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pfs01\planejamento\ri\Reports\Trimestrais\2023\3T23\Planilha Trimestral\"/>
    </mc:Choice>
  </mc:AlternateContent>
  <xr:revisionPtr revIDLastSave="0" documentId="13_ncr:1_{F4A788B1-CA7F-4814-9C74-F5ACF3015264}" xr6:coauthVersionLast="45" xr6:coauthVersionMax="47" xr10:uidLastSave="{00000000-0000-0000-0000-000000000000}"/>
  <bookViews>
    <workbookView xWindow="-120" yWindow="-120" windowWidth="20730" windowHeight="11160" tabRatio="804" xr2:uid="{69945DCA-55D1-458E-8FAC-0F722631D4D7}"/>
  </bookViews>
  <sheets>
    <sheet name="Menu" sheetId="3" r:id="rId1"/>
    <sheet name="Vertical and Consolidated I.S." sheetId="97" r:id="rId2"/>
    <sheet name="Revenue" sheetId="98" r:id="rId3"/>
    <sheet name="Businesses-Clients" sheetId="105" r:id="rId4"/>
    <sheet name="Operational and Financial Ind." sheetId="99" r:id="rId5"/>
    <sheet name="IFRS-4-Balance Sheet" sheetId="107" r:id="rId6"/>
    <sheet name="IFRS-4-Income Statement" sheetId="106" r:id="rId7"/>
    <sheet name="IFRS-4-Indicators" sheetId="108" r:id="rId8"/>
    <sheet name="IFRS-4-Products" sheetId="109" r:id="rId9"/>
    <sheet name="IFRS-4-Glossary" sheetId="110"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s>
  <definedNames>
    <definedName name="\0">[1]Patrimonial!#REF!</definedName>
    <definedName name="\a" localSheetId="0">#REF!</definedName>
    <definedName name="\a">#REF!</definedName>
    <definedName name="\aaa">[2]vinc!#REF!</definedName>
    <definedName name="\ASASA">#REF!</definedName>
    <definedName name="\b">#REF!</definedName>
    <definedName name="\bee">#REF!</definedName>
    <definedName name="\c">#REF!</definedName>
    <definedName name="\d">#REF!</definedName>
    <definedName name="\dd">#REF!</definedName>
    <definedName name="\e">#REF!</definedName>
    <definedName name="\f">#REF!</definedName>
    <definedName name="\g">#REF!</definedName>
    <definedName name="\geri">[3]vinc!#REF!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[1]Patrimonial!#REF!</definedName>
    <definedName name="\y">#REF!</definedName>
    <definedName name="\Z">#REF!</definedName>
    <definedName name="__________F">#REF!</definedName>
    <definedName name="__________R">#REF!</definedName>
    <definedName name="__________TRC92">#REF!</definedName>
    <definedName name="__________TRC93">#REF!</definedName>
    <definedName name="__________TRC94">#REF!</definedName>
    <definedName name="__________TRC95">#REF!</definedName>
    <definedName name="__________TRC96">#REF!</definedName>
    <definedName name="__________TSU91">#REF!</definedName>
    <definedName name="__________TSU92">#REF!</definedName>
    <definedName name="__________TSU93">#REF!</definedName>
    <definedName name="__________TSU94">#REF!</definedName>
    <definedName name="__________TSU95">#REF!</definedName>
    <definedName name="__________TSU96">#REF!</definedName>
    <definedName name="__________TTF92">#REF!</definedName>
    <definedName name="__________TTF93">#REF!</definedName>
    <definedName name="__________TTF94">#REF!</definedName>
    <definedName name="__________TTF95">#REF!</definedName>
    <definedName name="__________TTF96">#REF!</definedName>
    <definedName name="_________F">#REF!</definedName>
    <definedName name="_________q61">#REF!</definedName>
    <definedName name="_________R">#REF!</definedName>
    <definedName name="_________TRC92">#REF!</definedName>
    <definedName name="_________TRC93">#REF!</definedName>
    <definedName name="_________TRC94">#REF!</definedName>
    <definedName name="_________TRC95">#REF!</definedName>
    <definedName name="_________TRC96">#REF!</definedName>
    <definedName name="_________TSU91">#REF!</definedName>
    <definedName name="_________TSU92">#REF!</definedName>
    <definedName name="_________TSU93">#REF!</definedName>
    <definedName name="_________TSU94">#REF!</definedName>
    <definedName name="_________TSU95">#REF!</definedName>
    <definedName name="_________TSU96">#REF!</definedName>
    <definedName name="_________TTF92">#REF!</definedName>
    <definedName name="_________TTF93">#REF!</definedName>
    <definedName name="_________TTF94">#REF!</definedName>
    <definedName name="_________TTF95">#REF!</definedName>
    <definedName name="_________TTF96">#REF!</definedName>
    <definedName name="________q61">#REF!</definedName>
    <definedName name="________TRC92">#REF!</definedName>
    <definedName name="________TRC93">#REF!</definedName>
    <definedName name="________TRC94">#REF!</definedName>
    <definedName name="________TRC95">#REF!</definedName>
    <definedName name="________TRC96">#REF!</definedName>
    <definedName name="________TSU91">#REF!</definedName>
    <definedName name="________TSU92">#REF!</definedName>
    <definedName name="________TSU93">#REF!</definedName>
    <definedName name="________TSU94">#REF!</definedName>
    <definedName name="________TSU95">#REF!</definedName>
    <definedName name="________TSU96">#REF!</definedName>
    <definedName name="________TTF92">#REF!</definedName>
    <definedName name="________TTF93">#REF!</definedName>
    <definedName name="________TTF94">#REF!</definedName>
    <definedName name="________TTF95">#REF!</definedName>
    <definedName name="________TTF96">#REF!</definedName>
    <definedName name="_______q61">#REF!</definedName>
    <definedName name="_______TRC92">#REF!</definedName>
    <definedName name="_______TRC93">#REF!</definedName>
    <definedName name="_______TRC94">#REF!</definedName>
    <definedName name="_______TRC95">#REF!</definedName>
    <definedName name="_______TRC96">#REF!</definedName>
    <definedName name="_______TSU91">#REF!</definedName>
    <definedName name="_______TSU92">#REF!</definedName>
    <definedName name="_______TSU93">#REF!</definedName>
    <definedName name="_______TSU94">#REF!</definedName>
    <definedName name="_______TSU95">#REF!</definedName>
    <definedName name="_______TSU96">#REF!</definedName>
    <definedName name="_______TTF92">#REF!</definedName>
    <definedName name="_______TTF93">#REF!</definedName>
    <definedName name="_______TTF94">#REF!</definedName>
    <definedName name="_______TTF95">#REF!</definedName>
    <definedName name="_______TTF96">#REF!</definedName>
    <definedName name="______q61">#REF!</definedName>
    <definedName name="______TRC92">#REF!</definedName>
    <definedName name="______TRC93">#REF!</definedName>
    <definedName name="______TRC94">#REF!</definedName>
    <definedName name="______TRC95">#REF!</definedName>
    <definedName name="______TRC96">#REF!</definedName>
    <definedName name="______TSU91">#REF!</definedName>
    <definedName name="______TSU92">#REF!</definedName>
    <definedName name="______TSU93">#REF!</definedName>
    <definedName name="______TSU94">#REF!</definedName>
    <definedName name="______TSU95">#REF!</definedName>
    <definedName name="______TSU96">#REF!</definedName>
    <definedName name="______TTF92">#REF!</definedName>
    <definedName name="______TTF93">#REF!</definedName>
    <definedName name="______TTF94">#REF!</definedName>
    <definedName name="______TTF95">#REF!</definedName>
    <definedName name="______TTF96">#REF!</definedName>
    <definedName name="_____mpe1">[4]BASE_SEN1!#REF!</definedName>
    <definedName name="_____q61">#REF!</definedName>
    <definedName name="_____TRC92">#REF!</definedName>
    <definedName name="_____TRC93">#REF!</definedName>
    <definedName name="_____TRC94">#REF!</definedName>
    <definedName name="_____TRC95">#REF!</definedName>
    <definedName name="_____TRC96">#REF!</definedName>
    <definedName name="_____TSU91">#REF!</definedName>
    <definedName name="_____TSU92">#REF!</definedName>
    <definedName name="_____TSU93">#REF!</definedName>
    <definedName name="_____TSU94">#REF!</definedName>
    <definedName name="_____TSU95">#REF!</definedName>
    <definedName name="_____TSU96">#REF!</definedName>
    <definedName name="_____TTF92">#REF!</definedName>
    <definedName name="_____TTF93">#REF!</definedName>
    <definedName name="_____TTF94">#REF!</definedName>
    <definedName name="_____TTF95">#REF!</definedName>
    <definedName name="_____TTF96">#REF!</definedName>
    <definedName name="____DAT1">#REF!</definedName>
    <definedName name="____DAT10">#REF!</definedName>
    <definedName name="____DAT11">#REF!</definedName>
    <definedName name="____DAT12">#REF!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DEP1">'[5]2003'!$A$10:$D$29</definedName>
    <definedName name="____DEP2">'[5]2004'!$A$10:$D$33</definedName>
    <definedName name="____DEP3">'[5]2005'!$A$10:$D$34</definedName>
    <definedName name="____DEP4">'[5]2006'!$A$10:$D$35</definedName>
    <definedName name="____DEP5">'[5]2007-REALIZADO'!$A$10:$D$35</definedName>
    <definedName name="____mpe1">[4]BASE_SEN1!#REF!</definedName>
    <definedName name="____q61">#REF!</definedName>
    <definedName name="____R">#REF!</definedName>
    <definedName name="____TRC92">#REF!</definedName>
    <definedName name="____TRC93">#REF!</definedName>
    <definedName name="____TRC94">#REF!</definedName>
    <definedName name="____TRC95">#REF!</definedName>
    <definedName name="____TRC96">#REF!</definedName>
    <definedName name="____TSU91">#REF!</definedName>
    <definedName name="____TSU92">#REF!</definedName>
    <definedName name="____TSU93">#REF!</definedName>
    <definedName name="____TSU94">#REF!</definedName>
    <definedName name="____TSU95">#REF!</definedName>
    <definedName name="____TSU96">#REF!</definedName>
    <definedName name="____TTF92">#REF!</definedName>
    <definedName name="____TTF93">#REF!</definedName>
    <definedName name="____TTF94">#REF!</definedName>
    <definedName name="____TTF95">#REF!</definedName>
    <definedName name="____TTF96">#REF!</definedName>
    <definedName name="___ATI2">#N/A</definedName>
    <definedName name="___BSL0197">[6]OPJAN!$W$60</definedName>
    <definedName name="___BSL0297">[6]OPFEV!$T$60</definedName>
    <definedName name="___BSL0397">[6]OPMAR!$U$60</definedName>
    <definedName name="___BSL0497">[6]OPABR!$X$60</definedName>
    <definedName name="___BSL0597">[6]OPMAI!$W$60</definedName>
    <definedName name="___BSL0697">[6]OPJUN!$X$60</definedName>
    <definedName name="___BSL0797">[6]OPJUL!$Z$60</definedName>
    <definedName name="___BSL0897">[6]OPAGO!$X$60</definedName>
    <definedName name="___BSL0997">[7]INDICADO!$Y$59</definedName>
    <definedName name="___BSL1097">[7]INDICADO!$Z$59</definedName>
    <definedName name="___BSL1197">[7]INDICADO!$W$59</definedName>
    <definedName name="___BSL1297">[7]INDICADO!$X$59</definedName>
    <definedName name="___CCC0197">[6]OPJAN!$W$51</definedName>
    <definedName name="___CCC0297">[6]OPFEV!$T$51</definedName>
    <definedName name="___CCC0397">[6]OPMAR!$U$51</definedName>
    <definedName name="___CCC0497">[6]OPABR!$X$51</definedName>
    <definedName name="___CCC0597">[6]OPMAI!$W$51</definedName>
    <definedName name="___CCC0697">[6]OPJUN!$X$51</definedName>
    <definedName name="___CCC0797">[6]OPJUL!$Z$51</definedName>
    <definedName name="___CCC0897">[6]OPAGO!$X$51</definedName>
    <definedName name="___CCC0997">[7]INDICADO!$Y$50</definedName>
    <definedName name="___CCC1097">[7]INDICADO!$Z$50</definedName>
    <definedName name="___CCC1197">[7]INDICADO!$W$50</definedName>
    <definedName name="___CCC1297">[7]INDICADO!$X$50</definedName>
    <definedName name="___DAT1">#REF!</definedName>
    <definedName name="___DAT10">#REF!</definedName>
    <definedName name="___DAT11">#REF!</definedName>
    <definedName name="___DAT12">#REF!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EP1">'[5]2003'!$A$10:$D$29</definedName>
    <definedName name="___DEP2">'[5]2004'!$A$10:$D$33</definedName>
    <definedName name="___DEP3">'[5]2005'!$A$10:$D$34</definedName>
    <definedName name="___DEP4">'[5]2006'!$A$10:$D$35</definedName>
    <definedName name="___DEP5">'[5]2007-REALIZADO'!$A$10:$D$35</definedName>
    <definedName name="___DNO0197">[6]OPJAN!$W$52</definedName>
    <definedName name="___DNO0297">[6]OPFEV!$T$52</definedName>
    <definedName name="___DNO0397">[6]OPMAR!$U$52</definedName>
    <definedName name="___DNO0497">[6]OPABR!$X$52</definedName>
    <definedName name="___DNO0597">[6]OPMAI!$W$52</definedName>
    <definedName name="___DNO0697">[6]OPJUN!$X$52</definedName>
    <definedName name="___DNO0797">[6]OPJUL!$Z$52</definedName>
    <definedName name="___DNO0897">[6]OPAGO!$X$52</definedName>
    <definedName name="___DNO0997">[7]INDICADO!$Y$51</definedName>
    <definedName name="___DNO1097">[7]INDICADO!$Z$51</definedName>
    <definedName name="___DNO1197">[7]INDICADO!$W$51</definedName>
    <definedName name="___DNO1297">[7]INDICADO!$X$51</definedName>
    <definedName name="___DOC1">[8]LCONTR!#REF!</definedName>
    <definedName name="___DOC2">[8]LCONTR!#REF!</definedName>
    <definedName name="___DRE1">[1]Patrimonial!#REF!</definedName>
    <definedName name="___DRE2">[1]Patrimonial!#REF!</definedName>
    <definedName name="___FER0197">[6]OPJAN!$W$55</definedName>
    <definedName name="___FER0297">[6]OPFEV!$T$55</definedName>
    <definedName name="___FER0397">[6]OPMAR!$U$55</definedName>
    <definedName name="___FER0497">[6]OPABR!$X$55</definedName>
    <definedName name="___FER0597">[6]OPMAI!$W$55</definedName>
    <definedName name="___FER0697">[6]OPJUN!$X$55</definedName>
    <definedName name="___FER0797">[6]OPJUL!$Z$55</definedName>
    <definedName name="___FER0897">[6]OPAGO!$X$55</definedName>
    <definedName name="___FER0997">[7]INDICADO!$Y$54</definedName>
    <definedName name="___FER1097">[7]INDICADO!$Z$54</definedName>
    <definedName name="___FER1197">[7]INDICADO!$W$54</definedName>
    <definedName name="___FER1297">[7]INDICADO!$X$54</definedName>
    <definedName name="___IND0197">[6]OPJAN!$W$61</definedName>
    <definedName name="___IND0297">[6]OPFEV!$T$61</definedName>
    <definedName name="___IND0397">[6]OPMAR!$U$61</definedName>
    <definedName name="___IND0497">[6]OPABR!$X$61</definedName>
    <definedName name="___IND0597">[6]OPMAI!$W$61</definedName>
    <definedName name="___IND0697">[6]OPJUN!$X$61</definedName>
    <definedName name="___IND0797">[6]OPJUL!$Z$61</definedName>
    <definedName name="___IND0897">[6]OPAGO!$X$61</definedName>
    <definedName name="___IND0997">[7]INDICADO!$Y$60</definedName>
    <definedName name="___IND1097">[7]INDICADO!$Z$60</definedName>
    <definedName name="___IND1197">[7]INDICADO!$W$60</definedName>
    <definedName name="___IND1297">[7]INDICADO!$X$60</definedName>
    <definedName name="___L">#REF!</definedName>
    <definedName name="___mpe1">[4]BASE_SEN1!#REF!</definedName>
    <definedName name="___MSD0197">[6]OPJAN!$W$63</definedName>
    <definedName name="___msd0297">[6]OPFEV!$T$63</definedName>
    <definedName name="___MSD0397">[6]OPMAR!$U$63</definedName>
    <definedName name="___MSD0497">[6]OPABR!$X$64</definedName>
    <definedName name="___MSD0597">[6]OPMAI!$W$64</definedName>
    <definedName name="___MSD0697">[6]OPJUN!$X$64</definedName>
    <definedName name="___MSD0797">[6]OPJUL!$Z$64</definedName>
    <definedName name="___MSD0897">[6]OPAGO!$X$64</definedName>
    <definedName name="___MSD0997">[7]INDICADO!$Y$63</definedName>
    <definedName name="___MSD1097">[7]INDICADO!$Z$63</definedName>
    <definedName name="___MSD1197">[7]INDICADO!$W$63</definedName>
    <definedName name="___MSD1297">[7]INDICADO!$X$63</definedName>
    <definedName name="___Obs1">[8]LCONTR!#REF!</definedName>
    <definedName name="___OBS2">[8]LCONTR!#REF!</definedName>
    <definedName name="___ODC0197">[6]OPJAN!$W$71</definedName>
    <definedName name="___ODC0297">[6]OPFEV!$T$71</definedName>
    <definedName name="___ODC0397">[6]OPMAR!$U$71</definedName>
    <definedName name="___ODC0497">[6]OPABR!$X$70</definedName>
    <definedName name="___ODC0597">[6]OPMAI!$W$70</definedName>
    <definedName name="___ODC0697">[6]OPJUN!$X$70</definedName>
    <definedName name="___ODC0797">[6]OPJUL!$Z$70</definedName>
    <definedName name="___ODC0897">[6]OPAGO!$X$70</definedName>
    <definedName name="___ODC0997">[7]INDICADO!$Y$68</definedName>
    <definedName name="___ODC1097">[7]INDICADO!$Z$68</definedName>
    <definedName name="___ODC1297">[7]INDICADO!$X$68</definedName>
    <definedName name="___out97">#REF!</definedName>
    <definedName name="___pag1">'[9]ResGeral-NOV01'!$A$1:$I$56</definedName>
    <definedName name="___pag2">'[9]ResGeral-NOV01'!$A$1:$K$55</definedName>
    <definedName name="___pag3">'[9]ResGeral-NOV01'!$A$1:$I$51</definedName>
    <definedName name="___pag4">'[9]ResGeral-NOV01'!$A$1:$H$46</definedName>
    <definedName name="___pag5">'[9]ResGeral-NOV01'!$A$1:$L$53</definedName>
    <definedName name="___pag6">'[9]ResGeral-NOV01'!$A$1:$K$52</definedName>
    <definedName name="___q61">#REF!</definedName>
    <definedName name="___R">#REF!</definedName>
    <definedName name="___TIP0197">[6]OPJAN!$W$45</definedName>
    <definedName name="___TIP0297">[6]OPFEV!$T$45</definedName>
    <definedName name="___TIP0397">[6]OPMAR!$U$45</definedName>
    <definedName name="___TIP0497">[6]OPABR!$X$45</definedName>
    <definedName name="___TIP0597">[6]OPMAI!$W$44</definedName>
    <definedName name="___TIP0697">[6]OPJUN!$X$44</definedName>
    <definedName name="___TIP0797">[6]OPJUL!$Z$44</definedName>
    <definedName name="___TIP0897">[6]OPAGO!$X$44</definedName>
    <definedName name="___TIP0997">[7]INDICADO!$Y$43</definedName>
    <definedName name="___TIP1097">[7]INDICADO!$Z$43</definedName>
    <definedName name="___TIP1197">[7]INDICADO!$W$43</definedName>
    <definedName name="___TIP1297">[7]INDICADO!$X$43</definedName>
    <definedName name="___TRC92">#REF!</definedName>
    <definedName name="___TRC93">#REF!</definedName>
    <definedName name="___TRC94">#REF!</definedName>
    <definedName name="___TRC95">#REF!</definedName>
    <definedName name="___TRC96">#REF!</definedName>
    <definedName name="___TSU91">#REF!</definedName>
    <definedName name="___TSU92">#REF!</definedName>
    <definedName name="___TSU93">#REF!</definedName>
    <definedName name="___TSU94">#REF!</definedName>
    <definedName name="___TSU95">#REF!</definedName>
    <definedName name="___TSU96">#REF!</definedName>
    <definedName name="___TTF92">#REF!</definedName>
    <definedName name="___TTF93">#REF!</definedName>
    <definedName name="___TTF94">#REF!</definedName>
    <definedName name="___TTF95">#REF!</definedName>
    <definedName name="___TTF96">#REF!</definedName>
    <definedName name="__1_____123Graph_AGRÁFICO" hidden="1">[10]ANALI2001!$B$4:$N$4</definedName>
    <definedName name="__1___123Graph_AGRÁFICO" hidden="1">[10]ANALI2001!$B$4:$N$4</definedName>
    <definedName name="__1__123Graph_AGRÁFICO" hidden="1">[10]ANALI2001!$B$4:$N$4</definedName>
    <definedName name="__10_____123Graph_BGRÁFICO_3" hidden="1">[10]ANALI2001!$A$22:$N$22</definedName>
    <definedName name="__10___123Graph_BGRÁFICO_3" hidden="1">[10]ANALI2001!$A$22:$N$22</definedName>
    <definedName name="__10__123Graph_ACHART_17" hidden="1">[11]GoEight!$B$115:$B$160</definedName>
    <definedName name="__10__123Graph_BGRÁFICO_3" hidden="1">[10]ANALI2001!$A$22:$N$22</definedName>
    <definedName name="__11_____123Graph_BGRÁFICO_4" hidden="1">[10]ANALI2001!$A$31:$N$31</definedName>
    <definedName name="__11___123Graph_BGRÁFICO_4" hidden="1">[10]ANALI2001!$A$31:$N$31</definedName>
    <definedName name="__11__123Graph_ACHART_18" hidden="1">[11]GrFour!$B$115:$B$185</definedName>
    <definedName name="__11__123Graph_BGRÁFICO_4" hidden="1">[10]ANALI2001!$A$31:$N$31</definedName>
    <definedName name="__12_____123Graph_BGRÁFICO_5" hidden="1">[10]ANALI2001!#REF!</definedName>
    <definedName name="__12___123Graph_BGRÁFICO_5" hidden="1">[10]ANALI2001!#REF!</definedName>
    <definedName name="__12__123Graph_ACHART_2" hidden="1">[11]Calc!$F$23:$F$58</definedName>
    <definedName name="__12__123Graph_BGRÁFICO_5" hidden="1">[10]ANALI2001!#REF!</definedName>
    <definedName name="__123Graph_A" hidden="1">[12]ce!#REF!</definedName>
    <definedName name="__123Graph_ACHART4">#REF!</definedName>
    <definedName name="__123Graph_ACHART4___0">#REF!</definedName>
    <definedName name="__123Graph_ACHART5">#REF!</definedName>
    <definedName name="__123Graph_ACHART5___0">#REF!</definedName>
    <definedName name="__123Graph_ACHART6">#REF!</definedName>
    <definedName name="__123Graph_ACHART6___0">#REF!</definedName>
    <definedName name="__123Graph_ACHART7">#REF!</definedName>
    <definedName name="__123Graph_ACHART7___0">#REF!</definedName>
    <definedName name="__123Graph_ACOT1" hidden="1">[13]Link!$O$44:$BU$44</definedName>
    <definedName name="__123Graph_ACOT2" hidden="1">[13]Link!$C$93:$C$99</definedName>
    <definedName name="__123Graph_APREVRCOM" hidden="1">[14]Plan1!$C$15:$L$15</definedName>
    <definedName name="__123Graph_APREVREALI" hidden="1">[14]Plan1!$C$7:$L$7</definedName>
    <definedName name="__123Graph_APREVRIND" hidden="1">[14]Plan1!$C$11:$L$11</definedName>
    <definedName name="__123Graph_APREVRRES" hidden="1">[14]Plan1!$C$7:$L$7</definedName>
    <definedName name="__123Graph_APREVRTOT" hidden="1">[14]Plan1!$C$37:$L$37</definedName>
    <definedName name="__123Graph_B" hidden="1">[12]ce!#REF!</definedName>
    <definedName name="__123Graph_BCOMPARA" hidden="1">[14]Plan1!$C$37:$L$37</definedName>
    <definedName name="__123Graph_BPREVREALI" hidden="1">[14]Plan1!$C$11:$L$11</definedName>
    <definedName name="__123Graph_C" hidden="1">[15]Plan3!$D$12:$D$19</definedName>
    <definedName name="__123Graph_CPREVREALI" hidden="1">[14]Plan1!$C$15:$L$15</definedName>
    <definedName name="__123Graph_D" hidden="1">[15]Plan3!$E$12:$E$19</definedName>
    <definedName name="__123Graph_DCOMPARA" hidden="1">[14]Plan1!$C$35:$L$35</definedName>
    <definedName name="__123Graph_E" hidden="1">[15]Plan3!$F$12:$F$19</definedName>
    <definedName name="__123Graph_EPREVREALI" hidden="1">[14]Plan1!$C$37:$L$37</definedName>
    <definedName name="__123Graph_F" hidden="1">[14]Plan1!$C$36:$L$36</definedName>
    <definedName name="__123Graph_FCOMPARA" hidden="1">[14]Plan1!$C$36:$L$36</definedName>
    <definedName name="__123Graph_LBL_A" hidden="1">[13]Link!$C$17:$N$17</definedName>
    <definedName name="__123Graph_LBL_ACOT1" hidden="1">[13]Link!$O$44:$O$44</definedName>
    <definedName name="__123Graph_LBL_ACOT2" hidden="1">[13]Link!$C$93:$C$99</definedName>
    <definedName name="__123Graph_X" hidden="1">[10]ANALI2001!$C$3:$N$3</definedName>
    <definedName name="__123Graph_XCOT1" hidden="1">[13]Link!$O$43:$BU$43</definedName>
    <definedName name="__123Graph_XCOT2" hidden="1">[13]Link!$A$93:$A$99</definedName>
    <definedName name="__13_____123Graph_CGRÁFICO" hidden="1">[10]ANALI2001!$B$6:$N$6</definedName>
    <definedName name="__13___123Graph_CGRÁFICO" hidden="1">[10]ANALI2001!$B$6:$N$6</definedName>
    <definedName name="__13__123Graph_ACHART_22" hidden="1">[11]MOne!$B$145:$B$231</definedName>
    <definedName name="__13__123Graph_CGRÁFICO" hidden="1">[10]ANALI2001!$B$6:$N$6</definedName>
    <definedName name="__14_____123Graph_CGRÁFICO_1" hidden="1">[10]ANALI2001!$B$6:$N$6</definedName>
    <definedName name="__14___123Graph_CGRÁFICO_1" hidden="1">[10]ANALI2001!$B$6:$N$6</definedName>
    <definedName name="__14__123Graph_ACHART_23" hidden="1">[11]MTwo!$B$145:$B$232</definedName>
    <definedName name="__14__123Graph_CGRÁFICO_1" hidden="1">[10]ANALI2001!$B$6:$N$6</definedName>
    <definedName name="__15_____123Graph_CGRÁFICO_2" hidden="1">[10]ANALI2001!$A$14:$N$14</definedName>
    <definedName name="__15___123Graph_CGRÁFICO_2" hidden="1">[10]ANALI2001!$A$14:$N$14</definedName>
    <definedName name="__15__123Graph_ACHART_24" hidden="1">[11]KOne!$B$230:$B$755</definedName>
    <definedName name="__15__123Graph_CGRÁFICO_2" hidden="1">[10]ANALI2001!$A$14:$N$14</definedName>
    <definedName name="__16_____123Graph_CGRÁFICO_3" hidden="1">[10]ANALI2001!$A$23:$N$23</definedName>
    <definedName name="__16___123Graph_CGRÁFICO_3" hidden="1">[10]ANALI2001!$A$23:$N$23</definedName>
    <definedName name="__16__123Graph_ACHART_25" hidden="1">[11]GoSeven!$B$90:$B$125</definedName>
    <definedName name="__16__123Graph_CGRÁFICO_3" hidden="1">[10]ANALI2001!$A$23:$N$23</definedName>
    <definedName name="__17_____123Graph_CGRÁFICO_4" hidden="1">[10]ANALI2001!$A$32:$N$32</definedName>
    <definedName name="__17___123Graph_CGRÁFICO_4" hidden="1">[10]ANALI2001!$A$32:$N$32</definedName>
    <definedName name="__17__123Graph_ACHART_26" hidden="1">[11]GrThree!$B$90:$B$140</definedName>
    <definedName name="__17__123Graph_CGRÁFICO_4" hidden="1">[10]ANALI2001!$A$32:$N$32</definedName>
    <definedName name="__18_____123Graph_CGRÁFICO_5" hidden="1">[10]ANALI2001!#REF!</definedName>
    <definedName name="__18___123Graph_CGRÁFICO_5" hidden="1">[10]ANALI2001!#REF!</definedName>
    <definedName name="__18__123Graph_ACHART_27" hidden="1">[11]HTwo!$B$88:$B$130</definedName>
    <definedName name="__18__123Graph_CGRÁFICO_5" hidden="1">[10]ANALI2001!#REF!</definedName>
    <definedName name="__19_____123Graph_XGRÁFICO" hidden="1">[10]ANALI2001!$B$3:$N$3</definedName>
    <definedName name="__19___123Graph_XGRÁFICO" hidden="1">[10]ANALI2001!$B$3:$N$3</definedName>
    <definedName name="__19__123Graph_ACHART_28" hidden="1">[11]JOne!$B$86:$B$112</definedName>
    <definedName name="__19__123Graph_XGRÁFICO" hidden="1">[10]ANALI2001!$B$3:$N$3</definedName>
    <definedName name="__2_____123Graph_AGRÁFICO_1" hidden="1">[10]ANALI2001!$B$4:$N$4</definedName>
    <definedName name="__2___123Graph_AGRÁFICO_1" hidden="1">[10]ANALI2001!$B$4:$N$4</definedName>
    <definedName name="__2__123Graph_ACHART_1" hidden="1">[11]Calc!$D$38:$D$83</definedName>
    <definedName name="__2__123Graph_AGRÁFICO_1" hidden="1">[10]ANALI2001!$B$4:$N$4</definedName>
    <definedName name="__20_____123Graph_XGRÁFICO_1" hidden="1">[10]ANALI2001!$B$3:$N$3</definedName>
    <definedName name="__20___123Graph_XGRÁFICO_1" hidden="1">[10]ANALI2001!$B$3:$N$3</definedName>
    <definedName name="__20__123Graph_ACHART_29" hidden="1">[11]JTwo!$B$86:$B$116</definedName>
    <definedName name="__20__123Graph_XGRÁFICO_1" hidden="1">[10]ANALI2001!$B$3:$N$3</definedName>
    <definedName name="__21_____123Graph_XGRÁFICO_2" hidden="1">[10]ANALI2001!$A$3:$N$3</definedName>
    <definedName name="__21___123Graph_XGRÁFICO_2" hidden="1">[10]ANALI2001!$A$3:$N$3</definedName>
    <definedName name="__21__123Graph_ACHART_3" hidden="1">[11]Calc!$H$38:$H$107</definedName>
    <definedName name="__21__123Graph_XGRÁFICO_2" hidden="1">[10]ANALI2001!$A$3:$N$3</definedName>
    <definedName name="__22_____123Graph_XGRÁFICO_3" hidden="1">[10]ANALI2001!$A$3:$N$3</definedName>
    <definedName name="__22___123Graph_XGRÁFICO_3" hidden="1">[10]ANALI2001!$A$3:$N$3</definedName>
    <definedName name="__22__123Graph_ACHART_30" hidden="1">[11]HOne!$B$88:$B$130</definedName>
    <definedName name="__22__123Graph_XGRÁFICO_3" hidden="1">[10]ANALI2001!$A$3:$N$3</definedName>
    <definedName name="__23_____123Graph_XGRÁFICO_4" hidden="1">[10]ANALI2001!$A$3:$N$3</definedName>
    <definedName name="__23___123Graph_XGRÁFICO_4" hidden="1">[10]ANALI2001!$A$3:$N$3</definedName>
    <definedName name="__23__123Graph_ACHART_4" hidden="1">[11]Calc!$L$13:$L$53</definedName>
    <definedName name="__23__123Graph_XGRÁFICO_4" hidden="1">[10]ANALI2001!$A$3:$N$3</definedName>
    <definedName name="__24____123Graph_AGRÁFICO" hidden="1">[10]ANALI2001!$B$4:$N$4</definedName>
    <definedName name="__24__123Graph_ACHART_5" hidden="1">[11]Calc!$N$9:$N$36</definedName>
    <definedName name="__24__123Graph_AGRÁFICO" hidden="1">[10]ANALI2001!$B$4:$N$4</definedName>
    <definedName name="__25____123Graph_AGRÁFICO_1" hidden="1">[10]ANALI2001!$B$4:$N$4</definedName>
    <definedName name="__25__123Graph_ACHART_6" hidden="1">[11]Calc!$P$9:$P$41</definedName>
    <definedName name="__25__123Graph_AGRÁFICO_1" hidden="1">[10]ANALI2001!$B$4:$N$4</definedName>
    <definedName name="__26____123Graph_AGRÁFICO_2" hidden="1">[10]ANALI2001!$A$12:$N$12</definedName>
    <definedName name="__26__123Graph_ACHART_7" hidden="1">[11]Calc!$R$153:$R$688</definedName>
    <definedName name="__26__123Graph_AGRÁFICO_2" hidden="1">[10]ANALI2001!$A$12:$N$12</definedName>
    <definedName name="__27____123Graph_AGRÁFICO_3" hidden="1">[10]ANALI2001!$A$21:$N$21</definedName>
    <definedName name="__27__123Graph_ACHART_8" hidden="1">[11]Calc!$T$83:$T$153</definedName>
    <definedName name="__27__123Graph_AGRÁFICO_3" hidden="1">[10]ANALI2001!$A$21:$N$21</definedName>
    <definedName name="__28____123Graph_AGRÁFICO_4" hidden="1">[10]ANALI2001!$A$30:$N$30</definedName>
    <definedName name="__28__123Graph_ACHART_9" hidden="1">[11]Calc!$V$83:$V$153</definedName>
    <definedName name="__28__123Graph_AGRÁFICO_4" hidden="1">[10]ANALI2001!$A$30:$N$30</definedName>
    <definedName name="__29____123Graph_AGRÁFICO_5" hidden="1">[10]ANALI2001!#REF!</definedName>
    <definedName name="__29__123Graph_AGRÁFICO_5" hidden="1">[10]ANALI2001!#REF!</definedName>
    <definedName name="__29__123Graph_BCHART_1" hidden="1">[11]Calc!$E$38:$E$83</definedName>
    <definedName name="__3_____123Graph_AGRÁFICO_2" hidden="1">[10]ANALI2001!$A$12:$N$12</definedName>
    <definedName name="__3___123Graph_AGRÁFICO_2" hidden="1">[10]ANALI2001!$A$12:$N$12</definedName>
    <definedName name="__3__123Graph_ACHART_10" hidden="1">[11]Calc!$AB$153:$AB$325</definedName>
    <definedName name="__3__123Graph_AGRÁFICO_2" hidden="1">[10]ANALI2001!$A$12:$N$12</definedName>
    <definedName name="__30____123Graph_BGRÁFICO" hidden="1">[10]ANALI2001!$B$5:$N$5</definedName>
    <definedName name="__30__123Graph_BCHART_10" hidden="1">[11]Calc!$AC$153:$AC$325</definedName>
    <definedName name="__30__123Graph_BGRÁFICO" hidden="1">[10]ANALI2001!$B$5:$N$5</definedName>
    <definedName name="__31____123Graph_BGRÁFICO_1" hidden="1">[10]ANALI2001!$B$5:$N$5</definedName>
    <definedName name="__31__123Graph_BCHART_11" hidden="1">[11]Calc!$AA$153:$AA$315</definedName>
    <definedName name="__31__123Graph_BGRÁFICO_1" hidden="1">[10]ANALI2001!$B$5:$N$5</definedName>
    <definedName name="__32____123Graph_BGRÁFICO_2" hidden="1">[10]ANALI2001!$A$13:$N$13</definedName>
    <definedName name="__32__123Graph_BCHART_12" hidden="1">[11]Calc!$Y$153:$Y$313</definedName>
    <definedName name="__32__123Graph_BGRÁFICO_2" hidden="1">[10]ANALI2001!$A$13:$N$13</definedName>
    <definedName name="__33____123Graph_BGRÁFICO_3" hidden="1">[10]ANALI2001!$A$22:$N$22</definedName>
    <definedName name="__33__123Graph_BCHART_13" hidden="1">[11]Calc!$AE$10:$AE$33</definedName>
    <definedName name="__33__123Graph_BGRÁFICO_3" hidden="1">[10]ANALI2001!$A$22:$N$22</definedName>
    <definedName name="__34____123Graph_BGRÁFICO_4" hidden="1">[10]ANALI2001!$A$31:$N$31</definedName>
    <definedName name="__34__123Graph_BCHART_14" hidden="1">[11]Calc!$AI$10:$AI$28</definedName>
    <definedName name="__34__123Graph_BGRÁFICO_4" hidden="1">[10]ANALI2001!$A$31:$N$31</definedName>
    <definedName name="__35____123Graph_BGRÁFICO_5" hidden="1">[10]ANALI2001!#REF!</definedName>
    <definedName name="__35__123Graph_BCHART_15" hidden="1">[11]Calc!$AK$8:$AK$19</definedName>
    <definedName name="__35__123Graph_BGRÁFICO_5" hidden="1">[10]ANALI2001!#REF!</definedName>
    <definedName name="__36____123Graph_CGRÁFICO" hidden="1">[10]ANALI2001!$B$6:$N$6</definedName>
    <definedName name="__36__123Graph_BCHART_16" hidden="1">[11]Calc!$AM$8:$AM$21</definedName>
    <definedName name="__36__123Graph_CGRÁFICO" hidden="1">[10]ANALI2001!$B$6:$N$6</definedName>
    <definedName name="__37____123Graph_CGRÁFICO_1" hidden="1">[10]ANALI2001!$B$6:$N$6</definedName>
    <definedName name="__37__123Graph_BCHART_17" hidden="1">[11]GoEight!$C$115:$C$160</definedName>
    <definedName name="__37__123Graph_CGRÁFICO_1" hidden="1">[10]ANALI2001!$B$6:$N$6</definedName>
    <definedName name="__38____123Graph_CGRÁFICO_2" hidden="1">[10]ANALI2001!$A$14:$N$14</definedName>
    <definedName name="__38__123Graph_BCHART_18" hidden="1">[11]GrFour!$C$115:$C$190</definedName>
    <definedName name="__38__123Graph_CGRÁFICO_2" hidden="1">[10]ANALI2001!$A$14:$N$14</definedName>
    <definedName name="__39____123Graph_CGRÁFICO_3" hidden="1">[10]ANALI2001!$A$23:$N$23</definedName>
    <definedName name="__39__123Graph_BCHART_2" hidden="1">[11]Calc!$G$23:$G$58</definedName>
    <definedName name="__39__123Graph_CGRÁFICO_3" hidden="1">[10]ANALI2001!$A$23:$N$23</definedName>
    <definedName name="__4_____123Graph_AGRÁFICO_3" hidden="1">[10]ANALI2001!$A$21:$N$21</definedName>
    <definedName name="__4___123Graph_AGRÁFICO_3" hidden="1">[10]ANALI2001!$A$21:$N$21</definedName>
    <definedName name="__4__123Graph_ACHART_11" hidden="1">[11]Calc!$Z$153:$Z$315</definedName>
    <definedName name="__4__123Graph_AGRÁFICO_3" hidden="1">[10]ANALI2001!$A$21:$N$21</definedName>
    <definedName name="__40____123Graph_CGRÁFICO_4" hidden="1">[10]ANALI2001!$A$32:$N$32</definedName>
    <definedName name="__40__123Graph_BCHART_22" hidden="1">[11]MOne!$C$145:$C$231</definedName>
    <definedName name="__40__123Graph_CGRÁFICO_4" hidden="1">[10]ANALI2001!$A$32:$N$32</definedName>
    <definedName name="__41____123Graph_CGRÁFICO_5" hidden="1">[10]ANALI2001!#REF!</definedName>
    <definedName name="__41__123Graph_BCHART_23" hidden="1">[11]MTwo!$C$145:$C$231</definedName>
    <definedName name="__41__123Graph_CGRÁFICO_5" hidden="1">[10]ANALI2001!#REF!</definedName>
    <definedName name="__42____123Graph_XGRÁFICO" hidden="1">[10]ANALI2001!$B$3:$N$3</definedName>
    <definedName name="__42__123Graph_BCHART_24" hidden="1">[11]KOne!$C$230:$C$755</definedName>
    <definedName name="__42__123Graph_XGRÁFICO" hidden="1">[10]ANALI2001!$B$3:$N$3</definedName>
    <definedName name="__43____123Graph_XGRÁFICO_1" hidden="1">[10]ANALI2001!$B$3:$N$3</definedName>
    <definedName name="__43__123Graph_BCHART_25" hidden="1">[11]GoSeven!$C$90:$C$125</definedName>
    <definedName name="__43__123Graph_XGRÁFICO_1" hidden="1">[10]ANALI2001!$B$3:$N$3</definedName>
    <definedName name="__44____123Graph_XGRÁFICO_2" hidden="1">[10]ANALI2001!$A$3:$N$3</definedName>
    <definedName name="__44__123Graph_BCHART_26" hidden="1">[11]GrThree!$C$90:$C$140</definedName>
    <definedName name="__44__123Graph_XGRÁFICO_2" hidden="1">[10]ANALI2001!$A$3:$N$3</definedName>
    <definedName name="__45____123Graph_XGRÁFICO_3" hidden="1">[10]ANALI2001!$A$3:$N$3</definedName>
    <definedName name="__45__123Graph_BCHART_27" hidden="1">[11]HTwo!$C$88:$C$130</definedName>
    <definedName name="__45__123Graph_XGRÁFICO_3" hidden="1">[10]ANALI2001!$A$3:$N$3</definedName>
    <definedName name="__46____123Graph_XGRÁFICO_4" hidden="1">[10]ANALI2001!$A$3:$N$3</definedName>
    <definedName name="__46__123Graph_BCHART_28" hidden="1">[11]JOne!$C$86:$C$112</definedName>
    <definedName name="__46__123Graph_XGRÁFICO_4" hidden="1">[10]ANALI2001!$A$3:$N$3</definedName>
    <definedName name="__47___123Graph_AGRÁFICO" hidden="1">[10]ANALI2001!$B$4:$N$4</definedName>
    <definedName name="__47__123Graph_BCHART_29" hidden="1">[11]JTwo!$C$86:$C$116</definedName>
    <definedName name="__48___123Graph_AGRÁFICO_1" hidden="1">[10]ANALI2001!$B$4:$N$4</definedName>
    <definedName name="__48__123Graph_BCHART_3" hidden="1">[11]Calc!$I$38:$I$107</definedName>
    <definedName name="__49___123Graph_AGRÁFICO_2" hidden="1">[10]ANALI2001!$A$12:$N$12</definedName>
    <definedName name="__49__123Graph_BCHART_30" hidden="1">[11]HOne!$C$88:$C$130</definedName>
    <definedName name="__5_____123Graph_AGRÁFICO_4" hidden="1">[10]ANALI2001!$A$30:$N$30</definedName>
    <definedName name="__5___123Graph_AGRÁFICO_4" hidden="1">[10]ANALI2001!$A$30:$N$30</definedName>
    <definedName name="__5__123Graph_ACHART_12" hidden="1">[11]Calc!$X$153:$X$313</definedName>
    <definedName name="__5__123Graph_AGRÁFICO_4" hidden="1">[10]ANALI2001!$A$30:$N$30</definedName>
    <definedName name="__50___123Graph_AGRÁFICO_3" hidden="1">[10]ANALI2001!$A$21:$N$21</definedName>
    <definedName name="__50__123Graph_BCHART_4" hidden="1">[11]Calc!$M$13:$M$53</definedName>
    <definedName name="__51___123Graph_AGRÁFICO_4" hidden="1">[10]ANALI2001!$A$30:$N$30</definedName>
    <definedName name="__51__123Graph_BCHART_5" hidden="1">[11]Calc!$O$9:$O$36</definedName>
    <definedName name="__52___123Graph_AGRÁFICO_5" hidden="1">[10]ANALI2001!#REF!</definedName>
    <definedName name="__52__123Graph_BCHART_6" hidden="1">[11]Calc!$Q$9:$Q$41</definedName>
    <definedName name="__53___123Graph_BGRÁFICO" hidden="1">[10]ANALI2001!$B$5:$N$5</definedName>
    <definedName name="__53__123Graph_BCHART_7" hidden="1">[11]Calc!$S$153:$S$688</definedName>
    <definedName name="__54___123Graph_BGRÁFICO_1" hidden="1">[10]ANALI2001!$B$5:$N$5</definedName>
    <definedName name="__54__123Graph_BCHART_8" hidden="1">[11]Calc!$U$83:$U$153</definedName>
    <definedName name="__55___123Graph_BGRÁFICO_2" hidden="1">[10]ANALI2001!$A$13:$N$13</definedName>
    <definedName name="__55__123Graph_BCHART_9" hidden="1">[11]Calc!$W$83:$W$153</definedName>
    <definedName name="__56___123Graph_BGRÁFICO_3" hidden="1">[10]ANALI2001!$A$22:$N$22</definedName>
    <definedName name="__56__123Graph_CCHART_25" hidden="1">[11]GoSeven!$D$90:$D$105</definedName>
    <definedName name="__57___123Graph_BGRÁFICO_4" hidden="1">[10]ANALI2001!$A$31:$N$31</definedName>
    <definedName name="__57__123Graph_CCHART_26" hidden="1">[11]GrThree!$D$90:$D$110</definedName>
    <definedName name="__58___123Graph_BGRÁFICO_5" hidden="1">[10]ANALI2001!#REF!</definedName>
    <definedName name="__58__123Graph_CCHART_27" hidden="1">[11]HTwo!$D$88:$D$110</definedName>
    <definedName name="__59___123Graph_CGRÁFICO" hidden="1">[10]ANALI2001!$B$6:$N$6</definedName>
    <definedName name="__59__123Graph_CCHART_28" hidden="1">[11]JOne!$D$86:$D$98</definedName>
    <definedName name="__6_____123Graph_AGRÁFICO_5" hidden="1">[10]ANALI2001!#REF!</definedName>
    <definedName name="__6___123Graph_AGRÁFICO_5" hidden="1">[10]ANALI2001!#REF!</definedName>
    <definedName name="__6__123Graph_ACHART_13" hidden="1">[11]Calc!$AD$10:$AD$33</definedName>
    <definedName name="__6__123Graph_AGRÁFICO_5" hidden="1">[10]ANALI2001!#REF!</definedName>
    <definedName name="__60___123Graph_CGRÁFICO_1" hidden="1">[10]ANALI2001!$B$6:$N$6</definedName>
    <definedName name="__60__123Graph_CCHART_29" hidden="1">[11]JTwo!$D$86:$D$98</definedName>
    <definedName name="__61___123Graph_CGRÁFICO_2" hidden="1">[10]ANALI2001!$A$14:$N$14</definedName>
    <definedName name="__61__123Graph_CCHART_30" hidden="1">[11]HOne!$D$88:$D$110</definedName>
    <definedName name="__62___123Graph_CGRÁFICO_3" hidden="1">[10]ANALI2001!$A$23:$N$23</definedName>
    <definedName name="__62__123Graph_DCHART_25" hidden="1">[11]GoSeven!$E$90:$E$105</definedName>
    <definedName name="__63___123Graph_CGRÁFICO_4" hidden="1">[10]ANALI2001!$A$32:$N$32</definedName>
    <definedName name="__63__123Graph_DCHART_26" hidden="1">[11]GrThree!$E$90:$E$110</definedName>
    <definedName name="__64___123Graph_CGRÁFICO_5" hidden="1">[10]ANALI2001!#REF!</definedName>
    <definedName name="__64__123Graph_DCHART_27" hidden="1">[11]HTwo!$E$88:$E$110</definedName>
    <definedName name="__65___123Graph_XGRÁFICO" hidden="1">[10]ANALI2001!$B$3:$N$3</definedName>
    <definedName name="__65__123Graph_DCHART_28" hidden="1">[11]JOne!$E$86:$E$98</definedName>
    <definedName name="__66___123Graph_XGRÁFICO_1" hidden="1">[10]ANALI2001!$B$3:$N$3</definedName>
    <definedName name="__66__123Graph_DCHART_29" hidden="1">[11]JTwo!$E$86:$E$98</definedName>
    <definedName name="__67___123Graph_XGRÁFICO_2" hidden="1">[10]ANALI2001!$A$3:$N$3</definedName>
    <definedName name="__67__123Graph_DCHART_30" hidden="1">[11]HOne!$E$86:$E$110</definedName>
    <definedName name="__68___123Graph_XGRÁFICO_3" hidden="1">[10]ANALI2001!$A$3:$N$3</definedName>
    <definedName name="__68__123Graph_XCHART_10" hidden="1">[11]Calc!$A$153:$A$325</definedName>
    <definedName name="__69___123Graph_XGRÁFICO_4" hidden="1">[10]ANALI2001!$A$3:$N$3</definedName>
    <definedName name="__69__123Graph_XCHART_11" hidden="1">[11]Calc!$A$153:$A$315</definedName>
    <definedName name="__7_____123Graph_BGRÁFICO" hidden="1">[10]ANALI2001!$B$5:$N$5</definedName>
    <definedName name="__7___123Graph_BGRÁFICO" hidden="1">[10]ANALI2001!$B$5:$N$5</definedName>
    <definedName name="__7__123Graph_ACHART_14" hidden="1">[11]Calc!$AH$10:$AH$28</definedName>
    <definedName name="__7__123Graph_BGRÁFICO" hidden="1">[10]ANALI2001!$B$5:$N$5</definedName>
    <definedName name="__70__123Graph_AGRÁFICO" hidden="1">[10]ANALI2001!$B$4:$N$4</definedName>
    <definedName name="__70__123Graph_XCHART_12" hidden="1">[11]Calc!$A$153:$A$313</definedName>
    <definedName name="__71__123Graph_AGRÁFICO_1" hidden="1">[10]ANALI2001!$B$4:$N$4</definedName>
    <definedName name="__71__123Graph_XCHART_13" hidden="1">[11]Calc!$A$13:$A$33</definedName>
    <definedName name="__72__123Graph_AGRÁFICO_2" hidden="1">[10]ANALI2001!$A$12:$N$12</definedName>
    <definedName name="__72__123Graph_XCHART_14" hidden="1">[11]Calc!$A$11:$A$28</definedName>
    <definedName name="__73__123Graph_AGRÁFICO_3" hidden="1">[10]ANALI2001!$A$21:$N$21</definedName>
    <definedName name="__73__123Graph_XCHART_15" hidden="1">[11]Calc!$A$8:$A$19</definedName>
    <definedName name="__74__123Graph_AGRÁFICO_4" hidden="1">[10]ANALI2001!$A$30:$N$30</definedName>
    <definedName name="__74__123Graph_XCHART_16" hidden="1">[11]Calc!$A$8:$A$21</definedName>
    <definedName name="__75__123Graph_AGRÁFICO_5" hidden="1">[10]ANALI2001!#REF!</definedName>
    <definedName name="__75__123Graph_XCHART_2" hidden="1">[11]Calc!$A$23:$A$58</definedName>
    <definedName name="__76__123Graph_BGRÁFICO" hidden="1">[10]ANALI2001!$B$5:$N$5</definedName>
    <definedName name="__76__123Graph_XCHART_3" hidden="1">[11]Calc!$A$38:$A$107</definedName>
    <definedName name="__77__123Graph_BGRÁFICO_1" hidden="1">[10]ANALI2001!$B$5:$N$5</definedName>
    <definedName name="__77__123Graph_XCHART_4" hidden="1">[11]Calc!$A$13:$A$53</definedName>
    <definedName name="__78__123Graph_BGRÁFICO_2" hidden="1">[10]ANALI2001!$A$13:$N$13</definedName>
    <definedName name="__78__123Graph_XCHART_5" hidden="1">[11]Calc!$A$9:$A$36</definedName>
    <definedName name="__79__123Graph_BGRÁFICO_3" hidden="1">[10]ANALI2001!$A$22:$N$22</definedName>
    <definedName name="__79__123Graph_XCHART_6" hidden="1">[11]Calc!$A$9:$A$41</definedName>
    <definedName name="__8_____123Graph_BGRÁFICO_1" hidden="1">[10]ANALI2001!$B$5:$N$5</definedName>
    <definedName name="__8___123Graph_BGRÁFICO_1" hidden="1">[10]ANALI2001!$B$5:$N$5</definedName>
    <definedName name="__8__123Graph_ACHART_15" hidden="1">[11]Calc!$AJ$8:$AJ$19</definedName>
    <definedName name="__8__123Graph_BGRÁFICO_1" hidden="1">[10]ANALI2001!$B$5:$N$5</definedName>
    <definedName name="__80__123Graph_BGRÁFICO_4" hidden="1">[10]ANALI2001!$A$31:$N$31</definedName>
    <definedName name="__80__123Graph_XCHART_7" hidden="1">[11]Calc!$A$153:$A$688</definedName>
    <definedName name="__81__123Graph_BGRÁFICO_5" hidden="1">[10]ANALI2001!#REF!</definedName>
    <definedName name="__81__123Graph_XCHART_8" hidden="1">[11]Calc!$A$83:$A$154</definedName>
    <definedName name="__82__123Graph_CGRÁFICO" hidden="1">[10]ANALI2001!$B$6:$N$6</definedName>
    <definedName name="__82__123Graph_XCHART_9" hidden="1">[11]Calc!$A$83:$A$153</definedName>
    <definedName name="__83__123Graph_CGRÁFICO_1" hidden="1">[10]ANALI2001!$B$6:$N$6</definedName>
    <definedName name="__84__123Graph_CGRÁFICO_2" hidden="1">[10]ANALI2001!$A$14:$N$14</definedName>
    <definedName name="__85__123Graph_CGRÁFICO_3" hidden="1">[10]ANALI2001!$A$23:$N$23</definedName>
    <definedName name="__86__123Graph_CGRÁFICO_4" hidden="1">[10]ANALI2001!$A$32:$N$32</definedName>
    <definedName name="__87__123Graph_CGRÁFICO_5" hidden="1">[10]ANALI2001!#REF!</definedName>
    <definedName name="__88__123Graph_XGRÁFICO" hidden="1">[10]ANALI2001!$B$3:$N$3</definedName>
    <definedName name="__89__123Graph_XGRÁFICO_1" hidden="1">[10]ANALI2001!$B$3:$N$3</definedName>
    <definedName name="__9_____123Graph_BGRÁFICO_2" hidden="1">[10]ANALI2001!$A$13:$N$13</definedName>
    <definedName name="__9___123Graph_BGRÁFICO_2" hidden="1">[10]ANALI2001!$A$13:$N$13</definedName>
    <definedName name="__9__123Graph_ACHART_16" hidden="1">[11]Calc!$AL$8:$AL$21</definedName>
    <definedName name="__9__123Graph_BGRÁFICO_2" hidden="1">[10]ANALI2001!$A$13:$N$13</definedName>
    <definedName name="__90__123Graph_XGRÁFICO_2" hidden="1">[10]ANALI2001!$A$3:$N$3</definedName>
    <definedName name="__91__123Graph_XGRÁFICO_3" hidden="1">[10]ANALI2001!$A$3:$N$3</definedName>
    <definedName name="__92__123Graph_XGRÁFICO_4" hidden="1">[10]ANALI2001!$A$3:$N$3</definedName>
    <definedName name="__aew237">[13]COTAÇÕES!#REF!</definedName>
    <definedName name="__ATI2">#N/A</definedName>
    <definedName name="__B1" hidden="1">{#N/A,#N/A,FALSE,"LLAVE";#N/A,#N/A,FALSE,"EERR";#N/A,#N/A,FALSE,"ESP";#N/A,#N/A,FALSE,"EOAF";#N/A,#N/A,FALSE,"CASH";#N/A,#N/A,FALSE,"FINANZAS";#N/A,#N/A,FALSE,"DEUDA";#N/A,#N/A,FALSE,"INVERSION";#N/A,#N/A,FALSE,"PERSONAL"}</definedName>
    <definedName name="__bb1" hidden="1">{#N/A,#N/A,FALSE,"ENERGIA";#N/A,#N/A,FALSE,"PERDIDAS";#N/A,#N/A,FALSE,"CLIENTES";#N/A,#N/A,FALSE,"ESTADO";#N/A,#N/A,FALSE,"TECNICA"}</definedName>
    <definedName name="__bbb1" hidden="1">{#N/A,#N/A,FALSE,"LLAVE";#N/A,#N/A,FALSE,"EERR";#N/A,#N/A,FALSE,"ESP";#N/A,#N/A,FALSE,"EOAF";#N/A,#N/A,FALSE,"CASH";#N/A,#N/A,FALSE,"FINANZAS";#N/A,#N/A,FALSE,"DEUDA";#N/A,#N/A,FALSE,"INVERSION";#N/A,#N/A,FALSE,"PERSONAL"}</definedName>
    <definedName name="__BSL0197">[6]OPJAN!$W$60</definedName>
    <definedName name="__BSL0297">[6]OPFEV!$T$60</definedName>
    <definedName name="__BSL0397">[6]OPMAR!$U$60</definedName>
    <definedName name="__BSL0497">[6]OPABR!$X$60</definedName>
    <definedName name="__BSL0597">[6]OPMAI!$W$60</definedName>
    <definedName name="__BSL0697">[6]OPJUN!$X$60</definedName>
    <definedName name="__BSL0797">[6]OPJUL!$Z$60</definedName>
    <definedName name="__BSL0897">[6]OPAGO!$X$60</definedName>
    <definedName name="__BSL0997">[7]INDICADO!$Y$59</definedName>
    <definedName name="__BSL1097">[7]INDICADO!$Z$59</definedName>
    <definedName name="__BSL1197">[7]INDICADO!$W$59</definedName>
    <definedName name="__BSL1297">[7]INDICADO!$X$59</definedName>
    <definedName name="__bx1" hidden="1">{#N/A,#N/A,FALSE,"LLAVE";#N/A,#N/A,FALSE,"EERR";#N/A,#N/A,FALSE,"ESP";#N/A,#N/A,FALSE,"EOAF";#N/A,#N/A,FALSE,"CASH";#N/A,#N/A,FALSE,"FINANZAS";#N/A,#N/A,FALSE,"DEUDA";#N/A,#N/A,FALSE,"INVERSION";#N/A,#N/A,FALSE,"PERSONAL"}</definedName>
    <definedName name="__CCC0197">[6]OPJAN!$W$51</definedName>
    <definedName name="__CCC0297">[6]OPFEV!$T$51</definedName>
    <definedName name="__CCC0397">[6]OPMAR!$U$51</definedName>
    <definedName name="__CCC0497">[6]OPABR!$X$51</definedName>
    <definedName name="__CCC0597">[6]OPMAI!$W$51</definedName>
    <definedName name="__CCC0697">[6]OPJUN!$X$51</definedName>
    <definedName name="__CCC0797">[6]OPJUL!$Z$51</definedName>
    <definedName name="__CCC0897">[6]OPAGO!$X$51</definedName>
    <definedName name="__CCC0997">[7]INDICADO!$Y$50</definedName>
    <definedName name="__CCC1097">[7]INDICADO!$Z$50</definedName>
    <definedName name="__CCC1197">[7]INDICADO!$W$50</definedName>
    <definedName name="__CCC1297">[7]INDICADO!$X$50</definedName>
    <definedName name="__CD1" hidden="1">{#N/A,#N/A,FALSE,"LLAVE";#N/A,#N/A,FALSE,"EERR";#N/A,#N/A,FALSE,"ESP";#N/A,#N/A,FALSE,"EOAF";#N/A,#N/A,FALSE,"CASH";#N/A,#N/A,FALSE,"FINANZAS";#N/A,#N/A,FALSE,"DEUDA";#N/A,#N/A,FALSE,"INVERSION";#N/A,#N/A,FALSE,"PERSONAL"}</definedName>
    <definedName name="__cdx1" hidden="1">{#N/A,#N/A,FALSE,"LLAVE";#N/A,#N/A,FALSE,"EERR";#N/A,#N/A,FALSE,"ESP";#N/A,#N/A,FALSE,"EOAF";#N/A,#N/A,FALSE,"CASH";#N/A,#N/A,FALSE,"FINANZAS";#N/A,#N/A,FALSE,"DEUDA";#N/A,#N/A,FALSE,"INVERSION";#N/A,#N/A,FALSE,"PERSONAL"}</definedName>
    <definedName name="__CEN2">#N/A</definedName>
    <definedName name="__CEN22">#N/A</definedName>
    <definedName name="__CEN23">#N/A</definedName>
    <definedName name="__CEN24">#N/A</definedName>
    <definedName name="__CEN25">#N/A</definedName>
    <definedName name="__CEN26">#N/A</definedName>
    <definedName name="__CEN27">#N/A</definedName>
    <definedName name="__CEN28">#N/A</definedName>
    <definedName name="__CEN29">#N/A</definedName>
    <definedName name="__CEN30" hidden="1">{#N/A,#N/A,FALSE,"SIM95"}</definedName>
    <definedName name="__CEN31">#N/A</definedName>
    <definedName name="__CEN32">#N/A</definedName>
    <definedName name="__CEN33">#N/A</definedName>
    <definedName name="__CEN34">#N/A</definedName>
    <definedName name="__DAT1">#REF!</definedName>
    <definedName name="__DAT10">#REF!</definedName>
    <definedName name="__DAT11">#REF!</definedName>
    <definedName name="__DAT12">#REF!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EP1">'[16]2003'!$A$10:$D$29</definedName>
    <definedName name="__DEP2">'[16]2004'!$A$10:$D$33</definedName>
    <definedName name="__DEP3">'[16]2005'!$A$10:$D$34</definedName>
    <definedName name="__DEP4">'[16]2006'!$A$10:$D$35</definedName>
    <definedName name="__DEP5">'[16]2007-REALIZADO'!$A$10:$D$35</definedName>
    <definedName name="__df1" hidden="1">{#N/A,#N/A,FALSE,"LLAVE";#N/A,#N/A,FALSE,"EERR";#N/A,#N/A,FALSE,"ESP";#N/A,#N/A,FALSE,"EOAF";#N/A,#N/A,FALSE,"CASH";#N/A,#N/A,FALSE,"FINANZAS";#N/A,#N/A,FALSE,"DEUDA";#N/A,#N/A,FALSE,"INVERSION";#N/A,#N/A,FALSE,"PERSONAL"}</definedName>
    <definedName name="__DNO0197">[6]OPJAN!$W$52</definedName>
    <definedName name="__DNO0297">[6]OPFEV!$T$52</definedName>
    <definedName name="__DNO0397">[6]OPMAR!$U$52</definedName>
    <definedName name="__DNO0497">[6]OPABR!$X$52</definedName>
    <definedName name="__DNO0597">[6]OPMAI!$W$52</definedName>
    <definedName name="__DNO0697">[6]OPJUN!$X$52</definedName>
    <definedName name="__DNO0797">[6]OPJUL!$Z$52</definedName>
    <definedName name="__DNO0897">[6]OPAGO!$X$52</definedName>
    <definedName name="__DNO0997">[7]INDICADO!$Y$51</definedName>
    <definedName name="__DNO1097">[7]INDICADO!$Z$51</definedName>
    <definedName name="__DNO1197">[7]INDICADO!$W$51</definedName>
    <definedName name="__DNO1297">[7]INDICADO!$X$51</definedName>
    <definedName name="__DOC1">[8]LCONTR!#REF!</definedName>
    <definedName name="__DOC2">[8]LCONTR!#REF!</definedName>
    <definedName name="__DRE0700" hidden="1">{"'PXR_6500'!$A$1:$I$124"}</definedName>
    <definedName name="__DRE1">[1]Patrimonial!#REF!</definedName>
    <definedName name="__DRE2">[1]Patrimonial!#REF!</definedName>
    <definedName name="__e1" hidden="1">{#N/A,#N/A,FALSE,"ENERGIA";#N/A,#N/A,FALSE,"PERDIDAS";#N/A,#N/A,FALSE,"CLIENTES";#N/A,#N/A,FALSE,"ESTADO";#N/A,#N/A,FALSE,"TECNICA"}</definedName>
    <definedName name="__exp10">#REF!</definedName>
    <definedName name="__exp11">#REF!</definedName>
    <definedName name="__exp12">#REF!</definedName>
    <definedName name="__exp13">#REF!</definedName>
    <definedName name="__exp14">#REF!</definedName>
    <definedName name="__exp15">#REF!</definedName>
    <definedName name="__exp16">#REF!</definedName>
    <definedName name="__exp17">#REF!</definedName>
    <definedName name="__exp18">#REF!</definedName>
    <definedName name="__exp19">#REF!</definedName>
    <definedName name="__exp2">#REF!</definedName>
    <definedName name="__exp20">#REF!</definedName>
    <definedName name="__exp21">#REF!</definedName>
    <definedName name="__exp22">#REF!</definedName>
    <definedName name="__exp23">#REF!</definedName>
    <definedName name="__exp24">#REF!</definedName>
    <definedName name="__exp25">#REF!</definedName>
    <definedName name="__exp26">#REF!</definedName>
    <definedName name="__exp27">#REF!</definedName>
    <definedName name="__exp28">#REF!</definedName>
    <definedName name="__exp29">#REF!</definedName>
    <definedName name="__exp3">#REF!</definedName>
    <definedName name="__exp30">#REF!</definedName>
    <definedName name="__exp31">#REF!</definedName>
    <definedName name="__exp32">#REF!</definedName>
    <definedName name="__exp33">#REF!</definedName>
    <definedName name="__exp34">#REF!</definedName>
    <definedName name="__exp35">#REF!</definedName>
    <definedName name="__exp36">#REF!</definedName>
    <definedName name="__exp37">#REF!</definedName>
    <definedName name="__exp38">#REF!</definedName>
    <definedName name="__exp39">#REF!</definedName>
    <definedName name="__exp4">#REF!</definedName>
    <definedName name="__exp40">#REF!</definedName>
    <definedName name="__exp41">#REF!</definedName>
    <definedName name="__exp42">#REF!</definedName>
    <definedName name="__exp43">#REF!</definedName>
    <definedName name="__exp44">#REF!</definedName>
    <definedName name="__exp45">#REF!</definedName>
    <definedName name="__exp46">#REF!</definedName>
    <definedName name="__exp47">#REF!</definedName>
    <definedName name="__exp5">#REF!</definedName>
    <definedName name="__exp50">#REF!</definedName>
    <definedName name="__exp51">#REF!</definedName>
    <definedName name="__exp52">#REF!</definedName>
    <definedName name="__exp53">#REF!</definedName>
    <definedName name="__exp6">#REF!</definedName>
    <definedName name="__exp7">#REF!</definedName>
    <definedName name="__exp8">#REF!</definedName>
    <definedName name="__exp9">#REF!</definedName>
    <definedName name="__FDS_HYPERLINK_TOGGLE_STATE__" hidden="1">"ON"</definedName>
    <definedName name="__FEE2001">[17]Parametros!$B$16</definedName>
    <definedName name="__FER0197">[6]OPJAN!$W$55</definedName>
    <definedName name="__FER0297">[6]OPFEV!$T$55</definedName>
    <definedName name="__FER0397">[6]OPMAR!$U$55</definedName>
    <definedName name="__FER0497">[6]OPABR!$X$55</definedName>
    <definedName name="__FER0597">[6]OPMAI!$W$55</definedName>
    <definedName name="__FER0697">[6]OPJUN!$X$55</definedName>
    <definedName name="__FER0797">[6]OPJUL!$Z$55</definedName>
    <definedName name="__FER0897">[6]OPAGO!$X$55</definedName>
    <definedName name="__FER0997">[7]INDICADO!$Y$54</definedName>
    <definedName name="__FER1097">[7]INDICADO!$Z$54</definedName>
    <definedName name="__FER1197">[7]INDICADO!$W$54</definedName>
    <definedName name="__FER1297">[7]INDICADO!$X$54</definedName>
    <definedName name="__gdp98">[18]GDP!$Q$32</definedName>
    <definedName name="__gdp99">[18]GDP!$R$32</definedName>
    <definedName name="__IND0197">[6]OPJAN!$W$61</definedName>
    <definedName name="__IND0297">[6]OPFEV!$T$61</definedName>
    <definedName name="__IND0397">[6]OPMAR!$U$61</definedName>
    <definedName name="__IND0497">[6]OPABR!$X$61</definedName>
    <definedName name="__IND0597">[6]OPMAI!$W$61</definedName>
    <definedName name="__IND0697">[6]OPJUN!$X$61</definedName>
    <definedName name="__IND0797">[6]OPJUL!$Z$61</definedName>
    <definedName name="__Ind083">[19]indicators2!#REF!</definedName>
    <definedName name="__Ind084">[19]indicators2!#REF!</definedName>
    <definedName name="__Ind085">[19]indicators2!#REF!</definedName>
    <definedName name="__Ind086">[19]indicators2!#REF!</definedName>
    <definedName name="__Ind087">[19]indicators2!#REF!</definedName>
    <definedName name="__Ind088">[19]indicators2!#REF!</definedName>
    <definedName name="__Ind089">[19]indicators2!#REF!</definedName>
    <definedName name="__IND0897">[6]OPAGO!$X$61</definedName>
    <definedName name="__Ind090">[19]indicators2!#REF!</definedName>
    <definedName name="__Ind091">[19]indicators2!#REF!</definedName>
    <definedName name="__Ind092">[19]indicators2!#REF!</definedName>
    <definedName name="__Ind093">[19]indicators2!#REF!</definedName>
    <definedName name="__Ind094">[19]indicators2!#REF!</definedName>
    <definedName name="__Ind095">[19]indicators2!#REF!</definedName>
    <definedName name="__Ind096">[19]indicators2!#REF!</definedName>
    <definedName name="__Ind097">[19]indicators2!#REF!</definedName>
    <definedName name="__Ind098">[19]indicators2!#REF!</definedName>
    <definedName name="__Ind099">[19]indicators2!#REF!</definedName>
    <definedName name="__IND0997">[7]INDICADO!$Y$60</definedName>
    <definedName name="__Ind100">[19]indicators2!#REF!</definedName>
    <definedName name="__Ind101">[19]indicators2!#REF!</definedName>
    <definedName name="__Ind102">[19]indicators2!#REF!</definedName>
    <definedName name="__Ind103">[19]indicators2!#REF!</definedName>
    <definedName name="__IND1097">[7]INDICADO!$Z$60</definedName>
    <definedName name="__Ind112">[19]indicators2!#REF!</definedName>
    <definedName name="__Ind116">[19]indicators2!#REF!</definedName>
    <definedName name="__Ind119">[19]indicators2!#REF!</definedName>
    <definedName name="__IND1197">[7]INDICADO!$W$60</definedName>
    <definedName name="__Ind126">[19]indicators2!#REF!</definedName>
    <definedName name="__IND1297">[7]INDICADO!$X$60</definedName>
    <definedName name="__Ind131">[19]indicators2!#REF!</definedName>
    <definedName name="__L">#REF!</definedName>
    <definedName name="__MIX97">[20]CVA_Projetada12meses!$A$462:$O$518</definedName>
    <definedName name="__mpe1">[4]BASE_SEN1!#REF!</definedName>
    <definedName name="__MSD0197">[6]OPJAN!$W$63</definedName>
    <definedName name="__msd0297">[6]OPFEV!$T$63</definedName>
    <definedName name="__MSD0397">[6]OPMAR!$U$63</definedName>
    <definedName name="__MSD0497">[6]OPABR!$X$64</definedName>
    <definedName name="__MSD0597">[6]OPMAI!$W$64</definedName>
    <definedName name="__MSD0697">[6]OPJUN!$X$64</definedName>
    <definedName name="__MSD0797">[6]OPJUL!$Z$64</definedName>
    <definedName name="__MSD0897">[6]OPAGO!$X$64</definedName>
    <definedName name="__MSD0997">[7]INDICADO!$Y$63</definedName>
    <definedName name="__MSD1097">[7]INDICADO!$Z$63</definedName>
    <definedName name="__MSD1197">[7]INDICADO!$W$63</definedName>
    <definedName name="__MSD1297">[7]INDICADO!$X$63</definedName>
    <definedName name="__Obs1">[8]LCONTR!#REF!</definedName>
    <definedName name="__OBS2">[8]LCONTR!#REF!</definedName>
    <definedName name="__ODC0197">[6]OPJAN!$W$71</definedName>
    <definedName name="__ODC0297">[6]OPFEV!$T$71</definedName>
    <definedName name="__ODC0397">[6]OPMAR!$U$71</definedName>
    <definedName name="__ODC0497">[6]OPABR!$X$70</definedName>
    <definedName name="__ODC0597">[6]OPMAI!$W$70</definedName>
    <definedName name="__ODC0697">[6]OPJUN!$X$70</definedName>
    <definedName name="__ODC0797">[6]OPJUL!$Z$70</definedName>
    <definedName name="__ODC0897">[6]OPAGO!$X$70</definedName>
    <definedName name="__ODC0997">[7]INDICADO!$Y$68</definedName>
    <definedName name="__ODC1097">[7]INDICADO!$Z$68</definedName>
    <definedName name="__ODC1297">[7]INDICADO!$X$68</definedName>
    <definedName name="__out97">#REF!</definedName>
    <definedName name="__pag1">'[9]ResGeral-NOV01'!$A$1:$I$56</definedName>
    <definedName name="__pag2">'[9]ResGeral-NOV01'!$A$1:$K$55</definedName>
    <definedName name="__pag3">'[9]ResGeral-NOV01'!$A$1:$I$51</definedName>
    <definedName name="__pag4">'[9]ResGeral-NOV01'!$A$1:$H$46</definedName>
    <definedName name="__pag5">'[9]ResGeral-NOV01'!$A$1:$L$53</definedName>
    <definedName name="__pag6">'[9]ResGeral-NOV01'!$A$1:$K$52</definedName>
    <definedName name="__plt02">[14]Plan1!$R$5:$AI$410</definedName>
    <definedName name="__PLT07">[14]Plan1!$T$5:$AM$85</definedName>
    <definedName name="__PLT09">[14]Plan1!$T$97:$AM$146</definedName>
    <definedName name="__q61">#REF!</definedName>
    <definedName name="__R">#REF!</definedName>
    <definedName name="__TIP0197">[6]OPJAN!$W$45</definedName>
    <definedName name="__TIP0297">[6]OPFEV!$T$45</definedName>
    <definedName name="__TIP0397">[6]OPMAR!$U$45</definedName>
    <definedName name="__TIP0497">[6]OPABR!$X$45</definedName>
    <definedName name="__TIP0597">[6]OPMAI!$W$44</definedName>
    <definedName name="__TIP0697">[6]OPJUN!$X$44</definedName>
    <definedName name="__TIP0797">[6]OPJUL!$Z$44</definedName>
    <definedName name="__TIP0897">[6]OPAGO!$X$44</definedName>
    <definedName name="__TIP0997">[7]INDICADO!$Y$43</definedName>
    <definedName name="__TIP1097">[7]INDICADO!$Z$43</definedName>
    <definedName name="__TIP1197">[7]INDICADO!$W$43</definedName>
    <definedName name="__TIP1297">[7]INDICADO!$X$43</definedName>
    <definedName name="__TRC92">#REF!</definedName>
    <definedName name="__TRC93">#REF!</definedName>
    <definedName name="__TRC94">#REF!</definedName>
    <definedName name="__TRC95">#REF!</definedName>
    <definedName name="__TRC96">#REF!</definedName>
    <definedName name="__TSU91">#REF!</definedName>
    <definedName name="__TSU92">#REF!</definedName>
    <definedName name="__TSU93">#REF!</definedName>
    <definedName name="__TSU94">#REF!</definedName>
    <definedName name="__TSU95">#REF!</definedName>
    <definedName name="__TSU96">#REF!</definedName>
    <definedName name="__TTF92">#REF!</definedName>
    <definedName name="__TTF93">#REF!</definedName>
    <definedName name="__TTF94">#REF!</definedName>
    <definedName name="__TTF95">#REF!</definedName>
    <definedName name="__TTF96">#REF!</definedName>
    <definedName name="__UF02">#REF!</definedName>
    <definedName name="__UTM02">#REF!</definedName>
    <definedName name="__val1">#REF!</definedName>
    <definedName name="__val2">#REF!</definedName>
    <definedName name="__vn1">[14]Plan1!$A$8:$P$154</definedName>
    <definedName name="_001___83">#REF!</definedName>
    <definedName name="_054__90">#REF!</definedName>
    <definedName name="_1">#REF!,#REF!,#REF!,#REF!</definedName>
    <definedName name="_1_____123Graph_AGRÁFICO" hidden="1">[10]ANALI2001!$B$4:$N$4</definedName>
    <definedName name="_1____123Graph_AGRÁFICO" hidden="1">[10]ANALI2001!$B$4:$N$4</definedName>
    <definedName name="_1___123Graph_AGRÁFICO" hidden="1">[10]ANALI2001!$B$4:$N$4</definedName>
    <definedName name="_1__123Graph_ACHART_1" hidden="1">'[9]ResGeral-NOV01'!$F$10:$F$14</definedName>
    <definedName name="_1__123Graph_AGRÁFICO" hidden="1">[10]ANALI2001!$B$4:$N$4</definedName>
    <definedName name="_1__123Graph_AGRßFICO_1A" hidden="1">[21]A!$N$7:$N$32</definedName>
    <definedName name="_10">#REF!</definedName>
    <definedName name="_10_____123Graph_BGRÁFICO_3" hidden="1">[10]ANALI2001!$A$22:$N$22</definedName>
    <definedName name="_10____123Graph_BGRÁFICO_3" hidden="1">[10]ANALI2001!$A$22:$N$22</definedName>
    <definedName name="_10___123Graph_BGRÁFICO_2" hidden="1">[10]ANALI2001!$A$13:$N$13</definedName>
    <definedName name="_10___123Graph_BGRÁFICO_3" hidden="1">[10]ANALI2001!$A$22:$N$22</definedName>
    <definedName name="_10__123Graph_ACHART_16" hidden="1">[11]Calc!$AL$8:$AL$21</definedName>
    <definedName name="_10__123Graph_ACHART_17" hidden="1">[11]GoEight!$B$115:$B$160</definedName>
    <definedName name="_10__123Graph_BGRÁFICO" hidden="1">[10]ANALI2001!$B$5:$N$5</definedName>
    <definedName name="_10__123Graph_BGRÁFICO_1" hidden="1">[10]ANALI2001!$B$5:$N$5</definedName>
    <definedName name="_10__123Graph_BGRÁFICO_2" hidden="1">[10]ANALI2001!$A$13:$N$13</definedName>
    <definedName name="_10__123Graph_BGRÁFICO_3" hidden="1">[10]ANALI2001!$A$22:$N$22</definedName>
    <definedName name="_10__123Graph_CCHART_1" hidden="1">#REF!</definedName>
    <definedName name="_10__123Graph_LBL_ACHART_8" hidden="1">'[22]Energia (98 - 00)'!$M$128:$AN$128</definedName>
    <definedName name="_10A">#REF!</definedName>
    <definedName name="_11">#REF!</definedName>
    <definedName name="_11_____123Graph_BGRÁFICO_4" hidden="1">[10]ANALI2001!$A$31:$N$31</definedName>
    <definedName name="_11____123Graph_BGRÁFICO_4" hidden="1">[10]ANALI2001!$A$31:$N$31</definedName>
    <definedName name="_11___123Graph_BGRÁFICO_3" hidden="1">[10]ANALI2001!$A$22:$N$22</definedName>
    <definedName name="_11___123Graph_BGRÁFICO_4" hidden="1">[10]ANALI2001!$A$31:$N$31</definedName>
    <definedName name="_11__123Graph_ACHART_17" hidden="1">[11]GoEight!$B$115:$B$160</definedName>
    <definedName name="_11__123Graph_ACHART_18" hidden="1">[11]GrFour!$B$115:$B$185</definedName>
    <definedName name="_11__123Graph_AGRÁFICO_5" hidden="1">[10]ANALI2001!#REF!</definedName>
    <definedName name="_11__123Graph_BGRÁFICO_1" hidden="1">[10]ANALI2001!$B$5:$N$5</definedName>
    <definedName name="_11__123Graph_BGRÁFICO_2" hidden="1">[10]ANALI2001!$A$13:$N$13</definedName>
    <definedName name="_11__123Graph_BGRÁFICO_3" hidden="1">[10]ANALI2001!$A$22:$N$22</definedName>
    <definedName name="_11__123Graph_BGRÁFICO_4" hidden="1">[10]ANALI2001!$A$31:$N$31</definedName>
    <definedName name="_11__123Graph_CCHART_8" hidden="1">'[22]Energia (98 - 00)'!$M$146:$AN$146</definedName>
    <definedName name="_11__123Graph_LBL_BCHART_8" hidden="1">'[22]Energia (98 - 00)'!$M$137:$AN$137</definedName>
    <definedName name="_111">#REF!</definedName>
    <definedName name="_1111">#REF!</definedName>
    <definedName name="_11111">#REF!</definedName>
    <definedName name="_111111">#REF!</definedName>
    <definedName name="_1111110000">#REF!</definedName>
    <definedName name="_111112">#REF!</definedName>
    <definedName name="_1111120000">#REF!</definedName>
    <definedName name="_111119">#REF!</definedName>
    <definedName name="_1111191">#REF!</definedName>
    <definedName name="_1111191000">#REF!</definedName>
    <definedName name="_1112">#REF!</definedName>
    <definedName name="_11121">#REF!</definedName>
    <definedName name="_111211">#REF!</definedName>
    <definedName name="_1112110000">#REF!</definedName>
    <definedName name="_111212">#REF!</definedName>
    <definedName name="_1112120000">#REF!</definedName>
    <definedName name="_111213">#REF!</definedName>
    <definedName name="_1112130000">#REF!</definedName>
    <definedName name="_11122">#REF!</definedName>
    <definedName name="_1112200000">#REF!</definedName>
    <definedName name="_1113">#REF!</definedName>
    <definedName name="_11131">#REF!</definedName>
    <definedName name="_1113100000">#REF!</definedName>
    <definedName name="_111311">#REF!</definedName>
    <definedName name="_1113110">#REF!</definedName>
    <definedName name="_1113110100">#REF!</definedName>
    <definedName name="_1113110200">#REF!</definedName>
    <definedName name="_111312">#REF!</definedName>
    <definedName name="_1113120">#REF!</definedName>
    <definedName name="_1113120100">#REF!</definedName>
    <definedName name="_1113120200">#REF!</definedName>
    <definedName name="_111313">#REF!</definedName>
    <definedName name="_1113130000">#REF!</definedName>
    <definedName name="_11132">#REF!</definedName>
    <definedName name="_1113200000">#REF!</definedName>
    <definedName name="_111321">#REF!</definedName>
    <definedName name="_1113210">#REF!</definedName>
    <definedName name="_1113210100">#REF!</definedName>
    <definedName name="_1113210200">#REF!</definedName>
    <definedName name="_111322">#REF!</definedName>
    <definedName name="_1113220">#REF!</definedName>
    <definedName name="_1113220100">#REF!</definedName>
    <definedName name="_1113220200">#REF!</definedName>
    <definedName name="_111323">#REF!</definedName>
    <definedName name="_1113230000">#REF!</definedName>
    <definedName name="_1114">#REF!</definedName>
    <definedName name="_11141">#REF!</definedName>
    <definedName name="_111411">#REF!</definedName>
    <definedName name="_1114110000">#REF!</definedName>
    <definedName name="_111419">#REF!</definedName>
    <definedName name="_1114190000">#REF!</definedName>
    <definedName name="_11142">#REF!</definedName>
    <definedName name="_1114200000">#REF!</definedName>
    <definedName name="_112">#REF!</definedName>
    <definedName name="_1121">#REF!</definedName>
    <definedName name="_11211">#REF!</definedName>
    <definedName name="_112111">#REF!</definedName>
    <definedName name="_1121111">#REF!</definedName>
    <definedName name="_1121111110">#REF!</definedName>
    <definedName name="_1121111120">#REF!</definedName>
    <definedName name="_1121111210">#REF!</definedName>
    <definedName name="_1121111300">#REF!</definedName>
    <definedName name="_1121112">#REF!</definedName>
    <definedName name="_1121112110">#REF!</definedName>
    <definedName name="_1121112910">#REF!</definedName>
    <definedName name="_1121112920">#REF!</definedName>
    <definedName name="_1121112990">#REF!</definedName>
    <definedName name="_1121113">#REF!</definedName>
    <definedName name="_1121113100">#REF!</definedName>
    <definedName name="_1121113200">#REF!</definedName>
    <definedName name="_1121113310">#REF!</definedName>
    <definedName name="_1121113320">#REF!</definedName>
    <definedName name="_1121113800">#REF!</definedName>
    <definedName name="_1121113900">#REF!</definedName>
    <definedName name="_1121114">#REF!</definedName>
    <definedName name="_1121114100">#REF!</definedName>
    <definedName name="_1121114200">#REF!</definedName>
    <definedName name="_1121115">#REF!</definedName>
    <definedName name="_1121115100">#REF!</definedName>
    <definedName name="_1121115200">#REF!</definedName>
    <definedName name="_1121119">#REF!</definedName>
    <definedName name="_1121119111">#REF!</definedName>
    <definedName name="_1121119112">#REF!</definedName>
    <definedName name="_1121119113">#REF!</definedName>
    <definedName name="_1121119114">#REF!</definedName>
    <definedName name="_1121119115">#REF!</definedName>
    <definedName name="_1121119121">#REF!</definedName>
    <definedName name="_1121119122">#REF!</definedName>
    <definedName name="_1121119150">#REF!</definedName>
    <definedName name="_1121119160">#REF!</definedName>
    <definedName name="_1121119170">#REF!</definedName>
    <definedName name="_1121119180">#REF!</definedName>
    <definedName name="_112112">#REF!</definedName>
    <definedName name="_1121121">#REF!</definedName>
    <definedName name="_1121121110">#REF!</definedName>
    <definedName name="_1121121120">#REF!</definedName>
    <definedName name="_1121121130">#REF!</definedName>
    <definedName name="_1121121140">#REF!</definedName>
    <definedName name="_1121121150">#REF!</definedName>
    <definedName name="_1121121210">#REF!</definedName>
    <definedName name="_1121121220">#REF!</definedName>
    <definedName name="_1121121310">#REF!</definedName>
    <definedName name="_1121121320">#REF!</definedName>
    <definedName name="_1121121331">#REF!</definedName>
    <definedName name="_1121121332">#REF!</definedName>
    <definedName name="_1121121333">#REF!</definedName>
    <definedName name="_1121121334">#REF!</definedName>
    <definedName name="_1121121411">#REF!</definedName>
    <definedName name="_1121121412">#REF!</definedName>
    <definedName name="_1121121413">#REF!</definedName>
    <definedName name="_1121121421">#REF!</definedName>
    <definedName name="_1121121422">#REF!</definedName>
    <definedName name="_1121121510">#REF!</definedName>
    <definedName name="_1121121710">#REF!</definedName>
    <definedName name="_1121121720">#REF!</definedName>
    <definedName name="_1121121730">#REF!</definedName>
    <definedName name="_1121121810">#REF!</definedName>
    <definedName name="_1121121910">#REF!</definedName>
    <definedName name="_1121121920">#REF!</definedName>
    <definedName name="_1121121930">#REF!</definedName>
    <definedName name="_1121121940">#REF!</definedName>
    <definedName name="_1121121950">#REF!</definedName>
    <definedName name="_1121121990">#REF!</definedName>
    <definedName name="_1121122">#REF!</definedName>
    <definedName name="_1121122110">#REF!</definedName>
    <definedName name="_1121122121">#REF!</definedName>
    <definedName name="_1121122122">#REF!</definedName>
    <definedName name="_1121122123">#REF!</definedName>
    <definedName name="_1121122130">#REF!</definedName>
    <definedName name="_1121122210">#REF!</definedName>
    <definedName name="_1121122240">#REF!</definedName>
    <definedName name="_1121122320">#REF!</definedName>
    <definedName name="_1121122330">#REF!</definedName>
    <definedName name="_1121122340">#REF!</definedName>
    <definedName name="_1121122350">#REF!</definedName>
    <definedName name="_1121122360">#REF!</definedName>
    <definedName name="_1121122370">#REF!</definedName>
    <definedName name="_1121122380">#REF!</definedName>
    <definedName name="_1121122391">#REF!</definedName>
    <definedName name="_1121122392">#REF!</definedName>
    <definedName name="_1121122410">#REF!</definedName>
    <definedName name="_1121122420">#REF!</definedName>
    <definedName name="_1121122510">#REF!</definedName>
    <definedName name="_1121122520">#REF!</definedName>
    <definedName name="_1121122610">#REF!</definedName>
    <definedName name="_1121123">#REF!</definedName>
    <definedName name="_1121123000">#REF!</definedName>
    <definedName name="_112113">#REF!</definedName>
    <definedName name="_1121130">#REF!</definedName>
    <definedName name="_1121130000">#REF!</definedName>
    <definedName name="_1121130100">#REF!</definedName>
    <definedName name="_1121130200">#REF!</definedName>
    <definedName name="_112119">#REF!</definedName>
    <definedName name="_1121190">#REF!</definedName>
    <definedName name="_1121190000">#REF!</definedName>
    <definedName name="_11212">#REF!</definedName>
    <definedName name="_112121">#REF!</definedName>
    <definedName name="_1121213">#REF!</definedName>
    <definedName name="_1121213100">#REF!</definedName>
    <definedName name="_1121213900">#REF!</definedName>
    <definedName name="_1121215">#REF!</definedName>
    <definedName name="_1121215100">#REF!</definedName>
    <definedName name="_1121215900">#REF!</definedName>
    <definedName name="_11213">#REF!</definedName>
    <definedName name="_1121300000">#REF!</definedName>
    <definedName name="_11218">#REF!</definedName>
    <definedName name="_112181">#REF!</definedName>
    <definedName name="_1121810000">#REF!</definedName>
    <definedName name="_112182">#REF!</definedName>
    <definedName name="_1121820000">#REF!</definedName>
    <definedName name="_112183">#REF!</definedName>
    <definedName name="_1121831">#REF!</definedName>
    <definedName name="_1121831110">#REF!</definedName>
    <definedName name="_1121831120">#REF!</definedName>
    <definedName name="_1121831900">#REF!</definedName>
    <definedName name="_112189">#REF!</definedName>
    <definedName name="_1121890000">#REF!</definedName>
    <definedName name="_11219">#REF!</definedName>
    <definedName name="_112191">#REF!</definedName>
    <definedName name="_1121911">#REF!</definedName>
    <definedName name="_1121911000">#REF!</definedName>
    <definedName name="_1121911100">#REF!</definedName>
    <definedName name="_1121911200">#REF!</definedName>
    <definedName name="_1121911300">#REF!</definedName>
    <definedName name="_1121912">#REF!</definedName>
    <definedName name="_1121912000">#REF!</definedName>
    <definedName name="_1122">#REF!</definedName>
    <definedName name="_11221">#REF!</definedName>
    <definedName name="_112211">#REF!</definedName>
    <definedName name="_1122111">#REF!</definedName>
    <definedName name="_1122111100">#REF!</definedName>
    <definedName name="_1122111200">#REF!</definedName>
    <definedName name="_1122112">#REF!</definedName>
    <definedName name="_1122112100">#REF!</definedName>
    <definedName name="_1122112200">#REF!</definedName>
    <definedName name="_1122118">#REF!</definedName>
    <definedName name="_1122118100">#REF!</definedName>
    <definedName name="_1122118200">#REF!</definedName>
    <definedName name="_112212">#REF!</definedName>
    <definedName name="_1122121">#REF!</definedName>
    <definedName name="_1122121100">#REF!</definedName>
    <definedName name="_1122121200">#REF!</definedName>
    <definedName name="_112213">#REF!</definedName>
    <definedName name="_1122131">#REF!</definedName>
    <definedName name="_1122131100">#REF!</definedName>
    <definedName name="_1122131200">#REF!</definedName>
    <definedName name="_112215">#REF!</definedName>
    <definedName name="_1122151">#REF!</definedName>
    <definedName name="_1122151100">#REF!</definedName>
    <definedName name="_1122151200">#REF!</definedName>
    <definedName name="_1122158">#REF!</definedName>
    <definedName name="_1122158100">#REF!</definedName>
    <definedName name="_1122158200">#REF!</definedName>
    <definedName name="_112216">#REF!</definedName>
    <definedName name="_1122161">#REF!</definedName>
    <definedName name="_1122161110">#REF!</definedName>
    <definedName name="_1122161120">#REF!</definedName>
    <definedName name="_1122161130">#REF!</definedName>
    <definedName name="_1122161210">#REF!</definedName>
    <definedName name="_1122161220">#REF!</definedName>
    <definedName name="_1122162">#REF!</definedName>
    <definedName name="_1122162110">#REF!</definedName>
    <definedName name="_1122162120">#REF!</definedName>
    <definedName name="_1122168">#REF!</definedName>
    <definedName name="_1122168110">#REF!</definedName>
    <definedName name="_1122168120">#REF!</definedName>
    <definedName name="_1122168130">#REF!</definedName>
    <definedName name="_1122168210">#REF!</definedName>
    <definedName name="_1122168220">#REF!</definedName>
    <definedName name="_11222">#REF!</definedName>
    <definedName name="_1122200100">#REF!</definedName>
    <definedName name="_11223">#REF!</definedName>
    <definedName name="_1122300100">#REF!</definedName>
    <definedName name="_1122300200">#REF!</definedName>
    <definedName name="_1122300300">#REF!</definedName>
    <definedName name="_11224">#REF!</definedName>
    <definedName name="_112241">#REF!</definedName>
    <definedName name="_1122410000">#REF!</definedName>
    <definedName name="_11225">#REF!</definedName>
    <definedName name="_112251">#REF!</definedName>
    <definedName name="_1122510000">#REF!</definedName>
    <definedName name="_112252">#REF!</definedName>
    <definedName name="_1122521">#REF!</definedName>
    <definedName name="_1122521100">#REF!</definedName>
    <definedName name="_1122521200">#REF!</definedName>
    <definedName name="_11229">#REF!</definedName>
    <definedName name="_112291">#REF!</definedName>
    <definedName name="_1122911">#REF!</definedName>
    <definedName name="_1122911100">#REF!</definedName>
    <definedName name="_112292">#REF!</definedName>
    <definedName name="_1122920000">#REF!</definedName>
    <definedName name="_1123">#REF!</definedName>
    <definedName name="_11231">#REF!</definedName>
    <definedName name="_112311">#REF!</definedName>
    <definedName name="_1123111">#REF!</definedName>
    <definedName name="_1123111110">#REF!</definedName>
    <definedName name="_1123111120">#REF!</definedName>
    <definedName name="_1123111121">#REF!</definedName>
    <definedName name="_1123111122">#REF!</definedName>
    <definedName name="_1123111123">#REF!</definedName>
    <definedName name="_1123111130">#REF!</definedName>
    <definedName name="_1123111140">#REF!</definedName>
    <definedName name="_1123111150">#REF!</definedName>
    <definedName name="_1123111160">#REF!</definedName>
    <definedName name="_1123111170">#REF!</definedName>
    <definedName name="_1123111181">#REF!</definedName>
    <definedName name="_1123111182">#REF!</definedName>
    <definedName name="_1123111190">#REF!</definedName>
    <definedName name="_1123111210">#REF!</definedName>
    <definedName name="_1123112">#REF!</definedName>
    <definedName name="_1123112100">#REF!</definedName>
    <definedName name="_1123112200">#REF!</definedName>
    <definedName name="_1123112300">#REF!</definedName>
    <definedName name="_1123112400">#REF!</definedName>
    <definedName name="_1123112500">#REF!</definedName>
    <definedName name="_1123112600">#REF!</definedName>
    <definedName name="_1123112800">#REF!</definedName>
    <definedName name="_1123112900">#REF!</definedName>
    <definedName name="_1123113">#REF!</definedName>
    <definedName name="_1123113100">#REF!</definedName>
    <definedName name="_1123113200">#REF!</definedName>
    <definedName name="_1123114">#REF!</definedName>
    <definedName name="_1123114100">#REF!</definedName>
    <definedName name="_1123114110">#REF!</definedName>
    <definedName name="_1123114111">#REF!</definedName>
    <definedName name="_1123114112">#REF!</definedName>
    <definedName name="_1123114200">#REF!</definedName>
    <definedName name="_1123114300">#REF!</definedName>
    <definedName name="_1123114400">#REF!</definedName>
    <definedName name="_1123114500">#REF!</definedName>
    <definedName name="_1123114610">#REF!</definedName>
    <definedName name="_1123114620">#REF!</definedName>
    <definedName name="_1123114700">#REF!</definedName>
    <definedName name="_1123114900">#REF!</definedName>
    <definedName name="_1123115">#REF!</definedName>
    <definedName name="_1123115100">#REF!</definedName>
    <definedName name="_1123115200">#REF!</definedName>
    <definedName name="_1123115300">#REF!</definedName>
    <definedName name="_1123116">#REF!</definedName>
    <definedName name="_1123116100">#REF!</definedName>
    <definedName name="_1123116200">#REF!</definedName>
    <definedName name="_1123116300">#REF!</definedName>
    <definedName name="_1123116400">#REF!</definedName>
    <definedName name="_1123116500">#REF!</definedName>
    <definedName name="_1123116600">#REF!</definedName>
    <definedName name="_1123116700">#REF!</definedName>
    <definedName name="_1123116800">#REF!</definedName>
    <definedName name="_1123116900">#REF!</definedName>
    <definedName name="_1123117">#REF!</definedName>
    <definedName name="_1123117000">#REF!</definedName>
    <definedName name="_1123118">#REF!</definedName>
    <definedName name="_1123118000">#REF!</definedName>
    <definedName name="_1123119">#REF!</definedName>
    <definedName name="_1123119000">#REF!</definedName>
    <definedName name="_112312">#REF!</definedName>
    <definedName name="_1123121">#REF!</definedName>
    <definedName name="_1123121100">#REF!</definedName>
    <definedName name="_1123121900">#REF!</definedName>
    <definedName name="_1123122">#REF!</definedName>
    <definedName name="_1123122100">#REF!</definedName>
    <definedName name="_1123122200">#REF!</definedName>
    <definedName name="_1123123">#REF!</definedName>
    <definedName name="_1123123000">#REF!</definedName>
    <definedName name="_1123124">#REF!</definedName>
    <definedName name="_1123124100">#REF!</definedName>
    <definedName name="_1123124200">#REF!</definedName>
    <definedName name="_1123125">#REF!</definedName>
    <definedName name="_1123125100">#REF!</definedName>
    <definedName name="_1123125200">#REF!</definedName>
    <definedName name="_1123126">#REF!</definedName>
    <definedName name="_1123126000">#REF!</definedName>
    <definedName name="_1123127">#REF!</definedName>
    <definedName name="_1123127100">#REF!</definedName>
    <definedName name="_1123127200">#REF!</definedName>
    <definedName name="_1123127300">#REF!</definedName>
    <definedName name="_1123127400">#REF!</definedName>
    <definedName name="_1123127500">#REF!</definedName>
    <definedName name="_1123127510">#REF!</definedName>
    <definedName name="_1123127520">#REF!</definedName>
    <definedName name="_1123127530">#REF!</definedName>
    <definedName name="_1123127540">#REF!</definedName>
    <definedName name="_1123127550">#REF!</definedName>
    <definedName name="_1123127600">#REF!</definedName>
    <definedName name="_1123128">#REF!</definedName>
    <definedName name="_1123128000">#REF!</definedName>
    <definedName name="_1123129">#REF!</definedName>
    <definedName name="_1123129100">#REF!</definedName>
    <definedName name="_1123129200">#REF!</definedName>
    <definedName name="_1123129300">#REF!</definedName>
    <definedName name="_1123129500">#REF!</definedName>
    <definedName name="_1123129600">#REF!</definedName>
    <definedName name="_1123129810">#REF!</definedName>
    <definedName name="_1123129820">#REF!</definedName>
    <definedName name="_1123129830">#REF!</definedName>
    <definedName name="_1123129900">#REF!</definedName>
    <definedName name="_112313">#REF!</definedName>
    <definedName name="_1123131">#REF!</definedName>
    <definedName name="_1123131100">#REF!</definedName>
    <definedName name="_1123131200">#REF!</definedName>
    <definedName name="_1123131500">#REF!</definedName>
    <definedName name="_1123131600">#REF!</definedName>
    <definedName name="_1123131900">#REF!</definedName>
    <definedName name="_112314">#REF!</definedName>
    <definedName name="_1123141">#REF!</definedName>
    <definedName name="_1123141000">#REF!</definedName>
    <definedName name="_1123149">#REF!</definedName>
    <definedName name="_1123149000">#REF!</definedName>
    <definedName name="_112315">#REF!</definedName>
    <definedName name="_1123151">#REF!</definedName>
    <definedName name="_1123151100">#REF!</definedName>
    <definedName name="_1123151200">#REF!</definedName>
    <definedName name="_1123151300">#REF!</definedName>
    <definedName name="_1123151400">#REF!</definedName>
    <definedName name="_1123151500">#REF!</definedName>
    <definedName name="_1123151600">#REF!</definedName>
    <definedName name="_1123151700">#REF!</definedName>
    <definedName name="_1123151900">#REF!</definedName>
    <definedName name="_112317">#REF!</definedName>
    <definedName name="_1123170000">#REF!</definedName>
    <definedName name="_112319">#REF!</definedName>
    <definedName name="_1123191">#REF!</definedName>
    <definedName name="_1123191000">#REF!</definedName>
    <definedName name="_1123192">#REF!</definedName>
    <definedName name="_1123192000">#REF!</definedName>
    <definedName name="_1123193">#REF!</definedName>
    <definedName name="_1123193000">#REF!</definedName>
    <definedName name="_1123194">#REF!</definedName>
    <definedName name="_1123194000">#REF!</definedName>
    <definedName name="_1123195">#REF!</definedName>
    <definedName name="_1123195000">#REF!</definedName>
    <definedName name="_1123196">#REF!</definedName>
    <definedName name="_1123196100">#REF!</definedName>
    <definedName name="_1123196200">#REF!</definedName>
    <definedName name="_1123196300">#REF!</definedName>
    <definedName name="_1123196410">#REF!</definedName>
    <definedName name="_1123196420">#REF!</definedName>
    <definedName name="_1123196520">#REF!</definedName>
    <definedName name="_1123196600">#REF!</definedName>
    <definedName name="_1123196700">#REF!</definedName>
    <definedName name="_1123196900">#REF!</definedName>
    <definedName name="_1123199">#REF!</definedName>
    <definedName name="_1123199000">#REF!</definedName>
    <definedName name="_11232">#REF!</definedName>
    <definedName name="_112321">#REF!</definedName>
    <definedName name="_1123210000">#REF!</definedName>
    <definedName name="_112322">#REF!</definedName>
    <definedName name="_1123220000">#REF!</definedName>
    <definedName name="_1123220100">#REF!</definedName>
    <definedName name="_1123220200">#REF!</definedName>
    <definedName name="_1123220300">#REF!</definedName>
    <definedName name="_1123220400">#REF!</definedName>
    <definedName name="_1123220700">#REF!</definedName>
    <definedName name="_1123220900">#REF!</definedName>
    <definedName name="_112323">#REF!</definedName>
    <definedName name="_1123230000">#REF!</definedName>
    <definedName name="_112324">#REF!</definedName>
    <definedName name="_1123240000">#REF!</definedName>
    <definedName name="_112325">#REF!</definedName>
    <definedName name="_1123250000">#REF!</definedName>
    <definedName name="_112326">#REF!</definedName>
    <definedName name="_1123260000">#REF!</definedName>
    <definedName name="_112327">#REF!</definedName>
    <definedName name="_1123270000">#REF!</definedName>
    <definedName name="_11233">#REF!</definedName>
    <definedName name="_112331">#REF!</definedName>
    <definedName name="_1123311">#REF!</definedName>
    <definedName name="_1123311000">#REF!</definedName>
    <definedName name="_1123312">#REF!</definedName>
    <definedName name="_1123312000">#REF!</definedName>
    <definedName name="_1123313">#REF!</definedName>
    <definedName name="_1123313000">#REF!</definedName>
    <definedName name="_1123319">#REF!</definedName>
    <definedName name="_1123319000">#REF!</definedName>
    <definedName name="_112332">#REF!</definedName>
    <definedName name="_1123320000">#REF!</definedName>
    <definedName name="_11235">#REF!</definedName>
    <definedName name="_112351">#REF!</definedName>
    <definedName name="_1123510000">#REF!</definedName>
    <definedName name="_1123520000">#REF!</definedName>
    <definedName name="_11239">#REF!</definedName>
    <definedName name="_112391">#REF!</definedName>
    <definedName name="_1123910100">#REF!</definedName>
    <definedName name="_1123910200">#REF!</definedName>
    <definedName name="_1123910300">#REF!</definedName>
    <definedName name="_1123910400">#REF!</definedName>
    <definedName name="_1123910510">#REF!</definedName>
    <definedName name="_1123910600">#REF!</definedName>
    <definedName name="_1123910900">#REF!</definedName>
    <definedName name="_112392">#REF!</definedName>
    <definedName name="_1123920000">#REF!</definedName>
    <definedName name="_112393">#REF!</definedName>
    <definedName name="_1123930000">#REF!</definedName>
    <definedName name="_112394">#REF!</definedName>
    <definedName name="_1123940000">#REF!</definedName>
    <definedName name="_112399">#REF!</definedName>
    <definedName name="_1123990000">#REF!</definedName>
    <definedName name="_1124">#REF!</definedName>
    <definedName name="_11241">#REF!</definedName>
    <definedName name="_1124100000">#REF!</definedName>
    <definedName name="_11242">#REF!</definedName>
    <definedName name="_1124200000">#REF!</definedName>
    <definedName name="_11249">#REF!</definedName>
    <definedName name="_1124900000">#REF!</definedName>
    <definedName name="_1125">#REF!</definedName>
    <definedName name="_11251">#REF!</definedName>
    <definedName name="_1125100000">#REF!</definedName>
    <definedName name="_11252">#REF!</definedName>
    <definedName name="_1125200000">#REF!</definedName>
    <definedName name="_1126">#REF!</definedName>
    <definedName name="_11261">#REF!</definedName>
    <definedName name="_1126100000">#REF!</definedName>
    <definedName name="_1127">#REF!</definedName>
    <definedName name="_11271">#REF!</definedName>
    <definedName name="_112711">#REF!</definedName>
    <definedName name="_1127111">#REF!</definedName>
    <definedName name="_1127111000">#REF!</definedName>
    <definedName name="_1127119">#REF!</definedName>
    <definedName name="_1127119000">#REF!</definedName>
    <definedName name="_112714">#REF!</definedName>
    <definedName name="_1127140000">#REF!</definedName>
    <definedName name="_11274">#REF!</definedName>
    <definedName name="_1127400000">#REF!</definedName>
    <definedName name="_11275">#REF!</definedName>
    <definedName name="_112751">#REF!</definedName>
    <definedName name="_1127511">#REF!</definedName>
    <definedName name="_1127511000">#REF!</definedName>
    <definedName name="_1127512">#REF!</definedName>
    <definedName name="_1127512000">#REF!</definedName>
    <definedName name="_1127519">#REF!</definedName>
    <definedName name="_1127519000">#REF!</definedName>
    <definedName name="_112753">#REF!</definedName>
    <definedName name="_1127530000">#REF!</definedName>
    <definedName name="_1129">#REF!</definedName>
    <definedName name="_11291">#REF!</definedName>
    <definedName name="_1129100000">#REF!</definedName>
    <definedName name="_11292">#REF!</definedName>
    <definedName name="_112921">#REF!</definedName>
    <definedName name="_1129210000">#REF!</definedName>
    <definedName name="_11293">#REF!</definedName>
    <definedName name="_1129300000">#REF!</definedName>
    <definedName name="_11294">#REF!</definedName>
    <definedName name="_1129400000">#REF!</definedName>
    <definedName name="_11298">#REF!</definedName>
    <definedName name="_112981">#REF!</definedName>
    <definedName name="_1129811">#REF!</definedName>
    <definedName name="_1129811100">#REF!</definedName>
    <definedName name="_1129811200">#REF!</definedName>
    <definedName name="_1129819">#REF!</definedName>
    <definedName name="_1129819000">#REF!</definedName>
    <definedName name="_11299">#REF!</definedName>
    <definedName name="_112991">#REF!</definedName>
    <definedName name="_1129911">#REF!</definedName>
    <definedName name="_1129911000">#REF!</definedName>
    <definedName name="_1129912">#REF!</definedName>
    <definedName name="_1129912000">#REF!</definedName>
    <definedName name="_1129919">#REF!</definedName>
    <definedName name="_1129919000">#REF!</definedName>
    <definedName name="_112992">#REF!</definedName>
    <definedName name="_1129921">#REF!</definedName>
    <definedName name="_1129921000">#REF!</definedName>
    <definedName name="_1129922">#REF!</definedName>
    <definedName name="_1129922000">#REF!</definedName>
    <definedName name="_1129923">#REF!</definedName>
    <definedName name="_1129923000">#REF!</definedName>
    <definedName name="_1129924">#REF!</definedName>
    <definedName name="_1129924000">#REF!</definedName>
    <definedName name="_1129925">#REF!</definedName>
    <definedName name="_1129925000">#REF!</definedName>
    <definedName name="_112993">#REF!</definedName>
    <definedName name="_1129931">#REF!</definedName>
    <definedName name="_1129931000">#REF!</definedName>
    <definedName name="_1129932">#REF!</definedName>
    <definedName name="_1129932000">#REF!</definedName>
    <definedName name="_112994">#REF!</definedName>
    <definedName name="_1129941">#REF!</definedName>
    <definedName name="_1129941100">#REF!</definedName>
    <definedName name="_1129941900">#REF!</definedName>
    <definedName name="_1129942">#REF!</definedName>
    <definedName name="_1129942100">#REF!</definedName>
    <definedName name="_1129942900">#REF!</definedName>
    <definedName name="_1129943">#REF!</definedName>
    <definedName name="_1129943000">#REF!</definedName>
    <definedName name="_1129944">#REF!</definedName>
    <definedName name="_1129944000">#REF!</definedName>
    <definedName name="_1129945">#REF!</definedName>
    <definedName name="_1129945000">#REF!</definedName>
    <definedName name="_112995">#REF!</definedName>
    <definedName name="_1129950000">#REF!</definedName>
    <definedName name="_112996">#REF!</definedName>
    <definedName name="_1129960000">#REF!</definedName>
    <definedName name="_112997">#REF!</definedName>
    <definedName name="_1129971">#REF!</definedName>
    <definedName name="_1129971000">#REF!</definedName>
    <definedName name="_1129979">#REF!</definedName>
    <definedName name="_1129979000">#REF!</definedName>
    <definedName name="_112999">#REF!</definedName>
    <definedName name="_1129991">#REF!</definedName>
    <definedName name="_1129991000">#REF!</definedName>
    <definedName name="_1129992">#REF!</definedName>
    <definedName name="_1129992000">#REF!</definedName>
    <definedName name="_1129994">#REF!</definedName>
    <definedName name="_1129994000">#REF!</definedName>
    <definedName name="_1129999">#REF!</definedName>
    <definedName name="_1129999000">#REF!</definedName>
    <definedName name="_113">#REF!</definedName>
    <definedName name="_1131">#REF!</definedName>
    <definedName name="_1131000000">#REF!</definedName>
    <definedName name="_1132">#REF!</definedName>
    <definedName name="_1132000000">#REF!</definedName>
    <definedName name="_1133">#REF!</definedName>
    <definedName name="_1133000000">#REF!</definedName>
    <definedName name="_1134">#REF!</definedName>
    <definedName name="_1134000000">#REF!</definedName>
    <definedName name="_1135">#REF!</definedName>
    <definedName name="_1135000000">#REF!</definedName>
    <definedName name="_1136">#REF!</definedName>
    <definedName name="_1136000000">#REF!</definedName>
    <definedName name="_1137">#REF!</definedName>
    <definedName name="_11371">#REF!</definedName>
    <definedName name="_1137100">#REF!</definedName>
    <definedName name="_1137100100">#REF!</definedName>
    <definedName name="_1139">#REF!</definedName>
    <definedName name="_1139000000">#REF!</definedName>
    <definedName name="_11A">#REF!</definedName>
    <definedName name="_12">#REF!</definedName>
    <definedName name="_12_____123Graph_BGRÁFICO_5" hidden="1">[10]ANALI2001!#REF!</definedName>
    <definedName name="_12____123Graph_BGRÁFICO_5" hidden="1">[10]ANALI2001!#REF!</definedName>
    <definedName name="_12___123Graph_BGRÁFICO_4" hidden="1">[10]ANALI2001!$A$31:$N$31</definedName>
    <definedName name="_12___123Graph_BGRÁFICO_5" hidden="1">[10]ANALI2001!#REF!</definedName>
    <definedName name="_12__123Graph_ACHART_18" hidden="1">[11]GrFour!$B$115:$B$185</definedName>
    <definedName name="_12__123Graph_ACHART_2" hidden="1">[11]Calc!$F$23:$F$58</definedName>
    <definedName name="_12__123Graph_AGRÁFICO_5" hidden="1">[10]ANALI2001!#REF!</definedName>
    <definedName name="_12__123Graph_BGRÁFICO" hidden="1">[10]ANALI2001!$B$5:$N$5</definedName>
    <definedName name="_12__123Graph_BGRÁFICO_2" hidden="1">[10]ANALI2001!$A$13:$N$13</definedName>
    <definedName name="_12__123Graph_BGRÁFICO_3" hidden="1">[10]ANALI2001!$A$22:$N$22</definedName>
    <definedName name="_12__123Graph_BGRÁFICO_4" hidden="1">[10]ANALI2001!$A$31:$N$31</definedName>
    <definedName name="_12__123Graph_BGRÁFICO_5" hidden="1">[10]ANALI2001!#REF!</definedName>
    <definedName name="_12__123Graph_LBL_ACHART_1" hidden="1">#REF!</definedName>
    <definedName name="_12__123Graph_LBL_CCHART_8" hidden="1">'[22]Energia (98 - 00)'!$M$146:$AN$146</definedName>
    <definedName name="_121">#REF!</definedName>
    <definedName name="_1212">#REF!</definedName>
    <definedName name="_12121">#REF!</definedName>
    <definedName name="_121211">#REF!</definedName>
    <definedName name="_1212111">#REF!</definedName>
    <definedName name="_1212111000">#REF!</definedName>
    <definedName name="_1212112">#REF!</definedName>
    <definedName name="_1212112000">#REF!</definedName>
    <definedName name="_1212118">#REF!</definedName>
    <definedName name="_1212118000">#REF!</definedName>
    <definedName name="_121212">#REF!</definedName>
    <definedName name="_1212121">#REF!</definedName>
    <definedName name="_1212121000">#REF!</definedName>
    <definedName name="_121215">#REF!</definedName>
    <definedName name="_1212151">#REF!</definedName>
    <definedName name="_1212151000">#REF!</definedName>
    <definedName name="_1212158">#REF!</definedName>
    <definedName name="_1212158100">#REF!</definedName>
    <definedName name="_1212158900">#REF!</definedName>
    <definedName name="_121216">#REF!</definedName>
    <definedName name="_1212161">#REF!</definedName>
    <definedName name="_1212161100">#REF!</definedName>
    <definedName name="_1212161200">#REF!</definedName>
    <definedName name="_1212168">#REF!</definedName>
    <definedName name="_1212168100">#REF!</definedName>
    <definedName name="_1212168200">#REF!</definedName>
    <definedName name="_12122">#REF!</definedName>
    <definedName name="_121221">#REF!</definedName>
    <definedName name="_1212210100">#REF!</definedName>
    <definedName name="_12123">#REF!</definedName>
    <definedName name="_1212300100">#REF!</definedName>
    <definedName name="_1212300200">#REF!</definedName>
    <definedName name="_1212300300">#REF!</definedName>
    <definedName name="_1212300900">#REF!</definedName>
    <definedName name="_12124">#REF!</definedName>
    <definedName name="_121241">#REF!</definedName>
    <definedName name="_1212410000">#REF!</definedName>
    <definedName name="_121249">#REF!</definedName>
    <definedName name="_1212490000">#REF!</definedName>
    <definedName name="_12129">#REF!</definedName>
    <definedName name="_1212900000">#REF!</definedName>
    <definedName name="_1213">#REF!</definedName>
    <definedName name="_12131">#REF!</definedName>
    <definedName name="_121311">#REF!</definedName>
    <definedName name="_1213111">#REF!</definedName>
    <definedName name="_1213111000">#REF!</definedName>
    <definedName name="_1213111100">#REF!</definedName>
    <definedName name="_1213111200">#REF!</definedName>
    <definedName name="_1213111300">#REF!</definedName>
    <definedName name="_1213111400">#REF!</definedName>
    <definedName name="_1213111500">#REF!</definedName>
    <definedName name="_1213112">#REF!</definedName>
    <definedName name="_1213112100">#REF!</definedName>
    <definedName name="_1213112200">#REF!</definedName>
    <definedName name="_1213112300">#REF!</definedName>
    <definedName name="_1213112400">#REF!</definedName>
    <definedName name="_1213112500">#REF!</definedName>
    <definedName name="_1213113">#REF!</definedName>
    <definedName name="_1213113000">#REF!</definedName>
    <definedName name="_121313">#REF!</definedName>
    <definedName name="_1213131">#REF!</definedName>
    <definedName name="_1213131000">#REF!</definedName>
    <definedName name="_1213132">#REF!</definedName>
    <definedName name="_1213132000">#REF!</definedName>
    <definedName name="_1213133">#REF!</definedName>
    <definedName name="_1213133000">#REF!</definedName>
    <definedName name="_1213134">#REF!</definedName>
    <definedName name="_1213134000">#REF!</definedName>
    <definedName name="_12133">#REF!</definedName>
    <definedName name="_121331">#REF!</definedName>
    <definedName name="_1213310000">#REF!</definedName>
    <definedName name="_1213311">#REF!</definedName>
    <definedName name="_1213311000">#REF!</definedName>
    <definedName name="_1213312">#REF!</definedName>
    <definedName name="_1213312000">#REF!</definedName>
    <definedName name="_1213319">#REF!</definedName>
    <definedName name="_1213319000">#REF!</definedName>
    <definedName name="_121332">#REF!</definedName>
    <definedName name="_1213320000">#REF!</definedName>
    <definedName name="_121333">#REF!</definedName>
    <definedName name="_1213330000">#REF!</definedName>
    <definedName name="_121334">#REF!</definedName>
    <definedName name="_1213340000">#REF!</definedName>
    <definedName name="_121335">#REF!</definedName>
    <definedName name="_1213350000">#REF!</definedName>
    <definedName name="_121336">#REF!</definedName>
    <definedName name="_1213360000">#REF!</definedName>
    <definedName name="_121337">#REF!</definedName>
    <definedName name="_1213370000">#REF!</definedName>
    <definedName name="_121339">#REF!</definedName>
    <definedName name="_1213390000">#REF!</definedName>
    <definedName name="_12134">#REF!</definedName>
    <definedName name="_121341">#REF!</definedName>
    <definedName name="_1213410">#REF!</definedName>
    <definedName name="_1213410000">#REF!</definedName>
    <definedName name="_12139">#REF!</definedName>
    <definedName name="_121391">#REF!</definedName>
    <definedName name="_1213910000">#REF!</definedName>
    <definedName name="_121399">#REF!</definedName>
    <definedName name="_1213990000">#REF!</definedName>
    <definedName name="_1214">#REF!</definedName>
    <definedName name="_12141">#REF!</definedName>
    <definedName name="_1214100000">#REF!</definedName>
    <definedName name="_12142">#REF!</definedName>
    <definedName name="_1214200000">#REF!</definedName>
    <definedName name="_12143">#REF!</definedName>
    <definedName name="_1214300000">#REF!</definedName>
    <definedName name="_1219">#REF!</definedName>
    <definedName name="_12199">#REF!</definedName>
    <definedName name="_121999">#REF!</definedName>
    <definedName name="_1219990000">#REF!</definedName>
    <definedName name="_12A">#REF!</definedName>
    <definedName name="_13_____123Graph_CGRÁFICO" hidden="1">[10]ANALI2001!$B$6:$N$6</definedName>
    <definedName name="_13____123Graph_CGRÁFICO" hidden="1">[10]ANALI2001!$B$6:$N$6</definedName>
    <definedName name="_13___123Graph_CGRÁFICO" hidden="1">[10]ANALI2001!$B$6:$N$6</definedName>
    <definedName name="_13__123Graph_ACHART_2" hidden="1">[11]Calc!$F$23:$F$58</definedName>
    <definedName name="_13__123Graph_ACHART_22" hidden="1">[11]MOne!$B$145:$B$231</definedName>
    <definedName name="_13__123Graph_BGRÁFICO" hidden="1">[10]ANALI2001!$B$5:$N$5</definedName>
    <definedName name="_13__123Graph_BGRÁFICO_1" hidden="1">[10]ANALI2001!$B$5:$N$5</definedName>
    <definedName name="_13__123Graph_BGRÁFICO_3" hidden="1">[10]ANALI2001!$A$22:$N$22</definedName>
    <definedName name="_13__123Graph_BGRÁFICO_4" hidden="1">[10]ANALI2001!$A$31:$N$31</definedName>
    <definedName name="_13__123Graph_CGRÁFICO" hidden="1">[10]ANALI2001!$B$6:$N$6</definedName>
    <definedName name="_13__123Graph_LBL_ACHART_3" hidden="1">'[9]ResGeral-NOV01'!$M$35:$M$47</definedName>
    <definedName name="_13__123Graph_XCHART_1" hidden="1">'[9]ResGeral-NOV01'!$C$10:$C$14</definedName>
    <definedName name="_14">#REF!</definedName>
    <definedName name="_14_____123Graph_CGRÁFICO_1" hidden="1">[10]ANALI2001!$B$6:$N$6</definedName>
    <definedName name="_14____123Graph_CGRÁFICO_1" hidden="1">[10]ANALI2001!$B$6:$N$6</definedName>
    <definedName name="_14___123Graph_BGRÁFICO_5" hidden="1">[10]ANALI2001!#REF!</definedName>
    <definedName name="_14___123Graph_CGRÁFICO_1" hidden="1">[10]ANALI2001!$B$6:$N$6</definedName>
    <definedName name="_14__123Graph_ACHART_22" hidden="1">[11]MOne!$B$145:$B$231</definedName>
    <definedName name="_14__123Graph_ACHART_23" hidden="1">[11]MTwo!$B$145:$B$232</definedName>
    <definedName name="_14__123Graph_BGRÁFICO_1" hidden="1">[10]ANALI2001!$B$5:$N$5</definedName>
    <definedName name="_14__123Graph_BGRÁFICO_2" hidden="1">[10]ANALI2001!$A$13:$N$13</definedName>
    <definedName name="_14__123Graph_BGRÁFICO_4" hidden="1">[10]ANALI2001!$A$31:$N$31</definedName>
    <definedName name="_14__123Graph_BGRÁFICO_5" hidden="1">[10]ANALI2001!#REF!</definedName>
    <definedName name="_14__123Graph_CGRÁFICO_1" hidden="1">[10]ANALI2001!$B$6:$N$6</definedName>
    <definedName name="_14__123Graph_LBL_ACHART_8" hidden="1">'[22]Energia (98 - 00)'!$M$128:$AN$128</definedName>
    <definedName name="_14__123Graph_XCHART_3" hidden="1">'[9]ResGeral-NOV01'!$L$35:$L$47</definedName>
    <definedName name="_141">#REF!</definedName>
    <definedName name="_1411">#REF!</definedName>
    <definedName name="_14112">#REF!</definedName>
    <definedName name="_141121">#REF!</definedName>
    <definedName name="_1411211">#REF!</definedName>
    <definedName name="_1411211100">#REF!</definedName>
    <definedName name="_1411211200">#REF!</definedName>
    <definedName name="_1411212">#REF!</definedName>
    <definedName name="_1411212100">#REF!</definedName>
    <definedName name="_1411212200">#REF!</definedName>
    <definedName name="_1411219">#REF!</definedName>
    <definedName name="_1411219100">#REF!</definedName>
    <definedName name="_1411219200">#REF!</definedName>
    <definedName name="_141129">#REF!</definedName>
    <definedName name="_1411290000">#REF!</definedName>
    <definedName name="_14113">#REF!</definedName>
    <definedName name="_141131">#REF!</definedName>
    <definedName name="_1411311">#REF!</definedName>
    <definedName name="_1411311100">#REF!</definedName>
    <definedName name="_1411311200">#REF!</definedName>
    <definedName name="_1411311210">#REF!</definedName>
    <definedName name="_1411311220">#REF!</definedName>
    <definedName name="_1411311230">#REF!</definedName>
    <definedName name="_1411311300">#REF!</definedName>
    <definedName name="_1411311310">#REF!</definedName>
    <definedName name="_1411311320">#REF!</definedName>
    <definedName name="_1411311330">#REF!</definedName>
    <definedName name="_1411311400">#REF!</definedName>
    <definedName name="_1411311500">#REF!</definedName>
    <definedName name="_1411311600">#REF!</definedName>
    <definedName name="_1411311700">#REF!</definedName>
    <definedName name="_1411311800">#REF!</definedName>
    <definedName name="_1411311900">#REF!</definedName>
    <definedName name="_1411313">#REF!</definedName>
    <definedName name="_1411313100">#REF!</definedName>
    <definedName name="_1411313200">#REF!</definedName>
    <definedName name="_1411313300">#REF!</definedName>
    <definedName name="_1411313900">#REF!</definedName>
    <definedName name="_1411319">#REF!</definedName>
    <definedName name="_1411319000">#REF!</definedName>
    <definedName name="_1411319100">#REF!</definedName>
    <definedName name="_1411319200">#REF!</definedName>
    <definedName name="_1413">#REF!</definedName>
    <definedName name="_1413000000">#REF!</definedName>
    <definedName name="_1415">#REF!</definedName>
    <definedName name="_14151">#REF!</definedName>
    <definedName name="_1415100000">#REF!</definedName>
    <definedName name="_14152">#REF!</definedName>
    <definedName name="_1415200000">#REF!</definedName>
    <definedName name="_14153">#REF!</definedName>
    <definedName name="_1415300000">#REF!</definedName>
    <definedName name="_14154">#REF!</definedName>
    <definedName name="_1415400000">#REF!</definedName>
    <definedName name="_14155">#REF!</definedName>
    <definedName name="_1415500000">#REF!</definedName>
    <definedName name="_14159">#REF!</definedName>
    <definedName name="_141591">#REF!</definedName>
    <definedName name="_1415910000">#REF!</definedName>
    <definedName name="_141592">#REF!</definedName>
    <definedName name="_1415920000">#REF!</definedName>
    <definedName name="_141593">#REF!</definedName>
    <definedName name="_1415930000">#REF!</definedName>
    <definedName name="_141594">#REF!</definedName>
    <definedName name="_1415940000">#REF!</definedName>
    <definedName name="_141595">#REF!</definedName>
    <definedName name="_1415950000">#REF!</definedName>
    <definedName name="_1419">#REF!</definedName>
    <definedName name="_14191">#REF!</definedName>
    <definedName name="_141911">#REF!</definedName>
    <definedName name="_1419111">#REF!</definedName>
    <definedName name="_1419111000">#REF!</definedName>
    <definedName name="_1419112">#REF!</definedName>
    <definedName name="_1419112000">#REF!</definedName>
    <definedName name="_1419113">#REF!</definedName>
    <definedName name="_1419113000">#REF!</definedName>
    <definedName name="_1419119">#REF!</definedName>
    <definedName name="_1419119000">#REF!</definedName>
    <definedName name="_142">#REF!</definedName>
    <definedName name="_1421">#REF!</definedName>
    <definedName name="_14211">#REF!</definedName>
    <definedName name="_142111">#REF!</definedName>
    <definedName name="_1421110000">#REF!</definedName>
    <definedName name="_142112">#REF!</definedName>
    <definedName name="_1421120000">#REF!</definedName>
    <definedName name="_14212">#REF!</definedName>
    <definedName name="_142121">#REF!</definedName>
    <definedName name="_1421211">#REF!</definedName>
    <definedName name="_1421211000">#REF!</definedName>
    <definedName name="_1421212">#REF!</definedName>
    <definedName name="_1421212000">#REF!</definedName>
    <definedName name="_142122">#REF!</definedName>
    <definedName name="_1421222">#REF!</definedName>
    <definedName name="_1421222100">#REF!</definedName>
    <definedName name="_1421222110">#REF!</definedName>
    <definedName name="_1421222120">#REF!</definedName>
    <definedName name="_1421222130">#REF!</definedName>
    <definedName name="_1421222200">#REF!</definedName>
    <definedName name="_1421222300">#REF!</definedName>
    <definedName name="_1421223">#REF!</definedName>
    <definedName name="_1421223100">#REF!</definedName>
    <definedName name="_1421223200">#REF!</definedName>
    <definedName name="_1421223300">#REF!</definedName>
    <definedName name="_14213">#REF!</definedName>
    <definedName name="_142131">#REF!</definedName>
    <definedName name="_1421310000">#REF!</definedName>
    <definedName name="_14214">#REF!</definedName>
    <definedName name="_142141">#REF!</definedName>
    <definedName name="_1421410000">#REF!</definedName>
    <definedName name="_142142">#REF!</definedName>
    <definedName name="_1421421">#REF!</definedName>
    <definedName name="_1421421000">#REF!</definedName>
    <definedName name="_1421423">#REF!</definedName>
    <definedName name="_1421423000">#REF!</definedName>
    <definedName name="_142143">#REF!</definedName>
    <definedName name="_1421431">#REF!</definedName>
    <definedName name="_1421431000">#REF!</definedName>
    <definedName name="_1421433">#REF!</definedName>
    <definedName name="_1421433000">#REF!</definedName>
    <definedName name="_142144">#REF!</definedName>
    <definedName name="_1421440000">#REF!</definedName>
    <definedName name="_142146">#REF!</definedName>
    <definedName name="_1421460000">#REF!</definedName>
    <definedName name="_14215">#REF!</definedName>
    <definedName name="_142151">#REF!</definedName>
    <definedName name="_1421510000">#REF!</definedName>
    <definedName name="_142152">#REF!</definedName>
    <definedName name="_1421520000">#REF!</definedName>
    <definedName name="_142154">#REF!</definedName>
    <definedName name="_1421540000">#REF!</definedName>
    <definedName name="_142159">#REF!</definedName>
    <definedName name="_1421590000">#REF!</definedName>
    <definedName name="_14217">#REF!</definedName>
    <definedName name="_1421700000">#REF!</definedName>
    <definedName name="_14218">#REF!</definedName>
    <definedName name="_1421800000">#REF!</definedName>
    <definedName name="_14219">#REF!</definedName>
    <definedName name="_1421900">#REF!</definedName>
    <definedName name="_1421900100">#REF!</definedName>
    <definedName name="_1421900110">#REF!</definedName>
    <definedName name="_1421900120">#REF!</definedName>
    <definedName name="_1421900130">#REF!</definedName>
    <definedName name="_1421900140">#REF!</definedName>
    <definedName name="_1421900200">#REF!</definedName>
    <definedName name="_1421900210">#REF!</definedName>
    <definedName name="_1421900220">#REF!</definedName>
    <definedName name="_1421900230">#REF!</definedName>
    <definedName name="_1421900240">#REF!</definedName>
    <definedName name="_1421900300">#REF!</definedName>
    <definedName name="_1421900310">#REF!</definedName>
    <definedName name="_1421900320">#REF!</definedName>
    <definedName name="_1421900330">#REF!</definedName>
    <definedName name="_1421900340">#REF!</definedName>
    <definedName name="_1421900410">#REF!</definedName>
    <definedName name="_1421900420">#REF!</definedName>
    <definedName name="_1421900430">#REF!</definedName>
    <definedName name="_1421900440">#REF!</definedName>
    <definedName name="_1421900510">#REF!</definedName>
    <definedName name="_1421900520">#REF!</definedName>
    <definedName name="_1421900530">#REF!</definedName>
    <definedName name="_1421900540">#REF!</definedName>
    <definedName name="_1421900610">#REF!</definedName>
    <definedName name="_1421900620">#REF!</definedName>
    <definedName name="_1421900630">#REF!</definedName>
    <definedName name="_1421900640">#REF!</definedName>
    <definedName name="_1421900710">#REF!</definedName>
    <definedName name="_1421900720">#REF!</definedName>
    <definedName name="_1421900730">#REF!</definedName>
    <definedName name="_1421900740">#REF!</definedName>
    <definedName name="_1421900910">#REF!</definedName>
    <definedName name="_1421900920">#REF!</definedName>
    <definedName name="_1421900930">#REF!</definedName>
    <definedName name="_1421900940">#REF!</definedName>
    <definedName name="_1423">#REF!</definedName>
    <definedName name="_14231">#REF!</definedName>
    <definedName name="_1423100000">#REF!</definedName>
    <definedName name="_14239">#REF!</definedName>
    <definedName name="_142391">#REF!</definedName>
    <definedName name="_1423910000">#REF!</definedName>
    <definedName name="_142392">#REF!</definedName>
    <definedName name="_1423920000">#REF!</definedName>
    <definedName name="_1423920100">#REF!</definedName>
    <definedName name="_1423920200">#REF!</definedName>
    <definedName name="_1423920300">#REF!</definedName>
    <definedName name="_142399">#REF!</definedName>
    <definedName name="_1423990000">#REF!</definedName>
    <definedName name="_1424">#REF!</definedName>
    <definedName name="_14241">#REF!</definedName>
    <definedName name="_142411">#REF!</definedName>
    <definedName name="_1424110000">#REF!</definedName>
    <definedName name="_142412">#REF!</definedName>
    <definedName name="_1424120000">#REF!</definedName>
    <definedName name="_142419">#REF!</definedName>
    <definedName name="_1424190000">#REF!</definedName>
    <definedName name="_14242">#REF!</definedName>
    <definedName name="_1424200000">#REF!</definedName>
    <definedName name="_14243">#REF!</definedName>
    <definedName name="_142439">#REF!</definedName>
    <definedName name="_1424390000">#REF!</definedName>
    <definedName name="_14244">#REF!</definedName>
    <definedName name="_1424400000">#REF!</definedName>
    <definedName name="_14245">#REF!</definedName>
    <definedName name="_142451">#REF!</definedName>
    <definedName name="_1424511">#REF!</definedName>
    <definedName name="_1424511000">#REF!</definedName>
    <definedName name="_1424512">#REF!</definedName>
    <definedName name="_1424512000">#REF!</definedName>
    <definedName name="_1424519">#REF!</definedName>
    <definedName name="_1424519000">#REF!</definedName>
    <definedName name="_14249">#REF!</definedName>
    <definedName name="_1424900000">#REF!</definedName>
    <definedName name="_1429">#REF!</definedName>
    <definedName name="_14291">#REF!</definedName>
    <definedName name="_142911">#REF!</definedName>
    <definedName name="_1429110000">#REF!</definedName>
    <definedName name="_1429110100">#REF!</definedName>
    <definedName name="_1429110210">#REF!</definedName>
    <definedName name="_1429110220">#REF!</definedName>
    <definedName name="_142912">#REF!</definedName>
    <definedName name="_1429120000">#REF!</definedName>
    <definedName name="_1429120100">#REF!</definedName>
    <definedName name="_1429120210">#REF!</definedName>
    <definedName name="_1429120220">#REF!</definedName>
    <definedName name="_14292">#REF!</definedName>
    <definedName name="_142921">#REF!</definedName>
    <definedName name="_1429211">#REF!</definedName>
    <definedName name="_1429211000">#REF!</definedName>
    <definedName name="_1429211100">#REF!</definedName>
    <definedName name="_1429211210">#REF!</definedName>
    <definedName name="_1429211220">#REF!</definedName>
    <definedName name="_1429212">#REF!</definedName>
    <definedName name="_1429212000">#REF!</definedName>
    <definedName name="_1429212100">#REF!</definedName>
    <definedName name="_1429212210">#REF!</definedName>
    <definedName name="_1429212220">#REF!</definedName>
    <definedName name="_142922">#REF!</definedName>
    <definedName name="_1429222">#REF!</definedName>
    <definedName name="_1429222100">#REF!</definedName>
    <definedName name="_1429222110">#REF!</definedName>
    <definedName name="_1429222120">#REF!</definedName>
    <definedName name="_1429222130">#REF!</definedName>
    <definedName name="_1429222200">#REF!</definedName>
    <definedName name="_1429222210">#REF!</definedName>
    <definedName name="_1429222220">#REF!</definedName>
    <definedName name="_1429222300">#REF!</definedName>
    <definedName name="_1429223">#REF!</definedName>
    <definedName name="_1429223100">#REF!</definedName>
    <definedName name="_1429223200">#REF!</definedName>
    <definedName name="_1429223300">#REF!</definedName>
    <definedName name="_14293">#REF!</definedName>
    <definedName name="_142931">#REF!</definedName>
    <definedName name="_1429310000">#REF!</definedName>
    <definedName name="_1429310100">#REF!</definedName>
    <definedName name="_1429310210">#REF!</definedName>
    <definedName name="_1429310220">#REF!</definedName>
    <definedName name="_14294">#REF!</definedName>
    <definedName name="_142942">#REF!</definedName>
    <definedName name="_1429421">#REF!</definedName>
    <definedName name="_1429421000">#REF!</definedName>
    <definedName name="_1429423">#REF!</definedName>
    <definedName name="_1429423000">#REF!</definedName>
    <definedName name="_142943">#REF!</definedName>
    <definedName name="_1429431">#REF!</definedName>
    <definedName name="_1429431000">#REF!</definedName>
    <definedName name="_1429433">#REF!</definedName>
    <definedName name="_1429433000">#REF!</definedName>
    <definedName name="_142944">#REF!</definedName>
    <definedName name="_1429440000">#REF!</definedName>
    <definedName name="_142946">#REF!</definedName>
    <definedName name="_1429460000">#REF!</definedName>
    <definedName name="_14295">#REF!</definedName>
    <definedName name="_142951">#REF!</definedName>
    <definedName name="_1429510000">#REF!</definedName>
    <definedName name="_1429510100">#REF!</definedName>
    <definedName name="_1429510210">#REF!</definedName>
    <definedName name="_1429510220">#REF!</definedName>
    <definedName name="_142952">#REF!</definedName>
    <definedName name="_1429520000">#REF!</definedName>
    <definedName name="_1429520100">#REF!</definedName>
    <definedName name="_1429520210">#REF!</definedName>
    <definedName name="_1429520220">#REF!</definedName>
    <definedName name="_142954">#REF!</definedName>
    <definedName name="_1429540000">#REF!</definedName>
    <definedName name="_1429540100">#REF!</definedName>
    <definedName name="_1429540210">#REF!</definedName>
    <definedName name="_1429540220">#REF!</definedName>
    <definedName name="_142959">#REF!</definedName>
    <definedName name="_1429590000">#REF!</definedName>
    <definedName name="_1429590100">#REF!</definedName>
    <definedName name="_1429590210">#REF!</definedName>
    <definedName name="_1429590220">#REF!</definedName>
    <definedName name="_14298">#REF!</definedName>
    <definedName name="_1429800000">#REF!</definedName>
    <definedName name="_1429800100">#REF!</definedName>
    <definedName name="_1429800210">#REF!</definedName>
    <definedName name="_1429800220">#REF!</definedName>
    <definedName name="_14299">#REF!</definedName>
    <definedName name="_1429900110">#REF!</definedName>
    <definedName name="_1429900120">#REF!</definedName>
    <definedName name="_1429900210">#REF!</definedName>
    <definedName name="_1429900220">#REF!</definedName>
    <definedName name="_15_____123Graph_CGRÁFICO_2" hidden="1">[10]ANALI2001!$A$14:$N$14</definedName>
    <definedName name="_15____123Graph_CGRÁFICO_2" hidden="1">[10]ANALI2001!$A$14:$N$14</definedName>
    <definedName name="_15___123Graph_CGRÁFICO" hidden="1">[10]ANALI2001!$B$6:$N$6</definedName>
    <definedName name="_15___123Graph_CGRÁFICO_2" hidden="1">[10]ANALI2001!$A$14:$N$14</definedName>
    <definedName name="_15__123Graph_ACHART_23" hidden="1">[11]MTwo!$B$145:$B$232</definedName>
    <definedName name="_15__123Graph_ACHART_24" hidden="1">[11]KOne!$B$230:$B$755</definedName>
    <definedName name="_15__123Graph_BGRÁFICO_2" hidden="1">[10]ANALI2001!$A$13:$N$13</definedName>
    <definedName name="_15__123Graph_BGRÁFICO_3" hidden="1">[10]ANALI2001!$A$22:$N$22</definedName>
    <definedName name="_15__123Graph_CGRÁFICO" hidden="1">[10]ANALI2001!$B$6:$N$6</definedName>
    <definedName name="_15__123Graph_CGRÁFICO_2" hidden="1">[10]ANALI2001!$A$14:$N$14</definedName>
    <definedName name="_15__123Graph_LBL_BCHART_8" hidden="1">'[22]Energia (98 - 00)'!$M$137:$AN$137</definedName>
    <definedName name="_15__123Graph_XCHART_4" hidden="1">#REF!</definedName>
    <definedName name="_16">#REF!,#REF!</definedName>
    <definedName name="_16_____123Graph_CGRÁFICO_3" hidden="1">[10]ANALI2001!$A$23:$N$23</definedName>
    <definedName name="_16____123Graph_CGRÁFICO_3" hidden="1">[10]ANALI2001!$A$23:$N$23</definedName>
    <definedName name="_16___123Graph_CGRÁFICO_1" hidden="1">[10]ANALI2001!$B$6:$N$6</definedName>
    <definedName name="_16___123Graph_CGRÁFICO_3" hidden="1">[10]ANALI2001!$A$23:$N$23</definedName>
    <definedName name="_16__123Graph_ACHART_24" hidden="1">[11]KOne!$B$230:$B$755</definedName>
    <definedName name="_16__123Graph_ACHART_25" hidden="1">[11]GoSeven!$B$90:$B$125</definedName>
    <definedName name="_16__123Graph_BGRÁFICO_3" hidden="1">[10]ANALI2001!$A$22:$N$22</definedName>
    <definedName name="_16__123Graph_BGRÁFICO_4" hidden="1">[10]ANALI2001!$A$31:$N$31</definedName>
    <definedName name="_16__123Graph_BGRÁFICO_5" hidden="1">[10]ANALI2001!#REF!</definedName>
    <definedName name="_16__123Graph_CGRÁFICO_1" hidden="1">[10]ANALI2001!$B$6:$N$6</definedName>
    <definedName name="_16__123Graph_CGRÁFICO_3" hidden="1">[10]ANALI2001!$A$23:$N$23</definedName>
    <definedName name="_16__123Graph_LBL_CCHART_8" hidden="1">'[22]Energia (98 - 00)'!$M$146:$AN$146</definedName>
    <definedName name="_16__123Graph_XCHART_5" hidden="1">#REF!</definedName>
    <definedName name="_17_____123Graph_CGRÁFICO_4" hidden="1">[10]ANALI2001!$A$32:$N$32</definedName>
    <definedName name="_17____123Graph_CGRÁFICO_4" hidden="1">[10]ANALI2001!$A$32:$N$32</definedName>
    <definedName name="_17___123Graph_CGRÁFICO_2" hidden="1">[10]ANALI2001!$A$14:$N$14</definedName>
    <definedName name="_17___123Graph_CGRÁFICO_4" hidden="1">[10]ANALI2001!$A$32:$N$32</definedName>
    <definedName name="_17__123Graph_ACHART_25" hidden="1">[11]GoSeven!$B$90:$B$125</definedName>
    <definedName name="_17__123Graph_ACHART_26" hidden="1">[11]GrThree!$B$90:$B$140</definedName>
    <definedName name="_17__123Graph_BGRÁFICO_4" hidden="1">[10]ANALI2001!$A$31:$N$31</definedName>
    <definedName name="_17__123Graph_CGRÁFICO" hidden="1">[10]ANALI2001!$B$6:$N$6</definedName>
    <definedName name="_17__123Graph_CGRÁFICO_2" hidden="1">[10]ANALI2001!$A$14:$N$14</definedName>
    <definedName name="_17__123Graph_CGRÁFICO_4" hidden="1">[10]ANALI2001!$A$32:$N$32</definedName>
    <definedName name="_17__123Graph_XCHART_1" hidden="1">'[9]ResGeral-NOV01'!$C$10:$C$14</definedName>
    <definedName name="_17__123Graph_XCHART_6" hidden="1">#REF!</definedName>
    <definedName name="_18_____123Graph_CGRÁFICO_5" hidden="1">[10]ANALI2001!#REF!</definedName>
    <definedName name="_18____123Graph_CGRÁFICO_5" hidden="1">[10]ANALI2001!#REF!</definedName>
    <definedName name="_18___123Graph_CGRÁFICO_3" hidden="1">[10]ANALI2001!$A$23:$N$23</definedName>
    <definedName name="_18___123Graph_CGRÁFICO_5" hidden="1">[10]ANALI2001!#REF!</definedName>
    <definedName name="_18__123Graph_ACHART_26" hidden="1">[11]GrThree!$B$90:$B$140</definedName>
    <definedName name="_18__123Graph_ACHART_27" hidden="1">[11]HTwo!$B$88:$B$130</definedName>
    <definedName name="_18__123Graph_BGRÁFICO_5" hidden="1">[10]ANALI2001!#REF!</definedName>
    <definedName name="_18__123Graph_CGRÁFICO_1" hidden="1">[10]ANALI2001!$B$6:$N$6</definedName>
    <definedName name="_18__123Graph_CGRÁFICO_3" hidden="1">[10]ANALI2001!$A$23:$N$23</definedName>
    <definedName name="_18__123Graph_CGRÁFICO_5" hidden="1">[10]ANALI2001!#REF!</definedName>
    <definedName name="_18__123Graph_XCHART_3" hidden="1">'[9]ResGeral-NOV01'!$L$35:$L$47</definedName>
    <definedName name="_18__123Graph_XCHART_7" hidden="1">#REF!</definedName>
    <definedName name="_19">#REF!</definedName>
    <definedName name="_19_____123Graph_XGRÁFICO" hidden="1">[10]ANALI2001!$B$3:$N$3</definedName>
    <definedName name="_19____123Graph_XGRÁFICO" hidden="1">[10]ANALI2001!$B$3:$N$3</definedName>
    <definedName name="_19___123Graph_CGRÁFICO_4" hidden="1">[10]ANALI2001!$A$32:$N$32</definedName>
    <definedName name="_19___123Graph_XGRÁFICO" hidden="1">[10]ANALI2001!$B$3:$N$3</definedName>
    <definedName name="_19__123Graph_ACHART_27" hidden="1">[11]HTwo!$B$88:$B$130</definedName>
    <definedName name="_19__123Graph_ACHART_28" hidden="1">[11]JOne!$B$86:$B$112</definedName>
    <definedName name="_19__123Graph_CGRÁFICO" hidden="1">[10]ANALI2001!$B$6:$N$6</definedName>
    <definedName name="_19__123Graph_CGRÁFICO_2" hidden="1">[10]ANALI2001!$A$14:$N$14</definedName>
    <definedName name="_19__123Graph_CGRÁFICO_4" hidden="1">[10]ANALI2001!$A$32:$N$32</definedName>
    <definedName name="_19__123Graph_XCHART_4" hidden="1">#REF!</definedName>
    <definedName name="_19__123Graph_XCHART_8" hidden="1">'[22]Energia (98 - 00)'!$M$121:$AN$121</definedName>
    <definedName name="_19__123Graph_XGRÁFICO" hidden="1">[10]ANALI2001!$B$3:$N$3</definedName>
    <definedName name="_1990000000">#REF!</definedName>
    <definedName name="_1A">#REF!</definedName>
    <definedName name="_2">#REF!,#REF!</definedName>
    <definedName name="_2_____123Graph_AGRÁFICO_1" hidden="1">[10]ANALI2001!$B$4:$N$4</definedName>
    <definedName name="_2____123Graph_AGRÁFICO_1" hidden="1">[10]ANALI2001!$B$4:$N$4</definedName>
    <definedName name="_2___123Graph_AGRÁFICO_1" hidden="1">[10]ANALI2001!$B$4:$N$4</definedName>
    <definedName name="_2__123Graph_ACHART_1" hidden="1">[11]Calc!$D$38:$D$83</definedName>
    <definedName name="_2__123Graph_ACHART_3" hidden="1">'[9]ResGeral-NOV01'!$M$35:$M$47</definedName>
    <definedName name="_2__123Graph_AGRÁFICO_1" hidden="1">[10]ANALI2001!$B$4:$N$4</definedName>
    <definedName name="_2__123Graph_AGRßFICO_2A" hidden="1">[21]A!$M$99:$M$116</definedName>
    <definedName name="_20_____123Graph_XGRÁFICO_1" hidden="1">[10]ANALI2001!$B$3:$N$3</definedName>
    <definedName name="_20____123Graph_XGRÁFICO_1" hidden="1">[10]ANALI2001!$B$3:$N$3</definedName>
    <definedName name="_20___123Graph_XGRÁFICO_1" hidden="1">[10]ANALI2001!$B$3:$N$3</definedName>
    <definedName name="_20__123Graph_ACHART_28" hidden="1">[11]JOne!$B$86:$B$112</definedName>
    <definedName name="_20__123Graph_ACHART_29" hidden="1">[11]JTwo!$B$86:$B$116</definedName>
    <definedName name="_20__123Graph_CGRÁFICO_1" hidden="1">[10]ANALI2001!$B$6:$N$6</definedName>
    <definedName name="_20__123Graph_CGRÁFICO_3" hidden="1">[10]ANALI2001!$A$23:$N$23</definedName>
    <definedName name="_20__123Graph_XCHART_5" hidden="1">#REF!</definedName>
    <definedName name="_20__123Graph_XGRÁFICO_1" hidden="1">[10]ANALI2001!$B$3:$N$3</definedName>
    <definedName name="_2000">#REF!</definedName>
    <definedName name="_2001">#REF!</definedName>
    <definedName name="_21">#REF!</definedName>
    <definedName name="_21_____123Graph_XGRÁFICO_2" hidden="1">[10]ANALI2001!$A$3:$N$3</definedName>
    <definedName name="_21____123Graph_XGRÁFICO_2" hidden="1">[10]ANALI2001!$A$3:$N$3</definedName>
    <definedName name="_21___123Graph_CGRÁFICO_5" hidden="1">[10]ANALI2001!#REF!</definedName>
    <definedName name="_21___123Graph_XGRÁFICO_2" hidden="1">[10]ANALI2001!$A$3:$N$3</definedName>
    <definedName name="_21__123Graph_ACHART_29" hidden="1">[11]JTwo!$B$86:$B$116</definedName>
    <definedName name="_21__123Graph_ACHART_3" hidden="1">[11]Calc!$H$38:$H$107</definedName>
    <definedName name="_21__123Graph_CGRÁFICO_2" hidden="1">[10]ANALI2001!$A$14:$N$14</definedName>
    <definedName name="_21__123Graph_CGRÁFICO_4" hidden="1">[10]ANALI2001!$A$32:$N$32</definedName>
    <definedName name="_21__123Graph_CGRÁFICO_5" hidden="1">[10]ANALI2001!#REF!</definedName>
    <definedName name="_21__123Graph_XCHART_6" hidden="1">#REF!</definedName>
    <definedName name="_21__123Graph_XGRÁFICO_2" hidden="1">[10]ANALI2001!$A$3:$N$3</definedName>
    <definedName name="_211">#REF!</definedName>
    <definedName name="_2111">#REF!</definedName>
    <definedName name="_21111">#REF!</definedName>
    <definedName name="_2111100000">#REF!</definedName>
    <definedName name="_21112">#REF!</definedName>
    <definedName name="_2111200000">#REF!</definedName>
    <definedName name="_21113">#REF!</definedName>
    <definedName name="_211131">#REF!</definedName>
    <definedName name="_2111311">#REF!</definedName>
    <definedName name="_2111311000">#REF!</definedName>
    <definedName name="_2111312">#REF!</definedName>
    <definedName name="_2111312100">#REF!</definedName>
    <definedName name="_2111312200">#REF!</definedName>
    <definedName name="_2111313">#REF!</definedName>
    <definedName name="_2111313100">#REF!</definedName>
    <definedName name="_2111313200">#REF!</definedName>
    <definedName name="_2111314">#REF!</definedName>
    <definedName name="_2111314000">#REF!</definedName>
    <definedName name="_211135">#REF!</definedName>
    <definedName name="_2111350100">#REF!</definedName>
    <definedName name="_2111350200">#REF!</definedName>
    <definedName name="_211136">#REF!</definedName>
    <definedName name="_2111360000">#REF!</definedName>
    <definedName name="_211137">#REF!</definedName>
    <definedName name="_2111370000">#REF!</definedName>
    <definedName name="_211138">#REF!</definedName>
    <definedName name="_2111380000">#REF!</definedName>
    <definedName name="_211139">#REF!</definedName>
    <definedName name="_2111390100">#REF!</definedName>
    <definedName name="_2111390200">#REF!</definedName>
    <definedName name="_21114">#REF!</definedName>
    <definedName name="_211141">#REF!</definedName>
    <definedName name="_2111410000">#REF!</definedName>
    <definedName name="_211142">#REF!</definedName>
    <definedName name="_2111420100">#REF!</definedName>
    <definedName name="_2111420200">#REF!</definedName>
    <definedName name="_211144">#REF!</definedName>
    <definedName name="_2111440000">#REF!</definedName>
    <definedName name="_211149">#REF!</definedName>
    <definedName name="_2111490000">#REF!</definedName>
    <definedName name="_21115">#REF!</definedName>
    <definedName name="_2111500000">#REF!</definedName>
    <definedName name="_21116">#REF!</definedName>
    <definedName name="_2111600000">#REF!</definedName>
    <definedName name="_21118">#REF!</definedName>
    <definedName name="_211181">#REF!</definedName>
    <definedName name="_2111810000">#REF!</definedName>
    <definedName name="_211182">#REF!</definedName>
    <definedName name="_2111820000">#REF!</definedName>
    <definedName name="_21119">#REF!</definedName>
    <definedName name="_211191">#REF!</definedName>
    <definedName name="_2111910000">#REF!</definedName>
    <definedName name="_211192">#REF!</definedName>
    <definedName name="_2111921">#REF!</definedName>
    <definedName name="_2111921100">#REF!</definedName>
    <definedName name="_2111921200">#REF!</definedName>
    <definedName name="_2111922">#REF!</definedName>
    <definedName name="_2111922000">#REF!</definedName>
    <definedName name="_2111923">#REF!</definedName>
    <definedName name="_2111923000">#REF!</definedName>
    <definedName name="_2111924">#REF!</definedName>
    <definedName name="_2111924100">#REF!</definedName>
    <definedName name="_2111924200">#REF!</definedName>
    <definedName name="_2111924300">#REF!</definedName>
    <definedName name="_2111924400">#REF!</definedName>
    <definedName name="_2111924500">#REF!</definedName>
    <definedName name="_211193">#REF!</definedName>
    <definedName name="_2111930">#REF!</definedName>
    <definedName name="_2111930000">#REF!</definedName>
    <definedName name="_211194">#REF!</definedName>
    <definedName name="_2111940">#REF!</definedName>
    <definedName name="_2111940000">#REF!</definedName>
    <definedName name="_211195">#REF!</definedName>
    <definedName name="_2111950">#REF!</definedName>
    <definedName name="_2111950000">#REF!</definedName>
    <definedName name="_211196">#REF!</definedName>
    <definedName name="_2111960">#REF!</definedName>
    <definedName name="_2111960000">#REF!</definedName>
    <definedName name="_211197">#REF!</definedName>
    <definedName name="_2111970000">#REF!</definedName>
    <definedName name="_211199">#REF!</definedName>
    <definedName name="_2111990000">#REF!</definedName>
    <definedName name="_2112">#REF!</definedName>
    <definedName name="_21121">#REF!</definedName>
    <definedName name="_211211">#REF!</definedName>
    <definedName name="_2112111">#REF!</definedName>
    <definedName name="_2112111100">#REF!</definedName>
    <definedName name="_2112111110">#REF!</definedName>
    <definedName name="_2112111120">#REF!</definedName>
    <definedName name="_2112111200">#REF!</definedName>
    <definedName name="_2112111300">#REF!</definedName>
    <definedName name="_2112111900">#REF!</definedName>
    <definedName name="_2112112">#REF!</definedName>
    <definedName name="_2112112000">#REF!</definedName>
    <definedName name="_2112113">#REF!</definedName>
    <definedName name="_2112113000">#REF!</definedName>
    <definedName name="_2112114">#REF!</definedName>
    <definedName name="_2112114000">#REF!</definedName>
    <definedName name="_2112115">#REF!</definedName>
    <definedName name="_2112115000">#REF!</definedName>
    <definedName name="_2112116">#REF!</definedName>
    <definedName name="_2112116000">#REF!</definedName>
    <definedName name="_2112117">#REF!</definedName>
    <definedName name="_2112117100">#REF!</definedName>
    <definedName name="_2112117200">#REF!</definedName>
    <definedName name="_2112117300">#REF!</definedName>
    <definedName name="_2112117400">#REF!</definedName>
    <definedName name="_2112117500">#REF!</definedName>
    <definedName name="_2112117900">#REF!</definedName>
    <definedName name="_2112118">#REF!</definedName>
    <definedName name="_2112118110">#REF!</definedName>
    <definedName name="_2112118210">#REF!</definedName>
    <definedName name="_2112118220">#REF!</definedName>
    <definedName name="_2112118300">#REF!</definedName>
    <definedName name="_2112119">#REF!</definedName>
    <definedName name="_2112119100">#REF!</definedName>
    <definedName name="_211212">#REF!</definedName>
    <definedName name="_2112121">#REF!</definedName>
    <definedName name="_2112121000">#REF!</definedName>
    <definedName name="_2112122">#REF!</definedName>
    <definedName name="_2112122000">#REF!</definedName>
    <definedName name="_2112123">#REF!</definedName>
    <definedName name="_2112123000">#REF!</definedName>
    <definedName name="_2112124">#REF!</definedName>
    <definedName name="_2112124000">#REF!</definedName>
    <definedName name="_2112125">#REF!</definedName>
    <definedName name="_2112125000">#REF!</definedName>
    <definedName name="_2112125100">#REF!</definedName>
    <definedName name="_2112125200">#REF!</definedName>
    <definedName name="_2112125300">#REF!</definedName>
    <definedName name="_2112125400">#REF!</definedName>
    <definedName name="_2112126">#REF!</definedName>
    <definedName name="_2112126000">#REF!</definedName>
    <definedName name="_211213">#REF!</definedName>
    <definedName name="_2112130000">#REF!</definedName>
    <definedName name="_2112130100">#REF!</definedName>
    <definedName name="_2112130200">#REF!</definedName>
    <definedName name="_211219">#REF!</definedName>
    <definedName name="_2112190000">#REF!</definedName>
    <definedName name="_21122">#REF!</definedName>
    <definedName name="_211221">#REF!</definedName>
    <definedName name="_2112211">#REF!</definedName>
    <definedName name="_2112211000">#REF!</definedName>
    <definedName name="_2112212">#REF!</definedName>
    <definedName name="_2112212000">#REF!</definedName>
    <definedName name="_2112213">#REF!</definedName>
    <definedName name="_2112213000">#REF!</definedName>
    <definedName name="_2112214">#REF!</definedName>
    <definedName name="_2112214000">#REF!</definedName>
    <definedName name="_2112215">#REF!</definedName>
    <definedName name="_2112215000">#REF!</definedName>
    <definedName name="_2112216">#REF!</definedName>
    <definedName name="_2112216000">#REF!</definedName>
    <definedName name="_2112217">#REF!</definedName>
    <definedName name="_2112217000">#REF!</definedName>
    <definedName name="_2112219">#REF!</definedName>
    <definedName name="_2112219000">#REF!</definedName>
    <definedName name="_2113">#REF!</definedName>
    <definedName name="_21131">#REF!</definedName>
    <definedName name="_211311">#REF!</definedName>
    <definedName name="_2113111">#REF!</definedName>
    <definedName name="_2113111000">#REF!</definedName>
    <definedName name="_2113112">#REF!</definedName>
    <definedName name="_2113112100">#REF!</definedName>
    <definedName name="_2113112200">#REF!</definedName>
    <definedName name="_2113113">#REF!</definedName>
    <definedName name="_2113113000">#REF!</definedName>
    <definedName name="_211312">#REF!</definedName>
    <definedName name="_2113120000">#REF!</definedName>
    <definedName name="_211313">#REF!</definedName>
    <definedName name="_2113130000">#REF!</definedName>
    <definedName name="_21132">#REF!</definedName>
    <definedName name="_2113200000">#REF!</definedName>
    <definedName name="_2113200100">#REF!</definedName>
    <definedName name="_2113200200">#REF!</definedName>
    <definedName name="_211329">#REF!</definedName>
    <definedName name="_2113290300">#REF!</definedName>
    <definedName name="_21133">#REF!</definedName>
    <definedName name="_2113300000">#REF!</definedName>
    <definedName name="_21134">#REF!</definedName>
    <definedName name="_2113400100">#REF!</definedName>
    <definedName name="_2113400200">#REF!</definedName>
    <definedName name="_2113400210">#REF!</definedName>
    <definedName name="_2113400220">#REF!</definedName>
    <definedName name="_2113400300">#REF!</definedName>
    <definedName name="_21135">#REF!</definedName>
    <definedName name="_2113500000">#REF!</definedName>
    <definedName name="_21136">#REF!</definedName>
    <definedName name="_211361">#REF!</definedName>
    <definedName name="_2113610000">#REF!</definedName>
    <definedName name="_2113611">#REF!</definedName>
    <definedName name="_2113611000">#REF!</definedName>
    <definedName name="_2113612">#REF!</definedName>
    <definedName name="_2113612000">#REF!</definedName>
    <definedName name="_211362">#REF!</definedName>
    <definedName name="_2113620100">#REF!</definedName>
    <definedName name="_2113620200">#REF!</definedName>
    <definedName name="_21137">#REF!</definedName>
    <definedName name="_211371">#REF!</definedName>
    <definedName name="_2113710000">#REF!</definedName>
    <definedName name="_211372">#REF!</definedName>
    <definedName name="_2113720100">#REF!</definedName>
    <definedName name="_2113720200">#REF!</definedName>
    <definedName name="_2113720300">#REF!</definedName>
    <definedName name="_211379">#REF!</definedName>
    <definedName name="_2113790000">#REF!</definedName>
    <definedName name="_21139">#REF!</definedName>
    <definedName name="_211391">#REF!</definedName>
    <definedName name="_2113910000">#REF!</definedName>
    <definedName name="_211392">#REF!</definedName>
    <definedName name="_2113920000">#REF!</definedName>
    <definedName name="_2113920100">#REF!</definedName>
    <definedName name="_2113920200">#REF!</definedName>
    <definedName name="_2113920300">#REF!</definedName>
    <definedName name="_211393">#REF!</definedName>
    <definedName name="_2113930000">#REF!</definedName>
    <definedName name="_211394">#REF!</definedName>
    <definedName name="_2113940000">#REF!</definedName>
    <definedName name="_211396">#REF!</definedName>
    <definedName name="_2113960000">#REF!</definedName>
    <definedName name="_211399">#REF!</definedName>
    <definedName name="_2113990000">#REF!</definedName>
    <definedName name="_2114">#REF!</definedName>
    <definedName name="_21141">#REF!</definedName>
    <definedName name="_211411">#REF!</definedName>
    <definedName name="_2114111">#REF!</definedName>
    <definedName name="_2114111100">#REF!</definedName>
    <definedName name="_2114111200">#REF!</definedName>
    <definedName name="_2114112">#REF!</definedName>
    <definedName name="_2114112100">#REF!</definedName>
    <definedName name="_2114112200">#REF!</definedName>
    <definedName name="_2114118">#REF!</definedName>
    <definedName name="_2114118100">#REF!</definedName>
    <definedName name="_2114118200">#REF!</definedName>
    <definedName name="_211412">#REF!</definedName>
    <definedName name="_2114121">#REF!</definedName>
    <definedName name="_2114121110">#REF!</definedName>
    <definedName name="_2114121120">#REF!</definedName>
    <definedName name="_2114121130">#REF!</definedName>
    <definedName name="_2114121190">#REF!</definedName>
    <definedName name="_2114121211">#REF!</definedName>
    <definedName name="_2114121212">#REF!</definedName>
    <definedName name="_2114121221">#REF!</definedName>
    <definedName name="_2114121222">#REF!</definedName>
    <definedName name="_2114121231">#REF!</definedName>
    <definedName name="_2114122">#REF!</definedName>
    <definedName name="_2114122100">#REF!</definedName>
    <definedName name="_2114122210">#REF!</definedName>
    <definedName name="_2114122220">#REF!</definedName>
    <definedName name="_21142">#REF!</definedName>
    <definedName name="_211421">#REF!</definedName>
    <definedName name="_2114211">#REF!</definedName>
    <definedName name="_2114211110">#REF!</definedName>
    <definedName name="_2114213">#REF!</definedName>
    <definedName name="_2114213110">#REF!</definedName>
    <definedName name="_2114213120">#REF!</definedName>
    <definedName name="_2114213210">#REF!</definedName>
    <definedName name="_2114218">#REF!</definedName>
    <definedName name="_2114218110">#REF!</definedName>
    <definedName name="_211422">#REF!</definedName>
    <definedName name="_2114221">#REF!</definedName>
    <definedName name="_2114221110">#REF!</definedName>
    <definedName name="_2114221120">#REF!</definedName>
    <definedName name="_2114221210">#REF!</definedName>
    <definedName name="_2114221220">#REF!</definedName>
    <definedName name="_2114221230">#REF!</definedName>
    <definedName name="_2114221241">#REF!</definedName>
    <definedName name="_2114221242">#REF!</definedName>
    <definedName name="_2114222">#REF!</definedName>
    <definedName name="_2114222110">#REF!</definedName>
    <definedName name="_2114222120">#REF!</definedName>
    <definedName name="_2114222210">#REF!</definedName>
    <definedName name="_2114222220">#REF!</definedName>
    <definedName name="_2114222230">#REF!</definedName>
    <definedName name="_2114222241">#REF!</definedName>
    <definedName name="_2114222242">#REF!</definedName>
    <definedName name="_2114223">#REF!</definedName>
    <definedName name="_2114223100">#REF!</definedName>
    <definedName name="_2114223210">#REF!</definedName>
    <definedName name="_2114223220">#REF!</definedName>
    <definedName name="_2114223230">#REF!</definedName>
    <definedName name="_2114223240">#REF!</definedName>
    <definedName name="_211429">#REF!</definedName>
    <definedName name="_2114290000">#REF!</definedName>
    <definedName name="_21143">#REF!</definedName>
    <definedName name="_2114300100">#REF!</definedName>
    <definedName name="_2114300210">#REF!</definedName>
    <definedName name="_2114300220">#REF!</definedName>
    <definedName name="_21149">#REF!</definedName>
    <definedName name="_2114900000">#REF!</definedName>
    <definedName name="_2115">#REF!</definedName>
    <definedName name="_21151">#REF!</definedName>
    <definedName name="_211511">#REF!</definedName>
    <definedName name="_2115110000">#REF!</definedName>
    <definedName name="_211519">#REF!</definedName>
    <definedName name="_2115190000">#REF!</definedName>
    <definedName name="_21152">#REF!</definedName>
    <definedName name="_211521">#REF!</definedName>
    <definedName name="_2115210000">#REF!</definedName>
    <definedName name="_211522">#REF!</definedName>
    <definedName name="_2115221">#REF!</definedName>
    <definedName name="_2115221000">#REF!</definedName>
    <definedName name="_2115222">#REF!</definedName>
    <definedName name="_2115222100">#REF!</definedName>
    <definedName name="_2115222200">#REF!</definedName>
    <definedName name="_2115222800">#REF!</definedName>
    <definedName name="_2115222900">#REF!</definedName>
    <definedName name="_211523">#REF!</definedName>
    <definedName name="_2115231">#REF!</definedName>
    <definedName name="_2115231100">#REF!</definedName>
    <definedName name="_2115231200">#REF!</definedName>
    <definedName name="_2115231300">#REF!</definedName>
    <definedName name="_211524">#REF!</definedName>
    <definedName name="_2115240100">#REF!</definedName>
    <definedName name="_2115240200">#REF!</definedName>
    <definedName name="_211526">#REF!</definedName>
    <definedName name="_2115260000">#REF!</definedName>
    <definedName name="_211527">#REF!</definedName>
    <definedName name="_2115270000">#REF!</definedName>
    <definedName name="_211529">#REF!</definedName>
    <definedName name="_2115291">#REF!</definedName>
    <definedName name="_2115291100">#REF!</definedName>
    <definedName name="_2115291200">#REF!</definedName>
    <definedName name="_2115291300">#REF!</definedName>
    <definedName name="_2115291400">#REF!</definedName>
    <definedName name="_2115291500">#REF!</definedName>
    <definedName name="_2115291900">#REF!</definedName>
    <definedName name="_2115292">#REF!</definedName>
    <definedName name="_2115292000">#REF!</definedName>
    <definedName name="_2115292100">#REF!</definedName>
    <definedName name="_2115292200">#REF!</definedName>
    <definedName name="_2115293">#REF!</definedName>
    <definedName name="_2115293000">#REF!</definedName>
    <definedName name="_2115299">#REF!</definedName>
    <definedName name="_2115299000">#REF!</definedName>
    <definedName name="_21153">#REF!</definedName>
    <definedName name="_211531">#REF!</definedName>
    <definedName name="_2115311">#REF!</definedName>
    <definedName name="_2115311000">#REF!</definedName>
    <definedName name="_2115312">#REF!</definedName>
    <definedName name="_2115312000">#REF!</definedName>
    <definedName name="_2115313">#REF!</definedName>
    <definedName name="_2115313000">#REF!</definedName>
    <definedName name="_2115314">#REF!</definedName>
    <definedName name="_2115314000">#REF!</definedName>
    <definedName name="_2115315">#REF!</definedName>
    <definedName name="_2115315100">#REF!</definedName>
    <definedName name="_2115315200">#REF!</definedName>
    <definedName name="_2115316">#REF!</definedName>
    <definedName name="_2115316100">#REF!</definedName>
    <definedName name="_2115316200">#REF!</definedName>
    <definedName name="_2115317">#REF!</definedName>
    <definedName name="_2115317000">#REF!</definedName>
    <definedName name="_2115318">#REF!</definedName>
    <definedName name="_2115318100">#REF!</definedName>
    <definedName name="_2115319">#REF!</definedName>
    <definedName name="_2115319100">#REF!</definedName>
    <definedName name="_2115319200">#REF!</definedName>
    <definedName name="_2115319300">#REF!</definedName>
    <definedName name="_2115319900">#REF!</definedName>
    <definedName name="_211532">#REF!</definedName>
    <definedName name="_2115321">#REF!</definedName>
    <definedName name="_2115321110">#REF!</definedName>
    <definedName name="_2115321210">#REF!</definedName>
    <definedName name="_2115321310">#REF!</definedName>
    <definedName name="_2115321400">#REF!</definedName>
    <definedName name="_2115321510">#REF!</definedName>
    <definedName name="_2115322">#REF!</definedName>
    <definedName name="_2115322000">#REF!</definedName>
    <definedName name="_2115323">#REF!</definedName>
    <definedName name="_2115323000">#REF!</definedName>
    <definedName name="_2115324">#REF!</definedName>
    <definedName name="_2115324000">#REF!</definedName>
    <definedName name="_2115329">#REF!</definedName>
    <definedName name="_2115329000">#REF!</definedName>
    <definedName name="_211533">#REF!</definedName>
    <definedName name="_2115330000">#REF!</definedName>
    <definedName name="_211534">#REF!</definedName>
    <definedName name="_2115340000">#REF!</definedName>
    <definedName name="_21154">#REF!</definedName>
    <definedName name="_211541">#REF!</definedName>
    <definedName name="_2115410000">#REF!</definedName>
    <definedName name="_211542">#REF!</definedName>
    <definedName name="_2115420000">#REF!</definedName>
    <definedName name="_211543">#REF!</definedName>
    <definedName name="_2115430000">#REF!</definedName>
    <definedName name="_211544">#REF!</definedName>
    <definedName name="_2115440000">#REF!</definedName>
    <definedName name="_211545">#REF!</definedName>
    <definedName name="_2115450000">#REF!</definedName>
    <definedName name="_211546">#REF!</definedName>
    <definedName name="_2115460000">#REF!</definedName>
    <definedName name="_211547">#REF!</definedName>
    <definedName name="_2115471">#REF!</definedName>
    <definedName name="_2115471000">#REF!</definedName>
    <definedName name="_2115472">#REF!</definedName>
    <definedName name="_2115472000">#REF!</definedName>
    <definedName name="_21159">#REF!</definedName>
    <definedName name="_211591">#REF!</definedName>
    <definedName name="_2115910">#REF!</definedName>
    <definedName name="_2115910000">#REF!</definedName>
    <definedName name="_211599">#REF!</definedName>
    <definedName name="_2115990000">#REF!</definedName>
    <definedName name="_2116">#REF!</definedName>
    <definedName name="_21161">#REF!</definedName>
    <definedName name="_211611">#REF!</definedName>
    <definedName name="_2116110000">#REF!</definedName>
    <definedName name="_211619">#REF!</definedName>
    <definedName name="_2116190100">#REF!</definedName>
    <definedName name="_2116190200">#REF!</definedName>
    <definedName name="_21164">#REF!</definedName>
    <definedName name="_2116400000">#REF!</definedName>
    <definedName name="_21167">#REF!</definedName>
    <definedName name="_2116700100">#REF!</definedName>
    <definedName name="_2116700900">#REF!</definedName>
    <definedName name="_2117">#REF!</definedName>
    <definedName name="_21171">#REF!</definedName>
    <definedName name="_211711">#REF!</definedName>
    <definedName name="_2117110000">#REF!</definedName>
    <definedName name="_211713">#REF!</definedName>
    <definedName name="_2117131">#REF!</definedName>
    <definedName name="_2117131000">#REF!</definedName>
    <definedName name="_2117132">#REF!</definedName>
    <definedName name="_2117132000">#REF!</definedName>
    <definedName name="_2117133">#REF!</definedName>
    <definedName name="_2117133000">#REF!</definedName>
    <definedName name="_211719">#REF!</definedName>
    <definedName name="_2117190000">#REF!</definedName>
    <definedName name="_21172">#REF!</definedName>
    <definedName name="_211721">#REF!</definedName>
    <definedName name="_2117210000">#REF!</definedName>
    <definedName name="_211723">#REF!</definedName>
    <definedName name="_2117231">#REF!</definedName>
    <definedName name="_2117231000">#REF!</definedName>
    <definedName name="_2117232">#REF!</definedName>
    <definedName name="_2117232000">#REF!</definedName>
    <definedName name="_2117233">#REF!</definedName>
    <definedName name="_2117233000">#REF!</definedName>
    <definedName name="_211729">#REF!</definedName>
    <definedName name="_2117290000">#REF!</definedName>
    <definedName name="_2118">#REF!</definedName>
    <definedName name="_21181">#REF!</definedName>
    <definedName name="_2118100000">#REF!</definedName>
    <definedName name="_211811">#REF!</definedName>
    <definedName name="_2118110000">#REF!</definedName>
    <definedName name="_211812">#REF!</definedName>
    <definedName name="_2118120000">#REF!</definedName>
    <definedName name="_211813">#REF!</definedName>
    <definedName name="_2118130000">#REF!</definedName>
    <definedName name="_211814">#REF!</definedName>
    <definedName name="_2118140000">#REF!</definedName>
    <definedName name="_211815">#REF!</definedName>
    <definedName name="_2118150000">#REF!</definedName>
    <definedName name="_21182">#REF!</definedName>
    <definedName name="_2118200000">#REF!</definedName>
    <definedName name="_21183">#REF!</definedName>
    <definedName name="_2118300100">#REF!</definedName>
    <definedName name="_2118300200">#REF!</definedName>
    <definedName name="_21184">#REF!</definedName>
    <definedName name="_2118400000">#REF!</definedName>
    <definedName name="_21185">#REF!</definedName>
    <definedName name="_2118500000">#REF!</definedName>
    <definedName name="_21186">#REF!</definedName>
    <definedName name="_2118600000">#REF!</definedName>
    <definedName name="_21187">#REF!</definedName>
    <definedName name="_2118700000">#REF!</definedName>
    <definedName name="_2118700100">#REF!</definedName>
    <definedName name="_2118700200">#REF!</definedName>
    <definedName name="_2118700300">#REF!</definedName>
    <definedName name="_21188">#REF!</definedName>
    <definedName name="_2118800000">#REF!</definedName>
    <definedName name="_21189">#REF!</definedName>
    <definedName name="_2118900100">#REF!</definedName>
    <definedName name="_2119">#REF!</definedName>
    <definedName name="_21191">#REF!</definedName>
    <definedName name="_211911">#REF!</definedName>
    <definedName name="_2119110000">#REF!</definedName>
    <definedName name="_211912">#REF!</definedName>
    <definedName name="_2119120000">#REF!</definedName>
    <definedName name="_2119120100">#REF!</definedName>
    <definedName name="_2119120200">#REF!</definedName>
    <definedName name="_2119120300">#REF!</definedName>
    <definedName name="_2119120400">#REF!</definedName>
    <definedName name="_2119120700">#REF!</definedName>
    <definedName name="_2119120900">#REF!</definedName>
    <definedName name="_211913">#REF!</definedName>
    <definedName name="_2119130000">#REF!</definedName>
    <definedName name="_211914">#REF!</definedName>
    <definedName name="_2119140000">#REF!</definedName>
    <definedName name="_211915">#REF!</definedName>
    <definedName name="_2119150000">#REF!</definedName>
    <definedName name="_211916">#REF!</definedName>
    <definedName name="_2119160000">#REF!</definedName>
    <definedName name="_211917">#REF!</definedName>
    <definedName name="_2119170000">#REF!</definedName>
    <definedName name="_211919">#REF!</definedName>
    <definedName name="_2119190000">#REF!</definedName>
    <definedName name="_21192">#REF!</definedName>
    <definedName name="_211921">#REF!</definedName>
    <definedName name="_2119210000">#REF!</definedName>
    <definedName name="_211922">#REF!</definedName>
    <definedName name="_2119220000">#REF!</definedName>
    <definedName name="_211923">#REF!</definedName>
    <definedName name="_2119230000">#REF!</definedName>
    <definedName name="_211925">#REF!</definedName>
    <definedName name="_2119250000">#REF!</definedName>
    <definedName name="_211929">#REF!</definedName>
    <definedName name="_2119290000">#REF!</definedName>
    <definedName name="_21193">#REF!</definedName>
    <definedName name="_211931">#REF!</definedName>
    <definedName name="_2119311">#REF!</definedName>
    <definedName name="_2119311000">#REF!</definedName>
    <definedName name="_2119312">#REF!</definedName>
    <definedName name="_2119312100">#REF!</definedName>
    <definedName name="_2119319">#REF!</definedName>
    <definedName name="_2119319000">#REF!</definedName>
    <definedName name="_21194">#REF!</definedName>
    <definedName name="_211941">#REF!</definedName>
    <definedName name="_2119410000">#REF!</definedName>
    <definedName name="_211942">#REF!</definedName>
    <definedName name="_2119420000">#REF!</definedName>
    <definedName name="_211943">#REF!</definedName>
    <definedName name="_2119430000">#REF!</definedName>
    <definedName name="_211944">#REF!</definedName>
    <definedName name="_2119440000">#REF!</definedName>
    <definedName name="_21195">#REF!</definedName>
    <definedName name="_2119500">#REF!</definedName>
    <definedName name="_2119500100">#REF!</definedName>
    <definedName name="_2119500200">#REF!</definedName>
    <definedName name="_2119500900">#REF!</definedName>
    <definedName name="_211951">#REF!</definedName>
    <definedName name="_2119510000">#REF!</definedName>
    <definedName name="_211952">#REF!</definedName>
    <definedName name="_2119520">#REF!</definedName>
    <definedName name="_2119520000">#REF!</definedName>
    <definedName name="_211953">#REF!</definedName>
    <definedName name="_2119530000">#REF!</definedName>
    <definedName name="_21196">#REF!</definedName>
    <definedName name="_2119611">#REF!</definedName>
    <definedName name="_2119611100">#REF!</definedName>
    <definedName name="_2119611200">#REF!</definedName>
    <definedName name="_2119612">#REF!</definedName>
    <definedName name="_2119612000">#REF!</definedName>
    <definedName name="_2119613">#REF!</definedName>
    <definedName name="_2119613000">#REF!</definedName>
    <definedName name="_21197">#REF!</definedName>
    <definedName name="_2119700000">#REF!</definedName>
    <definedName name="_21198">#REF!</definedName>
    <definedName name="_211981">#REF!</definedName>
    <definedName name="_2119811">#REF!</definedName>
    <definedName name="_2119811100">#REF!</definedName>
    <definedName name="_2119811200">#REF!</definedName>
    <definedName name="_2119812">#REF!</definedName>
    <definedName name="_2119812000">#REF!</definedName>
    <definedName name="_2119813">#REF!</definedName>
    <definedName name="_2119813100">#REF!</definedName>
    <definedName name="_2119813200">#REF!</definedName>
    <definedName name="_2119814">#REF!</definedName>
    <definedName name="_2119814100">#REF!</definedName>
    <definedName name="_2119814200">#REF!</definedName>
    <definedName name="_2119815">#REF!</definedName>
    <definedName name="_2119815000">#REF!</definedName>
    <definedName name="_2119819">#REF!</definedName>
    <definedName name="_2119819000">#REF!</definedName>
    <definedName name="_211989">#REF!</definedName>
    <definedName name="_2119890">#REF!</definedName>
    <definedName name="_2119890000">#REF!</definedName>
    <definedName name="_21199">#REF!</definedName>
    <definedName name="_211991">#REF!</definedName>
    <definedName name="_2119911">#REF!</definedName>
    <definedName name="_2119911000">#REF!</definedName>
    <definedName name="_2119919">#REF!</definedName>
    <definedName name="_2119919000">#REF!</definedName>
    <definedName name="_211992">#REF!</definedName>
    <definedName name="_2119920000">#REF!</definedName>
    <definedName name="_211993">#REF!</definedName>
    <definedName name="_2119930000">#REF!</definedName>
    <definedName name="_211994">#REF!</definedName>
    <definedName name="_2119940200">#REF!</definedName>
    <definedName name="_2119940900">#REF!</definedName>
    <definedName name="_211995">#REF!</definedName>
    <definedName name="_2119950000">#REF!</definedName>
    <definedName name="_211996">#REF!</definedName>
    <definedName name="_2119960000">#REF!</definedName>
    <definedName name="_211997">#REF!</definedName>
    <definedName name="_2119970000">#REF!</definedName>
    <definedName name="_2119970100">#REF!</definedName>
    <definedName name="_2119970200">#REF!</definedName>
    <definedName name="_2119970300">#REF!</definedName>
    <definedName name="_211999">#REF!</definedName>
    <definedName name="_2119990000">#REF!</definedName>
    <definedName name="_22">#REF!</definedName>
    <definedName name="_22_____123Graph_XGRÁFICO_3" hidden="1">[10]ANALI2001!$A$3:$N$3</definedName>
    <definedName name="_22____123Graph_XGRÁFICO_3" hidden="1">[10]ANALI2001!$A$3:$N$3</definedName>
    <definedName name="_22___123Graph_XGRÁFICO" hidden="1">[10]ANALI2001!$B$3:$N$3</definedName>
    <definedName name="_22___123Graph_XGRÁFICO_3" hidden="1">[10]ANALI2001!$A$3:$N$3</definedName>
    <definedName name="_22__123Graph_ACHART_3" hidden="1">[11]Calc!$H$38:$H$107</definedName>
    <definedName name="_22__123Graph_ACHART_30" hidden="1">[11]HOne!$B$88:$B$130</definedName>
    <definedName name="_22__123Graph_BGRÁFICO_5" hidden="1">[10]ANALI2001!#REF!</definedName>
    <definedName name="_22__123Graph_CGRÁFICO_3" hidden="1">[10]ANALI2001!$A$23:$N$23</definedName>
    <definedName name="_22__123Graph_XCHART_7" hidden="1">#REF!</definedName>
    <definedName name="_22__123Graph_XGRÁFICO" hidden="1">[10]ANALI2001!$B$3:$N$3</definedName>
    <definedName name="_22__123Graph_XGRÁFICO_3" hidden="1">[10]ANALI2001!$A$3:$N$3</definedName>
    <definedName name="_221">#REF!</definedName>
    <definedName name="_2212">#REF!</definedName>
    <definedName name="_22121">#REF!</definedName>
    <definedName name="_2212100100">#REF!</definedName>
    <definedName name="_2213">#REF!</definedName>
    <definedName name="_22131">#REF!</definedName>
    <definedName name="_221311">#REF!</definedName>
    <definedName name="_2213110100">#REF!</definedName>
    <definedName name="_2213110200">#REF!</definedName>
    <definedName name="_221312">#REF!</definedName>
    <definedName name="_2213120000">#REF!</definedName>
    <definedName name="_221313">#REF!</definedName>
    <definedName name="_2213130000">#REF!</definedName>
    <definedName name="_221314">#REF!</definedName>
    <definedName name="_2213140000">#REF!</definedName>
    <definedName name="_221315">#REF!</definedName>
    <definedName name="_2213150000">#REF!</definedName>
    <definedName name="_22132">#REF!</definedName>
    <definedName name="_2213200000">#REF!</definedName>
    <definedName name="_22133">#REF!</definedName>
    <definedName name="_221333">#REF!</definedName>
    <definedName name="_2213332">#REF!</definedName>
    <definedName name="_2213332000">#REF!</definedName>
    <definedName name="_2213333">#REF!</definedName>
    <definedName name="_2213333000">#REF!</definedName>
    <definedName name="_2213334">#REF!</definedName>
    <definedName name="_2213334000">#REF!</definedName>
    <definedName name="_22139">#REF!</definedName>
    <definedName name="_221391">#REF!</definedName>
    <definedName name="_2213910000">#REF!</definedName>
    <definedName name="_221396">#REF!</definedName>
    <definedName name="_2213960000">#REF!</definedName>
    <definedName name="_221399">#REF!</definedName>
    <definedName name="_2213990000">#REF!</definedName>
    <definedName name="_2214">#REF!</definedName>
    <definedName name="_22141">#REF!</definedName>
    <definedName name="_221411">#REF!</definedName>
    <definedName name="_2214111">#REF!</definedName>
    <definedName name="_2214111100">#REF!</definedName>
    <definedName name="_2214111200">#REF!</definedName>
    <definedName name="_2214112">#REF!</definedName>
    <definedName name="_2214112100">#REF!</definedName>
    <definedName name="_2214112200">#REF!</definedName>
    <definedName name="_2214118">#REF!</definedName>
    <definedName name="_2214118100">#REF!</definedName>
    <definedName name="_2214118200">#REF!</definedName>
    <definedName name="_221412">#REF!</definedName>
    <definedName name="_2214121">#REF!</definedName>
    <definedName name="_2214121110">#REF!</definedName>
    <definedName name="_2214121120">#REF!</definedName>
    <definedName name="_2214122">#REF!</definedName>
    <definedName name="_2214122100">#REF!</definedName>
    <definedName name="_2214124">#REF!</definedName>
    <definedName name="_2214124100">#REF!</definedName>
    <definedName name="_2214124200">#REF!</definedName>
    <definedName name="_22142">#REF!</definedName>
    <definedName name="_221421">#REF!</definedName>
    <definedName name="_2214211">#REF!</definedName>
    <definedName name="_2214211000">#REF!</definedName>
    <definedName name="_2214213">#REF!</definedName>
    <definedName name="_2214213000">#REF!</definedName>
    <definedName name="_221422">#REF!</definedName>
    <definedName name="_2214221">#REF!</definedName>
    <definedName name="_2214221100">#REF!</definedName>
    <definedName name="_2214221200">#REF!</definedName>
    <definedName name="_2214221300">#REF!</definedName>
    <definedName name="_2214222">#REF!</definedName>
    <definedName name="_2214222100">#REF!</definedName>
    <definedName name="_2214222200">#REF!</definedName>
    <definedName name="_2214222300">#REF!</definedName>
    <definedName name="_2214223">#REF!</definedName>
    <definedName name="_2214223100">#REF!</definedName>
    <definedName name="_2214223200">#REF!</definedName>
    <definedName name="_2214223300">#REF!</definedName>
    <definedName name="_2215">#REF!</definedName>
    <definedName name="_22153">#REF!</definedName>
    <definedName name="_221534">#REF!</definedName>
    <definedName name="_2215343">#REF!</definedName>
    <definedName name="_2215343200">#REF!</definedName>
    <definedName name="_2215343300">#REF!</definedName>
    <definedName name="_2215343400">#REF!</definedName>
    <definedName name="_2217">#REF!</definedName>
    <definedName name="_22171">#REF!</definedName>
    <definedName name="_221711">#REF!</definedName>
    <definedName name="_2217110000">#REF!</definedName>
    <definedName name="_221713">#REF!</definedName>
    <definedName name="_2217131">#REF!</definedName>
    <definedName name="_2217131000">#REF!</definedName>
    <definedName name="_2217132">#REF!</definedName>
    <definedName name="_2217132000">#REF!</definedName>
    <definedName name="_2217133">#REF!</definedName>
    <definedName name="_2217133000">#REF!</definedName>
    <definedName name="_221719">#REF!</definedName>
    <definedName name="_2217190000">#REF!</definedName>
    <definedName name="_22172">#REF!</definedName>
    <definedName name="_221721">#REF!</definedName>
    <definedName name="_2217210000">#REF!</definedName>
    <definedName name="_221723">#REF!</definedName>
    <definedName name="_2217231">#REF!</definedName>
    <definedName name="_2217231000">#REF!</definedName>
    <definedName name="_2217232">#REF!</definedName>
    <definedName name="_2217232000">#REF!</definedName>
    <definedName name="_2217233">#REF!</definedName>
    <definedName name="_2217233000">#REF!</definedName>
    <definedName name="_221729">#REF!</definedName>
    <definedName name="_2217290000">#REF!</definedName>
    <definedName name="_2218">#REF!</definedName>
    <definedName name="_22181">#REF!</definedName>
    <definedName name="_221812">#REF!</definedName>
    <definedName name="_2218120000">#REF!</definedName>
    <definedName name="_22182">#REF!</definedName>
    <definedName name="_2218200000">#REF!</definedName>
    <definedName name="_2219">#REF!</definedName>
    <definedName name="_22191">#REF!</definedName>
    <definedName name="_2219100000">#REF!</definedName>
    <definedName name="_22192">#REF!</definedName>
    <definedName name="_221921">#REF!</definedName>
    <definedName name="_2219210000">#REF!</definedName>
    <definedName name="_221922">#REF!</definedName>
    <definedName name="_2219220000">#REF!</definedName>
    <definedName name="_221923">#REF!</definedName>
    <definedName name="_2219230000">#REF!</definedName>
    <definedName name="_221929">#REF!</definedName>
    <definedName name="_2219290000">#REF!</definedName>
    <definedName name="_22193">#REF!</definedName>
    <definedName name="_221931">#REF!</definedName>
    <definedName name="_2219311">#REF!</definedName>
    <definedName name="_2219311000">#REF!</definedName>
    <definedName name="_2219319">#REF!</definedName>
    <definedName name="_2219319000">#REF!</definedName>
    <definedName name="_22194">#REF!</definedName>
    <definedName name="_221941">#REF!</definedName>
    <definedName name="_2219410000">#REF!</definedName>
    <definedName name="_221942">#REF!</definedName>
    <definedName name="_2219420000">#REF!</definedName>
    <definedName name="_221943">#REF!</definedName>
    <definedName name="_2219430000">#REF!</definedName>
    <definedName name="_221944">#REF!</definedName>
    <definedName name="_2219440000">#REF!</definedName>
    <definedName name="_22197">#REF!</definedName>
    <definedName name="_2219700000">#REF!</definedName>
    <definedName name="_22199">#REF!</definedName>
    <definedName name="_2219900000">#REF!</definedName>
    <definedName name="_23">#REF!</definedName>
    <definedName name="_23_____123Graph_XGRÁFICO_4" hidden="1">[10]ANALI2001!$A$3:$N$3</definedName>
    <definedName name="_23____123Graph_XGRÁFICO_4" hidden="1">[10]ANALI2001!$A$3:$N$3</definedName>
    <definedName name="_23___123Graph_XGRÁFICO_1" hidden="1">[10]ANALI2001!$B$3:$N$3</definedName>
    <definedName name="_23___123Graph_XGRÁFICO_4" hidden="1">[10]ANALI2001!$A$3:$N$3</definedName>
    <definedName name="_23__123Graph_ACHART_30" hidden="1">[11]HOne!$B$88:$B$130</definedName>
    <definedName name="_23__123Graph_ACHART_4" hidden="1">[11]Calc!$L$13:$L$53</definedName>
    <definedName name="_23__123Graph_CGRÁFICO" hidden="1">[10]ANALI2001!$B$6:$N$6</definedName>
    <definedName name="_23__123Graph_CGRÁFICO_4" hidden="1">[10]ANALI2001!$A$32:$N$32</definedName>
    <definedName name="_23__123Graph_XCHART_8" hidden="1">'[22]Energia (98 - 00)'!$M$121:$AN$121</definedName>
    <definedName name="_23__123Graph_XGRÁFICO_1" hidden="1">[10]ANALI2001!$B$3:$N$3</definedName>
    <definedName name="_23__123Graph_XGRÁFICO_4" hidden="1">[10]ANALI2001!$A$3:$N$3</definedName>
    <definedName name="_231">#REF!</definedName>
    <definedName name="_2311">#REF!</definedName>
    <definedName name="_2311000000">#REF!</definedName>
    <definedName name="_2312">#REF!</definedName>
    <definedName name="_2312000000">#REF!</definedName>
    <definedName name="_232">#REF!</definedName>
    <definedName name="_2321">#REF!</definedName>
    <definedName name="_2321000000">#REF!</definedName>
    <definedName name="_24">#REF!</definedName>
    <definedName name="_24____123Graph_AGRÁFICO" hidden="1">[10]ANALI2001!$B$4:$N$4</definedName>
    <definedName name="_24___123Graph_AGRÁFICO" hidden="1">[10]ANALI2001!$B$4:$N$4</definedName>
    <definedName name="_24___123Graph_XGRÁFICO_2" hidden="1">[10]ANALI2001!$A$3:$N$3</definedName>
    <definedName name="_24__123Graph_ACHART_4" hidden="1">[11]Calc!$L$13:$L$53</definedName>
    <definedName name="_24__123Graph_ACHART_5" hidden="1">[11]Calc!$N$9:$N$36</definedName>
    <definedName name="_24__123Graph_AGRÁFICO" hidden="1">[10]ANALI2001!$B$4:$N$4</definedName>
    <definedName name="_24__123Graph_BGRÁFICO_5" hidden="1">[10]ANALI2001!#REF!</definedName>
    <definedName name="_24__123Graph_CGRÁFICO_1" hidden="1">[10]ANALI2001!$B$6:$N$6</definedName>
    <definedName name="_24__123Graph_CGRÁFICO_5" hidden="1">[10]ANALI2001!#REF!</definedName>
    <definedName name="_24__123Graph_XGRÁFICO_2" hidden="1">[10]ANALI2001!$A$3:$N$3</definedName>
    <definedName name="_243">#REF!</definedName>
    <definedName name="_2430000000">#REF!</definedName>
    <definedName name="_244">#REF!</definedName>
    <definedName name="_2441">#REF!</definedName>
    <definedName name="_2441000000">#REF!</definedName>
    <definedName name="_25">#REF!</definedName>
    <definedName name="_25____123Graph_AGRÁFICO_1" hidden="1">[10]ANALI2001!$B$4:$N$4</definedName>
    <definedName name="_25___123Graph_AGRÁFICO_1" hidden="1">[10]ANALI2001!$B$4:$N$4</definedName>
    <definedName name="_25___123Graph_XGRÁFICO_3" hidden="1">[10]ANALI2001!$A$3:$N$3</definedName>
    <definedName name="_25__123Graph_ACHART_5" hidden="1">[11]Calc!$N$9:$N$36</definedName>
    <definedName name="_25__123Graph_ACHART_6" hidden="1">[11]Calc!$P$9:$P$41</definedName>
    <definedName name="_25__123Graph_AGRÁFICO_1" hidden="1">[10]ANALI2001!$B$4:$N$4</definedName>
    <definedName name="_25__123Graph_CGRÁFICO" hidden="1">[10]ANALI2001!$B$6:$N$6</definedName>
    <definedName name="_25__123Graph_CGRÁFICO_2" hidden="1">[10]ANALI2001!$A$14:$N$14</definedName>
    <definedName name="_25__123Graph_XGRÁFICO" hidden="1">[10]ANALI2001!$B$3:$N$3</definedName>
    <definedName name="_25__123Graph_XGRÁFICO_3" hidden="1">[10]ANALI2001!$A$3:$N$3</definedName>
    <definedName name="_251">#REF!</definedName>
    <definedName name="_2511">#REF!</definedName>
    <definedName name="_25111">#REF!</definedName>
    <definedName name="_2511100000">#REF!</definedName>
    <definedName name="_25112">#REF!</definedName>
    <definedName name="_2511200000">#REF!</definedName>
    <definedName name="_25113">#REF!</definedName>
    <definedName name="_2511300000">#REF!</definedName>
    <definedName name="_2512">#REF!</definedName>
    <definedName name="_2512000000">#REF!</definedName>
    <definedName name="_252">#REF!</definedName>
    <definedName name="_2521">#REF!</definedName>
    <definedName name="_25211">#REF!</definedName>
    <definedName name="_252111">#REF!</definedName>
    <definedName name="_2521110000">#REF!</definedName>
    <definedName name="_252112">#REF!</definedName>
    <definedName name="_2521120000">#REF!</definedName>
    <definedName name="_25212">#REF!</definedName>
    <definedName name="_252121">#REF!</definedName>
    <definedName name="_2521210000">#REF!</definedName>
    <definedName name="_25216">#REF!</definedName>
    <definedName name="_2521600000">#REF!</definedName>
    <definedName name="_25217">#REF!</definedName>
    <definedName name="_252171">#REF!</definedName>
    <definedName name="_2521710000">#REF!</definedName>
    <definedName name="_252172">#REF!</definedName>
    <definedName name="_2521720000">#REF!</definedName>
    <definedName name="_25218">#REF!</definedName>
    <definedName name="_252181">#REF!</definedName>
    <definedName name="_2521811">#REF!</definedName>
    <definedName name="_2521811100">#REF!</definedName>
    <definedName name="_2521811910">#REF!</definedName>
    <definedName name="_2521811920">#REF!</definedName>
    <definedName name="_2521811930">#REF!</definedName>
    <definedName name="_2521812">#REF!</definedName>
    <definedName name="_2521812100">#REF!</definedName>
    <definedName name="_2521812910">#REF!</definedName>
    <definedName name="_2521812920">#REF!</definedName>
    <definedName name="_2521812930">#REF!</definedName>
    <definedName name="_252182">#REF!</definedName>
    <definedName name="_2521821">#REF!</definedName>
    <definedName name="_2521821000">#REF!</definedName>
    <definedName name="_2521822">#REF!</definedName>
    <definedName name="_2521822000">#REF!</definedName>
    <definedName name="_25219">#REF!</definedName>
    <definedName name="_252193">#REF!</definedName>
    <definedName name="_2521930000">#REF!</definedName>
    <definedName name="_252199">#REF!</definedName>
    <definedName name="_2521990000">#REF!</definedName>
    <definedName name="_2522">#REF!</definedName>
    <definedName name="_25221">#REF!</definedName>
    <definedName name="_2522100000">#REF!</definedName>
    <definedName name="_25229">#REF!</definedName>
    <definedName name="_252291">#REF!</definedName>
    <definedName name="_2522910000">#REF!</definedName>
    <definedName name="_252292">#REF!</definedName>
    <definedName name="_2522920000">#REF!</definedName>
    <definedName name="_252293">#REF!</definedName>
    <definedName name="_2522930000">#REF!</definedName>
    <definedName name="_2523">#REF!</definedName>
    <definedName name="_25231">#REF!</definedName>
    <definedName name="_2523100000">#REF!</definedName>
    <definedName name="_25233">#REF!</definedName>
    <definedName name="_252331">#REF!</definedName>
    <definedName name="_2523310000">#REF!</definedName>
    <definedName name="_253">#REF!</definedName>
    <definedName name="_2531">#REF!</definedName>
    <definedName name="_25311">#REF!</definedName>
    <definedName name="_2531100000">#REF!</definedName>
    <definedName name="_253111">#REF!</definedName>
    <definedName name="_2531110000">#REF!</definedName>
    <definedName name="_253112">#REF!</definedName>
    <definedName name="_2531120000">#REF!</definedName>
    <definedName name="_253113">#REF!</definedName>
    <definedName name="_2531130000">#REF!</definedName>
    <definedName name="_253114">#REF!</definedName>
    <definedName name="_2531140000">#REF!</definedName>
    <definedName name="_25312">#REF!</definedName>
    <definedName name="_2531200000">#REF!</definedName>
    <definedName name="_25313">#REF!</definedName>
    <definedName name="_253131">#REF!</definedName>
    <definedName name="_2531310000">#REF!</definedName>
    <definedName name="_253139">#REF!</definedName>
    <definedName name="_2531391">#REF!</definedName>
    <definedName name="_2531391000">#REF!</definedName>
    <definedName name="_25314">#REF!</definedName>
    <definedName name="_253141">#REF!</definedName>
    <definedName name="_2531410000">#REF!</definedName>
    <definedName name="_253149">#REF!</definedName>
    <definedName name="_2531491">#REF!</definedName>
    <definedName name="_2531491000">#REF!</definedName>
    <definedName name="_2531492">#REF!</definedName>
    <definedName name="_2531492000">#REF!</definedName>
    <definedName name="_2531493">#REF!</definedName>
    <definedName name="_2531493000">#REF!</definedName>
    <definedName name="_25315">#REF!</definedName>
    <definedName name="_2531500000">#REF!</definedName>
    <definedName name="_25316">#REF!</definedName>
    <definedName name="_2531600000">#REF!</definedName>
    <definedName name="_2532">#REF!</definedName>
    <definedName name="_2532000000">#REF!</definedName>
    <definedName name="_254">#REF!</definedName>
    <definedName name="_2541">#REF!</definedName>
    <definedName name="_2541000000">#REF!</definedName>
    <definedName name="_255">#REF!</definedName>
    <definedName name="_2551000000">#REF!</definedName>
    <definedName name="_26____123Graph_AGRÁFICO_2" hidden="1">[10]ANALI2001!$A$12:$N$12</definedName>
    <definedName name="_26___123Graph_AGRÁFICO_2" hidden="1">[10]ANALI2001!$A$12:$N$12</definedName>
    <definedName name="_26___123Graph_XGRÁFICO_4" hidden="1">[10]ANALI2001!$A$3:$N$3</definedName>
    <definedName name="_26__123Graph_ACHART_6" hidden="1">[11]Calc!$P$9:$P$41</definedName>
    <definedName name="_26__123Graph_ACHART_7" hidden="1">[11]Calc!$R$153:$R$688</definedName>
    <definedName name="_26__123Graph_AGRÁFICO_2" hidden="1">[10]ANALI2001!$A$12:$N$12</definedName>
    <definedName name="_26__123Graph_CGRÁFICO_1" hidden="1">[10]ANALI2001!$B$6:$N$6</definedName>
    <definedName name="_26__123Graph_CGRÁFICO_3" hidden="1">[10]ANALI2001!$A$23:$N$23</definedName>
    <definedName name="_26__123Graph_XGRÁFICO_1" hidden="1">[10]ANALI2001!$B$3:$N$3</definedName>
    <definedName name="_26__123Graph_XGRÁFICO_4" hidden="1">[10]ANALI2001!$A$3:$N$3</definedName>
    <definedName name="_27____123Graph_AGRÁFICO_3" hidden="1">[10]ANALI2001!$A$21:$N$21</definedName>
    <definedName name="_27___123Graph_AGRÁFICO_3" hidden="1">[10]ANALI2001!$A$21:$N$21</definedName>
    <definedName name="_27__123Graph_ACHART_7" hidden="1">[11]Calc!$R$153:$R$688</definedName>
    <definedName name="_27__123Graph_ACHART_8" hidden="1">[11]Calc!$T$83:$T$153</definedName>
    <definedName name="_27__123Graph_AGRÁFICO" hidden="1">[10]ANALI2001!$B$4:$N$4</definedName>
    <definedName name="_27__123Graph_AGRÁFICO_3" hidden="1">[10]ANALI2001!$A$21:$N$21</definedName>
    <definedName name="_27__123Graph_CGRÁFICO_2" hidden="1">[10]ANALI2001!$A$14:$N$14</definedName>
    <definedName name="_27__123Graph_CGRÁFICO_4" hidden="1">[10]ANALI2001!$A$32:$N$32</definedName>
    <definedName name="_27__123Graph_CGRÁFICO_5" hidden="1">[10]ANALI2001!#REF!</definedName>
    <definedName name="_27__123Graph_XGRÁFICO_2" hidden="1">[10]ANALI2001!$A$3:$N$3</definedName>
    <definedName name="_28____123Graph_AGRÁFICO_4" hidden="1">[10]ANALI2001!$A$30:$N$30</definedName>
    <definedName name="_28___123Graph_AGRÁFICO_4" hidden="1">[10]ANALI2001!$A$30:$N$30</definedName>
    <definedName name="_28__123Graph_ACHART_8" hidden="1">[11]Calc!$T$83:$T$153</definedName>
    <definedName name="_28__123Graph_ACHART_9" hidden="1">[11]Calc!$V$83:$V$153</definedName>
    <definedName name="_28__123Graph_AGRÁFICO_1" hidden="1">[10]ANALI2001!$B$4:$N$4</definedName>
    <definedName name="_28__123Graph_AGRÁFICO_4" hidden="1">[10]ANALI2001!$A$30:$N$30</definedName>
    <definedName name="_28__123Graph_CGRÁFICO_3" hidden="1">[10]ANALI2001!$A$23:$N$23</definedName>
    <definedName name="_28__123Graph_XGRÁFICO" hidden="1">[10]ANALI2001!$B$3:$N$3</definedName>
    <definedName name="_28__123Graph_XGRÁFICO_3" hidden="1">[10]ANALI2001!$A$3:$N$3</definedName>
    <definedName name="_29">#REF!</definedName>
    <definedName name="_29____123Graph_AGRÁFICO_5" hidden="1">[10]ANALI2001!#REF!</definedName>
    <definedName name="_29___123Graph_AGRÁFICO_5" hidden="1">[10]ANALI2001!#REF!</definedName>
    <definedName name="_29__123Graph_ACHART_9" hidden="1">[11]Calc!$V$83:$V$153</definedName>
    <definedName name="_29__123Graph_AGRÁFICO_2" hidden="1">[10]ANALI2001!$A$12:$N$12</definedName>
    <definedName name="_29__123Graph_AGRÁFICO_5" hidden="1">[10]ANALI2001!#REF!</definedName>
    <definedName name="_29__123Graph_BCHART_1" hidden="1">[11]Calc!$E$38:$E$83</definedName>
    <definedName name="_29__123Graph_CGRÁFICO_4" hidden="1">[10]ANALI2001!$A$32:$N$32</definedName>
    <definedName name="_29__123Graph_XGRÁFICO_1" hidden="1">[10]ANALI2001!$B$3:$N$3</definedName>
    <definedName name="_29__123Graph_XGRÁFICO_4" hidden="1">[10]ANALI2001!$A$3:$N$3</definedName>
    <definedName name="_299">#REF!</definedName>
    <definedName name="_2990000000">#REF!</definedName>
    <definedName name="_2A">#REF!</definedName>
    <definedName name="_3">#REF!,#REF!,#REF!</definedName>
    <definedName name="_3_____123Graph_AGRÁFICO_2" hidden="1">[10]ANALI2001!$A$12:$N$12</definedName>
    <definedName name="_3____123Graph_AGRÁFICO_2" hidden="1">[10]ANALI2001!$A$12:$N$12</definedName>
    <definedName name="_3___123Graph_AGRÁFICO_2" hidden="1">[10]ANALI2001!$A$12:$N$12</definedName>
    <definedName name="_3__123Graph_ACHART_1" hidden="1">[11]Calc!$D$38:$D$83</definedName>
    <definedName name="_3__123Graph_ACHART_10" hidden="1">[11]Calc!$AB$153:$AB$325</definedName>
    <definedName name="_3__123Graph_ACHART_4">#REF!</definedName>
    <definedName name="_3__123Graph_ACHART_8" hidden="1">'[22]Energia (98 - 00)'!$M$128:$AN$128</definedName>
    <definedName name="_3__123Graph_AGRÁFICO_2" hidden="1">[10]ANALI2001!$A$12:$N$12</definedName>
    <definedName name="_3__123Graph_BGRßFICO_1A" hidden="1">[21]A!$N$7:$N$32</definedName>
    <definedName name="_30____123Graph_BGRÁFICO" hidden="1">[10]ANALI2001!$B$5:$N$5</definedName>
    <definedName name="_30___123Graph_BGRÁFICO" hidden="1">[10]ANALI2001!$B$5:$N$5</definedName>
    <definedName name="_30__123Graph_AGRÁFICO_3" hidden="1">[10]ANALI2001!$A$21:$N$21</definedName>
    <definedName name="_30__123Graph_BCHART_1" hidden="1">[11]Calc!$E$38:$E$83</definedName>
    <definedName name="_30__123Graph_BCHART_10" hidden="1">[11]Calc!$AC$153:$AC$325</definedName>
    <definedName name="_30__123Graph_BGRÁFICO" hidden="1">[10]ANALI2001!$B$5:$N$5</definedName>
    <definedName name="_30__123Graph_XGRÁFICO_2" hidden="1">[10]ANALI2001!$A$3:$N$3</definedName>
    <definedName name="_31____123Graph_BGRÁFICO_1" hidden="1">[10]ANALI2001!$B$5:$N$5</definedName>
    <definedName name="_31___123Graph_BGRÁFICO_1" hidden="1">[10]ANALI2001!$B$5:$N$5</definedName>
    <definedName name="_31__123Graph_AGRÁFICO_4" hidden="1">[10]ANALI2001!$A$30:$N$30</definedName>
    <definedName name="_31__123Graph_BCHART_10" hidden="1">[11]Calc!$AC$153:$AC$325</definedName>
    <definedName name="_31__123Graph_BCHART_11" hidden="1">[11]Calc!$AA$153:$AA$315</definedName>
    <definedName name="_31__123Graph_BGRÁFICO_1" hidden="1">[10]ANALI2001!$B$5:$N$5</definedName>
    <definedName name="_31__123Graph_XGRÁFICO_3" hidden="1">[10]ANALI2001!$A$3:$N$3</definedName>
    <definedName name="_310">#REF!</definedName>
    <definedName name="_3101">#REF!</definedName>
    <definedName name="_31011">#REF!</definedName>
    <definedName name="_310111">#REF!</definedName>
    <definedName name="_3101111">#REF!</definedName>
    <definedName name="_3101111000">#REF!</definedName>
    <definedName name="_310112">#REF!</definedName>
    <definedName name="_3101121">#REF!</definedName>
    <definedName name="_3101121000">#REF!</definedName>
    <definedName name="_3101122">#REF!</definedName>
    <definedName name="_3101122000">#REF!</definedName>
    <definedName name="_3101123">#REF!</definedName>
    <definedName name="_3101123000">#REF!</definedName>
    <definedName name="_31012">#REF!</definedName>
    <definedName name="_310121">#REF!</definedName>
    <definedName name="_3101211">#REF!</definedName>
    <definedName name="_3101211000">#REF!</definedName>
    <definedName name="_3101212">#REF!</definedName>
    <definedName name="_3101212000">#REF!</definedName>
    <definedName name="_3101212100">#REF!</definedName>
    <definedName name="_3101212200">#REF!</definedName>
    <definedName name="_3101212300">#REF!</definedName>
    <definedName name="_3101212400">#REF!</definedName>
    <definedName name="_3101212500">#REF!</definedName>
    <definedName name="_310122">#REF!</definedName>
    <definedName name="_3101221">#REF!</definedName>
    <definedName name="_3101221000">#REF!</definedName>
    <definedName name="_3101222">#REF!</definedName>
    <definedName name="_3101222000">#REF!</definedName>
    <definedName name="_3101223">#REF!</definedName>
    <definedName name="_3101223000">#REF!</definedName>
    <definedName name="_3101224">#REF!</definedName>
    <definedName name="_3101224000">#REF!</definedName>
    <definedName name="_3101225">#REF!</definedName>
    <definedName name="_3101225100">#REF!</definedName>
    <definedName name="_3101225200">#REF!</definedName>
    <definedName name="_3101225300">#REF!</definedName>
    <definedName name="_3101225400">#REF!</definedName>
    <definedName name="_3101225500">#REF!</definedName>
    <definedName name="_3101226">#REF!</definedName>
    <definedName name="_3101226100">#REF!</definedName>
    <definedName name="_3101226900">#REF!</definedName>
    <definedName name="_310123">#REF!</definedName>
    <definedName name="_3101231">#REF!</definedName>
    <definedName name="_3101231000">#REF!</definedName>
    <definedName name="_3101232">#REF!</definedName>
    <definedName name="_3101232000">#REF!</definedName>
    <definedName name="_3101233">#REF!</definedName>
    <definedName name="_3101233000">#REF!</definedName>
    <definedName name="_3101234">#REF!</definedName>
    <definedName name="_3101234000">#REF!</definedName>
    <definedName name="_3101239">#REF!</definedName>
    <definedName name="_3101239000">#REF!</definedName>
    <definedName name="_310129">#REF!</definedName>
    <definedName name="_3101290000">#REF!</definedName>
    <definedName name="_31013">#REF!</definedName>
    <definedName name="_310131">#REF!</definedName>
    <definedName name="_3101310000">#REF!</definedName>
    <definedName name="_310132">#REF!</definedName>
    <definedName name="_3101320000">#REF!</definedName>
    <definedName name="_310133">#REF!</definedName>
    <definedName name="_3101330000">#REF!</definedName>
    <definedName name="_310134">#REF!</definedName>
    <definedName name="_3101340000">#REF!</definedName>
    <definedName name="_310135">#REF!</definedName>
    <definedName name="_3101350000">#REF!</definedName>
    <definedName name="_310136">#REF!</definedName>
    <definedName name="_3101360000">#REF!</definedName>
    <definedName name="_310137">#REF!</definedName>
    <definedName name="_3101370000">#REF!</definedName>
    <definedName name="_310138">#REF!</definedName>
    <definedName name="_3101380000">#REF!</definedName>
    <definedName name="_310139">#REF!</definedName>
    <definedName name="_3101390110">#REF!</definedName>
    <definedName name="_3101390120">#REF!</definedName>
    <definedName name="_3101390130">#REF!</definedName>
    <definedName name="_3101390200">#REF!</definedName>
    <definedName name="_3101390310">#REF!</definedName>
    <definedName name="_3101390320">#REF!</definedName>
    <definedName name="_3101390330">#REF!</definedName>
    <definedName name="_3101390400">#REF!</definedName>
    <definedName name="_31014">#REF!</definedName>
    <definedName name="_310141">#REF!</definedName>
    <definedName name="_3101411">#REF!</definedName>
    <definedName name="_3101411100">#REF!</definedName>
    <definedName name="_3101412">#REF!</definedName>
    <definedName name="_3101412000">#REF!</definedName>
    <definedName name="_3101413">#REF!</definedName>
    <definedName name="_3101413000">#REF!</definedName>
    <definedName name="_310142">#REF!</definedName>
    <definedName name="_3101421">#REF!</definedName>
    <definedName name="_3101421000">#REF!</definedName>
    <definedName name="_3101422">#REF!</definedName>
    <definedName name="_3101422000">#REF!</definedName>
    <definedName name="_310149">#REF!</definedName>
    <definedName name="_3101491">#REF!</definedName>
    <definedName name="_3101491100">#REF!</definedName>
    <definedName name="_3101491900">#REF!</definedName>
    <definedName name="_3101492">#REF!</definedName>
    <definedName name="_3101492100">#REF!</definedName>
    <definedName name="_3101492200">#REF!</definedName>
    <definedName name="_31015">#REF!</definedName>
    <definedName name="_310151">#REF!</definedName>
    <definedName name="_3101511">#REF!</definedName>
    <definedName name="_3101511100">#REF!</definedName>
    <definedName name="_31016">#REF!</definedName>
    <definedName name="_310161">#REF!</definedName>
    <definedName name="_3101611">#REF!</definedName>
    <definedName name="_3101611300">#REF!</definedName>
    <definedName name="_3101611400">#REF!</definedName>
    <definedName name="_3101611900">#REF!</definedName>
    <definedName name="_310162">#REF!</definedName>
    <definedName name="_3101621">#REF!</definedName>
    <definedName name="_3101621100">#REF!</definedName>
    <definedName name="_3101621200">#REF!</definedName>
    <definedName name="_3101621300">#REF!</definedName>
    <definedName name="_3101621400">#REF!</definedName>
    <definedName name="_3101621700">#REF!</definedName>
    <definedName name="_3101621900">#REF!</definedName>
    <definedName name="_3101622">#REF!</definedName>
    <definedName name="_3101622100">#REF!</definedName>
    <definedName name="_3101622200">#REF!</definedName>
    <definedName name="_3101622300">#REF!</definedName>
    <definedName name="_3101622400">#REF!</definedName>
    <definedName name="_3101622500">#REF!</definedName>
    <definedName name="_3101623">#REF!</definedName>
    <definedName name="_3101623000">#REF!</definedName>
    <definedName name="_310163">#REF!</definedName>
    <definedName name="_3101631">#REF!</definedName>
    <definedName name="_3101631100">#REF!</definedName>
    <definedName name="_3101631200">#REF!</definedName>
    <definedName name="_3101631300">#REF!</definedName>
    <definedName name="_31018">#REF!</definedName>
    <definedName name="_310181">#REF!</definedName>
    <definedName name="_3101810000">#REF!</definedName>
    <definedName name="_310182">#REF!</definedName>
    <definedName name="_3101820000">#REF!</definedName>
    <definedName name="_3102">#REF!</definedName>
    <definedName name="_31021">#REF!</definedName>
    <definedName name="_3102100000">#REF!</definedName>
    <definedName name="_3102100100">#REF!</definedName>
    <definedName name="_3102100200">#REF!</definedName>
    <definedName name="_3102100300">#REF!</definedName>
    <definedName name="_3102100400">#REF!</definedName>
    <definedName name="_31022">#REF!</definedName>
    <definedName name="_3102200000">#REF!</definedName>
    <definedName name="_3102200100">#REF!</definedName>
    <definedName name="_3102200200">#REF!</definedName>
    <definedName name="_31023">#REF!</definedName>
    <definedName name="_3102300">#REF!</definedName>
    <definedName name="_3102300000">#REF!</definedName>
    <definedName name="_3103">#REF!</definedName>
    <definedName name="_31031">#REF!</definedName>
    <definedName name="_310311">#REF!</definedName>
    <definedName name="_3103110000">#REF!</definedName>
    <definedName name="_3103110100">#REF!</definedName>
    <definedName name="_3103110200">#REF!</definedName>
    <definedName name="_3103110300">#REF!</definedName>
    <definedName name="_310312">#REF!</definedName>
    <definedName name="_3103120000">#REF!</definedName>
    <definedName name="_3103120100">#REF!</definedName>
    <definedName name="_3103120200">#REF!</definedName>
    <definedName name="_3103120300">#REF!</definedName>
    <definedName name="_310313">#REF!</definedName>
    <definedName name="_3103130000">#REF!</definedName>
    <definedName name="_310314">#REF!</definedName>
    <definedName name="_3103141">#REF!</definedName>
    <definedName name="_3103141100">#REF!</definedName>
    <definedName name="_3103141200">#REF!</definedName>
    <definedName name="_3103141900">#REF!</definedName>
    <definedName name="_3103142">#REF!</definedName>
    <definedName name="_3103142100">#REF!</definedName>
    <definedName name="_3103142200">#REF!</definedName>
    <definedName name="_3103143">#REF!</definedName>
    <definedName name="_3103143000">#REF!</definedName>
    <definedName name="_310315">#REF!</definedName>
    <definedName name="_3103151">#REF!</definedName>
    <definedName name="_3103151000">#REF!</definedName>
    <definedName name="_3103159">#REF!</definedName>
    <definedName name="_3103159000">#REF!</definedName>
    <definedName name="_310316">#REF!</definedName>
    <definedName name="_3103160100">#REF!</definedName>
    <definedName name="_3103160200">#REF!</definedName>
    <definedName name="_3103160300">#REF!</definedName>
    <definedName name="_310317">#REF!</definedName>
    <definedName name="_3103170000">#REF!</definedName>
    <definedName name="_310318">#REF!</definedName>
    <definedName name="_3103180000">#REF!</definedName>
    <definedName name="_310319">#REF!</definedName>
    <definedName name="_3103190000">#REF!</definedName>
    <definedName name="_31032">#REF!</definedName>
    <definedName name="_310321">#REF!</definedName>
    <definedName name="_3103210110">#REF!</definedName>
    <definedName name="_3103210120">#REF!</definedName>
    <definedName name="_3103210200">#REF!</definedName>
    <definedName name="_3103210300">#REF!</definedName>
    <definedName name="_310322">#REF!</definedName>
    <definedName name="_3103220000">#REF!</definedName>
    <definedName name="_310323">#REF!</definedName>
    <definedName name="_3103230100">#REF!</definedName>
    <definedName name="_3103230200">#REF!</definedName>
    <definedName name="_3103230300">#REF!</definedName>
    <definedName name="_310324">#REF!</definedName>
    <definedName name="_3103240000">#REF!</definedName>
    <definedName name="_310325">#REF!</definedName>
    <definedName name="_3103250000">#REF!</definedName>
    <definedName name="_31033">#REF!</definedName>
    <definedName name="_310331">#REF!</definedName>
    <definedName name="_3103310100">#REF!</definedName>
    <definedName name="_3103310200">#REF!</definedName>
    <definedName name="_3103310300">#REF!</definedName>
    <definedName name="_3103310400">#REF!</definedName>
    <definedName name="_3103310500">#REF!</definedName>
    <definedName name="_3103310510">#REF!</definedName>
    <definedName name="_3103310600">#REF!</definedName>
    <definedName name="_3103310700">#REF!</definedName>
    <definedName name="_3103310800">#REF!</definedName>
    <definedName name="_3103310900">#REF!</definedName>
    <definedName name="_310332">#REF!</definedName>
    <definedName name="_3103320100">#REF!</definedName>
    <definedName name="_3103320200">#REF!</definedName>
    <definedName name="_310333">#REF!</definedName>
    <definedName name="_3103330">#REF!</definedName>
    <definedName name="_3103330100">#REF!</definedName>
    <definedName name="_3103330200">#REF!</definedName>
    <definedName name="_3103330300">#REF!</definedName>
    <definedName name="_3103330400">#REF!</definedName>
    <definedName name="_3103330500">#REF!</definedName>
    <definedName name="_310334">#REF!</definedName>
    <definedName name="_3103340100">#REF!</definedName>
    <definedName name="_310335">#REF!</definedName>
    <definedName name="_3103350000">#REF!</definedName>
    <definedName name="_31034">#REF!</definedName>
    <definedName name="_310341">#REF!</definedName>
    <definedName name="_3103410000">#REF!</definedName>
    <definedName name="_310342">#REF!</definedName>
    <definedName name="_3103420000">#REF!</definedName>
    <definedName name="_310343">#REF!</definedName>
    <definedName name="_3103430000">#REF!</definedName>
    <definedName name="_310344">#REF!</definedName>
    <definedName name="_3103440000">#REF!</definedName>
    <definedName name="_31035">#REF!</definedName>
    <definedName name="_310351">#REF!</definedName>
    <definedName name="_3103511">#REF!</definedName>
    <definedName name="_3103511110">#REF!</definedName>
    <definedName name="_3103511120">#REF!</definedName>
    <definedName name="_3103511200">#REF!</definedName>
    <definedName name="_3103511300">#REF!</definedName>
    <definedName name="_3103511900">#REF!</definedName>
    <definedName name="_3103512">#REF!</definedName>
    <definedName name="_3103512100">#REF!</definedName>
    <definedName name="_3103512200">#REF!</definedName>
    <definedName name="_3103512900">#REF!</definedName>
    <definedName name="_310352">#REF!</definedName>
    <definedName name="_3103521">#REF!</definedName>
    <definedName name="_3103521000">#REF!</definedName>
    <definedName name="_310353">#REF!</definedName>
    <definedName name="_3103531">#REF!</definedName>
    <definedName name="_3103531000">#REF!</definedName>
    <definedName name="_31036">#REF!</definedName>
    <definedName name="_310361">#REF!</definedName>
    <definedName name="_3103611">#REF!</definedName>
    <definedName name="_3103611000">#REF!</definedName>
    <definedName name="_3103611100">#REF!</definedName>
    <definedName name="_3103611200">#REF!</definedName>
    <definedName name="_3103612">#REF!</definedName>
    <definedName name="_3103612000">#REF!</definedName>
    <definedName name="_310362">#REF!</definedName>
    <definedName name="_3103621">#REF!</definedName>
    <definedName name="_3103621000">#REF!</definedName>
    <definedName name="_3103622">#REF!</definedName>
    <definedName name="_3103622000">#REF!</definedName>
    <definedName name="_3103623">#REF!</definedName>
    <definedName name="_3103623000">#REF!</definedName>
    <definedName name="_310369">#REF!</definedName>
    <definedName name="_3103691">#REF!</definedName>
    <definedName name="_3103691000">#REF!</definedName>
    <definedName name="_31037">#REF!</definedName>
    <definedName name="_310372">#REF!</definedName>
    <definedName name="_3103720120">#REF!</definedName>
    <definedName name="_3103720130">#REF!</definedName>
    <definedName name="_3103720140">#REF!</definedName>
    <definedName name="_3103720150">#REF!</definedName>
    <definedName name="_3103720190">#REF!</definedName>
    <definedName name="_3103720210">#REF!</definedName>
    <definedName name="_3103720220">#REF!</definedName>
    <definedName name="_3103720230">#REF!</definedName>
    <definedName name="_3103720240">#REF!</definedName>
    <definedName name="_3103720250">#REF!</definedName>
    <definedName name="_3103720260">#REF!</definedName>
    <definedName name="_3103720270">#REF!</definedName>
    <definedName name="_3103720290">#REF!</definedName>
    <definedName name="_310373">#REF!</definedName>
    <definedName name="_3103730100">#REF!</definedName>
    <definedName name="_3103730200">#REF!</definedName>
    <definedName name="_3103730900">#REF!</definedName>
    <definedName name="_310374">#REF!</definedName>
    <definedName name="_3103740100">#REF!</definedName>
    <definedName name="_3103740200">#REF!</definedName>
    <definedName name="_31038">#REF!</definedName>
    <definedName name="_3103800000">#REF!</definedName>
    <definedName name="_310381">#REF!</definedName>
    <definedName name="_3103810000">#REF!</definedName>
    <definedName name="_310382">#REF!</definedName>
    <definedName name="_3103820000">#REF!</definedName>
    <definedName name="_31039">#REF!</definedName>
    <definedName name="_310391">#REF!</definedName>
    <definedName name="_3103910">#REF!</definedName>
    <definedName name="_3103910100">#REF!</definedName>
    <definedName name="_3103910200">#REF!</definedName>
    <definedName name="_310392">#REF!</definedName>
    <definedName name="_3103920100">#REF!</definedName>
    <definedName name="_3103920200">#REF!</definedName>
    <definedName name="_3103920300">#REF!</definedName>
    <definedName name="_3103920400">#REF!</definedName>
    <definedName name="_310393">#REF!</definedName>
    <definedName name="_3103930000">#REF!</definedName>
    <definedName name="_310394">#REF!</definedName>
    <definedName name="_3103940100">#REF!</definedName>
    <definedName name="_3103940110">#REF!</definedName>
    <definedName name="_3103940120">#REF!</definedName>
    <definedName name="_3103940130">#REF!</definedName>
    <definedName name="_3103940200">#REF!</definedName>
    <definedName name="_3103940210">#REF!</definedName>
    <definedName name="_3103940220">#REF!</definedName>
    <definedName name="_3103940230">#REF!</definedName>
    <definedName name="_310395">#REF!</definedName>
    <definedName name="_3103950000">#REF!</definedName>
    <definedName name="_310396">#REF!</definedName>
    <definedName name="_3103960000">#REF!</definedName>
    <definedName name="_310397">#REF!</definedName>
    <definedName name="_3103970000">#REF!</definedName>
    <definedName name="_310398">#REF!</definedName>
    <definedName name="_3103980100">#REF!</definedName>
    <definedName name="_310399">#REF!</definedName>
    <definedName name="_3103990100">#REF!</definedName>
    <definedName name="_3103990200">#REF!</definedName>
    <definedName name="_3103990300">#REF!</definedName>
    <definedName name="_3103990400">#REF!</definedName>
    <definedName name="_3103990900">#REF!</definedName>
    <definedName name="_3104">#REF!</definedName>
    <definedName name="_31041">#REF!</definedName>
    <definedName name="_310411">#REF!</definedName>
    <definedName name="_3104110100">#REF!</definedName>
    <definedName name="_3104110200">#REF!</definedName>
    <definedName name="_310412">#REF!</definedName>
    <definedName name="_3104120100">#REF!</definedName>
    <definedName name="_3104120200">#REF!</definedName>
    <definedName name="_310413">#REF!</definedName>
    <definedName name="_3104130100">#REF!</definedName>
    <definedName name="_3104130200">#REF!</definedName>
    <definedName name="_3104130300">#REF!</definedName>
    <definedName name="_3104130400">#REF!</definedName>
    <definedName name="_3104130500">#REF!</definedName>
    <definedName name="_3104130600">#REF!</definedName>
    <definedName name="_3104130700">#REF!</definedName>
    <definedName name="_3104130800">#REF!</definedName>
    <definedName name="_3104130900">#REF!</definedName>
    <definedName name="_310414">#REF!</definedName>
    <definedName name="_3104140100">#REF!</definedName>
    <definedName name="_3104140200">#REF!</definedName>
    <definedName name="_3104140900">#REF!</definedName>
    <definedName name="_310415">#REF!</definedName>
    <definedName name="_3104150000">#REF!</definedName>
    <definedName name="_31042">#REF!</definedName>
    <definedName name="_310421">#REF!</definedName>
    <definedName name="_3104210110">#REF!</definedName>
    <definedName name="_3104210115">#REF!</definedName>
    <definedName name="_3104210120">#REF!</definedName>
    <definedName name="_3104210125">#REF!</definedName>
    <definedName name="_3104210130">#REF!</definedName>
    <definedName name="_3104210135">#REF!</definedName>
    <definedName name="_3104210140">#REF!</definedName>
    <definedName name="_3104210145">#REF!</definedName>
    <definedName name="_3104210150">#REF!</definedName>
    <definedName name="_3104210155">#REF!</definedName>
    <definedName name="_3104210160">#REF!</definedName>
    <definedName name="_3104210165">#REF!</definedName>
    <definedName name="_3104210190">#REF!</definedName>
    <definedName name="_3104211">#REF!</definedName>
    <definedName name="_3104211100">#REF!</definedName>
    <definedName name="_3104211200">#REF!</definedName>
    <definedName name="_3104211300">#REF!</definedName>
    <definedName name="_3104211400">#REF!</definedName>
    <definedName name="_3104212">#REF!</definedName>
    <definedName name="_3104212100">#REF!</definedName>
    <definedName name="_3104212200">#REF!</definedName>
    <definedName name="_3104212300">#REF!</definedName>
    <definedName name="_3104212400">#REF!</definedName>
    <definedName name="_310422">#REF!</definedName>
    <definedName name="_3104220110">#REF!</definedName>
    <definedName name="_3104220115">#REF!</definedName>
    <definedName name="_3104220118">#REF!</definedName>
    <definedName name="_3104220120">#REF!</definedName>
    <definedName name="_3104220125">#REF!</definedName>
    <definedName name="_3104220130">#REF!</definedName>
    <definedName name="_3104220135">#REF!</definedName>
    <definedName name="_3104220140">#REF!</definedName>
    <definedName name="_3104220145">#REF!</definedName>
    <definedName name="_3104220150">#REF!</definedName>
    <definedName name="_3104220155">#REF!</definedName>
    <definedName name="_3104220165">#REF!</definedName>
    <definedName name="_3104220166">#REF!</definedName>
    <definedName name="_3104220170">#REF!</definedName>
    <definedName name="_3104220190">#REF!</definedName>
    <definedName name="_3104221">#REF!</definedName>
    <definedName name="_3104221100">#REF!</definedName>
    <definedName name="_3104221200">#REF!</definedName>
    <definedName name="_3104221300">#REF!</definedName>
    <definedName name="_3104221400">#REF!</definedName>
    <definedName name="_310423">#REF!</definedName>
    <definedName name="_3104230110">#REF!</definedName>
    <definedName name="_3104230115">#REF!</definedName>
    <definedName name="_3104230120">#REF!</definedName>
    <definedName name="_3104230125">#REF!</definedName>
    <definedName name="_3104230190">#REF!</definedName>
    <definedName name="_3104231">#REF!</definedName>
    <definedName name="_3104231100">#REF!</definedName>
    <definedName name="_3104231200">#REF!</definedName>
    <definedName name="_3104231300">#REF!</definedName>
    <definedName name="_3104232">#REF!</definedName>
    <definedName name="_3104232100">#REF!</definedName>
    <definedName name="_3104232200">#REF!</definedName>
    <definedName name="_3104232300">#REF!</definedName>
    <definedName name="_3104232400">#REF!</definedName>
    <definedName name="_3104233">#REF!</definedName>
    <definedName name="_3104233100">#REF!</definedName>
    <definedName name="_3104233200">#REF!</definedName>
    <definedName name="_3104233300">#REF!</definedName>
    <definedName name="_3104234">#REF!</definedName>
    <definedName name="_3104234100">#REF!</definedName>
    <definedName name="_3104234200">#REF!</definedName>
    <definedName name="_3104234300">#REF!</definedName>
    <definedName name="_3104235">#REF!</definedName>
    <definedName name="_3104235100">#REF!</definedName>
    <definedName name="_310424">#REF!</definedName>
    <definedName name="_3104240111">#REF!</definedName>
    <definedName name="_3104240112">#REF!</definedName>
    <definedName name="_3104240113">#REF!</definedName>
    <definedName name="_3104241">#REF!</definedName>
    <definedName name="_3104241100">#REF!</definedName>
    <definedName name="_3104241200">#REF!</definedName>
    <definedName name="_3104242">#REF!</definedName>
    <definedName name="_3104242100">#REF!</definedName>
    <definedName name="_3104242200">#REF!</definedName>
    <definedName name="_3104242300">#REF!</definedName>
    <definedName name="_310425">#REF!</definedName>
    <definedName name="_3104251">#REF!</definedName>
    <definedName name="_3104251000">#REF!</definedName>
    <definedName name="_3104251100">#REF!</definedName>
    <definedName name="_3104251200">#REF!</definedName>
    <definedName name="_3104251300">#REF!</definedName>
    <definedName name="_3104251310">#REF!</definedName>
    <definedName name="_3104251320">#REF!</definedName>
    <definedName name="_3104251400">#REF!</definedName>
    <definedName name="_3104251500">#REF!</definedName>
    <definedName name="_3104251600">#REF!</definedName>
    <definedName name="_3104251700">#REF!</definedName>
    <definedName name="_3104251810">#REF!</definedName>
    <definedName name="_3104251820">#REF!</definedName>
    <definedName name="_3104251830">#REF!</definedName>
    <definedName name="_3104252">#REF!</definedName>
    <definedName name="_3104252100">#REF!</definedName>
    <definedName name="_3104252200">#REF!</definedName>
    <definedName name="_3104252300">#REF!</definedName>
    <definedName name="_3104253">#REF!</definedName>
    <definedName name="_3104253100">#REF!</definedName>
    <definedName name="_3104253300">#REF!</definedName>
    <definedName name="_3104253400">#REF!</definedName>
    <definedName name="_3104254">#REF!</definedName>
    <definedName name="_3104254000">#REF!</definedName>
    <definedName name="_3104255">#REF!</definedName>
    <definedName name="_3104255000">#REF!</definedName>
    <definedName name="_3104255100">#REF!</definedName>
    <definedName name="_3104255200">#REF!</definedName>
    <definedName name="_3104255300">#REF!</definedName>
    <definedName name="_3104256">#REF!</definedName>
    <definedName name="_3104256100">#REF!</definedName>
    <definedName name="_3104257">#REF!</definedName>
    <definedName name="_3104257100">#REF!</definedName>
    <definedName name="_3104257200">#REF!</definedName>
    <definedName name="_3104257300">#REF!</definedName>
    <definedName name="_3104257400">#REF!</definedName>
    <definedName name="_3104259">#REF!</definedName>
    <definedName name="_3104259000">#REF!</definedName>
    <definedName name="_310426">#REF!</definedName>
    <definedName name="_3104260">#REF!</definedName>
    <definedName name="_3104260000">#REF!</definedName>
    <definedName name="_310427">#REF!</definedName>
    <definedName name="_3104270">#REF!</definedName>
    <definedName name="_3104270000">#REF!</definedName>
    <definedName name="_3104270100">#REF!</definedName>
    <definedName name="_3104270200">#REF!</definedName>
    <definedName name="_310428">#REF!</definedName>
    <definedName name="_3104280100">#REF!</definedName>
    <definedName name="_3104280200">#REF!</definedName>
    <definedName name="_310429">#REF!</definedName>
    <definedName name="_3104290100">#REF!</definedName>
    <definedName name="_3104290200">#REF!</definedName>
    <definedName name="_31043">#REF!</definedName>
    <definedName name="_310431">#REF!</definedName>
    <definedName name="_3104310000">#REF!</definedName>
    <definedName name="_310432">#REF!</definedName>
    <definedName name="_3104320100">#REF!</definedName>
    <definedName name="_3104320200">#REF!</definedName>
    <definedName name="_3104320300">#REF!</definedName>
    <definedName name="_3104320400">#REF!</definedName>
    <definedName name="_3104320500">#REF!</definedName>
    <definedName name="_3104320900">#REF!</definedName>
    <definedName name="_31044">#REF!</definedName>
    <definedName name="_310441">#REF!</definedName>
    <definedName name="_3104410">#REF!</definedName>
    <definedName name="_3104410100">#REF!</definedName>
    <definedName name="_3104410210">#REF!</definedName>
    <definedName name="_3104410220">#REF!</definedName>
    <definedName name="_310442">#REF!</definedName>
    <definedName name="_3104420">#REF!</definedName>
    <definedName name="_3104420100">#REF!</definedName>
    <definedName name="_3104420210">#REF!</definedName>
    <definedName name="_3104420220">#REF!</definedName>
    <definedName name="_310443">#REF!</definedName>
    <definedName name="_3104430">#REF!</definedName>
    <definedName name="_3104430100">#REF!</definedName>
    <definedName name="_3104430210">#REF!</definedName>
    <definedName name="_3104430220">#REF!</definedName>
    <definedName name="_310444">#REF!</definedName>
    <definedName name="_3104440">#REF!</definedName>
    <definedName name="_3104440100">#REF!</definedName>
    <definedName name="_3104440200">#REF!</definedName>
    <definedName name="_310445">#REF!</definedName>
    <definedName name="_3104450">#REF!</definedName>
    <definedName name="_3104450220">#REF!</definedName>
    <definedName name="_3104450230">#REF!</definedName>
    <definedName name="_3104450240">#REF!</definedName>
    <definedName name="_310446">#REF!</definedName>
    <definedName name="_3104460">#REF!</definedName>
    <definedName name="_3104460100">#REF!</definedName>
    <definedName name="_310447">#REF!</definedName>
    <definedName name="_3104470">#REF!</definedName>
    <definedName name="_3104470000">#REF!</definedName>
    <definedName name="_310449">#REF!</definedName>
    <definedName name="_3104490">#REF!</definedName>
    <definedName name="_3104490000">#REF!</definedName>
    <definedName name="_31045">#REF!</definedName>
    <definedName name="_310451">#REF!</definedName>
    <definedName name="_3104510100">#REF!</definedName>
    <definedName name="_3104510200">#REF!</definedName>
    <definedName name="_3105">#REF!</definedName>
    <definedName name="_31051">#REF!</definedName>
    <definedName name="_310511">#REF!</definedName>
    <definedName name="_3105110000">#REF!</definedName>
    <definedName name="_310512">#REF!</definedName>
    <definedName name="_3105120000">#REF!</definedName>
    <definedName name="_310513">#REF!</definedName>
    <definedName name="_3105130000">#REF!</definedName>
    <definedName name="_310514">#REF!</definedName>
    <definedName name="_310515">#REF!</definedName>
    <definedName name="_3105150000">#REF!</definedName>
    <definedName name="_310516">#REF!</definedName>
    <definedName name="_3105160000">#REF!</definedName>
    <definedName name="_3105161000">#REF!</definedName>
    <definedName name="_3105162000">#REF!</definedName>
    <definedName name="_3105163000">#REF!</definedName>
    <definedName name="_31052">#REF!</definedName>
    <definedName name="_310521">#REF!</definedName>
    <definedName name="_3105211">#REF!</definedName>
    <definedName name="_3105211000">#REF!</definedName>
    <definedName name="_3105212">#REF!</definedName>
    <definedName name="_3105212000">#REF!</definedName>
    <definedName name="_3105213">#REF!</definedName>
    <definedName name="_3105213000">#REF!</definedName>
    <definedName name="_310522">#REF!</definedName>
    <definedName name="_3105221">#REF!</definedName>
    <definedName name="_3105221000">#REF!</definedName>
    <definedName name="_3105222">#REF!</definedName>
    <definedName name="_3105222000">#REF!</definedName>
    <definedName name="_3105223">#REF!</definedName>
    <definedName name="_3105223000">#REF!</definedName>
    <definedName name="_31053">#REF!</definedName>
    <definedName name="_310531">#REF!</definedName>
    <definedName name="_3105310000">#REF!</definedName>
    <definedName name="_3106">#REF!</definedName>
    <definedName name="_31061">#REF!</definedName>
    <definedName name="_310611">#REF!</definedName>
    <definedName name="_3106110100">#REF!</definedName>
    <definedName name="_3106110200">#REF!</definedName>
    <definedName name="_3106110300">#REF!</definedName>
    <definedName name="_3106110400">#REF!</definedName>
    <definedName name="_3106110900">#REF!</definedName>
    <definedName name="_310612">#REF!</definedName>
    <definedName name="_3106120100">#REF!</definedName>
    <definedName name="_3106120200">#REF!</definedName>
    <definedName name="_3106120300">#REF!</definedName>
    <definedName name="_3106120400">#REF!</definedName>
    <definedName name="_3106120900">#REF!</definedName>
    <definedName name="_310613">#REF!</definedName>
    <definedName name="_3106130000">#REF!</definedName>
    <definedName name="_31062">#REF!</definedName>
    <definedName name="_310621">#REF!</definedName>
    <definedName name="_3106210100">#REF!</definedName>
    <definedName name="_3106210200">#REF!</definedName>
    <definedName name="_310622">#REF!</definedName>
    <definedName name="_3106220000">#REF!</definedName>
    <definedName name="_310623">#REF!</definedName>
    <definedName name="_3106230000">#REF!</definedName>
    <definedName name="_31063">#REF!</definedName>
    <definedName name="_310631">#REF!</definedName>
    <definedName name="_3106310100">#REF!</definedName>
    <definedName name="_3106310200">#REF!</definedName>
    <definedName name="_31067">#REF!</definedName>
    <definedName name="_3106700100">#REF!</definedName>
    <definedName name="_3106700900">#REF!</definedName>
    <definedName name="_31069">#REF!</definedName>
    <definedName name="_310691">#REF!</definedName>
    <definedName name="_3106910000">#REF!</definedName>
    <definedName name="_310692">#REF!</definedName>
    <definedName name="_3106920000">#REF!</definedName>
    <definedName name="_310693">#REF!</definedName>
    <definedName name="_3106930000">#REF!</definedName>
    <definedName name="_310694">#REF!</definedName>
    <definedName name="_3106940000">#REF!</definedName>
    <definedName name="_310695">#REF!</definedName>
    <definedName name="_3106950000">#REF!</definedName>
    <definedName name="_310699">#REF!</definedName>
    <definedName name="_3106990000">#REF!</definedName>
    <definedName name="_3107">#REF!</definedName>
    <definedName name="_31071">#REF!</definedName>
    <definedName name="_310711">#REF!</definedName>
    <definedName name="_3107110100">#REF!</definedName>
    <definedName name="_310712">#REF!</definedName>
    <definedName name="_3107120100">#REF!</definedName>
    <definedName name="_3107120200">#REF!</definedName>
    <definedName name="_310713">#REF!</definedName>
    <definedName name="_3107130000">#REF!</definedName>
    <definedName name="_310714">#REF!</definedName>
    <definedName name="_3107140000">#REF!</definedName>
    <definedName name="_31072">#REF!</definedName>
    <definedName name="_3107200100">#REF!</definedName>
    <definedName name="_3107200200">#REF!</definedName>
    <definedName name="_3107200300">#REF!</definedName>
    <definedName name="_31073">#REF!</definedName>
    <definedName name="_3107300000">#REF!</definedName>
    <definedName name="_31074">#REF!</definedName>
    <definedName name="_3107400000">#REF!</definedName>
    <definedName name="_31075">#REF!</definedName>
    <definedName name="_3107500000">#REF!</definedName>
    <definedName name="_31076">#REF!</definedName>
    <definedName name="_3107600000">#REF!</definedName>
    <definedName name="_31077">#REF!</definedName>
    <definedName name="_3107700000">#REF!</definedName>
    <definedName name="_31079">#REF!</definedName>
    <definedName name="_3107900100">#REF!</definedName>
    <definedName name="_3107900200">#REF!</definedName>
    <definedName name="_3107900300">#REF!</definedName>
    <definedName name="_3107900400">#REF!</definedName>
    <definedName name="_3107900500">#REF!</definedName>
    <definedName name="_3107900600">#REF!</definedName>
    <definedName name="_3107900610">#REF!</definedName>
    <definedName name="_3107900620">#REF!</definedName>
    <definedName name="_3107900630">#REF!</definedName>
    <definedName name="_3107900640">#REF!</definedName>
    <definedName name="_3107900700">#REF!</definedName>
    <definedName name="_3107900800">#REF!</definedName>
    <definedName name="_3107900900">#REF!</definedName>
    <definedName name="_3108">#REF!</definedName>
    <definedName name="_31081">#REF!</definedName>
    <definedName name="_310811">#REF!</definedName>
    <definedName name="_3108110000">#REF!</definedName>
    <definedName name="_310812">#REF!</definedName>
    <definedName name="_3108121">#REF!</definedName>
    <definedName name="_3108121100">#REF!</definedName>
    <definedName name="_3108121410">#REF!</definedName>
    <definedName name="_3108121420">#REF!</definedName>
    <definedName name="_3108121430">#REF!</definedName>
    <definedName name="_3108121440">#REF!</definedName>
    <definedName name="_3108121450">#REF!</definedName>
    <definedName name="_3108121460">#REF!</definedName>
    <definedName name="_3108121470">#REF!</definedName>
    <definedName name="_3108121500">#REF!</definedName>
    <definedName name="_3108121600">#REF!</definedName>
    <definedName name="_3108121700">#REF!</definedName>
    <definedName name="_3108121800">#REF!</definedName>
    <definedName name="_3108122">#REF!</definedName>
    <definedName name="_3108122100">#REF!</definedName>
    <definedName name="_3108122200">#REF!</definedName>
    <definedName name="_3108122300">#REF!</definedName>
    <definedName name="_3108122900">#REF!</definedName>
    <definedName name="_3108124">#REF!</definedName>
    <definedName name="_3108124100">#REF!</definedName>
    <definedName name="_3108124200">#REF!</definedName>
    <definedName name="_3108124300">#REF!</definedName>
    <definedName name="_3108125">#REF!</definedName>
    <definedName name="_3108125000">#REF!</definedName>
    <definedName name="_3108129">#REF!</definedName>
    <definedName name="_3108129110">#REF!</definedName>
    <definedName name="_3108129120">#REF!</definedName>
    <definedName name="_3108129310">#REF!</definedName>
    <definedName name="_3108129320">#REF!</definedName>
    <definedName name="_3108129330">#REF!</definedName>
    <definedName name="_3108129340">#REF!</definedName>
    <definedName name="_3108129350">#REF!</definedName>
    <definedName name="_3108129360">#REF!</definedName>
    <definedName name="_3108129910">#REF!</definedName>
    <definedName name="_3108129920">#REF!</definedName>
    <definedName name="_310813">#REF!</definedName>
    <definedName name="_3108130000">#REF!</definedName>
    <definedName name="_310814">#REF!</definedName>
    <definedName name="_3108140000">#REF!</definedName>
    <definedName name="_310815">#REF!</definedName>
    <definedName name="_3108150000">#REF!</definedName>
    <definedName name="_310816">#REF!</definedName>
    <definedName name="_3108160000">#REF!</definedName>
    <definedName name="_310819">#REF!</definedName>
    <definedName name="_3108191">#REF!</definedName>
    <definedName name="_3108191000">#REF!</definedName>
    <definedName name="_3108192">#REF!</definedName>
    <definedName name="_3108192000">#REF!</definedName>
    <definedName name="_3108193">#REF!</definedName>
    <definedName name="_3108193000">#REF!</definedName>
    <definedName name="_31082">#REF!</definedName>
    <definedName name="_310821">#REF!</definedName>
    <definedName name="_3108211">#REF!</definedName>
    <definedName name="_3108211100">#REF!</definedName>
    <definedName name="_3108211200">#REF!</definedName>
    <definedName name="_3108212">#REF!</definedName>
    <definedName name="_3108212000">#REF!</definedName>
    <definedName name="_3108219">#REF!</definedName>
    <definedName name="_3108219000">#REF!</definedName>
    <definedName name="_310829">#REF!</definedName>
    <definedName name="_3108290000">#REF!</definedName>
    <definedName name="_31083">#REF!</definedName>
    <definedName name="_310832">#REF!</definedName>
    <definedName name="_3108320000">#REF!</definedName>
    <definedName name="_31084">#REF!</definedName>
    <definedName name="_310841">#REF!</definedName>
    <definedName name="_3108410100">#REF!</definedName>
    <definedName name="_31085">#REF!</definedName>
    <definedName name="_310851">#REF!</definedName>
    <definedName name="_3108510100">#REF!</definedName>
    <definedName name="_31086">#REF!</definedName>
    <definedName name="_3108600000">#REF!</definedName>
    <definedName name="_31087">#REF!</definedName>
    <definedName name="_3108700000">#REF!</definedName>
    <definedName name="_31089">#REF!</definedName>
    <definedName name="_310891">#REF!</definedName>
    <definedName name="_3108910000">#REF!</definedName>
    <definedName name="_310892">#REF!</definedName>
    <definedName name="_3108920000">#REF!</definedName>
    <definedName name="_310893">#REF!</definedName>
    <definedName name="_3108930000">#REF!</definedName>
    <definedName name="_310894">#REF!</definedName>
    <definedName name="_3108940000">#REF!</definedName>
    <definedName name="_310895">#REF!</definedName>
    <definedName name="_3108950000">#REF!</definedName>
    <definedName name="_310896">#REF!</definedName>
    <definedName name="_3108960000">#REF!</definedName>
    <definedName name="_310899">#REF!</definedName>
    <definedName name="_3108990000">#REF!</definedName>
    <definedName name="_3109">#REF!</definedName>
    <definedName name="_31091">#REF!</definedName>
    <definedName name="_310911">#REF!</definedName>
    <definedName name="_3109110100">#REF!</definedName>
    <definedName name="_3109110200">#REF!</definedName>
    <definedName name="_3109110300">#REF!</definedName>
    <definedName name="_3109110400">#REF!</definedName>
    <definedName name="_3109110500">#REF!</definedName>
    <definedName name="_3109110600">#REF!</definedName>
    <definedName name="_3109110700">#REF!</definedName>
    <definedName name="_310912">#REF!</definedName>
    <definedName name="_3109121000">#REF!</definedName>
    <definedName name="_311">#REF!</definedName>
    <definedName name="_3111">#REF!</definedName>
    <definedName name="_31111">#REF!</definedName>
    <definedName name="_311111">#REF!</definedName>
    <definedName name="_3111111">#REF!</definedName>
    <definedName name="_3111111000">#REF!</definedName>
    <definedName name="_311112">#REF!</definedName>
    <definedName name="_3111121">#REF!</definedName>
    <definedName name="_3111121000">#REF!</definedName>
    <definedName name="_3111122">#REF!</definedName>
    <definedName name="_3111122000">#REF!</definedName>
    <definedName name="_3111123">#REF!</definedName>
    <definedName name="_3111123000">#REF!</definedName>
    <definedName name="_31112">#REF!</definedName>
    <definedName name="_311121">#REF!</definedName>
    <definedName name="_3111211">#REF!</definedName>
    <definedName name="_3111211000">#REF!</definedName>
    <definedName name="_3111212">#REF!</definedName>
    <definedName name="_3111212000">#REF!</definedName>
    <definedName name="_3111212100">#REF!</definedName>
    <definedName name="_3111212200">#REF!</definedName>
    <definedName name="_3111212300">#REF!</definedName>
    <definedName name="_3111212400">#REF!</definedName>
    <definedName name="_3111212500">#REF!</definedName>
    <definedName name="_311122">#REF!</definedName>
    <definedName name="_3111221">#REF!</definedName>
    <definedName name="_3111221000">#REF!</definedName>
    <definedName name="_3111222">#REF!</definedName>
    <definedName name="_3111222000">#REF!</definedName>
    <definedName name="_3111223">#REF!</definedName>
    <definedName name="_3111223000">#REF!</definedName>
    <definedName name="_3111224">#REF!</definedName>
    <definedName name="_3111224000">#REF!</definedName>
    <definedName name="_3111225">#REF!</definedName>
    <definedName name="_3111225100">#REF!</definedName>
    <definedName name="_3111225200">#REF!</definedName>
    <definedName name="_3111225300">#REF!</definedName>
    <definedName name="_3111225400">#REF!</definedName>
    <definedName name="_3111225500">#REF!</definedName>
    <definedName name="_3111226">#REF!</definedName>
    <definedName name="_3111226100">#REF!</definedName>
    <definedName name="_3111226900">#REF!</definedName>
    <definedName name="_311123">#REF!</definedName>
    <definedName name="_3111231">#REF!</definedName>
    <definedName name="_3111231000">#REF!</definedName>
    <definedName name="_3111232">#REF!</definedName>
    <definedName name="_3111232000">#REF!</definedName>
    <definedName name="_3111233">#REF!</definedName>
    <definedName name="_3111233000">#REF!</definedName>
    <definedName name="_3111234">#REF!</definedName>
    <definedName name="_3111234000">#REF!</definedName>
    <definedName name="_3111239">#REF!</definedName>
    <definedName name="_3111239000">#REF!</definedName>
    <definedName name="_311129">#REF!</definedName>
    <definedName name="_3111290000">#REF!</definedName>
    <definedName name="_31113">#REF!</definedName>
    <definedName name="_311131">#REF!</definedName>
    <definedName name="_3111310000">#REF!</definedName>
    <definedName name="_311132">#REF!</definedName>
    <definedName name="_3111320000">#REF!</definedName>
    <definedName name="_311133">#REF!</definedName>
    <definedName name="_3111330000">#REF!</definedName>
    <definedName name="_311134">#REF!</definedName>
    <definedName name="_3111340000">#REF!</definedName>
    <definedName name="_311135">#REF!</definedName>
    <definedName name="_3111350000">#REF!</definedName>
    <definedName name="_311136">#REF!</definedName>
    <definedName name="_3111360000">#REF!</definedName>
    <definedName name="_311137">#REF!</definedName>
    <definedName name="_3111370000">#REF!</definedName>
    <definedName name="_311138">#REF!</definedName>
    <definedName name="_3111380000">#REF!</definedName>
    <definedName name="_311139">#REF!</definedName>
    <definedName name="_3111390110">#REF!</definedName>
    <definedName name="_3111390120">#REF!</definedName>
    <definedName name="_3111390130">#REF!</definedName>
    <definedName name="_3111390200">#REF!</definedName>
    <definedName name="_3111390310">#REF!</definedName>
    <definedName name="_3111390320">#REF!</definedName>
    <definedName name="_3111390330">#REF!</definedName>
    <definedName name="_3111390400">#REF!</definedName>
    <definedName name="_31114">#REF!</definedName>
    <definedName name="_311141">#REF!</definedName>
    <definedName name="_3111411">#REF!</definedName>
    <definedName name="_3111411100">#REF!</definedName>
    <definedName name="_3111412">#REF!</definedName>
    <definedName name="_3111412000">#REF!</definedName>
    <definedName name="_3111413">#REF!</definedName>
    <definedName name="_3111413000">#REF!</definedName>
    <definedName name="_311142">#REF!</definedName>
    <definedName name="_3111421">#REF!</definedName>
    <definedName name="_3111421000">#REF!</definedName>
    <definedName name="_3111422">#REF!</definedName>
    <definedName name="_3111422000">#REF!</definedName>
    <definedName name="_311149">#REF!</definedName>
    <definedName name="_3111491">#REF!</definedName>
    <definedName name="_3111491100">#REF!</definedName>
    <definedName name="_3111491900">#REF!</definedName>
    <definedName name="_3111492">#REF!</definedName>
    <definedName name="_3111492100">#REF!</definedName>
    <definedName name="_3111492200">#REF!</definedName>
    <definedName name="_31115">#REF!</definedName>
    <definedName name="_311151">#REF!</definedName>
    <definedName name="_3111511">#REF!</definedName>
    <definedName name="_3111511100">#REF!</definedName>
    <definedName name="_31116">#REF!</definedName>
    <definedName name="_311161">#REF!</definedName>
    <definedName name="_3111611">#REF!</definedName>
    <definedName name="_3111611300">#REF!</definedName>
    <definedName name="_3111611400">#REF!</definedName>
    <definedName name="_3111611900">#REF!</definedName>
    <definedName name="_311162">#REF!</definedName>
    <definedName name="_3111621">#REF!</definedName>
    <definedName name="_3111621100">#REF!</definedName>
    <definedName name="_3111621200">#REF!</definedName>
    <definedName name="_3111621300">#REF!</definedName>
    <definedName name="_3111621400">#REF!</definedName>
    <definedName name="_3111621700">#REF!</definedName>
    <definedName name="_3111621900">#REF!</definedName>
    <definedName name="_3111622">#REF!</definedName>
    <definedName name="_3111622100">#REF!</definedName>
    <definedName name="_3111622200">#REF!</definedName>
    <definedName name="_3111622300">#REF!</definedName>
    <definedName name="_3111622400">#REF!</definedName>
    <definedName name="_3111622500">#REF!</definedName>
    <definedName name="_3111623">#REF!</definedName>
    <definedName name="_3111623000">#REF!</definedName>
    <definedName name="_311163">#REF!</definedName>
    <definedName name="_3111631">#REF!</definedName>
    <definedName name="_3111631100">#REF!</definedName>
    <definedName name="_3111631200">#REF!</definedName>
    <definedName name="_3111631300">#REF!</definedName>
    <definedName name="_31118">#REF!</definedName>
    <definedName name="_311181">#REF!</definedName>
    <definedName name="_3111810000">#REF!</definedName>
    <definedName name="_311182">#REF!</definedName>
    <definedName name="_3111820000">#REF!</definedName>
    <definedName name="_3112">#REF!</definedName>
    <definedName name="_31121">#REF!</definedName>
    <definedName name="_3112100000">#REF!</definedName>
    <definedName name="_3112100100">#REF!</definedName>
    <definedName name="_3112100200">#REF!</definedName>
    <definedName name="_3112100300">#REF!</definedName>
    <definedName name="_3112100400">#REF!</definedName>
    <definedName name="_31122">#REF!</definedName>
    <definedName name="_3112200000">#REF!</definedName>
    <definedName name="_3112200100">#REF!</definedName>
    <definedName name="_3112200200">#REF!</definedName>
    <definedName name="_31123">#REF!</definedName>
    <definedName name="_3112300">#REF!</definedName>
    <definedName name="_3112300000">#REF!</definedName>
    <definedName name="_3113">#REF!</definedName>
    <definedName name="_31131">#REF!</definedName>
    <definedName name="_311311">#REF!</definedName>
    <definedName name="_3113110000">#REF!</definedName>
    <definedName name="_3113110100">#REF!</definedName>
    <definedName name="_3113110200">#REF!</definedName>
    <definedName name="_3113110300">#REF!</definedName>
    <definedName name="_311312">#REF!</definedName>
    <definedName name="_3113120000">#REF!</definedName>
    <definedName name="_3113120100">#REF!</definedName>
    <definedName name="_3113120200">#REF!</definedName>
    <definedName name="_3113120300">#REF!</definedName>
    <definedName name="_311313">#REF!</definedName>
    <definedName name="_3113130000">#REF!</definedName>
    <definedName name="_311314">#REF!</definedName>
    <definedName name="_3113141">#REF!</definedName>
    <definedName name="_3113141100">#REF!</definedName>
    <definedName name="_3113141200">#REF!</definedName>
    <definedName name="_3113141900">#REF!</definedName>
    <definedName name="_3113142">#REF!</definedName>
    <definedName name="_3113142100">#REF!</definedName>
    <definedName name="_3113142200">#REF!</definedName>
    <definedName name="_3113143">#REF!</definedName>
    <definedName name="_3113143000">#REF!</definedName>
    <definedName name="_311315">#REF!</definedName>
    <definedName name="_3113151">#REF!</definedName>
    <definedName name="_3113151000">#REF!</definedName>
    <definedName name="_3113159">#REF!</definedName>
    <definedName name="_3113159000">#REF!</definedName>
    <definedName name="_311316">#REF!</definedName>
    <definedName name="_3113160100">#REF!</definedName>
    <definedName name="_3113160200">#REF!</definedName>
    <definedName name="_3113160300">#REF!</definedName>
    <definedName name="_311317">#REF!</definedName>
    <definedName name="_3113170000">#REF!</definedName>
    <definedName name="_311318">#REF!</definedName>
    <definedName name="_3113180000">#REF!</definedName>
    <definedName name="_311319">#REF!</definedName>
    <definedName name="_3113190000">#REF!</definedName>
    <definedName name="_31132">#REF!</definedName>
    <definedName name="_311321">#REF!</definedName>
    <definedName name="_3113210110">#REF!</definedName>
    <definedName name="_3113210120">#REF!</definedName>
    <definedName name="_3113210200">#REF!</definedName>
    <definedName name="_3113210300">#REF!</definedName>
    <definedName name="_311322">#REF!</definedName>
    <definedName name="_3113220000">#REF!</definedName>
    <definedName name="_311323">#REF!</definedName>
    <definedName name="_3113230100">#REF!</definedName>
    <definedName name="_3113230200">#REF!</definedName>
    <definedName name="_3113230300">#REF!</definedName>
    <definedName name="_311324">#REF!</definedName>
    <definedName name="_3113240000">#REF!</definedName>
    <definedName name="_311325">#REF!</definedName>
    <definedName name="_3113250000">#REF!</definedName>
    <definedName name="_31133">#REF!</definedName>
    <definedName name="_311331">#REF!</definedName>
    <definedName name="_3113310100">#REF!</definedName>
    <definedName name="_3113310200">#REF!</definedName>
    <definedName name="_3113310300">#REF!</definedName>
    <definedName name="_3113310400">#REF!</definedName>
    <definedName name="_3113310500">#REF!</definedName>
    <definedName name="_3113310510">#REF!</definedName>
    <definedName name="_3113310600">#REF!</definedName>
    <definedName name="_3113310700">#REF!</definedName>
    <definedName name="_3113310800">#REF!</definedName>
    <definedName name="_3113310900">#REF!</definedName>
    <definedName name="_311332">#REF!</definedName>
    <definedName name="_3113320100">#REF!</definedName>
    <definedName name="_3113320200">#REF!</definedName>
    <definedName name="_311333">#REF!</definedName>
    <definedName name="_3113330">#REF!</definedName>
    <definedName name="_3113330100">#REF!</definedName>
    <definedName name="_3113330200">#REF!</definedName>
    <definedName name="_3113330300">#REF!</definedName>
    <definedName name="_3113330400">#REF!</definedName>
    <definedName name="_3113330500">#REF!</definedName>
    <definedName name="_311334">#REF!</definedName>
    <definedName name="_3113340100">#REF!</definedName>
    <definedName name="_311335">#REF!</definedName>
    <definedName name="_3113350000">#REF!</definedName>
    <definedName name="_31134">#REF!</definedName>
    <definedName name="_311341">#REF!</definedName>
    <definedName name="_3113410000">#REF!</definedName>
    <definedName name="_311342">#REF!</definedName>
    <definedName name="_3113420000">#REF!</definedName>
    <definedName name="_311343">#REF!</definedName>
    <definedName name="_3113430000">#REF!</definedName>
    <definedName name="_311344">#REF!</definedName>
    <definedName name="_3113440000">#REF!</definedName>
    <definedName name="_31135">#REF!</definedName>
    <definedName name="_311351">#REF!</definedName>
    <definedName name="_3113511">#REF!</definedName>
    <definedName name="_3113511110">#REF!</definedName>
    <definedName name="_3113511120">#REF!</definedName>
    <definedName name="_3113511200">#REF!</definedName>
    <definedName name="_3113511300">#REF!</definedName>
    <definedName name="_3113511900">#REF!</definedName>
    <definedName name="_3113512">#REF!</definedName>
    <definedName name="_3113512100">#REF!</definedName>
    <definedName name="_3113512200">#REF!</definedName>
    <definedName name="_3113512900">#REF!</definedName>
    <definedName name="_311352">#REF!</definedName>
    <definedName name="_3113521">#REF!</definedName>
    <definedName name="_3113521000">#REF!</definedName>
    <definedName name="_311353">#REF!</definedName>
    <definedName name="_3113531">#REF!</definedName>
    <definedName name="_3113531000">#REF!</definedName>
    <definedName name="_31136">#REF!</definedName>
    <definedName name="_311361">#REF!</definedName>
    <definedName name="_3113611">#REF!</definedName>
    <definedName name="_3113611000">#REF!</definedName>
    <definedName name="_3113611100">#REF!</definedName>
    <definedName name="_3113611200">#REF!</definedName>
    <definedName name="_3113612">#REF!</definedName>
    <definedName name="_3113612000">#REF!</definedName>
    <definedName name="_311362">#REF!</definedName>
    <definedName name="_3113621">#REF!</definedName>
    <definedName name="_3113621000">#REF!</definedName>
    <definedName name="_3113622">#REF!</definedName>
    <definedName name="_3113622000">#REF!</definedName>
    <definedName name="_3113623">#REF!</definedName>
    <definedName name="_3113623000">#REF!</definedName>
    <definedName name="_311369">#REF!</definedName>
    <definedName name="_3113691">#REF!</definedName>
    <definedName name="_3113691000">#REF!</definedName>
    <definedName name="_31137">#REF!</definedName>
    <definedName name="_311372">#REF!</definedName>
    <definedName name="_3113720120">#REF!</definedName>
    <definedName name="_3113720130">#REF!</definedName>
    <definedName name="_3113720140">#REF!</definedName>
    <definedName name="_3113720150">#REF!</definedName>
    <definedName name="_3113720190">#REF!</definedName>
    <definedName name="_3113720210">#REF!</definedName>
    <definedName name="_3113720220">#REF!</definedName>
    <definedName name="_3113720230">#REF!</definedName>
    <definedName name="_3113720240">#REF!</definedName>
    <definedName name="_3113720250">#REF!</definedName>
    <definedName name="_3113720260">#REF!</definedName>
    <definedName name="_3113720270">#REF!</definedName>
    <definedName name="_3113720290">#REF!</definedName>
    <definedName name="_311373">#REF!</definedName>
    <definedName name="_3113730100">#REF!</definedName>
    <definedName name="_3113730200">#REF!</definedName>
    <definedName name="_3113730900">#REF!</definedName>
    <definedName name="_311374">#REF!</definedName>
    <definedName name="_3113740100">#REF!</definedName>
    <definedName name="_3113740200">#REF!</definedName>
    <definedName name="_31138">#REF!</definedName>
    <definedName name="_3113800000">#REF!</definedName>
    <definedName name="_311381">#REF!</definedName>
    <definedName name="_3113810000">#REF!</definedName>
    <definedName name="_311382">#REF!</definedName>
    <definedName name="_3113820000">#REF!</definedName>
    <definedName name="_31139">#REF!</definedName>
    <definedName name="_311391">#REF!</definedName>
    <definedName name="_3113910">#REF!</definedName>
    <definedName name="_3113910100">#REF!</definedName>
    <definedName name="_3113910200">#REF!</definedName>
    <definedName name="_311392">#REF!</definedName>
    <definedName name="_3113920100">#REF!</definedName>
    <definedName name="_3113920200">#REF!</definedName>
    <definedName name="_3113920300">#REF!</definedName>
    <definedName name="_3113920400">#REF!</definedName>
    <definedName name="_311393">#REF!</definedName>
    <definedName name="_3113930000">#REF!</definedName>
    <definedName name="_311394">#REF!</definedName>
    <definedName name="_3113940100">#REF!</definedName>
    <definedName name="_3113940110">#REF!</definedName>
    <definedName name="_3113940120">#REF!</definedName>
    <definedName name="_3113940130">#REF!</definedName>
    <definedName name="_3113940200">#REF!</definedName>
    <definedName name="_3113940210">#REF!</definedName>
    <definedName name="_3113940220">#REF!</definedName>
    <definedName name="_3113940230">#REF!</definedName>
    <definedName name="_311395">#REF!</definedName>
    <definedName name="_3113950000">#REF!</definedName>
    <definedName name="_311396">#REF!</definedName>
    <definedName name="_3113960000">#REF!</definedName>
    <definedName name="_311397">#REF!</definedName>
    <definedName name="_3113970000">#REF!</definedName>
    <definedName name="_311398">#REF!</definedName>
    <definedName name="_3113980100">#REF!</definedName>
    <definedName name="_311399">#REF!</definedName>
    <definedName name="_3113990100">#REF!</definedName>
    <definedName name="_3113990200">#REF!</definedName>
    <definedName name="_3113990300">#REF!</definedName>
    <definedName name="_3113990400">#REF!</definedName>
    <definedName name="_3113990900">#REF!</definedName>
    <definedName name="_3114">#REF!</definedName>
    <definedName name="_31141">#REF!</definedName>
    <definedName name="_311411">#REF!</definedName>
    <definedName name="_3114110100">#REF!</definedName>
    <definedName name="_3114110200">#REF!</definedName>
    <definedName name="_311412">#REF!</definedName>
    <definedName name="_3114120100">#REF!</definedName>
    <definedName name="_3114120200">#REF!</definedName>
    <definedName name="_311413">#REF!</definedName>
    <definedName name="_3114130100">#REF!</definedName>
    <definedName name="_3114130200">#REF!</definedName>
    <definedName name="_3114130300">#REF!</definedName>
    <definedName name="_3114130400">#REF!</definedName>
    <definedName name="_3114130500">#REF!</definedName>
    <definedName name="_3114130600">#REF!</definedName>
    <definedName name="_3114130700">#REF!</definedName>
    <definedName name="_3114130800">#REF!</definedName>
    <definedName name="_3114130900">#REF!</definedName>
    <definedName name="_311414">#REF!</definedName>
    <definedName name="_3114140100">#REF!</definedName>
    <definedName name="_3114140200">#REF!</definedName>
    <definedName name="_3114140900">#REF!</definedName>
    <definedName name="_311415">#REF!</definedName>
    <definedName name="_3114150000">#REF!</definedName>
    <definedName name="_31142">#REF!</definedName>
    <definedName name="_311421">#REF!</definedName>
    <definedName name="_3114210110">#REF!</definedName>
    <definedName name="_3114210115">#REF!</definedName>
    <definedName name="_3114210120">#REF!</definedName>
    <definedName name="_3114210125">#REF!</definedName>
    <definedName name="_3114210130">#REF!</definedName>
    <definedName name="_3114210135">#REF!</definedName>
    <definedName name="_3114210140">#REF!</definedName>
    <definedName name="_3114210145">#REF!</definedName>
    <definedName name="_3114210150">#REF!</definedName>
    <definedName name="_3114210155">#REF!</definedName>
    <definedName name="_3114210160">#REF!</definedName>
    <definedName name="_3114210165">#REF!</definedName>
    <definedName name="_3114210190">#REF!</definedName>
    <definedName name="_3114211">#REF!</definedName>
    <definedName name="_3114211100">#REF!</definedName>
    <definedName name="_3114211200">#REF!</definedName>
    <definedName name="_3114211300">#REF!</definedName>
    <definedName name="_3114211400">#REF!</definedName>
    <definedName name="_3114212">#REF!</definedName>
    <definedName name="_3114212100">#REF!</definedName>
    <definedName name="_3114212200">#REF!</definedName>
    <definedName name="_3114212300">#REF!</definedName>
    <definedName name="_3114212400">#REF!</definedName>
    <definedName name="_311422">#REF!</definedName>
    <definedName name="_3114220110">#REF!</definedName>
    <definedName name="_3114220115">#REF!</definedName>
    <definedName name="_3114220118">#REF!</definedName>
    <definedName name="_3114220120">#REF!</definedName>
    <definedName name="_3114220125">#REF!</definedName>
    <definedName name="_3114220130">#REF!</definedName>
    <definedName name="_3114220135">#REF!</definedName>
    <definedName name="_3114220140">#REF!</definedName>
    <definedName name="_3114220145">#REF!</definedName>
    <definedName name="_3114220150">#REF!</definedName>
    <definedName name="_3114220155">#REF!</definedName>
    <definedName name="_3114220165">#REF!</definedName>
    <definedName name="_3114220166">#REF!</definedName>
    <definedName name="_3114220170">#REF!</definedName>
    <definedName name="_3114220190">#REF!</definedName>
    <definedName name="_3114221">#REF!</definedName>
    <definedName name="_3114221100">#REF!</definedName>
    <definedName name="_3114221200">#REF!</definedName>
    <definedName name="_3114221300">#REF!</definedName>
    <definedName name="_3114221400">#REF!</definedName>
    <definedName name="_311423">#REF!</definedName>
    <definedName name="_3114230110">#REF!</definedName>
    <definedName name="_3114230115">#REF!</definedName>
    <definedName name="_3114230120">#REF!</definedName>
    <definedName name="_3114230125">#REF!</definedName>
    <definedName name="_3114230190">#REF!</definedName>
    <definedName name="_3114231">#REF!</definedName>
    <definedName name="_3114231100">#REF!</definedName>
    <definedName name="_3114231200">#REF!</definedName>
    <definedName name="_3114231300">#REF!</definedName>
    <definedName name="_3114232">#REF!</definedName>
    <definedName name="_3114232100">#REF!</definedName>
    <definedName name="_3114232200">#REF!</definedName>
    <definedName name="_3114232300">#REF!</definedName>
    <definedName name="_3114232400">#REF!</definedName>
    <definedName name="_3114233">#REF!</definedName>
    <definedName name="_3114233100">#REF!</definedName>
    <definedName name="_3114233200">#REF!</definedName>
    <definedName name="_3114233300">#REF!</definedName>
    <definedName name="_3114234">#REF!</definedName>
    <definedName name="_3114234100">#REF!</definedName>
    <definedName name="_3114234200">#REF!</definedName>
    <definedName name="_3114234300">#REF!</definedName>
    <definedName name="_3114235">#REF!</definedName>
    <definedName name="_3114235100">#REF!</definedName>
    <definedName name="_311424">#REF!</definedName>
    <definedName name="_3114240111">#REF!</definedName>
    <definedName name="_3114240112">#REF!</definedName>
    <definedName name="_3114240113">#REF!</definedName>
    <definedName name="_3114241">#REF!</definedName>
    <definedName name="_3114241100">#REF!</definedName>
    <definedName name="_3114241200">#REF!</definedName>
    <definedName name="_3114242">#REF!</definedName>
    <definedName name="_3114242100">#REF!</definedName>
    <definedName name="_3114242200">#REF!</definedName>
    <definedName name="_3114242300">#REF!</definedName>
    <definedName name="_311425">#REF!</definedName>
    <definedName name="_3114251">#REF!</definedName>
    <definedName name="_3114251000">#REF!</definedName>
    <definedName name="_3114251100">#REF!</definedName>
    <definedName name="_3114251200">#REF!</definedName>
    <definedName name="_3114251300">#REF!</definedName>
    <definedName name="_3114251310">#REF!</definedName>
    <definedName name="_3114251320">#REF!</definedName>
    <definedName name="_3114251400">#REF!</definedName>
    <definedName name="_3114251500">#REF!</definedName>
    <definedName name="_3114251600">#REF!</definedName>
    <definedName name="_3114251700">#REF!</definedName>
    <definedName name="_3114251810">#REF!</definedName>
    <definedName name="_3114251820">#REF!</definedName>
    <definedName name="_3114251830">#REF!</definedName>
    <definedName name="_3114252">#REF!</definedName>
    <definedName name="_3114252100">#REF!</definedName>
    <definedName name="_3114252200">#REF!</definedName>
    <definedName name="_3114252300">#REF!</definedName>
    <definedName name="_3114253">#REF!</definedName>
    <definedName name="_3114253100">#REF!</definedName>
    <definedName name="_3114253300">#REF!</definedName>
    <definedName name="_3114253400">#REF!</definedName>
    <definedName name="_3114254">#REF!</definedName>
    <definedName name="_3114254000">#REF!</definedName>
    <definedName name="_3114255">#REF!</definedName>
    <definedName name="_3114255000">#REF!</definedName>
    <definedName name="_3114255100">#REF!</definedName>
    <definedName name="_3114255200">#REF!</definedName>
    <definedName name="_3114255300">#REF!</definedName>
    <definedName name="_3114256">#REF!</definedName>
    <definedName name="_3114256100">#REF!</definedName>
    <definedName name="_3114257">#REF!</definedName>
    <definedName name="_3114257100">#REF!</definedName>
    <definedName name="_3114257200">#REF!</definedName>
    <definedName name="_3114257300">#REF!</definedName>
    <definedName name="_3114257400">#REF!</definedName>
    <definedName name="_3114259">#REF!</definedName>
    <definedName name="_3114259000">#REF!</definedName>
    <definedName name="_311426">#REF!</definedName>
    <definedName name="_3114260">#REF!</definedName>
    <definedName name="_3114260000">#REF!</definedName>
    <definedName name="_311427">#REF!</definedName>
    <definedName name="_3114270">#REF!</definedName>
    <definedName name="_3114270000">#REF!</definedName>
    <definedName name="_3114270100">#REF!</definedName>
    <definedName name="_3114270200">#REF!</definedName>
    <definedName name="_311428">#REF!</definedName>
    <definedName name="_3114280100">#REF!</definedName>
    <definedName name="_3114280200">#REF!</definedName>
    <definedName name="_311429">#REF!</definedName>
    <definedName name="_3114290100">#REF!</definedName>
    <definedName name="_3114290200">#REF!</definedName>
    <definedName name="_31143">#REF!</definedName>
    <definedName name="_311431">#REF!</definedName>
    <definedName name="_3114310000">#REF!</definedName>
    <definedName name="_311432">#REF!</definedName>
    <definedName name="_3114320100">#REF!</definedName>
    <definedName name="_3114320200">#REF!</definedName>
    <definedName name="_3114320300">#REF!</definedName>
    <definedName name="_3114320400">#REF!</definedName>
    <definedName name="_3114320500">#REF!</definedName>
    <definedName name="_3114320900">#REF!</definedName>
    <definedName name="_31144">#REF!</definedName>
    <definedName name="_311441">#REF!</definedName>
    <definedName name="_3114410">#REF!</definedName>
    <definedName name="_3114410100">#REF!</definedName>
    <definedName name="_3114410210">#REF!</definedName>
    <definedName name="_3114410220">#REF!</definedName>
    <definedName name="_311442">#REF!</definedName>
    <definedName name="_3114420">#REF!</definedName>
    <definedName name="_3114420100">#REF!</definedName>
    <definedName name="_3114420210">#REF!</definedName>
    <definedName name="_3114420220">#REF!</definedName>
    <definedName name="_311443">#REF!</definedName>
    <definedName name="_3114430">#REF!</definedName>
    <definedName name="_3114430100">#REF!</definedName>
    <definedName name="_3114430210">#REF!</definedName>
    <definedName name="_3114430220">#REF!</definedName>
    <definedName name="_311444">#REF!</definedName>
    <definedName name="_3114440">#REF!</definedName>
    <definedName name="_3114440100">#REF!</definedName>
    <definedName name="_3114440200">#REF!</definedName>
    <definedName name="_311445">#REF!</definedName>
    <definedName name="_3114450">#REF!</definedName>
    <definedName name="_3114450220">#REF!</definedName>
    <definedName name="_3114450230">#REF!</definedName>
    <definedName name="_3114450240">#REF!</definedName>
    <definedName name="_311446">#REF!</definedName>
    <definedName name="_3114460">#REF!</definedName>
    <definedName name="_3114460100">#REF!</definedName>
    <definedName name="_311447">#REF!</definedName>
    <definedName name="_3114470">#REF!</definedName>
    <definedName name="_3114470000">#REF!</definedName>
    <definedName name="_311449">#REF!</definedName>
    <definedName name="_3114490">#REF!</definedName>
    <definedName name="_3114490000">#REF!</definedName>
    <definedName name="_31145">#REF!</definedName>
    <definedName name="_311451">#REF!</definedName>
    <definedName name="_3114510100">#REF!</definedName>
    <definedName name="_3114510200">#REF!</definedName>
    <definedName name="_3115">#REF!</definedName>
    <definedName name="_31151">#REF!</definedName>
    <definedName name="_311511">#REF!</definedName>
    <definedName name="_3115110000">#REF!</definedName>
    <definedName name="_311512">#REF!</definedName>
    <definedName name="_3115120000">#REF!</definedName>
    <definedName name="_311513">#REF!</definedName>
    <definedName name="_3115130000">#REF!</definedName>
    <definedName name="_311514">#REF!</definedName>
    <definedName name="_311515">#REF!</definedName>
    <definedName name="_3115150000">#REF!</definedName>
    <definedName name="_311516">#REF!</definedName>
    <definedName name="_3115160000">#REF!</definedName>
    <definedName name="_3115161000">#REF!</definedName>
    <definedName name="_3115162000">#REF!</definedName>
    <definedName name="_3115163000">#REF!</definedName>
    <definedName name="_31152">#REF!</definedName>
    <definedName name="_311521">#REF!</definedName>
    <definedName name="_3115211">#REF!</definedName>
    <definedName name="_3115211000">#REF!</definedName>
    <definedName name="_3115212">#REF!</definedName>
    <definedName name="_3115212000">#REF!</definedName>
    <definedName name="_3115213">#REF!</definedName>
    <definedName name="_3115213000">#REF!</definedName>
    <definedName name="_311522">#REF!</definedName>
    <definedName name="_3115221">#REF!</definedName>
    <definedName name="_3115221000">#REF!</definedName>
    <definedName name="_3115222">#REF!</definedName>
    <definedName name="_3115222000">#REF!</definedName>
    <definedName name="_3115223">#REF!</definedName>
    <definedName name="_3115223000">#REF!</definedName>
    <definedName name="_31153">#REF!</definedName>
    <definedName name="_311531">#REF!</definedName>
    <definedName name="_3115310000">#REF!</definedName>
    <definedName name="_3116">#REF!</definedName>
    <definedName name="_31161">#REF!</definedName>
    <definedName name="_311611">#REF!</definedName>
    <definedName name="_3116110100">#REF!</definedName>
    <definedName name="_3116110200">#REF!</definedName>
    <definedName name="_3116110300">#REF!</definedName>
    <definedName name="_3116110400">#REF!</definedName>
    <definedName name="_3116110900">#REF!</definedName>
    <definedName name="_311612">#REF!</definedName>
    <definedName name="_3116120100">#REF!</definedName>
    <definedName name="_3116120200">#REF!</definedName>
    <definedName name="_3116120300">#REF!</definedName>
    <definedName name="_3116120400">#REF!</definedName>
    <definedName name="_3116120900">#REF!</definedName>
    <definedName name="_311613">#REF!</definedName>
    <definedName name="_3116130000">#REF!</definedName>
    <definedName name="_31162">#REF!</definedName>
    <definedName name="_311621">#REF!</definedName>
    <definedName name="_3116210100">#REF!</definedName>
    <definedName name="_3116210200">#REF!</definedName>
    <definedName name="_311622">#REF!</definedName>
    <definedName name="_3116220000">#REF!</definedName>
    <definedName name="_311623">#REF!</definedName>
    <definedName name="_3116230000">#REF!</definedName>
    <definedName name="_31163">#REF!</definedName>
    <definedName name="_311631">#REF!</definedName>
    <definedName name="_3116310100">#REF!</definedName>
    <definedName name="_3116310200">#REF!</definedName>
    <definedName name="_31167">#REF!</definedName>
    <definedName name="_3116700100">#REF!</definedName>
    <definedName name="_3116700900">#REF!</definedName>
    <definedName name="_31169">#REF!</definedName>
    <definedName name="_311691">#REF!</definedName>
    <definedName name="_3116910000">#REF!</definedName>
    <definedName name="_311692">#REF!</definedName>
    <definedName name="_3116920000">#REF!</definedName>
    <definedName name="_311693">#REF!</definedName>
    <definedName name="_3116930000">#REF!</definedName>
    <definedName name="_311694">#REF!</definedName>
    <definedName name="_3116940000">#REF!</definedName>
    <definedName name="_311695">#REF!</definedName>
    <definedName name="_3116950000">#REF!</definedName>
    <definedName name="_311699">#REF!</definedName>
    <definedName name="_3116990000">#REF!</definedName>
    <definedName name="_3117">#REF!</definedName>
    <definedName name="_31171">#REF!</definedName>
    <definedName name="_311711">#REF!</definedName>
    <definedName name="_3117110100">#REF!</definedName>
    <definedName name="_311712">#REF!</definedName>
    <definedName name="_3117120100">#REF!</definedName>
    <definedName name="_3117120200">#REF!</definedName>
    <definedName name="_311713">#REF!</definedName>
    <definedName name="_3117130000">#REF!</definedName>
    <definedName name="_311714">#REF!</definedName>
    <definedName name="_3117140000">#REF!</definedName>
    <definedName name="_31172">#REF!</definedName>
    <definedName name="_3117200100">#REF!</definedName>
    <definedName name="_3117200200">#REF!</definedName>
    <definedName name="_3117200300">#REF!</definedName>
    <definedName name="_31173">#REF!</definedName>
    <definedName name="_3117300000">#REF!</definedName>
    <definedName name="_31174">#REF!</definedName>
    <definedName name="_3117400000">#REF!</definedName>
    <definedName name="_31175">#REF!</definedName>
    <definedName name="_3117500000">#REF!</definedName>
    <definedName name="_31176">#REF!</definedName>
    <definedName name="_3117600000">#REF!</definedName>
    <definedName name="_31177">#REF!</definedName>
    <definedName name="_3117700000">#REF!</definedName>
    <definedName name="_31179">#REF!</definedName>
    <definedName name="_3117900100">#REF!</definedName>
    <definedName name="_3117900200">#REF!</definedName>
    <definedName name="_3117900300">#REF!</definedName>
    <definedName name="_3117900400">#REF!</definedName>
    <definedName name="_3117900500">#REF!</definedName>
    <definedName name="_3117900600">#REF!</definedName>
    <definedName name="_3117900610">#REF!</definedName>
    <definedName name="_3117900620">#REF!</definedName>
    <definedName name="_3117900630">#REF!</definedName>
    <definedName name="_3117900640">#REF!</definedName>
    <definedName name="_3117900700">#REF!</definedName>
    <definedName name="_3117900800">#REF!</definedName>
    <definedName name="_3117900900">#REF!</definedName>
    <definedName name="_3118">#REF!</definedName>
    <definedName name="_31181">#REF!</definedName>
    <definedName name="_311811">#REF!</definedName>
    <definedName name="_3118110000">#REF!</definedName>
    <definedName name="_311812">#REF!</definedName>
    <definedName name="_3118121">#REF!</definedName>
    <definedName name="_3118121100">#REF!</definedName>
    <definedName name="_3118121410">#REF!</definedName>
    <definedName name="_3118121420">#REF!</definedName>
    <definedName name="_3118121430">#REF!</definedName>
    <definedName name="_3118121440">#REF!</definedName>
    <definedName name="_3118121450">#REF!</definedName>
    <definedName name="_3118121460">#REF!</definedName>
    <definedName name="_3118121470">#REF!</definedName>
    <definedName name="_3118121500">#REF!</definedName>
    <definedName name="_3118121600">#REF!</definedName>
    <definedName name="_3118121700">#REF!</definedName>
    <definedName name="_3118121800">#REF!</definedName>
    <definedName name="_3118122">#REF!</definedName>
    <definedName name="_3118122100">#REF!</definedName>
    <definedName name="_3118122200">#REF!</definedName>
    <definedName name="_3118122300">#REF!</definedName>
    <definedName name="_3118122900">#REF!</definedName>
    <definedName name="_3118124">#REF!</definedName>
    <definedName name="_3118124100">#REF!</definedName>
    <definedName name="_3118124200">#REF!</definedName>
    <definedName name="_3118124300">#REF!</definedName>
    <definedName name="_3118125">#REF!</definedName>
    <definedName name="_3118125000">#REF!</definedName>
    <definedName name="_3118129">#REF!</definedName>
    <definedName name="_3118129110">#REF!</definedName>
    <definedName name="_3118129120">#REF!</definedName>
    <definedName name="_3118129310">#REF!</definedName>
    <definedName name="_3118129320">#REF!</definedName>
    <definedName name="_3118129330">#REF!</definedName>
    <definedName name="_3118129340">#REF!</definedName>
    <definedName name="_3118129350">#REF!</definedName>
    <definedName name="_3118129360">#REF!</definedName>
    <definedName name="_3118129910">#REF!</definedName>
    <definedName name="_3118129920">#REF!</definedName>
    <definedName name="_311813">#REF!</definedName>
    <definedName name="_3118130000">#REF!</definedName>
    <definedName name="_311814">#REF!</definedName>
    <definedName name="_3118140000">#REF!</definedName>
    <definedName name="_311815">#REF!</definedName>
    <definedName name="_3118150000">#REF!</definedName>
    <definedName name="_311816">#REF!</definedName>
    <definedName name="_3118160000">#REF!</definedName>
    <definedName name="_311819">#REF!</definedName>
    <definedName name="_3118191">#REF!</definedName>
    <definedName name="_3118191000">#REF!</definedName>
    <definedName name="_3118192">#REF!</definedName>
    <definedName name="_3118192000">#REF!</definedName>
    <definedName name="_3118193">#REF!</definedName>
    <definedName name="_3118193000">#REF!</definedName>
    <definedName name="_31182">#REF!</definedName>
    <definedName name="_311821">#REF!</definedName>
    <definedName name="_3118211">#REF!</definedName>
    <definedName name="_3118211100">#REF!</definedName>
    <definedName name="_3118211200">#REF!</definedName>
    <definedName name="_3118212">#REF!</definedName>
    <definedName name="_3118212000">#REF!</definedName>
    <definedName name="_3118219">#REF!</definedName>
    <definedName name="_3118219000">#REF!</definedName>
    <definedName name="_311829">#REF!</definedName>
    <definedName name="_3118290000">#REF!</definedName>
    <definedName name="_31183">#REF!</definedName>
    <definedName name="_311832">#REF!</definedName>
    <definedName name="_3118320000">#REF!</definedName>
    <definedName name="_31184">#REF!</definedName>
    <definedName name="_311841">#REF!</definedName>
    <definedName name="_3118410100">#REF!</definedName>
    <definedName name="_31185">#REF!</definedName>
    <definedName name="_311851">#REF!</definedName>
    <definedName name="_3118510100">#REF!</definedName>
    <definedName name="_31186">#REF!</definedName>
    <definedName name="_3118600000">#REF!</definedName>
    <definedName name="_31187">#REF!</definedName>
    <definedName name="_3118700000">#REF!</definedName>
    <definedName name="_31189">#REF!</definedName>
    <definedName name="_311891">#REF!</definedName>
    <definedName name="_3118910000">#REF!</definedName>
    <definedName name="_311892">#REF!</definedName>
    <definedName name="_3118920000">#REF!</definedName>
    <definedName name="_311893">#REF!</definedName>
    <definedName name="_3118930000">#REF!</definedName>
    <definedName name="_311894">#REF!</definedName>
    <definedName name="_3118940000">#REF!</definedName>
    <definedName name="_311895">#REF!</definedName>
    <definedName name="_3118950000">#REF!</definedName>
    <definedName name="_311896">#REF!</definedName>
    <definedName name="_3118960000">#REF!</definedName>
    <definedName name="_311899">#REF!</definedName>
    <definedName name="_3118990000">#REF!</definedName>
    <definedName name="_3119">#REF!</definedName>
    <definedName name="_31191">#REF!</definedName>
    <definedName name="_311911">#REF!</definedName>
    <definedName name="_3119110100">#REF!</definedName>
    <definedName name="_3119110200">#REF!</definedName>
    <definedName name="_3119110300">#REF!</definedName>
    <definedName name="_3119110400">#REF!</definedName>
    <definedName name="_3119110500">#REF!</definedName>
    <definedName name="_3119110600">#REF!</definedName>
    <definedName name="_3119110700">#REF!</definedName>
    <definedName name="_311912">#REF!</definedName>
    <definedName name="_3119121000">#REF!</definedName>
    <definedName name="_312">#REF!</definedName>
    <definedName name="_3121">#REF!</definedName>
    <definedName name="_31211">#REF!</definedName>
    <definedName name="_312111">#REF!</definedName>
    <definedName name="_3121111">#REF!</definedName>
    <definedName name="_3121111000">#REF!</definedName>
    <definedName name="_312112">#REF!</definedName>
    <definedName name="_3121121">#REF!</definedName>
    <definedName name="_3121121000">#REF!</definedName>
    <definedName name="_3121122">#REF!</definedName>
    <definedName name="_3121122000">#REF!</definedName>
    <definedName name="_3121123">#REF!</definedName>
    <definedName name="_3121123000">#REF!</definedName>
    <definedName name="_31212">#REF!</definedName>
    <definedName name="_312121">#REF!</definedName>
    <definedName name="_3121211">#REF!</definedName>
    <definedName name="_3121211000">#REF!</definedName>
    <definedName name="_3121212">#REF!</definedName>
    <definedName name="_3121212000">#REF!</definedName>
    <definedName name="_3121212100">#REF!</definedName>
    <definedName name="_3121212200">#REF!</definedName>
    <definedName name="_3121212300">#REF!</definedName>
    <definedName name="_3121212400">#REF!</definedName>
    <definedName name="_3121212500">#REF!</definedName>
    <definedName name="_312122">#REF!</definedName>
    <definedName name="_3121221">#REF!</definedName>
    <definedName name="_3121221000">#REF!</definedName>
    <definedName name="_3121222">#REF!</definedName>
    <definedName name="_3121222000">#REF!</definedName>
    <definedName name="_3121223">#REF!</definedName>
    <definedName name="_3121223000">#REF!</definedName>
    <definedName name="_3121224">#REF!</definedName>
    <definedName name="_3121224000">#REF!</definedName>
    <definedName name="_3121225">#REF!</definedName>
    <definedName name="_3121225100">#REF!</definedName>
    <definedName name="_3121225200">#REF!</definedName>
    <definedName name="_3121225300">#REF!</definedName>
    <definedName name="_3121225400">#REF!</definedName>
    <definedName name="_3121225500">#REF!</definedName>
    <definedName name="_3121226">#REF!</definedName>
    <definedName name="_3121226100">#REF!</definedName>
    <definedName name="_3121226900">#REF!</definedName>
    <definedName name="_312123">#REF!</definedName>
    <definedName name="_3121231">#REF!</definedName>
    <definedName name="_3121231000">#REF!</definedName>
    <definedName name="_3121232">#REF!</definedName>
    <definedName name="_3121232000">#REF!</definedName>
    <definedName name="_3121233">#REF!</definedName>
    <definedName name="_3121233000">#REF!</definedName>
    <definedName name="_3121234">#REF!</definedName>
    <definedName name="_3121234000">#REF!</definedName>
    <definedName name="_3121239">#REF!</definedName>
    <definedName name="_3121239000">#REF!</definedName>
    <definedName name="_312129">#REF!</definedName>
    <definedName name="_3121290000">#REF!</definedName>
    <definedName name="_31213">#REF!</definedName>
    <definedName name="_312131">#REF!</definedName>
    <definedName name="_3121310000">#REF!</definedName>
    <definedName name="_312132">#REF!</definedName>
    <definedName name="_3121320000">#REF!</definedName>
    <definedName name="_312133">#REF!</definedName>
    <definedName name="_3121330000">#REF!</definedName>
    <definedName name="_312134">#REF!</definedName>
    <definedName name="_3121340000">#REF!</definedName>
    <definedName name="_312135">#REF!</definedName>
    <definedName name="_3121350000">#REF!</definedName>
    <definedName name="_312136">#REF!</definedName>
    <definedName name="_3121360000">#REF!</definedName>
    <definedName name="_312137">#REF!</definedName>
    <definedName name="_3121370000">#REF!</definedName>
    <definedName name="_312138">#REF!</definedName>
    <definedName name="_3121380000">#REF!</definedName>
    <definedName name="_312139">#REF!</definedName>
    <definedName name="_3121390110">#REF!</definedName>
    <definedName name="_3121390120">#REF!</definedName>
    <definedName name="_3121390130">#REF!</definedName>
    <definedName name="_3121390200">#REF!</definedName>
    <definedName name="_3121390310">#REF!</definedName>
    <definedName name="_3121390320">#REF!</definedName>
    <definedName name="_3121390330">#REF!</definedName>
    <definedName name="_3121390400">#REF!</definedName>
    <definedName name="_31214">#REF!</definedName>
    <definedName name="_312141">#REF!</definedName>
    <definedName name="_3121411">#REF!</definedName>
    <definedName name="_3121411100">#REF!</definedName>
    <definedName name="_3121412">#REF!</definedName>
    <definedName name="_3121412000">#REF!</definedName>
    <definedName name="_3121413">#REF!</definedName>
    <definedName name="_3121413000">#REF!</definedName>
    <definedName name="_312142">#REF!</definedName>
    <definedName name="_3121421">#REF!</definedName>
    <definedName name="_3121421000">#REF!</definedName>
    <definedName name="_3121422">#REF!</definedName>
    <definedName name="_3121422000">#REF!</definedName>
    <definedName name="_312149">#REF!</definedName>
    <definedName name="_3121491">#REF!</definedName>
    <definedName name="_3121491100">#REF!</definedName>
    <definedName name="_3121491900">#REF!</definedName>
    <definedName name="_3121492">#REF!</definedName>
    <definedName name="_3121492100">#REF!</definedName>
    <definedName name="_3121492200">#REF!</definedName>
    <definedName name="_31215">#REF!</definedName>
    <definedName name="_312151">#REF!</definedName>
    <definedName name="_3121511">#REF!</definedName>
    <definedName name="_3121511100">#REF!</definedName>
    <definedName name="_31216">#REF!</definedName>
    <definedName name="_312161">#REF!</definedName>
    <definedName name="_3121611">#REF!</definedName>
    <definedName name="_3121611300">#REF!</definedName>
    <definedName name="_3121611400">#REF!</definedName>
    <definedName name="_3121611900">#REF!</definedName>
    <definedName name="_312162">#REF!</definedName>
    <definedName name="_3121621">#REF!</definedName>
    <definedName name="_3121621100">#REF!</definedName>
    <definedName name="_3121621200">#REF!</definedName>
    <definedName name="_3121621300">#REF!</definedName>
    <definedName name="_3121621400">#REF!</definedName>
    <definedName name="_3121621700">#REF!</definedName>
    <definedName name="_3121621900">#REF!</definedName>
    <definedName name="_3121622">#REF!</definedName>
    <definedName name="_3121622100">#REF!</definedName>
    <definedName name="_3121622200">#REF!</definedName>
    <definedName name="_3121622300">#REF!</definedName>
    <definedName name="_3121622400">#REF!</definedName>
    <definedName name="_3121622500">#REF!</definedName>
    <definedName name="_3121623">#REF!</definedName>
    <definedName name="_3121623000">#REF!</definedName>
    <definedName name="_312163">#REF!</definedName>
    <definedName name="_3121631">#REF!</definedName>
    <definedName name="_3121631100">#REF!</definedName>
    <definedName name="_3121631200">#REF!</definedName>
    <definedName name="_3121631300">#REF!</definedName>
    <definedName name="_31218">#REF!</definedName>
    <definedName name="_312181">#REF!</definedName>
    <definedName name="_3121810000">#REF!</definedName>
    <definedName name="_312182">#REF!</definedName>
    <definedName name="_3121820000">#REF!</definedName>
    <definedName name="_3122">#REF!</definedName>
    <definedName name="_31221">#REF!</definedName>
    <definedName name="_3122100000">#REF!</definedName>
    <definedName name="_3122100100">#REF!</definedName>
    <definedName name="_3122100200">#REF!</definedName>
    <definedName name="_3122100300">#REF!</definedName>
    <definedName name="_3122100400">#REF!</definedName>
    <definedName name="_31222">#REF!</definedName>
    <definedName name="_3122200000">#REF!</definedName>
    <definedName name="_3122200100">#REF!</definedName>
    <definedName name="_3122200200">#REF!</definedName>
    <definedName name="_31223">#REF!</definedName>
    <definedName name="_3122300">#REF!</definedName>
    <definedName name="_3122300000">#REF!</definedName>
    <definedName name="_3123">#REF!</definedName>
    <definedName name="_31231">#REF!</definedName>
    <definedName name="_312311">#REF!</definedName>
    <definedName name="_3123110000">#REF!</definedName>
    <definedName name="_3123110100">#REF!</definedName>
    <definedName name="_3123110200">#REF!</definedName>
    <definedName name="_3123110300">#REF!</definedName>
    <definedName name="_312312">#REF!</definedName>
    <definedName name="_3123120000">#REF!</definedName>
    <definedName name="_3123120100">#REF!</definedName>
    <definedName name="_3123120200">#REF!</definedName>
    <definedName name="_3123120300">#REF!</definedName>
    <definedName name="_312313">#REF!</definedName>
    <definedName name="_3123130000">#REF!</definedName>
    <definedName name="_312314">#REF!</definedName>
    <definedName name="_3123141">#REF!</definedName>
    <definedName name="_3123141100">#REF!</definedName>
    <definedName name="_3123141200">#REF!</definedName>
    <definedName name="_3123141900">#REF!</definedName>
    <definedName name="_3123142">#REF!</definedName>
    <definedName name="_3123142100">#REF!</definedName>
    <definedName name="_3123142200">#REF!</definedName>
    <definedName name="_3123143">#REF!</definedName>
    <definedName name="_3123143000">#REF!</definedName>
    <definedName name="_312315">#REF!</definedName>
    <definedName name="_3123151">#REF!</definedName>
    <definedName name="_3123151000">#REF!</definedName>
    <definedName name="_3123159">#REF!</definedName>
    <definedName name="_3123159000">#REF!</definedName>
    <definedName name="_312316">#REF!</definedName>
    <definedName name="_3123160100">#REF!</definedName>
    <definedName name="_3123160200">#REF!</definedName>
    <definedName name="_3123160300">#REF!</definedName>
    <definedName name="_312317">#REF!</definedName>
    <definedName name="_3123170000">#REF!</definedName>
    <definedName name="_312318">#REF!</definedName>
    <definedName name="_3123180000">#REF!</definedName>
    <definedName name="_312319">#REF!</definedName>
    <definedName name="_3123190000">#REF!</definedName>
    <definedName name="_31232">#REF!</definedName>
    <definedName name="_312321">#REF!</definedName>
    <definedName name="_3123210110">#REF!</definedName>
    <definedName name="_3123210120">#REF!</definedName>
    <definedName name="_3123210200">#REF!</definedName>
    <definedName name="_3123210300">#REF!</definedName>
    <definedName name="_312322">#REF!</definedName>
    <definedName name="_3123220000">#REF!</definedName>
    <definedName name="_312323">#REF!</definedName>
    <definedName name="_3123230100">#REF!</definedName>
    <definedName name="_3123230200">#REF!</definedName>
    <definedName name="_3123230300">#REF!</definedName>
    <definedName name="_312324">#REF!</definedName>
    <definedName name="_3123240000">#REF!</definedName>
    <definedName name="_312325">#REF!</definedName>
    <definedName name="_3123250000">#REF!</definedName>
    <definedName name="_31233">#REF!</definedName>
    <definedName name="_312331">#REF!</definedName>
    <definedName name="_3123310100">#REF!</definedName>
    <definedName name="_3123310200">#REF!</definedName>
    <definedName name="_3123310300">#REF!</definedName>
    <definedName name="_3123310400">#REF!</definedName>
    <definedName name="_3123310500">#REF!</definedName>
    <definedName name="_3123310510">#REF!</definedName>
    <definedName name="_3123310600">#REF!</definedName>
    <definedName name="_3123310700">#REF!</definedName>
    <definedName name="_3123310800">#REF!</definedName>
    <definedName name="_3123310900">#REF!</definedName>
    <definedName name="_312332">#REF!</definedName>
    <definedName name="_3123320100">#REF!</definedName>
    <definedName name="_3123320200">#REF!</definedName>
    <definedName name="_312333">#REF!</definedName>
    <definedName name="_3123330">#REF!</definedName>
    <definedName name="_3123330100">#REF!</definedName>
    <definedName name="_3123330200">#REF!</definedName>
    <definedName name="_3123330300">#REF!</definedName>
    <definedName name="_3123330400">#REF!</definedName>
    <definedName name="_3123330500">#REF!</definedName>
    <definedName name="_312334">#REF!</definedName>
    <definedName name="_3123340100">#REF!</definedName>
    <definedName name="_312335">#REF!</definedName>
    <definedName name="_3123350000">#REF!</definedName>
    <definedName name="_31234">#REF!</definedName>
    <definedName name="_312341">#REF!</definedName>
    <definedName name="_3123410000">#REF!</definedName>
    <definedName name="_312342">#REF!</definedName>
    <definedName name="_3123420000">#REF!</definedName>
    <definedName name="_312343">#REF!</definedName>
    <definedName name="_3123430000">#REF!</definedName>
    <definedName name="_312344">#REF!</definedName>
    <definedName name="_3123440000">#REF!</definedName>
    <definedName name="_31235">#REF!</definedName>
    <definedName name="_312351">#REF!</definedName>
    <definedName name="_3123511">#REF!</definedName>
    <definedName name="_3123511110">#REF!</definedName>
    <definedName name="_3123511120">#REF!</definedName>
    <definedName name="_3123511200">#REF!</definedName>
    <definedName name="_3123511300">#REF!</definedName>
    <definedName name="_3123511900">#REF!</definedName>
    <definedName name="_3123512">#REF!</definedName>
    <definedName name="_3123512100">#REF!</definedName>
    <definedName name="_3123512200">#REF!</definedName>
    <definedName name="_3123512900">#REF!</definedName>
    <definedName name="_312352">#REF!</definedName>
    <definedName name="_3123521">#REF!</definedName>
    <definedName name="_3123521000">#REF!</definedName>
    <definedName name="_312353">#REF!</definedName>
    <definedName name="_3123531">#REF!</definedName>
    <definedName name="_3123531000">#REF!</definedName>
    <definedName name="_31236">#REF!</definedName>
    <definedName name="_312361">#REF!</definedName>
    <definedName name="_3123611">#REF!</definedName>
    <definedName name="_3123611000">#REF!</definedName>
    <definedName name="_3123611100">#REF!</definedName>
    <definedName name="_3123611200">#REF!</definedName>
    <definedName name="_3123612">#REF!</definedName>
    <definedName name="_3123612000">#REF!</definedName>
    <definedName name="_312362">#REF!</definedName>
    <definedName name="_3123621">#REF!</definedName>
    <definedName name="_3123621000">#REF!</definedName>
    <definedName name="_3123622">#REF!</definedName>
    <definedName name="_3123622000">#REF!</definedName>
    <definedName name="_3123623">#REF!</definedName>
    <definedName name="_3123623000">#REF!</definedName>
    <definedName name="_312369">#REF!</definedName>
    <definedName name="_3123691">#REF!</definedName>
    <definedName name="_3123691000">#REF!</definedName>
    <definedName name="_31237">#REF!</definedName>
    <definedName name="_312372">#REF!</definedName>
    <definedName name="_3123720120">#REF!</definedName>
    <definedName name="_3123720130">#REF!</definedName>
    <definedName name="_3123720140">#REF!</definedName>
    <definedName name="_3123720150">#REF!</definedName>
    <definedName name="_3123720190">#REF!</definedName>
    <definedName name="_3123720210">#REF!</definedName>
    <definedName name="_3123720220">#REF!</definedName>
    <definedName name="_3123720230">#REF!</definedName>
    <definedName name="_3123720240">#REF!</definedName>
    <definedName name="_3123720250">#REF!</definedName>
    <definedName name="_3123720260">#REF!</definedName>
    <definedName name="_3123720270">#REF!</definedName>
    <definedName name="_3123720290">#REF!</definedName>
    <definedName name="_312373">#REF!</definedName>
    <definedName name="_3123730100">#REF!</definedName>
    <definedName name="_3123730200">#REF!</definedName>
    <definedName name="_3123730900">#REF!</definedName>
    <definedName name="_312374">#REF!</definedName>
    <definedName name="_3123740100">#REF!</definedName>
    <definedName name="_3123740200">#REF!</definedName>
    <definedName name="_31238">#REF!</definedName>
    <definedName name="_3123800000">#REF!</definedName>
    <definedName name="_312381">#REF!</definedName>
    <definedName name="_3123810000">#REF!</definedName>
    <definedName name="_312382">#REF!</definedName>
    <definedName name="_3123820000">#REF!</definedName>
    <definedName name="_31239">#REF!</definedName>
    <definedName name="_312391">#REF!</definedName>
    <definedName name="_3123910">#REF!</definedName>
    <definedName name="_3123910100">#REF!</definedName>
    <definedName name="_3123910200">#REF!</definedName>
    <definedName name="_312392">#REF!</definedName>
    <definedName name="_3123920100">#REF!</definedName>
    <definedName name="_3123920200">#REF!</definedName>
    <definedName name="_3123920300">#REF!</definedName>
    <definedName name="_3123920400">#REF!</definedName>
    <definedName name="_312393">#REF!</definedName>
    <definedName name="_3123930000">#REF!</definedName>
    <definedName name="_312394">#REF!</definedName>
    <definedName name="_3123940100">#REF!</definedName>
    <definedName name="_3123940110">#REF!</definedName>
    <definedName name="_3123940120">#REF!</definedName>
    <definedName name="_3123940130">#REF!</definedName>
    <definedName name="_3123940200">#REF!</definedName>
    <definedName name="_3123940210">#REF!</definedName>
    <definedName name="_3123940220">#REF!</definedName>
    <definedName name="_3123940230">#REF!</definedName>
    <definedName name="_312395">#REF!</definedName>
    <definedName name="_3123950000">#REF!</definedName>
    <definedName name="_312396">#REF!</definedName>
    <definedName name="_3123960000">#REF!</definedName>
    <definedName name="_312397">#REF!</definedName>
    <definedName name="_3123970000">#REF!</definedName>
    <definedName name="_312398">#REF!</definedName>
    <definedName name="_3123980100">#REF!</definedName>
    <definedName name="_312399">#REF!</definedName>
    <definedName name="_3123990100">#REF!</definedName>
    <definedName name="_3123990200">#REF!</definedName>
    <definedName name="_3123990300">#REF!</definedName>
    <definedName name="_3123990400">#REF!</definedName>
    <definedName name="_3123990900">#REF!</definedName>
    <definedName name="_3124">#REF!</definedName>
    <definedName name="_31241">#REF!</definedName>
    <definedName name="_312411">#REF!</definedName>
    <definedName name="_3124110100">#REF!</definedName>
    <definedName name="_3124110200">#REF!</definedName>
    <definedName name="_312412">#REF!</definedName>
    <definedName name="_3124120100">#REF!</definedName>
    <definedName name="_3124120200">#REF!</definedName>
    <definedName name="_312413">#REF!</definedName>
    <definedName name="_3124130100">#REF!</definedName>
    <definedName name="_3124130200">#REF!</definedName>
    <definedName name="_3124130300">#REF!</definedName>
    <definedName name="_3124130400">#REF!</definedName>
    <definedName name="_3124130500">#REF!</definedName>
    <definedName name="_3124130600">#REF!</definedName>
    <definedName name="_3124130700">#REF!</definedName>
    <definedName name="_3124130800">#REF!</definedName>
    <definedName name="_3124130900">#REF!</definedName>
    <definedName name="_312414">#REF!</definedName>
    <definedName name="_3124140100">#REF!</definedName>
    <definedName name="_3124140200">#REF!</definedName>
    <definedName name="_3124140900">#REF!</definedName>
    <definedName name="_312415">#REF!</definedName>
    <definedName name="_3124150000">#REF!</definedName>
    <definedName name="_31242">#REF!</definedName>
    <definedName name="_312421">#REF!</definedName>
    <definedName name="_3124210110">#REF!</definedName>
    <definedName name="_3124210115">#REF!</definedName>
    <definedName name="_3124210120">#REF!</definedName>
    <definedName name="_3124210125">#REF!</definedName>
    <definedName name="_3124210130">#REF!</definedName>
    <definedName name="_3124210135">#REF!</definedName>
    <definedName name="_3124210140">#REF!</definedName>
    <definedName name="_3124210145">#REF!</definedName>
    <definedName name="_3124210150">#REF!</definedName>
    <definedName name="_3124210155">#REF!</definedName>
    <definedName name="_3124210160">#REF!</definedName>
    <definedName name="_3124210165">#REF!</definedName>
    <definedName name="_3124210190">#REF!</definedName>
    <definedName name="_3124211">#REF!</definedName>
    <definedName name="_3124211100">#REF!</definedName>
    <definedName name="_3124211200">#REF!</definedName>
    <definedName name="_3124211300">#REF!</definedName>
    <definedName name="_3124211400">#REF!</definedName>
    <definedName name="_3124212">#REF!</definedName>
    <definedName name="_3124212100">#REF!</definedName>
    <definedName name="_3124212200">#REF!</definedName>
    <definedName name="_3124212300">#REF!</definedName>
    <definedName name="_3124212400">#REF!</definedName>
    <definedName name="_312422">#REF!</definedName>
    <definedName name="_3124220110">#REF!</definedName>
    <definedName name="_3124220115">#REF!</definedName>
    <definedName name="_3124220118">#REF!</definedName>
    <definedName name="_3124220120">#REF!</definedName>
    <definedName name="_3124220125">#REF!</definedName>
    <definedName name="_3124220130">#REF!</definedName>
    <definedName name="_3124220135">#REF!</definedName>
    <definedName name="_3124220140">#REF!</definedName>
    <definedName name="_3124220145">#REF!</definedName>
    <definedName name="_3124220150">#REF!</definedName>
    <definedName name="_3124220155">#REF!</definedName>
    <definedName name="_3124220165">#REF!</definedName>
    <definedName name="_3124220166">#REF!</definedName>
    <definedName name="_3124220170">#REF!</definedName>
    <definedName name="_3124220190">#REF!</definedName>
    <definedName name="_3124221">#REF!</definedName>
    <definedName name="_3124221100">#REF!</definedName>
    <definedName name="_3124221200">#REF!</definedName>
    <definedName name="_3124221300">#REF!</definedName>
    <definedName name="_3124221400">#REF!</definedName>
    <definedName name="_312423">#REF!</definedName>
    <definedName name="_3124230110">#REF!</definedName>
    <definedName name="_3124230115">#REF!</definedName>
    <definedName name="_3124230120">#REF!</definedName>
    <definedName name="_3124230125">#REF!</definedName>
    <definedName name="_3124230190">#REF!</definedName>
    <definedName name="_3124231">#REF!</definedName>
    <definedName name="_3124231100">#REF!</definedName>
    <definedName name="_3124231200">#REF!</definedName>
    <definedName name="_3124231300">#REF!</definedName>
    <definedName name="_3124232">#REF!</definedName>
    <definedName name="_3124232100">#REF!</definedName>
    <definedName name="_3124232200">#REF!</definedName>
    <definedName name="_3124232300">#REF!</definedName>
    <definedName name="_3124232400">#REF!</definedName>
    <definedName name="_3124233">#REF!</definedName>
    <definedName name="_3124233100">#REF!</definedName>
    <definedName name="_3124233200">#REF!</definedName>
    <definedName name="_3124233300">#REF!</definedName>
    <definedName name="_3124234">#REF!</definedName>
    <definedName name="_3124234100">#REF!</definedName>
    <definedName name="_3124234200">#REF!</definedName>
    <definedName name="_3124234300">#REF!</definedName>
    <definedName name="_3124235">#REF!</definedName>
    <definedName name="_3124235100">#REF!</definedName>
    <definedName name="_312424">#REF!</definedName>
    <definedName name="_3124240111">#REF!</definedName>
    <definedName name="_3124240112">#REF!</definedName>
    <definedName name="_3124240113">#REF!</definedName>
    <definedName name="_3124241">#REF!</definedName>
    <definedName name="_3124241100">#REF!</definedName>
    <definedName name="_3124241200">#REF!</definedName>
    <definedName name="_3124242">#REF!</definedName>
    <definedName name="_3124242100">#REF!</definedName>
    <definedName name="_3124242200">#REF!</definedName>
    <definedName name="_3124242300">#REF!</definedName>
    <definedName name="_312425">#REF!</definedName>
    <definedName name="_3124251">#REF!</definedName>
    <definedName name="_3124251000">#REF!</definedName>
    <definedName name="_3124251100">#REF!</definedName>
    <definedName name="_3124251200">#REF!</definedName>
    <definedName name="_3124251300">#REF!</definedName>
    <definedName name="_3124251310">#REF!</definedName>
    <definedName name="_3124251320">#REF!</definedName>
    <definedName name="_3124251400">#REF!</definedName>
    <definedName name="_3124251500">#REF!</definedName>
    <definedName name="_3124251600">#REF!</definedName>
    <definedName name="_3124251700">#REF!</definedName>
    <definedName name="_3124251810">#REF!</definedName>
    <definedName name="_3124251820">#REF!</definedName>
    <definedName name="_3124251830">#REF!</definedName>
    <definedName name="_3124252">#REF!</definedName>
    <definedName name="_3124252100">#REF!</definedName>
    <definedName name="_3124252200">#REF!</definedName>
    <definedName name="_3124252300">#REF!</definedName>
    <definedName name="_3124253">#REF!</definedName>
    <definedName name="_3124253100">#REF!</definedName>
    <definedName name="_3124253300">#REF!</definedName>
    <definedName name="_3124253400">#REF!</definedName>
    <definedName name="_3124254">#REF!</definedName>
    <definedName name="_3124254000">#REF!</definedName>
    <definedName name="_3124255">#REF!</definedName>
    <definedName name="_3124255000">#REF!</definedName>
    <definedName name="_3124255100">#REF!</definedName>
    <definedName name="_3124255200">#REF!</definedName>
    <definedName name="_3124255300">#REF!</definedName>
    <definedName name="_3124256">#REF!</definedName>
    <definedName name="_3124256100">#REF!</definedName>
    <definedName name="_3124257">#REF!</definedName>
    <definedName name="_3124257100">#REF!</definedName>
    <definedName name="_3124257200">#REF!</definedName>
    <definedName name="_3124257300">#REF!</definedName>
    <definedName name="_3124257400">#REF!</definedName>
    <definedName name="_3124259">#REF!</definedName>
    <definedName name="_3124259000">#REF!</definedName>
    <definedName name="_312426">#REF!</definedName>
    <definedName name="_3124260">#REF!</definedName>
    <definedName name="_3124260000">#REF!</definedName>
    <definedName name="_312427">#REF!</definedName>
    <definedName name="_3124270">#REF!</definedName>
    <definedName name="_3124270000">#REF!</definedName>
    <definedName name="_3124270100">#REF!</definedName>
    <definedName name="_3124270200">#REF!</definedName>
    <definedName name="_312428">#REF!</definedName>
    <definedName name="_3124280100">#REF!</definedName>
    <definedName name="_3124280200">#REF!</definedName>
    <definedName name="_312429">#REF!</definedName>
    <definedName name="_3124290100">#REF!</definedName>
    <definedName name="_3124290200">#REF!</definedName>
    <definedName name="_31243">#REF!</definedName>
    <definedName name="_312431">#REF!</definedName>
    <definedName name="_3124310000">#REF!</definedName>
    <definedName name="_312432">#REF!</definedName>
    <definedName name="_3124320100">#REF!</definedName>
    <definedName name="_3124320200">#REF!</definedName>
    <definedName name="_3124320300">#REF!</definedName>
    <definedName name="_3124320400">#REF!</definedName>
    <definedName name="_3124320500">#REF!</definedName>
    <definedName name="_3124320900">#REF!</definedName>
    <definedName name="_31244">#REF!</definedName>
    <definedName name="_312441">#REF!</definedName>
    <definedName name="_3124410">#REF!</definedName>
    <definedName name="_3124410100">#REF!</definedName>
    <definedName name="_3124410210">#REF!</definedName>
    <definedName name="_3124410220">#REF!</definedName>
    <definedName name="_312442">#REF!</definedName>
    <definedName name="_3124420">#REF!</definedName>
    <definedName name="_3124420100">#REF!</definedName>
    <definedName name="_3124420210">#REF!</definedName>
    <definedName name="_3124420220">#REF!</definedName>
    <definedName name="_312443">#REF!</definedName>
    <definedName name="_3124430">#REF!</definedName>
    <definedName name="_3124430100">#REF!</definedName>
    <definedName name="_3124430210">#REF!</definedName>
    <definedName name="_3124430220">#REF!</definedName>
    <definedName name="_312444">#REF!</definedName>
    <definedName name="_3124440">#REF!</definedName>
    <definedName name="_3124440100">#REF!</definedName>
    <definedName name="_3124440200">#REF!</definedName>
    <definedName name="_312445">#REF!</definedName>
    <definedName name="_3124450">#REF!</definedName>
    <definedName name="_3124450220">#REF!</definedName>
    <definedName name="_3124450230">#REF!</definedName>
    <definedName name="_3124450240">#REF!</definedName>
    <definedName name="_312446">#REF!</definedName>
    <definedName name="_3124460">#REF!</definedName>
    <definedName name="_3124460100">#REF!</definedName>
    <definedName name="_312447">#REF!</definedName>
    <definedName name="_3124470">#REF!</definedName>
    <definedName name="_3124470000">#REF!</definedName>
    <definedName name="_312449">#REF!</definedName>
    <definedName name="_3124490">#REF!</definedName>
    <definedName name="_3124490000">#REF!</definedName>
    <definedName name="_31245">#REF!</definedName>
    <definedName name="_312451">#REF!</definedName>
    <definedName name="_3124510100">#REF!</definedName>
    <definedName name="_3124510200">#REF!</definedName>
    <definedName name="_3125">#REF!</definedName>
    <definedName name="_31251">#REF!</definedName>
    <definedName name="_312511">#REF!</definedName>
    <definedName name="_3125110000">#REF!</definedName>
    <definedName name="_312512">#REF!</definedName>
    <definedName name="_3125120000">#REF!</definedName>
    <definedName name="_312513">#REF!</definedName>
    <definedName name="_3125130000">#REF!</definedName>
    <definedName name="_312514">#REF!</definedName>
    <definedName name="_312515">#REF!</definedName>
    <definedName name="_3125150000">#REF!</definedName>
    <definedName name="_312516">#REF!</definedName>
    <definedName name="_3125160000">#REF!</definedName>
    <definedName name="_3125161000">#REF!</definedName>
    <definedName name="_3125162000">#REF!</definedName>
    <definedName name="_3125163000">#REF!</definedName>
    <definedName name="_31252">#REF!</definedName>
    <definedName name="_312521">#REF!</definedName>
    <definedName name="_3125211">#REF!</definedName>
    <definedName name="_3125211000">#REF!</definedName>
    <definedName name="_3125212">#REF!</definedName>
    <definedName name="_3125212000">#REF!</definedName>
    <definedName name="_3125213">#REF!</definedName>
    <definedName name="_3125213000">#REF!</definedName>
    <definedName name="_312522">#REF!</definedName>
    <definedName name="_3125221">#REF!</definedName>
    <definedName name="_3125221000">#REF!</definedName>
    <definedName name="_3125222">#REF!</definedName>
    <definedName name="_3125222000">#REF!</definedName>
    <definedName name="_3125223">#REF!</definedName>
    <definedName name="_3125223000">#REF!</definedName>
    <definedName name="_31253">#REF!</definedName>
    <definedName name="_312531">#REF!</definedName>
    <definedName name="_3125310000">#REF!</definedName>
    <definedName name="_3126">#REF!</definedName>
    <definedName name="_31261">#REF!</definedName>
    <definedName name="_312611">#REF!</definedName>
    <definedName name="_3126110100">#REF!</definedName>
    <definedName name="_3126110200">#REF!</definedName>
    <definedName name="_3126110300">#REF!</definedName>
    <definedName name="_3126110400">#REF!</definedName>
    <definedName name="_3126110900">#REF!</definedName>
    <definedName name="_312612">#REF!</definedName>
    <definedName name="_3126120100">#REF!</definedName>
    <definedName name="_3126120200">#REF!</definedName>
    <definedName name="_3126120300">#REF!</definedName>
    <definedName name="_3126120400">#REF!</definedName>
    <definedName name="_3126120900">#REF!</definedName>
    <definedName name="_312613">#REF!</definedName>
    <definedName name="_3126130000">#REF!</definedName>
    <definedName name="_31262">#REF!</definedName>
    <definedName name="_312621">#REF!</definedName>
    <definedName name="_3126210100">#REF!</definedName>
    <definedName name="_3126210200">#REF!</definedName>
    <definedName name="_312622">#REF!</definedName>
    <definedName name="_3126220000">#REF!</definedName>
    <definedName name="_312623">#REF!</definedName>
    <definedName name="_3126230000">#REF!</definedName>
    <definedName name="_31263">#REF!</definedName>
    <definedName name="_312631">#REF!</definedName>
    <definedName name="_3126310100">#REF!</definedName>
    <definedName name="_3126310200">#REF!</definedName>
    <definedName name="_31267">#REF!</definedName>
    <definedName name="_3126700100">#REF!</definedName>
    <definedName name="_3126700900">#REF!</definedName>
    <definedName name="_31269">#REF!</definedName>
    <definedName name="_312691">#REF!</definedName>
    <definedName name="_3126910000">#REF!</definedName>
    <definedName name="_312692">#REF!</definedName>
    <definedName name="_3126920000">#REF!</definedName>
    <definedName name="_312693">#REF!</definedName>
    <definedName name="_3126930000">#REF!</definedName>
    <definedName name="_312694">#REF!</definedName>
    <definedName name="_3126940000">#REF!</definedName>
    <definedName name="_312695">#REF!</definedName>
    <definedName name="_3126950000">#REF!</definedName>
    <definedName name="_312699">#REF!</definedName>
    <definedName name="_3126990000">#REF!</definedName>
    <definedName name="_3127">#REF!</definedName>
    <definedName name="_31271">#REF!</definedName>
    <definedName name="_312711">#REF!</definedName>
    <definedName name="_3127110100">#REF!</definedName>
    <definedName name="_312712">#REF!</definedName>
    <definedName name="_3127120100">#REF!</definedName>
    <definedName name="_3127120200">#REF!</definedName>
    <definedName name="_312713">#REF!</definedName>
    <definedName name="_3127130000">#REF!</definedName>
    <definedName name="_312714">#REF!</definedName>
    <definedName name="_3127140000">#REF!</definedName>
    <definedName name="_31272">#REF!</definedName>
    <definedName name="_3127200100">#REF!</definedName>
    <definedName name="_3127200200">#REF!</definedName>
    <definedName name="_3127200300">#REF!</definedName>
    <definedName name="_31273">#REF!</definedName>
    <definedName name="_3127300000">#REF!</definedName>
    <definedName name="_31274">#REF!</definedName>
    <definedName name="_3127400000">#REF!</definedName>
    <definedName name="_31275">#REF!</definedName>
    <definedName name="_3127500000">#REF!</definedName>
    <definedName name="_31276">#REF!</definedName>
    <definedName name="_3127600000">#REF!</definedName>
    <definedName name="_31277">#REF!</definedName>
    <definedName name="_3127700000">#REF!</definedName>
    <definedName name="_31279">#REF!</definedName>
    <definedName name="_3127900100">#REF!</definedName>
    <definedName name="_3127900200">#REF!</definedName>
    <definedName name="_3127900300">#REF!</definedName>
    <definedName name="_3127900400">#REF!</definedName>
    <definedName name="_3127900500">#REF!</definedName>
    <definedName name="_3127900600">#REF!</definedName>
    <definedName name="_3127900610">#REF!</definedName>
    <definedName name="_3127900620">#REF!</definedName>
    <definedName name="_3127900630">#REF!</definedName>
    <definedName name="_3127900640">#REF!</definedName>
    <definedName name="_3127900700">#REF!</definedName>
    <definedName name="_3127900800">#REF!</definedName>
    <definedName name="_3127900900">#REF!</definedName>
    <definedName name="_3128">#REF!</definedName>
    <definedName name="_31281">#REF!</definedName>
    <definedName name="_312811">#REF!</definedName>
    <definedName name="_3128110000">#REF!</definedName>
    <definedName name="_312812">#REF!</definedName>
    <definedName name="_3128121">#REF!</definedName>
    <definedName name="_3128121100">#REF!</definedName>
    <definedName name="_3128121410">#REF!</definedName>
    <definedName name="_3128121420">#REF!</definedName>
    <definedName name="_3128121430">#REF!</definedName>
    <definedName name="_3128121440">#REF!</definedName>
    <definedName name="_3128121450">#REF!</definedName>
    <definedName name="_3128121460">#REF!</definedName>
    <definedName name="_3128121470">#REF!</definedName>
    <definedName name="_3128121500">#REF!</definedName>
    <definedName name="_3128121600">#REF!</definedName>
    <definedName name="_3128121700">#REF!</definedName>
    <definedName name="_3128121800">#REF!</definedName>
    <definedName name="_3128122">#REF!</definedName>
    <definedName name="_3128122100">#REF!</definedName>
    <definedName name="_3128122200">#REF!</definedName>
    <definedName name="_3128122300">#REF!</definedName>
    <definedName name="_3128122900">#REF!</definedName>
    <definedName name="_3128124">#REF!</definedName>
    <definedName name="_3128124100">#REF!</definedName>
    <definedName name="_3128124200">#REF!</definedName>
    <definedName name="_3128124300">#REF!</definedName>
    <definedName name="_3128125">#REF!</definedName>
    <definedName name="_3128125000">#REF!</definedName>
    <definedName name="_3128129">#REF!</definedName>
    <definedName name="_3128129110">#REF!</definedName>
    <definedName name="_3128129120">#REF!</definedName>
    <definedName name="_3128129310">#REF!</definedName>
    <definedName name="_3128129320">#REF!</definedName>
    <definedName name="_3128129330">#REF!</definedName>
    <definedName name="_3128129340">#REF!</definedName>
    <definedName name="_3128129350">#REF!</definedName>
    <definedName name="_3128129360">#REF!</definedName>
    <definedName name="_3128129910">#REF!</definedName>
    <definedName name="_3128129920">#REF!</definedName>
    <definedName name="_312813">#REF!</definedName>
    <definedName name="_3128130000">#REF!</definedName>
    <definedName name="_312814">#REF!</definedName>
    <definedName name="_3128140000">#REF!</definedName>
    <definedName name="_312815">#REF!</definedName>
    <definedName name="_3128150000">#REF!</definedName>
    <definedName name="_312816">#REF!</definedName>
    <definedName name="_3128160000">#REF!</definedName>
    <definedName name="_312819">#REF!</definedName>
    <definedName name="_3128191">#REF!</definedName>
    <definedName name="_3128191000">#REF!</definedName>
    <definedName name="_3128192">#REF!</definedName>
    <definedName name="_3128192000">#REF!</definedName>
    <definedName name="_3128193">#REF!</definedName>
    <definedName name="_3128193000">#REF!</definedName>
    <definedName name="_31282">#REF!</definedName>
    <definedName name="_312821">#REF!</definedName>
    <definedName name="_3128211">#REF!</definedName>
    <definedName name="_3128211100">#REF!</definedName>
    <definedName name="_3128211200">#REF!</definedName>
    <definedName name="_3128212">#REF!</definedName>
    <definedName name="_3128212000">#REF!</definedName>
    <definedName name="_3128219">#REF!</definedName>
    <definedName name="_3128219000">#REF!</definedName>
    <definedName name="_312829">#REF!</definedName>
    <definedName name="_3128290000">#REF!</definedName>
    <definedName name="_31283">#REF!</definedName>
    <definedName name="_312832">#REF!</definedName>
    <definedName name="_3128320000">#REF!</definedName>
    <definedName name="_31284">#REF!</definedName>
    <definedName name="_312841">#REF!</definedName>
    <definedName name="_3128410100">#REF!</definedName>
    <definedName name="_31285">#REF!</definedName>
    <definedName name="_312851">#REF!</definedName>
    <definedName name="_3128510100">#REF!</definedName>
    <definedName name="_31286">#REF!</definedName>
    <definedName name="_3128600000">#REF!</definedName>
    <definedName name="_31287">#REF!</definedName>
    <definedName name="_3128700000">#REF!</definedName>
    <definedName name="_31289">#REF!</definedName>
    <definedName name="_312891">#REF!</definedName>
    <definedName name="_3128910000">#REF!</definedName>
    <definedName name="_312892">#REF!</definedName>
    <definedName name="_3128920000">#REF!</definedName>
    <definedName name="_312893">#REF!</definedName>
    <definedName name="_3128930000">#REF!</definedName>
    <definedName name="_312894">#REF!</definedName>
    <definedName name="_3128940000">#REF!</definedName>
    <definedName name="_312895">#REF!</definedName>
    <definedName name="_3128950000">#REF!</definedName>
    <definedName name="_312896">#REF!</definedName>
    <definedName name="_3128960000">#REF!</definedName>
    <definedName name="_312899">#REF!</definedName>
    <definedName name="_3128990000">#REF!</definedName>
    <definedName name="_3129">#REF!</definedName>
    <definedName name="_31291">#REF!</definedName>
    <definedName name="_312911">#REF!</definedName>
    <definedName name="_3129110100">#REF!</definedName>
    <definedName name="_3129110200">#REF!</definedName>
    <definedName name="_3129110300">#REF!</definedName>
    <definedName name="_3129110400">#REF!</definedName>
    <definedName name="_3129110500">#REF!</definedName>
    <definedName name="_3129110600">#REF!</definedName>
    <definedName name="_3129110700">#REF!</definedName>
    <definedName name="_312912">#REF!</definedName>
    <definedName name="_3129121000">#REF!</definedName>
    <definedName name="_313">#REF!</definedName>
    <definedName name="_3131">#REF!</definedName>
    <definedName name="_31311">#REF!</definedName>
    <definedName name="_313111">#REF!</definedName>
    <definedName name="_3131111">#REF!</definedName>
    <definedName name="_3131111000">#REF!</definedName>
    <definedName name="_313112">#REF!</definedName>
    <definedName name="_3131121">#REF!</definedName>
    <definedName name="_3131121000">#REF!</definedName>
    <definedName name="_3131122">#REF!</definedName>
    <definedName name="_3131122000">#REF!</definedName>
    <definedName name="_3131123">#REF!</definedName>
    <definedName name="_3131123000">#REF!</definedName>
    <definedName name="_31312">#REF!</definedName>
    <definedName name="_313121">#REF!</definedName>
    <definedName name="_3131211">#REF!</definedName>
    <definedName name="_3131211000">#REF!</definedName>
    <definedName name="_3131212">#REF!</definedName>
    <definedName name="_3131212000">#REF!</definedName>
    <definedName name="_3131212100">#REF!</definedName>
    <definedName name="_3131212200">#REF!</definedName>
    <definedName name="_3131212300">#REF!</definedName>
    <definedName name="_3131212400">#REF!</definedName>
    <definedName name="_3131212500">#REF!</definedName>
    <definedName name="_313122">#REF!</definedName>
    <definedName name="_3131221">#REF!</definedName>
    <definedName name="_3131221000">#REF!</definedName>
    <definedName name="_3131222">#REF!</definedName>
    <definedName name="_3131222000">#REF!</definedName>
    <definedName name="_3131223">#REF!</definedName>
    <definedName name="_3131223000">#REF!</definedName>
    <definedName name="_3131224">#REF!</definedName>
    <definedName name="_3131224000">#REF!</definedName>
    <definedName name="_3131225">#REF!</definedName>
    <definedName name="_3131225100">#REF!</definedName>
    <definedName name="_3131225200">#REF!</definedName>
    <definedName name="_3131225300">#REF!</definedName>
    <definedName name="_3131225400">#REF!</definedName>
    <definedName name="_3131225500">#REF!</definedName>
    <definedName name="_3131226">#REF!</definedName>
    <definedName name="_3131226100">#REF!</definedName>
    <definedName name="_3131226900">#REF!</definedName>
    <definedName name="_313123">#REF!</definedName>
    <definedName name="_3131231">#REF!</definedName>
    <definedName name="_3131231000">#REF!</definedName>
    <definedName name="_3131232">#REF!</definedName>
    <definedName name="_3131232000">#REF!</definedName>
    <definedName name="_3131233">#REF!</definedName>
    <definedName name="_3131233000">#REF!</definedName>
    <definedName name="_3131234">#REF!</definedName>
    <definedName name="_3131234000">#REF!</definedName>
    <definedName name="_3131239">#REF!</definedName>
    <definedName name="_3131239000">#REF!</definedName>
    <definedName name="_313129">#REF!</definedName>
    <definedName name="_3131290000">#REF!</definedName>
    <definedName name="_31313">#REF!</definedName>
    <definedName name="_313131">#REF!</definedName>
    <definedName name="_3131310000">#REF!</definedName>
    <definedName name="_313132">#REF!</definedName>
    <definedName name="_3131320000">#REF!</definedName>
    <definedName name="_313133">#REF!</definedName>
    <definedName name="_3131330000">#REF!</definedName>
    <definedName name="_313134">#REF!</definedName>
    <definedName name="_3131340000">#REF!</definedName>
    <definedName name="_313135">#REF!</definedName>
    <definedName name="_3131350000">#REF!</definedName>
    <definedName name="_313136">#REF!</definedName>
    <definedName name="_3131360000">#REF!</definedName>
    <definedName name="_313137">#REF!</definedName>
    <definedName name="_3131370000">#REF!</definedName>
    <definedName name="_313138">#REF!</definedName>
    <definedName name="_3131380000">#REF!</definedName>
    <definedName name="_313139">#REF!</definedName>
    <definedName name="_3131390110">#REF!</definedName>
    <definedName name="_3131390120">#REF!</definedName>
    <definedName name="_3131390130">#REF!</definedName>
    <definedName name="_3131390200">#REF!</definedName>
    <definedName name="_3131390310">#REF!</definedName>
    <definedName name="_3131390320">#REF!</definedName>
    <definedName name="_3131390330">#REF!</definedName>
    <definedName name="_3131390400">#REF!</definedName>
    <definedName name="_31314">#REF!</definedName>
    <definedName name="_313141">#REF!</definedName>
    <definedName name="_3131411">#REF!</definedName>
    <definedName name="_3131411100">#REF!</definedName>
    <definedName name="_3131412">#REF!</definedName>
    <definedName name="_3131412000">#REF!</definedName>
    <definedName name="_3131413">#REF!</definedName>
    <definedName name="_3131413000">#REF!</definedName>
    <definedName name="_313142">#REF!</definedName>
    <definedName name="_3131421">#REF!</definedName>
    <definedName name="_3131421000">#REF!</definedName>
    <definedName name="_3131422">#REF!</definedName>
    <definedName name="_3131422000">#REF!</definedName>
    <definedName name="_313149">#REF!</definedName>
    <definedName name="_3131491">#REF!</definedName>
    <definedName name="_3131491100">#REF!</definedName>
    <definedName name="_3131491900">#REF!</definedName>
    <definedName name="_3131492">#REF!</definedName>
    <definedName name="_3131492100">#REF!</definedName>
    <definedName name="_3131492200">#REF!</definedName>
    <definedName name="_31315">#REF!</definedName>
    <definedName name="_313151">#REF!</definedName>
    <definedName name="_3131511">#REF!</definedName>
    <definedName name="_3131511100">#REF!</definedName>
    <definedName name="_31316">#REF!</definedName>
    <definedName name="_313161">#REF!</definedName>
    <definedName name="_3131611">#REF!</definedName>
    <definedName name="_3131611300">#REF!</definedName>
    <definedName name="_3131611400">#REF!</definedName>
    <definedName name="_3131611900">#REF!</definedName>
    <definedName name="_313162">#REF!</definedName>
    <definedName name="_3131621">#REF!</definedName>
    <definedName name="_3131621100">#REF!</definedName>
    <definedName name="_3131621200">#REF!</definedName>
    <definedName name="_3131621300">#REF!</definedName>
    <definedName name="_3131621400">#REF!</definedName>
    <definedName name="_3131621700">#REF!</definedName>
    <definedName name="_3131621900">#REF!</definedName>
    <definedName name="_3131622">#REF!</definedName>
    <definedName name="_3131622100">#REF!</definedName>
    <definedName name="_3131622200">#REF!</definedName>
    <definedName name="_3131622300">#REF!</definedName>
    <definedName name="_3131622400">#REF!</definedName>
    <definedName name="_3131622500">#REF!</definedName>
    <definedName name="_3131623">#REF!</definedName>
    <definedName name="_3131623000">#REF!</definedName>
    <definedName name="_313163">#REF!</definedName>
    <definedName name="_3131631">#REF!</definedName>
    <definedName name="_3131631100">#REF!</definedName>
    <definedName name="_3131631200">#REF!</definedName>
    <definedName name="_3131631300">#REF!</definedName>
    <definedName name="_31318">#REF!</definedName>
    <definedName name="_313181">#REF!</definedName>
    <definedName name="_3131810000">#REF!</definedName>
    <definedName name="_313182">#REF!</definedName>
    <definedName name="_3131820000">#REF!</definedName>
    <definedName name="_3132">#REF!</definedName>
    <definedName name="_31321">#REF!</definedName>
    <definedName name="_3132100000">#REF!</definedName>
    <definedName name="_3132100100">#REF!</definedName>
    <definedName name="_3132100200">#REF!</definedName>
    <definedName name="_3132100300">#REF!</definedName>
    <definedName name="_3132100400">#REF!</definedName>
    <definedName name="_31322">#REF!</definedName>
    <definedName name="_3132200000">#REF!</definedName>
    <definedName name="_3132200100">#REF!</definedName>
    <definedName name="_3132200200">#REF!</definedName>
    <definedName name="_31323">#REF!</definedName>
    <definedName name="_3132300">#REF!</definedName>
    <definedName name="_3132300000">#REF!</definedName>
    <definedName name="_3133">#REF!</definedName>
    <definedName name="_31331">#REF!</definedName>
    <definedName name="_313311">#REF!</definedName>
    <definedName name="_3133110000">#REF!</definedName>
    <definedName name="_3133110100">#REF!</definedName>
    <definedName name="_3133110200">#REF!</definedName>
    <definedName name="_3133110300">#REF!</definedName>
    <definedName name="_313312">#REF!</definedName>
    <definedName name="_3133120000">#REF!</definedName>
    <definedName name="_3133120100">#REF!</definedName>
    <definedName name="_3133120200">#REF!</definedName>
    <definedName name="_3133120300">#REF!</definedName>
    <definedName name="_313313">#REF!</definedName>
    <definedName name="_3133130000">#REF!</definedName>
    <definedName name="_313314">#REF!</definedName>
    <definedName name="_3133141">#REF!</definedName>
    <definedName name="_3133141100">#REF!</definedName>
    <definedName name="_3133141200">#REF!</definedName>
    <definedName name="_3133141900">#REF!</definedName>
    <definedName name="_3133142">#REF!</definedName>
    <definedName name="_3133142100">#REF!</definedName>
    <definedName name="_3133142200">#REF!</definedName>
    <definedName name="_3133143">#REF!</definedName>
    <definedName name="_3133143000">#REF!</definedName>
    <definedName name="_313315">#REF!</definedName>
    <definedName name="_3133151">#REF!</definedName>
    <definedName name="_3133151000">#REF!</definedName>
    <definedName name="_3133159">#REF!</definedName>
    <definedName name="_3133159000">#REF!</definedName>
    <definedName name="_313316">#REF!</definedName>
    <definedName name="_3133160100">#REF!</definedName>
    <definedName name="_3133160200">#REF!</definedName>
    <definedName name="_3133160300">#REF!</definedName>
    <definedName name="_313317">#REF!</definedName>
    <definedName name="_3133170000">#REF!</definedName>
    <definedName name="_313318">#REF!</definedName>
    <definedName name="_3133180000">#REF!</definedName>
    <definedName name="_313319">#REF!</definedName>
    <definedName name="_3133190000">#REF!</definedName>
    <definedName name="_31332">#REF!</definedName>
    <definedName name="_313321">#REF!</definedName>
    <definedName name="_3133210110">#REF!</definedName>
    <definedName name="_3133210120">#REF!</definedName>
    <definedName name="_3133210200">#REF!</definedName>
    <definedName name="_3133210300">#REF!</definedName>
    <definedName name="_313322">#REF!</definedName>
    <definedName name="_3133220000">#REF!</definedName>
    <definedName name="_313323">#REF!</definedName>
    <definedName name="_3133230100">#REF!</definedName>
    <definedName name="_3133230200">#REF!</definedName>
    <definedName name="_3133230300">#REF!</definedName>
    <definedName name="_313324">#REF!</definedName>
    <definedName name="_3133240000">#REF!</definedName>
    <definedName name="_313325">#REF!</definedName>
    <definedName name="_3133250000">#REF!</definedName>
    <definedName name="_31333">#REF!</definedName>
    <definedName name="_313331">#REF!</definedName>
    <definedName name="_3133310100">#REF!</definedName>
    <definedName name="_3133310200">#REF!</definedName>
    <definedName name="_3133310300">#REF!</definedName>
    <definedName name="_3133310400">#REF!</definedName>
    <definedName name="_3133310500">#REF!</definedName>
    <definedName name="_3133310510">#REF!</definedName>
    <definedName name="_3133310600">#REF!</definedName>
    <definedName name="_3133310700">#REF!</definedName>
    <definedName name="_3133310800">#REF!</definedName>
    <definedName name="_3133310900">#REF!</definedName>
    <definedName name="_313332">#REF!</definedName>
    <definedName name="_3133320100">#REF!</definedName>
    <definedName name="_3133320200">#REF!</definedName>
    <definedName name="_313333">#REF!</definedName>
    <definedName name="_3133330">#REF!</definedName>
    <definedName name="_3133330100">#REF!</definedName>
    <definedName name="_3133330200">#REF!</definedName>
    <definedName name="_3133330300">#REF!</definedName>
    <definedName name="_3133330400">#REF!</definedName>
    <definedName name="_3133330500">#REF!</definedName>
    <definedName name="_313334">#REF!</definedName>
    <definedName name="_3133340100">#REF!</definedName>
    <definedName name="_313335">#REF!</definedName>
    <definedName name="_3133350000">#REF!</definedName>
    <definedName name="_31334">#REF!</definedName>
    <definedName name="_313341">#REF!</definedName>
    <definedName name="_3133410000">#REF!</definedName>
    <definedName name="_313342">#REF!</definedName>
    <definedName name="_3133420000">#REF!</definedName>
    <definedName name="_313343">#REF!</definedName>
    <definedName name="_3133430000">#REF!</definedName>
    <definedName name="_313344">#REF!</definedName>
    <definedName name="_3133440000">#REF!</definedName>
    <definedName name="_31335">#REF!</definedName>
    <definedName name="_313351">#REF!</definedName>
    <definedName name="_3133511">#REF!</definedName>
    <definedName name="_3133511110">#REF!</definedName>
    <definedName name="_3133511120">#REF!</definedName>
    <definedName name="_3133511200">#REF!</definedName>
    <definedName name="_3133511300">#REF!</definedName>
    <definedName name="_3133511900">#REF!</definedName>
    <definedName name="_3133512">#REF!</definedName>
    <definedName name="_3133512100">#REF!</definedName>
    <definedName name="_3133512200">#REF!</definedName>
    <definedName name="_3133512900">#REF!</definedName>
    <definedName name="_313352">#REF!</definedName>
    <definedName name="_3133521">#REF!</definedName>
    <definedName name="_3133521000">#REF!</definedName>
    <definedName name="_313353">#REF!</definedName>
    <definedName name="_3133531">#REF!</definedName>
    <definedName name="_3133531000">#REF!</definedName>
    <definedName name="_31336">#REF!</definedName>
    <definedName name="_313361">#REF!</definedName>
    <definedName name="_3133611">#REF!</definedName>
    <definedName name="_3133611000">#REF!</definedName>
    <definedName name="_3133611100">#REF!</definedName>
    <definedName name="_3133611200">#REF!</definedName>
    <definedName name="_3133612">#REF!</definedName>
    <definedName name="_3133612000">#REF!</definedName>
    <definedName name="_313362">#REF!</definedName>
    <definedName name="_3133621">#REF!</definedName>
    <definedName name="_3133621000">#REF!</definedName>
    <definedName name="_3133622">#REF!</definedName>
    <definedName name="_3133622000">#REF!</definedName>
    <definedName name="_3133623">#REF!</definedName>
    <definedName name="_3133623000">#REF!</definedName>
    <definedName name="_313369">#REF!</definedName>
    <definedName name="_3133691">#REF!</definedName>
    <definedName name="_3133691000">#REF!</definedName>
    <definedName name="_31337">#REF!</definedName>
    <definedName name="_313372">#REF!</definedName>
    <definedName name="_3133720120">#REF!</definedName>
    <definedName name="_3133720130">#REF!</definedName>
    <definedName name="_3133720140">#REF!</definedName>
    <definedName name="_3133720150">#REF!</definedName>
    <definedName name="_3133720190">#REF!</definedName>
    <definedName name="_3133720210">#REF!</definedName>
    <definedName name="_3133720220">#REF!</definedName>
    <definedName name="_3133720230">#REF!</definedName>
    <definedName name="_3133720240">#REF!</definedName>
    <definedName name="_3133720250">#REF!</definedName>
    <definedName name="_3133720260">#REF!</definedName>
    <definedName name="_3133720270">#REF!</definedName>
    <definedName name="_3133720290">#REF!</definedName>
    <definedName name="_313373">#REF!</definedName>
    <definedName name="_3133730100">#REF!</definedName>
    <definedName name="_3133730200">#REF!</definedName>
    <definedName name="_3133730900">#REF!</definedName>
    <definedName name="_313374">#REF!</definedName>
    <definedName name="_3133740100">#REF!</definedName>
    <definedName name="_3133740200">#REF!</definedName>
    <definedName name="_31338">#REF!</definedName>
    <definedName name="_3133800000">#REF!</definedName>
    <definedName name="_313381">#REF!</definedName>
    <definedName name="_3133810000">#REF!</definedName>
    <definedName name="_313382">#REF!</definedName>
    <definedName name="_3133820000">#REF!</definedName>
    <definedName name="_31339">#REF!</definedName>
    <definedName name="_313391">#REF!</definedName>
    <definedName name="_3133910">#REF!</definedName>
    <definedName name="_3133910100">#REF!</definedName>
    <definedName name="_3133910200">#REF!</definedName>
    <definedName name="_313392">#REF!</definedName>
    <definedName name="_3133920100">#REF!</definedName>
    <definedName name="_3133920200">#REF!</definedName>
    <definedName name="_3133920300">#REF!</definedName>
    <definedName name="_3133920400">#REF!</definedName>
    <definedName name="_313393">#REF!</definedName>
    <definedName name="_3133930000">#REF!</definedName>
    <definedName name="_313394">#REF!</definedName>
    <definedName name="_3133940100">#REF!</definedName>
    <definedName name="_3133940110">#REF!</definedName>
    <definedName name="_3133940120">#REF!</definedName>
    <definedName name="_3133940130">#REF!</definedName>
    <definedName name="_3133940200">#REF!</definedName>
    <definedName name="_3133940210">#REF!</definedName>
    <definedName name="_3133940220">#REF!</definedName>
    <definedName name="_3133940230">#REF!</definedName>
    <definedName name="_313395">#REF!</definedName>
    <definedName name="_3133950000">#REF!</definedName>
    <definedName name="_313396">#REF!</definedName>
    <definedName name="_3133960000">#REF!</definedName>
    <definedName name="_313397">#REF!</definedName>
    <definedName name="_3133970000">#REF!</definedName>
    <definedName name="_313398">#REF!</definedName>
    <definedName name="_3133980100">#REF!</definedName>
    <definedName name="_313399">#REF!</definedName>
    <definedName name="_3133990100">#REF!</definedName>
    <definedName name="_3133990200">#REF!</definedName>
    <definedName name="_3133990300">#REF!</definedName>
    <definedName name="_3133990400">#REF!</definedName>
    <definedName name="_3133990900">#REF!</definedName>
    <definedName name="_3134">#REF!</definedName>
    <definedName name="_31341">#REF!</definedName>
    <definedName name="_313411">#REF!</definedName>
    <definedName name="_3134110100">#REF!</definedName>
    <definedName name="_3134110200">#REF!</definedName>
    <definedName name="_313412">#REF!</definedName>
    <definedName name="_3134120100">#REF!</definedName>
    <definedName name="_3134120200">#REF!</definedName>
    <definedName name="_313413">#REF!</definedName>
    <definedName name="_3134130100">#REF!</definedName>
    <definedName name="_3134130200">#REF!</definedName>
    <definedName name="_3134130300">#REF!</definedName>
    <definedName name="_3134130400">#REF!</definedName>
    <definedName name="_3134130500">#REF!</definedName>
    <definedName name="_3134130600">#REF!</definedName>
    <definedName name="_3134130700">#REF!</definedName>
    <definedName name="_3134130800">#REF!</definedName>
    <definedName name="_3134130900">#REF!</definedName>
    <definedName name="_313414">#REF!</definedName>
    <definedName name="_3134140100">#REF!</definedName>
    <definedName name="_3134140200">#REF!</definedName>
    <definedName name="_3134140900">#REF!</definedName>
    <definedName name="_313415">#REF!</definedName>
    <definedName name="_3134150000">#REF!</definedName>
    <definedName name="_31342">#REF!</definedName>
    <definedName name="_313421">#REF!</definedName>
    <definedName name="_3134210110">#REF!</definedName>
    <definedName name="_3134210115">#REF!</definedName>
    <definedName name="_3134210120">#REF!</definedName>
    <definedName name="_3134210125">#REF!</definedName>
    <definedName name="_3134210130">#REF!</definedName>
    <definedName name="_3134210135">#REF!</definedName>
    <definedName name="_3134210140">#REF!</definedName>
    <definedName name="_3134210145">#REF!</definedName>
    <definedName name="_3134210150">#REF!</definedName>
    <definedName name="_3134210155">#REF!</definedName>
    <definedName name="_3134210160">#REF!</definedName>
    <definedName name="_3134210165">#REF!</definedName>
    <definedName name="_3134210190">#REF!</definedName>
    <definedName name="_3134211">#REF!</definedName>
    <definedName name="_3134211100">#REF!</definedName>
    <definedName name="_3134211200">#REF!</definedName>
    <definedName name="_3134211300">#REF!</definedName>
    <definedName name="_3134211400">#REF!</definedName>
    <definedName name="_3134212">#REF!</definedName>
    <definedName name="_3134212100">#REF!</definedName>
    <definedName name="_3134212200">#REF!</definedName>
    <definedName name="_3134212300">#REF!</definedName>
    <definedName name="_3134212400">#REF!</definedName>
    <definedName name="_313422">#REF!</definedName>
    <definedName name="_3134220110">#REF!</definedName>
    <definedName name="_3134220115">#REF!</definedName>
    <definedName name="_3134220118">#REF!</definedName>
    <definedName name="_3134220120">#REF!</definedName>
    <definedName name="_3134220125">#REF!</definedName>
    <definedName name="_3134220130">#REF!</definedName>
    <definedName name="_3134220135">#REF!</definedName>
    <definedName name="_3134220140">#REF!</definedName>
    <definedName name="_3134220145">#REF!</definedName>
    <definedName name="_3134220150">#REF!</definedName>
    <definedName name="_3134220155">#REF!</definedName>
    <definedName name="_3134220165">#REF!</definedName>
    <definedName name="_3134220166">#REF!</definedName>
    <definedName name="_3134220170">#REF!</definedName>
    <definedName name="_3134220190">#REF!</definedName>
    <definedName name="_3134221">#REF!</definedName>
    <definedName name="_3134221100">#REF!</definedName>
    <definedName name="_3134221200">#REF!</definedName>
    <definedName name="_3134221300">#REF!</definedName>
    <definedName name="_3134221400">#REF!</definedName>
    <definedName name="_313423">#REF!</definedName>
    <definedName name="_3134230110">#REF!</definedName>
    <definedName name="_3134230115">#REF!</definedName>
    <definedName name="_3134230120">#REF!</definedName>
    <definedName name="_3134230125">#REF!</definedName>
    <definedName name="_3134230190">#REF!</definedName>
    <definedName name="_3134231">#REF!</definedName>
    <definedName name="_3134231100">#REF!</definedName>
    <definedName name="_3134231200">#REF!</definedName>
    <definedName name="_3134231300">#REF!</definedName>
    <definedName name="_3134232">#REF!</definedName>
    <definedName name="_3134232100">#REF!</definedName>
    <definedName name="_3134232200">#REF!</definedName>
    <definedName name="_3134232300">#REF!</definedName>
    <definedName name="_3134232400">#REF!</definedName>
    <definedName name="_3134233">#REF!</definedName>
    <definedName name="_3134233100">#REF!</definedName>
    <definedName name="_3134233200">#REF!</definedName>
    <definedName name="_3134233300">#REF!</definedName>
    <definedName name="_3134234">#REF!</definedName>
    <definedName name="_3134234100">#REF!</definedName>
    <definedName name="_3134234200">#REF!</definedName>
    <definedName name="_3134234300">#REF!</definedName>
    <definedName name="_3134235">#REF!</definedName>
    <definedName name="_3134235100">#REF!</definedName>
    <definedName name="_313424">#REF!</definedName>
    <definedName name="_3134240111">#REF!</definedName>
    <definedName name="_3134240112">#REF!</definedName>
    <definedName name="_3134240113">#REF!</definedName>
    <definedName name="_3134241">#REF!</definedName>
    <definedName name="_3134241100">#REF!</definedName>
    <definedName name="_3134241200">#REF!</definedName>
    <definedName name="_3134242">#REF!</definedName>
    <definedName name="_3134242100">#REF!</definedName>
    <definedName name="_3134242200">#REF!</definedName>
    <definedName name="_3134242300">#REF!</definedName>
    <definedName name="_313425">#REF!</definedName>
    <definedName name="_3134251">#REF!</definedName>
    <definedName name="_3134251000">#REF!</definedName>
    <definedName name="_3134251100">#REF!</definedName>
    <definedName name="_3134251200">#REF!</definedName>
    <definedName name="_3134251300">#REF!</definedName>
    <definedName name="_3134251310">#REF!</definedName>
    <definedName name="_3134251320">#REF!</definedName>
    <definedName name="_3134251400">#REF!</definedName>
    <definedName name="_3134251500">#REF!</definedName>
    <definedName name="_3134251600">#REF!</definedName>
    <definedName name="_3134251700">#REF!</definedName>
    <definedName name="_3134251810">#REF!</definedName>
    <definedName name="_3134251820">#REF!</definedName>
    <definedName name="_3134251830">#REF!</definedName>
    <definedName name="_3134252">#REF!</definedName>
    <definedName name="_3134252100">#REF!</definedName>
    <definedName name="_3134252200">#REF!</definedName>
    <definedName name="_3134252300">#REF!</definedName>
    <definedName name="_3134253">#REF!</definedName>
    <definedName name="_3134253100">#REF!</definedName>
    <definedName name="_3134253300">#REF!</definedName>
    <definedName name="_3134253400">#REF!</definedName>
    <definedName name="_3134254">#REF!</definedName>
    <definedName name="_3134254000">#REF!</definedName>
    <definedName name="_3134255">#REF!</definedName>
    <definedName name="_3134255000">#REF!</definedName>
    <definedName name="_3134255100">#REF!</definedName>
    <definedName name="_3134255200">#REF!</definedName>
    <definedName name="_3134255300">#REF!</definedName>
    <definedName name="_3134256">#REF!</definedName>
    <definedName name="_3134256100">#REF!</definedName>
    <definedName name="_3134257">#REF!</definedName>
    <definedName name="_3134257100">#REF!</definedName>
    <definedName name="_3134257200">#REF!</definedName>
    <definedName name="_3134257300">#REF!</definedName>
    <definedName name="_3134257400">#REF!</definedName>
    <definedName name="_3134259">#REF!</definedName>
    <definedName name="_3134259000">#REF!</definedName>
    <definedName name="_313426">#REF!</definedName>
    <definedName name="_3134260">#REF!</definedName>
    <definedName name="_3134260000">#REF!</definedName>
    <definedName name="_313427">#REF!</definedName>
    <definedName name="_3134270">#REF!</definedName>
    <definedName name="_3134270000">#REF!</definedName>
    <definedName name="_3134270100">#REF!</definedName>
    <definedName name="_3134270200">#REF!</definedName>
    <definedName name="_313428">#REF!</definedName>
    <definedName name="_3134280100">#REF!</definedName>
    <definedName name="_3134280200">#REF!</definedName>
    <definedName name="_313429">#REF!</definedName>
    <definedName name="_3134290100">#REF!</definedName>
    <definedName name="_3134290200">#REF!</definedName>
    <definedName name="_31343">#REF!</definedName>
    <definedName name="_313431">#REF!</definedName>
    <definedName name="_3134310000">#REF!</definedName>
    <definedName name="_313432">#REF!</definedName>
    <definedName name="_3134320100">#REF!</definedName>
    <definedName name="_3134320200">#REF!</definedName>
    <definedName name="_3134320300">#REF!</definedName>
    <definedName name="_3134320400">#REF!</definedName>
    <definedName name="_3134320500">#REF!</definedName>
    <definedName name="_3134320900">#REF!</definedName>
    <definedName name="_31344">#REF!</definedName>
    <definedName name="_313441">#REF!</definedName>
    <definedName name="_3134410">#REF!</definedName>
    <definedName name="_3134410100">#REF!</definedName>
    <definedName name="_3134410210">#REF!</definedName>
    <definedName name="_3134410220">#REF!</definedName>
    <definedName name="_313442">#REF!</definedName>
    <definedName name="_3134420">#REF!</definedName>
    <definedName name="_3134420100">#REF!</definedName>
    <definedName name="_3134420210">#REF!</definedName>
    <definedName name="_3134420220">#REF!</definedName>
    <definedName name="_313443">#REF!</definedName>
    <definedName name="_3134430">#REF!</definedName>
    <definedName name="_3134430100">#REF!</definedName>
    <definedName name="_3134430210">#REF!</definedName>
    <definedName name="_3134430220">#REF!</definedName>
    <definedName name="_313444">#REF!</definedName>
    <definedName name="_3134440">#REF!</definedName>
    <definedName name="_3134440100">#REF!</definedName>
    <definedName name="_3134440200">#REF!</definedName>
    <definedName name="_313445">#REF!</definedName>
    <definedName name="_3134450">#REF!</definedName>
    <definedName name="_3134450220">#REF!</definedName>
    <definedName name="_3134450230">#REF!</definedName>
    <definedName name="_3134450240">#REF!</definedName>
    <definedName name="_313446">#REF!</definedName>
    <definedName name="_3134460">#REF!</definedName>
    <definedName name="_3134460100">#REF!</definedName>
    <definedName name="_313447">#REF!</definedName>
    <definedName name="_3134470">#REF!</definedName>
    <definedName name="_3134470000">#REF!</definedName>
    <definedName name="_313449">#REF!</definedName>
    <definedName name="_3134490">#REF!</definedName>
    <definedName name="_3134490000">#REF!</definedName>
    <definedName name="_31345">#REF!</definedName>
    <definedName name="_313451">#REF!</definedName>
    <definedName name="_3134510100">#REF!</definedName>
    <definedName name="_3134510200">#REF!</definedName>
    <definedName name="_3135">#REF!</definedName>
    <definedName name="_31351">#REF!</definedName>
    <definedName name="_313511">#REF!</definedName>
    <definedName name="_3135110000">#REF!</definedName>
    <definedName name="_313512">#REF!</definedName>
    <definedName name="_3135120000">#REF!</definedName>
    <definedName name="_313513">#REF!</definedName>
    <definedName name="_3135130000">#REF!</definedName>
    <definedName name="_313514">#REF!</definedName>
    <definedName name="_313515">#REF!</definedName>
    <definedName name="_3135150000">#REF!</definedName>
    <definedName name="_313516">#REF!</definedName>
    <definedName name="_3135160000">#REF!</definedName>
    <definedName name="_3135161000">#REF!</definedName>
    <definedName name="_3135162000">#REF!</definedName>
    <definedName name="_3135163000">#REF!</definedName>
    <definedName name="_31352">#REF!</definedName>
    <definedName name="_313521">#REF!</definedName>
    <definedName name="_3135211">#REF!</definedName>
    <definedName name="_3135211000">#REF!</definedName>
    <definedName name="_3135212">#REF!</definedName>
    <definedName name="_3135212000">#REF!</definedName>
    <definedName name="_3135213">#REF!</definedName>
    <definedName name="_3135213000">#REF!</definedName>
    <definedName name="_313522">#REF!</definedName>
    <definedName name="_3135221">#REF!</definedName>
    <definedName name="_3135221000">#REF!</definedName>
    <definedName name="_3135222">#REF!</definedName>
    <definedName name="_3135222000">#REF!</definedName>
    <definedName name="_3135223">#REF!</definedName>
    <definedName name="_3135223000">#REF!</definedName>
    <definedName name="_31353">#REF!</definedName>
    <definedName name="_313531">#REF!</definedName>
    <definedName name="_3135310000">#REF!</definedName>
    <definedName name="_3136">#REF!</definedName>
    <definedName name="_31361">#REF!</definedName>
    <definedName name="_313611">#REF!</definedName>
    <definedName name="_3136110100">#REF!</definedName>
    <definedName name="_3136110200">#REF!</definedName>
    <definedName name="_3136110300">#REF!</definedName>
    <definedName name="_3136110400">#REF!</definedName>
    <definedName name="_3136110900">#REF!</definedName>
    <definedName name="_313612">#REF!</definedName>
    <definedName name="_3136120100">#REF!</definedName>
    <definedName name="_3136120200">#REF!</definedName>
    <definedName name="_3136120300">#REF!</definedName>
    <definedName name="_3136120400">#REF!</definedName>
    <definedName name="_3136120900">#REF!</definedName>
    <definedName name="_313613">#REF!</definedName>
    <definedName name="_3136130000">#REF!</definedName>
    <definedName name="_31362">#REF!</definedName>
    <definedName name="_313621">#REF!</definedName>
    <definedName name="_3136210100">#REF!</definedName>
    <definedName name="_3136210200">#REF!</definedName>
    <definedName name="_313622">#REF!</definedName>
    <definedName name="_3136220000">#REF!</definedName>
    <definedName name="_313623">#REF!</definedName>
    <definedName name="_3136230000">#REF!</definedName>
    <definedName name="_31363">#REF!</definedName>
    <definedName name="_313631">#REF!</definedName>
    <definedName name="_3136310100">#REF!</definedName>
    <definedName name="_3136310200">#REF!</definedName>
    <definedName name="_31367">#REF!</definedName>
    <definedName name="_3136700100">#REF!</definedName>
    <definedName name="_3136700900">#REF!</definedName>
    <definedName name="_31369">#REF!</definedName>
    <definedName name="_313691">#REF!</definedName>
    <definedName name="_3136910000">#REF!</definedName>
    <definedName name="_313692">#REF!</definedName>
    <definedName name="_3136920000">#REF!</definedName>
    <definedName name="_313693">#REF!</definedName>
    <definedName name="_3136930000">#REF!</definedName>
    <definedName name="_313694">#REF!</definedName>
    <definedName name="_3136940000">#REF!</definedName>
    <definedName name="_313695">#REF!</definedName>
    <definedName name="_3136950000">#REF!</definedName>
    <definedName name="_313699">#REF!</definedName>
    <definedName name="_3136990000">#REF!</definedName>
    <definedName name="_3137">#REF!</definedName>
    <definedName name="_31371">#REF!</definedName>
    <definedName name="_313711">#REF!</definedName>
    <definedName name="_3137110100">#REF!</definedName>
    <definedName name="_313712">#REF!</definedName>
    <definedName name="_3137120100">#REF!</definedName>
    <definedName name="_3137120200">#REF!</definedName>
    <definedName name="_313713">#REF!</definedName>
    <definedName name="_3137130000">#REF!</definedName>
    <definedName name="_313714">#REF!</definedName>
    <definedName name="_3137140000">#REF!</definedName>
    <definedName name="_31372">#REF!</definedName>
    <definedName name="_3137200100">#REF!</definedName>
    <definedName name="_3137200200">#REF!</definedName>
    <definedName name="_3137200300">#REF!</definedName>
    <definedName name="_31373">#REF!</definedName>
    <definedName name="_3137300000">#REF!</definedName>
    <definedName name="_31374">#REF!</definedName>
    <definedName name="_3137400000">#REF!</definedName>
    <definedName name="_31375">#REF!</definedName>
    <definedName name="_3137500000">#REF!</definedName>
    <definedName name="_31376">#REF!</definedName>
    <definedName name="_3137600000">#REF!</definedName>
    <definedName name="_31377">#REF!</definedName>
    <definedName name="_3137700000">#REF!</definedName>
    <definedName name="_31379">#REF!</definedName>
    <definedName name="_3137900100">#REF!</definedName>
    <definedName name="_3137900200">#REF!</definedName>
    <definedName name="_3137900300">#REF!</definedName>
    <definedName name="_3137900400">#REF!</definedName>
    <definedName name="_3137900500">#REF!</definedName>
    <definedName name="_3137900600">#REF!</definedName>
    <definedName name="_3137900610">#REF!</definedName>
    <definedName name="_3137900620">#REF!</definedName>
    <definedName name="_3137900630">#REF!</definedName>
    <definedName name="_3137900640">#REF!</definedName>
    <definedName name="_3137900700">#REF!</definedName>
    <definedName name="_3137900800">#REF!</definedName>
    <definedName name="_3137900900">#REF!</definedName>
    <definedName name="_3138">#REF!</definedName>
    <definedName name="_31381">#REF!</definedName>
    <definedName name="_313811">#REF!</definedName>
    <definedName name="_3138110000">#REF!</definedName>
    <definedName name="_313812">#REF!</definedName>
    <definedName name="_3138121">#REF!</definedName>
    <definedName name="_3138121100">#REF!</definedName>
    <definedName name="_3138121410">#REF!</definedName>
    <definedName name="_3138121420">#REF!</definedName>
    <definedName name="_3138121430">#REF!</definedName>
    <definedName name="_3138121440">#REF!</definedName>
    <definedName name="_3138121450">#REF!</definedName>
    <definedName name="_3138121460">#REF!</definedName>
    <definedName name="_3138121470">#REF!</definedName>
    <definedName name="_3138121500">#REF!</definedName>
    <definedName name="_3138121600">#REF!</definedName>
    <definedName name="_3138121700">#REF!</definedName>
    <definedName name="_3138121800">#REF!</definedName>
    <definedName name="_3138122">#REF!</definedName>
    <definedName name="_3138122100">#REF!</definedName>
    <definedName name="_3138122200">#REF!</definedName>
    <definedName name="_3138122300">#REF!</definedName>
    <definedName name="_3138122900">#REF!</definedName>
    <definedName name="_3138124">#REF!</definedName>
    <definedName name="_3138124100">#REF!</definedName>
    <definedName name="_3138124200">#REF!</definedName>
    <definedName name="_3138124300">#REF!</definedName>
    <definedName name="_3138125">#REF!</definedName>
    <definedName name="_3138125000">#REF!</definedName>
    <definedName name="_3138129">#REF!</definedName>
    <definedName name="_3138129110">#REF!</definedName>
    <definedName name="_3138129120">#REF!</definedName>
    <definedName name="_3138129310">#REF!</definedName>
    <definedName name="_3138129320">#REF!</definedName>
    <definedName name="_3138129330">#REF!</definedName>
    <definedName name="_3138129340">#REF!</definedName>
    <definedName name="_3138129350">#REF!</definedName>
    <definedName name="_3138129360">#REF!</definedName>
    <definedName name="_3138129910">#REF!</definedName>
    <definedName name="_3138129920">#REF!</definedName>
    <definedName name="_313813">#REF!</definedName>
    <definedName name="_3138130000">#REF!</definedName>
    <definedName name="_313814">#REF!</definedName>
    <definedName name="_3138140000">#REF!</definedName>
    <definedName name="_313815">#REF!</definedName>
    <definedName name="_3138150000">#REF!</definedName>
    <definedName name="_313816">#REF!</definedName>
    <definedName name="_3138160000">#REF!</definedName>
    <definedName name="_313819">#REF!</definedName>
    <definedName name="_3138191">#REF!</definedName>
    <definedName name="_3138191000">#REF!</definedName>
    <definedName name="_3138192">#REF!</definedName>
    <definedName name="_3138192000">#REF!</definedName>
    <definedName name="_3138193">#REF!</definedName>
    <definedName name="_3138193000">#REF!</definedName>
    <definedName name="_31382">#REF!</definedName>
    <definedName name="_313821">#REF!</definedName>
    <definedName name="_3138211">#REF!</definedName>
    <definedName name="_3138211100">#REF!</definedName>
    <definedName name="_3138211200">#REF!</definedName>
    <definedName name="_3138212">#REF!</definedName>
    <definedName name="_3138212000">#REF!</definedName>
    <definedName name="_3138219">#REF!</definedName>
    <definedName name="_3138219000">#REF!</definedName>
    <definedName name="_313829">#REF!</definedName>
    <definedName name="_3138290000">#REF!</definedName>
    <definedName name="_31383">#REF!</definedName>
    <definedName name="_313832">#REF!</definedName>
    <definedName name="_3138320000">#REF!</definedName>
    <definedName name="_31384">#REF!</definedName>
    <definedName name="_313841">#REF!</definedName>
    <definedName name="_3138410100">#REF!</definedName>
    <definedName name="_31385">#REF!</definedName>
    <definedName name="_313851">#REF!</definedName>
    <definedName name="_3138510100">#REF!</definedName>
    <definedName name="_31386">#REF!</definedName>
    <definedName name="_3138600000">#REF!</definedName>
    <definedName name="_31387">#REF!</definedName>
    <definedName name="_3138700000">#REF!</definedName>
    <definedName name="_31389">#REF!</definedName>
    <definedName name="_313891">#REF!</definedName>
    <definedName name="_3138910000">#REF!</definedName>
    <definedName name="_313892">#REF!</definedName>
    <definedName name="_3138920000">#REF!</definedName>
    <definedName name="_313893">#REF!</definedName>
    <definedName name="_3138930000">#REF!</definedName>
    <definedName name="_313894">#REF!</definedName>
    <definedName name="_3138940000">#REF!</definedName>
    <definedName name="_313895">#REF!</definedName>
    <definedName name="_3138950000">#REF!</definedName>
    <definedName name="_313896">#REF!</definedName>
    <definedName name="_3138960000">#REF!</definedName>
    <definedName name="_313899">#REF!</definedName>
    <definedName name="_3138990000">#REF!</definedName>
    <definedName name="_3139">#REF!</definedName>
    <definedName name="_31391">#REF!</definedName>
    <definedName name="_313911">#REF!</definedName>
    <definedName name="_3139110100">#REF!</definedName>
    <definedName name="_3139110200">#REF!</definedName>
    <definedName name="_3139110300">#REF!</definedName>
    <definedName name="_3139110400">#REF!</definedName>
    <definedName name="_3139110500">#REF!</definedName>
    <definedName name="_3139110600">#REF!</definedName>
    <definedName name="_3139110700">#REF!</definedName>
    <definedName name="_313912">#REF!</definedName>
    <definedName name="_3139121000">#REF!</definedName>
    <definedName name="_315">#REF!</definedName>
    <definedName name="_3151">#REF!</definedName>
    <definedName name="_31511">#REF!</definedName>
    <definedName name="_315111">#REF!</definedName>
    <definedName name="_3151111">#REF!</definedName>
    <definedName name="_3151111000">#REF!</definedName>
    <definedName name="_315112">#REF!</definedName>
    <definedName name="_3151121">#REF!</definedName>
    <definedName name="_3151121000">#REF!</definedName>
    <definedName name="_3151122">#REF!</definedName>
    <definedName name="_3151122000">#REF!</definedName>
    <definedName name="_3151123">#REF!</definedName>
    <definedName name="_3151123000">#REF!</definedName>
    <definedName name="_31512">#REF!</definedName>
    <definedName name="_315121">#REF!</definedName>
    <definedName name="_3151211">#REF!</definedName>
    <definedName name="_3151211000">#REF!</definedName>
    <definedName name="_3151212">#REF!</definedName>
    <definedName name="_3151212000">#REF!</definedName>
    <definedName name="_3151212100">#REF!</definedName>
    <definedName name="_3151212200">#REF!</definedName>
    <definedName name="_3151212300">#REF!</definedName>
    <definedName name="_3151212400">#REF!</definedName>
    <definedName name="_3151212500">#REF!</definedName>
    <definedName name="_315122">#REF!</definedName>
    <definedName name="_3151221">#REF!</definedName>
    <definedName name="_3151221000">#REF!</definedName>
    <definedName name="_3151222">#REF!</definedName>
    <definedName name="_3151222000">#REF!</definedName>
    <definedName name="_3151223">#REF!</definedName>
    <definedName name="_3151223000">#REF!</definedName>
    <definedName name="_3151224">#REF!</definedName>
    <definedName name="_3151224000">#REF!</definedName>
    <definedName name="_3151225">#REF!</definedName>
    <definedName name="_3151225100">#REF!</definedName>
    <definedName name="_3151225200">#REF!</definedName>
    <definedName name="_3151225300">#REF!</definedName>
    <definedName name="_3151225400">#REF!</definedName>
    <definedName name="_3151225500">#REF!</definedName>
    <definedName name="_3151226">#REF!</definedName>
    <definedName name="_3151226100">#REF!</definedName>
    <definedName name="_3151226900">#REF!</definedName>
    <definedName name="_315123">#REF!</definedName>
    <definedName name="_3151231">#REF!</definedName>
    <definedName name="_3151231000">#REF!</definedName>
    <definedName name="_3151232">#REF!</definedName>
    <definedName name="_3151232000">#REF!</definedName>
    <definedName name="_3151233">#REF!</definedName>
    <definedName name="_3151233000">#REF!</definedName>
    <definedName name="_3151234">#REF!</definedName>
    <definedName name="_3151234000">#REF!</definedName>
    <definedName name="_3151239">#REF!</definedName>
    <definedName name="_3151239000">#REF!</definedName>
    <definedName name="_315129">#REF!</definedName>
    <definedName name="_3151290000">#REF!</definedName>
    <definedName name="_31513">#REF!</definedName>
    <definedName name="_315131">#REF!</definedName>
    <definedName name="_3151310000">#REF!</definedName>
    <definedName name="_315132">#REF!</definedName>
    <definedName name="_3151320000">#REF!</definedName>
    <definedName name="_315133">#REF!</definedName>
    <definedName name="_3151330000">#REF!</definedName>
    <definedName name="_315134">#REF!</definedName>
    <definedName name="_3151340000">#REF!</definedName>
    <definedName name="_315135">#REF!</definedName>
    <definedName name="_3151350000">#REF!</definedName>
    <definedName name="_315136">#REF!</definedName>
    <definedName name="_3151360000">#REF!</definedName>
    <definedName name="_315137">#REF!</definedName>
    <definedName name="_3151370000">#REF!</definedName>
    <definedName name="_315138">#REF!</definedName>
    <definedName name="_3151380000">#REF!</definedName>
    <definedName name="_315139">#REF!</definedName>
    <definedName name="_3151390110">#REF!</definedName>
    <definedName name="_3151390120">#REF!</definedName>
    <definedName name="_3151390130">#REF!</definedName>
    <definedName name="_3151390200">#REF!</definedName>
    <definedName name="_3151390310">#REF!</definedName>
    <definedName name="_3151390320">#REF!</definedName>
    <definedName name="_3151390330">#REF!</definedName>
    <definedName name="_3151390400">#REF!</definedName>
    <definedName name="_31514">#REF!</definedName>
    <definedName name="_315141">#REF!</definedName>
    <definedName name="_3151411">#REF!</definedName>
    <definedName name="_3151411100">#REF!</definedName>
    <definedName name="_3151412">#REF!</definedName>
    <definedName name="_3151412000">#REF!</definedName>
    <definedName name="_3151413">#REF!</definedName>
    <definedName name="_3151413000">#REF!</definedName>
    <definedName name="_315142">#REF!</definedName>
    <definedName name="_3151421">#REF!</definedName>
    <definedName name="_3151421000">#REF!</definedName>
    <definedName name="_3151422">#REF!</definedName>
    <definedName name="_3151422000">#REF!</definedName>
    <definedName name="_315149">#REF!</definedName>
    <definedName name="_3151491">#REF!</definedName>
    <definedName name="_3151491100">#REF!</definedName>
    <definedName name="_3151491900">#REF!</definedName>
    <definedName name="_3151492">#REF!</definedName>
    <definedName name="_3151492100">#REF!</definedName>
    <definedName name="_3151492200">#REF!</definedName>
    <definedName name="_31515">#REF!</definedName>
    <definedName name="_315151">#REF!</definedName>
    <definedName name="_3151511">#REF!</definedName>
    <definedName name="_3151511100">#REF!</definedName>
    <definedName name="_31516">#REF!</definedName>
    <definedName name="_315161">#REF!</definedName>
    <definedName name="_3151611">#REF!</definedName>
    <definedName name="_3151611300">#REF!</definedName>
    <definedName name="_3151611400">#REF!</definedName>
    <definedName name="_3151611900">#REF!</definedName>
    <definedName name="_315162">#REF!</definedName>
    <definedName name="_3151621">#REF!</definedName>
    <definedName name="_3151621100">#REF!</definedName>
    <definedName name="_3151621200">#REF!</definedName>
    <definedName name="_3151621300">#REF!</definedName>
    <definedName name="_3151621400">#REF!</definedName>
    <definedName name="_3151621700">#REF!</definedName>
    <definedName name="_3151621900">#REF!</definedName>
    <definedName name="_3151622">#REF!</definedName>
    <definedName name="_3151622100">#REF!</definedName>
    <definedName name="_3151622200">#REF!</definedName>
    <definedName name="_3151622300">#REF!</definedName>
    <definedName name="_3151622400">#REF!</definedName>
    <definedName name="_3151622500">#REF!</definedName>
    <definedName name="_3151623">#REF!</definedName>
    <definedName name="_3151623000">#REF!</definedName>
    <definedName name="_315163">#REF!</definedName>
    <definedName name="_3151631">#REF!</definedName>
    <definedName name="_3151631100">#REF!</definedName>
    <definedName name="_3151631200">#REF!</definedName>
    <definedName name="_3151631300">#REF!</definedName>
    <definedName name="_31518">#REF!</definedName>
    <definedName name="_315181">#REF!</definedName>
    <definedName name="_3151810000">#REF!</definedName>
    <definedName name="_315182">#REF!</definedName>
    <definedName name="_3151820000">#REF!</definedName>
    <definedName name="_3152">#REF!</definedName>
    <definedName name="_31521">#REF!</definedName>
    <definedName name="_3152100000">#REF!</definedName>
    <definedName name="_3152100100">#REF!</definedName>
    <definedName name="_3152100200">#REF!</definedName>
    <definedName name="_3152100300">#REF!</definedName>
    <definedName name="_3152100400">#REF!</definedName>
    <definedName name="_31522">#REF!</definedName>
    <definedName name="_3152200000">#REF!</definedName>
    <definedName name="_3152200100">#REF!</definedName>
    <definedName name="_3152200200">#REF!</definedName>
    <definedName name="_31523">#REF!</definedName>
    <definedName name="_3152300">#REF!</definedName>
    <definedName name="_3152300000">#REF!</definedName>
    <definedName name="_3153">#REF!</definedName>
    <definedName name="_31531">#REF!</definedName>
    <definedName name="_315311">#REF!</definedName>
    <definedName name="_3153110000">#REF!</definedName>
    <definedName name="_3153110100">#REF!</definedName>
    <definedName name="_3153110200">#REF!</definedName>
    <definedName name="_3153110300">#REF!</definedName>
    <definedName name="_315312">#REF!</definedName>
    <definedName name="_3153120000">#REF!</definedName>
    <definedName name="_3153120100">#REF!</definedName>
    <definedName name="_3153120200">#REF!</definedName>
    <definedName name="_3153120300">#REF!</definedName>
    <definedName name="_315313">#REF!</definedName>
    <definedName name="_3153130000">#REF!</definedName>
    <definedName name="_315314">#REF!</definedName>
    <definedName name="_3153141">#REF!</definedName>
    <definedName name="_3153141100">#REF!</definedName>
    <definedName name="_3153141200">#REF!</definedName>
    <definedName name="_3153141900">#REF!</definedName>
    <definedName name="_3153142">#REF!</definedName>
    <definedName name="_3153142100">#REF!</definedName>
    <definedName name="_3153142200">#REF!</definedName>
    <definedName name="_3153143">#REF!</definedName>
    <definedName name="_3153143000">#REF!</definedName>
    <definedName name="_315315">#REF!</definedName>
    <definedName name="_3153151">#REF!</definedName>
    <definedName name="_3153151000">#REF!</definedName>
    <definedName name="_3153159">#REF!</definedName>
    <definedName name="_3153159000">#REF!</definedName>
    <definedName name="_315316">#REF!</definedName>
    <definedName name="_3153160100">#REF!</definedName>
    <definedName name="_3153160200">#REF!</definedName>
    <definedName name="_3153160300">#REF!</definedName>
    <definedName name="_315317">#REF!</definedName>
    <definedName name="_3153170000">#REF!</definedName>
    <definedName name="_315318">#REF!</definedName>
    <definedName name="_3153180000">#REF!</definedName>
    <definedName name="_315319">#REF!</definedName>
    <definedName name="_3153190000">#REF!</definedName>
    <definedName name="_31532">#REF!</definedName>
    <definedName name="_315321">#REF!</definedName>
    <definedName name="_3153210110">#REF!</definedName>
    <definedName name="_3153210120">#REF!</definedName>
    <definedName name="_3153210200">#REF!</definedName>
    <definedName name="_3153210300">#REF!</definedName>
    <definedName name="_315322">#REF!</definedName>
    <definedName name="_3153220000">#REF!</definedName>
    <definedName name="_315323">#REF!</definedName>
    <definedName name="_3153230100">#REF!</definedName>
    <definedName name="_3153230200">#REF!</definedName>
    <definedName name="_3153230300">#REF!</definedName>
    <definedName name="_315324">#REF!</definedName>
    <definedName name="_3153240000">#REF!</definedName>
    <definedName name="_315325">#REF!</definedName>
    <definedName name="_3153250000">#REF!</definedName>
    <definedName name="_31533">#REF!</definedName>
    <definedName name="_315331">#REF!</definedName>
    <definedName name="_3153310100">#REF!</definedName>
    <definedName name="_3153310200">#REF!</definedName>
    <definedName name="_3153310300">#REF!</definedName>
    <definedName name="_3153310400">#REF!</definedName>
    <definedName name="_3153310500">#REF!</definedName>
    <definedName name="_3153310510">#REF!</definedName>
    <definedName name="_3153310600">#REF!</definedName>
    <definedName name="_3153310700">#REF!</definedName>
    <definedName name="_3153310800">#REF!</definedName>
    <definedName name="_3153310900">#REF!</definedName>
    <definedName name="_315332">#REF!</definedName>
    <definedName name="_3153320100">#REF!</definedName>
    <definedName name="_3153320200">#REF!</definedName>
    <definedName name="_315333">#REF!</definedName>
    <definedName name="_3153330">#REF!</definedName>
    <definedName name="_3153330100">#REF!</definedName>
    <definedName name="_3153330200">#REF!</definedName>
    <definedName name="_3153330300">#REF!</definedName>
    <definedName name="_3153330400">#REF!</definedName>
    <definedName name="_3153330500">#REF!</definedName>
    <definedName name="_315334">#REF!</definedName>
    <definedName name="_3153340100">#REF!</definedName>
    <definedName name="_315335">#REF!</definedName>
    <definedName name="_3153350000">#REF!</definedName>
    <definedName name="_31534">#REF!</definedName>
    <definedName name="_315341">#REF!</definedName>
    <definedName name="_3153410000">#REF!</definedName>
    <definedName name="_315342">#REF!</definedName>
    <definedName name="_3153420000">#REF!</definedName>
    <definedName name="_315343">#REF!</definedName>
    <definedName name="_3153430000">#REF!</definedName>
    <definedName name="_315344">#REF!</definedName>
    <definedName name="_3153440000">#REF!</definedName>
    <definedName name="_31535">#REF!</definedName>
    <definedName name="_315351">#REF!</definedName>
    <definedName name="_3153511">#REF!</definedName>
    <definedName name="_3153511110">#REF!</definedName>
    <definedName name="_3153511120">#REF!</definedName>
    <definedName name="_3153511200">#REF!</definedName>
    <definedName name="_3153511300">#REF!</definedName>
    <definedName name="_3153511900">#REF!</definedName>
    <definedName name="_3153512">#REF!</definedName>
    <definedName name="_3153512100">#REF!</definedName>
    <definedName name="_3153512200">#REF!</definedName>
    <definedName name="_3153512900">#REF!</definedName>
    <definedName name="_315352">#REF!</definedName>
    <definedName name="_3153521">#REF!</definedName>
    <definedName name="_3153521000">#REF!</definedName>
    <definedName name="_315353">#REF!</definedName>
    <definedName name="_3153531">#REF!</definedName>
    <definedName name="_3153531000">#REF!</definedName>
    <definedName name="_31536">#REF!</definedName>
    <definedName name="_315361">#REF!</definedName>
    <definedName name="_3153611">#REF!</definedName>
    <definedName name="_3153611000">#REF!</definedName>
    <definedName name="_3153611100">#REF!</definedName>
    <definedName name="_3153611200">#REF!</definedName>
    <definedName name="_3153612">#REF!</definedName>
    <definedName name="_3153612000">#REF!</definedName>
    <definedName name="_315362">#REF!</definedName>
    <definedName name="_3153621">#REF!</definedName>
    <definedName name="_3153621000">#REF!</definedName>
    <definedName name="_3153622">#REF!</definedName>
    <definedName name="_3153622000">#REF!</definedName>
    <definedName name="_3153623">#REF!</definedName>
    <definedName name="_3153623000">#REF!</definedName>
    <definedName name="_315369">#REF!</definedName>
    <definedName name="_3153691">#REF!</definedName>
    <definedName name="_3153691000">#REF!</definedName>
    <definedName name="_31537">#REF!</definedName>
    <definedName name="_315372">#REF!</definedName>
    <definedName name="_3153720120">#REF!</definedName>
    <definedName name="_3153720130">#REF!</definedName>
    <definedName name="_3153720140">#REF!</definedName>
    <definedName name="_3153720150">#REF!</definedName>
    <definedName name="_3153720190">#REF!</definedName>
    <definedName name="_3153720210">#REF!</definedName>
    <definedName name="_3153720220">#REF!</definedName>
    <definedName name="_3153720230">#REF!</definedName>
    <definedName name="_3153720240">#REF!</definedName>
    <definedName name="_3153720250">#REF!</definedName>
    <definedName name="_3153720260">#REF!</definedName>
    <definedName name="_3153720270">#REF!</definedName>
    <definedName name="_3153720290">#REF!</definedName>
    <definedName name="_315373">#REF!</definedName>
    <definedName name="_3153730100">#REF!</definedName>
    <definedName name="_3153730200">#REF!</definedName>
    <definedName name="_3153730900">#REF!</definedName>
    <definedName name="_315374">#REF!</definedName>
    <definedName name="_3153740100">#REF!</definedName>
    <definedName name="_3153740200">#REF!</definedName>
    <definedName name="_31538">#REF!</definedName>
    <definedName name="_3153800000">#REF!</definedName>
    <definedName name="_315381">#REF!</definedName>
    <definedName name="_3153810000">#REF!</definedName>
    <definedName name="_315382">#REF!</definedName>
    <definedName name="_3153820000">#REF!</definedName>
    <definedName name="_31539">#REF!</definedName>
    <definedName name="_315391">#REF!</definedName>
    <definedName name="_3153910">#REF!</definedName>
    <definedName name="_3153910100">#REF!</definedName>
    <definedName name="_3153910200">#REF!</definedName>
    <definedName name="_315392">#REF!</definedName>
    <definedName name="_3153920100">#REF!</definedName>
    <definedName name="_3153920200">#REF!</definedName>
    <definedName name="_3153920300">#REF!</definedName>
    <definedName name="_3153920400">#REF!</definedName>
    <definedName name="_315393">#REF!</definedName>
    <definedName name="_3153930000">#REF!</definedName>
    <definedName name="_315394">#REF!</definedName>
    <definedName name="_3153940100">#REF!</definedName>
    <definedName name="_3153940110">#REF!</definedName>
    <definedName name="_3153940120">#REF!</definedName>
    <definedName name="_3153940130">#REF!</definedName>
    <definedName name="_3153940200">#REF!</definedName>
    <definedName name="_3153940210">#REF!</definedName>
    <definedName name="_3153940220">#REF!</definedName>
    <definedName name="_3153940230">#REF!</definedName>
    <definedName name="_315395">#REF!</definedName>
    <definedName name="_3153950000">#REF!</definedName>
    <definedName name="_315396">#REF!</definedName>
    <definedName name="_3153960000">#REF!</definedName>
    <definedName name="_315397">#REF!</definedName>
    <definedName name="_3153970000">#REF!</definedName>
    <definedName name="_315398">#REF!</definedName>
    <definedName name="_3153980100">#REF!</definedName>
    <definedName name="_315399">#REF!</definedName>
    <definedName name="_3153990100">#REF!</definedName>
    <definedName name="_3153990200">#REF!</definedName>
    <definedName name="_3153990300">#REF!</definedName>
    <definedName name="_3153990400">#REF!</definedName>
    <definedName name="_3153990900">#REF!</definedName>
    <definedName name="_3154">#REF!</definedName>
    <definedName name="_31541">#REF!</definedName>
    <definedName name="_315411">#REF!</definedName>
    <definedName name="_3154110100">#REF!</definedName>
    <definedName name="_3154110200">#REF!</definedName>
    <definedName name="_315412">#REF!</definedName>
    <definedName name="_3154120100">#REF!</definedName>
    <definedName name="_3154120200">#REF!</definedName>
    <definedName name="_315413">#REF!</definedName>
    <definedName name="_3154130100">#REF!</definedName>
    <definedName name="_3154130200">#REF!</definedName>
    <definedName name="_3154130300">#REF!</definedName>
    <definedName name="_3154130400">#REF!</definedName>
    <definedName name="_3154130500">#REF!</definedName>
    <definedName name="_3154130600">#REF!</definedName>
    <definedName name="_3154130700">#REF!</definedName>
    <definedName name="_3154130800">#REF!</definedName>
    <definedName name="_3154130900">#REF!</definedName>
    <definedName name="_315414">#REF!</definedName>
    <definedName name="_3154140100">#REF!</definedName>
    <definedName name="_3154140200">#REF!</definedName>
    <definedName name="_3154140900">#REF!</definedName>
    <definedName name="_315415">#REF!</definedName>
    <definedName name="_3154150000">#REF!</definedName>
    <definedName name="_31542">#REF!</definedName>
    <definedName name="_315421">#REF!</definedName>
    <definedName name="_3154210110">#REF!</definedName>
    <definedName name="_3154210115">#REF!</definedName>
    <definedName name="_3154210120">#REF!</definedName>
    <definedName name="_3154210125">#REF!</definedName>
    <definedName name="_3154210130">#REF!</definedName>
    <definedName name="_3154210135">#REF!</definedName>
    <definedName name="_3154210140">#REF!</definedName>
    <definedName name="_3154210145">#REF!</definedName>
    <definedName name="_3154210150">#REF!</definedName>
    <definedName name="_3154210155">#REF!</definedName>
    <definedName name="_3154210160">#REF!</definedName>
    <definedName name="_3154210165">#REF!</definedName>
    <definedName name="_3154210190">#REF!</definedName>
    <definedName name="_3154211">#REF!</definedName>
    <definedName name="_3154211100">#REF!</definedName>
    <definedName name="_3154211200">#REF!</definedName>
    <definedName name="_3154211300">#REF!</definedName>
    <definedName name="_3154211400">#REF!</definedName>
    <definedName name="_3154212">#REF!</definedName>
    <definedName name="_3154212100">#REF!</definedName>
    <definedName name="_3154212200">#REF!</definedName>
    <definedName name="_3154212300">#REF!</definedName>
    <definedName name="_3154212400">#REF!</definedName>
    <definedName name="_315422">#REF!</definedName>
    <definedName name="_3154220110">#REF!</definedName>
    <definedName name="_3154220115">#REF!</definedName>
    <definedName name="_3154220118">#REF!</definedName>
    <definedName name="_3154220120">#REF!</definedName>
    <definedName name="_3154220125">#REF!</definedName>
    <definedName name="_3154220130">#REF!</definedName>
    <definedName name="_3154220135">#REF!</definedName>
    <definedName name="_3154220140">#REF!</definedName>
    <definedName name="_3154220145">#REF!</definedName>
    <definedName name="_3154220150">#REF!</definedName>
    <definedName name="_3154220155">#REF!</definedName>
    <definedName name="_3154220165">#REF!</definedName>
    <definedName name="_3154220166">#REF!</definedName>
    <definedName name="_3154220170">#REF!</definedName>
    <definedName name="_3154220190">#REF!</definedName>
    <definedName name="_3154221">#REF!</definedName>
    <definedName name="_3154221100">#REF!</definedName>
    <definedName name="_3154221200">#REF!</definedName>
    <definedName name="_3154221300">#REF!</definedName>
    <definedName name="_3154221400">#REF!</definedName>
    <definedName name="_315423">#REF!</definedName>
    <definedName name="_3154230110">#REF!</definedName>
    <definedName name="_3154230115">#REF!</definedName>
    <definedName name="_3154230120">#REF!</definedName>
    <definedName name="_3154230125">#REF!</definedName>
    <definedName name="_3154230190">#REF!</definedName>
    <definedName name="_3154231">#REF!</definedName>
    <definedName name="_3154231100">#REF!</definedName>
    <definedName name="_3154231200">#REF!</definedName>
    <definedName name="_3154231300">#REF!</definedName>
    <definedName name="_3154232">#REF!</definedName>
    <definedName name="_3154232100">#REF!</definedName>
    <definedName name="_3154232200">#REF!</definedName>
    <definedName name="_3154232300">#REF!</definedName>
    <definedName name="_3154232400">#REF!</definedName>
    <definedName name="_3154233">#REF!</definedName>
    <definedName name="_3154233100">#REF!</definedName>
    <definedName name="_3154233200">#REF!</definedName>
    <definedName name="_3154233300">#REF!</definedName>
    <definedName name="_3154234">#REF!</definedName>
    <definedName name="_3154234100">#REF!</definedName>
    <definedName name="_3154234200">#REF!</definedName>
    <definedName name="_3154234300">#REF!</definedName>
    <definedName name="_3154235">#REF!</definedName>
    <definedName name="_3154235100">#REF!</definedName>
    <definedName name="_315424">#REF!</definedName>
    <definedName name="_3154240111">#REF!</definedName>
    <definedName name="_3154240112">#REF!</definedName>
    <definedName name="_3154240113">#REF!</definedName>
    <definedName name="_3154241">#REF!</definedName>
    <definedName name="_3154241100">#REF!</definedName>
    <definedName name="_3154241200">#REF!</definedName>
    <definedName name="_3154242">#REF!</definedName>
    <definedName name="_3154242100">#REF!</definedName>
    <definedName name="_3154242200">#REF!</definedName>
    <definedName name="_3154242300">#REF!</definedName>
    <definedName name="_315425">#REF!</definedName>
    <definedName name="_3154251">#REF!</definedName>
    <definedName name="_3154251000">#REF!</definedName>
    <definedName name="_3154251100">#REF!</definedName>
    <definedName name="_3154251200">#REF!</definedName>
    <definedName name="_3154251300">#REF!</definedName>
    <definedName name="_3154251310">#REF!</definedName>
    <definedName name="_3154251320">#REF!</definedName>
    <definedName name="_3154251400">#REF!</definedName>
    <definedName name="_3154251500">#REF!</definedName>
    <definedName name="_3154251600">#REF!</definedName>
    <definedName name="_3154251700">#REF!</definedName>
    <definedName name="_3154251810">#REF!</definedName>
    <definedName name="_3154251820">#REF!</definedName>
    <definedName name="_3154251830">#REF!</definedName>
    <definedName name="_3154252">#REF!</definedName>
    <definedName name="_3154252100">#REF!</definedName>
    <definedName name="_3154252200">#REF!</definedName>
    <definedName name="_3154252300">#REF!</definedName>
    <definedName name="_3154253">#REF!</definedName>
    <definedName name="_3154253100">#REF!</definedName>
    <definedName name="_3154253300">#REF!</definedName>
    <definedName name="_3154253400">#REF!</definedName>
    <definedName name="_3154254">#REF!</definedName>
    <definedName name="_3154254000">#REF!</definedName>
    <definedName name="_3154255">#REF!</definedName>
    <definedName name="_3154255000">#REF!</definedName>
    <definedName name="_3154255100">#REF!</definedName>
    <definedName name="_3154255200">#REF!</definedName>
    <definedName name="_3154255300">#REF!</definedName>
    <definedName name="_3154256">#REF!</definedName>
    <definedName name="_3154256100">#REF!</definedName>
    <definedName name="_3154257">#REF!</definedName>
    <definedName name="_3154257100">#REF!</definedName>
    <definedName name="_3154257200">#REF!</definedName>
    <definedName name="_3154257300">#REF!</definedName>
    <definedName name="_3154257400">#REF!</definedName>
    <definedName name="_3154259">#REF!</definedName>
    <definedName name="_3154259000">#REF!</definedName>
    <definedName name="_315426">#REF!</definedName>
    <definedName name="_3154260">#REF!</definedName>
    <definedName name="_3154260000">#REF!</definedName>
    <definedName name="_315427">#REF!</definedName>
    <definedName name="_3154270">#REF!</definedName>
    <definedName name="_3154270000">#REF!</definedName>
    <definedName name="_3154270100">#REF!</definedName>
    <definedName name="_3154270200">#REF!</definedName>
    <definedName name="_315428">#REF!</definedName>
    <definedName name="_3154280100">#REF!</definedName>
    <definedName name="_3154280200">#REF!</definedName>
    <definedName name="_315429">#REF!</definedName>
    <definedName name="_3154290100">#REF!</definedName>
    <definedName name="_3154290200">#REF!</definedName>
    <definedName name="_31543">#REF!</definedName>
    <definedName name="_315431">#REF!</definedName>
    <definedName name="_3154310000">#REF!</definedName>
    <definedName name="_315432">#REF!</definedName>
    <definedName name="_3154320100">#REF!</definedName>
    <definedName name="_3154320200">#REF!</definedName>
    <definedName name="_3154320300">#REF!</definedName>
    <definedName name="_3154320400">#REF!</definedName>
    <definedName name="_3154320500">#REF!</definedName>
    <definedName name="_3154320900">#REF!</definedName>
    <definedName name="_31544">#REF!</definedName>
    <definedName name="_315441">#REF!</definedName>
    <definedName name="_3154410">#REF!</definedName>
    <definedName name="_3154410100">#REF!</definedName>
    <definedName name="_3154410210">#REF!</definedName>
    <definedName name="_3154410220">#REF!</definedName>
    <definedName name="_315442">#REF!</definedName>
    <definedName name="_3154420">#REF!</definedName>
    <definedName name="_3154420100">#REF!</definedName>
    <definedName name="_3154420210">#REF!</definedName>
    <definedName name="_3154420220">#REF!</definedName>
    <definedName name="_315443">#REF!</definedName>
    <definedName name="_3154430">#REF!</definedName>
    <definedName name="_3154430100">#REF!</definedName>
    <definedName name="_3154430210">#REF!</definedName>
    <definedName name="_3154430220">#REF!</definedName>
    <definedName name="_315444">#REF!</definedName>
    <definedName name="_3154440">#REF!</definedName>
    <definedName name="_3154440100">#REF!</definedName>
    <definedName name="_3154440200">#REF!</definedName>
    <definedName name="_315445">#REF!</definedName>
    <definedName name="_3154450">#REF!</definedName>
    <definedName name="_3154450220">#REF!</definedName>
    <definedName name="_3154450230">#REF!</definedName>
    <definedName name="_3154450240">#REF!</definedName>
    <definedName name="_315446">#REF!</definedName>
    <definedName name="_3154460">#REF!</definedName>
    <definedName name="_3154460100">#REF!</definedName>
    <definedName name="_315447">#REF!</definedName>
    <definedName name="_3154470">#REF!</definedName>
    <definedName name="_3154470000">#REF!</definedName>
    <definedName name="_315449">#REF!</definedName>
    <definedName name="_3154490">#REF!</definedName>
    <definedName name="_3154490000">#REF!</definedName>
    <definedName name="_31545">#REF!</definedName>
    <definedName name="_315451">#REF!</definedName>
    <definedName name="_3154510100">#REF!</definedName>
    <definedName name="_3154510200">#REF!</definedName>
    <definedName name="_3155">#REF!</definedName>
    <definedName name="_31551">#REF!</definedName>
    <definedName name="_315511">#REF!</definedName>
    <definedName name="_3155110000">#REF!</definedName>
    <definedName name="_315512">#REF!</definedName>
    <definedName name="_3155120000">#REF!</definedName>
    <definedName name="_315513">#REF!</definedName>
    <definedName name="_3155130000">#REF!</definedName>
    <definedName name="_315514">#REF!</definedName>
    <definedName name="_315515">#REF!</definedName>
    <definedName name="_3155150000">#REF!</definedName>
    <definedName name="_315516">#REF!</definedName>
    <definedName name="_3155160000">#REF!</definedName>
    <definedName name="_3155161000">#REF!</definedName>
    <definedName name="_3155162000">#REF!</definedName>
    <definedName name="_3155163000">#REF!</definedName>
    <definedName name="_31552">#REF!</definedName>
    <definedName name="_315521">#REF!</definedName>
    <definedName name="_3155211">#REF!</definedName>
    <definedName name="_3155211000">#REF!</definedName>
    <definedName name="_3155212">#REF!</definedName>
    <definedName name="_3155212000">#REF!</definedName>
    <definedName name="_3155213">#REF!</definedName>
    <definedName name="_3155213000">#REF!</definedName>
    <definedName name="_315522">#REF!</definedName>
    <definedName name="_3155221">#REF!</definedName>
    <definedName name="_3155221000">#REF!</definedName>
    <definedName name="_3155222">#REF!</definedName>
    <definedName name="_3155222000">#REF!</definedName>
    <definedName name="_3155223">#REF!</definedName>
    <definedName name="_3155223000">#REF!</definedName>
    <definedName name="_31553">#REF!</definedName>
    <definedName name="_315531">#REF!</definedName>
    <definedName name="_3155310000">#REF!</definedName>
    <definedName name="_3156">#REF!</definedName>
    <definedName name="_31561">#REF!</definedName>
    <definedName name="_315611">#REF!</definedName>
    <definedName name="_3156110100">#REF!</definedName>
    <definedName name="_3156110200">#REF!</definedName>
    <definedName name="_3156110300">#REF!</definedName>
    <definedName name="_3156110400">#REF!</definedName>
    <definedName name="_3156110900">#REF!</definedName>
    <definedName name="_315612">#REF!</definedName>
    <definedName name="_3156120100">#REF!</definedName>
    <definedName name="_3156120200">#REF!</definedName>
    <definedName name="_3156120300">#REF!</definedName>
    <definedName name="_3156120400">#REF!</definedName>
    <definedName name="_3156120900">#REF!</definedName>
    <definedName name="_315613">#REF!</definedName>
    <definedName name="_3156130000">#REF!</definedName>
    <definedName name="_31562">#REF!</definedName>
    <definedName name="_315621">#REF!</definedName>
    <definedName name="_3156210100">#REF!</definedName>
    <definedName name="_3156210200">#REF!</definedName>
    <definedName name="_315622">#REF!</definedName>
    <definedName name="_3156220000">#REF!</definedName>
    <definedName name="_315623">#REF!</definedName>
    <definedName name="_3156230000">#REF!</definedName>
    <definedName name="_31563">#REF!</definedName>
    <definedName name="_315631">#REF!</definedName>
    <definedName name="_3156310100">#REF!</definedName>
    <definedName name="_3156310200">#REF!</definedName>
    <definedName name="_31567">#REF!</definedName>
    <definedName name="_3156700100">#REF!</definedName>
    <definedName name="_3156700900">#REF!</definedName>
    <definedName name="_31569">#REF!</definedName>
    <definedName name="_315691">#REF!</definedName>
    <definedName name="_3156910000">#REF!</definedName>
    <definedName name="_315692">#REF!</definedName>
    <definedName name="_3156920000">#REF!</definedName>
    <definedName name="_315693">#REF!</definedName>
    <definedName name="_3156930000">#REF!</definedName>
    <definedName name="_315694">#REF!</definedName>
    <definedName name="_3156940000">#REF!</definedName>
    <definedName name="_315695">#REF!</definedName>
    <definedName name="_3156950000">#REF!</definedName>
    <definedName name="_315699">#REF!</definedName>
    <definedName name="_3156990000">#REF!</definedName>
    <definedName name="_3157">#REF!</definedName>
    <definedName name="_31571">#REF!</definedName>
    <definedName name="_315711">#REF!</definedName>
    <definedName name="_3157110100">#REF!</definedName>
    <definedName name="_315712">#REF!</definedName>
    <definedName name="_3157120100">#REF!</definedName>
    <definedName name="_3157120200">#REF!</definedName>
    <definedName name="_315713">#REF!</definedName>
    <definedName name="_3157130000">#REF!</definedName>
    <definedName name="_315714">#REF!</definedName>
    <definedName name="_3157140000">#REF!</definedName>
    <definedName name="_31572">#REF!</definedName>
    <definedName name="_3157200100">#REF!</definedName>
    <definedName name="_3157200200">#REF!</definedName>
    <definedName name="_3157200300">#REF!</definedName>
    <definedName name="_31573">#REF!</definedName>
    <definedName name="_3157300000">#REF!</definedName>
    <definedName name="_31574">#REF!</definedName>
    <definedName name="_3157400000">#REF!</definedName>
    <definedName name="_31575">#REF!</definedName>
    <definedName name="_3157500000">#REF!</definedName>
    <definedName name="_31576">#REF!</definedName>
    <definedName name="_3157600000">#REF!</definedName>
    <definedName name="_31577">#REF!</definedName>
    <definedName name="_3157700000">#REF!</definedName>
    <definedName name="_31579">#REF!</definedName>
    <definedName name="_3157900100">#REF!</definedName>
    <definedName name="_3157900200">#REF!</definedName>
    <definedName name="_3157900300">#REF!</definedName>
    <definedName name="_3157900400">#REF!</definedName>
    <definedName name="_3157900500">#REF!</definedName>
    <definedName name="_3157900600">#REF!</definedName>
    <definedName name="_3157900610">#REF!</definedName>
    <definedName name="_3157900620">#REF!</definedName>
    <definedName name="_3157900630">#REF!</definedName>
    <definedName name="_3157900640">#REF!</definedName>
    <definedName name="_3157900700">#REF!</definedName>
    <definedName name="_3157900800">#REF!</definedName>
    <definedName name="_3157900900">#REF!</definedName>
    <definedName name="_3158">#REF!</definedName>
    <definedName name="_31581">#REF!</definedName>
    <definedName name="_315811">#REF!</definedName>
    <definedName name="_3158110000">#REF!</definedName>
    <definedName name="_315812">#REF!</definedName>
    <definedName name="_3158121">#REF!</definedName>
    <definedName name="_3158121100">#REF!</definedName>
    <definedName name="_3158121410">#REF!</definedName>
    <definedName name="_3158121420">#REF!</definedName>
    <definedName name="_3158121430">#REF!</definedName>
    <definedName name="_3158121440">#REF!</definedName>
    <definedName name="_3158121450">#REF!</definedName>
    <definedName name="_3158121460">#REF!</definedName>
    <definedName name="_3158121470">#REF!</definedName>
    <definedName name="_3158121500">#REF!</definedName>
    <definedName name="_3158121600">#REF!</definedName>
    <definedName name="_3158121700">#REF!</definedName>
    <definedName name="_3158121800">#REF!</definedName>
    <definedName name="_3158122">#REF!</definedName>
    <definedName name="_3158122100">#REF!</definedName>
    <definedName name="_3158122200">#REF!</definedName>
    <definedName name="_3158122300">#REF!</definedName>
    <definedName name="_3158122900">#REF!</definedName>
    <definedName name="_3158124">#REF!</definedName>
    <definedName name="_3158124100">#REF!</definedName>
    <definedName name="_3158124200">#REF!</definedName>
    <definedName name="_3158124300">#REF!</definedName>
    <definedName name="_3158125">#REF!</definedName>
    <definedName name="_3158125000">#REF!</definedName>
    <definedName name="_3158129">#REF!</definedName>
    <definedName name="_3158129110">#REF!</definedName>
    <definedName name="_3158129120">#REF!</definedName>
    <definedName name="_3158129310">#REF!</definedName>
    <definedName name="_3158129320">#REF!</definedName>
    <definedName name="_3158129330">#REF!</definedName>
    <definedName name="_3158129340">#REF!</definedName>
    <definedName name="_3158129350">#REF!</definedName>
    <definedName name="_3158129360">#REF!</definedName>
    <definedName name="_3158129910">#REF!</definedName>
    <definedName name="_3158129920">#REF!</definedName>
    <definedName name="_315813">#REF!</definedName>
    <definedName name="_3158130000">#REF!</definedName>
    <definedName name="_315814">#REF!</definedName>
    <definedName name="_3158140000">#REF!</definedName>
    <definedName name="_315815">#REF!</definedName>
    <definedName name="_3158150000">#REF!</definedName>
    <definedName name="_315816">#REF!</definedName>
    <definedName name="_3158160000">#REF!</definedName>
    <definedName name="_315819">#REF!</definedName>
    <definedName name="_3158191">#REF!</definedName>
    <definedName name="_3158191000">#REF!</definedName>
    <definedName name="_3158192">#REF!</definedName>
    <definedName name="_3158192000">#REF!</definedName>
    <definedName name="_3158193">#REF!</definedName>
    <definedName name="_3158193000">#REF!</definedName>
    <definedName name="_31582">#REF!</definedName>
    <definedName name="_315821">#REF!</definedName>
    <definedName name="_3158211">#REF!</definedName>
    <definedName name="_3158211100">#REF!</definedName>
    <definedName name="_3158211200">#REF!</definedName>
    <definedName name="_3158212">#REF!</definedName>
    <definedName name="_3158212000">#REF!</definedName>
    <definedName name="_3158219">#REF!</definedName>
    <definedName name="_3158219000">#REF!</definedName>
    <definedName name="_315829">#REF!</definedName>
    <definedName name="_3158290000">#REF!</definedName>
    <definedName name="_31583">#REF!</definedName>
    <definedName name="_315832">#REF!</definedName>
    <definedName name="_3158320000">#REF!</definedName>
    <definedName name="_31584">#REF!</definedName>
    <definedName name="_315841">#REF!</definedName>
    <definedName name="_3158410100">#REF!</definedName>
    <definedName name="_31585">#REF!</definedName>
    <definedName name="_315851">#REF!</definedName>
    <definedName name="_3158510100">#REF!</definedName>
    <definedName name="_31586">#REF!</definedName>
    <definedName name="_3158600000">#REF!</definedName>
    <definedName name="_31587">#REF!</definedName>
    <definedName name="_3158700000">#REF!</definedName>
    <definedName name="_31589">#REF!</definedName>
    <definedName name="_315891">#REF!</definedName>
    <definedName name="_3158910000">#REF!</definedName>
    <definedName name="_315892">#REF!</definedName>
    <definedName name="_3158920000">#REF!</definedName>
    <definedName name="_315893">#REF!</definedName>
    <definedName name="_3158930000">#REF!</definedName>
    <definedName name="_315894">#REF!</definedName>
    <definedName name="_3158940000">#REF!</definedName>
    <definedName name="_315895">#REF!</definedName>
    <definedName name="_3158950000">#REF!</definedName>
    <definedName name="_315896">#REF!</definedName>
    <definedName name="_3158960000">#REF!</definedName>
    <definedName name="_315899">#REF!</definedName>
    <definedName name="_3158990000">#REF!</definedName>
    <definedName name="_3159">#REF!</definedName>
    <definedName name="_31591">#REF!</definedName>
    <definedName name="_315911">#REF!</definedName>
    <definedName name="_3159110100">#REF!</definedName>
    <definedName name="_3159110200">#REF!</definedName>
    <definedName name="_3159110300">#REF!</definedName>
    <definedName name="_3159110400">#REF!</definedName>
    <definedName name="_3159110500">#REF!</definedName>
    <definedName name="_3159110600">#REF!</definedName>
    <definedName name="_3159110700">#REF!</definedName>
    <definedName name="_315912">#REF!</definedName>
    <definedName name="_3159121000">#REF!</definedName>
    <definedName name="_32____123Graph_BGRÁFICO_2" hidden="1">[10]ANALI2001!$A$13:$N$13</definedName>
    <definedName name="_32___123Graph_BGRÁFICO_2" hidden="1">[10]ANALI2001!$A$13:$N$13</definedName>
    <definedName name="_32__123Graph_BCHART_11" hidden="1">[11]Calc!$AA$153:$AA$315</definedName>
    <definedName name="_32__123Graph_BCHART_12" hidden="1">[11]Calc!$Y$153:$Y$313</definedName>
    <definedName name="_32__123Graph_BGRÁFICO_2" hidden="1">[10]ANALI2001!$A$13:$N$13</definedName>
    <definedName name="_32__123Graph_XGRÁFICO_4" hidden="1">[10]ANALI2001!$A$3:$N$3</definedName>
    <definedName name="_320">#REF!</definedName>
    <definedName name="_3201">#REF!</definedName>
    <definedName name="_32011">#REF!</definedName>
    <definedName name="_320113">#REF!</definedName>
    <definedName name="_3201130100">#REF!</definedName>
    <definedName name="_3201130200">#REF!</definedName>
    <definedName name="_320114">#REF!</definedName>
    <definedName name="_3201141">#REF!</definedName>
    <definedName name="_3201141000">#REF!</definedName>
    <definedName name="_3201142">#REF!</definedName>
    <definedName name="_3201142000">#REF!</definedName>
    <definedName name="_320115">#REF!</definedName>
    <definedName name="_3201151">#REF!</definedName>
    <definedName name="_3201151000">#REF!</definedName>
    <definedName name="_32012">#REF!</definedName>
    <definedName name="_320121">#REF!</definedName>
    <definedName name="_3201210100">#REF!</definedName>
    <definedName name="_3201210200">#REF!</definedName>
    <definedName name="_3201210300">#REF!</definedName>
    <definedName name="_320122">#REF!</definedName>
    <definedName name="_3201220100">#REF!</definedName>
    <definedName name="_3201220200">#REF!</definedName>
    <definedName name="_3201220300">#REF!</definedName>
    <definedName name="_32013">#REF!</definedName>
    <definedName name="_320131">#REF!</definedName>
    <definedName name="_3201310100">#REF!</definedName>
    <definedName name="_3201310200">#REF!</definedName>
    <definedName name="_3201310300">#REF!</definedName>
    <definedName name="_3201310500">#REF!</definedName>
    <definedName name="_320132">#REF!</definedName>
    <definedName name="_3201320100">#REF!</definedName>
    <definedName name="_32014">#REF!</definedName>
    <definedName name="_320141">#REF!</definedName>
    <definedName name="_3201411">#REF!</definedName>
    <definedName name="_3201411000">#REF!</definedName>
    <definedName name="_320149">#REF!</definedName>
    <definedName name="_3201490000">#REF!</definedName>
    <definedName name="_32015">#REF!</definedName>
    <definedName name="_320151">#REF!</definedName>
    <definedName name="_3201510150">#REF!</definedName>
    <definedName name="_3201511">#REF!</definedName>
    <definedName name="_3201511110">#REF!</definedName>
    <definedName name="_3201511120">#REF!</definedName>
    <definedName name="_3201511130">#REF!</definedName>
    <definedName name="_3201511140">#REF!</definedName>
    <definedName name="_3201511150">#REF!</definedName>
    <definedName name="_3201511160">#REF!</definedName>
    <definedName name="_3201511170">#REF!</definedName>
    <definedName name="_3201511190">#REF!</definedName>
    <definedName name="_32016">#REF!</definedName>
    <definedName name="_320161">#REF!</definedName>
    <definedName name="_3201610100">#REF!</definedName>
    <definedName name="_3201610200">#REF!</definedName>
    <definedName name="_3201610300">#REF!</definedName>
    <definedName name="_32017">#REF!</definedName>
    <definedName name="_320171">#REF!</definedName>
    <definedName name="_3201710100">#REF!</definedName>
    <definedName name="_3201710200">#REF!</definedName>
    <definedName name="_3201710300">#REF!</definedName>
    <definedName name="_3202">#REF!</definedName>
    <definedName name="_32021">#REF!</definedName>
    <definedName name="_3202100100">#REF!</definedName>
    <definedName name="_3202100110">#REF!</definedName>
    <definedName name="_3202100120">#REF!</definedName>
    <definedName name="_3202100200">#REF!</definedName>
    <definedName name="_3202100210">#REF!</definedName>
    <definedName name="_3202100220">#REF!</definedName>
    <definedName name="_32022">#REF!</definedName>
    <definedName name="_320221">#REF!</definedName>
    <definedName name="_3202210000">#REF!</definedName>
    <definedName name="_3202210100">#REF!</definedName>
    <definedName name="_3202210210">#REF!</definedName>
    <definedName name="_3202210220">#REF!</definedName>
    <definedName name="_320222">#REF!</definedName>
    <definedName name="_3202220">#REF!</definedName>
    <definedName name="_3202220000">#REF!</definedName>
    <definedName name="_3202220100">#REF!</definedName>
    <definedName name="_3202220200">#REF!</definedName>
    <definedName name="_3202230">#REF!</definedName>
    <definedName name="_3202230000">#REF!</definedName>
    <definedName name="_32023">#REF!</definedName>
    <definedName name="_3202300000">#REF!</definedName>
    <definedName name="_3203">#REF!</definedName>
    <definedName name="_3203000000">#REF!</definedName>
    <definedName name="_3205">#REF!</definedName>
    <definedName name="_32051">#REF!</definedName>
    <definedName name="_320511">#REF!</definedName>
    <definedName name="_3205111">#REF!</definedName>
    <definedName name="_3205111100">#REF!</definedName>
    <definedName name="_3205111200">#REF!</definedName>
    <definedName name="_3205111300">#REF!</definedName>
    <definedName name="_3205111900">#REF!</definedName>
    <definedName name="_3205112">#REF!</definedName>
    <definedName name="_3205112100">#REF!</definedName>
    <definedName name="_3205112110">#REF!</definedName>
    <definedName name="_3205112120">#REF!</definedName>
    <definedName name="_3205112130">#REF!</definedName>
    <definedName name="_3205112140">#REF!</definedName>
    <definedName name="_3205112150">#REF!</definedName>
    <definedName name="_3205112200">#REF!</definedName>
    <definedName name="_3205112300">#REF!</definedName>
    <definedName name="_3205112900">#REF!</definedName>
    <definedName name="_320512">#REF!</definedName>
    <definedName name="_3205121">#REF!</definedName>
    <definedName name="_3205121100">#REF!</definedName>
    <definedName name="_3205121200">#REF!</definedName>
    <definedName name="_3205121300">#REF!</definedName>
    <definedName name="_3205121900">#REF!</definedName>
    <definedName name="_3205122">#REF!</definedName>
    <definedName name="_3205122100">#REF!</definedName>
    <definedName name="_3205122200">#REF!</definedName>
    <definedName name="_3205122300">#REF!</definedName>
    <definedName name="_3205122900">#REF!</definedName>
    <definedName name="_32052">#REF!</definedName>
    <definedName name="_320521">#REF!</definedName>
    <definedName name="_3205211000">#REF!</definedName>
    <definedName name="_3207">#REF!</definedName>
    <definedName name="_32071">#REF!</definedName>
    <definedName name="_320711">#REF!</definedName>
    <definedName name="_3207110000">#REF!</definedName>
    <definedName name="_320712">#REF!</definedName>
    <definedName name="_3207120000">#REF!</definedName>
    <definedName name="_3209">#REF!</definedName>
    <definedName name="_32091">#REF!</definedName>
    <definedName name="_3209100000">#REF!</definedName>
    <definedName name="_32096">#REF!</definedName>
    <definedName name="_3209600100">#REF!</definedName>
    <definedName name="_3209600200">#REF!</definedName>
    <definedName name="_32098">#REF!</definedName>
    <definedName name="_3209800000">#REF!</definedName>
    <definedName name="_32099">#REF!</definedName>
    <definedName name="_3209900000">#REF!</definedName>
    <definedName name="_33____123Graph_BGRÁFICO_3" hidden="1">[10]ANALI2001!$A$22:$N$22</definedName>
    <definedName name="_33___123Graph_BGRÁFICO_3" hidden="1">[10]ANALI2001!$A$22:$N$22</definedName>
    <definedName name="_33__123Graph_AGRÁFICO_5" hidden="1">[10]ANALI2001!#REF!</definedName>
    <definedName name="_33__123Graph_BCHART_12" hidden="1">[11]Calc!$Y$153:$Y$313</definedName>
    <definedName name="_33__123Graph_BCHART_13" hidden="1">[11]Calc!$AE$10:$AE$33</definedName>
    <definedName name="_33__123Graph_BGRÁFICO_3" hidden="1">[10]ANALI2001!$A$22:$N$22</definedName>
    <definedName name="_33__123Graph_CGRÁFICO_5" hidden="1">[10]ANALI2001!#REF!</definedName>
    <definedName name="_330">#REF!</definedName>
    <definedName name="_3301">#REF!</definedName>
    <definedName name="_33011">#REF!</definedName>
    <definedName name="_3301100100">#REF!</definedName>
    <definedName name="_3301100200">#REF!</definedName>
    <definedName name="_3301100300">#REF!</definedName>
    <definedName name="_3301100400">#REF!</definedName>
    <definedName name="_3301100900">#REF!</definedName>
    <definedName name="_33012">#REF!</definedName>
    <definedName name="_3301200110">#REF!</definedName>
    <definedName name="_3301200120">#REF!</definedName>
    <definedName name="_3301200130">#REF!</definedName>
    <definedName name="_3301200210">#REF!</definedName>
    <definedName name="_3301200220">#REF!</definedName>
    <definedName name="_3301200900">#REF!</definedName>
    <definedName name="_33013">#REF!</definedName>
    <definedName name="_3301300100">#REF!</definedName>
    <definedName name="_3301300200">#REF!</definedName>
    <definedName name="_3301300300">#REF!</definedName>
    <definedName name="_3301300400">#REF!</definedName>
    <definedName name="_3302">#REF!</definedName>
    <definedName name="_33021">#REF!</definedName>
    <definedName name="_330211">#REF!</definedName>
    <definedName name="_3302110000">#REF!</definedName>
    <definedName name="_330212">#REF!</definedName>
    <definedName name="_3302121">#REF!</definedName>
    <definedName name="_3302121000">#REF!</definedName>
    <definedName name="_3302122">#REF!</definedName>
    <definedName name="_3302122000">#REF!</definedName>
    <definedName name="_3302123">#REF!</definedName>
    <definedName name="_3302123000">#REF!</definedName>
    <definedName name="_3302129">#REF!</definedName>
    <definedName name="_3302129000">#REF!</definedName>
    <definedName name="_330213">#REF!</definedName>
    <definedName name="_3302131">#REF!</definedName>
    <definedName name="_3302131100">#REF!</definedName>
    <definedName name="_3302131200">#REF!</definedName>
    <definedName name="_3302132">#REF!</definedName>
    <definedName name="_3302132100">#REF!</definedName>
    <definedName name="_3302132200">#REF!</definedName>
    <definedName name="_3302135">#REF!</definedName>
    <definedName name="_3302135000">#REF!</definedName>
    <definedName name="_3302136">#REF!</definedName>
    <definedName name="_3302136000">#REF!</definedName>
    <definedName name="_3302139">#REF!</definedName>
    <definedName name="_3302139000">#REF!</definedName>
    <definedName name="_330214">#REF!</definedName>
    <definedName name="_3302141">#REF!</definedName>
    <definedName name="_3302141000">#REF!</definedName>
    <definedName name="_3302142">#REF!</definedName>
    <definedName name="_3302142000">#REF!</definedName>
    <definedName name="_3302149">#REF!</definedName>
    <definedName name="_3302149000">#REF!</definedName>
    <definedName name="_330215">#REF!</definedName>
    <definedName name="_3302151">#REF!</definedName>
    <definedName name="_3302151000">#REF!</definedName>
    <definedName name="_3302152">#REF!</definedName>
    <definedName name="_3302152000">#REF!</definedName>
    <definedName name="_3302153">#REF!</definedName>
    <definedName name="_3302153000">#REF!</definedName>
    <definedName name="_3302154">#REF!</definedName>
    <definedName name="_3302154000">#REF!</definedName>
    <definedName name="_3302155">#REF!</definedName>
    <definedName name="_3302155000">#REF!</definedName>
    <definedName name="_3302157">#REF!</definedName>
    <definedName name="_3302157000">#REF!</definedName>
    <definedName name="_3302159">#REF!</definedName>
    <definedName name="_3302159000">#REF!</definedName>
    <definedName name="_330216">#REF!</definedName>
    <definedName name="_3302161">#REF!</definedName>
    <definedName name="_3302161000">#REF!</definedName>
    <definedName name="_3302162">#REF!</definedName>
    <definedName name="_3302162000">#REF!</definedName>
    <definedName name="_330219">#REF!</definedName>
    <definedName name="_3302190000">#REF!</definedName>
    <definedName name="_33022">#REF!</definedName>
    <definedName name="_330221">#REF!</definedName>
    <definedName name="_3302210000">#REF!</definedName>
    <definedName name="_330223">#REF!</definedName>
    <definedName name="_3302231">#REF!</definedName>
    <definedName name="_3302231100">#REF!</definedName>
    <definedName name="_3302232">#REF!</definedName>
    <definedName name="_3302232000">#REF!</definedName>
    <definedName name="_3302233">#REF!</definedName>
    <definedName name="_3302233000">#REF!</definedName>
    <definedName name="_3302239">#REF!</definedName>
    <definedName name="_3302239100">#REF!</definedName>
    <definedName name="_3302239200">#REF!</definedName>
    <definedName name="_3302239300">#REF!</definedName>
    <definedName name="_3302239900">#REF!</definedName>
    <definedName name="_330224">#REF!</definedName>
    <definedName name="_3302241">#REF!</definedName>
    <definedName name="_3302241000">#REF!</definedName>
    <definedName name="_3302242">#REF!</definedName>
    <definedName name="_3302242000">#REF!</definedName>
    <definedName name="_3302249">#REF!</definedName>
    <definedName name="_3302249000">#REF!</definedName>
    <definedName name="_330225">#REF!</definedName>
    <definedName name="_3302250000">#REF!</definedName>
    <definedName name="_330229">#REF!</definedName>
    <definedName name="_3302290000">#REF!</definedName>
    <definedName name="_33023">#REF!</definedName>
    <definedName name="_3302300000">#REF!</definedName>
    <definedName name="_33024">#REF!</definedName>
    <definedName name="_3302400110">#REF!</definedName>
    <definedName name="_3302400120">#REF!</definedName>
    <definedName name="_3302400130">#REF!</definedName>
    <definedName name="_3302400140">#REF!</definedName>
    <definedName name="_3302400150">#REF!</definedName>
    <definedName name="_3302400160">#REF!</definedName>
    <definedName name="_3302400190">#REF!</definedName>
    <definedName name="_3302400210">#REF!</definedName>
    <definedName name="_3302400220">#REF!</definedName>
    <definedName name="_3302400300">#REF!</definedName>
    <definedName name="_3302400400">#REF!</definedName>
    <definedName name="_33025">#REF!</definedName>
    <definedName name="_330251">#REF!</definedName>
    <definedName name="_3302510000">#REF!</definedName>
    <definedName name="_330252">#REF!</definedName>
    <definedName name="_3302520000">#REF!</definedName>
    <definedName name="_3303">#REF!</definedName>
    <definedName name="_33031">#REF!</definedName>
    <definedName name="_3303100000">#REF!</definedName>
    <definedName name="_34____123Graph_BGRÁFICO_4" hidden="1">[10]ANALI2001!$A$31:$N$31</definedName>
    <definedName name="_34___123Graph_BGRÁFICO_4" hidden="1">[10]ANALI2001!$A$31:$N$31</definedName>
    <definedName name="_34__123Graph_BCHART_13" hidden="1">[11]Calc!$AE$10:$AE$33</definedName>
    <definedName name="_34__123Graph_BCHART_14" hidden="1">[11]Calc!$AI$10:$AI$28</definedName>
    <definedName name="_34__123Graph_BGRÁFICO" hidden="1">[10]ANALI2001!$B$5:$N$5</definedName>
    <definedName name="_34__123Graph_BGRÁFICO_4" hidden="1">[10]ANALI2001!$A$31:$N$31</definedName>
    <definedName name="_34__123Graph_XGRÁFICO" hidden="1">[10]ANALI2001!$B$3:$N$3</definedName>
    <definedName name="_35____123Graph_BGRÁFICO_5" hidden="1">[10]ANALI2001!#REF!</definedName>
    <definedName name="_35___123Graph_BGRÁFICO_5" hidden="1">[10]ANALI2001!#REF!</definedName>
    <definedName name="_35__123Graph_BCHART_14" hidden="1">[11]Calc!$AI$10:$AI$28</definedName>
    <definedName name="_35__123Graph_BCHART_15" hidden="1">[11]Calc!$AK$8:$AK$19</definedName>
    <definedName name="_35__123Graph_BGRÁFICO_1" hidden="1">[10]ANALI2001!$B$5:$N$5</definedName>
    <definedName name="_35__123Graph_BGRÁFICO_5" hidden="1">[10]ANALI2001!#REF!</definedName>
    <definedName name="_35__123Graph_XGRÁFICO_1" hidden="1">[10]ANALI2001!$B$3:$N$3</definedName>
    <definedName name="_350">#REF!</definedName>
    <definedName name="_3501">#REF!</definedName>
    <definedName name="_35011">#REF!</definedName>
    <definedName name="_350111">#REF!</definedName>
    <definedName name="_3501110100">#REF!</definedName>
    <definedName name="_3501110200">#REF!</definedName>
    <definedName name="_3501110300">#REF!</definedName>
    <definedName name="_3501110400">#REF!</definedName>
    <definedName name="_3501110900">#REF!</definedName>
    <definedName name="_3502">#REF!</definedName>
    <definedName name="_35021">#REF!</definedName>
    <definedName name="_350211">#REF!</definedName>
    <definedName name="_3502110100">#REF!</definedName>
    <definedName name="_3502110200">#REF!</definedName>
    <definedName name="_3502110300">#REF!</definedName>
    <definedName name="_3502110900">#REF!</definedName>
    <definedName name="_3503">#REF!</definedName>
    <definedName name="_35031">#REF!</definedName>
    <definedName name="_3503100100">#REF!</definedName>
    <definedName name="_3503100200">#REF!</definedName>
    <definedName name="_3509">#REF!</definedName>
    <definedName name="_3509000100">#REF!</definedName>
    <definedName name="_3509000900">#REF!</definedName>
    <definedName name="_36____123Graph_CGRÁFICO" hidden="1">[10]ANALI2001!$B$6:$N$6</definedName>
    <definedName name="_36___123Graph_CGRÁFICO" hidden="1">[10]ANALI2001!$B$6:$N$6</definedName>
    <definedName name="_36__123Graph_BCHART_15" hidden="1">[11]Calc!$AK$8:$AK$19</definedName>
    <definedName name="_36__123Graph_BCHART_16" hidden="1">[11]Calc!$AM$8:$AM$21</definedName>
    <definedName name="_36__123Graph_BGRÁFICO_2" hidden="1">[10]ANALI2001!$A$13:$N$13</definedName>
    <definedName name="_36__123Graph_CGRÁFICO" hidden="1">[10]ANALI2001!$B$6:$N$6</definedName>
    <definedName name="_36__123Graph_CGRÁFICO_5" hidden="1">[10]ANALI2001!#REF!</definedName>
    <definedName name="_36__123Graph_XGRÁFICO_2" hidden="1">[10]ANALI2001!$A$3:$N$3</definedName>
    <definedName name="_37____123Graph_CGRÁFICO_1" hidden="1">[10]ANALI2001!$B$6:$N$6</definedName>
    <definedName name="_37___123Graph_CGRÁFICO_1" hidden="1">[10]ANALI2001!$B$6:$N$6</definedName>
    <definedName name="_37__123Graph_BCHART_16" hidden="1">[11]Calc!$AM$8:$AM$21</definedName>
    <definedName name="_37__123Graph_BCHART_17" hidden="1">[11]GoEight!$C$115:$C$160</definedName>
    <definedName name="_37__123Graph_BGRÁFICO_3" hidden="1">[10]ANALI2001!$A$22:$N$22</definedName>
    <definedName name="_37__123Graph_CGRÁFICO_1" hidden="1">[10]ANALI2001!$B$6:$N$6</definedName>
    <definedName name="_37__123Graph_XGRÁFICO" hidden="1">[10]ANALI2001!$B$3:$N$3</definedName>
    <definedName name="_37__123Graph_XGRÁFICO_3" hidden="1">[10]ANALI2001!$A$3:$N$3</definedName>
    <definedName name="_38____123Graph_CGRÁFICO_2" hidden="1">[10]ANALI2001!$A$14:$N$14</definedName>
    <definedName name="_38___123Graph_CGRÁFICO_2" hidden="1">[10]ANALI2001!$A$14:$N$14</definedName>
    <definedName name="_38__123Graph_BCHART_17" hidden="1">[11]GoEight!$C$115:$C$160</definedName>
    <definedName name="_38__123Graph_BCHART_18" hidden="1">[11]GrFour!$C$115:$C$190</definedName>
    <definedName name="_38__123Graph_BGRÁFICO_4" hidden="1">[10]ANALI2001!$A$31:$N$31</definedName>
    <definedName name="_38__123Graph_CGRÁFICO_2" hidden="1">[10]ANALI2001!$A$14:$N$14</definedName>
    <definedName name="_38__123Graph_XGRÁFICO_1" hidden="1">[10]ANALI2001!$B$3:$N$3</definedName>
    <definedName name="_38__123Graph_XGRÁFICO_4" hidden="1">[10]ANALI2001!$A$3:$N$3</definedName>
    <definedName name="_39____123Graph_CGRÁFICO_3" hidden="1">[10]ANALI2001!$A$23:$N$23</definedName>
    <definedName name="_39___123Graph_CGRÁFICO_3" hidden="1">[10]ANALI2001!$A$23:$N$23</definedName>
    <definedName name="_39__123Graph_BCHART_18" hidden="1">[11]GrFour!$C$115:$C$190</definedName>
    <definedName name="_39__123Graph_BCHART_2" hidden="1">[11]Calc!$G$23:$G$58</definedName>
    <definedName name="_39__123Graph_CGRÁFICO_3" hidden="1">[10]ANALI2001!$A$23:$N$23</definedName>
    <definedName name="_39__123Graph_XGRÁFICO_2" hidden="1">[10]ANALI2001!$A$3:$N$3</definedName>
    <definedName name="_3A">#REF!</definedName>
    <definedName name="_4">#REF!,#REF!,#REF!</definedName>
    <definedName name="_4_____123Graph_AGRÁFICO_3" hidden="1">[10]ANALI2001!$A$21:$N$21</definedName>
    <definedName name="_4____123Graph_AGRÁFICO_3" hidden="1">[10]ANALI2001!$A$21:$N$21</definedName>
    <definedName name="_4___123Graph_AGRÁFICO_3" hidden="1">[10]ANALI2001!$A$21:$N$21</definedName>
    <definedName name="_4__123Graph_ACHART_10" hidden="1">[11]Calc!$AB$153:$AB$325</definedName>
    <definedName name="_4__123Graph_ACHART_11" hidden="1">[11]Calc!$Z$153:$Z$315</definedName>
    <definedName name="_4__123Graph_ACHART_5">#REF!</definedName>
    <definedName name="_4__123Graph_AGRÁFICO_3" hidden="1">[10]ANALI2001!$A$21:$N$21</definedName>
    <definedName name="_4__123Graph_BCHART_1" hidden="1">#REF!</definedName>
    <definedName name="_4__123Graph_XGRßFICO_1A" hidden="1">[21]A!$M$7:$M$32</definedName>
    <definedName name="_40____123Graph_CGRÁFICO_4" hidden="1">[10]ANALI2001!$A$32:$N$32</definedName>
    <definedName name="_40___123Graph_CGRÁFICO_4" hidden="1">[10]ANALI2001!$A$32:$N$32</definedName>
    <definedName name="_40__123Graph_BCHART_2" hidden="1">[11]Calc!$G$23:$G$58</definedName>
    <definedName name="_40__123Graph_BCHART_22" hidden="1">[11]MOne!$C$145:$C$231</definedName>
    <definedName name="_40__123Graph_BGRÁFICO_5" hidden="1">[10]ANALI2001!#REF!</definedName>
    <definedName name="_40__123Graph_CGRÁFICO_4" hidden="1">[10]ANALI2001!$A$32:$N$32</definedName>
    <definedName name="_40__123Graph_XGRÁFICO_3" hidden="1">[10]ANALI2001!$A$3:$N$3</definedName>
    <definedName name="_41">#REF!</definedName>
    <definedName name="_41____123Graph_CGRÁFICO_5" hidden="1">[10]ANALI2001!#REF!</definedName>
    <definedName name="_41___123Graph_CGRÁFICO_5" hidden="1">[10]ANALI2001!#REF!</definedName>
    <definedName name="_41__123Graph_BCHART_22" hidden="1">[11]MOne!$C$145:$C$231</definedName>
    <definedName name="_41__123Graph_BCHART_23" hidden="1">[11]MTwo!$C$145:$C$231</definedName>
    <definedName name="_41__123Graph_CGRÁFICO" hidden="1">[10]ANALI2001!$B$6:$N$6</definedName>
    <definedName name="_41__123Graph_CGRÁFICO_5" hidden="1">[10]ANALI2001!#REF!</definedName>
    <definedName name="_41__123Graph_XGRÁFICO_4" hidden="1">[10]ANALI2001!$A$3:$N$3</definedName>
    <definedName name="_411">#REF!</definedName>
    <definedName name="_4111">#REF!</definedName>
    <definedName name="_41111">#REF!</definedName>
    <definedName name="_4111101">#REF!</definedName>
    <definedName name="_4111101100">#REF!</definedName>
    <definedName name="_4111101900">#REF!</definedName>
    <definedName name="_4111102">#REF!</definedName>
    <definedName name="_4111102100">#REF!</definedName>
    <definedName name="_4111103">#REF!</definedName>
    <definedName name="_4111103100">#REF!</definedName>
    <definedName name="_4111104">#REF!</definedName>
    <definedName name="_4111104100">#REF!</definedName>
    <definedName name="_4111104200">#REF!</definedName>
    <definedName name="_4111105">#REF!</definedName>
    <definedName name="_4111105100">#REF!</definedName>
    <definedName name="_4111106">#REF!</definedName>
    <definedName name="_4111106100">#REF!</definedName>
    <definedName name="_4111106200">#REF!</definedName>
    <definedName name="_4111106300">#REF!</definedName>
    <definedName name="_4111107">#REF!</definedName>
    <definedName name="_4111107100">#REF!</definedName>
    <definedName name="_4111108">#REF!</definedName>
    <definedName name="_4111108100">#REF!</definedName>
    <definedName name="_4111108200">#REF!</definedName>
    <definedName name="_4111108900">#REF!</definedName>
    <definedName name="_4111109">#REF!</definedName>
    <definedName name="_4111109100">#REF!</definedName>
    <definedName name="_4111109200">#REF!</definedName>
    <definedName name="_4111109900">#REF!</definedName>
    <definedName name="_411111">#REF!</definedName>
    <definedName name="_4111110">#REF!</definedName>
    <definedName name="_4111110100">#REF!</definedName>
    <definedName name="_4111110200">#REF!</definedName>
    <definedName name="_4111110900">#REF!</definedName>
    <definedName name="_4111111">#REF!</definedName>
    <definedName name="_4111111000">#REF!</definedName>
    <definedName name="_4111111100">#REF!</definedName>
    <definedName name="_4111111110">#REF!</definedName>
    <definedName name="_4111111120">#REF!</definedName>
    <definedName name="_4111111130">#REF!</definedName>
    <definedName name="_4111111200">#REF!</definedName>
    <definedName name="_4111111210">#REF!</definedName>
    <definedName name="_4111111300">#REF!</definedName>
    <definedName name="_4111111310">#REF!</definedName>
    <definedName name="_4111111320">#REF!</definedName>
    <definedName name="_4111111330">#REF!</definedName>
    <definedName name="_4111111340">#REF!</definedName>
    <definedName name="_4111111350">#REF!</definedName>
    <definedName name="_4111111360">#REF!</definedName>
    <definedName name="_4111111400">#REF!</definedName>
    <definedName name="_4111111410">#REF!</definedName>
    <definedName name="_4111111420">#REF!</definedName>
    <definedName name="_4111111430">#REF!</definedName>
    <definedName name="_4111111440">#REF!</definedName>
    <definedName name="_4111111450">#REF!</definedName>
    <definedName name="_4111111460">#REF!</definedName>
    <definedName name="_4111111500">#REF!</definedName>
    <definedName name="_4111111900">#REF!</definedName>
    <definedName name="_4111112">#REF!</definedName>
    <definedName name="_4111112000">#REF!</definedName>
    <definedName name="_4111112100">#REF!</definedName>
    <definedName name="_4111112110">#REF!</definedName>
    <definedName name="_4111112120">#REF!</definedName>
    <definedName name="_4111112130">#REF!</definedName>
    <definedName name="_4111112200">#REF!</definedName>
    <definedName name="_4111112210">#REF!</definedName>
    <definedName name="_4111112300">#REF!</definedName>
    <definedName name="_4111112400">#REF!</definedName>
    <definedName name="_4111112500">#REF!</definedName>
    <definedName name="_4111112600">#REF!</definedName>
    <definedName name="_4111112700">#REF!</definedName>
    <definedName name="_4111112800">#REF!</definedName>
    <definedName name="_4111113">#REF!</definedName>
    <definedName name="_4111113100">#REF!</definedName>
    <definedName name="_4111113200">#REF!</definedName>
    <definedName name="_4111113300">#REF!</definedName>
    <definedName name="_4111113400">#REF!</definedName>
    <definedName name="_4111113900">#REF!</definedName>
    <definedName name="_4111114">#REF!</definedName>
    <definedName name="_4111114100">#REF!</definedName>
    <definedName name="_4111114200">#REF!</definedName>
    <definedName name="_4111114300">#REF!</definedName>
    <definedName name="_4111114400">#REF!</definedName>
    <definedName name="_4111114500">#REF!</definedName>
    <definedName name="_4111114900">#REF!</definedName>
    <definedName name="_4111115">#REF!</definedName>
    <definedName name="_4111115100">#REF!</definedName>
    <definedName name="_4111115200">#REF!</definedName>
    <definedName name="_4111115210">#REF!</definedName>
    <definedName name="_4111115900">#REF!</definedName>
    <definedName name="_4111115910">#REF!</definedName>
    <definedName name="_4111116">#REF!</definedName>
    <definedName name="_4111116100">#REF!</definedName>
    <definedName name="_4111116110">#REF!</definedName>
    <definedName name="_4111116200">#REF!</definedName>
    <definedName name="_4111116210">#REF!</definedName>
    <definedName name="_4111116220">#REF!</definedName>
    <definedName name="_4111116900">#REF!</definedName>
    <definedName name="_4111116910">#REF!</definedName>
    <definedName name="_4111117">#REF!</definedName>
    <definedName name="_4111117100">#REF!</definedName>
    <definedName name="_4111117110">#REF!</definedName>
    <definedName name="_4111118">#REF!</definedName>
    <definedName name="_4111118100">#REF!</definedName>
    <definedName name="_4111118110">#REF!</definedName>
    <definedName name="_4111118121">#REF!</definedName>
    <definedName name="_4111118122">#REF!</definedName>
    <definedName name="_4111118123">#REF!</definedName>
    <definedName name="_4111118124">#REF!</definedName>
    <definedName name="_4111118190">#REF!</definedName>
    <definedName name="_4111118210">#REF!</definedName>
    <definedName name="_4111118221">#REF!</definedName>
    <definedName name="_4111118222">#REF!</definedName>
    <definedName name="_4111118290">#REF!</definedName>
    <definedName name="_4111118321">#REF!</definedName>
    <definedName name="_4111118322">#REF!</definedName>
    <definedName name="_4111118323">#REF!</definedName>
    <definedName name="_4111118324">#REF!</definedName>
    <definedName name="_4111118325">#REF!</definedName>
    <definedName name="_4111118326">#REF!</definedName>
    <definedName name="_4111118327">#REF!</definedName>
    <definedName name="_4111118329">#REF!</definedName>
    <definedName name="_4111118331">#REF!</definedName>
    <definedName name="_4111118332">#REF!</definedName>
    <definedName name="_4111118341">#REF!</definedName>
    <definedName name="_4111118342">#REF!</definedName>
    <definedName name="_4111118351">#REF!</definedName>
    <definedName name="_4111118352">#REF!</definedName>
    <definedName name="_4111118361">#REF!</definedName>
    <definedName name="_4111118362">#REF!</definedName>
    <definedName name="_4111118363">#REF!</definedName>
    <definedName name="_4111118364">#REF!</definedName>
    <definedName name="_4111118365">#REF!</definedName>
    <definedName name="_4111118366">#REF!</definedName>
    <definedName name="_4111118367">#REF!</definedName>
    <definedName name="_4111118368">#REF!</definedName>
    <definedName name="_4111118370">#REF!</definedName>
    <definedName name="_4111118390">#REF!</definedName>
    <definedName name="_4111118421">#REF!</definedName>
    <definedName name="_4111118431">#REF!</definedName>
    <definedName name="_4111118490">#REF!</definedName>
    <definedName name="_4111118510">#REF!</definedName>
    <definedName name="_4111118520">#REF!</definedName>
    <definedName name="_4111118530">#REF!</definedName>
    <definedName name="_4111118610">#REF!</definedName>
    <definedName name="_4111118620">#REF!</definedName>
    <definedName name="_4111118690">#REF!</definedName>
    <definedName name="_4111118900">#REF!</definedName>
    <definedName name="_4111119">#REF!</definedName>
    <definedName name="_4111119100">#REF!</definedName>
    <definedName name="_4111119200">#REF!</definedName>
    <definedName name="_4111119300">#REF!</definedName>
    <definedName name="_4111119400">#REF!</definedName>
    <definedName name="_4111119500">#REF!</definedName>
    <definedName name="_4111119600">#REF!</definedName>
    <definedName name="_4111119700">#REF!</definedName>
    <definedName name="_4111119800">#REF!</definedName>
    <definedName name="_4111119900">#REF!</definedName>
    <definedName name="_411112">#REF!</definedName>
    <definedName name="_4111120">#REF!</definedName>
    <definedName name="_4111120100">#REF!</definedName>
    <definedName name="_4111120200">#REF!</definedName>
    <definedName name="_4111121">#REF!</definedName>
    <definedName name="_4111121100">#REF!</definedName>
    <definedName name="_4111121110">#REF!</definedName>
    <definedName name="_4111121200">#REF!</definedName>
    <definedName name="_4111121900">#REF!</definedName>
    <definedName name="_4111121910">#REF!</definedName>
    <definedName name="_411113">#REF!</definedName>
    <definedName name="_4111131">#REF!</definedName>
    <definedName name="_4111131100">#REF!</definedName>
    <definedName name="_4111131110">#REF!</definedName>
    <definedName name="_4111131900">#REF!</definedName>
    <definedName name="_4111131910">#REF!</definedName>
    <definedName name="_41112">#REF!</definedName>
    <definedName name="_4111201">#REF!</definedName>
    <definedName name="_4111201100">#REF!</definedName>
    <definedName name="_4111202">#REF!</definedName>
    <definedName name="_4111202100">#REF!</definedName>
    <definedName name="_4111203">#REF!</definedName>
    <definedName name="_4111203100">#REF!</definedName>
    <definedName name="_4111203200">#REF!</definedName>
    <definedName name="_4111203300">#REF!</definedName>
    <definedName name="_4111204">#REF!</definedName>
    <definedName name="_4111204100">#REF!</definedName>
    <definedName name="_4111204200">#REF!</definedName>
    <definedName name="_4111204900">#REF!</definedName>
    <definedName name="_4111205">#REF!</definedName>
    <definedName name="_4111205100">#REF!</definedName>
    <definedName name="_4111205200">#REF!</definedName>
    <definedName name="_4111205900">#REF!</definedName>
    <definedName name="_411121">#REF!</definedName>
    <definedName name="_4111211">#REF!</definedName>
    <definedName name="_4111211100">#REF!</definedName>
    <definedName name="_4111211110">#REF!</definedName>
    <definedName name="_4111211900">#REF!</definedName>
    <definedName name="_4111211910">#REF!</definedName>
    <definedName name="_411122">#REF!</definedName>
    <definedName name="_4111221">#REF!</definedName>
    <definedName name="_4111221100">#REF!</definedName>
    <definedName name="_4111221200">#REF!</definedName>
    <definedName name="_4111221210">#REF!</definedName>
    <definedName name="_4111221220">#REF!</definedName>
    <definedName name="_4111221290">#REF!</definedName>
    <definedName name="_4111221300">#REF!</definedName>
    <definedName name="_4111221900">#REF!</definedName>
    <definedName name="_4111222">#REF!</definedName>
    <definedName name="_4111222000">#REF!</definedName>
    <definedName name="_4111222100">#REF!</definedName>
    <definedName name="_4111222200">#REF!</definedName>
    <definedName name="_4111222210">#REF!</definedName>
    <definedName name="_4111222220">#REF!</definedName>
    <definedName name="_4111222900">#REF!</definedName>
    <definedName name="_4111223">#REF!</definedName>
    <definedName name="_4111223100">#REF!</definedName>
    <definedName name="_4111223900">#REF!</definedName>
    <definedName name="_41113">#REF!</definedName>
    <definedName name="_4111301">#REF!</definedName>
    <definedName name="_4111301100">#REF!</definedName>
    <definedName name="_4111301900">#REF!</definedName>
    <definedName name="_4111302">#REF!</definedName>
    <definedName name="_4111302100">#REF!</definedName>
    <definedName name="_4111302900">#REF!</definedName>
    <definedName name="_411131">#REF!</definedName>
    <definedName name="_4111311">#REF!</definedName>
    <definedName name="_4111311100">#REF!</definedName>
    <definedName name="_4111311200">#REF!</definedName>
    <definedName name="_4111311900">#REF!</definedName>
    <definedName name="_4111312">#REF!</definedName>
    <definedName name="_4111312100">#REF!</definedName>
    <definedName name="_4111312200">#REF!</definedName>
    <definedName name="_4111312900">#REF!</definedName>
    <definedName name="_4111313">#REF!</definedName>
    <definedName name="_4111313100">#REF!</definedName>
    <definedName name="_4111313200">#REF!</definedName>
    <definedName name="_4111313300">#REF!</definedName>
    <definedName name="_4111313800">#REF!</definedName>
    <definedName name="_4111313900">#REF!</definedName>
    <definedName name="_4111314">#REF!</definedName>
    <definedName name="_4111314000">#REF!</definedName>
    <definedName name="_4111314100">#REF!</definedName>
    <definedName name="_4111314200">#REF!</definedName>
    <definedName name="_4111314300">#REF!</definedName>
    <definedName name="_4111314400">#REF!</definedName>
    <definedName name="_4111314450">#REF!</definedName>
    <definedName name="_4111314500">#REF!</definedName>
    <definedName name="_4111314900">#REF!</definedName>
    <definedName name="_4111315">#REF!</definedName>
    <definedName name="_4111315100">#REF!</definedName>
    <definedName name="_4111315200">#REF!</definedName>
    <definedName name="_4111315300">#REF!</definedName>
    <definedName name="_4111315400">#REF!</definedName>
    <definedName name="_4111315500">#REF!</definedName>
    <definedName name="_4111315900">#REF!</definedName>
    <definedName name="_4111316">#REF!</definedName>
    <definedName name="_4111316100">#REF!</definedName>
    <definedName name="_4111316200">#REF!</definedName>
    <definedName name="_4111316300">#REF!</definedName>
    <definedName name="_4111316900">#REF!</definedName>
    <definedName name="_4111317">#REF!</definedName>
    <definedName name="_4111317100">#REF!</definedName>
    <definedName name="_4111317200">#REF!</definedName>
    <definedName name="_4111317900">#REF!</definedName>
    <definedName name="_411132">#REF!</definedName>
    <definedName name="_4111321">#REF!</definedName>
    <definedName name="_4111321100">#REF!</definedName>
    <definedName name="_4111321200">#REF!</definedName>
    <definedName name="_4111321300">#REF!</definedName>
    <definedName name="_4111321400">#REF!</definedName>
    <definedName name="_4111321800">#REF!</definedName>
    <definedName name="_4111321900">#REF!</definedName>
    <definedName name="_4111322">#REF!</definedName>
    <definedName name="_4111322100">#REF!</definedName>
    <definedName name="_4111322900">#REF!</definedName>
    <definedName name="_4111323">#REF!</definedName>
    <definedName name="_4111323100">#REF!</definedName>
    <definedName name="_4111323200">#REF!</definedName>
    <definedName name="_4111323300">#REF!</definedName>
    <definedName name="_4111323900">#REF!</definedName>
    <definedName name="_4111324">#REF!</definedName>
    <definedName name="_4111324100">#REF!</definedName>
    <definedName name="_4111324800">#REF!</definedName>
    <definedName name="_4111324900">#REF!</definedName>
    <definedName name="_4111325">#REF!</definedName>
    <definedName name="_4111325000">#REF!</definedName>
    <definedName name="_411133">#REF!</definedName>
    <definedName name="_4111331">#REF!</definedName>
    <definedName name="_4111331100">#REF!</definedName>
    <definedName name="_4111331200">#REF!</definedName>
    <definedName name="_4111331300">#REF!</definedName>
    <definedName name="_4111331400">#REF!</definedName>
    <definedName name="_4111331410">#REF!</definedName>
    <definedName name="_4111331420">#REF!</definedName>
    <definedName name="_4111331430">#REF!</definedName>
    <definedName name="_4111331440">#REF!</definedName>
    <definedName name="_4111331500">#REF!</definedName>
    <definedName name="_4111331800">#REF!</definedName>
    <definedName name="_4111331900">#REF!</definedName>
    <definedName name="_4111331910">#REF!</definedName>
    <definedName name="_4111332">#REF!</definedName>
    <definedName name="_4111332100">#REF!</definedName>
    <definedName name="_4111332200">#REF!</definedName>
    <definedName name="_4111332300">#REF!</definedName>
    <definedName name="_4111332900">#REF!</definedName>
    <definedName name="_4111333">#REF!</definedName>
    <definedName name="_4111333100">#REF!</definedName>
    <definedName name="_4111333110">#REF!</definedName>
    <definedName name="_4111333200">#REF!</definedName>
    <definedName name="_4111333210">#REF!</definedName>
    <definedName name="_4111333300">#REF!</definedName>
    <definedName name="_4111333400">#REF!</definedName>
    <definedName name="_4111333410">#REF!</definedName>
    <definedName name="_4111333500">#REF!</definedName>
    <definedName name="_4111333600">#REF!</definedName>
    <definedName name="_4111333700">#REF!</definedName>
    <definedName name="_4111333800">#REF!</definedName>
    <definedName name="_4111333900">#REF!</definedName>
    <definedName name="_4111333910">#REF!</definedName>
    <definedName name="_4111334">#REF!</definedName>
    <definedName name="_4111334100">#REF!</definedName>
    <definedName name="_4111334200">#REF!</definedName>
    <definedName name="_4111334300">#REF!</definedName>
    <definedName name="_4111334400">#REF!</definedName>
    <definedName name="_4111334500">#REF!</definedName>
    <definedName name="_4111334600">#REF!</definedName>
    <definedName name="_4111334900">#REF!</definedName>
    <definedName name="_4111335">#REF!</definedName>
    <definedName name="_4111335100">#REF!</definedName>
    <definedName name="_4111335200">#REF!</definedName>
    <definedName name="_4111336">#REF!</definedName>
    <definedName name="_4111336100">#REF!</definedName>
    <definedName name="_4111336200">#REF!</definedName>
    <definedName name="_4111336300">#REF!</definedName>
    <definedName name="_4111337">#REF!</definedName>
    <definedName name="_4111337100">#REF!</definedName>
    <definedName name="_4111337200">#REF!</definedName>
    <definedName name="_4111337300">#REF!</definedName>
    <definedName name="_4111337400">#REF!</definedName>
    <definedName name="_4111338">#REF!</definedName>
    <definedName name="_4111338100">#REF!</definedName>
    <definedName name="_4111339">#REF!</definedName>
    <definedName name="_4111339100">#REF!</definedName>
    <definedName name="_411134">#REF!</definedName>
    <definedName name="_4111340">#REF!</definedName>
    <definedName name="_4111340100">#REF!</definedName>
    <definedName name="_4111340200">#REF!</definedName>
    <definedName name="_4111340300">#REF!</definedName>
    <definedName name="_4111340400">#REF!</definedName>
    <definedName name="_4111340500">#REF!</definedName>
    <definedName name="_4111341">#REF!</definedName>
    <definedName name="_4111341100">#REF!</definedName>
    <definedName name="_4111341200">#REF!</definedName>
    <definedName name="_4111341300">#REF!</definedName>
    <definedName name="_4111341900">#REF!</definedName>
    <definedName name="_411135">#REF!</definedName>
    <definedName name="_4111351">#REF!</definedName>
    <definedName name="_4111351100">#REF!</definedName>
    <definedName name="_4111351110">#REF!</definedName>
    <definedName name="_4111351120">#REF!</definedName>
    <definedName name="_4111351130">#REF!</definedName>
    <definedName name="_4111351190">#REF!</definedName>
    <definedName name="_4111351900">#REF!</definedName>
    <definedName name="_4111352">#REF!</definedName>
    <definedName name="_4111352100">#REF!</definedName>
    <definedName name="_4111352110">#REF!</definedName>
    <definedName name="_4111352120">#REF!</definedName>
    <definedName name="_4111352130">#REF!</definedName>
    <definedName name="_4111352190">#REF!</definedName>
    <definedName name="_4111352200">#REF!</definedName>
    <definedName name="_4111352900">#REF!</definedName>
    <definedName name="_41114">#REF!</definedName>
    <definedName name="_411141">#REF!</definedName>
    <definedName name="_4111411">#REF!</definedName>
    <definedName name="_4111411100">#REF!</definedName>
    <definedName name="_4111411110">#REF!</definedName>
    <definedName name="_4111411120">#REF!</definedName>
    <definedName name="_4111411900">#REF!</definedName>
    <definedName name="_4111411910">#REF!</definedName>
    <definedName name="_4111412">#REF!</definedName>
    <definedName name="_4111412100">#REF!</definedName>
    <definedName name="_4111412200">#REF!</definedName>
    <definedName name="_4111412900">#REF!</definedName>
    <definedName name="_4111413">#REF!</definedName>
    <definedName name="_4111413100">#REF!</definedName>
    <definedName name="_4111413200">#REF!</definedName>
    <definedName name="_4111413900">#REF!</definedName>
    <definedName name="_4111414">#REF!</definedName>
    <definedName name="_4111414100">#REF!</definedName>
    <definedName name="_4111414200">#REF!</definedName>
    <definedName name="_4111414900">#REF!</definedName>
    <definedName name="_4111415">#REF!</definedName>
    <definedName name="_4111415100">#REF!</definedName>
    <definedName name="_4111415200">#REF!</definedName>
    <definedName name="_4111415900">#REF!</definedName>
    <definedName name="_4111416">#REF!</definedName>
    <definedName name="_4111416100">#REF!</definedName>
    <definedName name="_4111416200">#REF!</definedName>
    <definedName name="_4111416300">#REF!</definedName>
    <definedName name="_411142">#REF!</definedName>
    <definedName name="_4111421">#REF!</definedName>
    <definedName name="_4111421100">#REF!</definedName>
    <definedName name="_4111421110">#REF!</definedName>
    <definedName name="_4111421120">#REF!</definedName>
    <definedName name="_4111421900">#REF!</definedName>
    <definedName name="_4111421910">#REF!</definedName>
    <definedName name="_4111422">#REF!</definedName>
    <definedName name="_4111422100">#REF!</definedName>
    <definedName name="_4111422900">#REF!</definedName>
    <definedName name="_41115">#REF!</definedName>
    <definedName name="_411151">#REF!</definedName>
    <definedName name="_4111511">#REF!</definedName>
    <definedName name="_4111511100">#REF!</definedName>
    <definedName name="_4111511110">#REF!</definedName>
    <definedName name="_4111511200">#REF!</definedName>
    <definedName name="_4111511210">#REF!</definedName>
    <definedName name="_4111511300">#REF!</definedName>
    <definedName name="_4111511310">#REF!</definedName>
    <definedName name="_4111511400">#REF!</definedName>
    <definedName name="_4111511500">#REF!</definedName>
    <definedName name="_4111511600">#REF!</definedName>
    <definedName name="_4111511900">#REF!</definedName>
    <definedName name="_411152">#REF!</definedName>
    <definedName name="_4111521">#REF!</definedName>
    <definedName name="_4111521100">#REF!</definedName>
    <definedName name="_4111521110">#REF!</definedName>
    <definedName name="_4111521120">#REF!</definedName>
    <definedName name="_4111521130">#REF!</definedName>
    <definedName name="_4111521900">#REF!</definedName>
    <definedName name="_4111522">#REF!</definedName>
    <definedName name="_4111522100">#REF!</definedName>
    <definedName name="_4111522110">#REF!</definedName>
    <definedName name="_4111522120">#REF!</definedName>
    <definedName name="_4111522130">#REF!</definedName>
    <definedName name="_4111522900">#REF!</definedName>
    <definedName name="_41116">#REF!</definedName>
    <definedName name="_411161">#REF!</definedName>
    <definedName name="_4111611">#REF!</definedName>
    <definedName name="_4111611100">#REF!</definedName>
    <definedName name="_4111611200">#REF!</definedName>
    <definedName name="_4111611300">#REF!</definedName>
    <definedName name="_4111611310">#REF!</definedName>
    <definedName name="_4111611400">#REF!</definedName>
    <definedName name="_4111611900">#REF!</definedName>
    <definedName name="_4111611910">#REF!</definedName>
    <definedName name="_4111612">#REF!</definedName>
    <definedName name="_4111612100">#REF!</definedName>
    <definedName name="_4111612200">#REF!</definedName>
    <definedName name="_4111612210">#REF!</definedName>
    <definedName name="_4111612220">#REF!</definedName>
    <definedName name="_4111612300">#REF!</definedName>
    <definedName name="_4111612400">#REF!</definedName>
    <definedName name="_4111612500">#REF!</definedName>
    <definedName name="_4111612900">#REF!</definedName>
    <definedName name="_4111613">#REF!</definedName>
    <definedName name="_4111613100">#REF!</definedName>
    <definedName name="_4111613200">#REF!</definedName>
    <definedName name="_4111613300">#REF!</definedName>
    <definedName name="_4111613900">#REF!</definedName>
    <definedName name="_411162">#REF!</definedName>
    <definedName name="_4111621">#REF!</definedName>
    <definedName name="_4111621100">#REF!</definedName>
    <definedName name="_4111621200">#REF!</definedName>
    <definedName name="_4111621210">#REF!</definedName>
    <definedName name="_4111621220">#REF!</definedName>
    <definedName name="_411163">#REF!</definedName>
    <definedName name="_4111631">#REF!</definedName>
    <definedName name="_4111631100">#REF!</definedName>
    <definedName name="_4111631200">#REF!</definedName>
    <definedName name="_4111632">#REF!</definedName>
    <definedName name="_4111632000">#REF!</definedName>
    <definedName name="_4111633">#REF!</definedName>
    <definedName name="_4111633000">#REF!</definedName>
    <definedName name="_4111634">#REF!</definedName>
    <definedName name="_4111634000">#REF!</definedName>
    <definedName name="_4111635">#REF!</definedName>
    <definedName name="_4111635100">#REF!</definedName>
    <definedName name="_4111635200">#REF!</definedName>
    <definedName name="_411164">#REF!</definedName>
    <definedName name="_4111641">#REF!</definedName>
    <definedName name="_4111641100">#REF!</definedName>
    <definedName name="_4111641900">#REF!</definedName>
    <definedName name="_41117">#REF!</definedName>
    <definedName name="_411171">#REF!</definedName>
    <definedName name="_4111711">#REF!</definedName>
    <definedName name="_4111711000">#REF!</definedName>
    <definedName name="_4111712">#REF!</definedName>
    <definedName name="_4111712000">#REF!</definedName>
    <definedName name="_4111713">#REF!</definedName>
    <definedName name="_4111713000">#REF!</definedName>
    <definedName name="_4111714">#REF!</definedName>
    <definedName name="_4111714000">#REF!</definedName>
    <definedName name="_4111715">#REF!</definedName>
    <definedName name="_4111715100">#REF!</definedName>
    <definedName name="_4111715200">#REF!</definedName>
    <definedName name="_4111715300">#REF!</definedName>
    <definedName name="_4111715400">#REF!</definedName>
    <definedName name="_41119">#REF!</definedName>
    <definedName name="_411191">#REF!</definedName>
    <definedName name="_4111911">#REF!</definedName>
    <definedName name="_4111911100">#REF!</definedName>
    <definedName name="_4111911200">#REF!</definedName>
    <definedName name="_4111911300">#REF!</definedName>
    <definedName name="_4111911400">#REF!</definedName>
    <definedName name="_4111911500">#REF!</definedName>
    <definedName name="_411192">#REF!</definedName>
    <definedName name="_4111921">#REF!</definedName>
    <definedName name="_4111921000">#REF!</definedName>
    <definedName name="_411193">#REF!</definedName>
    <definedName name="_4111931100">#REF!</definedName>
    <definedName name="_4111931200">#REF!</definedName>
    <definedName name="_4111931300">#REF!</definedName>
    <definedName name="_4111931400">#REF!</definedName>
    <definedName name="_4111931500">#REF!</definedName>
    <definedName name="_4112">#REF!</definedName>
    <definedName name="_41120">#REF!</definedName>
    <definedName name="_411201">#REF!</definedName>
    <definedName name="_4112011">#REF!</definedName>
    <definedName name="_4112011000">#REF!</definedName>
    <definedName name="_4112011100">#REF!</definedName>
    <definedName name="_4112011200">#REF!</definedName>
    <definedName name="_4112012">#REF!</definedName>
    <definedName name="_4112012000">#REF!</definedName>
    <definedName name="_4112012100">#REF!</definedName>
    <definedName name="_4112012200">#REF!</definedName>
    <definedName name="_4112013">#REF!</definedName>
    <definedName name="_4112013000">#REF!</definedName>
    <definedName name="_41121">#REF!</definedName>
    <definedName name="_4112101">#REF!</definedName>
    <definedName name="_4112101100">#REF!</definedName>
    <definedName name="_4112102">#REF!</definedName>
    <definedName name="_4112102100">#REF!</definedName>
    <definedName name="_4112103">#REF!</definedName>
    <definedName name="_4112103100">#REF!</definedName>
    <definedName name="_411211">#REF!</definedName>
    <definedName name="_4112111">#REF!</definedName>
    <definedName name="_4112111100">#REF!</definedName>
    <definedName name="_4112111110">#REF!</definedName>
    <definedName name="_4112111200">#REF!</definedName>
    <definedName name="_4112111300">#REF!</definedName>
    <definedName name="_4112111400">#REF!</definedName>
    <definedName name="_4112111500">#REF!</definedName>
    <definedName name="_4112111600">#REF!</definedName>
    <definedName name="_4112112">#REF!</definedName>
    <definedName name="_4112112100">#REF!</definedName>
    <definedName name="_4112112200">#REF!</definedName>
    <definedName name="_4112113">#REF!</definedName>
    <definedName name="_4112113100">#REF!</definedName>
    <definedName name="_4112113900">#REF!</definedName>
    <definedName name="_411212">#REF!</definedName>
    <definedName name="_4112121">#REF!</definedName>
    <definedName name="_4112121100">#REF!</definedName>
    <definedName name="_4112121900">#REF!</definedName>
    <definedName name="_411213">#REF!</definedName>
    <definedName name="_4112131">#REF!</definedName>
    <definedName name="_4112131100">#REF!</definedName>
    <definedName name="_4112131200">#REF!</definedName>
    <definedName name="_4112131300">#REF!</definedName>
    <definedName name="_4112131900">#REF!</definedName>
    <definedName name="_41122">#REF!</definedName>
    <definedName name="_4112201">#REF!</definedName>
    <definedName name="_4112201100">#REF!</definedName>
    <definedName name="_4112201900">#REF!</definedName>
    <definedName name="_4112202">#REF!</definedName>
    <definedName name="_4112202100">#REF!</definedName>
    <definedName name="_4112202900">#REF!</definedName>
    <definedName name="_4112203">#REF!</definedName>
    <definedName name="_4112203100">#REF!</definedName>
    <definedName name="_4112205">#REF!</definedName>
    <definedName name="_4112205200">#REF!</definedName>
    <definedName name="_4112205900">#REF!</definedName>
    <definedName name="_4112206">#REF!</definedName>
    <definedName name="_4112206100">#REF!</definedName>
    <definedName name="_4112206200">#REF!</definedName>
    <definedName name="_4112206900">#REF!</definedName>
    <definedName name="_4112208">#REF!</definedName>
    <definedName name="_4112208200">#REF!</definedName>
    <definedName name="_4112209">#REF!</definedName>
    <definedName name="_4112209100">#REF!</definedName>
    <definedName name="_411221">#REF!</definedName>
    <definedName name="_4112210">#REF!</definedName>
    <definedName name="_4112210100">#REF!</definedName>
    <definedName name="_4112211">#REF!</definedName>
    <definedName name="_4112211100">#REF!</definedName>
    <definedName name="_4112211900">#REF!</definedName>
    <definedName name="_411222">#REF!</definedName>
    <definedName name="_4112221">#REF!</definedName>
    <definedName name="_4112221100">#REF!</definedName>
    <definedName name="_4112221200">#REF!</definedName>
    <definedName name="_41123">#REF!</definedName>
    <definedName name="_4112301">#REF!</definedName>
    <definedName name="_4112301100">#REF!</definedName>
    <definedName name="_4112301200">#REF!</definedName>
    <definedName name="_4112301900">#REF!</definedName>
    <definedName name="_411231">#REF!</definedName>
    <definedName name="_4112311">#REF!</definedName>
    <definedName name="_4112311100">#REF!</definedName>
    <definedName name="_4112311200">#REF!</definedName>
    <definedName name="_4112311900">#REF!</definedName>
    <definedName name="_411232">#REF!</definedName>
    <definedName name="_4112321">#REF!</definedName>
    <definedName name="_4112321100">#REF!</definedName>
    <definedName name="_4112321200">#REF!</definedName>
    <definedName name="_4112321400">#REF!</definedName>
    <definedName name="_4112321500">#REF!</definedName>
    <definedName name="_4112321900">#REF!</definedName>
    <definedName name="_411233">#REF!</definedName>
    <definedName name="_4112331">#REF!</definedName>
    <definedName name="_4112331100">#REF!</definedName>
    <definedName name="_4112331900">#REF!</definedName>
    <definedName name="_411234">#REF!</definedName>
    <definedName name="_4112341">#REF!</definedName>
    <definedName name="_4112341100">#REF!</definedName>
    <definedName name="_4112341200">#REF!</definedName>
    <definedName name="_4112341300">#REF!</definedName>
    <definedName name="_4112342">#REF!</definedName>
    <definedName name="_4112342100">#REF!</definedName>
    <definedName name="_4112342200">#REF!</definedName>
    <definedName name="_4112342300">#REF!</definedName>
    <definedName name="_4112342400">#REF!</definedName>
    <definedName name="_4112342500">#REF!</definedName>
    <definedName name="_4112342900">#REF!</definedName>
    <definedName name="_4112343">#REF!</definedName>
    <definedName name="_4112343100">#REF!</definedName>
    <definedName name="_4112343200">#REF!</definedName>
    <definedName name="_4112343300">#REF!</definedName>
    <definedName name="_4112343900">#REF!</definedName>
    <definedName name="_4112344">#REF!</definedName>
    <definedName name="_4112344100">#REF!</definedName>
    <definedName name="_4112344200">#REF!</definedName>
    <definedName name="_4112344300">#REF!</definedName>
    <definedName name="_4112345">#REF!</definedName>
    <definedName name="_4112345100">#REF!</definedName>
    <definedName name="_4112345900">#REF!</definedName>
    <definedName name="_41124">#REF!</definedName>
    <definedName name="_4112401">#REF!</definedName>
    <definedName name="_4112401100">#REF!</definedName>
    <definedName name="_4112401900">#REF!</definedName>
    <definedName name="_411241">#REF!</definedName>
    <definedName name="_4112411">#REF!</definedName>
    <definedName name="_4112411100">#REF!</definedName>
    <definedName name="_4112411200">#REF!</definedName>
    <definedName name="_4112411900">#REF!</definedName>
    <definedName name="_411242">#REF!</definedName>
    <definedName name="_4112421">#REF!</definedName>
    <definedName name="_4112421100">#REF!</definedName>
    <definedName name="_4112421200">#REF!</definedName>
    <definedName name="_4112421900">#REF!</definedName>
    <definedName name="_41125">#REF!</definedName>
    <definedName name="_411251">#REF!</definedName>
    <definedName name="_4112511">#REF!</definedName>
    <definedName name="_4112511100">#REF!</definedName>
    <definedName name="_4112511200">#REF!</definedName>
    <definedName name="_4112511300">#REF!</definedName>
    <definedName name="_4112511400">#REF!</definedName>
    <definedName name="_4112511900">#REF!</definedName>
    <definedName name="_4112512">#REF!</definedName>
    <definedName name="_4112512100">#REF!</definedName>
    <definedName name="_4112512200">#REF!</definedName>
    <definedName name="_4112512300">#REF!</definedName>
    <definedName name="_4112512400">#REF!</definedName>
    <definedName name="_4112512900">#REF!</definedName>
    <definedName name="_41126">#REF!</definedName>
    <definedName name="_411261">#REF!</definedName>
    <definedName name="_4112611">#REF!</definedName>
    <definedName name="_4112611100">#REF!</definedName>
    <definedName name="_4112611200">#REF!</definedName>
    <definedName name="_4112611900">#REF!</definedName>
    <definedName name="_411262">#REF!</definedName>
    <definedName name="_4112621">#REF!</definedName>
    <definedName name="_4112621100">#REF!</definedName>
    <definedName name="_4112621200">#REF!</definedName>
    <definedName name="_4112621300">#REF!</definedName>
    <definedName name="_4113">#REF!</definedName>
    <definedName name="_41131">#REF!</definedName>
    <definedName name="_4113101">#REF!</definedName>
    <definedName name="_4113101100">#REF!</definedName>
    <definedName name="_4113101900">#REF!</definedName>
    <definedName name="_4113102">#REF!</definedName>
    <definedName name="_4113102100">#REF!</definedName>
    <definedName name="_4113102200">#REF!</definedName>
    <definedName name="_4113102900">#REF!</definedName>
    <definedName name="_4113103">#REF!</definedName>
    <definedName name="_4113103100">#REF!</definedName>
    <definedName name="_4113103200">#REF!</definedName>
    <definedName name="_4113103900">#REF!</definedName>
    <definedName name="_4113104">#REF!</definedName>
    <definedName name="_4113104100">#REF!</definedName>
    <definedName name="_4113104200">#REF!</definedName>
    <definedName name="_4113104300">#REF!</definedName>
    <definedName name="_4113104900">#REF!</definedName>
    <definedName name="_4113105">#REF!</definedName>
    <definedName name="_4113105100">#REF!</definedName>
    <definedName name="_4113105200">#REF!</definedName>
    <definedName name="_4113105900">#REF!</definedName>
    <definedName name="_4113106">#REF!</definedName>
    <definedName name="_4113106100">#REF!</definedName>
    <definedName name="_41132">#REF!</definedName>
    <definedName name="_4113201">#REF!</definedName>
    <definedName name="_4113201100">#REF!</definedName>
    <definedName name="_4113201900">#REF!</definedName>
    <definedName name="_4113202">#REF!</definedName>
    <definedName name="_4113202100">#REF!</definedName>
    <definedName name="_4113202900">#REF!</definedName>
    <definedName name="_4113203">#REF!</definedName>
    <definedName name="_4113203100">#REF!</definedName>
    <definedName name="_41133">#REF!</definedName>
    <definedName name="_4113301">#REF!</definedName>
    <definedName name="_4113301100">#REF!</definedName>
    <definedName name="_4113301200">#REF!</definedName>
    <definedName name="_4113301300">#REF!</definedName>
    <definedName name="_4113301900">#REF!</definedName>
    <definedName name="_4113302">#REF!</definedName>
    <definedName name="_4113302100">#REF!</definedName>
    <definedName name="_4113302200">#REF!</definedName>
    <definedName name="_4113302300">#REF!</definedName>
    <definedName name="_4113302900">#REF!</definedName>
    <definedName name="_4113303">#REF!</definedName>
    <definedName name="_4113303100">#REF!</definedName>
    <definedName name="_4113303200">#REF!</definedName>
    <definedName name="_4113303300">#REF!</definedName>
    <definedName name="_4113303400">#REF!</definedName>
    <definedName name="_4113303900">#REF!</definedName>
    <definedName name="_4113305">#REF!</definedName>
    <definedName name="_4113305100">#REF!</definedName>
    <definedName name="_4113305200">#REF!</definedName>
    <definedName name="_4113305300">#REF!</definedName>
    <definedName name="_4113305900">#REF!</definedName>
    <definedName name="_4113306">#REF!</definedName>
    <definedName name="_4113306100">#REF!</definedName>
    <definedName name="_4113306200">#REF!</definedName>
    <definedName name="_4113306300">#REF!</definedName>
    <definedName name="_4113306900">#REF!</definedName>
    <definedName name="_41134">#REF!</definedName>
    <definedName name="_4113401">#REF!</definedName>
    <definedName name="_4113401100">#REF!</definedName>
    <definedName name="_4113401200">#REF!</definedName>
    <definedName name="_4113402">#REF!</definedName>
    <definedName name="_4113402100">#REF!</definedName>
    <definedName name="_4113402200">#REF!</definedName>
    <definedName name="_4113403">#REF!</definedName>
    <definedName name="_4113403100">#REF!</definedName>
    <definedName name="_4113403200">#REF!</definedName>
    <definedName name="_4113404">#REF!</definedName>
    <definedName name="_4113404100">#REF!</definedName>
    <definedName name="_4114">#REF!</definedName>
    <definedName name="_41141">#REF!</definedName>
    <definedName name="_4114101">#REF!</definedName>
    <definedName name="_4114101100">#REF!</definedName>
    <definedName name="_4114101200">#REF!</definedName>
    <definedName name="_4114101300">#REF!</definedName>
    <definedName name="_4114101900">#REF!</definedName>
    <definedName name="_41142">#REF!</definedName>
    <definedName name="_4114201">#REF!</definedName>
    <definedName name="_4114201100">#REF!</definedName>
    <definedName name="_4114201200">#REF!</definedName>
    <definedName name="_4114201300">#REF!</definedName>
    <definedName name="_4114201900">#REF!</definedName>
    <definedName name="_4114202">#REF!</definedName>
    <definedName name="_4114202100">#REF!</definedName>
    <definedName name="_4114202200">#REF!</definedName>
    <definedName name="_4114202300">#REF!</definedName>
    <definedName name="_4114202400">#REF!</definedName>
    <definedName name="_4114202800">#REF!</definedName>
    <definedName name="_4114202900">#REF!</definedName>
    <definedName name="_4114203">#REF!</definedName>
    <definedName name="_4114203100">#REF!</definedName>
    <definedName name="_4114203200">#REF!</definedName>
    <definedName name="_4114203300">#REF!</definedName>
    <definedName name="_4114203800">#REF!</definedName>
    <definedName name="_4114203900">#REF!</definedName>
    <definedName name="_41143">#REF!</definedName>
    <definedName name="_4114301">#REF!</definedName>
    <definedName name="_4114301100">#REF!</definedName>
    <definedName name="_4114301900">#REF!</definedName>
    <definedName name="_4114302">#REF!</definedName>
    <definedName name="_4114302100">#REF!</definedName>
    <definedName name="_4114302200">#REF!</definedName>
    <definedName name="_4114302900">#REF!</definedName>
    <definedName name="_4115">#REF!</definedName>
    <definedName name="_41151">#REF!</definedName>
    <definedName name="_4115101">#REF!</definedName>
    <definedName name="_4115101100">#REF!</definedName>
    <definedName name="_4115101200">#REF!</definedName>
    <definedName name="_4115101900">#REF!</definedName>
    <definedName name="_4115102">#REF!</definedName>
    <definedName name="_4115102100">#REF!</definedName>
    <definedName name="_4115102900">#REF!</definedName>
    <definedName name="_4115103">#REF!</definedName>
    <definedName name="_4115103100">#REF!</definedName>
    <definedName name="_4115103200">#REF!</definedName>
    <definedName name="_4115103900">#REF!</definedName>
    <definedName name="_4115104">#REF!</definedName>
    <definedName name="_4115104100">#REF!</definedName>
    <definedName name="_4115104900">#REF!</definedName>
    <definedName name="_4115105">#REF!</definedName>
    <definedName name="_4115105100">#REF!</definedName>
    <definedName name="_4115105200">#REF!</definedName>
    <definedName name="_4115105900">#REF!</definedName>
    <definedName name="_4115106">#REF!</definedName>
    <definedName name="_4115106100">#REF!</definedName>
    <definedName name="_4115106900">#REF!</definedName>
    <definedName name="_4115107">#REF!</definedName>
    <definedName name="_4115107100">#REF!</definedName>
    <definedName name="_4115107200">#REF!</definedName>
    <definedName name="_4115107900">#REF!</definedName>
    <definedName name="_4115108">#REF!</definedName>
    <definedName name="_4115108100">#REF!</definedName>
    <definedName name="_4115108200">#REF!</definedName>
    <definedName name="_4115109">#REF!</definedName>
    <definedName name="_4115109100">#REF!</definedName>
    <definedName name="_4115109900">#REF!</definedName>
    <definedName name="_4115110">#REF!</definedName>
    <definedName name="_4115110100">#REF!</definedName>
    <definedName name="_4115110900">#REF!</definedName>
    <definedName name="_4115111">#REF!</definedName>
    <definedName name="_4115111100">#REF!</definedName>
    <definedName name="_4115111200">#REF!</definedName>
    <definedName name="_4115111300">#REF!</definedName>
    <definedName name="_4115112">#REF!</definedName>
    <definedName name="_4115112100">#REF!</definedName>
    <definedName name="_41152">#REF!</definedName>
    <definedName name="_4115201">#REF!</definedName>
    <definedName name="_4115201200">#REF!</definedName>
    <definedName name="_4115201300">#REF!</definedName>
    <definedName name="_4115202">#REF!</definedName>
    <definedName name="_4115202100">#REF!</definedName>
    <definedName name="_4115203">#REF!</definedName>
    <definedName name="_4115203100">#REF!</definedName>
    <definedName name="_4115203200">#REF!</definedName>
    <definedName name="_4115203900">#REF!</definedName>
    <definedName name="_4115204">#REF!</definedName>
    <definedName name="_4115204100">#REF!</definedName>
    <definedName name="_4115204900">#REF!</definedName>
    <definedName name="_4115205">#REF!</definedName>
    <definedName name="_4115205200">#REF!</definedName>
    <definedName name="_4117">#REF!</definedName>
    <definedName name="_41171">#REF!</definedName>
    <definedName name="_4117100000">#REF!</definedName>
    <definedName name="_41172">#REF!</definedName>
    <definedName name="_4117200000">#REF!</definedName>
    <definedName name="_4118">#REF!</definedName>
    <definedName name="_41181">#REF!</definedName>
    <definedName name="_4118100000">#REF!</definedName>
    <definedName name="_4119">#REF!</definedName>
    <definedName name="_41198">#REF!</definedName>
    <definedName name="_4119800000">#REF!</definedName>
    <definedName name="_412">#REF!</definedName>
    <definedName name="_4121">#REF!</definedName>
    <definedName name="_41211">#REF!</definedName>
    <definedName name="_4121100000">#REF!</definedName>
    <definedName name="_4121101">#REF!</definedName>
    <definedName name="_4121101100">#REF!</definedName>
    <definedName name="_4121101200">#REF!</definedName>
    <definedName name="_4121101300">#REF!</definedName>
    <definedName name="_4121101400">#REF!</definedName>
    <definedName name="_4121101500">#REF!</definedName>
    <definedName name="_4121102">#REF!</definedName>
    <definedName name="_4121102100">#REF!</definedName>
    <definedName name="_4121102200">#REF!</definedName>
    <definedName name="_4121103">#REF!</definedName>
    <definedName name="_4121103100">#REF!</definedName>
    <definedName name="_4121104">#REF!</definedName>
    <definedName name="_4121104100">#REF!</definedName>
    <definedName name="_4121105">#REF!</definedName>
    <definedName name="_4121105100">#REF!</definedName>
    <definedName name="_4121106">#REF!</definedName>
    <definedName name="_4121106100">#REF!</definedName>
    <definedName name="_4121106200">#REF!</definedName>
    <definedName name="_4121106300">#REF!</definedName>
    <definedName name="_4121106400">#REF!</definedName>
    <definedName name="_41212">#REF!</definedName>
    <definedName name="_412121">#REF!</definedName>
    <definedName name="_4121211">#REF!</definedName>
    <definedName name="_4121211000">#REF!</definedName>
    <definedName name="_4121219">#REF!</definedName>
    <definedName name="_4121219000">#REF!</definedName>
    <definedName name="_4122">#REF!</definedName>
    <definedName name="_412201">#REF!</definedName>
    <definedName name="_4122010100">#REF!</definedName>
    <definedName name="_4122010200">#REF!</definedName>
    <definedName name="_4122010300">#REF!</definedName>
    <definedName name="_4122010400">#REF!</definedName>
    <definedName name="_4129801">#REF!</definedName>
    <definedName name="_4129801100">#REF!</definedName>
    <definedName name="_4129801200">#REF!</definedName>
    <definedName name="_4129901">#REF!</definedName>
    <definedName name="_4129901100">#REF!</definedName>
    <definedName name="_413">#REF!</definedName>
    <definedName name="_4131">#REF!</definedName>
    <definedName name="_41311">#REF!</definedName>
    <definedName name="_4131100000">#REF!</definedName>
    <definedName name="_41312">#REF!</definedName>
    <definedName name="_413121">#REF!</definedName>
    <definedName name="_4131219">#REF!</definedName>
    <definedName name="_4131219000">#REF!</definedName>
    <definedName name="_413122">#REF!</definedName>
    <definedName name="_4131220000">#REF!</definedName>
    <definedName name="_41313">#REF!</definedName>
    <definedName name="_4131300000">#REF!</definedName>
    <definedName name="_4131300100">#REF!</definedName>
    <definedName name="_4131300200">#REF!</definedName>
    <definedName name="_41314">#REF!</definedName>
    <definedName name="_4131400000">#REF!</definedName>
    <definedName name="_41315">#REF!</definedName>
    <definedName name="_4131500000">#REF!</definedName>
    <definedName name="_41317">#REF!</definedName>
    <definedName name="_4131700000">#REF!</definedName>
    <definedName name="_4139">#REF!</definedName>
    <definedName name="_41391">#REF!</definedName>
    <definedName name="_4139100000">#REF!</definedName>
    <definedName name="_41392">#REF!</definedName>
    <definedName name="_4139200000">#REF!</definedName>
    <definedName name="_41393">#REF!</definedName>
    <definedName name="_4139300000">#REF!</definedName>
    <definedName name="_41394">#REF!</definedName>
    <definedName name="_4139400000">#REF!</definedName>
    <definedName name="_41395">#REF!</definedName>
    <definedName name="_413951">#REF!</definedName>
    <definedName name="_4139511">#REF!</definedName>
    <definedName name="_4139511000">#REF!</definedName>
    <definedName name="_4139511100">#REF!</definedName>
    <definedName name="_4139511200">#REF!</definedName>
    <definedName name="_4139511300">#REF!</definedName>
    <definedName name="_4139511400">#REF!</definedName>
    <definedName name="_4139512">#REF!</definedName>
    <definedName name="_4139512000">#REF!</definedName>
    <definedName name="_413952">#REF!</definedName>
    <definedName name="_4139520000">#REF!</definedName>
    <definedName name="_413959">#REF!</definedName>
    <definedName name="_4139590000">#REF!</definedName>
    <definedName name="_41396">#REF!</definedName>
    <definedName name="_4139600000">#REF!</definedName>
    <definedName name="_41399">#REF!</definedName>
    <definedName name="_4139900000">#REF!</definedName>
    <definedName name="_419">#REF!</definedName>
    <definedName name="_4191">#REF!</definedName>
    <definedName name="_4191000000">#REF!</definedName>
    <definedName name="_4192">#REF!</definedName>
    <definedName name="_4192000000">#REF!</definedName>
    <definedName name="_41921">#REF!</definedName>
    <definedName name="_4192100100">#REF!</definedName>
    <definedName name="_4192100200">#REF!</definedName>
    <definedName name="_4192100300">#REF!</definedName>
    <definedName name="_4192100400">#REF!</definedName>
    <definedName name="_4192100500">#REF!</definedName>
    <definedName name="_4192100600">#REF!</definedName>
    <definedName name="_4193">#REF!</definedName>
    <definedName name="_41932">#REF!</definedName>
    <definedName name="_4193200000">#REF!</definedName>
    <definedName name="_4194">#REF!</definedName>
    <definedName name="_41942">#REF!</definedName>
    <definedName name="_419421">#REF!</definedName>
    <definedName name="_4194210000">#REF!</definedName>
    <definedName name="_41943">#REF!</definedName>
    <definedName name="_4194300000">#REF!</definedName>
    <definedName name="_41944">#REF!</definedName>
    <definedName name="_4194400100">#REF!</definedName>
    <definedName name="_4194400200">#REF!</definedName>
    <definedName name="_4194400900">#REF!</definedName>
    <definedName name="_41949">#REF!</definedName>
    <definedName name="_4194900000">#REF!</definedName>
    <definedName name="_4195">#REF!</definedName>
    <definedName name="_41951">#REF!</definedName>
    <definedName name="_4195100">#REF!</definedName>
    <definedName name="_4195100100">#REF!</definedName>
    <definedName name="_4195100200">#REF!</definedName>
    <definedName name="_4196">#REF!</definedName>
    <definedName name="_4196000000">#REF!</definedName>
    <definedName name="_4197">#REF!</definedName>
    <definedName name="_4197000000">#REF!</definedName>
    <definedName name="_41974">#REF!</definedName>
    <definedName name="_4197400000">#REF!</definedName>
    <definedName name="_4198">#REF!</definedName>
    <definedName name="_4198000000">#REF!</definedName>
    <definedName name="_4199">#REF!</definedName>
    <definedName name="_41991">#REF!</definedName>
    <definedName name="_419911">#REF!</definedName>
    <definedName name="_4199110000">#REF!</definedName>
    <definedName name="_419912">#REF!</definedName>
    <definedName name="_4199120000">#REF!</definedName>
    <definedName name="_419913">#REF!</definedName>
    <definedName name="_4199130000">#REF!</definedName>
    <definedName name="_41999">#REF!</definedName>
    <definedName name="_4199900000">#REF!</definedName>
    <definedName name="_42">#REF!</definedName>
    <definedName name="_42____123Graph_XGRÁFICO" hidden="1">[10]ANALI2001!$B$3:$N$3</definedName>
    <definedName name="_42___123Graph_XGRÁFICO" hidden="1">[10]ANALI2001!$B$3:$N$3</definedName>
    <definedName name="_42__123Graph_BCHART_23" hidden="1">[11]MTwo!$C$145:$C$231</definedName>
    <definedName name="_42__123Graph_BCHART_24" hidden="1">[11]KOne!$C$230:$C$755</definedName>
    <definedName name="_42__123Graph_CGRÁFICO_1" hidden="1">[10]ANALI2001!$B$6:$N$6</definedName>
    <definedName name="_42__123Graph_XGRÁFICO" hidden="1">[10]ANALI2001!$B$3:$N$3</definedName>
    <definedName name="_420">#REF!</definedName>
    <definedName name="_4201">#REF!</definedName>
    <definedName name="_42011">#REF!</definedName>
    <definedName name="_420113">#REF!</definedName>
    <definedName name="_4201130000">#REF!</definedName>
    <definedName name="_42012">#REF!</definedName>
    <definedName name="_420121">#REF!</definedName>
    <definedName name="_4201210100">#REF!</definedName>
    <definedName name="_4201210110">#REF!</definedName>
    <definedName name="_4201210120">#REF!</definedName>
    <definedName name="_4201210200">#REF!</definedName>
    <definedName name="_42013">#REF!</definedName>
    <definedName name="_420131">#REF!</definedName>
    <definedName name="_4201310100">#REF!</definedName>
    <definedName name="_42017">#REF!</definedName>
    <definedName name="_4201710100">#REF!</definedName>
    <definedName name="_4202">#REF!</definedName>
    <definedName name="_42021">#REF!</definedName>
    <definedName name="_420211">#REF!</definedName>
    <definedName name="_4202110000">#REF!</definedName>
    <definedName name="_420212">#REF!</definedName>
    <definedName name="_4202120000">#REF!</definedName>
    <definedName name="_42023">#REF!</definedName>
    <definedName name="_4202300000">#REF!</definedName>
    <definedName name="_4203">#REF!</definedName>
    <definedName name="_4203000000">#REF!</definedName>
    <definedName name="_4204">#REF!</definedName>
    <definedName name="_42041">#REF!</definedName>
    <definedName name="_4204100000">#REF!</definedName>
    <definedName name="_4205">#REF!</definedName>
    <definedName name="_4205000000">#REF!</definedName>
    <definedName name="_4206">#REF!</definedName>
    <definedName name="_4206000000">#REF!</definedName>
    <definedName name="_4207">#REF!</definedName>
    <definedName name="_42071">#REF!</definedName>
    <definedName name="_420711">#REF!</definedName>
    <definedName name="_4207110000">#REF!</definedName>
    <definedName name="_420712">#REF!</definedName>
    <definedName name="_4207120000">#REF!</definedName>
    <definedName name="_4209">#REF!</definedName>
    <definedName name="_42091">#REF!</definedName>
    <definedName name="_4209100100">#REF!</definedName>
    <definedName name="_4209100200">#REF!</definedName>
    <definedName name="_4209100300">#REF!</definedName>
    <definedName name="_42092">#REF!</definedName>
    <definedName name="_4209200000">#REF!</definedName>
    <definedName name="_42093">#REF!</definedName>
    <definedName name="_4209300100">#REF!</definedName>
    <definedName name="_4209300200">#REF!</definedName>
    <definedName name="_42094">#REF!</definedName>
    <definedName name="_4209400000">#REF!</definedName>
    <definedName name="_42095">#REF!</definedName>
    <definedName name="_4209500000">#REF!</definedName>
    <definedName name="_42098">#REF!</definedName>
    <definedName name="_4209800000">#REF!</definedName>
    <definedName name="_42099">#REF!</definedName>
    <definedName name="_4209900000">#REF!</definedName>
    <definedName name="_43">#REF!</definedName>
    <definedName name="_43____123Graph_XGRÁFICO_1" hidden="1">[10]ANALI2001!$B$3:$N$3</definedName>
    <definedName name="_43___123Graph_XGRÁFICO_1" hidden="1">[10]ANALI2001!$B$3:$N$3</definedName>
    <definedName name="_43__123Graph_BCHART_24" hidden="1">[11]KOne!$C$230:$C$755</definedName>
    <definedName name="_43__123Graph_BCHART_25" hidden="1">[11]GoSeven!$C$90:$C$125</definedName>
    <definedName name="_43__123Graph_CGRÁFICO_2" hidden="1">[10]ANALI2001!$A$14:$N$14</definedName>
    <definedName name="_43__123Graph_XGRÁFICO_1" hidden="1">[10]ANALI2001!$B$3:$N$3</definedName>
    <definedName name="_430">#REF!</definedName>
    <definedName name="_4301">#REF!</definedName>
    <definedName name="_43011">#REF!</definedName>
    <definedName name="_430111">#REF!</definedName>
    <definedName name="_4301111">#REF!</definedName>
    <definedName name="_4301111000">#REF!</definedName>
    <definedName name="_4301111100">#REF!</definedName>
    <definedName name="_4301111200">#REF!</definedName>
    <definedName name="_4301112">#REF!</definedName>
    <definedName name="_4301112000">#REF!</definedName>
    <definedName name="_4301113">#REF!</definedName>
    <definedName name="_4301113000">#REF!</definedName>
    <definedName name="_4301114">#REF!</definedName>
    <definedName name="_4301114100">#REF!</definedName>
    <definedName name="_4301114200">#REF!</definedName>
    <definedName name="_4301114300">#REF!</definedName>
    <definedName name="_4301114400">#REF!</definedName>
    <definedName name="_4301119">#REF!</definedName>
    <definedName name="_4301119000">#REF!</definedName>
    <definedName name="_430112">#REF!</definedName>
    <definedName name="_4301120000">#REF!</definedName>
    <definedName name="_4302">#REF!</definedName>
    <definedName name="_43021">#REF!</definedName>
    <definedName name="_430211">#REF!</definedName>
    <definedName name="_4302110000">#REF!</definedName>
    <definedName name="_430219">#REF!</definedName>
    <definedName name="_4302190000">#REF!</definedName>
    <definedName name="_43022">#REF!</definedName>
    <definedName name="_430221">#REF!</definedName>
    <definedName name="_4302211">#REF!</definedName>
    <definedName name="_4302211100">#REF!</definedName>
    <definedName name="_4302211200">#REF!</definedName>
    <definedName name="_4302211300">#REF!</definedName>
    <definedName name="_4302212">#REF!</definedName>
    <definedName name="_4302212100">#REF!</definedName>
    <definedName name="_4302212200">#REF!</definedName>
    <definedName name="_4302212300">#REF!</definedName>
    <definedName name="_4302213">#REF!</definedName>
    <definedName name="_4302213100">#REF!</definedName>
    <definedName name="_4302213200">#REF!</definedName>
    <definedName name="_4302214">#REF!</definedName>
    <definedName name="_4302214100">#REF!</definedName>
    <definedName name="_4302214200">#REF!</definedName>
    <definedName name="_4302215">#REF!</definedName>
    <definedName name="_4302215100">#REF!</definedName>
    <definedName name="_4302216">#REF!</definedName>
    <definedName name="_4302216100">#REF!</definedName>
    <definedName name="_4302216200">#REF!</definedName>
    <definedName name="_4302216300">#REF!</definedName>
    <definedName name="_4302216910">#REF!</definedName>
    <definedName name="_4302216920">#REF!</definedName>
    <definedName name="_4302216930">#REF!</definedName>
    <definedName name="_430222">#REF!</definedName>
    <definedName name="_4302221">#REF!</definedName>
    <definedName name="_4302221110">#REF!</definedName>
    <definedName name="_4302221120">#REF!</definedName>
    <definedName name="_4302221130">#REF!</definedName>
    <definedName name="_4302221211">#REF!</definedName>
    <definedName name="_4302221212">#REF!</definedName>
    <definedName name="_4302221213">#REF!</definedName>
    <definedName name="_4302221220">#REF!</definedName>
    <definedName name="_4302222">#REF!</definedName>
    <definedName name="_4302222110">#REF!</definedName>
    <definedName name="_4302222120">#REF!</definedName>
    <definedName name="_4302222130">#REF!</definedName>
    <definedName name="_4302223">#REF!</definedName>
    <definedName name="_4302223110">#REF!</definedName>
    <definedName name="_4302223120">#REF!</definedName>
    <definedName name="_4302223130">#REF!</definedName>
    <definedName name="_430223">#REF!</definedName>
    <definedName name="_4302231">#REF!</definedName>
    <definedName name="_4302231110">#REF!</definedName>
    <definedName name="_4302231120">#REF!</definedName>
    <definedName name="_4302231130">#REF!</definedName>
    <definedName name="_4302231210">#REF!</definedName>
    <definedName name="_4302231220">#REF!</definedName>
    <definedName name="_4302231230">#REF!</definedName>
    <definedName name="_4302232">#REF!</definedName>
    <definedName name="_4302232110">#REF!</definedName>
    <definedName name="_4302232120">#REF!</definedName>
    <definedName name="_4302232130">#REF!</definedName>
    <definedName name="_430224">#REF!</definedName>
    <definedName name="_4302241">#REF!</definedName>
    <definedName name="_4302241000">#REF!</definedName>
    <definedName name="_4302241100">#REF!</definedName>
    <definedName name="_4302241200">#REF!</definedName>
    <definedName name="_4302241300">#REF!</definedName>
    <definedName name="_4302242">#REF!</definedName>
    <definedName name="_4302242100">#REF!</definedName>
    <definedName name="_4302242200">#REF!</definedName>
    <definedName name="_4302242310">#REF!</definedName>
    <definedName name="_4302242320">#REF!</definedName>
    <definedName name="_4302242330">#REF!</definedName>
    <definedName name="_4302242390">#REF!</definedName>
    <definedName name="_4302244">#REF!</definedName>
    <definedName name="_4302244110">#REF!</definedName>
    <definedName name="_4302244120">#REF!</definedName>
    <definedName name="_4302244210">#REF!</definedName>
    <definedName name="_4302244220">#REF!</definedName>
    <definedName name="_4302244310">#REF!</definedName>
    <definedName name="_4302244390">#REF!</definedName>
    <definedName name="_4302244900">#REF!</definedName>
    <definedName name="_4302245">#REF!</definedName>
    <definedName name="_4302245100">#REF!</definedName>
    <definedName name="_4302245200">#REF!</definedName>
    <definedName name="_4302245310">#REF!</definedName>
    <definedName name="_4302245320">#REF!</definedName>
    <definedName name="_4302245330">#REF!</definedName>
    <definedName name="_4302245340">#REF!</definedName>
    <definedName name="_4302245350">#REF!</definedName>
    <definedName name="_4302245410">#REF!</definedName>
    <definedName name="_4302245420">#REF!</definedName>
    <definedName name="_4302245430">#REF!</definedName>
    <definedName name="_4302245900">#REF!</definedName>
    <definedName name="_4302246">#REF!</definedName>
    <definedName name="_4302246000">#REF!</definedName>
    <definedName name="_4302247">#REF!</definedName>
    <definedName name="_4302247000">#REF!</definedName>
    <definedName name="_4302248">#REF!</definedName>
    <definedName name="_4302248000">#REF!</definedName>
    <definedName name="_4302249">#REF!</definedName>
    <definedName name="_4302249000">#REF!</definedName>
    <definedName name="_430225">#REF!</definedName>
    <definedName name="_4302251">#REF!</definedName>
    <definedName name="_4302251100">#REF!</definedName>
    <definedName name="_4302251200">#REF!</definedName>
    <definedName name="_4302251310">#REF!</definedName>
    <definedName name="_4302251390">#REF!</definedName>
    <definedName name="_4302251910">#REF!</definedName>
    <definedName name="_4302251920">#REF!</definedName>
    <definedName name="_4302251930">#REF!</definedName>
    <definedName name="_4302251990">#REF!</definedName>
    <definedName name="_4302252">#REF!</definedName>
    <definedName name="_4302252100">#REF!</definedName>
    <definedName name="_4302252200">#REF!</definedName>
    <definedName name="_4302252300">#REF!</definedName>
    <definedName name="_4302252900">#REF!</definedName>
    <definedName name="_4302259">#REF!</definedName>
    <definedName name="_4302259000">#REF!</definedName>
    <definedName name="_4303">#REF!</definedName>
    <definedName name="_43031">#REF!</definedName>
    <definedName name="_4303100000">#REF!</definedName>
    <definedName name="_44">#REF!</definedName>
    <definedName name="_44____123Graph_XGRÁFICO_2" hidden="1">[10]ANALI2001!$A$3:$N$3</definedName>
    <definedName name="_44___123Graph_XGRÁFICO_2" hidden="1">[10]ANALI2001!$A$3:$N$3</definedName>
    <definedName name="_44__123Graph_BCHART_25" hidden="1">[11]GoSeven!$C$90:$C$125</definedName>
    <definedName name="_44__123Graph_BCHART_26" hidden="1">[11]GrThree!$C$90:$C$140</definedName>
    <definedName name="_44__123Graph_CGRÁFICO_3" hidden="1">[10]ANALI2001!$A$23:$N$23</definedName>
    <definedName name="_44__123Graph_XGRÁFICO_2" hidden="1">[10]ANALI2001!$A$3:$N$3</definedName>
    <definedName name="_4400000000">#REF!</definedName>
    <definedName name="_45____123Graph_XGRÁFICO_3" hidden="1">[10]ANALI2001!$A$3:$N$3</definedName>
    <definedName name="_45___123Graph_XGRÁFICO_3" hidden="1">[10]ANALI2001!$A$3:$N$3</definedName>
    <definedName name="_45__123Graph_BCHART_26" hidden="1">[11]GrThree!$C$90:$C$140</definedName>
    <definedName name="_45__123Graph_BCHART_27" hidden="1">[11]HTwo!$C$88:$C$130</definedName>
    <definedName name="_45__123Graph_CGRÁFICO_4" hidden="1">[10]ANALI2001!$A$32:$N$32</definedName>
    <definedName name="_45__123Graph_XGRÁFICO_3" hidden="1">[10]ANALI2001!$A$3:$N$3</definedName>
    <definedName name="_46____123Graph_XGRÁFICO_4" hidden="1">[10]ANALI2001!$A$3:$N$3</definedName>
    <definedName name="_46___123Graph_XGRÁFICO_4" hidden="1">[10]ANALI2001!$A$3:$N$3</definedName>
    <definedName name="_46__123Graph_BCHART_27" hidden="1">[11]HTwo!$C$88:$C$130</definedName>
    <definedName name="_46__123Graph_BCHART_28" hidden="1">[11]JOne!$C$86:$C$112</definedName>
    <definedName name="_46__123Graph_XGRÁFICO_4" hidden="1">[10]ANALI2001!$A$3:$N$3</definedName>
    <definedName name="_47___123Graph_AGRÁFICO" hidden="1">[10]ANALI2001!$B$4:$N$4</definedName>
    <definedName name="_47__123Graph_ACHART_1" hidden="1">'[9]ResGeral-NOV01'!$F$10:$F$14</definedName>
    <definedName name="_47__123Graph_AGRÁFICO" hidden="1">[10]ANALI2001!$B$4:$N$4</definedName>
    <definedName name="_47__123Graph_BCHART_28" hidden="1">[11]JOne!$C$86:$C$112</definedName>
    <definedName name="_47__123Graph_BCHART_29" hidden="1">[11]JTwo!$C$86:$C$116</definedName>
    <definedName name="_47__123Graph_CGRÁFICO_5" hidden="1">[10]ANALI2001!#REF!</definedName>
    <definedName name="_48">#REF!</definedName>
    <definedName name="_48___123Graph_AGRÁFICO_1" hidden="1">[10]ANALI2001!$B$4:$N$4</definedName>
    <definedName name="_48__123Graph_ACHART_3" hidden="1">'[9]ResGeral-NOV01'!$M$35:$M$47</definedName>
    <definedName name="_48__123Graph_AGRÁFICO_1" hidden="1">[10]ANALI2001!$B$4:$N$4</definedName>
    <definedName name="_48__123Graph_BCHART_29" hidden="1">[11]JTwo!$C$86:$C$116</definedName>
    <definedName name="_48__123Graph_BCHART_3" hidden="1">[11]Calc!$I$38:$I$107</definedName>
    <definedName name="_48__123Graph_XGRÁFICO" hidden="1">[10]ANALI2001!$B$3:$N$3</definedName>
    <definedName name="_481">#REF!</definedName>
    <definedName name="_4811">#REF!</definedName>
    <definedName name="_4811000000">#REF!</definedName>
    <definedName name="_49">#REF!</definedName>
    <definedName name="_49___123Graph_AGRÁFICO_2" hidden="1">[10]ANALI2001!$A$12:$N$12</definedName>
    <definedName name="_49__123Graph_ACHART_4">#REF!</definedName>
    <definedName name="_49__123Graph_AGRÁFICO_2" hidden="1">[10]ANALI2001!$A$12:$N$12</definedName>
    <definedName name="_49__123Graph_BCHART_3" hidden="1">[11]Calc!$I$38:$I$107</definedName>
    <definedName name="_49__123Graph_BCHART_30" hidden="1">[11]HOne!$C$88:$C$130</definedName>
    <definedName name="_49__123Graph_XGRÁFICO_1" hidden="1">[10]ANALI2001!$B$3:$N$3</definedName>
    <definedName name="_492">#REF!</definedName>
    <definedName name="_4920000000">#REF!</definedName>
    <definedName name="_493">#REF!</definedName>
    <definedName name="_4930000000">#REF!</definedName>
    <definedName name="_4A">#REF!</definedName>
    <definedName name="_5">#REF!,#REF!</definedName>
    <definedName name="_5_____123Graph_AGRÁFICO_4" hidden="1">[10]ANALI2001!$A$30:$N$30</definedName>
    <definedName name="_5____123Graph_AGRÁFICO_4" hidden="1">[10]ANALI2001!$A$30:$N$30</definedName>
    <definedName name="_5___123Graph_AGRÁFICO_4" hidden="1">[10]ANALI2001!$A$30:$N$30</definedName>
    <definedName name="_5__123Graph_ACHART_11" hidden="1">[11]Calc!$Z$153:$Z$315</definedName>
    <definedName name="_5__123Graph_ACHART_12" hidden="1">[11]Calc!$X$153:$X$313</definedName>
    <definedName name="_5__123Graph_ACHART_6">#REF!</definedName>
    <definedName name="_5__123Graph_AGRÁFICO_4" hidden="1">[10]ANALI2001!$A$30:$N$30</definedName>
    <definedName name="_5__123Graph_BCHART_8" hidden="1">'[22]Energia (98 - 00)'!$M$137:$AN$137</definedName>
    <definedName name="_5__123Graph_XGRßFICO_2A" hidden="1">[21]A!$N$99:$N$116</definedName>
    <definedName name="_50___123Graph_AGRÁFICO_3" hidden="1">[10]ANALI2001!$A$21:$N$21</definedName>
    <definedName name="_50__123Graph_ACHART_5">#REF!</definedName>
    <definedName name="_50__123Graph_AGRÁFICO_3" hidden="1">[10]ANALI2001!$A$21:$N$21</definedName>
    <definedName name="_50__123Graph_BCHART_30" hidden="1">[11]HOne!$C$88:$C$130</definedName>
    <definedName name="_50__123Graph_BCHART_4" hidden="1">[11]Calc!$M$13:$M$53</definedName>
    <definedName name="_50__123Graph_XGRÁFICO_2" hidden="1">[10]ANALI2001!$A$3:$N$3</definedName>
    <definedName name="_51">#REF!</definedName>
    <definedName name="_51___123Graph_AGRÁFICO_4" hidden="1">[10]ANALI2001!$A$30:$N$30</definedName>
    <definedName name="_51__123Graph_ACHART_6">#REF!</definedName>
    <definedName name="_51__123Graph_AGRÁFICO_4" hidden="1">[10]ANALI2001!$A$30:$N$30</definedName>
    <definedName name="_51__123Graph_BCHART_4" hidden="1">[11]Calc!$M$13:$M$53</definedName>
    <definedName name="_51__123Graph_BCHART_5" hidden="1">[11]Calc!$O$9:$O$36</definedName>
    <definedName name="_51__123Graph_XGRÁFICO_3" hidden="1">[10]ANALI2001!$A$3:$N$3</definedName>
    <definedName name="_52___123Graph_AGRÁFICO_5" hidden="1">[10]ANALI2001!#REF!</definedName>
    <definedName name="_52__123Graph_ACHART_7">#REF!</definedName>
    <definedName name="_52__123Graph_AGRÁFICO_5" hidden="1">[10]ANALI2001!#REF!</definedName>
    <definedName name="_52__123Graph_BCHART_5" hidden="1">[11]Calc!$O$9:$O$36</definedName>
    <definedName name="_52__123Graph_BCHART_6" hidden="1">[11]Calc!$Q$9:$Q$41</definedName>
    <definedName name="_52__123Graph_XGRÁFICO_4" hidden="1">[10]ANALI2001!$A$3:$N$3</definedName>
    <definedName name="_53___123Graph_BGRÁFICO" hidden="1">[10]ANALI2001!$B$5:$N$5</definedName>
    <definedName name="_53__123Graph_ACHART_8" hidden="1">'[22]Energia (98 - 00)'!$M$128:$AN$128</definedName>
    <definedName name="_53__123Graph_BCHART_6" hidden="1">[11]Calc!$Q$9:$Q$41</definedName>
    <definedName name="_53__123Graph_BCHART_7" hidden="1">[11]Calc!$S$153:$S$688</definedName>
    <definedName name="_53__123Graph_BGRÁFICO" hidden="1">[10]ANALI2001!$B$5:$N$5</definedName>
    <definedName name="_54___123Graph_BGRÁFICO_1" hidden="1">[10]ANALI2001!$B$5:$N$5</definedName>
    <definedName name="_54__123Graph_AGRÁFICO" hidden="1">[10]ANALI2001!$B$4:$N$4</definedName>
    <definedName name="_54__123Graph_BCHART_7" hidden="1">[11]Calc!$S$153:$S$688</definedName>
    <definedName name="_54__123Graph_BCHART_8" hidden="1">[11]Calc!$U$83:$U$153</definedName>
    <definedName name="_54__123Graph_BGRÁFICO_1" hidden="1">[10]ANALI2001!$B$5:$N$5</definedName>
    <definedName name="_55___123Graph_BGRÁFICO_2" hidden="1">[10]ANALI2001!$A$13:$N$13</definedName>
    <definedName name="_55__123Graph_AGRÁFICO_1" hidden="1">[10]ANALI2001!$B$4:$N$4</definedName>
    <definedName name="_55__123Graph_BCHART_8" hidden="1">[11]Calc!$U$83:$U$153</definedName>
    <definedName name="_55__123Graph_BCHART_9" hidden="1">[11]Calc!$W$83:$W$153</definedName>
    <definedName name="_55__123Graph_BGRÁFICO_2" hidden="1">[10]ANALI2001!$A$13:$N$13</definedName>
    <definedName name="_56___123Graph_BGRÁFICO_3" hidden="1">[10]ANALI2001!$A$22:$N$22</definedName>
    <definedName name="_56__123Graph_AGRÁFICO_2" hidden="1">[10]ANALI2001!$A$12:$N$12</definedName>
    <definedName name="_56__123Graph_BCHART_9" hidden="1">[11]Calc!$W$83:$W$153</definedName>
    <definedName name="_56__123Graph_BGRÁFICO_3" hidden="1">[10]ANALI2001!$A$22:$N$22</definedName>
    <definedName name="_56__123Graph_CCHART_25" hidden="1">[11]GoSeven!$D$90:$D$105</definedName>
    <definedName name="_57___123Graph_BGRÁFICO_4" hidden="1">[10]ANALI2001!$A$31:$N$31</definedName>
    <definedName name="_57__123Graph_AGRÁFICO_3" hidden="1">[10]ANALI2001!$A$21:$N$21</definedName>
    <definedName name="_57__123Graph_BGRÁFICO_4" hidden="1">[10]ANALI2001!$A$31:$N$31</definedName>
    <definedName name="_57__123Graph_CCHART_25" hidden="1">[11]GoSeven!$D$90:$D$105</definedName>
    <definedName name="_57__123Graph_CCHART_26" hidden="1">[11]GrThree!$D$90:$D$110</definedName>
    <definedName name="_58___123Graph_BGRÁFICO_5" hidden="1">[10]ANALI2001!#REF!</definedName>
    <definedName name="_58__123Graph_AGRÁFICO_4" hidden="1">[10]ANALI2001!$A$30:$N$30</definedName>
    <definedName name="_58__123Graph_BGRÁFICO_5" hidden="1">[10]ANALI2001!#REF!</definedName>
    <definedName name="_58__123Graph_CCHART_26" hidden="1">[11]GrThree!$D$90:$D$110</definedName>
    <definedName name="_58__123Graph_CCHART_27" hidden="1">[11]HTwo!$D$88:$D$110</definedName>
    <definedName name="_59___123Graph_CGRÁFICO" hidden="1">[10]ANALI2001!$B$6:$N$6</definedName>
    <definedName name="_59__123Graph_AGRÁFICO_5" hidden="1">[10]ANALI2001!#REF!</definedName>
    <definedName name="_59__123Graph_CCHART_27" hidden="1">[11]HTwo!$D$88:$D$110</definedName>
    <definedName name="_59__123Graph_CCHART_28" hidden="1">[11]JOne!$D$86:$D$98</definedName>
    <definedName name="_59__123Graph_CGRÁFICO" hidden="1">[10]ANALI2001!$B$6:$N$6</definedName>
    <definedName name="_5A">#REF!</definedName>
    <definedName name="_6">#REF!,#REF!</definedName>
    <definedName name="_6_____123Graph_AGRÁFICO_5" hidden="1">[10]ANALI2001!#REF!</definedName>
    <definedName name="_6____123Graph_AGRÁFICO_5" hidden="1">[10]ANALI2001!#REF!</definedName>
    <definedName name="_6___123Graph_AGRÁFICO_5" hidden="1">[10]ANALI2001!#REF!</definedName>
    <definedName name="_6__123Graph_ACHART_12" hidden="1">[11]Calc!$X$153:$X$313</definedName>
    <definedName name="_6__123Graph_ACHART_13" hidden="1">[11]Calc!$AD$10:$AD$33</definedName>
    <definedName name="_6__123Graph_ACHART_7">#REF!</definedName>
    <definedName name="_6__123Graph_AGRÁFICO_5" hidden="1">[10]ANALI2001!#REF!</definedName>
    <definedName name="_6__123Graph_CCHART_1" hidden="1">#REF!</definedName>
    <definedName name="_60___123Graph_CGRÁFICO_1" hidden="1">[10]ANALI2001!$B$6:$N$6</definedName>
    <definedName name="_60__123Graph_BCHART_1" hidden="1">#REF!</definedName>
    <definedName name="_60__123Graph_CCHART_28" hidden="1">[11]JOne!$D$86:$D$98</definedName>
    <definedName name="_60__123Graph_CCHART_29" hidden="1">[11]JTwo!$D$86:$D$98</definedName>
    <definedName name="_60__123Graph_CGRÁFICO_1" hidden="1">[10]ANALI2001!$B$6:$N$6</definedName>
    <definedName name="_60012">#REF!</definedName>
    <definedName name="_61___123Graph_CGRÁFICO_2" hidden="1">[10]ANALI2001!$A$14:$N$14</definedName>
    <definedName name="_61__123Graph_BCHART_8" hidden="1">'[22]Energia (98 - 00)'!$M$137:$AN$137</definedName>
    <definedName name="_61__123Graph_CCHART_29" hidden="1">[11]JTwo!$D$86:$D$98</definedName>
    <definedName name="_61__123Graph_CCHART_30" hidden="1">[11]HOne!$D$88:$D$110</definedName>
    <definedName name="_61__123Graph_CGRÁFICO_2" hidden="1">[10]ANALI2001!$A$14:$N$14</definedName>
    <definedName name="_62___123Graph_CGRÁFICO_3" hidden="1">[10]ANALI2001!$A$23:$N$23</definedName>
    <definedName name="_62__123Graph_BGRÁFICO" hidden="1">[10]ANALI2001!$B$5:$N$5</definedName>
    <definedName name="_62__123Graph_CCHART_30" hidden="1">[11]HOne!$D$88:$D$110</definedName>
    <definedName name="_62__123Graph_CGRÁFICO_3" hidden="1">[10]ANALI2001!$A$23:$N$23</definedName>
    <definedName name="_62__123Graph_DCHART_25" hidden="1">[11]GoSeven!$E$90:$E$105</definedName>
    <definedName name="_63___123Graph_CGRÁFICO_4" hidden="1">[10]ANALI2001!$A$32:$N$32</definedName>
    <definedName name="_63__123Graph_BGRÁFICO_1" hidden="1">[10]ANALI2001!$B$5:$N$5</definedName>
    <definedName name="_63__123Graph_CGRÁFICO_4" hidden="1">[10]ANALI2001!$A$32:$N$32</definedName>
    <definedName name="_63__123Graph_DCHART_25" hidden="1">[11]GoSeven!$E$90:$E$105</definedName>
    <definedName name="_63__123Graph_DCHART_26" hidden="1">[11]GrThree!$E$90:$E$110</definedName>
    <definedName name="_64___123Graph_CGRÁFICO_5" hidden="1">[10]ANALI2001!#REF!</definedName>
    <definedName name="_64__123Graph_BGRÁFICO_2" hidden="1">[10]ANALI2001!$A$13:$N$13</definedName>
    <definedName name="_64__123Graph_CGRÁFICO_5" hidden="1">[10]ANALI2001!#REF!</definedName>
    <definedName name="_64__123Graph_DCHART_26" hidden="1">[11]GrThree!$E$90:$E$110</definedName>
    <definedName name="_64__123Graph_DCHART_27" hidden="1">[11]HTwo!$E$88:$E$110</definedName>
    <definedName name="_65___123Graph_XGRÁFICO" hidden="1">[10]ANALI2001!$B$3:$N$3</definedName>
    <definedName name="_65__123Graph_BGRÁFICO_3" hidden="1">[10]ANALI2001!$A$22:$N$22</definedName>
    <definedName name="_65__123Graph_DCHART_27" hidden="1">[11]HTwo!$E$88:$E$110</definedName>
    <definedName name="_65__123Graph_DCHART_28" hidden="1">[11]JOne!$E$86:$E$98</definedName>
    <definedName name="_65__123Graph_XGRÁFICO" hidden="1">[10]ANALI2001!$B$3:$N$3</definedName>
    <definedName name="_66___123Graph_XGRÁFICO_1" hidden="1">[10]ANALI2001!$B$3:$N$3</definedName>
    <definedName name="_66__123Graph_BGRÁFICO_4" hidden="1">[10]ANALI2001!$A$31:$N$31</definedName>
    <definedName name="_66__123Graph_DCHART_28" hidden="1">[11]JOne!$E$86:$E$98</definedName>
    <definedName name="_66__123Graph_DCHART_29" hidden="1">[11]JTwo!$E$86:$E$98</definedName>
    <definedName name="_66__123Graph_XGRÁFICO_1" hidden="1">[10]ANALI2001!$B$3:$N$3</definedName>
    <definedName name="_67___123Graph_XGRÁFICO_2" hidden="1">[10]ANALI2001!$A$3:$N$3</definedName>
    <definedName name="_67__123Graph_BGRÁFICO_5" hidden="1">[10]ANALI2001!#REF!</definedName>
    <definedName name="_67__123Graph_DCHART_29" hidden="1">[11]JTwo!$E$86:$E$98</definedName>
    <definedName name="_67__123Graph_DCHART_30" hidden="1">[11]HOne!$E$86:$E$110</definedName>
    <definedName name="_67__123Graph_XGRÁFICO_2" hidden="1">[10]ANALI2001!$A$3:$N$3</definedName>
    <definedName name="_68___123Graph_XGRÁFICO_3" hidden="1">[10]ANALI2001!$A$3:$N$3</definedName>
    <definedName name="_68__123Graph_CCHART_1" hidden="1">#REF!</definedName>
    <definedName name="_68__123Graph_DCHART_30" hidden="1">[11]HOne!$E$86:$E$110</definedName>
    <definedName name="_68__123Graph_XCHART_10" hidden="1">[11]Calc!$A$153:$A$325</definedName>
    <definedName name="_68__123Graph_XGRÁFICO_3" hidden="1">[10]ANALI2001!$A$3:$N$3</definedName>
    <definedName name="_69___123Graph_XGRÁFICO_4" hidden="1">[10]ANALI2001!$A$3:$N$3</definedName>
    <definedName name="_69__123Graph_CCHART_8" hidden="1">'[22]Energia (98 - 00)'!$M$146:$AN$146</definedName>
    <definedName name="_69__123Graph_XCHART_10" hidden="1">[11]Calc!$A$153:$A$325</definedName>
    <definedName name="_69__123Graph_XCHART_11" hidden="1">[11]Calc!$A$153:$A$315</definedName>
    <definedName name="_69__123Graph_XGRÁFICO_4" hidden="1">[10]ANALI2001!$A$3:$N$3</definedName>
    <definedName name="_6A">#REF!</definedName>
    <definedName name="_7">#REF!</definedName>
    <definedName name="_7_____123Graph_BGRÁFICO" hidden="1">[10]ANALI2001!$B$5:$N$5</definedName>
    <definedName name="_7____123Graph_BGRÁFICO" hidden="1">[10]ANALI2001!$B$5:$N$5</definedName>
    <definedName name="_7___123Graph_AGRÁFICO_5" hidden="1">[10]ANALI2001!#REF!</definedName>
    <definedName name="_7___123Graph_BGRÁFICO" hidden="1">[10]ANALI2001!$B$5:$N$5</definedName>
    <definedName name="_7__123Graph_ACHART_13" hidden="1">[11]Calc!$AD$10:$AD$33</definedName>
    <definedName name="_7__123Graph_ACHART_14" hidden="1">[11]Calc!$AH$10:$AH$28</definedName>
    <definedName name="_7__123Graph_ACHART_8" hidden="1">'[22]Energia (98 - 00)'!$M$128:$AN$128</definedName>
    <definedName name="_7__123Graph_AGRÁFICO_5" hidden="1">[10]ANALI2001!#REF!</definedName>
    <definedName name="_7__123Graph_BGRÁFICO" hidden="1">[10]ANALI2001!$B$5:$N$5</definedName>
    <definedName name="_7__123Graph_CCHART_8" hidden="1">'[22]Energia (98 - 00)'!$M$146:$AN$146</definedName>
    <definedName name="_70__123Graph_AGRÁFICO" hidden="1">[10]ANALI2001!$B$4:$N$4</definedName>
    <definedName name="_70__123Graph_CGRÁFICO" hidden="1">[10]ANALI2001!$B$6:$N$6</definedName>
    <definedName name="_70__123Graph_XCHART_11" hidden="1">[11]Calc!$A$153:$A$315</definedName>
    <definedName name="_70__123Graph_XCHART_12" hidden="1">[11]Calc!$A$153:$A$313</definedName>
    <definedName name="_70012">#REF!</definedName>
    <definedName name="_71__123Graph_AGRÁFICO_1" hidden="1">[10]ANALI2001!$B$4:$N$4</definedName>
    <definedName name="_71__123Graph_CGRÁFICO_1" hidden="1">[10]ANALI2001!$B$6:$N$6</definedName>
    <definedName name="_71__123Graph_XCHART_12" hidden="1">[11]Calc!$A$153:$A$313</definedName>
    <definedName name="_71__123Graph_XCHART_13" hidden="1">[11]Calc!$A$13:$A$33</definedName>
    <definedName name="_710">#REF!</definedName>
    <definedName name="_72__123Graph_AGRÁFICO_2" hidden="1">[10]ANALI2001!$A$12:$N$12</definedName>
    <definedName name="_72__123Graph_CGRÁFICO_2" hidden="1">[10]ANALI2001!$A$14:$N$14</definedName>
    <definedName name="_72__123Graph_XCHART_13" hidden="1">[11]Calc!$A$13:$A$33</definedName>
    <definedName name="_72__123Graph_XCHART_14" hidden="1">[11]Calc!$A$11:$A$28</definedName>
    <definedName name="_73__123Graph_AGRÁFICO_3" hidden="1">[10]ANALI2001!$A$21:$N$21</definedName>
    <definedName name="_73__123Graph_CGRÁFICO_3" hidden="1">[10]ANALI2001!$A$23:$N$23</definedName>
    <definedName name="_73__123Graph_XCHART_14" hidden="1">[11]Calc!$A$11:$A$28</definedName>
    <definedName name="_73__123Graph_XCHART_15" hidden="1">[11]Calc!$A$8:$A$19</definedName>
    <definedName name="_74__123Graph_AGRÁFICO_4" hidden="1">[10]ANALI2001!$A$30:$N$30</definedName>
    <definedName name="_74__123Graph_CGRÁFICO_4" hidden="1">[10]ANALI2001!$A$32:$N$32</definedName>
    <definedName name="_74__123Graph_XCHART_15" hidden="1">[11]Calc!$A$8:$A$19</definedName>
    <definedName name="_74__123Graph_XCHART_16" hidden="1">[11]Calc!$A$8:$A$21</definedName>
    <definedName name="_75__123Graph_AGRÁFICO_5" hidden="1">[10]ANALI2001!#REF!</definedName>
    <definedName name="_75__123Graph_CGRÁFICO_5" hidden="1">[10]ANALI2001!#REF!</definedName>
    <definedName name="_75__123Graph_XCHART_16" hidden="1">[11]Calc!$A$8:$A$21</definedName>
    <definedName name="_75__123Graph_XCHART_2" hidden="1">[11]Calc!$A$23:$A$58</definedName>
    <definedName name="_7561">#REF!</definedName>
    <definedName name="_7562">#REF!</definedName>
    <definedName name="_76__123Graph_BGRÁFICO" hidden="1">[10]ANALI2001!$B$5:$N$5</definedName>
    <definedName name="_76__123Graph_LBL_ACHART_1" hidden="1">#REF!</definedName>
    <definedName name="_76__123Graph_XCHART_2" hidden="1">[11]Calc!$A$23:$A$58</definedName>
    <definedName name="_76__123Graph_XCHART_3" hidden="1">[11]Calc!$A$38:$A$107</definedName>
    <definedName name="_77__123Graph_BGRÁFICO_1" hidden="1">[10]ANALI2001!$B$5:$N$5</definedName>
    <definedName name="_77__123Graph_LBL_ACHART_3" hidden="1">'[9]ResGeral-NOV01'!$M$35:$M$47</definedName>
    <definedName name="_77__123Graph_XCHART_3" hidden="1">[11]Calc!$A$38:$A$107</definedName>
    <definedName name="_77__123Graph_XCHART_4" hidden="1">[11]Calc!$A$13:$A$53</definedName>
    <definedName name="_78__123Graph_BGRÁFICO_2" hidden="1">[10]ANALI2001!$A$13:$N$13</definedName>
    <definedName name="_78__123Graph_LBL_ACHART_8" hidden="1">'[22]Energia (98 - 00)'!$M$128:$AN$128</definedName>
    <definedName name="_78__123Graph_XCHART_4" hidden="1">[11]Calc!$A$13:$A$53</definedName>
    <definedName name="_78__123Graph_XCHART_5" hidden="1">[11]Calc!$A$9:$A$36</definedName>
    <definedName name="_79__123Graph_BGRÁFICO_3" hidden="1">[10]ANALI2001!$A$22:$N$22</definedName>
    <definedName name="_79__123Graph_LBL_BCHART_8" hidden="1">'[22]Energia (98 - 00)'!$M$137:$AN$137</definedName>
    <definedName name="_79__123Graph_XCHART_5" hidden="1">[11]Calc!$A$9:$A$36</definedName>
    <definedName name="_79__123Graph_XCHART_6" hidden="1">[11]Calc!$A$9:$A$41</definedName>
    <definedName name="_7A">#REF!</definedName>
    <definedName name="_8">#REF!</definedName>
    <definedName name="_8_____123Graph_BGRÁFICO_1" hidden="1">[10]ANALI2001!$B$5:$N$5</definedName>
    <definedName name="_8____123Graph_BGRÁFICO_1" hidden="1">[10]ANALI2001!$B$5:$N$5</definedName>
    <definedName name="_8___123Graph_BGRÁFICO" hidden="1">[10]ANALI2001!$B$5:$N$5</definedName>
    <definedName name="_8___123Graph_BGRÁFICO_1" hidden="1">[10]ANALI2001!$B$5:$N$5</definedName>
    <definedName name="_8__123Graph_ACHART_14" hidden="1">[11]Calc!$AH$10:$AH$28</definedName>
    <definedName name="_8__123Graph_ACHART_15" hidden="1">[11]Calc!$AJ$8:$AJ$19</definedName>
    <definedName name="_8__123Graph_AGRÁFICO_5" hidden="1">[10]ANALI2001!#REF!</definedName>
    <definedName name="_8__123Graph_BCHART_1" hidden="1">#REF!</definedName>
    <definedName name="_8__123Graph_BGRÁFICO" hidden="1">[10]ANALI2001!$B$5:$N$5</definedName>
    <definedName name="_8__123Graph_BGRÁFICO_1" hidden="1">[10]ANALI2001!$B$5:$N$5</definedName>
    <definedName name="_8__123Graph_LBL_ACHART_1" hidden="1">#REF!</definedName>
    <definedName name="_80__123Graph_BGRÁFICO_4" hidden="1">[10]ANALI2001!$A$31:$N$31</definedName>
    <definedName name="_80__123Graph_LBL_CCHART_8" hidden="1">'[22]Energia (98 - 00)'!$M$146:$AN$146</definedName>
    <definedName name="_80__123Graph_XCHART_6" hidden="1">[11]Calc!$A$9:$A$41</definedName>
    <definedName name="_80__123Graph_XCHART_7" hidden="1">[11]Calc!$A$153:$A$688</definedName>
    <definedName name="_81__123Graph_BGRÁFICO_5" hidden="1">[10]ANALI2001!#REF!</definedName>
    <definedName name="_81__123Graph_XCHART_1" hidden="1">'[9]ResGeral-NOV01'!$C$10:$C$14</definedName>
    <definedName name="_81__123Graph_XCHART_7" hidden="1">[11]Calc!$A$153:$A$688</definedName>
    <definedName name="_81__123Graph_XCHART_8" hidden="1">[11]Calc!$A$83:$A$154</definedName>
    <definedName name="_82__123Graph_CGRÁFICO" hidden="1">[10]ANALI2001!$B$6:$N$6</definedName>
    <definedName name="_82__123Graph_XCHART_3" hidden="1">'[9]ResGeral-NOV01'!$L$35:$L$47</definedName>
    <definedName name="_82__123Graph_XCHART_8" hidden="1">[11]Calc!$A$83:$A$154</definedName>
    <definedName name="_82__123Graph_XCHART_9" hidden="1">[11]Calc!$A$83:$A$153</definedName>
    <definedName name="_8200">#REF!</definedName>
    <definedName name="_83__123Graph_CGRÁFICO_1" hidden="1">[10]ANALI2001!$B$6:$N$6</definedName>
    <definedName name="_83__123Graph_XCHART_4" hidden="1">#REF!</definedName>
    <definedName name="_83__123Graph_XCHART_9" hidden="1">[11]Calc!$A$83:$A$153</definedName>
    <definedName name="_84__123Graph_CGRÁFICO_2" hidden="1">[10]ANALI2001!$A$14:$N$14</definedName>
    <definedName name="_84__123Graph_XCHART_5" hidden="1">#REF!</definedName>
    <definedName name="_85__123Graph_CGRÁFICO_3" hidden="1">[10]ANALI2001!$A$23:$N$23</definedName>
    <definedName name="_85__123Graph_XCHART_6" hidden="1">#REF!</definedName>
    <definedName name="_86__123Graph_CGRÁFICO_4" hidden="1">[10]ANALI2001!$A$32:$N$32</definedName>
    <definedName name="_86__123Graph_XCHART_7" hidden="1">#REF!</definedName>
    <definedName name="_87__123Graph_CGRÁFICO_5" hidden="1">[10]ANALI2001!#REF!</definedName>
    <definedName name="_87__123Graph_XCHART_8" hidden="1">'[22]Energia (98 - 00)'!$M$121:$AN$121</definedName>
    <definedName name="_88__123Graph_XGRÁFICO" hidden="1">[10]ANALI2001!$B$3:$N$3</definedName>
    <definedName name="_89__123Graph_XGRÁFICO_1" hidden="1">[10]ANALI2001!$B$3:$N$3</definedName>
    <definedName name="_8A">#REF!</definedName>
    <definedName name="_9">#REF!</definedName>
    <definedName name="_9_____123Graph_BGRÁFICO_2" hidden="1">[10]ANALI2001!$A$13:$N$13</definedName>
    <definedName name="_9____123Graph_BGRÁFICO_2" hidden="1">[10]ANALI2001!$A$13:$N$13</definedName>
    <definedName name="_9___123Graph_BGRÁFICO_1" hidden="1">[10]ANALI2001!$B$5:$N$5</definedName>
    <definedName name="_9___123Graph_BGRÁFICO_2" hidden="1">[10]ANALI2001!$A$13:$N$13</definedName>
    <definedName name="_9__123Graph_ACHART_15" hidden="1">[11]Calc!$AJ$8:$AJ$19</definedName>
    <definedName name="_9__123Graph_ACHART_16" hidden="1">[11]Calc!$AL$8:$AL$21</definedName>
    <definedName name="_9__123Graph_AGRÁFICO_5" hidden="1">[10]ANALI2001!#REF!</definedName>
    <definedName name="_9__123Graph_BCHART_8" hidden="1">'[22]Energia (98 - 00)'!$M$137:$AN$137</definedName>
    <definedName name="_9__123Graph_BGRÁFICO" hidden="1">[10]ANALI2001!$B$5:$N$5</definedName>
    <definedName name="_9__123Graph_BGRÁFICO_1" hidden="1">[10]ANALI2001!$B$5:$N$5</definedName>
    <definedName name="_9__123Graph_BGRÁFICO_2" hidden="1">[10]ANALI2001!$A$13:$N$13</definedName>
    <definedName name="_9__123Graph_LBL_ACHART_3" hidden="1">'[9]ResGeral-NOV01'!$M$35:$M$47</definedName>
    <definedName name="_90__123Graph_XGRÁFICO_2" hidden="1">[10]ANALI2001!$A$3:$N$3</definedName>
    <definedName name="_91__123Graph_XGRÁFICO_3" hidden="1">[10]ANALI2001!$A$3:$N$3</definedName>
    <definedName name="_92__123Graph_XGRÁFICO_4" hidden="1">[10]ANALI2001!$A$3:$N$3</definedName>
    <definedName name="_95">#REF!</definedName>
    <definedName name="_96">#REF!</definedName>
    <definedName name="_97">#REF!</definedName>
    <definedName name="_98">#REF!</definedName>
    <definedName name="_99">#REF!</definedName>
    <definedName name="_9A">#REF!</definedName>
    <definedName name="_a">[1]Patrimonial!#REF!</definedName>
    <definedName name="_abr07">'[23]2007-04'!$1:$1048576</definedName>
    <definedName name="_ago06">'[24]2006-08'!$1:$1048576</definedName>
    <definedName name="_ago07">'[23]2007-08'!$1:$1048576</definedName>
    <definedName name="_ATI2">#N/A</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1000</definedName>
    <definedName name="_AtRisk_SimSetting_ConvergenceTolerance" hidden="1">0.05</definedName>
    <definedName name="_AtRisk_SimSetting_LiveUpdate" hidden="1">FALSE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b">#REF!</definedName>
    <definedName name="_B1" hidden="1">{#N/A,#N/A,FALSE,"LLAVE";#N/A,#N/A,FALSE,"EERR";#N/A,#N/A,FALSE,"ESP";#N/A,#N/A,FALSE,"EOAF";#N/A,#N/A,FALSE,"CASH";#N/A,#N/A,FALSE,"FINANZAS";#N/A,#N/A,FALSE,"DEUDA";#N/A,#N/A,FALSE,"INVERSION";#N/A,#N/A,FALSE,"PERSONAL"}</definedName>
    <definedName name="_bb1" hidden="1">{#N/A,#N/A,FALSE,"ENERGIA";#N/A,#N/A,FALSE,"PERDIDAS";#N/A,#N/A,FALSE,"CLIENTES";#N/A,#N/A,FALSE,"ESTADO";#N/A,#N/A,FALSE,"TECNICA"}</definedName>
    <definedName name="_bbb1" hidden="1">{#N/A,#N/A,FALSE,"LLAVE";#N/A,#N/A,FALSE,"EERR";#N/A,#N/A,FALSE,"ESP";#N/A,#N/A,FALSE,"EOAF";#N/A,#N/A,FALSE,"CASH";#N/A,#N/A,FALSE,"FINANZAS";#N/A,#N/A,FALSE,"DEUDA";#N/A,#N/A,FALSE,"INVERSION";#N/A,#N/A,FALSE,"PERSONAL"}</definedName>
    <definedName name="_bdm.03f91999161947f18db997a27a41188b.edm" hidden="1">#REF!</definedName>
    <definedName name="_bdm.0d2fa3d13abf44fb9e525a160a3014d1.edm" hidden="1">#REF!</definedName>
    <definedName name="_bdm.0d5d762e5f174baeb1acace2bebaaa62.edm" hidden="1">#REF!</definedName>
    <definedName name="_bdm.0d65e60f2bd944b9a0a0051841511f7b.edm" hidden="1">#REF!</definedName>
    <definedName name="_bdm.270dfbb48bee4cd4ae8abc253cc7849b.edm" hidden="1">#REF!</definedName>
    <definedName name="_bdm.434159915a464894bc34af9cd00e73ce.edm" hidden="1">#REF!</definedName>
    <definedName name="_bdm.46a40d633836464f925dbab91d917a0f.edm" hidden="1">#REF!</definedName>
    <definedName name="_bdm.503929365e3c4f279e388013c628349a.edm" hidden="1">#REF!</definedName>
    <definedName name="_bdm.7648432b6b1a4d6a9e0ae2d72fb4165f.edm" hidden="1">#REF!</definedName>
    <definedName name="_bdm.ca48abb74e7440aa86547ab99b195e77.edm" hidden="1">#REF!</definedName>
    <definedName name="_bdm.DDCDADEB9F71408A8DFA491112B97612.edm" hidden="1">#REF!</definedName>
    <definedName name="_BSL0197">[6]OPJAN!$W$60</definedName>
    <definedName name="_BSL0297">[6]OPFEV!$T$60</definedName>
    <definedName name="_BSL0397">[6]OPMAR!$U$60</definedName>
    <definedName name="_BSL0497">[6]OPABR!$X$60</definedName>
    <definedName name="_BSL0597">[6]OPMAI!$W$60</definedName>
    <definedName name="_BSL0697">[6]OPJUN!$X$60</definedName>
    <definedName name="_BSL0797">[6]OPJUL!$Z$60</definedName>
    <definedName name="_BSL0897">[6]OPAGO!$X$60</definedName>
    <definedName name="_BSL0997">[7]INDICADO!$Y$59</definedName>
    <definedName name="_BSL1097">[7]INDICADO!$Z$59</definedName>
    <definedName name="_BSL1197">[7]INDICADO!$W$59</definedName>
    <definedName name="_BSL1297">[7]INDICADO!$X$59</definedName>
    <definedName name="_bx1" hidden="1">{#N/A,#N/A,FALSE,"LLAVE";#N/A,#N/A,FALSE,"EERR";#N/A,#N/A,FALSE,"ESP";#N/A,#N/A,FALSE,"EOAF";#N/A,#N/A,FALSE,"CASH";#N/A,#N/A,FALSE,"FINANZAS";#N/A,#N/A,FALSE,"DEUDA";#N/A,#N/A,FALSE,"INVERSION";#N/A,#N/A,FALSE,"PERSONAL"}</definedName>
    <definedName name="_c">#REF!</definedName>
    <definedName name="_CCC0197">[6]OPJAN!$W$51</definedName>
    <definedName name="_CCC0297">[6]OPFEV!$T$51</definedName>
    <definedName name="_CCC0397">[6]OPMAR!$U$51</definedName>
    <definedName name="_CCC0497">[6]OPABR!$X$51</definedName>
    <definedName name="_CCC0597">[6]OPMAI!$W$51</definedName>
    <definedName name="_CCC0697">[6]OPJUN!$X$51</definedName>
    <definedName name="_CCC0797">[6]OPJUL!$Z$51</definedName>
    <definedName name="_CCC0897">[6]OPAGO!$X$51</definedName>
    <definedName name="_CCC0997">[7]INDICADO!$Y$50</definedName>
    <definedName name="_CCC1097">[7]INDICADO!$Z$50</definedName>
    <definedName name="_CCC1197">[7]INDICADO!$W$50</definedName>
    <definedName name="_CCC1297">[7]INDICADO!$X$50</definedName>
    <definedName name="_CD1" hidden="1">{#N/A,#N/A,FALSE,"LLAVE";#N/A,#N/A,FALSE,"EERR";#N/A,#N/A,FALSE,"ESP";#N/A,#N/A,FALSE,"EOAF";#N/A,#N/A,FALSE,"CASH";#N/A,#N/A,FALSE,"FINANZAS";#N/A,#N/A,FALSE,"DEUDA";#N/A,#N/A,FALSE,"INVERSION";#N/A,#N/A,FALSE,"PERSONAL"}</definedName>
    <definedName name="_cdx1" hidden="1">{#N/A,#N/A,FALSE,"LLAVE";#N/A,#N/A,FALSE,"EERR";#N/A,#N/A,FALSE,"ESP";#N/A,#N/A,FALSE,"EOAF";#N/A,#N/A,FALSE,"CASH";#N/A,#N/A,FALSE,"FINANZAS";#N/A,#N/A,FALSE,"DEUDA";#N/A,#N/A,FALSE,"INVERSION";#N/A,#N/A,FALSE,"PERSONAL"}</definedName>
    <definedName name="_CEN2">#N/A</definedName>
    <definedName name="_CEN22">#N/A</definedName>
    <definedName name="_CEN23">#N/A</definedName>
    <definedName name="_CEN24">#N/A</definedName>
    <definedName name="_CEN25">#N/A</definedName>
    <definedName name="_CEN26">#N/A</definedName>
    <definedName name="_CEN27">#N/A</definedName>
    <definedName name="_CEN28">#N/A</definedName>
    <definedName name="_CEN29">#N/A</definedName>
    <definedName name="_CEN30" hidden="1">{#N/A,#N/A,FALSE,"SIM95"}</definedName>
    <definedName name="_CEN31">#N/A</definedName>
    <definedName name="_CEN32">#N/A</definedName>
    <definedName name="_CEN33">#N/A</definedName>
    <definedName name="_CEN34">#N/A</definedName>
    <definedName name="_d">#REF!</definedName>
    <definedName name="_DAT1">#REF!</definedName>
    <definedName name="_DAT10">#REF!</definedName>
    <definedName name="_DAT11">#REF!</definedName>
    <definedName name="_DAT12">#REF!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EP1">'[16]2003'!$A$10:$D$29</definedName>
    <definedName name="_DEP2">'[16]2004'!$A$10:$D$33</definedName>
    <definedName name="_DEP3">'[16]2005'!$A$10:$D$34</definedName>
    <definedName name="_DEP4">'[16]2006'!$A$10:$D$35</definedName>
    <definedName name="_DEP5">'[16]2007-REALIZADO'!$A$10:$D$35</definedName>
    <definedName name="_dez06">'[24]2006-12'!$1:$1048576</definedName>
    <definedName name="_dez07">'[23]2007-12'!$1:$1048576</definedName>
    <definedName name="_df1" hidden="1">{#N/A,#N/A,FALSE,"LLAVE";#N/A,#N/A,FALSE,"EERR";#N/A,#N/A,FALSE,"ESP";#N/A,#N/A,FALSE,"EOAF";#N/A,#N/A,FALSE,"CASH";#N/A,#N/A,FALSE,"FINANZAS";#N/A,#N/A,FALSE,"DEUDA";#N/A,#N/A,FALSE,"INVERSION";#N/A,#N/A,FALSE,"PERSONAL"}</definedName>
    <definedName name="_DNO0197">[6]OPJAN!$W$52</definedName>
    <definedName name="_DNO0297">[6]OPFEV!$T$52</definedName>
    <definedName name="_DNO0397">[6]OPMAR!$U$52</definedName>
    <definedName name="_DNO0497">[6]OPABR!$X$52</definedName>
    <definedName name="_DNO0597">[6]OPMAI!$W$52</definedName>
    <definedName name="_DNO0697">[6]OPJUN!$X$52</definedName>
    <definedName name="_DNO0797">[6]OPJUL!$Z$52</definedName>
    <definedName name="_DNO0897">[6]OPAGO!$X$52</definedName>
    <definedName name="_DNO0997">[7]INDICADO!$Y$51</definedName>
    <definedName name="_DNO1097">[7]INDICADO!$Z$51</definedName>
    <definedName name="_DNO1197">[7]INDICADO!$W$51</definedName>
    <definedName name="_DNO1297">[7]INDICADO!$X$51</definedName>
    <definedName name="_DOC1">[8]LCONTR!#REF!</definedName>
    <definedName name="_DOC2">[8]LCONTR!#REF!</definedName>
    <definedName name="_DRE0700" hidden="1">{"'PXR_6500'!$A$1:$I$124"}</definedName>
    <definedName name="_DRE1">[1]Patrimonial!#REF!</definedName>
    <definedName name="_DRE2">[1]Patrimonial!#REF!</definedName>
    <definedName name="_e">#REF!</definedName>
    <definedName name="_e1" hidden="1">{#N/A,#N/A,FALSE,"ENERGIA";#N/A,#N/A,FALSE,"PERDIDAS";#N/A,#N/A,FALSE,"CLIENTES";#N/A,#N/A,FALSE,"ESTADO";#N/A,#N/A,FALSE,"TECNICA"}</definedName>
    <definedName name="_E11" hidden="1">{#N/A,#N/A,FALSE,"1321";#N/A,#N/A,FALSE,"1324";#N/A,#N/A,FALSE,"1333";#N/A,#N/A,FALSE,"1371"}</definedName>
    <definedName name="_exp10">#REF!</definedName>
    <definedName name="_exp11">#REF!</definedName>
    <definedName name="_exp12">#REF!</definedName>
    <definedName name="_exp13">#REF!</definedName>
    <definedName name="_exp14">#REF!</definedName>
    <definedName name="_exp15">#REF!</definedName>
    <definedName name="_exp16">#REF!</definedName>
    <definedName name="_exp17">#REF!</definedName>
    <definedName name="_exp18">#REF!</definedName>
    <definedName name="_exp19">#REF!</definedName>
    <definedName name="_exp2">#REF!</definedName>
    <definedName name="_exp20">#REF!</definedName>
    <definedName name="_exp21">#REF!</definedName>
    <definedName name="_exp22">#REF!</definedName>
    <definedName name="_exp23">#REF!</definedName>
    <definedName name="_exp24">#REF!</definedName>
    <definedName name="_exp25">#REF!</definedName>
    <definedName name="_exp26">#REF!</definedName>
    <definedName name="_exp27">#REF!</definedName>
    <definedName name="_exp28">#REF!</definedName>
    <definedName name="_exp29">#REF!</definedName>
    <definedName name="_exp3">#REF!</definedName>
    <definedName name="_exp30">#REF!</definedName>
    <definedName name="_exp31">#REF!</definedName>
    <definedName name="_exp32">#REF!</definedName>
    <definedName name="_exp33">#REF!</definedName>
    <definedName name="_exp34">#REF!</definedName>
    <definedName name="_exp35">#REF!</definedName>
    <definedName name="_exp36">#REF!</definedName>
    <definedName name="_exp37">#REF!</definedName>
    <definedName name="_exp38">#REF!</definedName>
    <definedName name="_exp39">#REF!</definedName>
    <definedName name="_exp4">#REF!</definedName>
    <definedName name="_exp40">#REF!</definedName>
    <definedName name="_exp41">#REF!</definedName>
    <definedName name="_exp42">#REF!</definedName>
    <definedName name="_exp43">#REF!</definedName>
    <definedName name="_exp44">#REF!</definedName>
    <definedName name="_exp45">#REF!</definedName>
    <definedName name="_exp46">#REF!</definedName>
    <definedName name="_exp47">#REF!</definedName>
    <definedName name="_exp5">#REF!</definedName>
    <definedName name="_exp50">#REF!</definedName>
    <definedName name="_exp51">#REF!</definedName>
    <definedName name="_exp52">#REF!</definedName>
    <definedName name="_exp53">#REF!</definedName>
    <definedName name="_exp6">#REF!</definedName>
    <definedName name="_exp7">#REF!</definedName>
    <definedName name="_exp8">#REF!</definedName>
    <definedName name="_exp9">#REF!</definedName>
    <definedName name="_FEE2001">[17]Parametros!$B$16</definedName>
    <definedName name="_FER0197">[6]OPJAN!$W$55</definedName>
    <definedName name="_FER0297">[6]OPFEV!$T$55</definedName>
    <definedName name="_FER0397">[6]OPMAR!$U$55</definedName>
    <definedName name="_FER0497">[6]OPABR!$X$55</definedName>
    <definedName name="_FER0597">[6]OPMAI!$W$55</definedName>
    <definedName name="_FER0697">[6]OPJUN!$X$55</definedName>
    <definedName name="_FER0797">[6]OPJUL!$Z$55</definedName>
    <definedName name="_FER0897">[6]OPAGO!$X$55</definedName>
    <definedName name="_FER0997">[7]INDICADO!$Y$54</definedName>
    <definedName name="_FER1097">[7]INDICADO!$Z$54</definedName>
    <definedName name="_FER1197">[7]INDICADO!$W$54</definedName>
    <definedName name="_FER1297">[7]INDICADO!$X$54</definedName>
    <definedName name="_fev07">'[23]2007-02'!$1:$1048576</definedName>
    <definedName name="_Fill" hidden="1">#REF!</definedName>
    <definedName name="_xlnm._FilterDatabase" hidden="1">#REF!</definedName>
    <definedName name="_gdp98">[18]GDP!$Q$32</definedName>
    <definedName name="_gdp99">[18]GDP!$R$32</definedName>
    <definedName name="_IMP2">#REF!</definedName>
    <definedName name="_IND0197">[6]OPJAN!$W$61</definedName>
    <definedName name="_IND0297">[6]OPFEV!$T$61</definedName>
    <definedName name="_IND0397">[6]OPMAR!$U$61</definedName>
    <definedName name="_IND0497">[6]OPABR!$X$61</definedName>
    <definedName name="_IND0597">[6]OPMAI!$W$61</definedName>
    <definedName name="_IND0697">[6]OPJUN!$X$61</definedName>
    <definedName name="_IND0797">[6]OPJUL!$Z$61</definedName>
    <definedName name="_Ind083">[19]indicators2!#REF!</definedName>
    <definedName name="_Ind084">[19]indicators2!#REF!</definedName>
    <definedName name="_Ind085">[19]indicators2!#REF!</definedName>
    <definedName name="_Ind086">[19]indicators2!#REF!</definedName>
    <definedName name="_Ind087">[19]indicators2!#REF!</definedName>
    <definedName name="_Ind088">[19]indicators2!#REF!</definedName>
    <definedName name="_Ind089">[19]indicators2!#REF!</definedName>
    <definedName name="_IND0897">[6]OPAGO!$X$61</definedName>
    <definedName name="_Ind090">[19]indicators2!#REF!</definedName>
    <definedName name="_Ind091">[19]indicators2!#REF!</definedName>
    <definedName name="_Ind092">[19]indicators2!#REF!</definedName>
    <definedName name="_Ind093">[19]indicators2!#REF!</definedName>
    <definedName name="_Ind094">[19]indicators2!#REF!</definedName>
    <definedName name="_Ind095">[19]indicators2!#REF!</definedName>
    <definedName name="_Ind096">[19]indicators2!#REF!</definedName>
    <definedName name="_Ind097">[19]indicators2!#REF!</definedName>
    <definedName name="_Ind098">[19]indicators2!#REF!</definedName>
    <definedName name="_Ind099">[19]indicators2!#REF!</definedName>
    <definedName name="_IND0997">[7]INDICADO!$Y$60</definedName>
    <definedName name="_Ind100">[19]indicators2!#REF!</definedName>
    <definedName name="_Ind101">[19]indicators2!#REF!</definedName>
    <definedName name="_Ind102">[19]indicators2!#REF!</definedName>
    <definedName name="_Ind103">[19]indicators2!#REF!</definedName>
    <definedName name="_IND1097">[7]INDICADO!$Z$60</definedName>
    <definedName name="_Ind112">[19]indicators2!#REF!</definedName>
    <definedName name="_Ind116">[19]indicators2!#REF!</definedName>
    <definedName name="_Ind119">[19]indicators2!#REF!</definedName>
    <definedName name="_IND1197">[7]INDICADO!$W$60</definedName>
    <definedName name="_Ind126">[19]indicators2!#REF!</definedName>
    <definedName name="_IND1297">[7]INDICADO!$X$60</definedName>
    <definedName name="_Ind131">[19]indicators2!#REF!</definedName>
    <definedName name="_jan07">'[23]2007-01'!$1:$1048576</definedName>
    <definedName name="_jul06">'[24]2006-07'!$1:$1048576</definedName>
    <definedName name="_jul07">'[23]2007-07'!$1:$1048576</definedName>
    <definedName name="_JUL92">#REF!</definedName>
    <definedName name="_jun07">'[23]2007-06'!$1:$1048576</definedName>
    <definedName name="_Key1" localSheetId="0" hidden="1">#REF!</definedName>
    <definedName name="_Key1" hidden="1">#REF!</definedName>
    <definedName name="_Key2" localSheetId="0" hidden="1">#REF!</definedName>
    <definedName name="_Key2" hidden="1">#REF!</definedName>
    <definedName name="_L">#REF!</definedName>
    <definedName name="_LI8200">#REF!</definedName>
    <definedName name="_m">[10]ANALI2001!$CL$8144</definedName>
    <definedName name="_mai07">'[23]2007-05'!$1:$1048576</definedName>
    <definedName name="_mar07">'[23]2007-03'!$1:$1048576</definedName>
    <definedName name="_MatInverse_In" hidden="1">#REF!</definedName>
    <definedName name="_MatInverse_Out" hidden="1">#REF!</definedName>
    <definedName name="_MEN1">#REF!</definedName>
    <definedName name="_MEN2">#REF!</definedName>
    <definedName name="_MEN3">#REF!</definedName>
    <definedName name="_MEN4">#REF!</definedName>
    <definedName name="_MES">#REF!</definedName>
    <definedName name="_MIX97">[20]CVA_Projetada12meses!$A$462:$O$518</definedName>
    <definedName name="_mpe1">[4]BASE_SEN1!#REF!</definedName>
    <definedName name="_MSD0197">[6]OPJAN!$W$63</definedName>
    <definedName name="_msd0297">[6]OPFEV!$T$63</definedName>
    <definedName name="_MSD0397">[6]OPMAR!$U$63</definedName>
    <definedName name="_MSD0497">[6]OPABR!$X$64</definedName>
    <definedName name="_MSD0597">[6]OPMAI!$W$64</definedName>
    <definedName name="_MSD0697">[6]OPJUN!$X$64</definedName>
    <definedName name="_MSD0797">[6]OPJUL!$Z$64</definedName>
    <definedName name="_MSD0897">[6]OPAGO!$X$64</definedName>
    <definedName name="_MSD0997">[7]INDICADO!$Y$63</definedName>
    <definedName name="_MSD1097">[7]INDICADO!$Z$63</definedName>
    <definedName name="_MSD1197">[7]INDICADO!$W$63</definedName>
    <definedName name="_MSD1297">[7]INDICADO!$X$63</definedName>
    <definedName name="_n">[10]ANALI2001!$CL$8144</definedName>
    <definedName name="_nov06">'[24]2006-11'!$1:$1048576</definedName>
    <definedName name="_nov07">'[23]2007-11'!$1:$1048576</definedName>
    <definedName name="_Nov98">[25]Taxas!$B$5</definedName>
    <definedName name="_Obs1">[8]LCONTR!#REF!</definedName>
    <definedName name="_OBS2">[8]LCONTR!#REF!</definedName>
    <definedName name="_ODC0197">[6]OPJAN!$W$71</definedName>
    <definedName name="_ODC0297">[6]OPFEV!$T$71</definedName>
    <definedName name="_ODC0397">[6]OPMAR!$U$71</definedName>
    <definedName name="_ODC0497">[6]OPABR!$X$70</definedName>
    <definedName name="_ODC0597">[6]OPMAI!$W$70</definedName>
    <definedName name="_ODC0697">[6]OPJUN!$X$70</definedName>
    <definedName name="_ODC0797">[6]OPJUL!$Z$70</definedName>
    <definedName name="_ODC0897">[6]OPAGO!$X$70</definedName>
    <definedName name="_ODC0997">[7]INDICADO!$Y$68</definedName>
    <definedName name="_ODC1097">[7]INDICADO!$Z$68</definedName>
    <definedName name="_ODC1297">[7]INDICADO!$X$68</definedName>
    <definedName name="_Order1" hidden="1">255</definedName>
    <definedName name="_Order2" hidden="1">255</definedName>
    <definedName name="_out06">'[24]2006-10'!$1:$1048576</definedName>
    <definedName name="_out07">'[23]2007-10'!$1:$1048576</definedName>
    <definedName name="_out97">#REF!</definedName>
    <definedName name="_pag1">'[9]ResGeral-NOV01'!$A$1:$I$56</definedName>
    <definedName name="_pag2">'[9]ResGeral-NOV01'!$A$1:$K$55</definedName>
    <definedName name="_pag3">'[9]ResGeral-NOV01'!$A$1:$I$51</definedName>
    <definedName name="_pag4">'[9]ResGeral-NOV01'!$A$1:$H$46</definedName>
    <definedName name="_pag5">'[9]ResGeral-NOV01'!$A$1:$L$53</definedName>
    <definedName name="_pag6">'[9]ResGeral-NOV01'!$A$1:$K$52</definedName>
    <definedName name="_plt02">[14]Plan1!$R$5:$AI$410</definedName>
    <definedName name="_PLT07">[14]Plan1!$T$5:$AM$85</definedName>
    <definedName name="_PLT09">[14]Plan1!$T$97:$AM$146</definedName>
    <definedName name="_q61">#REF!</definedName>
    <definedName name="_R">#REF!</definedName>
    <definedName name="_RE1">#REF!</definedName>
    <definedName name="_RE10">#REF!</definedName>
    <definedName name="_RE11">#REF!</definedName>
    <definedName name="_RE12">#REF!</definedName>
    <definedName name="_RE2">#REF!</definedName>
    <definedName name="_RE3">#REF!</definedName>
    <definedName name="_RE4">#REF!</definedName>
    <definedName name="_RE5">#REF!</definedName>
    <definedName name="_RE6">#REF!</definedName>
    <definedName name="_RE7">#REF!</definedName>
    <definedName name="_RE8">#REF!</definedName>
    <definedName name="_RE9">#REF!</definedName>
    <definedName name="_Regression_Int" hidden="1">1</definedName>
    <definedName name="_set06">'[24]2006-09'!$1:$1048576</definedName>
    <definedName name="_set07">'[23]2007-09'!$1:$1048576</definedName>
    <definedName name="_Sort" localSheetId="0" hidden="1">#REF!</definedName>
    <definedName name="_Sort" hidden="1">#REF!</definedName>
    <definedName name="_T2" hidden="1">{#N/A,#N/A,FALSE,"1321";#N/A,#N/A,FALSE,"1324";#N/A,#N/A,FALSE,"1333";#N/A,#N/A,FALSE,"1371"}</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[15]Plan2!$P$12:$P$12</definedName>
    <definedName name="_TIP0197">[6]OPJAN!$W$45</definedName>
    <definedName name="_TIP0297">[6]OPFEV!$T$45</definedName>
    <definedName name="_TIP0397">[6]OPMAR!$U$45</definedName>
    <definedName name="_TIP0497">[6]OPABR!$X$45</definedName>
    <definedName name="_TIP0597">[6]OPMAI!$W$44</definedName>
    <definedName name="_TIP0697">[6]OPJUN!$X$44</definedName>
    <definedName name="_TIP0797">[6]OPJUL!$Z$44</definedName>
    <definedName name="_TIP0897">[6]OPAGO!$X$44</definedName>
    <definedName name="_TIP0997">[7]INDICADO!$Y$43</definedName>
    <definedName name="_TIP1097">[7]INDICADO!$Z$43</definedName>
    <definedName name="_TIP1197">[7]INDICADO!$W$43</definedName>
    <definedName name="_TIP1297">[7]INDICADO!$X$43</definedName>
    <definedName name="_TRC92">#REF!</definedName>
    <definedName name="_TRC93">#REF!</definedName>
    <definedName name="_TRC94">#REF!</definedName>
    <definedName name="_TRC95">#REF!</definedName>
    <definedName name="_TRC96">#REF!</definedName>
    <definedName name="_TSU91">#REF!</definedName>
    <definedName name="_TSU92">#REF!</definedName>
    <definedName name="_TSU93">#REF!</definedName>
    <definedName name="_TSU94">#REF!</definedName>
    <definedName name="_TSU95">#REF!</definedName>
    <definedName name="_TSU96">#REF!</definedName>
    <definedName name="_TTF92">#REF!</definedName>
    <definedName name="_TTF93">#REF!</definedName>
    <definedName name="_TTF94">#REF!</definedName>
    <definedName name="_TTF95">#REF!</definedName>
    <definedName name="_TTF96">#REF!</definedName>
    <definedName name="_UF02">#REF!</definedName>
    <definedName name="_UTM02">#REF!</definedName>
    <definedName name="_val1">#REF!</definedName>
    <definedName name="_val2">#REF!</definedName>
    <definedName name="_vn1">[14]Plan1!$A$8:$P$154</definedName>
    <definedName name="_yh7" hidden="1">{#N/A,#N/A,FALSE,"CONTROLE";#N/A,#N/A,FALSE,"CONTROLE"}</definedName>
    <definedName name="´">#REF!</definedName>
    <definedName name="´lfe´fle´">#REF!</definedName>
    <definedName name="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hidden="1">{#N/A,#N/A,FALSE,"Pag.01"}</definedName>
    <definedName name="A_1">#REF!</definedName>
    <definedName name="A_2">#REF!</definedName>
    <definedName name="a1d">'[26](TAP) GTF'!$B$34</definedName>
    <definedName name="A1e">'[26](TAP) GTF'!$C$34</definedName>
    <definedName name="a2d">'[26](TAP) GTF'!$B$35</definedName>
    <definedName name="A2e">'[26](TAP) GTF'!$C$35</definedName>
    <definedName name="A3ad">'[26](TAP) GTF'!$B$37</definedName>
    <definedName name="A3ae">'[26](TAP) GTF'!$C$37</definedName>
    <definedName name="a3d">'[26](TAP) GTF'!$B$36</definedName>
    <definedName name="A3e">'[26](TAP) GTF'!$C$36</definedName>
    <definedName name="A4d">'[26](TAP) GTF'!$B$38</definedName>
    <definedName name="A4e">'[26](TAP) GTF'!$C$38</definedName>
    <definedName name="a4e4" hidden="1">{#N/A,#N/A,FALSE,"CONTROLE"}</definedName>
    <definedName name="aa">#REF!</definedName>
    <definedName name="AA_1">#REF!</definedName>
    <definedName name="aa_21">#REF!</definedName>
    <definedName name="aa_54">#REF!</definedName>
    <definedName name="aaa" hidden="1">{#N/A,#N/A,FALSE,"Pag.01"}</definedName>
    <definedName name="AAA_DOCTOPS" hidden="1">"AAA_SET"</definedName>
    <definedName name="aaaa" localSheetId="0" hidden="1">{"Bradesco 1",#N/A,TRUE,"Bradesco acc_dil";"Bradesco2",#N/A,TRUE,"Bradesco acc_dil";"Bradesco3",#N/A,TRUE,"Bradesco's RWA analysis";"Unibanco1",#N/A,TRUE,"Unibanco acc_dil ";"Unibanco2",#N/A,TRUE,"Unibanco acc_dil ";"Unibanco3",#N/A,TRUE,"Unibanco's RWA analysis"}</definedName>
    <definedName name="aaaa" hidden="1">{#N/A,#N/A,FALSE,"Pag.01"}</definedName>
    <definedName name="aaaaa" hidden="1">{#N/A,#N/A,FALSE,"Pag.01"}</definedName>
    <definedName name="aaaaaa" hidden="1">{#N/A,#N/A,FALSE,"ENERGIA";#N/A,#N/A,FALSE,"PERDIDAS";#N/A,#N/A,FALSE,"CLIENTES";#N/A,#N/A,FALSE,"ESTADO";#N/A,#N/A,FALSE,"TECNICA"}</definedName>
    <definedName name="aaaaaaaaaaaaa" hidden="1">{#N/A,#N/A,FALSE,"LLAVE";#N/A,#N/A,FALSE,"EERR";#N/A,#N/A,FALSE,"ESP";#N/A,#N/A,FALSE,"EOAF";#N/A,#N/A,FALSE,"CASH";#N/A,#N/A,FALSE,"FINANZAS";#N/A,#N/A,FALSE,"DEUDA";#N/A,#N/A,FALSE,"INVERSION";#N/A,#N/A,FALSE,"PERSONAL"}</definedName>
    <definedName name="aaafsds" hidden="1">{#N/A,#N/A,FALSE,"ENERGIA";#N/A,#N/A,FALSE,"PERDIDAS";#N/A,#N/A,FALSE,"CLIENTES";#N/A,#N/A,FALSE,"ESTADO";#N/A,#N/A,FALSE,"TECNICA"}</definedName>
    <definedName name="AAB">#REF!</definedName>
    <definedName name="AB">#REF!</definedName>
    <definedName name="ABN" hidden="1">{"'PXR_6500'!$A$1:$I$124"}</definedName>
    <definedName name="ABN_3">#REF!</definedName>
    <definedName name="Abr">#REF!,#REF!,#REF!</definedName>
    <definedName name="ABR__S_IVA">[8]LCONTR!#REF!</definedName>
    <definedName name="ABRIL" hidden="1">{#N/A,#N/A,TRUE,"RESUMEN";#N/A,#N/A,TRUE,"SENSIBILIDADES";#N/A,#N/A,TRUE,"HIPOTESIS";#N/A,#N/A,TRUE,"INGRESOS";#N/A,#N/A,TRUE,"INVERSIONES MEDIOS MATERIALES"}</definedName>
    <definedName name="ABRIL1" hidden="1">{#N/A,#N/A,FALSE,"INGRESOS"}</definedName>
    <definedName name="AC">'[27]0 &lt; VCM &lt; 1.350'!$C$15:$C$23</definedName>
    <definedName name="AccessDatabase" hidden="1">"K:\orca\Orc2006\Servicos\relatoriofinal.mdb"</definedName>
    <definedName name="Accumulated">[28]Trimestres!$C$27</definedName>
    <definedName name="Accumulated_Year_Befora">[28]Trimestres!$C$28</definedName>
    <definedName name="acd">#REF!</definedName>
    <definedName name="Acquiror">#REF!</definedName>
    <definedName name="Acres_Decresc_05">'[29]2º 3º pedidos'!$D$70:$P$76</definedName>
    <definedName name="Acresc_Decres">'[29]2º 3º pedidos'!$D$42:$P$48</definedName>
    <definedName name="ACTUAL">#REF!</definedName>
    <definedName name="Actual2">(PeriodInActual*([30]Projeto!$E1&gt;0))*PeriodInPlan</definedName>
    <definedName name="ActualBeyond">PeriodInActual*([30]Projeto!$E1&gt;0)</definedName>
    <definedName name="Acumulada" hidden="1">{#N/A,#N/A,FALSE,"LLAVE";#N/A,#N/A,FALSE,"EERR";#N/A,#N/A,FALSE,"ESP";#N/A,#N/A,FALSE,"EOAF";#N/A,#N/A,FALSE,"CASH";#N/A,#N/A,FALSE,"FINANZAS";#N/A,#N/A,FALSE,"DEUDA";#N/A,#N/A,FALSE,"INVERSION";#N/A,#N/A,FALSE,"PERSONAL"}</definedName>
    <definedName name="Acumulado">[28]Trimestres!$C$19</definedName>
    <definedName name="Acumulado_Ano_Anterior">[28]Trimestres!$C$20</definedName>
    <definedName name="adada" hidden="1">{#N/A,#N/A,FALSE,"DRE-2";#N/A,#N/A,FALSE,"DRE";#N/A,#N/A,FALSE,"ANEX-07";#N/A,#N/A,FALSE,"ANEX-08";#N/A,#N/A,FALSE,"ANEX-09";#N/A,#N/A,FALSE,"ANEX-10";#N/A,#N/A,FALSE,"ANEX-11";#N/A,#N/A,FALSE,"ANEX-12";#N/A,#N/A,FALSE,"ANEX-13";#N/A,#N/A,FALSE,"ANEX-14";#N/A,#N/A,FALSE,"BALPTR"}</definedName>
    <definedName name="add_spreadsheet">#N/A</definedName>
    <definedName name="adda"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Inputs">#N/A</definedName>
    <definedName name="AddPeerGroup">#N/A</definedName>
    <definedName name="AddTarget">#N/A</definedName>
    <definedName name="adfa">#REF!</definedName>
    <definedName name="AdjustCell">#REF!</definedName>
    <definedName name="ADM.HONORARIOS">#REF!</definedName>
    <definedName name="ADM.PARTIC.ESTAT">#REF!</definedName>
    <definedName name="aFASDGADFHD">{"valor","SUM(valor)","YNNNN",FALSE}</definedName>
    <definedName name="AFIL.REC.ME">#REF!</definedName>
    <definedName name="AFIL.REC.MI">#REF!</definedName>
    <definedName name="AFLUENTE_T" hidden="1">{#N/A,#N/A,FALSE,"Pag.01"}</definedName>
    <definedName name="agadg">#REF!</definedName>
    <definedName name="agcred">'[31]CALC-RESUMO'!$AS$3:$AV$34</definedName>
    <definedName name="agcred1">'[31]CALC-RESUMO'!$AS$3:$AV$34</definedName>
    <definedName name="Ago">#REF!,#REF!,#REF!</definedName>
    <definedName name="AGO__S_IVA">[8]LCONTR!#REF!</definedName>
    <definedName name="AGOSTO" hidden="1">{#N/A,#N/A,TRUE,"RESUMEN";#N/A,#N/A,TRUE,"SENSIBILIDADES";#N/A,#N/A,TRUE,"HIPOTESIS";#N/A,#N/A,TRUE,"INGRESOS";#N/A,#N/A,TRUE,"INVERSIONES MEDIOS MATERIALES"}</definedName>
    <definedName name="Aguas_de_Toledo">#REF!</definedName>
    <definedName name="Ahmsa_comps">#N/A</definedName>
    <definedName name="Ahmsa_comps2">#N/A</definedName>
    <definedName name="ahmsacomps">#N/A</definedName>
    <definedName name="AJUSTE">#REF!</definedName>
    <definedName name="AJUSTES">#N/A</definedName>
    <definedName name="all">#REF!</definedName>
    <definedName name="Alloutput">#REF!</definedName>
    <definedName name="alt">#N/A</definedName>
    <definedName name="AMBIENTE">[32]Conceitos!#REF!</definedName>
    <definedName name="Amort">[33]EERR!#REF!</definedName>
    <definedName name="AMORT.INV">#REF!</definedName>
    <definedName name="AMORT_10_EPAZ1">#REF!</definedName>
    <definedName name="AMORT_10_EPAZ2">#REF!</definedName>
    <definedName name="AMORT_30_EPAZ1">#REF!</definedName>
    <definedName name="AMORT_30_EPAZ2">#REF!</definedName>
    <definedName name="Amountin2">"Thousands"</definedName>
    <definedName name="ana" hidden="1">{#N/A,#N/A,FALSE,"1321";#N/A,#N/A,FALSE,"1324";#N/A,#N/A,FALSE,"1333";#N/A,#N/A,FALSE,"1371"}</definedName>
    <definedName name="ANABR">#REF!</definedName>
    <definedName name="ANAGO">#REF!</definedName>
    <definedName name="anbid">#REF!</definedName>
    <definedName name="ANDEZ">#REF!</definedName>
    <definedName name="andreq">'[34] ER'!$E$11</definedName>
    <definedName name="Aneel">#REF!</definedName>
    <definedName name="Anexo">[14]Plan1!$X$3:$AF$60</definedName>
    <definedName name="ANEXO01">#REF!</definedName>
    <definedName name="ANEXO02">#REF!</definedName>
    <definedName name="ANEXO03">#REF!</definedName>
    <definedName name="ANEXO04">#REF!</definedName>
    <definedName name="ANFEV">#REF!</definedName>
    <definedName name="ANJAN">#REF!</definedName>
    <definedName name="ANJUL">#REF!</definedName>
    <definedName name="ANJUN">#REF!</definedName>
    <definedName name="ANMAI">#REF!</definedName>
    <definedName name="ANMAR">#REF!</definedName>
    <definedName name="ANNOV">#REF!</definedName>
    <definedName name="ano">[35]Base!$B$2:$B$4</definedName>
    <definedName name="Ano_Inicial">[36]Inputs!$C$32</definedName>
    <definedName name="ANO_INICIO_CMARG">[37]Controle!$H$27</definedName>
    <definedName name="ANOS">[37]Controle!$E$35:$E$43</definedName>
    <definedName name="Años_Amort_Intangibles">#REF!</definedName>
    <definedName name="ANOUT">#REF!</definedName>
    <definedName name="anscount" hidden="1">3</definedName>
    <definedName name="ANSET">#REF!</definedName>
    <definedName name="APL.FIN">#REF!</definedName>
    <definedName name="Aplic.">'[38]pl atual'!$A$1:$A$65536</definedName>
    <definedName name="APLIC012010">[39]APLIC012010!$1:$1048576</definedName>
    <definedName name="APLIC012011">[39]APLIC012011!$1:$1048576</definedName>
    <definedName name="APLIC012012">[39]APLIC012012!$1:$1048576</definedName>
    <definedName name="APLIC012013">[39]APLIC012013!$1:$1048576</definedName>
    <definedName name="APLIC022010">[39]APLIC022010!$1:$1048576</definedName>
    <definedName name="APLIC022011">[39]APLIC022011!$1:$1048576</definedName>
    <definedName name="APLIC022012">[39]APLIC022012!$1:$1048576</definedName>
    <definedName name="APLIC022013">[39]APLIC022013!$1:$1048576</definedName>
    <definedName name="APLIC032010">[39]APLIC032010!$1:$1048576</definedName>
    <definedName name="APLIC032011">[39]APLIC032011!$1:$1048576</definedName>
    <definedName name="APLIC032012">[39]APLIC032012!$1:$1048576</definedName>
    <definedName name="APLIC032013">[39]APLIC032013!$1:$1048576</definedName>
    <definedName name="APLIC042010">[39]APLIC042010!$1:$1048576</definedName>
    <definedName name="APLIC042011">[39]APLIC042011!$1:$1048576</definedName>
    <definedName name="APLIC042012">[39]APLIC042012!$1:$1048576</definedName>
    <definedName name="APLIC052010">[39]APLIC052010!$1:$1048576</definedName>
    <definedName name="APLIC052011">[39]APLIC052011!$1:$1048576</definedName>
    <definedName name="APLIC052012">[39]APLIC052012!$1:$1048576</definedName>
    <definedName name="APLIC062010">[39]APLIC062010!$1:$1048576</definedName>
    <definedName name="APLIC062011">[39]APLIC062011!$1:$1048576</definedName>
    <definedName name="APLIC062012">[39]APLIC062012!$1:$1048576</definedName>
    <definedName name="APLIC072010">[39]APLIC072010!$1:$1048576</definedName>
    <definedName name="APLIC072011">[39]APLIC072011!$1:$1048576</definedName>
    <definedName name="APLIC072012">[39]APLIC072012!$1:$1048576</definedName>
    <definedName name="APLIC082010">[39]APLIC082010!$1:$1048576</definedName>
    <definedName name="APLIC082011">[39]APLIC082011!$1:$1048576</definedName>
    <definedName name="APLIC082012">[39]APLIC082012!$1:$1048576</definedName>
    <definedName name="APLIC092010">[39]APLIC092010!$1:$1048576</definedName>
    <definedName name="APLIC092011">[39]APLIC092011!$1:$1048576</definedName>
    <definedName name="APLIC092012">[39]APLIC092012!$1:$1048576</definedName>
    <definedName name="APLIC102009">[40]APLIC102009!$1:$1048576</definedName>
    <definedName name="APLIC102010">[39]APLIC102010!$1:$1048576</definedName>
    <definedName name="APLIC102011">[39]APLIC102011!$1:$1048576</definedName>
    <definedName name="APLIC102012">[39]APLIC102012!$1:$1048576</definedName>
    <definedName name="APLIC112009">[41]APLIC112009!$1:$1048576</definedName>
    <definedName name="APLIC112010">[39]APLIC112010!$1:$1048576</definedName>
    <definedName name="APLIC112011">[39]APLIC112011!$1:$1048576</definedName>
    <definedName name="APLIC112012">[39]APLIC112012!$1:$1048576</definedName>
    <definedName name="APLIC122009">[39]APLIC122009!$1:$1048576</definedName>
    <definedName name="APLIC122010">[39]APLIC122010!$1:$1048576</definedName>
    <definedName name="APLIC122011">[39]APLIC122011!$1:$1048576</definedName>
    <definedName name="APLIC122012">[39]APLIC122012!$1:$1048576</definedName>
    <definedName name="Apuração">#REF!</definedName>
    <definedName name="aqw" localSheetId="0" hidden="1">{"assumptions and inputs",#N/A,FALSE,"valuation";"intermediate calculations",#N/A,FALSE,"valuation";"dollar conversion",#N/A,FALSE,"valuation";"analysis at various prices",#N/A,FALSE,"valuation"}</definedName>
    <definedName name="aqw" hidden="1">{"assumptions and inputs",#N/A,FALSE,"valuation";"intermediate calculations",#N/A,FALSE,"valuation";"dollar conversion",#N/A,FALSE,"valuation";"analysis at various prices",#N/A,FALSE,"valuation"}</definedName>
    <definedName name="ARA_Threshold">#REF!</definedName>
    <definedName name="area">'[42]DR Evolutiva'!$B$57:$AZ$122,'[42]DR Evolutiva'!$B$183:$AZ$237,'[42]DR Evolutiva'!$B$239:$AZ$294,'[42]DR Evolutiva'!$B$372:$AZ$429,'[42]DR Evolutiva'!$BB$372:$CZ$429,'[42]DR Evolutiva'!$DB$372:$EZ$429,'[42]DR Evolutiva'!$FB$372:$GZ$429,'[42]DR Evolutiva'!$B$489:$AZ$540,'[42]DR Evolutiva'!#REF!</definedName>
    <definedName name="área">#REF!</definedName>
    <definedName name="área_2002">[43]Bal_2002!$B$5:$B$559</definedName>
    <definedName name="área_2003">[44]Bal_2003!$B$5:$B$800</definedName>
    <definedName name="_xlnm.Extract">#REF!</definedName>
    <definedName name="_xlnm.Print_Area" localSheetId="5">'IFRS-4-Balance Sheet'!$A$1:$N$61</definedName>
    <definedName name="_xlnm.Print_Area" localSheetId="8">'IFRS-4-Products'!$A$1:$AW$116</definedName>
    <definedName name="_xlnm.Print_Area">#REF!</definedName>
    <definedName name="Área_impressão_IM">[13]Link!$A$189:$F$217</definedName>
    <definedName name="área_soma">#REF!</definedName>
    <definedName name="área_soma_2002">[43]Bal_2002!$C$5:$C$559</definedName>
    <definedName name="área_soma_2003">[44]Bal_2003!$C$5:$C$800</definedName>
    <definedName name="Arecolher">#REF!</definedName>
    <definedName name="aretret" hidden="1">{#N/A,#N/A,FALSE,"CONTROLE"}</definedName>
    <definedName name="ARG">#REF!</definedName>
    <definedName name="ARP_Threshold">#REF!</definedName>
    <definedName name="arpunet">#REF!</definedName>
    <definedName name="Arquivo">[45]INFO!$A$2</definedName>
    <definedName name="artret" hidden="1">{#N/A,#N/A,FALSE,"CONTROLE";#N/A,#N/A,FALSE,"CONTROLE"}</definedName>
    <definedName name="a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2DocOpenMode" hidden="1">"AS2DocumentEdit"</definedName>
    <definedName name="AS2NamedRange" hidden="1">12</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#REF!</definedName>
    <definedName name="asd" hidden="1">{#N/A,#N/A,FALSE,"DRE-2";#N/A,#N/A,FALSE,"DRE";#N/A,#N/A,FALSE,"ANEX-07";#N/A,#N/A,FALSE,"ANEX-08";#N/A,#N/A,FALSE,"ANEX-09";#N/A,#N/A,FALSE,"ANEX-10";#N/A,#N/A,FALSE,"ANEX-11";#N/A,#N/A,FALSE,"ANEX-12";#N/A,#N/A,FALSE,"ANEX-13";#N/A,#N/A,FALSE,"ANEX-14";#N/A,#N/A,FALSE,"BALPTR"}</definedName>
    <definedName name="asdasdasd">#REF!</definedName>
    <definedName name="asdasdasdadas">#N/A</definedName>
    <definedName name="asdf" hidden="1">{#N/A,#N/A,FALSE,"CONTROLE"}</definedName>
    <definedName name="ASDFASFDASD">[1]Patrimonial!#REF!</definedName>
    <definedName name="ASe">'[26](TAP) GTF'!$C$39</definedName>
    <definedName name="asf">#REF!</definedName>
    <definedName name="asf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s_Seg_TAL_AP_LG">#REF!</definedName>
    <definedName name="Ass_Seg_TAL_AP_R">#REF!</definedName>
    <definedName name="Ass_Seg_TAL_GR_LG">#REF!</definedName>
    <definedName name="Ass_Seg_TAL_GR_R">#REF!</definedName>
    <definedName name="Ass_Seg_TAL_Ind_LG">#REF!</definedName>
    <definedName name="Ass_Seg_TAL_Ind_R">#REF!</definedName>
    <definedName name="Ass_Seg_TAL_OR_LG">#REF!</definedName>
    <definedName name="Ass_Seg_TAL_OR_R">#REF!</definedName>
    <definedName name="Ass_Seg_TAL_ResAP_LG">#REF!</definedName>
    <definedName name="Ass_Seg_TAL_ResAP_R">#REF!</definedName>
    <definedName name="Ass_Seg_TAL_ResGR_LG">#REF!</definedName>
    <definedName name="Ass_Seg_TAL_ResGR_R">#REF!</definedName>
    <definedName name="Ass_Seg_TAL_ResInd_LG">#REF!</definedName>
    <definedName name="Ass_Seg_TAL_ResInd_R">#REF!</definedName>
    <definedName name="Ass_Seg_TAL_ResOR_LG">#REF!</definedName>
    <definedName name="Ass_Seg_TAL_ResOR_R">#REF!</definedName>
    <definedName name="Ass_Seg_TANL_LG">#REF!</definedName>
    <definedName name="Ass_Seg_TANL_R">#REF!</definedName>
    <definedName name="Ass_Seg_TANL_Res_LG">#REF!</definedName>
    <definedName name="Ass_Seg_TANL_Res_R">#REF!</definedName>
    <definedName name="Asset_Backed">[46]Capital_Structure!$R$50</definedName>
    <definedName name="asset_beta">#REF!</definedName>
    <definedName name="asset_write_up">#REF!</definedName>
    <definedName name="assets_acq">#REF!</definedName>
    <definedName name="assets_adj">#REF!</definedName>
    <definedName name="assets_targ">#REF!</definedName>
    <definedName name="assets_total">#REF!</definedName>
    <definedName name="assured_capacity">#REF!</definedName>
    <definedName name="ATABR">#REF!</definedName>
    <definedName name="ATAGO">#REF!</definedName>
    <definedName name="ATCONSO">#REF!</definedName>
    <definedName name="ATDEZ">#REF!</definedName>
    <definedName name="Até">'[47]0 &lt; VCM &lt; 1.350'!$C$15:$K$22</definedName>
    <definedName name="atento">'[31]CALC-RESUMO'!$R$6:$T$37</definedName>
    <definedName name="ATFEV">#REF!</definedName>
    <definedName name="ATI">#N/A</definedName>
    <definedName name="ATIFLB">'[48]A4.2-FLEXIBRAS'!$C$5:$K$94</definedName>
    <definedName name="ATIMFL">'[49]A4.4-MARFLEX'!$C$5:$L$94</definedName>
    <definedName name="ATIVO">#REF!</definedName>
    <definedName name="ATIVO_CONS">#REF!</definedName>
    <definedName name="ATIVO2">[50]PATRIMON!#REF!</definedName>
    <definedName name="ATJAN">#REF!</definedName>
    <definedName name="ATJUL">#REF!</definedName>
    <definedName name="ATJUN">#REF!</definedName>
    <definedName name="ATMAI">#REF!</definedName>
    <definedName name="ATMAR">#REF!</definedName>
    <definedName name="ATNOV">#REF!</definedName>
    <definedName name="ATOUT">#REF!</definedName>
    <definedName name="ATSEAOIL">'[51]A4.6-SEAOIL'!$C$5:$K$94</definedName>
    <definedName name="ATSET">#REF!</definedName>
    <definedName name="ATSGM">'[52]A4.3-SIGMA'!$C$5:$J$94</definedName>
    <definedName name="AUMENTO.PL.EQUIV">#REF!</definedName>
    <definedName name="Average_Exchange_Rate">[53]Assumptions!$E$208:$BA$208</definedName>
    <definedName name="avg.asset.beta">#REF!</definedName>
    <definedName name="azul_a1dfp">'[26](TAP) GTF'!$B$58</definedName>
    <definedName name="azul_a1dp">'[26](TAP) GTF'!$B$56</definedName>
    <definedName name="azul_a1efps">'[26](TAP) GTF'!$C$58</definedName>
    <definedName name="azul_a1efpu">'[26](TAP) GTF'!$C$59</definedName>
    <definedName name="azul_a1eps">'[26](TAP) GTF'!$C$56</definedName>
    <definedName name="azul_a1epu">'[26](TAP) GTF'!$C$57</definedName>
    <definedName name="azul_a2dfp">'[26](TAP) GTF'!$B$63</definedName>
    <definedName name="azul_a2dp">'[26](TAP) GTF'!$B$61</definedName>
    <definedName name="azul_a2efps">'[26](TAP) GTF'!$C$63</definedName>
    <definedName name="azul_a2efpu">'[26](TAP) GTF'!$C$64</definedName>
    <definedName name="azul_a2eps">'[26](TAP) GTF'!$C$61</definedName>
    <definedName name="azul_a2epu">'[26](TAP) GTF'!$C$62</definedName>
    <definedName name="azul_a3adfp">'[26](TAP) GTF'!$B$73</definedName>
    <definedName name="azul_a3adp">'[26](TAP) GTF'!$B$71</definedName>
    <definedName name="azul_a3aefps">'[26](TAP) GTF'!$C$73</definedName>
    <definedName name="azul_a3aefpu">'[26](TAP) GTF'!$C$74</definedName>
    <definedName name="azul_a3aeps">'[26](TAP) GTF'!$C$71</definedName>
    <definedName name="azul_a3aepu">'[26](TAP) GTF'!$C$72</definedName>
    <definedName name="azul_a3dfp">'[26](TAP) GTF'!$B$68</definedName>
    <definedName name="azul_a3dp">'[26](TAP) GTF'!$B$66</definedName>
    <definedName name="azul_a3efps">'[26](TAP) GTF'!$C$68</definedName>
    <definedName name="azul_a3efpu">'[26](TAP) GTF'!$C$69</definedName>
    <definedName name="azul_a3eps">'[26](TAP) GTF'!$C$66</definedName>
    <definedName name="azul_a3epu">'[26](TAP) GTF'!$C$67</definedName>
    <definedName name="azul_a4dfp">'[26](TAP) GTF'!$B$78</definedName>
    <definedName name="azul_a4dp">'[26](TAP) GTF'!$B$76</definedName>
    <definedName name="azul_a4efps">'[26](TAP) GTF'!$C$78</definedName>
    <definedName name="azul_a4efpu">'[26](TAP) GTF'!$C$79</definedName>
    <definedName name="azul_a4eps">'[26](TAP) GTF'!$C$76</definedName>
    <definedName name="azul_a4epu">'[26](TAP) GTF'!$C$77</definedName>
    <definedName name="azul_asdfp">'[26](TAP) GTF'!$B$83</definedName>
    <definedName name="azul_asdp">'[26](TAP) GTF'!$B$81</definedName>
    <definedName name="azul_asefps">'[26](TAP) GTF'!$C$83</definedName>
    <definedName name="azul_asefpu">'[26](TAP) GTF'!$C$84</definedName>
    <definedName name="azul_aseps">'[26](TAP) GTF'!$C$81</definedName>
    <definedName name="azul_asepu">'[26](TAP) GTF'!$C$82</definedName>
    <definedName name="b"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hidden="1">[54]MAPA27!#REF!</definedName>
    <definedName name="B1e">'[26](TAP) GTF'!$C$40</definedName>
    <definedName name="B2CERe">'[26](TAP) GTF'!$C$48</definedName>
    <definedName name="B2SPIe">'[26](TAP) GTF'!$C$49</definedName>
    <definedName name="B3DCe">'[26](TAP) GTF'!$C$50</definedName>
    <definedName name="B4a">'[26](TAP) GTF'!$C$52</definedName>
    <definedName name="B4b">'[26](TAP) GTF'!$C$53</definedName>
    <definedName name="Bal_dez_Bahia_2">#REF!</definedName>
    <definedName name="Balance_Previous_Quarter">[28]Trimestres!$C$30</definedName>
    <definedName name="Balance_Previous_Year">[28]Trimestres!$C$31</definedName>
    <definedName name="Balance_Quarter">[28]Trimestres!$C$29</definedName>
    <definedName name="Balancete">#REF!</definedName>
    <definedName name="BALANCO">[1]Patrimonial!#REF!</definedName>
    <definedName name="Balanço"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#REF!</definedName>
    <definedName name="BALANÇO_COMANDER">#REF!</definedName>
    <definedName name="BALANCO1">[1]Patrimonial!#REF!</definedName>
    <definedName name="BALCMI">#REF!</definedName>
    <definedName name="BALPUBL">#REF!</definedName>
    <definedName name="BalSheet">'[55]Data Input Page'!$T:$T,'[55]Data Input Page'!$X:$X,'[55]Data Input Page'!$AB:$AB,'[55]Data Input Page'!$AF:$AF,'[55]Data Input Page'!$AJ:$AJ,'[55]Data Input Page'!$AN:$AN,'[55]Data Input Page'!$AR:$AR,'[55]Data Input Page'!$AV:$AV,'[55]Data Input Page'!$AZ:$AZ,'[55]Data Input Page'!$BD:$BD,'[55]Data Input Page'!$BH:$BH</definedName>
    <definedName name="balu" hidden="1">{"'ec X reg'!$C$27:$F$31","'ec X reg'!$C$27:$F$31","'cobert reg(-)ant'!$B$8:$D$20","'ec X reg'!$C$27:$F$31"}</definedName>
    <definedName name="Banco">#REF!</definedName>
    <definedName name="_xlnm.Database">#REF!</definedName>
    <definedName name="banco_marflex">#REF!</definedName>
    <definedName name="BANCOS1">#REF!</definedName>
    <definedName name="BANCOS2">#REF!</definedName>
    <definedName name="BancoSegment">[56]BancoSegment!$A$1:$AE$65536</definedName>
    <definedName name="Bank01">[57]IndicadoresOperacionaisPlanej04!$B$70:$Q$86</definedName>
    <definedName name="Bank02">[57]IndicadoresOperacionaisRealiz04!$A$70:$Q$86</definedName>
    <definedName name="Bank03">[57]IndicadoresOperacionaisReal03!$A$70:$Q$86</definedName>
    <definedName name="BankBoston">#REF!</definedName>
    <definedName name="BankLeague">#REF!</definedName>
    <definedName name="BankOperacionais01">[57]IndicadoresQualidadePlanejado04!$C$2:$T$29</definedName>
    <definedName name="BankOperacionais02">[57]IndicadoresOperacionaisRealiz04!$B$2:$Q$50</definedName>
    <definedName name="BankOperacionais03">[57]IndicadoresOperacionaisReal03!$B$2:$Q$50</definedName>
    <definedName name="Barbosa" hidden="1">[58]Lead!A1</definedName>
    <definedName name="base">'[59]Var Preços'!$B$1:$AC$19</definedName>
    <definedName name="Base_200203_15">#REF!</definedName>
    <definedName name="Base_200203_28">#REF!</definedName>
    <definedName name="Base_Detraf1">[60]Base!$A$1:$BK$422</definedName>
    <definedName name="Base_Detraf2">[60]Base!$A$1:$CT$280</definedName>
    <definedName name="base2">#REF!</definedName>
    <definedName name="basileia3"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#REF!</definedName>
    <definedName name="bbb">#REF!</definedName>
    <definedName name="bbbb"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'[61]#REF'!$A$8:$P$134</definedName>
    <definedName name="bbbbbbbbbbbbbbbbbbbbbbbbbbbbbbbbb" hidden="1">{#N/A,#N/A,FALSE,"LLAVE";#N/A,#N/A,FALSE,"EERR";#N/A,#N/A,FALSE,"ESP";#N/A,#N/A,FALSE,"EOAF";#N/A,#N/A,FALSE,"CASH";#N/A,#N/A,FALSE,"FINANZAS";#N/A,#N/A,FALSE,"DEUDA";#N/A,#N/A,FALSE,"INVERSION";#N/A,#N/A,FALSE,"PERSONAL"}</definedName>
    <definedName name="bbbosta" hidden="1">{#N/A,#N/A,FALSE,"LLAVE";#N/A,#N/A,FALSE,"EERR";#N/A,#N/A,FALSE,"ESP";#N/A,#N/A,FALSE,"EOAF";#N/A,#N/A,FALSE,"CASH";#N/A,#N/A,FALSE,"FINANZAS";#N/A,#N/A,FALSE,"DEUDA";#N/A,#N/A,FALSE,"INVERSION";#N/A,#N/A,FALSE,"PERSONAL"}</definedName>
    <definedName name="bbosta" hidden="1">{#N/A,#N/A,FALSE,"ENERGIA";#N/A,#N/A,FALSE,"PERDIDAS";#N/A,#N/A,FALSE,"CLIENTES";#N/A,#N/A,FALSE,"ESTADO";#N/A,#N/A,FALSE,"TECNICA"}</definedName>
    <definedName name="BD_Arbor">[62]Base!$A$1:$AC$114</definedName>
    <definedName name="BD_Ref_Titulos">'[63]BD_REFATURAMENTO_GRUPO-B'!$D$1:$G$1</definedName>
    <definedName name="BD_Ref_Titulos_">'[63]BD_REFATURAMENTO_GRUPO-B'!$D$1:$K$1</definedName>
    <definedName name="BD_REF_TODO">'[63]BD_REFATURAMENTO_GRUPO-B'!$D$1:$K$161</definedName>
    <definedName name="BDPORCLASSE">[64]BDRENDAMENSAL!$B$1:$N$65536</definedName>
    <definedName name="BeginRow">#REF!</definedName>
    <definedName name="bf" hidden="1">{#N/A,#N/A,FALSE,"LLAVE";#N/A,#N/A,FALSE,"EERR";#N/A,#N/A,FALSE,"ESP";#N/A,#N/A,FALSE,"EOAF";#N/A,#N/A,FALSE,"CASH";#N/A,#N/A,FALSE,"FINANZAS";#N/A,#N/A,FALSE,"DEUDA";#N/A,#N/A,FALSE,"INVERSION";#N/A,#N/A,FALSE,"PERSONAL"}</definedName>
    <definedName name="BFIN_MES">'[65]RESULTADO MÊS A MÊS'!$A$1:$AJ$1008</definedName>
    <definedName name="BG_Del" hidden="1">15</definedName>
    <definedName name="BG_Ins" hidden="1">4</definedName>
    <definedName name="BG_Mod" hidden="1">6</definedName>
    <definedName name="BG_T">'[66]EDOS. FINANCIEROS'!#REF!</definedName>
    <definedName name="BLPH1" hidden="1">#REF!</definedName>
    <definedName name="BLPH2" hidden="1">#REF!</definedName>
    <definedName name="BLPH3" hidden="1">#REF!</definedName>
    <definedName name="BLPH4" hidden="1">#REF!</definedName>
    <definedName name="BLPH5" hidden="1">#REF!</definedName>
    <definedName name="Bolha">[14]Plan1!$A$8:$P$134</definedName>
    <definedName name="Bond">'[67]Data Inputs'!$E$139:$E$176</definedName>
    <definedName name="book">#REF!</definedName>
    <definedName name="book_acq">#REF!</definedName>
    <definedName name="book_c">#REF!</definedName>
    <definedName name="book_c_e">#REF!</definedName>
    <definedName name="book_e">#REF!</definedName>
    <definedName name="book_new">#REF!</definedName>
    <definedName name="book_targ">#REF!</definedName>
    <definedName name="book_total">#REF!</definedName>
    <definedName name="bosta" hidden="1">{#N/A,#N/A,FALSE,"LLAVE";#N/A,#N/A,FALSE,"EERR";#N/A,#N/A,FALSE,"ESP";#N/A,#N/A,FALSE,"EOAF";#N/A,#N/A,FALSE,"CASH";#N/A,#N/A,FALSE,"FINANZAS";#N/A,#N/A,FALSE,"DEUDA";#N/A,#N/A,FALSE,"INVERSION";#N/A,#N/A,FALSE,"PERSONAL"}</definedName>
    <definedName name="BOTH">#REF!</definedName>
    <definedName name="BOTÕES_COMANDO">#REF!</definedName>
    <definedName name="BOTÕES_IMPRESSÃO">#REF!</definedName>
    <definedName name="BottomRow1">[68]Performance_Ratios!$H:$H</definedName>
    <definedName name="BottomRow2">#REF!</definedName>
    <definedName name="BottomRow3">[68]Financials!$15:$15</definedName>
    <definedName name="BottomRow4">[68]Margins!$15:$15</definedName>
    <definedName name="BottomRow5">#REF!</definedName>
    <definedName name="BottomRow6">[68]Report!$13:$13</definedName>
    <definedName name="BR0e">'[26](TAP) GTF'!$C$42</definedName>
    <definedName name="BR1e">'[26](TAP) GTF'!$C$43</definedName>
    <definedName name="BR2e">'[26](TAP) GTF'!$C$44</definedName>
    <definedName name="BR3e">'[26](TAP) GTF'!$C$45</definedName>
    <definedName name="BR4e">'[26](TAP) GTF'!$C$46</definedName>
    <definedName name="Brazilian_CPI_Index">[53]Assumptions!$E$198:$AH$198</definedName>
    <definedName name="brinfind">#REF!</definedName>
    <definedName name="brinfindmy">#REF!</definedName>
    <definedName name="BRRe">'[26](TAP) GTF'!$C$47</definedName>
    <definedName name="BS_commonequity">#REF!</definedName>
    <definedName name="BS_convertdebt">#REF!</definedName>
    <definedName name="BS_convertpref">#REF!</definedName>
    <definedName name="bs_date">#REF!</definedName>
    <definedName name="BS_Deferred_Taxes">[69]BS!#REF!</definedName>
    <definedName name="BS_deferredcomp">#REF!</definedName>
    <definedName name="BS_deferredtaxes">#REF!</definedName>
    <definedName name="BS_discontoper">#REF!</definedName>
    <definedName name="BS_Equity">[69]BS!#REF!</definedName>
    <definedName name="BS_goodwill">#REF!</definedName>
    <definedName name="BS_inventories">#REF!</definedName>
    <definedName name="BS_otherCA">#REF!</definedName>
    <definedName name="BS_otherCL">#REF!</definedName>
    <definedName name="BS_otherLTA">#REF!</definedName>
    <definedName name="BS_otherLTL">#REF!</definedName>
    <definedName name="BS_payables">#REF!</definedName>
    <definedName name="BS_receivables">#REF!</definedName>
    <definedName name="BS_straightdebt">#REF!</definedName>
    <definedName name="BS_straightpref">#REF!</definedName>
    <definedName name="BuiltIn_Criteria___0">#REF!</definedName>
    <definedName name="BuiltIn_Database___0">#REF!</definedName>
    <definedName name="BuiltIn_Database___0___0">#REF!</definedName>
    <definedName name="BuiltIn_Print_Area">[70]FORNECEDORES!$A$1:$C$31</definedName>
    <definedName name="BuiltIn_Print_Area___0">[70]FORNECEDORES!$A$1:$C$31</definedName>
    <definedName name="buttons_active">#N/A</definedName>
    <definedName name="BV">#REF!</definedName>
    <definedName name="bx" hidden="1">{#N/A,#N/A,FALSE,"LLAVE";#N/A,#N/A,FALSE,"EERR";#N/A,#N/A,FALSE,"ESP";#N/A,#N/A,FALSE,"EOAF";#N/A,#N/A,FALSE,"CASH";#N/A,#N/A,FALSE,"FINANZAS";#N/A,#N/A,FALSE,"DEUDA";#N/A,#N/A,FALSE,"INVERSION";#N/A,#N/A,FALSE,"PERSONAL"}</definedName>
    <definedName name="ç" hidden="1">{#N/A,#N/A,FALSE,"LLAVE";#N/A,#N/A,FALSE,"EERR";#N/A,#N/A,FALSE,"ESP";#N/A,#N/A,FALSE,"EOAF";#N/A,#N/A,FALSE,"CASH";#N/A,#N/A,FALSE,"FINANZAS";#N/A,#N/A,FALSE,"DEUDA";#N/A,#N/A,FALSE,"INVERSION";#N/A,#N/A,FALSE,"PERSONAL"}</definedName>
    <definedName name="C.">#REF!</definedName>
    <definedName name="C.C">[8]LCONTR!#REF!</definedName>
    <definedName name="C.C.COLIGADAS">#REF!</definedName>
    <definedName name="C.C_até_95.06">[8]LCONTR!#REF!</definedName>
    <definedName name="C.CUSTO">[8]LCONTR!#REF!</definedName>
    <definedName name="C.D.Operacionais">#REF!</definedName>
    <definedName name="C.M.">#REF!</definedName>
    <definedName name="C.M.B">#REF!</definedName>
    <definedName name="C.P.V">#REF!</definedName>
    <definedName name="C_">[54]MAPA27!#REF!</definedName>
    <definedName name="c_date">'[69]Print Controls'!#REF!</definedName>
    <definedName name="CA">#REF!</definedName>
    <definedName name="CAB">#REF!</definedName>
    <definedName name="cabb" hidden="1">{#N/A,#N/A,TRUE,"RESUMEN";#N/A,#N/A,TRUE,"SENSIBILIDADES";#N/A,#N/A,TRUE,"HIPOTESIS";#N/A,#N/A,TRUE,"INGRESOS";#N/A,#N/A,TRUE,"INVERSIONES MEDIOS MATERIALES"}</definedName>
    <definedName name="CADEB_AMORT10">#REF!</definedName>
    <definedName name="CADEB_AMORT30">#REF!</definedName>
    <definedName name="CADEB_DIFER">#REF!</definedName>
    <definedName name="CAIUA">#REF!</definedName>
    <definedName name="CAIXA">#REF!</definedName>
    <definedName name="çAKÇlaks">#REF!</definedName>
    <definedName name="Calendario_Deuda">[33]Resumen!$C$11</definedName>
    <definedName name="cambio">#REF!</definedName>
    <definedName name="cambioeinteresmax">#REF!</definedName>
    <definedName name="CAMBIOREV3">#REF!</definedName>
    <definedName name="cap_acq">#REF!</definedName>
    <definedName name="capa">#REF!</definedName>
    <definedName name="CAPITAL">#REF!</definedName>
    <definedName name="capiva" hidden="1">{"'ec X reg'!$C$27:$F$31","'ec X reg'!$C$27:$F$31","'cobert reg(-)ant'!$B$8:$D$20","'ec X reg'!$C$27:$F$31"}</definedName>
    <definedName name="Capoverso">#REF!</definedName>
    <definedName name="Capoverso2">#REF!</definedName>
    <definedName name="carol"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sa" hidden="1">{"'MAR'!$B$2:$Q$29","'Resumo Mensal - Consumo 2002'!$B$2:$O$29","'Resumo Mensal - Clientes 2002'!$B$2:$O$29","'Resumo Anual - Consumo'!$B$2:$H$29"}</definedName>
    <definedName name="Case">[71]Performance_Assumptions!$C$8</definedName>
    <definedName name="Case1">[72]is!$R$32</definedName>
    <definedName name="case3">#REF!</definedName>
    <definedName name="Cash">#REF!</definedName>
    <definedName name="cash_acq">#REF!</definedName>
    <definedName name="CASH_FLOW_FASB.95">#REF!</definedName>
    <definedName name="cash_fv">#REF!</definedName>
    <definedName name="cash_per">#REF!</definedName>
    <definedName name="cash_rate">#REF!</definedName>
    <definedName name="cash_targ">#REF!</definedName>
    <definedName name="cash_terminal">#REF!</definedName>
    <definedName name="cash_total">#REF!</definedName>
    <definedName name="CashAndMarketableSecurities">#REF!</definedName>
    <definedName name="Caso">[73]SENSIBILIDAD!$B$5</definedName>
    <definedName name="cb">#REF!</definedName>
    <definedName name="CBWorkbookPriority" hidden="1">-1184284715</definedName>
    <definedName name="cc">#REF!</definedName>
    <definedName name="ccccc" localSheetId="0" hidden="1">{"Bradesco 1",#N/A,TRUE,"Bradesco acc_dil";"Bradesco2",#N/A,TRUE,"Bradesco acc_dil";"Bradesco3",#N/A,TRUE,"Bradesco's RWA analysis";"Unibanco1",#N/A,TRUE,"Unibanco acc_dil ";"Unibanco2",#N/A,TRUE,"Unibanco acc_dil ";"Unibanco3",#N/A,TRUE,"Unibanco's RWA analysis"}</definedName>
    <definedName name="ccccc" hidden="1">{"Bradesco 1",#N/A,TRUE,"Bradesco acc_dil";"Bradesco2",#N/A,TRUE,"Bradesco acc_dil";"Bradesco3",#N/A,TRUE,"Bradesco's RWA analysis";"Unibanco1",#N/A,TRUE,"Unibanco acc_dil ";"Unibanco2",#N/A,TRUE,"Unibanco acc_dil ";"Unibanco3",#N/A,TRUE,"Unibanco's RWA analysis"}</definedName>
    <definedName name="ççççççççççç" hidden="1">#REF!</definedName>
    <definedName name="CD">'[74]pl atual'!$A$1:$A$65536</definedName>
    <definedName name="CDEC">'[75]          C D E C           '!$B$133:$M$133</definedName>
    <definedName name="cdec02">#REF!</definedName>
    <definedName name="CDI">[76]CDI!$A$6:$C$9000</definedName>
    <definedName name="CDIBank">[57]MacroData!$G$3:$G$79</definedName>
    <definedName name="CDSA" hidden="1">#REF!</definedName>
    <definedName name="cdx" hidden="1">{#N/A,#N/A,FALSE,"LLAVE";#N/A,#N/A,FALSE,"EERR";#N/A,#N/A,FALSE,"ESP";#N/A,#N/A,FALSE,"EOAF";#N/A,#N/A,FALSE,"CASH";#N/A,#N/A,FALSE,"FINANZAS";#N/A,#N/A,FALSE,"DEUDA";#N/A,#N/A,FALSE,"INVERSION";#N/A,#N/A,FALSE,"PERSONAL"}</definedName>
    <definedName name="CEEE">[77]CEEMES!$BF$10:$BT$142</definedName>
    <definedName name="CEG_AMORT10">#REF!</definedName>
    <definedName name="CEG_AMORT30">#REF!</definedName>
    <definedName name="CEG_DIFER">#REF!</definedName>
    <definedName name="Cell_Errors">#N/A</definedName>
    <definedName name="CELPA">#REF!</definedName>
    <definedName name="celpe">'[31]CALC-RESUMO'!$J$6:$Q$37</definedName>
    <definedName name="CELPE_ENERGY">[78]CELPE_ENERGY!$A:$IV</definedName>
    <definedName name="celpe1">'[31]CALC-RESUMO'!$N$6:$O$37</definedName>
    <definedName name="celpe2">'[31]CALC-RESUMO'!$P$6:$Q$37</definedName>
    <definedName name="CELTINS">#REF!</definedName>
    <definedName name="CEMAR">[14]Plan1!$A$8:$P$154</definedName>
    <definedName name="CEMAT">#REF!</definedName>
    <definedName name="CEMAT1">[14]Plan1!$A$8:$P$255</definedName>
    <definedName name="cemat11">[14]Plan1!$A$1:$I$50</definedName>
    <definedName name="cemat12">[14]Plan1!$A$1:$I$50</definedName>
    <definedName name="cemat13">[14]Plan1!$A$1:$I$50</definedName>
    <definedName name="cemat14">[14]Plan1!$A$1:$I$50</definedName>
    <definedName name="cemat15">[14]Plan1!$X$3:$AF$60</definedName>
    <definedName name="cemat16">[14]Plan1!$B$6:$J$48</definedName>
    <definedName name="CEMAT2">[14]Plan1!$A$8:$P$128</definedName>
    <definedName name="CEMAT3">[14]Plan1!$A$8:$P$217</definedName>
    <definedName name="CEMAT4">[14]Plan1!$A$8:$P$255</definedName>
    <definedName name="CEMAT5">[14]Plan1!$A$8:$P$123</definedName>
    <definedName name="CEMAT6">[14]Plan1!$A$8:$P$134</definedName>
    <definedName name="CEMAT7">[14]Plan1!$A$8:$P$134</definedName>
    <definedName name="CEMAT8">[14]Plan1!$X$3:$AF$60</definedName>
    <definedName name="CEMAT9">[14]Plan1!$B$6:$J$48</definedName>
    <definedName name="cenel_ant">#REF!</definedName>
    <definedName name="cenel_c2">#REF!</definedName>
    <definedName name="cenel_cactual">#REF!</definedName>
    <definedName name="cenro">#REF!</definedName>
    <definedName name="centro">#REF!</definedName>
    <definedName name="CENTRO_F">#REF!</definedName>
    <definedName name="CERO">#REF!</definedName>
    <definedName name="CF_begcash">#REF!</definedName>
    <definedName name="CF_commondiv">#REF!</definedName>
    <definedName name="CF_convertdebt">#REF!</definedName>
    <definedName name="CF_deferredtaxes">#REF!</definedName>
    <definedName name="CF_deprec">#REF!</definedName>
    <definedName name="CF_gwamort">#REF!</definedName>
    <definedName name="CF_intangiblesamort">#REF!</definedName>
    <definedName name="CF_minority">#REF!</definedName>
    <definedName name="CF_netinc">#REF!</definedName>
    <definedName name="CF_NWC">#REF!</definedName>
    <definedName name="CF_othernonoper">#REF!</definedName>
    <definedName name="CF_otheroper">#REF!</definedName>
    <definedName name="CF_revolver">#REF!</definedName>
    <definedName name="CF_straightdebt">#REF!</definedName>
    <definedName name="CFLO">#REF!</definedName>
    <definedName name="CFLSC">'[61]#REF'!$A$8:$P$123</definedName>
    <definedName name="CGR_EBITDA">#REF!</definedName>
    <definedName name="CGR_NI">#REF!</definedName>
    <definedName name="CGR_OpIncome">#REF!</definedName>
    <definedName name="CGR_Sales">#REF!</definedName>
    <definedName name="CGRRange">#REF!</definedName>
    <definedName name="ChangeInCommonEquity">#REF!</definedName>
    <definedName name="ChangeInConvertiblePreferredStock">#REF!</definedName>
    <definedName name="ChangeInDeferredCompensation">#REF!</definedName>
    <definedName name="ChangeInStraightPreferredStock">#REF!</definedName>
    <definedName name="CHEQUELIST">#N/A</definedName>
    <definedName name="CINCO">#REF!</definedName>
    <definedName name="CIQWBGuid" hidden="1">"43410835-c4fe-4104-b9ee-9b7c60ec25d3"</definedName>
    <definedName name="CL">'[79]assumptions-2'!#REF!</definedName>
    <definedName name="çLAKSÇLa">[80]DRE!#REF!</definedName>
    <definedName name="CLARA">#REF!</definedName>
    <definedName name="CLASSE_TENSAO__REAL_mil">[81]ENERINC!$Q$6:$AD$163</definedName>
    <definedName name="claudia" hidden="1">{#N/A,#N/A,FALSE,"ENERGIA";#N/A,#N/A,FALSE,"PERDIDAS";#N/A,#N/A,FALSE,"CLIENTES";#N/A,#N/A,FALSE,"ESTADO";#N/A,#N/A,FALSE,"TECNICA"}</definedName>
    <definedName name="cliente">#REF!</definedName>
    <definedName name="Cliente_1999">#REF!</definedName>
    <definedName name="cliente2">#REF!</definedName>
    <definedName name="clientes">#REF!</definedName>
    <definedName name="Clientes_2000">#REF!</definedName>
    <definedName name="Clientes1">#REF!</definedName>
    <definedName name="Clientes1_21">#REF!</definedName>
    <definedName name="Clientes1_54">#REF!</definedName>
    <definedName name="çlk" hidden="1">#REF!</definedName>
    <definedName name="cluster">'[34] ER'!$C$10:$D$10</definedName>
    <definedName name="CMARG_N_AVG">[37]Aux_4!$AX$3:$AX$62</definedName>
    <definedName name="CMARG_N_MAX">[37]Aux_4!$AW$3:$AW$62</definedName>
    <definedName name="CMARG_N_MIN">[37]Aux_4!$AM$3:$AM$62</definedName>
    <definedName name="CMARG_N_P10">[37]Aux_4!$AN$3:$AN$62</definedName>
    <definedName name="CMARG_N_P20">[37]Aux_4!$AO$3:$AO$62</definedName>
    <definedName name="CMARG_N_P30">[37]Aux_4!$AP$3:$AP$62</definedName>
    <definedName name="CMARG_N_P40">[37]Aux_4!$AQ$3:$AQ$62</definedName>
    <definedName name="CMARG_N_P50">[37]Aux_4!$AR$3:$AR$62</definedName>
    <definedName name="CMARG_N_P60">[37]Aux_4!$AS$3:$AS$62</definedName>
    <definedName name="CMARG_N_P70">[37]Aux_4!$AT$3:$AT$62</definedName>
    <definedName name="CMARG_N_P80">[37]Aux_4!$AU$3:$AU$62</definedName>
    <definedName name="CMARG_N_P90">[37]Aux_4!$AV$3:$AV$62</definedName>
    <definedName name="CMARG_NE_AVG">[37]Aux_4!$AL$3:$AL$62</definedName>
    <definedName name="CMARG_NE_MAX">[37]Aux_4!$AK$3:$AK$62</definedName>
    <definedName name="CMARG_NE_MIN">[37]Aux_4!$AA$3:$AA$62</definedName>
    <definedName name="CMARG_NE_P10">[37]Aux_4!$AB$3:$AB$62</definedName>
    <definedName name="CMARG_NE_P20">[37]Aux_4!$AC$3:$AC$62</definedName>
    <definedName name="CMARG_NE_P30">[37]Aux_4!$AD$3:$AD$62</definedName>
    <definedName name="CMARG_NE_P40">[37]Aux_4!$AE$3:$AE$62</definedName>
    <definedName name="CMARG_NE_P50">[37]Aux_4!$AF$3:$AF$62</definedName>
    <definedName name="CMARG_NE_P60">[37]Aux_4!$AG$3:$AG$62</definedName>
    <definedName name="CMARG_NE_P70">[37]Aux_4!$AH$3:$AH$62</definedName>
    <definedName name="CMARG_NE_P80">[37]Aux_4!$AI$3:$AI$62</definedName>
    <definedName name="CMARG_NE_P90">[37]Aux_4!$AJ$3:$AJ$62</definedName>
    <definedName name="CMARG_S_AVG">[37]Aux_4!$Z$3:$Z$62</definedName>
    <definedName name="CMARG_S_MAX">[37]Aux_4!$Y$3:$Y$62</definedName>
    <definedName name="CMARG_S_MIN">[37]Aux_4!$O$3:$O$62</definedName>
    <definedName name="CMARG_S_P10">[37]Aux_4!$P$3:$P$62</definedName>
    <definedName name="CMARG_S_P20">[37]Aux_4!$Q$3:$Q$62</definedName>
    <definedName name="CMARG_S_P30">[37]Aux_4!$R$3:$R$62</definedName>
    <definedName name="CMARG_S_P40">[37]Aux_4!$S$3:$S$62</definedName>
    <definedName name="CMARG_S_P50">[37]Aux_4!$T$3:$T$62</definedName>
    <definedName name="CMARG_S_P60">[37]Aux_4!$U$3:$U$62</definedName>
    <definedName name="CMARG_S_P70">[37]Aux_4!$V$3:$V$62</definedName>
    <definedName name="CMARG_S_P80">[37]Aux_4!$W$3:$W$62</definedName>
    <definedName name="CMARG_S_P90">[37]Aux_4!$X$3:$X$62</definedName>
    <definedName name="CMARG_SE_AVG">[37]Aux_4!$N$3:$N$62</definedName>
    <definedName name="CMARG_SE_MAX">[37]Aux_4!$M$3:$M$62</definedName>
    <definedName name="CMARG_SE_MIN">[37]Aux_4!$C$3:$C$62</definedName>
    <definedName name="CMARG_SE_P10">[37]Aux_4!$D$3:$D$62</definedName>
    <definedName name="CMARG_SE_P20">[37]Aux_4!$E$3:$E$62</definedName>
    <definedName name="CMARG_SE_P30">[37]Aux_4!$F$3:$F$62</definedName>
    <definedName name="CMARG_SE_P40">[37]Aux_4!$G$3:$G$62</definedName>
    <definedName name="CMARG_SE_P50">[37]Aux_4!$H$3:$H$62</definedName>
    <definedName name="CMARG_SE_P60">[37]Aux_4!$I$3:$I$62</definedName>
    <definedName name="CMARG_SE_P70">[37]Aux_4!$J$3:$J$62</definedName>
    <definedName name="CMARG_SE_P80">[37]Aux_4!$K$3:$K$62</definedName>
    <definedName name="CMARG_SE_P90">[37]Aux_4!$L$3:$L$62</definedName>
    <definedName name="CMARG_X">[37]Aux_4!$B$3:$B$62</definedName>
    <definedName name="cmdOK_Click">#N/A</definedName>
    <definedName name="CMO_A_1">[37]Aux_3!$B$3:$N$2002</definedName>
    <definedName name="CMO_A_1_JANTODEZ">[37]Aux_3!$C$3:$N$2002</definedName>
    <definedName name="CMO_A_1_REF">[37]Aux_3!$B$2</definedName>
    <definedName name="CMO_A_2">[37]Aux_3!$P$3:$AB$2002</definedName>
    <definedName name="CMO_A_2_JANTODEZ">[37]Aux_3!$Q$3:$AB$2002</definedName>
    <definedName name="CMO_A_2_REF">[37]Aux_3!$P$2</definedName>
    <definedName name="CMO_A_3">[37]Aux_3!$AD$3:$AP$2002</definedName>
    <definedName name="CMO_A_3_JANTODEZ">[37]Aux_3!$AE$3:$AP$2002</definedName>
    <definedName name="CMO_A_3_REF">[37]Aux_3!$AD$2</definedName>
    <definedName name="CMO_A_4">[37]Aux_3!$AR$3:$BD$2002</definedName>
    <definedName name="CMO_A_4_JANTODEZ">[37]Aux_3!$AS$3:$BD$2002</definedName>
    <definedName name="CMO_A_4_REF">[37]Aux_3!$AR$2</definedName>
    <definedName name="CMO_A_5">[37]Aux_3!$BF$3:$BR$2002</definedName>
    <definedName name="CMO_A_5_JANTODEZ">[37]Aux_3!$BG$3:$BR$2002</definedName>
    <definedName name="CMO_A_5_REF">[37]Aux_3!$BF$2</definedName>
    <definedName name="CNCLIENTES">'[29]Dados ISO 9001'!$C$35:$D$41</definedName>
    <definedName name="CNEE">#REF!</definedName>
    <definedName name="Cod_Cia">[82]Carátula!$E$25</definedName>
    <definedName name="codmun">'[83]pl atual'!$A$1:$A$65536</definedName>
    <definedName name="codmuni">'[84]pl atual'!$A$1:$A$65536</definedName>
    <definedName name="codmunic">'[84]pl atual'!$A$1:$A$65536</definedName>
    <definedName name="CODTERRITORIO">#REF!</definedName>
    <definedName name="coelba">[14]Plan1!$A$8:$P$128</definedName>
    <definedName name="COELBA_AMORT10">#REF!</definedName>
    <definedName name="COELBA_AMORT30">#REF!</definedName>
    <definedName name="COELBA_DIFER">#REF!</definedName>
    <definedName name="COELBA_ENERGY">[78]COELBA_ENERGY!$A:$IV</definedName>
    <definedName name="col">#REF!</definedName>
    <definedName name="Colbun">[33]Resumen!$C$6</definedName>
    <definedName name="colfe">#REF!</definedName>
    <definedName name="colfechainforme">#REF!</definedName>
    <definedName name="collected" hidden="1">{#N/A,#N/A,FALSE,"SIM95"}</definedName>
    <definedName name="COLUMNAS">#REF!</definedName>
    <definedName name="columns_array">{"ano",0,"Auto","Auto",""}</definedName>
    <definedName name="Com_Equity">'[55]Data Input Page'!#REF!</definedName>
    <definedName name="Comb.CI.Aplicação">#REF!</definedName>
    <definedName name="Comb.CI.Ativo">#REF!</definedName>
    <definedName name="Comb.CI.Origem">#REF!</definedName>
    <definedName name="Comb.CI.Passivo">#REF!</definedName>
    <definedName name="Comb.CI.Resultado">#REF!</definedName>
    <definedName name="Comb.LS.Aplicação">#REF!</definedName>
    <definedName name="Comb.LS.Ativo">#REF!</definedName>
    <definedName name="Comb.LS.Origem">#REF!</definedName>
    <definedName name="Comb.LS.Passivo">#REF!</definedName>
    <definedName name="Comb.LS.Resultado">#REF!</definedName>
    <definedName name="CombinadoEaling">#REF!</definedName>
    <definedName name="CombinadoEmbraco">#REF!</definedName>
    <definedName name="CombinadoEna">#REF!</definedName>
    <definedName name="CombinadoHG">#REF!</definedName>
    <definedName name="COMBUSTÍVEIS">[32]Conceitos!#REF!</definedName>
    <definedName name="COMBUSTÍVEL">[32]Conceitos!#REF!</definedName>
    <definedName name="COMERCIAIS">[32]Conceitos!#REF!</definedName>
    <definedName name="comercial">'[31]CALC-RESUMO'!$AI$3:$AM$34</definedName>
    <definedName name="commondiv">#REF!</definedName>
    <definedName name="COMP">#REF!</definedName>
    <definedName name="comp.tax.rate">#REF!</definedName>
    <definedName name="comp_output">#REF!</definedName>
    <definedName name="COMPA">#REF!</definedName>
    <definedName name="company">[85]Title!$D$12</definedName>
    <definedName name="Company_Name">#REF!</definedName>
    <definedName name="Company1">#REF!</definedName>
    <definedName name="Company2">#REF!</definedName>
    <definedName name="ComparableAnalysis">#REF!</definedName>
    <definedName name="compdata">#REF!</definedName>
    <definedName name="CompDebtBeta">#REF!</definedName>
    <definedName name="CompDebtCap">#REF!</definedName>
    <definedName name="COMPENSACAO">#N/A</definedName>
    <definedName name="compheader">#REF!</definedName>
    <definedName name="Compra_R">'[86]Resumo RT'!$C$26</definedName>
    <definedName name="Comps">#N/A</definedName>
    <definedName name="comps2">#N/A</definedName>
    <definedName name="COMPT">#REF!</definedName>
    <definedName name="CompTaxRate">#REF!</definedName>
    <definedName name="coname">'[87]STNDALON_US$'!$E$9</definedName>
    <definedName name="COND.P">[8]LCONTR!#REF!</definedName>
    <definedName name="CONDISTCICMSCOM">[88]CRITERIOS!$H$292:$I$293</definedName>
    <definedName name="CONDISTCICMSCPRO">[88]CRITERIOS!$W$292:$X$293</definedName>
    <definedName name="CONDISTCICMSILUM">[88]CRITERIOS!$Q$292:$R$293</definedName>
    <definedName name="CONDISTCICMSIND">[88]CRITERIOS!$E$292:$F$293</definedName>
    <definedName name="CONDISTCICMSPPUB">[88]CRITERIOS!$N$292:$O$293</definedName>
    <definedName name="CONDISTCICMSRES">[88]CRITERIOS!$B$292:$C$293</definedName>
    <definedName name="CONDISTCICMSREV">[88]CRITERIOS!$Z$292:$AA$293</definedName>
    <definedName name="CONDISTCICMSRUR">[88]CRITERIOS!$K$292:$L$293</definedName>
    <definedName name="CONDISTCICMSSPUB">[88]CRITERIOS!$T$292:$U$293</definedName>
    <definedName name="confere">[8]LCONTR!#REF!</definedName>
    <definedName name="conmédio">[89]AESMES!$BW$10:$CK$10</definedName>
    <definedName name="CONS0197">[6]OPJAN!$W$62</definedName>
    <definedName name="CONS0297">[6]OPFEV!$T$62</definedName>
    <definedName name="CONS0397">[6]OPMAR!$U$62</definedName>
    <definedName name="CONS0497">[6]OPABR!$X$62</definedName>
    <definedName name="CONS0597">[6]OPMAI!$W$62</definedName>
    <definedName name="CONS0697">[6]OPJUN!$X$62</definedName>
    <definedName name="CONS0797">[6]OPJUL!$Z$62</definedName>
    <definedName name="CONS0897">[6]OPAGO!$X$62</definedName>
    <definedName name="CONS0997">[7]INDICADO!$Y$61</definedName>
    <definedName name="CONS1097">[7]INDICADO!$Z$61</definedName>
    <definedName name="CONS1197">[7]INDICADO!$W$61</definedName>
    <definedName name="CONS1297">[7]INDICADO!$X$61</definedName>
    <definedName name="Consumo">#REF!</definedName>
    <definedName name="Consumo_1999">#REF!</definedName>
    <definedName name="Consumo_2000">#REF!</definedName>
    <definedName name="Consumo_21">#REF!</definedName>
    <definedName name="Consumo_54">#REF!</definedName>
    <definedName name="CONSUMOMWh">[20]CVA_Projetada12meses!$B$2:$O$106</definedName>
    <definedName name="CONT.REC">#REF!</definedName>
    <definedName name="CONT.REC.ME">#REF!</definedName>
    <definedName name="CONT_AC">'[29]Dados Segurança'!$B$70:$I$73</definedName>
    <definedName name="CONT_LM">'[29]Dados Segurança'!$B$64:$I$67</definedName>
    <definedName name="CONT02092000.4" hidden="1">{#N/A,#N/A,FALSE,"1321";#N/A,#N/A,FALSE,"1324";#N/A,#N/A,FALSE,"1333";#N/A,#N/A,FALSE,"1371"}</definedName>
    <definedName name="CONTA">[8]LCONTR!#REF!</definedName>
    <definedName name="CONTA_até_95.06">[8]LCONTR!#REF!</definedName>
    <definedName name="CONTADETALHE">'[90]OUT02.REPORT'!$E$2:$E$1148</definedName>
    <definedName name="contas">[91]RESULTADO!#REF!</definedName>
    <definedName name="CONTAS.PAGAR">#REF!</definedName>
    <definedName name="Contas_Emitidas">'[29]Dados Faturamento'!$C$21:$N$27</definedName>
    <definedName name="CONTR.SOCIAL">#REF!</definedName>
    <definedName name="Contrato">#REF!</definedName>
    <definedName name="CONTROL">#REF!</definedName>
    <definedName name="Controle_Interno">'[29]Dados Faturamento'!$C$41:$N$47</definedName>
    <definedName name="convdebtrate">#REF!</definedName>
    <definedName name="convdebtshares">#REF!</definedName>
    <definedName name="convprefrate">#REF!</definedName>
    <definedName name="convprefshares">#REF!</definedName>
    <definedName name="convpricedebt">#REF!</definedName>
    <definedName name="convpricepref">#REF!</definedName>
    <definedName name="COPIA" hidden="1">{#N/A,#N/A,FALSE,"CONTROLE"}</definedName>
    <definedName name="Cópia_de_Consumo_Usa_Norte_Veículo">'[92]USA NT Detalhe'!$A$1:$F$1713</definedName>
    <definedName name="COR_CAMB_030">[93]Correção!#REF!</definedName>
    <definedName name="COR_CAMB_037">[93]Correção!#REF!</definedName>
    <definedName name="COR_CAMB_052">[93]Correção!#REF!</definedName>
    <definedName name="COR_CAMB_058">[93]Correção!#REF!</definedName>
    <definedName name="COR_CAMB_060">[93]Correção!#REF!</definedName>
    <definedName name="COR_CAMB_063">[93]Correção!#REF!</definedName>
    <definedName name="COR_CAMB_075">[93]Correção!#REF!</definedName>
    <definedName name="COR_CAMB_076">[93]Correção!#REF!</definedName>
    <definedName name="COR_CAMB_078">[93]Correção!#REF!</definedName>
    <definedName name="COR_CAMB_079">[93]Correção!#REF!</definedName>
    <definedName name="COR_MON_007">[93]Correção!#REF!</definedName>
    <definedName name="COR_MON_030">[93]Correção!#REF!</definedName>
    <definedName name="COR_MON_037">[93]Correção!#REF!</definedName>
    <definedName name="COR_MON_052">[93]Correção!#REF!</definedName>
    <definedName name="COR_MON_058">[93]Correção!#REF!</definedName>
    <definedName name="COR_MON_060">[93]Correção!#REF!</definedName>
    <definedName name="COR_MON_063">[93]Correção!#REF!</definedName>
    <definedName name="COR_MON_064">#REF!</definedName>
    <definedName name="COR_MON_075">[93]Correção!#REF!</definedName>
    <definedName name="COR_MON_078">[93]Correção!#REF!</definedName>
    <definedName name="COR_MONET_007">[93]Correção!#REF!</definedName>
    <definedName name="COSER_GUAR_AMORT30">#REF!</definedName>
    <definedName name="Cosern">"Forma livre 69"</definedName>
    <definedName name="COSERN_COELBA_AMORT10">#REF!</definedName>
    <definedName name="COSERN_COELBA_AMORT30">#REF!</definedName>
    <definedName name="COSERN_COELBA_DIFER">#REF!</definedName>
    <definedName name="COSERN_ENERGY">[78]COSERN_ENERGY!$A:$IV</definedName>
    <definedName name="COSERN_GUAR_AMORT10">#REF!</definedName>
    <definedName name="COSERN_GUAR_DIFER">#REF!</definedName>
    <definedName name="coste">#REF!</definedName>
    <definedName name="costeac">#REF!</definedName>
    <definedName name="costemax">#REF!</definedName>
    <definedName name="CostOfDebt">#REF!</definedName>
    <definedName name="Costos_Administracion_2002">#REF!</definedName>
    <definedName name="Costos_Comercializacion_2002">#REF!</definedName>
    <definedName name="Costos_Explotacion_2002">#REF!</definedName>
    <definedName name="COTA">#REF!</definedName>
    <definedName name="COTACASH">[13]COTAÇÕES!$B$4:$C$749</definedName>
    <definedName name="country">#REF!</definedName>
    <definedName name="CP">'[74]pl atual'!$A$1:$A$65536</definedName>
    <definedName name="CPABR05">#REF!</definedName>
    <definedName name="CPABR06">#REF!</definedName>
    <definedName name="CPABR07">#REF!</definedName>
    <definedName name="CPABR08">#REF!</definedName>
    <definedName name="CPAGO05">#REF!</definedName>
    <definedName name="CPAGO06">#REF!</definedName>
    <definedName name="CPAGO07">#REF!</definedName>
    <definedName name="CPAGO08">#REF!</definedName>
    <definedName name="CPDEZ05">#REF!</definedName>
    <definedName name="CPDEZ06">#REF!</definedName>
    <definedName name="CPDEZ07">#REF!</definedName>
    <definedName name="CPFEV05">#REF!</definedName>
    <definedName name="CPFEV06">#REF!</definedName>
    <definedName name="CPFEV07">#REF!</definedName>
    <definedName name="CPFEV08">#REF!</definedName>
    <definedName name="CPJAN05">#REF!</definedName>
    <definedName name="CPJAN06">#REF!</definedName>
    <definedName name="CPJAN07">#REF!</definedName>
    <definedName name="CPJAN08">#REF!</definedName>
    <definedName name="CPJANSIM">#REF!</definedName>
    <definedName name="CPJANTESTE">#REF!</definedName>
    <definedName name="CPJUL05">#REF!</definedName>
    <definedName name="CPJUL06">#REF!</definedName>
    <definedName name="CPJUL07">#REF!</definedName>
    <definedName name="CPJUL08">#REF!</definedName>
    <definedName name="CPJUN05">#REF!</definedName>
    <definedName name="CPJUN06">#REF!</definedName>
    <definedName name="CPJUN07">#REF!</definedName>
    <definedName name="CPJUN08">#REF!</definedName>
    <definedName name="CPMAI05">#REF!</definedName>
    <definedName name="CPMAI06">#REF!</definedName>
    <definedName name="CPMAI07">#REF!</definedName>
    <definedName name="CPMAI08">#REF!</definedName>
    <definedName name="CPMAR05">#REF!</definedName>
    <definedName name="CPMAR06">#REF!</definedName>
    <definedName name="CPMAR07">#REF!</definedName>
    <definedName name="CPMAR08">#REF!</definedName>
    <definedName name="CPMF">"Data_da_segunda_tranche"</definedName>
    <definedName name="CPMF0197">[6]OPJAN!$W$72</definedName>
    <definedName name="CPMF0297">[6]OPFEV!$T$72</definedName>
    <definedName name="CPMF0397">[6]OPMAR!$U$72</definedName>
    <definedName name="CPMF0497">[6]OPABR!$X$71</definedName>
    <definedName name="CPMF0597">[6]OPMAI!$W$71</definedName>
    <definedName name="CPMF0697">[6]OPJUN!$X$71</definedName>
    <definedName name="CPMF0797">[6]OPJUL!$Z$71</definedName>
    <definedName name="CPMF0897">[6]OPAGO!$X$71</definedName>
    <definedName name="CPMF0997">[7]INDICADO!$Y$69</definedName>
    <definedName name="CPMF1097">[7]INDICADO!$Z$69</definedName>
    <definedName name="CPMF1197">[7]INDICADO!$W$69</definedName>
    <definedName name="CPMF1297">[7]INDICADO!$X$69</definedName>
    <definedName name="CPNOV05">#REF!</definedName>
    <definedName name="CPNOV06">#REF!</definedName>
    <definedName name="CPNOV07">#REF!</definedName>
    <definedName name="CPOUT05">#REF!</definedName>
    <definedName name="CPOUT06">#REF!</definedName>
    <definedName name="CPOUT07">#REF!</definedName>
    <definedName name="cppe_ant">#REF!</definedName>
    <definedName name="cppe_c1">#REF!</definedName>
    <definedName name="cppe_c2">#REF!</definedName>
    <definedName name="CPRJ">'[29]Dados ISO 9001'!$C$24:$D$30</definedName>
    <definedName name="CPSET05">#REF!</definedName>
    <definedName name="CPSET06">#REF!</definedName>
    <definedName name="CPSET07">#REF!</definedName>
    <definedName name="cr">#REF!</definedName>
    <definedName name="CR_">#REF!</definedName>
    <definedName name="CRED_FISC">#REF!</definedName>
    <definedName name="Credit">[94]!Credit</definedName>
    <definedName name="crescimento">[95]Plan1!$A$3:$B$34</definedName>
    <definedName name="crisis">[96]WACC!$K$4</definedName>
    <definedName name="Criteria_MI">#REF!</definedName>
    <definedName name="CRITERIO">'[31]CALC-RESUMO'!$AA$46:$AA$67</definedName>
    <definedName name="CRITERIO0">'[31]CALC-RESUMO'!#REF!</definedName>
    <definedName name="_xlnm.Criteria">#REF!</definedName>
    <definedName name="Crosstab_range">#REF!</definedName>
    <definedName name="cruz">'[97]#REF'!$A$8:$P$128</definedName>
    <definedName name="CRUZEIROS">#REF!</definedName>
    <definedName name="CSOC0197">[6]OPJAN!$W$43</definedName>
    <definedName name="CSOC0297">[6]OPFEV!$T$43</definedName>
    <definedName name="CSOC0397">[6]OPMAR!$U$43</definedName>
    <definedName name="CSOC0497">[6]OPABR!$X$43</definedName>
    <definedName name="CSOC0597">[6]OPMAI!$W$42</definedName>
    <definedName name="CSOC0697">[6]OPJUN!$X$42</definedName>
    <definedName name="CSOC0797">[6]OPJUL!$Z$42</definedName>
    <definedName name="CSOC0897">[6]OPAGO!$X$42</definedName>
    <definedName name="CSOC0997">[7]INDICADO!$Y$41</definedName>
    <definedName name="CSOC1097">[7]INDICADO!$Z$41</definedName>
    <definedName name="CSOC1197">[7]INDICADO!$W$41</definedName>
    <definedName name="CSOC1297">[7]INDICADO!$X$41</definedName>
    <definedName name="CSUCOM">[64]CRITERIOS!$H$5:$I$36</definedName>
    <definedName name="CSUCPRO">[64]CRITERIOS!$W$5:$X$36</definedName>
    <definedName name="CSUILUM">[64]CRITERIOS!$Q$5:$R$36</definedName>
    <definedName name="CSUIND">[64]CRITERIOS!$E$5:$F$36</definedName>
    <definedName name="CSUPPUB">[64]CRITERIOS!$N$5:$O$36</definedName>
    <definedName name="CSURES">[64]CRITERIOS!$B$5:$C$36</definedName>
    <definedName name="CSUREV">[64]CRITERIOS!$Z$5:$AA$36</definedName>
    <definedName name="CSURUR">[64]CRITERIOS!$K$5:$L$36</definedName>
    <definedName name="CSUSPUB">[64]CRITERIOS!$T$5:$U$36</definedName>
    <definedName name="CT">#REF!</definedName>
    <definedName name="CTA">#REF!</definedName>
    <definedName name="CTAS.PG.AFILIADAS">#REF!</definedName>
    <definedName name="CURP">#REF!</definedName>
    <definedName name="CURPA">#REF!</definedName>
    <definedName name="CURPT">#REF!</definedName>
    <definedName name="currency">#REF!</definedName>
    <definedName name="currencyd">"US$ Million"</definedName>
    <definedName name="CurrencyOfferor">#REF!</definedName>
    <definedName name="CurrencyOutput">#REF!</definedName>
    <definedName name="Custo">#REF!</definedName>
    <definedName name="CUSTOS">[32]Conceitos!#REF!</definedName>
    <definedName name="CUSTOS_UNITÁRIOS">[32]Conceitos!#REF!</definedName>
    <definedName name="cvcvxvxcvxcvxcv" hidden="1">{#N/A,#N/A,FALSE,"LLAVE";#N/A,#N/A,FALSE,"EERR";#N/A,#N/A,FALSE,"ESP";#N/A,#N/A,FALSE,"EOAF";#N/A,#N/A,FALSE,"CASH";#N/A,#N/A,FALSE,"FINANZAS";#N/A,#N/A,FALSE,"DEUDA";#N/A,#N/A,FALSE,"INVERSION";#N/A,#N/A,FALSE,"PERSONAL"}</definedName>
    <definedName name="d" localSheetId="0" hidden="1">{"Bradesco 1",#N/A,TRUE,"Bradesco acc_dil";"Bradesco2",#N/A,TRUE,"Bradesco acc_dil";"Bradesco3",#N/A,TRUE,"Bradesco's RWA analysis";"Unibanco1",#N/A,TRUE,"Unibanco acc_dil ";"Unibanco2",#N/A,TRUE,"Unibanco acc_dil ";"Unibanco3",#N/A,TRUE,"Unibanco's RWA analysis"}</definedName>
    <definedName name="D">[54]MAPA27!#REF!</definedName>
    <definedName name="D.R.E.">#REF!</definedName>
    <definedName name="D8_">#N/A</definedName>
    <definedName name="DADOS">#REF!</definedName>
    <definedName name="DADOS1">#REF!</definedName>
    <definedName name="DailyBlock">'[55]Data Input Page'!$K:$K,'[55]Data Input Page'!$O:$O,'[55]Data Input Page'!$P:$P,'[55]Data Input Page'!$Q:$Q,'[55]Data Input Page'!$ER:$EZ</definedName>
    <definedName name="Dario">#REF!</definedName>
    <definedName name="data" localSheetId="0">#REF!</definedName>
    <definedName name="Data">[98]INDICE!$DE$2</definedName>
    <definedName name="DATA__emis.fact">[8]LCONTR!#REF!</definedName>
    <definedName name="DATAB">#N/A</definedName>
    <definedName name="Database_MI">#REF!</definedName>
    <definedName name="DatabaseValorPlan">[57]IndicadoresValorPlanejado04!$B$3:$V$111</definedName>
    <definedName name="DatabaseValorRealizado">[57]IndicadoresValorRealizado04!$B$3:$V$123</definedName>
    <definedName name="DatabaseValorRealizadoB">[57]IndicadoresValorRealizado03!$B$3:$V$123</definedName>
    <definedName name="DataRevisao">'[34] ER'!$F$11</definedName>
    <definedName name="Datas">#REF!</definedName>
    <definedName name="DataScopeFlag">#REF!</definedName>
    <definedName name="Date">[99]Índice!$O$3</definedName>
    <definedName name="date1">#REF!</definedName>
    <definedName name="DATEANTERIOR">#REF!</definedName>
    <definedName name="DATEFINAL">#REF!</definedName>
    <definedName name="Datos_Entrada">[100]Hoja1!$B$10</definedName>
    <definedName name="dcf_year">#REF!</definedName>
    <definedName name="dcfterm">#REF!</definedName>
    <definedName name="dd">#REF!</definedName>
    <definedName name="DDD" hidden="1">{#N/A,#N/A,FALSE,"INGRESOS"}</definedName>
    <definedName name="dddd" localSheetId="0" hidden="1">{"Bradesco 1",#N/A,TRUE,"Bradesco acc_dil";"Bradesco2",#N/A,TRUE,"Bradesco acc_dil";"Bradesco3",#N/A,TRUE,"Bradesco's RWA analysis";"Unibanco1",#N/A,TRUE,"Unibanco acc_dil ";"Unibanco2",#N/A,TRUE,"Unibanco acc_dil ";"Unibanco3",#N/A,TRUE,"Unibanco's RWA analysis"}</definedName>
    <definedName name="DDDD">#REF!,#REF!,#REF!</definedName>
    <definedName name="ddddd">#REF!</definedName>
    <definedName name="ddsds" hidden="1">{#N/A,#N/A,FALSE,"CONTROLE"}</definedName>
    <definedName name="Debt">#REF!</definedName>
    <definedName name="debt_acq">#REF!</definedName>
    <definedName name="debt_adj">#REF!</definedName>
    <definedName name="debt_fv">#REF!</definedName>
    <definedName name="debt_issue">#REF!</definedName>
    <definedName name="debt_new">#REF!</definedName>
    <definedName name="debt_targ">#REF!</definedName>
    <definedName name="debt_terminal">#REF!</definedName>
    <definedName name="DebtCap">#REF!</definedName>
    <definedName name="DEC_01">[101]Dados_DEC!$B$21:$J$39</definedName>
    <definedName name="DEC_02">[101]Dados_DEC!$B$41:$J$59</definedName>
    <definedName name="DEC_03">[101]Dados_DEC!$B$61:$J$79</definedName>
    <definedName name="DEC_04">[101]Dados_DEC!$B$81:$J$99</definedName>
    <definedName name="DEC_05">[101]Dados_DEC!$B$101:$J$119</definedName>
    <definedName name="DEC_06">[101]Dados_DEC!$B$121:$J$139</definedName>
    <definedName name="DEC_07">[101]Dados_DEC!$B$141:$J$159</definedName>
    <definedName name="DEC_08">[101]Dados_DEC!$B$181:$J$199</definedName>
    <definedName name="DEC_09">[101]Dados_DEC!$B$201:$J$219</definedName>
    <definedName name="DEC_10">[101]Dados_DEC!$B$221:$J$239</definedName>
    <definedName name="DEC_11">[101]Dados_DEC!$B$241:$J$259</definedName>
    <definedName name="DEC_12">[101]Dados_DEC!$B$261:$J$279</definedName>
    <definedName name="DEC_13">[101]Dados_DEC!$B$281:$J$299</definedName>
    <definedName name="DEC_14">[101]Dados_DEC!$B$301:$J$319</definedName>
    <definedName name="DEC_15">[101]Dados_DEC!$B$321:$J$339</definedName>
    <definedName name="DEC_16">[101]Dados_DEC!$B$341:$J$359</definedName>
    <definedName name="DEC_17">[101]Dados_DEC!$B$361:$J$379</definedName>
    <definedName name="DEC_18">[101]Dados_DEC!$B$381:$J$399</definedName>
    <definedName name="DEC_19">[101]Dados_DEC!$B$401:$J$419</definedName>
    <definedName name="DEC_20">[101]Dados_DEC!$B$421:$J$439</definedName>
    <definedName name="DEC_21">[101]Dados_DEC!$B$441:$J$459</definedName>
    <definedName name="DEC_22">[101]Dados_DEC!$B$461:$J$479</definedName>
    <definedName name="DEC_23">[101]Dados_DEC!$B$481:$J$499</definedName>
    <definedName name="DEC_24">[101]Dados_DEC!$B$501:$J$519</definedName>
    <definedName name="DEC_25">[101]Dados_DEC!$B$521:$J$539</definedName>
    <definedName name="DEC_26">[101]Dados_DEC!$B$541:$J$559</definedName>
    <definedName name="DEC_27">[101]Dados_DEC!$B$561:$J$579</definedName>
    <definedName name="DEC_28">[101]Dados_DEC!$B$581:$J$599</definedName>
    <definedName name="DEC_29">[101]Dados_DEC!$B$601:$J$619</definedName>
    <definedName name="DEC_30">[101]Dados_DEC!$B$621:$J$639</definedName>
    <definedName name="DEC_31">[101]Dados_DEC!$B$641:$J$659</definedName>
    <definedName name="DEC_32">[101]Dados_DEC!$B$661:$J$679</definedName>
    <definedName name="DEC_33">[101]Dados_DEC!$B$681:$J$699</definedName>
    <definedName name="DEC_34">[101]Dados_DEC!$B$701:$J$719</definedName>
    <definedName name="DEC_35">[101]Dados_DEC!$B$721:$J$739</definedName>
    <definedName name="DEC_36">[101]Dados_DEC!$B$741:$J$759</definedName>
    <definedName name="DEC_37">[101]Dados_DEC!$B$161:$J$179</definedName>
    <definedName name="DEC_38">[101]Dados_DEC!$B$761:$J$779</definedName>
    <definedName name="DEC_39">[101]Dados_DEC!$B$781:$J$799</definedName>
    <definedName name="DEC_40">[101]Dados_DEC!$B$961:$J$979</definedName>
    <definedName name="DEC_41">[101]Dados_DEC!$B$801:$J$819</definedName>
    <definedName name="DEC_42">[101]Dados_DEC!$B$821:$J$839</definedName>
    <definedName name="DEC_43">[101]Dados_DEC!$B$841:$J$859</definedName>
    <definedName name="DEC_44">[101]Dados_DEC!$B$861:$J$879</definedName>
    <definedName name="DEC_45">[101]Dados_DEC!$B$881:$J$899</definedName>
    <definedName name="DEC_46">[101]Dados_DEC!$B$901:$J$919</definedName>
    <definedName name="DEC_47">[101]Dados_DEC!$B$921:$J$939</definedName>
    <definedName name="DEC_48">[101]Dados_DEC!$B$941:$J$959</definedName>
    <definedName name="DEC_49">[101]Dados_DEC!$B$981:$J$999</definedName>
    <definedName name="DEC_50">[101]Dados_DEC!$B$1001:$J$1019</definedName>
    <definedName name="DEC_51">[101]Dados_DEC!$B$1021:$J$1039</definedName>
    <definedName name="DEC_52">[101]Dados_DEC!$B$1041:$J$1059</definedName>
    <definedName name="DEC_53">[101]Dados_DEC!$B$1061:$J$1079</definedName>
    <definedName name="DEC_54">[101]Dados_DEC!$B$1081:$J$1099</definedName>
    <definedName name="DEC_55">[101]Dados_DEC!$B$1101:$J$1119</definedName>
    <definedName name="DEC_56">[101]Dados_DEC!$B$1121:$J$1139</definedName>
    <definedName name="DEC_57">[101]Dados_DEC!$B$1141:$J$1159</definedName>
    <definedName name="DEC_58">[101]Dados_DEC!$B$1161:$J$1179</definedName>
    <definedName name="DEC_T">[101]Dados_DEC!$B$1181:$J$1199</definedName>
    <definedName name="DECA">#REF!</definedName>
    <definedName name="DECOSOL_AMORT10">#REF!</definedName>
    <definedName name="DECOSOL_AMORT30">#REF!</definedName>
    <definedName name="DECOSOL_DIFER">#REF!</definedName>
    <definedName name="ded" hidden="1">{#N/A,#N/A,TRUE,"Julio";#N/A,#N/A,TRUE,"Agosto";#N/A,#N/A,TRUE,"BHCo";#N/A,#N/A,TRUE,"Abril";#N/A,#N/A,TRUE,"Pro Forma"}</definedName>
    <definedName name="DEDUÇÕES">#REF!</definedName>
    <definedName name="defw" hidden="1">{#N/A,#N/A,FALSE,"CONTROLE";#N/A,#N/A,FALSE,"CONTROLE"}</definedName>
    <definedName name="delete_spreadsheet">#N/A</definedName>
    <definedName name="DEMANDAkW">[20]CVA_Projetada12meses!$B$109:$O$186</definedName>
    <definedName name="DEMCOM">[64]CRITERIOS!$H$52:$I$58</definedName>
    <definedName name="DEMCPRO">[64]CRITERIOS!$W$52:$X$58</definedName>
    <definedName name="DEMILUM">[64]CRITERIOS!$Q$52:$R$58</definedName>
    <definedName name="DEMIND">[64]CRITERIOS!$E$52:$F$58</definedName>
    <definedName name="DemoFin">#REF!</definedName>
    <definedName name="DemoFinEaling">#REF!</definedName>
    <definedName name="DemoFinEna">#REF!</definedName>
    <definedName name="DemoFinHG">#REF!</definedName>
    <definedName name="DEMONSTRAÇÃO_DO_RESULTADO_CONSOLIDADO___LEGISLAÇÃO_SOCIETÁRIA">#REF!</definedName>
    <definedName name="DEMPPUB">[64]CRITERIOS!$N$52:$O$58</definedName>
    <definedName name="DEMRES">[64]CRITERIOS!$B$52:$C$58</definedName>
    <definedName name="DEMREV">[64]CRITERIOS!$Z$52:$AA$58</definedName>
    <definedName name="DEMRUR">[64]CRITERIOS!$K$52:$L$58</definedName>
    <definedName name="DEMSPUB">[64]CRITERIOS!$T$52:$U$58</definedName>
    <definedName name="Dep">[102]Mapa!$A$1</definedName>
    <definedName name="DEP.REC">#REF!</definedName>
    <definedName name="Dep_Amort">#REF!</definedName>
    <definedName name="Deployment_Schedule">#REF!</definedName>
    <definedName name="DEPR8200">#REF!</definedName>
    <definedName name="DEPREC.ACUM">#REF!</definedName>
    <definedName name="DEPREC.ADM">#REF!</definedName>
    <definedName name="DEPREC.COML">#REF!</definedName>
    <definedName name="DESC">#REF!</definedName>
    <definedName name="DescEndCell">#REF!</definedName>
    <definedName name="desconto_agua_a_d">'[26](TAP) GTF'!$B$118</definedName>
    <definedName name="desconto_agua_a_e">'[26](TAP) GTF'!$C$118</definedName>
    <definedName name="desconto_agua_b_d">'[26](TAP) GTF'!$B$119</definedName>
    <definedName name="desconto_agua_b_e">'[26](TAP) GTF'!$C$119</definedName>
    <definedName name="desconto_rural_d">'[26](TAP) GTF'!$B$117</definedName>
    <definedName name="desconto_rural_e">'[26](TAP) GTF'!$C$117</definedName>
    <definedName name="DescriptionControl">#N/A</definedName>
    <definedName name="DESP.ADM">#REF!</definedName>
    <definedName name="DESP.ANTEC">#REF!</definedName>
    <definedName name="DESP.REC.N.OP">#REF!</definedName>
    <definedName name="desp.rec.ñ.op">[99]Índice!$L$16</definedName>
    <definedName name="DESP.VENDAS">#REF!</definedName>
    <definedName name="DESP_FINANCEIRA">[103]ELIM_FINANCEIRA!$F$1:$W$82</definedName>
    <definedName name="Desp2" localSheetId="0"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espesas">'[104]AJUSTE - ESTRUTURA'!#REF!</definedName>
    <definedName name="detalhes">#N/A</definedName>
    <definedName name="Devaluacion_mensual">#REF!</definedName>
    <definedName name="DEVCOM">[64]CRITERIOS!$H$194:$I$217</definedName>
    <definedName name="DEVCPRO">[64]CRITERIOS!$W$194:$X$217</definedName>
    <definedName name="DEVDIFBRCOM">[88]CRITERIOS!$H$252:$I$257</definedName>
    <definedName name="DEVDIFBRCPRO">[88]CRITERIOS!$W$252:$X$257</definedName>
    <definedName name="DEVDIFBRILUM">[88]CRITERIOS!$Q$252:$R$257</definedName>
    <definedName name="DEVDIFBRIND">[88]CRITERIOS!$E$252:$F$257</definedName>
    <definedName name="DEVDIFBRPPUB">[88]CRITERIOS!$N$252:$O$257</definedName>
    <definedName name="DEVDIFBRRES">[88]CRITERIOS!$B$252:$C$257</definedName>
    <definedName name="DEVDIFBRREV">[88]CRITERIOS!$Z$252:$AA$257</definedName>
    <definedName name="DEVDIFBRRUR">[88]CRITERIOS!$K$252:$L$257</definedName>
    <definedName name="DEVDIFBRSPUB">[88]CRITERIOS!$T$252:$U$257</definedName>
    <definedName name="DEVILUM">[64]CRITERIOS!$Q$194:$R$217</definedName>
    <definedName name="DEVIND">[64]CRITERIOS!$E$194:$F$217</definedName>
    <definedName name="DEVPPUB">[64]CRITERIOS!$N$194:$O$217</definedName>
    <definedName name="DEVRES">[64]CRITERIOS!$B$194:$C$217</definedName>
    <definedName name="DEVREV">[64]CRITERIOS!$Z$194:$AA$217</definedName>
    <definedName name="DEVRUR">[64]CRITERIOS!$K$194:$L$217</definedName>
    <definedName name="DEVSPUB">[64]CRITERIOS!$T$194:$U$217</definedName>
    <definedName name="Dez">#REF!,#REF!,#REF!</definedName>
    <definedName name="DEZ__S_IVA">[8]LCONTR!#REF!</definedName>
    <definedName name="df" hidden="1">{#N/A,#N/A,FALSE,"LLAVE";#N/A,#N/A,FALSE,"EERR";#N/A,#N/A,FALSE,"ESP";#N/A,#N/A,FALSE,"EOAF";#N/A,#N/A,FALSE,"CASH";#N/A,#N/A,FALSE,"FINANZAS";#N/A,#N/A,FALSE,"DEUDA";#N/A,#N/A,FALSE,"INVERSION";#N/A,#N/A,FALSE,"PERSONAL"}</definedName>
    <definedName name="dfasdf">#REF!</definedName>
    <definedName name="dfasdfa">#REF!</definedName>
    <definedName name="dfasfa">#REF!</definedName>
    <definedName name="DFLABR99">[105]DFLSUBS!$AW$1:$BK$23</definedName>
    <definedName name="DFLFEV99">[105]DFLSUBS!$Q$1:$AE$23</definedName>
    <definedName name="DFLJAN99">[105]DFLSUBS!$A$1:$O$22</definedName>
    <definedName name="DFLJUN99">[105]DFLSUBS!$CC$1:$CQ$22</definedName>
    <definedName name="DFLJUNAC">[105]DFLSUBS!$CC$44:$CQ$62</definedName>
    <definedName name="DFLMAI99">[105]DFLSUBS!$BM$1:$CA$22</definedName>
    <definedName name="DFLMAR99">[105]DFLSUBS!$AG$1:$AU$23</definedName>
    <definedName name="DFLMARAC">[105]DFLSUBS!$AG$44:$AU$62</definedName>
    <definedName name="dfsagasgdfagadfgdaf" hidden="1">{#N/A,#N/A,FALSE,"ENERGIA";#N/A,#N/A,FALSE,"PERDIDAS";#N/A,#N/A,FALSE,"CLIENTES";#N/A,#N/A,FALSE,"ESTADO";#N/A,#N/A,FALSE,"TECNICA"}</definedName>
    <definedName name="DFSGA">#REF!</definedName>
    <definedName name="dgafg">#REF!</definedName>
    <definedName name="dghf">#REF!</definedName>
    <definedName name="DiagramaA." hidden="1">{#N/A,#N/A,FALSE,"Pag.01"}</definedName>
    <definedName name="DIARIO1B" localSheetId="0">#REF!</definedName>
    <definedName name="DIARIO1B">#REF!</definedName>
    <definedName name="DIARIO1E" localSheetId="0">#REF!</definedName>
    <definedName name="DIARIO1E">#REF!</definedName>
    <definedName name="DIARIO2A" localSheetId="0">#REF!</definedName>
    <definedName name="DIARIO2A">#REF!</definedName>
    <definedName name="DIARIO2B" localSheetId="0">#REF!</definedName>
    <definedName name="DIARIO2B">#REF!</definedName>
    <definedName name="DIARIO2E" localSheetId="0">#REF!</definedName>
    <definedName name="DIARIO2E">#REF!</definedName>
    <definedName name="DICNOMEBL_BR">#REF!</definedName>
    <definedName name="DICNOMEBL_RG">#REF!</definedName>
    <definedName name="DICNOMEBL_UF">#REF!</definedName>
    <definedName name="DIF">#REF!</definedName>
    <definedName name="DIF_10_30_EPAZ1">#REF!</definedName>
    <definedName name="DIF_10_30_EPAZ2">#REF!</definedName>
    <definedName name="DIFERIDO">#N/A</definedName>
    <definedName name="difnegcambio">#REF!</definedName>
    <definedName name="DIFTARCIPCOM">[88]CRITERIOS!$H$324:$I$325</definedName>
    <definedName name="DIFTARCIPCPRO">[88]CRITERIOS!$W$324:$X$325</definedName>
    <definedName name="DIFTARCIPILUM">[88]CRITERIOS!$Q$324:$R$325</definedName>
    <definedName name="DIFTARCIPIND">[88]CRITERIOS!$E$324:$F$325</definedName>
    <definedName name="DIFTARCIPPPUB">[88]CRITERIOS!$N$324:$O$325</definedName>
    <definedName name="DIFTARCIPRES">[88]CRITERIOS!$B$324:$C$325</definedName>
    <definedName name="DIFTARCIPREV">[88]CRITERIOS!$Z$324:$AA$325</definedName>
    <definedName name="DIFTARCIPRUR">[88]CRITERIOS!$K$324:$L$325</definedName>
    <definedName name="DIFTARCIPSPUB">[88]CRITERIOS!$T$324:$U$325</definedName>
    <definedName name="DIFTARCSUCOM">[88]CRITERIOS!$H$320:$I$321</definedName>
    <definedName name="DIFTARCSUCPRO">[88]CRITERIOS!$W$320:$X$321</definedName>
    <definedName name="DIFTARCSUILUM">[88]CRITERIOS!$Q$320:$R$321</definedName>
    <definedName name="DIFTARCSUIND">[88]CRITERIOS!$E$320:$F$321</definedName>
    <definedName name="DIFTARCSUPPUB">[88]CRITERIOS!$N$320:$O$321</definedName>
    <definedName name="DIFTARCSURES">[88]CRITERIOS!$B$320:$C$321</definedName>
    <definedName name="DIFTARCSUREV">[88]CRITERIOS!$Z$320:$AA$321</definedName>
    <definedName name="DIFTARCSURUR">[88]CRITERIOS!$K$320:$L$321</definedName>
    <definedName name="DIFTARCSUSPUB">[88]CRITERIOS!$T$320:$U$321</definedName>
    <definedName name="DIFTARENCCOM">[88]CRITERIOS!$H$328:$I$329</definedName>
    <definedName name="DIFTARENCCPRO">[88]CRITERIOS!$W$328:$X$329</definedName>
    <definedName name="DIFTARENCILUM">[88]CRITERIOS!$Q$328:$R$329</definedName>
    <definedName name="DIFTARENCIND">[88]CRITERIOS!$E$328:$F$329</definedName>
    <definedName name="DIFTARENCPPUB">[88]CRITERIOS!$N$328:$O$329</definedName>
    <definedName name="DIFTARENCRES">[88]CRITERIOS!$B$328:$C$329</definedName>
    <definedName name="DIFTARENCREV">[88]CRITERIOS!$Z$328:$AA$329</definedName>
    <definedName name="DIFTARENCRUR">[88]CRITERIOS!$K$328:$L$329</definedName>
    <definedName name="DIFTARENCSPUB">[88]CRITERIOS!$T$328:$U$329</definedName>
    <definedName name="DIFTARTERCCOM">[88]CRITERIOS!$H$332:$I$333</definedName>
    <definedName name="DIFTARTERCCPRO">[88]CRITERIOS!$W$332:$X$333</definedName>
    <definedName name="DIFTARTERCILUM">[88]CRITERIOS!$Q$332:$R$333</definedName>
    <definedName name="DIFTARTERCIND">[88]CRITERIOS!$E$332:$F$333</definedName>
    <definedName name="DIFTARTERCPPUB">[88]CRITERIOS!$N$332:$O$333</definedName>
    <definedName name="DIFTARTERCRES">[88]CRITERIOS!$B$332:$C$333</definedName>
    <definedName name="DIFTARTERCREV">[88]CRITERIOS!$Z$332:$AA$333</definedName>
    <definedName name="DIFTARTERCRUR">[88]CRITERIOS!$K$332:$L$333</definedName>
    <definedName name="DIFTARTERCSPUB">[88]CRITERIOS!$T$332:$U$333</definedName>
    <definedName name="DIR.ACIONISTAS">#REF!</definedName>
    <definedName name="DIRECTORY">#REF!</definedName>
    <definedName name="disc_years">#REF!</definedName>
    <definedName name="discussion">[106]Titulo!$N$2</definedName>
    <definedName name="DISPONIVEL">#REF!</definedName>
    <definedName name="distribuição" hidden="1">{#N/A,#N/A,FALSE,"Pag.01"}</definedName>
    <definedName name="distribuição_ant">#REF!</definedName>
    <definedName name="distribuição_cactual">#REF!</definedName>
    <definedName name="DIV.PAGAR">#REF!</definedName>
    <definedName name="divestcash">#REF!</definedName>
    <definedName name="divestproceeds">#REF!</definedName>
    <definedName name="divestyear">#REF!</definedName>
    <definedName name="DIVID.PL.INTER">#REF!</definedName>
    <definedName name="DIVIDEN0197">[6]OPJAN!$W$39</definedName>
    <definedName name="DIVIDEN0297">[6]OPFEV!$T$39</definedName>
    <definedName name="DIVIDEN0397">[6]OPMAR!$U$39</definedName>
    <definedName name="DIVIDEN0497">[6]OPABR!$X$39</definedName>
    <definedName name="DIVIDEN0597">[6]OPMAI!$W$38</definedName>
    <definedName name="DIVIDEN0697">[6]OPJUN!$X$38</definedName>
    <definedName name="DIVIDEN0797">[6]OPJUL!$Z$38</definedName>
    <definedName name="DIVIDEN0897">[6]OPAGO!$X$38</definedName>
    <definedName name="DIVIDEN0997">[7]INDICADO!$Y$37</definedName>
    <definedName name="DIVIDEN1097">[7]INDICADO!$Z$37</definedName>
    <definedName name="DIVIDEN1197">[7]INDICADO!$W$37</definedName>
    <definedName name="DIVIDEN1297">[7]INDICADO!$X$37</definedName>
    <definedName name="DIVISAS">#REF!</definedName>
    <definedName name="DMPL">[107]BP!#REF!</definedName>
    <definedName name="DOAR">[107]BP!#REF!</definedName>
    <definedName name="DOAR1">[1]Patrimonial!#REF!</definedName>
    <definedName name="DocType">PPt</definedName>
    <definedName name="Document_Date">#REF!</definedName>
    <definedName name="DOG">'[104]AJUSTE - ESTRUTURA'!#REF!</definedName>
    <definedName name="DOIS">#REF!</definedName>
    <definedName name="DOISNOVE">[14]Plan1!$Z$7</definedName>
    <definedName name="Dolar_2001">[73]Parametros!$F$17:$Q$17</definedName>
    <definedName name="Dolar02">[108]Parametros!$E$17:$P$17</definedName>
    <definedName name="DolarFinal">#REF!</definedName>
    <definedName name="DR">#REF!</definedName>
    <definedName name="DRA">[14]Plan1!$A$3:$AW$289</definedName>
    <definedName name="draft">#REF!</definedName>
    <definedName name="dre">#REF!</definedName>
    <definedName name="DRE_Gerenc"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P">[14]Plan1!$A$3:$AN$272</definedName>
    <definedName name="dsdsd" localSheetId="0" hidden="1">{"Bradesco 1",#N/A,TRUE,"Bradesco acc_dil";"Bradesco2",#N/A,TRUE,"Bradesco acc_dil";"Bradesco3",#N/A,TRUE,"Bradesco's RWA analysis";"Unibanco1",#N/A,TRUE,"Unibanco acc_dil ";"Unibanco2",#N/A,TRUE,"Unibanco acc_dil ";"Unibanco3",#N/A,TRUE,"Unibanco's RWA analysis"}</definedName>
    <definedName name="dsdsd" hidden="1">{"Bradesco 1",#N/A,TRUE,"Bradesco acc_dil";"Bradesco2",#N/A,TRUE,"Bradesco acc_dil";"Bradesco3",#N/A,TRUE,"Bradesco's RWA analysis";"Unibanco1",#N/A,TRUE,"Unibanco acc_dil ";"Unibanco2",#N/A,TRUE,"Unibanco acc_dil ";"Unibanco3",#N/A,TRUE,"Unibanco's RWA analysis"}</definedName>
    <definedName name="dsfasd" hidden="1">{#N/A,#N/A,FALSE,"ENERGIA";#N/A,#N/A,FALSE,"PERDIDAS";#N/A,#N/A,FALSE,"CLIENTES";#N/A,#N/A,FALSE,"ESTADO";#N/A,#N/A,FALSE,"TECNICA"}</definedName>
    <definedName name="dsg">#REF!</definedName>
    <definedName name="duly"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P.DESC">#REF!</definedName>
    <definedName name="DURACAO">[37]Aux_1!$D$4:$D$21</definedName>
    <definedName name="e" localSheetId="0" hidden="1">{"Bradesco 1",#N/A,TRUE,"Bradesco acc_dil";"Bradesco2",#N/A,TRUE,"Bradesco acc_dil";"Bradesco3",#N/A,TRUE,"Bradesco's RWA analysis";"Unibanco1",#N/A,TRUE,"Unibanco acc_dil ";"Unibanco2",#N/A,TRUE,"Unibanco acc_dil ";"Unibanco3",#N/A,TRUE,"Unibanco's RWA analysis"}</definedName>
    <definedName name="E">[50]PATRIMON!#REF!</definedName>
    <definedName name="E1.1.1.1.1">#REF!</definedName>
    <definedName name="E1063_01">#REF!</definedName>
    <definedName name="E11111111" hidden="1">{#N/A,#N/A,FALSE,"1321";#N/A,#N/A,FALSE,"1324";#N/A,#N/A,FALSE,"1333";#N/A,#N/A,FALSE,"1371"}</definedName>
    <definedName name="EAECOM">[109]CRITERIOS!$H$127:$I$128</definedName>
    <definedName name="EAECPRO">[109]CRITERIOS!$W$127:$X$128</definedName>
    <definedName name="EAEILUM">[109]CRITERIOS!$Q$127:$R$128</definedName>
    <definedName name="EAEIND">[109]CRITERIOS!$E$127:$F$128</definedName>
    <definedName name="EAEPPUB">[109]CRITERIOS!$N$127:$O$128</definedName>
    <definedName name="EAERES">[109]CRITERIOS!$B$127:$C$128</definedName>
    <definedName name="EAEREV">[109]CRITERIOS!$Z$127:$AA$128</definedName>
    <definedName name="EAERUR">[109]CRITERIOS!$K$127:$L$128</definedName>
    <definedName name="EAESPUB">[109]CRITERIOS!$T$127:$U$128</definedName>
    <definedName name="EALCBCR">#REF!</definedName>
    <definedName name="EARTADCR">#REF!</definedName>
    <definedName name="EAS_ABC">'[29]Dados Clandestina'!$T$54:$AF$56</definedName>
    <definedName name="EAS_ACUM">'[29]Dados Clandestina'!$D$84:$J$86</definedName>
    <definedName name="EAS_ANHEMBI">'[29]Dados Clandestina'!$T$39:$AF$41</definedName>
    <definedName name="EAS_CENTRO">'[29]Dados Clandestina'!$T$44:$AF$46</definedName>
    <definedName name="EAS_ELPA">'[29]Dados Clandestina'!$T$24:$AF$26</definedName>
    <definedName name="EAS_LESTE">'[29]Dados Clandestina'!$T$49:$AF$51</definedName>
    <definedName name="EAS_OESTE">'[29]Dados Clandestina'!$T$29:$AF$31</definedName>
    <definedName name="EAS_SUL">'[29]Dados Clandestina'!$T$34:$AF$36</definedName>
    <definedName name="ebdiat_acq">#REF!</definedName>
    <definedName name="ebdiat_targ">#REF!</definedName>
    <definedName name="ebdiat_total">#REF!</definedName>
    <definedName name="ebit_acq">#REF!</definedName>
    <definedName name="ebit_targ">#REF!</definedName>
    <definedName name="ebit_total">#REF!</definedName>
    <definedName name="EBITDA">'[110]Data Input Page'!$DL:$DL</definedName>
    <definedName name="EBITDA_mult">#REF!</definedName>
    <definedName name="ECHTADCR">#REF!</definedName>
    <definedName name="ECNOFIBRAS" hidden="1">{"'PXR_6500'!$A$1:$I$124"}</definedName>
    <definedName name="ECNOFIBRAS2" hidden="1">{"'PXR_6500'!$A$1:$I$124"}</definedName>
    <definedName name="ED">#REF!</definedName>
    <definedName name="edalpro">#REF!</definedName>
    <definedName name="EdeR_T">'[66]EDOS. FINANCIEROS'!#REF!</definedName>
    <definedName name="edinfor">#REF!</definedName>
    <definedName name="EDP">#REF!</definedName>
    <definedName name="EDPnoshares">#REF!</definedName>
    <definedName name="EDPprice">#REF!</definedName>
    <definedName name="edu">[1]Patrimonial!#REF!</definedName>
    <definedName name="EE">#REF!</definedName>
    <definedName name="EE_2">#REF!</definedName>
    <definedName name="EE_2CAL">#REF!</definedName>
    <definedName name="EE_CAL">#REF!</definedName>
    <definedName name="EE_LTG">#REF!</definedName>
    <definedName name="EEB">#REF!</definedName>
    <definedName name="eee">#REF!</definedName>
    <definedName name="EEEE" hidden="1">#REF!</definedName>
    <definedName name="EEEEE">'[111]Resumo Fatur.'!$AE$17:$AR$18</definedName>
    <definedName name="eeeeeeeeeeeeeeeeeeee" hidden="1">{#N/A,#N/A,TRUE,"RESUMEN";#N/A,#N/A,TRUE,"SENSIBILIDADES";#N/A,#N/A,TRUE,"HIPOTESIS";#N/A,#N/A,TRUE,"INGRESOS";#N/A,#N/A,TRUE,"INVERSIONES MEDIOS MATERIALES"}</definedName>
    <definedName name="eerr" hidden="1">{"Alle Perioden",#N/A,FALSE,"Erf";"Alle Perioden",#N/A,FALSE,"Ang";"Alle Perioden",#N/A,FALSE,"BV";"Alle Perioden",#N/A,FALSE,"BE";"Alle Perioden",#N/A,FALSE,"Re";"Alle Perioden",#N/A,FALSE,"Vol"}</definedName>
    <definedName name="EEUCBCR">#REF!</definedName>
    <definedName name="EEVP">#REF!</definedName>
    <definedName name="EEYear">#REF!</definedName>
    <definedName name="EEYear2">#REF!</definedName>
    <definedName name="EF" hidden="1">{#N/A,#N/A,FALSE,"LLAVE";#N/A,#N/A,FALSE,"EERR";#N/A,#N/A,FALSE,"ESP";#N/A,#N/A,FALSE,"EOAF";#N/A,#N/A,FALSE,"CASH";#N/A,#N/A,FALSE,"FINANZAS";#N/A,#N/A,FALSE,"DEUDA";#N/A,#N/A,FALSE,"INVERSION";#N/A,#N/A,FALSE,"PERSONAL"}</definedName>
    <definedName name="egcb">#REF!</definedName>
    <definedName name="EGCDOU">#REF!</definedName>
    <definedName name="egce">#REF!</definedName>
    <definedName name="EGCE01">#REF!</definedName>
    <definedName name="EGCE02">#REF!</definedName>
    <definedName name="EGCE03">#REF!</definedName>
    <definedName name="egcg">#REF!</definedName>
    <definedName name="egcj">#REF!</definedName>
    <definedName name="egcl">#REF!</definedName>
    <definedName name="egcm">#REF!</definedName>
    <definedName name="egcn">#REF!</definedName>
    <definedName name="egco">#REF!</definedName>
    <definedName name="egcp">#REF!</definedName>
    <definedName name="egcs">#REF!</definedName>
    <definedName name="egct">#REF!</definedName>
    <definedName name="egebe">#REF!</definedName>
    <definedName name="egec">#REF!</definedName>
    <definedName name="EGEK">#REF!</definedName>
    <definedName name="egel">#REF!</definedName>
    <definedName name="egelma">#REF!</definedName>
    <definedName name="egep">#REF!</definedName>
    <definedName name="EGES">#REF!</definedName>
    <definedName name="egfu">#REF!</definedName>
    <definedName name="EGGERSUL">#REF!</definedName>
    <definedName name="eglg">#REF!</definedName>
    <definedName name="egns">#REF!</definedName>
    <definedName name="ELECTROAND_AMORT10">#REF!</definedName>
    <definedName name="ELECTROAND_AMORT30">#REF!</definedName>
    <definedName name="ELECTROAND_DIFER">#REF!</definedName>
    <definedName name="ELIMINAÇÕES.INV">#REF!</definedName>
    <definedName name="EMB">#REF!</definedName>
    <definedName name="EMBCBUF">#REF!</definedName>
    <definedName name="EMBCELCR">#REF!</definedName>
    <definedName name="EMBCELUS">'[99]Empresas_US$'!$D$9</definedName>
    <definedName name="EMBELCR">#REF!</definedName>
    <definedName name="EMBELUS">'[99]Empresas_US$'!$C$7</definedName>
    <definedName name="EMBIADCR">#REF!</definedName>
    <definedName name="EMBTADUF">#REF!</definedName>
    <definedName name="EMENTHAL_AMORT10">#REF!</definedName>
    <definedName name="EMENTHAL_AMORT30">#REF!</definedName>
    <definedName name="EMENTHAL_DIFER">#REF!</definedName>
    <definedName name="emergencial">'[31]CALC-RESUMO'!$AN$3:$AR$34</definedName>
    <definedName name="EMp" hidden="1">#REF!</definedName>
    <definedName name="EMP.">[8]LCONTR!#REF!</definedName>
    <definedName name="EMPCP0197">[6]OPJAN!$W$18</definedName>
    <definedName name="EMPCP0297">[6]OPFEV!$T$18</definedName>
    <definedName name="EMPCP0397">[6]OPMAR!$U$18</definedName>
    <definedName name="EMPCP0497">[6]OPABR!$X$18</definedName>
    <definedName name="EMPCP0597">[6]OPMAI!$W$18</definedName>
    <definedName name="EMPCP0697">[6]OPJUN!$X$18</definedName>
    <definedName name="EMPCP0797">[6]OPJUL!$AA$18</definedName>
    <definedName name="EMPCP0897">[6]OPAGO!$X$18</definedName>
    <definedName name="EMPCP0997">[7]INDICADO!$Y$17</definedName>
    <definedName name="EMPCP1097">[7]INDICADO!$Z$17</definedName>
    <definedName name="EMPCP1197">[7]INDICADO!$W$17</definedName>
    <definedName name="EMPCP1297">[7]INDICADO!$X$17</definedName>
    <definedName name="EMPCSNENC0197">[6]OPJAN!$W$14</definedName>
    <definedName name="EMPCSNENC0297">[6]OPFEV!$T$14</definedName>
    <definedName name="EMPCSNENC0397">[6]OPMAR!$U$14</definedName>
    <definedName name="EMPCSNENC0497">[6]OPABR!$X$14</definedName>
    <definedName name="EMPCSNENC0597">[6]OPMAI!$W$14</definedName>
    <definedName name="EMPCSNENC0697">[6]OPJUN!$X$14</definedName>
    <definedName name="EMPCSNENC0797">[6]OPJUL!$Z$14</definedName>
    <definedName name="EMPCSNENC0897">[6]OPAGO!$X$14</definedName>
    <definedName name="EMPCSNENC0997">[7]INDICADO!$Y$14</definedName>
    <definedName name="EMPCSNENC1097">[7]INDICADO!$Z$14</definedName>
    <definedName name="EMPCSNENC1197">[7]INDICADO!$W$14</definedName>
    <definedName name="EMPCSNENC1297">[7]INDICADO!$X$14</definedName>
    <definedName name="EMPCSNPR0197">[6]OPJAN!$W$13</definedName>
    <definedName name="EMPCSNPR0297">[6]OPFEV!$T$13</definedName>
    <definedName name="EMPCSNPR0397">[6]OPMAR!$U$13</definedName>
    <definedName name="EMPCSNPR0497">[6]OPABR!$X$13</definedName>
    <definedName name="EMPCSNPR0597">[6]OPMAI!$W$13</definedName>
    <definedName name="EMPCSNPR0697">[6]OPJUN!$X$13</definedName>
    <definedName name="EMPCSNPR0797">[6]OPJUL!$Z$13</definedName>
    <definedName name="EMPCSNPR0897">[6]OPAGO!$X$13</definedName>
    <definedName name="EMPCSNPR0997">[7]INDICADO!$Y$13</definedName>
    <definedName name="EMPCSNPR1097">[7]INDICADO!$Z$13</definedName>
    <definedName name="EMPCSNPR1197">[7]INDICADO!$W$13</definedName>
    <definedName name="EMPCSNPR1297">[7]INDICADO!$X$13</definedName>
    <definedName name="Empresa">[14]Plan1!$B$109:$O$186</definedName>
    <definedName name="empresa_data">'[112]Empresas e Datas'!$B$8:$F$72</definedName>
    <definedName name="Empresas">[98]INDICE!$DL$3:$DL$19</definedName>
    <definedName name="empresas_ant">#REF!</definedName>
    <definedName name="empresas_c1">#REF!</definedName>
    <definedName name="empresas_c2">#REF!</definedName>
    <definedName name="en_ant">#REF!</definedName>
    <definedName name="en_c1">#REF!</definedName>
    <definedName name="en_c2">#REF!</definedName>
    <definedName name="ENCABR05">#REF!</definedName>
    <definedName name="ENCABR06">#REF!</definedName>
    <definedName name="ENCABR07">#REF!</definedName>
    <definedName name="ENCABR08">#REF!</definedName>
    <definedName name="ENCAGO05">#REF!</definedName>
    <definedName name="ENCAGO06">#REF!</definedName>
    <definedName name="ENCAGO07">#REF!</definedName>
    <definedName name="ENCAGO08">#REF!</definedName>
    <definedName name="ENCCFEV05">#REF!</definedName>
    <definedName name="ENCCMAR05">#REF!</definedName>
    <definedName name="ENCCONT0197">[6]OPJAN!$W$17</definedName>
    <definedName name="ENCCONT0297">[6]OPFEV!$T$17</definedName>
    <definedName name="ENCCONT0397">[6]OPMAR!$U$17</definedName>
    <definedName name="ENCCONT0497">[6]OPABR!$X$17</definedName>
    <definedName name="ENCCONT0597">[6]OPMAI!$W$17</definedName>
    <definedName name="ENCCONT0697">[6]OPJUN!$X$17</definedName>
    <definedName name="ENCCONT0797">[6]OPJUL!$Z$17</definedName>
    <definedName name="ENCCONT0897">[6]OPAGO!$X$17</definedName>
    <definedName name="ENCDEZ05">#REF!</definedName>
    <definedName name="ENCDEZ06">#REF!</definedName>
    <definedName name="ENCDEZ07">#REF!</definedName>
    <definedName name="ENCDISTCOM">[88]CRITERIOS!$H$266:$I$267</definedName>
    <definedName name="ENCDISTCPRO">[88]CRITERIOS!$W$266:$X$267</definedName>
    <definedName name="ENCDISTILUM">[88]CRITERIOS!$Q$266:$R$267</definedName>
    <definedName name="ENCDISTIND">[88]CRITERIOS!$E$266:$F$267</definedName>
    <definedName name="ENCDISTPPUB">[88]CRITERIOS!$N$266:$O$267</definedName>
    <definedName name="ENCDISTRES">[88]CRITERIOS!$B$266:$C$267</definedName>
    <definedName name="ENCDISTREV">[88]CRITERIOS!$Z$266:$AA$267</definedName>
    <definedName name="ENCDISTRUR">[88]CRITERIOS!$K$266:$L$267</definedName>
    <definedName name="ENCDISTSPUB">[88]CRITERIOS!$T$266:$U$267</definedName>
    <definedName name="ENCFEV05">#REF!</definedName>
    <definedName name="ENCFEV06">#REF!</definedName>
    <definedName name="ENCFEV07">#REF!</definedName>
    <definedName name="ENCFEV08">#REF!</definedName>
    <definedName name="ENCJAN05">#REF!</definedName>
    <definedName name="ENCJAN06">#REF!</definedName>
    <definedName name="ENCJAN07">#REF!</definedName>
    <definedName name="ENCJAN08">#REF!</definedName>
    <definedName name="ENCJANSIM">#REF!</definedName>
    <definedName name="ENCJANTESTE">#REF!</definedName>
    <definedName name="ENCJUL05">#REF!</definedName>
    <definedName name="ENCJUL06">#REF!</definedName>
    <definedName name="ENCJUL07">#REF!</definedName>
    <definedName name="ENCJUL08">#REF!</definedName>
    <definedName name="ENCJUN05">#REF!</definedName>
    <definedName name="ENCJUN06">#REF!</definedName>
    <definedName name="ENCJUN07">#REF!</definedName>
    <definedName name="ENCJUN08">#REF!</definedName>
    <definedName name="ENCMAI05">#REF!</definedName>
    <definedName name="ENCMAI06">#REF!</definedName>
    <definedName name="ENCMAI07">#REF!</definedName>
    <definedName name="ENCMAI08">#REF!</definedName>
    <definedName name="ENCMAR05">#REF!</definedName>
    <definedName name="ENCMAR06">#REF!</definedName>
    <definedName name="ENCMAR07">#REF!</definedName>
    <definedName name="ENCMAR08">#REF!</definedName>
    <definedName name="ENCNOV05">#REF!</definedName>
    <definedName name="ENCNOV06">#REF!</definedName>
    <definedName name="ENCNOV07">#REF!</definedName>
    <definedName name="ENCOUT05">#REF!</definedName>
    <definedName name="ENCOUT06">#REF!</definedName>
    <definedName name="ENCOUT07">#REF!</definedName>
    <definedName name="ENCSET05">#REF!</definedName>
    <definedName name="ENCSET06">#REF!</definedName>
    <definedName name="ENCSET07">#REF!</definedName>
    <definedName name="ENCTRANSMCICMSCOM">[88]CRITERIOS!$H$288:$I$289</definedName>
    <definedName name="ENCTRANSMCICMSCPRO">[88]CRITERIOS!$W$288:$X$289</definedName>
    <definedName name="ENCTRANSMCICMSILUM">[88]CRITERIOS!$Q$288:$R$289</definedName>
    <definedName name="ENCTRANSMCICMSIND">[88]CRITERIOS!$E$288:$F$289</definedName>
    <definedName name="ENCTRANSMCICMSPPUB">[88]CRITERIOS!$N$288:$O$289</definedName>
    <definedName name="ENCTRANSMCICMSRES">[88]CRITERIOS!$B$288:$C$289</definedName>
    <definedName name="ENCTRANSMCICMSREV">[88]CRITERIOS!$Z$288:$AA$289</definedName>
    <definedName name="ENCTRANSMCICMSRUR">[88]CRITERIOS!$K$288:$L$289</definedName>
    <definedName name="ENCTRANSMCICMSSPUB">[88]CRITERIOS!$T$288:$U$289</definedName>
    <definedName name="END_TARIFF_PERIOD">[20]CVA_Projetada12meses!$F$78</definedName>
    <definedName name="Endcell">#REF!</definedName>
    <definedName name="Energi">{"valor","SUM(valor)","YNNNN",FALSE}</definedName>
    <definedName name="ENERGMAISCOM">[88]CRITERIOS!$H$300:$I$301</definedName>
    <definedName name="ENERGMAISCPRO">[88]CRITERIOS!$W$300:$X$301</definedName>
    <definedName name="ENERGMAISILUM">[88]CRITERIOS!$Q$300:$R$301</definedName>
    <definedName name="ENERGMAISIND">[88]CRITERIOS!$E$300:$F$301</definedName>
    <definedName name="ENERGMAISPPUB">[88]CRITERIOS!$N$300:$O$301</definedName>
    <definedName name="ENERGMAISRES">[88]CRITERIOS!$B$300:$C$301</definedName>
    <definedName name="ENERGMAISREV">[88]CRITERIOS!$Z$300:$AA$301</definedName>
    <definedName name="ENERGMAISRUR">[88]CRITERIOS!$K$300:$L$301</definedName>
    <definedName name="ENERGMAISSPUB">[88]CRITERIOS!$T$300:$U$301</definedName>
    <definedName name="enernova">#REF!</definedName>
    <definedName name="Entity_Name">#REF!</definedName>
    <definedName name="ENTRADA">#REF!</definedName>
    <definedName name="EPC" hidden="1">{#N/A,#N/A,FALSE,"LLAVE";#N/A,#N/A,FALSE,"EERR";#N/A,#N/A,FALSE,"ESP";#N/A,#N/A,FALSE,"EOAF";#N/A,#N/A,FALSE,"CASH";#N/A,#N/A,FALSE,"FINANZAS";#N/A,#N/A,FALSE,"DEUDA";#N/A,#N/A,FALSE,"INVERSION";#N/A,#N/A,FALSE,"PERSONAL"}</definedName>
    <definedName name="EPMWorkbookOptions_1" hidden="1">"dgEAAB|LCAAAAAAABACF0MEOgjAMBuC7ie|w7C4DTTwYwINeTCQYTdRrhQKL0JFtOh9fokGjHrz|/dqmDee3pmZX1EYqinjg|ZwhZSqXVEb8YotRMOXzeDgID0qfT0qd09Z21LCuj8zsZvKIV9a2MyGcc56beEqXYuz7gTgm611WYQP8heV/PJJkLFCGvNvKWLjFQqOpUkpbpLiA2mAoPsOHW9QIegkWUtrBFXv5HT9sf8tGK4uZxbzXv4VP73I"</definedName>
    <definedName name="EPMWorkbookOptions_2" hidden="1">"mntHK7EFLONWYoC7fE37y7nXi63fxHS3iv392AQAA"</definedName>
    <definedName name="eps_new1">#REF!</definedName>
    <definedName name="eps_new2">#REF!</definedName>
    <definedName name="eps_new3">#REF!</definedName>
    <definedName name="eps_yr1_acq">#REF!</definedName>
    <definedName name="eps_yr1_targ">#REF!</definedName>
    <definedName name="eps_yr2_acq">#REF!</definedName>
    <definedName name="eps_yr2_targ">#REF!</definedName>
    <definedName name="eps_yr3_acq">#REF!</definedName>
    <definedName name="eps_yr3_targ">#REF!</definedName>
    <definedName name="EQSN">'[29]Dados ISO 9001'!$H$24:$I$30</definedName>
    <definedName name="equity_acq">#REF!</definedName>
    <definedName name="equity_risk">#REF!</definedName>
    <definedName name="equity_targ">#REF!</definedName>
    <definedName name="equity_total">#REF!</definedName>
    <definedName name="EquityBeta">#REF!</definedName>
    <definedName name="EquityRiskPremium">#REF!</definedName>
    <definedName name="EQUIV.PATRIMONIAL">#REF!</definedName>
    <definedName name="EQUIVALENCIA">#REF!</definedName>
    <definedName name="Erro" localSheetId="0">#REF!</definedName>
    <definedName name="Erro">#REF!</definedName>
    <definedName name="Erro2" localSheetId="0">#REF!</definedName>
    <definedName name="Erro2">#REF!</definedName>
    <definedName name="Erro3" localSheetId="0">#REF!</definedName>
    <definedName name="Erro3">#REF!</definedName>
    <definedName name="Errors">#N/A</definedName>
    <definedName name="erwrwefwefrqwfqwerwedsf" hidden="1">{#N/A,#N/A,FALSE,"ENERGIA";#N/A,#N/A,FALSE,"PERDIDAS";#N/A,#N/A,FALSE,"CLIENTES";#N/A,#N/A,FALSE,"ESTADO";#N/A,#N/A,FALSE,"TECNICA"}</definedName>
    <definedName name="Escenario">[33]EERR!#REF!</definedName>
    <definedName name="ESS">[36]Inputs!$C$46</definedName>
    <definedName name="EssAliasTable">"Default"</definedName>
    <definedName name="EssLatest">"DEZ/2002"</definedName>
    <definedName name="EssOptions">"A2100000000111000011001101100_010010"</definedName>
    <definedName name="EST.MATERIAIS">#REF!</definedName>
    <definedName name="EST_01">#REF!</definedName>
    <definedName name="EstBlock">#REF!</definedName>
    <definedName name="ESTOQUE">#REF!</definedName>
    <definedName name="ESTRUCTURA">#REF!</definedName>
    <definedName name="EstStat">#REF!</definedName>
    <definedName name="EstStatVar">#REF!</definedName>
    <definedName name="EstType">#REF!</definedName>
    <definedName name="ETAI_01">#REF!</definedName>
    <definedName name="ETST_01">#REF!</definedName>
    <definedName name="eu">#REF!</definedName>
    <definedName name="EURO">[113]EURO!$A$3:$B$2650</definedName>
    <definedName name="Euro02">#REF!</definedName>
    <definedName name="ev.Calculation" hidden="1">-4135</definedName>
    <definedName name="ev.Initialized" hidden="1">FALSE</definedName>
    <definedName name="EV__EVCOM_OPTIONS__" hidden="1">8</definedName>
    <definedName name="EV__EXPOPTIONS__" hidden="1">1</definedName>
    <definedName name="EV__LASTREFTIME__" hidden="1">40997.7717476852</definedName>
    <definedName name="EV__MAXEXPCOLS__" hidden="1">100</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aterm">#REF!</definedName>
    <definedName name="evcb">#REF!</definedName>
    <definedName name="EVCB_SA">#REF!</definedName>
    <definedName name="EVCDOU">#REF!</definedName>
    <definedName name="EVCDOU_SA">#REF!</definedName>
    <definedName name="evce">#REF!</definedName>
    <definedName name="EVCE_SA">#REF!</definedName>
    <definedName name="EVCE01">#REF!</definedName>
    <definedName name="EVCE01_SA">#REF!</definedName>
    <definedName name="EVCE02">#REF!</definedName>
    <definedName name="EVCE02_SA">#REF!</definedName>
    <definedName name="EVCE03">#REF!</definedName>
    <definedName name="EVCE03_SA">#REF!</definedName>
    <definedName name="evcg">#REF!</definedName>
    <definedName name="EVCG_SA">#REF!</definedName>
    <definedName name="evcj">#REF!</definedName>
    <definedName name="EVCJ_SA">#REF!</definedName>
    <definedName name="evcl">#REF!</definedName>
    <definedName name="EVCL_SA">#REF!</definedName>
    <definedName name="evcm">#REF!</definedName>
    <definedName name="EVCM_SA">#REF!</definedName>
    <definedName name="evcn">#REF!</definedName>
    <definedName name="EVCN_SA">#REF!</definedName>
    <definedName name="evco">#REF!</definedName>
    <definedName name="EVCO_SA">#REF!</definedName>
    <definedName name="evcp">#REF!</definedName>
    <definedName name="EVCP_SA">#REF!</definedName>
    <definedName name="evcs">#REF!</definedName>
    <definedName name="EVCS_SA">#REF!</definedName>
    <definedName name="evct">#REF!</definedName>
    <definedName name="EVCT_SA">#REF!</definedName>
    <definedName name="evebe">#REF!</definedName>
    <definedName name="evebe_sa">#REF!</definedName>
    <definedName name="evec">#REF!</definedName>
    <definedName name="EVEC_SA">#REF!</definedName>
    <definedName name="EVEK">#REF!</definedName>
    <definedName name="EVEK_SA">#REF!</definedName>
    <definedName name="evel">#REF!</definedName>
    <definedName name="evel_sa">#REF!</definedName>
    <definedName name="evelma">#REF!</definedName>
    <definedName name="evelma_sa">#REF!</definedName>
    <definedName name="evep">#REF!</definedName>
    <definedName name="EVEP_SA">#REF!</definedName>
    <definedName name="eves">#REF!</definedName>
    <definedName name="EVES_SA">#REF!</definedName>
    <definedName name="evfu">#REF!</definedName>
    <definedName name="EVFU_SA">#REF!</definedName>
    <definedName name="EVGERSUL">#REF!</definedName>
    <definedName name="EVGERSUL_SA">#REF!</definedName>
    <definedName name="evlg">#REF!</definedName>
    <definedName name="EVLG_SA">#REF!</definedName>
    <definedName name="evns">#REF!</definedName>
    <definedName name="EVNS_SA">#REF!</definedName>
    <definedName name="Ex_rate00">[114]Macro!$H$37</definedName>
    <definedName name="Ex_rate01">[114]Macro!$I$37</definedName>
    <definedName name="Ex_rate02">[114]Macro!$J$37</definedName>
    <definedName name="Ex_rate03">[114]Macro!$K$37</definedName>
    <definedName name="Ex_rate04">[114]Macro!$L$37</definedName>
    <definedName name="Ex_rate05">[114]Macro!$M$37</definedName>
    <definedName name="Ex_rate06">[114]Macro!$N$37</definedName>
    <definedName name="Ex_rate08">[114]Macro!$P$37</definedName>
    <definedName name="Ex_rate09">[114]Macro!$Q$37</definedName>
    <definedName name="Ex_rate10">[114]Macro!$R$37</definedName>
    <definedName name="Ex_rate97">[114]Macro!$E$37</definedName>
    <definedName name="Ex_rate98">#REF!</definedName>
    <definedName name="Ex_rate99">[114]Macro!$G$37</definedName>
    <definedName name="excess">#REF!</definedName>
    <definedName name="ExcessCashrate">#REF!</definedName>
    <definedName name="exchange">#REF!</definedName>
    <definedName name="exchangerates">#REF!</definedName>
    <definedName name="Exec_Fora_Prazo_CE">'[29]Dados de relacionamento'!$B$138:$N$144</definedName>
    <definedName name="Exec_Fora_Prazo_LN">'[29]Dados de relacionamento'!$B$56:$N$62</definedName>
    <definedName name="Exec_Fora_Prazo_RL">'[29]Dados de relacionamento'!$B$81:$N$87</definedName>
    <definedName name="Exec_Fora_Prazo_RLU">'[29]Dados de relacionamento'!$B$106:$N$112</definedName>
    <definedName name="Exec_Fora_Prazo_SE">'[29]Dados de relacionamento'!$B$160:$N$166</definedName>
    <definedName name="ExecutarWord">#N/A</definedName>
    <definedName name="EXIG.LIGADAS">#REF!</definedName>
    <definedName name="EXIGIVEL">#REF!</definedName>
    <definedName name="Extract_MI">#REF!</definedName>
    <definedName name="Extraordinary_Charges">#REF!</definedName>
    <definedName name="f" hidden="1">{#N/A,#N/A,FALSE,"Pag.01"}</definedName>
    <definedName name="F_1">#REF!</definedName>
    <definedName name="F_2">#REF!</definedName>
    <definedName name="F_3">#REF!</definedName>
    <definedName name="F_BALANCE">#REF!</definedName>
    <definedName name="f_free_cash_flow">#REF!</definedName>
    <definedName name="F_INCOME">#REF!</definedName>
    <definedName name="f_ratios">#REF!</definedName>
    <definedName name="f_valuation">#REF!</definedName>
    <definedName name="fadfafasd" hidden="1">{#N/A,#N/A,FALSE,"Pag.01"}</definedName>
    <definedName name="fadsfas">#REF!</definedName>
    <definedName name="FAIXA">#REF!</definedName>
    <definedName name="FAIXA1">#REF!</definedName>
    <definedName name="faldodd">#REF!</definedName>
    <definedName name="FAS">#REF!</definedName>
    <definedName name="fasd">#REF!</definedName>
    <definedName name="fasdfas">#REF!</definedName>
    <definedName name="fat" hidden="1">#REF!</definedName>
    <definedName name="Faturamento" hidden="1">{#N/A,#N/A,FALSE,"LLAVE";#N/A,#N/A,FALSE,"EERR";#N/A,#N/A,FALSE,"ESP";#N/A,#N/A,FALSE,"EOAF";#N/A,#N/A,FALSE,"CASH";#N/A,#N/A,FALSE,"FINANZAS";#N/A,#N/A,FALSE,"DEUDA";#N/A,#N/A,FALSE,"INVERSION";#N/A,#N/A,FALSE,"PERSONAL"}</definedName>
    <definedName name="Faturamento_Líquido">#REF!</definedName>
    <definedName name="fc">#N/A</definedName>
    <definedName name="fcdez">#N/A</definedName>
    <definedName name="FCECOMP0197">[6]OPJAN!$W$26</definedName>
    <definedName name="FCECOMP0297">[6]OPFEV!$T$26</definedName>
    <definedName name="FCECOMP0397">[6]OPMAR!$U$26</definedName>
    <definedName name="FCECOMP0497">[6]OPABR!$X$26</definedName>
    <definedName name="FCECOMP0597">[6]OPMAI!$W$26</definedName>
    <definedName name="FCECOMP0697">[6]OPJUN!$X$26</definedName>
    <definedName name="FCECOMP0797">[6]OPJUL!$Z$26</definedName>
    <definedName name="FCECOMP0897">[6]OPAGO!$X$26</definedName>
    <definedName name="FCECOMP0997">[7]INDICADO!$Y$25</definedName>
    <definedName name="FCECOMP1097">[7]INDICADO!$Z$25</definedName>
    <definedName name="FCECOMP1197">[7]INDICADO!$W$25</definedName>
    <definedName name="FCECOMP1297">[7]INDICADO!$X$25</definedName>
    <definedName name="FCEDCP0197">[6]OPJAN!$W$25</definedName>
    <definedName name="FCEDCP0297">[6]OPFEV!$T$25</definedName>
    <definedName name="FCEDCP0397">[6]OPMAR!$U$25</definedName>
    <definedName name="FCEDCP0497">[6]OPABR!$X$25</definedName>
    <definedName name="FCEDCP0597">[6]OPMAI!$W$25</definedName>
    <definedName name="FCEDCP0697">[6]OPJUN!$X$25</definedName>
    <definedName name="FCEDCP0797">[6]OPJUL!$Z$25</definedName>
    <definedName name="FCEDCP0897">[6]OPAGO!$X$25</definedName>
    <definedName name="FCEDCP0997">[7]INDICADO!$Y$24</definedName>
    <definedName name="FCEDCP1097">[7]INDICADO!$Z$24</definedName>
    <definedName name="FCEDCP1197">[7]INDICADO!$W$24</definedName>
    <definedName name="FCEDCP1297">[7]INDICADO!$X$24</definedName>
    <definedName name="FCEITA0197">[6]OPJAN!$W$27</definedName>
    <definedName name="FCEITA0297">[6]OPFEV!$T$27</definedName>
    <definedName name="FCEITA0397">[6]OPMAR!$U$27</definedName>
    <definedName name="FCEITA0497">[6]OPABR!$X$27</definedName>
    <definedName name="FCEITA0597">[6]OPMAI!$W$27</definedName>
    <definedName name="FCEITA0697">[6]OPJUN!$X$27</definedName>
    <definedName name="FCEITA0797">[6]OPJUL!$Z$27</definedName>
    <definedName name="FCEITA0897">[6]OPAGO!$X$27</definedName>
    <definedName name="FCEITA0997">[7]INDICADO!$Y$26</definedName>
    <definedName name="FCEITA1097">[7]INDICADO!$Z$26</definedName>
    <definedName name="FCEITA1197">[7]INDICADO!$W$26</definedName>
    <definedName name="FCEITA1297">[7]INDICADO!$X$26</definedName>
    <definedName name="FCETRAD0197">[6]OPJAN!$W$24</definedName>
    <definedName name="FCETRAD0297">[6]OPFEV!$T$24</definedName>
    <definedName name="FCETRAD0397">[6]OPMAR!$U$24</definedName>
    <definedName name="FCETRAD0497">[6]OPABR!$X$24</definedName>
    <definedName name="FCETRAD0597">[6]OPMAI!$W$24</definedName>
    <definedName name="FCETRAD0697">[6]OPJUN!$X$24</definedName>
    <definedName name="FCETRAD0797">[6]OPJUL!$Z$24</definedName>
    <definedName name="FCETRAD0897">[6]OPAGO!$X$24</definedName>
    <definedName name="FCETRAD0997">[7]INDICADO!$Y$23</definedName>
    <definedName name="FCETRAD1097">[7]INDICADO!$Z$23</definedName>
    <definedName name="FCETRAD1197">[7]INDICADO!$W$23</definedName>
    <definedName name="FCETRAD1297">[7]INDICADO!$X$23</definedName>
    <definedName name="fcf_unlev_terminal1">#REF!</definedName>
    <definedName name="fcf_unlev_terminal2">#REF!</definedName>
    <definedName name="fcf_unlev_terminal3">#REF!</definedName>
    <definedName name="fcf_unlev_terminal4">#REF!</definedName>
    <definedName name="fcf_unlev_terminal5">#REF!</definedName>
    <definedName name="fcf_unlev10">#REF!</definedName>
    <definedName name="fcf_unlev5">#REF!</definedName>
    <definedName name="Fcurrency">"US$"</definedName>
    <definedName name="Fcurrency2">"US$ Dollars"</definedName>
    <definedName name="FD">#REF!</definedName>
    <definedName name="fdafa">#REF!</definedName>
    <definedName name="fdasf">#REF!</definedName>
    <definedName name="fdasfa">#REF!</definedName>
    <definedName name="fdasfas">#REF!</definedName>
    <definedName name="FdeE_T">'[66]EDOS. FINANCIEROS'!#REF!</definedName>
    <definedName name="FDGFG">#REF!</definedName>
    <definedName name="FDSCodes">#REF!</definedName>
    <definedName name="FDSCompustatHelp">#N/A</definedName>
    <definedName name="fdsfs" hidden="1">{#N/A,#N/A,FALSE,"DRE-2";#N/A,#N/A,FALSE,"DRE";#N/A,#N/A,FALSE,"ANEX-07";#N/A,#N/A,FALSE,"ANEX-08";#N/A,#N/A,FALSE,"ANEX-09";#N/A,#N/A,FALSE,"ANEX-10";#N/A,#N/A,FALSE,"ANEX-11";#N/A,#N/A,FALSE,"ANEX-12";#N/A,#N/A,FALSE,"ANEX-13";#N/A,#N/A,FALSE,"ANEX-14";#N/A,#N/A,FALSE,"BALPTR"}</definedName>
    <definedName name="FDSLookupHelp">#N/A</definedName>
    <definedName name="FEC_01">[101]Dados_FEC!$B$21:$J$39</definedName>
    <definedName name="FEC_02">[101]Dados_FEC!$B$41:$J$59</definedName>
    <definedName name="FEC_03">[101]Dados_FEC!$B$61:$J$79</definedName>
    <definedName name="FEC_04">[101]Dados_FEC!$B$81:$J$99</definedName>
    <definedName name="FEC_05">[101]Dados_FEC!$B$101:$J$119</definedName>
    <definedName name="FEC_06">[101]Dados_FEC!$B$121:$J$139</definedName>
    <definedName name="FEC_07">[101]Dados_FEC!$B$141:$J$159</definedName>
    <definedName name="FEC_08">[101]Dados_FEC!$B$181:$J$199</definedName>
    <definedName name="FEC_09">[101]Dados_FEC!$B$201:$J$219</definedName>
    <definedName name="FEC_10">[101]Dados_FEC!$B$221:$J$239</definedName>
    <definedName name="FEC_11">[101]Dados_FEC!$B$241:$J$259</definedName>
    <definedName name="FEC_12">[101]Dados_FEC!$B$261:$J$279</definedName>
    <definedName name="FEC_13">[101]Dados_FEC!$B$281:$J$299</definedName>
    <definedName name="FEC_14">[101]Dados_FEC!$B$301:$J$319</definedName>
    <definedName name="FEC_15">[101]Dados_FEC!$B$321:$J$339</definedName>
    <definedName name="FEC_16">[101]Dados_FEC!$B$341:$J$359</definedName>
    <definedName name="FEC_17">[101]Dados_FEC!$B$361:$J$379</definedName>
    <definedName name="FEC_18">[101]Dados_FEC!$B$381:$J$399</definedName>
    <definedName name="FEC_19">[101]Dados_FEC!$B$401:$J$419</definedName>
    <definedName name="FEC_20">[101]Dados_FEC!$B$421:$J$439</definedName>
    <definedName name="FEC_21">[101]Dados_FEC!$B$441:$J$459</definedName>
    <definedName name="FEC_22">[101]Dados_FEC!$B$461:$J$479</definedName>
    <definedName name="FEC_23">[101]Dados_FEC!$B$481:$J$499</definedName>
    <definedName name="FEC_24">[101]Dados_FEC!$B$501:$J$519</definedName>
    <definedName name="FEC_25">[101]Dados_FEC!$B$521:$J$539</definedName>
    <definedName name="FEC_26">[101]Dados_FEC!$B$541:$J$559</definedName>
    <definedName name="FEC_27">[101]Dados_FEC!$B$561:$J$579</definedName>
    <definedName name="FEC_28">[101]Dados_FEC!$B$581:$J$599</definedName>
    <definedName name="FEC_29">[101]Dados_FEC!$B$601:$J$619</definedName>
    <definedName name="FEC_30">[101]Dados_FEC!$B$621:$J$639</definedName>
    <definedName name="FEC_31">[101]Dados_FEC!$B$641:$J$659</definedName>
    <definedName name="FEC_32">[101]Dados_FEC!$B$661:$J$679</definedName>
    <definedName name="FEC_33">[101]Dados_FEC!$B$681:$J$699</definedName>
    <definedName name="FEC_34">[101]Dados_FEC!$B$701:$J$719</definedName>
    <definedName name="FEC_35">[101]Dados_FEC!$B$721:$J$739</definedName>
    <definedName name="FEC_36">[101]Dados_FEC!$B$741:$J$759</definedName>
    <definedName name="FEC_37">[101]Dados_FEC!$B$161:$J$179</definedName>
    <definedName name="FEC_38">[101]Dados_FEC!$B$761:$J$779</definedName>
    <definedName name="FEC_39">[101]Dados_FEC!$B$781:$J$799</definedName>
    <definedName name="FEC_40">[101]Dados_FEC!$B$961:$J$979</definedName>
    <definedName name="FEC_41">[101]Dados_FEC!$B$801:$J$819</definedName>
    <definedName name="FEC_42">[101]Dados_FEC!$B$821:$J$839</definedName>
    <definedName name="FEC_43">[101]Dados_FEC!$B$841:$J$859</definedName>
    <definedName name="FEC_44">[101]Dados_FEC!$B$861:$J$879</definedName>
    <definedName name="FEC_45">[101]Dados_FEC!$B$881:$J$899</definedName>
    <definedName name="FEC_46">[101]Dados_FEC!$B$901:$J$919</definedName>
    <definedName name="FEC_47">[101]Dados_FEC!$B$921:$J$939</definedName>
    <definedName name="FEC_48">[101]Dados_FEC!$B$941:$J$959</definedName>
    <definedName name="FEC_49">[101]Dados_FEC!$B$981:$J$999</definedName>
    <definedName name="FEC_50">[101]Dados_FEC!$B$1001:$J$1019</definedName>
    <definedName name="FEC_51">[101]Dados_FEC!$B$1021:$J$1039</definedName>
    <definedName name="FEC_52">[101]Dados_FEC!$B$1041:$J$1059</definedName>
    <definedName name="FEC_53">[101]Dados_FEC!$B$1061:$J$1079</definedName>
    <definedName name="FEC_54">[101]Dados_FEC!$B$1081:$J$1099</definedName>
    <definedName name="FEC_55">[101]Dados_FEC!$B$1101:$J$1119</definedName>
    <definedName name="FEC_56">[101]Dados_FEC!$B$1121:$J$1139</definedName>
    <definedName name="FEC_57">[101]Dados_FEC!$B$1141:$J$1159</definedName>
    <definedName name="FEC_58">[101]Dados_FEC!$B$1161:$J$1179</definedName>
    <definedName name="FEC_T">[101]Dados_FEC!$B$1181:$J$1199</definedName>
    <definedName name="fecha">#REF!</definedName>
    <definedName name="fecha.final">[115]Coelba!$L$5</definedName>
    <definedName name="fecha.inicial">[115]Coelba!$L$4</definedName>
    <definedName name="FECHAINFORME">#REF!</definedName>
    <definedName name="Fee">[108]Parametros!$B$16</definedName>
    <definedName name="Fev">#REF!,#REF!,#REF!</definedName>
    <definedName name="Fev.2003Rel." hidden="1">{#N/A,#N/A,FALSE,"ACTIVO - hoja 1";#N/A,#N/A,FALSE,"ACTIVO - hoja 2";#N/A,#N/A,FALSE,"PASIVO - hoja 1";#N/A,#N/A,FALSE,"PASIVO - hoja 2";#N/A,#N/A,FALSE,"GASTOS - hoja 1 ";#N/A,#N/A,FALSE,"GASTOS - hoja 2";#N/A,#N/A,FALSE,"INGRESOS - hoja 1 ";#N/A,#N/A,FALSE,"INGRESOS - hoja 2"}</definedName>
    <definedName name="FEV__S_IVA">[8]LCONTR!#REF!</definedName>
    <definedName name="FEV_fact">[8]LCONTR!#REF!</definedName>
    <definedName name="fevcpflr" hidden="1">{#N/A,#N/A,FALSE,"CONTROLE";#N/A,#N/A,FALSE,"CONTROLE"}</definedName>
    <definedName name="FEVEREIRO">#REF!</definedName>
    <definedName name="ff" hidden="1">{#N/A,#N/A,FALSE,"ENERGIA";#N/A,#N/A,FALSE,"PERDIDAS";#N/A,#N/A,FALSE,"CLIENTES";#N/A,#N/A,FALSE,"ESTADO";#N/A,#N/A,FALSE,"TECNICA"}</definedName>
    <definedName name="FFFF">#REF!,#REF!,#REF!</definedName>
    <definedName name="fgfdgdf" hidden="1">{#N/A,#N/A,FALSE,"LLAVE";#N/A,#N/A,FALSE,"EERR";#N/A,#N/A,FALSE,"ESP";#N/A,#N/A,FALSE,"EOAF";#N/A,#N/A,FALSE,"CASH";#N/A,#N/A,FALSE,"FINANZAS";#N/A,#N/A,FALSE,"DEUDA";#N/A,#N/A,FALSE,"INVERSION";#N/A,#N/A,FALSE,"PERSONAL"}</definedName>
    <definedName name="FGTS0197">[6]OPJAN!$W$59</definedName>
    <definedName name="FGTS0297">[6]OPFEV!$T$59</definedName>
    <definedName name="FGTS0397">[6]OPMAR!$U$59</definedName>
    <definedName name="FGTS0497">[6]OPABR!$X$59</definedName>
    <definedName name="FGTS0597">[6]OPMAI!$W$59</definedName>
    <definedName name="FGTS0697">[6]OPJUN!$X$59</definedName>
    <definedName name="FGTS0797">[6]OPJUL!$Z$59</definedName>
    <definedName name="FGTS0897">[6]OPAGO!$X$59</definedName>
    <definedName name="FGTS0997">[7]INDICADO!$Y$58</definedName>
    <definedName name="FGTS1097">[7]INDICADO!$Z$58</definedName>
    <definedName name="FGTS1197">[7]INDICADO!$W$58</definedName>
    <definedName name="FGTS1297">[7]INDICADO!$X$58</definedName>
    <definedName name="file">#REF!</definedName>
    <definedName name="File_Name">OFFSET([0]!START,0,0,1,1)</definedName>
    <definedName name="FillMatrix">[116]!FillMatrix</definedName>
    <definedName name="FILTROBL_BR">#REF!</definedName>
    <definedName name="FILTROBL_RG">#REF!</definedName>
    <definedName name="FILTROBL_UF">#REF!</definedName>
    <definedName name="FIM__ult._prest.">[8]LCONTR!#REF!</definedName>
    <definedName name="FINAL">#REF!</definedName>
    <definedName name="FINAN.LIQ">#REF!</definedName>
    <definedName name="FINANC.AF">#REF!</definedName>
    <definedName name="FINANC.LP">#REF!</definedName>
    <definedName name="FINANC.LP.AF">#REF!</definedName>
    <definedName name="FINANCEIROS">[32]Conceitos!#REF!</definedName>
    <definedName name="FINANCIAMENTOS">#REF!</definedName>
    <definedName name="FINEL">[113]FINEL!$A$5:$C$176</definedName>
    <definedName name="finextenc0197">[6]OPJAN!$W$38</definedName>
    <definedName name="finextenc0297">[6]OPFEV!$T$38</definedName>
    <definedName name="FINEXTENC0397">[6]OPMAR!$U$38</definedName>
    <definedName name="FINEXTENC0497">[6]OPABR!$X$38</definedName>
    <definedName name="FINEXTENC0597">[6]OPMAI!$W$37</definedName>
    <definedName name="FINEXTENC0697">[6]OPJUN!$X$37</definedName>
    <definedName name="FINEXTENC0797">[6]OPJUL!$Z$37</definedName>
    <definedName name="FINEXTENC0897">[6]OPAGO!$X$37</definedName>
    <definedName name="FINEXTENC0997">[7]INDICADO!$Y$36</definedName>
    <definedName name="FINEXTENC1097">[7]INDICADO!$Z$36</definedName>
    <definedName name="FINEXTENC1197">[7]INDICADO!$W$36</definedName>
    <definedName name="FINEXTENC1297">[7]INDICADO!$X$36</definedName>
    <definedName name="finextpr0197">[6]OPJAN!$W$32</definedName>
    <definedName name="finextpr0297">[6]OPFEV!$T$32</definedName>
    <definedName name="FINEXTPR0397">[6]OPMAR!$U$32</definedName>
    <definedName name="FINEXTPR0497">[6]OPABR!$X$32</definedName>
    <definedName name="FINEXTPR0597">[6]OPMAI!$W$32</definedName>
    <definedName name="FINEXTPR0697">[6]OPJUN!$X$32</definedName>
    <definedName name="FINEXTPR0797">[6]OPJUL!$Z$32</definedName>
    <definedName name="FINEXTPR0897">[6]OPAGO!$X$32</definedName>
    <definedName name="FINEXTPR0997">[7]INDICADO!$Y$31</definedName>
    <definedName name="FINEXTPR1097">[7]INDICADO!$Z$31</definedName>
    <definedName name="FINEXTPR1197">[7]INDICADO!$W$31</definedName>
    <definedName name="FINEXTPR1297">[7]INDICADO!$X$31</definedName>
    <definedName name="FINOR">'[117]Imposto de Renda'!#REF!</definedName>
    <definedName name="first_year_int">#REF!</definedName>
    <definedName name="fiscal_year">#REF!</definedName>
    <definedName name="FISCFACC_MES">'[118]RESULTADO MÊS A MÊS'!$A$1:$AC$5417</definedName>
    <definedName name="fjkls">#N/A</definedName>
    <definedName name="Flag">#REF!</definedName>
    <definedName name="Flag2">#REF!</definedName>
    <definedName name="Flag3">#REF!</definedName>
    <definedName name="Flag4">#REF!</definedName>
    <definedName name="Flex_1_Loan">'[67]Data Inputs'!$B$139:$B$176</definedName>
    <definedName name="Flex_2_Loan">'[67]Data Inputs'!$C$139:$C$176</definedName>
    <definedName name="Flex_3_Loan">'[67]Data Inputs'!$D$139:$D$176</definedName>
    <definedName name="FLUXOC">[119]Plan1!#REF!</definedName>
    <definedName name="FOLHASE1">[120]contse98!$B$5:$H$46,[120]contse98!$B$49:$H$90,[120]contse98!$B$93:$H$134,[120]contse98!$B$137:$H$178,[120]contse98!$B$181:$H$222,[120]contse98!$B$225:$H$266,[120]contse98!$B$269:$H$310,[120]contse98!$B$313:$H$354</definedName>
    <definedName name="FOLHASE2">[120]contse98!$B$687:$H$728,[120]contse98!$B$357:$H$376,[120]contse98!$B$379:$H$398,[120]contse98!$B$731:$H$772</definedName>
    <definedName name="FOLHASUL">[120]contse98!$B$401:$H$442,[120]contse98!$B$445:$H$486,[120]contse98!$B$489:$H$662,[120]contse98!$B$665:$H$684,[120]contse98!$B$511:$H$552,[120]contse98!$B$555:$H$618</definedName>
    <definedName name="fontes2">[121]TermoPE!$B$5:$B$10</definedName>
    <definedName name="Footer">'[122]Summary Financial Info.'!$O$48</definedName>
    <definedName name="FOOTNOTE">#REF!</definedName>
    <definedName name="Footnote_pg1">#REF!</definedName>
    <definedName name="Footnote_pg2">#REF!</definedName>
    <definedName name="Footnote_pg3">#REF!</definedName>
    <definedName name="FOOTNOTEB">#N/A</definedName>
    <definedName name="footnoteheader">#REF!</definedName>
    <definedName name="FootnoteRange">#REF!</definedName>
    <definedName name="FOOTNOTES">#REF!</definedName>
    <definedName name="FORA_PRAZO">'[29]Dados Ouvidoria II'!$C$50:$O$56</definedName>
    <definedName name="Formato">[123]Informe!$L$7:$AA$21</definedName>
    <definedName name="FormulaHelpMain">#N/A</definedName>
    <definedName name="FormulaRow">#REF!</definedName>
    <definedName name="FormulaRowUS">#REF!</definedName>
    <definedName name="formulas">#REF!</definedName>
    <definedName name="FORNEC.AFILIADAS">#REF!</definedName>
    <definedName name="FORNECEDORES">#REF!</definedName>
    <definedName name="FORWARD">#REF!</definedName>
    <definedName name="FREGT"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r" hidden="1">{#N/A,#N/A,FALSE,"CONTROLE"}</definedName>
    <definedName name="fsfsgf" hidden="1">{#N/A,#N/A,FALSE,"DRE-2";#N/A,#N/A,FALSE,"DRE";#N/A,#N/A,FALSE,"ANEX-07";#N/A,#N/A,FALSE,"ANEX-08";#N/A,#N/A,FALSE,"ANEX-09";#N/A,#N/A,FALSE,"ANEX-10";#N/A,#N/A,FALSE,"ANEX-11";#N/A,#N/A,FALSE,"ANEX-12";#N/A,#N/A,FALSE,"ANEX-13";#N/A,#N/A,FALSE,"ANEX-14";#N/A,#N/A,FALSE,"BALPTR"}</definedName>
    <definedName name="fv_acq">#REF!</definedName>
    <definedName name="fv_targ">#REF!</definedName>
    <definedName name="fvcash_acq">#REF!</definedName>
    <definedName name="fvcash_targ">#REF!</definedName>
    <definedName name="fvcash_total">#REF!</definedName>
    <definedName name="fx" hidden="1">{#N/A,#N/A,FALSE,"ENERGIA";#N/A,#N/A,FALSE,"PERDIDAS";#N/A,#N/A,FALSE,"CLIENTES";#N/A,#N/A,FALSE,"ESTADO";#N/A,#N/A,FALSE,"TECNICA"}</definedName>
    <definedName name="fxa">#REF!</definedName>
    <definedName name="fxavg">[69]Assump!#REF!</definedName>
    <definedName name="fxb">#REF!</definedName>
    <definedName name="fxc">#REF!</definedName>
    <definedName name="FXEDP2000">#REF!</definedName>
    <definedName name="FXEMP2000">#REF!</definedName>
    <definedName name="fxx">[124]Sheet1!#REF!</definedName>
    <definedName name="FY1_GROSS">#REF!</definedName>
    <definedName name="FYE">[72]inputs!$F$7</definedName>
    <definedName name="FYE_BV">#REF!</definedName>
    <definedName name="FYE_Cash">#REF!</definedName>
    <definedName name="FYE_Debt">#REF!</definedName>
    <definedName name="FYE_Dep_Amort">#REF!</definedName>
    <definedName name="FYE_EBITDA">#REF!</definedName>
    <definedName name="FYE_EPS">#REF!</definedName>
    <definedName name="FYE_Gross">#REF!</definedName>
    <definedName name="FYE_INT_EXP">#REF!</definedName>
    <definedName name="FYE_LtDebt">#REF!</definedName>
    <definedName name="FYE_Minority">#REF!</definedName>
    <definedName name="FYE_NetDebt">#REF!</definedName>
    <definedName name="FYE_NI">#REF!</definedName>
    <definedName name="FYE_OpIncome">#REF!</definedName>
    <definedName name="FYE_Preferred">#REF!</definedName>
    <definedName name="FYE_Price">#REF!</definedName>
    <definedName name="FYE_PTX_INC">#REF!</definedName>
    <definedName name="FYE_Sales">#REF!</definedName>
    <definedName name="FYE_SH_Equity">#REF!</definedName>
    <definedName name="FYE_Shs">#REF!</definedName>
    <definedName name="FYE_StDebt">#REF!</definedName>
    <definedName name="FYE_Total_Assets">#REF!</definedName>
    <definedName name="FYE1_Dep_Amort">#REF!</definedName>
    <definedName name="FYE1_INT_EXP">#REF!</definedName>
    <definedName name="FYE1_OpIncome">#REF!</definedName>
    <definedName name="FYE1_PTX_INC">#REF!</definedName>
    <definedName name="FYE1_Sales">#REF!</definedName>
    <definedName name="FYE2_Dep_Amort">#REF!</definedName>
    <definedName name="FYE2_GROSS">#REF!</definedName>
    <definedName name="FYE2_INT_EXP">#REF!</definedName>
    <definedName name="FYE2_OpIncome">#REF!</definedName>
    <definedName name="FYE2_PTX_INC">#REF!</definedName>
    <definedName name="FYE2_Sales">#REF!</definedName>
    <definedName name="FYEDep_Amort">#REF!</definedName>
    <definedName name="g" localSheetId="0" hidden="1">{"assumptions and inputs",#N/A,FALSE,"valuation";"intermediate calculations",#N/A,FALSE,"valuation";"dollar conversion",#N/A,FALSE,"valuation";"analysis at various prices",#N/A,FALSE,"valuation"}</definedName>
    <definedName name="g">#REF!</definedName>
    <definedName name="g_1">[106]Valuation!#REF!</definedName>
    <definedName name="g_2">[106]Valuation!#REF!</definedName>
    <definedName name="g_3meses">#REF!</definedName>
    <definedName name="g_5años">#REF!</definedName>
    <definedName name="g_cambio">#REF!</definedName>
    <definedName name="g_costeac">#REF!</definedName>
    <definedName name="g_costemes">#REF!</definedName>
    <definedName name="G3meses">#REF!</definedName>
    <definedName name="G5años">#REF!</definedName>
    <definedName name="GANHO_PERDA">[103]ELIM_FINANCEIRA!$AR$4:$AW$17</definedName>
    <definedName name="Gcambio">#REF!</definedName>
    <definedName name="gcoste">#REF!</definedName>
    <definedName name="gdas">#REF!</definedName>
    <definedName name="gdasfg">#REF!</definedName>
    <definedName name="gdsag">#REF!</definedName>
    <definedName name="gdsg">#REF!</definedName>
    <definedName name="GEPSA">#REF!</definedName>
    <definedName name="ger_a1d">'[26](TAP) GTF'!$B$145</definedName>
    <definedName name="ger_a2d">'[26](TAP) GTF'!$B$146</definedName>
    <definedName name="ger_a3ad">'[26](TAP) GTF'!$B$148</definedName>
    <definedName name="ger_a3d">'[26](TAP) GTF'!$B$147</definedName>
    <definedName name="ger_a4d">'[26](TAP) GTF'!$B$149</definedName>
    <definedName name="gfd">#REF!</definedName>
    <definedName name="gfdhdf">#REF!</definedName>
    <definedName name="gfhfghfgh" hidden="1">{#N/A,#N/A,FALSE,"Pag.01"}</definedName>
    <definedName name="gg">#REF!</definedName>
    <definedName name="gggg" hidden="1">{#N/A,#N/A,FALSE,"ACTIVO - hoja 1";#N/A,#N/A,FALSE,"ACTIVO - hoja 2";#N/A,#N/A,FALSE,"PASIVO - hoja 1";#N/A,#N/A,FALSE,"PASIVO - hoja 2";#N/A,#N/A,FALSE,"GASTOS - hoja 1 ";#N/A,#N/A,FALSE,"GASTOS - hoja 2";#N/A,#N/A,FALSE,"INGRESOS - hoja 1 ";#N/A,#N/A,FALSE,"INGRESOS - hoja 2"}</definedName>
    <definedName name="GGGGG">#REF!,#REF!,#REF!</definedName>
    <definedName name="ggggg_27">[125]DRE!#REF!</definedName>
    <definedName name="ggggg_28">[125]DRE!#REF!</definedName>
    <definedName name="ggggg_29">[125]DRE!#REF!</definedName>
    <definedName name="ggggg_38">[125]DRE!#REF!</definedName>
    <definedName name="ggggg_41">[125]DRE!#REF!</definedName>
    <definedName name="ggggg_81">[125]DRE!#REF!</definedName>
    <definedName name="gggggg" hidden="1">{#N/A,#N/A,FALSE,"LLAVE";#N/A,#N/A,FALSE,"EERR";#N/A,#N/A,FALSE,"ESP";#N/A,#N/A,FALSE,"EOAF";#N/A,#N/A,FALSE,"CASH";#N/A,#N/A,FALSE,"FINANZAS";#N/A,#N/A,FALSE,"DEUDA";#N/A,#N/A,FALSE,"INVERSION";#N/A,#N/A,FALSE,"PERSONAL"}</definedName>
    <definedName name="ghd">#REF!</definedName>
    <definedName name="ghf">#REF!</definedName>
    <definedName name="GIUSTIFICA">#REF!</definedName>
    <definedName name="GIUSTIFICA2">#REF!</definedName>
    <definedName name="gjhyd" hidden="1">{#N/A,#N/A,FALSE,"CONTROLE"}</definedName>
    <definedName name="gkjf" hidden="1">{#N/A,#N/A,FALSE,"CONTROLE"}</definedName>
    <definedName name="GLOB">[14]Plan1!$A$1:$L$37</definedName>
    <definedName name="GLOB2">[14]Plan1!$A$39:$L$62</definedName>
    <definedName name="GN_Bogotá_10_98">#REF!</definedName>
    <definedName name="GN_Bogotá_6_98">#REF!</definedName>
    <definedName name="Gperdasiar" hidden="1">{#N/A,#N/A,FALSE,"Pag.01"}</definedName>
    <definedName name="graf1">#REF!</definedName>
    <definedName name="graf2">#REF!</definedName>
    <definedName name="grafcenel">#REF!</definedName>
    <definedName name="grafcppe">#REF!</definedName>
    <definedName name="grafdist">#REF!</definedName>
    <definedName name="grafedalpro">#REF!</definedName>
    <definedName name="grafedinfor">#REF!</definedName>
    <definedName name="grafen">#REF!</definedName>
    <definedName name="grafenernova">#REF!</definedName>
    <definedName name="grafhcenel">#REF!</definedName>
    <definedName name="grafhdn">#REF!</definedName>
    <definedName name="grafhidrorumo">#REF!</definedName>
    <definedName name="grafholding">#REF!</definedName>
    <definedName name="grafhtejo">#REF!</definedName>
    <definedName name="grafinternel">#REF!</definedName>
    <definedName name="graflabelec">#REF!</definedName>
    <definedName name="graflte">#REF!</definedName>
    <definedName name="grafmrh">#REF!</definedName>
    <definedName name="grafprod">#REF!</definedName>
    <definedName name="grafproet">#REF!</definedName>
    <definedName name="grafren">#REF!</definedName>
    <definedName name="grafsavida">#REF!</definedName>
    <definedName name="grafsle">#REF!</definedName>
    <definedName name="Grand_total">#REF!,#REF!</definedName>
    <definedName name="graph1" hidden="1">'[9]ResGeral-NOV01'!$F$10:$F$14</definedName>
    <definedName name="GRATNAT0197">[6]OPJAN!$W$56</definedName>
    <definedName name="GRATNAT0297">[6]OPFEV!$T$56</definedName>
    <definedName name="GRATNAT0397">[6]OPMAR!$U$56</definedName>
    <definedName name="GRATNAT0497">[6]OPABR!$X$56</definedName>
    <definedName name="GRATNAT0597">[6]OPMAI!$W$56</definedName>
    <definedName name="GRATNAT0697">[6]OPJUN!$X$56</definedName>
    <definedName name="GRATNAT0797">[6]OPJUL!$Z$56</definedName>
    <definedName name="GRATNAT0897">[6]OPAGO!$X$56</definedName>
    <definedName name="GRATNAT0997">[7]INDICADO!$Y$55</definedName>
    <definedName name="GRATNAT1097">[7]INDICADO!$Z$55</definedName>
    <definedName name="GRATNAT1197">[7]INDICADO!$W$55</definedName>
    <definedName name="GRATNAT1297">[7]INDICADO!$X$55</definedName>
    <definedName name="_xlnm.Recorder">[126]Macro1!#REF!</definedName>
    <definedName name="GRIGLIA_si">#REF!</definedName>
    <definedName name="GRIGLIA_si2">#REF!</definedName>
    <definedName name="Gross">#REF!</definedName>
    <definedName name="Growth_Input">#REF!</definedName>
    <definedName name="Growth_Input_Cell">#REF!</definedName>
    <definedName name="GRUPO_1">#REF!</definedName>
    <definedName name="GRUPO_2">#REF!</definedName>
    <definedName name="GRUPO_3">#REF!</definedName>
    <definedName name="GRUPO_4">#REF!</definedName>
    <definedName name="GRUPO_5">#REF!</definedName>
    <definedName name="GRUPO_6">#REF!</definedName>
    <definedName name="GRUPO_7">#REF!</definedName>
    <definedName name="GRUPO_8">#REF!</definedName>
    <definedName name="grupo2">'[127]2. Outras Receitas'!$M$8:$BT$13</definedName>
    <definedName name="gsgs">#N/A</definedName>
    <definedName name="gte">[128]Comp!#REF!</definedName>
    <definedName name="Guaraniana" hidden="1">#REF!</definedName>
    <definedName name="GUARANIANA_AMORT10">#REF!</definedName>
    <definedName name="GUARANIANA_AMORT30">#REF!</definedName>
    <definedName name="GUARANIANA_DIFER">#REF!</definedName>
    <definedName name="gw_adj_1">#REF!</definedName>
    <definedName name="gw_adj_2">#REF!</definedName>
    <definedName name="gw_adj_3">#REF!</definedName>
    <definedName name="gw_new">#REF!</definedName>
    <definedName name="gw_targ">#REF!</definedName>
    <definedName name="gw_target">#REF!</definedName>
    <definedName name="gw_years">#REF!</definedName>
    <definedName name="gwtog">#REF!</definedName>
    <definedName name="h">#REF!</definedName>
    <definedName name="H_\CONTABIL\2000\AC1083_9">#REF!</definedName>
    <definedName name="hcenel">#REF!</definedName>
    <definedName name="hdh">#N/A</definedName>
    <definedName name="hdn">#REF!</definedName>
    <definedName name="hfgdhdf">#REF!</definedName>
    <definedName name="hgdfh">#REF!</definedName>
    <definedName name="HGG">#REF!</definedName>
    <definedName name="hghjhhgj" hidden="1">{#N/A,#N/A,FALSE,"CONTROLE";#N/A,#N/A,FALSE,"CONTROLE"}</definedName>
    <definedName name="HH">#REF!</definedName>
    <definedName name="hhghfghfh" hidden="1">{#N/A,#N/A,FALSE,"ACTIVO - hoja 1";#N/A,#N/A,FALSE,"ACTIVO - hoja 2";#N/A,#N/A,FALSE,"PASIVO - hoja 1";#N/A,#N/A,FALSE,"PASIVO - hoja 2";#N/A,#N/A,FALSE,"GASTOS - hoja 1 ";#N/A,#N/A,FALSE,"GASTOS - hoja 2";#N/A,#N/A,FALSE,"INGRESOS - hoja 1 ";#N/A,#N/A,FALSE,"INGRESOS - hoja 2"}</definedName>
    <definedName name="HHHH">#REF!,#REF!,#REF!</definedName>
    <definedName name="HiddenRow">#REF!</definedName>
    <definedName name="HIDE">#REF!</definedName>
    <definedName name="hidrorumo">#REF!</definedName>
    <definedName name="Hipoteses">[25]Taxas!$I$1:$AT$6</definedName>
    <definedName name="HistFiscal">'[55]Data Input Page'!$BP:$BP,'[55]Data Input Page'!$BR:$BR,'[55]Data Input Page'!$CB:$CB,'[55]Data Input Page'!$CD:$CD,'[55]Data Input Page'!$CN:$CN,'[55]Data Input Page'!$CP:$CP,'[55]Data Input Page'!$CZ:$CZ,'[55]Data Input Page'!$DB:$DB,'[55]Data Input Page'!$DH:$DH,'[55]Data Input Page'!$DJ:$DJ,'[55]Data Input Page'!$DP:$DP,'[55]Data Input Page'!$DR:$DR,'[55]Data Input Page'!$DX:$DX,'[55]Data Input Page'!$DZ:$DZ,'[55]Data Input Page'!$EJ:$EJ,'[55]Data Input Page'!$EL:$EL,'[55]Data Input Page'!$FD:$FD,'[55]Data Input Page'!$FF:$FF</definedName>
    <definedName name="historico" hidden="1">[13]Link!$C$17:$N$17</definedName>
    <definedName name="hjawt" hidden="1">{#N/A,#N/A,FALSE,"CONTROLE"}</definedName>
    <definedName name="hn.ExtDb" hidden="1">FALSE</definedName>
    <definedName name="hn.ModelType" hidden="1">"DEAL"</definedName>
    <definedName name="hn.ModelVersion" hidden="1">1</definedName>
    <definedName name="hn.NoUpload" hidden="1">0</definedName>
    <definedName name="HOECHST______20">#REF!</definedName>
    <definedName name="holding_ant">#REF!</definedName>
    <definedName name="holding_cactual">#REF!</definedName>
    <definedName name="HomeBase">#REF!</definedName>
    <definedName name="HONORARIO">#REF!</definedName>
    <definedName name="horas_fora_ponta_mes">[36]Inputs!$C$20</definedName>
    <definedName name="horas_fora_ponta_per_seco">[36]Inputs!$C$23</definedName>
    <definedName name="horas_fora_ponta_per_umido">[36]Inputs!$C$24</definedName>
    <definedName name="horas_ponta_mes">[36]Inputs!$C$19</definedName>
    <definedName name="horas_ponta_per_seco">[36]Inputs!$C$21</definedName>
    <definedName name="horas_ponta_per_umido">[36]Inputs!$C$22</definedName>
    <definedName name="ht" hidden="1">{#N/A,#N/A,FALSE,"CONTROLE"}</definedName>
    <definedName name="htejo">#REF!</definedName>
    <definedName name="HTML" hidden="1">{"'PXR_6500'!$A$1:$I$124"}</definedName>
    <definedName name="HTML_CodePage" hidden="1">1252</definedName>
    <definedName name="HTML_Control" localSheetId="0" hidden="1">{"'ec X reg'!$C$27:$F$31","'ec X reg'!$C$27:$F$31","'cobert reg(-)ant'!$B$8:$D$20","'ec X reg'!$C$27:$F$31"}</definedName>
    <definedName name="HTML_Control" hidden="1">{"'MAR'!$B$2:$Q$29","'Resumo Mensal - Consumo 2002'!$B$2:$O$29","'Resumo Mensal - Clientes 2002'!$B$2:$O$29","'Resumo Anual - Consumo'!$B$2:$H$29"}</definedName>
    <definedName name="HTML_Description" hidden="1">""</definedName>
    <definedName name="HTML_Email" localSheetId="0" hidden="1">"rogerio.lelis@unibanco.com.br"</definedName>
    <definedName name="HTML_Email" hidden="1">""</definedName>
    <definedName name="HTML_Header" localSheetId="0" hidden="1">"março de 2001"</definedName>
    <definedName name="HTML_Header" hidden="1">""</definedName>
    <definedName name="HTML_LastUpdate" localSheetId="0" hidden="1">"13/07/01"</definedName>
    <definedName name="HTML_LastUpdate" hidden="1">"30/04/02"</definedName>
    <definedName name="HTML_LineAfter" localSheetId="0" hidden="1">TRUE</definedName>
    <definedName name="HTML_LineAfter" hidden="1">FALSE</definedName>
    <definedName name="HTML_LineBefore" localSheetId="0" hidden="1">TRUE</definedName>
    <definedName name="HTML_LineBefore" hidden="1">FALSE</definedName>
    <definedName name="HTML_Name" localSheetId="0" hidden="1">"Global Risk Management"</definedName>
    <definedName name="HTML_Name" hidden="1">"Regina Akemi Sasai"</definedName>
    <definedName name="HTML_OBDlg2" hidden="1">TRUE</definedName>
    <definedName name="HTML_OBDlg3" hidden="1">TRUE</definedName>
    <definedName name="HTML_OBDlg4" hidden="1">TRUE</definedName>
    <definedName name="HTML_OS" hidden="1">0</definedName>
    <definedName name="HTML_PathFile" localSheetId="0" hidden="1">"C:\Rogério\Alocação\01_03\UBB\Consolidado\Alocação_mar01.htm"</definedName>
    <definedName name="HTML_PathFile" hidden="1">"C:\arqexcel\Sistema de Gestão de Mercado\Arquivos Intranet\2002\htm\MeuHTML2.htm"</definedName>
    <definedName name="HTML_PathFileMac" hidden="1">"Macintosh HD:HomePageStuff:New_Home_Page:datafile:histret.html"</definedName>
    <definedName name="HTML_PathTemplate" localSheetId="0" hidden="1">"C:\Rogério\Alocação\01_03\UBB\Consolidado\alocação_0103.htm"</definedName>
    <definedName name="HTML_PathTemplate" hidden="1">"C:\arqexcel\Sistema de Gestão de Mercado\Arquivos Intranet\2002\htm\HTMLTemp.htm"</definedName>
    <definedName name="HTML_Title" localSheetId="0" hidden="1">"Alocação de Capital"</definedName>
    <definedName name="HTML_Title" hidden="1">"comeramohtm2"</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#REF!</definedName>
    <definedName name="I.R">#REF!</definedName>
    <definedName name="I_NETO">[100]Hoja1!$E$19:$X$19</definedName>
    <definedName name="IBENER_AMORT10">#REF!</definedName>
    <definedName name="IBENER_AMORT30">#REF!</definedName>
    <definedName name="IBENER_DIFER">#REF!</definedName>
    <definedName name="IBENER_S.A.">#REF!,#REF!</definedName>
    <definedName name="ICMS0197">[6]OPJAN!$W$46</definedName>
    <definedName name="ICMS0297">[6]OPFEV!$T$46</definedName>
    <definedName name="ICMS0397">[6]OPMAR!$U$46</definedName>
    <definedName name="ICMS0497">[6]OPABR!$X$46</definedName>
    <definedName name="ICMS0597">[6]OPMAI!$W$45</definedName>
    <definedName name="ICMS0697">[6]OPJUN!$X$45</definedName>
    <definedName name="ICMS0797">[6]OPJUL!$Z$45</definedName>
    <definedName name="ICMS0897">[6]OPAGO!$X$45</definedName>
    <definedName name="ICMS0997">[7]INDICADO!$Y$44</definedName>
    <definedName name="ICMS1097">[7]INDICADO!$Z$44</definedName>
    <definedName name="ICMS1197">[7]INDICADO!$W$44</definedName>
    <definedName name="ICMS1297">[7]INDICADO!$X$44</definedName>
    <definedName name="ICMSBXCOM">[129]CRITERIOS!$H$265:$I$266</definedName>
    <definedName name="ICMSBXCPRO">[129]CRITERIOS!$W$265:$X$266</definedName>
    <definedName name="ICMSBXILUM">[129]CRITERIOS!$Q$265:$R$266</definedName>
    <definedName name="ICMSBXIND">[129]CRITERIOS!$E$265:$F$266</definedName>
    <definedName name="ICMSBXPPUB">[129]CRITERIOS!$N$265:$O$266</definedName>
    <definedName name="ICMSBXRES">[129]CRITERIOS!$B$265:$C$266</definedName>
    <definedName name="ICMSBXREV">[129]CRITERIOS!$Z$265:$AA$266</definedName>
    <definedName name="ICMSBXRUR">[129]CRITERIOS!$K$265:$L$266</definedName>
    <definedName name="ICMSBXSPUB">[129]CRITERIOS!$T$265:$U$266</definedName>
    <definedName name="ICMSCOM">[64]CRITERIOS!$H$70:$I$120</definedName>
    <definedName name="ICMSCPRO">[64]CRITERIOS!$W$70:$X$120</definedName>
    <definedName name="ICMSECECOM">[64]CRITERIOS!$H$70:$I$71</definedName>
    <definedName name="ICMSECECPRO">[64]CRITERIOS!$W$70:$X$71</definedName>
    <definedName name="ICMSECEILUM">[64]CRITERIOS!$Q$70:$R$71</definedName>
    <definedName name="ICMSECEIND">[64]CRITERIOS!$E$70:$F$71</definedName>
    <definedName name="ICMSECEPPUB">[64]CRITERIOS!$N$70:$O$71</definedName>
    <definedName name="ICMSECERES">[64]CRITERIOS!$B$70:$C$71</definedName>
    <definedName name="ICMSECEREV">[64]CRITERIOS!$Z$70:$AA$71</definedName>
    <definedName name="ICMSECERUR">[64]CRITERIOS!$K$70:$L$71</definedName>
    <definedName name="ICMSECESPUB">[64]CRITERIOS!$T$70:$U$71</definedName>
    <definedName name="ICMSILUM">[64]CRITERIOS!$Q$70:$R$120</definedName>
    <definedName name="ICMSIND">[64]CRITERIOS!$E$70:$F$120</definedName>
    <definedName name="ICMSPPUB">[64]CRITERIOS!$N$70:$O$120</definedName>
    <definedName name="ICMSRES">[64]CRITERIOS!$B$70:$C$120</definedName>
    <definedName name="ICMSREV">[64]CRITERIOS!$Z$70:$AA$120</definedName>
    <definedName name="ICMSRUR">[64]CRITERIOS!$K$70:$L$120</definedName>
    <definedName name="ICMSSPUB">[64]CRITERIOS!$T$70:$U$120</definedName>
    <definedName name="Identifier1">#REF!</definedName>
    <definedName name="Identifier3">#REF!</definedName>
    <definedName name="Identifier4">#REF!</definedName>
    <definedName name="IGPM">[25]Taxas!$A$1:$B$65536</definedName>
    <definedName name="IGPM2">'[34] ER'!$F$15</definedName>
    <definedName name="II">#REF!</definedName>
    <definedName name="iii" hidden="1">#REF!</definedName>
    <definedName name="ik"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lkufsiou">#N/A</definedName>
    <definedName name="im">[10]ANALI2001!$CL$8144</definedName>
    <definedName name="ime" hidden="1">{#N/A,#N/A,FALSE,"LLAVE";#N/A,#N/A,FALSE,"EERR";#N/A,#N/A,FALSE,"ESP";#N/A,#N/A,FALSE,"EOAF";#N/A,#N/A,FALSE,"CASH";#N/A,#N/A,FALSE,"FINANZAS";#N/A,#N/A,FALSE,"DEUDA";#N/A,#N/A,FALSE,"INVERSION";#N/A,#N/A,FALSE,"PERSONAL"}</definedName>
    <definedName name="imob"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ARREND">#N/A</definedName>
    <definedName name="IMOB.USO">#N/A</definedName>
    <definedName name="imob1" hidden="1">{#N/A,#N/A,FALSE,"DRE-2";#N/A,#N/A,FALSE,"DRE";#N/A,#N/A,FALSE,"ANEX-07";#N/A,#N/A,FALSE,"ANEX-08";#N/A,#N/A,FALSE,"ANEX-09";#N/A,#N/A,FALSE,"ANEX-10";#N/A,#N/A,FALSE,"ANEX-11";#N/A,#N/A,FALSE,"ANEX-12";#N/A,#N/A,FALSE,"ANEX-13";#N/A,#N/A,FALSE,"ANEX-14";#N/A,#N/A,FALSE,"BALPTR"}</definedName>
    <definedName name="IMOBILIZADO">#REF!</definedName>
    <definedName name="IMP">#REF!</definedName>
    <definedName name="IMP.RECOLHER">#REF!</definedName>
    <definedName name="IMP.RENDA">#REF!</definedName>
    <definedName name="IMP_1">#REF!</definedName>
    <definedName name="IMP_10">#REF!</definedName>
    <definedName name="IMP_11">#REF!</definedName>
    <definedName name="IMP_12">#REF!</definedName>
    <definedName name="IMP_2">#REF!</definedName>
    <definedName name="IMP_3">#REF!</definedName>
    <definedName name="IMP_4">#REF!</definedName>
    <definedName name="IMP_5">#REF!</definedName>
    <definedName name="IMP_6">#REF!</definedName>
    <definedName name="IMP_7">#REF!</definedName>
    <definedName name="IMP_8">#REF!</definedName>
    <definedName name="IMP_9">#REF!</definedName>
    <definedName name="IMP_A">#REF!</definedName>
    <definedName name="IMP_B">#REF!</definedName>
    <definedName name="IMP_C">#REF!</definedName>
    <definedName name="IMP_D">#REF!</definedName>
    <definedName name="IMP_E">#REF!</definedName>
    <definedName name="IMP_F">#REF!</definedName>
    <definedName name="IMP_G">#REF!</definedName>
    <definedName name="IMP_H">#REF!</definedName>
    <definedName name="IMP_I">#REF!</definedName>
    <definedName name="IMP_J">#REF!</definedName>
    <definedName name="IMP_L">#REF!</definedName>
    <definedName name="IMPDEMCOM">[64]CRITERIOS!$H$52:$I$61</definedName>
    <definedName name="IMPDEMCPRO">[64]CRITERIOS!$W$52:$X$61</definedName>
    <definedName name="IMPDEMILUM">[64]CRITERIOS!$Q$52:$R$61</definedName>
    <definedName name="IMPDEMIND">[64]CRITERIOS!$E$52:$F$61</definedName>
    <definedName name="IMPDEMPPUB">[64]CRITERIOS!$N$52:$O$61</definedName>
    <definedName name="IMPDEMRES">[64]CRITERIOS!$B$52:$C$61</definedName>
    <definedName name="IMPDEMREV">[64]CRITERIOS!$Z$52:$AA$61</definedName>
    <definedName name="IMPDEMRUR">[64]CRITERIOS!$K$52:$L$61</definedName>
    <definedName name="IMPDEMSPUB">[64]CRITERIOS!$T$52:$U$61</definedName>
    <definedName name="IMPENERCOM">[64]CRITERIOS!$H$5:$I$40</definedName>
    <definedName name="IMPENERCPRO">[64]CRITERIOS!$W$5:$X$40</definedName>
    <definedName name="IMPENERILUM">[64]CRITERIOS!$Q$5:$R$40</definedName>
    <definedName name="IMPENERIND">[64]CRITERIOS!$E$5:$F$40</definedName>
    <definedName name="IMPENERPPUB">[64]CRITERIOS!$N$5:$O$40</definedName>
    <definedName name="IMPENERRES">[64]CRITERIOS!$B$5:$C$40</definedName>
    <definedName name="IMPENERREV">[64]CRITERIOS!$Z$5:$AA$40</definedName>
    <definedName name="IMPENERRUR">[64]CRITERIOS!$K$5:$L$40</definedName>
    <definedName name="IMPENERSPUB">[64]CRITERIOS!$T$5:$U$40</definedName>
    <definedName name="IMPOS.DIF.ATIVO">#REF!</definedName>
    <definedName name="IMPOS.DIF.PASSIVO">#REF!</definedName>
    <definedName name="impressão">#REF!</definedName>
    <definedName name="Impuesto_a_la_Renta">#REF!</definedName>
    <definedName name="Impuestos_Tasas_2002">#REF!</definedName>
    <definedName name="ina">[130]Plan3!$A$3:$AA$11</definedName>
    <definedName name="Inc.sum">#REF!</definedName>
    <definedName name="INCENTIVO.FISCAL">#REF!</definedName>
    <definedName name="INCOLLA_VALORI">#REF!</definedName>
    <definedName name="INCOLLA_VALORI2">#REF!</definedName>
    <definedName name="IndA1">[56]Critérios!$C$56:$E$57</definedName>
    <definedName name="INDECO">'[131]di a termo ie3-05'!$A$3:$H$98</definedName>
    <definedName name="INDEX">#REF!</definedName>
    <definedName name="INDICADORES01">'[132]pl atual'!$A$1:$A$65536</definedName>
    <definedName name="INDICE">'[9]ResGeral-NOV01'!$A$1:$H$58</definedName>
    <definedName name="INDICE___0">[9]ResGeral_NOV01!$A$1:$H$58</definedName>
    <definedName name="INDICE___14">[9]ResGeral_NOV01!$A$1:$H$58</definedName>
    <definedName name="INDICE___3">[9]ResGeral_NOV01!$A$1:$H$58</definedName>
    <definedName name="indice_abr">[133]CVA_Projetada12meses!$A$520:$O$561</definedName>
    <definedName name="Indice_Ano_Ant">'[29]Dados Faturamento'!$C$61:$N$67</definedName>
    <definedName name="Indice_Ante">'[29]Dados Faturamento'!$AX$3</definedName>
    <definedName name="Indice_Mes">'[29]Dados Faturamento'!$C$71:$N$77</definedName>
    <definedName name="IndustryName">#REF!</definedName>
    <definedName name="INF.GER.">#REF!</definedName>
    <definedName name="INF.GER1">#REF!</definedName>
    <definedName name="infbz">[69]Assump!#REF!</definedName>
    <definedName name="Inflación">'[134]Hipótesis Económicas(Rev)'!$G$17:$Q$17</definedName>
    <definedName name="Inflación_mensual">#REF!</definedName>
    <definedName name="infrelev">'[9]ResGeral-NOV01'!$A$1:$J$52</definedName>
    <definedName name="infrelev___0">[9]ResGeral_NOV01!$A$1:$J$52</definedName>
    <definedName name="infrelev___14">[9]ResGeral_NOV01!$A$1:$J$52</definedName>
    <definedName name="infrelev___3">[9]ResGeral_NOV01!$A$1:$J$52</definedName>
    <definedName name="infus">[69]Assump!#REF!</definedName>
    <definedName name="ing" localSheetId="0">#REF!</definedName>
    <definedName name="ing">#REF!</definedName>
    <definedName name="inghfr">[135]ANALI2000!$CL$8178</definedName>
    <definedName name="INI_COMPL_NEWAVE">[37]Controle!$H$53</definedName>
    <definedName name="INÍCIO">[8]LCONTR!#REF!</definedName>
    <definedName name="INPC">[113]INPC!$A$3:$C$57</definedName>
    <definedName name="Input">#REF!</definedName>
    <definedName name="input_sheet">#REF!</definedName>
    <definedName name="InputBottomRow">#REF!</definedName>
    <definedName name="Inputs_Usinas_Ger">[136]Inputs_Unidades_Geradoras!$A$7:$N$37</definedName>
    <definedName name="Insere">#N/A</definedName>
    <definedName name="insert">#N/A</definedName>
    <definedName name="INSP_META">'[29]Dados Perdas'!$C$36:$O$42</definedName>
    <definedName name="INSP_REAL">'[29]Dados Perdas'!$C$26:$O$32</definedName>
    <definedName name="INSS0197">[6]OPJAN!$W$57</definedName>
    <definedName name="INSS0297">[6]OPFEV!$T$57</definedName>
    <definedName name="INSS0397">[6]OPMAR!$U$57</definedName>
    <definedName name="INSS0497">[6]OPABR!$X$57</definedName>
    <definedName name="INSS0597">[6]OPMAI!$W$57</definedName>
    <definedName name="INSS0697">[6]OPJUN!$X$57</definedName>
    <definedName name="INSS0797">[6]OPJUL!$Z$57</definedName>
    <definedName name="INSS0897">[6]OPAGO!$X$57</definedName>
    <definedName name="INSS0997">[7]INDICADO!$Y$56</definedName>
    <definedName name="INSS1097">[7]INDICADO!$Z$56</definedName>
    <definedName name="INSS1197">[7]INDICADO!$W$56</definedName>
    <definedName name="INSS1297">[7]INDICADO!$X$56</definedName>
    <definedName name="INSTRUÇÕES">#REF!</definedName>
    <definedName name="int_adj_1">#REF!</definedName>
    <definedName name="int_adj_2">#REF!</definedName>
    <definedName name="int_adj_3">#REF!</definedName>
    <definedName name="INT_EXP">#REF!</definedName>
    <definedName name="interes">#REF!</definedName>
    <definedName name="internel">#REF!</definedName>
    <definedName name="IntersectRow">#REF!</definedName>
    <definedName name="inv">[137]MACROS!$B$10</definedName>
    <definedName name="INV.COLIGADAS">#REF!</definedName>
    <definedName name="INV.OUTROS">#REF!</definedName>
    <definedName name="inversionesok">#REF!</definedName>
    <definedName name="INVEST0197">[6]OPJAN!$W$69</definedName>
    <definedName name="INVEST0297">[6]OPFEV!$T$69</definedName>
    <definedName name="INVEST0397">[6]OPMAR!$U$69</definedName>
    <definedName name="INVEST0497">[6]OPABR!$X$68</definedName>
    <definedName name="INVEST0597">[6]OPMAI!$W$68</definedName>
    <definedName name="INVEST0697">[6]OPJUN!$X$68</definedName>
    <definedName name="INVEST0797">[6]OPJUL!$Z$68</definedName>
    <definedName name="INVEST0897">[6]OPAGO!$X$68</definedName>
    <definedName name="INVEST0997">[7]INDICADO!$Y$66</definedName>
    <definedName name="INVEST1097">[7]INDICADO!$Z$66</definedName>
    <definedName name="INVEST1296">[6]OPDEZ96!$V$68</definedName>
    <definedName name="INVEST1297">[7]INDICADO!$X$66</definedName>
    <definedName name="INVESTIMENTOS">#REF!</definedName>
    <definedName name="InvestmentsInUnconsolidatedAffiliates">#REF!</definedName>
    <definedName name="IP_Penetration_Calculation">#REF!</definedName>
    <definedName name="ipc">[100]Hoja1!$E$16:$AI$16</definedName>
    <definedName name="IPC_Mex">#REF!</definedName>
    <definedName name="IPC_USA">#REF!</definedName>
    <definedName name="IPCA">'[138]Séries IGP-M e IPCA'!$B$175:$D$234</definedName>
    <definedName name="IPCA2">'[34] ER'!$F$13</definedName>
    <definedName name="iperda2000R">[139]ANALI98!#REF!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42919.6144560185</definedName>
    <definedName name="IQ_QTD" hidden="1">750000</definedName>
    <definedName name="IQ_TODAY" hidden="1">0</definedName>
    <definedName name="IQ_YTDMONTH" hidden="1">130000</definedName>
    <definedName name="IR.ESTADO">#REF!</definedName>
    <definedName name="IR_ANO">#REF!</definedName>
    <definedName name="Ir_para_Impressão">#REF!</definedName>
    <definedName name="IR_UFIR">#REF!</definedName>
    <definedName name="IRCIA0197">[6]OPJAN!$W$41</definedName>
    <definedName name="IRCIA0297">[6]OPFEV!$T$41</definedName>
    <definedName name="IRCIA0397">[6]OPMAR!$U$41</definedName>
    <definedName name="IRCIA0497">[6]OPABR!$X$41</definedName>
    <definedName name="IRCIA0597">[6]OPMAI!$W$40</definedName>
    <definedName name="IRCIA0697">[6]OPJUN!$X$40</definedName>
    <definedName name="IRCIA0797">[6]OPJUL!$Z$40</definedName>
    <definedName name="IRCIA0897">[6]OPAGO!$X$40</definedName>
    <definedName name="IRCIA0997">[7]INDICADO!$Y$39</definedName>
    <definedName name="IRCIA1097">[7]INDICADO!$Z$39</definedName>
    <definedName name="IRCIA1197">[7]INDICADO!$W$39</definedName>
    <definedName name="IRCIA1297">[7]INDICADO!$X$39</definedName>
    <definedName name="IRDIV0197">[6]OPJAN!$W$42</definedName>
    <definedName name="IRDIV0297">[6]OPFEV!$T$42</definedName>
    <definedName name="IRDIV0397">[6]OPMAR!$U$42</definedName>
    <definedName name="IRDIV0497">[6]OPABR!$X$42</definedName>
    <definedName name="IRDIV0597">[6]OPMAI!$W$41</definedName>
    <definedName name="IRDIV0697">[6]OPJUN!$X$41</definedName>
    <definedName name="IRDIV0797">[6]OPJUL!$Z$41</definedName>
    <definedName name="IRDIV0897">[6]OPAGO!$X$41</definedName>
    <definedName name="IRDIV0997">[7]INDICADO!$Y$40</definedName>
    <definedName name="IRDIV1097">[7]INDICADO!$Z$40</definedName>
    <definedName name="IRDIV1197">[7]INDICADO!$W$40</definedName>
    <definedName name="IRDIV1297">[7]INDICADO!$X$40</definedName>
    <definedName name="IREMP0197">[6]OPJAN!$W$58</definedName>
    <definedName name="IREMP0297">[6]OPFEV!$T$58</definedName>
    <definedName name="IREMP0397">[6]OPMAR!$U$58</definedName>
    <definedName name="IREMP0497">[6]OPABR!$X$58</definedName>
    <definedName name="IREMP0597">[6]OPMAI!$W$58</definedName>
    <definedName name="IREMP0697">[6]OPJUN!$X$58</definedName>
    <definedName name="IREMP0797">[6]OPJUL!$Z$58</definedName>
    <definedName name="IREMP0897">[6]OPAGO!$X$58</definedName>
    <definedName name="IREMP0997">[7]INDICADO!$Y$57</definedName>
    <definedName name="IREMP1097">[7]INDICADO!$Z$57</definedName>
    <definedName name="IREMP1197">[7]INDICADO!$W$57</definedName>
    <definedName name="IREMP1297">[7]INDICADO!$X$57</definedName>
    <definedName name="IRR">'[140]Consolidated Stand Alone'!#REF!</definedName>
    <definedName name="IS_COGS">#REF!</definedName>
    <definedName name="IS_convprefdiv">#REF!</definedName>
    <definedName name="IS_deprec">#REF!</definedName>
    <definedName name="IS_eps">#REF!</definedName>
    <definedName name="IS_goodwill">#REF!</definedName>
    <definedName name="IS_inctaxes">#REF!</definedName>
    <definedName name="IS_intangamort">#REF!</definedName>
    <definedName name="IS_intconvert">#REF!</definedName>
    <definedName name="IS_intexisting">#REF!</definedName>
    <definedName name="IS_intincome">#REF!</definedName>
    <definedName name="IS_intrevolver">#REF!</definedName>
    <definedName name="IS_minority">#REF!</definedName>
    <definedName name="IS_otherexp">#REF!</definedName>
    <definedName name="IS_revenues">#REF!</definedName>
    <definedName name="IS_SGA">#REF!</definedName>
    <definedName name="IS_straightprefdiv">#REF!</definedName>
    <definedName name="IsColHidden" hidden="1">FALSE</definedName>
    <definedName name="ISDCOM">[141]CRITERIOS!$H$224:$I$226</definedName>
    <definedName name="ISDCPRO">[141]CRITERIOS!$W$224:$X$226</definedName>
    <definedName name="ISDILUM">[141]CRITERIOS!$Q$224:$R$226</definedName>
    <definedName name="ISDIND">[141]CRITERIOS!$E$224:$F$226</definedName>
    <definedName name="ISDPPUB">[141]CRITERIOS!$N$224:$O$226</definedName>
    <definedName name="ISDRES">[141]CRITERIOS!$B$224:$C$226</definedName>
    <definedName name="ISDREV">[141]CRITERIOS!$Z$224:$AA$226</definedName>
    <definedName name="ISDRUR">[141]CRITERIOS!$K$224:$L$226</definedName>
    <definedName name="ISDSPUB">[141]CRITERIOS!$T$224:$U$226</definedName>
    <definedName name="IsLTMColHidden" hidden="1">FALSE</definedName>
    <definedName name="Itaú">#REF!</definedName>
    <definedName name="ITCB_CA">#REF!</definedName>
    <definedName name="ITCB_SA">#REF!</definedName>
    <definedName name="ITCDOU_CA">#REF!</definedName>
    <definedName name="ITCDOU_SA">#REF!</definedName>
    <definedName name="ITCE_CA">#REF!</definedName>
    <definedName name="ITCE_SA">#REF!</definedName>
    <definedName name="ITCE01_CA">#REF!</definedName>
    <definedName name="ITCE01_SA">#REF!</definedName>
    <definedName name="ITCE02_CA">#REF!</definedName>
    <definedName name="ITCE02_SA">#REF!</definedName>
    <definedName name="ITCE03_CA">#REF!</definedName>
    <definedName name="ITCE03_SA">#REF!</definedName>
    <definedName name="ITCG_CA">#REF!</definedName>
    <definedName name="ITCG_SA">#REF!</definedName>
    <definedName name="ITCJ_CA">#REF!</definedName>
    <definedName name="ITCJ_SA">#REF!</definedName>
    <definedName name="ITCL_CA">#REF!</definedName>
    <definedName name="ITCL_SA">#REF!</definedName>
    <definedName name="ITCM_CA">#REF!</definedName>
    <definedName name="ITCM_SA">#REF!</definedName>
    <definedName name="ITCN_CA">#REF!</definedName>
    <definedName name="ITCN_SA">#REF!</definedName>
    <definedName name="ITCO_CA">#REF!</definedName>
    <definedName name="ITCO_SA">#REF!</definedName>
    <definedName name="ITCP_CA">#REF!</definedName>
    <definedName name="ITCP_SA">#REF!</definedName>
    <definedName name="ITCS_CA">#REF!</definedName>
    <definedName name="ITCS_SA">#REF!</definedName>
    <definedName name="ITCT_CA">#REF!</definedName>
    <definedName name="ITCT_SA">#REF!</definedName>
    <definedName name="ITEBE_CA">#REF!</definedName>
    <definedName name="ITEBE_SA">#REF!</definedName>
    <definedName name="ITEC_CA">#REF!</definedName>
    <definedName name="ITEC_SA">#REF!</definedName>
    <definedName name="ITEK_CA">#REF!</definedName>
    <definedName name="ITEK_SA">#REF!</definedName>
    <definedName name="ITELMA_CA">#REF!</definedName>
    <definedName name="ITELMA_SA">#REF!</definedName>
    <definedName name="ITEP_CA">#REF!</definedName>
    <definedName name="ITEP_SA">#REF!</definedName>
    <definedName name="ITES_CA">#REF!</definedName>
    <definedName name="ITES_SA">#REF!</definedName>
    <definedName name="ITFU_CA">#REF!</definedName>
    <definedName name="ITFU_SA">#REF!</definedName>
    <definedName name="ITGERSUL_CA">#REF!</definedName>
    <definedName name="ITGERSUL_SA">#REF!</definedName>
    <definedName name="ITLG_CA">#REF!</definedName>
    <definedName name="ITLG_SA">#REF!</definedName>
    <definedName name="ITNS_CA">#REF!</definedName>
    <definedName name="ITNS_SA">#REF!</definedName>
    <definedName name="iui" hidden="1">[142]XREF!$3:$3</definedName>
    <definedName name="iuio">#N/A</definedName>
    <definedName name="iukiikii" hidden="1">{#N/A,#N/A,FALSE,"CONTROLE"}</definedName>
    <definedName name="IVA">#REF!</definedName>
    <definedName name="j" hidden="1">'[9]ResGeral-NOV01'!$M$35:$M$47</definedName>
    <definedName name="Jan">#REF!,#REF!,#REF!</definedName>
    <definedName name="JAN.96_S_IVA">[8]LCONTR!#REF!</definedName>
    <definedName name="JAN__S_IVA">[8]LCONTR!#REF!</definedName>
    <definedName name="Jan_97">#REF!</definedName>
    <definedName name="JAN_fact">[8]LCONTR!#REF!</definedName>
    <definedName name="jd" hidden="1">{#N/A,#N/A,FALSE,"CONTROLE"}</definedName>
    <definedName name="JDAJS">'[79]assumptions-2'!#REF!</definedName>
    <definedName name="jg">#REF!</definedName>
    <definedName name="jh" hidden="1">#REF!</definedName>
    <definedName name="jhg" hidden="1">#REF!</definedName>
    <definedName name="jhh">#N/A</definedName>
    <definedName name="jhhgj" hidden="1">{#N/A,#N/A,FALSE,"CONTROLE"}</definedName>
    <definedName name="jhkj"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OU">'[143]INDICES AREAS'!$L$7:$L$42</definedName>
    <definedName name="jjj">#N/A</definedName>
    <definedName name="JJJJ">#REF!,#REF!,#REF!</definedName>
    <definedName name="jkgh">#REF!</definedName>
    <definedName name="jlkajsdA">#REF!</definedName>
    <definedName name="jr">[14]Plan1!$A$8:$P$128</definedName>
    <definedName name="JRGR0197">[6]OPJAN!$W$34</definedName>
    <definedName name="JRGR0297">[6]OPFEV!$T$34</definedName>
    <definedName name="JRGR0397">[6]OPMAR!$U$34</definedName>
    <definedName name="JRGR0497">[6]OPABR!$X$34</definedName>
    <definedName name="JRGR0597">[6]OPMAI!$W$50</definedName>
    <definedName name="JRGR0697">[6]OPJUN!$X$50</definedName>
    <definedName name="JRGR0797">[6]OPJUL!$Z$50</definedName>
    <definedName name="JRGR0897">[6]OPAGO!$X$50</definedName>
    <definedName name="JRGR0997">[7]INDICADO!$Y$49</definedName>
    <definedName name="JRGR1097">[7]INDICADO!$Z$49</definedName>
    <definedName name="JRGR1197">[7]INDICADO!$W$49</definedName>
    <definedName name="JRGR1297">[7]INDICADO!$X$49</definedName>
    <definedName name="Jul">#REF!,#REF!,#REF!</definedName>
    <definedName name="JUL__S_IVA">[8]LCONTR!#REF!</definedName>
    <definedName name="JULHO" hidden="1">{#N/A,#N/A,FALSE,"INGRESOS"}</definedName>
    <definedName name="Jun">#REF!,#REF!,#REF!</definedName>
    <definedName name="JUN__S_IVA">[8]LCONTR!#REF!</definedName>
    <definedName name="JUREMPCOMP0197">[6]OPJAN!$W$16</definedName>
    <definedName name="JUREMPCOMP0297">[6]OPFEV!$T$16</definedName>
    <definedName name="JUREMPCOMP0397">[6]OPMAR!$U$16</definedName>
    <definedName name="JUREMPCOMP0497">[6]OPABR!$X$16</definedName>
    <definedName name="JUREMPCOMP0597">[6]OPMAI!$W$16</definedName>
    <definedName name="JUREMPCOMP0697">[6]OPJUN!$X$16</definedName>
    <definedName name="JUREMPCOMP0797">[6]OPJUL!$Z$16</definedName>
    <definedName name="JUREMPCOMP0897">[6]OPAGO!$X$16</definedName>
    <definedName name="JUREMPCOMP0997">[7]INDICADO!$Y$16</definedName>
    <definedName name="JUREMPCOMP1097">[7]INDICADO!$Z$16</definedName>
    <definedName name="JUREMPCOMP1197">[7]INDICADO!$W$16</definedName>
    <definedName name="JUREMPCOMP1297">[7]INDICADO!$X$16</definedName>
    <definedName name="JUROSATRCOM">[88]CRITERIOS!$H$152:$I$153</definedName>
    <definedName name="JUROSATRCPRO">[88]CRITERIOS!$W$152:$X$153</definedName>
    <definedName name="JUROSATRILUM">[88]CRITERIOS!$Q$152:$R$153</definedName>
    <definedName name="JUROSATRIND">[88]CRITERIOS!$E$152:$F$153</definedName>
    <definedName name="JUROSATRPPUB">[88]CRITERIOS!$N$152:$O$153</definedName>
    <definedName name="JUROSATRRES">[88]CRITERIOS!$B$152:$C$153</definedName>
    <definedName name="JUROSATRREV">[88]CRITERIOS!$Z$152:$AA$153</definedName>
    <definedName name="JUROSATRRUR">[88]CRITERIOS!$K$152:$L$153</definedName>
    <definedName name="JUROSATRSPUB">[88]CRITERIOS!$T$152:$U$153</definedName>
    <definedName name="JUROSCOM">[88]CRITERIOS!$H$308:$I$309</definedName>
    <definedName name="JUROSCPRO">[88]CRITERIOS!$W$308:$X$309</definedName>
    <definedName name="JUROSILUM">[88]CRITERIOS!$Q$308:$R$309</definedName>
    <definedName name="JUROSIND">[88]CRITERIOS!$E$308:$F$309</definedName>
    <definedName name="JUROSPPUB">[88]CRITERIOS!$N$308:$O$309</definedName>
    <definedName name="JUROSRES">[88]CRITERIOS!$B$308:$C$309</definedName>
    <definedName name="JUROSREV">[88]CRITERIOS!$Z$308:$AA$309</definedName>
    <definedName name="JUROSRUR">[88]CRITERIOS!$K$308:$L$309</definedName>
    <definedName name="JUROSSPUB">[88]CRITERIOS!$T$308:$U$309</definedName>
    <definedName name="juu" hidden="1">{#N/A,#N/A,FALSE,"CONTROLE"}</definedName>
    <definedName name="jyd" hidden="1">{#N/A,#N/A,FALSE,"CONTROLE"}</definedName>
    <definedName name="K" hidden="1">#REF!</definedName>
    <definedName name="karin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hlhj">#REF!</definedName>
    <definedName name="kiy" hidden="1">{#N/A,#N/A,FALSE,"CONTROLE"}</definedName>
    <definedName name="kjashdkajhsd">#REF!</definedName>
    <definedName name="kjfhgjfj" hidden="1">{#N/A,#N/A,FALSE,"CONTROLE";#N/A,#N/A,FALSE,"CONTROLE"}</definedName>
    <definedName name="kjk">#REF!</definedName>
    <definedName name="kk" hidden="1">{#N/A,#N/A,FALSE,"1321";#N/A,#N/A,FALSE,"1324";#N/A,#N/A,FALSE,"1333";#N/A,#N/A,FALSE,"1371"}</definedName>
    <definedName name="kkkk">#REF!</definedName>
    <definedName name="kkl">#N/A</definedName>
    <definedName name="klh">#REF!</definedName>
    <definedName name="kljflksjk" hidden="1">{#N/A,#N/A,FALSE,"SIM95"}</definedName>
    <definedName name="klkl" hidden="1">{#N/A,#N/A,FALSE,"DRE-2";#N/A,#N/A,FALSE,"DRE";#N/A,#N/A,FALSE,"ANEX-07";#N/A,#N/A,FALSE,"ANEX-08";#N/A,#N/A,FALSE,"ANEX-09";#N/A,#N/A,FALSE,"ANEX-10";#N/A,#N/A,FALSE,"ANEX-11";#N/A,#N/A,FALSE,"ANEX-12";#N/A,#N/A,FALSE,"ANEX-13";#N/A,#N/A,FALSE,"ANEX-14";#N/A,#N/A,FALSE,"BALPTR"}</definedName>
    <definedName name="kll">#REF!</definedName>
    <definedName name="klutlu">#N/A</definedName>
    <definedName name="KZ">#REF!</definedName>
    <definedName name="L.">#REF!</definedName>
    <definedName name="L._REAL_CONTRIB">#REF!</definedName>
    <definedName name="L.EXPL.">#REF!</definedName>
    <definedName name="L.REAL">#REF!</definedName>
    <definedName name="L_CY_Beg">[144]Links!$F:$F</definedName>
    <definedName name="Label_Input">'[67]Data Inputs'!$B$139:$G$139</definedName>
    <definedName name="labelec">#REF!</definedName>
    <definedName name="lamp" hidden="1">{"Bradesco 1",#N/A,TRUE,"Bradesco acc_dil";"Bradesco2",#N/A,TRUE,"Bradesco acc_dil";"Bradesco3",#N/A,TRUE,"Bradesco's RWA analysis";"Unibanco1",#N/A,TRUE,"Unibanco acc_dil ";"Unibanco2",#N/A,TRUE,"Unibanco acc_dil ";"Unibanco3",#N/A,TRUE,"Unibanco's RWA analysis"}</definedName>
    <definedName name="LANC">#REF!</definedName>
    <definedName name="LANÇ_ELIM">[103]ELIM_FINANCEIRA!$B$2:$D$30</definedName>
    <definedName name="LANC1">#REF!</definedName>
    <definedName name="LAR">#REF!</definedName>
    <definedName name="Lars">[145]prison_comps!$A$5:$AD$76,[145]prison_comps!$A$77:$AD$140,[145]prison_comps!$A$142:$AD$185,[145]prison_comps!$A$193:$M$256</definedName>
    <definedName name="Last_Date_Of_Revision">#N/A</definedName>
    <definedName name="last_expl_year">[106]Valuation!#REF!</definedName>
    <definedName name="LASTYR">#REF!</definedName>
    <definedName name="Lauroste">#REF!</definedName>
    <definedName name="LeagueTrVal">#REF!</definedName>
    <definedName name="LEGENDA">#REF!</definedName>
    <definedName name="LEILÂO">[14]Plan1!$A$8:$P$134</definedName>
    <definedName name="LEILÃOI">[14]Plan1!$A$8:$P$123</definedName>
    <definedName name="lféklf">#REF!</definedName>
    <definedName name="lflfg">#N/A</definedName>
    <definedName name="LFQ">#REF!</definedName>
    <definedName name="lhjklh">#REF!</definedName>
    <definedName name="Libor">#REF!</definedName>
    <definedName name="limcount" hidden="1">1</definedName>
    <definedName name="Line_21_LG">#REF!</definedName>
    <definedName name="Links">#N/A</definedName>
    <definedName name="Lista0">'[31]CALC-RESUMO'!$A$6:$W$37</definedName>
    <definedName name="lista1">'[31]CALC-RESUMO'!$AA$3:$AV$34</definedName>
    <definedName name="LIVRE">#N/A</definedName>
    <definedName name="livre_a1dfp">'[26](TAP) GTF'!$B$124</definedName>
    <definedName name="livre_a1dp">'[26](TAP) GTF'!$B$123</definedName>
    <definedName name="livre_a1e">'[26](TAP) GTF'!$C$123</definedName>
    <definedName name="livre_a2dfp">'[26](TAP) GTF'!$B$127</definedName>
    <definedName name="livre_a2dp">'[26](TAP) GTF'!$B$126</definedName>
    <definedName name="livre_a2e">'[26](TAP) GTF'!$C$126</definedName>
    <definedName name="livre_a3adfp">'[26](TAP) GTF'!$B$133</definedName>
    <definedName name="livre_a3adp">'[26](TAP) GTF'!$B$132</definedName>
    <definedName name="livre_a3ae">'[26](TAP) GTF'!$C$132</definedName>
    <definedName name="livre_a3dfp">'[26](TAP) GTF'!$B$130</definedName>
    <definedName name="livre_a3dp">'[26](TAP) GTF'!$B$129</definedName>
    <definedName name="livre_a3e">'[26](TAP) GTF'!$C$129</definedName>
    <definedName name="livre_a4dfp">'[26](TAP) GTF'!$B$136</definedName>
    <definedName name="livre_a4dp">'[26](TAP) GTF'!$B$135</definedName>
    <definedName name="livre_a4e">'[26](TAP) GTF'!$C$135</definedName>
    <definedName name="livre_asdfp">'[26](TAP) GTF'!$B$139</definedName>
    <definedName name="livre_asdp">'[26](TAP) GTF'!$B$138</definedName>
    <definedName name="livre_ase">'[26](TAP) GTF'!$C$138</definedName>
    <definedName name="livre_btdfp">'[26](TAP) GTF'!$B$142</definedName>
    <definedName name="livre_btdp">'[26](TAP) GTF'!$B$141</definedName>
    <definedName name="livre_bte">'[26](TAP) GTF'!$C$141</definedName>
    <definedName name="lk" hidden="1">#REF!</definedName>
    <definedName name="lkhjl">#REF!</definedName>
    <definedName name="lkhjlhj">#REF!</definedName>
    <definedName name="lklh">#REF!</definedName>
    <definedName name="LL">#REF!</definedName>
    <definedName name="LLAnterior">#REF!</definedName>
    <definedName name="LPABR05">#REF!</definedName>
    <definedName name="LPABR06">#REF!</definedName>
    <definedName name="LPABR07">#REF!</definedName>
    <definedName name="LPABR08">#REF!</definedName>
    <definedName name="LPAGO05">#REF!</definedName>
    <definedName name="LPAGO06">#REF!</definedName>
    <definedName name="LPAGO07">#REF!</definedName>
    <definedName name="LPAGO08">#REF!</definedName>
    <definedName name="LPDEZ05">#REF!</definedName>
    <definedName name="LPDEZ06">#REF!</definedName>
    <definedName name="LPDEZ07">#REF!</definedName>
    <definedName name="LPFEV05">#REF!</definedName>
    <definedName name="LPFEV06">#REF!</definedName>
    <definedName name="LPFEV07">#REF!</definedName>
    <definedName name="LPFEV08">#REF!</definedName>
    <definedName name="LPJAN05">#REF!</definedName>
    <definedName name="LPJAN06">#REF!</definedName>
    <definedName name="LPJAN07">#REF!</definedName>
    <definedName name="LPJAN08">#REF!</definedName>
    <definedName name="LPJANSIM">#REF!</definedName>
    <definedName name="LPJANTESTE">#REF!</definedName>
    <definedName name="LPJUL05">#REF!</definedName>
    <definedName name="LPJUL06">#REF!</definedName>
    <definedName name="LPJUL07">#REF!</definedName>
    <definedName name="LPJUL08">#REF!</definedName>
    <definedName name="LPJUN05">#REF!</definedName>
    <definedName name="LPJUN06">#REF!</definedName>
    <definedName name="LPJUN07">#REF!</definedName>
    <definedName name="LPJUN08">#REF!</definedName>
    <definedName name="LPMAI05">#REF!</definedName>
    <definedName name="LPMAI06">#REF!</definedName>
    <definedName name="LPMAI07">#REF!</definedName>
    <definedName name="LPMAI08">#REF!</definedName>
    <definedName name="LPMAR05">#REF!</definedName>
    <definedName name="LPMAR06">#REF!</definedName>
    <definedName name="LPMAR07">#REF!</definedName>
    <definedName name="LPMAR08">#REF!</definedName>
    <definedName name="LPNOV05">#REF!</definedName>
    <definedName name="LPNOV06">#REF!</definedName>
    <definedName name="LPNOV07">#REF!</definedName>
    <definedName name="LPOUT05">#REF!</definedName>
    <definedName name="LPOUT06">#REF!</definedName>
    <definedName name="LPOUT07">#REF!</definedName>
    <definedName name="LPOUT09">[146]LPOUT09!$1:$1048576</definedName>
    <definedName name="LPSET05">#REF!</definedName>
    <definedName name="LPSET06">#REF!</definedName>
    <definedName name="LPSET07">#REF!</definedName>
    <definedName name="LRANO">#REF!</definedName>
    <definedName name="LSKÇlka">[80]DRE!#REF!</definedName>
    <definedName name="LTCelpe">#REF!</definedName>
    <definedName name="LtDebt">#REF!</definedName>
    <definedName name="lte_ant">#REF!</definedName>
    <definedName name="lte_cactual">#REF!</definedName>
    <definedName name="Ltitle">#REF!</definedName>
    <definedName name="LTM_EPS">#REF!</definedName>
    <definedName name="LTMData">'[55]Data Input Page'!$CF$23,'[55]Data Input Page'!$BJ:$BJ,'[55]Data Input Page'!$BL:$BL,'[55]Data Input Page'!$BV:$BV,'[55]Data Input Page'!$BX:$BX,'[55]Data Input Page'!$CH:$CH,'[55]Data Input Page'!$CJ:$CJ,'[55]Data Input Page'!$CT:$CT,'[55]Data Input Page'!$CV:$CV,'[55]Data Input Page'!$ED:$ED,'[55]Data Input Page'!$EF:$EF</definedName>
    <definedName name="LUCROS.EXERC">#REF!</definedName>
    <definedName name="LUCROS.EXERCICIO">#REF!</definedName>
    <definedName name="m" localSheetId="0" hidden="1">{"Bradesco 1",#N/A,TRUE,"Bradesco acc_dil";"Bradesco2",#N/A,TRUE,"Bradesco acc_dil";"Bradesco3",#N/A,TRUE,"Bradesco's RWA analysis";"Unibanco1",#N/A,TRUE,"Unibanco acc_dil ";"Unibanco2",#N/A,TRUE,"Unibanco acc_dil ";"Unibanco3",#N/A,TRUE,"Unibanco's RWA analysis"}</definedName>
    <definedName name="m" hidden="1">#REF!</definedName>
    <definedName name="M.PER">#REF!</definedName>
    <definedName name="M.YTD">#REF!</definedName>
    <definedName name="MA">#REF!</definedName>
    <definedName name="Macro2">[147]MACRO1!#REF!</definedName>
    <definedName name="MacroData">[57]MacroData!$B$2:$J$80</definedName>
    <definedName name="MacroPlan04">[57]MacroData!$B$82:$I$96</definedName>
    <definedName name="MACROS">#REF!</definedName>
    <definedName name="mad"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ruga" hidden="1">{"Bradesco 1",#N/A,TRUE,"Bradesco acc_dil";"Bradesco2",#N/A,TRUE,"Bradesco acc_dil";"Bradesco3",#N/A,TRUE,"Bradesco's RWA analysis";"Unibanco1",#N/A,TRUE,"Unibanco acc_dil ";"Unibanco2",#N/A,TRUE,"Unibanco acc_dil ";"Unibanco3",#N/A,TRUE,"Unibanco's RWA analysis"}</definedName>
    <definedName name="Mai">#REF!,#REF!,#REF!</definedName>
    <definedName name="MAI__S_IVA">[8]LCONTR!#REF!</definedName>
    <definedName name="maio" hidden="1">{#N/A,#N/A,FALSE,"INGRESOS"}</definedName>
    <definedName name="Maiuscola">#REF!</definedName>
    <definedName name="Maiuscola2">#REF!</definedName>
    <definedName name="MAND">[148]Andam.!$F$1:$F$65536</definedName>
    <definedName name="manoel">#REF!</definedName>
    <definedName name="Manual">[149]Manual!$A$1:$B$134</definedName>
    <definedName name="mapa">#REF!</definedName>
    <definedName name="mapa1">#REF!</definedName>
    <definedName name="mar" hidden="1">[150]Encargos!$D:$D</definedName>
    <definedName name="MAR__S_IVA">[8]LCONTR!#REF!</definedName>
    <definedName name="marc" hidden="1">[150]Resumo!$C$29</definedName>
    <definedName name="marcelo">#REF!</definedName>
    <definedName name="MARCIO">#REF!</definedName>
    <definedName name="MARÇO" hidden="1">{#N/A,#N/A,TRUE,"RESUMEN";#N/A,#N/A,TRUE,"SENSIBILIDADES";#N/A,#N/A,TRUE,"HIPOTESIS";#N/A,#N/A,TRUE,"INGRESOS";#N/A,#N/A,TRUE,"INVERSIONES MEDIOS MATERIALES"}</definedName>
    <definedName name="MARÇO2013">#REF!</definedName>
    <definedName name="marcos" hidden="1">{#N/A,#N/A,FALSE,"ENERGIA";#N/A,#N/A,FALSE,"PERDIDAS";#N/A,#N/A,FALSE,"CLIENTES";#N/A,#N/A,FALSE,"ESTADO";#N/A,#N/A,FALSE,"TECNICA"}</definedName>
    <definedName name="MarketCap">#REF!</definedName>
    <definedName name="MARLI">[89]AESMES!$A$6:$B$8</definedName>
    <definedName name="marrr">[151]Lead!$F:$F</definedName>
    <definedName name="mary">#REF!</definedName>
    <definedName name="MAT.INTERMED">#REF!</definedName>
    <definedName name="Materiais">#REF!</definedName>
    <definedName name="MATERIAL0197">[6]OPJAN!$W$68</definedName>
    <definedName name="MATERIAL0297">[6]OPFEV!$T$68</definedName>
    <definedName name="MATERIAL0397">[6]OPMAR!$U$68</definedName>
    <definedName name="MATERIAL0497">[6]OPABR!$X$67</definedName>
    <definedName name="MATERIAL0597">[6]OPMAI!$W$67</definedName>
    <definedName name="MATERIAL0697">[6]OPJUN!$X$67</definedName>
    <definedName name="MATERIAL0797">[6]OPJUL!$Z$67</definedName>
    <definedName name="MATERIAL0897">[6]OPAGO!$X$67</definedName>
    <definedName name="MATERIAL0997">[7]INDICADO!$Y$65</definedName>
    <definedName name="MATERIAL1097">[7]INDICADO!$Z$65</definedName>
    <definedName name="MATERIAL1296">[6]OPDEZ96!$V$67</definedName>
    <definedName name="MATERIAL1297">[7]INDICADO!$X$65</definedName>
    <definedName name="MATIMPORT0197">[6]OPJAN!$W$70</definedName>
    <definedName name="MATIMPORT0297">[6]OPFEV!$T$70</definedName>
    <definedName name="MATIMPORT0397">[6]OPMAR!$U$70</definedName>
    <definedName name="MATIMPORT0497">[6]OPABR!$X$69</definedName>
    <definedName name="MATIMPORT0597">[6]OPMAI!$W$69</definedName>
    <definedName name="MATIMPORT0697">[6]OPJUN!$X$69</definedName>
    <definedName name="MATIMPORT0797">[6]OPJUL!$Z$69</definedName>
    <definedName name="MATIMPORT0897">[6]OPAGO!$X$69</definedName>
    <definedName name="MATIMPORT0997">[7]INDICADO!$Y$67</definedName>
    <definedName name="MATIMPORT1097">[7]INDICADO!$Z$67</definedName>
    <definedName name="MATIMPORT1296">[6]OPDEZ96!$V$69</definedName>
    <definedName name="MATIMPORT1297">[7]INDICADO!$X$67</definedName>
    <definedName name="MATRIZ">#REF!</definedName>
    <definedName name="mb">#REF!</definedName>
    <definedName name="mbgs">#REF!</definedName>
    <definedName name="MCON">'[148]Concl.'!$F$1:$F$65536</definedName>
    <definedName name="me">#REF!</definedName>
    <definedName name="MEBIADCR">#REF!</definedName>
    <definedName name="med.asset.beta">#REF!</definedName>
    <definedName name="medioreal_CHP">#REF!</definedName>
    <definedName name="medioreal_Co">#REF!</definedName>
    <definedName name="medioreal_Qtz">'[152]DVME_EEGSA (P.E.)'!#REF!</definedName>
    <definedName name="medioreal_R">#REF!</definedName>
    <definedName name="medioreal_US">#REF!</definedName>
    <definedName name="men" hidden="1">{#N/A,#N/A,FALSE,"LLAVE";#N/A,#N/A,FALSE,"EERR";#N/A,#N/A,FALSE,"ESP";#N/A,#N/A,FALSE,"EOAF";#N/A,#N/A,FALSE,"CASH";#N/A,#N/A,FALSE,"FINANZAS";#N/A,#N/A,FALSE,"DEUDA";#N/A,#N/A,FALSE,"INVERSION";#N/A,#N/A,FALSE,"PERSONAL"}</definedName>
    <definedName name="MEN1A">#REF!</definedName>
    <definedName name="MEN1B">#REF!</definedName>
    <definedName name="MEN2A">#REF!</definedName>
    <definedName name="MEN2B">#REF!</definedName>
    <definedName name="MENSAL2" localSheetId="0">#REF!</definedName>
    <definedName name="MENSAL2">#REF!</definedName>
    <definedName name="MENSAL4" localSheetId="0">#REF!</definedName>
    <definedName name="MENSAL4">#REF!</definedName>
    <definedName name="MENU">#REF!</definedName>
    <definedName name="MENU1">#REF!</definedName>
    <definedName name="MENU1A">#REF!</definedName>
    <definedName name="MENU1B">#REF!</definedName>
    <definedName name="MENU2">#REF!</definedName>
    <definedName name="MENU2A">#REF!</definedName>
    <definedName name="MENU2B">#REF!</definedName>
    <definedName name="MENU3">#REF!</definedName>
    <definedName name="MENU4">#REF!</definedName>
    <definedName name="MERCOSUL">#REF!</definedName>
    <definedName name="MERCPOND">[20]CVA_Projetada12meses!$A$74:$N$138</definedName>
    <definedName name="MES">#REF!</definedName>
    <definedName name="Mês">#REF!</definedName>
    <definedName name="MES_FIM">[37]Controle!$H$52</definedName>
    <definedName name="MES_INI">[37]Controle!$H$51</definedName>
    <definedName name="MES_INICIO_CMARG">[37]Controle!$H$26</definedName>
    <definedName name="MES_REF">[37]Controle!$H$50</definedName>
    <definedName name="MESES">[37]Controle!$D$35:$D$46</definedName>
    <definedName name="Meta_">'[29]Dados Faturamento'!$AY$3</definedName>
    <definedName name="Meta_IRC">'[29]Dados Faturamento'!$C$92:$N$98</definedName>
    <definedName name="Meta_Refat">'[63]REFAT_GRUPO-B_ELPA'!$AX$3</definedName>
    <definedName name="Meta_Refaturamento">'[29]Dados Faturamento'!$C$82:$N$88</definedName>
    <definedName name="MEXC">[148]Excluído!$F$1:$F$65536</definedName>
    <definedName name="mi">#REF!</definedName>
    <definedName name="MIL">#REF!</definedName>
    <definedName name="Milena">[153]DRE!#REF!</definedName>
    <definedName name="Milena_27">[125]DRE!#REF!</definedName>
    <definedName name="Milena_28">[125]DRE!#REF!</definedName>
    <definedName name="Milena_29">[125]DRE!#REF!</definedName>
    <definedName name="Milena_38">[125]DRE!#REF!</definedName>
    <definedName name="Milena_41">[125]DRE!#REF!</definedName>
    <definedName name="Milena_81">[125]DRE!#REF!</definedName>
    <definedName name="mincash">#REF!</definedName>
    <definedName name="Minority">#REF!</definedName>
    <definedName name="MinorityInterest">#REF!</definedName>
    <definedName name="minsain1">"minent1"</definedName>
    <definedName name="Minuscola">#REF!</definedName>
    <definedName name="MIXRICAVI">[154]Dati!$A$35:$N$74</definedName>
    <definedName name="MM">#REF!</definedName>
    <definedName name="MM_1">#REF!</definedName>
    <definedName name="MMM">#REF!</definedName>
    <definedName name="mmmm" hidden="1">{#N/A,#N/A,FALSE,"LLAVE";#N/A,#N/A,FALSE,"EERR";#N/A,#N/A,FALSE,"ESP";#N/A,#N/A,FALSE,"EOAF";#N/A,#N/A,FALSE,"CASH";#N/A,#N/A,FALSE,"FINANZAS";#N/A,#N/A,FALSE,"DEUDA";#N/A,#N/A,FALSE,"INVERSION";#N/A,#N/A,FALSE,"PERSONAL"}</definedName>
    <definedName name="mmreeee" hidden="1">#REF!</definedName>
    <definedName name="mo">#REF!</definedName>
    <definedName name="MODULOS">#N/A</definedName>
    <definedName name="Moeda">[155]Inputs!$D$7</definedName>
    <definedName name="MOEDAANO">#REF!</definedName>
    <definedName name="MOEDAMES">#REF!</definedName>
    <definedName name="MOEDANOB">#REF!</definedName>
    <definedName name="MOEDMESB">#REF!</definedName>
    <definedName name="month">#REF!</definedName>
    <definedName name="MPEN">[148]Penden.!$F$1:$F$65536</definedName>
    <definedName name="MPRG">[148]Progr.!$F$1:$F$65536</definedName>
    <definedName name="mr">#REF!</definedName>
    <definedName name="mrh">#REF!</definedName>
    <definedName name="mrirrr">#REF!</definedName>
    <definedName name="MSEL">[148]Selec.!$F$1:$F$65536</definedName>
    <definedName name="MTZ">#REF!</definedName>
    <definedName name="mult_sen">#REF!</definedName>
    <definedName name="MULTACOM">[64]CRITERIOS!$H$131:$I$132</definedName>
    <definedName name="MULTACPRO">[64]CRITERIOS!$W$131:$X$132</definedName>
    <definedName name="MULTAEAECOM">[109]CRITERIOS!$H$139:$I$140</definedName>
    <definedName name="MULTAEAECPRO">[109]CRITERIOS!$W$139:$X$140</definedName>
    <definedName name="MULTAEAEILUM">[109]CRITERIOS!$Q$139:$R$140</definedName>
    <definedName name="MULTAEAEIND">[109]CRITERIOS!$E$139:$F$140</definedName>
    <definedName name="MULTAEAEPPUB">[109]CRITERIOS!$N$139:$O$140</definedName>
    <definedName name="MULTAEAERES">[109]CRITERIOS!$B$139:$C$140</definedName>
    <definedName name="MULTAEAEREV">[109]CRITERIOS!$Z$139:$AA$140</definedName>
    <definedName name="MULTAEAERUR">[109]CRITERIOS!$K$139:$L$140</definedName>
    <definedName name="MULTAEAESPUB">[109]CRITERIOS!$T$139:$U$140</definedName>
    <definedName name="MULTAECECOM">[64]CRITERIOS!$H$127:$I$128</definedName>
    <definedName name="MULTAECECPRO">[64]CRITERIOS!$W$127:$X$128</definedName>
    <definedName name="MULTAECEILUM">[64]CRITERIOS!$Q$127:$R$128</definedName>
    <definedName name="MULTAECEIND">[64]CRITERIOS!$E$127:$F$128</definedName>
    <definedName name="MULTAECEPPUB">[64]CRITERIOS!$N$127:$O$128</definedName>
    <definedName name="MULTAECERES">[64]CRITERIOS!$B$127:$C$128</definedName>
    <definedName name="MULTAECEREV">[64]CRITERIOS!$Z$127:$AA$128</definedName>
    <definedName name="MULTAECERUR">[64]CRITERIOS!$K$127:$L$128</definedName>
    <definedName name="MULTAECESPUB">[64]CRITERIOS!$T$127:$U$128</definedName>
    <definedName name="MULTAILUM">[64]CRITERIOS!$Q$131:$R$132</definedName>
    <definedName name="MULTAIND">[64]CRITERIOS!$E$131:$F$132</definedName>
    <definedName name="MULTAPPUB">[64]CRITERIOS!$N$131:$O$132</definedName>
    <definedName name="MULTARES">[64]CRITERIOS!$B$131:$C$132</definedName>
    <definedName name="MULTAREV">[64]CRITERIOS!$Z$131:$AA$132</definedName>
    <definedName name="MULTARUR">[64]CRITERIOS!$K$131:$L$132</definedName>
    <definedName name="MULTASPUB">[64]CRITERIOS!$T$131:$U$132</definedName>
    <definedName name="MUN">'[156]Graf. ano móvel 12 meses'!$A$4</definedName>
    <definedName name="MUN___0">[157]Graf_anomóvel12meses!$A$4</definedName>
    <definedName name="MUN___14">[157]Graf_anomóvel12meses!$A$4</definedName>
    <definedName name="MUN___3">[157]Graf_anomóvel12meses!$A$4</definedName>
    <definedName name="municipios2003">[158]CEEMES!$BF$10:$BT$142</definedName>
    <definedName name="MUTACAO">[1]Patrimonial!#REF!</definedName>
    <definedName name="MUTACAO1">[1]Patrimonial!#REF!</definedName>
    <definedName name="MUTUO.ATIVO">#REF!</definedName>
    <definedName name="MUTUO.PASSIVO">#REF!</definedName>
    <definedName name="MV">#REF!</definedName>
    <definedName name="mwh_fat">'[83]pl atual'!$F$1:$F$65536</definedName>
    <definedName name="MWMEDIO">[20]CVA_Projetada12meses!$A$5:$M$70</definedName>
    <definedName name="my">#REF!</definedName>
    <definedName name="n" hidden="1">{#N/A,#N/A,FALSE,"1321";#N/A,#N/A,FALSE,"1324";#N/A,#N/A,FALSE,"1333";#N/A,#N/A,FALSE,"1371"}</definedName>
    <definedName name="N__D1_">#REF!</definedName>
    <definedName name="N__D2_">#REF!</definedName>
    <definedName name="N__Enc">[8]LCONTR!#REF!</definedName>
    <definedName name="N__Enc_p_96">[8]LCONTR!#REF!</definedName>
    <definedName name="N_D1_">#REF!</definedName>
    <definedName name="N_D2_">#REF!</definedName>
    <definedName name="N_SERIES_CMARG">[37]Controle!$H$25</definedName>
    <definedName name="N_Y_0_">#REF!</definedName>
    <definedName name="N_Z_0_">#REF!</definedName>
    <definedName name="N1_Y_">#REF!</definedName>
    <definedName name="N1_Z_">#REF!</definedName>
    <definedName name="Name">[72]inputs!$F$3</definedName>
    <definedName name="NÃO_UTILIZADOS">[32]Conceitos!#REF!</definedName>
    <definedName name="NAT">[8]LCONTR!#REF!</definedName>
    <definedName name="NetDebt">#REF!</definedName>
    <definedName name="NETWORTH">[71]Balance_Sheet!$G$97</definedName>
    <definedName name="NEWCOV">#REF!</definedName>
    <definedName name="NewTaxGW">#REF!</definedName>
    <definedName name="NewTaxIntangibles">#REF!</definedName>
    <definedName name="NEXTCOPIA">#REF!</definedName>
    <definedName name="ni">#REF!</definedName>
    <definedName name="ni_acq">#REF!</definedName>
    <definedName name="ni_c">#REF!</definedName>
    <definedName name="ni_c_e">#REF!</definedName>
    <definedName name="ni_e">#REF!</definedName>
    <definedName name="ni_targ">#REF!</definedName>
    <definedName name="ni_terminal">#REF!</definedName>
    <definedName name="ni_total">#REF!</definedName>
    <definedName name="nikol" hidden="1">{#N/A,#N/A,FALSE,"DRE-2";#N/A,#N/A,FALSE,"DRE";#N/A,#N/A,FALSE,"ANEX-07";#N/A,#N/A,FALSE,"ANEX-08";#N/A,#N/A,FALSE,"ANEX-09";#N/A,#N/A,FALSE,"ANEX-10";#N/A,#N/A,FALSE,"ANEX-11";#N/A,#N/A,FALSE,"ANEX-12";#N/A,#N/A,FALSE,"ANEX-13";#N/A,#N/A,FALSE,"ANEX-14";#N/A,#N/A,FALSE,"BALPTR"}</definedName>
    <definedName name="njo"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CT">#REF!</definedName>
    <definedName name="nlkp"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M_BV">#REF!</definedName>
    <definedName name="NM_EBITDA">#REF!</definedName>
    <definedName name="NM_OpInc">#REF!</definedName>
    <definedName name="NN">#REF!</definedName>
    <definedName name="nnn" hidden="1">{#N/A,#N/A,FALSE,"1321";#N/A,#N/A,FALSE,"1324";#N/A,#N/A,FALSE,"1333";#N/A,#N/A,FALSE,"1371"}</definedName>
    <definedName name="nnnn" hidden="1">{#N/A,#N/A,FALSE,"Pag.01"}</definedName>
    <definedName name="nnnnn" hidden="1">{#N/A,#N/A,FALSE,"Pag.01"}</definedName>
    <definedName name="nnnnnnn" hidden="1">{#N/A,#N/A,FALSE,"Pag.01"}</definedName>
    <definedName name="nomeforn">#REF!</definedName>
    <definedName name="NomeMes">#REF!</definedName>
    <definedName name="NOMEPRODUTO1">#REF!</definedName>
    <definedName name="NOMEPRODUTO2">#REF!</definedName>
    <definedName name="NOMEPRODUTO3">#REF!</definedName>
    <definedName name="NOMEPRODUTO4">#REF!</definedName>
    <definedName name="NOMETERRITORIO">#REF!</definedName>
    <definedName name="NOMETERRITORIOMAIS">#REF!</definedName>
    <definedName name="NOMETERRITORIOTIT">#REF!</definedName>
    <definedName name="NOMETERRITORIOTITMAIS">#REF!</definedName>
    <definedName name="NOMEUNIDADE1">#REF!</definedName>
    <definedName name="NOMEUNIDADE2">#REF!</definedName>
    <definedName name="NOMEUNIDADE3">#REF!</definedName>
    <definedName name="NOMEUNIDADE4">#REF!</definedName>
    <definedName name="NOTA">[8]LCONTR!#REF!</definedName>
    <definedName name="Note_1_LG">#REF!</definedName>
    <definedName name="Note_1_R">#REF!</definedName>
    <definedName name="Note_10_LG">#REF!</definedName>
    <definedName name="Note_10_R">#REF!</definedName>
    <definedName name="Note_11_LG">#REF!</definedName>
    <definedName name="Note_11_R">#REF!</definedName>
    <definedName name="Note_11_SL_LG">#REF!</definedName>
    <definedName name="Note_11_SL_R">#REF!</definedName>
    <definedName name="Note_12_FAR_LG">#REF!</definedName>
    <definedName name="Note_12_FAR_R">#REF!</definedName>
    <definedName name="Note_12_LG">#REF!</definedName>
    <definedName name="Note_12_R">#REF!</definedName>
    <definedName name="Note_13_TPGross_LG">#REF!</definedName>
    <definedName name="Note_13_TPGross_R">#REF!</definedName>
    <definedName name="Note_13_TPReins_LG">#REF!</definedName>
    <definedName name="Note_13_TPReins_R">#REF!</definedName>
    <definedName name="Note_14_DefTaxAss_LG">#REF!</definedName>
    <definedName name="Note_14_DefTaxAss_R">#REF!</definedName>
    <definedName name="Note_14_defTaxLia_LG">#REF!</definedName>
    <definedName name="Note_14_DefTaxLia_R">#REF!</definedName>
    <definedName name="Note_14_LG">#REF!</definedName>
    <definedName name="Note_14_Pens_LG">#REF!</definedName>
    <definedName name="Note_14_pens_R">#REF!</definedName>
    <definedName name="Note_14_R">#REF!</definedName>
    <definedName name="Note_14_RP_LG">#REF!</definedName>
    <definedName name="Note_14_RP_R">#REF!</definedName>
    <definedName name="Note_15_Dep_LG">#REF!</definedName>
    <definedName name="Note_15_dep_R">#REF!</definedName>
    <definedName name="Note_15_LG">#REF!</definedName>
    <definedName name="Note_15_OF_LG">#REF!</definedName>
    <definedName name="Note_15_OF_R">#REF!</definedName>
    <definedName name="Note_15_R">#REF!</definedName>
    <definedName name="Note_16_Conv.notes">#REF!</definedName>
    <definedName name="Note_16_FinLease">#REF!</definedName>
    <definedName name="Note_16_LG">#REF!</definedName>
    <definedName name="Note_16_R">#REF!</definedName>
    <definedName name="Note_17_LG">#REF!</definedName>
    <definedName name="Note_17_R">#REF!</definedName>
    <definedName name="Note_18_LG">#REF!</definedName>
    <definedName name="Note_18_R">#REF!</definedName>
    <definedName name="Note_19_LG">#REF!</definedName>
    <definedName name="Note_19_R">#REF!</definedName>
    <definedName name="Note_2_LG">#REF!</definedName>
    <definedName name="Note_2_OtherFin_LG">#REF!</definedName>
    <definedName name="Note_2_OtherFin_R">#REF!</definedName>
    <definedName name="Note_2_R">#REF!</definedName>
    <definedName name="Note_2_Real_LG">#REF!</definedName>
    <definedName name="Note_2_Real_R">#REF!</definedName>
    <definedName name="Note_20_LG">#REF!</definedName>
    <definedName name="Note_20_R">#REF!</definedName>
    <definedName name="Note_21_LG">#REF!</definedName>
    <definedName name="Note_21_R">#REF!</definedName>
    <definedName name="Note_22_LG">#REF!</definedName>
    <definedName name="Note_22_LG_Iex">#REF!</definedName>
    <definedName name="Note_22_R">#REF!</definedName>
    <definedName name="Note_22_R_Iex">#REF!</definedName>
    <definedName name="Note_23_LG">#REF!</definedName>
    <definedName name="Note_23_R">#REF!</definedName>
    <definedName name="Note_24_LG">#REF!</definedName>
    <definedName name="Note_24_R">#REF!</definedName>
    <definedName name="Note_25_LG">#REF!</definedName>
    <definedName name="Note_25_R">#REF!</definedName>
    <definedName name="Note_26_LG">#REF!</definedName>
    <definedName name="Note_26_R">#REF!</definedName>
    <definedName name="Note_26_Staff_LG">#REF!</definedName>
    <definedName name="Note_26_staff_R">#REF!</definedName>
    <definedName name="Note_27_LG">#REF!</definedName>
    <definedName name="Note_27_R">#REF!</definedName>
    <definedName name="Note_27_staff_LG">#REF!</definedName>
    <definedName name="Note_27_staff_R">#REF!</definedName>
    <definedName name="Note_28_LG">#REF!</definedName>
    <definedName name="Note_28_R">#REF!</definedName>
    <definedName name="Note_28_staff_LG">#REF!</definedName>
    <definedName name="Note_28_staff_R">#REF!</definedName>
    <definedName name="Note_29_LG">#REF!</definedName>
    <definedName name="Note_29_R">#REF!</definedName>
    <definedName name="Note_3_LG">#REF!</definedName>
    <definedName name="Note_3_R">#REF!</definedName>
    <definedName name="Note_30_EG">#REF!</definedName>
    <definedName name="Note_30_LG">#REF!</definedName>
    <definedName name="Note_30_R">#REF!</definedName>
    <definedName name="Note_31_extraord">#REF!</definedName>
    <definedName name="Note_31_extraord_LG">#REF!</definedName>
    <definedName name="Note_31_extraord_R">#REF!</definedName>
    <definedName name="Note_31_Ord">#REF!</definedName>
    <definedName name="Note_31_Ord_LG">#REF!</definedName>
    <definedName name="Note_31_Ord_R">#REF!</definedName>
    <definedName name="Note_32">#REF!</definedName>
    <definedName name="Note_32_Eureko">#REF!</definedName>
    <definedName name="Note_32_Local">#REF!</definedName>
    <definedName name="Note_32_restatement">#REF!</definedName>
    <definedName name="Note_4_LG">#REF!</definedName>
    <definedName name="Note_4_R">#REF!</definedName>
    <definedName name="Note_5_LG">#REF!</definedName>
    <definedName name="Note_5_R">#REF!</definedName>
    <definedName name="Note_6_LG">#REF!</definedName>
    <definedName name="Note_6_R">#REF!</definedName>
    <definedName name="Note_7_Cash_LG">#REF!</definedName>
    <definedName name="Note_7_Cash_R">#REF!</definedName>
    <definedName name="Note_7_Equip_LG">#REF!</definedName>
    <definedName name="Note_7_Equip_R">#REF!</definedName>
    <definedName name="Note_7_LG">#REF!</definedName>
    <definedName name="Note_7_R">#REF!</definedName>
    <definedName name="Note_8_L_LG">#REF!</definedName>
    <definedName name="Note_8_L_r">#REF!</definedName>
    <definedName name="Note_8_LG">#REF!</definedName>
    <definedName name="Note_8_NL_LG">#REF!</definedName>
    <definedName name="Note_8_NL_R">#REF!</definedName>
    <definedName name="Note_8_R">#REF!</definedName>
    <definedName name="Note_9_LG">#REF!</definedName>
    <definedName name="Note_9_R">#REF!</definedName>
    <definedName name="Nov">#REF!,#REF!,#REF!</definedName>
    <definedName name="NOV__S_IVA">[8]LCONTR!#REF!</definedName>
    <definedName name="nova" localSheetId="0" hidden="1">{"assumptions and inputs",#N/A,FALSE,"valuation";"intermediate calculations",#N/A,FALSE,"valuation";"dollar conversion",#N/A,FALSE,"valuation";"analysis at various prices",#N/A,FALSE,"valuation"}</definedName>
    <definedName name="nova">{"tipo",0,"Auto","Auto","";"ref",0,"Auto","Auto","NNNNNNN";"imobilizado",0,"Auto","Auto","NNNNNNN"}</definedName>
    <definedName name="novatarifa">[20]CVA_Projetada12meses!$A$188:$AB$236</definedName>
    <definedName name="npc_coe">#REF!</definedName>
    <definedName name="NPV_R2">'[159]Cash Flow to Sponsor'!$F$45</definedName>
    <definedName name="NR_ABC">'[29]Dados Clandestina'!$D$54:$P$56</definedName>
    <definedName name="NR_ACUM">'[29]Dados Clandestina'!$D$79:$J$81</definedName>
    <definedName name="NR_ANHEMBI">'[29]Dados Clandestina'!$D$39:$P$41</definedName>
    <definedName name="NR_CENTRO">'[29]Dados Clandestina'!$D$44:$P$46</definedName>
    <definedName name="NR_ELPA">'[29]Dados Clandestina'!$D$24:$P$26</definedName>
    <definedName name="NR_LESTE">'[29]Dados Clandestina'!$D$49:$P$51</definedName>
    <definedName name="NR_OESTE">'[29]Dados Clandestina'!$D$29:$P$31</definedName>
    <definedName name="NR_SUL">'[29]Dados Clandestina'!$D$34:$P$36</definedName>
    <definedName name="num.fecha.final">[115]Coelba!$L$7</definedName>
    <definedName name="num.fecha.inicial">[115]Coelba!$L$6</definedName>
    <definedName name="Number_of_Gateways">#REF!</definedName>
    <definedName name="Number_Of_Sheets">#N/A</definedName>
    <definedName name="NUMERODEORDEM">#REF!</definedName>
    <definedName name="O">#REF!</definedName>
    <definedName name="Obj.Corp.">'[160]pl atual'!$A$1:$A$65536</definedName>
    <definedName name="OBJECTO">[8]LCONTR!#REF!</definedName>
    <definedName name="OBS">[8]LCONTR!#REF!</definedName>
    <definedName name="offsetnum">[68]Performance_Ratios!$1:$1</definedName>
    <definedName name="OffsetValue">[68]Report!$AD$17</definedName>
    <definedName name="oiio" hidden="1">{#N/A,#N/A,FALSE,"CONTROLE"}</definedName>
    <definedName name="oil">#N/A</definedName>
    <definedName name="oipoiaspoi">[161]DRE!#REF!</definedName>
    <definedName name="ok">[162]relação!#REF!</definedName>
    <definedName name="okl">#REF!</definedName>
    <definedName name="OLE_LINK10_97">'[163]59'!#REF!</definedName>
    <definedName name="ONDAGUA">#REF!</definedName>
    <definedName name="ONDAGUA100">#REF!</definedName>
    <definedName name="ooo" hidden="1">#REF!</definedName>
    <definedName name="oooooo" hidden="1">{#N/A,#N/A,FALSE,"LLAVE";#N/A,#N/A,FALSE,"EERR";#N/A,#N/A,FALSE,"ESP";#N/A,#N/A,FALSE,"EOAF";#N/A,#N/A,FALSE,"CASH";#N/A,#N/A,FALSE,"FINANZAS";#N/A,#N/A,FALSE,"DEUDA";#N/A,#N/A,FALSE,"INVERSION";#N/A,#N/A,FALSE,"PERSONAL"}</definedName>
    <definedName name="OperacionaisPlan01">[57]IndicadoresOperacionaisPlanej04!$B$2:$Q$54</definedName>
    <definedName name="operator">[164]OVERVIEW!$AK$2</definedName>
    <definedName name="OpIncome">#REF!</definedName>
    <definedName name="optionprice">#REF!</definedName>
    <definedName name="options">#REF!</definedName>
    <definedName name="Orçamento_Previsto_em_Nov98">#REF!</definedName>
    <definedName name="Orçamento_Previsto_em_valor_desejado">#REF!</definedName>
    <definedName name="Orçamento_Previsto_x_Realizado">#REF!</definedName>
    <definedName name="Orçamento_Realizado_em_Moeda_Constante">#REF!</definedName>
    <definedName name="Orçamento_Realizado_em_Moeda_Desejada">#REF!</definedName>
    <definedName name="ORDEMTERRITORIO">#REF!</definedName>
    <definedName name="ORIGANO">#REF!</definedName>
    <definedName name="ORIGANOB">#REF!</definedName>
    <definedName name="ORIGMES">#REF!</definedName>
    <definedName name="ORIGMESB">#REF!</definedName>
    <definedName name="Other">#N/A</definedName>
    <definedName name="OtherRank">#REF!</definedName>
    <definedName name="Out">#REF!,#REF!,#REF!</definedName>
    <definedName name="OUT__S_IVA">[8]LCONTR!#REF!</definedName>
    <definedName name="OUT_INFORM">#REF!</definedName>
    <definedName name="OUTPUT">#REF!</definedName>
    <definedName name="output_sheet">#REF!</definedName>
    <definedName name="Output1">#REF!</definedName>
    <definedName name="Output10">#REF!</definedName>
    <definedName name="Output10Flag">#REF!</definedName>
    <definedName name="Output1Flag">#REF!</definedName>
    <definedName name="Output2">#REF!</definedName>
    <definedName name="Output2Flag">#REF!</definedName>
    <definedName name="Output3">#REF!</definedName>
    <definedName name="Output3Flag">#REF!</definedName>
    <definedName name="Output4">#REF!</definedName>
    <definedName name="Output4Flag">#REF!</definedName>
    <definedName name="Output5">#REF!</definedName>
    <definedName name="Output5Flag">#REF!</definedName>
    <definedName name="Output6">#REF!</definedName>
    <definedName name="Output6Flag">#REF!</definedName>
    <definedName name="Output7">#REF!</definedName>
    <definedName name="Output7Flag">#REF!</definedName>
    <definedName name="Output8">#REF!</definedName>
    <definedName name="Output8Flag">#REF!</definedName>
    <definedName name="Output9">#REF!</definedName>
    <definedName name="Output9Flag">#REF!</definedName>
    <definedName name="OutputNumber">#REF!</definedName>
    <definedName name="OUTRAS.REC">#REF!</definedName>
    <definedName name="OUTRAS.REC.DESP">#REF!</definedName>
    <definedName name="OUTRASRECEITAS2">#REF!</definedName>
    <definedName name="OUTROS0197">[6]OPJAN!$W$19</definedName>
    <definedName name="OUTROS0297">[6]OPFEV!$T$19</definedName>
    <definedName name="OUTROS0397">[6]OPMAR!$U$19</definedName>
    <definedName name="OUTROS0497">[6]OPABR!$X$19</definedName>
    <definedName name="OUTROS0597">[6]OPMAI!$W$19</definedName>
    <definedName name="OUTROS0697">[6]OPJUN!$X$19</definedName>
    <definedName name="OUTROS0797">[6]OPJUL!$Z$19</definedName>
    <definedName name="OUTROS0897">[6]OPAGO!$X$19</definedName>
    <definedName name="OUTROS0997">[7]INDICADO!$Y$18</definedName>
    <definedName name="OUTROS1097">[7]INDICADO!$Z$18</definedName>
    <definedName name="OUTROS1197">[7]INDICADO!$W$18</definedName>
    <definedName name="OUTROS1296">[6]OPDEZ96!$V$70</definedName>
    <definedName name="OUTROS1297">[7]INDICADO!$X$18</definedName>
    <definedName name="OUTROSAC_CRED">[165]ELIMINAÇÕES!$J$283</definedName>
    <definedName name="OUTROSAC_DEB">[165]ELIMINAÇÕES!$H$288</definedName>
    <definedName name="OUTROSRES">[88]CRITERIOS!$B$337:$C$357</definedName>
    <definedName name="OUTRSERV0197">[6]OPJAN!$W$67</definedName>
    <definedName name="OUTRSERV0297">[6]OPFEV!$T$67</definedName>
    <definedName name="OUTRSERV0397">[6]OPMAR!$U$67</definedName>
    <definedName name="OUTRSERV1296">[6]OPDEZ96!$V$66</definedName>
    <definedName name="OverHed1">#REF!</definedName>
    <definedName name="OverHed10">#REF!</definedName>
    <definedName name="OverHed11">#REF!</definedName>
    <definedName name="OverHed12">#REF!</definedName>
    <definedName name="OverHed2">#REF!</definedName>
    <definedName name="OverHed3">#REF!</definedName>
    <definedName name="OverHed4">#REF!</definedName>
    <definedName name="OverHed5">#REF!</definedName>
    <definedName name="OverHed6">#REF!</definedName>
    <definedName name="OverHed7">#REF!</definedName>
    <definedName name="OverHed8">#REF!</definedName>
    <definedName name="OverHed9">#REF!</definedName>
    <definedName name="oy" hidden="1">{#N/A,#N/A,FALSE,"CONTROLE";#N/A,#N/A,FALSE,"CONTROLE"}</definedName>
    <definedName name="P" localSheetId="0" hidden="1">{"assumptions and inputs",#N/A,FALSE,"valuation";"intermediate calculations",#N/A,FALSE,"valuation";"dollar conversion",#N/A,FALSE,"valuation";"analysis at various prices",#N/A,FALSE,"valuation"}</definedName>
    <definedName name="P">[8]LCONTR!#REF!</definedName>
    <definedName name="P._ADICIONAL">'[75]   C O N T R A T O S    '!$B$114:$M$114</definedName>
    <definedName name="P.A.T.">#REF!</definedName>
    <definedName name="p.risk.prem">#REF!</definedName>
    <definedName name="p_football">#REF!</definedName>
    <definedName name="P_LIMITADOR">[37]Aux_1!$AA$4:$AA$747</definedName>
    <definedName name="p_LTM_BS">#REF!</definedName>
    <definedName name="p_LTM_IS">#REF!</definedName>
    <definedName name="p05.Debt_Repayment">#REF!</definedName>
    <definedName name="p15a">[166]AESMES!$BW$10:$CK$10</definedName>
    <definedName name="p1req16a">[167]Passos_1!#REF!</definedName>
    <definedName name="p1req17a">[167]Passos_1!#REF!</definedName>
    <definedName name="pag_anual">[8]LCONTR!#REF!</definedName>
    <definedName name="pag1___0">[9]ResGeral_NOV01!$A$1:$I$56</definedName>
    <definedName name="pag1___14">[9]ResGeral_NOV01!$A$1:$I$56</definedName>
    <definedName name="pag1___3">[9]ResGeral_NOV01!$A$1:$I$56</definedName>
    <definedName name="pag2___0">[9]ResGeral_NOV01!$A$1:$K$55</definedName>
    <definedName name="pag2___14">[9]ResGeral_NOV01!$A$1:$K$55</definedName>
    <definedName name="pag2___3">[9]ResGeral_NOV01!$A$1:$K$55</definedName>
    <definedName name="pag3___0">[9]ResGeral_NOV01!$A$1:$I$51</definedName>
    <definedName name="pag3___14">[9]ResGeral_NOV01!$A$1:$I$51</definedName>
    <definedName name="pag3___3">[9]ResGeral_NOV01!$A$1:$I$51</definedName>
    <definedName name="pag4___0">[9]ResGeral_NOV01!$A$1:$H$46</definedName>
    <definedName name="pag4___14">[9]ResGeral_NOV01!$A$1:$H$46</definedName>
    <definedName name="pag4___3">[9]ResGeral_NOV01!$A$1:$H$46</definedName>
    <definedName name="pag5___0">[9]ResGeral_NOV01!$A$1:$L$53</definedName>
    <definedName name="pag5___14">[9]ResGeral_NOV01!$A$1:$L$53</definedName>
    <definedName name="pag5___3">[9]ResGeral_NOV01!$A$1:$L$53</definedName>
    <definedName name="pag6___0">[9]ResGeral_NOV01!$A$1:$K$52</definedName>
    <definedName name="pag6___14">[9]ResGeral_NOV01!$A$1:$K$52</definedName>
    <definedName name="pag6___3">[9]ResGeral_NOV01!$A$1:$K$52</definedName>
    <definedName name="Pago_Uf_Intereses_Abril">#REF!</definedName>
    <definedName name="Pago_UF_Intereses_Dic">#REF!</definedName>
    <definedName name="Pago_UF_Intereses_Junio">#REF!</definedName>
    <definedName name="Pago_Uf_Principal_Abril">#REF!</definedName>
    <definedName name="Pago_Uf_Principal_Dic">#REF!</definedName>
    <definedName name="Pago_Uf_Principal_Junio">#REF!</definedName>
    <definedName name="Pago_US_Intereses_Abril">#REF!</definedName>
    <definedName name="Pago_US_Intereses_Dic">#REF!</definedName>
    <definedName name="Pago_US_Intereses_Junio">#REF!</definedName>
    <definedName name="Pago_US_Principal_Abril">#REF!</definedName>
    <definedName name="Pago_US_Principal_Dic">#REF!</definedName>
    <definedName name="Pago_US_Principal_Junio">#REF!</definedName>
    <definedName name="PAINEL" hidden="1">{#N/A,#N/A,FALSE,"ENERGIA";#N/A,#N/A,FALSE,"PERDIDAS";#N/A,#N/A,FALSE,"CLIENTES";#N/A,#N/A,FALSE,"ESTADO";#N/A,#N/A,FALSE,"TECNICA"}</definedName>
    <definedName name="PARADA_REV">#REF!</definedName>
    <definedName name="PARAN">'[61]#REF'!$A$8:$P$123</definedName>
    <definedName name="PARCCOM">[129]CRITERIOS!$H$256:$I$258</definedName>
    <definedName name="PARCCPRO">[129]CRITERIOS!$W$256:$X$258</definedName>
    <definedName name="PARCECOM">[129]CRITERIOS!$H$256:$I$257</definedName>
    <definedName name="PARCECPRO">[129]CRITERIOS!$W$256:$X$257</definedName>
    <definedName name="PARCEILUM">[129]CRITERIOS!$Q$256:$R$257</definedName>
    <definedName name="PARCEIND">[129]CRITERIOS!$E$256:$F$257</definedName>
    <definedName name="PARCEPPUB">[129]CRITERIOS!$N$256:$O$257</definedName>
    <definedName name="PARCERES">[129]CRITERIOS!$B$256:$C$257</definedName>
    <definedName name="PARCEREV">[129]CRITERIOS!$Z$256:$AA$257</definedName>
    <definedName name="PARCERUR">[129]CRITERIOS!$K$256:$L$257</definedName>
    <definedName name="PARCESPUB">[129]CRITERIOS!$T$256:$U$257</definedName>
    <definedName name="PARCILUM">[129]CRITERIOS!$Q$256:$R$258</definedName>
    <definedName name="PARCIND">[129]CRITERIOS!$E$256:$F$258</definedName>
    <definedName name="PARCPPUB">[129]CRITERIOS!$N$256:$O$258</definedName>
    <definedName name="PARCRES">[129]CRITERIOS!$B$256:$C$258</definedName>
    <definedName name="PARCREV">[129]CRITERIOS!$Z$256:$AA$258</definedName>
    <definedName name="PARCRUR">[129]CRITERIOS!$K$256:$L$258</definedName>
    <definedName name="PARCSPUB">[129]CRITERIOS!$T$256:$U$258</definedName>
    <definedName name="PART.MINORITARIOS">#REF!</definedName>
    <definedName name="part.minoritários">[99]Índice!$K$18</definedName>
    <definedName name="parte1">#REF!</definedName>
    <definedName name="parte2">#REF!</definedName>
    <definedName name="PARTIC.ESTAT">#REF!</definedName>
    <definedName name="PARTIDA">#REF!</definedName>
    <definedName name="PARTIDA_ANT">#REF!</definedName>
    <definedName name="PASCONSO">#REF!</definedName>
    <definedName name="PASFLB">'[48]A4.2-FLEXIBRAS'!$C$96:$K$149</definedName>
    <definedName name="PASMFL">'[49]A4.4-MARFLEX'!$C$96:$L$149</definedName>
    <definedName name="PASSEAOIL">'[51]A4.6-SEAOIL'!$C$96:$K$149</definedName>
    <definedName name="PASSGM">'[52]A4.3-SIGMA'!$C$96:$J$149</definedName>
    <definedName name="PASSIVO">#REF!</definedName>
    <definedName name="PASSIVO_CONS">#REF!</definedName>
    <definedName name="PasteValues">#N/A</definedName>
    <definedName name="PATAMAR">[37]Controle!$H$16</definedName>
    <definedName name="PATAMARES">[37]Controle!$F$35:$F$37</definedName>
    <definedName name="PATRIMONIO.LIQ">#REF!</definedName>
    <definedName name="PB_FINANC_CMI">[103]ELIM_FINANCEIRA!$BO$2:$CI$70</definedName>
    <definedName name="PB_FINANC_LEG_SOC">[103]ELIM_FINANCEIRA!$BA$2:$BM$67</definedName>
    <definedName name="pbPrinterFormat">"\\nsap0008pfs\SAP_IBD2 on Ne02:"</definedName>
    <definedName name="PCLD">#REF!</definedName>
    <definedName name="PCLD.ME">#REF!</definedName>
    <definedName name="pcomp">#N/A</definedName>
    <definedName name="PDC" hidden="1">#REF!</definedName>
    <definedName name="PDDE">'[168]#REF'!$A$8:$P$128</definedName>
    <definedName name="Peajes">'[75]   C O N T R A T O S    '!$B$124:$M$124</definedName>
    <definedName name="Peajes_2002">#REF!</definedName>
    <definedName name="PEDRO" hidden="1">{#N/A,#N/A,FALSE,"CONTROLE"}</definedName>
    <definedName name="PeerGroupNum">#REF!</definedName>
    <definedName name="Per" localSheetId="0">#REF!</definedName>
    <definedName name="per">#REF!</definedName>
    <definedName name="perc">'[15]Cash Flow'!$AD$28</definedName>
    <definedName name="PERC_CAPITAL_TERCEIRO">'[169]INPUT GERAL'!$E$41</definedName>
    <definedName name="PERCENT_DO_RAG">[2]vinc!$C$5</definedName>
    <definedName name="PercentagemBusinessInternacional">'[15]Optimistic Scenario'!$B$20</definedName>
    <definedName name="PercentagemBusinessNacional">'[15]Optimistic Scenario'!$B$19</definedName>
    <definedName name="PercentagemMassaInternacional">[15]Plan1!$B$15</definedName>
    <definedName name="PercentagemMassaNacional">[15]Plan1!$B$14</definedName>
    <definedName name="PercentComplete">PercentCompleteBeyond*PeriodInPlan</definedName>
    <definedName name="PercentCompleteBeyond">([30]Projeto!A$8=MEDIAN([30]Projeto!A$8,[30]Projeto!$E1,[30]Projeto!$E1+[30]Projeto!$F1)*([30]Projeto!$E1&gt;0))*(([30]Projeto!A$8&lt;(INT([30]Projeto!$E1+[30]Projeto!$F1*[30]Projeto!$G1)))+([30]Projeto!A$8=[30]Projeto!$E1))*([30]Projeto!$G1&gt;0)</definedName>
    <definedName name="PercentualEmpresarial">'[15]#REF'!$C$42</definedName>
    <definedName name="PercentualEmpresarialInternacional">'[15]#REF'!$C$43</definedName>
    <definedName name="PercentualMassaInternacional">'[15]US$'!$C$15</definedName>
    <definedName name="PercentualMassaNacional">'[15]US$'!$C$14</definedName>
    <definedName name="Perdas_Percent">[36]Inputs!$C$33</definedName>
    <definedName name="period_selected">[30]Projeto!$N$3</definedName>
    <definedName name="PeriodInActual">[30]Projeto!A$8=MEDIAN([30]Projeto!A$8,[30]Projeto!$E1,[30]Projeto!$E1+[30]Projeto!$F1-1)</definedName>
    <definedName name="PeriodInPlan">[30]Projeto!A$8=MEDIAN([30]Projeto!A$8,[30]Projeto!$C1,[30]Projeto!$C1+[30]Projeto!$D1-1)</definedName>
    <definedName name="Período" localSheetId="0">#REF!</definedName>
    <definedName name="Período">#REF!</definedName>
    <definedName name="Periodo_Actual">[82]Carátula!$F$24</definedName>
    <definedName name="PERMANENTE">#N/A</definedName>
    <definedName name="perp_unlev">#REF!</definedName>
    <definedName name="perp_unlev_sen">#REF!</definedName>
    <definedName name="perp_unlev1">#REF!</definedName>
    <definedName name="perp_unlev2">#REF!</definedName>
    <definedName name="perp_unlev3">#REF!</definedName>
    <definedName name="perp_unlev4">#REF!</definedName>
    <definedName name="perp_unlev5">#REF!</definedName>
    <definedName name="pinco" hidden="1">[170]ce!#REF!</definedName>
    <definedName name="pippo" hidden="1">[12]ce!#REF!</definedName>
    <definedName name="PIS_COFINS">[36]Inputs!$C$43</definedName>
    <definedName name="PIS_INSS">#REF!</definedName>
    <definedName name="PISCOF0197">[6]OPJAN!$W$44</definedName>
    <definedName name="PISCOF0297">[6]OPFEV!$T$44</definedName>
    <definedName name="PISCOF0397">[6]OPMAR!$U$44</definedName>
    <definedName name="PISCOF0497">[6]OPABR!$X$44</definedName>
    <definedName name="PISCOF0597">[6]OPMAI!$W$43</definedName>
    <definedName name="PISCOF0697">[6]OPJUN!$X$43</definedName>
    <definedName name="PISCOF0797">[6]OPJUL!$Z$43</definedName>
    <definedName name="PISCOF0897">[6]OPAGO!$X$43</definedName>
    <definedName name="PISCOF0997">[7]INDICADO!$Y$42</definedName>
    <definedName name="PISCOF1097">[7]INDICADO!$Z$42</definedName>
    <definedName name="PISCOF1197">[7]INDICADO!$W$42</definedName>
    <definedName name="PISCOF1297">[7]INDICADO!$X$42</definedName>
    <definedName name="Plan">PeriodInPlan*([30]Projeto!$C1&gt;0)</definedName>
    <definedName name="Plan_Rel_Capex">'[29]Dados de relacionamento'!$B$30:$O$37</definedName>
    <definedName name="Plan_Rel_Opex">'[29]Dados de relacionamento'!$B$21:$O$28</definedName>
    <definedName name="Planejado">'[171]Dados de relacionamento'!$B$15:$M$22</definedName>
    <definedName name="planilha">[172]AESMES!$BW$10:$CK$10</definedName>
    <definedName name="Planilha2003">'[173]Intertemporais PIS e COFINS'!$A$1:$CA$26</definedName>
    <definedName name="PLCONSO">#REF!</definedName>
    <definedName name="PLD_MAX">[37]Controle!$H$28</definedName>
    <definedName name="PLD_MED_S1_A1">'[37]Rel.3'!$D$10</definedName>
    <definedName name="PLD_MED_S1_A2">'[37]Rel.3'!$G$10</definedName>
    <definedName name="PLD_MED_S1_A3">'[37]Rel.3'!$J$10</definedName>
    <definedName name="PLD_MED_S1_A4">'[37]Rel.3'!$M$10</definedName>
    <definedName name="PLD_MED_S1_A5">'[37]Rel.3'!$P$10</definedName>
    <definedName name="PLD_MED_S2_A1">'[37]Rel.3'!$D$15</definedName>
    <definedName name="PLD_MED_S2_A2">'[37]Rel.3'!$G$15</definedName>
    <definedName name="PLD_MED_S2_A3">'[37]Rel.3'!$J$15</definedName>
    <definedName name="PLD_MED_S2_A4">'[37]Rel.3'!$M$15</definedName>
    <definedName name="PLD_MED_S2_A5">'[37]Rel.3'!$P$15</definedName>
    <definedName name="PLD_MED_S3_A1">'[37]Rel.3'!$D$19</definedName>
    <definedName name="PLD_MED_S3_A2">'[37]Rel.3'!$G$19</definedName>
    <definedName name="PLD_MED_S3_A3">'[37]Rel.3'!$J$19</definedName>
    <definedName name="PLD_MED_S3_A4">'[37]Rel.3'!$M$19</definedName>
    <definedName name="PLD_MED_S3_A5">'[37]Rel.3'!$P$19</definedName>
    <definedName name="PLD_MED_S4_A1">'[37]Rel.3'!$D$23</definedName>
    <definedName name="PLD_MED_S4_A2">'[37]Rel.3'!$G$23</definedName>
    <definedName name="PLD_MED_S4_A3">'[37]Rel.3'!$J$23</definedName>
    <definedName name="PLD_MED_S4_A4">'[37]Rel.3'!$M$23</definedName>
    <definedName name="PLD_MED_S4_A5">'[37]Rel.3'!$P$23</definedName>
    <definedName name="PLD_MIN">[37]Controle!$H$29</definedName>
    <definedName name="PLFLB">'[48]A4.2-FLEXIBRAS'!$C$151:$K$238</definedName>
    <definedName name="PLMFL">'[49]A4.4-MARFLEX'!$C$151:$L$238</definedName>
    <definedName name="PLSE">'[51]A4.6-SEAOIL'!$C$151:$K$238</definedName>
    <definedName name="PLSEAOIL">'[51]A4.6-SEAOIL'!$C$151:$K$238</definedName>
    <definedName name="PLSGM">'[52]A4.3-SIGMA'!$C$151:$J$238</definedName>
    <definedName name="PMAX_GRAF_P1">[37]Aux_1!$E$28</definedName>
    <definedName name="PMAX_GRAF_P2">[37]Aux_2!$D$30</definedName>
    <definedName name="PMAX_GRAF_P3">[37]Controle!$H$30</definedName>
    <definedName name="PMED1_GRAF">[37]Aux_1!$W$4:$W$747</definedName>
    <definedName name="PMED2_GRAF">[37]Aux_1!$X$4:$X$747</definedName>
    <definedName name="PMED3_GRAF">[37]Aux_1!$Y$4:$Y$747</definedName>
    <definedName name="PMED4_GRAF">[37]Aux_1!$Z$4:$Z$747</definedName>
    <definedName name="PMi">'[174]Relat Inf 0009 - graf'!$H$4:$L$16</definedName>
    <definedName name="PMp">'[174]Relat Inf 0009 - graf'!$B$4:$F$16</definedName>
    <definedName name="PNPV_R">'[159]Cash Flow to Sponsor'!$F$14</definedName>
    <definedName name="PNPV_US">'[159]Cash Flow to Sponsor'!$F$15</definedName>
    <definedName name="poiu" hidden="1">{#N/A,#N/A,FALSE,"CONTROLE";#N/A,#N/A,FALSE,"CONTROLE"}</definedName>
    <definedName name="political_risk">#REF!</definedName>
    <definedName name="PoliticalRiskPremium">#REF!</definedName>
    <definedName name="Pool_operation">'[159]Energy Revenues'!$C$4</definedName>
    <definedName name="port" localSheetId="0">#REF!</definedName>
    <definedName name="port">#REF!</definedName>
    <definedName name="Pos">[8]LCONTR!#REF!</definedName>
    <definedName name="POS_REF_P1">[37]Aux_1!$K$4</definedName>
    <definedName name="POS_REF_P2">[37]Aux_2!$I$3</definedName>
    <definedName name="Posição">'[175]Posições-Investimento'!$A$2:$A$35</definedName>
    <definedName name="pp" hidden="1">{#N/A,#N/A,FALSE,"ENERGIA";#N/A,#N/A,FALSE,"PERDIDAS";#N/A,#N/A,FALSE,"CLIENTES";#N/A,#N/A,FALSE,"ESTADO";#N/A,#N/A,FALSE,"TECNICA"}</definedName>
    <definedName name="pppppppppppp" hidden="1">{#N/A,#N/A,FALSE,"LLAVE";#N/A,#N/A,FALSE,"EERR";#N/A,#N/A,FALSE,"ESP";#N/A,#N/A,FALSE,"EOAF";#N/A,#N/A,FALSE,"CASH";#N/A,#N/A,FALSE,"FINANZAS";#N/A,#N/A,FALSE,"DEUDA";#N/A,#N/A,FALSE,"INVERSION";#N/A,#N/A,FALSE,"PERSONAL"}</definedName>
    <definedName name="PR_AC">'[29]Dados Segurança'!$B$57:$I$60</definedName>
    <definedName name="PR_LM">'[29]Dados Segurança'!$B$51:$I$54</definedName>
    <definedName name="PrecedentAnalysis">#REF!</definedName>
    <definedName name="PRECO">#REF!</definedName>
    <definedName name="Preço_do_PPA">[176]DRE!#REF!</definedName>
    <definedName name="Preço_no_MAE">[176]DRE!#REF!</definedName>
    <definedName name="PRECOS_CANDLES">[37]Aux_2!$D$23:$G$27</definedName>
    <definedName name="PRECOS_CL_N">[37]Aux_2!$AB$3:$AB$57</definedName>
    <definedName name="PRECOS_CL_NE">[37]Aux_2!$W$3:$W$57</definedName>
    <definedName name="PRECOS_CL_S">[37]Aux_2!$R$3:$R$57</definedName>
    <definedName name="PRECOS_CL_SE">[37]Aux_2!$M$3:$M$57</definedName>
    <definedName name="PRECOS_CNDL_X">[37]Aux_2!$I$3:$I$57</definedName>
    <definedName name="Preços_constantes_96inv">#REF!</definedName>
    <definedName name="PRECOS_HI_N">[37]Aux_2!$Z$3:$Z$57</definedName>
    <definedName name="PRECOS_HI_NE">[37]Aux_2!$U$3:$U$57</definedName>
    <definedName name="PRECOS_HI_S">[37]Aux_2!$P$3:$P$57</definedName>
    <definedName name="PRECOS_HI_SE">[37]Aux_2!$K$3:$K$57</definedName>
    <definedName name="PRECOS_LO_N">[37]Aux_2!$AA$3:$AA$57</definedName>
    <definedName name="PRECOS_LO_NE">[37]Aux_2!$V$3:$V$57</definedName>
    <definedName name="PRECOS_LO_S">[37]Aux_2!$Q$3:$Q$57</definedName>
    <definedName name="PRECOS_LO_SE">[37]Aux_2!$L$3:$L$57</definedName>
    <definedName name="PRECOS_ME_S1">[37]Aux_2!$N$3:$N$57</definedName>
    <definedName name="PRECOS_ME_S2">[37]Aux_2!$S$3:$S$57</definedName>
    <definedName name="PRECOS_ME_S3">[37]Aux_2!$X$3:$X$57</definedName>
    <definedName name="PRECOS_ME_S4">[37]Aux_2!$AC$3:$AC$57</definedName>
    <definedName name="PRECOS_OP_N">[37]Aux_2!$Y$3:$Y$57</definedName>
    <definedName name="PRECOS_OP_NE">[37]Aux_2!$T$3:$T$57</definedName>
    <definedName name="PRECOS_OP_S">[37]Aux_2!$O$3:$O$57</definedName>
    <definedName name="PRECOS_OP_SE">[37]Aux_2!$J$3:$J$57</definedName>
    <definedName name="PRECOS1">[37]Aux_1!$E$4:$E$21</definedName>
    <definedName name="PRECOS1_GRAF_L">[37]Aux_1!$K$4:$K$747</definedName>
    <definedName name="PRECOS1_GRAF_M">[37]Aux_1!$L$4:$L$747</definedName>
    <definedName name="PRECOS1_GRAF_P">[37]Aux_1!$M$4:$M$747</definedName>
    <definedName name="PRECOS2">[37]Aux_1!$F$4:$F$21</definedName>
    <definedName name="PRECOS2_GRAF_L">[37]Aux_1!$N$4:$N$747</definedName>
    <definedName name="PRECOS2_GRAF_M">[37]Aux_1!$O$4:$O$747</definedName>
    <definedName name="PRECOS2_GRAF_P">[37]Aux_1!$P$4:$P$747</definedName>
    <definedName name="PRECOS3">[37]Aux_1!$G$4:$G$21</definedName>
    <definedName name="PRECOS3_GRAF_L">[37]Aux_1!$Q$4:$Q$747</definedName>
    <definedName name="PRECOS3_GRAF_M">[37]Aux_1!$R$4:$R$747</definedName>
    <definedName name="PRECOS3_GRAF_P">[37]Aux_1!$S$4:$S$747</definedName>
    <definedName name="PRECOS4">[37]Aux_1!$H$4:$H$21</definedName>
    <definedName name="PRECOS4_GRAF_L">[37]Aux_1!$T$4:$T$747</definedName>
    <definedName name="PRECOS4_GRAF_M">[37]Aux_1!$U$4:$U$747</definedName>
    <definedName name="PRECOS4_GRAF_P">[37]Aux_1!$V$4:$V$747</definedName>
    <definedName name="pref_acq">#REF!</definedName>
    <definedName name="pref_new">#REF!</definedName>
    <definedName name="pref_targ">#REF!</definedName>
    <definedName name="Preferred">#REF!</definedName>
    <definedName name="prefrate">#REF!</definedName>
    <definedName name="PREJ.FISC.">#REF!</definedName>
    <definedName name="PREJ92">#REF!</definedName>
    <definedName name="PREJ93">#REF!</definedName>
    <definedName name="Prejuízo">#REF!</definedName>
    <definedName name="PREV2001">[20]CVA_Projetada12meses!$A$256:$F$306</definedName>
    <definedName name="PREV97">[20]CVA_Projetada12meses!$A$152:$N$201</definedName>
    <definedName name="PREV98">[20]CVA_Projetada12meses!$A$205:$N$253</definedName>
    <definedName name="Previous_Quarter">[28]Trimestres!$C$26</definedName>
    <definedName name="previsão">[172]AESMES!$A$6:$B$8</definedName>
    <definedName name="Previsão_Clientes_1999">#REF!</definedName>
    <definedName name="Previsão_Clientes_2000">#REF!</definedName>
    <definedName name="Previsão_Consumo_2000">#REF!</definedName>
    <definedName name="PREVISIONES_IBERDROLA_1997">#REF!</definedName>
    <definedName name="PREVREAL97">[20]CVA_Projetada12meses!$A$401:$N$450</definedName>
    <definedName name="price_acq">#REF!</definedName>
    <definedName name="price_merg">#REF!</definedName>
    <definedName name="price_targ">#REF!</definedName>
    <definedName name="PriceChg">#REF!</definedName>
    <definedName name="PriceHigh">#REF!</definedName>
    <definedName name="PriceLow">#REF!</definedName>
    <definedName name="primeiro" hidden="1">{"'MAR'!$B$2:$Q$29","'Resumo Mensal - Consumo 2002'!$B$2:$O$29","'Resumo Mensal - Clientes 2002'!$B$2:$O$29","'Resumo Anual - Consumo'!$B$2:$H$29"}</definedName>
    <definedName name="Print_all">[177]Networks!$A$6:$M$181,[177]Networks!$N$182:$Y$252</definedName>
    <definedName name="Print_all_big">#N/A</definedName>
    <definedName name="Print_Area_MI" localSheetId="0">'[178]Quadro 1'!#REF!</definedName>
    <definedName name="Print_Area_MI">[179]RESDEZ97!#REF!</definedName>
    <definedName name="Print_Balance_mes">#REF!,#REF!</definedName>
    <definedName name="Print_Balance_Qs">#REF!,#REF!</definedName>
    <definedName name="Print_big_all">#N/A</definedName>
    <definedName name="Print_Caja_Mes">#REF!,#REF!</definedName>
    <definedName name="Print_Caja_Qs">#REF!,#REF!</definedName>
    <definedName name="Print_comp">#REF!</definedName>
    <definedName name="Print_EERR_Mes">#REF!,#REF!</definedName>
    <definedName name="Print_EERR_Qs">#REF!,#REF!</definedName>
    <definedName name="Print_Graph">#REF!</definedName>
    <definedName name="Print_mes">#REF!,#REF!</definedName>
    <definedName name="Print_Qs">#REF!,#REF!</definedName>
    <definedName name="Print_Radio_All">[177]Radio!$A$6:$AB$244,[177]Radio!$AC$245:$AS$301</definedName>
    <definedName name="Print_Television_all">#REF!,#REF!</definedName>
    <definedName name="Print_Titles_MI">[180]inteiros!#REF!</definedName>
    <definedName name="print1">#REF!</definedName>
    <definedName name="print2">#REF!</definedName>
    <definedName name="print3">#REF!</definedName>
    <definedName name="PRINTA">#REF!</definedName>
    <definedName name="PRINTB">#N/A</definedName>
    <definedName name="PrintOutput">#N/A</definedName>
    <definedName name="PRN">#N/A</definedName>
    <definedName name="PROCRICOM">[129]CRITERIOS!$H$210:$I$211</definedName>
    <definedName name="PROCRICPRO">[129]CRITERIOS!$W$210:$X$211</definedName>
    <definedName name="PROCRIILUM">[129]CRITERIOS!$Q$210:$R$211</definedName>
    <definedName name="PROCRIIND">[129]CRITERIOS!$E$210:$F$211</definedName>
    <definedName name="PROCRIPPUB">[129]CRITERIOS!$N$210:$O$211</definedName>
    <definedName name="PROCRIRES">[129]CRITERIOS!$B$210:$C$211</definedName>
    <definedName name="PROCRIREV">[129]CRITERIOS!$Z$210:$AA$211</definedName>
    <definedName name="PROCRIRUR">[129]CRITERIOS!$K$210:$L$211</definedName>
    <definedName name="PROCRISPUB">[129]CRITERIOS!$T$210:$U$211</definedName>
    <definedName name="PROD.ACAB">#REF!</definedName>
    <definedName name="PROD.PROC">#REF!</definedName>
    <definedName name="produção_ant">#REF!</definedName>
    <definedName name="produção_c1">#REF!</definedName>
    <definedName name="produção_c2">#REF!</definedName>
    <definedName name="proet">#REF!</definedName>
    <definedName name="proj">'[69]Print Controls'!#REF!</definedName>
    <definedName name="PROJEÇÃO97">[20]CVA_Projetada12meses!$B$609:$O$645</definedName>
    <definedName name="Project_Name">#REF!</definedName>
    <definedName name="projectdate">#REF!</definedName>
    <definedName name="ProjectName">#REF!</definedName>
    <definedName name="PRONI0197">[6]OPJAN!$W$29</definedName>
    <definedName name="PRONI0297">[6]OPFEV!$T$29</definedName>
    <definedName name="PRONI0397">[6]OPMAR!$U$29</definedName>
    <definedName name="PRONI0497">[6]OPABR!$X$29</definedName>
    <definedName name="PRONI0597">[6]OPMAI!$W$29</definedName>
    <definedName name="PRONI0697">[6]OPJUN!$X$29</definedName>
    <definedName name="PRONI0797">[6]OPJUL!$Z$29</definedName>
    <definedName name="PRONI0897">[6]OPAGO!$X$29</definedName>
    <definedName name="PRONI0997">[7]INDICADO!$Y$28</definedName>
    <definedName name="PRONI1097">[7]INDICADO!$Z$28</definedName>
    <definedName name="PRONI1197">[7]INDICADO!$W$28</definedName>
    <definedName name="PRONI1297">[7]INDICADO!$X$28</definedName>
    <definedName name="PRONIENC0197">[6]OPJAN!$W$35</definedName>
    <definedName name="PRONIENC0297">[6]OPFEV!$T$35</definedName>
    <definedName name="PRONIENC0397">[6]OPMAR!$U$35</definedName>
    <definedName name="PRONIENC0497">[6]OPABR!$X$35</definedName>
    <definedName name="PRONIENC0597">[6]OPMAI!$W$34</definedName>
    <definedName name="PRONIENC0697">[6]OPJUN!$X$34</definedName>
    <definedName name="PRONIENC0797">[6]OPJUL!$Z$34</definedName>
    <definedName name="PRONIENC0897">[6]OPAGO!$X$34</definedName>
    <definedName name="PRONIENC0997">[7]INDICADO!$Y$33</definedName>
    <definedName name="PRONIENC1097">[7]INDICADO!$Z$33</definedName>
    <definedName name="PRONIENC1197">[7]INDICADO!$W$33</definedName>
    <definedName name="PRONIENC1297">[7]INDICADO!$X$33</definedName>
    <definedName name="Proper">#REF!</definedName>
    <definedName name="PROV.GARANTIA">#REF!</definedName>
    <definedName name="PROV.IR.CS">#REF!</definedName>
    <definedName name="PROV.LP.CONTIG">#REF!</definedName>
    <definedName name="PROVEITOS">[32]Conceitos!#REF!</definedName>
    <definedName name="PROVISÕES">#REF!</definedName>
    <definedName name="PTA_USD">#REF!</definedName>
    <definedName name="PTAX">'[113]PTAX '!$A$3:$B$2569</definedName>
    <definedName name="PTIR_R">'[159]Cash Flow to Sponsor'!$E$14</definedName>
    <definedName name="PTIR_US">'[159]Cash Flow to Sponsor'!$E$15</definedName>
    <definedName name="PTS">#REF!</definedName>
    <definedName name="PTX_INC">#REF!</definedName>
    <definedName name="PUBLICO">'[29]Dados Segurança'!$B$76:$I$78</definedName>
    <definedName name="Publicomp">#N/A</definedName>
    <definedName name="puppy" hidden="1">{"assumptions and inputs",#N/A,FALSE,"valuation";"intermediate calculations",#N/A,FALSE,"valuation";"dollar conversion",#N/A,FALSE,"valuation";"analysis at various prices",#N/A,FALSE,"valuation"}</definedName>
    <definedName name="Q">#REF!</definedName>
    <definedName name="QDC">'[181]GAS CONSUMP'!$F$12</definedName>
    <definedName name="qq" hidden="1">#REF!</definedName>
    <definedName name="QQQ">'[31]CALC-RESUMO'!$N$6:$O$37</definedName>
    <definedName name="qqqq" hidden="1">{#N/A,#N/A,FALSE,"CONTROLE"}</definedName>
    <definedName name="qqqqqqqqqq" hidden="1">{#N/A,#N/A,FALSE,"LLAVE";#N/A,#N/A,FALSE,"EERR";#N/A,#N/A,FALSE,"ESP";#N/A,#N/A,FALSE,"EOAF";#N/A,#N/A,FALSE,"CASH";#N/A,#N/A,FALSE,"FINANZAS";#N/A,#N/A,FALSE,"DEUDA";#N/A,#N/A,FALSE,"INVERSION";#N/A,#N/A,FALSE,"PERSONAL"}</definedName>
    <definedName name="qqqqqqqqqqqqqqqqqqqqqqqq" hidden="1">{#N/A,#N/A,TRUE,"RESUMEN";#N/A,#N/A,TRUE,"SENSIBILIDADES";#N/A,#N/A,TRUE,"HIPOTESIS";#N/A,#N/A,TRUE,"INGRESOS";#N/A,#N/A,TRUE,"INVERSIONES MEDIOS MATERIALES"}</definedName>
    <definedName name="QRGR0197">[6]OPJAN!$W$50</definedName>
    <definedName name="QRGR0297">[6]OPFEV!$T$50</definedName>
    <definedName name="QRGR0397">[6]OPMAR!$U$50</definedName>
    <definedName name="QRGR0497">[6]OPABR!$X$50</definedName>
    <definedName name="QRGR0597">[6]OPMAI!$W$49</definedName>
    <definedName name="QRGR0697">[6]OPJUN!$X$49</definedName>
    <definedName name="QRGR0797">[6]OPJUL!$Z$49</definedName>
    <definedName name="QRGR0897">[6]OPAGO!$X$49</definedName>
    <definedName name="QRGR0997">[7]INDICADO!$Y$48</definedName>
    <definedName name="QRGR1097">[7]INDICADO!$Z$48</definedName>
    <definedName name="QRGR1197">[7]INDICADO!$W$48</definedName>
    <definedName name="QRGR1297">[7]INDICADO!$X$48</definedName>
    <definedName name="qtret" hidden="1">{#N/A,#N/A,FALSE,"CONTROLE"}</definedName>
    <definedName name="qtyyuu" hidden="1">{#N/A,#N/A,FALSE,"CONTROLE"}</definedName>
    <definedName name="Quadro_II___Base_monetária_e_componentes" localSheetId="0">#REF!</definedName>
    <definedName name="Quadro_II___Base_monetária_e_componentes">#REF!</definedName>
    <definedName name="Quadro_VI___Meios_de_pagamento_e_componentes" localSheetId="0">#REF!</definedName>
    <definedName name="Quadro_VI___Meios_de_pagamento_e_componentes">#REF!</definedName>
    <definedName name="QUADRO1">#N/A</definedName>
    <definedName name="QualidadeReal01">[57]IndicadoresQualidadeRealizado04!$B$2:$S$31</definedName>
    <definedName name="QualidadeRealB">[57]IndicadoresQualidadeRealiz03!$B$2:$S$31</definedName>
    <definedName name="Quarter">[28]Trimestres!$C$24</definedName>
    <definedName name="Quarter_Year_Before">[28]Trimestres!$C$25</definedName>
    <definedName name="qwe" hidden="1">{#N/A,#N/A,FALSE,"CONTROLE"}</definedName>
    <definedName name="qweer" hidden="1">{#N/A,#N/A,FALSE,"CONTROLE"}</definedName>
    <definedName name="qwerty" hidden="1">{#N/A,#N/A,FALSE,"LLAVE";#N/A,#N/A,FALSE,"EERR";#N/A,#N/A,FALSE,"ESP";#N/A,#N/A,FALSE,"EOAF";#N/A,#N/A,FALSE,"CASH";#N/A,#N/A,FALSE,"FINANZAS";#N/A,#N/A,FALSE,"DEUDA";#N/A,#N/A,FALSE,"INVERSION";#N/A,#N/A,FALSE,"PERSONAL"}</definedName>
    <definedName name="qwertyu" hidden="1">{#N/A,#N/A,FALSE,"ENERGIA";#N/A,#N/A,FALSE,"PERDIDAS";#N/A,#N/A,FALSE,"CLIENTES";#N/A,#N/A,FALSE,"ESTADO";#N/A,#N/A,FALSE,"TECNICA"}</definedName>
    <definedName name="qwertyuio" hidden="1">{#N/A,#N/A,FALSE,"LLAVE";#N/A,#N/A,FALSE,"EERR";#N/A,#N/A,FALSE,"ESP";#N/A,#N/A,FALSE,"EOAF";#N/A,#N/A,FALSE,"CASH";#N/A,#N/A,FALSE,"FINANZAS";#N/A,#N/A,FALSE,"DEUDA";#N/A,#N/A,FALSE,"INVERSION";#N/A,#N/A,FALSE,"PERSONAL"}</definedName>
    <definedName name="QWS">#REF!</definedName>
    <definedName name="R_">#REF!</definedName>
    <definedName name="raf" hidden="1">{#N/A,#N/A,FALSE,"CONTROLE";#N/A,#N/A,FALSE,"CONTROLE"}</definedName>
    <definedName name="RAG_PROPRIO">[2]vinc!$C$6</definedName>
    <definedName name="RAND">[148]Andam.!$D$1:$D$65536</definedName>
    <definedName name="Ranked_By">#REF!</definedName>
    <definedName name="Ratio">#REF!</definedName>
    <definedName name="ratioAssump">#REF!</definedName>
    <definedName name="RatioAvg">#REF!</definedName>
    <definedName name="RATIOS">#REF!</definedName>
    <definedName name="RB" hidden="1">{#N/A,#N/A,FALSE,"LLAVE";#N/A,#N/A,FALSE,"EERR";#N/A,#N/A,FALSE,"ESP";#N/A,#N/A,FALSE,"EOAF";#N/A,#N/A,FALSE,"CASH";#N/A,#N/A,FALSE,"FINANZAS";#N/A,#N/A,FALSE,"DEUDA";#N/A,#N/A,FALSE,"INVERSION";#N/A,#N/A,FALSE,"PERSONAL"}</definedName>
    <definedName name="RBTESTE" hidden="1">{#N/A,#N/A,FALSE,"ENERGIA";#N/A,#N/A,FALSE,"PERDIDAS";#N/A,#N/A,FALSE,"CLIENTES";#N/A,#N/A,FALSE,"ESTADO";#N/A,#N/A,FALSE,"TECNICA"}</definedName>
    <definedName name="RCON">'[148]Concl.'!$D$1:$D$65536</definedName>
    <definedName name="re" localSheetId="0" hidden="1">{"assumptions and inputs",#N/A,FALSE,"valuation";"intermediate calculations",#N/A,FALSE,"valuation";"dollar conversion",#N/A,FALSE,"valuation";"analysis at various prices",#N/A,FALSE,"valuation"}</definedName>
    <definedName name="re" hidden="1">{"assumptions and inputs",#N/A,FALSE,"valuation";"intermediate calculations",#N/A,FALSE,"valuation";"dollar conversion",#N/A,FALSE,"valuation";"analysis at various prices",#N/A,FALSE,"valuation"}</definedName>
    <definedName name="REAIS">#REF!</definedName>
    <definedName name="REAISPREV" hidden="1">{#N/A,#N/A,FALSE,"CONTROLE"}</definedName>
    <definedName name="REAL">#REF!</definedName>
    <definedName name="Realizado">'[171]Dados de relacionamento'!$B$25:$M$32</definedName>
    <definedName name="REALIZAVEL">#REF!</definedName>
    <definedName name="rec">[182]DRE!#REF!</definedName>
    <definedName name="REC_CON_01">#REF!</definedName>
    <definedName name="REC_FINANCEIRA">[103]ELIM_FINANCEIRA!$Y$1:$AO$94</definedName>
    <definedName name="recalc">#N/A</definedName>
    <definedName name="RECCON01">#REF!</definedName>
    <definedName name="RECCONCDOU">#REF!</definedName>
    <definedName name="RECCONCE01">#REF!</definedName>
    <definedName name="RECCONCE02">#REF!</definedName>
    <definedName name="RECCONCE03">#REF!</definedName>
    <definedName name="recconceb">#REF!</definedName>
    <definedName name="RECCONCEE01">#REF!</definedName>
    <definedName name="recconceee">#REF!</definedName>
    <definedName name="recconcelesc">#REF!</definedName>
    <definedName name="recconcelg">#REF!</definedName>
    <definedName name="recconceltins">#REF!</definedName>
    <definedName name="recconcemat">#REF!</definedName>
    <definedName name="recconcemig">#REF!</definedName>
    <definedName name="recconcerj">#REF!</definedName>
    <definedName name="recconcesp">#REF!</definedName>
    <definedName name="recconcopel">#REF!</definedName>
    <definedName name="recconcpfl">#REF!</definedName>
    <definedName name="recconebe">#REF!</definedName>
    <definedName name="RECCONELEKTRO">#REF!</definedName>
    <definedName name="recconelma">#REF!</definedName>
    <definedName name="recconenersul">#REF!</definedName>
    <definedName name="recconenorte">#REF!</definedName>
    <definedName name="recconepaulo">#REF!</definedName>
    <definedName name="recconescelsa">#REF!</definedName>
    <definedName name="RECCONESUL">#REF!</definedName>
    <definedName name="recconfu">#REF!</definedName>
    <definedName name="RECCONGERSUL">#REF!</definedName>
    <definedName name="recconlight">#REF!</definedName>
    <definedName name="RecDesFinAlex" hidden="1">{#N/A,#N/A,FALSE,"SIM95"}</definedName>
    <definedName name="RECEITA">#REF!</definedName>
    <definedName name="Receita_Bruta">#REF!</definedName>
    <definedName name="receita2">#REF!</definedName>
    <definedName name="RECEITA3">[183]DRE!#REF!</definedName>
    <definedName name="RECEITA3_27">[125]DRE!#REF!</definedName>
    <definedName name="RECEITA3_28">[125]DRE!#REF!</definedName>
    <definedName name="RECEITA3_29">[125]DRE!#REF!</definedName>
    <definedName name="RECEITA3_38">[125]DRE!#REF!</definedName>
    <definedName name="RECEITA3_41">[125]DRE!#REF!</definedName>
    <definedName name="RECEITA3_81">[125]DRE!#REF!</definedName>
    <definedName name="RECEITA4">[183]DRE!#REF!</definedName>
    <definedName name="RECEITA4_27">[125]DRE!#REF!</definedName>
    <definedName name="RECEITA4_28">[125]DRE!#REF!</definedName>
    <definedName name="RECEITA4_29">[125]DRE!#REF!</definedName>
    <definedName name="RECEITA4_38">[125]DRE!#REF!</definedName>
    <definedName name="RECEITA4_41">[125]DRE!#REF!</definedName>
    <definedName name="RECEITA4_81">[125]DRE!#REF!</definedName>
    <definedName name="receita5">[184]DRE!#REF!</definedName>
    <definedName name="receita5_27">[125]DRE!#REF!</definedName>
    <definedName name="receita5_28">[125]DRE!#REF!</definedName>
    <definedName name="receita5_29">[125]DRE!#REF!</definedName>
    <definedName name="receita5_38">[125]DRE!#REF!</definedName>
    <definedName name="receita5_41">[125]DRE!#REF!</definedName>
    <definedName name="receita5_81">[125]DRE!#REF!</definedName>
    <definedName name="receita8">'[185]DRE_UPA-AGO.04'!#REF!</definedName>
    <definedName name="RECEITA97">[20]CVA_Projetada12meses!$B$646:$O$683</definedName>
    <definedName name="receitak">[186]DRE_orçado!#REF!</definedName>
    <definedName name="RECEITAX">#REF!</definedName>
    <definedName name="recl.traba">#REF!</definedName>
    <definedName name="Reclam">'[29]Dados Faturamento'!$C$51:$N$57</definedName>
    <definedName name="Reclamacao">'[63]REFAT_GRUPO-B_ELPA'!$AW$3</definedName>
    <definedName name="RECONCILIAÇÃO">#REF!</definedName>
    <definedName name="rede_dat">#REF!</definedName>
    <definedName name="REF.">[8]LCONTR!#REF!</definedName>
    <definedName name="Ref_1">#REF!</definedName>
    <definedName name="Ref_10">'[187]Medições a faturar'!#REF!</definedName>
    <definedName name="Ref_11">#REF!</definedName>
    <definedName name="Ref_12">#REF!</definedName>
    <definedName name="Ref_13">#REF!</definedName>
    <definedName name="Ref_14">#REF!</definedName>
    <definedName name="Ref_15">#REF!</definedName>
    <definedName name="Ref_2">#REF!</definedName>
    <definedName name="Ref_3">#REF!</definedName>
    <definedName name="Ref_4">#REF!</definedName>
    <definedName name="Ref_5">#REF!</definedName>
    <definedName name="Ref_6">#REF!</definedName>
    <definedName name="Ref_7">#REF!</definedName>
    <definedName name="Ref_8">#REF!</definedName>
    <definedName name="Ref_9">#REF!</definedName>
    <definedName name="Ref_Ano">'[29]Dados Faturamento'!$AT$11</definedName>
    <definedName name="Ref_Qtd_Fat">'[29]Dados Faturamento'!$AS$3</definedName>
    <definedName name="Ref_Qtd_Ree">'[29]Dados Faturamento'!$AT$3</definedName>
    <definedName name="Ref_Qtde_ConInt">'[29]Dados Faturamento'!$AW$3</definedName>
    <definedName name="Ref_Unidades">'[29]Dados Faturamento'!$AX$14</definedName>
    <definedName name="refin_int">#REF!</definedName>
    <definedName name="refin_rate">#REF!</definedName>
    <definedName name="refin_tog">#REF!</definedName>
    <definedName name="regconfu">#REF!</definedName>
    <definedName name="REGIOES">#REF!</definedName>
    <definedName name="REITERADAS">'[29]Dados Ouvidoria II'!$C$30:$O$36</definedName>
    <definedName name="REL">#REF!</definedName>
    <definedName name="relat">#REF!</definedName>
    <definedName name="reltado" hidden="1">{#N/A,#N/A,FALSE,"LLAVE";#N/A,#N/A,FALSE,"EERR";#N/A,#N/A,FALSE,"ESP";#N/A,#N/A,FALSE,"EOAF";#N/A,#N/A,FALSE,"CASH";#N/A,#N/A,FALSE,"FINANZAS";#N/A,#N/A,FALSE,"DEUDA";#N/A,#N/A,FALSE,"INVERSION";#N/A,#N/A,FALSE,"PERSONAL"}</definedName>
    <definedName name="REM.DIR.">#REF!</definedName>
    <definedName name="ren_ant">#REF!</definedName>
    <definedName name="ren_c1">#REF!</definedName>
    <definedName name="ren_c2">#REF!</definedName>
    <definedName name="renat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DAPLIC0197">[6]OPJAN!$W$15</definedName>
    <definedName name="RENDAPLIC0297">[6]OPFEV!$T$15</definedName>
    <definedName name="RENDAPLIC0397">[6]OPMAR!$U$15</definedName>
    <definedName name="RENDAPLIC0497">[6]OPABR!$X$15</definedName>
    <definedName name="RENDAPLIC0597">[6]OPMAI!$W$15</definedName>
    <definedName name="RENDAPLIC0697">[6]OPJUN!$X$15</definedName>
    <definedName name="RENDAPLIC0797">[6]OPJUL!$Z$15</definedName>
    <definedName name="RENDAPLIC0897">[6]OPAGO!$X$15</definedName>
    <definedName name="RENDAPLIC0997">[7]INDICADO!$Y$15</definedName>
    <definedName name="RENDAPLIC1097">[7]INDICADO!$Z$15</definedName>
    <definedName name="RENDAPLIC1197">[7]INDICADO!$W$15</definedName>
    <definedName name="RENDAPLIC1297">[7]INDICADO!$X$15</definedName>
    <definedName name="REP">[14]Plan1!$A$8:$P$217</definedName>
    <definedName name="Repasse">[14]Plan1!$A$8:$P$138</definedName>
    <definedName name="ReportCycle">#REF!</definedName>
    <definedName name="ReportData">[68]Report!$E$12:$O$13</definedName>
    <definedName name="Reprev" hidden="1">{#N/A,#N/A,FALSE,"ENERGIA";#N/A,#N/A,FALSE,"PERDIDAS";#N/A,#N/A,FALSE,"CLIENTES";#N/A,#N/A,FALSE,"ESTADO";#N/A,#N/A,FALSE,"TECNICA"}</definedName>
    <definedName name="REQ_OT_01">#REF!</definedName>
    <definedName name="REQCONCDOU">#REF!</definedName>
    <definedName name="REQCONCE01">#REF!</definedName>
    <definedName name="REQCONCE02">#REF!</definedName>
    <definedName name="REQCONCE03">#REF!</definedName>
    <definedName name="reqconceb">#REF!</definedName>
    <definedName name="REQCONCEE01">#REF!</definedName>
    <definedName name="REQCONCEE02">#REF!</definedName>
    <definedName name="reqconceee">#REF!</definedName>
    <definedName name="reqconcelesc">#REF!</definedName>
    <definedName name="reqconcelg">#REF!</definedName>
    <definedName name="reqconceltins">#REF!</definedName>
    <definedName name="reqconcemat">#REF!</definedName>
    <definedName name="reqconcemig">#REF!</definedName>
    <definedName name="reqconcerj">#REF!</definedName>
    <definedName name="reqconcerjj">#REF!</definedName>
    <definedName name="reqconcesp">#REF!</definedName>
    <definedName name="reqconcopel">#REF!</definedName>
    <definedName name="reqconcpfl">#REF!</definedName>
    <definedName name="reqconebe">#REF!</definedName>
    <definedName name="REQCONELEKTRO">#REF!</definedName>
    <definedName name="reqconelma">#REF!</definedName>
    <definedName name="reqconenersul">#REF!</definedName>
    <definedName name="reqconenorte">#REF!</definedName>
    <definedName name="reqconepaulo">#REF!</definedName>
    <definedName name="reqconescelsa">#REF!</definedName>
    <definedName name="REQCONESUL">#REF!</definedName>
    <definedName name="reqconfu">#REF!</definedName>
    <definedName name="REQCONGERSUL">#REF!</definedName>
    <definedName name="reqconlight">#REF!</definedName>
    <definedName name="rerere">#REF!,#REF!,#REF!</definedName>
    <definedName name="RES.CM.CAPITAL">#REF!</definedName>
    <definedName name="RES.CM.ESP">#REF!</definedName>
    <definedName name="RES.INC.FISCAL">#REF!</definedName>
    <definedName name="RES.LUCROS.AC">#REF!</definedName>
    <definedName name="RES.MINORITARIOS">#REF!</definedName>
    <definedName name="rEscala1">[188]Dados!$I$6</definedName>
    <definedName name="rEscala2">[188]Dados!$I$7</definedName>
    <definedName name="rEscala3">[188]Dados!$I$8</definedName>
    <definedName name="rEscala4">[188]Dados!$I$9</definedName>
    <definedName name="rEscalaSDSinMax">[189]Dados!$J$11</definedName>
    <definedName name="rEscalaSDSinMin">[189]Dados!$J$12</definedName>
    <definedName name="rEscalaSIN">[188]Dados!$I$10</definedName>
    <definedName name="RESERVA.CAPITAL">#REF!</definedName>
    <definedName name="RESERVA.REAVAL">#REF!</definedName>
    <definedName name="ResetReport">#N/A</definedName>
    <definedName name="RESU">#REF!</definedName>
    <definedName name="Resul_Ano_Curso_ESP">[82]ESP!$AF$34</definedName>
    <definedName name="resultado">#REF!</definedName>
    <definedName name="RESULTADO_CMARG">[37]Aux_4!$B$3:$AX$62</definedName>
    <definedName name="RESULTADO1">#REF!</definedName>
    <definedName name="RESULTADO5">#REF!</definedName>
    <definedName name="RESULTADOS">#REF!</definedName>
    <definedName name="Resumo" hidden="1">{#N/A,#N/A,FALSE,"ACTIVO - hoja 1";#N/A,#N/A,FALSE,"ACTIVO - hoja 2";#N/A,#N/A,FALSE,"PASIVO - hoja 1";#N/A,#N/A,FALSE,"PASIVO - hoja 2";#N/A,#N/A,FALSE,"GASTOS - hoja 1 ";#N/A,#N/A,FALSE,"GASTOS - hoja 2";#N/A,#N/A,FALSE,"INGRESOS - hoja 1 ";#N/A,#N/A,FALSE,"INGRESOS - hoja 2"}</definedName>
    <definedName name="rev_acq">#REF!</definedName>
    <definedName name="rev_targ">#REF!</definedName>
    <definedName name="rev_total">#REF!</definedName>
    <definedName name="REXC">[148]Excluído!$D$1:$D$65536</definedName>
    <definedName name="rey" hidden="1">{#N/A,#N/A,FALSE,"CONTROLE"}</definedName>
    <definedName name="RF">#REF!</definedName>
    <definedName name="rfqa" hidden="1">#REF!</definedName>
    <definedName name="rg" hidden="1">{#N/A,#N/A,FALSE,"CONTROLE"}</definedName>
    <definedName name="RGE">[190]CEEMES!$BF$10:$BT$142</definedName>
    <definedName name="RH_AFECTOS_HOLDING">[32]Conceitos!#REF!</definedName>
    <definedName name="RH_COM_HOLDING">[32]Conceitos!#REF!</definedName>
    <definedName name="RH_S_HOLDING">[32]Conceitos!#REF!</definedName>
    <definedName name="RIOGAS_BORGOGNA_AMORT10">#REF!</definedName>
    <definedName name="RIOGAS_BORGOGNA_AMORT30">#REF!</definedName>
    <definedName name="RIOGAS_BORGOGNA_DIFER">#REF!</definedName>
    <definedName name="RIOGAS_EMENTHAL_AMORT10">#REF!</definedName>
    <definedName name="RIOGAS_EMENTHAL_AMORT30">#REF!</definedName>
    <definedName name="RIOGAS_EMENTHAL_DIFER">#REF!</definedName>
    <definedName name="risk.free.rate">#REF!</definedName>
    <definedName name="risk.prem">#REF!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2</definedName>
    <definedName name="RiskFixedSeed">1</definedName>
    <definedName name="RiskFreeRate">#REF!</definedName>
    <definedName name="RiskHasSettings">TRUE</definedName>
    <definedName name="RiskMinimizeOnStart" hidden="1">FALSE</definedName>
    <definedName name="RiskMonitorConvergence">FALSE</definedName>
    <definedName name="RiskMultipleCPUSupportEnabled" hidden="1">FALSE</definedName>
    <definedName name="RiskNumIterations">100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StatFunctionsUpdateFreq">1</definedName>
    <definedName name="RiskUpdateDisplay">FALSE</definedName>
    <definedName name="RiskUpdateStatFunctions">TRUE</definedName>
    <definedName name="RiskUseDifferentSeedForEachSim">FALSE</definedName>
    <definedName name="RiskUseFixedSeed">FALSE</definedName>
    <definedName name="RiskUseMultipleCPUs" hidden="1">FALSE</definedName>
    <definedName name="RITA">'[61]#REF'!$A$8:$P$138</definedName>
    <definedName name="rito">'[97]#REF'!$A$8:$P$134</definedName>
    <definedName name="rits">'[97]#REF'!$A$8:$P$134</definedName>
    <definedName name="roberto">{#N/A,#N/A,FALSE,"ENERGIA";#N/A,#N/A,FALSE,"PERDIDAS";#N/A,#N/A,FALSE,"CLIENTES";#N/A,#N/A,FALSE,"ESTADO";#N/A,#N/A,FALSE,"TECNICA"}</definedName>
    <definedName name="RODAPE1" localSheetId="0">#REF!</definedName>
    <definedName name="RODAPE1">#REF!</definedName>
    <definedName name="RODAPE6" localSheetId="0">#REF!</definedName>
    <definedName name="RODAPE6">#REF!</definedName>
    <definedName name="RODAPE7" localSheetId="0">#REF!</definedName>
    <definedName name="RODAPE7">#REF!</definedName>
    <definedName name="RODAPE8" localSheetId="0">#REF!</definedName>
    <definedName name="RODAPE8">#REF!</definedName>
    <definedName name="rodrigo" hidden="1">#REF!</definedName>
    <definedName name="RONIC_1">[106]Valuation!#REF!</definedName>
    <definedName name="RONIC_2">[106]Valuation!#REF!</definedName>
    <definedName name="rows_array">{"tipo",0,"Auto","Auto","";"ref",0,"Auto","Auto","NNNNNNN";"imobilizado",0,"Auto","Auto","NNNNNNN"}</definedName>
    <definedName name="ROXINHO_ATIVO_CONS">#REF!</definedName>
    <definedName name="ROXINHO_EQUIV.">#REF!</definedName>
    <definedName name="ROXINHO_PASSIVO_CONS">#REF!</definedName>
    <definedName name="ROYALTIES0197">[6]OPJAN!$W$49</definedName>
    <definedName name="ROYALTIES0297">[6]OPFEV!$T$49</definedName>
    <definedName name="ROYALTIES0397">[6]OPMAR!$U$49</definedName>
    <definedName name="ROYALTIES0497">[6]OPABR!$X$49</definedName>
    <definedName name="ROYALTIES0597">[6]OPMAI!$W$48</definedName>
    <definedName name="ROYALTIES0697">[6]OPJUN!$X$48</definedName>
    <definedName name="ROYALTIES0797">[6]OPJUL!$Z$48</definedName>
    <definedName name="ROYALTIES0897">[6]OPAGO!$X$48</definedName>
    <definedName name="ROYALTIES0997">[7]INDICADO!$Y$47</definedName>
    <definedName name="ROYALTIES1097">[7]INDICADO!$Z$47</definedName>
    <definedName name="ROYALTIES1197">[7]INDICADO!$W$47</definedName>
    <definedName name="ROYALTIES1297">[7]INDICADO!$X$47</definedName>
    <definedName name="RP_110">#REF!</definedName>
    <definedName name="RPEN">[148]Penden.!$D$1:$D$65536</definedName>
    <definedName name="RPRG">[148]Progr.!$D$1:$D$65536</definedName>
    <definedName name="rr" hidden="1">{#N/A,#N/A,FALSE,"CONTROLE"}</definedName>
    <definedName name="RR_1">#REF!</definedName>
    <definedName name="RR_10">#REF!</definedName>
    <definedName name="RR_11">#REF!</definedName>
    <definedName name="RR_12">#REF!</definedName>
    <definedName name="RR_2">#REF!</definedName>
    <definedName name="RR_3">#REF!</definedName>
    <definedName name="RR_4">#REF!</definedName>
    <definedName name="RR_5">#REF!</definedName>
    <definedName name="RR_6">#REF!</definedName>
    <definedName name="RR_7">#REF!</definedName>
    <definedName name="RR_8">#REF!</definedName>
    <definedName name="RR_9">#REF!</definedName>
    <definedName name="RRR">[183]DRE!#REF!</definedName>
    <definedName name="RRRR">[167]Passos_1!#REF!</definedName>
    <definedName name="rrrrr">'[97]#REF'!$A$8:$P$255</definedName>
    <definedName name="RRRRRRRRRRR">'[191]pl atual'!$A$1:$A$65536</definedName>
    <definedName name="RRRRRRRRRRRRRRR" hidden="1">{#N/A,#N/A,TRUE,"RESUMEN";#N/A,#N/A,TRUE,"SENSIBILIDADES";#N/A,#N/A,TRUE,"HIPOTESIS";#N/A,#N/A,TRUE,"INGRESOS";#N/A,#N/A,TRUE,"INVERSIONES MEDIOS MATERIALES"}</definedName>
    <definedName name="RSEL">[148]Selec.!$D$1:$D$65536</definedName>
    <definedName name="RTcF">'[86]Resumo RT'!$C$45</definedName>
    <definedName name="rtet" hidden="1">{#N/A,#N/A,FALSE,"CONTROLE";#N/A,#N/A,FALSE,"CONTROLE"}</definedName>
    <definedName name="Rtitle">#REF!</definedName>
    <definedName name="rtre" hidden="1">{#N/A,#N/A,FALSE,"CONTROLE";#N/A,#N/A,FALSE,"CONTROLE"}</definedName>
    <definedName name="RTsF">'[86]Resumo RT'!$C$44</definedName>
    <definedName name="rtt" hidden="1">{#N/A,#N/A,FALSE,"CONTROLE"}</definedName>
    <definedName name="s"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hidden="1">{#N/A,#N/A,FALSE,"Pag.01"}</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[192]Lead!$F$14</definedName>
    <definedName name="S_CY_End">#REF!</definedName>
    <definedName name="S_CY_End_Data">#REF!</definedName>
    <definedName name="S_CY_End_GT">#REF!</definedName>
    <definedName name="S_Diff_Amt">#REF!</definedName>
    <definedName name="S_Diff_Pct">#REF!</definedName>
    <definedName name="S_F">#REF!</definedName>
    <definedName name="S_GrpNum">#REF!</definedName>
    <definedName name="S_Headings">#REF!</definedName>
    <definedName name="S_KeyValue">#REF!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a" hidden="1">#REF!</definedName>
    <definedName name="sadaa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L.ENCARGOS">#REF!</definedName>
    <definedName name="SALDO">#REF!</definedName>
    <definedName name="Saldo_Mínimo">#REF!</definedName>
    <definedName name="saldoa">[193]RAC!$A$5:$F$62</definedName>
    <definedName name="Saldos_em_final_de_período" localSheetId="0">#REF!</definedName>
    <definedName name="Saldos_em_final_de_período">#REF!</definedName>
    <definedName name="Sales">'[110]Data Input Page'!$BT:$BT</definedName>
    <definedName name="SALPEN0197">[6]OPJAN!$W$54</definedName>
    <definedName name="SALPEN0297">[6]OPFEV!$T$54</definedName>
    <definedName name="SALPEN0397">[6]OPMAR!$U$54</definedName>
    <definedName name="SALPEN0497">[6]OPABR!$X$54</definedName>
    <definedName name="SALPEN0597">[6]OPMAI!$W$54</definedName>
    <definedName name="SALPEN0697">[6]OPJUN!$X$54</definedName>
    <definedName name="SALPEN0797">[6]OPJUL!$Z$54</definedName>
    <definedName name="SALPEN0897">[6]OPAGO!$X$54</definedName>
    <definedName name="SALPEN0997">[7]INDICADO!$Y$53</definedName>
    <definedName name="SALPEN1097">[7]INDICADO!$Z$53</definedName>
    <definedName name="SALPEN1197">[7]INDICADO!$W$53</definedName>
    <definedName name="SALPEN1297">[7]INDICADO!$X$53</definedName>
    <definedName name="SAPBEXrevision" hidden="1">1</definedName>
    <definedName name="SAPBEXsysID" hidden="1">"PW1"</definedName>
    <definedName name="SAPBEXwbID" hidden="1">"3P8AAZDXBZQXGBSZCUZ1CISPI"</definedName>
    <definedName name="SAPFuncF4Help" hidden="1">Main.SAPF4Help()</definedName>
    <definedName name="SAPRangePOPER_Sheet15_Sheet15D1">'[194]SAP-REAL'!$C$4</definedName>
    <definedName name="SAPRangePOPER_Sheet15_Sheet15D10">'[194]SAP-REAL'!$AI$4</definedName>
    <definedName name="SAPRangePOPER_Sheet15_Sheet15D11">'[194]SAP-REAL'!$C$4</definedName>
    <definedName name="SAPRangePOPER_Sheet15_Sheet15D12">'[194]SAP-REAL'!$K$4</definedName>
    <definedName name="SAPRangePOPER_Sheet15_Sheet15D13">'[194]SAP-REAL'!$S$4</definedName>
    <definedName name="SAPRangePOPER_Sheet15_Sheet15D14">'[194]SAP-REAL'!$AA$4</definedName>
    <definedName name="SAPRangePOPER_Sheet15_Sheet15D15">'[194]SAP-REAL'!$BA$4</definedName>
    <definedName name="SAPRangePOPER_Sheet15_Sheet15D16">'[194]SAP-REAL'!$BJ$4</definedName>
    <definedName name="SAPRangePOPER_Sheet15_Sheet15D2">'[194]SAP-REAL'!$K$4</definedName>
    <definedName name="SAPRangePOPER_Sheet15_Sheet15D3">'[194]SAP-REAL'!$S$4</definedName>
    <definedName name="SAPRangePOPER_Sheet15_Sheet15D4">'[194]SAP-REAL'!$AA$4</definedName>
    <definedName name="SAPRangePOPER_Sheet15_Sheet15D5">'[194]SAP-REAL'!$AR$4</definedName>
    <definedName name="SAPRangePOPER_Sheet15_Sheet15D6">'[194]SAP-REAL'!$C$4</definedName>
    <definedName name="SAPRangePOPER_Sheet15_Sheet15D7">'[194]SAP-REAL'!$K$4</definedName>
    <definedName name="SAPRangePOPER_Sheet15_Sheet15D8">'[194]SAP-REAL'!$S$4</definedName>
    <definedName name="SAPRangePOPER_Sheet15_Sheet15D9">'[194]SAP-REAL'!$AA$4</definedName>
    <definedName name="SAPRangePOPER_Sheet151_Sheet151D1">'[194]SAP-PPTO'!$C$4</definedName>
    <definedName name="SAPRangePOPER_Sheet151_Sheet151D2">'[194]SAP-PPTO'!$K$4</definedName>
    <definedName name="SAPRangePOPER_Sheet151_Sheet151D3">'[194]SAP-PPTO'!$AB$4</definedName>
    <definedName name="SAPRangePOPER_Sheet151_Sheet151D4">'[194]SAP-PPTO'!$C$4</definedName>
    <definedName name="SAPRangePOPER_Sheet151_Sheet151D5">'[194]SAP-PPTO'!$K$4</definedName>
    <definedName name="SAPRangePOPER_Sheet151_Sheet151D6">'[194]SAP-PPTO'!$S$4</definedName>
    <definedName name="SAPRangePOPER_Sheet151_Sheet151D7">'[194]SAP-PPTO'!$C$4</definedName>
    <definedName name="SAPRangePOPER_Sheet151_Sheet151D8">'[194]SAP-PPTO'!$K$4</definedName>
    <definedName name="SAPRangeRACCT_Sheet15_Sheet15D1">'[194]SAP-REAL'!$A$7:$A$290</definedName>
    <definedName name="SAPRangeRACCT_Sheet15_Sheet15D10">'[194]SAP-REAL'!$A$7:$A$290</definedName>
    <definedName name="SAPRangeRACCT_Sheet15_Sheet15D11">'[194]SAP-REAL'!$C$292:$F$292</definedName>
    <definedName name="SAPRangeRACCT_Sheet15_Sheet15D12">'[194]SAP-REAL'!$J$292:$M$292</definedName>
    <definedName name="SAPRangeRACCT_Sheet15_Sheet15D13">'[194]SAP-REAL'!$R$292:$U$292</definedName>
    <definedName name="SAPRangeRACCT_Sheet15_Sheet15D14">'[194]SAP-REAL'!$Y$292:$AB$292</definedName>
    <definedName name="SAPRangeRACCT_Sheet15_Sheet15D15">'[194]SAP-REAL'!$A$7:$A$290</definedName>
    <definedName name="SAPRangeRACCT_Sheet15_Sheet15D16">'[194]SAP-REAL'!$A$7:$A$290</definedName>
    <definedName name="SAPRangeRACCT_Sheet15_Sheet15D2">'[194]SAP-REAL'!$A$7:$A$290</definedName>
    <definedName name="SAPRangeRACCT_Sheet15_Sheet15D3">'[194]SAP-REAL'!$A$7:$A$290</definedName>
    <definedName name="SAPRangeRACCT_Sheet15_Sheet15D4">'[194]SAP-REAL'!$A$7:$A$290</definedName>
    <definedName name="SAPRangeRACCT_Sheet15_Sheet15D5">'[194]SAP-REAL'!$A$7:$A$290</definedName>
    <definedName name="SAPRangeRACCT_Sheet15_Sheet15D6">'[194]SAP-REAL'!$A$7:$A$290</definedName>
    <definedName name="SAPRangeRACCT_Sheet15_Sheet15D7">'[194]SAP-REAL'!$A$7:$A$290</definedName>
    <definedName name="SAPRangeRACCT_Sheet15_Sheet15D8">'[194]SAP-REAL'!$A$7:$A$290</definedName>
    <definedName name="SAPRangeRACCT_Sheet15_Sheet15D9">'[194]SAP-REAL'!$A$7:$A$290</definedName>
    <definedName name="SAPRangeRACCT_Sheet151_Sheet151D1">'[194]SAP-PPTO'!$A$7:$A$120</definedName>
    <definedName name="SAPRangeRACCT_Sheet151_Sheet151D2">'[194]SAP-PPTO'!$A$7:$A$120</definedName>
    <definedName name="SAPRangeRACCT_Sheet151_Sheet151D3">'[194]SAP-PPTO'!$A$7:$A$120</definedName>
    <definedName name="SAPRangeRACCT_Sheet151_Sheet151D4">'[194]SAP-PPTO'!$A$7:$A$120</definedName>
    <definedName name="SAPRangeRACCT_Sheet151_Sheet151D5">'[194]SAP-PPTO'!$A$7:$A$120</definedName>
    <definedName name="SAPRangeRACCT_Sheet151_Sheet151D6">'[194]SAP-PPTO'!$A$7:$A$120</definedName>
    <definedName name="SAPRangeRACCT_Sheet151_Sheet151D7">'[194]SAP-PPTO'!$C$122:$F$122</definedName>
    <definedName name="SAPRangeRACCT_Sheet151_Sheet151D8">'[194]SAP-PPTO'!$J$122:$M$122</definedName>
    <definedName name="SAPRangeRASSC_Sheet15_Sheet15D11">'[194]SAP-REAL'!$A$293:$A$309</definedName>
    <definedName name="SAPRangeRASSC_Sheet15_Sheet15D12">'[194]SAP-REAL'!$A$293:$A$309</definedName>
    <definedName name="SAPRangeRASSC_Sheet15_Sheet15D13">'[194]SAP-REAL'!$A$293:$A$309</definedName>
    <definedName name="SAPRangeRASSC_Sheet15_Sheet15D14">'[194]SAP-REAL'!$A$293:$A$309</definedName>
    <definedName name="SAPRangeRASSC_Sheet151_Sheet151D7">'[194]SAP-PPTO'!$A$123:$A$139</definedName>
    <definedName name="SAPRangeRASSC_Sheet151_Sheet151D8">'[194]SAP-PPTO'!$A$123:$A$139</definedName>
    <definedName name="SAPRangeRCOMP_Sheet15_Sheet15D1">'[194]SAP-REAL'!$D$6:$J$6</definedName>
    <definedName name="SAPRangeRCOMP_Sheet15_Sheet15D10">'[194]SAP-REAL'!$AI$6:$AQ$6</definedName>
    <definedName name="SAPRangeRCOMP_Sheet15_Sheet15D15">'[194]SAP-REAL'!$BA$6:$BI$6</definedName>
    <definedName name="SAPRangeRCOMP_Sheet15_Sheet15D16">'[194]SAP-REAL'!$BJ$6:$BR$6</definedName>
    <definedName name="SAPRangeRCOMP_Sheet15_Sheet15D2">'[194]SAP-REAL'!$L$6:$R$6</definedName>
    <definedName name="SAPRangeRCOMP_Sheet15_Sheet15D3">'[194]SAP-REAL'!$T$6:$Z$6</definedName>
    <definedName name="SAPRangeRCOMP_Sheet15_Sheet15D4">'[194]SAP-REAL'!$AB$6:$AH$6</definedName>
    <definedName name="SAPRangeRCOMP_Sheet15_Sheet15D5">'[194]SAP-REAL'!$AR$6:$AZ$6</definedName>
    <definedName name="SAPRangeRCOMP_Sheet151_Sheet151D1">'[194]SAP-PPTO'!$D$6:$J$6</definedName>
    <definedName name="SAPRangeRCOMP_Sheet151_Sheet151D2">'[194]SAP-PPTO'!$L$6:$R$6</definedName>
    <definedName name="SAPRangeRCOMP_Sheet151_Sheet151D3">'[194]SAP-PPTO'!$AB$6:$AJ$6</definedName>
    <definedName name="SAPRangeRCOMP_Sheet151_Sheet151D6">'[194]SAP-PPTO'!$S$6:$AA$6</definedName>
    <definedName name="SAPRangeRYEAR_Sheet15_Sheet15D1">'[194]SAP-REAL'!$C$3</definedName>
    <definedName name="SAPRangeRYEAR_Sheet15_Sheet15D10">'[194]SAP-REAL'!$AI$3</definedName>
    <definedName name="SAPRangeRYEAR_Sheet15_Sheet15D11">'[194]SAP-REAL'!$C$3</definedName>
    <definedName name="SAPRangeRYEAR_Sheet15_Sheet15D12">'[194]SAP-REAL'!$K$3</definedName>
    <definedName name="SAPRangeRYEAR_Sheet15_Sheet15D13">'[194]SAP-REAL'!$S$3</definedName>
    <definedName name="SAPRangeRYEAR_Sheet15_Sheet15D14">'[194]SAP-REAL'!$AA$3</definedName>
    <definedName name="SAPRangeRYEAR_Sheet15_Sheet15D15">'[194]SAP-REAL'!$BA$3</definedName>
    <definedName name="SAPRangeRYEAR_Sheet15_Sheet15D16">'[194]SAP-REAL'!$BJ$3</definedName>
    <definedName name="SAPRangeRYEAR_Sheet15_Sheet15D2">'[194]SAP-REAL'!$K$3</definedName>
    <definedName name="SAPRangeRYEAR_Sheet15_Sheet15D3">'[194]SAP-REAL'!$S$3</definedName>
    <definedName name="SAPRangeRYEAR_Sheet15_Sheet15D4">'[194]SAP-REAL'!$AA$3</definedName>
    <definedName name="SAPRangeRYEAR_Sheet15_Sheet15D5">'[194]SAP-REAL'!$AR$3</definedName>
    <definedName name="SAPRangeRYEAR_Sheet15_Sheet15D6">'[194]SAP-REAL'!$C$3</definedName>
    <definedName name="SAPRangeRYEAR_Sheet15_Sheet15D7">'[194]SAP-REAL'!$K$3</definedName>
    <definedName name="SAPRangeRYEAR_Sheet15_Sheet15D8">'[194]SAP-REAL'!$S$3</definedName>
    <definedName name="SAPRangeRYEAR_Sheet15_Sheet15D9">'[194]SAP-REAL'!$AA$3</definedName>
    <definedName name="SAPRangeRYEAR_Sheet151_Sheet151D1">'[194]SAP-PPTO'!$C$3</definedName>
    <definedName name="SAPRangeRYEAR_Sheet151_Sheet151D2">'[194]SAP-PPTO'!$K$3</definedName>
    <definedName name="SAPRangeRYEAR_Sheet151_Sheet151D3">'[194]SAP-PPTO'!$AB$3</definedName>
    <definedName name="SAPRangeRYEAR_Sheet151_Sheet151D4">'[194]SAP-PPTO'!$C$3</definedName>
    <definedName name="SAPRangeRYEAR_Sheet151_Sheet151D5">'[194]SAP-PPTO'!$K$3</definedName>
    <definedName name="SAPRangeRYEAR_Sheet151_Sheet151D6">'[194]SAP-PPTO'!$S$3</definedName>
    <definedName name="SAPRangeRYEAR_Sheet151_Sheet151D7">'[194]SAP-PPTO'!$C$3</definedName>
    <definedName name="SAPRangeRYEAR_Sheet151_Sheet151D8">'[194]SAP-PPTO'!$K$3</definedName>
    <definedName name="SAPTrigger_Sheet15_Sheet15D1">[194]sapactivexlhiddensheet!$A$39</definedName>
    <definedName name="SAPTrigger_Sheet15_Sheet15D10">[194]sapactivexlhiddensheet!$J$39</definedName>
    <definedName name="SAPTrigger_Sheet15_Sheet15D11">[194]sapactivexlhiddensheet!$K$39</definedName>
    <definedName name="SAPTrigger_Sheet15_Sheet15D13">[194]sapactivexlhiddensheet!$M$39</definedName>
    <definedName name="SAPTrigger_Sheet15_Sheet15D14">[194]sapactivexlhiddensheet!$N$39</definedName>
    <definedName name="SAPTrigger_Sheet15_Sheet15D15">[194]sapactivexlhiddensheet!$W$39</definedName>
    <definedName name="SAPTrigger_Sheet15_Sheet15D2">[194]sapactivexlhiddensheet!$B$39</definedName>
    <definedName name="SAPTrigger_Sheet15_Sheet15D3">[194]sapactivexlhiddensheet!$C$39</definedName>
    <definedName name="SAPTrigger_Sheet15_Sheet15D4">[194]sapactivexlhiddensheet!$D$39</definedName>
    <definedName name="SAPTrigger_Sheet15_Sheet15D6">[194]sapactivexlhiddensheet!$F$39</definedName>
    <definedName name="SAPTrigger_Sheet15_Sheet15D7">[194]sapactivexlhiddensheet!$G$39</definedName>
    <definedName name="SAPTrigger_Sheet15_Sheet15D8">[194]sapactivexlhiddensheet!$H$39</definedName>
    <definedName name="SAPTrigger_Sheet151_Sheet151D1">[194]sapactivexlhiddensheet!$O$39</definedName>
    <definedName name="SAPTrigger_Sheet151_Sheet151D2">[194]sapactivexlhiddensheet!$P$39</definedName>
    <definedName name="SAPTrigger_Sheet151_Sheet151D3">[194]sapactivexlhiddensheet!$Q$39</definedName>
    <definedName name="SAPTrigger_Sheet151_Sheet151D5">[194]sapactivexlhiddensheet!$S$39</definedName>
    <definedName name="SAPTrigger_Sheet151_Sheet151D6">[194]sapactivexlhiddensheet!$T$39</definedName>
    <definedName name="SAPTrigger_Sheet151_Sheet151D7">[194]sapactivexlhiddensheet!$U$39</definedName>
    <definedName name="SAQ.EXP">#REF!</definedName>
    <definedName name="SAS">#REF!</definedName>
    <definedName name="savida">#REF!</definedName>
    <definedName name="sdadasd" hidden="1">{#N/A,#N/A,FALSE,"Pag.01"}</definedName>
    <definedName name="SDF" hidden="1">{#N/A,#N/A,FALSE,"ACTIVO - hoja 1";#N/A,#N/A,FALSE,"ACTIVO - hoja 2";#N/A,#N/A,FALSE,"PASIVO - hoja 1";#N/A,#N/A,FALSE,"PASIVO - hoja 2";#N/A,#N/A,FALSE,"GASTOS - hoja 1 ";#N/A,#N/A,FALSE,"GASTOS - hoja 2";#N/A,#N/A,FALSE,"INGRESOS - hoja 1 ";#N/A,#N/A,FALSE,"INGRESOS - hoja 2"}</definedName>
    <definedName name="sdfsaf" hidden="1">{#N/A,#N/A,FALSE,"LLAVE";#N/A,#N/A,FALSE,"EERR";#N/A,#N/A,FALSE,"ESP";#N/A,#N/A,FALSE,"EOAF";#N/A,#N/A,FALSE,"CASH";#N/A,#N/A,FALSE,"FINANZAS";#N/A,#N/A,FALSE,"DEUDA";#N/A,#N/A,FALSE,"INVERSION";#N/A,#N/A,FALSE,"PERSONAL"}</definedName>
    <definedName name="SDINIC0197">[6]OPJAN!$W$6</definedName>
    <definedName name="SDINIC0297">[6]OPFEV!$T$6</definedName>
    <definedName name="search_filename">#N/A</definedName>
    <definedName name="sebr">#REF!</definedName>
    <definedName name="sectores">#REF!</definedName>
    <definedName name="seee">'[97]#REF'!$A$8:$P$123</definedName>
    <definedName name="SEG_CONTR">'[29]Dados Segurança'!$A$38:$Q$42</definedName>
    <definedName name="Seg_Pedidor_05">'[29]2º 3º pedidos'!$D$33:$P$39</definedName>
    <definedName name="Seg_Pedidos_04">'[29]2º 3º pedidos'!$D$24:$P$30</definedName>
    <definedName name="SEG_PROP">'[29]Dados Segurança'!$A$32:$Q$36</definedName>
    <definedName name="SEG_PUBL">'[29]Dados Segurança'!$A$44:$Q$47</definedName>
    <definedName name="Seg_TAL_AP_LG">#REF!</definedName>
    <definedName name="Seg_TAL_AP_R">#REF!</definedName>
    <definedName name="Seg_TAL_Gr_LG">#REF!</definedName>
    <definedName name="Seg_TAL_Gr_R">#REF!</definedName>
    <definedName name="Seg_TAL_Ind_LG">#REF!</definedName>
    <definedName name="Seg_TAL_Ind_R">#REF!</definedName>
    <definedName name="Seg_TAL_OR_LG">#REF!</definedName>
    <definedName name="Seg_TAL_OR_R">#REF!</definedName>
    <definedName name="Seg_TAL_ResAP_LG">#REF!</definedName>
    <definedName name="Seg_TAL_ResAP_R">#REF!</definedName>
    <definedName name="Seg_TAL_ResGr_LG">#REF!</definedName>
    <definedName name="Seg_TAL_ResGr_R">#REF!</definedName>
    <definedName name="Seg_TAL_ResInd_LG">#REF!</definedName>
    <definedName name="Seg_TAL_ResInd_R">#REF!</definedName>
    <definedName name="Seg_TAL_ResOR_LG">#REF!</definedName>
    <definedName name="Seg_TAL_ResOR_R">#REF!</definedName>
    <definedName name="Seg_TANL_LG">#REF!</definedName>
    <definedName name="Seg_TANL_R">#REF!</definedName>
    <definedName name="Seg_TANL_Res_LG">#REF!</definedName>
    <definedName name="Seg_TANL_Res_R">#REF!</definedName>
    <definedName name="Seguro_apagão">[36]Inputs!$C$51</definedName>
    <definedName name="Seguros_2002">#REF!</definedName>
    <definedName name="seleção" localSheetId="0">#REF!</definedName>
    <definedName name="seleção">#REF!</definedName>
    <definedName name="Selecao_1">#REF!</definedName>
    <definedName name="Selecao_1___0">#REF!</definedName>
    <definedName name="Selecao_1___0___0">#REF!</definedName>
    <definedName name="Selecao_1___14">#REF!</definedName>
    <definedName name="Selecao_1___3">#REF!</definedName>
    <definedName name="Selecao_1___4">#REF!</definedName>
    <definedName name="SELIC">[113]SELIC!$A$3:$C$3825</definedName>
    <definedName name="sencount" hidden="1">2</definedName>
    <definedName name="Sercomosa">#REF!</definedName>
    <definedName name="SERVTER0197">[6]OPJAN!$W$65</definedName>
    <definedName name="SERVTER0297">[6]OPFEV!$T$65</definedName>
    <definedName name="SERVTER0397">[6]OPMAR!$U$65</definedName>
    <definedName name="SERVTER0497">[6]OPABR!$X$66</definedName>
    <definedName name="SERVTER0597">[6]OPMAI!$W$66</definedName>
    <definedName name="SERVTER0697">[6]OPJUN!$X$66</definedName>
    <definedName name="SERVTER0797">[6]OPJUL!$Z$66</definedName>
    <definedName name="SERVTER0897">[6]OPAGO!$X$66</definedName>
    <definedName name="SERVTER0997">[7]INDICADO!$Y$64</definedName>
    <definedName name="SERVTER1097">[7]INDICADO!$Z$64</definedName>
    <definedName name="SERVTER1296">[6]OPDEZ96!$V$64</definedName>
    <definedName name="SERVTER1297">[7]INDICADO!$X$64</definedName>
    <definedName name="Set">#REF!,#REF!,#REF!</definedName>
    <definedName name="SET__S_IVA">[8]LCONTR!#REF!</definedName>
    <definedName name="SETENOVE">[14]Plan1!$Z$6</definedName>
    <definedName name="SH_Equity">#REF!</definedName>
    <definedName name="share_tog">#REF!</definedName>
    <definedName name="shares">#REF!</definedName>
    <definedName name="Sheet_Size">#N/A</definedName>
    <definedName name="shos">#REF!</definedName>
    <definedName name="shos_acq">#REF!</definedName>
    <definedName name="shos_targ">#REF!</definedName>
    <definedName name="Shs">#REF!</definedName>
    <definedName name="SIM">'[97]#REF'!$A$8:$P$138</definedName>
    <definedName name="SIMU">'[97]#REF'!$A$8:$P$128</definedName>
    <definedName name="SIMUL">'[97]#REF'!$A$8:$P$217</definedName>
    <definedName name="SIMULAC">'[97]#REF'!$A$8:$P$255</definedName>
    <definedName name="SIMULACA">'[97]#REF'!$A$8:$P$123</definedName>
    <definedName name="SIMULACAO">'[97]#REF'!$A$8:$P$134</definedName>
    <definedName name="SIMULACAOS">'[97]#REF'!$A$8:$P$134</definedName>
    <definedName name="Simulación">[73]SENSIBILIDAD!$B$6</definedName>
    <definedName name="SISTEMAS_DE_INFORMAÇÃO">[32]Conceitos!#REF!</definedName>
    <definedName name="sksjk">#REF!</definedName>
    <definedName name="sle_ant">#REF!</definedName>
    <definedName name="sle_cactual">#REF!</definedName>
    <definedName name="SNPV_R">'[159]Cash Flow to Sponsor'!$F$58</definedName>
    <definedName name="SNPV_US">'[159]Cash Flow to Sponsor'!$F$59</definedName>
    <definedName name="solheader">#REF!</definedName>
    <definedName name="solver_lin" hidden="1">0</definedName>
    <definedName name="sonia">[195]RAC!$A$4:$F$61</definedName>
    <definedName name="sort">#N/A</definedName>
    <definedName name="Sort_Table">#REF!</definedName>
    <definedName name="SortInput">#REF!</definedName>
    <definedName name="SOURCE">#REF!</definedName>
    <definedName name="SOURCEB">#N/A</definedName>
    <definedName name="spc">#REF!</definedName>
    <definedName name="Spot" hidden="1">{#N/A,#N/A,FALSE,"LLAVE";#N/A,#N/A,FALSE,"EERR";#N/A,#N/A,FALSE,"ESP";#N/A,#N/A,FALSE,"EOAF";#N/A,#N/A,FALSE,"CASH";#N/A,#N/A,FALSE,"FINANZAS";#N/A,#N/A,FALSE,"DEUDA";#N/A,#N/A,FALSE,"INVERSION";#N/A,#N/A,FALSE,"PERSONAL"}</definedName>
    <definedName name="Spread">#REF!</definedName>
    <definedName name="SPROPCOM">[64]CRITERIOS!$H$135:$I$149</definedName>
    <definedName name="SPROPCPRO">[64]CRITERIOS!$W$135:$X$149</definedName>
    <definedName name="SPROPILUM">[64]CRITERIOS!$Q$135:$R$149</definedName>
    <definedName name="SPROPIND">[64]CRITERIOS!$E$135:$F$149</definedName>
    <definedName name="SPROPPPUB">[64]CRITERIOS!$N$135:$O$149</definedName>
    <definedName name="SPROPRES">[64]CRITERIOS!$B$135:$C$149</definedName>
    <definedName name="SPROPREV">[64]CRITERIOS!$Z$135:$AA$149</definedName>
    <definedName name="SPROPRUR">[64]CRITERIOS!$K$135:$L$149</definedName>
    <definedName name="SPROPSPUB">[64]CRITERIOS!$T$135:$U$149</definedName>
    <definedName name="SS">#REF!</definedName>
    <definedName name="SSS">'[196]CELPE-média-mensal-99-04'!$A$6:$F$106</definedName>
    <definedName name="SSSS">#REF!,#REF!,#REF!</definedName>
    <definedName name="ST">#REF!</definedName>
    <definedName name="StartDate">#REF!</definedName>
    <definedName name="StartRow">#REF!</definedName>
    <definedName name="State">#REF!</definedName>
    <definedName name="StatRow">#REF!</definedName>
    <definedName name="StatRow1">[68]Performance_Ratios!$I:$I</definedName>
    <definedName name="STAXCOM">[64]CRITERIOS!$H$152:$I$160</definedName>
    <definedName name="STAXCPRO">[64]CRITERIOS!$W$152:$X$160</definedName>
    <definedName name="STAXILUM">[64]CRITERIOS!$Q$152:$R$160</definedName>
    <definedName name="STAXIND">[64]CRITERIOS!$E$152:$F$160</definedName>
    <definedName name="STAXPPUB">[64]CRITERIOS!$N$152:$O$160</definedName>
    <definedName name="STAXRES">[64]CRITERIOS!$B$152:$C$160</definedName>
    <definedName name="STAXREV">[64]CRITERIOS!$Z$152:$AA$160</definedName>
    <definedName name="STAXRUR">[64]CRITERIOS!$K$152:$L$160</definedName>
    <definedName name="STAXSPUB">[64]CRITERIOS!$T$152:$U$160</definedName>
    <definedName name="StDebt">#REF!</definedName>
    <definedName name="STERCCOM">[64]CRITERIOS!$H$163:$I$191</definedName>
    <definedName name="STERCCPRO">[64]CRITERIOS!$W$163:$X$191</definedName>
    <definedName name="STERCILUM">[64]CRITERIOS!$Q$163:$R$191</definedName>
    <definedName name="STERCIND">[64]CRITERIOS!$E$163:$F$191</definedName>
    <definedName name="STERCPPUB">[64]CRITERIOS!$N$163:$O$191</definedName>
    <definedName name="STERCRES">[64]CRITERIOS!$B$163:$C$191</definedName>
    <definedName name="STERCREV">[64]CRITERIOS!$Z$163:$AA$191</definedName>
    <definedName name="STERCRUR">[64]CRITERIOS!$K$163:$L$191</definedName>
    <definedName name="STERCSPUB">[64]CRITERIOS!$T$163:$U$191</definedName>
    <definedName name="STIR_R">'[159]Cash Flow to Sponsor'!$E$58</definedName>
    <definedName name="STIR_US">'[159]Cash Flow to Sponsor'!$E$59</definedName>
    <definedName name="SUBGRUPOS">[20]CVA_Projetada12meses!$B$568:$O$607</definedName>
    <definedName name="SUBS_FINANC_CMI">[103]ELIM_FINANCEIRA!$CZ$2:$DT$72</definedName>
    <definedName name="SUBS_FINANC_LEG_SOC">[103]ELIM_FINANCEIRA!$CL$2:$CX$67</definedName>
    <definedName name="Substitui">#N/A</definedName>
    <definedName name="Sudameris">#REF!</definedName>
    <definedName name="SUMM">#REF!</definedName>
    <definedName name="Summary_Page">#REF!</definedName>
    <definedName name="summaryequityanalysis">#REF!</definedName>
    <definedName name="SUNDRY.MAT">#REF!</definedName>
    <definedName name="SUPRIMENTO">[20]CVA_Projetada12meses!$B$547:$O$566</definedName>
    <definedName name="SWABR06">#REF!</definedName>
    <definedName name="SWABR07">#REF!</definedName>
    <definedName name="SWABR08">#REF!</definedName>
    <definedName name="SWAGO05">#REF!</definedName>
    <definedName name="SWAGO06">#REF!</definedName>
    <definedName name="SWAGO07">#REF!</definedName>
    <definedName name="SWAGO08">#REF!</definedName>
    <definedName name="Swap_Libor">#REF!</definedName>
    <definedName name="SWDEZ05">#REF!</definedName>
    <definedName name="SWDEZ06">#REF!</definedName>
    <definedName name="SWDEZ07">#REF!</definedName>
    <definedName name="SWFEV06">#REF!</definedName>
    <definedName name="SWFEV07">#REF!</definedName>
    <definedName name="SWFEV08">#REF!</definedName>
    <definedName name="Switch">#REF!</definedName>
    <definedName name="SWJAN">#REF!</definedName>
    <definedName name="SWJAN05">#REF!</definedName>
    <definedName name="SWJAN06">#REF!</definedName>
    <definedName name="SWJAN07">#REF!</definedName>
    <definedName name="SWJAN08">#REF!</definedName>
    <definedName name="SWJANSIM">#REF!</definedName>
    <definedName name="SWJUL06">#REF!</definedName>
    <definedName name="SWJUL07">#REF!</definedName>
    <definedName name="SWJUL08">#REF!</definedName>
    <definedName name="SWJUN05">#REF!</definedName>
    <definedName name="SWJUN06">#REF!</definedName>
    <definedName name="SWJUN07">#REF!</definedName>
    <definedName name="SWJUN08">#REF!</definedName>
    <definedName name="SWMAI05">#REF!</definedName>
    <definedName name="SWMAI06">#REF!</definedName>
    <definedName name="SWMAI07">#REF!</definedName>
    <definedName name="SWMAI08">#REF!</definedName>
    <definedName name="SWMAR06">#REF!</definedName>
    <definedName name="SWMAR07">#REF!</definedName>
    <definedName name="SWMAR08">#REF!</definedName>
    <definedName name="SWNOV05">#REF!</definedName>
    <definedName name="SWNOV06">#REF!</definedName>
    <definedName name="SWNOV07">#REF!</definedName>
    <definedName name="SWOUT05">#REF!</definedName>
    <definedName name="SWOUT06">#REF!</definedName>
    <definedName name="SWOUT07">#REF!</definedName>
    <definedName name="SWSET05">#REF!</definedName>
    <definedName name="SWSET06">#REF!</definedName>
    <definedName name="SWSET07">#REF!</definedName>
    <definedName name="SWSET08">#REF!</definedName>
    <definedName name="sxs" hidden="1">#REF!</definedName>
    <definedName name="syn_adj_1">#REF!</definedName>
    <definedName name="syn_adj_2">#REF!</definedName>
    <definedName name="syn_adj_3">#REF!</definedName>
    <definedName name="T">#REF!</definedName>
    <definedName name="T_T">#REF!</definedName>
    <definedName name="TAB">'[197]AA-10(Op.63)'!#REF!</definedName>
    <definedName name="Tab_T90">'[29]Dados Agencias'!$Q$27:$AD$65</definedName>
    <definedName name="Tab_TME">'[29]Dados Agencias'!$B$27:$O$75</definedName>
    <definedName name="TAB_UFIR">[103]ELIM_FINANCEIRA!$AW$2:$AZ$24</definedName>
    <definedName name="TABCAMBIO">#REF!</definedName>
    <definedName name="TABCOSTE">#REF!</definedName>
    <definedName name="TabDimName">"RESULTADO_SIF_2002"</definedName>
    <definedName name="tabela">#REF!</definedName>
    <definedName name="Tabela_RB">'[86]TAP - SRT'!$A$76:$C$80</definedName>
    <definedName name="tabela1">#REF!</definedName>
    <definedName name="TABELA2">#REF!</definedName>
    <definedName name="TABELA3">#REF!</definedName>
    <definedName name="TABELA4">#REF!</definedName>
    <definedName name="TABELA5">'[198]ABRIL 2000'!$AS$8:$AY$36</definedName>
    <definedName name="TabelReeks">#REF!</definedName>
    <definedName name="tabger">#REF!</definedName>
    <definedName name="TABLA_RESULT">#REF!</definedName>
    <definedName name="Tabladias">'[199]Disponibilidad CFE'!#REF!</definedName>
    <definedName name="TABLE">[200]PREÇO_MAE_2003!#REF!</definedName>
    <definedName name="TABLE_10">[200]PREÇO_MAE_2003!#REF!</definedName>
    <definedName name="TABLE_11">[200]PREÇO_MAE_2003!#REF!</definedName>
    <definedName name="TABLE_12">[200]PREÇO_MAE_2003!#REF!</definedName>
    <definedName name="TABLE_13">[200]PREÇO_MAE_2003!#REF!</definedName>
    <definedName name="TABLE_2">[200]PREÇO_MAE_2003!#REF!</definedName>
    <definedName name="TABLE_3">[200]PREÇO_MAE_2003!#REF!</definedName>
    <definedName name="TABLE_4">[200]PREÇO_MAE_2003!#REF!</definedName>
    <definedName name="TABLE_5">[201]PREÇO_MAE_2003!$B$89:$B$89</definedName>
    <definedName name="TABLE_6">[201]PREÇO_MAE_2003!$B$89:$B$89</definedName>
    <definedName name="TABLE_7">[201]PREÇO_MAE_2003!$B$89:$B$89</definedName>
    <definedName name="TABLE_8">[201]PREÇO_MAE_2003!$B$89:$B$89</definedName>
    <definedName name="TABLE_9">[201]PREÇO_MAE_2003!$B$89:$B$89</definedName>
    <definedName name="TABLEA">#REF!</definedName>
    <definedName name="TABLEB">#N/A</definedName>
    <definedName name="TABS">[202]!Tabela1[[#All],[Nome do Projeto]:[% Variação Custo]]</definedName>
    <definedName name="TAnterior">#REF!</definedName>
    <definedName name="TAR">[176]DRE!#REF!</definedName>
    <definedName name="TARBAN0197">[6]OPJAN!$W$73</definedName>
    <definedName name="TARBAN0297">[6]OPFEV!$T$73</definedName>
    <definedName name="TARBAN0397">[6]OPMAR!$U$73</definedName>
    <definedName name="TARBAN0497">[6]OPABR!$X$72</definedName>
    <definedName name="TARBAN0597">[6]OPMAI!$W$72</definedName>
    <definedName name="TARBAN0697">[6]OPJUN!$X$72</definedName>
    <definedName name="TARBAN0797">[6]OPJUL!$Z$72</definedName>
    <definedName name="TARBAN0897">[6]OPAGO!$X$72</definedName>
    <definedName name="TARBAN0997">[7]INDICADO!$Y$70</definedName>
    <definedName name="TARBAN1097">[7]INDICADO!$Z$70</definedName>
    <definedName name="TARBAN1197">[7]INDICADO!$W$70</definedName>
    <definedName name="TARBAN1297">[7]INDICADO!$X$70</definedName>
    <definedName name="targ.debt.beta">#REF!</definedName>
    <definedName name="target.tax.rate">#REF!</definedName>
    <definedName name="TargetDebtBeta">#REF!</definedName>
    <definedName name="TargetTaxRate">#REF!</definedName>
    <definedName name="TARIFAS">[20]CVA_Projetada12meses!$B$188:$Q$234</definedName>
    <definedName name="tariffs">[133]CVA_Projetada12meses!$B$188:$Q$234</definedName>
    <definedName name="tarmédia">'[9]ResGeral-NOV01'!$K$29</definedName>
    <definedName name="tarmédia___0">[9]ResGeral_NOV01!$K$29</definedName>
    <definedName name="tarmédia___14">[9]ResGeral_NOV01!$K$29</definedName>
    <definedName name="tarmédia___3">[9]ResGeral_NOV01!$K$29</definedName>
    <definedName name="Tasa_de_CP">#REF!</definedName>
    <definedName name="Tasa_Iberdrola">#REF!</definedName>
    <definedName name="tax_adj_1">#REF!</definedName>
    <definedName name="tax_adj_2">#REF!</definedName>
    <definedName name="tax_adj_3">#REF!</definedName>
    <definedName name="tax_COFINS">[20]CVA_Projetada12meses!$G$170</definedName>
    <definedName name="tax_ICMS">[20]CVA_Projetada12meses!$G$169</definedName>
    <definedName name="tax_PASEP">[20]CVA_Projetada12meses!$G$171</definedName>
    <definedName name="tax_rate">#REF!</definedName>
    <definedName name="Taxa_de_Fiscalizacao">[36]Inputs!$C$49</definedName>
    <definedName name="Taxa_MAE">[36]Inputs!$C$50</definedName>
    <definedName name="Taxas">[25]Taxas!$A$1:$G$65536</definedName>
    <definedName name="TAXAS0197">[6]OPJAN!$W$47</definedName>
    <definedName name="TAXAS0297">[6]OPFEV!$T$47</definedName>
    <definedName name="TAXAS0397">[6]OPMAR!$U$47</definedName>
    <definedName name="TAXAS0497">[6]OPABR!$X$47</definedName>
    <definedName name="TAXAS0597">[6]OPMAI!$W$46</definedName>
    <definedName name="TAXAS0697">[6]OPJUN!$X$46</definedName>
    <definedName name="TAXAS0797">[6]OPJUL!$Z$46</definedName>
    <definedName name="TAXAS0897">[6]OPAGO!$X$46</definedName>
    <definedName name="TAXAS0997">[7]INDICADO!$Y$45</definedName>
    <definedName name="TAXAS1097">[7]INDICADO!$Z$45</definedName>
    <definedName name="TAXAS1197">[7]INDICADO!$W$45</definedName>
    <definedName name="TAXAS1297">[7]INDICADO!$X$45</definedName>
    <definedName name="tc">[100]Hoja1!$E$43:$AI$43</definedName>
    <definedName name="TCD_META">'[29]Dados Perdas'!$AG$36:$AS$42</definedName>
    <definedName name="TCD_REAL">'[29]Dados Perdas'!$AG$26:$AS$32</definedName>
    <definedName name="TCfinal">[203]Teleleste!$T$41</definedName>
    <definedName name="Tcmedio">[203]Teleleste!$T$35</definedName>
    <definedName name="TÉCNICOS">[32]Conceitos!#REF!</definedName>
    <definedName name="TECNOFIBRAS" hidden="1">{"'PXR_6500'!$A$1:$I$124"}</definedName>
    <definedName name="TECNOFIBRAS2" hidden="1">{"'PXR_6500'!$A$1:$I$124"}</definedName>
    <definedName name="tel">#REF!</definedName>
    <definedName name="TELA">#REF!</definedName>
    <definedName name="TELA1">#REF!</definedName>
    <definedName name="TELA1.1">#REF!</definedName>
    <definedName name="TELA1.2">#REF!</definedName>
    <definedName name="TELA2">#REF!</definedName>
    <definedName name="TELA2.1">#REF!</definedName>
    <definedName name="TELA2.2">#REF!</definedName>
    <definedName name="TELA3">#REF!</definedName>
    <definedName name="TELA4">#REF!</definedName>
    <definedName name="TELEMIG209">[204]TELEMIG_209!$B$2:$P$47</definedName>
    <definedName name="Tempo_Medio_CE">'[29]Dados de relacionamento'!$B$130:$N$136</definedName>
    <definedName name="Tempo_Medio_LN">'[29]Dados de relacionamento'!$B$48:$N$54</definedName>
    <definedName name="Tempo_Medio_RL">'[29]Dados de relacionamento'!$B$73:$N$79</definedName>
    <definedName name="Tempo_Medio_RLU">'[29]Dados de relacionamento'!$B$98:$N$104</definedName>
    <definedName name="Tempo_Medio_SE">'[29]Dados de relacionamento'!$B$152:$N$158</definedName>
    <definedName name="TENSAO_CLASSE__REAL_mil">[81]ENERINC!$Q$167:$AD$541</definedName>
    <definedName name="Ter_Pedidos_04">'[29]2º 3º pedidos'!$D$52:$P$58</definedName>
    <definedName name="Ter_Pedidos_05">'[29]2º 3º pedidos'!$D$61:$P$67</definedName>
    <definedName name="term_value">#REF!</definedName>
    <definedName name="term_year">#REF!</definedName>
    <definedName name="tert">#REF!</definedName>
    <definedName name="TEST0">#REF!</definedName>
    <definedName name="teste">[205]set03!$A$1:$U$31</definedName>
    <definedName name="TESTE1">'[206]Sist.Transm.Dist.Glob. '!#REF!</definedName>
    <definedName name="teste2">#REF!</definedName>
    <definedName name="teste3">#REF!</definedName>
    <definedName name="testes">#REF!</definedName>
    <definedName name="TESTHKEY">#REF!</definedName>
    <definedName name="TESTKEYS">#REF!</definedName>
    <definedName name="TESTVKEY">#REF!</definedName>
    <definedName name="TextRefCopy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19">#REF!</definedName>
    <definedName name="TextRefCopy2">#REF!</definedName>
    <definedName name="TextRefCopy20">#REF!</definedName>
    <definedName name="TextRefCopy21">#REF!</definedName>
    <definedName name="TextRefCopy22">#REF!</definedName>
    <definedName name="TextRefCopy23">#REF!</definedName>
    <definedName name="TextRefCopy24">#REF!</definedName>
    <definedName name="TextRefCopy25">#REF!</definedName>
    <definedName name="TextRefCopy26">#REF!</definedName>
    <definedName name="TextRefCopy27">#REF!</definedName>
    <definedName name="TextRefCopy28">#REF!</definedName>
    <definedName name="TextRefCopy29">#REF!</definedName>
    <definedName name="TextRefCopy3">#REF!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#REF!</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#REF!</definedName>
    <definedName name="TextRefCopy48">#REF!</definedName>
    <definedName name="TextRefCopy49">#REF!</definedName>
    <definedName name="TextRefCopy5">#REF!</definedName>
    <definedName name="TextRefCopy50">#REF!</definedName>
    <definedName name="TextRefCopy51">#REF!</definedName>
    <definedName name="TextRefCopy52">#REF!</definedName>
    <definedName name="TextRefCopy53">#REF!</definedName>
    <definedName name="TextRefCopy54">#REF!</definedName>
    <definedName name="TextRefCopy55">#REF!</definedName>
    <definedName name="TextRefCopy56">#REF!</definedName>
    <definedName name="TextRefCopy57">#REF!</definedName>
    <definedName name="TextRefCopy58">#REF!</definedName>
    <definedName name="TextRefCopy59">#REF!</definedName>
    <definedName name="TextRefCopy6">#REF!</definedName>
    <definedName name="TextRefCopy60">#REF!</definedName>
    <definedName name="TextRefCopy62">#REF!</definedName>
    <definedName name="TextRefCopy63">#REF!</definedName>
    <definedName name="TextRefCopy64">#REF!</definedName>
    <definedName name="TextRefCopy65">#REF!</definedName>
    <definedName name="TextRefCopy66">#REF!</definedName>
    <definedName name="TextRefCopy7">#REF!</definedName>
    <definedName name="TextRefCopy8">#REF!</definedName>
    <definedName name="TextRefCopy9">#REF!</definedName>
    <definedName name="TextRefCopyRangeCount" hidden="1">2</definedName>
    <definedName name="tg" hidden="1">{#N/A,#N/A,FALSE,"CONTROLE";#N/A,#N/A,FALSE,"CONTROLE"}</definedName>
    <definedName name="TGE5RG" hidden="1">{#N/A,#N/A,FALSE,"DRE-2";#N/A,#N/A,FALSE,"DRE";#N/A,#N/A,FALSE,"ANEX-07";#N/A,#N/A,FALSE,"ANEX-08";#N/A,#N/A,FALSE,"ANEX-09";#N/A,#N/A,FALSE,"ANEX-10";#N/A,#N/A,FALSE,"ANEX-11";#N/A,#N/A,FALSE,"ANEX-12";#N/A,#N/A,FALSE,"ANEX-13";#N/A,#N/A,FALSE,"ANEX-14";#N/A,#N/A,FALSE,"BALPTR"}</definedName>
    <definedName name="Ticker">#REF!</definedName>
    <definedName name="Ticker0">#REF!</definedName>
    <definedName name="Ticker1">#REF!</definedName>
    <definedName name="Ticker10">#REF!</definedName>
    <definedName name="Ticker2">'[55]Data Input Page'!#REF!</definedName>
    <definedName name="Ticker3">'[55]Data Input Page'!#REF!</definedName>
    <definedName name="Ticker4">#REF!</definedName>
    <definedName name="Ticker5">#REF!</definedName>
    <definedName name="Ticker6">#REF!</definedName>
    <definedName name="Ticker7">#REF!</definedName>
    <definedName name="Ticker9">#REF!</definedName>
    <definedName name="TIPCOM">[64]CRITERIOS!$H$123:$I$124</definedName>
    <definedName name="TIPCPRO">[64]CRITERIOS!$W$123:$X$124</definedName>
    <definedName name="TIPILUM">[64]CRITERIOS!$Q$123:$R$124</definedName>
    <definedName name="TIPIND">[64]CRITERIOS!$E$123:$F$124</definedName>
    <definedName name="Tipos">[207]Tipos!$A$3:$U$369</definedName>
    <definedName name="TIPPPUB">[64]CRITERIOS!$N$123:$O$124</definedName>
    <definedName name="TIPRES">[64]CRITERIOS!$B$123:$C$124</definedName>
    <definedName name="TIPREV">[64]CRITERIOS!$Z$123:$AA$124</definedName>
    <definedName name="TIPRUR">[64]CRITERIOS!$K$123:$L$124</definedName>
    <definedName name="TIPSPUB">[64]CRITERIOS!$T$123:$U$124</definedName>
    <definedName name="TIT">#N/A</definedName>
    <definedName name="title">[106]Titulo!$C$4</definedName>
    <definedName name="TITLEB">#N/A</definedName>
    <definedName name="_xlnm.Print_Titles">'[207]benchmarking-DADOS'!$A$1:$IV$2</definedName>
    <definedName name="Títulos_impressão_IM">[208]C1398T96!$A$1:$IV$8,[208]C1398T96!$A$1:$B$65536</definedName>
    <definedName name="tiuliul" hidden="1">{#N/A,#N/A,FALSE,"CONTROLE"}</definedName>
    <definedName name="TJLP">[113]TJLP!$A$2:$C$730</definedName>
    <definedName name="tjlpind">#REF!</definedName>
    <definedName name="tmo">#REF!</definedName>
    <definedName name="TMR">'[29]Dados Ouvidoria II'!$C$40:$O$46</definedName>
    <definedName name="TOCOPILLA_AMORT10">#REF!</definedName>
    <definedName name="TOCOPILLA_AMORT30">#REF!</definedName>
    <definedName name="TOCOPILLA_DIFER">#REF!</definedName>
    <definedName name="todos">#N/A</definedName>
    <definedName name="TOI_META">'[29]Dados Perdas'!$R$36:$AD$42</definedName>
    <definedName name="TOI_REAL">'[29]Dados Perdas'!$R$26:$AD$32</definedName>
    <definedName name="Top_Down_Revenue_Calculation">#REF!</definedName>
    <definedName name="TORNA_CRITERI">#REF!</definedName>
    <definedName name="TOT">#REF!,#REF!,#REF!</definedName>
    <definedName name="TotaisClusters">[209]EmpresasDadosGerais!$D$1001:$I$1011</definedName>
    <definedName name="TOTAL">#REF!,#REF!,#REF!,#REF!</definedName>
    <definedName name="Total_Assets">#REF!</definedName>
    <definedName name="TOTAL_DA_RECEITA">[176]DRE!#REF!</definedName>
    <definedName name="Total_Market_Growth">#REF!</definedName>
    <definedName name="Total_Net_Revenue">#REF!</definedName>
    <definedName name="Total_Saldo_Moroso_Operativo">[82]CLIENTES!$E$50</definedName>
    <definedName name="TOTCOM">[64]CRITERIOS!$H$5:$H$6</definedName>
    <definedName name="TOTCPRO">[64]CRITERIOS!$W$5:$W$6</definedName>
    <definedName name="TOTILUM">[64]CRITERIOS!$Q$5:$Q$6</definedName>
    <definedName name="TOTIND">[64]CRITERIOS!$E$5:$E$6</definedName>
    <definedName name="TOTORDEMBR">#REF!</definedName>
    <definedName name="TOTORDEMRG">#REF!</definedName>
    <definedName name="TOTORDEMUF">#REF!</definedName>
    <definedName name="TOTPPUB">[64]CRITERIOS!$N$5:$N$6</definedName>
    <definedName name="TOTRES">[64]CRITERIOS!$B$5:$B$6</definedName>
    <definedName name="TOTREV">[64]CRITERIOS!$Z$5:$Z$6</definedName>
    <definedName name="TOTRUR">[64]CRITERIOS!$K$5:$K$6</definedName>
    <definedName name="TOTSPUB">[64]CRITERIOS!$T$5:$T$6</definedName>
    <definedName name="TR">[113]TR!$A$5:$C$75</definedName>
    <definedName name="TRADUÇÃO.PL">#REF!</definedName>
    <definedName name="Tranche_A">'[67]Data Inputs'!$F$139:$F$176</definedName>
    <definedName name="trans_exp">#REF!</definedName>
    <definedName name="transtog">#REF!</definedName>
    <definedName name="TRES">#REF!</definedName>
    <definedName name="tresmeses">#REF!</definedName>
    <definedName name="tretw">#REF!</definedName>
    <definedName name="trewt">#REF!</definedName>
    <definedName name="TRIBCOM">[129]CRITERIOS!$H$261:$I$262</definedName>
    <definedName name="TRIBCPRO">[129]CRITERIOS!$W$261:$X$262</definedName>
    <definedName name="TRIBILUM">[129]CRITERIOS!$Q$261:$R$262</definedName>
    <definedName name="TRIBIND">[129]CRITERIOS!$E$261:$F$262</definedName>
    <definedName name="TRIBPPUB">[129]CRITERIOS!$N$261:$O$262</definedName>
    <definedName name="TRIBRES">[129]CRITERIOS!$B$261:$C$262</definedName>
    <definedName name="TRIBREV">[129]CRITERIOS!$Z$261:$AA$262</definedName>
    <definedName name="TRIBRUR">[129]CRITERIOS!$K$261:$L$262</definedName>
    <definedName name="TRIBSPUB">[129]CRITERIOS!$T$261:$U$262</definedName>
    <definedName name="Trimestre_Ano_Anterior">[28]Trimestres!$C$17</definedName>
    <definedName name="Trimestre_Anterior">[28]Trimestres!$C$18</definedName>
    <definedName name="Trimestre_Atual">[28]Trimestres!$C$14</definedName>
    <definedName name="Trimestre_Balanço">[28]Trimestres!$C$21</definedName>
    <definedName name="Trimestre_Balanço_Ano_Anterior">[28]Trimestres!$C$23</definedName>
    <definedName name="Trimestre_Balanço_Anterior">[28]Trimestres!$C$22</definedName>
    <definedName name="TROVA">#REF!</definedName>
    <definedName name="try" hidden="1">{#N/A,#N/A,FALSE,"CONTROLE"}</definedName>
    <definedName name="trye" hidden="1">{#N/A,#N/A,FALSE,"CONTROLE"}</definedName>
    <definedName name="TTDISP0197">[6]OPJAN!$W$21</definedName>
    <definedName name="TTF93A">#REF!</definedName>
    <definedName name="TTF94A">#REF!</definedName>
    <definedName name="TTF95A">#REF!</definedName>
    <definedName name="TTF96A">#REF!</definedName>
    <definedName name="TTREC0197">[6]OPJAN!$W$8</definedName>
    <definedName name="TTREC0297">[6]OPFEV!$T$8</definedName>
    <definedName name="ttt">#REF!</definedName>
    <definedName name="TTTTTTT" localSheetId="0"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TTTTTTTTT">'[31]CALC-RESUMO'!$AS$3:$AV$34</definedName>
    <definedName name="tudo">#REF!</definedName>
    <definedName name="TXCOOPCOM">[141]CRITERIOS!$H$163:$I$176</definedName>
    <definedName name="TXCOOPCPRO">[141]CRITERIOS!$W$163:$X$176</definedName>
    <definedName name="TXCOOPILUM">[141]CRITERIOS!$Q$163:$R$176</definedName>
    <definedName name="TXCOOPIND">[141]CRITERIOS!$E$163:$F$176</definedName>
    <definedName name="TXCOOPPPUB">[141]CRITERIOS!$N$163:$O$176</definedName>
    <definedName name="TXCOOPRES">[141]CRITERIOS!$B$163:$C$176</definedName>
    <definedName name="TXCOOPREV">[141]CRITERIOS!$Z$163:$AA$176</definedName>
    <definedName name="TXCOOPRUR">[141]CRITERIOS!$K$163:$L$176</definedName>
    <definedName name="TXCOOPSPUB">[141]CRITERIOS!$T$163:$U$176</definedName>
    <definedName name="tyt" hidden="1">{#N/A,#N/A,FALSE,"CONTROLE"}</definedName>
    <definedName name="tyuttry" hidden="1">{#N/A,#N/A,FALSE,"CONTROLE";#N/A,#N/A,FALSE,"CONTROLE"}</definedName>
    <definedName name="U">#REF!</definedName>
    <definedName name="uc_fat">'[83]pl atual'!$D$1:$D$65536</definedName>
    <definedName name="UCCOM">[64]CRITERIOS!$H$5:$I$6</definedName>
    <definedName name="UCCPRO">[64]CRITERIOS!$W$5:$X$6</definedName>
    <definedName name="UCILUM">[64]CRITERIOS!$Q$5:$R$6</definedName>
    <definedName name="UCIND">[64]CRITERIOS!$E$5:$F$6</definedName>
    <definedName name="UCPPUB">[64]CRITERIOS!$N$5:$O$6</definedName>
    <definedName name="UCRES">[64]CRITERIOS!$B$5:$C$6</definedName>
    <definedName name="UCREV">[64]CRITERIOS!$Z$5:$AA$6</definedName>
    <definedName name="UCRUR">[64]CRITERIOS!$K$5:$L$6</definedName>
    <definedName name="UCSPUB">[64]CRITERIOS!$T$5:$U$6</definedName>
    <definedName name="UFDRCOM">[64]CRITERIOS!$H$64:$I$67</definedName>
    <definedName name="UFDRCPRO">[64]CRITERIOS!$W$64:$X$67</definedName>
    <definedName name="UFDRILUM">[64]CRITERIOS!$Q$64:$R$67</definedName>
    <definedName name="UFDRIND">[64]CRITERIOS!$E$64:$F$67</definedName>
    <definedName name="UFDRPPUB">[64]CRITERIOS!$N$64:$O$67</definedName>
    <definedName name="UFDRRES">[64]CRITERIOS!$B$64:$C$67</definedName>
    <definedName name="UFDRREV">[64]CRITERIOS!$Z$64:$AA$67</definedName>
    <definedName name="UFDRRUR">[64]CRITERIOS!$K$64:$L$67</definedName>
    <definedName name="UFDRSPUB">[64]CRITERIOS!$T$64:$U$67</definedName>
    <definedName name="UFERCOM">[64]CRITERIOS!$H$43:$I$47</definedName>
    <definedName name="UFERCPRO">[64]CRITERIOS!$W$43:$X$47</definedName>
    <definedName name="UFERILUM">[64]CRITERIOS!$Q$43:$R$47</definedName>
    <definedName name="UFERIND">[64]CRITERIOS!$E$43:$F$47</definedName>
    <definedName name="UFERPPUB">[64]CRITERIOS!$N$43:$O$47</definedName>
    <definedName name="UFERRES">[64]CRITERIOS!$B$43:$C$47</definedName>
    <definedName name="UFERREV">[64]CRITERIOS!$Z$43:$AA$47</definedName>
    <definedName name="UFERRUR">[64]CRITERIOS!$K$43:$L$47</definedName>
    <definedName name="UFERSPUB">[64]CRITERIOS!$T$43:$U$47</definedName>
    <definedName name="UFIR">#REF!</definedName>
    <definedName name="UFIR2">'[113]UFIR (2)'!$A$348:$B$3444,'[113]UFIR (2)'!$A$6:$B$348</definedName>
    <definedName name="UFIRATUAL">#REF!</definedName>
    <definedName name="UFIRECF">'[113]UFIR (2)'!$A$6:$B$3309</definedName>
    <definedName name="UFIRR">'[113]UFIR (2)'!$A$348:$B$3444,'[113]UFIR (2)'!$A$6:$B$348</definedName>
    <definedName name="UHE_SA_CARVALHO_ampl_APE">"dados"</definedName>
    <definedName name="ui">[135]ANALI2000!#REF!</definedName>
    <definedName name="uiliul" hidden="1">{#N/A,#N/A,FALSE,"CONTROLE"}</definedName>
    <definedName name="uj" hidden="1">{#N/A,#N/A,FALSE,"CONTROLE"}</definedName>
    <definedName name="ujuju" hidden="1">{#N/A,#N/A,FALSE,"CONTROLE";#N/A,#N/A,FALSE,"CONTROLE"}</definedName>
    <definedName name="ULP">#REF!</definedName>
    <definedName name="ULPA">#REF!</definedName>
    <definedName name="ULPT">#REF!</definedName>
    <definedName name="ULTMES" localSheetId="0">#REF!</definedName>
    <definedName name="ULTMES">#REF!</definedName>
    <definedName name="UM">#REF!</definedName>
    <definedName name="UNITS">#REF!</definedName>
    <definedName name="UNITSB">#N/A</definedName>
    <definedName name="unlev_fcf_rate">#REF!</definedName>
    <definedName name="UnleveredBetas">#REF!</definedName>
    <definedName name="US__CHF">#REF!</definedName>
    <definedName name="US__P">#REF!</definedName>
    <definedName name="uscpi_index">[53]Assumptions!$E$197:$AH$197</definedName>
    <definedName name="USMIX97">[20]CVA_Projetada12meses!$A$520:$O$561</definedName>
    <definedName name="USOCOM">[129]CRITERIOS!$H$247:$I$254</definedName>
    <definedName name="USOCPRO">[129]CRITERIOS!$W$247:$X$254</definedName>
    <definedName name="USODISTCICMSCOM">[88]CRITERIOS!$H$296:$I$297</definedName>
    <definedName name="USODISTCICMSCPRO">[88]CRITERIOS!$W$296:$X$297</definedName>
    <definedName name="USODISTCICMSILUM">[88]CRITERIOS!$Q$296:$R$297</definedName>
    <definedName name="USODISTCICMSIND">[88]CRITERIOS!$E$296:$F$297</definedName>
    <definedName name="USODISTCICMSPPUB">[88]CRITERIOS!$N$296:$O$297</definedName>
    <definedName name="USODISTCICMSPUB">[88]CRITERIOS!$T$296:$U$297</definedName>
    <definedName name="USODISTCICMSRES">[88]CRITERIOS!$B$296:$C$297</definedName>
    <definedName name="USODISTCICMSREV">[88]CRITERIOS!$Z$296:$AA$297</definedName>
    <definedName name="USODISTCICMSRUR">[88]CRITERIOS!$K$296:$L$297</definedName>
    <definedName name="USOFPTACICMSCOM">[88]CRITERIOS!$H$284:$I$285</definedName>
    <definedName name="USOFPTACICMSCPRO">[88]CRITERIOS!$W$284:$X$285</definedName>
    <definedName name="USOFPTACICMSILUM">[88]CRITERIOS!$Q$284:$R$285</definedName>
    <definedName name="USOFPTACICMSIND">[88]CRITERIOS!$E$284:$F$285</definedName>
    <definedName name="USOFPTACICMSPPUB">[88]CRITERIOS!$N$284:$O$285</definedName>
    <definedName name="USOFPTACICMSRES">[88]CRITERIOS!$B$284:$C$285</definedName>
    <definedName name="USOFPTACICMSREV">[88]CRITERIOS!$Z$284:$AA$285</definedName>
    <definedName name="USOFPTACICMSRUR">[88]CRITERIOS!$K$284:$L$285</definedName>
    <definedName name="USOFPTACICMSSPUB">[88]CRITERIOS!$T$284:$U$285</definedName>
    <definedName name="USOILUM">[129]CRITERIOS!$Q$247:$R$254</definedName>
    <definedName name="USOIND">[129]CRITERIOS!$E$247:$F$254</definedName>
    <definedName name="USOPPUB">[129]CRITERIOS!$N$247:$O$254</definedName>
    <definedName name="USOPTACICMSCOM">[88]CRITERIOS!$H$280:$I$281</definedName>
    <definedName name="USOPTACICMSCPRO">[88]CRITERIOS!$W$280:$X$281</definedName>
    <definedName name="USOPTACICMSILUM">[88]CRITERIOS!$Q$280:$R$281</definedName>
    <definedName name="USOPTACICMSIND">[88]CRITERIOS!$E$280:$F$281</definedName>
    <definedName name="USOPTACICMSPPUB">[88]CRITERIOS!$N$280:$O$281</definedName>
    <definedName name="USOPTACICMSRES">[88]CRITERIOS!$B$280:$C$281</definedName>
    <definedName name="USOPTACICMSREV">[88]CRITERIOS!$Z$280:$AA$281</definedName>
    <definedName name="USOPTACICMSRUR">[88]CRITERIOS!$K$280:$L$281</definedName>
    <definedName name="USOPTACICMSSPUB">[88]CRITERIOS!$T$280:$U$281</definedName>
    <definedName name="USORES">[129]CRITERIOS!$B$247:$C$254</definedName>
    <definedName name="USOREV">[129]CRITERIOS!$Z$247:$AA$254</definedName>
    <definedName name="USORUR">[129]CRITERIOS!$K$247:$L$254</definedName>
    <definedName name="USOSICMSCOM">[88]CRITERIOS!$H$276:$I$277</definedName>
    <definedName name="USOSICMSCPRO">[88]CRITERIOS!$W$276:$X$277</definedName>
    <definedName name="USOSICMSILUM">[88]CRITERIOS!$Q$276:$R$277</definedName>
    <definedName name="USOSICMSIND">[88]CRITERIOS!$E$276:$F$277</definedName>
    <definedName name="USOSICMSPPUB">[88]CRITERIOS!$N$276:$O$277</definedName>
    <definedName name="USOSICMSRES">[88]CRITERIOS!$B$276:$C$277</definedName>
    <definedName name="USOSICMSREV">[88]CRITERIOS!$Z$276:$AA$277</definedName>
    <definedName name="USOSICMSRUR">[88]CRITERIOS!$K$276:$L$277</definedName>
    <definedName name="USOSICMSSPUB">[88]CRITERIOS!$N$276:$O$277</definedName>
    <definedName name="USOSPUB">[129]CRITERIOS!$T$247:$U$254</definedName>
    <definedName name="USPREV97">[20]CVA_Projetada12meses!$A$348:$N$396</definedName>
    <definedName name="ust">#REF!</definedName>
    <definedName name="utkiukuy" hidden="1">{#N/A,#N/A,FALSE,"CONTROLE"}</definedName>
    <definedName name="uuu" hidden="1">#REF!</definedName>
    <definedName name="uuy" hidden="1">{#N/A,#N/A,FALSE,"CONTROLE"}</definedName>
    <definedName name="uytuytu" hidden="1">{#N/A,#N/A,FALSE,"CONTROLE"}</definedName>
    <definedName name="v">#REF!</definedName>
    <definedName name="val_date">[106]Valuation!#REF!</definedName>
    <definedName name="VALCONSUMO">[20]CVA_Projetada12meses!$B$236:$O$344</definedName>
    <definedName name="VALDEMANDA">[20]CVA_Projetada12meses!$B$346:$O$425</definedName>
    <definedName name="VALE">'[61]#REF'!$A$8:$P$217</definedName>
    <definedName name="VALOR">'[90]OUT02.REPORT'!$D$2:$D$1148</definedName>
    <definedName name="VALOR_95_s_IVA">[8]LCONTR!#REF!</definedName>
    <definedName name="VALOR_96_s_IVA">[8]LCONTR!#REF!</definedName>
    <definedName name="valor_em_94">[8]LCONTR!#REF!</definedName>
    <definedName name="VALOR_TOTAL">#REF!</definedName>
    <definedName name="VALRECDOLAR">[20]CVA_Projetada12meses!$B$685:$O$724</definedName>
    <definedName name="ValSum1">#REF!</definedName>
    <definedName name="ValSum2">#REF!</definedName>
    <definedName name="VALTOTAL">[20]CVA_Projetada12meses!$B$427:$O$545</definedName>
    <definedName name="valuatio_summary">#REF!</definedName>
    <definedName name="Valuation">#REF!</definedName>
    <definedName name="Valuation2">#REF!</definedName>
    <definedName name="value_date">#REF!</definedName>
    <definedName name="values">'[144]Teste Drpc'!$W$36,'[144]Teste Drpc'!$W$37,'[144]Teste Drpc'!$W$48</definedName>
    <definedName name="values_array">{"valor","SUM(valor)","YNNNN",FALSE}</definedName>
    <definedName name="valuevx">42.314159</definedName>
    <definedName name="VAPA">'[61]#REF'!$A$8:$P$217</definedName>
    <definedName name="VAT_Tax_Rate">[53]Assumptions!$C$166</definedName>
    <definedName name="VBA_Currente">[210]Mensagem!$C$3</definedName>
    <definedName name="VBA_Meta">[210]Mensagem!$C$4</definedName>
    <definedName name="VBA_Msg">[210]Mensagem!$C$5</definedName>
    <definedName name="VCTNF_Acumulado">[82]VAR_CT!$H$44</definedName>
    <definedName name="VCTNF_Acumulado_EOAF">[82]EOAF!$H$22</definedName>
    <definedName name="vcxbstg" hidden="1">{#N/A,#N/A,FALSE,"CONTROLE"}</definedName>
    <definedName name="VDENERGIA0197">[6]OPJAN!$W$10</definedName>
    <definedName name="VDENERGIA0297">[6]OPFEV!$T$10</definedName>
    <definedName name="VDENERGIA0397">[6]OPMAR!$U$10</definedName>
    <definedName name="VDENERGIA0497">[6]OPABR!$X$10</definedName>
    <definedName name="VDENERGIA0597">[6]OPMAI!$W$10</definedName>
    <definedName name="VDENERGIA0697">[6]OPJUN!$X$10</definedName>
    <definedName name="VDENERGIA0797">[6]OPJUL!$Z$10</definedName>
    <definedName name="VDENERGIA0897">[6]OPAGO!$X$10</definedName>
    <definedName name="VDENERGIA0997">[7]INDICADO!$Y$10</definedName>
    <definedName name="VDENERGIA1097">[7]INDICADO!$Z$10</definedName>
    <definedName name="VDENERGIA1197">[7]INDICADO!$W$10</definedName>
    <definedName name="VDENERGIA1297">[7]INDICADO!$X$10</definedName>
    <definedName name="ve" hidden="1">{#N/A,#N/A,FALSE,"1321";#N/A,#N/A,FALSE,"1324";#N/A,#N/A,FALSE,"1333";#N/A,#N/A,FALSE,"1371"}</definedName>
    <definedName name="Veículos">#REF!</definedName>
    <definedName name="VEND_BRUT_I_1TRIM">[211]VENDAS_P_SUBSIDIÁRIA!$B$45:$F$77</definedName>
    <definedName name="VEND_BRUT_I_2TRIM">[211]VENDAS_P_SUBSIDIÁRIA!$B$45:$K$77</definedName>
    <definedName name="VEND_BRUT_I_3TRIM">[211]VENDAS_P_SUBSIDIÁRIA!$B$45:$P$77</definedName>
    <definedName name="VEND_BRUT_I_4TRIM">[211]VENDAS_P_SUBSIDIÁRIA!$B$45:$V$77</definedName>
    <definedName name="VEND_BRUT_S_1TRIM">[211]VENDAS_P_SUBSIDIÁRIA!$B$2:$F$34</definedName>
    <definedName name="VEND_BRUT_S_2TRIM">[211]VENDAS_P_SUBSIDIÁRIA!$B$2:$K$34</definedName>
    <definedName name="VEND_BRUT_S_3TRIM">[211]VENDAS_P_SUBSIDIÁRIA!$B$2:$P$34</definedName>
    <definedName name="VEND_BRUT_S_4TRIM">[211]VENDAS_P_SUBSIDIÁRIA!$B$2:$V$34</definedName>
    <definedName name="VENDAS.ME">#REF!</definedName>
    <definedName name="VENDAS.MI">#REF!</definedName>
    <definedName name="verde_a1d">'[26](TAP) GTF'!$B$87</definedName>
    <definedName name="verde_a1efps">'[26](TAP) GTF'!$C$89</definedName>
    <definedName name="verde_a1efpu">'[26](TAP) GTF'!$C$90</definedName>
    <definedName name="verde_a1eps">'[26](TAP) GTF'!$C$87</definedName>
    <definedName name="verde_a1epu">'[26](TAP) GTF'!$C$88</definedName>
    <definedName name="verde_a2d">'[26](TAP) GTF'!$B$92</definedName>
    <definedName name="verde_a2efps">'[26](TAP) GTF'!$C$94</definedName>
    <definedName name="verde_a2efpu">'[26](TAP) GTF'!$C$95</definedName>
    <definedName name="verde_a2eps">'[26](TAP) GTF'!$C$92</definedName>
    <definedName name="verde_a2epu">'[26](TAP) GTF'!$C$93</definedName>
    <definedName name="verde_a3ad">'[26](TAP) GTF'!$B$102</definedName>
    <definedName name="verde_a3aefps">'[26](TAP) GTF'!$C$104</definedName>
    <definedName name="verde_a3aefpu">'[26](TAP) GTF'!$C$105</definedName>
    <definedName name="verde_a3aeps">'[26](TAP) GTF'!$C$102</definedName>
    <definedName name="verde_a3aepu">'[26](TAP) GTF'!$C$103</definedName>
    <definedName name="verde_a3d">'[26](TAP) GTF'!$B$97</definedName>
    <definedName name="verde_a3efps">'[26](TAP) GTF'!$C$99</definedName>
    <definedName name="verde_a3efpu">'[26](TAP) GTF'!$C$100</definedName>
    <definedName name="verde_a3eps">'[26](TAP) GTF'!$C$97</definedName>
    <definedName name="verde_a3epu">'[26](TAP) GTF'!$C$98</definedName>
    <definedName name="verde_a4d">'[26](TAP) GTF'!$B$107</definedName>
    <definedName name="verde_a4efps">'[26](TAP) GTF'!$C$109</definedName>
    <definedName name="verde_a4efpu">'[26](TAP) GTF'!$C$110</definedName>
    <definedName name="verde_a4eps">'[26](TAP) GTF'!$C$107</definedName>
    <definedName name="verde_a4epu">'[26](TAP) GTF'!$C$108</definedName>
    <definedName name="verde_asd">'[26](TAP) GTF'!$B$112</definedName>
    <definedName name="verde_asefps">'[26](TAP) GTF'!$C$114</definedName>
    <definedName name="verde_asefpu">'[26](TAP) GTF'!$C$115</definedName>
    <definedName name="verde_aseps">'[26](TAP) GTF'!$C$112</definedName>
    <definedName name="verde_asepu">'[26](TAP) GTF'!$C$113</definedName>
    <definedName name="vf" localSheetId="0"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VIATURAS__HELP_DESK">#REF!</definedName>
    <definedName name="VIATURAS__TIPO_3">#REF!</definedName>
    <definedName name="Vida_Util_Construcciones_y_Obras_de_Infraestructura">#REF!</definedName>
    <definedName name="Vida_Util_Gastos_Generales">#REF!</definedName>
    <definedName name="Vida_Util_Maquinarias_y_Equipos">#REF!</definedName>
    <definedName name="Vida_Util_Otros_Activos_Fijos">#REF!</definedName>
    <definedName name="Vida_Util_Repuestos">[108]Parametros!#REF!</definedName>
    <definedName name="Vida_Util_Sistemas_de_Transmisión">#REF!</definedName>
    <definedName name="vilma">#REF!</definedName>
    <definedName name="Volume">#REF!</definedName>
    <definedName name="VP">#REF!</definedName>
    <definedName name="vtfr" hidden="1">{#N/A,#N/A,FALSE,"DRE-2";#N/A,#N/A,FALSE,"DRE";#N/A,#N/A,FALSE,"ANEX-07";#N/A,#N/A,FALSE,"ANEX-08";#N/A,#N/A,FALSE,"ANEX-09";#N/A,#N/A,FALSE,"ANEX-10";#N/A,#N/A,FALSE,"ANEX-11";#N/A,#N/A,FALSE,"ANEX-12";#N/A,#N/A,FALSE,"ANEX-13";#N/A,#N/A,FALSE,"ANEX-14";#N/A,#N/A,FALSE,"BALPTR"}</definedName>
    <definedName name="vv">[212]DRE!#REF!</definedName>
    <definedName name="w">'[213]pl atual'!$A$1:$A$65536</definedName>
    <definedName name="WACC">[106]Valuation!#REF!</definedName>
    <definedName name="WACC_sen">#REF!</definedName>
    <definedName name="wdwd" hidden="1">{#N/A,#N/A,FALSE,"CONTROLE";#N/A,#N/A,FALSE,"CONTROLE"}</definedName>
    <definedName name="wedrwr"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f"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r" hidden="1">{#N/A,#N/A,FALSE,"DRE-2";#N/A,#N/A,FALSE,"DRE";#N/A,#N/A,FALSE,"ANEX-07";#N/A,#N/A,FALSE,"ANEX-08";#N/A,#N/A,FALSE,"ANEX-09";#N/A,#N/A,FALSE,"ANEX-10";#N/A,#N/A,FALSE,"ANEX-11";#N/A,#N/A,FALSE,"ANEX-12";#N/A,#N/A,FALSE,"ANEX-13";#N/A,#N/A,FALSE,"ANEX-14";#N/A,#N/A,FALSE,"BALPTR"}</definedName>
    <definedName name="werrt" hidden="1">{#N/A,#N/A,FALSE,"CONTROLE";#N/A,#N/A,FALSE,"CONTROLE"}</definedName>
    <definedName name="wetgewt"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we" hidden="1">{#N/A,#N/A,FALSE,"SIM95"}</definedName>
    <definedName name="wftrewtg" hidden="1">{#N/A,#N/A,FALSE,"DRE-2";#N/A,#N/A,FALSE,"DRE";#N/A,#N/A,FALSE,"ANEX-07";#N/A,#N/A,FALSE,"ANEX-08";#N/A,#N/A,FALSE,"ANEX-09";#N/A,#N/A,FALSE,"ANEX-10";#N/A,#N/A,FALSE,"ANEX-11";#N/A,#N/A,FALSE,"ANEX-12";#N/A,#N/A,FALSE,"ANEX-13";#N/A,#N/A,FALSE,"ANEX-14";#N/A,#N/A,FALSE,"BALPTR"}</definedName>
    <definedName name="WriteUp_inventories">#REF!</definedName>
    <definedName name="WriteUp_otherCA">#REF!</definedName>
    <definedName name="WriteUp_otherCL">#REF!</definedName>
    <definedName name="WriteUp_otherLTA">#REF!</definedName>
    <definedName name="WriteUp_otherLTL">#REF!</definedName>
    <definedName name="WriteUp_payables">#REF!</definedName>
    <definedName name="WriteUP_PPE">#REF!</definedName>
    <definedName name="WriteUp_receivables">#REF!</definedName>
    <definedName name="writeupdeprec">#REF!</definedName>
    <definedName name="wrn.01." hidden="1">{#N/A,#N/A,FALSE,"1321";#N/A,#N/A,FALSE,"1324";#N/A,#N/A,FALSE,"1333";#N/A,#N/A,FALSE,"1371"}</definedName>
    <definedName name="wrn.Accretion._.Dilution." hidden="1">{#N/A,#N/A,TRUE,"Snapshot";#N/A,#N/A,TRUE,"PE at Different Premiums";#N/A,#N/A,TRUE,"EBITDA at Different Premiums";#N/A,#N/A,TRUE,"Long Form Dilution";#N/A,#N/A,TRUE,"AVP";#N/A,#N/A,TRUE,"Has-Gets";#N/A,#N/A,TRUE,"Contribution"}</definedName>
    <definedName name="wrn.Accretion._.Dilution._split" hidden="1">{#N/A,#N/A,TRUE,"Snapshot";#N/A,#N/A,TRUE,"PE at Different Premiums";#N/A,#N/A,TRUE,"EBITDA at Different Premiums";#N/A,#N/A,TRUE,"Long Form Dilution";#N/A,#N/A,TRUE,"AVP";#N/A,#N/A,TRUE,"Has-Gets";#N/A,#N/A,TRUE,"Contribution"}</definedName>
    <definedName name="wrn.Aging._.and._.Trend._.Analysis." hidden="1">{#N/A,#N/A,FALSE,"Aging Summary";#N/A,#N/A,FALSE,"Ratio Analysis";#N/A,#N/A,FALSE,"Test 120 Day Accts";#N/A,#N/A,FALSE,"Tickmarks"}</definedName>
    <definedName name="wrn.Anteilig._.alle._.Perioden." hidden="1">{"Alle Perioden",#N/A,FALSE,"Erf";"Alle Perioden",#N/A,FALSE,"Ang";"Alle Perioden",#N/A,FALSE,"BV";"Alle Perioden",#N/A,FALSE,"BE";"Alle Perioden",#N/A,FALSE,"Re";"Alle Perioden",#N/A,FALSE,"Vol"}</definedName>
    <definedName name="wrn.Anteilig._.erste._.elf._.Perioden." hidden="1">{"Erste elf Perioden",#N/A,FALSE,"Erf";"Erste elf Perioden",#N/A,FALSE,"Ang";"Erste elf Perioden",#N/A,FALSE,"BV";"Erste elf Perioden",#N/A,FALSE,"BE";"Erste elf Perioden",#N/A,FALSE,"Vol";"Erste elf Perioden",#N/A,FALSE,"Re"}</definedName>
    <definedName name="wrn.APLICAÇÃO." hidden="1">{#N/A,#N/A,FALSE,"CONTROLE"}</definedName>
    <definedName name="wrn.Buyers._.analysis." localSheetId="0"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arrefour._.Worse._.Case." hidden="1">{#N/A,#N/A,TRUE,"DIVIDER PAGE";#N/A,#N/A,TRUE,"Exist + Reg A IS";#N/A,#N/A,TRUE,"Summary IS exc. B";#N/A,#N/A,TRUE,"New Stores";#N/A,#N/A,TRUE,"Existing DCF";#N/A,#N/A,TRUE,"Region A DCF";#N/A,#N/A,TRUE,"Existing + Reg. A DCF"}</definedName>
    <definedName name="wrn.Carrefour._.Worse._.Case._Split" hidden="1">{#N/A,#N/A,TRUE,"DIVIDER PAGE";#N/A,#N/A,TRUE,"Exist + Reg A IS";#N/A,#N/A,TRUE,"Summary IS exc. B";#N/A,#N/A,TRUE,"New Stores";#N/A,#N/A,TRUE,"Existing DCF";#N/A,#N/A,TRUE,"Region A DCF";#N/A,#N/A,TRUE,"Existing + Reg. A DCF"}</definedName>
    <definedName name="wrn.Company._.Analysis." hidden="1">{#N/A,#N/A,TRUE,"Summary LTM";#N/A,#N/A,TRUE,"95-97";#N/A,#N/A,TRUE,"97 US &amp; Peso Sum";#N/A,#N/A,TRUE,"1997 Peso Comparison";#N/A,#N/A,TRUE,"97 IS per store";#N/A,#N/A,TRUE,"96 IS per store";#N/A,#N/A,TRUE,"95 IS per store"}</definedName>
    <definedName name="wrn.Company._Analysis._Split" hidden="1">{#N/A,#N/A,TRUE,"Summary LTM";#N/A,#N/A,TRUE,"95-97";#N/A,#N/A,TRUE,"97 US &amp; Peso Sum";#N/A,#N/A,TRUE,"1997 Peso Comparison";#N/A,#N/A,TRUE,"97 IS per store";#N/A,#N/A,TRUE,"96 IS per store";#N/A,#N/A,TRUE,"95 IS per store"}</definedName>
    <definedName name="wrn.divestiture." hidden="1">{#N/A,#N/A,TRUE,"Overview";#N/A,#N/A,TRUE,"Divest Val";#N/A,#N/A,TRUE,"sources &amp; uses";#N/A,#N/A,TRUE,"Has-Gets Divest"}</definedName>
    <definedName name="wrn.Einhundert._.Prozent._.alle._.Perioden." hidden="1">{"Alle Perioden",#N/A,FALSE,"Erf";"Alle Perioden",#N/A,FALSE,"BV100";"Alle Perioden",#N/A,FALSE,"BE100";"Alle Perioden",#N/A,FALSE,"Re100";"Alle Perioden",#N/A,FALSE,"Vol100"}</definedName>
    <definedName name="wrn.Einhundert._.Prozent._.erste._.elf._.Perioden." hidden="1">{"Erste elf Perioden",#N/A,FALSE,"Erf";"Erste elf Perioden",#N/A,FALSE,"BV100";"Erste elf Perioden",#N/A,FALSE,"BE100";"Erste elf Perioden",#N/A,FALSE,"Re100";"Erste elf Perioden",#N/A,FALSE,"Vol100"}</definedName>
    <definedName name="wrn.ESTADOS._.FINANCIEROS." hidden="1">{#N/A,#N/A,FALSE,"ACTIVO - hoja 1";#N/A,#N/A,FALSE,"ACTIVO - hoja 2";#N/A,#N/A,FALSE,"PASIVO - hoja 1";#N/A,#N/A,FALSE,"PASIVO - hoja 2";#N/A,#N/A,FALSE,"GASTOS - hoja 1 ";#N/A,#N/A,FALSE,"GASTOS - hoja 2";#N/A,#N/A,FALSE,"INGRESOS - hoja 1 ";#N/A,#N/A,FALSE,"INGRESOS - hoja 2"}</definedName>
    <definedName name="wrn.EXITO."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Friendly." hidden="1">{#N/A,#N/A,TRUE,"Julio";#N/A,#N/A,TRUE,"Agosto";#N/A,#N/A,TRUE,"BHCo";#N/A,#N/A,TRUE,"Abril";#N/A,#N/A,TRUE,"Pro Forma"}</definedName>
    <definedName name="wrn.Gesamtausdruck._.alle._.Perioden."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erste._.elf._.Perioden."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INFMES." hidden="1">{#N/A,#N/A,FALSE,"ENERGIA";#N/A,#N/A,FALSE,"PERDIDAS";#N/A,#N/A,FALSE,"CLIENTES";#N/A,#N/A,FALSE,"ESTADO";#N/A,#N/A,FALSE,"TECNICA"}</definedName>
    <definedName name="wrn.IQRCGME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MENSUAL." hidden="1">{#N/A,#N/A,FALSE,"LLAVE";#N/A,#N/A,FALSE,"EERR";#N/A,#N/A,FALSE,"ESP";#N/A,#N/A,FALSE,"EOAF";#N/A,#N/A,FALSE,"CASH";#N/A,#N/A,FALSE,"FINANZAS";#N/A,#N/A,FALSE,"DEUDA";#N/A,#N/A,FALSE,"INVERSION";#N/A,#N/A,FALSE,"PERSONAL"}</definedName>
    <definedName name="wrn.output." localSheetId="0"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pag.00" hidden="1">{#N/A,#N/A,FALSE,"Pag.01"}</definedName>
    <definedName name="wrn.pag.000" hidden="1">{#N/A,#N/A,FALSE,"Pag.01"}</definedName>
    <definedName name="wrn.pag.0000" hidden="1">{#N/A,#N/A,FALSE,"Pag.01"}</definedName>
    <definedName name="wrn.pag.00000" hidden="1">{#N/A,#N/A,FALSE,"Pag.01"}</definedName>
    <definedName name="wrn.pag.00001" hidden="1">{#N/A,#N/A,FALSE,"Pag.01"}</definedName>
    <definedName name="wrn.pag.000012" hidden="1">{#N/A,#N/A,FALSE,"Pag.01"}</definedName>
    <definedName name="WRN.PAG.01" hidden="1">{#N/A,#N/A,FALSE,"Pag.01"}</definedName>
    <definedName name="wrn.pag.01." hidden="1">{#N/A,#N/A,FALSE,"Pag.01"}</definedName>
    <definedName name="wrn.pag.010" hidden="1">{#N/A,#N/A,FALSE,"Pag.01"}</definedName>
    <definedName name="wrn.pag.01000" hidden="1">{#N/A,#N/A,FALSE,"Pag.01"}</definedName>
    <definedName name="wrn.pag.010000" hidden="1">{#N/A,#N/A,FALSE,"Pag.01"}</definedName>
    <definedName name="wrn.pag.0100000" hidden="1">{#N/A,#N/A,FALSE,"Pag.01"}</definedName>
    <definedName name="wrn.pag.011" hidden="1">{#N/A,#N/A,FALSE,"Pag.01"}</definedName>
    <definedName name="wrn.pag.0110" hidden="1">{#N/A,#N/A,FALSE,"Pag.01"}</definedName>
    <definedName name="wrn.pag.0110000" hidden="1">{#N/A,#N/A,FALSE,"Pag.01"}</definedName>
    <definedName name="wrn.pag.01200" hidden="1">{#N/A,#N/A,FALSE,"Pag.01"}</definedName>
    <definedName name="wrn.pag.012547" hidden="1">{#N/A,#N/A,FALSE,"Pag.01"}</definedName>
    <definedName name="wrn.pag.013" hidden="1">{#N/A,#N/A,FALSE,"Pag.01"}</definedName>
    <definedName name="wrn.pag.0130" hidden="1">{#N/A,#N/A,FALSE,"Pag.01"}</definedName>
    <definedName name="wrn.pag.0130000" hidden="1">{#N/A,#N/A,FALSE,"Pag.01"}</definedName>
    <definedName name="wrn.pag.014" hidden="1">{#N/A,#N/A,FALSE,"Pag.01"}</definedName>
    <definedName name="wrn.pag.0140" hidden="1">{#N/A,#N/A,FALSE,"Pag.01"}</definedName>
    <definedName name="wrn.pag.0140000" hidden="1">{#N/A,#N/A,FALSE,"Pag.01"}</definedName>
    <definedName name="wrn.pag.0140563" hidden="1">{#N/A,#N/A,FALSE,"Pag.01"}</definedName>
    <definedName name="wrn.pag.0147456" hidden="1">{#N/A,#N/A,FALSE,"Pag.01"}</definedName>
    <definedName name="wrn.pag.015" hidden="1">{#N/A,#N/A,FALSE,"Pag.01"}</definedName>
    <definedName name="wrn.pag.0150" hidden="1">{#N/A,#N/A,FALSE,"Pag.01"}</definedName>
    <definedName name="wrn.pag.01500000" hidden="1">{#N/A,#N/A,FALSE,"Pag.01"}</definedName>
    <definedName name="wrn.pag.015320" hidden="1">{#N/A,#N/A,FALSE,"Pag.01"}</definedName>
    <definedName name="wrn.pag.015468" hidden="1">{#N/A,#N/A,FALSE,"Pag.01"}</definedName>
    <definedName name="wrn.pag.016" hidden="1">{#N/A,#N/A,FALSE,"Pag.01"}</definedName>
    <definedName name="wrn.pag.0160" hidden="1">{#N/A,#N/A,FALSE,"Pag.01"}</definedName>
    <definedName name="wrn.pag.016000" hidden="1">{#N/A,#N/A,FALSE,"Pag.01"}</definedName>
    <definedName name="wrn.pag.01603254" hidden="1">{#N/A,#N/A,FALSE,"Pag.01"}</definedName>
    <definedName name="wrn.pag.0165487" hidden="1">{#N/A,#N/A,FALSE,"Pag.01"}</definedName>
    <definedName name="wrn.pag.017" hidden="1">{#N/A,#N/A,FALSE,"Pag.01"}</definedName>
    <definedName name="wrn.pag.0170" hidden="1">{#N/A,#N/A,FALSE,"Pag.01"}</definedName>
    <definedName name="wrn.pag.017000" hidden="1">{#N/A,#N/A,FALSE,"Pag.01"}</definedName>
    <definedName name="wrn.pag.018" hidden="1">{#N/A,#N/A,FALSE,"Pag.01"}</definedName>
    <definedName name="wrn.pag.018000" hidden="1">{#N/A,#N/A,FALSE,"Pag.01"}</definedName>
    <definedName name="wrn.pag.02" hidden="1">{#N/A,#N/A,FALSE,"Pag.01"}</definedName>
    <definedName name="wrn.pag.020" hidden="1">{#N/A,#N/A,FALSE,"Pag.01"}</definedName>
    <definedName name="wrn.pag.020000" hidden="1">{#N/A,#N/A,FALSE,"Pag.01"}</definedName>
    <definedName name="wrn.pag.02145" hidden="1">{#N/A,#N/A,FALSE,"Pag.01"}</definedName>
    <definedName name="wrn.pag.0214567" hidden="1">{#N/A,#N/A,FALSE,"Pag.01"}</definedName>
    <definedName name="wrn.pag.02145879" hidden="1">{#N/A,#N/A,FALSE,"Pag.01"}</definedName>
    <definedName name="wrn.pag.02325478" hidden="1">{#N/A,#N/A,FALSE,"Pag.01"}</definedName>
    <definedName name="wrn.pag.025" hidden="1">{#N/A,#N/A,FALSE,"Pag.01"}</definedName>
    <definedName name="wrn.pag.025000" hidden="1">{#N/A,#N/A,FALSE,"Pag.01"}</definedName>
    <definedName name="wrn.pag.025476" hidden="1">{#N/A,#N/A,FALSE,"Pag.01"}</definedName>
    <definedName name="wrn.pag.02564789" hidden="1">{#N/A,#N/A,FALSE,"Pag.01"}</definedName>
    <definedName name="wrn.pag.03" hidden="1">{#N/A,#N/A,FALSE,"Pag.01"}</definedName>
    <definedName name="wrn.pag.030" hidden="1">{#N/A,#N/A,FALSE,"Pag.01"}</definedName>
    <definedName name="wrn.pag.0300" hidden="1">{#N/A,#N/A,FALSE,"Pag.01"}</definedName>
    <definedName name="wrn.pag.03000000" hidden="1">{#N/A,#N/A,FALSE,"Pag.01"}</definedName>
    <definedName name="wrn.pag.030000000" hidden="1">{#N/A,#N/A,FALSE,"Pag.01"}</definedName>
    <definedName name="wrn.pag.0321475" hidden="1">{#N/A,#N/A,FALSE,"Pag.01"}</definedName>
    <definedName name="wrn.pag.032548" hidden="1">{#N/A,#N/A,FALSE,"Pag.01"}</definedName>
    <definedName name="wrn.pag.0345778" hidden="1">{#N/A,#N/A,FALSE,"Pag.01"}</definedName>
    <definedName name="wrn.pag.04" hidden="1">{#N/A,#N/A,FALSE,"Pag.01"}</definedName>
    <definedName name="wrn.pag.040" hidden="1">{#N/A,#N/A,FALSE,"Pag.01"}</definedName>
    <definedName name="wrn.pag.0400" hidden="1">{#N/A,#N/A,FALSE,"Pag.01"}</definedName>
    <definedName name="wrn.pag.040000000" hidden="1">{#N/A,#N/A,FALSE,"Pag.01"}</definedName>
    <definedName name="wrn.pag.040000000000" hidden="1">{#N/A,#N/A,FALSE,"Pag.01"}</definedName>
    <definedName name="wrn.pag.04254789" hidden="1">{#N/A,#N/A,FALSE,"Pag.01"}</definedName>
    <definedName name="wrn.pag.04875323" hidden="1">{#N/A,#N/A,FALSE,"Pag.01"}</definedName>
    <definedName name="wrn.pag.05" hidden="1">{#N/A,#N/A,FALSE,"Pag.01"}</definedName>
    <definedName name="wrn.pag.050" hidden="1">{#N/A,#N/A,FALSE,"Pag.01"}</definedName>
    <definedName name="wrn.pag.0500" hidden="1">{#N/A,#N/A,FALSE,"Pag.01"}</definedName>
    <definedName name="wrn.pag.0500000000" hidden="1">{#N/A,#N/A,FALSE,"Pag.01"}</definedName>
    <definedName name="wrn.pag.05000000000" hidden="1">{#N/A,#N/A,FALSE,"Pag.01"}</definedName>
    <definedName name="wrn.pag.05428" hidden="1">{#N/A,#N/A,FALSE,"Pag.01"}</definedName>
    <definedName name="wrn.pag.056874" hidden="1">{#N/A,#N/A,FALSE,"Pag.01"}</definedName>
    <definedName name="wrn.pag.06" hidden="1">{#N/A,#N/A,FALSE,"Pag.01"}</definedName>
    <definedName name="wrn.pag.060" hidden="1">{#N/A,#N/A,FALSE,"Pag.01"}</definedName>
    <definedName name="wrn.pag.0600" hidden="1">{#N/A,#N/A,FALSE,"Pag.01"}</definedName>
    <definedName name="wrn.pag.0600000000" hidden="1">{#N/A,#N/A,FALSE,"Pag.01"}</definedName>
    <definedName name="wrn.pag.06000000000000000" hidden="1">{#N/A,#N/A,FALSE,"Pag.01"}</definedName>
    <definedName name="wrn.pag.07" hidden="1">{#N/A,#N/A,FALSE,"Pag.01"}</definedName>
    <definedName name="wrn.pag.070" hidden="1">{#N/A,#N/A,FALSE,"Pag.01"}</definedName>
    <definedName name="wrn.pag.0700" hidden="1">{#N/A,#N/A,FALSE,"Pag.01"}</definedName>
    <definedName name="wrn.pag.070000000000" hidden="1">{#N/A,#N/A,FALSE,"Pag.01"}</definedName>
    <definedName name="wrn.pag.07000000000000" hidden="1">{#N/A,#N/A,FALSE,"Pag.01"}</definedName>
    <definedName name="wrn.pag.09" hidden="1">{#N/A,#N/A,FALSE,"Pag.01"}</definedName>
    <definedName name="wrn.pag.090" hidden="1">{#N/A,#N/A,FALSE,"Pag.01"}</definedName>
    <definedName name="wrn.pag.0900" hidden="1">{#N/A,#N/A,FALSE,"Pag.01"}</definedName>
    <definedName name="wrn.pag.090000000000" hidden="1">{#N/A,#N/A,FALSE,"Pag.01"}</definedName>
    <definedName name="wrn.pag.09000000000000000000" hidden="1">{#N/A,#N/A,FALSE,"Pag.01"}</definedName>
    <definedName name="wrn.pag.100" hidden="1">{#N/A,#N/A,FALSE,"Pag.01"}</definedName>
    <definedName name="wrn.pag.102145" hidden="1">{#N/A,#N/A,FALSE,"Pag.01"}</definedName>
    <definedName name="wrn.pag.12" hidden="1">{#N/A,#N/A,FALSE,"Pag.01"}</definedName>
    <definedName name="wrn.pag.120" hidden="1">{#N/A,#N/A,FALSE,"Pag.01"}</definedName>
    <definedName name="wrn.pag.12000000000" hidden="1">{#N/A,#N/A,FALSE,"Pag.01"}</definedName>
    <definedName name="wrn.pag.1200000000000000" hidden="1">{#N/A,#N/A,FALSE,"Pag.01"}</definedName>
    <definedName name="wrn.pag.1254789" hidden="1">{#N/A,#N/A,FALSE,"Pag.01"}</definedName>
    <definedName name="wrn.pag.214578" hidden="1">{#N/A,#N/A,FALSE,"Pag.01"}</definedName>
    <definedName name="wrn.pag.214789" hidden="1">{#N/A,#N/A,FALSE,"Pag.01"}</definedName>
    <definedName name="wrn.pag.23654789" hidden="1">{#N/A,#N/A,FALSE,"Pag.01"}</definedName>
    <definedName name="wrn.pag.2547257" hidden="1">{#N/A,#N/A,FALSE,"Pag.01"}</definedName>
    <definedName name="wrn.pag.254789" hidden="1">{#N/A,#N/A,FALSE,"Pag.01"}</definedName>
    <definedName name="wrn.pag.2564789" hidden="1">{#N/A,#N/A,FALSE,"Pag.01"}</definedName>
    <definedName name="wrn.pag.458796" hidden="1">{#N/A,#N/A,FALSE,"Pag.01"}</definedName>
    <definedName name="wrn.pag.500" hidden="1">{#N/A,#N/A,FALSE,"Pag.01"}</definedName>
    <definedName name="wrn.pag.5000" hidden="1">{#N/A,#N/A,FALSE,"Pag.01"}</definedName>
    <definedName name="wrn.pag.501000" hidden="1">{#N/A,#N/A,FALSE,"Pag.01"}</definedName>
    <definedName name="wrn.pag.5010000" hidden="1">{#N/A,#N/A,FALSE,"Pag.01"}</definedName>
    <definedName name="wrn.pag.50100000000000" hidden="1">{#N/A,#N/A,FALSE,"Pag.01"}</definedName>
    <definedName name="wrn.pag.5011" hidden="1">{#N/A,#N/A,FALSE,"Pag.01"}</definedName>
    <definedName name="wrn.pag.501110" hidden="1">{#N/A,#N/A,FALSE,"Pag.01"}</definedName>
    <definedName name="wrn.pag.5012000" hidden="1">{#N/A,#N/A,FALSE,"Pag.01"}</definedName>
    <definedName name="wrn.pag.50123" hidden="1">{#N/A,#N/A,FALSE,"Pag.01"}</definedName>
    <definedName name="wrn.pag.5013000" hidden="1">{#N/A,#N/A,FALSE,"Pag.01"}</definedName>
    <definedName name="wrn.pag.5017" hidden="1">{#N/A,#N/A,FALSE,"Pag.01"}</definedName>
    <definedName name="wrn.pag.5018" hidden="1">{#N/A,#N/A,FALSE,"Pag.01"}</definedName>
    <definedName name="wrn.pag.514000" hidden="1">{#N/A,#N/A,FALSE,"Pag.01"}</definedName>
    <definedName name="wrn.pag.658742" hidden="1">{#N/A,#N/A,FALSE,"Pag.01"}</definedName>
    <definedName name="wrn.prices." hidden="1">{#N/A,#N/A,TRUE,"BANAMEX";#N/A,#N/A,TRUE,"CGT";#N/A,#N/A,TRUE,"ALFA";#N/A,#N/A,TRUE,"ICA (2)"}</definedName>
    <definedName name="wrn.Project._.Banespa1."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ueba1." hidden="1">{#N/A,#N/A,FALSE,"INGRESOS"}</definedName>
    <definedName name="wrn.PRUEBA2." hidden="1">{#N/A,#N/A,TRUE,"RESUMEN";#N/A,#N/A,TRUE,"SENSIBILIDADES";#N/A,#N/A,TRUE,"HIPOTESIS";#N/A,#N/A,TRUE,"INGRESOS";#N/A,#N/A,TRUE,"INVERSIONES MEDIOS MATERIALES"}</definedName>
    <definedName name="wrn.RELATORIO." hidden="1">{#N/A,#N/A,FALSE,"CONTROLE";#N/A,#N/A,FALSE,"CONTROLE"}</definedName>
    <definedName name="wrn.RESULTADO." hidden="1">{#N/A,#N/A,FALSE,"DRE-2";#N/A,#N/A,FALSE,"DRE";#N/A,#N/A,FALSE,"ANEX-07";#N/A,#N/A,FALSE,"ANEX-08";#N/A,#N/A,FALSE,"ANEX-09";#N/A,#N/A,FALSE,"ANEX-10";#N/A,#N/A,FALSE,"ANEX-11";#N/A,#N/A,FALSE,"ANEX-12";#N/A,#N/A,FALSE,"ANEX-13";#N/A,#N/A,FALSE,"ANEX-14";#N/A,#N/A,FALSE,"BALPTR"}</definedName>
    <definedName name="wrn.SIM95." hidden="1">{#N/A,#N/A,FALSE,"SIM95"}</definedName>
    <definedName name="wrn.sim953" hidden="1">{#N/A,#N/A,FALSE,"SIM95"}</definedName>
    <definedName name="wrn.sim954" hidden="1">{#N/A,#N/A,FALSE,"SIM95"}</definedName>
    <definedName name="wrn.TIPOS." hidden="1">{#N/A,#N/A,FALSE,"Gráficos"}</definedName>
    <definedName name="wrn.totalcomp." hidden="1">{"comp1",#N/A,FALSE,"COMPS";"footnotes",#N/A,FALSE,"COMPS"}</definedName>
    <definedName name="wrn1.output" localSheetId="0"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s" hidden="1">{#N/A,#N/A,FALSE,"LLAVE";#N/A,#N/A,FALSE,"EERR";#N/A,#N/A,FALSE,"ESP";#N/A,#N/A,FALSE,"EOAF";#N/A,#N/A,FALSE,"CASH";#N/A,#N/A,FALSE,"FINANZAS";#N/A,#N/A,FALSE,"DEUDA";#N/A,#N/A,FALSE,"INVERSION";#N/A,#N/A,FALSE,"PERSONAL"}</definedName>
    <definedName name="wtdavgshares">#REF!</definedName>
    <definedName name="ww">#REF!</definedName>
    <definedName name="WWW">#REF!</definedName>
    <definedName name="x"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'[214]pl atual'!$A$1:$A$65536</definedName>
    <definedName name="XDPV12C">[215]BaseVP_F!#REF!</definedName>
    <definedName name="XDPV12G">[215]BaseVP_F!#REF!</definedName>
    <definedName name="XDPV18A">[215]BaseVP_F!#REF!</definedName>
    <definedName name="XDPV18C">[215]BaseVP_F!#REF!</definedName>
    <definedName name="XDPV18G">[215]BaseVP_F!#REF!</definedName>
    <definedName name="xpaste1" hidden="1">[216]Aging!$I$9</definedName>
    <definedName name="xpaste4" hidden="1">#REF!</definedName>
    <definedName name="XPV014">[215]BaseVP_F!#REF!</definedName>
    <definedName name="XPV015">[215]BaseVP_F!#REF!</definedName>
    <definedName name="XPV016">[215]BaseVP_F!#REF!</definedName>
    <definedName name="XPV018">[215]BaseVP_F!#REF!</definedName>
    <definedName name="XPV020">[215]BaseVP_F!#REF!</definedName>
    <definedName name="XPV021">[215]BaseVP_F!#REF!</definedName>
    <definedName name="XPV037">[215]BaseVP_F!#REF!</definedName>
    <definedName name="XPV039A">[215]BaseVP_F!#REF!</definedName>
    <definedName name="XPV044">[215]BaseVP_F!#REF!</definedName>
    <definedName name="xref" hidden="1">[216]Aging!$Q:$Q</definedName>
    <definedName name="XREF_COLUMN_1" hidden="1">'[217]Mutação PL'!#REF!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[218]Lead!#REF!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23" hidden="1">#REF!</definedName>
    <definedName name="XREF_COLUMN_24" hidden="1">[218]Lead!#REF!</definedName>
    <definedName name="XREF_COLUMN_25" hidden="1">#REF!</definedName>
    <definedName name="XREF_COLUMN_26" hidden="1">#REF!</definedName>
    <definedName name="XREF_COLUMN_27" hidden="1">#REF!</definedName>
    <definedName name="XREF_COLUMN_28" hidden="1">'[219]Provisão de Juros'!#REF!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#REF!</definedName>
    <definedName name="XREF_COLUMN_34" hidden="1">#REF!</definedName>
    <definedName name="XREF_COLUMN_35" hidden="1">#REF!</definedName>
    <definedName name="XREF_COLUMN_36" hidden="1">#REF!</definedName>
    <definedName name="XREF_COLUMN_38" hidden="1">#REF!</definedName>
    <definedName name="XREF_COLUMN_39" hidden="1">#REF!</definedName>
    <definedName name="XREF_COLUMN_4" hidden="1">#REF!</definedName>
    <definedName name="XREF_COLUMN_40" hidden="1">#REF!</definedName>
    <definedName name="XREF_COLUMN_42" hidden="1">#REF!</definedName>
    <definedName name="XREF_COLUMN_43" hidden="1">#REF!</definedName>
    <definedName name="XREF_COLUMN_44" hidden="1">#REF!</definedName>
    <definedName name="XREF_COLUMN_45" hidden="1">#REF!</definedName>
    <definedName name="XREF_COLUMN_46" hidden="1">[219]Mapa!#REF!</definedName>
    <definedName name="XREF_COLUMN_47" hidden="1">#REF!</definedName>
    <definedName name="XREF_COLUMN_48" hidden="1">#REF!</definedName>
    <definedName name="XREF_COLUMN_49" hidden="1">#REF!</definedName>
    <definedName name="XREF_COLUMN_5" hidden="1">#REF!</definedName>
    <definedName name="XREF_COLUMN_50" hidden="1">#REF!</definedName>
    <definedName name="XREF_COLUMN_51" hidden="1">#REF!</definedName>
    <definedName name="XREF_COLUMN_52" hidden="1">#REF!</definedName>
    <definedName name="XREF_COLUMN_53" hidden="1">#REF!</definedName>
    <definedName name="XREF_COLUMN_6" hidden="1">#REF!</definedName>
    <definedName name="XREF_COLUMN_7" hidden="1">#REF!</definedName>
    <definedName name="XREF_COLUMN_8" hidden="1">#REF!</definedName>
    <definedName name="XREF_COLUMN_9" hidden="1">#REF!</definedName>
    <definedName name="xref1" hidden="1">[216]Aging!#REF!</definedName>
    <definedName name="xref2" hidden="1">[216]XREF!$A$8</definedName>
    <definedName name="xref3" hidden="1">7</definedName>
    <definedName name="xref4" hidden="1">#REF!</definedName>
    <definedName name="xref5" hidden="1">[216]Aging!$P$77</definedName>
    <definedName name="xref6" hidden="1">#REF!</definedName>
    <definedName name="xref7" hidden="1">69</definedName>
    <definedName name="xref8" hidden="1">'[216]PDD-Movimentação'!$C$35</definedName>
    <definedName name="xref9" hidden="1">#REF!</definedName>
    <definedName name="XRefActiveRow" hidden="1">#REF!</definedName>
    <definedName name="XRefColumnsCount" hidden="1">2</definedName>
    <definedName name="XRefCopy1" hidden="1">[220]BP!#REF!</definedName>
    <definedName name="XRefCopy10" hidden="1">#REF!</definedName>
    <definedName name="XRefCopy101" hidden="1">#REF!</definedName>
    <definedName name="XRefCopy103" hidden="1">#REF!</definedName>
    <definedName name="XRefCopy10Row" hidden="1">[221]XREF!#REF!</definedName>
    <definedName name="XRefCopy11" hidden="1">#REF!</definedName>
    <definedName name="XRefCopy11Row" hidden="1">#REF!</definedName>
    <definedName name="XRefCopy12" hidden="1">#REF!</definedName>
    <definedName name="XRefCopy12Row" hidden="1">[222]XREF!#REF!</definedName>
    <definedName name="XRefCopy13" hidden="1">#REF!</definedName>
    <definedName name="XRefCopy13Row" hidden="1">#REF!</definedName>
    <definedName name="XRefCopy14" hidden="1">#REF!</definedName>
    <definedName name="XRefCopy14Row" hidden="1">[222]XREF!#REF!</definedName>
    <definedName name="XRefCopy15" hidden="1">#REF!</definedName>
    <definedName name="XRefCopy15Row" hidden="1">[223]XREF!#REF!</definedName>
    <definedName name="XRefCopy16" hidden="1">#REF!</definedName>
    <definedName name="XRefCopy16Row" hidden="1">[223]XREF!#REF!</definedName>
    <definedName name="XRefCopy17" hidden="1">'[223]IR. CS'!#REF!</definedName>
    <definedName name="XRefCopy17Row" hidden="1">#REF!</definedName>
    <definedName name="XRefCopy18" hidden="1">#REF!</definedName>
    <definedName name="XRefCopy18Row" hidden="1">#REF!</definedName>
    <definedName name="XRefCopy19" hidden="1">#REF!</definedName>
    <definedName name="XRefCopy19Row" hidden="1">[224]XREF!#REF!</definedName>
    <definedName name="XRefCopy1Row" hidden="1">#REF!</definedName>
    <definedName name="XRefCopy2" hidden="1">#REF!</definedName>
    <definedName name="XRefCopy20" hidden="1">#REF!</definedName>
    <definedName name="XRefCopy20Row" hidden="1">[221]XREF!#REF!</definedName>
    <definedName name="XRefCopy21" hidden="1">[225]Lead!#REF!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[221]XREF!#REF!</definedName>
    <definedName name="XRefCopy27" hidden="1">#REF!</definedName>
    <definedName name="XRefCopy27Row" hidden="1">#REF!</definedName>
    <definedName name="XRefCopy28" hidden="1">#REF!</definedName>
    <definedName name="XRefCopy28Row" hidden="1">#REF!</definedName>
    <definedName name="XRefCopy29" hidden="1">'[226]Teste Equity 30.09.03'!#REF!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Row" hidden="1">#REF!</definedName>
    <definedName name="XRefCopy35" hidden="1">#REF!</definedName>
    <definedName name="XRefCopy36Row" hidden="1">[227]XREF!#REF!</definedName>
    <definedName name="XRefCopy37Row" hidden="1">[228]XREF!#REF!</definedName>
    <definedName name="XRefCopy38"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[228]XREF!#REF!</definedName>
    <definedName name="XRefCopy43" hidden="1">#REF!</definedName>
    <definedName name="XRefCopy43Row" hidden="1">[228]XREF!#REF!</definedName>
    <definedName name="XRefCopy44" hidden="1">#REF!</definedName>
    <definedName name="XRefCopy44Row" hidden="1">#REF!</definedName>
    <definedName name="XRefCopy45" hidden="1">[218]Lead!#REF!</definedName>
    <definedName name="XRefCopy45Row" hidden="1">#REF!</definedName>
    <definedName name="XRefCopy46" hidden="1">#REF!</definedName>
    <definedName name="XRefCopy46Row" hidden="1">#REF!</definedName>
    <definedName name="XRefCopy47" hidden="1">#REF!</definedName>
    <definedName name="XRefCopy47Row" hidden="1">[229]XREF!#REF!</definedName>
    <definedName name="XRefCopy48" hidden="1">#REF!</definedName>
    <definedName name="XRefCopy48Row" hidden="1">#REF!</definedName>
    <definedName name="XRefCopy49" hidden="1">[218]Lead!#REF!</definedName>
    <definedName name="XRefCopy49Row" hidden="1">#REF!</definedName>
    <definedName name="XRefCopy4Row" hidden="1">#REF!</definedName>
    <definedName name="XRefCopy5" hidden="1">[220]BP!#REF!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[229]Lead!#REF!</definedName>
    <definedName name="XRefCopy56" hidden="1">#REF!</definedName>
    <definedName name="XRefCopy56Row" hidden="1">#REF!</definedName>
    <definedName name="XRefCopy57" hidden="1">#REF!</definedName>
    <definedName name="XRefCopy57Row" hidden="1">#REF!</definedName>
    <definedName name="XRefCopy58" hidden="1">[218]Lead!#REF!</definedName>
    <definedName name="XRefCopy58Row" hidden="1">[228]XREF!#REF!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[218]Lead!#REF!</definedName>
    <definedName name="XRefCopy63Row" hidden="1">#REF!</definedName>
    <definedName name="XRefCopy64" hidden="1">#REF!</definedName>
    <definedName name="XRefCopy64Row" hidden="1">#REF!</definedName>
    <definedName name="XRefCopy65" hidden="1">#REF!</definedName>
    <definedName name="XRefCopy65Row" hidden="1">#REF!</definedName>
    <definedName name="XRefCopy66" hidden="1">#REF!</definedName>
    <definedName name="XRefCopy66Row" hidden="1">#REF!</definedName>
    <definedName name="XRefCopy67" hidden="1">#REF!</definedName>
    <definedName name="XRefCopy68" hidden="1">#REF!</definedName>
    <definedName name="XRefCopy6Row" hidden="1">[230]XREF!#REF!</definedName>
    <definedName name="XRefCopy7" hidden="1">#REF!</definedName>
    <definedName name="XRefCopy70" hidden="1">[218]Lead!#REF!</definedName>
    <definedName name="XRefCopy70Row"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3Row" hidden="1">#REF!</definedName>
    <definedName name="XRefCopy74" hidden="1">#REF!</definedName>
    <definedName name="XRefCopy74Row" hidden="1">#REF!</definedName>
    <definedName name="XRefCopy75" hidden="1">#REF!</definedName>
    <definedName name="XRefCopy75Row" hidden="1">#REF!</definedName>
    <definedName name="XRefCopy76"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 hidden="1">#REF!</definedName>
    <definedName name="XRefCopy80Row" hidden="1">#REF!</definedName>
    <definedName name="XRefCopy81Row" hidden="1">#REF!</definedName>
    <definedName name="XRefCopy82" hidden="1">#REF!</definedName>
    <definedName name="XRefCopy82Row" hidden="1">#REF!</definedName>
    <definedName name="XRefCopy83" hidden="1">#REF!</definedName>
    <definedName name="XRefCopy83Row" hidden="1">#REF!</definedName>
    <definedName name="XRefCopy84Row" hidden="1">#REF!</definedName>
    <definedName name="XRefCopy85" hidden="1">#REF!</definedName>
    <definedName name="XRefCopy85Row" hidden="1">#REF!</definedName>
    <definedName name="XRefCopy86" hidden="1">#REF!</definedName>
    <definedName name="XRefCopy87" hidden="1">#REF!</definedName>
    <definedName name="XRefCopy87Row" hidden="1">#REF!</definedName>
    <definedName name="XRefCopy88" hidden="1">#REF!</definedName>
    <definedName name="XRefCopy88Row" hidden="1">#REF!</definedName>
    <definedName name="XRefCopy89" hidden="1">[219]Adições!#REF!</definedName>
    <definedName name="XRefCopy89Row" hidden="1">#REF!</definedName>
    <definedName name="XRefCopy8Row" hidden="1">[230]XREF!#REF!</definedName>
    <definedName name="XRefCopy9" hidden="1">#REF!</definedName>
    <definedName name="XRefCopy90" hidden="1">#REF!</definedName>
    <definedName name="XRefCopy90Row" hidden="1">#REF!</definedName>
    <definedName name="XRefCopy91" hidden="1">#REF!</definedName>
    <definedName name="XRefCopy91Row" hidden="1">#REF!</definedName>
    <definedName name="XRefCopy92" hidden="1">[219]Mapa!#REF!</definedName>
    <definedName name="XRefCopy92Row" hidden="1">#REF!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[219]Mapa!#REF!</definedName>
    <definedName name="XRefCopy96Row" hidden="1">#REF!</definedName>
    <definedName name="XRefCopy97" hidden="1">#REF!</definedName>
    <definedName name="XRefCopy97Row" hidden="1">#REF!</definedName>
    <definedName name="XRefCopy99">'[231]Mapa 31.08.02'!#REF!</definedName>
    <definedName name="XRefCopy99Row">#REF!</definedName>
    <definedName name="XRefCopy9Row" hidden="1">#REF!</definedName>
    <definedName name="XRefCopyRangeCount" hidden="1">3</definedName>
    <definedName name="XRefPaste1" hidden="1">#REF!</definedName>
    <definedName name="XRefPaste10" hidden="1">#REF!</definedName>
    <definedName name="XRefPaste100Row" hidden="1">[232]XREF!#REF!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[225]Lead!#REF!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[221]XREF!#REF!</definedName>
    <definedName name="XRefPaste17" hidden="1">#REF!</definedName>
    <definedName name="XRefPaste17Row" hidden="1">[221]XREF!#REF!</definedName>
    <definedName name="XRefPaste18" hidden="1">#REF!</definedName>
    <definedName name="XRefPaste18Row" hidden="1">[221]XREF!#REF!</definedName>
    <definedName name="XRefPaste19" hidden="1">#REF!</definedName>
    <definedName name="XRefPaste19Row" hidden="1">[221]XREF!#REF!</definedName>
    <definedName name="XRefPaste1Row" hidden="1">#REF!</definedName>
    <definedName name="XRefPaste2" hidden="1">#REF!</definedName>
    <definedName name="XRefPaste20" hidden="1">#REF!</definedName>
    <definedName name="XRefPaste20Row" hidden="1">[221]XREF!#REF!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[233]XREF!#REF!</definedName>
    <definedName name="XRefPaste24" hidden="1">#REF!</definedName>
    <definedName name="XRefPaste24Row" hidden="1">#REF!</definedName>
    <definedName name="XRefPaste25" hidden="1">#REF!</definedName>
    <definedName name="XRefPaste25Row" hidden="1">#REF!</definedName>
    <definedName name="XRefPaste26" hidden="1">[228]CAERN!#REF!</definedName>
    <definedName name="XRefPaste26Row" hidden="1">[233]XREF!#REF!</definedName>
    <definedName name="XRefPaste27Row" hidden="1">[233]XREF!#REF!</definedName>
    <definedName name="XRefPaste28" hidden="1">#REF!</definedName>
    <definedName name="XRefPaste28Row" hidden="1">[229]XREF!#REF!</definedName>
    <definedName name="XRefPaste29" hidden="1">#REF!</definedName>
    <definedName name="XRefPaste29Row" hidden="1">#REF!</definedName>
    <definedName name="XRefPaste2Row" hidden="1">#REF!</definedName>
    <definedName name="XRefPaste3" hidden="1">#REF!</definedName>
    <definedName name="XRefPaste30" hidden="1">[218]Lead!#REF!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Row" hidden="1">#REF!</definedName>
    <definedName name="XRefPaste38" hidden="1">[218]Lead!#REF!</definedName>
    <definedName name="XRefPaste38Row" hidden="1">#REF!</definedName>
    <definedName name="XRefPaste39" hidden="1">[218]Lead!#REF!</definedName>
    <definedName name="XRefPaste39Row" hidden="1">#REF!</definedName>
    <definedName name="XRefPaste3Row" hidden="1">#REF!</definedName>
    <definedName name="XRefPaste4" hidden="1">#REF!</definedName>
    <definedName name="XRefPaste40" hidden="1">[218]Lead!#REF!</definedName>
    <definedName name="XRefPaste40Row" hidden="1">#REF!</definedName>
    <definedName name="XRefPaste41" hidden="1">[218]Lead!#REF!</definedName>
    <definedName name="XRefPaste41Row" hidden="1">#REF!</definedName>
    <definedName name="XRefPaste42" hidden="1">#REF!</definedName>
    <definedName name="XRefPaste42Row" hidden="1">#REF!</definedName>
    <definedName name="XRefPaste43" hidden="1">[218]Lead!#REF!</definedName>
    <definedName name="XRefPaste43Row" hidden="1">#REF!</definedName>
    <definedName name="XRefPaste44" hidden="1">[218]Lead!#REF!</definedName>
    <definedName name="XRefPaste44Row" hidden="1">#REF!</definedName>
    <definedName name="XRefPaste45" hidden="1">#REF!</definedName>
    <definedName name="XRefPaste45Row" hidden="1">#REF!</definedName>
    <definedName name="XRefPaste46Row" hidden="1">#REF!</definedName>
    <definedName name="XRefPaste47Row" hidden="1">#REF!</definedName>
    <definedName name="XRefPaste48Row" hidden="1">#REF!</definedName>
    <definedName name="XRefPaste49Row" hidden="1">#REF!</definedName>
    <definedName name="XRefPaste4Row" hidden="1">#REF!</definedName>
    <definedName name="XRefPaste5" hidden="1">#REF!</definedName>
    <definedName name="XRefPaste50Row" hidden="1">#REF!</definedName>
    <definedName name="XRefPaste51" hidden="1">#REF!</definedName>
    <definedName name="XRefPaste51Row" hidden="1">#REF!</definedName>
    <definedName name="XRefPaste52Row" hidden="1">#REF!</definedName>
    <definedName name="XRefPaste53Row" hidden="1">#REF!</definedName>
    <definedName name="XRefPaste54Row" hidden="1">#REF!</definedName>
    <definedName name="XRefPaste55" hidden="1">[219]Mapa!#REF!</definedName>
    <definedName name="XRefPaste55Row" hidden="1">#REF!</definedName>
    <definedName name="XRefPaste56Row" hidden="1">#REF!</definedName>
    <definedName name="XRefPaste57" hidden="1">[219]Mapa!#REF!</definedName>
    <definedName name="XRefPaste57Row" hidden="1">#REF!</definedName>
    <definedName name="XRefPaste58Row" hidden="1">#REF!</definedName>
    <definedName name="XRefPaste59Row" hidden="1">#REF!</definedName>
    <definedName name="XRefPaste5Row" hidden="1">#REF!</definedName>
    <definedName name="XRefPaste6" hidden="1">#REF!</definedName>
    <definedName name="XRefPaste60" hidden="1">[219]Mapa!#REF!</definedName>
    <definedName name="XRefPaste60Row" hidden="1">#REF!</definedName>
    <definedName name="XRefPaste61" hidden="1">[219]Mapa!#REF!</definedName>
    <definedName name="XRefPaste61Row" hidden="1">#REF!</definedName>
    <definedName name="XRefPaste62" hidden="1">[219]Mapa!#REF!</definedName>
    <definedName name="XRefPaste62Row" hidden="1">#REF!</definedName>
    <definedName name="XRefPaste63" hidden="1">[219]Adições!#REF!</definedName>
    <definedName name="XRefPaste63Row" hidden="1">#REF!</definedName>
    <definedName name="XRefPaste64" hidden="1">[219]Mapa!#REF!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[219]Mapa!#REF!</definedName>
    <definedName name="XRefPaste67Row" hidden="1">#REF!</definedName>
    <definedName name="XRefPaste68" hidden="1">#REF!</definedName>
    <definedName name="XRefPaste68Row" hidden="1">#REF!</definedName>
    <definedName name="XRefPaste69" hidden="1">#REF!</definedName>
    <definedName name="XRefPaste69Row" hidden="1">#REF!</definedName>
    <definedName name="XRefPaste6Row" hidden="1">#REF!</definedName>
    <definedName name="XRefPaste7" hidden="1">#REF!</definedName>
    <definedName name="XRefPaste70" hidden="1">#REF!</definedName>
    <definedName name="XRefPaste70Row" hidden="1">#REF!</definedName>
    <definedName name="XRefPaste71" hidden="1">#REF!</definedName>
    <definedName name="XRefPaste71Row" hidden="1">#REF!</definedName>
    <definedName name="XRefPaste72" hidden="1">#REF!</definedName>
    <definedName name="XRefPaste72Row" hidden="1">#REF!</definedName>
    <definedName name="XRefPaste73" hidden="1">#REF!</definedName>
    <definedName name="XRefPaste73Row" hidden="1">#REF!</definedName>
    <definedName name="XRefPaste74" hidden="1">#REF!</definedName>
    <definedName name="XRefPaste74Row" hidden="1">#REF!</definedName>
    <definedName name="XRefPaste75" hidden="1">#REF!</definedName>
    <definedName name="XRefPaste75Row" hidden="1">#REF!</definedName>
    <definedName name="XRefPaste76" hidden="1">#REF!</definedName>
    <definedName name="XRefPaste76Row" hidden="1">#REF!</definedName>
    <definedName name="XRefPaste77" hidden="1">#REF!</definedName>
    <definedName name="XRefPaste77Row" hidden="1">#REF!</definedName>
    <definedName name="XRefPaste79" hidden="1">#REF!</definedName>
    <definedName name="XRefPaste79Row" hidden="1">#REF!</definedName>
    <definedName name="XRefPaste7Row" hidden="1">#REF!</definedName>
    <definedName name="XRefPaste8" hidden="1">#REF!</definedName>
    <definedName name="XRefPaste80" hidden="1">#REF!</definedName>
    <definedName name="XRefPaste80Row"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4" hidden="1">#REF!</definedName>
    <definedName name="XRefPaste84Row" hidden="1">#REF!</definedName>
    <definedName name="XRefPaste85" hidden="1">#REF!</definedName>
    <definedName name="XRefPaste85Row" hidden="1">#REF!</definedName>
    <definedName name="XRefPaste86" hidden="1">#REF!</definedName>
    <definedName name="XRefPaste86Row" hidden="1">#REF!</definedName>
    <definedName name="XRefPaste87" hidden="1">#REF!</definedName>
    <definedName name="XRefPaste87Row" hidden="1">#REF!</definedName>
    <definedName name="XRefPaste88Row" hidden="1">[232]XREF!#REF!</definedName>
    <definedName name="XRefPaste89Row" hidden="1">[232]XREF!#REF!</definedName>
    <definedName name="XRefPaste8Row" hidden="1">#REF!</definedName>
    <definedName name="XRefPaste9" hidden="1">#REF!</definedName>
    <definedName name="XRefPaste90Row" hidden="1">[232]XREF!#REF!</definedName>
    <definedName name="XRefPaste91Row" hidden="1">[232]XREF!#REF!</definedName>
    <definedName name="XRefPaste92Row" hidden="1">[232]XREF!#REF!</definedName>
    <definedName name="XRefPaste93" hidden="1">#REF!</definedName>
    <definedName name="XRefPaste93Row" hidden="1">[232]XREF!#REF!</definedName>
    <definedName name="XRefPaste94Row" hidden="1">[232]XREF!#REF!</definedName>
    <definedName name="XRefPaste95Row" hidden="1">[232]XREF!#REF!</definedName>
    <definedName name="XRefPaste96Row" hidden="1">[232]XREF!#REF!</definedName>
    <definedName name="XRefPaste97Row" hidden="1">[232]XREF!#REF!</definedName>
    <definedName name="XRefPaste98Row" hidden="1">[232]XREF!#REF!</definedName>
    <definedName name="XRefPaste99Row" hidden="1">[232]XREF!#REF!</definedName>
    <definedName name="XRefPaste9Row" hidden="1">#REF!</definedName>
    <definedName name="XRefPasteRangeCount" hidden="1">9</definedName>
    <definedName name="xs" hidden="1">{#N/A,#N/A,FALSE,"ENERGIA";#N/A,#N/A,FALSE,"PERDIDAS";#N/A,#N/A,FALSE,"CLIENTES";#N/A,#N/A,FALSE,"ESTADO";#N/A,#N/A,FALSE,"TECNICA"}</definedName>
    <definedName name="xsa" hidden="1">{#N/A,#N/A,FALSE,"LLAVE";#N/A,#N/A,FALSE,"EERR";#N/A,#N/A,FALSE,"ESP";#N/A,#N/A,FALSE,"EOAF";#N/A,#N/A,FALSE,"CASH";#N/A,#N/A,FALSE,"FINANZAS";#N/A,#N/A,FALSE,"DEUDA";#N/A,#N/A,FALSE,"INVERSION";#N/A,#N/A,FALSE,"PERSONAL"}</definedName>
    <definedName name="xx">#REF!</definedName>
    <definedName name="XXW" hidden="1">{#N/A,#N/A,FALSE,"SIM95"}</definedName>
    <definedName name="xxx" hidden="1">{#N/A,#N/A,FALSE,"ENERGIA";#N/A,#N/A,FALSE,"PERDIDAS";#N/A,#N/A,FALSE,"CLIENTES";#N/A,#N/A,FALSE,"ESTADO";#N/A,#N/A,FALSE,"TECNICA"}</definedName>
    <definedName name="xxxx">#REF!</definedName>
    <definedName name="xxxx_21">#REF!</definedName>
    <definedName name="xxxx_54">#REF!</definedName>
    <definedName name="XXXXXX" hidden="1">{#N/A,#N/A,FALSE,"ENERGIA";#N/A,#N/A,FALSE,"PERDIDAS";#N/A,#N/A,FALSE,"CLIENTES";#N/A,#N/A,FALSE,"ESTADO";#N/A,#N/A,FALSE,"TECNICA"}</definedName>
    <definedName name="xxy" hidden="1">{#N/A,#N/A,FALSE,"SIM95"}</definedName>
    <definedName name="XYX">[167]Passos_1!#REF!</definedName>
    <definedName name="xyz">#N/A</definedName>
    <definedName name="y">[234]Análise_BalPrev_PO!$D$9:$D$347</definedName>
    <definedName name="YAAUGDEP">#REF!</definedName>
    <definedName name="YAAUGEOS">#REF!</definedName>
    <definedName name="YAAUGEQ">#REF!</definedName>
    <definedName name="YAAUGIAT">#REF!</definedName>
    <definedName name="YAAUGIBIT">#REF!</definedName>
    <definedName name="YAAUGINT">#REF!</definedName>
    <definedName name="YAAUGISN">#REF!</definedName>
    <definedName name="YAAUGNETCONT">#REF!</definedName>
    <definedName name="YAAUGSTEAM">#REF!</definedName>
    <definedName name="YAAUGTAX">#REF!</definedName>
    <definedName name="YAAUGTO">#REF!</definedName>
    <definedName name="YAAUGWHEEL">#REF!</definedName>
    <definedName name="YACOTISN">#REF!</definedName>
    <definedName name="YADECCAP">#REF!</definedName>
    <definedName name="YADECCO">#REF!</definedName>
    <definedName name="YADECCOAL">#REF!</definedName>
    <definedName name="YADECDA">#REF!</definedName>
    <definedName name="YADECDEP">#REF!</definedName>
    <definedName name="YADECEOS">#REF!</definedName>
    <definedName name="YADECEQ">#REF!</definedName>
    <definedName name="YADECIAT">#REF!</definedName>
    <definedName name="YADECIBIT">#REF!</definedName>
    <definedName name="YADECINT">#REF!</definedName>
    <definedName name="YADECISN">#REF!</definedName>
    <definedName name="YADECNETCONT">#REF!</definedName>
    <definedName name="YADECSTEAM">#REF!</definedName>
    <definedName name="YADECTAX">#REF!</definedName>
    <definedName name="YADECTO">#REF!</definedName>
    <definedName name="YADECWHEEL">#REF!</definedName>
    <definedName name="YAFEBCAP">#REF!</definedName>
    <definedName name="YAFEBCO">#REF!</definedName>
    <definedName name="YAFEBCOAL">#REF!</definedName>
    <definedName name="YAFEBDA">#REF!</definedName>
    <definedName name="YAFEBDEP">#REF!</definedName>
    <definedName name="YAFEBEOS">#REF!</definedName>
    <definedName name="YAFEBEQ">#REF!</definedName>
    <definedName name="YAFEBIAT">#REF!</definedName>
    <definedName name="YAFEBIBIT">#REF!</definedName>
    <definedName name="YAFEBINT">#REF!</definedName>
    <definedName name="YAFEBISN">#REF!</definedName>
    <definedName name="YAFEBNETCONT">#REF!</definedName>
    <definedName name="YAFEBSTEAM">#REF!</definedName>
    <definedName name="YAFEBTAX">#REF!</definedName>
    <definedName name="YAFEBTO">#REF!</definedName>
    <definedName name="YAFEBWHEEL">#REF!</definedName>
    <definedName name="YAGWAPR">#REF!</definedName>
    <definedName name="YAGWAUG">#REF!</definedName>
    <definedName name="YAGWFEB">#REF!</definedName>
    <definedName name="YAGWJAN">#REF!</definedName>
    <definedName name="YAGWJUL">#REF!</definedName>
    <definedName name="YAGWJUN">#REF!</definedName>
    <definedName name="YAGWMAR">#REF!</definedName>
    <definedName name="YAGWMAY">#REF!</definedName>
    <definedName name="YAISNAPR">#REF!</definedName>
    <definedName name="YAISNFEB">#REF!</definedName>
    <definedName name="YAISNJAN">#REF!</definedName>
    <definedName name="YAISNJUN">#REF!</definedName>
    <definedName name="YAISNMAR">#REF!</definedName>
    <definedName name="YAISNMAY">#REF!</definedName>
    <definedName name="YAJANCAP">#REF!</definedName>
    <definedName name="YAJANCO">#REF!</definedName>
    <definedName name="YAJANCOAL">#REF!</definedName>
    <definedName name="YAJANDA">#REF!</definedName>
    <definedName name="YAJANDEP">#REF!</definedName>
    <definedName name="YAJANEOS">#REF!</definedName>
    <definedName name="YAJANEQ">#REF!</definedName>
    <definedName name="YAJANIAT">#REF!</definedName>
    <definedName name="YAJANIBIT">#REF!</definedName>
    <definedName name="YAJANINT">#REF!</definedName>
    <definedName name="YAJANISN">#REF!</definedName>
    <definedName name="YAJANNETCONT">#REF!</definedName>
    <definedName name="YAJANSTEAM">#REF!</definedName>
    <definedName name="YAJANTAX">#REF!</definedName>
    <definedName name="YAJANTO">#REF!</definedName>
    <definedName name="YAJANWHEEL">#REF!</definedName>
    <definedName name="YAJULCAP">#REF!</definedName>
    <definedName name="YAJULCO">#REF!</definedName>
    <definedName name="YAJULCOAL">#REF!</definedName>
    <definedName name="YAJULDA">#REF!</definedName>
    <definedName name="YAJULDEP">#REF!</definedName>
    <definedName name="YAJULEOS">#REF!</definedName>
    <definedName name="YAJULEQ">#REF!</definedName>
    <definedName name="YAJULIAT">#REF!</definedName>
    <definedName name="YAJULIBIT">#REF!</definedName>
    <definedName name="YAJULINT">#REF!</definedName>
    <definedName name="YAJULISN">#REF!</definedName>
    <definedName name="YAJULNETCONT">#REF!</definedName>
    <definedName name="YAJULSTEAM">#REF!</definedName>
    <definedName name="YAJULTAX">#REF!</definedName>
    <definedName name="YAJULTO">#REF!</definedName>
    <definedName name="YAJULWHEEL">#REF!</definedName>
    <definedName name="YAJULYCOAL">#REF!</definedName>
    <definedName name="YAJUNCAP">#REF!</definedName>
    <definedName name="YAJUNCO">#REF!</definedName>
    <definedName name="YAJUNCOAL">#REF!</definedName>
    <definedName name="YAJUNDA">#REF!</definedName>
    <definedName name="YAJUNDEP">#REF!</definedName>
    <definedName name="YAJUNEOS">#REF!</definedName>
    <definedName name="YAJUNEQ">#REF!</definedName>
    <definedName name="YAJUNIAT">#REF!</definedName>
    <definedName name="YAJUNIBIT">#REF!</definedName>
    <definedName name="YAJUNINT">#REF!</definedName>
    <definedName name="YAJUNISN">#REF!</definedName>
    <definedName name="YAJUNNETCONT">#REF!</definedName>
    <definedName name="YAJUNSTEAM">#REF!</definedName>
    <definedName name="YAJUNTAX">#REF!</definedName>
    <definedName name="YAJUNTO">#REF!</definedName>
    <definedName name="YAJUNWHEEL">#REF!</definedName>
    <definedName name="YAMARCAP">#REF!</definedName>
    <definedName name="YAMARCO">#REF!</definedName>
    <definedName name="YAMARCOAL">#REF!</definedName>
    <definedName name="YAMARDA">#REF!</definedName>
    <definedName name="YAMARDEP">#REF!</definedName>
    <definedName name="YAMAREOS">#REF!</definedName>
    <definedName name="YAMAREQ">#REF!</definedName>
    <definedName name="YAMARIAT">#REF!</definedName>
    <definedName name="YAMARIBIT">#REF!</definedName>
    <definedName name="YAMARINT">#REF!</definedName>
    <definedName name="YAMARISN">#REF!</definedName>
    <definedName name="YAMARNETCONT">#REF!</definedName>
    <definedName name="YAMARSTEAM">#REF!</definedName>
    <definedName name="YAMARTAX">#REF!</definedName>
    <definedName name="YAMARTO">#REF!</definedName>
    <definedName name="YAMARWHEEL">#REF!</definedName>
    <definedName name="YAMAYCAP">#REF!</definedName>
    <definedName name="YAMAYCO">#REF!</definedName>
    <definedName name="YAMAYCOAL">#REF!</definedName>
    <definedName name="YAMAYDA">#REF!</definedName>
    <definedName name="YAMAYDEP">#REF!</definedName>
    <definedName name="YAMAYEOS">#REF!</definedName>
    <definedName name="YAMAYEQ">#REF!</definedName>
    <definedName name="YAMAYIAT">#REF!</definedName>
    <definedName name="YAMAYIBIT">#REF!</definedName>
    <definedName name="YAMAYINT">#REF!</definedName>
    <definedName name="YAMAYISN">#REF!</definedName>
    <definedName name="YAMAYNETCONT">#REF!</definedName>
    <definedName name="YAMAYSTEAM">#REF!</definedName>
    <definedName name="YAMAYTAX">#REF!</definedName>
    <definedName name="YAMAYTO">#REF!</definedName>
    <definedName name="YAMAYWHEEL">#REF!</definedName>
    <definedName name="YAMIAPR">#REF!</definedName>
    <definedName name="YAMIAUG">#REF!</definedName>
    <definedName name="YAMIDEC">#REF!</definedName>
    <definedName name="YAMIFEB">#REF!</definedName>
    <definedName name="YAMIJAN">#REF!</definedName>
    <definedName name="YAMIJUL">#REF!</definedName>
    <definedName name="YAMIJUN">#REF!</definedName>
    <definedName name="YAMIMAR">#REF!</definedName>
    <definedName name="YAMIMAY">#REF!</definedName>
    <definedName name="YAMINOV">#REF!</definedName>
    <definedName name="YAMIOCT">#REF!</definedName>
    <definedName name="YAMISEP">#REF!</definedName>
    <definedName name="YANOVCAP">#REF!</definedName>
    <definedName name="YANOVCO">#REF!</definedName>
    <definedName name="YANOVCOAL">#REF!</definedName>
    <definedName name="YANOVDA">#REF!</definedName>
    <definedName name="YANOVDEP">#REF!</definedName>
    <definedName name="YANOVEOS">#REF!</definedName>
    <definedName name="YANOVEQ">#REF!</definedName>
    <definedName name="YANOVIAT">#REF!</definedName>
    <definedName name="YANOVIBIT">#REF!</definedName>
    <definedName name="YANOVINT">#REF!</definedName>
    <definedName name="YANOVISN">#REF!</definedName>
    <definedName name="YANOVNETCONT">#REF!</definedName>
    <definedName name="YANOVSTEAM">#REF!</definedName>
    <definedName name="YANOVTAX">#REF!</definedName>
    <definedName name="YANOVTO">#REF!</definedName>
    <definedName name="YANOVWHEEL">#REF!</definedName>
    <definedName name="YAOCTCAP">#REF!</definedName>
    <definedName name="YAOCTCO">#REF!</definedName>
    <definedName name="YAOCTCOAL">#REF!</definedName>
    <definedName name="YAOCTDA">#REF!</definedName>
    <definedName name="YAOCTDEP">#REF!</definedName>
    <definedName name="YAOCTEOS">#REF!</definedName>
    <definedName name="YAOCTEQ">#REF!</definedName>
    <definedName name="YAOCTIAT">#REF!</definedName>
    <definedName name="YAOCTIBIT">#REF!</definedName>
    <definedName name="YAOCTINT">#REF!</definedName>
    <definedName name="YAOCTISN">#REF!</definedName>
    <definedName name="YAOCTNETCONT">#REF!</definedName>
    <definedName name="YAOCTSTEAM">#REF!</definedName>
    <definedName name="YAOCTTAX">#REF!</definedName>
    <definedName name="YAOCTTO">#REF!</definedName>
    <definedName name="YAOCTWHEEL">#REF!</definedName>
    <definedName name="YASEPCAP">#REF!</definedName>
    <definedName name="YASEPCO">#REF!</definedName>
    <definedName name="YASEPCOAL">#REF!</definedName>
    <definedName name="YASEPDA">#REF!</definedName>
    <definedName name="YASEPDEP">#REF!</definedName>
    <definedName name="YASEPEOS">#REF!</definedName>
    <definedName name="YASEPEQ">#REF!</definedName>
    <definedName name="YASEPIAT">#REF!</definedName>
    <definedName name="YASEPIBIT">#REF!</definedName>
    <definedName name="YASEPINT">#REF!</definedName>
    <definedName name="YASEPISN">#REF!</definedName>
    <definedName name="YASEPNETCONT">#REF!</definedName>
    <definedName name="YASEPSTEAM">#REF!</definedName>
    <definedName name="YASEPTAX">#REF!</definedName>
    <definedName name="YASEPTO">#REF!</definedName>
    <definedName name="YASEPWHEEL">#REF!</definedName>
    <definedName name="YBAPRBANKINT">#REF!</definedName>
    <definedName name="YBAPRCAP">#REF!</definedName>
    <definedName name="YBAPRCO">#REF!</definedName>
    <definedName name="YBAPRCOAL">#REF!</definedName>
    <definedName name="YBAPRDA">#REF!</definedName>
    <definedName name="YBAPRDEP">#REF!</definedName>
    <definedName name="YBAPREOS">#REF!</definedName>
    <definedName name="YBAPREQ">#REF!</definedName>
    <definedName name="YBAPRIAT">#REF!</definedName>
    <definedName name="YBAPRIBIT">#REF!</definedName>
    <definedName name="YBAPRINT">#REF!</definedName>
    <definedName name="YBAPRNETCONT">#REF!</definedName>
    <definedName name="YBAPRSTEAM">#REF!</definedName>
    <definedName name="YBAPRTAX">#REF!</definedName>
    <definedName name="YBAPRTO">#REF!</definedName>
    <definedName name="YBAPRWHEEL">#REF!</definedName>
    <definedName name="YBAUGBANKINT">#REF!</definedName>
    <definedName name="YBAUGCAP">#REF!</definedName>
    <definedName name="YBAUGCO">#REF!</definedName>
    <definedName name="YBAUGCOAL">#REF!</definedName>
    <definedName name="YBAUGDA">#REF!</definedName>
    <definedName name="YBAUGDEP">#REF!</definedName>
    <definedName name="YBAUGEOS">#REF!</definedName>
    <definedName name="YBAUGEQ">#REF!</definedName>
    <definedName name="YBAUGIAT">#REF!</definedName>
    <definedName name="YBAUGIBIT">#REF!</definedName>
    <definedName name="YBAUGINT">#REF!</definedName>
    <definedName name="YBAUGNETCONT">#REF!</definedName>
    <definedName name="YBAUGSTEAM">#REF!</definedName>
    <definedName name="YBAUGTAX">#REF!</definedName>
    <definedName name="YBAUGWHEEL">#REF!</definedName>
    <definedName name="YBDECBANKINT">#REF!</definedName>
    <definedName name="YBDECCAP">#REF!</definedName>
    <definedName name="YBDECCO">#REF!</definedName>
    <definedName name="YBDECCOAL">#REF!</definedName>
    <definedName name="YBDECDA">#REF!</definedName>
    <definedName name="YBDECDEP">#REF!</definedName>
    <definedName name="YBDECEOS">#REF!</definedName>
    <definedName name="YBDECEQ">#REF!</definedName>
    <definedName name="YBDECGW">#REF!</definedName>
    <definedName name="YBDECIAT">#REF!</definedName>
    <definedName name="YBDECIBIT">#REF!</definedName>
    <definedName name="YBDECINT">#REF!</definedName>
    <definedName name="YBDECISN">#REF!</definedName>
    <definedName name="YBDECNETCONT">#REF!</definedName>
    <definedName name="YBDECSTEAM">#REF!</definedName>
    <definedName name="YBDECTAX">#REF!</definedName>
    <definedName name="YBDECWHEEL">#REF!</definedName>
    <definedName name="YBFEBBANKINT">#REF!</definedName>
    <definedName name="YBFEBCAP">#REF!</definedName>
    <definedName name="YBFEBCO">#REF!</definedName>
    <definedName name="YBFEBCOAL">#REF!</definedName>
    <definedName name="YBFEBDA">#REF!</definedName>
    <definedName name="YBFEBDEP">#REF!</definedName>
    <definedName name="YBFEBEOS">#REF!</definedName>
    <definedName name="YBFEBEQ">#REF!</definedName>
    <definedName name="YBFEBIAT">#REF!</definedName>
    <definedName name="YBFEBIBIT">#REF!</definedName>
    <definedName name="YBFEBINT">#REF!</definedName>
    <definedName name="YBFEBNETCONT">#REF!</definedName>
    <definedName name="YBFEBSTEAM">#REF!</definedName>
    <definedName name="YBFEBTAX">#REF!</definedName>
    <definedName name="YBFEBTO">#REF!</definedName>
    <definedName name="YBFEBWHEEL">#REF!</definedName>
    <definedName name="YBISNAPR">#REF!</definedName>
    <definedName name="YBISNAUG">#REF!</definedName>
    <definedName name="YBISNDEC">#REF!</definedName>
    <definedName name="YBISNFEB">#REF!</definedName>
    <definedName name="YBISNJAN">#REF!</definedName>
    <definedName name="YBISNJUL">#REF!</definedName>
    <definedName name="YBISNJUN">#REF!</definedName>
    <definedName name="YBISNMAR">#REF!</definedName>
    <definedName name="YBISNMAY">#REF!</definedName>
    <definedName name="YBISNNOV">#REF!</definedName>
    <definedName name="YBISNOCT">#REF!</definedName>
    <definedName name="YBISNSEP">#REF!</definedName>
    <definedName name="YBJANBANKINT">#REF!</definedName>
    <definedName name="YBJANCAP">#REF!</definedName>
    <definedName name="YBJANCO">#REF!</definedName>
    <definedName name="YBJANCOAL">#REF!</definedName>
    <definedName name="YBJANDA">#REF!</definedName>
    <definedName name="YBJANDEP">#REF!</definedName>
    <definedName name="YBJANEOS">#REF!</definedName>
    <definedName name="YBJANEQ">#REF!</definedName>
    <definedName name="YBJANIAT">#REF!</definedName>
    <definedName name="YBJANIBIT">#REF!</definedName>
    <definedName name="YBJANINT">#REF!</definedName>
    <definedName name="YBJANNETCONT">#REF!</definedName>
    <definedName name="YBJANSTEAM">#REF!</definedName>
    <definedName name="YBJANTAX">#REF!</definedName>
    <definedName name="YBJANTO">#REF!</definedName>
    <definedName name="YBJANWHEEL">#REF!</definedName>
    <definedName name="YBJULBANKINT">#REF!</definedName>
    <definedName name="YBJULCAP">#REF!</definedName>
    <definedName name="YBJULCO">#REF!</definedName>
    <definedName name="YBJULCOAL">#REF!</definedName>
    <definedName name="YBJULDA">#REF!</definedName>
    <definedName name="YBJULDEP">#REF!</definedName>
    <definedName name="YBJULEOS">#REF!</definedName>
    <definedName name="YBJULEQ">#REF!</definedName>
    <definedName name="YBJULIAT">#REF!</definedName>
    <definedName name="YBJULIBIT">#REF!</definedName>
    <definedName name="YBJULINT">#REF!</definedName>
    <definedName name="YBJULNETCONT">#REF!</definedName>
    <definedName name="YBJULSTEAM">#REF!</definedName>
    <definedName name="YBJULTAX">#REF!</definedName>
    <definedName name="YBJULTO">#REF!</definedName>
    <definedName name="YBJULWHEEL">#REF!</definedName>
    <definedName name="YBJUNBANKINT">#REF!</definedName>
    <definedName name="YBJUNCAP">#REF!</definedName>
    <definedName name="YBJUNCO">#REF!</definedName>
    <definedName name="YBJUNCOAL">#REF!</definedName>
    <definedName name="YBJUNDA">#REF!</definedName>
    <definedName name="YBJUNDEP">#REF!</definedName>
    <definedName name="YBJUNEOS">#REF!</definedName>
    <definedName name="YBJUNEQ">#REF!</definedName>
    <definedName name="YBJUNIAT">#REF!</definedName>
    <definedName name="YBJUNIBIT">#REF!</definedName>
    <definedName name="YBJUNINT">#REF!</definedName>
    <definedName name="YBJUNNETCONT">#REF!</definedName>
    <definedName name="YBJUNSTEAM">#REF!</definedName>
    <definedName name="YBJUNTAX">#REF!</definedName>
    <definedName name="YBJUNTO">#REF!</definedName>
    <definedName name="YBJUNWHEEL">#REF!</definedName>
    <definedName name="YBMARBANKINT">#REF!</definedName>
    <definedName name="YBMARCAP">#REF!</definedName>
    <definedName name="YBMARCO">#REF!</definedName>
    <definedName name="YBMARCOAL">#REF!</definedName>
    <definedName name="YBMARDA">#REF!</definedName>
    <definedName name="YBMARDEP">#REF!</definedName>
    <definedName name="YBMAREOS">#REF!</definedName>
    <definedName name="YBMAREQ">#REF!</definedName>
    <definedName name="YBMARIAT">#REF!</definedName>
    <definedName name="YBMARIBIT">#REF!</definedName>
    <definedName name="YBMARINT">#REF!</definedName>
    <definedName name="YBMARNETCONT">#REF!</definedName>
    <definedName name="YBMARSTEAM">#REF!</definedName>
    <definedName name="YBMARTAX">#REF!</definedName>
    <definedName name="YBMARTO">#REF!</definedName>
    <definedName name="YBMARWHEEL">#REF!</definedName>
    <definedName name="YBMAYBANKINT">#REF!</definedName>
    <definedName name="YBMAYCAP">#REF!</definedName>
    <definedName name="YBMAYCO">#REF!</definedName>
    <definedName name="YBMAYCOAL">#REF!</definedName>
    <definedName name="YBMAYDA">#REF!</definedName>
    <definedName name="YBMAYDEP">#REF!</definedName>
    <definedName name="YBMAYEOS">#REF!</definedName>
    <definedName name="YBMAYEQ">#REF!</definedName>
    <definedName name="YBMAYIAT">#REF!</definedName>
    <definedName name="YBMAYIBIT">#REF!</definedName>
    <definedName name="YBMAYINT">#REF!</definedName>
    <definedName name="YBMAYNETCONT">#REF!</definedName>
    <definedName name="YBMAYSTEAM">#REF!</definedName>
    <definedName name="YBMAYTAX">#REF!</definedName>
    <definedName name="YBMAYTO">#REF!</definedName>
    <definedName name="YBMAYWHEEL">#REF!</definedName>
    <definedName name="YBMIAPR">#REF!</definedName>
    <definedName name="YBMIAUG">#REF!</definedName>
    <definedName name="YBMIDEC">#REF!</definedName>
    <definedName name="YBMIFEB">#REF!</definedName>
    <definedName name="YBMIJAN">#REF!</definedName>
    <definedName name="YBMIJUL">#REF!</definedName>
    <definedName name="YBMIJUN">#REF!</definedName>
    <definedName name="YBMIMAR">#REF!</definedName>
    <definedName name="YBMINOV">#REF!</definedName>
    <definedName name="YBMIOCT">#REF!</definedName>
    <definedName name="YBMISEP">#REF!</definedName>
    <definedName name="YBNOVCAP">#REF!</definedName>
    <definedName name="YBNOVCO">#REF!</definedName>
    <definedName name="YBNOVCOAL">#REF!</definedName>
    <definedName name="YBNOVDA">#REF!</definedName>
    <definedName name="YBNOVDEP">#REF!</definedName>
    <definedName name="YBNOVEOS">#REF!</definedName>
    <definedName name="YBNOVEQ">#REF!</definedName>
    <definedName name="YBNOVIAT">#REF!</definedName>
    <definedName name="YBNOVIBIT">#REF!</definedName>
    <definedName name="YBNOVINT">#REF!</definedName>
    <definedName name="YBNOVNETCONT">#REF!</definedName>
    <definedName name="YBNOVSTEAM">#REF!</definedName>
    <definedName name="YBNOVTAX">#REF!</definedName>
    <definedName name="YBNOVWHEEL">#REF!</definedName>
    <definedName name="YBOCTBANKINT">#REF!</definedName>
    <definedName name="YBOCTCAP">#REF!</definedName>
    <definedName name="YBOCTCO">#REF!</definedName>
    <definedName name="YBOCTCOAL">#REF!</definedName>
    <definedName name="YBOCTDA">#REF!</definedName>
    <definedName name="YBOCTDEP">#REF!</definedName>
    <definedName name="YBOCTEOS">#REF!</definedName>
    <definedName name="YBOCTEQ">#REF!</definedName>
    <definedName name="YBOCTIAT">#REF!</definedName>
    <definedName name="YBOCTIBIT">#REF!</definedName>
    <definedName name="YBOCTINT">#REF!</definedName>
    <definedName name="YBOCTNETCONT">#REF!</definedName>
    <definedName name="YBOCTSTEAM">#REF!</definedName>
    <definedName name="YBOCTTAX">#REF!</definedName>
    <definedName name="YBOCTWHEEL">#REF!</definedName>
    <definedName name="YBOJANCO">#REF!</definedName>
    <definedName name="YBSEPBANKINT">#REF!</definedName>
    <definedName name="YBSEPCAP">#REF!</definedName>
    <definedName name="YBSEPCO">#REF!</definedName>
    <definedName name="YBSEPCOAL">#REF!</definedName>
    <definedName name="YBSEPDA">#REF!</definedName>
    <definedName name="YBSEPDEP">#REF!</definedName>
    <definedName name="YBSEPEOS">#REF!</definedName>
    <definedName name="YBSEPEQ">#REF!</definedName>
    <definedName name="YBSEPIAT">#REF!</definedName>
    <definedName name="YBSEPIBIT">#REF!</definedName>
    <definedName name="YBSEPINT">#REF!</definedName>
    <definedName name="YBSEPNETCONT">#REF!</definedName>
    <definedName name="YBSEPSTEAM">#REF!</definedName>
    <definedName name="YBSEPTAX">#REF!</definedName>
    <definedName name="YBSEPWHEEL">#REF!</definedName>
    <definedName name="YEAR">#REF!</definedName>
    <definedName name="YearEnd">#REF!</definedName>
    <definedName name="yeuyu" hidden="1">{#N/A,#N/A,FALSE,"CONTROLE"}</definedName>
    <definedName name="YMISNAPR">#REF!</definedName>
    <definedName name="you">#REF!</definedName>
    <definedName name="yru6" hidden="1">{#N/A,#N/A,FALSE,"CONTROLE";#N/A,#N/A,FALSE,"CONTROLE"}</definedName>
    <definedName name="YTDACTAPRFEE">#REF!</definedName>
    <definedName name="YTDACTAPRINT">#REF!</definedName>
    <definedName name="YTDACTAUGFEE">#REF!</definedName>
    <definedName name="YTDACTAUGINT">#REF!</definedName>
    <definedName name="YTDACTDECFEE">#REF!</definedName>
    <definedName name="YTDACTDECINT">#REF!</definedName>
    <definedName name="YTDACTFEBFEE">#REF!</definedName>
    <definedName name="YTDACTFEBINT">#REF!</definedName>
    <definedName name="YTDACTJANFEE">#REF!</definedName>
    <definedName name="YTDACTJANINT">#REF!</definedName>
    <definedName name="YTDACTJULFEE">#REF!</definedName>
    <definedName name="YTDACTJULINT">#REF!</definedName>
    <definedName name="YTDACTJUNFEE">#REF!</definedName>
    <definedName name="YTDACTJUNINT">#REF!</definedName>
    <definedName name="YTDACTMARFEE">#REF!</definedName>
    <definedName name="YTDACTMARINT">#REF!</definedName>
    <definedName name="YTDACTMAYFEE">#REF!</definedName>
    <definedName name="YTDACTMAYINT">#REF!</definedName>
    <definedName name="YTDACTNOVFEE">#REF!</definedName>
    <definedName name="YTDACTNOVINT">#REF!</definedName>
    <definedName name="YTDACTOCTFEE">#REF!</definedName>
    <definedName name="YTDACTOCTINT">#REF!</definedName>
    <definedName name="YTDACTSEPFEE">#REF!</definedName>
    <definedName name="YTDACTSEPINT">#REF!</definedName>
    <definedName name="YTDBUDAPRFEE">#REF!</definedName>
    <definedName name="YTDBUDAPRINT">#REF!</definedName>
    <definedName name="YTDBUDAUGFEE">#REF!</definedName>
    <definedName name="YTDBUDAUGINT">#REF!</definedName>
    <definedName name="YTDBUDDECFEE">#REF!</definedName>
    <definedName name="YTDBUDDECINT">#REF!</definedName>
    <definedName name="YTDBUDFEBFEE">#REF!</definedName>
    <definedName name="YTDBUDFEBINT">#REF!</definedName>
    <definedName name="YTDBUDJANFEE">#REF!</definedName>
    <definedName name="YTDBUDJANINT">#REF!</definedName>
    <definedName name="YTDBUDJULFEE">#REF!</definedName>
    <definedName name="YTDBUDJULINT">#REF!</definedName>
    <definedName name="YTDBUDJUNFEE">#REF!</definedName>
    <definedName name="YTDBUDJUNINT">#REF!</definedName>
    <definedName name="YTDBUDMARFEE">#REF!</definedName>
    <definedName name="YTDBUDMARINT">#REF!</definedName>
    <definedName name="YTDBUDMAYFEE">#REF!</definedName>
    <definedName name="YTDBUDMAYINT">#REF!</definedName>
    <definedName name="YTDBUDNOVFEE">#REF!</definedName>
    <definedName name="YTDBUDNOVINT">#REF!</definedName>
    <definedName name="YTDBUDOCTFEE">#REF!</definedName>
    <definedName name="YTDBUDOCTINT">#REF!</definedName>
    <definedName name="YTDBUDSEPINT">#REF!</definedName>
    <definedName name="ytuytuyt" hidden="1">{#N/A,#N/A,FALSE,"CONTROLE";#N/A,#N/A,FALSE,"CONTROLE"}</definedName>
    <definedName name="ytytry" hidden="1">{#N/A,#N/A,FALSE,"CONTROLE"}</definedName>
    <definedName name="yuii" hidden="1">{#N/A,#N/A,FALSE,"CONTROLE";#N/A,#N/A,FALSE,"CONTROLE"}</definedName>
    <definedName name="YYY" hidden="1">{#N/A,#N/A,FALSE,"SIM95"}</definedName>
    <definedName name="YYZ" hidden="1">{#N/A,#N/A,FALSE,"SIM95"}</definedName>
    <definedName name="Z">[205]ago03!$A$1:$U$31</definedName>
    <definedName name="Z_1">#REF!</definedName>
    <definedName name="Z_3">#REF!</definedName>
    <definedName name="Z757Z120">#REF!</definedName>
    <definedName name="ze">'[97]#REF'!$A$8:$P$217</definedName>
    <definedName name="ZERO">[14]Plan1!$Z$5</definedName>
    <definedName name="zfsfsf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oomVal">#REF!</definedName>
    <definedName name="zxcz" hidden="1">{#N/A,#N/A,FALSE,"CONTROLE"}</definedName>
    <definedName name="ZZ">#REF!</definedName>
    <definedName name="zzzz">#REF!</definedName>
    <definedName name="zzzzz" hidden="1">{#N/A,#N/A,FALSE,"ENERGIA";#N/A,#N/A,FALSE,"PERDIDAS";#N/A,#N/A,FALSE,"CLIENTES";#N/A,#N/A,FALSE,"ESTADO";#N/A,#N/A,FALSE,"TECNICA"}</definedName>
    <definedName name="zzzzzzzzzzzzzzzzzz" hidden="1">{#N/A,#N/A,FALSE,"ACTIVO - hoja 1";#N/A,#N/A,FALSE,"ACTIVO - hoja 2";#N/A,#N/A,FALSE,"PASIVO - hoja 1";#N/A,#N/A,FALSE,"PASIVO - hoja 2";#N/A,#N/A,FALSE,"GASTOS - hoja 1 ";#N/A,#N/A,FALSE,"GASTOS - hoja 2";#N/A,#N/A,FALSE,"INGRESOS - hoja 1 ";#N/A,#N/A,FALSE,"INGRESOS - hoja 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Q141" i="109" l="1"/>
  <c r="CR141" i="109"/>
  <c r="CS141" i="109"/>
  <c r="CU141" i="109"/>
  <c r="CV141" i="109"/>
  <c r="CW141" i="109"/>
  <c r="CX141" i="109"/>
  <c r="CY141" i="109"/>
  <c r="CZ141" i="109"/>
  <c r="DA141" i="109"/>
  <c r="CP141" i="109"/>
  <c r="BO56" i="106"/>
  <c r="BO50" i="106"/>
  <c r="BO45" i="106"/>
  <c r="BO32" i="106"/>
  <c r="BO16" i="106"/>
  <c r="BO11" i="106"/>
  <c r="BF60" i="107"/>
  <c r="BF50" i="107"/>
  <c r="BF47" i="107"/>
  <c r="BF44" i="107"/>
  <c r="BF42" i="107"/>
  <c r="BF40" i="107"/>
  <c r="BF38" i="107"/>
  <c r="BF30" i="107"/>
  <c r="BF23" i="107"/>
  <c r="BF21" i="107"/>
  <c r="BF19" i="107"/>
  <c r="BF17" i="107"/>
  <c r="BF13" i="107"/>
  <c r="BF12" i="107"/>
  <c r="BF11" i="107"/>
  <c r="BF35" i="107" l="1"/>
  <c r="BF62" i="107" s="1"/>
  <c r="BO20" i="106"/>
  <c r="BO47" i="106" s="1"/>
  <c r="BO52" i="106" s="1"/>
  <c r="BO54" i="106" s="1"/>
  <c r="L27" i="97" l="1"/>
  <c r="K27" i="97"/>
  <c r="J27" i="97"/>
  <c r="I27" i="97"/>
  <c r="H27" i="97"/>
  <c r="G27" i="97"/>
  <c r="F27" i="97"/>
  <c r="E27" i="97"/>
  <c r="D27" i="97"/>
  <c r="C27" i="97"/>
  <c r="B27" i="97"/>
  <c r="CE141" i="109" l="1"/>
  <c r="CD141" i="109"/>
  <c r="CA141" i="109"/>
  <c r="BZ141" i="109"/>
  <c r="BY141" i="109"/>
  <c r="BX141" i="109"/>
  <c r="BW141" i="109"/>
  <c r="BV141" i="109"/>
  <c r="BU141" i="109"/>
  <c r="BT141" i="109"/>
  <c r="BS141" i="109"/>
  <c r="BR141" i="109"/>
  <c r="BQ141" i="109"/>
  <c r="BP141" i="109"/>
  <c r="BO141" i="109"/>
  <c r="BN141" i="109"/>
  <c r="BM141" i="109"/>
  <c r="BL141" i="109"/>
  <c r="BK141" i="109"/>
  <c r="BJ141" i="109"/>
  <c r="BI141" i="109"/>
  <c r="BH141" i="109"/>
  <c r="BG141" i="109"/>
  <c r="BF141" i="109"/>
  <c r="BE141" i="109"/>
  <c r="BD141" i="109"/>
  <c r="BC141" i="109"/>
  <c r="BB141" i="109"/>
  <c r="BA141" i="109"/>
  <c r="AZ141" i="109"/>
  <c r="AY141" i="109"/>
  <c r="AX141" i="109"/>
  <c r="AW141" i="109"/>
  <c r="AV141" i="109"/>
  <c r="AU141" i="109"/>
  <c r="AT141" i="109"/>
  <c r="AS141" i="109"/>
  <c r="AR141" i="109"/>
  <c r="AQ141" i="109"/>
  <c r="AP141" i="109"/>
  <c r="AO141" i="109"/>
  <c r="AN141" i="109"/>
  <c r="AM141" i="109"/>
  <c r="CT140" i="109"/>
  <c r="CT135" i="109"/>
  <c r="CT134" i="109"/>
  <c r="CY132" i="109"/>
  <c r="CT132" i="109"/>
  <c r="CY131" i="109"/>
  <c r="CT131" i="109"/>
  <c r="CT126" i="109"/>
  <c r="CT125" i="109"/>
  <c r="CW124" i="109"/>
  <c r="CV124" i="109"/>
  <c r="CP124" i="109"/>
  <c r="CT124" i="109" s="1"/>
  <c r="CD124" i="109"/>
  <c r="CC124" i="109"/>
  <c r="CB124" i="109"/>
  <c r="CA124" i="109"/>
  <c r="CT123" i="109"/>
  <c r="CT122" i="109"/>
  <c r="CT121" i="109"/>
  <c r="CW117" i="109"/>
  <c r="CT117" i="109"/>
  <c r="BA117" i="109"/>
  <c r="AZ117" i="109"/>
  <c r="AY117" i="109"/>
  <c r="AX117" i="109"/>
  <c r="AW117" i="109"/>
  <c r="AV117" i="109"/>
  <c r="AU117" i="109"/>
  <c r="AN117" i="109"/>
  <c r="AM117" i="109"/>
  <c r="AL117" i="109"/>
  <c r="AK117" i="109"/>
  <c r="AJ117" i="109"/>
  <c r="AI117" i="109"/>
  <c r="AH117" i="109"/>
  <c r="AG117" i="109"/>
  <c r="AF117" i="109"/>
  <c r="AE117" i="109"/>
  <c r="AD117" i="109"/>
  <c r="AC117" i="109"/>
  <c r="AB117" i="109"/>
  <c r="AA117" i="109"/>
  <c r="Z117" i="109"/>
  <c r="Y117" i="109"/>
  <c r="X117" i="109"/>
  <c r="W117" i="109"/>
  <c r="V117" i="109"/>
  <c r="U117" i="109"/>
  <c r="T117" i="109"/>
  <c r="S117" i="109"/>
  <c r="R117" i="109"/>
  <c r="Q117" i="109"/>
  <c r="P117" i="109"/>
  <c r="O117" i="109"/>
  <c r="N117" i="109"/>
  <c r="M117" i="109"/>
  <c r="L117" i="109"/>
  <c r="K117" i="109"/>
  <c r="J117" i="109"/>
  <c r="I117" i="109"/>
  <c r="H117" i="109"/>
  <c r="G117" i="109"/>
  <c r="F117" i="109"/>
  <c r="E117" i="109"/>
  <c r="D117" i="109"/>
  <c r="C117" i="109"/>
  <c r="B117" i="109"/>
  <c r="CW116" i="109"/>
  <c r="CR116" i="109"/>
  <c r="CR114" i="109" s="1"/>
  <c r="CQ116" i="109"/>
  <c r="CW115" i="109"/>
  <c r="CR115" i="109"/>
  <c r="CQ115" i="109"/>
  <c r="CP115" i="109"/>
  <c r="CV114" i="109"/>
  <c r="CU114" i="109"/>
  <c r="CS114" i="109"/>
  <c r="CT105" i="109"/>
  <c r="CW104" i="109"/>
  <c r="CT104" i="109"/>
  <c r="CW103" i="109"/>
  <c r="CT103" i="109"/>
  <c r="CV102" i="109"/>
  <c r="CU102" i="109"/>
  <c r="CS102" i="109"/>
  <c r="CR102" i="109"/>
  <c r="CQ102" i="109"/>
  <c r="CP102" i="109"/>
  <c r="CV101" i="109"/>
  <c r="CU101" i="109"/>
  <c r="CS101" i="109"/>
  <c r="CR101" i="109"/>
  <c r="CQ101" i="109"/>
  <c r="CP101" i="109"/>
  <c r="CT97" i="109"/>
  <c r="CT96" i="109"/>
  <c r="CT95" i="109"/>
  <c r="CT94" i="109"/>
  <c r="CW93" i="109"/>
  <c r="CV93" i="109"/>
  <c r="CU93" i="109"/>
  <c r="CS93" i="109"/>
  <c r="CR93" i="109"/>
  <c r="CQ93" i="109"/>
  <c r="CP93" i="109"/>
  <c r="CW92" i="109"/>
  <c r="CV92" i="109"/>
  <c r="CU92" i="109"/>
  <c r="CS92" i="109"/>
  <c r="CR92" i="109"/>
  <c r="CQ92" i="109"/>
  <c r="CP92" i="109"/>
  <c r="CT80" i="109"/>
  <c r="CT79" i="109"/>
  <c r="CT78" i="109"/>
  <c r="CW77" i="109"/>
  <c r="CV77" i="109"/>
  <c r="CU77" i="109"/>
  <c r="CS77" i="109"/>
  <c r="CR77" i="109"/>
  <c r="CQ77" i="109"/>
  <c r="CP77" i="109"/>
  <c r="CW76" i="109"/>
  <c r="CV76" i="109"/>
  <c r="CS76" i="109"/>
  <c r="CR76" i="109"/>
  <c r="CQ76" i="109"/>
  <c r="CP76" i="109"/>
  <c r="CT72" i="109"/>
  <c r="CT71" i="109"/>
  <c r="CT70" i="109"/>
  <c r="CW69" i="109"/>
  <c r="CV69" i="109"/>
  <c r="CU69" i="109"/>
  <c r="CS69" i="109"/>
  <c r="CR69" i="109"/>
  <c r="CQ69" i="109"/>
  <c r="CP69" i="109"/>
  <c r="CW68" i="109"/>
  <c r="CV68" i="109"/>
  <c r="CU68" i="109"/>
  <c r="CS68" i="109"/>
  <c r="CR68" i="109"/>
  <c r="CQ68" i="109"/>
  <c r="CP68" i="109"/>
  <c r="CJ65" i="109"/>
  <c r="CO64" i="109"/>
  <c r="CJ64" i="109"/>
  <c r="BA64" i="109"/>
  <c r="CO63" i="109"/>
  <c r="CJ63" i="109"/>
  <c r="BA63" i="109"/>
  <c r="CO62" i="109"/>
  <c r="CJ62" i="109"/>
  <c r="CI61" i="109"/>
  <c r="CH61" i="109"/>
  <c r="CG61" i="109"/>
  <c r="CI60" i="109"/>
  <c r="CH60" i="109"/>
  <c r="CG60" i="109"/>
  <c r="CT56" i="109"/>
  <c r="CO56" i="109"/>
  <c r="CJ56" i="109"/>
  <c r="CT55" i="109"/>
  <c r="CO55" i="109"/>
  <c r="CI55" i="109"/>
  <c r="CI37" i="109" s="1"/>
  <c r="CI29" i="109" s="1"/>
  <c r="CG55" i="109"/>
  <c r="CT54" i="109"/>
  <c r="CO54" i="109"/>
  <c r="CJ54" i="109"/>
  <c r="CT53" i="109"/>
  <c r="CO53" i="109"/>
  <c r="CJ53" i="109"/>
  <c r="CW52" i="109"/>
  <c r="CV52" i="109"/>
  <c r="CU52" i="109"/>
  <c r="CS52" i="109"/>
  <c r="CR52" i="109"/>
  <c r="CQ52" i="109"/>
  <c r="CP52" i="109"/>
  <c r="CN52" i="109"/>
  <c r="CM52" i="109"/>
  <c r="CL52" i="109"/>
  <c r="CK52" i="109"/>
  <c r="CH52" i="109"/>
  <c r="CG52" i="109"/>
  <c r="CW51" i="109"/>
  <c r="CV51" i="109"/>
  <c r="CU51" i="109"/>
  <c r="CS51" i="109"/>
  <c r="CR51" i="109"/>
  <c r="CQ51" i="109"/>
  <c r="CP51" i="109"/>
  <c r="CN51" i="109"/>
  <c r="CM51" i="109"/>
  <c r="CL51" i="109"/>
  <c r="CK51" i="109"/>
  <c r="CI51" i="109"/>
  <c r="CH51" i="109"/>
  <c r="CG51" i="109"/>
  <c r="CT47" i="109"/>
  <c r="CO47" i="109"/>
  <c r="CJ47" i="109"/>
  <c r="CS46" i="109"/>
  <c r="CT46" i="109" s="1"/>
  <c r="CO46" i="109"/>
  <c r="CJ46" i="109"/>
  <c r="CW45" i="109"/>
  <c r="CU45" i="109"/>
  <c r="CU36" i="109" s="1"/>
  <c r="CU28" i="109" s="1"/>
  <c r="CS45" i="109"/>
  <c r="CS42" i="109" s="1"/>
  <c r="CR45" i="109"/>
  <c r="CR36" i="109" s="1"/>
  <c r="CO45" i="109"/>
  <c r="CJ45" i="109"/>
  <c r="CR44" i="109"/>
  <c r="CR35" i="109" s="1"/>
  <c r="CO44" i="109"/>
  <c r="CJ44" i="109"/>
  <c r="CW43" i="109"/>
  <c r="CV43" i="109"/>
  <c r="CU43" i="109"/>
  <c r="CQ43" i="109"/>
  <c r="CP43" i="109"/>
  <c r="CN43" i="109"/>
  <c r="CM43" i="109"/>
  <c r="CL43" i="109"/>
  <c r="CK43" i="109"/>
  <c r="CI43" i="109"/>
  <c r="CH43" i="109"/>
  <c r="CG43" i="109"/>
  <c r="CW42" i="109"/>
  <c r="CV42" i="109"/>
  <c r="CQ42" i="109"/>
  <c r="CP42" i="109"/>
  <c r="CN42" i="109"/>
  <c r="CM42" i="109"/>
  <c r="CL42" i="109"/>
  <c r="CK42" i="109"/>
  <c r="CI42" i="109"/>
  <c r="CH42" i="109"/>
  <c r="CG42" i="109"/>
  <c r="CV38" i="109"/>
  <c r="CU38" i="109"/>
  <c r="CS38" i="109"/>
  <c r="CR38" i="109"/>
  <c r="CQ38" i="109"/>
  <c r="CP38" i="109"/>
  <c r="CN38" i="109"/>
  <c r="CM38" i="109"/>
  <c r="CL38" i="109"/>
  <c r="CK38" i="109"/>
  <c r="CW37" i="109"/>
  <c r="CV37" i="109"/>
  <c r="CV29" i="109" s="1"/>
  <c r="CU37" i="109"/>
  <c r="CU29" i="109" s="1"/>
  <c r="CR37" i="109"/>
  <c r="CQ37" i="109"/>
  <c r="CQ29" i="109" s="1"/>
  <c r="CP37" i="109"/>
  <c r="CN37" i="109"/>
  <c r="CM37" i="109"/>
  <c r="CM29" i="109" s="1"/>
  <c r="CL37" i="109"/>
  <c r="CL29" i="109" s="1"/>
  <c r="CK37" i="109"/>
  <c r="CK29" i="109" s="1"/>
  <c r="CH37" i="109"/>
  <c r="CH29" i="109" s="1"/>
  <c r="CG37" i="109"/>
  <c r="CG29" i="109" s="1"/>
  <c r="CW36" i="109"/>
  <c r="CV36" i="109"/>
  <c r="CV28" i="109" s="1"/>
  <c r="CQ36" i="109"/>
  <c r="CP36" i="109"/>
  <c r="CP28" i="109" s="1"/>
  <c r="CN36" i="109"/>
  <c r="CN28" i="109" s="1"/>
  <c r="CM36" i="109"/>
  <c r="CM28" i="109" s="1"/>
  <c r="CL36" i="109"/>
  <c r="CL28" i="109" s="1"/>
  <c r="CK36" i="109"/>
  <c r="CI36" i="109"/>
  <c r="CI28" i="109" s="1"/>
  <c r="CH36" i="109"/>
  <c r="CH28" i="109" s="1"/>
  <c r="CG36" i="109"/>
  <c r="CW35" i="109"/>
  <c r="CV35" i="109"/>
  <c r="CU35" i="109"/>
  <c r="CU27" i="109" s="1"/>
  <c r="CS35" i="109"/>
  <c r="CS27" i="109" s="1"/>
  <c r="CQ35" i="109"/>
  <c r="CP35" i="109"/>
  <c r="CN35" i="109"/>
  <c r="CM35" i="109"/>
  <c r="CM27" i="109" s="1"/>
  <c r="CL35" i="109"/>
  <c r="CL27" i="109" s="1"/>
  <c r="CK35" i="109"/>
  <c r="CK27" i="109" s="1"/>
  <c r="CI35" i="109"/>
  <c r="CH35" i="109"/>
  <c r="CG35" i="109"/>
  <c r="CG27" i="109" s="1"/>
  <c r="CF35" i="109"/>
  <c r="CF34" i="109" s="1"/>
  <c r="CY29" i="109"/>
  <c r="CX29" i="109"/>
  <c r="CN29" i="109"/>
  <c r="CF29" i="109"/>
  <c r="CY28" i="109"/>
  <c r="CX28" i="109"/>
  <c r="CF28" i="109"/>
  <c r="CY27" i="109"/>
  <c r="CX27" i="109"/>
  <c r="BF27" i="109"/>
  <c r="BE27" i="109"/>
  <c r="BD27" i="109"/>
  <c r="CW23" i="109"/>
  <c r="CV23" i="109"/>
  <c r="CU23" i="109"/>
  <c r="CT23" i="109"/>
  <c r="CS23" i="109"/>
  <c r="CR23" i="109"/>
  <c r="CQ23" i="109"/>
  <c r="CP23" i="109"/>
  <c r="CE23" i="109"/>
  <c r="CB23" i="109"/>
  <c r="CA23" i="109"/>
  <c r="BZ23" i="109"/>
  <c r="BY23" i="109"/>
  <c r="BX23" i="109"/>
  <c r="BW23" i="109"/>
  <c r="BV23" i="109"/>
  <c r="BD23" i="109"/>
  <c r="BC23" i="109"/>
  <c r="CT21" i="109"/>
  <c r="CO21" i="109"/>
  <c r="CT20" i="109"/>
  <c r="CO20" i="109"/>
  <c r="CV19" i="109"/>
  <c r="CU19" i="109"/>
  <c r="CS19" i="109"/>
  <c r="CR19" i="109"/>
  <c r="CQ19" i="109"/>
  <c r="CP19" i="109"/>
  <c r="CN19" i="109"/>
  <c r="CM19" i="109"/>
  <c r="CL19" i="109"/>
  <c r="CK19" i="109"/>
  <c r="CI19" i="109"/>
  <c r="CH19" i="109"/>
  <c r="CG19" i="109"/>
  <c r="CF19" i="109"/>
  <c r="CD19" i="109"/>
  <c r="CC19" i="109"/>
  <c r="CB19" i="109"/>
  <c r="CA19" i="109"/>
  <c r="BY19" i="109"/>
  <c r="BX19" i="109"/>
  <c r="BW19" i="109"/>
  <c r="BV19" i="109"/>
  <c r="BT19" i="109"/>
  <c r="BS19" i="109"/>
  <c r="BR19" i="109"/>
  <c r="BQ19" i="109"/>
  <c r="BO19" i="109"/>
  <c r="BN19" i="109"/>
  <c r="BM19" i="109"/>
  <c r="BL19" i="109"/>
  <c r="BJ19" i="109"/>
  <c r="BI19" i="109"/>
  <c r="BH19" i="109"/>
  <c r="BG19" i="109"/>
  <c r="BE19" i="109"/>
  <c r="BD19" i="109"/>
  <c r="BC19" i="109"/>
  <c r="BB19" i="109"/>
  <c r="AZ19" i="109"/>
  <c r="AY19" i="109"/>
  <c r="AX19" i="109"/>
  <c r="AW19" i="109"/>
  <c r="CT18" i="109"/>
  <c r="CO18" i="109"/>
  <c r="CP17" i="109"/>
  <c r="CO17" i="109"/>
  <c r="CT16" i="109"/>
  <c r="CO16" i="109"/>
  <c r="CJ16" i="109"/>
  <c r="CE16" i="109"/>
  <c r="BZ16" i="109"/>
  <c r="BU16" i="109"/>
  <c r="BP16" i="109"/>
  <c r="BK16" i="109"/>
  <c r="BF16" i="109"/>
  <c r="BA16" i="109"/>
  <c r="CT15" i="109"/>
  <c r="CO15" i="109"/>
  <c r="CT14" i="109"/>
  <c r="CO14" i="109"/>
  <c r="CJ14" i="109"/>
  <c r="CH14" i="109"/>
  <c r="CG14" i="109"/>
  <c r="CF14" i="109"/>
  <c r="CE14" i="109"/>
  <c r="CD14" i="109"/>
  <c r="CC14" i="109"/>
  <c r="CB14" i="109"/>
  <c r="CA14" i="109"/>
  <c r="BZ14" i="109"/>
  <c r="BY14" i="109"/>
  <c r="BX14" i="109"/>
  <c r="BW14" i="109"/>
  <c r="BV14" i="109"/>
  <c r="BU14" i="109"/>
  <c r="BT14" i="109"/>
  <c r="BS14" i="109"/>
  <c r="BR14" i="109"/>
  <c r="BQ14" i="109"/>
  <c r="BP14" i="109"/>
  <c r="BO14" i="109"/>
  <c r="BN14" i="109"/>
  <c r="BM14" i="109"/>
  <c r="BL14" i="109"/>
  <c r="BK14" i="109"/>
  <c r="BJ14" i="109"/>
  <c r="BI14" i="109"/>
  <c r="BH14" i="109"/>
  <c r="BG14" i="109"/>
  <c r="BF14" i="109"/>
  <c r="BE14" i="109"/>
  <c r="BD14" i="109"/>
  <c r="BC14" i="109"/>
  <c r="BB14" i="109"/>
  <c r="BA14" i="109"/>
  <c r="AZ14" i="109"/>
  <c r="AY14" i="109"/>
  <c r="AX14" i="109"/>
  <c r="AW14" i="109"/>
  <c r="AW17" i="109" s="1"/>
  <c r="AV14" i="109"/>
  <c r="AU14" i="109"/>
  <c r="AT14" i="109"/>
  <c r="AS14" i="109"/>
  <c r="AR14" i="109"/>
  <c r="AQ14" i="109"/>
  <c r="AP14" i="109"/>
  <c r="AO14" i="109"/>
  <c r="AN14" i="109"/>
  <c r="AM14" i="109"/>
  <c r="AL14" i="109"/>
  <c r="AK14" i="109"/>
  <c r="AJ14" i="109"/>
  <c r="AI14" i="109"/>
  <c r="AH14" i="109"/>
  <c r="CT13" i="109"/>
  <c r="CO13" i="109"/>
  <c r="CT12" i="109"/>
  <c r="CO12" i="109"/>
  <c r="CT11" i="109"/>
  <c r="CO11" i="109"/>
  <c r="CT10" i="109"/>
  <c r="CO10" i="109"/>
  <c r="CW9" i="109"/>
  <c r="CV9" i="109"/>
  <c r="CU9" i="109"/>
  <c r="CS9" i="109"/>
  <c r="CR9" i="109"/>
  <c r="CQ9" i="109"/>
  <c r="CP9" i="109"/>
  <c r="CO9" i="109"/>
  <c r="AW9" i="109"/>
  <c r="CT8" i="109"/>
  <c r="CO8" i="109"/>
  <c r="CJ8" i="109"/>
  <c r="CT7" i="109"/>
  <c r="CO7" i="109"/>
  <c r="CJ7" i="109"/>
  <c r="CT6" i="109"/>
  <c r="CM6" i="109"/>
  <c r="CL6" i="109"/>
  <c r="CK6" i="109"/>
  <c r="CJ6" i="109"/>
  <c r="CW28" i="108"/>
  <c r="CV28" i="108"/>
  <c r="CQ28" i="108"/>
  <c r="CV23" i="108"/>
  <c r="CV18" i="108"/>
  <c r="BC12" i="108"/>
  <c r="BB12" i="108"/>
  <c r="CV5" i="108"/>
  <c r="BC5" i="108"/>
  <c r="BC60" i="107"/>
  <c r="BD50" i="107"/>
  <c r="BC50" i="107"/>
  <c r="BD47" i="107"/>
  <c r="BD46" i="107"/>
  <c r="BD42" i="107"/>
  <c r="BD40" i="107"/>
  <c r="BD38" i="107"/>
  <c r="BD30" i="107"/>
  <c r="BD21" i="107"/>
  <c r="BD20" i="107"/>
  <c r="BD19" i="107"/>
  <c r="BC19" i="107"/>
  <c r="BC35" i="107" s="1"/>
  <c r="BD17" i="107"/>
  <c r="BD15" i="107"/>
  <c r="BD13" i="107"/>
  <c r="BD12" i="107"/>
  <c r="BD11" i="107"/>
  <c r="BM56" i="106"/>
  <c r="BL56" i="106"/>
  <c r="BK56" i="106"/>
  <c r="BM43" i="106"/>
  <c r="BK41" i="106"/>
  <c r="BM40" i="106"/>
  <c r="BI38" i="106"/>
  <c r="BM37" i="106"/>
  <c r="BH37" i="106"/>
  <c r="BG37" i="106"/>
  <c r="BF37" i="106"/>
  <c r="BI36" i="106"/>
  <c r="BM35" i="106"/>
  <c r="BM32" i="106"/>
  <c r="BL32" i="106"/>
  <c r="BK32" i="106"/>
  <c r="BM27" i="106"/>
  <c r="BL27" i="106"/>
  <c r="BK27" i="106"/>
  <c r="BI22" i="106"/>
  <c r="BD22" i="106"/>
  <c r="AY22" i="106"/>
  <c r="AT22" i="106"/>
  <c r="AO22" i="106"/>
  <c r="AJ22" i="106"/>
  <c r="AE22" i="106"/>
  <c r="Z22" i="106"/>
  <c r="BM16" i="106"/>
  <c r="AX15" i="106"/>
  <c r="AW15" i="106"/>
  <c r="AV15" i="106"/>
  <c r="AU15" i="106"/>
  <c r="BK14" i="106"/>
  <c r="BM11" i="106"/>
  <c r="BL11" i="106"/>
  <c r="BL20" i="106" s="1"/>
  <c r="BK11" i="106"/>
  <c r="BD60" i="107" l="1"/>
  <c r="CT141" i="109"/>
  <c r="CT52" i="109"/>
  <c r="CR28" i="109"/>
  <c r="CH33" i="109"/>
  <c r="CT68" i="109"/>
  <c r="CS5" i="109"/>
  <c r="CT51" i="109"/>
  <c r="BK20" i="106"/>
  <c r="CO37" i="109"/>
  <c r="CO29" i="109" s="1"/>
  <c r="BK45" i="106"/>
  <c r="BM20" i="106"/>
  <c r="BI37" i="106"/>
  <c r="CP27" i="109"/>
  <c r="BM45" i="106"/>
  <c r="CU5" i="109"/>
  <c r="CW34" i="109"/>
  <c r="CK33" i="109"/>
  <c r="CR34" i="109"/>
  <c r="CW114" i="109"/>
  <c r="CF27" i="109"/>
  <c r="CF26" i="109" s="1"/>
  <c r="CP33" i="109"/>
  <c r="CQ28" i="109"/>
  <c r="CQ114" i="109"/>
  <c r="CP34" i="109"/>
  <c r="CX25" i="109"/>
  <c r="CJ19" i="109"/>
  <c r="CG34" i="109"/>
  <c r="CG33" i="109"/>
  <c r="CT93" i="109"/>
  <c r="CO6" i="109"/>
  <c r="CY25" i="109"/>
  <c r="CT69" i="109"/>
  <c r="CT77" i="109"/>
  <c r="CJ60" i="109"/>
  <c r="CT44" i="109"/>
  <c r="CT35" i="109" s="1"/>
  <c r="CX26" i="109"/>
  <c r="CR43" i="109"/>
  <c r="CJ51" i="109"/>
  <c r="CL33" i="109"/>
  <c r="CS36" i="109"/>
  <c r="CT76" i="109"/>
  <c r="CP5" i="109"/>
  <c r="BP19" i="109"/>
  <c r="CH27" i="109"/>
  <c r="CH26" i="109" s="1"/>
  <c r="CG28" i="109"/>
  <c r="CG25" i="109" s="1"/>
  <c r="CJ35" i="109"/>
  <c r="CJ27" i="109" s="1"/>
  <c r="CT92" i="109"/>
  <c r="CT115" i="109"/>
  <c r="CJ55" i="109"/>
  <c r="CJ52" i="109" s="1"/>
  <c r="BA19" i="109"/>
  <c r="BK19" i="109"/>
  <c r="CH34" i="109"/>
  <c r="CV33" i="109"/>
  <c r="CI52" i="109"/>
  <c r="CW5" i="109"/>
  <c r="CY26" i="109"/>
  <c r="CK34" i="109"/>
  <c r="CW33" i="109"/>
  <c r="CP25" i="109"/>
  <c r="CJ43" i="109"/>
  <c r="CJ61" i="109"/>
  <c r="CE124" i="109"/>
  <c r="CO38" i="109"/>
  <c r="CR5" i="109"/>
  <c r="CK28" i="109"/>
  <c r="CK25" i="109" s="1"/>
  <c r="CN34" i="109"/>
  <c r="CW29" i="109"/>
  <c r="CJ42" i="109"/>
  <c r="CT116" i="109"/>
  <c r="CR27" i="109"/>
  <c r="CR25" i="109" s="1"/>
  <c r="CR33" i="109"/>
  <c r="CT19" i="109"/>
  <c r="CN27" i="109"/>
  <c r="CN26" i="109" s="1"/>
  <c r="CV34" i="109"/>
  <c r="CU26" i="109"/>
  <c r="CG26" i="109"/>
  <c r="CL26" i="109"/>
  <c r="AW5" i="109"/>
  <c r="CO36" i="109"/>
  <c r="CO28" i="109" s="1"/>
  <c r="CP114" i="109"/>
  <c r="BU19" i="109"/>
  <c r="CE19" i="109"/>
  <c r="CO19" i="109"/>
  <c r="CV27" i="109"/>
  <c r="CL25" i="109"/>
  <c r="CF33" i="109"/>
  <c r="CL34" i="109"/>
  <c r="CQ34" i="109"/>
  <c r="CK26" i="109"/>
  <c r="CR42" i="109"/>
  <c r="CT45" i="109"/>
  <c r="CT36" i="109" s="1"/>
  <c r="CN33" i="109"/>
  <c r="CV5" i="109"/>
  <c r="CP29" i="109"/>
  <c r="CP26" i="109" s="1"/>
  <c r="CI34" i="109"/>
  <c r="CT38" i="109"/>
  <c r="CQ5" i="109"/>
  <c r="BF19" i="109"/>
  <c r="CO51" i="109"/>
  <c r="CO52" i="109"/>
  <c r="CJ36" i="109"/>
  <c r="CT102" i="109"/>
  <c r="BZ19" i="109"/>
  <c r="CR29" i="109"/>
  <c r="CO43" i="109"/>
  <c r="CW27" i="109"/>
  <c r="BL45" i="106"/>
  <c r="BL47" i="106" s="1"/>
  <c r="BL52" i="106" s="1"/>
  <c r="BL54" i="106" s="1"/>
  <c r="BL60" i="106" s="1"/>
  <c r="BD35" i="107"/>
  <c r="CU25" i="109"/>
  <c r="CM26" i="109"/>
  <c r="CM25" i="109"/>
  <c r="CT37" i="109"/>
  <c r="CI27" i="109"/>
  <c r="CQ27" i="109"/>
  <c r="CM33" i="109"/>
  <c r="CM34" i="109"/>
  <c r="CU34" i="109"/>
  <c r="CS43" i="109"/>
  <c r="CW101" i="109"/>
  <c r="CW102" i="109"/>
  <c r="CW28" i="109"/>
  <c r="CU42" i="109"/>
  <c r="CS37" i="109"/>
  <c r="CI33" i="109"/>
  <c r="CQ33" i="109"/>
  <c r="CO42" i="109"/>
  <c r="CO35" i="109"/>
  <c r="CT101" i="109"/>
  <c r="BK47" i="106" l="1"/>
  <c r="BK52" i="106" s="1"/>
  <c r="BK54" i="106" s="1"/>
  <c r="BK60" i="106" s="1"/>
  <c r="CT43" i="109"/>
  <c r="CJ33" i="109"/>
  <c r="CH25" i="109"/>
  <c r="CF25" i="109"/>
  <c r="CJ37" i="109"/>
  <c r="CJ34" i="109" s="1"/>
  <c r="BM47" i="106"/>
  <c r="BM52" i="106" s="1"/>
  <c r="BM54" i="106" s="1"/>
  <c r="BM60" i="106" s="1"/>
  <c r="CT5" i="109"/>
  <c r="CT114" i="109"/>
  <c r="CW26" i="109"/>
  <c r="CR26" i="109"/>
  <c r="CT27" i="109"/>
  <c r="CW25" i="109"/>
  <c r="CS28" i="109"/>
  <c r="CS25" i="109" s="1"/>
  <c r="CS33" i="109"/>
  <c r="CV26" i="109"/>
  <c r="CV25" i="109"/>
  <c r="CO33" i="109"/>
  <c r="CT42" i="109"/>
  <c r="CJ28" i="109"/>
  <c r="CJ25" i="109" s="1"/>
  <c r="CN25" i="109"/>
  <c r="CI25" i="109"/>
  <c r="CI26" i="109"/>
  <c r="CT28" i="109"/>
  <c r="CT33" i="109"/>
  <c r="CT29" i="109"/>
  <c r="CT34" i="109"/>
  <c r="CO27" i="109"/>
  <c r="CO26" i="109" s="1"/>
  <c r="CO34" i="109"/>
  <c r="CS34" i="109"/>
  <c r="CS29" i="109"/>
  <c r="CS26" i="109" s="1"/>
  <c r="CQ25" i="109"/>
  <c r="CQ26" i="109"/>
  <c r="CT26" i="109" l="1"/>
  <c r="CJ29" i="109"/>
  <c r="CJ26" i="109" s="1"/>
  <c r="CT25" i="109"/>
  <c r="CO25" i="109"/>
</calcChain>
</file>

<file path=xl/sharedStrings.xml><?xml version="1.0" encoding="utf-8"?>
<sst xmlns="http://schemas.openxmlformats.org/spreadsheetml/2006/main" count="1648" uniqueCount="682">
  <si>
    <t xml:space="preserve"> </t>
  </si>
  <si>
    <t>-</t>
  </si>
  <si>
    <t>4T08</t>
  </si>
  <si>
    <t>1T09</t>
  </si>
  <si>
    <t>2T09</t>
  </si>
  <si>
    <t>3T09</t>
  </si>
  <si>
    <t>4T09</t>
  </si>
  <si>
    <t>1T10</t>
  </si>
  <si>
    <t>2T10</t>
  </si>
  <si>
    <t>3T10</t>
  </si>
  <si>
    <t>4T10</t>
  </si>
  <si>
    <t>1T11</t>
  </si>
  <si>
    <t>2T11</t>
  </si>
  <si>
    <t>3T11</t>
  </si>
  <si>
    <t>4T11</t>
  </si>
  <si>
    <t>1T12</t>
  </si>
  <si>
    <t>2T12</t>
  </si>
  <si>
    <t>3T12</t>
  </si>
  <si>
    <t>4T12</t>
  </si>
  <si>
    <t>1T13</t>
  </si>
  <si>
    <t>2T13</t>
  </si>
  <si>
    <t>3T13</t>
  </si>
  <si>
    <t>4T13</t>
  </si>
  <si>
    <t>1T14</t>
  </si>
  <si>
    <t>2T14</t>
  </si>
  <si>
    <t>3T14</t>
  </si>
  <si>
    <t>4T14</t>
  </si>
  <si>
    <t>1T15</t>
  </si>
  <si>
    <t>2T15</t>
  </si>
  <si>
    <t>3T15</t>
  </si>
  <si>
    <t>4T15</t>
  </si>
  <si>
    <t>1T16</t>
  </si>
  <si>
    <t>2T16</t>
  </si>
  <si>
    <t>3T16</t>
  </si>
  <si>
    <t>4T16</t>
  </si>
  <si>
    <t>3T18</t>
  </si>
  <si>
    <t>4T18</t>
  </si>
  <si>
    <t>1T19</t>
  </si>
  <si>
    <t>2T19</t>
  </si>
  <si>
    <t>3T19</t>
  </si>
  <si>
    <t>4T19</t>
  </si>
  <si>
    <t>1T20</t>
  </si>
  <si>
    <t>2T20</t>
  </si>
  <si>
    <t>3T20</t>
  </si>
  <si>
    <t>4T20</t>
  </si>
  <si>
    <t>4T22</t>
  </si>
  <si>
    <t>Total</t>
  </si>
  <si>
    <t/>
  </si>
  <si>
    <t>1T03</t>
  </si>
  <si>
    <t>2T03</t>
  </si>
  <si>
    <t>3T03</t>
  </si>
  <si>
    <t>4T03</t>
  </si>
  <si>
    <t>1T04</t>
  </si>
  <si>
    <t>2T04</t>
  </si>
  <si>
    <t>3T04</t>
  </si>
  <si>
    <t>4T04</t>
  </si>
  <si>
    <t>1T05</t>
  </si>
  <si>
    <t>2T05</t>
  </si>
  <si>
    <t>3T05</t>
  </si>
  <si>
    <t>4T05</t>
  </si>
  <si>
    <t>1T06</t>
  </si>
  <si>
    <t>2T06</t>
  </si>
  <si>
    <t>3T06</t>
  </si>
  <si>
    <t>4T06</t>
  </si>
  <si>
    <t>1T07</t>
  </si>
  <si>
    <t>2T07</t>
  </si>
  <si>
    <t>3T07</t>
  </si>
  <si>
    <t>4T07</t>
  </si>
  <si>
    <t>1T08</t>
  </si>
  <si>
    <t>2T08</t>
  </si>
  <si>
    <t>3T08</t>
  </si>
  <si>
    <t>Portomed</t>
  </si>
  <si>
    <t xml:space="preserve">TOTAL </t>
  </si>
  <si>
    <t>8,7%</t>
  </si>
  <si>
    <t>10,4%</t>
  </si>
  <si>
    <t>APLICAÇÕES FINANCEIRAS</t>
  </si>
  <si>
    <t>255,1</t>
  </si>
  <si>
    <t>846,4</t>
  </si>
  <si>
    <t>3,3%</t>
  </si>
  <si>
    <t>8,4%</t>
  </si>
  <si>
    <t>71,2%</t>
  </si>
  <si>
    <t>68,1%</t>
  </si>
  <si>
    <t>ROAE</t>
  </si>
  <si>
    <t>Tech Fácil</t>
  </si>
  <si>
    <t>Holding</t>
  </si>
  <si>
    <t>Auto</t>
  </si>
  <si>
    <t>AUTO</t>
  </si>
  <si>
    <t>VERTICAL PORTO BANK</t>
  </si>
  <si>
    <t>Consolidated Balance Sheet</t>
  </si>
  <si>
    <t xml:space="preserve">     Click on the titles below to access the respective worksheets:</t>
  </si>
  <si>
    <t>Consolidated Income Statement</t>
  </si>
  <si>
    <t>Consolidated and Vertical I/S</t>
  </si>
  <si>
    <t>Revenues</t>
  </si>
  <si>
    <t>Operational and Financial Indicators</t>
  </si>
  <si>
    <t>Glossary</t>
  </si>
  <si>
    <t>Indicators</t>
  </si>
  <si>
    <t>Products</t>
  </si>
  <si>
    <t>Porto Seguro SA (Consolidated)</t>
  </si>
  <si>
    <t>1Q22</t>
  </si>
  <si>
    <t>2Q22</t>
  </si>
  <si>
    <t>3Q22</t>
  </si>
  <si>
    <t>4Q22</t>
  </si>
  <si>
    <t>1Q23</t>
  </si>
  <si>
    <t>Cash and cash equivalents</t>
  </si>
  <si>
    <t>Others</t>
  </si>
  <si>
    <t>Other assets</t>
  </si>
  <si>
    <t>Provisions</t>
  </si>
  <si>
    <t>Other liabilities</t>
  </si>
  <si>
    <t>Other operating expenses - Other</t>
  </si>
  <si>
    <t>Other comprehensive income</t>
  </si>
  <si>
    <t>Retained Earnings</t>
  </si>
  <si>
    <t>Dividends</t>
  </si>
  <si>
    <t>1Q18</t>
  </si>
  <si>
    <t>2Q18</t>
  </si>
  <si>
    <t>3Q18</t>
  </si>
  <si>
    <t>4Q18</t>
  </si>
  <si>
    <t>1Q19</t>
  </si>
  <si>
    <t>2Q19</t>
  </si>
  <si>
    <t>3Q19</t>
  </si>
  <si>
    <t>4Q19</t>
  </si>
  <si>
    <t>1Q20</t>
  </si>
  <si>
    <t>2Q20</t>
  </si>
  <si>
    <t>3Q20</t>
  </si>
  <si>
    <t>4Q20</t>
  </si>
  <si>
    <t>1Q21</t>
  </si>
  <si>
    <t>2Q21</t>
  </si>
  <si>
    <t>3Q21</t>
  </si>
  <si>
    <t>4Q21</t>
  </si>
  <si>
    <t>1Q17</t>
  </si>
  <si>
    <t>2Q17</t>
  </si>
  <si>
    <t>3Q17</t>
  </si>
  <si>
    <t>4Q17</t>
  </si>
  <si>
    <t>Total Revenue</t>
  </si>
  <si>
    <t>Retained Net Claims</t>
  </si>
  <si>
    <t>Selling Expenses</t>
  </si>
  <si>
    <t>Administrative Costs</t>
  </si>
  <si>
    <t>Other Operating Expenses</t>
  </si>
  <si>
    <t xml:space="preserve">Tax </t>
  </si>
  <si>
    <t>Variation of Technical Provisions - Survival</t>
  </si>
  <si>
    <t>Operating Profit</t>
  </si>
  <si>
    <t>Financial Result</t>
  </si>
  <si>
    <t>Income Before Income Tax</t>
  </si>
  <si>
    <t>Income tax and social contribution</t>
  </si>
  <si>
    <t>Profit Sharing</t>
  </si>
  <si>
    <t>Effective Income Tax Rate (Before Taxes)</t>
  </si>
  <si>
    <t>Earned Premium</t>
  </si>
  <si>
    <t>Retained Premium</t>
  </si>
  <si>
    <t>Other Revenue</t>
  </si>
  <si>
    <t>Tax</t>
  </si>
  <si>
    <t>Net profit</t>
  </si>
  <si>
    <t>Operational expenses</t>
  </si>
  <si>
    <r>
      <t xml:space="preserve">Porto Seguro Vertical </t>
    </r>
    <r>
      <rPr>
        <b/>
        <sz val="9"/>
        <color rgb="FFFFFFFF"/>
        <rFont val="Calibri"/>
        <family val="2"/>
      </rPr>
      <t>(R$ MN)</t>
    </r>
  </si>
  <si>
    <t>Premiums Issued, Contributions and Other Income</t>
  </si>
  <si>
    <t>P&amp;C + Cargo</t>
  </si>
  <si>
    <t>Other Insurance</t>
  </si>
  <si>
    <t>Total Earned Premiums</t>
  </si>
  <si>
    <r>
      <t xml:space="preserve">Porto Saúde Vertical </t>
    </r>
    <r>
      <rPr>
        <b/>
        <sz val="9"/>
        <color rgb="FFFFFFFF"/>
        <rFont val="Calibri"/>
        <family val="2"/>
      </rPr>
      <t>(R$ MN)</t>
    </r>
  </si>
  <si>
    <t>Premiums Issued and Other Income</t>
  </si>
  <si>
    <t>Health insurance</t>
  </si>
  <si>
    <t>Dental</t>
  </si>
  <si>
    <t>Earned Premiums</t>
  </si>
  <si>
    <r>
      <t xml:space="preserve">Porto Bank Vertical </t>
    </r>
    <r>
      <rPr>
        <b/>
        <sz val="9"/>
        <color rgb="FFFFFFFF"/>
        <rFont val="Calibri"/>
        <family val="2"/>
      </rPr>
      <t>(R$ MN)</t>
    </r>
  </si>
  <si>
    <t>Credit Card and Financing</t>
  </si>
  <si>
    <t>Result of Financial Intermediation</t>
  </si>
  <si>
    <t>Revenue from Services/Others</t>
  </si>
  <si>
    <t>Financial Risk Issued Premiums</t>
  </si>
  <si>
    <t>Financial Risks Earned Premiums</t>
  </si>
  <si>
    <t>Income from Capitalization Bonds</t>
  </si>
  <si>
    <t>Consortium</t>
  </si>
  <si>
    <t>Income from Provision of Services</t>
  </si>
  <si>
    <t>Subscription Car</t>
  </si>
  <si>
    <t>Other Revenue - Services</t>
  </si>
  <si>
    <t>Renova Used Parts</t>
  </si>
  <si>
    <t>Insured Items - Porto Seguro - Auto (in thousand)</t>
  </si>
  <si>
    <t>Insured Items - Azul Seguros - Auto (in thousand)</t>
  </si>
  <si>
    <t>Insured Items - Total (Porto Seguro and Azul) Auto (in thousand)</t>
  </si>
  <si>
    <t>HEALTH VERTICAL</t>
  </si>
  <si>
    <t>HEALTH INSURANCE</t>
  </si>
  <si>
    <t>Insured Lives - Health (in thousand)</t>
  </si>
  <si>
    <t>DENTAL INSURANCE</t>
  </si>
  <si>
    <t>OTHERS</t>
  </si>
  <si>
    <t>CREDIT CARD</t>
  </si>
  <si>
    <t>FINANCING</t>
  </si>
  <si>
    <t>CONSORTIUM</t>
  </si>
  <si>
    <t>Total Active Businesses (in thousand)</t>
  </si>
  <si>
    <t>Active Subscription Car Contracts (in thousand)</t>
  </si>
  <si>
    <t>Porto Faz Active Contracts (in thousand)</t>
  </si>
  <si>
    <t>Tech Fácil Active Contracts (in thousand)</t>
  </si>
  <si>
    <t xml:space="preserve">Loss Ratio </t>
  </si>
  <si>
    <t>Administrative Expenses Ratio</t>
  </si>
  <si>
    <t>Loss Ratio - Porto Seguro - Auto</t>
  </si>
  <si>
    <t>Loss Ratio - Azul Seguros - Auto</t>
  </si>
  <si>
    <t xml:space="preserve">Loss Ratio Total Auto - Porto Seguro and Azul Seguros </t>
  </si>
  <si>
    <t>Loss Ratio - P&amp;C + Cargo</t>
  </si>
  <si>
    <t>Loss Ratio</t>
  </si>
  <si>
    <t>PORTO BANK VERTICAL</t>
  </si>
  <si>
    <t>Cards Issued (thousand)</t>
  </si>
  <si>
    <t>Number of Transactions (millions)</t>
  </si>
  <si>
    <t>CREDIT CARD AND FINANCING</t>
  </si>
  <si>
    <t>Cost of Risk</t>
  </si>
  <si>
    <t>Default Rate over 90 days</t>
  </si>
  <si>
    <t>Real Estate Managed Portfolio</t>
  </si>
  <si>
    <t>Managed Vehicle Portfolio</t>
  </si>
  <si>
    <t>Total Managed Portfolio</t>
  </si>
  <si>
    <t>CONSOLIDATED FINANCIAL RESULT</t>
  </si>
  <si>
    <t>Additional Fractionation</t>
  </si>
  <si>
    <t>Interest on Loans</t>
  </si>
  <si>
    <t>Other Income and Expenses</t>
  </si>
  <si>
    <t>Total Financial Result (ex-pension plan)</t>
  </si>
  <si>
    <t>Financial Result of Pension Operations</t>
  </si>
  <si>
    <t>Total Financial Result</t>
  </si>
  <si>
    <t>PRODUCT LOSS RATIO - PORTO SEGURO VERTICAL</t>
  </si>
  <si>
    <t>OPENING AND PROFITABILITY OF THE INVESTMENT PORTFOLIO</t>
  </si>
  <si>
    <t>Assets under Management (total - R$ million)</t>
  </si>
  <si>
    <t>Assets under Management (Ex-Pension Plan - R$ million)</t>
  </si>
  <si>
    <t>Return on Financial Applications (ex-Social Security)*</t>
  </si>
  <si>
    <t>*Takes into account the daily fluctuations of assets and their returns</t>
  </si>
  <si>
    <t>INVESTMENTS (CAPEX)</t>
  </si>
  <si>
    <t>Insurance Regulatory Capital</t>
  </si>
  <si>
    <t>Sufficiency of Insurance Capital</t>
  </si>
  <si>
    <t>Financial Regulatory Capital</t>
  </si>
  <si>
    <t>Sufficiency of Financial Capital</t>
  </si>
  <si>
    <t>Capital Requirement - Total</t>
  </si>
  <si>
    <t>Capital Sufficiency - Total</t>
  </si>
  <si>
    <t>PROFITABILITY</t>
  </si>
  <si>
    <t>Average Shareholders' Equity (R$ million)</t>
  </si>
  <si>
    <t>Return on Equity (ROAE) w/ Business Combination - annualized</t>
  </si>
  <si>
    <t>Earnings per Share w/ Business Combination</t>
  </si>
  <si>
    <t>Number of Shares (thousands, considering the effects of the "split" in Mar/08 and the bonus in Oct/21)</t>
  </si>
  <si>
    <t>Porto Seguro S.A. (Consolidated)</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</si>
  <si>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</si>
  <si>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</si>
  <si>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</si>
  <si>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</si>
  <si>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</si>
  <si>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</si>
  <si>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</si>
  <si>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</si>
  <si>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</si>
  <si>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</si>
  <si>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</si>
  <si>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</si>
  <si>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</si>
  <si>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</si>
  <si>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</si>
  <si>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</si>
  <si>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</si>
  <si>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</si>
  <si>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</si>
  <si>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</si>
  <si>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</si>
  <si>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</si>
  <si>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</si>
  <si>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</si>
  <si>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</si>
  <si>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</si>
  <si>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</si>
  <si>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</si>
  <si>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INCOME</t>
  </si>
  <si>
    <t>Written insurance premiums and pension plan contribution:</t>
  </si>
  <si>
    <t>- Insurance</t>
  </si>
  <si>
    <t>- Private pension</t>
  </si>
  <si>
    <t xml:space="preserve"> (-) Reinsurance premiums</t>
  </si>
  <si>
    <t>Net issued premiums</t>
  </si>
  <si>
    <t xml:space="preserve">Net revenue from capitalization securities </t>
  </si>
  <si>
    <t>Revenue from credit operations</t>
  </si>
  <si>
    <t>Revenue from services</t>
  </si>
  <si>
    <t>Other operating revenues - Insurance</t>
  </si>
  <si>
    <t>Other operating revenues - Others</t>
  </si>
  <si>
    <t>Revenues with Income Properties</t>
  </si>
  <si>
    <t>Equity Pickup</t>
  </si>
  <si>
    <t>EARNED PREMIUMS</t>
  </si>
  <si>
    <t>EXPENSES</t>
  </si>
  <si>
    <t xml:space="preserve">  - Insurance</t>
  </si>
  <si>
    <t xml:space="preserve">  - Pension plan products</t>
  </si>
  <si>
    <t>Changes in technical provisions</t>
  </si>
  <si>
    <t>Gross retained claims</t>
  </si>
  <si>
    <t>Pension plan benefits</t>
  </si>
  <si>
    <t xml:space="preserve"> (-) Recovery of reinsurers</t>
  </si>
  <si>
    <t xml:space="preserve"> (-) Recovery of salvage vehicles and reimbursements</t>
  </si>
  <si>
    <t>Expenses with claims and credited benefits, net</t>
  </si>
  <si>
    <t>Acquisition costs - Insurance</t>
  </si>
  <si>
    <t>Acquisition costs - Pension Plan</t>
  </si>
  <si>
    <t>Acquisition costs - Other</t>
  </si>
  <si>
    <t>Administrative expenses - Insurance</t>
  </si>
  <si>
    <t>Administrative expenses - Other</t>
  </si>
  <si>
    <t>Administrative expenses - Profit sharing</t>
  </si>
  <si>
    <t>Tax expenses - Insurance</t>
  </si>
  <si>
    <t>Tax expenses - Other</t>
  </si>
  <si>
    <t>Cost of Services Rendered</t>
  </si>
  <si>
    <t>Other operating expenses - Insurance</t>
  </si>
  <si>
    <t>OPERATING INCOME (LOSS) BEFORE FINANCIAL RESULT</t>
  </si>
  <si>
    <t>Financial result - Insurance</t>
  </si>
  <si>
    <t>Financial result - other</t>
  </si>
  <si>
    <t>Operating income</t>
  </si>
  <si>
    <t>NET INCOME BEFORE INCOME AND SOCIAL CONTRIBUTION TAXES</t>
  </si>
  <si>
    <t>Income and social contribution taxes</t>
  </si>
  <si>
    <t xml:space="preserve">   Current</t>
  </si>
  <si>
    <t xml:space="preserve">   Deferred</t>
  </si>
  <si>
    <t>NET INCOME FOR THE PERIOD</t>
  </si>
  <si>
    <t>Attributable to:</t>
  </si>
  <si>
    <t>- Shareholders of the Company</t>
  </si>
  <si>
    <t>- Minority shareholders at subsidiaries</t>
  </si>
  <si>
    <t>ASSETS</t>
  </si>
  <si>
    <t>Financial assets</t>
  </si>
  <si>
    <t xml:space="preserve">  Financial assets at fair value through income or loss</t>
  </si>
  <si>
    <t xml:space="preserve">  Financial assets available for sale </t>
  </si>
  <si>
    <t xml:space="preserve">  Financial instruments at fair value through income or loss</t>
  </si>
  <si>
    <t xml:space="preserve">  Financial instruments at fair value through other comprehensive income</t>
  </si>
  <si>
    <t xml:space="preserve">  Financial instruments measured at amortized costs</t>
  </si>
  <si>
    <t xml:space="preserve">  Loans and receivables</t>
  </si>
  <si>
    <t xml:space="preserve">    Credit Operations</t>
  </si>
  <si>
    <t xml:space="preserve">    Insurance premium receivable</t>
  </si>
  <si>
    <t xml:space="preserve">    Securities and amounts receivables</t>
  </si>
  <si>
    <t xml:space="preserve">    Receivable Services Rendered</t>
  </si>
  <si>
    <t>Reinsurance assets</t>
  </si>
  <si>
    <t>Deferred Income Tax and Social Contribution</t>
  </si>
  <si>
    <t>Taxes and contributions receivable</t>
  </si>
  <si>
    <t>Non financial assets available for sale</t>
  </si>
  <si>
    <t>Detivative financial instruments</t>
  </si>
  <si>
    <t>Investments</t>
  </si>
  <si>
    <t>Interests in associated and and jointly controlled entities</t>
  </si>
  <si>
    <t>Other Investments</t>
  </si>
  <si>
    <t>Real estate held as investment</t>
  </si>
  <si>
    <t>Intangible assets</t>
  </si>
  <si>
    <t xml:space="preserve">Deferred contract acquisition costs </t>
  </si>
  <si>
    <t>Other Intangible assets</t>
  </si>
  <si>
    <t>Fixed assets</t>
  </si>
  <si>
    <t>Assets - Right of Use</t>
  </si>
  <si>
    <t>TOTAL ASSETS</t>
  </si>
  <si>
    <t>LIABILITIES</t>
  </si>
  <si>
    <t>Liabilities from insurance contracts</t>
  </si>
  <si>
    <t>Debits from insurance and reinsurance operations</t>
  </si>
  <si>
    <t>Financial liabilities</t>
  </si>
  <si>
    <t>Taxes and contributions payable</t>
  </si>
  <si>
    <t>Deferred Income and social contribution taxes</t>
  </si>
  <si>
    <t xml:space="preserve">Dividends and Interest on Capital payable </t>
  </si>
  <si>
    <t>Lease liability</t>
  </si>
  <si>
    <t xml:space="preserve">Shareholders' Equity </t>
  </si>
  <si>
    <t>Total Shareholders' Equity</t>
  </si>
  <si>
    <t>Capital</t>
  </si>
  <si>
    <t>Treasury stocks</t>
  </si>
  <si>
    <t>Reserves</t>
  </si>
  <si>
    <t>Capital Reserve</t>
  </si>
  <si>
    <t>Additional Proposed Dividends</t>
  </si>
  <si>
    <t>Minority interest in the net equity of subsidiaries</t>
  </si>
  <si>
    <t>TOTAL LIABILITIES</t>
  </si>
  <si>
    <t>1Q03</t>
  </si>
  <si>
    <t>2Q03</t>
  </si>
  <si>
    <t>3Q03</t>
  </si>
  <si>
    <t>4Q03</t>
  </si>
  <si>
    <t>1Q04</t>
  </si>
  <si>
    <t>2Q04</t>
  </si>
  <si>
    <t>3Q04</t>
  </si>
  <si>
    <t>4Q04</t>
  </si>
  <si>
    <t>1Q05</t>
  </si>
  <si>
    <t>2Q05</t>
  </si>
  <si>
    <t>3Q05</t>
  </si>
  <si>
    <t>4Q05</t>
  </si>
  <si>
    <t>1Q06</t>
  </si>
  <si>
    <t>2Q06</t>
  </si>
  <si>
    <t>3Q06</t>
  </si>
  <si>
    <t>4Q06</t>
  </si>
  <si>
    <t>1Q07</t>
  </si>
  <si>
    <t>2Q07</t>
  </si>
  <si>
    <t>3Q07</t>
  </si>
  <si>
    <t>4Q07</t>
  </si>
  <si>
    <t>1Q08</t>
  </si>
  <si>
    <t>2Q08</t>
  </si>
  <si>
    <t>3Q08</t>
  </si>
  <si>
    <t>4Q08</t>
  </si>
  <si>
    <t>1Q09</t>
  </si>
  <si>
    <t>2Q09</t>
  </si>
  <si>
    <t>3Q09</t>
  </si>
  <si>
    <t>4Q09</t>
  </si>
  <si>
    <t>EARNED PREMIUMS (R$ thousand)</t>
  </si>
  <si>
    <t xml:space="preserve">OPERATING EFFICIENCY - INSURANCE </t>
  </si>
  <si>
    <t>Commission Ratio</t>
  </si>
  <si>
    <t>Taxes Expenses Ratio </t>
  </si>
  <si>
    <t>Administrative Expenses + Taxes Ratio </t>
  </si>
  <si>
    <t>Other operational Revenues/Expenses Ratio</t>
  </si>
  <si>
    <t>Combined Ratio</t>
  </si>
  <si>
    <t>Extended Combined Ratio</t>
  </si>
  <si>
    <t xml:space="preserve">PROFITABILITY </t>
  </si>
  <si>
    <t>Average Shareholders' Equity</t>
  </si>
  <si>
    <t>Return on Equity - For the year (ROAE) - w/o Business Combination</t>
  </si>
  <si>
    <t>Return on Equity - For the year (ROAE) - with Business Combination</t>
  </si>
  <si>
    <t>Income per Share - w/o Business Combination</t>
  </si>
  <si>
    <t>Income per Share - with Business Combination</t>
  </si>
  <si>
    <t>Number of Shares (thousands, considering the split effect in Mar/08 and bonus effect in Oct/21) (thousand)</t>
  </si>
  <si>
    <t>Dividends and Interests on Capital</t>
  </si>
  <si>
    <t>Interests on Capital - Gross Value</t>
  </si>
  <si>
    <t>Income and Social Contribution</t>
  </si>
  <si>
    <t>Interests on Capital - Net Value</t>
  </si>
  <si>
    <t>WRITTEN PREMIUMS - PORTFOLIOS (R$ thousand)</t>
  </si>
  <si>
    <t xml:space="preserve">Porto Seguro - Auto </t>
  </si>
  <si>
    <t xml:space="preserve">Azul Seguros - Auto </t>
  </si>
  <si>
    <t xml:space="preserve">Itaú Seguros de Auto e Residência - Auto </t>
  </si>
  <si>
    <t xml:space="preserve">Auto Insurance </t>
  </si>
  <si>
    <t xml:space="preserve">Health Insurance </t>
  </si>
  <si>
    <t>Dental Insurance</t>
  </si>
  <si>
    <t xml:space="preserve">People Insurance </t>
  </si>
  <si>
    <t xml:space="preserve">Property Insurance - Porto </t>
  </si>
  <si>
    <t xml:space="preserve">Property Insurance - Itaú Seguros de Auto e Residência </t>
  </si>
  <si>
    <t>Cargo</t>
  </si>
  <si>
    <t xml:space="preserve">Property Insurance </t>
  </si>
  <si>
    <t xml:space="preserve">Mandatory insurance of personal injury caused by automobiles - DPVAT </t>
  </si>
  <si>
    <t xml:space="preserve">Other insurances </t>
  </si>
  <si>
    <t xml:space="preserve">Porto Seguro Uruguay </t>
  </si>
  <si>
    <t xml:space="preserve">VGBL Premiums </t>
  </si>
  <si>
    <t xml:space="preserve">DATA AND INDICATORS - PORTFOLIOS </t>
  </si>
  <si>
    <t>Claim Ratio - TOTAL</t>
  </si>
  <si>
    <t>Commission Ratio - TOTAL</t>
  </si>
  <si>
    <t xml:space="preserve">Earned Premium </t>
  </si>
  <si>
    <t xml:space="preserve">Retained claim - TOTAL </t>
  </si>
  <si>
    <t xml:space="preserve">Selling Expenses - TOTAL Insurance </t>
  </si>
  <si>
    <t xml:space="preserve">TOTAL AUTO (PORTO + AZUL + ITAÚ) </t>
  </si>
  <si>
    <t>Market share (Premiums) - Total Auto (Porto + Azul + Itaú)</t>
  </si>
  <si>
    <t>Claim Ratio - Total Auto (Porto + Azul + Itaú)</t>
  </si>
  <si>
    <t>Commission Ratio - Total Auto (Porto + Azul + Itaú)</t>
  </si>
  <si>
    <t xml:space="preserve">Earned Premium - Total Auto (Porto + Azul + Itaú) </t>
  </si>
  <si>
    <t xml:space="preserve">Retained claim - Total Auto (Porto + Azul + Itaú) </t>
  </si>
  <si>
    <t xml:space="preserve">Selling Expenses - Total Auto (Porto + Azul + Itaú) </t>
  </si>
  <si>
    <t xml:space="preserve">Insured Items - Total Auto (Porto + Azul + Itaú) </t>
  </si>
  <si>
    <t xml:space="preserve">PORTO SEGURO AUTO </t>
  </si>
  <si>
    <t>Market share (Premiums) - Porto Seguro - Auto</t>
  </si>
  <si>
    <t>Claim Ratio - Porto Seguro - Auto</t>
  </si>
  <si>
    <t>Commission Ratio - Porto Seguro - Auto</t>
  </si>
  <si>
    <t xml:space="preserve">Earned Premium - Porto Seguro - Auto </t>
  </si>
  <si>
    <t xml:space="preserve">Retained claim - Porto Seguro - Auto </t>
  </si>
  <si>
    <t xml:space="preserve">Selling Expenses - Porto Seguro - Auto </t>
  </si>
  <si>
    <t xml:space="preserve">Insured Items - Porto Seguro - Auto (in thousands) </t>
  </si>
  <si>
    <t xml:space="preserve">AZUL SEGUROS </t>
  </si>
  <si>
    <t>Market share (Premiums) - Azul Seguros</t>
  </si>
  <si>
    <t>Claim Ratio - Azul Seguros - Auto</t>
  </si>
  <si>
    <t>Commission Ratio - Azul Seguros</t>
  </si>
  <si>
    <t xml:space="preserve">Earned Premium - Azul Seguros - Auto </t>
  </si>
  <si>
    <t xml:space="preserve">Retained claim - Azul Seguros - Auto </t>
  </si>
  <si>
    <t xml:space="preserve">Selling Expenses - Azul Seguros </t>
  </si>
  <si>
    <t xml:space="preserve">Insured Items - Azul Seguros (in thousands) </t>
  </si>
  <si>
    <t>Itaú Seguros de Auto e Residência (R$)</t>
  </si>
  <si>
    <t>Market share (Premiums) - Auto</t>
  </si>
  <si>
    <t>Claim Ratio - Auto</t>
  </si>
  <si>
    <t>Commission Ratio - Itaú Auto</t>
  </si>
  <si>
    <t xml:space="preserve">Earned Premiums </t>
  </si>
  <si>
    <t xml:space="preserve">Retained Claim </t>
  </si>
  <si>
    <t>Selling expenses (R$)</t>
  </si>
  <si>
    <t>Insured Fleet (thousand)</t>
  </si>
  <si>
    <t xml:space="preserve">HEALTH </t>
  </si>
  <si>
    <t xml:space="preserve">Claim Ratio - Health </t>
  </si>
  <si>
    <t>Commission Ratio - Health</t>
  </si>
  <si>
    <t xml:space="preserve">Earned Premium - Health </t>
  </si>
  <si>
    <t xml:space="preserve">Retained claim - Health </t>
  </si>
  <si>
    <t xml:space="preserve">Insured Items - Health (in thousands) </t>
  </si>
  <si>
    <t>DENTAL</t>
  </si>
  <si>
    <t>Claim Ratio - Dental</t>
  </si>
  <si>
    <t>Comission Ratio - Dental</t>
  </si>
  <si>
    <t>Earned Premium - Dental</t>
  </si>
  <si>
    <t>Retained claim - Dental</t>
  </si>
  <si>
    <t xml:space="preserve">Insured Items - Dental (in thousands) </t>
  </si>
  <si>
    <t>LIFE</t>
  </si>
  <si>
    <t>Market share (Premiums) - Life</t>
  </si>
  <si>
    <t>Claim Ratio - Life</t>
  </si>
  <si>
    <t>Commission Ratio - Life</t>
  </si>
  <si>
    <t xml:space="preserve">Earned Premium - Life </t>
  </si>
  <si>
    <t>Retained claim - Life</t>
  </si>
  <si>
    <t xml:space="preserve">Selling Expenses - Life </t>
  </si>
  <si>
    <t xml:space="preserve">Insured Items - Life (in thousands) </t>
  </si>
  <si>
    <t>P&amp;C*</t>
  </si>
  <si>
    <t>Market share (Premiums) - P&amp;C</t>
  </si>
  <si>
    <t>Claim Ratio - P&amp;C</t>
  </si>
  <si>
    <t>Commission Ratio - P&amp;C</t>
  </si>
  <si>
    <t>Earned Premium - P&amp;C</t>
  </si>
  <si>
    <t>Retained claim - P&amp;C</t>
  </si>
  <si>
    <t>Selling Expenses - P&amp;C</t>
  </si>
  <si>
    <t xml:space="preserve">Insured Homeowner - Porto Seguro (thousand) </t>
  </si>
  <si>
    <t xml:space="preserve">Insured Homeowner - Azul Seguros (thousand) </t>
  </si>
  <si>
    <t xml:space="preserve">Insured Homeowner - Itaú Seguros de Auto e Residência (thousand) </t>
  </si>
  <si>
    <t xml:space="preserve">Insured Items - Property (thousands) </t>
  </si>
  <si>
    <t>*It does not consider Cargo insurance</t>
  </si>
  <si>
    <t>**There was a change in the accounting criteria for the amount of P&amp;C insurance items. Data from 1Q18 has already been accounted for using the new methodology.</t>
  </si>
  <si>
    <t>OTHER LINES*</t>
  </si>
  <si>
    <t>Claim Ratio - Other</t>
  </si>
  <si>
    <t xml:space="preserve">Earned Premium - Other </t>
  </si>
  <si>
    <t xml:space="preserve">Retained claim - Other </t>
  </si>
  <si>
    <t>Selling Expenses - Other</t>
  </si>
  <si>
    <t>*It considers the branches: Cargo, Financial Risks, Agricultural, D&amp;O Liability and Portomed.</t>
  </si>
  <si>
    <t>CREDIT OPERATION</t>
  </si>
  <si>
    <t>Net Revenues from Financial Intermediation (R$ million)</t>
  </si>
  <si>
    <t>Revenues from Services</t>
  </si>
  <si>
    <t>Other Revenues</t>
  </si>
  <si>
    <t>Net Revenues from Credit Operation (R$ million)</t>
  </si>
  <si>
    <t>Allowance for Portfolio Doubtful Accounts</t>
  </si>
  <si>
    <t>Allowance for Portfolio Doubtful Accounts (%) p.p.</t>
  </si>
  <si>
    <t>Comission</t>
  </si>
  <si>
    <t>Administrative Expenses</t>
  </si>
  <si>
    <t>Other Administrative Expenses</t>
  </si>
  <si>
    <t>Total Financing Clients (thousand)</t>
  </si>
  <si>
    <t>Credit Card Clients (thousand)</t>
  </si>
  <si>
    <t>Financing and Refinancing (R$ Million)</t>
  </si>
  <si>
    <t>Credit Operation Portfolio</t>
  </si>
  <si>
    <t>Assets under Management (ex. Pension - R$ million)</t>
  </si>
  <si>
    <t>Result of Financial Investments (ex. Pension - R$ million)</t>
  </si>
  <si>
    <t>Return on Financial Investments (ex. Pension - %)*</t>
  </si>
  <si>
    <t>Profitability in relation to CDI (%)*</t>
  </si>
  <si>
    <t>*It takes into account the daily fluctuations of assets and their returns</t>
  </si>
  <si>
    <r>
      <t xml:space="preserve">DPVAT: </t>
    </r>
    <r>
      <rPr>
        <sz val="8"/>
        <rFont val="Arial"/>
        <family val="2"/>
      </rPr>
      <t>Mandatory insurance for personal injuries caused by automobiles. In analysis, DPVAT premiums and claims are consolidated uner Other Segments.</t>
    </r>
  </si>
  <si>
    <t>Loss ratio: The quotient obtained from the division of total retained claims by total premiums earned.</t>
  </si>
  <si>
    <t>Commission ratio: The quotient obtained from the division of total selling expenses in the insurance operations by total premiums earned.</t>
  </si>
  <si>
    <t>G&amp;A ratio: The quotient obtained from the sum of administrative expenses and taxes in the insurance operations divided by total premiums earned.</t>
  </si>
  <si>
    <t>Other Operational Revenues/Expenses Ratio: The quotient obtained from the net of other operational revenues/expenses in the insurance operations divided by the total premiums earned</t>
  </si>
  <si>
    <t>Combined Ratio: Quotient obtained from the sum of G&amp;A, Other Operational Revenues/Expenses, Comissions and Losses. It represents how much of operating revenues was utilized to pay total expenses.</t>
  </si>
  <si>
    <t>Amplified Combined Ratio: Represents the ratio of administrative expenses with insurance operations (plus insurance taxes), insurance comissions and losses, to insurance revenues (earned premiums and net financial revenues).</t>
  </si>
  <si>
    <t>Other Segments: includes DPVAT, Rural, Liabilities, Guarantee, Loans, Financial Risks, Special Risks, Casks and Other.</t>
  </si>
  <si>
    <t>Written Premiums: The total amount of premiums subscribed in a certain period.</t>
  </si>
  <si>
    <t>Earned Premiums: The portion of insurance premiums already expired during the policy's coverage period.</t>
  </si>
  <si>
    <t>VGBL: Free Benefit Generating Plan. In the analysis above, VGBL premiums are recorded under the People Segment.</t>
  </si>
  <si>
    <t>Retained premium</t>
  </si>
  <si>
    <t>Premium Earned</t>
  </si>
  <si>
    <t>Credit operations</t>
  </si>
  <si>
    <t>Non-Insurance Revenues</t>
  </si>
  <si>
    <t>Retained Net Loss Ratio</t>
  </si>
  <si>
    <t>Loss Expenses</t>
  </si>
  <si>
    <t>Selling Expense</t>
  </si>
  <si>
    <t>Costs of Services Provided</t>
  </si>
  <si>
    <t>Income Tax / Social Contribution</t>
  </si>
  <si>
    <t>Non-controlling shareholders in subsidiaries</t>
  </si>
  <si>
    <t xml:space="preserve">Check </t>
  </si>
  <si>
    <t>Vertical Results (a)</t>
  </si>
  <si>
    <t>Holding Result (b)</t>
  </si>
  <si>
    <t>Net Income = (a+b)</t>
  </si>
  <si>
    <t>Δ %</t>
  </si>
  <si>
    <t>1T23</t>
  </si>
  <si>
    <t>Δ</t>
  </si>
  <si>
    <t>(R$ million)</t>
  </si>
  <si>
    <t>Verticals</t>
  </si>
  <si>
    <t>Corporate</t>
  </si>
  <si>
    <t>Net Income</t>
  </si>
  <si>
    <t>Earned premium</t>
  </si>
  <si>
    <t>Total Premiums / Revenue</t>
  </si>
  <si>
    <t>Total Selling Expenses</t>
  </si>
  <si>
    <t>Other Operating Income</t>
  </si>
  <si>
    <t>Total Administrative Expenses</t>
  </si>
  <si>
    <t>Operational result</t>
  </si>
  <si>
    <t>Earnings before Taxes</t>
  </si>
  <si>
    <t>Net Income before Participation</t>
  </si>
  <si>
    <t>Participations</t>
  </si>
  <si>
    <t xml:space="preserve">Net Income  </t>
  </si>
  <si>
    <t>Retained Premium + Revenue</t>
  </si>
  <si>
    <t>Earned premium + Revenue</t>
  </si>
  <si>
    <t>Total Selling Expense</t>
  </si>
  <si>
    <t>Administrative and Operating Expenses</t>
  </si>
  <si>
    <t>Financial and Equity Result</t>
  </si>
  <si>
    <t>Participation</t>
  </si>
  <si>
    <t>Total Revenue/Premium</t>
  </si>
  <si>
    <t>Tax Expenses</t>
  </si>
  <si>
    <t>Expenses with Operating Provisions (Port Seg)</t>
  </si>
  <si>
    <t>Claims (Financial Risks)</t>
  </si>
  <si>
    <t>Earnings before Administrative Expenses</t>
  </si>
  <si>
    <t>Equity and Financial Result</t>
  </si>
  <si>
    <t>Expenses with New Initiatives</t>
  </si>
  <si>
    <t>Total Net Income</t>
  </si>
  <si>
    <t>Income Before Administrative Expenses</t>
  </si>
  <si>
    <t>Administrative costs</t>
  </si>
  <si>
    <t>Net Income (Loss) before Shares</t>
  </si>
  <si>
    <t xml:space="preserve">Net Income </t>
  </si>
  <si>
    <t>Services Uruguay</t>
  </si>
  <si>
    <t>Insurance Uruguay</t>
  </si>
  <si>
    <t>Reinsurance</t>
  </si>
  <si>
    <t>Life</t>
  </si>
  <si>
    <t>Pension</t>
  </si>
  <si>
    <t xml:space="preserve">Revenues Porto Saúde  </t>
  </si>
  <si>
    <t>Revenue from Financial Intermediation</t>
  </si>
  <si>
    <t>Expenses from Financial Intermediation</t>
  </si>
  <si>
    <t>Capitalization</t>
  </si>
  <si>
    <t>Other</t>
  </si>
  <si>
    <t>Total Revenues Porto Bank</t>
  </si>
  <si>
    <t>Insured Items - Other (in thousand)</t>
  </si>
  <si>
    <t>Insured Items - Total (in thousand)</t>
  </si>
  <si>
    <t>Number of Clients (in thousand)</t>
  </si>
  <si>
    <t>Credit Cards (millions)</t>
  </si>
  <si>
    <t>Financing Clients (in thousand)</t>
  </si>
  <si>
    <t>FINANCIAL RISKS</t>
  </si>
  <si>
    <t>Active Landlord Protection Agreements (in thousand)</t>
  </si>
  <si>
    <t>Active Guarantee Insurance (in thousand)</t>
  </si>
  <si>
    <t>CAPITALIZATION</t>
  </si>
  <si>
    <t>Current Capitalization Securities (thousand)</t>
  </si>
  <si>
    <t>Loss Ratio - Life</t>
  </si>
  <si>
    <t>Loss Ratio - Uruguay</t>
  </si>
  <si>
    <t>Total Effective Revenue (R$ million)</t>
  </si>
  <si>
    <t>HEALTH VERTICAL (HEALTH + DENTAL)</t>
  </si>
  <si>
    <t>Loan Portfolio (R$ million)</t>
  </si>
  <si>
    <t>TPV (R$ billion)</t>
  </si>
  <si>
    <t>Credit Release (R$ million)</t>
  </si>
  <si>
    <t xml:space="preserve">PENSION   </t>
  </si>
  <si>
    <t>Loss Ratio Landlord Protection</t>
  </si>
  <si>
    <t>FINANCIAL RESULT (R$ million)</t>
  </si>
  <si>
    <r>
      <t xml:space="preserve">REGULATORY CAPITAL </t>
    </r>
    <r>
      <rPr>
        <b/>
        <sz val="9"/>
        <color rgb="FFFFFFFF"/>
        <rFont val="Calibri"/>
        <family val="2"/>
      </rPr>
      <t>(R$ mn)</t>
    </r>
  </si>
  <si>
    <t>Porto Assistência</t>
  </si>
  <si>
    <t>Return on Equity (ROE) w/o Business Combination - annualized</t>
  </si>
  <si>
    <t>Investments (R$ thousand)</t>
  </si>
  <si>
    <t>Accident Ratio - Health + Dental</t>
  </si>
  <si>
    <t>Commission Index - Health + Dental</t>
  </si>
  <si>
    <t>Earned Premium - Health + Dental</t>
  </si>
  <si>
    <t>Claim retained - Health + Dental</t>
  </si>
  <si>
    <t>Selling Expenses - Health + Dental</t>
  </si>
  <si>
    <t>HEALTH &amp; DENTAL</t>
  </si>
  <si>
    <t>Accounting</t>
  </si>
  <si>
    <t>Business Verticals</t>
  </si>
  <si>
    <t>PORTO SEGURO VERTICAL</t>
  </si>
  <si>
    <t>P&amp;C</t>
  </si>
  <si>
    <t>Credit Card - Outstanding (R$ Million)</t>
  </si>
  <si>
    <t>Credit Card - Revolving, in installments and overdue (R$ Million)</t>
  </si>
  <si>
    <t>Portfolio of Risks under Management (R$ billion)</t>
  </si>
  <si>
    <t>PENSION</t>
  </si>
  <si>
    <t>Active Pension Participants (in thousand)</t>
  </si>
  <si>
    <t>Accouting</t>
  </si>
  <si>
    <t>Operational Taxes</t>
  </si>
  <si>
    <r>
      <t xml:space="preserve">Vertical and Holding Results </t>
    </r>
    <r>
      <rPr>
        <b/>
        <sz val="9"/>
        <color rgb="FFFFFFFF"/>
        <rFont val="Calibri"/>
        <family val="2"/>
        <scheme val="minor"/>
      </rPr>
      <t>(R$ MN)</t>
    </r>
  </si>
  <si>
    <r>
      <t xml:space="preserve">Income Statement - Porto Seguro Vertical </t>
    </r>
    <r>
      <rPr>
        <b/>
        <sz val="9"/>
        <color rgb="FFFFFFFF"/>
        <rFont val="Calibri"/>
        <family val="2"/>
        <scheme val="minor"/>
      </rPr>
      <t>(R$ MN)</t>
    </r>
  </si>
  <si>
    <r>
      <t xml:space="preserve">Income Statement -  Porto Saúde Vertical </t>
    </r>
    <r>
      <rPr>
        <b/>
        <sz val="9"/>
        <color rgb="FFFFFFFF"/>
        <rFont val="Calibri"/>
        <family val="2"/>
        <scheme val="minor"/>
      </rPr>
      <t>(R$ MN)</t>
    </r>
  </si>
  <si>
    <r>
      <t xml:space="preserve">Income Statement - Porto Bank Vertical </t>
    </r>
    <r>
      <rPr>
        <b/>
        <sz val="9"/>
        <color rgb="FFFFFFFF"/>
        <rFont val="Calibri"/>
        <family val="2"/>
        <scheme val="minor"/>
      </rPr>
      <t>(R$ MN)</t>
    </r>
  </si>
  <si>
    <t xml:space="preserve">Lease and Guarantee </t>
  </si>
  <si>
    <t>Insured Items - Commercial Porto (in thousand)</t>
  </si>
  <si>
    <t>Insured Items - Homeowner Porto and Itaú (in thousand)</t>
  </si>
  <si>
    <t>Insured Items - Cargo (in thousand)</t>
  </si>
  <si>
    <t>Lives Insured - Life (in thousand)</t>
  </si>
  <si>
    <t>Active Real Estate Businesses (in thousand)</t>
  </si>
  <si>
    <t>Active Vehicle Businesses (in thousand)</t>
  </si>
  <si>
    <t>Amount of Sales of Renova Parts (in thousand)</t>
  </si>
  <si>
    <t>Ratio of Other Operating Income and Expenses</t>
  </si>
  <si>
    <t>Tax Ratio</t>
  </si>
  <si>
    <t>Amplified Combined Ratio</t>
  </si>
  <si>
    <t>Pension AUM (R$ billion)</t>
  </si>
  <si>
    <t>Combined Ratio (Health + Dental)</t>
  </si>
  <si>
    <t>Amplified Combined Ratio (Health + Dental)</t>
  </si>
  <si>
    <t>OPERATIONAL EFFICIENCY</t>
  </si>
  <si>
    <t>Operating Efficiency Ratio</t>
  </si>
  <si>
    <t>Income from Financial Investments</t>
  </si>
  <si>
    <t>Inflation-linked</t>
  </si>
  <si>
    <t>Fixed</t>
  </si>
  <si>
    <t>Floating Rate</t>
  </si>
  <si>
    <t>Equities</t>
  </si>
  <si>
    <t>Adj. Equity</t>
  </si>
  <si>
    <t>Earnings per Share w/o Business Combination</t>
  </si>
  <si>
    <t>Businesses-Clients</t>
  </si>
  <si>
    <r>
      <t xml:space="preserve">Conciliation Verticals x Accounting </t>
    </r>
    <r>
      <rPr>
        <b/>
        <sz val="9"/>
        <color rgb="FFFFFFFF"/>
        <rFont val="Calibri"/>
        <family val="2"/>
        <scheme val="minor"/>
      </rPr>
      <t>(R$ MN)</t>
    </r>
  </si>
  <si>
    <t>Coverage Ratio</t>
  </si>
  <si>
    <t>2Q23</t>
  </si>
  <si>
    <t>Gross Revenue (a)</t>
  </si>
  <si>
    <t>Revenue (b)</t>
  </si>
  <si>
    <t>Loss Expenses (d)</t>
  </si>
  <si>
    <t>Retained Net Loss Ratio (c)</t>
  </si>
  <si>
    <t>(b) The view by Business Vertical does not consider the revenue from the rebate of Porto Assistência and considers the revenue from Operations of Credit net of cost of funding.</t>
  </si>
  <si>
    <t>(c) The view by Business Vertical does not consider the effects associated with Porto Assistência.</t>
  </si>
  <si>
    <t>(d) In the view by Business Vertical, the discounts granted in late negotiations are accounted for as Expenses with Losses, while in the Corporate view they are classified in Other Operating Expenses.</t>
  </si>
  <si>
    <t>(a) Gross Income = Retained Premium + Income from Credit Operations + Other Non-Insurance Income. The view by Business Vertical excludes the Porto Assistance Rebate effect (revenue related to the market margin applied to services provided by Porto is not considered Assistance), disregards VGBL Survival Contributions and considers income from Loan Operations net of Cost of funding.</t>
  </si>
  <si>
    <t>CDF</t>
  </si>
  <si>
    <t>Porto Faz</t>
  </si>
  <si>
    <t>2T23</t>
  </si>
  <si>
    <r>
      <t xml:space="preserve">Income Statement - Porto Seguro S.A. </t>
    </r>
    <r>
      <rPr>
        <b/>
        <sz val="9"/>
        <color rgb="FFFFFFFF"/>
        <rFont val="Calibri"/>
        <family val="2"/>
        <scheme val="minor"/>
      </rPr>
      <t>(R$ MN)</t>
    </r>
  </si>
  <si>
    <t>Social Security Effective Revenue</t>
  </si>
  <si>
    <t>Total Premiums Issued</t>
  </si>
  <si>
    <r>
      <t>PORTO SEGURO VERTICAL</t>
    </r>
    <r>
      <rPr>
        <b/>
        <sz val="9"/>
        <color rgb="FFFFFFFF"/>
        <rFont val="Calibri"/>
        <family val="2"/>
      </rPr>
      <t xml:space="preserve"> </t>
    </r>
  </si>
  <si>
    <t>Profitability in relation to CDI (ex-Social Security)*</t>
  </si>
  <si>
    <t xml:space="preserve">   Resolving</t>
  </si>
  <si>
    <t xml:space="preserve">   Overdue (61 until 360 days)</t>
  </si>
  <si>
    <t xml:space="preserve">   Overdue (361 until 1890 days)</t>
  </si>
  <si>
    <t xml:space="preserve">   In Installments</t>
  </si>
  <si>
    <t>3Q23</t>
  </si>
  <si>
    <t>9M23</t>
  </si>
  <si>
    <t>9M22</t>
  </si>
  <si>
    <t>Expenses for New Initiatives</t>
  </si>
  <si>
    <t>Total Net Profit</t>
  </si>
  <si>
    <t>Total Business - CDF (in thousand)</t>
  </si>
  <si>
    <t>3T23</t>
  </si>
  <si>
    <t>Updated: September 30, 2023</t>
  </si>
  <si>
    <t>OTHER BUSINESSES</t>
  </si>
  <si>
    <r>
      <t xml:space="preserve">Other Businesses </t>
    </r>
    <r>
      <rPr>
        <b/>
        <sz val="9"/>
        <color rgb="FFFFFFFF"/>
        <rFont val="Calibri"/>
        <family val="2"/>
      </rPr>
      <t>(R$ MN)</t>
    </r>
  </si>
  <si>
    <t>Total Other Businesses</t>
  </si>
  <si>
    <r>
      <t xml:space="preserve">Income Statement - Other Businesses </t>
    </r>
    <r>
      <rPr>
        <b/>
        <sz val="9"/>
        <color rgb="FFFFFFFF"/>
        <rFont val="Calibri"/>
        <family val="2"/>
        <scheme val="minor"/>
      </rPr>
      <t>(R$ MN)</t>
    </r>
  </si>
  <si>
    <t>Other Businesses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</si>
</sst>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quot;$&quot;* #,##0.00_);_(&quot;$&quot;* \(#,##0.00\);_(&quot;$&quot;* &quot;-&quot;??_);_(@_)"/>
    <numFmt numFmtId="165" formatCode="_(* #,##0.00_);_(* \(#,##0.00\);_(* &quot;-&quot;??_);_(@_)"/>
    <numFmt numFmtId="166" formatCode="_(* #,##0_);_(* \(#,##0\);_(* &quot;-&quot;??_);_(@_)"/>
    <numFmt numFmtId="167" formatCode="0.0%"/>
    <numFmt numFmtId="168" formatCode="_-* #,##0_-;\-* #,##0_-;_-* &quot;-&quot;??_-;_-@_-"/>
    <numFmt numFmtId="169" formatCode="0.0"/>
    <numFmt numFmtId="170" formatCode="_(* #,##0.0_);_(* \(#,##0.0\);_(* &quot;-&quot;??_);_(@_)"/>
    <numFmt numFmtId="171" formatCode="_([$€-2]* #,##0.00_);_([$€-2]* \(#,##0.00\);_([$€-2]* &quot;-&quot;??_)"/>
    <numFmt numFmtId="172" formatCode="_(* #,##0_);_(* \(#,##0\);_(* \-_);_(@_)"/>
    <numFmt numFmtId="173" formatCode="_(* #,##0.00_);_(* \(#,##0.00\);_(* \-_);_(@_)"/>
    <numFmt numFmtId="174" formatCode="#,##0.0_);\(#,##0.0\)"/>
    <numFmt numFmtId="175" formatCode="_(* #,##0.0_);_(* \(#,##0.0\);_(* \-_);_(@_)"/>
    <numFmt numFmtId="176" formatCode="_-* #,##0.0_-;\-* #,##0.0_-;_-* &quot;-&quot;?_-;_-@_-"/>
    <numFmt numFmtId="177" formatCode="#,##0.0;\-#,##0.0"/>
  </numFmts>
  <fonts count="89" x14ac:knownFonts="1">
    <font>
      <sz val="11"/>
      <color theme="1"/>
      <name val="Calibri"/>
      <family val="2"/>
      <scheme val="minor"/>
    </font>
    <font>
      <sz val="11"/>
      <color theme="1"/>
      <name val="Calibri"/>
      <family val="2"/>
      <scheme val="minor"/>
    </font>
    <font>
      <b/>
      <sz val="11"/>
      <color theme="0"/>
      <name val="Calibri"/>
      <family val="2"/>
      <scheme val="minor"/>
    </font>
    <font>
      <u/>
      <sz val="11"/>
      <color theme="10"/>
      <name val="Calibri"/>
      <family val="2"/>
      <scheme val="minor"/>
    </font>
    <font>
      <b/>
      <sz val="10"/>
      <color theme="0"/>
      <name val="Arial"/>
      <family val="2"/>
    </font>
    <font>
      <sz val="12"/>
      <color theme="1"/>
      <name val="Calibri"/>
      <family val="2"/>
      <scheme val="minor"/>
    </font>
    <font>
      <sz val="10"/>
      <color theme="1"/>
      <name val="Calibri"/>
      <family val="2"/>
      <scheme val="minor"/>
    </font>
    <font>
      <sz val="11"/>
      <color theme="4" tint="-0.499984740745262"/>
      <name val="Calibri"/>
      <family val="2"/>
      <scheme val="minor"/>
    </font>
    <font>
      <sz val="12"/>
      <color rgb="FFE26B0A"/>
      <name val="Calibri"/>
      <family val="2"/>
      <scheme val="minor"/>
    </font>
    <font>
      <sz val="12"/>
      <color rgb="FF939598"/>
      <name val="Calibri"/>
      <family val="2"/>
      <scheme val="minor"/>
    </font>
    <font>
      <u/>
      <sz val="11"/>
      <color rgb="FF939598"/>
      <name val="Calibri"/>
      <family val="2"/>
      <scheme val="minor"/>
    </font>
    <font>
      <sz val="12"/>
      <color rgb="FFEC7000"/>
      <name val="Calibri"/>
      <family val="2"/>
      <scheme val="minor"/>
    </font>
    <font>
      <b/>
      <sz val="14"/>
      <color rgb="FF939598"/>
      <name val="Calibri"/>
      <family val="2"/>
      <scheme val="minor"/>
    </font>
    <font>
      <sz val="11"/>
      <color rgb="FF939598"/>
      <name val="Calibri"/>
      <family val="2"/>
      <scheme val="minor"/>
    </font>
    <font>
      <b/>
      <sz val="12"/>
      <color rgb="FF00B050"/>
      <name val="Calibri"/>
      <family val="2"/>
      <scheme val="minor"/>
    </font>
    <font>
      <b/>
      <sz val="12"/>
      <color rgb="FF006600"/>
      <name val="Calibri"/>
      <family val="2"/>
      <scheme val="minor"/>
    </font>
    <font>
      <sz val="11"/>
      <color theme="0" tint="-0.499984740745262"/>
      <name val="Calibri"/>
      <family val="2"/>
      <scheme val="minor"/>
    </font>
    <font>
      <i/>
      <sz val="12"/>
      <color rgb="FF939598"/>
      <name val="Calibri"/>
      <family val="2"/>
      <scheme val="minor"/>
    </font>
    <font>
      <b/>
      <sz val="8"/>
      <name val="Arial"/>
      <family val="2"/>
    </font>
    <font>
      <sz val="8"/>
      <name val="Arial"/>
      <family val="2"/>
    </font>
    <font>
      <sz val="10"/>
      <name val="Arial"/>
      <family val="2"/>
    </font>
    <font>
      <b/>
      <sz val="10"/>
      <name val="Arial"/>
      <family val="2"/>
    </font>
    <font>
      <i/>
      <sz val="8"/>
      <name val="Tahoma"/>
      <family val="2"/>
    </font>
    <font>
      <i/>
      <sz val="8"/>
      <name val="Arial"/>
      <family val="2"/>
    </font>
    <font>
      <sz val="11"/>
      <color indexed="8"/>
      <name val="Calibri"/>
      <family val="2"/>
    </font>
    <font>
      <sz val="10"/>
      <color theme="1"/>
      <name val="Arial"/>
      <family val="2"/>
    </font>
    <font>
      <sz val="10"/>
      <color indexed="8"/>
      <name val="Arial"/>
      <family val="2"/>
    </font>
    <font>
      <b/>
      <sz val="10"/>
      <color indexed="9"/>
      <name val="Arial"/>
      <family val="2"/>
    </font>
    <font>
      <sz val="11"/>
      <name val="Arial"/>
      <family val="2"/>
    </font>
    <font>
      <sz val="9"/>
      <name val="Arial"/>
      <family val="2"/>
    </font>
    <font>
      <b/>
      <sz val="9"/>
      <name val="Arial"/>
      <family val="2"/>
    </font>
    <font>
      <sz val="9"/>
      <color theme="1"/>
      <name val="Arial"/>
      <family val="2"/>
    </font>
    <font>
      <sz val="10"/>
      <name val="Arial"/>
      <family val="2"/>
    </font>
    <font>
      <sz val="10"/>
      <color indexed="10"/>
      <name val="Arial"/>
      <family val="2"/>
    </font>
    <font>
      <b/>
      <sz val="10"/>
      <color indexed="10"/>
      <name val="Arial"/>
      <family val="2"/>
    </font>
    <font>
      <u/>
      <sz val="10"/>
      <name val="Arial"/>
      <family val="2"/>
    </font>
    <font>
      <b/>
      <sz val="9"/>
      <color indexed="8"/>
      <name val="Calibri"/>
      <family val="2"/>
    </font>
    <font>
      <sz val="9"/>
      <color indexed="8"/>
      <name val="Calibri"/>
      <family val="2"/>
    </font>
    <font>
      <sz val="10"/>
      <color rgb="FFFF0000"/>
      <name val="Arial"/>
      <family val="2"/>
    </font>
    <font>
      <b/>
      <sz val="10"/>
      <color rgb="FFFF0000"/>
      <name val="Arial"/>
      <family val="2"/>
    </font>
    <font>
      <b/>
      <sz val="9"/>
      <color indexed="9"/>
      <name val="Arial"/>
      <family val="2"/>
    </font>
    <font>
      <sz val="9"/>
      <color indexed="10"/>
      <name val="Arial"/>
      <family val="2"/>
    </font>
    <font>
      <b/>
      <sz val="9"/>
      <color indexed="10"/>
      <name val="Arial"/>
      <family val="2"/>
    </font>
    <font>
      <sz val="7.5"/>
      <color rgb="FF1D2E5A"/>
      <name val="Calibri"/>
      <family val="2"/>
    </font>
    <font>
      <sz val="9"/>
      <color rgb="FFFF0000"/>
      <name val="Arial"/>
      <family val="2"/>
    </font>
    <font>
      <b/>
      <sz val="11"/>
      <name val="Arial"/>
      <family val="2"/>
    </font>
    <font>
      <b/>
      <sz val="11"/>
      <color indexed="9"/>
      <name val="Arial"/>
      <family val="2"/>
    </font>
    <font>
      <b/>
      <sz val="9"/>
      <color theme="1"/>
      <name val="Arial"/>
      <family val="2"/>
    </font>
    <font>
      <b/>
      <sz val="9"/>
      <color indexed="8"/>
      <name val="Arial"/>
      <family val="2"/>
    </font>
    <font>
      <u/>
      <sz val="8"/>
      <name val="Arial"/>
      <family val="2"/>
    </font>
    <font>
      <sz val="9"/>
      <color theme="1"/>
      <name val="Calibri Light"/>
      <family val="2"/>
      <scheme val="major"/>
    </font>
    <font>
      <sz val="9"/>
      <name val="Calibri Light"/>
      <family val="2"/>
      <scheme val="major"/>
    </font>
    <font>
      <b/>
      <sz val="9"/>
      <color theme="1"/>
      <name val="Calibri Light"/>
      <family val="2"/>
      <scheme val="major"/>
    </font>
    <font>
      <b/>
      <sz val="14"/>
      <name val="Calibri"/>
      <family val="2"/>
      <scheme val="minor"/>
    </font>
    <font>
      <sz val="12"/>
      <name val="Calibri"/>
      <family val="2"/>
      <scheme val="minor"/>
    </font>
    <font>
      <b/>
      <sz val="11"/>
      <color rgb="FFFFFFFF"/>
      <name val="Calibri"/>
      <family val="2"/>
    </font>
    <font>
      <b/>
      <sz val="9"/>
      <color rgb="FFFFFFFF"/>
      <name val="Calibri"/>
      <family val="2"/>
    </font>
    <font>
      <sz val="9"/>
      <color rgb="FF000000"/>
      <name val="Calibri Light"/>
      <family val="2"/>
    </font>
    <font>
      <b/>
      <sz val="11"/>
      <name val="Calibri"/>
      <family val="2"/>
    </font>
    <font>
      <b/>
      <sz val="9"/>
      <color rgb="FF000000"/>
      <name val="Calibri Light"/>
      <family val="2"/>
    </font>
    <font>
      <sz val="11"/>
      <color theme="1"/>
      <name val="Calibri"/>
      <family val="2"/>
    </font>
    <font>
      <b/>
      <sz val="9"/>
      <name val="Calibri Light"/>
      <family val="2"/>
    </font>
    <font>
      <sz val="9"/>
      <name val="Calibri Light"/>
      <family val="2"/>
    </font>
    <font>
      <b/>
      <sz val="9"/>
      <color theme="0"/>
      <name val="Calibri Light"/>
      <family val="2"/>
      <scheme val="major"/>
    </font>
    <font>
      <b/>
      <sz val="9"/>
      <color theme="1"/>
      <name val="Calibri Light"/>
      <family val="2"/>
    </font>
    <font>
      <sz val="9"/>
      <color theme="1"/>
      <name val="Calibri Light"/>
      <family val="2"/>
    </font>
    <font>
      <sz val="10"/>
      <name val="Arial"/>
      <family val="2"/>
    </font>
    <font>
      <b/>
      <sz val="9"/>
      <color rgb="FFFFFFFF"/>
      <name val="Arial"/>
      <family val="2"/>
    </font>
    <font>
      <sz val="9"/>
      <color rgb="FF000000"/>
      <name val="Arial"/>
      <family val="2"/>
    </font>
    <font>
      <b/>
      <sz val="9"/>
      <color rgb="FF000000"/>
      <name val="Arial"/>
      <family val="2"/>
    </font>
    <font>
      <b/>
      <sz val="11"/>
      <color theme="1"/>
      <name val="Calibri"/>
      <family val="2"/>
      <scheme val="minor"/>
    </font>
    <font>
      <sz val="9"/>
      <color rgb="FF000000"/>
      <name val="Calibri"/>
      <family val="2"/>
      <scheme val="minor"/>
    </font>
    <font>
      <b/>
      <sz val="9"/>
      <color rgb="FF000000"/>
      <name val="Calibri"/>
      <family val="2"/>
      <scheme val="minor"/>
    </font>
    <font>
      <sz val="8"/>
      <color theme="0"/>
      <name val="Arial"/>
      <family val="2"/>
    </font>
    <font>
      <b/>
      <sz val="11"/>
      <color rgb="FFFFFFFF"/>
      <name val="Calibri"/>
      <family val="2"/>
      <scheme val="minor"/>
    </font>
    <font>
      <sz val="9"/>
      <color theme="1"/>
      <name val="Calibri"/>
      <family val="2"/>
      <scheme val="minor"/>
    </font>
    <font>
      <b/>
      <sz val="9"/>
      <color theme="1"/>
      <name val="Calibri"/>
      <family val="2"/>
      <scheme val="minor"/>
    </font>
    <font>
      <b/>
      <sz val="9"/>
      <name val="Calibri"/>
      <family val="2"/>
      <scheme val="minor"/>
    </font>
    <font>
      <sz val="9"/>
      <name val="Calibri"/>
      <family val="2"/>
      <scheme val="minor"/>
    </font>
    <font>
      <b/>
      <sz val="9"/>
      <name val="Calibri Light"/>
      <family val="2"/>
      <scheme val="major"/>
    </font>
    <font>
      <b/>
      <sz val="11"/>
      <color theme="0"/>
      <name val="Calibri"/>
      <family val="2"/>
    </font>
    <font>
      <b/>
      <sz val="14"/>
      <color theme="4"/>
      <name val="Calibri"/>
      <family val="2"/>
      <scheme val="minor"/>
    </font>
    <font>
      <sz val="12"/>
      <color theme="4"/>
      <name val="Calibri"/>
      <family val="2"/>
      <scheme val="minor"/>
    </font>
    <font>
      <b/>
      <sz val="9"/>
      <color rgb="FFFFFFFF"/>
      <name val="Calibri"/>
      <family val="2"/>
      <scheme val="minor"/>
    </font>
    <font>
      <sz val="8"/>
      <color theme="0"/>
      <name val="Calibri"/>
      <family val="2"/>
      <scheme val="minor"/>
    </font>
    <font>
      <sz val="11"/>
      <name val="Calibri"/>
      <family val="2"/>
      <scheme val="minor"/>
    </font>
    <font>
      <sz val="8"/>
      <name val="Calibri"/>
      <family val="2"/>
      <scheme val="minor"/>
    </font>
    <font>
      <sz val="10"/>
      <color rgb="FF000000"/>
      <name val="Arial"/>
      <family val="2"/>
    </font>
    <font>
      <b/>
      <sz val="10"/>
      <color rgb="FFFFFFFF"/>
      <name val="Arial"/>
      <family val="2"/>
    </font>
  </fonts>
  <fills count="1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00B0F0"/>
        <bgColor indexed="39"/>
      </patternFill>
    </fill>
    <fill>
      <patternFill patternType="solid">
        <fgColor rgb="FF00B0F0"/>
        <bgColor indexed="64"/>
      </patternFill>
    </fill>
    <fill>
      <patternFill patternType="solid">
        <fgColor indexed="22"/>
        <bgColor indexed="64"/>
      </patternFill>
    </fill>
    <fill>
      <patternFill patternType="solid">
        <fgColor rgb="FF00B0F0"/>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00B0F0"/>
        <bgColor rgb="FF0000FF"/>
      </patternFill>
    </fill>
    <fill>
      <patternFill patternType="solid">
        <fgColor rgb="FFC0C0C0"/>
        <bgColor rgb="FF000000"/>
      </patternFill>
    </fill>
    <fill>
      <patternFill patternType="solid">
        <fgColor rgb="FFFFFFFF"/>
        <bgColor rgb="FF000000"/>
      </patternFill>
    </fill>
    <fill>
      <patternFill patternType="solid">
        <fgColor rgb="FFFFFF00"/>
        <bgColor indexed="64"/>
      </patternFill>
    </fill>
    <fill>
      <patternFill patternType="solid">
        <fgColor rgb="FFD9E1F2"/>
        <bgColor rgb="FF000000"/>
      </patternFill>
    </fill>
  </fills>
  <borders count="4">
    <border>
      <left/>
      <right/>
      <top/>
      <bottom/>
      <diagonal/>
    </border>
    <border>
      <left style="medium">
        <color indexed="64"/>
      </left>
      <right/>
      <top/>
      <bottom/>
      <diagonal/>
    </border>
    <border>
      <left/>
      <right/>
      <top/>
      <bottom style="thin">
        <color indexed="64"/>
      </bottom>
      <diagonal/>
    </border>
    <border>
      <left style="thin">
        <color indexed="8"/>
      </left>
      <right/>
      <top/>
      <bottom/>
      <diagonal/>
    </border>
  </borders>
  <cellStyleXfs count="72">
    <xf numFmtId="0" fontId="0" fillId="0" borderId="0"/>
    <xf numFmtId="43" fontId="1" fillId="0" borderId="0" applyFont="0" applyFill="0" applyBorder="0" applyAlignment="0" applyProtection="0"/>
    <xf numFmtId="0" fontId="3" fillId="0" borderId="0" applyNumberFormat="0" applyFill="0" applyBorder="0" applyAlignment="0" applyProtection="0"/>
    <xf numFmtId="43" fontId="20" fillId="0" borderId="0" applyFont="0" applyFill="0" applyBorder="0" applyAlignment="0" applyProtection="0"/>
    <xf numFmtId="0" fontId="22" fillId="0" borderId="0" applyNumberFormat="0" applyFill="0" applyBorder="0">
      <alignment horizontal="justify"/>
    </xf>
    <xf numFmtId="0" fontId="20" fillId="0" borderId="0">
      <alignment vertical="top"/>
    </xf>
    <xf numFmtId="0" fontId="1"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 fillId="0" borderId="0"/>
    <xf numFmtId="9" fontId="20" fillId="0" borderId="0" applyFont="0" applyFill="0" applyBorder="0" applyAlignment="0" applyProtection="0"/>
    <xf numFmtId="0" fontId="26" fillId="0" borderId="0">
      <alignment vertical="top"/>
    </xf>
    <xf numFmtId="43" fontId="20" fillId="0" borderId="0" applyFont="0" applyFill="0" applyBorder="0" applyAlignment="0" applyProtection="0"/>
    <xf numFmtId="0" fontId="20" fillId="0" borderId="0">
      <alignment vertical="top"/>
    </xf>
    <xf numFmtId="0" fontId="1" fillId="0" borderId="0"/>
    <xf numFmtId="9" fontId="1" fillId="0" borderId="0" applyFont="0" applyFill="0" applyBorder="0" applyAlignment="0" applyProtection="0"/>
    <xf numFmtId="9" fontId="1" fillId="0" borderId="0" applyFont="0" applyFill="0" applyBorder="0" applyAlignment="0" applyProtection="0"/>
    <xf numFmtId="0" fontId="20" fillId="0" borderId="0">
      <alignment vertical="top"/>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alignment vertical="top"/>
    </xf>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0" fontId="20" fillId="0" borderId="0">
      <alignment vertical="top"/>
    </xf>
    <xf numFmtId="0" fontId="20" fillId="0" borderId="0">
      <alignment vertical="top"/>
    </xf>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32" fillId="0" borderId="0"/>
    <xf numFmtId="165" fontId="20" fillId="0" borderId="0" applyFont="0" applyFill="0" applyBorder="0" applyAlignment="0" applyProtection="0"/>
    <xf numFmtId="164" fontId="20" fillId="0" borderId="0"/>
    <xf numFmtId="165" fontId="24" fillId="0" borderId="0" applyFont="0" applyFill="0" applyBorder="0" applyAlignment="0" applyProtection="0"/>
    <xf numFmtId="0" fontId="20" fillId="0" borderId="0"/>
    <xf numFmtId="171" fontId="20" fillId="0" borderId="0"/>
    <xf numFmtId="171" fontId="20" fillId="0" borderId="0"/>
    <xf numFmtId="0" fontId="20" fillId="0" borderId="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165" fontId="24" fillId="0" borderId="0" applyFont="0" applyFill="0" applyBorder="0" applyAlignment="0" applyProtection="0"/>
    <xf numFmtId="165" fontId="1" fillId="0" borderId="0" applyFont="0" applyFill="0" applyBorder="0" applyAlignment="0" applyProtection="0"/>
    <xf numFmtId="171" fontId="20" fillId="0" borderId="0"/>
    <xf numFmtId="165" fontId="1" fillId="0" borderId="0" applyFont="0" applyFill="0" applyBorder="0" applyAlignment="0" applyProtection="0"/>
    <xf numFmtId="165" fontId="1" fillId="0" borderId="0" applyFont="0" applyFill="0" applyBorder="0" applyAlignment="0" applyProtection="0"/>
    <xf numFmtId="0" fontId="20" fillId="0" borderId="0"/>
    <xf numFmtId="165" fontId="24" fillId="0" borderId="0" applyFont="0" applyFill="0" applyBorder="0" applyAlignment="0" applyProtection="0"/>
    <xf numFmtId="9" fontId="1" fillId="0" borderId="0" applyFont="0" applyFill="0" applyBorder="0" applyAlignment="0" applyProtection="0"/>
    <xf numFmtId="171" fontId="20" fillId="0" borderId="0"/>
    <xf numFmtId="165"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171"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1" fillId="0" borderId="0" applyFont="0" applyFill="0" applyBorder="0" applyAlignment="0" applyProtection="0"/>
    <xf numFmtId="9" fontId="1" fillId="0" borderId="0" applyFont="0" applyFill="0" applyBorder="0" applyAlignment="0" applyProtection="0"/>
    <xf numFmtId="0" fontId="66" fillId="0" borderId="0"/>
    <xf numFmtId="43" fontId="1" fillId="0" borderId="0" applyFont="0" applyFill="0" applyBorder="0" applyAlignment="0" applyProtection="0"/>
    <xf numFmtId="43" fontId="20" fillId="0" borderId="0" applyFont="0" applyFill="0" applyBorder="0" applyAlignment="0" applyProtection="0"/>
  </cellStyleXfs>
  <cellXfs count="568">
    <xf numFmtId="0" fontId="0" fillId="0" borderId="0" xfId="0"/>
    <xf numFmtId="0" fontId="5" fillId="0" borderId="0" xfId="0" quotePrefix="1"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2" applyFont="1"/>
    <xf numFmtId="0" fontId="11" fillId="0" borderId="0" xfId="0" applyFont="1"/>
    <xf numFmtId="0" fontId="3" fillId="0" borderId="0" xfId="2"/>
    <xf numFmtId="0" fontId="12" fillId="0" borderId="0" xfId="0" applyFont="1" applyAlignment="1">
      <alignment horizontal="left" indent="1"/>
    </xf>
    <xf numFmtId="0" fontId="11" fillId="0" borderId="0" xfId="0" applyFont="1" applyAlignment="1">
      <alignment horizontal="left"/>
    </xf>
    <xf numFmtId="0" fontId="9" fillId="0" borderId="0" xfId="0" applyFont="1" applyAlignment="1">
      <alignment horizontal="left" indent="2"/>
    </xf>
    <xf numFmtId="0" fontId="13" fillId="0" borderId="0" xfId="0" applyFont="1"/>
    <xf numFmtId="0" fontId="9" fillId="0" borderId="0" xfId="0" applyFont="1" applyAlignment="1">
      <alignment horizontal="left" indent="3"/>
    </xf>
    <xf numFmtId="0" fontId="9" fillId="0" borderId="0" xfId="0" applyFont="1" applyAlignment="1">
      <alignment horizontal="left" vertical="center" wrapText="1"/>
    </xf>
    <xf numFmtId="0" fontId="14" fillId="0" borderId="0" xfId="0" applyFont="1"/>
    <xf numFmtId="0" fontId="15" fillId="0" borderId="0" xfId="0" applyFont="1"/>
    <xf numFmtId="0" fontId="16" fillId="0" borderId="0" xfId="0" applyFont="1" applyAlignment="1">
      <alignment vertical="top" wrapText="1"/>
    </xf>
    <xf numFmtId="0" fontId="9" fillId="0" borderId="0" xfId="0" applyFont="1" applyAlignment="1">
      <alignment horizontal="left" indent="1"/>
    </xf>
    <xf numFmtId="0" fontId="17" fillId="0" borderId="0" xfId="0" applyFont="1" applyAlignment="1">
      <alignment horizontal="center" vertical="top" wrapText="1"/>
    </xf>
    <xf numFmtId="0" fontId="12" fillId="0" borderId="0" xfId="0" applyFont="1" applyAlignment="1">
      <alignment horizontal="left" vertical="top" indent="1"/>
    </xf>
    <xf numFmtId="0" fontId="29" fillId="0" borderId="0" xfId="0" applyFont="1"/>
    <xf numFmtId="166" fontId="20" fillId="0" borderId="0" xfId="35" applyNumberFormat="1" applyFont="1" applyFill="1"/>
    <xf numFmtId="171" fontId="20" fillId="0" borderId="0" xfId="36" quotePrefix="1" applyNumberFormat="1" applyAlignment="1">
      <alignment horizontal="left"/>
    </xf>
    <xf numFmtId="171" fontId="21" fillId="0" borderId="1" xfId="36" quotePrefix="1" applyNumberFormat="1" applyFont="1" applyBorder="1" applyAlignment="1">
      <alignment horizontal="left"/>
    </xf>
    <xf numFmtId="171" fontId="20" fillId="0" borderId="1" xfId="36" applyNumberFormat="1" applyBorder="1"/>
    <xf numFmtId="37" fontId="20" fillId="0" borderId="0" xfId="36" applyNumberFormat="1" applyAlignment="1">
      <alignment horizontal="right"/>
    </xf>
    <xf numFmtId="171" fontId="20" fillId="0" borderId="1" xfId="36" quotePrefix="1" applyNumberFormat="1" applyBorder="1" applyAlignment="1">
      <alignment horizontal="left"/>
    </xf>
    <xf numFmtId="37" fontId="20" fillId="2" borderId="0" xfId="36" applyNumberFormat="1" applyFill="1" applyAlignment="1">
      <alignment horizontal="right"/>
    </xf>
    <xf numFmtId="166" fontId="20" fillId="2" borderId="0" xfId="35" applyNumberFormat="1" applyFont="1" applyFill="1" applyBorder="1" applyAlignment="1">
      <alignment horizontal="right"/>
    </xf>
    <xf numFmtId="171" fontId="20" fillId="0" borderId="0" xfId="36" applyNumberFormat="1"/>
    <xf numFmtId="167" fontId="20" fillId="0" borderId="0" xfId="26" applyNumberFormat="1" applyFont="1" applyFill="1"/>
    <xf numFmtId="37" fontId="26" fillId="0" borderId="0" xfId="36" applyNumberFormat="1" applyFont="1" applyAlignment="1">
      <alignment horizontal="right"/>
    </xf>
    <xf numFmtId="165" fontId="20" fillId="0" borderId="0" xfId="35" applyFont="1" applyFill="1" applyBorder="1"/>
    <xf numFmtId="165" fontId="20" fillId="0" borderId="0" xfId="35" applyFont="1" applyFill="1"/>
    <xf numFmtId="166" fontId="20" fillId="0" borderId="0" xfId="35" applyNumberFormat="1" applyFont="1" applyFill="1" applyBorder="1"/>
    <xf numFmtId="166" fontId="33" fillId="0" borderId="0" xfId="35" applyNumberFormat="1" applyFont="1" applyFill="1" applyBorder="1"/>
    <xf numFmtId="37" fontId="20" fillId="0" borderId="2" xfId="36" applyNumberFormat="1" applyBorder="1" applyAlignment="1">
      <alignment horizontal="right"/>
    </xf>
    <xf numFmtId="171" fontId="21" fillId="0" borderId="1" xfId="36" applyNumberFormat="1" applyFont="1" applyBorder="1"/>
    <xf numFmtId="37" fontId="20" fillId="3" borderId="0" xfId="36" applyNumberFormat="1" applyFill="1" applyAlignment="1">
      <alignment horizontal="right"/>
    </xf>
    <xf numFmtId="37" fontId="36" fillId="0" borderId="0" xfId="35" applyNumberFormat="1" applyFont="1"/>
    <xf numFmtId="37" fontId="37" fillId="0" borderId="0" xfId="35" applyNumberFormat="1" applyFont="1"/>
    <xf numFmtId="166" fontId="29" fillId="0" borderId="0" xfId="37" applyNumberFormat="1" applyFont="1" applyFill="1" applyAlignment="1">
      <alignment horizontal="right"/>
    </xf>
    <xf numFmtId="166" fontId="19" fillId="0" borderId="0" xfId="35" applyNumberFormat="1" applyFont="1" applyAlignment="1">
      <alignment horizontal="center"/>
    </xf>
    <xf numFmtId="166" fontId="20" fillId="0" borderId="0" xfId="35" applyNumberFormat="1" applyFill="1"/>
    <xf numFmtId="167" fontId="29" fillId="0" borderId="0" xfId="26" applyNumberFormat="1" applyFont="1" applyFill="1" applyAlignment="1">
      <alignment horizontal="center"/>
    </xf>
    <xf numFmtId="167" fontId="29" fillId="0" borderId="0" xfId="26" applyNumberFormat="1" applyFont="1" applyFill="1"/>
    <xf numFmtId="167" fontId="29" fillId="0" borderId="0" xfId="26" applyNumberFormat="1" applyFont="1" applyFill="1" applyBorder="1" applyAlignment="1" applyProtection="1"/>
    <xf numFmtId="167" fontId="29" fillId="0" borderId="0" xfId="38" applyNumberFormat="1" applyFont="1"/>
    <xf numFmtId="171" fontId="29" fillId="0" borderId="0" xfId="39" applyFont="1"/>
    <xf numFmtId="172" fontId="40" fillId="4" borderId="0" xfId="39" applyNumberFormat="1" applyFont="1" applyFill="1"/>
    <xf numFmtId="166" fontId="29" fillId="0" borderId="0" xfId="35" applyNumberFormat="1" applyFont="1" applyFill="1"/>
    <xf numFmtId="2" fontId="29" fillId="0" borderId="0" xfId="26" applyNumberFormat="1" applyFont="1" applyFill="1"/>
    <xf numFmtId="166" fontId="31" fillId="0" borderId="0" xfId="35" applyNumberFormat="1" applyFont="1" applyFill="1"/>
    <xf numFmtId="2" fontId="29" fillId="0" borderId="0" xfId="26" applyNumberFormat="1" applyFont="1" applyFill="1" applyAlignment="1">
      <alignment horizontal="center"/>
    </xf>
    <xf numFmtId="3" fontId="29" fillId="0" borderId="0" xfId="26" applyNumberFormat="1" applyFont="1" applyFill="1"/>
    <xf numFmtId="3" fontId="29" fillId="0" borderId="0" xfId="39" applyNumberFormat="1" applyFont="1" applyAlignment="1">
      <alignment horizontal="center"/>
    </xf>
    <xf numFmtId="165" fontId="29" fillId="0" borderId="0" xfId="35" applyFont="1" applyFill="1" applyAlignment="1">
      <alignment horizontal="center"/>
    </xf>
    <xf numFmtId="167" fontId="0" fillId="0" borderId="0" xfId="26" applyNumberFormat="1" applyFont="1"/>
    <xf numFmtId="0" fontId="40" fillId="5" borderId="0" xfId="41" applyFont="1" applyFill="1" applyAlignment="1">
      <alignment horizontal="center"/>
    </xf>
    <xf numFmtId="165" fontId="30" fillId="0" borderId="0" xfId="35" applyFont="1" applyFill="1"/>
    <xf numFmtId="166" fontId="19" fillId="0" borderId="0" xfId="35" applyNumberFormat="1" applyFont="1" applyAlignment="1">
      <alignment horizontal="right"/>
    </xf>
    <xf numFmtId="166" fontId="19" fillId="0" borderId="0" xfId="35" applyNumberFormat="1" applyFont="1" applyFill="1"/>
    <xf numFmtId="166" fontId="29" fillId="0" borderId="0" xfId="35" applyNumberFormat="1" applyFont="1" applyAlignment="1">
      <alignment horizontal="right"/>
    </xf>
    <xf numFmtId="166" fontId="29" fillId="0" borderId="0" xfId="35" applyNumberFormat="1" applyFont="1" applyFill="1" applyAlignment="1">
      <alignment horizontal="right"/>
    </xf>
    <xf numFmtId="166" fontId="29" fillId="0" borderId="0" xfId="35" applyNumberFormat="1" applyFont="1" applyFill="1" applyAlignment="1">
      <alignment horizontal="center"/>
    </xf>
    <xf numFmtId="165" fontId="19" fillId="3" borderId="0" xfId="35" applyFont="1" applyFill="1" applyAlignment="1">
      <alignment horizontal="right"/>
    </xf>
    <xf numFmtId="166" fontId="31" fillId="0" borderId="0" xfId="35" applyNumberFormat="1" applyFont="1" applyFill="1" applyAlignment="1">
      <alignment horizontal="right"/>
    </xf>
    <xf numFmtId="166" fontId="19" fillId="3" borderId="0" xfId="35" applyNumberFormat="1" applyFont="1" applyFill="1" applyAlignment="1">
      <alignment horizontal="right"/>
    </xf>
    <xf numFmtId="166" fontId="19" fillId="0" borderId="0" xfId="35" applyNumberFormat="1" applyFont="1" applyFill="1" applyAlignment="1">
      <alignment horizontal="right"/>
    </xf>
    <xf numFmtId="166" fontId="29" fillId="3" borderId="0" xfId="35" applyNumberFormat="1" applyFont="1" applyFill="1" applyAlignment="1">
      <alignment horizontal="right"/>
    </xf>
    <xf numFmtId="0" fontId="40" fillId="6" borderId="0" xfId="38" applyFont="1" applyFill="1" applyAlignment="1">
      <alignment horizontal="right"/>
    </xf>
    <xf numFmtId="0" fontId="40" fillId="6" borderId="0" xfId="41" applyFont="1" applyFill="1" applyAlignment="1">
      <alignment horizontal="right"/>
    </xf>
    <xf numFmtId="167" fontId="30" fillId="0" borderId="0" xfId="26" applyNumberFormat="1" applyFont="1" applyFill="1" applyBorder="1" applyAlignment="1" applyProtection="1">
      <alignment horizontal="right"/>
    </xf>
    <xf numFmtId="167" fontId="30" fillId="3" borderId="0" xfId="26" applyNumberFormat="1" applyFont="1" applyFill="1" applyAlignment="1">
      <alignment horizontal="right"/>
    </xf>
    <xf numFmtId="167" fontId="30" fillId="0" borderId="0" xfId="26" applyNumberFormat="1" applyFont="1" applyFill="1" applyAlignment="1">
      <alignment horizontal="right"/>
    </xf>
    <xf numFmtId="167" fontId="30" fillId="0" borderId="0" xfId="42" applyNumberFormat="1" applyFont="1" applyFill="1" applyAlignment="1">
      <alignment horizontal="right"/>
    </xf>
    <xf numFmtId="167" fontId="30" fillId="0" borderId="0" xfId="43" applyNumberFormat="1" applyFont="1" applyFill="1" applyAlignment="1">
      <alignment horizontal="right"/>
    </xf>
    <xf numFmtId="167" fontId="30" fillId="0" borderId="0" xfId="44" applyNumberFormat="1" applyFont="1" applyFill="1" applyAlignment="1">
      <alignment horizontal="right"/>
    </xf>
    <xf numFmtId="167" fontId="30" fillId="0" borderId="0" xfId="45" applyNumberFormat="1" applyFont="1" applyFill="1" applyAlignment="1">
      <alignment horizontal="right"/>
    </xf>
    <xf numFmtId="166" fontId="29" fillId="0" borderId="0" xfId="46" applyNumberFormat="1" applyFont="1" applyFill="1" applyAlignment="1">
      <alignment horizontal="right"/>
    </xf>
    <xf numFmtId="166" fontId="29" fillId="0" borderId="0" xfId="47" applyNumberFormat="1" applyFont="1" applyFill="1" applyAlignment="1">
      <alignment horizontal="right"/>
    </xf>
    <xf numFmtId="172" fontId="29" fillId="6" borderId="0" xfId="41" applyNumberFormat="1" applyFont="1" applyFill="1" applyAlignment="1">
      <alignment horizontal="right"/>
    </xf>
    <xf numFmtId="171" fontId="28" fillId="0" borderId="0" xfId="48" applyFont="1"/>
    <xf numFmtId="166" fontId="29" fillId="0" borderId="0" xfId="49" applyNumberFormat="1" applyFont="1" applyFill="1"/>
    <xf numFmtId="166" fontId="29" fillId="0" borderId="0" xfId="50" applyNumberFormat="1" applyFont="1" applyFill="1"/>
    <xf numFmtId="167" fontId="30" fillId="0" borderId="0" xfId="51" applyNumberFormat="1" applyFont="1" applyAlignment="1">
      <alignment horizontal="right"/>
    </xf>
    <xf numFmtId="167" fontId="30" fillId="0" borderId="0" xfId="48" applyNumberFormat="1" applyFont="1" applyAlignment="1">
      <alignment horizontal="right"/>
    </xf>
    <xf numFmtId="167" fontId="47" fillId="0" borderId="0" xfId="45" applyNumberFormat="1" applyFont="1" applyFill="1" applyAlignment="1">
      <alignment horizontal="right"/>
    </xf>
    <xf numFmtId="166" fontId="29" fillId="0" borderId="0" xfId="52" applyNumberFormat="1" applyFont="1" applyFill="1" applyAlignment="1">
      <alignment horizontal="right"/>
    </xf>
    <xf numFmtId="172" fontId="29" fillId="6" borderId="0" xfId="48" applyNumberFormat="1" applyFont="1" applyFill="1" applyAlignment="1">
      <alignment horizontal="right"/>
    </xf>
    <xf numFmtId="0" fontId="29" fillId="0" borderId="0" xfId="41" applyFont="1"/>
    <xf numFmtId="172" fontId="29" fillId="0" borderId="0" xfId="41" applyNumberFormat="1" applyFont="1"/>
    <xf numFmtId="166" fontId="29" fillId="0" borderId="0" xfId="41" applyNumberFormat="1" applyFont="1"/>
    <xf numFmtId="10" fontId="30" fillId="0" borderId="0" xfId="26" applyNumberFormat="1" applyFont="1" applyFill="1" applyAlignment="1">
      <alignment horizontal="right"/>
    </xf>
    <xf numFmtId="10" fontId="30" fillId="0" borderId="0" xfId="26" applyNumberFormat="1" applyFont="1" applyFill="1" applyBorder="1" applyAlignment="1">
      <alignment horizontal="right"/>
    </xf>
    <xf numFmtId="10" fontId="30" fillId="0" borderId="0" xfId="26" quotePrefix="1" applyNumberFormat="1" applyFont="1" applyFill="1" applyBorder="1" applyAlignment="1">
      <alignment horizontal="right"/>
    </xf>
    <xf numFmtId="167" fontId="30" fillId="0" borderId="0" xfId="26" quotePrefix="1" applyNumberFormat="1" applyFont="1" applyFill="1" applyBorder="1" applyAlignment="1">
      <alignment horizontal="right"/>
    </xf>
    <xf numFmtId="167" fontId="30" fillId="0" borderId="0" xfId="53" quotePrefix="1" applyNumberFormat="1" applyFont="1" applyFill="1" applyBorder="1" applyAlignment="1">
      <alignment horizontal="right"/>
    </xf>
    <xf numFmtId="167" fontId="30" fillId="0" borderId="0" xfId="54" applyNumberFormat="1" applyFont="1" applyAlignment="1">
      <alignment horizontal="right"/>
    </xf>
    <xf numFmtId="166" fontId="20" fillId="0" borderId="0" xfId="35" applyNumberFormat="1" applyFill="1" applyAlignment="1">
      <alignment horizontal="right"/>
    </xf>
    <xf numFmtId="167" fontId="29" fillId="6" borderId="0" xfId="26" applyNumberFormat="1" applyFont="1" applyFill="1" applyAlignment="1">
      <alignment horizontal="right"/>
    </xf>
    <xf numFmtId="167" fontId="29" fillId="6" borderId="0" xfId="53" applyNumberFormat="1" applyFont="1" applyFill="1" applyAlignment="1">
      <alignment horizontal="right"/>
    </xf>
    <xf numFmtId="171" fontId="29" fillId="0" borderId="0" xfId="48" applyFont="1"/>
    <xf numFmtId="167" fontId="30" fillId="0" borderId="0" xfId="53" applyNumberFormat="1" applyFont="1" applyFill="1" applyAlignment="1">
      <alignment horizontal="right"/>
    </xf>
    <xf numFmtId="166" fontId="29" fillId="0" borderId="0" xfId="46" applyNumberFormat="1" applyFont="1" applyFill="1"/>
    <xf numFmtId="10" fontId="30" fillId="3" borderId="0" xfId="26" applyNumberFormat="1" applyFont="1" applyFill="1" applyBorder="1" applyAlignment="1">
      <alignment horizontal="right"/>
    </xf>
    <xf numFmtId="166" fontId="29" fillId="0" borderId="0" xfId="35" applyNumberFormat="1" applyFont="1" applyFill="1" applyBorder="1" applyAlignment="1">
      <alignment horizontal="right"/>
    </xf>
    <xf numFmtId="165" fontId="29" fillId="0" borderId="0" xfId="35" applyFont="1" applyFill="1" applyAlignment="1">
      <alignment horizontal="right"/>
    </xf>
    <xf numFmtId="166" fontId="29" fillId="0" borderId="0" xfId="47" applyNumberFormat="1" applyFont="1" applyFill="1"/>
    <xf numFmtId="166" fontId="29" fillId="2" borderId="0" xfId="35" applyNumberFormat="1" applyFont="1" applyFill="1" applyAlignment="1">
      <alignment horizontal="right"/>
    </xf>
    <xf numFmtId="166" fontId="30" fillId="0" borderId="0" xfId="42" applyNumberFormat="1" applyFont="1" applyFill="1" applyAlignment="1">
      <alignment horizontal="right"/>
    </xf>
    <xf numFmtId="165" fontId="29" fillId="0" borderId="0" xfId="37" applyFont="1" applyFill="1" applyAlignment="1">
      <alignment horizontal="right"/>
    </xf>
    <xf numFmtId="167" fontId="30" fillId="0" borderId="0" xfId="26" applyNumberFormat="1" applyFont="1" applyFill="1" applyBorder="1" applyAlignment="1">
      <alignment horizontal="right"/>
    </xf>
    <xf numFmtId="167" fontId="30" fillId="0" borderId="0" xfId="26" applyNumberFormat="1" applyFont="1" applyFill="1"/>
    <xf numFmtId="10" fontId="29" fillId="6" borderId="0" xfId="26" applyNumberFormat="1" applyFont="1" applyFill="1" applyAlignment="1">
      <alignment horizontal="right"/>
    </xf>
    <xf numFmtId="166" fontId="29" fillId="0" borderId="0" xfId="55" applyNumberFormat="1" applyFont="1" applyFill="1" applyAlignment="1">
      <alignment horizontal="right"/>
    </xf>
    <xf numFmtId="9" fontId="29" fillId="0" borderId="0" xfId="26" applyFont="1" applyFill="1" applyAlignment="1">
      <alignment horizontal="right"/>
    </xf>
    <xf numFmtId="167" fontId="44" fillId="0" borderId="0" xfId="26" applyNumberFormat="1" applyFont="1" applyFill="1" applyAlignment="1">
      <alignment horizontal="right"/>
    </xf>
    <xf numFmtId="166" fontId="44" fillId="0" borderId="0" xfId="35" applyNumberFormat="1" applyFont="1" applyFill="1" applyAlignment="1">
      <alignment horizontal="right"/>
    </xf>
    <xf numFmtId="167" fontId="29" fillId="6" borderId="0" xfId="56" applyNumberFormat="1" applyFont="1" applyFill="1" applyAlignment="1">
      <alignment horizontal="right"/>
    </xf>
    <xf numFmtId="167" fontId="29" fillId="6" borderId="0" xfId="57" applyNumberFormat="1" applyFont="1" applyFill="1" applyAlignment="1">
      <alignment horizontal="right"/>
    </xf>
    <xf numFmtId="167" fontId="29" fillId="3" borderId="0" xfId="26" applyNumberFormat="1" applyFont="1" applyFill="1" applyAlignment="1">
      <alignment horizontal="right"/>
    </xf>
    <xf numFmtId="167" fontId="30" fillId="3" borderId="0" xfId="26" applyNumberFormat="1" applyFont="1" applyFill="1" applyBorder="1" applyAlignment="1" applyProtection="1">
      <alignment horizontal="right"/>
    </xf>
    <xf numFmtId="172" fontId="29" fillId="0" borderId="0" xfId="38" applyNumberFormat="1" applyFont="1" applyAlignment="1">
      <alignment horizontal="right"/>
    </xf>
    <xf numFmtId="172" fontId="29" fillId="0" borderId="0" xfId="38" applyNumberFormat="1" applyFont="1"/>
    <xf numFmtId="171" fontId="20" fillId="0" borderId="0" xfId="48"/>
    <xf numFmtId="171" fontId="20" fillId="0" borderId="0" xfId="54"/>
    <xf numFmtId="176" fontId="29" fillId="0" borderId="0" xfId="58" applyNumberFormat="1" applyFont="1"/>
    <xf numFmtId="176" fontId="29" fillId="0" borderId="0" xfId="59" applyNumberFormat="1" applyFont="1"/>
    <xf numFmtId="176" fontId="29" fillId="0" borderId="0" xfId="60" applyNumberFormat="1" applyFont="1"/>
    <xf numFmtId="176" fontId="29" fillId="0" borderId="0" xfId="61" applyNumberFormat="1" applyFont="1"/>
    <xf numFmtId="176" fontId="29" fillId="0" borderId="0" xfId="62" applyNumberFormat="1" applyFont="1"/>
    <xf numFmtId="175" fontId="29" fillId="3" borderId="0" xfId="63" applyNumberFormat="1" applyFont="1" applyFill="1" applyAlignment="1">
      <alignment horizontal="right"/>
    </xf>
    <xf numFmtId="175" fontId="20" fillId="0" borderId="0" xfId="63" applyNumberFormat="1"/>
    <xf numFmtId="175" fontId="29" fillId="0" borderId="0" xfId="59" applyNumberFormat="1" applyFont="1"/>
    <xf numFmtId="175" fontId="29" fillId="0" borderId="0" xfId="60" applyNumberFormat="1" applyFont="1"/>
    <xf numFmtId="175" fontId="29" fillId="0" borderId="0" xfId="61" applyNumberFormat="1" applyFont="1"/>
    <xf numFmtId="175" fontId="30" fillId="3" borderId="0" xfId="63" applyNumberFormat="1" applyFont="1" applyFill="1" applyAlignment="1">
      <alignment horizontal="right"/>
    </xf>
    <xf numFmtId="175" fontId="21" fillId="0" borderId="0" xfId="63" applyNumberFormat="1" applyFont="1"/>
    <xf numFmtId="175" fontId="30" fillId="0" borderId="0" xfId="59" applyNumberFormat="1" applyFont="1"/>
    <xf numFmtId="175" fontId="30" fillId="0" borderId="0" xfId="60" applyNumberFormat="1" applyFont="1"/>
    <xf numFmtId="175" fontId="30" fillId="0" borderId="0" xfId="61" applyNumberFormat="1" applyFont="1"/>
    <xf numFmtId="176" fontId="30" fillId="0" borderId="0" xfId="61" applyNumberFormat="1" applyFont="1"/>
    <xf numFmtId="176" fontId="30" fillId="0" borderId="0" xfId="62" applyNumberFormat="1" applyFont="1"/>
    <xf numFmtId="175" fontId="29" fillId="0" borderId="0" xfId="61" applyNumberFormat="1" applyFont="1" applyAlignment="1">
      <alignment horizontal="right"/>
    </xf>
    <xf numFmtId="175" fontId="31" fillId="0" borderId="0" xfId="61" applyNumberFormat="1" applyFont="1" applyAlignment="1">
      <alignment horizontal="right"/>
    </xf>
    <xf numFmtId="175" fontId="30" fillId="3" borderId="0" xfId="59" applyNumberFormat="1" applyFont="1" applyFill="1" applyAlignment="1">
      <alignment horizontal="right"/>
    </xf>
    <xf numFmtId="175" fontId="30" fillId="3" borderId="0" xfId="60" applyNumberFormat="1" applyFont="1" applyFill="1" applyAlignment="1">
      <alignment horizontal="right"/>
    </xf>
    <xf numFmtId="175" fontId="30" fillId="3" borderId="0" xfId="61" applyNumberFormat="1" applyFont="1" applyFill="1" applyAlignment="1">
      <alignment horizontal="right"/>
    </xf>
    <xf numFmtId="175" fontId="30" fillId="0" borderId="0" xfId="61" applyNumberFormat="1" applyFont="1" applyAlignment="1">
      <alignment horizontal="right"/>
    </xf>
    <xf numFmtId="175" fontId="30" fillId="0" borderId="0" xfId="62" applyNumberFormat="1" applyFont="1" applyAlignment="1">
      <alignment horizontal="right"/>
    </xf>
    <xf numFmtId="175" fontId="29" fillId="3" borderId="0" xfId="65" applyNumberFormat="1" applyFont="1" applyFill="1" applyAlignment="1">
      <alignment horizontal="right"/>
    </xf>
    <xf numFmtId="175" fontId="29" fillId="3" borderId="0" xfId="59" applyNumberFormat="1" applyFont="1" applyFill="1" applyAlignment="1">
      <alignment horizontal="right"/>
    </xf>
    <xf numFmtId="175" fontId="29" fillId="3" borderId="0" xfId="60" applyNumberFormat="1" applyFont="1" applyFill="1" applyAlignment="1">
      <alignment horizontal="right"/>
    </xf>
    <xf numFmtId="175" fontId="29" fillId="3" borderId="0" xfId="61" applyNumberFormat="1" applyFont="1" applyFill="1" applyAlignment="1">
      <alignment horizontal="right"/>
    </xf>
    <xf numFmtId="175" fontId="29" fillId="0" borderId="0" xfId="65" applyNumberFormat="1" applyFont="1" applyAlignment="1">
      <alignment horizontal="right"/>
    </xf>
    <xf numFmtId="172" fontId="30" fillId="3" borderId="0" xfId="63" applyNumberFormat="1" applyFont="1" applyFill="1" applyAlignment="1">
      <alignment horizontal="right"/>
    </xf>
    <xf numFmtId="172" fontId="30" fillId="3" borderId="0" xfId="59" applyNumberFormat="1" applyFont="1" applyFill="1" applyAlignment="1">
      <alignment horizontal="right"/>
    </xf>
    <xf numFmtId="172" fontId="30" fillId="3" borderId="0" xfId="60" applyNumberFormat="1" applyFont="1" applyFill="1" applyAlignment="1">
      <alignment horizontal="right"/>
    </xf>
    <xf numFmtId="172" fontId="30" fillId="3" borderId="0" xfId="61" applyNumberFormat="1" applyFont="1" applyFill="1" applyAlignment="1">
      <alignment horizontal="right"/>
    </xf>
    <xf numFmtId="172" fontId="30" fillId="0" borderId="0" xfId="61" applyNumberFormat="1" applyFont="1" applyAlignment="1">
      <alignment horizontal="right"/>
    </xf>
    <xf numFmtId="172" fontId="30" fillId="0" borderId="0" xfId="62" applyNumberFormat="1" applyFont="1" applyAlignment="1">
      <alignment horizontal="right"/>
    </xf>
    <xf numFmtId="175" fontId="31" fillId="0" borderId="0" xfId="65" applyNumberFormat="1" applyFont="1" applyAlignment="1">
      <alignment horizontal="right"/>
    </xf>
    <xf numFmtId="175" fontId="31" fillId="2" borderId="0" xfId="65" applyNumberFormat="1" applyFont="1" applyFill="1" applyAlignment="1">
      <alignment horizontal="right"/>
    </xf>
    <xf numFmtId="168" fontId="29" fillId="0" borderId="0" xfId="35" applyNumberFormat="1" applyFont="1"/>
    <xf numFmtId="168" fontId="29" fillId="0" borderId="0" xfId="35" applyNumberFormat="1" applyFont="1" applyFill="1"/>
    <xf numFmtId="170" fontId="31" fillId="0" borderId="0" xfId="35" applyNumberFormat="1" applyFont="1"/>
    <xf numFmtId="10" fontId="29" fillId="0" borderId="0" xfId="26" applyNumberFormat="1" applyFont="1" applyAlignment="1">
      <alignment horizontal="right"/>
    </xf>
    <xf numFmtId="10" fontId="29" fillId="0" borderId="0" xfId="26" applyNumberFormat="1" applyFont="1" applyFill="1"/>
    <xf numFmtId="10" fontId="29" fillId="0" borderId="0" xfId="26" applyNumberFormat="1" applyFont="1" applyFill="1" applyAlignment="1">
      <alignment horizontal="right"/>
    </xf>
    <xf numFmtId="167" fontId="31" fillId="0" borderId="0" xfId="26" applyNumberFormat="1" applyFont="1" applyFill="1"/>
    <xf numFmtId="167" fontId="29" fillId="0" borderId="0" xfId="26" applyNumberFormat="1" applyFont="1" applyFill="1" applyAlignment="1">
      <alignment horizontal="right"/>
    </xf>
    <xf numFmtId="167" fontId="29" fillId="0" borderId="0" xfId="26" applyNumberFormat="1" applyFont="1" applyAlignment="1">
      <alignment horizontal="right"/>
    </xf>
    <xf numFmtId="9" fontId="31" fillId="0" borderId="0" xfId="26" applyFont="1" applyFill="1"/>
    <xf numFmtId="9" fontId="29" fillId="0" borderId="0" xfId="26" applyFont="1" applyFill="1"/>
    <xf numFmtId="0" fontId="2" fillId="5" borderId="0" xfId="0" applyFont="1" applyFill="1" applyAlignment="1">
      <alignment horizontal="center"/>
    </xf>
    <xf numFmtId="0" fontId="50" fillId="0" borderId="0" xfId="0" applyFont="1"/>
    <xf numFmtId="0" fontId="2" fillId="0" borderId="0" xfId="0" applyFont="1" applyAlignment="1">
      <alignment horizontal="center"/>
    </xf>
    <xf numFmtId="172" fontId="19" fillId="0" borderId="0" xfId="0" applyNumberFormat="1" applyFont="1" applyAlignment="1">
      <alignment horizontal="right"/>
    </xf>
    <xf numFmtId="37" fontId="19" fillId="0" borderId="0" xfId="0" applyNumberFormat="1" applyFont="1" applyAlignment="1">
      <alignment horizontal="right"/>
    </xf>
    <xf numFmtId="3" fontId="19" fillId="0" borderId="0" xfId="0" applyNumberFormat="1" applyFont="1" applyAlignment="1">
      <alignment horizontal="right"/>
    </xf>
    <xf numFmtId="166" fontId="19" fillId="0" borderId="0" xfId="1" applyNumberFormat="1" applyFont="1" applyAlignment="1">
      <alignment horizontal="right"/>
    </xf>
    <xf numFmtId="166" fontId="19" fillId="0" borderId="0" xfId="1" applyNumberFormat="1" applyFont="1" applyFill="1"/>
    <xf numFmtId="166" fontId="29" fillId="0" borderId="0" xfId="1" applyNumberFormat="1" applyFont="1" applyAlignment="1">
      <alignment horizontal="right"/>
    </xf>
    <xf numFmtId="166" fontId="29" fillId="0" borderId="0" xfId="1" applyNumberFormat="1" applyFont="1" applyFill="1" applyAlignment="1">
      <alignment horizontal="right"/>
    </xf>
    <xf numFmtId="166" fontId="31" fillId="0" borderId="0" xfId="1" applyNumberFormat="1" applyFont="1" applyFill="1" applyAlignment="1">
      <alignment horizontal="right"/>
    </xf>
    <xf numFmtId="43" fontId="29" fillId="0" borderId="0" xfId="1" applyFont="1" applyFill="1"/>
    <xf numFmtId="176" fontId="0" fillId="0" borderId="0" xfId="0" applyNumberFormat="1"/>
    <xf numFmtId="0" fontId="53" fillId="0" borderId="0" xfId="0" applyFont="1"/>
    <xf numFmtId="0" fontId="54" fillId="0" borderId="0" xfId="0" applyFont="1"/>
    <xf numFmtId="0" fontId="5" fillId="0" borderId="0" xfId="0" applyFont="1" applyAlignment="1">
      <alignment vertical="top"/>
    </xf>
    <xf numFmtId="0" fontId="55" fillId="7" borderId="0" xfId="0" applyFont="1" applyFill="1" applyAlignment="1">
      <alignment horizontal="left"/>
    </xf>
    <xf numFmtId="0" fontId="55" fillId="7" borderId="0" xfId="0" applyFont="1" applyFill="1" applyAlignment="1">
      <alignment horizontal="center"/>
    </xf>
    <xf numFmtId="0" fontId="57" fillId="0" borderId="0" xfId="0" applyFont="1"/>
    <xf numFmtId="0" fontId="55" fillId="0" borderId="0" xfId="0" applyFont="1" applyAlignment="1">
      <alignment horizontal="center"/>
    </xf>
    <xf numFmtId="0" fontId="59" fillId="0" borderId="0" xfId="0" applyFont="1"/>
    <xf numFmtId="0" fontId="60" fillId="0" borderId="0" xfId="0" applyFont="1"/>
    <xf numFmtId="0" fontId="62" fillId="0" borderId="0" xfId="0" applyFont="1"/>
    <xf numFmtId="0" fontId="61" fillId="0" borderId="0" xfId="0" applyFont="1"/>
    <xf numFmtId="0" fontId="55" fillId="7" borderId="0" xfId="0" applyFont="1" applyFill="1" applyAlignment="1">
      <alignment horizontal="center" vertical="center"/>
    </xf>
    <xf numFmtId="0" fontId="61" fillId="8" borderId="0" xfId="0" applyFont="1" applyFill="1"/>
    <xf numFmtId="172" fontId="19" fillId="8" borderId="0" xfId="0" applyNumberFormat="1" applyFont="1" applyFill="1" applyAlignment="1">
      <alignment horizontal="right"/>
    </xf>
    <xf numFmtId="37" fontId="19" fillId="8" borderId="0" xfId="0" applyNumberFormat="1" applyFont="1" applyFill="1" applyAlignment="1">
      <alignment horizontal="right"/>
    </xf>
    <xf numFmtId="0" fontId="55" fillId="8" borderId="0" xfId="0" applyFont="1" applyFill="1" applyAlignment="1">
      <alignment horizontal="center"/>
    </xf>
    <xf numFmtId="0" fontId="60" fillId="8" borderId="0" xfId="0" applyFont="1" applyFill="1"/>
    <xf numFmtId="0" fontId="59" fillId="8" borderId="0" xfId="0" applyFont="1" applyFill="1"/>
    <xf numFmtId="0" fontId="2" fillId="5" borderId="0" xfId="0" applyFont="1" applyFill="1" applyAlignment="1">
      <alignment horizontal="left"/>
    </xf>
    <xf numFmtId="0" fontId="52" fillId="9" borderId="0" xfId="0" applyFont="1" applyFill="1"/>
    <xf numFmtId="0" fontId="0" fillId="9" borderId="0" xfId="0" applyFill="1"/>
    <xf numFmtId="0" fontId="61" fillId="9" borderId="0" xfId="0" applyFont="1" applyFill="1"/>
    <xf numFmtId="172" fontId="19" fillId="9" borderId="0" xfId="0" applyNumberFormat="1" applyFont="1" applyFill="1" applyAlignment="1">
      <alignment horizontal="right"/>
    </xf>
    <xf numFmtId="37" fontId="19" fillId="9" borderId="0" xfId="0" applyNumberFormat="1" applyFont="1" applyFill="1" applyAlignment="1">
      <alignment horizontal="right"/>
    </xf>
    <xf numFmtId="0" fontId="58" fillId="8" borderId="0" xfId="0" applyFont="1" applyFill="1" applyAlignment="1">
      <alignment horizontal="left"/>
    </xf>
    <xf numFmtId="0" fontId="2" fillId="9" borderId="0" xfId="0" applyFont="1" applyFill="1" applyAlignment="1">
      <alignment horizontal="center"/>
    </xf>
    <xf numFmtId="3" fontId="50" fillId="0" borderId="0" xfId="0" applyNumberFormat="1" applyFont="1"/>
    <xf numFmtId="3" fontId="63" fillId="9" borderId="0" xfId="0" applyNumberFormat="1" applyFont="1" applyFill="1" applyAlignment="1">
      <alignment horizontal="center"/>
    </xf>
    <xf numFmtId="3" fontId="50" fillId="0" borderId="0" xfId="0" applyNumberFormat="1" applyFont="1" applyAlignment="1">
      <alignment horizontal="center"/>
    </xf>
    <xf numFmtId="3" fontId="51" fillId="0" borderId="0" xfId="0" applyNumberFormat="1" applyFont="1" applyAlignment="1">
      <alignment horizontal="center"/>
    </xf>
    <xf numFmtId="0" fontId="0" fillId="0" borderId="0" xfId="0" applyAlignment="1">
      <alignment horizontal="right"/>
    </xf>
    <xf numFmtId="9" fontId="51" fillId="0" borderId="0" xfId="0" applyNumberFormat="1" applyFont="1" applyAlignment="1">
      <alignment horizontal="right"/>
    </xf>
    <xf numFmtId="20" fontId="17" fillId="0" borderId="0" xfId="0" applyNumberFormat="1" applyFont="1" applyAlignment="1">
      <alignment horizontal="center" vertical="top" wrapText="1"/>
    </xf>
    <xf numFmtId="0" fontId="64" fillId="8" borderId="0" xfId="0" applyFont="1" applyFill="1"/>
    <xf numFmtId="0" fontId="65" fillId="0" borderId="0" xfId="0" applyFont="1"/>
    <xf numFmtId="0" fontId="20" fillId="0" borderId="0" xfId="69" applyFont="1"/>
    <xf numFmtId="0" fontId="66" fillId="0" borderId="0" xfId="69"/>
    <xf numFmtId="166" fontId="20" fillId="0" borderId="0" xfId="69" applyNumberFormat="1" applyFont="1"/>
    <xf numFmtId="0" fontId="27" fillId="4" borderId="0" xfId="69" applyFont="1" applyFill="1" applyAlignment="1">
      <alignment horizontal="center"/>
    </xf>
    <xf numFmtId="172" fontId="20" fillId="0" borderId="0" xfId="69" applyNumberFormat="1" applyFont="1"/>
    <xf numFmtId="37" fontId="20" fillId="0" borderId="0" xfId="69" applyNumberFormat="1" applyFont="1"/>
    <xf numFmtId="172" fontId="20" fillId="0" borderId="0" xfId="69" applyNumberFormat="1" applyFont="1" applyAlignment="1">
      <alignment horizontal="right"/>
    </xf>
    <xf numFmtId="0" fontId="27" fillId="5" borderId="0" xfId="69" applyFont="1" applyFill="1"/>
    <xf numFmtId="172" fontId="27" fillId="4" borderId="0" xfId="69" applyNumberFormat="1" applyFont="1" applyFill="1"/>
    <xf numFmtId="0" fontId="27" fillId="0" borderId="0" xfId="69" applyFont="1"/>
    <xf numFmtId="172" fontId="27" fillId="0" borderId="0" xfId="69" applyNumberFormat="1" applyFont="1"/>
    <xf numFmtId="172" fontId="33" fillId="0" borderId="0" xfId="69" applyNumberFormat="1" applyFont="1"/>
    <xf numFmtId="172" fontId="21" fillId="0" borderId="0" xfId="69" applyNumberFormat="1" applyFont="1"/>
    <xf numFmtId="172" fontId="34" fillId="0" borderId="0" xfId="69" applyNumberFormat="1" applyFont="1"/>
    <xf numFmtId="0" fontId="26" fillId="0" borderId="0" xfId="69" applyFont="1"/>
    <xf numFmtId="37" fontId="26" fillId="0" borderId="0" xfId="69" applyNumberFormat="1" applyFont="1"/>
    <xf numFmtId="172" fontId="27" fillId="5" borderId="0" xfId="69" applyNumberFormat="1" applyFont="1" applyFill="1"/>
    <xf numFmtId="0" fontId="27" fillId="4" borderId="0" xfId="69" applyFont="1" applyFill="1"/>
    <xf numFmtId="37" fontId="27" fillId="0" borderId="0" xfId="69" applyNumberFormat="1" applyFont="1"/>
    <xf numFmtId="0" fontId="33" fillId="0" borderId="0" xfId="69" applyFont="1"/>
    <xf numFmtId="0" fontId="25" fillId="0" borderId="0" xfId="69" applyFont="1"/>
    <xf numFmtId="172" fontId="27" fillId="4" borderId="0" xfId="69" applyNumberFormat="1" applyFont="1" applyFill="1" applyAlignment="1">
      <alignment horizontal="right"/>
    </xf>
    <xf numFmtId="172" fontId="4" fillId="4" borderId="0" xfId="69" applyNumberFormat="1" applyFont="1" applyFill="1" applyAlignment="1">
      <alignment horizontal="right"/>
    </xf>
    <xf numFmtId="0" fontId="27" fillId="4" borderId="0" xfId="69" applyFont="1" applyFill="1" applyAlignment="1">
      <alignment horizontal="left"/>
    </xf>
    <xf numFmtId="0" fontId="35" fillId="0" borderId="0" xfId="69" applyFont="1" applyAlignment="1">
      <alignment horizontal="left" wrapText="1"/>
    </xf>
    <xf numFmtId="0" fontId="36" fillId="3" borderId="0" xfId="69" applyFont="1" applyFill="1"/>
    <xf numFmtId="0" fontId="36" fillId="0" borderId="0" xfId="69" applyFont="1" applyAlignment="1">
      <alignment horizontal="right"/>
    </xf>
    <xf numFmtId="166" fontId="29" fillId="0" borderId="0" xfId="69" applyNumberFormat="1" applyFont="1" applyAlignment="1">
      <alignment horizontal="right"/>
    </xf>
    <xf numFmtId="172" fontId="29" fillId="0" borderId="0" xfId="69" applyNumberFormat="1" applyFont="1" applyAlignment="1">
      <alignment horizontal="right"/>
    </xf>
    <xf numFmtId="172" fontId="29" fillId="0" borderId="0" xfId="69" applyNumberFormat="1" applyFont="1"/>
    <xf numFmtId="172" fontId="27" fillId="4" borderId="0" xfId="69" applyNumberFormat="1" applyFont="1" applyFill="1" applyAlignment="1">
      <alignment horizontal="center"/>
    </xf>
    <xf numFmtId="172" fontId="20" fillId="0" borderId="0" xfId="69" applyNumberFormat="1" applyFont="1" applyAlignment="1">
      <alignment horizontal="center"/>
    </xf>
    <xf numFmtId="172" fontId="25" fillId="0" borderId="0" xfId="69" applyNumberFormat="1" applyFont="1"/>
    <xf numFmtId="172" fontId="25" fillId="0" borderId="0" xfId="69" applyNumberFormat="1" applyFont="1" applyAlignment="1">
      <alignment horizontal="right"/>
    </xf>
    <xf numFmtId="172" fontId="20" fillId="2" borderId="0" xfId="69" applyNumberFormat="1" applyFont="1" applyFill="1"/>
    <xf numFmtId="172" fontId="25" fillId="2" borderId="0" xfId="69" applyNumberFormat="1" applyFont="1" applyFill="1"/>
    <xf numFmtId="172" fontId="20" fillId="0" borderId="0" xfId="69" quotePrefix="1" applyNumberFormat="1" applyFont="1" applyAlignment="1">
      <alignment horizontal="right"/>
    </xf>
    <xf numFmtId="172" fontId="38" fillId="0" borderId="0" xfId="69" applyNumberFormat="1" applyFont="1"/>
    <xf numFmtId="172" fontId="4" fillId="4" borderId="0" xfId="69" applyNumberFormat="1" applyFont="1" applyFill="1" applyAlignment="1">
      <alignment horizontal="center"/>
    </xf>
    <xf numFmtId="0" fontId="27" fillId="0" borderId="0" xfId="69" applyFont="1" applyAlignment="1">
      <alignment horizontal="center"/>
    </xf>
    <xf numFmtId="172" fontId="39" fillId="0" borderId="0" xfId="69" applyNumberFormat="1" applyFont="1"/>
    <xf numFmtId="171" fontId="21" fillId="0" borderId="1" xfId="69" applyNumberFormat="1" applyFont="1" applyBorder="1" applyAlignment="1">
      <alignment horizontal="left"/>
    </xf>
    <xf numFmtId="171" fontId="20" fillId="0" borderId="1" xfId="69" applyNumberFormat="1" applyFont="1" applyBorder="1" applyAlignment="1">
      <alignment horizontal="left"/>
    </xf>
    <xf numFmtId="172" fontId="20" fillId="2" borderId="0" xfId="69" applyNumberFormat="1" applyFont="1" applyFill="1" applyAlignment="1">
      <alignment horizontal="center"/>
    </xf>
    <xf numFmtId="171" fontId="20" fillId="0" borderId="0" xfId="69" applyNumberFormat="1" applyFont="1" applyAlignment="1">
      <alignment horizontal="left"/>
    </xf>
    <xf numFmtId="172" fontId="66" fillId="0" borderId="0" xfId="69" applyNumberFormat="1"/>
    <xf numFmtId="0" fontId="40" fillId="4" borderId="0" xfId="69" applyFont="1" applyFill="1"/>
    <xf numFmtId="0" fontId="40" fillId="4" borderId="0" xfId="69" applyFont="1" applyFill="1" applyAlignment="1">
      <alignment horizontal="center"/>
    </xf>
    <xf numFmtId="172" fontId="40" fillId="4" borderId="0" xfId="69" applyNumberFormat="1" applyFont="1" applyFill="1" applyAlignment="1">
      <alignment horizontal="center"/>
    </xf>
    <xf numFmtId="172" fontId="40" fillId="4" borderId="0" xfId="69" quotePrefix="1" applyNumberFormat="1" applyFont="1" applyFill="1" applyAlignment="1">
      <alignment horizontal="center"/>
    </xf>
    <xf numFmtId="0" fontId="40" fillId="5" borderId="0" xfId="69" applyFont="1" applyFill="1" applyAlignment="1">
      <alignment horizontal="center"/>
    </xf>
    <xf numFmtId="1" fontId="40" fillId="4" borderId="0" xfId="69" applyNumberFormat="1" applyFont="1" applyFill="1" applyAlignment="1">
      <alignment horizontal="center"/>
    </xf>
    <xf numFmtId="0" fontId="31" fillId="0" borderId="0" xfId="69" applyFont="1"/>
    <xf numFmtId="0" fontId="29" fillId="0" borderId="0" xfId="69" applyFont="1"/>
    <xf numFmtId="172" fontId="40" fillId="4" borderId="0" xfId="69" applyNumberFormat="1" applyFont="1" applyFill="1"/>
    <xf numFmtId="3" fontId="40" fillId="5" borderId="0" xfId="69" applyNumberFormat="1" applyFont="1" applyFill="1" applyAlignment="1">
      <alignment horizontal="center"/>
    </xf>
    <xf numFmtId="0" fontId="40" fillId="0" borderId="0" xfId="69" applyFont="1"/>
    <xf numFmtId="0" fontId="41" fillId="0" borderId="0" xfId="69" applyFont="1"/>
    <xf numFmtId="0" fontId="40" fillId="4" borderId="0" xfId="69" applyFont="1" applyFill="1" applyAlignment="1">
      <alignment horizontal="left"/>
    </xf>
    <xf numFmtId="0" fontId="42" fillId="5" borderId="0" xfId="69" applyFont="1" applyFill="1" applyAlignment="1">
      <alignment horizontal="center"/>
    </xf>
    <xf numFmtId="0" fontId="29" fillId="0" borderId="0" xfId="69" applyFont="1" applyAlignment="1">
      <alignment horizontal="left"/>
    </xf>
    <xf numFmtId="167" fontId="29" fillId="0" borderId="0" xfId="69" applyNumberFormat="1" applyFont="1"/>
    <xf numFmtId="167" fontId="29" fillId="0" borderId="0" xfId="69" quotePrefix="1" applyNumberFormat="1" applyFont="1"/>
    <xf numFmtId="10" fontId="29" fillId="0" borderId="0" xfId="69" applyNumberFormat="1" applyFont="1"/>
    <xf numFmtId="3" fontId="29" fillId="0" borderId="0" xfId="69" applyNumberFormat="1" applyFont="1"/>
    <xf numFmtId="3" fontId="31" fillId="0" borderId="0" xfId="69" applyNumberFormat="1" applyFont="1"/>
    <xf numFmtId="167" fontId="29" fillId="2" borderId="0" xfId="69" applyNumberFormat="1" applyFont="1" applyFill="1"/>
    <xf numFmtId="2" fontId="29" fillId="0" borderId="0" xfId="69" applyNumberFormat="1" applyFont="1"/>
    <xf numFmtId="4" fontId="29" fillId="0" borderId="0" xfId="69" applyNumberFormat="1" applyFont="1"/>
    <xf numFmtId="0" fontId="31" fillId="0" borderId="0" xfId="69" quotePrefix="1" applyFont="1" applyAlignment="1">
      <alignment horizontal="left"/>
    </xf>
    <xf numFmtId="0" fontId="29" fillId="0" borderId="0" xfId="69" quotePrefix="1" applyFont="1" applyAlignment="1">
      <alignment horizontal="left"/>
    </xf>
    <xf numFmtId="173" fontId="29" fillId="0" borderId="0" xfId="69" applyNumberFormat="1" applyFont="1"/>
    <xf numFmtId="0" fontId="66" fillId="3" borderId="0" xfId="69" applyFill="1"/>
    <xf numFmtId="3" fontId="66" fillId="0" borderId="0" xfId="69" applyNumberFormat="1"/>
    <xf numFmtId="3" fontId="20" fillId="0" borderId="0" xfId="69" applyNumberFormat="1" applyFont="1"/>
    <xf numFmtId="4" fontId="66" fillId="0" borderId="0" xfId="69" applyNumberFormat="1"/>
    <xf numFmtId="9" fontId="66" fillId="0" borderId="0" xfId="69" applyNumberFormat="1"/>
    <xf numFmtId="0" fontId="66" fillId="0" borderId="0" xfId="69" applyAlignment="1">
      <alignment horizontal="right"/>
    </xf>
    <xf numFmtId="0" fontId="40" fillId="4" borderId="0" xfId="69" applyFont="1" applyFill="1" applyAlignment="1">
      <alignment horizontal="right"/>
    </xf>
    <xf numFmtId="172" fontId="40" fillId="4" borderId="0" xfId="69" applyNumberFormat="1" applyFont="1" applyFill="1" applyAlignment="1">
      <alignment horizontal="right"/>
    </xf>
    <xf numFmtId="172" fontId="40" fillId="4" borderId="0" xfId="69" quotePrefix="1" applyNumberFormat="1" applyFont="1" applyFill="1" applyAlignment="1">
      <alignment horizontal="right"/>
    </xf>
    <xf numFmtId="0" fontId="40" fillId="5" borderId="0" xfId="69" applyFont="1" applyFill="1" applyAlignment="1">
      <alignment horizontal="right"/>
    </xf>
    <xf numFmtId="172" fontId="67" fillId="10" borderId="0" xfId="69" applyNumberFormat="1" applyFont="1" applyFill="1" applyAlignment="1">
      <alignment horizontal="right"/>
    </xf>
    <xf numFmtId="172" fontId="19" fillId="0" borderId="0" xfId="69" applyNumberFormat="1" applyFont="1" applyAlignment="1">
      <alignment horizontal="right"/>
    </xf>
    <xf numFmtId="37" fontId="19" fillId="0" borderId="0" xfId="69" applyNumberFormat="1" applyFont="1" applyAlignment="1">
      <alignment horizontal="right"/>
    </xf>
    <xf numFmtId="3" fontId="19" fillId="0" borderId="0" xfId="69" applyNumberFormat="1" applyFont="1" applyAlignment="1">
      <alignment horizontal="right"/>
    </xf>
    <xf numFmtId="0" fontId="19" fillId="0" borderId="0" xfId="69" applyFont="1"/>
    <xf numFmtId="0" fontId="29" fillId="3" borderId="0" xfId="69" applyFont="1" applyFill="1"/>
    <xf numFmtId="172" fontId="19" fillId="3" borderId="0" xfId="69" applyNumberFormat="1" applyFont="1" applyFill="1" applyAlignment="1">
      <alignment horizontal="right"/>
    </xf>
    <xf numFmtId="0" fontId="19" fillId="3" borderId="0" xfId="69" applyFont="1" applyFill="1"/>
    <xf numFmtId="37" fontId="19" fillId="0" borderId="3" xfId="69" applyNumberFormat="1" applyFont="1" applyBorder="1" applyAlignment="1">
      <alignment horizontal="right"/>
    </xf>
    <xf numFmtId="166" fontId="68" fillId="0" borderId="0" xfId="35" applyNumberFormat="1" applyFont="1" applyFill="1" applyBorder="1" applyAlignment="1">
      <alignment horizontal="right"/>
    </xf>
    <xf numFmtId="37" fontId="19" fillId="3" borderId="3" xfId="69" applyNumberFormat="1" applyFont="1" applyFill="1" applyBorder="1" applyAlignment="1">
      <alignment horizontal="right"/>
    </xf>
    <xf numFmtId="37" fontId="19" fillId="3" borderId="0" xfId="69" applyNumberFormat="1" applyFont="1" applyFill="1" applyAlignment="1">
      <alignment horizontal="right"/>
    </xf>
    <xf numFmtId="3" fontId="19" fillId="3" borderId="0" xfId="69" applyNumberFormat="1" applyFont="1" applyFill="1" applyAlignment="1">
      <alignment horizontal="right"/>
    </xf>
    <xf numFmtId="0" fontId="43" fillId="0" borderId="0" xfId="69" applyFont="1" applyAlignment="1">
      <alignment horizontal="right" vertical="center" readingOrder="1"/>
    </xf>
    <xf numFmtId="0" fontId="40" fillId="6" borderId="0" xfId="69" applyFont="1" applyFill="1" applyAlignment="1">
      <alignment horizontal="left"/>
    </xf>
    <xf numFmtId="0" fontId="40" fillId="6" borderId="0" xfId="69" applyFont="1" applyFill="1" applyAlignment="1">
      <alignment horizontal="right"/>
    </xf>
    <xf numFmtId="172" fontId="40" fillId="6" borderId="0" xfId="69" applyNumberFormat="1" applyFont="1" applyFill="1" applyAlignment="1">
      <alignment horizontal="right"/>
    </xf>
    <xf numFmtId="172" fontId="40" fillId="6" borderId="0" xfId="69" quotePrefix="1" applyNumberFormat="1" applyFont="1" applyFill="1" applyAlignment="1">
      <alignment horizontal="right"/>
    </xf>
    <xf numFmtId="0" fontId="67" fillId="11" borderId="0" xfId="41" applyFont="1" applyFill="1" applyAlignment="1">
      <alignment horizontal="right"/>
    </xf>
    <xf numFmtId="0" fontId="67" fillId="7" borderId="0" xfId="41" applyFont="1" applyFill="1" applyAlignment="1">
      <alignment horizontal="center"/>
    </xf>
    <xf numFmtId="0" fontId="45" fillId="0" borderId="0" xfId="69" applyFont="1"/>
    <xf numFmtId="0" fontId="46" fillId="0" borderId="0" xfId="69" applyFont="1" applyAlignment="1">
      <alignment horizontal="right"/>
    </xf>
    <xf numFmtId="172" fontId="46" fillId="0" borderId="0" xfId="69" applyNumberFormat="1" applyFont="1" applyAlignment="1">
      <alignment horizontal="right"/>
    </xf>
    <xf numFmtId="172" fontId="46" fillId="0" borderId="0" xfId="69" quotePrefix="1" applyNumberFormat="1" applyFont="1" applyAlignment="1">
      <alignment horizontal="right"/>
    </xf>
    <xf numFmtId="0" fontId="28" fillId="0" borderId="0" xfId="69" applyFont="1"/>
    <xf numFmtId="0" fontId="28" fillId="0" borderId="0" xfId="69" applyFont="1" applyAlignment="1">
      <alignment horizontal="right"/>
    </xf>
    <xf numFmtId="0" fontId="30" fillId="0" borderId="0" xfId="69" applyFont="1"/>
    <xf numFmtId="167" fontId="30" fillId="0" borderId="0" xfId="69" applyNumberFormat="1" applyFont="1" applyAlignment="1">
      <alignment horizontal="right"/>
    </xf>
    <xf numFmtId="172" fontId="29" fillId="3" borderId="0" xfId="69" applyNumberFormat="1" applyFont="1" applyFill="1" applyAlignment="1">
      <alignment horizontal="right"/>
    </xf>
    <xf numFmtId="166" fontId="29" fillId="0" borderId="0" xfId="69" applyNumberFormat="1" applyFont="1"/>
    <xf numFmtId="0" fontId="29" fillId="6" borderId="0" xfId="69" applyFont="1" applyFill="1"/>
    <xf numFmtId="0" fontId="29" fillId="6" borderId="0" xfId="69" applyFont="1" applyFill="1" applyAlignment="1">
      <alignment horizontal="right"/>
    </xf>
    <xf numFmtId="172" fontId="29" fillId="6" borderId="0" xfId="69" applyNumberFormat="1" applyFont="1" applyFill="1" applyAlignment="1">
      <alignment horizontal="right"/>
    </xf>
    <xf numFmtId="172" fontId="29" fillId="11" borderId="0" xfId="41" applyNumberFormat="1" applyFont="1" applyFill="1" applyAlignment="1">
      <alignment horizontal="right"/>
    </xf>
    <xf numFmtId="0" fontId="45" fillId="0" borderId="0" xfId="69" applyFont="1" applyAlignment="1">
      <alignment horizontal="right"/>
    </xf>
    <xf numFmtId="10" fontId="29" fillId="0" borderId="0" xfId="69" applyNumberFormat="1" applyFont="1" applyAlignment="1">
      <alignment horizontal="right"/>
    </xf>
    <xf numFmtId="166" fontId="29" fillId="0" borderId="0" xfId="50" applyNumberFormat="1" applyFont="1" applyFill="1" applyBorder="1"/>
    <xf numFmtId="0" fontId="30" fillId="3" borderId="0" xfId="69" applyFont="1" applyFill="1"/>
    <xf numFmtId="10" fontId="30" fillId="3" borderId="0" xfId="69" applyNumberFormat="1" applyFont="1" applyFill="1" applyAlignment="1">
      <alignment horizontal="right"/>
    </xf>
    <xf numFmtId="167" fontId="30" fillId="3" borderId="0" xfId="69" applyNumberFormat="1" applyFont="1" applyFill="1" applyAlignment="1">
      <alignment horizontal="right"/>
    </xf>
    <xf numFmtId="167" fontId="30" fillId="2" borderId="0" xfId="45" applyNumberFormat="1" applyFont="1" applyFill="1" applyAlignment="1">
      <alignment horizontal="right"/>
    </xf>
    <xf numFmtId="167" fontId="30" fillId="0" borderId="0" xfId="45" applyNumberFormat="1" applyFont="1" applyFill="1" applyBorder="1" applyAlignment="1">
      <alignment horizontal="right"/>
    </xf>
    <xf numFmtId="10" fontId="30" fillId="3" borderId="0" xfId="69" applyNumberFormat="1" applyFont="1" applyFill="1"/>
    <xf numFmtId="10" fontId="30" fillId="0" borderId="0" xfId="69" applyNumberFormat="1" applyFont="1"/>
    <xf numFmtId="10" fontId="30" fillId="0" borderId="0" xfId="69" applyNumberFormat="1" applyFont="1" applyAlignment="1">
      <alignment horizontal="right"/>
    </xf>
    <xf numFmtId="167" fontId="69" fillId="0" borderId="0" xfId="45" applyNumberFormat="1" applyFont="1" applyFill="1" applyBorder="1" applyAlignment="1">
      <alignment horizontal="right"/>
    </xf>
    <xf numFmtId="37" fontId="29" fillId="0" borderId="0" xfId="69" applyNumberFormat="1" applyFont="1" applyAlignment="1">
      <alignment horizontal="right"/>
    </xf>
    <xf numFmtId="174" fontId="29" fillId="0" borderId="0" xfId="69" applyNumberFormat="1" applyFont="1" applyAlignment="1">
      <alignment horizontal="right"/>
    </xf>
    <xf numFmtId="0" fontId="29" fillId="3" borderId="0" xfId="69" quotePrefix="1" applyFont="1" applyFill="1" applyAlignment="1">
      <alignment horizontal="left"/>
    </xf>
    <xf numFmtId="3" fontId="29" fillId="3" borderId="0" xfId="69" applyNumberFormat="1" applyFont="1" applyFill="1" applyAlignment="1">
      <alignment horizontal="right"/>
    </xf>
    <xf numFmtId="171" fontId="29" fillId="3" borderId="0" xfId="69" applyNumberFormat="1" applyFont="1" applyFill="1"/>
    <xf numFmtId="3" fontId="29" fillId="0" borderId="0" xfId="69" applyNumberFormat="1" applyFont="1" applyAlignment="1">
      <alignment horizontal="right"/>
    </xf>
    <xf numFmtId="166" fontId="29" fillId="0" borderId="0" xfId="52" applyNumberFormat="1" applyFont="1" applyFill="1" applyBorder="1" applyAlignment="1">
      <alignment horizontal="right"/>
    </xf>
    <xf numFmtId="166" fontId="68" fillId="12" borderId="0" xfId="35" applyNumberFormat="1" applyFont="1" applyFill="1" applyBorder="1" applyAlignment="1">
      <alignment horizontal="right"/>
    </xf>
    <xf numFmtId="167" fontId="29" fillId="11" borderId="0" xfId="53" applyNumberFormat="1" applyFont="1" applyFill="1" applyBorder="1" applyAlignment="1">
      <alignment horizontal="right"/>
    </xf>
    <xf numFmtId="0" fontId="29" fillId="0" borderId="0" xfId="69" applyFont="1" applyAlignment="1">
      <alignment horizontal="right"/>
    </xf>
    <xf numFmtId="3" fontId="29" fillId="3" borderId="0" xfId="69" applyNumberFormat="1" applyFont="1" applyFill="1"/>
    <xf numFmtId="0" fontId="42" fillId="3" borderId="0" xfId="69" applyFont="1" applyFill="1" applyAlignment="1">
      <alignment horizontal="right"/>
    </xf>
    <xf numFmtId="0" fontId="30" fillId="3" borderId="0" xfId="69" applyFont="1" applyFill="1" applyAlignment="1">
      <alignment horizontal="right"/>
    </xf>
    <xf numFmtId="171" fontId="29" fillId="3" borderId="0" xfId="69" applyNumberFormat="1" applyFont="1" applyFill="1" applyAlignment="1">
      <alignment horizontal="right"/>
    </xf>
    <xf numFmtId="166" fontId="29" fillId="12" borderId="0" xfId="35" applyNumberFormat="1" applyFont="1" applyFill="1" applyBorder="1" applyAlignment="1">
      <alignment horizontal="right"/>
    </xf>
    <xf numFmtId="166" fontId="30" fillId="0" borderId="0" xfId="69" applyNumberFormat="1" applyFont="1"/>
    <xf numFmtId="167" fontId="30" fillId="0" borderId="0" xfId="69" applyNumberFormat="1" applyFont="1"/>
    <xf numFmtId="167" fontId="48" fillId="0" borderId="0" xfId="69" applyNumberFormat="1" applyFont="1" applyAlignment="1">
      <alignment horizontal="right"/>
    </xf>
    <xf numFmtId="1" fontId="29" fillId="3" borderId="0" xfId="69" applyNumberFormat="1" applyFont="1" applyFill="1" applyAlignment="1">
      <alignment horizontal="right"/>
    </xf>
    <xf numFmtId="167" fontId="30" fillId="2" borderId="0" xfId="44" applyNumberFormat="1" applyFont="1" applyFill="1" applyAlignment="1">
      <alignment horizontal="right"/>
    </xf>
    <xf numFmtId="167" fontId="30" fillId="0" borderId="0" xfId="44" applyNumberFormat="1" applyFont="1" applyFill="1" applyBorder="1" applyAlignment="1">
      <alignment horizontal="right"/>
    </xf>
    <xf numFmtId="172" fontId="29" fillId="0" borderId="0" xfId="69" quotePrefix="1" applyNumberFormat="1" applyFont="1" applyAlignment="1">
      <alignment horizontal="center"/>
    </xf>
    <xf numFmtId="171" fontId="29" fillId="0" borderId="0" xfId="69" applyNumberFormat="1" applyFont="1"/>
    <xf numFmtId="3" fontId="29" fillId="0" borderId="0" xfId="69" quotePrefix="1" applyNumberFormat="1" applyFont="1" applyAlignment="1">
      <alignment horizontal="right"/>
    </xf>
    <xf numFmtId="0" fontId="23" fillId="0" borderId="0" xfId="69" applyFont="1"/>
    <xf numFmtId="166" fontId="44" fillId="0" borderId="0" xfId="35" applyNumberFormat="1" applyFont="1" applyFill="1" applyBorder="1" applyAlignment="1">
      <alignment horizontal="right"/>
    </xf>
    <xf numFmtId="167" fontId="29" fillId="11" borderId="0" xfId="57" applyNumberFormat="1" applyFont="1" applyFill="1" applyBorder="1" applyAlignment="1">
      <alignment horizontal="right"/>
    </xf>
    <xf numFmtId="0" fontId="45" fillId="3" borderId="0" xfId="69" applyFont="1" applyFill="1"/>
    <xf numFmtId="0" fontId="45" fillId="3" borderId="0" xfId="69" applyFont="1" applyFill="1" applyAlignment="1">
      <alignment horizontal="right"/>
    </xf>
    <xf numFmtId="0" fontId="29" fillId="3" borderId="0" xfId="69" applyFont="1" applyFill="1" applyAlignment="1">
      <alignment horizontal="right"/>
    </xf>
    <xf numFmtId="37" fontId="29" fillId="3" borderId="0" xfId="69" applyNumberFormat="1" applyFont="1" applyFill="1" applyAlignment="1">
      <alignment horizontal="right"/>
    </xf>
    <xf numFmtId="166" fontId="66" fillId="0" borderId="0" xfId="69" applyNumberFormat="1"/>
    <xf numFmtId="0" fontId="23" fillId="3" borderId="0" xfId="69" applyFont="1" applyFill="1"/>
    <xf numFmtId="167" fontId="29" fillId="11" borderId="0" xfId="56" applyNumberFormat="1" applyFont="1" applyFill="1" applyBorder="1" applyAlignment="1">
      <alignment horizontal="right"/>
    </xf>
    <xf numFmtId="175" fontId="66" fillId="0" borderId="0" xfId="69" applyNumberFormat="1"/>
    <xf numFmtId="175" fontId="29" fillId="3" borderId="0" xfId="64" applyNumberFormat="1" applyFont="1" applyFill="1" applyAlignment="1">
      <alignment horizontal="right"/>
    </xf>
    <xf numFmtId="175" fontId="68" fillId="0" borderId="0" xfId="62" applyNumberFormat="1" applyFont="1" applyAlignment="1">
      <alignment horizontal="right"/>
    </xf>
    <xf numFmtId="0" fontId="20" fillId="0" borderId="0" xfId="69" quotePrefix="1" applyFont="1"/>
    <xf numFmtId="175" fontId="68" fillId="12" borderId="0" xfId="66" applyNumberFormat="1" applyFont="1" applyFill="1" applyAlignment="1">
      <alignment horizontal="right"/>
    </xf>
    <xf numFmtId="175" fontId="30" fillId="12" borderId="0" xfId="62" applyNumberFormat="1" applyFont="1" applyFill="1" applyAlignment="1">
      <alignment horizontal="right"/>
    </xf>
    <xf numFmtId="0" fontId="44" fillId="0" borderId="0" xfId="69" applyFont="1"/>
    <xf numFmtId="9" fontId="68" fillId="0" borderId="0" xfId="69" applyNumberFormat="1" applyFont="1" applyAlignment="1">
      <alignment horizontal="right"/>
    </xf>
    <xf numFmtId="167" fontId="29" fillId="0" borderId="0" xfId="26" applyNumberFormat="1" applyFont="1" applyFill="1" applyBorder="1" applyAlignment="1">
      <alignment horizontal="right"/>
    </xf>
    <xf numFmtId="9" fontId="31" fillId="0" borderId="0" xfId="69" applyNumberFormat="1" applyFont="1"/>
    <xf numFmtId="0" fontId="20" fillId="0" borderId="0" xfId="69" applyFont="1" applyAlignment="1">
      <alignment horizontal="left"/>
    </xf>
    <xf numFmtId="37" fontId="29" fillId="0" borderId="0" xfId="69" applyNumberFormat="1" applyFont="1"/>
    <xf numFmtId="0" fontId="18" fillId="0" borderId="0" xfId="69" applyFont="1"/>
    <xf numFmtId="0" fontId="49" fillId="0" borderId="0" xfId="69" applyFont="1"/>
    <xf numFmtId="0" fontId="49" fillId="0" borderId="0" xfId="69" applyFont="1" applyAlignment="1">
      <alignment wrapText="1"/>
    </xf>
    <xf numFmtId="0" fontId="6" fillId="0" borderId="0" xfId="0" applyFont="1" applyAlignment="1">
      <alignment wrapText="1"/>
    </xf>
    <xf numFmtId="177" fontId="19" fillId="0" borderId="0" xfId="0" applyNumberFormat="1" applyFont="1" applyAlignment="1">
      <alignment horizontal="right"/>
    </xf>
    <xf numFmtId="177" fontId="18" fillId="0" borderId="0" xfId="0" applyNumberFormat="1" applyFont="1" applyAlignment="1">
      <alignment horizontal="right"/>
    </xf>
    <xf numFmtId="167" fontId="19" fillId="0" borderId="0" xfId="68" applyNumberFormat="1" applyFont="1" applyAlignment="1">
      <alignment horizontal="right"/>
    </xf>
    <xf numFmtId="167" fontId="18" fillId="0" borderId="0" xfId="68" applyNumberFormat="1" applyFont="1" applyAlignment="1">
      <alignment horizontal="right"/>
    </xf>
    <xf numFmtId="0" fontId="71" fillId="0" borderId="0" xfId="0" applyFont="1"/>
    <xf numFmtId="0" fontId="72" fillId="0" borderId="0" xfId="0" applyFont="1"/>
    <xf numFmtId="0" fontId="55" fillId="0" borderId="0" xfId="0" applyFont="1" applyAlignment="1">
      <alignment horizontal="center" vertical="center"/>
    </xf>
    <xf numFmtId="0" fontId="74" fillId="7" borderId="0" xfId="0" applyFont="1" applyFill="1" applyAlignment="1">
      <alignment horizontal="center" vertical="center"/>
    </xf>
    <xf numFmtId="0" fontId="75" fillId="0" borderId="0" xfId="0" applyFont="1"/>
    <xf numFmtId="0" fontId="76" fillId="0" borderId="0" xfId="0" applyFont="1"/>
    <xf numFmtId="177" fontId="73" fillId="0" borderId="0" xfId="0" applyNumberFormat="1" applyFont="1" applyAlignment="1">
      <alignment horizontal="right"/>
    </xf>
    <xf numFmtId="0" fontId="77" fillId="8" borderId="0" xfId="0" applyFont="1" applyFill="1"/>
    <xf numFmtId="0" fontId="78" fillId="0" borderId="0" xfId="0" applyFont="1"/>
    <xf numFmtId="0" fontId="72" fillId="8" borderId="0" xfId="0" applyFont="1" applyFill="1"/>
    <xf numFmtId="0" fontId="70" fillId="0" borderId="0" xfId="0" applyFont="1"/>
    <xf numFmtId="0" fontId="58" fillId="8" borderId="0" xfId="0" applyFont="1" applyFill="1" applyAlignment="1">
      <alignment horizontal="center"/>
    </xf>
    <xf numFmtId="37" fontId="18" fillId="0" borderId="0" xfId="0" applyNumberFormat="1" applyFont="1" applyAlignment="1">
      <alignment horizontal="right"/>
    </xf>
    <xf numFmtId="172" fontId="18" fillId="0" borderId="0" xfId="0" applyNumberFormat="1" applyFont="1" applyAlignment="1">
      <alignment horizontal="right"/>
    </xf>
    <xf numFmtId="37" fontId="60" fillId="8" borderId="0" xfId="0" applyNumberFormat="1" applyFont="1" applyFill="1"/>
    <xf numFmtId="0" fontId="76" fillId="9" borderId="0" xfId="0" applyFont="1" applyFill="1"/>
    <xf numFmtId="0" fontId="0" fillId="13" borderId="0" xfId="0" applyFill="1"/>
    <xf numFmtId="3" fontId="51" fillId="0" borderId="0" xfId="0" applyNumberFormat="1" applyFont="1"/>
    <xf numFmtId="0" fontId="80" fillId="7" borderId="0" xfId="0" applyFont="1" applyFill="1" applyAlignment="1">
      <alignment horizontal="right"/>
    </xf>
    <xf numFmtId="168" fontId="51" fillId="0" borderId="0" xfId="1" applyNumberFormat="1" applyFont="1" applyFill="1" applyAlignment="1">
      <alignment horizontal="right"/>
    </xf>
    <xf numFmtId="168" fontId="51" fillId="0" borderId="0" xfId="70" applyNumberFormat="1" applyFont="1" applyFill="1" applyAlignment="1">
      <alignment horizontal="right"/>
    </xf>
    <xf numFmtId="168" fontId="51" fillId="0" borderId="0" xfId="1" applyNumberFormat="1" applyFont="1" applyFill="1"/>
    <xf numFmtId="168" fontId="51" fillId="0" borderId="0" xfId="0" applyNumberFormat="1" applyFont="1"/>
    <xf numFmtId="166" fontId="51" fillId="0" borderId="0" xfId="71" applyNumberFormat="1" applyFont="1" applyFill="1" applyAlignment="1">
      <alignment horizontal="right"/>
    </xf>
    <xf numFmtId="172" fontId="20" fillId="0" borderId="0" xfId="31" applyNumberFormat="1" applyAlignment="1">
      <alignment horizontal="center"/>
    </xf>
    <xf numFmtId="172" fontId="25" fillId="0" borderId="0" xfId="31" applyNumberFormat="1" applyFont="1"/>
    <xf numFmtId="172" fontId="25" fillId="0" borderId="0" xfId="31" applyNumberFormat="1" applyFont="1" applyAlignment="1">
      <alignment horizontal="right"/>
    </xf>
    <xf numFmtId="172" fontId="20" fillId="0" borderId="0" xfId="31" applyNumberFormat="1"/>
    <xf numFmtId="172" fontId="25" fillId="2" borderId="0" xfId="31" applyNumberFormat="1" applyFont="1" applyFill="1"/>
    <xf numFmtId="172" fontId="38" fillId="0" borderId="0" xfId="31" applyNumberFormat="1" applyFont="1"/>
    <xf numFmtId="172" fontId="4" fillId="4" borderId="0" xfId="31" applyNumberFormat="1" applyFont="1" applyFill="1" applyAlignment="1">
      <alignment horizontal="center"/>
    </xf>
    <xf numFmtId="172" fontId="39" fillId="0" borderId="0" xfId="31" applyNumberFormat="1" applyFont="1"/>
    <xf numFmtId="172" fontId="20" fillId="2" borderId="0" xfId="31" applyNumberFormat="1" applyFill="1" applyAlignment="1">
      <alignment horizontal="center"/>
    </xf>
    <xf numFmtId="172" fontId="20" fillId="0" borderId="0" xfId="31" applyNumberFormat="1" applyAlignment="1">
      <alignment horizontal="right"/>
    </xf>
    <xf numFmtId="172" fontId="27" fillId="4" borderId="0" xfId="31" applyNumberFormat="1" applyFont="1" applyFill="1" applyAlignment="1">
      <alignment horizontal="center"/>
    </xf>
    <xf numFmtId="0" fontId="20" fillId="0" borderId="0" xfId="31"/>
    <xf numFmtId="172" fontId="27" fillId="4" borderId="0" xfId="31" applyNumberFormat="1" applyFont="1" applyFill="1"/>
    <xf numFmtId="0" fontId="27" fillId="0" borderId="0" xfId="31" applyFont="1"/>
    <xf numFmtId="37" fontId="26" fillId="0" borderId="0" xfId="31" applyNumberFormat="1" applyFont="1"/>
    <xf numFmtId="172" fontId="27" fillId="5" borderId="0" xfId="31" applyNumberFormat="1" applyFont="1" applyFill="1"/>
    <xf numFmtId="0" fontId="25" fillId="0" borderId="0" xfId="31" applyFont="1"/>
    <xf numFmtId="172" fontId="4" fillId="4" borderId="0" xfId="31" applyNumberFormat="1" applyFont="1" applyFill="1" applyAlignment="1">
      <alignment horizontal="right"/>
    </xf>
    <xf numFmtId="167" fontId="29" fillId="0" borderId="0" xfId="31" applyNumberFormat="1" applyFont="1"/>
    <xf numFmtId="172" fontId="40" fillId="4" borderId="0" xfId="40" applyNumberFormat="1" applyFont="1" applyFill="1"/>
    <xf numFmtId="3" fontId="31" fillId="0" borderId="0" xfId="31" applyNumberFormat="1" applyFont="1"/>
    <xf numFmtId="167" fontId="29" fillId="2" borderId="0" xfId="31" applyNumberFormat="1" applyFont="1" applyFill="1"/>
    <xf numFmtId="2" fontId="29" fillId="0" borderId="0" xfId="31" applyNumberFormat="1" applyFont="1"/>
    <xf numFmtId="0" fontId="29" fillId="0" borderId="0" xfId="31" applyFont="1"/>
    <xf numFmtId="0" fontId="28" fillId="0" borderId="0" xfId="31" applyFont="1"/>
    <xf numFmtId="0" fontId="29" fillId="0" borderId="0" xfId="31" applyFont="1" applyAlignment="1">
      <alignment horizontal="right"/>
    </xf>
    <xf numFmtId="0" fontId="81" fillId="0" borderId="0" xfId="0" applyFont="1" applyAlignment="1">
      <alignment horizontal="left" indent="1"/>
    </xf>
    <xf numFmtId="0" fontId="82" fillId="0" borderId="0" xfId="0" applyFont="1"/>
    <xf numFmtId="0" fontId="27" fillId="4" borderId="0" xfId="31" applyFont="1" applyFill="1" applyAlignment="1">
      <alignment horizontal="center"/>
    </xf>
    <xf numFmtId="172" fontId="40" fillId="4" borderId="0" xfId="31" applyNumberFormat="1" applyFont="1" applyFill="1"/>
    <xf numFmtId="0" fontId="45" fillId="0" borderId="0" xfId="31" applyFont="1"/>
    <xf numFmtId="3" fontId="29" fillId="0" borderId="0" xfId="31" applyNumberFormat="1" applyFont="1" applyAlignment="1">
      <alignment horizontal="right"/>
    </xf>
    <xf numFmtId="0" fontId="30" fillId="0" borderId="0" xfId="31" applyFont="1"/>
    <xf numFmtId="167" fontId="29" fillId="0" borderId="0" xfId="68" applyNumberFormat="1" applyFont="1" applyAlignment="1">
      <alignment horizontal="right"/>
    </xf>
    <xf numFmtId="0" fontId="40" fillId="4" borderId="0" xfId="31" applyFont="1" applyFill="1"/>
    <xf numFmtId="0" fontId="82" fillId="0" borderId="0" xfId="0" applyFont="1" applyAlignment="1">
      <alignment horizontal="left" indent="1"/>
    </xf>
    <xf numFmtId="177" fontId="84" fillId="0" borderId="0" xfId="0" applyNumberFormat="1" applyFont="1" applyAlignment="1">
      <alignment horizontal="left"/>
    </xf>
    <xf numFmtId="0" fontId="2" fillId="7" borderId="0" xfId="0" applyFont="1" applyFill="1" applyAlignment="1">
      <alignment horizontal="left" vertical="center"/>
    </xf>
    <xf numFmtId="0" fontId="51" fillId="0" borderId="0" xfId="0" applyFont="1"/>
    <xf numFmtId="0" fontId="85" fillId="0" borderId="0" xfId="0" applyFont="1"/>
    <xf numFmtId="177" fontId="19" fillId="2" borderId="0" xfId="0" applyNumberFormat="1" applyFont="1" applyFill="1" applyAlignment="1">
      <alignment horizontal="right"/>
    </xf>
    <xf numFmtId="177" fontId="18" fillId="2" borderId="0" xfId="0" applyNumberFormat="1" applyFont="1" applyFill="1" applyAlignment="1">
      <alignment horizontal="right"/>
    </xf>
    <xf numFmtId="0" fontId="71" fillId="0" borderId="0" xfId="0" applyFont="1" applyAlignment="1">
      <alignment vertical="top"/>
    </xf>
    <xf numFmtId="167" fontId="18" fillId="0" borderId="0" xfId="68" applyNumberFormat="1" applyFont="1" applyFill="1" applyAlignment="1">
      <alignment horizontal="right"/>
    </xf>
    <xf numFmtId="177" fontId="18" fillId="12" borderId="0" xfId="0" applyNumberFormat="1" applyFont="1" applyFill="1" applyAlignment="1">
      <alignment horizontal="right"/>
    </xf>
    <xf numFmtId="177" fontId="19" fillId="12" borderId="0" xfId="0" applyNumberFormat="1" applyFont="1" applyFill="1" applyAlignment="1">
      <alignment horizontal="right"/>
    </xf>
    <xf numFmtId="167" fontId="18" fillId="0" borderId="0" xfId="68" applyNumberFormat="1" applyFont="1" applyFill="1" applyBorder="1" applyAlignment="1">
      <alignment horizontal="right"/>
    </xf>
    <xf numFmtId="167" fontId="18" fillId="12" borderId="0" xfId="68" applyNumberFormat="1" applyFont="1" applyFill="1" applyBorder="1" applyAlignment="1">
      <alignment horizontal="right"/>
    </xf>
    <xf numFmtId="3" fontId="63" fillId="0" borderId="0" xfId="0" applyNumberFormat="1" applyFont="1" applyAlignment="1">
      <alignment horizontal="center"/>
    </xf>
    <xf numFmtId="167" fontId="62" fillId="0" borderId="0" xfId="68" applyNumberFormat="1" applyFont="1" applyFill="1" applyBorder="1" applyAlignment="1">
      <alignment horizontal="right" vertical="center"/>
    </xf>
    <xf numFmtId="0" fontId="58" fillId="14" borderId="0" xfId="0" applyFont="1" applyFill="1" applyAlignment="1">
      <alignment horizontal="center"/>
    </xf>
    <xf numFmtId="167" fontId="62" fillId="12" borderId="0" xfId="45" applyNumberFormat="1" applyFont="1" applyFill="1" applyBorder="1" applyAlignment="1">
      <alignment horizontal="right"/>
    </xf>
    <xf numFmtId="167" fontId="62" fillId="12" borderId="0" xfId="0" applyNumberFormat="1" applyFont="1" applyFill="1" applyAlignment="1">
      <alignment horizontal="right"/>
    </xf>
    <xf numFmtId="169" fontId="62" fillId="0" borderId="0" xfId="0" applyNumberFormat="1" applyFont="1" applyAlignment="1">
      <alignment horizontal="right"/>
    </xf>
    <xf numFmtId="0" fontId="58" fillId="0" borderId="0" xfId="0" applyFont="1" applyAlignment="1">
      <alignment horizontal="center"/>
    </xf>
    <xf numFmtId="167" fontId="62" fillId="0" borderId="0" xfId="45" applyNumberFormat="1" applyFont="1" applyFill="1" applyBorder="1" applyAlignment="1">
      <alignment horizontal="right"/>
    </xf>
    <xf numFmtId="167" fontId="62" fillId="0" borderId="0" xfId="0" applyNumberFormat="1" applyFont="1" applyAlignment="1">
      <alignment horizontal="right"/>
    </xf>
    <xf numFmtId="167" fontId="51" fillId="0" borderId="0" xfId="68" applyNumberFormat="1" applyFont="1" applyFill="1" applyAlignment="1">
      <alignment horizontal="right"/>
    </xf>
    <xf numFmtId="167" fontId="79" fillId="0" borderId="0" xfId="68" applyNumberFormat="1" applyFont="1" applyFill="1" applyAlignment="1">
      <alignment horizontal="right"/>
    </xf>
    <xf numFmtId="1" fontId="51" fillId="0" borderId="0" xfId="0" applyNumberFormat="1" applyFont="1" applyAlignment="1">
      <alignment horizontal="right"/>
    </xf>
    <xf numFmtId="0" fontId="51" fillId="0" borderId="0" xfId="0" applyFont="1" applyAlignment="1">
      <alignment horizontal="right"/>
    </xf>
    <xf numFmtId="169" fontId="51" fillId="0" borderId="0" xfId="0" applyNumberFormat="1" applyFont="1" applyAlignment="1">
      <alignment horizontal="right"/>
    </xf>
    <xf numFmtId="167" fontId="51" fillId="0" borderId="0" xfId="0" applyNumberFormat="1" applyFont="1" applyAlignment="1">
      <alignment horizontal="right"/>
    </xf>
    <xf numFmtId="0" fontId="80" fillId="0" borderId="0" xfId="0" applyFont="1" applyAlignment="1">
      <alignment horizontal="right"/>
    </xf>
    <xf numFmtId="3" fontId="79" fillId="0" borderId="0" xfId="0" applyNumberFormat="1" applyFont="1"/>
    <xf numFmtId="167" fontId="79" fillId="0" borderId="0" xfId="0" applyNumberFormat="1" applyFont="1" applyAlignment="1">
      <alignment horizontal="right"/>
    </xf>
    <xf numFmtId="177" fontId="51" fillId="0" borderId="0" xfId="0" applyNumberFormat="1" applyFont="1" applyAlignment="1">
      <alignment horizontal="right"/>
    </xf>
    <xf numFmtId="177" fontId="79" fillId="0" borderId="0" xfId="0" applyNumberFormat="1" applyFont="1" applyAlignment="1">
      <alignment horizontal="right"/>
    </xf>
    <xf numFmtId="3" fontId="51" fillId="0" borderId="0" xfId="0" applyNumberFormat="1" applyFont="1" applyAlignment="1">
      <alignment horizontal="right"/>
    </xf>
    <xf numFmtId="2" fontId="51" fillId="0" borderId="0" xfId="31" applyNumberFormat="1" applyFont="1"/>
    <xf numFmtId="167" fontId="62" fillId="12" borderId="0" xfId="68" applyNumberFormat="1" applyFont="1" applyFill="1" applyBorder="1" applyAlignment="1">
      <alignment horizontal="right"/>
    </xf>
    <xf numFmtId="167" fontId="61" fillId="0" borderId="0" xfId="68" applyNumberFormat="1" applyFont="1" applyFill="1" applyBorder="1" applyAlignment="1">
      <alignment horizontal="right" vertical="center"/>
    </xf>
    <xf numFmtId="167" fontId="61" fillId="12" borderId="0" xfId="68" applyNumberFormat="1" applyFont="1" applyFill="1" applyBorder="1" applyAlignment="1">
      <alignment horizontal="right"/>
    </xf>
    <xf numFmtId="0" fontId="62" fillId="0" borderId="0" xfId="0" applyFont="1" applyAlignment="1">
      <alignment horizontal="right"/>
    </xf>
    <xf numFmtId="1" fontId="62" fillId="0" borderId="0" xfId="0" applyNumberFormat="1" applyFont="1"/>
    <xf numFmtId="1" fontId="62" fillId="0" borderId="0" xfId="0" applyNumberFormat="1" applyFont="1" applyAlignment="1">
      <alignment horizontal="right"/>
    </xf>
    <xf numFmtId="168" fontId="62" fillId="0" borderId="0" xfId="1" applyNumberFormat="1" applyFont="1" applyFill="1" applyBorder="1" applyAlignment="1">
      <alignment horizontal="right"/>
    </xf>
    <xf numFmtId="169" fontId="62" fillId="0" borderId="0" xfId="0" applyNumberFormat="1" applyFont="1"/>
    <xf numFmtId="0" fontId="61" fillId="14" borderId="0" xfId="0" applyFont="1" applyFill="1" applyAlignment="1">
      <alignment horizontal="right"/>
    </xf>
    <xf numFmtId="167" fontId="57" fillId="12" borderId="0" xfId="0" applyNumberFormat="1" applyFont="1" applyFill="1" applyAlignment="1">
      <alignment horizontal="right"/>
    </xf>
    <xf numFmtId="9" fontId="62" fillId="0" borderId="0" xfId="0" applyNumberFormat="1" applyFont="1" applyAlignment="1">
      <alignment horizontal="right"/>
    </xf>
    <xf numFmtId="3" fontId="62" fillId="0" borderId="0" xfId="0" applyNumberFormat="1" applyFont="1"/>
    <xf numFmtId="3" fontId="61" fillId="0" borderId="0" xfId="0" applyNumberFormat="1" applyFont="1"/>
    <xf numFmtId="167" fontId="61" fillId="12" borderId="0" xfId="0" applyNumberFormat="1" applyFont="1" applyFill="1" applyAlignment="1">
      <alignment horizontal="right"/>
    </xf>
    <xf numFmtId="177" fontId="62" fillId="12" borderId="0" xfId="0" applyNumberFormat="1" applyFont="1" applyFill="1" applyAlignment="1">
      <alignment horizontal="right"/>
    </xf>
    <xf numFmtId="177" fontId="61" fillId="0" borderId="0" xfId="0" applyNumberFormat="1" applyFont="1" applyAlignment="1">
      <alignment horizontal="right"/>
    </xf>
    <xf numFmtId="177" fontId="61" fillId="12" borderId="0" xfId="0" applyNumberFormat="1" applyFont="1" applyFill="1" applyAlignment="1">
      <alignment horizontal="right"/>
    </xf>
    <xf numFmtId="177" fontId="62" fillId="0" borderId="0" xfId="0" applyNumberFormat="1" applyFont="1" applyAlignment="1">
      <alignment horizontal="right"/>
    </xf>
    <xf numFmtId="0" fontId="62" fillId="14" borderId="0" xfId="0" applyFont="1" applyFill="1"/>
    <xf numFmtId="168" fontId="62" fillId="0" borderId="0" xfId="70" applyNumberFormat="1" applyFont="1" applyFill="1" applyBorder="1" applyAlignment="1">
      <alignment horizontal="right"/>
    </xf>
    <xf numFmtId="3" fontId="62" fillId="0" borderId="0" xfId="0" applyNumberFormat="1" applyFont="1" applyAlignment="1">
      <alignment horizontal="right"/>
    </xf>
    <xf numFmtId="2" fontId="62" fillId="0" borderId="0" xfId="0" applyNumberFormat="1" applyFont="1" applyAlignment="1">
      <alignment horizontal="right"/>
    </xf>
    <xf numFmtId="2" fontId="62" fillId="0" borderId="0" xfId="31" applyNumberFormat="1" applyFont="1"/>
    <xf numFmtId="166" fontId="62" fillId="0" borderId="0" xfId="71" applyNumberFormat="1" applyFont="1" applyFill="1" applyBorder="1" applyAlignment="1">
      <alignment horizontal="right"/>
    </xf>
    <xf numFmtId="166" fontId="62" fillId="0" borderId="0" xfId="71" applyNumberFormat="1" applyFont="1" applyFill="1" applyBorder="1" applyAlignment="1"/>
    <xf numFmtId="165" fontId="29" fillId="0" borderId="0" xfId="35" applyFont="1" applyFill="1" applyBorder="1" applyAlignment="1">
      <alignment horizontal="center"/>
    </xf>
    <xf numFmtId="172" fontId="87" fillId="0" borderId="0" xfId="31" applyNumberFormat="1" applyFont="1"/>
    <xf numFmtId="172" fontId="87" fillId="0" borderId="0" xfId="31" applyNumberFormat="1" applyFont="1" applyAlignment="1">
      <alignment horizontal="right"/>
    </xf>
    <xf numFmtId="172" fontId="87" fillId="12" borderId="0" xfId="31" applyNumberFormat="1" applyFont="1" applyFill="1"/>
    <xf numFmtId="172" fontId="88" fillId="10" borderId="0" xfId="31" applyNumberFormat="1" applyFont="1" applyFill="1" applyAlignment="1">
      <alignment horizontal="center"/>
    </xf>
    <xf numFmtId="172" fontId="20" fillId="12" borderId="0" xfId="31" applyNumberFormat="1" applyFill="1" applyAlignment="1">
      <alignment horizontal="center"/>
    </xf>
    <xf numFmtId="37" fontId="20" fillId="12" borderId="0" xfId="36" applyNumberFormat="1" applyFill="1" applyAlignment="1">
      <alignment horizontal="right"/>
    </xf>
    <xf numFmtId="172" fontId="88" fillId="10" borderId="0" xfId="31" applyNumberFormat="1" applyFont="1" applyFill="1"/>
    <xf numFmtId="0" fontId="88" fillId="0" borderId="0" xfId="31" applyFont="1"/>
    <xf numFmtId="37" fontId="87" fillId="0" borderId="0" xfId="31" applyNumberFormat="1" applyFont="1"/>
    <xf numFmtId="172" fontId="88" fillId="7" borderId="0" xfId="31" applyNumberFormat="1" applyFont="1" applyFill="1"/>
    <xf numFmtId="0" fontId="87" fillId="0" borderId="0" xfId="31" applyFont="1"/>
    <xf numFmtId="172" fontId="88" fillId="10" borderId="0" xfId="31" applyNumberFormat="1" applyFont="1" applyFill="1" applyAlignment="1">
      <alignment horizontal="right"/>
    </xf>
    <xf numFmtId="172" fontId="67" fillId="10" borderId="0" xfId="31" applyNumberFormat="1" applyFont="1" applyFill="1"/>
    <xf numFmtId="1" fontId="67" fillId="10" borderId="0" xfId="31" applyNumberFormat="1" applyFont="1" applyFill="1" applyAlignment="1">
      <alignment horizontal="center"/>
    </xf>
    <xf numFmtId="167" fontId="29" fillId="12" borderId="0" xfId="31" applyNumberFormat="1" applyFont="1" applyFill="1"/>
    <xf numFmtId="167" fontId="29" fillId="0" borderId="0" xfId="26" applyNumberFormat="1" applyFont="1" applyFill="1" applyBorder="1"/>
    <xf numFmtId="172" fontId="67" fillId="10" borderId="0" xfId="40" applyNumberFormat="1" applyFont="1" applyFill="1"/>
    <xf numFmtId="3" fontId="68" fillId="12" borderId="0" xfId="31" applyNumberFormat="1" applyFont="1" applyFill="1"/>
    <xf numFmtId="2" fontId="29" fillId="12" borderId="0" xfId="31" applyNumberFormat="1" applyFont="1" applyFill="1"/>
    <xf numFmtId="166" fontId="68" fillId="12" borderId="0" xfId="35" applyNumberFormat="1" applyFont="1" applyFill="1" applyBorder="1"/>
    <xf numFmtId="165" fontId="29" fillId="12" borderId="0" xfId="35" applyFont="1" applyFill="1" applyBorder="1" applyAlignment="1">
      <alignment horizontal="center"/>
    </xf>
    <xf numFmtId="172" fontId="67" fillId="10" borderId="0" xfId="31" applyNumberFormat="1" applyFont="1" applyFill="1" applyAlignment="1">
      <alignment horizontal="right"/>
    </xf>
    <xf numFmtId="167" fontId="30" fillId="12" borderId="0" xfId="45" applyNumberFormat="1" applyFont="1" applyFill="1" applyBorder="1" applyAlignment="1">
      <alignment horizontal="right"/>
    </xf>
    <xf numFmtId="167" fontId="69" fillId="12" borderId="0" xfId="45" applyNumberFormat="1" applyFont="1" applyFill="1" applyBorder="1" applyAlignment="1">
      <alignment horizontal="right"/>
    </xf>
    <xf numFmtId="0" fontId="29" fillId="0" borderId="0" xfId="41" applyFont="1" applyAlignment="1">
      <alignment horizontal="right"/>
    </xf>
    <xf numFmtId="3" fontId="29" fillId="12" borderId="0" xfId="31" applyNumberFormat="1" applyFont="1" applyFill="1" applyAlignment="1">
      <alignment horizontal="right"/>
    </xf>
    <xf numFmtId="168" fontId="29" fillId="12" borderId="0" xfId="1" applyNumberFormat="1" applyFont="1" applyFill="1" applyBorder="1" applyAlignment="1">
      <alignment horizontal="right"/>
    </xf>
    <xf numFmtId="176" fontId="29" fillId="12" borderId="0" xfId="62" applyNumberFormat="1" applyFont="1" applyFill="1"/>
    <xf numFmtId="175" fontId="68" fillId="12" borderId="0" xfId="62" applyNumberFormat="1" applyFont="1" applyFill="1" applyAlignment="1">
      <alignment horizontal="right"/>
    </xf>
    <xf numFmtId="176" fontId="30" fillId="12" borderId="0" xfId="62" applyNumberFormat="1" applyFont="1" applyFill="1"/>
    <xf numFmtId="168" fontId="29" fillId="0" borderId="0" xfId="35" applyNumberFormat="1" applyFont="1" applyFill="1" applyBorder="1"/>
    <xf numFmtId="9" fontId="29" fillId="0" borderId="0" xfId="26" applyFont="1" applyFill="1" applyBorder="1" applyAlignment="1">
      <alignment horizontal="right"/>
    </xf>
    <xf numFmtId="175" fontId="68" fillId="0" borderId="0" xfId="66" applyNumberFormat="1" applyFont="1" applyAlignment="1">
      <alignment horizontal="right"/>
    </xf>
    <xf numFmtId="175" fontId="31" fillId="2" borderId="0" xfId="66" applyNumberFormat="1" applyFont="1" applyFill="1" applyAlignment="1">
      <alignment horizontal="right"/>
    </xf>
    <xf numFmtId="175" fontId="31" fillId="0" borderId="0" xfId="66" applyNumberFormat="1" applyFont="1" applyAlignment="1">
      <alignment horizontal="right"/>
    </xf>
    <xf numFmtId="169" fontId="29" fillId="0" borderId="0" xfId="31" applyNumberFormat="1" applyFont="1" applyAlignment="1">
      <alignment horizontal="right"/>
    </xf>
    <xf numFmtId="167" fontId="29" fillId="0" borderId="0" xfId="68" applyNumberFormat="1" applyFont="1" applyFill="1" applyAlignment="1">
      <alignment horizontal="right"/>
    </xf>
    <xf numFmtId="9" fontId="29" fillId="0" borderId="0" xfId="68" applyFont="1" applyFill="1" applyAlignment="1">
      <alignment horizontal="right"/>
    </xf>
    <xf numFmtId="0" fontId="55" fillId="7" borderId="0" xfId="0" applyFont="1" applyFill="1" applyAlignment="1">
      <alignment horizontal="center" vertical="center"/>
    </xf>
    <xf numFmtId="0" fontId="78" fillId="2" borderId="0" xfId="49" applyNumberFormat="1" applyFont="1" applyFill="1" applyBorder="1" applyAlignment="1">
      <alignment horizontal="left" vertical="center" wrapText="1"/>
    </xf>
    <xf numFmtId="0" fontId="49" fillId="0" borderId="0" xfId="69" applyFont="1" applyAlignment="1">
      <alignment horizontal="left" wrapText="1"/>
    </xf>
  </cellXfs>
  <cellStyles count="72">
    <cellStyle name="DC_OBSERVACAO" xfId="4" xr:uid="{B2343F42-2C76-4ED4-AE00-73BAE7DB40AD}"/>
    <cellStyle name="Estilo 1" xfId="13" xr:uid="{DD43D856-F80D-4F1C-8924-C53A67E0C8E3}"/>
    <cellStyle name="Hiperlink" xfId="2" builtinId="8"/>
    <cellStyle name="Normal" xfId="0" builtinId="0"/>
    <cellStyle name="Normal 10" xfId="31" xr:uid="{AC817A7C-0E08-4C77-BBC5-B65516775825}"/>
    <cellStyle name="Normal 10 2 2" xfId="38" xr:uid="{6A4F2F9D-3113-4FAD-8690-16146F5D85B1}"/>
    <cellStyle name="Normal 11 21" xfId="5" xr:uid="{0E59216E-E2E8-4DED-8752-B4420C67D8CE}"/>
    <cellStyle name="Normal 1202" xfId="48" xr:uid="{8910C048-3F72-4004-BCD0-2D068E03B699}"/>
    <cellStyle name="Normal 1202 2 3" xfId="54" xr:uid="{502F3297-D175-40A7-A372-3AEC8305B6CE}"/>
    <cellStyle name="Normal 1203" xfId="39" xr:uid="{E5B1C8DC-48DE-48AE-AF9A-345A9A7E16BD}"/>
    <cellStyle name="Normal 1203 2 3" xfId="40" xr:uid="{7B1BB679-4E4E-4A9E-A69A-E4C9BA1C35A5}"/>
    <cellStyle name="Normal 16 4" xfId="63" xr:uid="{6642C094-3F74-443A-BC8D-3FEA87A19F2B}"/>
    <cellStyle name="Normal 2" xfId="34" xr:uid="{4ED59A13-F65C-419B-857A-C82AE3463388}"/>
    <cellStyle name="Normal 2 10" xfId="29" xr:uid="{C9E1654B-699B-4E79-B390-026744D36A96}"/>
    <cellStyle name="Normal 2 10 10 2 2" xfId="30" xr:uid="{2C5B9DD8-3B14-408A-B925-7C94F1F12155}"/>
    <cellStyle name="Normal 2 2" xfId="41" xr:uid="{32A0B063-4ECD-4652-9EE7-D46FE5B76E3D}"/>
    <cellStyle name="Normal 3" xfId="69" xr:uid="{328DB014-5671-4C31-8DD8-2611E22AEA11}"/>
    <cellStyle name="Normal 38 4" xfId="64" xr:uid="{777A9D29-2843-4A0A-B65F-026B9657C072}"/>
    <cellStyle name="Normal 386 3" xfId="59" xr:uid="{D85E9343-F2A1-49E4-AB5D-174D9955EC82}"/>
    <cellStyle name="Normal 39 4" xfId="65" xr:uid="{E969A8C4-9F3D-42FB-AD6D-70F4029D30DA}"/>
    <cellStyle name="Normal 39 4 2" xfId="66" xr:uid="{766FDEDD-5E21-4879-8BB1-F063347C322E}"/>
    <cellStyle name="Normal 4 16" xfId="19" xr:uid="{4A6EF3D2-33A0-4671-B44A-94CE1200559F}"/>
    <cellStyle name="Normal 422" xfId="51" xr:uid="{47D46C2B-4F6E-4560-A187-6B2236A6CBC2}"/>
    <cellStyle name="Normal 435" xfId="60" xr:uid="{117D7BAA-CE36-46F7-A782-7BA19CCD957E}"/>
    <cellStyle name="Normal 448" xfId="61" xr:uid="{F44B4806-1C45-49D3-8D2E-D2EAA453D558}"/>
    <cellStyle name="Normal 448 2 6" xfId="62" xr:uid="{09C7D918-400B-4AA0-ADE1-181DCF166768}"/>
    <cellStyle name="Normal 452" xfId="58" xr:uid="{3547E94B-BFA9-4800-8F6B-DC71B660DCCE}"/>
    <cellStyle name="Normal 5" xfId="7" xr:uid="{0B8EC6BA-6F42-4787-8FFB-26483A9C093E}"/>
    <cellStyle name="Normal 5 2" xfId="36" xr:uid="{8B9571E7-69BB-486B-AF15-BD835768C2DC}"/>
    <cellStyle name="Normal 73" xfId="6" xr:uid="{692B203D-1807-4591-8736-5CA7936BA54E}"/>
    <cellStyle name="Normal 73 3" xfId="11" xr:uid="{90A58EA2-7559-423D-B6CC-91F15A4CBCCA}"/>
    <cellStyle name="Normal 76 3 2" xfId="16" xr:uid="{812B9162-EAE8-4C82-98A5-25F7EE9F1D9D}"/>
    <cellStyle name="Normal 77 2" xfId="24" xr:uid="{5C9C50F9-A2D5-4B1C-B5F2-1E4A0FFD85AB}"/>
    <cellStyle name="Normal 83 2" xfId="15" xr:uid="{1C9B8253-801D-4634-B57A-B2AE4ED65DEB}"/>
    <cellStyle name="Normal 84 2" xfId="28" xr:uid="{3FFE5DC1-3AC5-4022-B0D8-B3B3B57D39AA}"/>
    <cellStyle name="Percent [0]" xfId="12" xr:uid="{2FB868E8-1AB2-4F75-9854-0D7E367A318C}"/>
    <cellStyle name="Porcentagem" xfId="68" builtinId="5"/>
    <cellStyle name="Porcentagem 2 10" xfId="26" xr:uid="{52E87406-74FA-4D86-932A-D63F1ED9115C}"/>
    <cellStyle name="Porcentagem 3 5 10 2" xfId="45" xr:uid="{5D9A323F-F448-4785-A343-0FB2B25F9706}"/>
    <cellStyle name="Porcentagem 3 5 13" xfId="53" xr:uid="{B55D2A47-60BB-482F-996D-A0CF0EB3CD68}"/>
    <cellStyle name="Porcentagem 3 5 14" xfId="57" xr:uid="{EA3A54C7-1323-45A1-8613-C4F2E58446A9}"/>
    <cellStyle name="Porcentagem 3 5 15" xfId="44" xr:uid="{81C99FE2-8584-442C-9EC1-B0B5938E4E72}"/>
    <cellStyle name="Porcentagem 3 5 4 3" xfId="43" xr:uid="{A9E09B39-68CE-450B-8962-46D836B6C489}"/>
    <cellStyle name="Porcentagem 3 5 6" xfId="42" xr:uid="{465D6351-B47D-4F83-B0AE-C67D21215399}"/>
    <cellStyle name="Porcentagem 3 5 7 2" xfId="56" xr:uid="{5A24560B-A1B9-40D9-B8E4-F54075E29AD4}"/>
    <cellStyle name="Porcentagem 9 2" xfId="18" xr:uid="{2D3F5EE0-8543-4313-8F77-4273DAC122BC}"/>
    <cellStyle name="Porcentagem 9 3 2" xfId="17" xr:uid="{F3D45896-7DD7-4EB6-B840-0266CC71EE76}"/>
    <cellStyle name="Separador de milhares 11" xfId="3" xr:uid="{87B99704-6674-4EC9-8649-AB3C6A79EAD7}"/>
    <cellStyle name="Separador de milhares 2" xfId="8" xr:uid="{E46D3FF1-E254-4EE0-8B85-8D831C4309E8}"/>
    <cellStyle name="Separador de milhares 2 10 10" xfId="32" xr:uid="{8D3E68CD-C780-495D-8E57-DE76B5F12E4E}"/>
    <cellStyle name="Separador de milhares 2 10 10 2 2" xfId="33" xr:uid="{F288F6A1-C139-443C-BF44-9BEF067A7E75}"/>
    <cellStyle name="Separador de milhares 2 32 2" xfId="9" xr:uid="{893EC72D-3B52-40E5-AAFF-2FB26F2A2DD5}"/>
    <cellStyle name="Separador de milhares 2 32 2 2" xfId="27" xr:uid="{63DE56D6-D512-45FB-BF07-53BF569D3AA4}"/>
    <cellStyle name="Separador de milhares 8 13" xfId="20" xr:uid="{0F80F771-3D3A-4C56-AEB1-9A67684D0241}"/>
    <cellStyle name="Separador de milhares 8 13 2" xfId="23" xr:uid="{EF212AB4-3DC5-4B32-A219-7B1606FB17D9}"/>
    <cellStyle name="Separador de milhares 9" xfId="21" xr:uid="{70C489AC-2291-4D43-ADFC-E09283004DC5}"/>
    <cellStyle name="Separador de milhares 9 14" xfId="25" xr:uid="{612AE25F-EB2E-4606-9019-9D23893A6BB5}"/>
    <cellStyle name="Separador de milhares 9 15" xfId="22" xr:uid="{9FB63DFD-55C7-4508-B7F7-040A0A2AE37A}"/>
    <cellStyle name="Vírgula" xfId="1" builtinId="3"/>
    <cellStyle name="Vírgula 2" xfId="10" xr:uid="{77816FF7-D604-46E2-A444-D014EFE81E34}"/>
    <cellStyle name="Vírgula 2 2 10 3" xfId="52" xr:uid="{5D0A5C7F-DA32-48E5-9C38-371F1BF12DC4}"/>
    <cellStyle name="Vírgula 2 2 13" xfId="49" xr:uid="{AA5F2CDB-AE0D-4994-A6E3-212B76B71175}"/>
    <cellStyle name="Vírgula 2 2 14" xfId="50" xr:uid="{14C7D8C1-0109-4194-97D2-4CCC687A586A}"/>
    <cellStyle name="Vírgula 2 2 15" xfId="47" xr:uid="{B398FB41-E81C-4729-ABED-F276F897C411}"/>
    <cellStyle name="Vírgula 2 2 4" xfId="67" xr:uid="{17E8FCDE-D5B1-4FF8-9BC1-CEBBC521D185}"/>
    <cellStyle name="Vírgula 2 2 4 2" xfId="70" xr:uid="{684251E4-FEBB-49A2-8E9E-E4000003E3BC}"/>
    <cellStyle name="Vírgula 2 2 4 3" xfId="46" xr:uid="{D368671E-8F23-4344-B15A-3DC7BFCE989D}"/>
    <cellStyle name="Vírgula 2 2 6" xfId="37" xr:uid="{31FE1E3C-06D6-4D50-B200-2D21E5AC7936}"/>
    <cellStyle name="Vírgula 2 2 7" xfId="55" xr:uid="{5F2B3157-3978-4D78-90BF-67891D83360D}"/>
    <cellStyle name="Vírgula 2 5 2" xfId="14" xr:uid="{FEFDA27F-7472-480E-846E-C9AFB5B2120B}"/>
    <cellStyle name="Vírgula 3" xfId="35" xr:uid="{ADAE4248-5ED5-4B7B-A074-E99D0CB64FBC}"/>
    <cellStyle name="Vírgula 3 2" xfId="71" xr:uid="{382CA5B3-0DC6-471A-8845-450E6DF92B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7.xml"/><Relationship Id="rId21" Type="http://schemas.openxmlformats.org/officeDocument/2006/relationships/externalLink" Target="externalLinks/externalLink11.xml"/><Relationship Id="rId42" Type="http://schemas.openxmlformats.org/officeDocument/2006/relationships/externalLink" Target="externalLinks/externalLink32.xml"/><Relationship Id="rId63" Type="http://schemas.openxmlformats.org/officeDocument/2006/relationships/externalLink" Target="externalLinks/externalLink53.xml"/><Relationship Id="rId84" Type="http://schemas.openxmlformats.org/officeDocument/2006/relationships/externalLink" Target="externalLinks/externalLink74.xml"/><Relationship Id="rId138" Type="http://schemas.openxmlformats.org/officeDocument/2006/relationships/externalLink" Target="externalLinks/externalLink128.xml"/><Relationship Id="rId159" Type="http://schemas.openxmlformats.org/officeDocument/2006/relationships/externalLink" Target="externalLinks/externalLink149.xml"/><Relationship Id="rId170" Type="http://schemas.openxmlformats.org/officeDocument/2006/relationships/externalLink" Target="externalLinks/externalLink160.xml"/><Relationship Id="rId191" Type="http://schemas.openxmlformats.org/officeDocument/2006/relationships/externalLink" Target="externalLinks/externalLink181.xml"/><Relationship Id="rId205" Type="http://schemas.openxmlformats.org/officeDocument/2006/relationships/externalLink" Target="externalLinks/externalLink195.xml"/><Relationship Id="rId226" Type="http://schemas.openxmlformats.org/officeDocument/2006/relationships/externalLink" Target="externalLinks/externalLink216.xml"/><Relationship Id="rId247" Type="http://schemas.openxmlformats.org/officeDocument/2006/relationships/sharedStrings" Target="sharedStrings.xml"/><Relationship Id="rId107" Type="http://schemas.openxmlformats.org/officeDocument/2006/relationships/externalLink" Target="externalLinks/externalLink97.xml"/><Relationship Id="rId11" Type="http://schemas.openxmlformats.org/officeDocument/2006/relationships/externalLink" Target="externalLinks/externalLink1.xml"/><Relationship Id="rId32" Type="http://schemas.openxmlformats.org/officeDocument/2006/relationships/externalLink" Target="externalLinks/externalLink22.xml"/><Relationship Id="rId53" Type="http://schemas.openxmlformats.org/officeDocument/2006/relationships/externalLink" Target="externalLinks/externalLink43.xml"/><Relationship Id="rId74" Type="http://schemas.openxmlformats.org/officeDocument/2006/relationships/externalLink" Target="externalLinks/externalLink64.xml"/><Relationship Id="rId128" Type="http://schemas.openxmlformats.org/officeDocument/2006/relationships/externalLink" Target="externalLinks/externalLink118.xml"/><Relationship Id="rId149" Type="http://schemas.openxmlformats.org/officeDocument/2006/relationships/externalLink" Target="externalLinks/externalLink139.xml"/><Relationship Id="rId5" Type="http://schemas.openxmlformats.org/officeDocument/2006/relationships/worksheet" Target="worksheets/sheet5.xml"/><Relationship Id="rId95" Type="http://schemas.openxmlformats.org/officeDocument/2006/relationships/externalLink" Target="externalLinks/externalLink85.xml"/><Relationship Id="rId160" Type="http://schemas.openxmlformats.org/officeDocument/2006/relationships/externalLink" Target="externalLinks/externalLink150.xml"/><Relationship Id="rId181" Type="http://schemas.openxmlformats.org/officeDocument/2006/relationships/externalLink" Target="externalLinks/externalLink171.xml"/><Relationship Id="rId216" Type="http://schemas.openxmlformats.org/officeDocument/2006/relationships/externalLink" Target="externalLinks/externalLink206.xml"/><Relationship Id="rId237" Type="http://schemas.openxmlformats.org/officeDocument/2006/relationships/externalLink" Target="externalLinks/externalLink227.xml"/><Relationship Id="rId22" Type="http://schemas.openxmlformats.org/officeDocument/2006/relationships/externalLink" Target="externalLinks/externalLink12.xml"/><Relationship Id="rId43" Type="http://schemas.openxmlformats.org/officeDocument/2006/relationships/externalLink" Target="externalLinks/externalLink33.xml"/><Relationship Id="rId64" Type="http://schemas.openxmlformats.org/officeDocument/2006/relationships/externalLink" Target="externalLinks/externalLink54.xml"/><Relationship Id="rId118" Type="http://schemas.openxmlformats.org/officeDocument/2006/relationships/externalLink" Target="externalLinks/externalLink108.xml"/><Relationship Id="rId139" Type="http://schemas.openxmlformats.org/officeDocument/2006/relationships/externalLink" Target="externalLinks/externalLink129.xml"/><Relationship Id="rId85" Type="http://schemas.openxmlformats.org/officeDocument/2006/relationships/externalLink" Target="externalLinks/externalLink75.xml"/><Relationship Id="rId150" Type="http://schemas.openxmlformats.org/officeDocument/2006/relationships/externalLink" Target="externalLinks/externalLink140.xml"/><Relationship Id="rId171" Type="http://schemas.openxmlformats.org/officeDocument/2006/relationships/externalLink" Target="externalLinks/externalLink161.xml"/><Relationship Id="rId192" Type="http://schemas.openxmlformats.org/officeDocument/2006/relationships/externalLink" Target="externalLinks/externalLink182.xml"/><Relationship Id="rId206" Type="http://schemas.openxmlformats.org/officeDocument/2006/relationships/externalLink" Target="externalLinks/externalLink196.xml"/><Relationship Id="rId227" Type="http://schemas.openxmlformats.org/officeDocument/2006/relationships/externalLink" Target="externalLinks/externalLink217.xml"/><Relationship Id="rId248" Type="http://schemas.openxmlformats.org/officeDocument/2006/relationships/calcChain" Target="calcChain.xml"/><Relationship Id="rId12" Type="http://schemas.openxmlformats.org/officeDocument/2006/relationships/externalLink" Target="externalLinks/externalLink2.xml"/><Relationship Id="rId33" Type="http://schemas.openxmlformats.org/officeDocument/2006/relationships/externalLink" Target="externalLinks/externalLink23.xml"/><Relationship Id="rId108" Type="http://schemas.openxmlformats.org/officeDocument/2006/relationships/externalLink" Target="externalLinks/externalLink98.xml"/><Relationship Id="rId129" Type="http://schemas.openxmlformats.org/officeDocument/2006/relationships/externalLink" Target="externalLinks/externalLink119.xml"/><Relationship Id="rId54" Type="http://schemas.openxmlformats.org/officeDocument/2006/relationships/externalLink" Target="externalLinks/externalLink44.xml"/><Relationship Id="rId75" Type="http://schemas.openxmlformats.org/officeDocument/2006/relationships/externalLink" Target="externalLinks/externalLink65.xml"/><Relationship Id="rId96" Type="http://schemas.openxmlformats.org/officeDocument/2006/relationships/externalLink" Target="externalLinks/externalLink86.xml"/><Relationship Id="rId140" Type="http://schemas.openxmlformats.org/officeDocument/2006/relationships/externalLink" Target="externalLinks/externalLink130.xml"/><Relationship Id="rId161" Type="http://schemas.openxmlformats.org/officeDocument/2006/relationships/externalLink" Target="externalLinks/externalLink151.xml"/><Relationship Id="rId182" Type="http://schemas.openxmlformats.org/officeDocument/2006/relationships/externalLink" Target="externalLinks/externalLink172.xml"/><Relationship Id="rId217" Type="http://schemas.openxmlformats.org/officeDocument/2006/relationships/externalLink" Target="externalLinks/externalLink207.xml"/><Relationship Id="rId6" Type="http://schemas.openxmlformats.org/officeDocument/2006/relationships/worksheet" Target="worksheets/sheet6.xml"/><Relationship Id="rId238" Type="http://schemas.openxmlformats.org/officeDocument/2006/relationships/externalLink" Target="externalLinks/externalLink228.xml"/><Relationship Id="rId23" Type="http://schemas.openxmlformats.org/officeDocument/2006/relationships/externalLink" Target="externalLinks/externalLink13.xml"/><Relationship Id="rId119" Type="http://schemas.openxmlformats.org/officeDocument/2006/relationships/externalLink" Target="externalLinks/externalLink109.xml"/><Relationship Id="rId44" Type="http://schemas.openxmlformats.org/officeDocument/2006/relationships/externalLink" Target="externalLinks/externalLink34.xml"/><Relationship Id="rId65" Type="http://schemas.openxmlformats.org/officeDocument/2006/relationships/externalLink" Target="externalLinks/externalLink55.xml"/><Relationship Id="rId86" Type="http://schemas.openxmlformats.org/officeDocument/2006/relationships/externalLink" Target="externalLinks/externalLink76.xml"/><Relationship Id="rId130" Type="http://schemas.openxmlformats.org/officeDocument/2006/relationships/externalLink" Target="externalLinks/externalLink120.xml"/><Relationship Id="rId151" Type="http://schemas.openxmlformats.org/officeDocument/2006/relationships/externalLink" Target="externalLinks/externalLink141.xml"/><Relationship Id="rId172" Type="http://schemas.openxmlformats.org/officeDocument/2006/relationships/externalLink" Target="externalLinks/externalLink162.xml"/><Relationship Id="rId193" Type="http://schemas.openxmlformats.org/officeDocument/2006/relationships/externalLink" Target="externalLinks/externalLink183.xml"/><Relationship Id="rId207" Type="http://schemas.openxmlformats.org/officeDocument/2006/relationships/externalLink" Target="externalLinks/externalLink197.xml"/><Relationship Id="rId228" Type="http://schemas.openxmlformats.org/officeDocument/2006/relationships/externalLink" Target="externalLinks/externalLink218.xml"/><Relationship Id="rId13" Type="http://schemas.openxmlformats.org/officeDocument/2006/relationships/externalLink" Target="externalLinks/externalLink3.xml"/><Relationship Id="rId109" Type="http://schemas.openxmlformats.org/officeDocument/2006/relationships/externalLink" Target="externalLinks/externalLink99.xml"/><Relationship Id="rId34" Type="http://schemas.openxmlformats.org/officeDocument/2006/relationships/externalLink" Target="externalLinks/externalLink24.xml"/><Relationship Id="rId55" Type="http://schemas.openxmlformats.org/officeDocument/2006/relationships/externalLink" Target="externalLinks/externalLink45.xml"/><Relationship Id="rId76" Type="http://schemas.openxmlformats.org/officeDocument/2006/relationships/externalLink" Target="externalLinks/externalLink66.xml"/><Relationship Id="rId97" Type="http://schemas.openxmlformats.org/officeDocument/2006/relationships/externalLink" Target="externalLinks/externalLink87.xml"/><Relationship Id="rId120" Type="http://schemas.openxmlformats.org/officeDocument/2006/relationships/externalLink" Target="externalLinks/externalLink110.xml"/><Relationship Id="rId141" Type="http://schemas.openxmlformats.org/officeDocument/2006/relationships/externalLink" Target="externalLinks/externalLink131.xml"/><Relationship Id="rId7" Type="http://schemas.openxmlformats.org/officeDocument/2006/relationships/worksheet" Target="worksheets/sheet7.xml"/><Relationship Id="rId162" Type="http://schemas.openxmlformats.org/officeDocument/2006/relationships/externalLink" Target="externalLinks/externalLink152.xml"/><Relationship Id="rId183" Type="http://schemas.openxmlformats.org/officeDocument/2006/relationships/externalLink" Target="externalLinks/externalLink173.xml"/><Relationship Id="rId218" Type="http://schemas.openxmlformats.org/officeDocument/2006/relationships/externalLink" Target="externalLinks/externalLink208.xml"/><Relationship Id="rId239" Type="http://schemas.openxmlformats.org/officeDocument/2006/relationships/externalLink" Target="externalLinks/externalLink229.xml"/><Relationship Id="rId24" Type="http://schemas.openxmlformats.org/officeDocument/2006/relationships/externalLink" Target="externalLinks/externalLink14.xml"/><Relationship Id="rId45" Type="http://schemas.openxmlformats.org/officeDocument/2006/relationships/externalLink" Target="externalLinks/externalLink35.xml"/><Relationship Id="rId66" Type="http://schemas.openxmlformats.org/officeDocument/2006/relationships/externalLink" Target="externalLinks/externalLink56.xml"/><Relationship Id="rId87" Type="http://schemas.openxmlformats.org/officeDocument/2006/relationships/externalLink" Target="externalLinks/externalLink77.xml"/><Relationship Id="rId110" Type="http://schemas.openxmlformats.org/officeDocument/2006/relationships/externalLink" Target="externalLinks/externalLink100.xml"/><Relationship Id="rId131" Type="http://schemas.openxmlformats.org/officeDocument/2006/relationships/externalLink" Target="externalLinks/externalLink121.xml"/><Relationship Id="rId152" Type="http://schemas.openxmlformats.org/officeDocument/2006/relationships/externalLink" Target="externalLinks/externalLink142.xml"/><Relationship Id="rId173" Type="http://schemas.openxmlformats.org/officeDocument/2006/relationships/externalLink" Target="externalLinks/externalLink163.xml"/><Relationship Id="rId194" Type="http://schemas.openxmlformats.org/officeDocument/2006/relationships/externalLink" Target="externalLinks/externalLink184.xml"/><Relationship Id="rId208" Type="http://schemas.openxmlformats.org/officeDocument/2006/relationships/externalLink" Target="externalLinks/externalLink198.xml"/><Relationship Id="rId229" Type="http://schemas.openxmlformats.org/officeDocument/2006/relationships/externalLink" Target="externalLinks/externalLink219.xml"/><Relationship Id="rId240" Type="http://schemas.openxmlformats.org/officeDocument/2006/relationships/externalLink" Target="externalLinks/externalLink230.xml"/><Relationship Id="rId14" Type="http://schemas.openxmlformats.org/officeDocument/2006/relationships/externalLink" Target="externalLinks/externalLink4.xml"/><Relationship Id="rId35" Type="http://schemas.openxmlformats.org/officeDocument/2006/relationships/externalLink" Target="externalLinks/externalLink25.xml"/><Relationship Id="rId56" Type="http://schemas.openxmlformats.org/officeDocument/2006/relationships/externalLink" Target="externalLinks/externalLink46.xml"/><Relationship Id="rId77" Type="http://schemas.openxmlformats.org/officeDocument/2006/relationships/externalLink" Target="externalLinks/externalLink67.xml"/><Relationship Id="rId100" Type="http://schemas.openxmlformats.org/officeDocument/2006/relationships/externalLink" Target="externalLinks/externalLink90.xml"/><Relationship Id="rId8" Type="http://schemas.openxmlformats.org/officeDocument/2006/relationships/worksheet" Target="worksheets/sheet8.xml"/><Relationship Id="rId98" Type="http://schemas.openxmlformats.org/officeDocument/2006/relationships/externalLink" Target="externalLinks/externalLink88.xml"/><Relationship Id="rId121" Type="http://schemas.openxmlformats.org/officeDocument/2006/relationships/externalLink" Target="externalLinks/externalLink111.xml"/><Relationship Id="rId142" Type="http://schemas.openxmlformats.org/officeDocument/2006/relationships/externalLink" Target="externalLinks/externalLink132.xml"/><Relationship Id="rId163" Type="http://schemas.openxmlformats.org/officeDocument/2006/relationships/externalLink" Target="externalLinks/externalLink153.xml"/><Relationship Id="rId184" Type="http://schemas.openxmlformats.org/officeDocument/2006/relationships/externalLink" Target="externalLinks/externalLink174.xml"/><Relationship Id="rId219" Type="http://schemas.openxmlformats.org/officeDocument/2006/relationships/externalLink" Target="externalLinks/externalLink209.xml"/><Relationship Id="rId230" Type="http://schemas.openxmlformats.org/officeDocument/2006/relationships/externalLink" Target="externalLinks/externalLink220.xml"/><Relationship Id="rId25" Type="http://schemas.openxmlformats.org/officeDocument/2006/relationships/externalLink" Target="externalLinks/externalLink15.xml"/><Relationship Id="rId46" Type="http://schemas.openxmlformats.org/officeDocument/2006/relationships/externalLink" Target="externalLinks/externalLink36.xml"/><Relationship Id="rId67" Type="http://schemas.openxmlformats.org/officeDocument/2006/relationships/externalLink" Target="externalLinks/externalLink57.xml"/><Relationship Id="rId88" Type="http://schemas.openxmlformats.org/officeDocument/2006/relationships/externalLink" Target="externalLinks/externalLink78.xml"/><Relationship Id="rId111" Type="http://schemas.openxmlformats.org/officeDocument/2006/relationships/externalLink" Target="externalLinks/externalLink101.xml"/><Relationship Id="rId132" Type="http://schemas.openxmlformats.org/officeDocument/2006/relationships/externalLink" Target="externalLinks/externalLink122.xml"/><Relationship Id="rId153" Type="http://schemas.openxmlformats.org/officeDocument/2006/relationships/externalLink" Target="externalLinks/externalLink143.xml"/><Relationship Id="rId174" Type="http://schemas.openxmlformats.org/officeDocument/2006/relationships/externalLink" Target="externalLinks/externalLink164.xml"/><Relationship Id="rId195" Type="http://schemas.openxmlformats.org/officeDocument/2006/relationships/externalLink" Target="externalLinks/externalLink185.xml"/><Relationship Id="rId209" Type="http://schemas.openxmlformats.org/officeDocument/2006/relationships/externalLink" Target="externalLinks/externalLink199.xml"/><Relationship Id="rId220" Type="http://schemas.openxmlformats.org/officeDocument/2006/relationships/externalLink" Target="externalLinks/externalLink210.xml"/><Relationship Id="rId241" Type="http://schemas.openxmlformats.org/officeDocument/2006/relationships/externalLink" Target="externalLinks/externalLink231.xml"/><Relationship Id="rId15" Type="http://schemas.openxmlformats.org/officeDocument/2006/relationships/externalLink" Target="externalLinks/externalLink5.xml"/><Relationship Id="rId36" Type="http://schemas.openxmlformats.org/officeDocument/2006/relationships/externalLink" Target="externalLinks/externalLink26.xml"/><Relationship Id="rId57" Type="http://schemas.openxmlformats.org/officeDocument/2006/relationships/externalLink" Target="externalLinks/externalLink47.xml"/><Relationship Id="rId10" Type="http://schemas.openxmlformats.org/officeDocument/2006/relationships/worksheet" Target="worksheets/sheet10.xml"/><Relationship Id="rId31" Type="http://schemas.openxmlformats.org/officeDocument/2006/relationships/externalLink" Target="externalLinks/externalLink21.xml"/><Relationship Id="rId52" Type="http://schemas.openxmlformats.org/officeDocument/2006/relationships/externalLink" Target="externalLinks/externalLink42.xml"/><Relationship Id="rId73" Type="http://schemas.openxmlformats.org/officeDocument/2006/relationships/externalLink" Target="externalLinks/externalLink63.xml"/><Relationship Id="rId78" Type="http://schemas.openxmlformats.org/officeDocument/2006/relationships/externalLink" Target="externalLinks/externalLink68.xml"/><Relationship Id="rId94" Type="http://schemas.openxmlformats.org/officeDocument/2006/relationships/externalLink" Target="externalLinks/externalLink84.xml"/><Relationship Id="rId99" Type="http://schemas.openxmlformats.org/officeDocument/2006/relationships/externalLink" Target="externalLinks/externalLink89.xml"/><Relationship Id="rId101" Type="http://schemas.openxmlformats.org/officeDocument/2006/relationships/externalLink" Target="externalLinks/externalLink91.xml"/><Relationship Id="rId122" Type="http://schemas.openxmlformats.org/officeDocument/2006/relationships/externalLink" Target="externalLinks/externalLink112.xml"/><Relationship Id="rId143" Type="http://schemas.openxmlformats.org/officeDocument/2006/relationships/externalLink" Target="externalLinks/externalLink133.xml"/><Relationship Id="rId148" Type="http://schemas.openxmlformats.org/officeDocument/2006/relationships/externalLink" Target="externalLinks/externalLink138.xml"/><Relationship Id="rId164" Type="http://schemas.openxmlformats.org/officeDocument/2006/relationships/externalLink" Target="externalLinks/externalLink154.xml"/><Relationship Id="rId169" Type="http://schemas.openxmlformats.org/officeDocument/2006/relationships/externalLink" Target="externalLinks/externalLink159.xml"/><Relationship Id="rId185" Type="http://schemas.openxmlformats.org/officeDocument/2006/relationships/externalLink" Target="externalLinks/externalLink17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70.xml"/><Relationship Id="rId210" Type="http://schemas.openxmlformats.org/officeDocument/2006/relationships/externalLink" Target="externalLinks/externalLink200.xml"/><Relationship Id="rId215" Type="http://schemas.openxmlformats.org/officeDocument/2006/relationships/externalLink" Target="externalLinks/externalLink205.xml"/><Relationship Id="rId236" Type="http://schemas.openxmlformats.org/officeDocument/2006/relationships/externalLink" Target="externalLinks/externalLink226.xml"/><Relationship Id="rId26" Type="http://schemas.openxmlformats.org/officeDocument/2006/relationships/externalLink" Target="externalLinks/externalLink16.xml"/><Relationship Id="rId231" Type="http://schemas.openxmlformats.org/officeDocument/2006/relationships/externalLink" Target="externalLinks/externalLink221.xml"/><Relationship Id="rId47" Type="http://schemas.openxmlformats.org/officeDocument/2006/relationships/externalLink" Target="externalLinks/externalLink37.xml"/><Relationship Id="rId68" Type="http://schemas.openxmlformats.org/officeDocument/2006/relationships/externalLink" Target="externalLinks/externalLink58.xml"/><Relationship Id="rId89" Type="http://schemas.openxmlformats.org/officeDocument/2006/relationships/externalLink" Target="externalLinks/externalLink79.xml"/><Relationship Id="rId112" Type="http://schemas.openxmlformats.org/officeDocument/2006/relationships/externalLink" Target="externalLinks/externalLink102.xml"/><Relationship Id="rId133" Type="http://schemas.openxmlformats.org/officeDocument/2006/relationships/externalLink" Target="externalLinks/externalLink123.xml"/><Relationship Id="rId154" Type="http://schemas.openxmlformats.org/officeDocument/2006/relationships/externalLink" Target="externalLinks/externalLink144.xml"/><Relationship Id="rId175" Type="http://schemas.openxmlformats.org/officeDocument/2006/relationships/externalLink" Target="externalLinks/externalLink165.xml"/><Relationship Id="rId196" Type="http://schemas.openxmlformats.org/officeDocument/2006/relationships/externalLink" Target="externalLinks/externalLink186.xml"/><Relationship Id="rId200" Type="http://schemas.openxmlformats.org/officeDocument/2006/relationships/externalLink" Target="externalLinks/externalLink190.xml"/><Relationship Id="rId16" Type="http://schemas.openxmlformats.org/officeDocument/2006/relationships/externalLink" Target="externalLinks/externalLink6.xml"/><Relationship Id="rId221" Type="http://schemas.openxmlformats.org/officeDocument/2006/relationships/externalLink" Target="externalLinks/externalLink211.xml"/><Relationship Id="rId242" Type="http://schemas.openxmlformats.org/officeDocument/2006/relationships/externalLink" Target="externalLinks/externalLink232.xml"/><Relationship Id="rId37" Type="http://schemas.openxmlformats.org/officeDocument/2006/relationships/externalLink" Target="externalLinks/externalLink27.xml"/><Relationship Id="rId58" Type="http://schemas.openxmlformats.org/officeDocument/2006/relationships/externalLink" Target="externalLinks/externalLink48.xml"/><Relationship Id="rId79" Type="http://schemas.openxmlformats.org/officeDocument/2006/relationships/externalLink" Target="externalLinks/externalLink69.xml"/><Relationship Id="rId102" Type="http://schemas.openxmlformats.org/officeDocument/2006/relationships/externalLink" Target="externalLinks/externalLink92.xml"/><Relationship Id="rId123" Type="http://schemas.openxmlformats.org/officeDocument/2006/relationships/externalLink" Target="externalLinks/externalLink113.xml"/><Relationship Id="rId144" Type="http://schemas.openxmlformats.org/officeDocument/2006/relationships/externalLink" Target="externalLinks/externalLink134.xml"/><Relationship Id="rId90" Type="http://schemas.openxmlformats.org/officeDocument/2006/relationships/externalLink" Target="externalLinks/externalLink80.xml"/><Relationship Id="rId165" Type="http://schemas.openxmlformats.org/officeDocument/2006/relationships/externalLink" Target="externalLinks/externalLink155.xml"/><Relationship Id="rId186" Type="http://schemas.openxmlformats.org/officeDocument/2006/relationships/externalLink" Target="externalLinks/externalLink176.xml"/><Relationship Id="rId211" Type="http://schemas.openxmlformats.org/officeDocument/2006/relationships/externalLink" Target="externalLinks/externalLink201.xml"/><Relationship Id="rId232" Type="http://schemas.openxmlformats.org/officeDocument/2006/relationships/externalLink" Target="externalLinks/externalLink222.xml"/><Relationship Id="rId27" Type="http://schemas.openxmlformats.org/officeDocument/2006/relationships/externalLink" Target="externalLinks/externalLink17.xml"/><Relationship Id="rId48" Type="http://schemas.openxmlformats.org/officeDocument/2006/relationships/externalLink" Target="externalLinks/externalLink38.xml"/><Relationship Id="rId69" Type="http://schemas.openxmlformats.org/officeDocument/2006/relationships/externalLink" Target="externalLinks/externalLink59.xml"/><Relationship Id="rId113" Type="http://schemas.openxmlformats.org/officeDocument/2006/relationships/externalLink" Target="externalLinks/externalLink103.xml"/><Relationship Id="rId134" Type="http://schemas.openxmlformats.org/officeDocument/2006/relationships/externalLink" Target="externalLinks/externalLink124.xml"/><Relationship Id="rId80" Type="http://schemas.openxmlformats.org/officeDocument/2006/relationships/externalLink" Target="externalLinks/externalLink70.xml"/><Relationship Id="rId155" Type="http://schemas.openxmlformats.org/officeDocument/2006/relationships/externalLink" Target="externalLinks/externalLink145.xml"/><Relationship Id="rId176" Type="http://schemas.openxmlformats.org/officeDocument/2006/relationships/externalLink" Target="externalLinks/externalLink166.xml"/><Relationship Id="rId197" Type="http://schemas.openxmlformats.org/officeDocument/2006/relationships/externalLink" Target="externalLinks/externalLink187.xml"/><Relationship Id="rId201" Type="http://schemas.openxmlformats.org/officeDocument/2006/relationships/externalLink" Target="externalLinks/externalLink191.xml"/><Relationship Id="rId222" Type="http://schemas.openxmlformats.org/officeDocument/2006/relationships/externalLink" Target="externalLinks/externalLink212.xml"/><Relationship Id="rId243" Type="http://schemas.openxmlformats.org/officeDocument/2006/relationships/externalLink" Target="externalLinks/externalLink233.xml"/><Relationship Id="rId17" Type="http://schemas.openxmlformats.org/officeDocument/2006/relationships/externalLink" Target="externalLinks/externalLink7.xml"/><Relationship Id="rId38" Type="http://schemas.openxmlformats.org/officeDocument/2006/relationships/externalLink" Target="externalLinks/externalLink28.xml"/><Relationship Id="rId59" Type="http://schemas.openxmlformats.org/officeDocument/2006/relationships/externalLink" Target="externalLinks/externalLink49.xml"/><Relationship Id="rId103" Type="http://schemas.openxmlformats.org/officeDocument/2006/relationships/externalLink" Target="externalLinks/externalLink93.xml"/><Relationship Id="rId124" Type="http://schemas.openxmlformats.org/officeDocument/2006/relationships/externalLink" Target="externalLinks/externalLink114.xml"/><Relationship Id="rId70" Type="http://schemas.openxmlformats.org/officeDocument/2006/relationships/externalLink" Target="externalLinks/externalLink60.xml"/><Relationship Id="rId91" Type="http://schemas.openxmlformats.org/officeDocument/2006/relationships/externalLink" Target="externalLinks/externalLink81.xml"/><Relationship Id="rId145" Type="http://schemas.openxmlformats.org/officeDocument/2006/relationships/externalLink" Target="externalLinks/externalLink135.xml"/><Relationship Id="rId166" Type="http://schemas.openxmlformats.org/officeDocument/2006/relationships/externalLink" Target="externalLinks/externalLink156.xml"/><Relationship Id="rId187" Type="http://schemas.openxmlformats.org/officeDocument/2006/relationships/externalLink" Target="externalLinks/externalLink177.xml"/><Relationship Id="rId1" Type="http://schemas.openxmlformats.org/officeDocument/2006/relationships/worksheet" Target="worksheets/sheet1.xml"/><Relationship Id="rId212" Type="http://schemas.openxmlformats.org/officeDocument/2006/relationships/externalLink" Target="externalLinks/externalLink202.xml"/><Relationship Id="rId233" Type="http://schemas.openxmlformats.org/officeDocument/2006/relationships/externalLink" Target="externalLinks/externalLink223.xml"/><Relationship Id="rId28" Type="http://schemas.openxmlformats.org/officeDocument/2006/relationships/externalLink" Target="externalLinks/externalLink18.xml"/><Relationship Id="rId49" Type="http://schemas.openxmlformats.org/officeDocument/2006/relationships/externalLink" Target="externalLinks/externalLink39.xml"/><Relationship Id="rId114" Type="http://schemas.openxmlformats.org/officeDocument/2006/relationships/externalLink" Target="externalLinks/externalLink104.xml"/><Relationship Id="rId60" Type="http://schemas.openxmlformats.org/officeDocument/2006/relationships/externalLink" Target="externalLinks/externalLink50.xml"/><Relationship Id="rId81" Type="http://schemas.openxmlformats.org/officeDocument/2006/relationships/externalLink" Target="externalLinks/externalLink71.xml"/><Relationship Id="rId135" Type="http://schemas.openxmlformats.org/officeDocument/2006/relationships/externalLink" Target="externalLinks/externalLink125.xml"/><Relationship Id="rId156" Type="http://schemas.openxmlformats.org/officeDocument/2006/relationships/externalLink" Target="externalLinks/externalLink146.xml"/><Relationship Id="rId177" Type="http://schemas.openxmlformats.org/officeDocument/2006/relationships/externalLink" Target="externalLinks/externalLink167.xml"/><Relationship Id="rId198" Type="http://schemas.openxmlformats.org/officeDocument/2006/relationships/externalLink" Target="externalLinks/externalLink188.xml"/><Relationship Id="rId202" Type="http://schemas.openxmlformats.org/officeDocument/2006/relationships/externalLink" Target="externalLinks/externalLink192.xml"/><Relationship Id="rId223" Type="http://schemas.openxmlformats.org/officeDocument/2006/relationships/externalLink" Target="externalLinks/externalLink213.xml"/><Relationship Id="rId244" Type="http://schemas.openxmlformats.org/officeDocument/2006/relationships/externalLink" Target="externalLinks/externalLink234.xml"/><Relationship Id="rId18" Type="http://schemas.openxmlformats.org/officeDocument/2006/relationships/externalLink" Target="externalLinks/externalLink8.xml"/><Relationship Id="rId39" Type="http://schemas.openxmlformats.org/officeDocument/2006/relationships/externalLink" Target="externalLinks/externalLink29.xml"/><Relationship Id="rId50" Type="http://schemas.openxmlformats.org/officeDocument/2006/relationships/externalLink" Target="externalLinks/externalLink40.xml"/><Relationship Id="rId104" Type="http://schemas.openxmlformats.org/officeDocument/2006/relationships/externalLink" Target="externalLinks/externalLink94.xml"/><Relationship Id="rId125" Type="http://schemas.openxmlformats.org/officeDocument/2006/relationships/externalLink" Target="externalLinks/externalLink115.xml"/><Relationship Id="rId146" Type="http://schemas.openxmlformats.org/officeDocument/2006/relationships/externalLink" Target="externalLinks/externalLink136.xml"/><Relationship Id="rId167" Type="http://schemas.openxmlformats.org/officeDocument/2006/relationships/externalLink" Target="externalLinks/externalLink157.xml"/><Relationship Id="rId188" Type="http://schemas.openxmlformats.org/officeDocument/2006/relationships/externalLink" Target="externalLinks/externalLink178.xml"/><Relationship Id="rId71" Type="http://schemas.openxmlformats.org/officeDocument/2006/relationships/externalLink" Target="externalLinks/externalLink61.xml"/><Relationship Id="rId92" Type="http://schemas.openxmlformats.org/officeDocument/2006/relationships/externalLink" Target="externalLinks/externalLink82.xml"/><Relationship Id="rId213" Type="http://schemas.openxmlformats.org/officeDocument/2006/relationships/externalLink" Target="externalLinks/externalLink203.xml"/><Relationship Id="rId234" Type="http://schemas.openxmlformats.org/officeDocument/2006/relationships/externalLink" Target="externalLinks/externalLink224.xml"/><Relationship Id="rId2" Type="http://schemas.openxmlformats.org/officeDocument/2006/relationships/worksheet" Target="worksheets/sheet2.xml"/><Relationship Id="rId29" Type="http://schemas.openxmlformats.org/officeDocument/2006/relationships/externalLink" Target="externalLinks/externalLink19.xml"/><Relationship Id="rId40" Type="http://schemas.openxmlformats.org/officeDocument/2006/relationships/externalLink" Target="externalLinks/externalLink30.xml"/><Relationship Id="rId115" Type="http://schemas.openxmlformats.org/officeDocument/2006/relationships/externalLink" Target="externalLinks/externalLink105.xml"/><Relationship Id="rId136" Type="http://schemas.openxmlformats.org/officeDocument/2006/relationships/externalLink" Target="externalLinks/externalLink126.xml"/><Relationship Id="rId157" Type="http://schemas.openxmlformats.org/officeDocument/2006/relationships/externalLink" Target="externalLinks/externalLink147.xml"/><Relationship Id="rId178" Type="http://schemas.openxmlformats.org/officeDocument/2006/relationships/externalLink" Target="externalLinks/externalLink168.xml"/><Relationship Id="rId61" Type="http://schemas.openxmlformats.org/officeDocument/2006/relationships/externalLink" Target="externalLinks/externalLink51.xml"/><Relationship Id="rId82" Type="http://schemas.openxmlformats.org/officeDocument/2006/relationships/externalLink" Target="externalLinks/externalLink72.xml"/><Relationship Id="rId199" Type="http://schemas.openxmlformats.org/officeDocument/2006/relationships/externalLink" Target="externalLinks/externalLink189.xml"/><Relationship Id="rId203" Type="http://schemas.openxmlformats.org/officeDocument/2006/relationships/externalLink" Target="externalLinks/externalLink193.xml"/><Relationship Id="rId19" Type="http://schemas.openxmlformats.org/officeDocument/2006/relationships/externalLink" Target="externalLinks/externalLink9.xml"/><Relationship Id="rId224" Type="http://schemas.openxmlformats.org/officeDocument/2006/relationships/externalLink" Target="externalLinks/externalLink214.xml"/><Relationship Id="rId245" Type="http://schemas.openxmlformats.org/officeDocument/2006/relationships/theme" Target="theme/theme1.xml"/><Relationship Id="rId30" Type="http://schemas.openxmlformats.org/officeDocument/2006/relationships/externalLink" Target="externalLinks/externalLink20.xml"/><Relationship Id="rId105" Type="http://schemas.openxmlformats.org/officeDocument/2006/relationships/externalLink" Target="externalLinks/externalLink95.xml"/><Relationship Id="rId126" Type="http://schemas.openxmlformats.org/officeDocument/2006/relationships/externalLink" Target="externalLinks/externalLink116.xml"/><Relationship Id="rId147" Type="http://schemas.openxmlformats.org/officeDocument/2006/relationships/externalLink" Target="externalLinks/externalLink137.xml"/><Relationship Id="rId168" Type="http://schemas.openxmlformats.org/officeDocument/2006/relationships/externalLink" Target="externalLinks/externalLink158.xml"/><Relationship Id="rId51" Type="http://schemas.openxmlformats.org/officeDocument/2006/relationships/externalLink" Target="externalLinks/externalLink41.xml"/><Relationship Id="rId72" Type="http://schemas.openxmlformats.org/officeDocument/2006/relationships/externalLink" Target="externalLinks/externalLink62.xml"/><Relationship Id="rId93" Type="http://schemas.openxmlformats.org/officeDocument/2006/relationships/externalLink" Target="externalLinks/externalLink83.xml"/><Relationship Id="rId189" Type="http://schemas.openxmlformats.org/officeDocument/2006/relationships/externalLink" Target="externalLinks/externalLink179.xml"/><Relationship Id="rId3" Type="http://schemas.openxmlformats.org/officeDocument/2006/relationships/worksheet" Target="worksheets/sheet3.xml"/><Relationship Id="rId214" Type="http://schemas.openxmlformats.org/officeDocument/2006/relationships/externalLink" Target="externalLinks/externalLink204.xml"/><Relationship Id="rId235" Type="http://schemas.openxmlformats.org/officeDocument/2006/relationships/externalLink" Target="externalLinks/externalLink225.xml"/><Relationship Id="rId116" Type="http://schemas.openxmlformats.org/officeDocument/2006/relationships/externalLink" Target="externalLinks/externalLink106.xml"/><Relationship Id="rId137" Type="http://schemas.openxmlformats.org/officeDocument/2006/relationships/externalLink" Target="externalLinks/externalLink127.xml"/><Relationship Id="rId158" Type="http://schemas.openxmlformats.org/officeDocument/2006/relationships/externalLink" Target="externalLinks/externalLink148.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62" Type="http://schemas.openxmlformats.org/officeDocument/2006/relationships/externalLink" Target="externalLinks/externalLink52.xml"/><Relationship Id="rId83" Type="http://schemas.openxmlformats.org/officeDocument/2006/relationships/externalLink" Target="externalLinks/externalLink73.xml"/><Relationship Id="rId179" Type="http://schemas.openxmlformats.org/officeDocument/2006/relationships/externalLink" Target="externalLinks/externalLink169.xml"/><Relationship Id="rId190" Type="http://schemas.openxmlformats.org/officeDocument/2006/relationships/externalLink" Target="externalLinks/externalLink180.xml"/><Relationship Id="rId204" Type="http://schemas.openxmlformats.org/officeDocument/2006/relationships/externalLink" Target="externalLinks/externalLink194.xml"/><Relationship Id="rId225" Type="http://schemas.openxmlformats.org/officeDocument/2006/relationships/externalLink" Target="externalLinks/externalLink215.xml"/><Relationship Id="rId246" Type="http://schemas.openxmlformats.org/officeDocument/2006/relationships/styles" Target="styles.xml"/><Relationship Id="rId106" Type="http://schemas.openxmlformats.org/officeDocument/2006/relationships/externalLink" Target="externalLinks/externalLink96.xml"/><Relationship Id="rId127" Type="http://schemas.openxmlformats.org/officeDocument/2006/relationships/externalLink" Target="externalLinks/externalLink11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Menu!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Menu!A1"/></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oneCellAnchor>
    <xdr:from>
      <xdr:col>1</xdr:col>
      <xdr:colOff>228600</xdr:colOff>
      <xdr:row>6</xdr:row>
      <xdr:rowOff>123824</xdr:rowOff>
    </xdr:from>
    <xdr:ext cx="3724275" cy="1752602"/>
    <xdr:sp macro="" textlink="">
      <xdr:nvSpPr>
        <xdr:cNvPr id="8" name="Retângulo de cantos arredondados 7">
          <a:extLst>
            <a:ext uri="{FF2B5EF4-FFF2-40B4-BE49-F238E27FC236}">
              <a16:creationId xmlns:a16="http://schemas.microsoft.com/office/drawing/2014/main" id="{F258CB56-66F0-4957-AA1B-F563BC9078E9}"/>
            </a:ext>
          </a:extLst>
        </xdr:cNvPr>
        <xdr:cNvSpPr/>
      </xdr:nvSpPr>
      <xdr:spPr>
        <a:xfrm>
          <a:off x="628650" y="1409699"/>
          <a:ext cx="3724275" cy="1752602"/>
        </a:xfrm>
        <a:prstGeom prst="roundRect">
          <a:avLst/>
        </a:prstGeom>
        <a:noFill/>
        <a:ln w="158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solidFill>
              <a:srgbClr val="E26B0A"/>
            </a:solidFill>
          </a:endParaRPr>
        </a:p>
      </xdr:txBody>
    </xdr:sp>
    <xdr:clientData/>
  </xdr:oneCellAnchor>
  <xdr:twoCellAnchor>
    <xdr:from>
      <xdr:col>2</xdr:col>
      <xdr:colOff>458561</xdr:colOff>
      <xdr:row>6</xdr:row>
      <xdr:rowOff>17080</xdr:rowOff>
    </xdr:from>
    <xdr:to>
      <xdr:col>6</xdr:col>
      <xdr:colOff>225880</xdr:colOff>
      <xdr:row>8</xdr:row>
      <xdr:rowOff>40722</xdr:rowOff>
    </xdr:to>
    <xdr:sp macro="" textlink="">
      <xdr:nvSpPr>
        <xdr:cNvPr id="10" name="CaixaDeTexto 9">
          <a:extLst>
            <a:ext uri="{FF2B5EF4-FFF2-40B4-BE49-F238E27FC236}">
              <a16:creationId xmlns:a16="http://schemas.microsoft.com/office/drawing/2014/main" id="{74D78775-C101-4476-9D19-0D7F7A5F9E2A}"/>
            </a:ext>
          </a:extLst>
        </xdr:cNvPr>
        <xdr:cNvSpPr txBox="1"/>
      </xdr:nvSpPr>
      <xdr:spPr>
        <a:xfrm>
          <a:off x="1220561" y="1302955"/>
          <a:ext cx="2434319" cy="376067"/>
        </a:xfrm>
        <a:prstGeom prst="rect">
          <a:avLst/>
        </a:prstGeom>
        <a:solidFill>
          <a:schemeClr val="bg1"/>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r>
            <a:rPr kumimoji="0" lang="pt-BR" sz="1200" b="1" i="0" u="none" strike="noStrike" kern="0" cap="none" spc="0" normalizeH="0" baseline="0" noProof="0">
              <a:ln>
                <a:noFill/>
              </a:ln>
              <a:solidFill>
                <a:schemeClr val="accent1"/>
              </a:solidFill>
              <a:effectLst/>
              <a:uLnTx/>
              <a:uFillTx/>
              <a:latin typeface="+mn-lt"/>
              <a:ea typeface="+mn-ea"/>
              <a:cs typeface="+mn-cs"/>
            </a:rPr>
            <a:t>Business Verticals Information</a:t>
          </a:r>
          <a:endParaRPr lang="pt-BR" sz="1100" b="1">
            <a:solidFill>
              <a:schemeClr val="accent1"/>
            </a:solidFill>
          </a:endParaRPr>
        </a:p>
      </xdr:txBody>
    </xdr:sp>
    <xdr:clientData/>
  </xdr:twoCellAnchor>
  <xdr:oneCellAnchor>
    <xdr:from>
      <xdr:col>8</xdr:col>
      <xdr:colOff>299357</xdr:colOff>
      <xdr:row>6</xdr:row>
      <xdr:rowOff>85450</xdr:rowOff>
    </xdr:from>
    <xdr:ext cx="3728357" cy="1806941"/>
    <xdr:sp macro="" textlink="">
      <xdr:nvSpPr>
        <xdr:cNvPr id="11" name="Retângulo de cantos arredondados 10">
          <a:extLst>
            <a:ext uri="{FF2B5EF4-FFF2-40B4-BE49-F238E27FC236}">
              <a16:creationId xmlns:a16="http://schemas.microsoft.com/office/drawing/2014/main" id="{963F2E28-5D7A-4BF7-988C-6B4A183CE019}"/>
            </a:ext>
          </a:extLst>
        </xdr:cNvPr>
        <xdr:cNvSpPr/>
      </xdr:nvSpPr>
      <xdr:spPr>
        <a:xfrm>
          <a:off x="4947557" y="1371325"/>
          <a:ext cx="3728357" cy="1806941"/>
        </a:xfrm>
        <a:prstGeom prst="roundRect">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oneCellAnchor>
  <xdr:twoCellAnchor>
    <xdr:from>
      <xdr:col>9</xdr:col>
      <xdr:colOff>93890</xdr:colOff>
      <xdr:row>5</xdr:row>
      <xdr:rowOff>206110</xdr:rowOff>
    </xdr:from>
    <xdr:to>
      <xdr:col>13</xdr:col>
      <xdr:colOff>257175</xdr:colOff>
      <xdr:row>7</xdr:row>
      <xdr:rowOff>38421</xdr:rowOff>
    </xdr:to>
    <xdr:sp macro="" textlink="">
      <xdr:nvSpPr>
        <xdr:cNvPr id="12" name="CaixaDeTexto 11">
          <a:extLst>
            <a:ext uri="{FF2B5EF4-FFF2-40B4-BE49-F238E27FC236}">
              <a16:creationId xmlns:a16="http://schemas.microsoft.com/office/drawing/2014/main" id="{6B7BA37F-7126-4123-B7D1-14A9E81F9F60}"/>
            </a:ext>
          </a:extLst>
        </xdr:cNvPr>
        <xdr:cNvSpPr txBox="1"/>
      </xdr:nvSpPr>
      <xdr:spPr>
        <a:xfrm>
          <a:off x="5523140" y="1263385"/>
          <a:ext cx="2382610" cy="29903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r>
            <a:rPr lang="pt-BR" sz="1100" b="1">
              <a:solidFill>
                <a:sysClr val="windowText" lastClr="000000"/>
              </a:solidFill>
            </a:rPr>
            <a:t>  </a:t>
          </a:r>
          <a:r>
            <a:rPr lang="pt-BR" sz="1200" b="1">
              <a:solidFill>
                <a:sysClr val="windowText" lastClr="000000"/>
              </a:solidFill>
            </a:rPr>
            <a:t> Accounting Information (IFRS-4)</a:t>
          </a:r>
        </a:p>
      </xdr:txBody>
    </xdr:sp>
    <xdr:clientData/>
  </xdr:twoCellAnchor>
  <xdr:twoCellAnchor editAs="oneCell">
    <xdr:from>
      <xdr:col>1</xdr:col>
      <xdr:colOff>135279</xdr:colOff>
      <xdr:row>0</xdr:row>
      <xdr:rowOff>108857</xdr:rowOff>
    </xdr:from>
    <xdr:to>
      <xdr:col>5</xdr:col>
      <xdr:colOff>153394</xdr:colOff>
      <xdr:row>2</xdr:row>
      <xdr:rowOff>176429</xdr:rowOff>
    </xdr:to>
    <xdr:pic>
      <xdr:nvPicPr>
        <xdr:cNvPr id="14" name="Imagem 13">
          <a:extLst>
            <a:ext uri="{FF2B5EF4-FFF2-40B4-BE49-F238E27FC236}">
              <a16:creationId xmlns:a16="http://schemas.microsoft.com/office/drawing/2014/main" id="{4A344BED-3479-5949-9987-1B0E448F77EE}"/>
            </a:ext>
          </a:extLst>
        </xdr:cNvPr>
        <xdr:cNvPicPr>
          <a:picLocks noChangeAspect="1"/>
        </xdr:cNvPicPr>
      </xdr:nvPicPr>
      <xdr:blipFill>
        <a:blip xmlns:r="http://schemas.openxmlformats.org/officeDocument/2006/relationships" r:embed="rId1"/>
        <a:stretch>
          <a:fillRect/>
        </a:stretch>
      </xdr:blipFill>
      <xdr:spPr>
        <a:xfrm>
          <a:off x="6410573" y="108857"/>
          <a:ext cx="2416174" cy="470984"/>
        </a:xfrm>
        <a:prstGeom prst="rect">
          <a:avLst/>
        </a:prstGeom>
      </xdr:spPr>
    </xdr:pic>
    <xdr:clientData/>
  </xdr:twoCellAnchor>
  <xdr:oneCellAnchor>
    <xdr:from>
      <xdr:col>3</xdr:col>
      <xdr:colOff>605518</xdr:colOff>
      <xdr:row>2</xdr:row>
      <xdr:rowOff>126546</xdr:rowOff>
    </xdr:from>
    <xdr:ext cx="5083575" cy="304699"/>
    <xdr:sp macro="" textlink="">
      <xdr:nvSpPr>
        <xdr:cNvPr id="13" name="CaixaDeTexto 12">
          <a:extLst>
            <a:ext uri="{FF2B5EF4-FFF2-40B4-BE49-F238E27FC236}">
              <a16:creationId xmlns:a16="http://schemas.microsoft.com/office/drawing/2014/main" id="{31398BAE-684B-49CA-B0FD-366D2AE87C3E}"/>
            </a:ext>
          </a:extLst>
        </xdr:cNvPr>
        <xdr:cNvSpPr txBox="1"/>
      </xdr:nvSpPr>
      <xdr:spPr>
        <a:xfrm>
          <a:off x="2196193" y="526596"/>
          <a:ext cx="5083575" cy="304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600" b="1">
              <a:solidFill>
                <a:srgbClr val="002060"/>
              </a:solidFill>
            </a:rPr>
            <a:t>Porto Seguro </a:t>
          </a:r>
          <a:r>
            <a:rPr lang="pt-BR" sz="1600" b="1" baseline="0">
              <a:solidFill>
                <a:srgbClr val="002060"/>
              </a:solidFill>
            </a:rPr>
            <a:t>S.A. - Historical Series Spreadsheet</a:t>
          </a:r>
          <a:endParaRPr lang="pt-BR" sz="1600" b="1">
            <a:solidFill>
              <a:srgbClr val="002060"/>
            </a:solidFill>
          </a:endParaRP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xdr:col>
      <xdr:colOff>9525</xdr:colOff>
      <xdr:row>1</xdr:row>
      <xdr:rowOff>25731</xdr:rowOff>
    </xdr:from>
    <xdr:ext cx="8972549" cy="530658"/>
    <xdr:sp macro="" textlink="">
      <xdr:nvSpPr>
        <xdr:cNvPr id="2" name="CaixaDeTexto 1">
          <a:extLst>
            <a:ext uri="{FF2B5EF4-FFF2-40B4-BE49-F238E27FC236}">
              <a16:creationId xmlns:a16="http://schemas.microsoft.com/office/drawing/2014/main" id="{2D703FED-C770-4BE1-A9C4-54D6976573FC}"/>
            </a:ext>
          </a:extLst>
        </xdr:cNvPr>
        <xdr:cNvSpPr txBox="1"/>
      </xdr:nvSpPr>
      <xdr:spPr>
        <a:xfrm>
          <a:off x="1228725" y="187656"/>
          <a:ext cx="8972549" cy="530658"/>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lgn="ctr"/>
          <a:r>
            <a:rPr lang="pt-BR" sz="2800">
              <a:latin typeface="+mn-lt"/>
            </a:rPr>
            <a:t>Glossary</a:t>
          </a:r>
        </a:p>
      </xdr:txBody>
    </xdr:sp>
    <xdr:clientData/>
  </xdr:oneCellAnchor>
  <xdr:twoCellAnchor editAs="oneCell">
    <xdr:from>
      <xdr:col>4</xdr:col>
      <xdr:colOff>47625</xdr:colOff>
      <xdr:row>0</xdr:row>
      <xdr:rowOff>133350</xdr:rowOff>
    </xdr:from>
    <xdr:to>
      <xdr:col>4</xdr:col>
      <xdr:colOff>438150</xdr:colOff>
      <xdr:row>3</xdr:row>
      <xdr:rowOff>38100</xdr:rowOff>
    </xdr:to>
    <xdr:pic>
      <xdr:nvPicPr>
        <xdr:cNvPr id="3" name="Picture 11" descr="http://www.premier1.com.br/Graphics/botoes/Botao-Voltar.gif">
          <a:hlinkClick xmlns:r="http://schemas.openxmlformats.org/officeDocument/2006/relationships" r:id="rId1"/>
          <a:extLst>
            <a:ext uri="{FF2B5EF4-FFF2-40B4-BE49-F238E27FC236}">
              <a16:creationId xmlns:a16="http://schemas.microsoft.com/office/drawing/2014/main" id="{D0DBB148-1A92-43F7-B812-3567E7E53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0" y="133350"/>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552449</xdr:colOff>
      <xdr:row>3</xdr:row>
      <xdr:rowOff>44781</xdr:rowOff>
    </xdr:from>
    <xdr:ext cx="576183" cy="264560"/>
    <xdr:sp macro="" textlink="">
      <xdr:nvSpPr>
        <xdr:cNvPr id="4" name="CaixaDeTexto 3">
          <a:extLst>
            <a:ext uri="{FF2B5EF4-FFF2-40B4-BE49-F238E27FC236}">
              <a16:creationId xmlns:a16="http://schemas.microsoft.com/office/drawing/2014/main" id="{7077834B-2421-4711-8134-EB9664A25D2A}"/>
            </a:ext>
          </a:extLst>
        </xdr:cNvPr>
        <xdr:cNvSpPr txBox="1"/>
      </xdr:nvSpPr>
      <xdr:spPr>
        <a:xfrm>
          <a:off x="2466974" y="530556"/>
          <a:ext cx="57618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pt-BR" sz="1100"/>
            <a:t>Return</a:t>
          </a:r>
        </a:p>
      </xdr:txBody>
    </xdr:sp>
    <xdr:clientData/>
  </xdr:oneCellAnchor>
  <xdr:twoCellAnchor editAs="oneCell">
    <xdr:from>
      <xdr:col>0</xdr:col>
      <xdr:colOff>0</xdr:colOff>
      <xdr:row>1</xdr:row>
      <xdr:rowOff>28575</xdr:rowOff>
    </xdr:from>
    <xdr:to>
      <xdr:col>3</xdr:col>
      <xdr:colOff>501649</xdr:colOff>
      <xdr:row>3</xdr:row>
      <xdr:rowOff>180511</xdr:rowOff>
    </xdr:to>
    <xdr:pic>
      <xdr:nvPicPr>
        <xdr:cNvPr id="5" name="Imagem 4">
          <a:extLst>
            <a:ext uri="{FF2B5EF4-FFF2-40B4-BE49-F238E27FC236}">
              <a16:creationId xmlns:a16="http://schemas.microsoft.com/office/drawing/2014/main" id="{AED8579C-B14E-4170-A212-348D4DBBE19F}"/>
            </a:ext>
          </a:extLst>
        </xdr:cNvPr>
        <xdr:cNvPicPr>
          <a:picLocks noChangeAspect="1"/>
        </xdr:cNvPicPr>
      </xdr:nvPicPr>
      <xdr:blipFill>
        <a:blip xmlns:r="http://schemas.openxmlformats.org/officeDocument/2006/relationships" r:embed="rId3"/>
        <a:stretch>
          <a:fillRect/>
        </a:stretch>
      </xdr:blipFill>
      <xdr:spPr>
        <a:xfrm>
          <a:off x="0" y="190500"/>
          <a:ext cx="2416174" cy="4757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0</xdr:rowOff>
    </xdr:from>
    <xdr:to>
      <xdr:col>0</xdr:col>
      <xdr:colOff>885825</xdr:colOff>
      <xdr:row>2</xdr:row>
      <xdr:rowOff>9525</xdr:rowOff>
    </xdr:to>
    <xdr:pic>
      <xdr:nvPicPr>
        <xdr:cNvPr id="4" name="Picture 11" descr="http://www.premier1.com.br/Graphics/botoes/Botao-Voltar.gif">
          <a:hlinkClick xmlns:r="http://schemas.openxmlformats.org/officeDocument/2006/relationships" r:id="rId1"/>
          <a:extLst>
            <a:ext uri="{FF2B5EF4-FFF2-40B4-BE49-F238E27FC236}">
              <a16:creationId xmlns:a16="http://schemas.microsoft.com/office/drawing/2014/main" id="{211727EB-AA91-43A5-A893-2937761F3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5300" y="0"/>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400049</xdr:colOff>
      <xdr:row>1</xdr:row>
      <xdr:rowOff>171450</xdr:rowOff>
    </xdr:from>
    <xdr:ext cx="581025" cy="264560"/>
    <xdr:sp macro="" textlink="">
      <xdr:nvSpPr>
        <xdr:cNvPr id="5" name="CaixaDeTexto 4">
          <a:extLst>
            <a:ext uri="{FF2B5EF4-FFF2-40B4-BE49-F238E27FC236}">
              <a16:creationId xmlns:a16="http://schemas.microsoft.com/office/drawing/2014/main" id="{72AC744C-F935-4331-9537-4ADD60827095}"/>
            </a:ext>
          </a:extLst>
        </xdr:cNvPr>
        <xdr:cNvSpPr txBox="1"/>
      </xdr:nvSpPr>
      <xdr:spPr>
        <a:xfrm>
          <a:off x="400049" y="361950"/>
          <a:ext cx="581025"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pt-BR" sz="1100">
              <a:solidFill>
                <a:schemeClr val="tx1"/>
              </a:solidFill>
              <a:latin typeface="+mn-lt"/>
              <a:ea typeface="+mn-ea"/>
              <a:cs typeface="+mn-cs"/>
            </a:rPr>
            <a:t>Return</a:t>
          </a:r>
          <a:endParaRPr lang="pt-BR" sz="11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485775</xdr:colOff>
      <xdr:row>0</xdr:row>
      <xdr:rowOff>0</xdr:rowOff>
    </xdr:from>
    <xdr:to>
      <xdr:col>0</xdr:col>
      <xdr:colOff>876300</xdr:colOff>
      <xdr:row>2</xdr:row>
      <xdr:rowOff>9525</xdr:rowOff>
    </xdr:to>
    <xdr:pic>
      <xdr:nvPicPr>
        <xdr:cNvPr id="2" name="Picture 11" descr="http://www.premier1.com.br/Graphics/botoes/Botao-Voltar.gif">
          <a:hlinkClick xmlns:r="http://schemas.openxmlformats.org/officeDocument/2006/relationships" r:id="rId1"/>
          <a:extLst>
            <a:ext uri="{FF2B5EF4-FFF2-40B4-BE49-F238E27FC236}">
              <a16:creationId xmlns:a16="http://schemas.microsoft.com/office/drawing/2014/main" id="{69F3B549-2D20-488C-92AF-3DDF8AF9B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5775" y="0"/>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390524</xdr:colOff>
      <xdr:row>1</xdr:row>
      <xdr:rowOff>171450</xdr:rowOff>
    </xdr:from>
    <xdr:ext cx="638175" cy="264560"/>
    <xdr:sp macro="" textlink="">
      <xdr:nvSpPr>
        <xdr:cNvPr id="3" name="CaixaDeTexto 2">
          <a:extLst>
            <a:ext uri="{FF2B5EF4-FFF2-40B4-BE49-F238E27FC236}">
              <a16:creationId xmlns:a16="http://schemas.microsoft.com/office/drawing/2014/main" id="{4BE6C36D-2BC5-4585-A3F6-B014EEEB8AAD}"/>
            </a:ext>
          </a:extLst>
        </xdr:cNvPr>
        <xdr:cNvSpPr txBox="1"/>
      </xdr:nvSpPr>
      <xdr:spPr>
        <a:xfrm>
          <a:off x="390524" y="361950"/>
          <a:ext cx="638175"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pt-BR" sz="1100">
              <a:solidFill>
                <a:schemeClr val="tx1"/>
              </a:solidFill>
              <a:latin typeface="+mn-lt"/>
              <a:ea typeface="+mn-ea"/>
              <a:cs typeface="+mn-cs"/>
            </a:rPr>
            <a:t>Return</a:t>
          </a:r>
          <a:endParaRPr lang="pt-BR"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581025</xdr:colOff>
      <xdr:row>0</xdr:row>
      <xdr:rowOff>0</xdr:rowOff>
    </xdr:from>
    <xdr:to>
      <xdr:col>0</xdr:col>
      <xdr:colOff>971550</xdr:colOff>
      <xdr:row>1</xdr:row>
      <xdr:rowOff>114300</xdr:rowOff>
    </xdr:to>
    <xdr:pic>
      <xdr:nvPicPr>
        <xdr:cNvPr id="2" name="Picture 11" descr="http://www.premier1.com.br/Graphics/botoes/Botao-Voltar.gif">
          <a:hlinkClick xmlns:r="http://schemas.openxmlformats.org/officeDocument/2006/relationships" r:id="rId1"/>
          <a:extLst>
            <a:ext uri="{FF2B5EF4-FFF2-40B4-BE49-F238E27FC236}">
              <a16:creationId xmlns:a16="http://schemas.microsoft.com/office/drawing/2014/main" id="{5BF93F40-9AC9-4164-B33B-D677FEAE9D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1025" y="0"/>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485774</xdr:colOff>
      <xdr:row>1</xdr:row>
      <xdr:rowOff>85725</xdr:rowOff>
    </xdr:from>
    <xdr:ext cx="607529" cy="264560"/>
    <xdr:sp macro="" textlink="">
      <xdr:nvSpPr>
        <xdr:cNvPr id="3" name="CaixaDeTexto 2">
          <a:extLst>
            <a:ext uri="{FF2B5EF4-FFF2-40B4-BE49-F238E27FC236}">
              <a16:creationId xmlns:a16="http://schemas.microsoft.com/office/drawing/2014/main" id="{FCAAFE4C-737D-4D0E-BDF5-2335B7142459}"/>
            </a:ext>
          </a:extLst>
        </xdr:cNvPr>
        <xdr:cNvSpPr txBox="1"/>
      </xdr:nvSpPr>
      <xdr:spPr>
        <a:xfrm>
          <a:off x="485774" y="359051"/>
          <a:ext cx="607529"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pt-BR" sz="1100">
              <a:solidFill>
                <a:schemeClr val="tx1"/>
              </a:solidFill>
              <a:latin typeface="+mn-lt"/>
              <a:ea typeface="+mn-ea"/>
              <a:cs typeface="+mn-cs"/>
            </a:rPr>
            <a:t>Return</a:t>
          </a:r>
          <a:endParaRPr lang="pt-BR" sz="1100"/>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375397</xdr:colOff>
      <xdr:row>0</xdr:row>
      <xdr:rowOff>0</xdr:rowOff>
    </xdr:from>
    <xdr:to>
      <xdr:col>0</xdr:col>
      <xdr:colOff>765922</xdr:colOff>
      <xdr:row>2</xdr:row>
      <xdr:rowOff>9525</xdr:rowOff>
    </xdr:to>
    <xdr:pic>
      <xdr:nvPicPr>
        <xdr:cNvPr id="2" name="Picture 11" descr="http://www.premier1.com.br/Graphics/botoes/Botao-Voltar.gif">
          <a:hlinkClick xmlns:r="http://schemas.openxmlformats.org/officeDocument/2006/relationships" r:id="rId1"/>
          <a:extLst>
            <a:ext uri="{FF2B5EF4-FFF2-40B4-BE49-F238E27FC236}">
              <a16:creationId xmlns:a16="http://schemas.microsoft.com/office/drawing/2014/main" id="{B58928BE-7325-40D1-894D-6C976B758A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5397" y="0"/>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280147</xdr:colOff>
      <xdr:row>1</xdr:row>
      <xdr:rowOff>171450</xdr:rowOff>
    </xdr:from>
    <xdr:ext cx="639224" cy="264560"/>
    <xdr:sp macro="" textlink="">
      <xdr:nvSpPr>
        <xdr:cNvPr id="3" name="CaixaDeTexto 2">
          <a:extLst>
            <a:ext uri="{FF2B5EF4-FFF2-40B4-BE49-F238E27FC236}">
              <a16:creationId xmlns:a16="http://schemas.microsoft.com/office/drawing/2014/main" id="{981DA218-61ED-4AEE-A9DD-B6A8DE9908E8}"/>
            </a:ext>
          </a:extLst>
        </xdr:cNvPr>
        <xdr:cNvSpPr txBox="1"/>
      </xdr:nvSpPr>
      <xdr:spPr>
        <a:xfrm>
          <a:off x="280147" y="361950"/>
          <a:ext cx="6392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pt-BR" sz="1100">
              <a:solidFill>
                <a:schemeClr val="tx1"/>
              </a:solidFill>
              <a:latin typeface="+mn-lt"/>
              <a:ea typeface="+mn-ea"/>
              <a:cs typeface="+mn-cs"/>
            </a:rPr>
            <a:t>Return</a:t>
          </a:r>
          <a:endParaRPr lang="pt-BR" sz="1100"/>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2847975</xdr:colOff>
      <xdr:row>1</xdr:row>
      <xdr:rowOff>38100</xdr:rowOff>
    </xdr:from>
    <xdr:to>
      <xdr:col>0</xdr:col>
      <xdr:colOff>3238500</xdr:colOff>
      <xdr:row>2</xdr:row>
      <xdr:rowOff>266700</xdr:rowOff>
    </xdr:to>
    <xdr:pic>
      <xdr:nvPicPr>
        <xdr:cNvPr id="2" name="Picture 11" descr="http://www.premier1.com.br/Graphics/botoes/Botao-Voltar.gif">
          <a:hlinkClick xmlns:r="http://schemas.openxmlformats.org/officeDocument/2006/relationships" r:id="rId1"/>
          <a:extLst>
            <a:ext uri="{FF2B5EF4-FFF2-40B4-BE49-F238E27FC236}">
              <a16:creationId xmlns:a16="http://schemas.microsoft.com/office/drawing/2014/main" id="{B419CF9A-4C6F-45D6-AF98-C822563945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47975" y="200025"/>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3233206</xdr:colOff>
      <xdr:row>1</xdr:row>
      <xdr:rowOff>16205</xdr:rowOff>
    </xdr:from>
    <xdr:ext cx="37667144" cy="718530"/>
    <xdr:sp macro="" textlink="">
      <xdr:nvSpPr>
        <xdr:cNvPr id="3" name="CaixaDeTexto 2">
          <a:extLst>
            <a:ext uri="{FF2B5EF4-FFF2-40B4-BE49-F238E27FC236}">
              <a16:creationId xmlns:a16="http://schemas.microsoft.com/office/drawing/2014/main" id="{DDD22E59-4800-40B6-B86A-2F75B1F787D4}"/>
            </a:ext>
          </a:extLst>
        </xdr:cNvPr>
        <xdr:cNvSpPr txBox="1"/>
      </xdr:nvSpPr>
      <xdr:spPr>
        <a:xfrm>
          <a:off x="3233206" y="178130"/>
          <a:ext cx="37667144" cy="71853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pt-BR" sz="1600">
              <a:latin typeface="+mn-lt"/>
            </a:rPr>
            <a:t>Balance Sheet</a:t>
          </a:r>
        </a:p>
        <a:p>
          <a:r>
            <a:rPr lang="pt-BR" sz="1200">
              <a:latin typeface="+mn-lt"/>
            </a:rPr>
            <a:t>(Assets</a:t>
          </a:r>
          <a:r>
            <a:rPr lang="pt-BR" sz="1200" baseline="0">
              <a:latin typeface="+mn-lt"/>
            </a:rPr>
            <a:t> and Liabilities</a:t>
          </a:r>
          <a:r>
            <a:rPr lang="pt-BR" sz="1200">
              <a:latin typeface="+mn-lt"/>
            </a:rPr>
            <a:t>)</a:t>
          </a:r>
        </a:p>
        <a:p>
          <a:r>
            <a:rPr lang="pt-BR" sz="1200">
              <a:latin typeface="+mn-lt"/>
            </a:rPr>
            <a:t>(R$ thousand)</a:t>
          </a:r>
        </a:p>
      </xdr:txBody>
    </xdr:sp>
    <xdr:clientData/>
  </xdr:oneCellAnchor>
  <xdr:oneCellAnchor>
    <xdr:from>
      <xdr:col>0</xdr:col>
      <xdr:colOff>2733675</xdr:colOff>
      <xdr:row>2</xdr:row>
      <xdr:rowOff>238125</xdr:rowOff>
    </xdr:from>
    <xdr:ext cx="640243" cy="264560"/>
    <xdr:sp macro="" textlink="">
      <xdr:nvSpPr>
        <xdr:cNvPr id="4" name="CaixaDeTexto 3">
          <a:extLst>
            <a:ext uri="{FF2B5EF4-FFF2-40B4-BE49-F238E27FC236}">
              <a16:creationId xmlns:a16="http://schemas.microsoft.com/office/drawing/2014/main" id="{923FA651-EB27-4626-892D-64AF0E4C530B}"/>
            </a:ext>
          </a:extLst>
        </xdr:cNvPr>
        <xdr:cNvSpPr txBox="1"/>
      </xdr:nvSpPr>
      <xdr:spPr>
        <a:xfrm>
          <a:off x="2733675" y="561975"/>
          <a:ext cx="64024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pt-BR" sz="1100">
              <a:solidFill>
                <a:schemeClr val="tx1"/>
              </a:solidFill>
              <a:latin typeface="+mn-lt"/>
              <a:ea typeface="+mn-ea"/>
              <a:cs typeface="+mn-cs"/>
            </a:rPr>
            <a:t>Return</a:t>
          </a:r>
          <a:endParaRPr lang="pt-BR" sz="1100"/>
        </a:p>
      </xdr:txBody>
    </xdr:sp>
    <xdr:clientData/>
  </xdr:oneCellAnchor>
  <xdr:twoCellAnchor editAs="oneCell">
    <xdr:from>
      <xdr:col>0</xdr:col>
      <xdr:colOff>0</xdr:colOff>
      <xdr:row>1</xdr:row>
      <xdr:rowOff>9525</xdr:rowOff>
    </xdr:from>
    <xdr:to>
      <xdr:col>0</xdr:col>
      <xdr:colOff>2416174</xdr:colOff>
      <xdr:row>2</xdr:row>
      <xdr:rowOff>323386</xdr:rowOff>
    </xdr:to>
    <xdr:pic>
      <xdr:nvPicPr>
        <xdr:cNvPr id="5" name="Imagem 4">
          <a:extLst>
            <a:ext uri="{FF2B5EF4-FFF2-40B4-BE49-F238E27FC236}">
              <a16:creationId xmlns:a16="http://schemas.microsoft.com/office/drawing/2014/main" id="{A791CDC5-C1BA-411F-9B00-3B376AB81965}"/>
            </a:ext>
          </a:extLst>
        </xdr:cNvPr>
        <xdr:cNvPicPr>
          <a:picLocks noChangeAspect="1"/>
        </xdr:cNvPicPr>
      </xdr:nvPicPr>
      <xdr:blipFill>
        <a:blip xmlns:r="http://schemas.openxmlformats.org/officeDocument/2006/relationships" r:embed="rId3"/>
        <a:stretch>
          <a:fillRect/>
        </a:stretch>
      </xdr:blipFill>
      <xdr:spPr>
        <a:xfrm>
          <a:off x="0" y="171450"/>
          <a:ext cx="2416174" cy="4757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2790825</xdr:colOff>
      <xdr:row>2</xdr:row>
      <xdr:rowOff>152400</xdr:rowOff>
    </xdr:from>
    <xdr:ext cx="576183" cy="264560"/>
    <xdr:sp macro="" textlink="">
      <xdr:nvSpPr>
        <xdr:cNvPr id="2" name="CaixaDeTexto 1">
          <a:extLst>
            <a:ext uri="{FF2B5EF4-FFF2-40B4-BE49-F238E27FC236}">
              <a16:creationId xmlns:a16="http://schemas.microsoft.com/office/drawing/2014/main" id="{E063BB4B-B08D-46BB-BD5C-C943195F5506}"/>
            </a:ext>
          </a:extLst>
        </xdr:cNvPr>
        <xdr:cNvSpPr txBox="1"/>
      </xdr:nvSpPr>
      <xdr:spPr>
        <a:xfrm>
          <a:off x="2790825" y="476250"/>
          <a:ext cx="57618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pt-BR" sz="1100"/>
            <a:t>Return</a:t>
          </a:r>
        </a:p>
      </xdr:txBody>
    </xdr:sp>
    <xdr:clientData/>
  </xdr:oneCellAnchor>
  <xdr:oneCellAnchor>
    <xdr:from>
      <xdr:col>0</xdr:col>
      <xdr:colOff>3314700</xdr:colOff>
      <xdr:row>0</xdr:row>
      <xdr:rowOff>97369</xdr:rowOff>
    </xdr:from>
    <xdr:ext cx="1998133" cy="845606"/>
    <xdr:sp macro="" textlink="">
      <xdr:nvSpPr>
        <xdr:cNvPr id="3" name="CaixaDeTexto 2">
          <a:extLst>
            <a:ext uri="{FF2B5EF4-FFF2-40B4-BE49-F238E27FC236}">
              <a16:creationId xmlns:a16="http://schemas.microsoft.com/office/drawing/2014/main" id="{C3F79FBE-5914-43D0-9C24-D0173A35B93D}"/>
            </a:ext>
          </a:extLst>
        </xdr:cNvPr>
        <xdr:cNvSpPr txBox="1"/>
      </xdr:nvSpPr>
      <xdr:spPr>
        <a:xfrm>
          <a:off x="3314700" y="97369"/>
          <a:ext cx="1998133" cy="84560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lgn="ctr"/>
          <a:r>
            <a:rPr lang="pt-BR" sz="1800">
              <a:latin typeface="+mn-lt"/>
            </a:rPr>
            <a:t>Income Statement</a:t>
          </a:r>
        </a:p>
        <a:p>
          <a:pPr algn="ctr"/>
          <a:r>
            <a:rPr lang="pt-BR" sz="1400">
              <a:latin typeface="+mn-lt"/>
            </a:rPr>
            <a:t>(R$ thousand)</a:t>
          </a:r>
        </a:p>
      </xdr:txBody>
    </xdr:sp>
    <xdr:clientData/>
  </xdr:oneCellAnchor>
  <xdr:twoCellAnchor editAs="oneCell">
    <xdr:from>
      <xdr:col>0</xdr:col>
      <xdr:colOff>2895600</xdr:colOff>
      <xdr:row>0</xdr:row>
      <xdr:rowOff>85725</xdr:rowOff>
    </xdr:from>
    <xdr:to>
      <xdr:col>0</xdr:col>
      <xdr:colOff>3286125</xdr:colOff>
      <xdr:row>2</xdr:row>
      <xdr:rowOff>161925</xdr:rowOff>
    </xdr:to>
    <xdr:pic>
      <xdr:nvPicPr>
        <xdr:cNvPr id="4" name="Picture 11" descr="http://www.premier1.com.br/Graphics/botoes/Botao-Voltar.gif">
          <a:hlinkClick xmlns:r="http://schemas.openxmlformats.org/officeDocument/2006/relationships" r:id="rId1"/>
          <a:extLst>
            <a:ext uri="{FF2B5EF4-FFF2-40B4-BE49-F238E27FC236}">
              <a16:creationId xmlns:a16="http://schemas.microsoft.com/office/drawing/2014/main" id="{0C6DA502-1EC7-4AE8-BDD9-0A80733839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95600" y="85725"/>
          <a:ext cx="3905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19050</xdr:rowOff>
    </xdr:from>
    <xdr:to>
      <xdr:col>0</xdr:col>
      <xdr:colOff>2416174</xdr:colOff>
      <xdr:row>2</xdr:row>
      <xdr:rowOff>332911</xdr:rowOff>
    </xdr:to>
    <xdr:pic>
      <xdr:nvPicPr>
        <xdr:cNvPr id="5" name="Imagem 4">
          <a:extLst>
            <a:ext uri="{FF2B5EF4-FFF2-40B4-BE49-F238E27FC236}">
              <a16:creationId xmlns:a16="http://schemas.microsoft.com/office/drawing/2014/main" id="{D3E0AF31-9D5F-47A7-A22A-DB1AD7F3871E}"/>
            </a:ext>
          </a:extLst>
        </xdr:cNvPr>
        <xdr:cNvPicPr>
          <a:picLocks noChangeAspect="1"/>
        </xdr:cNvPicPr>
      </xdr:nvPicPr>
      <xdr:blipFill>
        <a:blip xmlns:r="http://schemas.openxmlformats.org/officeDocument/2006/relationships" r:embed="rId3"/>
        <a:stretch>
          <a:fillRect/>
        </a:stretch>
      </xdr:blipFill>
      <xdr:spPr>
        <a:xfrm>
          <a:off x="0" y="180975"/>
          <a:ext cx="2416174" cy="4757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2762250</xdr:colOff>
      <xdr:row>1</xdr:row>
      <xdr:rowOff>47625</xdr:rowOff>
    </xdr:from>
    <xdr:to>
      <xdr:col>0</xdr:col>
      <xdr:colOff>3152775</xdr:colOff>
      <xdr:row>2</xdr:row>
      <xdr:rowOff>361950</xdr:rowOff>
    </xdr:to>
    <xdr:pic>
      <xdr:nvPicPr>
        <xdr:cNvPr id="2" name="Picture 11" descr="http://www.premier1.com.br/Graphics/botoes/Botao-Voltar.gif">
          <a:hlinkClick xmlns:r="http://schemas.openxmlformats.org/officeDocument/2006/relationships" r:id="rId1"/>
          <a:extLst>
            <a:ext uri="{FF2B5EF4-FFF2-40B4-BE49-F238E27FC236}">
              <a16:creationId xmlns:a16="http://schemas.microsoft.com/office/drawing/2014/main" id="{E5C69B8F-7B06-4E27-86B1-D7F1941F0E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0" y="209550"/>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2666999</xdr:colOff>
      <xdr:row>2</xdr:row>
      <xdr:rowOff>359106</xdr:rowOff>
    </xdr:from>
    <xdr:ext cx="576183" cy="264560"/>
    <xdr:sp macro="" textlink="">
      <xdr:nvSpPr>
        <xdr:cNvPr id="3" name="CaixaDeTexto 2">
          <a:extLst>
            <a:ext uri="{FF2B5EF4-FFF2-40B4-BE49-F238E27FC236}">
              <a16:creationId xmlns:a16="http://schemas.microsoft.com/office/drawing/2014/main" id="{DB740868-6C57-4465-B6DA-BDE230BB29A5}"/>
            </a:ext>
          </a:extLst>
        </xdr:cNvPr>
        <xdr:cNvSpPr txBox="1"/>
      </xdr:nvSpPr>
      <xdr:spPr>
        <a:xfrm>
          <a:off x="2666999" y="597231"/>
          <a:ext cx="57618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pt-BR" sz="1100"/>
            <a:t>Return</a:t>
          </a:r>
        </a:p>
      </xdr:txBody>
    </xdr:sp>
    <xdr:clientData/>
  </xdr:oneCellAnchor>
  <xdr:oneCellAnchor>
    <xdr:from>
      <xdr:col>0</xdr:col>
      <xdr:colOff>3333750</xdr:colOff>
      <xdr:row>2</xdr:row>
      <xdr:rowOff>37313</xdr:rowOff>
    </xdr:from>
    <xdr:ext cx="2266950" cy="374141"/>
    <xdr:sp macro="" textlink="">
      <xdr:nvSpPr>
        <xdr:cNvPr id="4" name="CaixaDeTexto 3">
          <a:extLst>
            <a:ext uri="{FF2B5EF4-FFF2-40B4-BE49-F238E27FC236}">
              <a16:creationId xmlns:a16="http://schemas.microsoft.com/office/drawing/2014/main" id="{F8E0C9BA-BC3A-4C0A-99BC-223DBAA61062}"/>
            </a:ext>
          </a:extLst>
        </xdr:cNvPr>
        <xdr:cNvSpPr txBox="1"/>
      </xdr:nvSpPr>
      <xdr:spPr>
        <a:xfrm>
          <a:off x="3333750" y="275438"/>
          <a:ext cx="2266950" cy="374141"/>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pPr algn="ctr"/>
          <a:r>
            <a:rPr lang="pt-BR" sz="1800">
              <a:latin typeface="+mn-lt"/>
            </a:rPr>
            <a:t>Indicators</a:t>
          </a:r>
        </a:p>
      </xdr:txBody>
    </xdr:sp>
    <xdr:clientData/>
  </xdr:oneCellAnchor>
  <xdr:twoCellAnchor editAs="oneCell">
    <xdr:from>
      <xdr:col>0</xdr:col>
      <xdr:colOff>0</xdr:colOff>
      <xdr:row>1</xdr:row>
      <xdr:rowOff>66675</xdr:rowOff>
    </xdr:from>
    <xdr:to>
      <xdr:col>0</xdr:col>
      <xdr:colOff>2416174</xdr:colOff>
      <xdr:row>2</xdr:row>
      <xdr:rowOff>466261</xdr:rowOff>
    </xdr:to>
    <xdr:pic>
      <xdr:nvPicPr>
        <xdr:cNvPr id="5" name="Imagem 4">
          <a:extLst>
            <a:ext uri="{FF2B5EF4-FFF2-40B4-BE49-F238E27FC236}">
              <a16:creationId xmlns:a16="http://schemas.microsoft.com/office/drawing/2014/main" id="{EE3611DB-9B10-4386-8E7A-B8ADBFA49D53}"/>
            </a:ext>
          </a:extLst>
        </xdr:cNvPr>
        <xdr:cNvPicPr>
          <a:picLocks noChangeAspect="1"/>
        </xdr:cNvPicPr>
      </xdr:nvPicPr>
      <xdr:blipFill>
        <a:blip xmlns:r="http://schemas.openxmlformats.org/officeDocument/2006/relationships" r:embed="rId3"/>
        <a:stretch>
          <a:fillRect/>
        </a:stretch>
      </xdr:blipFill>
      <xdr:spPr>
        <a:xfrm>
          <a:off x="0" y="228600"/>
          <a:ext cx="2416174" cy="4757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2124075</xdr:colOff>
      <xdr:row>0</xdr:row>
      <xdr:rowOff>0</xdr:rowOff>
    </xdr:from>
    <xdr:ext cx="4048125" cy="756782"/>
    <xdr:sp macro="" textlink="">
      <xdr:nvSpPr>
        <xdr:cNvPr id="2" name="CaixaDeTexto 1">
          <a:extLst>
            <a:ext uri="{FF2B5EF4-FFF2-40B4-BE49-F238E27FC236}">
              <a16:creationId xmlns:a16="http://schemas.microsoft.com/office/drawing/2014/main" id="{C2FB3229-220E-4FE0-AF0E-B7D6833E2D9D}"/>
            </a:ext>
          </a:extLst>
        </xdr:cNvPr>
        <xdr:cNvSpPr txBox="1"/>
      </xdr:nvSpPr>
      <xdr:spPr>
        <a:xfrm>
          <a:off x="2124075" y="0"/>
          <a:ext cx="4048125" cy="75678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lgn="ctr"/>
          <a:r>
            <a:rPr lang="pt-BR" sz="1800">
              <a:latin typeface="+mn-lt"/>
            </a:rPr>
            <a:t>Products and</a:t>
          </a:r>
        </a:p>
        <a:p>
          <a:pPr algn="ctr"/>
          <a:r>
            <a:rPr lang="pt-BR" sz="1800">
              <a:latin typeface="+mn-lt"/>
            </a:rPr>
            <a:t>Financial</a:t>
          </a:r>
        </a:p>
        <a:p>
          <a:pPr algn="ctr"/>
          <a:r>
            <a:rPr lang="pt-BR" sz="1800">
              <a:latin typeface="+mn-lt"/>
            </a:rPr>
            <a:t>Applications</a:t>
          </a:r>
          <a:endParaRPr lang="pt-BR" sz="1800">
            <a:solidFill>
              <a:sysClr val="windowText" lastClr="000000"/>
            </a:solidFill>
            <a:latin typeface="+mn-lt"/>
          </a:endParaRPr>
        </a:p>
      </xdr:txBody>
    </xdr:sp>
    <xdr:clientData/>
  </xdr:oneCellAnchor>
  <xdr:twoCellAnchor editAs="oneCell">
    <xdr:from>
      <xdr:col>0</xdr:col>
      <xdr:colOff>2935809</xdr:colOff>
      <xdr:row>0</xdr:row>
      <xdr:rowOff>95250</xdr:rowOff>
    </xdr:from>
    <xdr:to>
      <xdr:col>0</xdr:col>
      <xdr:colOff>3326334</xdr:colOff>
      <xdr:row>2</xdr:row>
      <xdr:rowOff>133350</xdr:rowOff>
    </xdr:to>
    <xdr:pic>
      <xdr:nvPicPr>
        <xdr:cNvPr id="3" name="Picture 11" descr="http://www.premier1.com.br/Graphics/botoes/Botao-Voltar.gif">
          <a:hlinkClick xmlns:r="http://schemas.openxmlformats.org/officeDocument/2006/relationships" r:id="rId1"/>
          <a:extLst>
            <a:ext uri="{FF2B5EF4-FFF2-40B4-BE49-F238E27FC236}">
              <a16:creationId xmlns:a16="http://schemas.microsoft.com/office/drawing/2014/main" id="{8A6DB0AE-9E4E-4D94-BFEC-560773B4B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5809" y="95250"/>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2840558</xdr:colOff>
      <xdr:row>2</xdr:row>
      <xdr:rowOff>149556</xdr:rowOff>
    </xdr:from>
    <xdr:ext cx="576183" cy="264560"/>
    <xdr:sp macro="" textlink="">
      <xdr:nvSpPr>
        <xdr:cNvPr id="4" name="CaixaDeTexto 3">
          <a:extLst>
            <a:ext uri="{FF2B5EF4-FFF2-40B4-BE49-F238E27FC236}">
              <a16:creationId xmlns:a16="http://schemas.microsoft.com/office/drawing/2014/main" id="{51B3896E-F81C-4C80-96D8-69FE57BA32E3}"/>
            </a:ext>
          </a:extLst>
        </xdr:cNvPr>
        <xdr:cNvSpPr txBox="1"/>
      </xdr:nvSpPr>
      <xdr:spPr>
        <a:xfrm>
          <a:off x="2840558" y="501981"/>
          <a:ext cx="57618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pt-BR" sz="1100"/>
            <a:t>Return</a:t>
          </a:r>
        </a:p>
      </xdr:txBody>
    </xdr:sp>
    <xdr:clientData/>
  </xdr:oneCellAnchor>
  <xdr:twoCellAnchor editAs="oneCell">
    <xdr:from>
      <xdr:col>0</xdr:col>
      <xdr:colOff>0</xdr:colOff>
      <xdr:row>0</xdr:row>
      <xdr:rowOff>127000</xdr:rowOff>
    </xdr:from>
    <xdr:to>
      <xdr:col>0</xdr:col>
      <xdr:colOff>2416174</xdr:colOff>
      <xdr:row>2</xdr:row>
      <xdr:rowOff>256711</xdr:rowOff>
    </xdr:to>
    <xdr:pic>
      <xdr:nvPicPr>
        <xdr:cNvPr id="5" name="Imagem 4">
          <a:extLst>
            <a:ext uri="{FF2B5EF4-FFF2-40B4-BE49-F238E27FC236}">
              <a16:creationId xmlns:a16="http://schemas.microsoft.com/office/drawing/2014/main" id="{191CAD99-1A96-451E-931A-0EEB0BCD62D7}"/>
            </a:ext>
          </a:extLst>
        </xdr:cNvPr>
        <xdr:cNvPicPr>
          <a:picLocks noChangeAspect="1"/>
        </xdr:cNvPicPr>
      </xdr:nvPicPr>
      <xdr:blipFill>
        <a:blip xmlns:r="http://schemas.openxmlformats.org/officeDocument/2006/relationships" r:embed="rId3"/>
        <a:stretch>
          <a:fillRect/>
        </a:stretch>
      </xdr:blipFill>
      <xdr:spPr>
        <a:xfrm>
          <a:off x="0" y="127000"/>
          <a:ext cx="2416174" cy="4821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XLS\ITAMAR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lpsdctcc03\mercado\TEMP\Balan&#231;o%20Energ&#233;tico%202001\Balan&#231;o%20Energ&#233;tico%20Agosto2001%20.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Harteaga\calce\windows\TEMP\Trabajo\Chile\Aguas%20X\pdn_oferta\tab_99.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Rno-aa012051\Relat&#243;rio%20Gerencial%20GPS\DOCUME~1\m198621\CONFIG~1\Temp\~0007595.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Client\Edson\WP%20Modelos\5640%20Imobilizado%20normal.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P551019\sesub99\SESUB99\1TRIM\COSISP\CONS\CG00FIN.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d:\DOCUME~1\CLP112~1\CONFIG~1\Temp\RGAO%20SCM-SEN-SOP%20-%20AGO2012%20-%20100912.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A:\Documents%20and%20Settings\pia.peralta\My%20Documents\Petrobras\Dividendos%20a%20Receber\DLFSUBS.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Cbrrj0bar02\dirplan\Redes%20Internacional\Valuation\Neoenergia\Proyecto%20Gold\Valuation%20Gold%20v2\ESC%20B1%20Actual\Consolida&#231;&#227;o_Projeto%20Gold\160807%20Termo%20DCF%20Model.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Client\WINDOWS\TEMP\Revis&#227;o%20anal&#237;tica%20-%20Min&#233;rios%20Metal&#250;rgicos.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Lumbreras\cont_gestion\ControlGesti&#243;n\PLATAFORMA\Ibener\IBENER\Presupuesto%202002%20V2.0.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C:\Users\clp121100\Documents\Patr&#237;cia%20Concei&#231;&#227;o\D\Faturamento\2011\FAT%20MENSAL_010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ail.oak.aes.com/TEMP/Budget%20Task%20Force/cscve.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brsaod011r318\corp_finan$\M_A\M&amp;A\Clients\MDU\Transmiss&#227;o\Energy%20Comp%20Model.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Galindo\dir.%20comerci\C%20G%20C\Arrecada&#231;&#227;o\CGCO%20Rel%20Gest&#227;o\Dir.%20Comercial\Relat&#243;rio%20Gest&#227;o%20Mensal\Relat&#243;rio%201Performance%20Jun00.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http://mail2.uol.com.br/Documents%20and%20Settings/smatos/Configura&#231;&#245;es%20locais/Temporary%20Internet%20Files/OLK5F/ReajustesTarif&#225;rios/MCSD/MCSD-Leil&#227;o2004-Ex-ante,%20jan05-dez06-com%202007-atualizado%20em%2022_03_2006.xls" TargetMode="External"/></Relationships>
</file>

<file path=xl/externalLinks/_rels/externalLink113.xml.rels><?xml version="1.0" encoding="UTF-8" standalone="yes"?>
<Relationships xmlns="http://schemas.openxmlformats.org/package/2006/relationships"><Relationship Id="rId1" Type="http://schemas.microsoft.com/office/2006/relationships/xlExternalLinkPath/xlPathMissing" Target="Custo%20M&#233;dio%20Ponderado%20da%20D&#237;vida%20dez%202004%20a%20fev%202005%20-%20com%20SWAP.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A:\Corporate%20Finance\Transact\Sectors\Telecoms\Marketing\OTE\Models\010716%20MH%20DCF.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d:\2-Reporting\Informes%20mensuales\Maqueta\Info26-2-02_v1.1.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A:\Brazil\Clients&amp;Projects\MComcast\NATIONSB\MComcast\Mtel%20Summary%20Cap.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EWSERVER\Private\Meus%20documentos\2003\Estudo%20Venezuela\Forecast%20of%20Venezuela%20%202003_novo%20O&amp;M.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K:\contadm\ct%202001\CT_GERENCIAL\FECHAM.CONTABIL\BALANCETE\BAL-ADMINISTRADORA\BAL21.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A:\MOSINI99\ESTOQU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dministracao12\Area%20Publica\WINDOWS\TEMP\c.notes.data\ECOF1101.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A:\My%20Documents\contraaes.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Gerador\SRE\CRISTINA%20NODA\Cristina%20Noda\(1)%20Revis&#245;es%20tarif&#225;rias\(1)%20Revis&#227;o%20Escelsa\2&#186;%20Proposta\Simulador\CTET\Reajuste%202004\CELPE_REAJ_TAR_2003_CELPE_ANEEL%20Proje&#231;&#227;o%202004%20ver%202.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A:\1lfs\Durango\WIN95\TEMP\WIN95\Personal\NMS_Model\CLEAN_1.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ADM_NT04\PR\Eduardo%20Capelastegui\Redes%20Internacional\Informaciones%20REDES\Informe%20de%20gestion\Abril.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neorjfile\Financeiro\TEMP\temp.xls" TargetMode="External"/></Relationships>
</file>

<file path=xl/externalLinks/_rels/externalLink125.xml.rels><?xml version="1.0" encoding="UTF-8" standalone="yes"?>
<Relationships xmlns="http://schemas.openxmlformats.org/package/2006/relationships"><Relationship Id="rId1" Type="http://schemas.microsoft.com/office/2006/relationships/xlExternalLinkPath/xlPathMissing" Target="LinkExternoRecuperado1" TargetMode="External"/></Relationships>
</file>

<file path=xl/externalLinks/_rels/externalLink126.xml.rels><?xml version="1.0" encoding="UTF-8" standalone="yes"?>
<Relationships xmlns="http://schemas.openxmlformats.org/package/2006/relationships"><Relationship Id="rId1" Type="http://schemas.microsoft.com/office/2006/relationships/xlExternalLinkPath/xlStartup" Target="RELATORI/PRONOR/PROPTEST.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Geral/REVIS&#195;O%20TARIF&#193;RIA/Piratininga/2007/Oficio037-Planilha07%20v18-04-07c.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NY3BANNW01\VOL2\TECH_TEL\COMPS\LD_TIER1\LD_BST26.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C:\Users\clp121100\Documents\Patr&#237;cia%20Concei&#231;&#227;o\D\Faturamento\2011\FAT%20MENSAL_02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BRSSALSAMPALU\aws\Documents%20and%20Settings\bruno.costa\Desktop\Cara&#237;ba%202007\Relat%20Cota&#231;&#245;es\Cotanews.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d:\Documents%20and%20Settings\clp112941\Configura&#231;&#245;es%20locais\Temporary%20Internet%20Files\OLK1F8\OR&#199;AMENTO%20DE%20INVESTIMENTO%20AJUSTADO%20R$%2015MM_compara&#231;&#227;o%20020908.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http://www.bcb.gov.br/Smart_2000/Planilhas/planilhas%20antigas%20modelo%20Indeco.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Clpsdpcir02\pcg%20-%20(ferna\WINDOWS\TEMP\Respostas\FATUR&amp;DEBT_PM.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Gerador\sre\REAJUSTES\2002\DISTRIBUIDORAS%202002\06%20--%20CAT-LEO%20(T&#233;c.%20Gilberto)\CVA_CAT_LEO_C&#225;lculoFinal.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EWSERVER01\Common%20Tools\v%2002.10.02\Chile\ESSAL\PDN%20ESSAL%2028.05.2003.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Clpsdctcc03\mercado\TEMP\Balan&#231;o%20Energ&#233;tico%20Registrado\Balan&#231;o%20Energ&#233;tico%20Registrado\Balan&#231;o%20Energ&#233;tico%20Outubro2000.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A:\Documents%20and%20Settings\aadler\Desktop\Planejamento_de_Gera&#231;&#227;o.xls" TargetMode="External"/></Relationships>
</file>

<file path=xl/externalLinks/_rels/externalLink137.xml.rels><?xml version="1.0" encoding="UTF-8" standalone="yes"?>
<Relationships xmlns="http://schemas.openxmlformats.org/package/2006/relationships"><Relationship Id="rId1" Type="http://schemas.microsoft.com/office/2006/relationships/xlExternalLinkPath/xlPathMissing" Target="PLANEGOCIO%20MALDONADO%201er%20-%20borrador.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L:\ANEEL\IRT\CEEE%20-%202006\C&#225;lculo%20Pre&#231;o%20M&#233;dio%20Leil&#227;o-ESCELSA.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Acompanhamento\c\Meus%20Documentos\Desempenho\Relatorio%20Contabilizado%20e%20Balen\BalEn9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Ziptemp\Giovanni_TEMPORARIO\_Pasta1.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A:\Etkes\Ekono\ekono_valuation_mod5.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Clpsdfcof14\c\WINDOWS\Temporary%20Internet%20Files\Content.IE5\18FUZEUO\FAT%20MENSAL_1003.XLS" TargetMode="External"/></Relationships>
</file>

<file path=xl/externalLinks/_rels/externalLink142.xml.rels><?xml version="1.0" encoding="UTF-8" standalone="yes"?>
<Relationships xmlns="http://schemas.openxmlformats.org/package/2006/relationships"><Relationship Id="rId1" Type="http://schemas.microsoft.com/office/2006/relationships/xlExternalLinkPath/xlPathMissing" Target="Worksheet%20in%205702%20Deferred%20Tax%20%20Assets%20Short%20Term%20Combined%20Leadsheet" TargetMode="External"/></Relationships>
</file>

<file path=xl/externalLinks/_rels/externalLink143.xml.rels><?xml version="1.0" encoding="UTF-8" standalone="yes"?>
<Relationships xmlns="http://schemas.openxmlformats.org/package/2006/relationships"><Relationship Id="rId1" Type="http://schemas.microsoft.com/office/2006/relationships/xlExternalLinkPath/xlPathMissing" Target="Comparativo%20rodadas.XLS" TargetMode="External"/></Relationships>
</file>

<file path=xl/externalLinks/_rels/externalLink144.xml.rels><?xml version="1.0" encoding="UTF-8" standalone="yes"?>
<Relationships xmlns="http://schemas.openxmlformats.org/package/2006/relationships"><Relationship Id="rId1" Type="http://schemas.microsoft.com/office/2006/relationships/xlExternalLinkPath/xlPathMissing" Target="Worksheet%20in%205811%20Imobilizado%20-%20%20Combined%20Leadsheet"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NY3BANNW01\VOL2\SHARED\VEREA\LATINAM\ACTIVE\ZAPATA\CCK_CMP2.XLS" TargetMode="External"/></Relationships>
</file>

<file path=xl/externalLinks/_rels/externalLink146.xml.rels><?xml version="1.0" encoding="UTF-8" standalone="yes"?>
<Relationships xmlns="http://schemas.openxmlformats.org/package/2006/relationships"><Relationship Id="rId1" Type="http://schemas.microsoft.com/office/2006/relationships/xlExternalLinkPath/xlPathMissing" Target="MUTA&#199;&#213;ES%2010%202009.xls" TargetMode="External"/></Relationships>
</file>

<file path=xl/externalLinks/_rels/externalLink147.xml.rels><?xml version="1.0" encoding="UTF-8" standalone="yes"?>
<Relationships xmlns="http://schemas.openxmlformats.org/package/2006/relationships"><Relationship Id="rId1" Type="http://schemas.microsoft.com/office/2006/relationships/xlExternalLinkPath/xlPathMissing" Target="MACRO1" TargetMode="External"/></Relationships>
</file>

<file path=xl/externalLinks/_rels/externalLink148.xml.rels><?xml version="1.0" encoding="UTF-8" standalone="yes"?>
<Relationships xmlns="http://schemas.openxmlformats.org/package/2006/relationships"><Relationship Id="rId1" Type="http://schemas.microsoft.com/office/2006/relationships/xlExternalLinkPath/xlPathMissing" Target="Resumo%20Reformas.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neorjfile\Financeiro\Documents%20and%20Settings\CLP121053\Configura&#231;&#245;es%20locais\Temporary%20Internet%20Files\OLK3F\MPE_CELPE%20(Or&#231;-200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CADM0C1\LAFIS\Plan_Tatico\Plan_2004\2004ManagementPlan\V&#237;nculos%20perdidos.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Csr015334-rn\Auditoria\My%20Documents\Clientes\COSERN\Emprestimos%20e%20financiamentos\6311%20Encargos%20de%20d&#237;vida%20Combined%20Leadsheet.xls" TargetMode="External"/></Relationships>
</file>

<file path=xl/externalLinks/_rels/externalLink151.xml.rels><?xml version="1.0" encoding="UTF-8" standalone="yes"?>
<Relationships xmlns="http://schemas.openxmlformats.org/package/2006/relationships"><Relationship Id="rId1" Type="http://schemas.microsoft.com/office/2006/relationships/xlExternalLinkPath/xlPathMissing" Target="Worksheet%20in%20(C)%206611%20Exig&#237;vel%20a%20longo%20prazo%20-%20Combined%20Leadsheet"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d:\JPC\2000\Consol_12_00_IBSA\AM1200IBSA_Consol_Multidivisa.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40C22F7C\Modelo%20de%20Planejamento%20Empresarial-MPE-COELBA%20-%20UPA%20sem%20Itap%20(29.07.02).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A:\Fs%20TDB%20NEW\5.%20FS%20Cargo\giopic\OMNIA.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brsaod011r318\corp_finan$\Documents%20and%20Settings\A252911\Impostazioni%20locali\Temporary%20Internet%20Files\OLK50\ERTE%2016%25.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2003\Provisionamento_2003\Graficos%20DEC-FEC%20TOTAL%20BAND.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A:\Graficos%20DEC-FEC%20TOTAL%20BAND.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X:\OR&#199;AMENTO%202007\Vers&#227;o%20Oficial\clayr\CLAYR\MERCADO\MERCLA\DADOS%20VARIA&#199;.RGE\CEEMES.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E:\Branche%20IPP\PMT\2005\Reprevis&#227;o%203%20-%208%20set%202005\simula&#231;&#245;es%20iniciais\dia%207%20set\Bussiness%20plan%20%206%20set%202005%20base%20case%2018.00%20I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eorjfile\Financeiro\SEN\EPI\EIPI\Gestor\Plano%20de%20Investimento\2008\Elabora&#231;&#227;o\Deprecia&#231;&#227;o\PROJE&#199;&#195;O%20DE%20DEPRECIA&#199;&#195;O_2003_2007.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Clpsdpcg03\c\Relatorios\Relat&#243;rio%20de%20Gest&#227;o\Rel%20Gest&#227;o%20-%20ago00\Respostas\FATUR&amp;DEBT_PM.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D:\User\Foap\Aux_PEF\Control%20Colig\Guaraniana\MPE\Modelo%20de%20Planejamento%20Empresarial-MPE-COELBA%20-%20UPA%20sem%20Itap%20(29.07.02)\Modelo%20de%20Planejamento%20Empresarial-MPE-COELBA%20-%20UPA%20sem%20Itap%20(29.07.02).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A:\My%20Documents\Clientes%20Livres%20Guaraniana.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O:\Contabilidade\04%20-%20Dados-Empresas\2011\Relat&#243;rios\2011-09\NEXP\DOCUME~1\CAS264~1\CONFIG~1\Temp\Diret&#243;rio%20tempor&#225;rio%201%20para%20ITR%2005%20matrizes.zip\DOCUME~1\CLB143~1\CONFIG~1\Temp\Quadros%20DFP%20Itapebi.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D:\Acomp2004\rel_TIM%20Brasil\tableau_fin.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A:\Documents%20and%20Settings\pia.peralta\My%20Documents\Petrobras\Dividendos%20a%20Receber\ELIMINA&#199;&#213;ES.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X:\OR&#199;AMENTO%202007\Vers&#227;o%20Oficial\clayr\CLAYR\MERCADO\MERCLA\DADOS%20VARIA&#199;.RGE\AESMES.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iretoria%20Comercial\Planejamento%20Energetico\Cpa\Trabalhos\Edinalva\2003\CPRAZO\JAN\FAT_JA~1.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Gerador\sre\CRISTINA%20NODA\Cristina%20Noda\(1)%20REVIS&#213;ES%20TARIF&#193;RIAS\(1)%20REVIS&#195;O%20ESCELSA\2&#186;%20Audi&#234;ncia%20P&#250;blica\Simulador\Meus%20documentos\Fluxo%20de%20Caixa%20de%20RITA.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E:\Documents%20and%20Settings\cristinas\Configura&#231;&#245;es%20locais\Temp\Fator%20X%20CELG%2001.09.2005%20-%20Inv%2080%20M.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umbreras\cont_gestion\WINDOWS\TEMP\Presupuesto%202002%20V2.0.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Administracao12\Area%20Publica\TORO\ECOF1097.XLS" TargetMode="External"/></Relationships>
</file>

<file path=xl/externalLinks/_rels/externalLink171.xml.rels><?xml version="1.0" encoding="UTF-8" standalone="yes"?>
<Relationships xmlns="http://schemas.openxmlformats.org/package/2006/relationships"><Relationship Id="rId2" Type="http://schemas.microsoft.com/office/2019/04/relationships/externalLinkLongPath" Target="file:///\\Rno-aa012051\Relat&#243;rio%20Gerencial%20GPS\Documents%20and%20Settings\m075632\Meus%20documentos\VP%20Opera&#231;&#245;es\2005%20Plano%20Operacional\Acompanhamento\Planilhas%20para%20preenchimento%20do%20PO\Finan&#231;as\Acompanhamento%20Planejamento%20Operacional%20a.xls?0A901D12" TargetMode="External"/><Relationship Id="rId1" Type="http://schemas.openxmlformats.org/officeDocument/2006/relationships/externalLinkPath" Target="file:///\\0A901D12\Acompanhamento%20Planejamento%20Operacional%20a.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pfl-cps-file\EP\clayr\CLAYR\MERCADO\MERCLA\DADOS%20VARIA&#199;.RGE\AESMES.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Clpsdffic02\c\Apura&#231;&#227;o%20IRPJ%20e%20CSLL\Apura&#231;&#227;o%20Mensal%20Acumul%202003A.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C:\Relat&#243;rio%20de%20Infla&#231;&#227;o\2010\1mar&#231;o\Dimob\Graficos%20enviados\Cap%203.2%20Gr&#225;f%20-%20Emiss&#245;es%20prim&#225;rias%20no%20mercado%20de%20capitais%20XXXXXX.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W:\LEO\E%20I%20P%20I\1EPI_Or&#231;amento%20de%20Investimento\OGI%202014%20a%202018\Planos%20de%20Investimento%20-%20Or&#231;amento%202014-2018\Plano%209%20-%20Inform&#225;tica\9_COELBA_Inv%202014%20-%202018_Empreendimentos_STI%20V2.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ITAPEBI_NT01\itapebi\WINDOWS\Desktop\Simuldaor%20da%20Itapebi.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A:\ETKES\DEALS\ACTIVE\TELEVISA\Broadcmp2.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C:\Dimob\Nota%20para%20imprensa\Para%20a%20COPIN\2012\08\Notimp2.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xls\4270\CNVWcopia\ATUAL\supcnv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eorjfile\Financeiro\unzipped\valuation\Sanchez\Projects\CVRD\Energia\Demanda%20Mercado.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xls\4270\3_Mut1202A.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E:\Compartilhados\Diretoria%20Financeira\modelo\23-05-2003%20%2056%25%20atraso60dias%20com%20escada%20cc-%20SOP%20sem%20escada%20no%20final%20do%20ano%20PMT_IAS.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Cbrrj0bar02\dirplan\Redes%20Internacional\Planes%20de%20Negocio\2007-2011%20v%2023_8\Sudamerica\Neoenergia%20v%2023_8\MPE_COELBA.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Brneo647\csr%20-%20privado\OGR2008\2008\Vers&#227;o%20Final\Fi\Fpo\FPOR\Orc%202004\MPE_JUL03_COELBA%2011.08_16h.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Clp009385-pe\c%20e%20l%20p%20e\Documents%20and%20Settings\clp109762\Configura&#231;&#245;es%20locais\Temp\Diret&#243;rio%20tempor&#225;rio%201%20para%20MPE_CELPE.zip\MPE_CELPE.xls" TargetMode="External"/></Relationships>
</file>

<file path=xl/externalLinks/_rels/externalLink185.xml.rels><?xml version="1.0" encoding="UTF-8" standalone="yes"?>
<Relationships xmlns="http://schemas.openxmlformats.org/package/2006/relationships"><Relationship Id="rId1" Type="http://schemas.microsoft.com/office/2006/relationships/xlExternalLinkPath/xlPathMissing" Target="Or&#231;amento%202005%20-%20Resumo%20-%2015OUT04.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U:\Documents%20and%20Settings\clp109762\Configura&#231;&#245;es%20locais\Temporary%20Internet%20Files\Content.IE5\0LM3OD6R\Desp%20Oper_Detalhes%20Orc.2005_Karina.xls" TargetMode="External"/></Relationships>
</file>

<file path=xl/externalLinks/_rels/externalLink187.xml.rels><?xml version="1.0" encoding="UTF-8" standalone="yes"?>
<Relationships xmlns="http://schemas.openxmlformats.org/package/2006/relationships"><Relationship Id="rId1" Type="http://schemas.microsoft.com/office/2006/relationships/xlExternalLinkPath/xlPathMissing" Target="Worksheet%20in%205332%20%20Clientes%20(Teste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neorjfile\Financeiro\CCSE\UGB%20Comercializacao\temp\Relat&#243;rio%20Balan&#231;o%20Din&#226;mico.v3.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neorjfile\Financeiro\%23%20OPERA&#199;&#195;O\Balan&#231;os%20Energ&#233;ticos\Balan&#231;o%20Est&#225;tico\2006\08%20Ago\Relat&#243;rio%20Balan&#231;o%20Est&#225;tico.v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Acomp2006\Gerencial\acompDir_Real06.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pfl-cps-file\EP\clayr\CLAYR\MERCADO\MERCLA\DADOS%20VARIA&#199;.RGE\CEEMES.XLS"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W:\Relatorios%20-%20PCG\Conselho%20de%20Administra&#231;&#227;o\Relat&#243;rio%20-%20junho\Respostas\FATUR&amp;DEBT_PM.XLS" TargetMode="External"/></Relationships>
</file>

<file path=xl/externalLinks/_rels/externalLink192.xml.rels><?xml version="1.0" encoding="UTF-8" standalone="yes"?>
<Relationships xmlns="http://schemas.openxmlformats.org/package/2006/relationships"><Relationship Id="rId1" Type="http://schemas.microsoft.com/office/2006/relationships/xlExternalLinkPath/xlPathMissing" Target="Worksheet%20in%207110%20Patrim&#244;nio%20L&#237;quido%20Combined%20Leadsheet%20-%2031%2012%202003"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A:\rac.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EDISON\CTRL%20GESTION\Lodares\Consejo2002\Consejo2002(Base)Euros.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A:\rac1.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C:\PlanejamentoControle\WINDOWS\Temporary%20Internet%20Files\Content.IE5\5L9WJZCR\A&#199;OES.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Barbosa\grupo%20iberdr\AAFolder\Clientes\Iberdrola\Guaraniana\31_12_01\FSl%20Guaraniana%20em%20311201.xls" TargetMode="External"/></Relationships>
</file>

<file path=xl/externalLinks/_rels/externalLink198.xml.rels><?xml version="1.0" encoding="UTF-8" standalone="yes"?>
<Relationships xmlns="http://schemas.openxmlformats.org/package/2006/relationships"><Relationship Id="rId1" Type="http://schemas.microsoft.com/office/2006/relationships/xlExternalLinkPath/xlStartup" Target="EQUIVAL2001.xls"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d:\Documents%20and%20Settings\Juan%20Kariger\Configuraci&#243;n%20local\Archivos%20temporales%20de%20Internet\OLK1E\Modelo%20Dos_Bocas%201054%20MWNEW2p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Documents%20and%20Settings\clp120855\Configura&#231;&#245;es%20locais\Temporary%20Internet%20Files\Content.IE5\399VGOSZ\vinc.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erador\SRE\REAJUSTES\2002\DISTRIBUIDORAS%202002\12%20--%20CERJ%20-%20(T&#233;c.%20Gilberto)\CVA_CERJ_2002_C&#225;lculoFinal.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DOCUME~1\en03775\CONFIG~1\Temp\Provisionamento%20Curto%20Prazo%20ENERSUL%20-%20Setembro%20"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Fscgr00\co\2004\Provisionamento\Provisionamento%20Curto%20Prazo%20ENERSUL%20-%20Novembro%202003_Provisionamento_26-11-03.xls"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O:\Users\clb140910\AppData\Local\Microsoft\Windows\Temporary%20Internet%20Files\Content.Outlook\8Z9RRM4L\status_report_dinamus.xlsx"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d:\ISABEL\Prevcierre\IngpktaPREVCIERRE(ENE).xls"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G:\USER\Controla\GESTAO\gest&#227;o_2000\TELEMIG.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CGC\Administracao\Apoio%20-%20CGC%20-%20Jos&#233;%20Maria\Relat&#243;rios\Relat&#243;rios%20Gerenciais\Relat%2010%20Out\Relat%20VitorJorge%209Set03\auxiliar_ajusteIP.xls" TargetMode="External"/></Relationships>
</file>

<file path=xl/externalLinks/_rels/externalLink206.xml.rels><?xml version="1.0" encoding="UTF-8" standalone="yes"?>
<Relationships xmlns="http://schemas.openxmlformats.org/package/2006/relationships"><Relationship Id="rId1" Type="http://schemas.microsoft.com/office/2006/relationships/xlExternalLinkPath/xlPathMissing" Target="Perdasx.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C:\Public\FDATOS.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A:\ECFS.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E:\Camila\2008\Revis&#245;es\CAT-LEO\Audi&#234;ncia\ER\MODELO%20EMPRESA%20REFER&#202;NCIA%20-%20ANEEL%20-%202.1%20-%20Proposta%20AP%20CFLC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WINDOWS\TEMP\PRECIOS2.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Rno-aa012051\Relat&#243;rio%20Gerencial%20GPS\DOCUME~1\rodrigo\CONFIG~1\Temp\grafico_termometro.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file:///\\P551019\sesub99\SESUB99\1TRIM\COSISP\CONS\CG00VEND.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X:\Josivan%202005\REL%20ABR%202005\WINDOWS\Desktop\Fi\Fpo\FPOR\Orc%202004\MPE_JUL03_COELBA%2011.08_16h.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Khrysley\relatorio\Relatorios%20-%20PCG\Conselho%20de%20Administra&#231;&#227;o\Relat&#243;rio%20-%20junho\Respostas\FATUR&amp;DEBT_PM.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Clpsdfcoa08\c\PCG%20-%20(Fernando%20Gusmao)\Banco%20de%20Dados\Ano%20-%202002\Rel%20Gest&#227;o%20-%20ago00\RG%20-%20Agosto-00\RG%20Ago00%20-%20Vers&#227;o%20Final\Respostas\FATUR&amp;DEBT_PM.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d:\DOCUME~1\macedos\LOCALS~1\Temp\CIR\geral.xls" TargetMode="External"/></Relationships>
</file>

<file path=xl/externalLinks/_rels/externalLink216.xml.rels><?xml version="1.0" encoding="UTF-8" standalone="yes"?>
<Relationships xmlns="http://schemas.openxmlformats.org/package/2006/relationships"><Relationship Id="rId1" Type="http://schemas.microsoft.com/office/2006/relationships/xlExternalLinkPath/xlPathMissing" Target="Worksheet%20in%205331%20Contas%20a%20Receber" TargetMode="External"/></Relationships>
</file>

<file path=xl/externalLinks/_rels/externalLink217.xml.rels><?xml version="1.0" encoding="UTF-8" standalone="yes"?>
<Relationships xmlns="http://schemas.openxmlformats.org/package/2006/relationships"><Relationship Id="rId1" Type="http://schemas.microsoft.com/office/2006/relationships/xlExternalLinkPath/xlPathMissing" Target="Worksheet%20in%202210%20Demonstra&#231;&#245;es%20cont&#225;beis%2031%2012%2001" TargetMode="External"/></Relationships>
</file>

<file path=xl/externalLinks/_rels/externalLink218.xml.rels><?xml version="1.0" encoding="UTF-8" standalone="yes"?>
<Relationships xmlns="http://schemas.openxmlformats.org/package/2006/relationships"><Relationship Id="rId1" Type="http://schemas.microsoft.com/office/2006/relationships/xlExternalLinkPath/xlPathMissing" Target="Worksheet%20in%206340%20Empr&#233;stimos%20e%20financiamento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Csr015334-rn\Auditoria\Edson\WP%20Modelos\6341%20Empr&#233;stimos%20e%20financiamentos%20Combined%20Leadshee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n01471\c\arqexcel\SistemaBoletimMensal2000\enerdiaria2000.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SUAPE-SRV-02\Termope\Relat&#243;rios\Itapebi\Demonstra&#231;&#245;es%20Itapebi-A1.xls" TargetMode="External"/></Relationships>
</file>

<file path=xl/externalLinks/_rels/externalLink221.xml.rels><?xml version="1.0" encoding="UTF-8" standalone="yes"?>
<Relationships xmlns="http://schemas.openxmlformats.org/package/2006/relationships"><Relationship Id="rId1" Type="http://schemas.microsoft.com/office/2006/relationships/xlExternalLinkPath/xlPathMissing" Target="Worksheet%20in%205611%20Realiz&#225;vel%20a%20longo%20prazo%20-%20%20Combined%20Leadsheet" TargetMode="External"/></Relationships>
</file>

<file path=xl/externalLinks/_rels/externalLink222.xml.rels><?xml version="1.0" encoding="UTF-8" standalone="yes"?>
<Relationships xmlns="http://schemas.openxmlformats.org/package/2006/relationships"><Relationship Id="rId1" Type="http://schemas.microsoft.com/office/2006/relationships/xlExternalLinkPath/xlPathMissing" Target="Worksheet%20in%205411%20Mat&#233;rias-primas%20Combined%20Leadsheet" TargetMode="External"/></Relationships>
</file>

<file path=xl/externalLinks/_rels/externalLink223.xml.rels><?xml version="1.0" encoding="UTF-8" standalone="yes"?>
<Relationships xmlns="http://schemas.openxmlformats.org/package/2006/relationships"><Relationship Id="rId1" Type="http://schemas.microsoft.com/office/2006/relationships/xlExternalLinkPath/xlPathMissing" Target="Worksheet%20in%205719%20Impostos%20a%20Compensar%20%20%20%20%20%20%20%20%20%20%20%20%20%20%20%20%20%20%20%20%20%20%20%20%20%20%20%20%20URUPEMA" TargetMode="External"/></Relationships>
</file>

<file path=xl/externalLinks/_rels/externalLink224.xml.rels><?xml version="1.0" encoding="UTF-8" standalone="yes"?>
<Relationships xmlns="http://schemas.openxmlformats.org/package/2006/relationships"><Relationship Id="rId1" Type="http://schemas.microsoft.com/office/2006/relationships/xlExternalLinkPath/xlPathMissing" Target="Worksheet%20in%20(C)%205410%20Impostos%20a%20Recuperar%20Leadsheet" TargetMode="External"/></Relationships>
</file>

<file path=xl/externalLinks/_rels/externalLink225.xml.rels><?xml version="1.0" encoding="UTF-8" standalone="yes"?>
<Relationships xmlns="http://schemas.openxmlformats.org/package/2006/relationships"><Relationship Id="rId1" Type="http://schemas.microsoft.com/office/2006/relationships/xlExternalLinkPath/xlPathMissing" Target="Worksheet%20in%20(C)%206341%20Empr&#233;stimos%20e%20financiamentos%20Combined%20Leadsheet" TargetMode="External"/></Relationships>
</file>

<file path=xl/externalLinks/_rels/externalLink226.xml.rels><?xml version="1.0" encoding="UTF-8" standalone="yes"?>
<Relationships xmlns="http://schemas.openxmlformats.org/package/2006/relationships"><Relationship Id="rId1" Type="http://schemas.microsoft.com/office/2006/relationships/xlExternalLinkPath/xlPathMissing" Target="Worksheet%20in%205250%20Investimentos%20Combined%20Leadsheet%20-%202003" TargetMode="External"/></Relationships>
</file>

<file path=xl/externalLinks/_rels/externalLink227.xml.rels><?xml version="1.0" encoding="UTF-8" standalone="yes"?>
<Relationships xmlns="http://schemas.openxmlformats.org/package/2006/relationships"><Relationship Id="rId1" Type="http://schemas.microsoft.com/office/2006/relationships/xlExternalLinkPath/xlPathMissing" Target="Worksheet%20in%205310%20Consumidores,%20concess%20e%20permission&#225;rios%20Leadsheet%20-%20CP" TargetMode="External"/></Relationships>
</file>

<file path=xl/externalLinks/_rels/externalLink228.xml.rels><?xml version="1.0" encoding="UTF-8" standalone="yes"?>
<Relationships xmlns="http://schemas.openxmlformats.org/package/2006/relationships"><Relationship Id="rId1" Type="http://schemas.microsoft.com/office/2006/relationships/xlExternalLinkPath/xlPathMissing" Target="Worksheet%20in%205710%20T&#237;tulos%20a%20receber%20Combined%20Leadsheet" TargetMode="External"/></Relationships>
</file>

<file path=xl/externalLinks/_rels/externalLink229.xml.rels><?xml version="1.0" encoding="UTF-8" standalone="yes"?>
<Relationships xmlns="http://schemas.openxmlformats.org/package/2006/relationships"><Relationship Id="rId1" Type="http://schemas.microsoft.com/office/2006/relationships/xlExternalLinkPath/xlPathMissing" Target="Worksheet%20in%205610%20Imobilizado%20-%20Leadsheet%20(GCLyra%202002)"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Global%202007.xls" TargetMode="External"/></Relationships>
</file>

<file path=xl/externalLinks/_rels/externalLink230.xml.rels><?xml version="1.0" encoding="UTF-8" standalone="yes"?>
<Relationships xmlns="http://schemas.openxmlformats.org/package/2006/relationships"><Relationship Id="rId1" Type="http://schemas.microsoft.com/office/2006/relationships/xlExternalLinkPath/xlPathMissing" Target="Worksheet%20in%20%20%207140%20Patrim&#244;nio%20L&#237;quido" TargetMode="External"/></Relationships>
</file>

<file path=xl/externalLinks/_rels/externalLink231.xml.rels><?xml version="1.0" encoding="UTF-8" standalone="yes"?>
<Relationships xmlns="http://schemas.openxmlformats.org/package/2006/relationships"><Relationship Id="rId1" Type="http://schemas.openxmlformats.org/officeDocument/2006/relationships/externalLinkPath" Target="file:///\\Client\Edson\Clientes%202002\CEMAR\PPC\6330%20PPC%20Empr&#233;stimos%20e%20Financiamentos%20-%20Ribeiro%20(Tesouraria).xls" TargetMode="External"/></Relationships>
</file>

<file path=xl/externalLinks/_rels/externalLink232.xml.rels><?xml version="1.0" encoding="UTF-8" standalone="yes"?>
<Relationships xmlns="http://schemas.openxmlformats.org/package/2006/relationships"><Relationship Id="rId1" Type="http://schemas.microsoft.com/office/2006/relationships/xlExternalLinkPath/xlPathMissing" Target="Worksheet%20in%206340%20Emprestimos%20e%20Finaciamentos_CP" TargetMode="External"/></Relationships>
</file>

<file path=xl/externalLinks/_rels/externalLink233.xml.rels><?xml version="1.0" encoding="UTF-8" standalone="yes"?>
<Relationships xmlns="http://schemas.openxmlformats.org/package/2006/relationships"><Relationship Id="rId1" Type="http://schemas.microsoft.com/office/2006/relationships/xlExternalLinkPath/xlPathMissing" Target="Worksheet%20in%202261%20Balancete%20Consolidado%20Junho%202002" TargetMode="External"/></Relationships>
</file>

<file path=xl/externalLinks/_rels/externalLink234.xml.rels><?xml version="1.0" encoding="UTF-8" standalone="yes"?>
<Relationships xmlns="http://schemas.openxmlformats.org/package/2006/relationships"><Relationship Id="rId1" Type="http://schemas.microsoft.com/office/2006/relationships/xlExternalLinkPath/xlPathMissing" Target="Balan&#231;o_vers_trab_JAN04.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Global%20200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UAPE-SRV-02\Termope\Documents%20and%20Settings\ITP342859.WNT_ADM\My%20Documents\My%20eBooks\Guimaraes\Trabalhando\Informa&#231;&#245;es%20Guaraniana\Informe%20de%20Gest&#227;o%202003\Planilha%20Suport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Documents%20and%20Settings\claudioec\Configura&#231;&#245;es%20locais\Temporary%20Internet%20Files\OLK5E\2008_CSPE\PRTP_v5-CELPA_2007_p&#243;sA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e-alexandrep\Reajustes%202005\windows\TEMP\Tarifas%20Gasmig%20Aut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DOCUME~1\CLB144~1\CONFIG~1\Temp\D.Lotus.Notes.Data\~609841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no-aa012051\Relat&#243;rio%20Gerencial%20GPS\Documents%20and%20Settings\M095895\Meus%20documentos\Adriano\Budget%202005\Acompanhamento%20Planejamento%20Operacional_Intrane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nts%20and%20Settings\clp112941\Configura&#231;&#245;es%20locais\Temporary%20Internet%20Files\OLK4\vinc.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Reports/Trimestrais/2023/1T23/Tabelas%201T23.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hrysley\relatorio\backup1\Relat-JAN-2000-GERAL.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Dirfin\BSC_AV\SIG\Cubo_Ind_RH\Confer&#234;ncia_Carga_Dados\Arq_Confer&#234;ncia\GRH_2005"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Proyecciones%20Auditores%20Brasil%203.0%20Chile(alterado).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Camila\2008\Revis&#245;es\CAT-LEO\Audi&#234;ncia\PRTP_v6-xxxxxSimula&#231;&#227;o.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DOCUME~1\macedos\LOCALS~1\Temp\CIR\GERAL9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venbh\Gecoe\Leilao%20Energia%20Velha\Backup\Analise%20Comercial_v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neorjfile\Financeiro\CCSE\UGB%20Comercializacao\temp\formato-Relat&#243;rio.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lpsdpcg03\c\WINDOWS\TEMP\Respostas\FATUR&amp;DEBT_PM.XLS"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Quadro%20Aplica&#231;&#245;es%20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FOOC\Ogr_2005\OGR_CUSTEIO\APROVADO\OGR_2005_AREAS_APROV_DEZ_2004_C_REDU&#199;&#195;O.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MUTA&#199;&#213;ES%20DAS%20APLICA&#199;&#213;ES%2010.2009.xls"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MUTA&#199;&#213;ES%20DAS%20APLICA&#199;&#213;ES%2011.200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LX-MP-FP3.EDP.PT\EECODR\z_Controlo%20de%20Gest&#227;o\Neg&#243;cios\_CONSOLIDADO\Essbase\2003\Essbase%20Mensal\Apoios%20a%20Dez%202003\Estimativa%2016%20Fev%2004%20-%20%20RL%20Dez-03%20por%20GCO.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TERESA\Trabalho_Pessoal\IGT_Aux\Balan&#231;o_vers_trab_DEZ.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L:\Igt\2003\Balan&#231;o_vers_trab.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BETEIXESA1\aws\WINDOWS\Temp\M1%20-%20Emprestimo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G:\mergers&amp;acquisitions\SADIA\WIN95\TEMP\WIN95\Personal\NMS\CLEAN_1.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Gerador\SRE\CRISTINA%20NODA\Cristina%20Noda\(1)%20Revis&#245;es%20tarif&#225;rias\(1)%20Revis&#227;o%20Escelsa\2&#186;%20Proposta\Simulador\windows\TEMP\Tarifas%20Gasmig%20Auto.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BRROCHAJO\aws\My%20Download%20Files\cenira\300600dolar\A4.2-Flexibras.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BRROCHAJO\aws\My%20Documents\clientes\coflexip\311200\300600dolar\A4.4-Marflex.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SEN\EPI\EIPI\Gestor\Plano%20de%20Investimento\2008\Elabora&#231;&#227;o\Deprecia&#231;&#227;o\PROJE&#199;&#195;O%20DE%20DEPRECIA&#199;&#195;O_2003_200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A:\ITABANCO.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BRROCHAJO\aws\My%20Documents\clientes\coflexip\311200\300600dolar\A4.6-Seaoil.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BRROCHAJO\aws\My%20Download%20Files\cenira\300600dolar\A4.3-Sigma.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G:\Michael\Paranapanema\Fabiano's%20Paran.%20Model.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MD\MAPAS\06_97\MAPA27.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brsaod011r318\corp_finan$\Documents%20and%20Settings\mg22512\Desktop\Gerson\Comps\Energy%20Comp%20Model%20v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A:\WINDOWS\Temporary%20Internet%20Files\Content.IE5\2LYH0J29\Segmenta&#231;&#227;o%20Novembro%202001.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z_Plano%20neg&#243;cios%202003-2006\Informa&#231;&#227;o%20Recebida%20+%20tratada\Consolidado\Balanced%20"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sr015334-rn\Auditoria\Auditoria\Clientes\COSERN\Auditoria%20Final%2031.12.04\T&#237;tulos\5313%20Recomposi&#231;&#227;o%20tarif&#225;ria%20do%20racionamento%20Combined%20Leadsheet.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Fpl2\Guga\Balan&#231;o-Light\roberto\Set_00\b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apvg02\SYS\USER\F\FM\FMTO\FUNC\OPERACIONAL\OPERACIONAL\OPER97A.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X:\RECEITA\Fechamento\FY2000%20Q3\200007\Book%20DFC-3\Detraf\Book\2_e_7_Detraf%20200007.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Gerador\SRE\CRISTINA%20NODA\Cristina%20Noda\(1)%20Revis&#245;es%20tarif&#225;rias\(1)%20Revis&#227;o%20Escelsa\2&#186;%20Proposta\Simulador\Meus%20documentos\Fluxo%20de%20Caixa%20de%20RITA.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rrj0bar02\dirplan\Documents%20and%20Settings\All%20Users\Documents\AWS\Engagements\Embratel\Embratel%202004\Documents\WINNT\Temp\Books\BD_Arbor.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Rno-aa012051\Relat&#243;rio%20Gerencial%20GPS\Documents%20and%20Settings\M095895\Meus%20documentos\Adriano\Budget%202005\Planilhas%20para%20preenchimento\Faturamento\Gest&#227;o%20da%20Receita.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clp121100\Documents\Patr&#237;cia%20Concei&#231;&#227;o\D\Faturamento\2011\FAT%20MENSAL_0903.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K:\contadm\ct%202001\CT_GERENCIAL\FECHAM.CONTABIL\BALANCETE\BAL-BANCO\BAL0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Documents%20and%20Settings\Antonio%20Martinez\Configuraci&#243;n%20local\Temp\DOCUME~1\ANTONI~1\CONFIG~1\Temp\PPto%20Operaci&#243;n%20IEM%202003%20Rev4.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G:\RPLCOSTA\M&amp;A\PIRAT49a.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brsaod011r318\corp_finan$\M_A\M&amp;A\Clients\Vicunha\Textile%20Comp%20Model.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brsaod011r318\corp_finan$\M_A\M&amp;A\Clients\Alfa\Valuation%20Final%20Atualiza&#231;&#227;o\Valuation_Alfa_Base_Atual_v02_atualiza&#231;&#227;o_economica_e_volume_otimista_v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apvg02\SYS\USER\F\FM\FMTO\FUNC\OPERACIONAL\OPERACIONAL\OPER97B.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Worksheet%20in%206020%20Fornecedore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A:\1lfs\Durango\WIN95\TEMP\MODEL_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brsaod011r318\corp_finan$\Documents%20and%20Settings\mg22512\Desktop\Gerson\Curso\NY\Homework\Lance_Model_v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Lumbreras\cont_gestion\Presupuesto%202001\Presupuesto%20Oficial\Presupuesto%20Oficial%202001%20V2.0.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A:\WINDOWS\TEMP\FATUR&amp;DEBT_P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Lumbreras\cont_gestion\Presupuesto%202001\Ingresos%202001\Ingresos_2001_Caso_Base_1.5.xls" TargetMode="External"/></Relationships>
</file>

<file path=xl/externalLinks/_rels/externalLink76.xml.rels><?xml version="1.0" encoding="UTF-8" standalone="yes"?>
<Relationships xmlns="http://schemas.openxmlformats.org/package/2006/relationships"><Relationship Id="rId1" Type="http://schemas.microsoft.com/office/2006/relationships/xlExternalLinkPath/xlPathMissing" Target="CUSTO%20M&#201;DIO%20PONDERADO%20DA%20D&#205;VIDA%202006&amp;2007%20-%20com%20SWAP.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clayr\CLAYR\MERCADO\MERCLA\DADOS%20VARIA&#199;.RGE\CEEMES.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K:\RCG\2003\janeiro-fevereiro-2003\ENERGY.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neorjfile\Financeiro\MPE\060103\TERMOP~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ord\adfn\IF\MAPAS\var%2097%2098.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Fi\Fpo\FPOR\Orc%202004\MPE_JUL03_COELBA%2011.08_16h.xls" TargetMode="External"/></Relationships>
</file>

<file path=xl/externalLinks/_rels/externalLink81.xml.rels><?xml version="1.0" encoding="UTF-8" standalone="yes"?>
<Relationships xmlns="http://schemas.openxmlformats.org/package/2006/relationships"><Relationship Id="rId1" Type="http://schemas.microsoft.com/office/2006/relationships/xlExternalLinkPath/xlPathMissing" Target="ENERINC"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J:\Branch\Rel%20fev03\Enviado%20pela%20branch\01_200302.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Clpsdpcg03\c\Meus%20documentos\Aurineide\DISTRIBUI&#199;&#195;O\DEC%20FEC\2000\Modelo%20Novo\Junho99%20a%20Maio00\FATUR&amp;DEBT_PM.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Clpsdpcg03\c\Relatorios%20-%20PCG\Conselho%20de%20Administra&#231;&#227;o\Relat&#243;rio%20-%20junho\Respostas\FATUR&amp;DEBT_PM.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Q:\1%20Toolkit\09%20Models%20&amp;%20Templates\1%20Excel%20Templates\040926%20AACF%20Standard%20WACC%20model%20-%20new%20colours.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zinco\SRE\Documents%20and%20Settings\renatarosada\Configura&#231;&#245;es%20locais\Temporary%20Internet%20Files\OLK99\PRTP%20v6%20-%20EFLUL.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A:\_Projects\Deals\El%20Nino\Valuation\Models\DPPI_Val_5.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C:\Documents%20and%20Settings\clp121100\Configura&#231;&#245;es%20locais\Temporary%20Internet%20Files\Content.IE5\ML6ZIJ2L\FAT%20MENSAL_0706.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A:\clayr\CLAYR\MERCADO\MERCLA\DADOS%20VARIA&#199;.RGE\AESM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n06643\p&#250;blico\arqexcel\SistemaBoletimMensal2001\ResumoGerencial\ResGerencial2001.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S6000fs01\contabil\WINDOWS\TEMP\BL1002linkw.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Marcio_2000\1%20-%20Publica&#231;&#227;o\Cnvw\B_Resultado00.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s://mail.eletropaulo.com.br/Paulinho/USA%20NORTE/Ve&#237;culos/Usa%20Cons%20detalhe.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Brdonatle\31122001\Pessoal\HELIO\Filmes\2041\An&#225;lise\2001\2041090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A:\1lfs\Durango\WIN95\Personal\Salinas\Salinas10.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D:\Budget2002\Book%20Verde\Acompanhamento%20Forecast%202.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d:\DOCUME~1\macedos\LOCALS~1\Temp\&#193;rea%20de%20Trabalho\Modelo%20DCP\Modelo%202001\TELECOM\SCENARIO.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Zinco\SRE\Meus%20documentos\Fluxo%20de%20Caixa%20de%20RITA.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csr023779-rn\Goreth\DOCUME~1\CAS264~1\CONFIG~1\Temp\Diret&#243;rio%20tempor&#225;rio%201%20para%20ITR%2005%20matrizes.zip\DOCUME~1\ICARVA~1\LOCALS~1\Temp\Quadros%20NE%20-%20Consolidado%20-%200908V.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CONTROLA\KG0C\DFUSIS9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trimonial"/>
      <sheetName val="Apoio Input"/>
      <sheetName val="Indicadores Operacionais"/>
      <sheetName val="Apoio"/>
      <sheetName val="Releases"/>
      <sheetName val="BAL12"/>
      <sheetName val="144001"/>
      <sheetName val="TD"/>
      <sheetName val="Esgotamento e P.Médio"/>
      <sheetName val="A"/>
      <sheetName val="A0021"/>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BAL2001_Compra MWh"/>
      <sheetName val="BAL2001_Compra kW"/>
      <sheetName val="BAL2001_Venda MWh"/>
      <sheetName val="BAL2001Perdas"/>
      <sheetName val="iperda2001"/>
      <sheetName val="ANALI2001"/>
      <sheetName val="Ramo industrial"/>
      <sheetName val="GTEAIN2001"/>
      <sheetName val="GTEANC2001"/>
      <sheetName val="Ramo comercial"/>
      <sheetName val="GTEACO2001"/>
      <sheetName val="GTEANCCO2001 "/>
      <sheetName val="CONNT2001 "/>
      <sheetName val="NCNT2001"/>
      <sheetName val="FAIXCON2001"/>
      <sheetName val="FAIXNC20010"/>
      <sheetName val="ANNC2001"/>
      <sheetName val="INDI2001"/>
      <sheetName val="Quadro do Bal"/>
      <sheetName val="PDD 05_06"/>
      <sheetName val="VDADOS"/>
      <sheetName val="Plan2"/>
      <sheetName val="Saldo_Caixa"/>
      <sheetName val="Validação"/>
      <sheetName val="Balanço Energético Agosto2001 "/>
      <sheetName val="FL CX Dir"/>
      <sheetName val="Listas"/>
      <sheetName val="Empresas"/>
      <sheetName val="Legenda"/>
      <sheetName val="Base"/>
      <sheetName val="Aux"/>
      <sheetName val="Balanço"/>
      <sheetName val="Lista empresas SAP x BPC"/>
      <sheetName val="Auxiliar"/>
      <sheetName val="Tabelas"/>
      <sheetName val="55.1."/>
      <sheetName val="55.2"/>
      <sheetName val="55.B"/>
      <sheetName val="55.4"/>
      <sheetName val="56"/>
      <sheetName val="57.A"/>
      <sheetName val="57"/>
      <sheetName val="58"/>
      <sheetName val="DRE"/>
      <sheetName val="01 Rev e Reaj Tarifários"/>
      <sheetName val="Cos and taxes"/>
      <sheetName val="TERMOPE"/>
      <sheetName val="Sheet2"/>
      <sheetName val="PG_Absoluto"/>
      <sheetName val="VA e VD OAR"/>
      <sheetName val="ICATU"/>
      <sheetName val="BAL2001_Compra_MWh"/>
      <sheetName val="BAL2001_Compra_kW"/>
      <sheetName val="BAL2001_Venda_MWh"/>
      <sheetName val="Ramo_industrial"/>
      <sheetName val="Ramo_comercial"/>
      <sheetName val="GTEANCCO2001_"/>
      <sheetName val="CONNT2001_"/>
      <sheetName val="Quadro_do_Bal"/>
      <sheetName val="PDD_05_06"/>
      <sheetName val="Balanço_Energético_Agosto2001_"/>
      <sheetName val="FL_CX_Dir"/>
      <sheetName val="Aeronaves"/>
      <sheetName val="U1"/>
      <sheetName val="MUNI X UTD"/>
      <sheetName val="5. Revisão"/>
      <sheetName val="G_LINHAS (Dados)"/>
      <sheetName val="Cutoff Analysis"/>
      <sheetName val="Q3_4"/>
      <sheetName val="A"/>
      <sheetName val="DATABASE_SMF"/>
      <sheetName val="DATABASE_OPER"/>
      <sheetName val="Cases Qualitativos "/>
      <sheetName val="TAB_CASES QUALITATIVOS"/>
      <sheetName val="Lista"/>
      <sheetName val="Plan1"/>
      <sheetName val="Legenda_Status_notas"/>
      <sheetName val="LISTA "/>
      <sheetName val="MP"/>
      <sheetName val="cmi_sp"/>
      <sheetName val="dinamica"/>
      <sheetName val="1º semestre 99"/>
      <sheetName val=" pib brasil ( r$ de 1996 )"/>
      <sheetName val="france"/>
      <sheetName val="italy"/>
      <sheetName val="uk"/>
      <sheetName val="netherlands"/>
      <sheetName val="NCLB_ABRIL_02"/>
      <sheetName val="Lista_empresas_SAP_x_BPC"/>
      <sheetName val="55_1_"/>
      <sheetName val="55_2"/>
      <sheetName val="55_B"/>
      <sheetName val="55_4"/>
      <sheetName val="57_A"/>
      <sheetName val="01_Rev_e_Reaj_Tarifários"/>
      <sheetName val="Cos_and_taxes"/>
      <sheetName val="Calc"/>
      <sheetName val="GoEight"/>
      <sheetName val="GrFour"/>
      <sheetName val="MOne"/>
      <sheetName val="MTwo"/>
      <sheetName val="KOne"/>
      <sheetName val="GoSeven"/>
      <sheetName val="GrThree"/>
      <sheetName val="HTwo"/>
      <sheetName val="JOne"/>
      <sheetName val="gsi_1998"/>
      <sheetName val="JTwo"/>
      <sheetName val="HOne"/>
      <sheetName val="TESTE"/>
      <sheetName val="Parâmetros"/>
      <sheetName val="2022"/>
    </sheetNames>
    <sheetDataSet>
      <sheetData sheetId="0" refreshError="1"/>
      <sheetData sheetId="1" refreshError="1"/>
      <sheetData sheetId="2" refreshError="1"/>
      <sheetData sheetId="3" refreshError="1"/>
      <sheetData sheetId="4" refreshError="1"/>
      <sheetData sheetId="5" refreshError="1"/>
      <sheetData sheetId="6" refreshError="1">
        <row r="4">
          <cell r="A4" t="str">
            <v xml:space="preserve">INDUSTRIAL  </v>
          </cell>
          <cell r="B4">
            <v>99</v>
          </cell>
          <cell r="C4">
            <v>133753</v>
          </cell>
          <cell r="D4">
            <v>144419</v>
          </cell>
          <cell r="E4">
            <v>140945</v>
          </cell>
          <cell r="F4">
            <v>144365</v>
          </cell>
          <cell r="G4">
            <v>142073.09</v>
          </cell>
          <cell r="H4">
            <v>150638.239</v>
          </cell>
          <cell r="I4">
            <v>145184.514</v>
          </cell>
          <cell r="J4">
            <v>147534.133</v>
          </cell>
          <cell r="K4">
            <v>149810</v>
          </cell>
          <cell r="L4">
            <v>147978</v>
          </cell>
          <cell r="M4">
            <v>155729.432</v>
          </cell>
          <cell r="N4">
            <v>155814.239</v>
          </cell>
        </row>
        <row r="5">
          <cell r="B5">
            <v>2000</v>
          </cell>
          <cell r="C5">
            <v>142254</v>
          </cell>
          <cell r="D5">
            <v>153745.87</v>
          </cell>
          <cell r="E5">
            <v>156219.777</v>
          </cell>
          <cell r="F5">
            <v>151612.88</v>
          </cell>
          <cell r="G5">
            <v>148530</v>
          </cell>
          <cell r="H5">
            <v>154657</v>
          </cell>
          <cell r="I5">
            <v>152278</v>
          </cell>
          <cell r="J5">
            <v>156060</v>
          </cell>
          <cell r="K5">
            <v>161379.348</v>
          </cell>
          <cell r="L5">
            <v>159832</v>
          </cell>
          <cell r="M5">
            <v>168346.745</v>
          </cell>
          <cell r="N5">
            <v>158521</v>
          </cell>
        </row>
        <row r="6">
          <cell r="B6">
            <v>2001</v>
          </cell>
          <cell r="C6">
            <v>155518</v>
          </cell>
          <cell r="D6">
            <v>156217.639</v>
          </cell>
          <cell r="E6">
            <v>156728</v>
          </cell>
          <cell r="F6">
            <v>160830</v>
          </cell>
          <cell r="G6">
            <v>168589</v>
          </cell>
          <cell r="H6">
            <v>132005</v>
          </cell>
          <cell r="I6">
            <v>136638</v>
          </cell>
          <cell r="J6">
            <v>129112</v>
          </cell>
          <cell r="K6">
            <v>0</v>
          </cell>
          <cell r="L6">
            <v>0</v>
          </cell>
          <cell r="M6">
            <v>0</v>
          </cell>
          <cell r="N6">
            <v>0</v>
          </cell>
        </row>
        <row r="12">
          <cell r="A12" t="str">
            <v>RESIDENCIAL</v>
          </cell>
          <cell r="B12">
            <v>99</v>
          </cell>
          <cell r="C12">
            <v>218458.595</v>
          </cell>
          <cell r="D12">
            <v>217490.33</v>
          </cell>
          <cell r="E12">
            <v>214085.88200000001</v>
          </cell>
          <cell r="F12">
            <v>230907.03099999999</v>
          </cell>
          <cell r="G12">
            <v>219377.39</v>
          </cell>
          <cell r="H12">
            <v>201669.64799999999</v>
          </cell>
          <cell r="I12">
            <v>198182.228</v>
          </cell>
          <cell r="J12">
            <v>188303.59400000001</v>
          </cell>
          <cell r="K12">
            <v>198250.54199999999</v>
          </cell>
          <cell r="L12">
            <v>198474.965</v>
          </cell>
          <cell r="M12">
            <v>213995.86300000001</v>
          </cell>
          <cell r="N12">
            <v>214654.848</v>
          </cell>
        </row>
        <row r="13">
          <cell r="B13">
            <v>2000</v>
          </cell>
          <cell r="C13">
            <v>215171.503</v>
          </cell>
          <cell r="D13">
            <v>231772.14199999999</v>
          </cell>
          <cell r="E13">
            <v>235067.40700000001</v>
          </cell>
          <cell r="F13">
            <v>229647.71299999999</v>
          </cell>
          <cell r="G13">
            <v>219934.25200000001</v>
          </cell>
          <cell r="H13">
            <v>215527.99400000001</v>
          </cell>
          <cell r="I13">
            <v>207824.81899999999</v>
          </cell>
          <cell r="J13">
            <v>204012.886</v>
          </cell>
          <cell r="K13">
            <v>206865.70800000001</v>
          </cell>
          <cell r="L13">
            <v>207209.79800000001</v>
          </cell>
          <cell r="M13">
            <v>224154.948</v>
          </cell>
          <cell r="N13">
            <v>231037.51500000001</v>
          </cell>
        </row>
        <row r="14">
          <cell r="B14">
            <v>2001</v>
          </cell>
          <cell r="C14">
            <v>233005.41699999999</v>
          </cell>
          <cell r="D14">
            <v>227001.421</v>
          </cell>
          <cell r="E14">
            <v>240969.31200000001</v>
          </cell>
          <cell r="F14">
            <v>242245.014</v>
          </cell>
          <cell r="G14">
            <v>230153.78599999999</v>
          </cell>
          <cell r="H14">
            <v>193928.59599999999</v>
          </cell>
          <cell r="I14">
            <v>152907.35</v>
          </cell>
          <cell r="J14">
            <v>148749.12899999999</v>
          </cell>
          <cell r="K14">
            <v>0</v>
          </cell>
          <cell r="L14">
            <v>0</v>
          </cell>
          <cell r="M14">
            <v>0</v>
          </cell>
          <cell r="N14">
            <v>0</v>
          </cell>
        </row>
        <row r="21">
          <cell r="A21" t="str">
            <v>COMERCIAL</v>
          </cell>
          <cell r="B21">
            <v>99</v>
          </cell>
          <cell r="C21">
            <v>112463.56299999999</v>
          </cell>
          <cell r="D21">
            <v>109017.762</v>
          </cell>
          <cell r="E21">
            <v>111522.75</v>
          </cell>
          <cell r="F21">
            <v>118713.65</v>
          </cell>
          <cell r="G21">
            <v>114052.808</v>
          </cell>
          <cell r="H21">
            <v>107539.63099999999</v>
          </cell>
          <cell r="I21">
            <v>107269.315</v>
          </cell>
          <cell r="J21">
            <v>103941.999</v>
          </cell>
          <cell r="K21">
            <v>108556.861</v>
          </cell>
          <cell r="L21">
            <v>111433.59600000001</v>
          </cell>
          <cell r="M21">
            <v>119407.68399999999</v>
          </cell>
          <cell r="N21">
            <v>120007.838</v>
          </cell>
        </row>
        <row r="22">
          <cell r="B22">
            <v>2000</v>
          </cell>
          <cell r="C22">
            <v>120263.65300000001</v>
          </cell>
          <cell r="D22">
            <v>122275.802</v>
          </cell>
          <cell r="E22">
            <v>127182.753</v>
          </cell>
          <cell r="F22">
            <v>124675.583</v>
          </cell>
          <cell r="G22">
            <v>118148.91099999999</v>
          </cell>
          <cell r="H22">
            <v>120971.46799999999</v>
          </cell>
          <cell r="I22">
            <v>115341.889</v>
          </cell>
          <cell r="J22">
            <v>112336.709</v>
          </cell>
          <cell r="K22">
            <v>119069.628</v>
          </cell>
          <cell r="L22">
            <v>117866.136</v>
          </cell>
          <cell r="M22">
            <v>123301.469</v>
          </cell>
          <cell r="N22">
            <v>130784.90399999999</v>
          </cell>
        </row>
        <row r="23">
          <cell r="B23">
            <v>2001</v>
          </cell>
          <cell r="C23">
            <v>128780.37300000001</v>
          </cell>
          <cell r="D23">
            <v>128695.50900000001</v>
          </cell>
          <cell r="E23">
            <v>129738.83199999999</v>
          </cell>
          <cell r="F23">
            <v>130125.549</v>
          </cell>
          <cell r="G23">
            <v>125773.30499999999</v>
          </cell>
          <cell r="H23">
            <v>99430.914000000004</v>
          </cell>
          <cell r="I23">
            <v>83848.317999999999</v>
          </cell>
          <cell r="J23">
            <v>81649.231</v>
          </cell>
          <cell r="K23">
            <v>0</v>
          </cell>
          <cell r="L23">
            <v>0</v>
          </cell>
          <cell r="M23">
            <v>0</v>
          </cell>
          <cell r="N23">
            <v>0</v>
          </cell>
        </row>
        <row r="30">
          <cell r="A30" t="str">
            <v>OUTRAS CLASSES</v>
          </cell>
          <cell r="B30">
            <v>99</v>
          </cell>
          <cell r="C30">
            <v>119260.269</v>
          </cell>
          <cell r="D30">
            <v>111631.799</v>
          </cell>
          <cell r="E30">
            <v>112335.712</v>
          </cell>
          <cell r="F30">
            <v>116549.436</v>
          </cell>
          <cell r="G30">
            <v>113735.03999999999</v>
          </cell>
          <cell r="H30">
            <v>115823.76</v>
          </cell>
          <cell r="I30">
            <v>114906.451</v>
          </cell>
          <cell r="J30">
            <v>110427.51300000001</v>
          </cell>
          <cell r="K30">
            <v>115302.348</v>
          </cell>
          <cell r="L30">
            <v>117114.329</v>
          </cell>
          <cell r="M30">
            <v>117823.48699999999</v>
          </cell>
          <cell r="N30">
            <v>113406.132</v>
          </cell>
        </row>
        <row r="31">
          <cell r="B31">
            <v>2000</v>
          </cell>
          <cell r="C31">
            <v>117161.79</v>
          </cell>
          <cell r="D31">
            <v>115478.893</v>
          </cell>
          <cell r="E31">
            <v>114575.38499999999</v>
          </cell>
          <cell r="F31">
            <v>118351.37699999999</v>
          </cell>
          <cell r="G31">
            <v>118633.993</v>
          </cell>
          <cell r="H31">
            <v>121590.97100000001</v>
          </cell>
          <cell r="I31">
            <v>124170.47</v>
          </cell>
          <cell r="J31">
            <v>126637.58199999999</v>
          </cell>
          <cell r="K31">
            <v>130375.08</v>
          </cell>
          <cell r="L31">
            <v>129958.38800000001</v>
          </cell>
          <cell r="M31">
            <v>130476.742</v>
          </cell>
          <cell r="N31">
            <v>133810.641</v>
          </cell>
        </row>
        <row r="32">
          <cell r="B32">
            <v>2001</v>
          </cell>
          <cell r="C32">
            <v>131931.93900000001</v>
          </cell>
          <cell r="D32">
            <v>135554.95699999999</v>
          </cell>
          <cell r="E32">
            <v>129024.228</v>
          </cell>
          <cell r="F32">
            <v>136346.88399999999</v>
          </cell>
          <cell r="G32">
            <v>133462.258</v>
          </cell>
          <cell r="H32">
            <v>120321.639</v>
          </cell>
          <cell r="I32">
            <v>100768.58</v>
          </cell>
          <cell r="J32">
            <v>101548.91800000001</v>
          </cell>
          <cell r="K32">
            <v>0</v>
          </cell>
          <cell r="L32">
            <v>0</v>
          </cell>
          <cell r="M32">
            <v>0</v>
          </cell>
          <cell r="N32">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refreshError="1"/>
      <sheetData sheetId="64" refreshError="1"/>
      <sheetData sheetId="65">
        <row r="1">
          <cell r="A1" t="str">
            <v>Município</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ow r="1">
          <cell r="A1" t="str">
            <v>PROJETO</v>
          </cell>
        </row>
      </sheetData>
      <sheetData sheetId="89"/>
      <sheetData sheetId="90"/>
      <sheetData sheetId="91"/>
      <sheetData sheetId="92"/>
      <sheetData sheetId="93"/>
      <sheetData sheetId="94"/>
      <sheetData sheetId="95"/>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erformance_Assumptions"/>
      <sheetName val="Balance_Sheet"/>
      <sheetName val="Bal_2003"/>
    </sheetNames>
    <sheetDataSet>
      <sheetData sheetId="0" refreshError="1"/>
      <sheetData sheetId="1" refreshError="1"/>
      <sheetData sheetId="2" refreshError="1"/>
      <sheetData sheetId="3"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
      <sheetName val="FEC"/>
      <sheetName val="Dados_DEC"/>
      <sheetName val="Dados_FEC"/>
      <sheetName val="Tabela"/>
      <sheetName val="Tabelas"/>
      <sheetName val="Gráficos"/>
      <sheetName val="DEC (2)"/>
      <sheetName val="FEC (2)"/>
      <sheetName val="Dados mensais"/>
      <sheetName val="DRA"/>
      <sheetName val="DRP"/>
      <sheetName val="IREM"/>
      <sheetName val="~0007595"/>
      <sheetName val="Macro"/>
      <sheetName val="#REF"/>
      <sheetName val="Calc"/>
      <sheetName val="Plan1"/>
      <sheetName val="Energia (98 - 00)"/>
      <sheetName val="EBITDA"/>
      <sheetName val="Cash Flow"/>
      <sheetName val="is"/>
      <sheetName val="inputs"/>
      <sheetName val="Foglio2"/>
      <sheetName val="vinc"/>
    </sheetNames>
    <sheetDataSet>
      <sheetData sheetId="0" refreshError="1"/>
      <sheetData sheetId="1" refreshError="1"/>
      <sheetData sheetId="2" refreshError="1">
        <row r="21">
          <cell r="B21" t="str">
            <v>Evolução DEC Conjunto Aeroporto</v>
          </cell>
        </row>
        <row r="22">
          <cell r="B22" t="str">
            <v>CONSUM</v>
          </cell>
          <cell r="C22" t="str">
            <v>TOTAL</v>
          </cell>
          <cell r="D22" t="str">
            <v>NPROG</v>
          </cell>
          <cell r="E22" t="str">
            <v>PROG</v>
          </cell>
          <cell r="F22" t="str">
            <v>SUBT INT</v>
          </cell>
          <cell r="G22" t="str">
            <v>SUBT EXT</v>
          </cell>
          <cell r="H22" t="str">
            <v>Padrão Mensal = 2,7</v>
          </cell>
          <cell r="I22" t="str">
            <v>Padrão Trimestral = 5,4</v>
          </cell>
          <cell r="J22" t="str">
            <v>Padrão Anual = 9</v>
          </cell>
        </row>
        <row r="23">
          <cell r="B23">
            <v>148506</v>
          </cell>
          <cell r="C23">
            <v>0.98740000000000006</v>
          </cell>
          <cell r="D23">
            <v>0.97099999999999997</v>
          </cell>
          <cell r="E23">
            <v>1.6299999999999999E-2</v>
          </cell>
          <cell r="F23">
            <v>0</v>
          </cell>
          <cell r="G23">
            <v>0</v>
          </cell>
          <cell r="H23">
            <v>2.7</v>
          </cell>
          <cell r="I23">
            <v>5.4</v>
          </cell>
          <cell r="J23">
            <v>9</v>
          </cell>
        </row>
        <row r="24">
          <cell r="B24">
            <v>148500</v>
          </cell>
          <cell r="C24">
            <v>0.41439999999999999</v>
          </cell>
          <cell r="D24">
            <v>0.31240000000000001</v>
          </cell>
          <cell r="E24">
            <v>0.10199999999999999</v>
          </cell>
          <cell r="F24">
            <v>0</v>
          </cell>
          <cell r="G24">
            <v>0</v>
          </cell>
          <cell r="H24">
            <v>2.7</v>
          </cell>
          <cell r="I24">
            <v>5.4</v>
          </cell>
          <cell r="J24">
            <v>9</v>
          </cell>
        </row>
        <row r="25">
          <cell r="B25">
            <v>147732</v>
          </cell>
          <cell r="C25">
            <v>0.2056</v>
          </cell>
          <cell r="D25">
            <v>0.1321</v>
          </cell>
          <cell r="E25">
            <v>6.6000000000000003E-2</v>
          </cell>
          <cell r="F25">
            <v>7.4999999999999997E-3</v>
          </cell>
          <cell r="G25">
            <v>0</v>
          </cell>
          <cell r="H25">
            <v>2.7</v>
          </cell>
          <cell r="I25">
            <v>5.4</v>
          </cell>
          <cell r="J25">
            <v>9</v>
          </cell>
        </row>
        <row r="26">
          <cell r="B26">
            <v>148246</v>
          </cell>
          <cell r="C26">
            <v>1.6091</v>
          </cell>
          <cell r="D26">
            <v>1.4173</v>
          </cell>
          <cell r="E26">
            <v>0.18429999999999999</v>
          </cell>
          <cell r="F26">
            <v>7.4999999999999997E-3</v>
          </cell>
          <cell r="G26">
            <v>0</v>
          </cell>
          <cell r="H26">
            <v>2.7</v>
          </cell>
          <cell r="I26">
            <v>5.4</v>
          </cell>
          <cell r="J26">
            <v>9</v>
          </cell>
        </row>
        <row r="27">
          <cell r="B27">
            <v>0</v>
          </cell>
          <cell r="C27">
            <v>0</v>
          </cell>
          <cell r="D27">
            <v>0</v>
          </cell>
          <cell r="E27">
            <v>0</v>
          </cell>
          <cell r="F27">
            <v>0</v>
          </cell>
          <cell r="G27">
            <v>0</v>
          </cell>
          <cell r="H27">
            <v>2.7</v>
          </cell>
          <cell r="I27">
            <v>5.4</v>
          </cell>
          <cell r="J27">
            <v>9</v>
          </cell>
        </row>
        <row r="28">
          <cell r="B28">
            <v>0</v>
          </cell>
          <cell r="C28">
            <v>0</v>
          </cell>
          <cell r="D28">
            <v>0</v>
          </cell>
          <cell r="E28">
            <v>0</v>
          </cell>
          <cell r="F28">
            <v>0</v>
          </cell>
          <cell r="G28">
            <v>0</v>
          </cell>
          <cell r="H28">
            <v>2.7</v>
          </cell>
          <cell r="I28">
            <v>5.4</v>
          </cell>
          <cell r="J28">
            <v>9</v>
          </cell>
        </row>
        <row r="29">
          <cell r="B29">
            <v>0</v>
          </cell>
          <cell r="C29">
            <v>0</v>
          </cell>
          <cell r="D29">
            <v>0</v>
          </cell>
          <cell r="E29">
            <v>0</v>
          </cell>
          <cell r="F29">
            <v>0</v>
          </cell>
          <cell r="G29">
            <v>0</v>
          </cell>
          <cell r="H29">
            <v>2.7</v>
          </cell>
          <cell r="I29">
            <v>5.4</v>
          </cell>
          <cell r="J29">
            <v>9</v>
          </cell>
        </row>
        <row r="30">
          <cell r="B30">
            <v>0</v>
          </cell>
          <cell r="C30">
            <v>0</v>
          </cell>
          <cell r="D30">
            <v>0</v>
          </cell>
          <cell r="E30">
            <v>0</v>
          </cell>
          <cell r="F30">
            <v>0</v>
          </cell>
          <cell r="G30">
            <v>0</v>
          </cell>
          <cell r="H30">
            <v>2.7</v>
          </cell>
          <cell r="I30">
            <v>5.4</v>
          </cell>
          <cell r="J30">
            <v>9</v>
          </cell>
        </row>
        <row r="31">
          <cell r="B31">
            <v>0</v>
          </cell>
          <cell r="C31">
            <v>0</v>
          </cell>
          <cell r="D31">
            <v>0</v>
          </cell>
          <cell r="E31">
            <v>0</v>
          </cell>
          <cell r="F31">
            <v>0</v>
          </cell>
          <cell r="G31">
            <v>0</v>
          </cell>
          <cell r="H31">
            <v>2.7</v>
          </cell>
          <cell r="I31">
            <v>5.4</v>
          </cell>
          <cell r="J31">
            <v>9</v>
          </cell>
        </row>
        <row r="32">
          <cell r="B32">
            <v>0</v>
          </cell>
          <cell r="C32">
            <v>0</v>
          </cell>
          <cell r="D32">
            <v>0</v>
          </cell>
          <cell r="E32">
            <v>0</v>
          </cell>
          <cell r="F32">
            <v>0</v>
          </cell>
          <cell r="G32">
            <v>0</v>
          </cell>
          <cell r="H32">
            <v>2.7</v>
          </cell>
          <cell r="I32">
            <v>5.4</v>
          </cell>
          <cell r="J32">
            <v>9</v>
          </cell>
        </row>
        <row r="33">
          <cell r="B33">
            <v>0</v>
          </cell>
          <cell r="C33">
            <v>0</v>
          </cell>
          <cell r="D33">
            <v>0</v>
          </cell>
          <cell r="E33">
            <v>0</v>
          </cell>
          <cell r="F33">
            <v>0</v>
          </cell>
          <cell r="G33">
            <v>0</v>
          </cell>
          <cell r="H33">
            <v>2.7</v>
          </cell>
          <cell r="I33">
            <v>5.4</v>
          </cell>
          <cell r="J33">
            <v>9</v>
          </cell>
        </row>
        <row r="34">
          <cell r="B34">
            <v>0</v>
          </cell>
          <cell r="C34">
            <v>0</v>
          </cell>
          <cell r="D34">
            <v>0</v>
          </cell>
          <cell r="E34">
            <v>0</v>
          </cell>
          <cell r="F34">
            <v>0</v>
          </cell>
          <cell r="G34">
            <v>0</v>
          </cell>
          <cell r="H34">
            <v>2.7</v>
          </cell>
          <cell r="I34">
            <v>5.4</v>
          </cell>
          <cell r="J34">
            <v>9</v>
          </cell>
        </row>
        <row r="35">
          <cell r="B35">
            <v>0</v>
          </cell>
          <cell r="C35">
            <v>0</v>
          </cell>
          <cell r="D35">
            <v>0</v>
          </cell>
          <cell r="E35">
            <v>0</v>
          </cell>
          <cell r="F35">
            <v>0</v>
          </cell>
          <cell r="G35">
            <v>0</v>
          </cell>
          <cell r="H35">
            <v>2.7</v>
          </cell>
          <cell r="I35">
            <v>5.4</v>
          </cell>
          <cell r="J35">
            <v>9</v>
          </cell>
        </row>
        <row r="36">
          <cell r="B36">
            <v>0</v>
          </cell>
          <cell r="C36">
            <v>0</v>
          </cell>
          <cell r="D36">
            <v>0</v>
          </cell>
          <cell r="E36">
            <v>0</v>
          </cell>
          <cell r="F36">
            <v>0</v>
          </cell>
          <cell r="G36">
            <v>0</v>
          </cell>
          <cell r="H36">
            <v>2.7</v>
          </cell>
          <cell r="I36">
            <v>5.4</v>
          </cell>
          <cell r="J36">
            <v>9</v>
          </cell>
        </row>
        <row r="37">
          <cell r="B37">
            <v>0</v>
          </cell>
          <cell r="C37">
            <v>0</v>
          </cell>
          <cell r="D37">
            <v>0</v>
          </cell>
          <cell r="E37">
            <v>0</v>
          </cell>
          <cell r="F37">
            <v>0</v>
          </cell>
          <cell r="G37">
            <v>0</v>
          </cell>
          <cell r="H37">
            <v>2.7</v>
          </cell>
          <cell r="I37">
            <v>5.4</v>
          </cell>
          <cell r="J37">
            <v>9</v>
          </cell>
        </row>
        <row r="38">
          <cell r="B38">
            <v>0</v>
          </cell>
          <cell r="C38">
            <v>0</v>
          </cell>
          <cell r="D38">
            <v>0</v>
          </cell>
          <cell r="E38">
            <v>0</v>
          </cell>
          <cell r="F38">
            <v>0</v>
          </cell>
          <cell r="G38">
            <v>0</v>
          </cell>
          <cell r="I38">
            <v>5.4</v>
          </cell>
          <cell r="J38">
            <v>9</v>
          </cell>
        </row>
        <row r="39">
          <cell r="B39">
            <v>148246</v>
          </cell>
          <cell r="C39">
            <v>1.6091</v>
          </cell>
          <cell r="D39">
            <v>1.4173</v>
          </cell>
          <cell r="E39">
            <v>0.18429999999999999</v>
          </cell>
          <cell r="F39">
            <v>7.4999999999999997E-3</v>
          </cell>
          <cell r="G39">
            <v>0</v>
          </cell>
          <cell r="J39">
            <v>9</v>
          </cell>
        </row>
        <row r="41">
          <cell r="B41" t="str">
            <v>Evolução DEC Conjunto Aricanduva</v>
          </cell>
        </row>
        <row r="42">
          <cell r="B42" t="str">
            <v>CONSUM</v>
          </cell>
          <cell r="C42" t="str">
            <v>TOTAL</v>
          </cell>
          <cell r="D42" t="str">
            <v>NPROG</v>
          </cell>
          <cell r="E42" t="str">
            <v>PROG</v>
          </cell>
          <cell r="F42" t="str">
            <v>SUBT INT</v>
          </cell>
          <cell r="G42" t="str">
            <v>SUBT EXT</v>
          </cell>
          <cell r="H42" t="str">
            <v>Padrão Mensal = 3,6</v>
          </cell>
          <cell r="I42" t="str">
            <v>Padrão Trimestral = 7,2</v>
          </cell>
          <cell r="J42" t="str">
            <v>Padrão Anual = 12</v>
          </cell>
        </row>
        <row r="43">
          <cell r="B43">
            <v>70659</v>
          </cell>
          <cell r="C43">
            <v>2.8338999999999999</v>
          </cell>
          <cell r="D43">
            <v>1.9987999999999999</v>
          </cell>
          <cell r="E43">
            <v>0</v>
          </cell>
          <cell r="F43">
            <v>0.83509999999999995</v>
          </cell>
          <cell r="G43">
            <v>0</v>
          </cell>
          <cell r="H43">
            <v>3.6</v>
          </cell>
          <cell r="I43">
            <v>7.2</v>
          </cell>
          <cell r="J43">
            <v>12</v>
          </cell>
        </row>
        <row r="44">
          <cell r="B44">
            <v>70832</v>
          </cell>
          <cell r="C44">
            <v>0.65469999999999995</v>
          </cell>
          <cell r="D44">
            <v>0.63739999999999997</v>
          </cell>
          <cell r="E44">
            <v>1.0800000000000001E-2</v>
          </cell>
          <cell r="F44">
            <v>6.4999999999999997E-3</v>
          </cell>
          <cell r="G44">
            <v>0</v>
          </cell>
          <cell r="H44">
            <v>3.6</v>
          </cell>
          <cell r="I44">
            <v>7.2</v>
          </cell>
          <cell r="J44">
            <v>12</v>
          </cell>
        </row>
        <row r="45">
          <cell r="B45">
            <v>70927</v>
          </cell>
          <cell r="C45">
            <v>0.19570000000000001</v>
          </cell>
          <cell r="D45">
            <v>0.1893</v>
          </cell>
          <cell r="E45">
            <v>6.4000000000000003E-3</v>
          </cell>
          <cell r="F45">
            <v>0</v>
          </cell>
          <cell r="G45">
            <v>0</v>
          </cell>
          <cell r="H45">
            <v>3.6</v>
          </cell>
          <cell r="I45">
            <v>7.2</v>
          </cell>
          <cell r="J45">
            <v>12</v>
          </cell>
        </row>
        <row r="46">
          <cell r="B46">
            <v>70806</v>
          </cell>
          <cell r="C46">
            <v>3.6789999999999998</v>
          </cell>
          <cell r="D46">
            <v>2.8218999999999999</v>
          </cell>
          <cell r="E46">
            <v>1.72E-2</v>
          </cell>
          <cell r="F46">
            <v>0.83989999999999998</v>
          </cell>
          <cell r="G46">
            <v>0</v>
          </cell>
          <cell r="H46">
            <v>3.6</v>
          </cell>
          <cell r="I46">
            <v>7.2</v>
          </cell>
          <cell r="J46">
            <v>12</v>
          </cell>
        </row>
        <row r="47">
          <cell r="B47">
            <v>0</v>
          </cell>
          <cell r="C47">
            <v>0</v>
          </cell>
          <cell r="D47">
            <v>0</v>
          </cell>
          <cell r="E47">
            <v>0</v>
          </cell>
          <cell r="F47">
            <v>0</v>
          </cell>
          <cell r="G47">
            <v>0</v>
          </cell>
          <cell r="H47">
            <v>3.6</v>
          </cell>
          <cell r="I47">
            <v>7.2</v>
          </cell>
          <cell r="J47">
            <v>12</v>
          </cell>
        </row>
        <row r="48">
          <cell r="B48">
            <v>0</v>
          </cell>
          <cell r="C48">
            <v>0</v>
          </cell>
          <cell r="D48">
            <v>0</v>
          </cell>
          <cell r="E48">
            <v>0</v>
          </cell>
          <cell r="F48">
            <v>0</v>
          </cell>
          <cell r="G48">
            <v>0</v>
          </cell>
          <cell r="H48">
            <v>3.6</v>
          </cell>
          <cell r="I48">
            <v>7.2</v>
          </cell>
          <cell r="J48">
            <v>12</v>
          </cell>
        </row>
        <row r="49">
          <cell r="B49">
            <v>0</v>
          </cell>
          <cell r="C49">
            <v>0</v>
          </cell>
          <cell r="D49">
            <v>0</v>
          </cell>
          <cell r="E49">
            <v>0</v>
          </cell>
          <cell r="F49">
            <v>0</v>
          </cell>
          <cell r="G49">
            <v>0</v>
          </cell>
          <cell r="H49">
            <v>3.6</v>
          </cell>
          <cell r="I49">
            <v>7.2</v>
          </cell>
          <cell r="J49">
            <v>12</v>
          </cell>
        </row>
        <row r="50">
          <cell r="B50">
            <v>0</v>
          </cell>
          <cell r="C50">
            <v>0</v>
          </cell>
          <cell r="D50">
            <v>0</v>
          </cell>
          <cell r="E50">
            <v>0</v>
          </cell>
          <cell r="F50">
            <v>0</v>
          </cell>
          <cell r="G50">
            <v>0</v>
          </cell>
          <cell r="H50">
            <v>3.6</v>
          </cell>
          <cell r="I50">
            <v>7.2</v>
          </cell>
          <cell r="J50">
            <v>12</v>
          </cell>
        </row>
        <row r="51">
          <cell r="B51">
            <v>0</v>
          </cell>
          <cell r="C51">
            <v>0</v>
          </cell>
          <cell r="D51">
            <v>0</v>
          </cell>
          <cell r="E51">
            <v>0</v>
          </cell>
          <cell r="F51">
            <v>0</v>
          </cell>
          <cell r="G51">
            <v>0</v>
          </cell>
          <cell r="H51">
            <v>3.6</v>
          </cell>
          <cell r="I51">
            <v>7.2</v>
          </cell>
          <cell r="J51">
            <v>12</v>
          </cell>
        </row>
        <row r="52">
          <cell r="B52">
            <v>0</v>
          </cell>
          <cell r="C52">
            <v>0</v>
          </cell>
          <cell r="D52">
            <v>0</v>
          </cell>
          <cell r="E52">
            <v>0</v>
          </cell>
          <cell r="F52">
            <v>0</v>
          </cell>
          <cell r="G52">
            <v>0</v>
          </cell>
          <cell r="H52">
            <v>3.6</v>
          </cell>
          <cell r="I52">
            <v>7.2</v>
          </cell>
          <cell r="J52">
            <v>12</v>
          </cell>
        </row>
        <row r="53">
          <cell r="B53">
            <v>0</v>
          </cell>
          <cell r="C53">
            <v>0</v>
          </cell>
          <cell r="D53">
            <v>0</v>
          </cell>
          <cell r="E53">
            <v>0</v>
          </cell>
          <cell r="F53">
            <v>0</v>
          </cell>
          <cell r="G53">
            <v>0</v>
          </cell>
          <cell r="H53">
            <v>3.6</v>
          </cell>
          <cell r="I53">
            <v>7.2</v>
          </cell>
          <cell r="J53">
            <v>12</v>
          </cell>
        </row>
        <row r="54">
          <cell r="B54">
            <v>0</v>
          </cell>
          <cell r="C54">
            <v>0</v>
          </cell>
          <cell r="D54">
            <v>0</v>
          </cell>
          <cell r="E54">
            <v>0</v>
          </cell>
          <cell r="F54">
            <v>0</v>
          </cell>
          <cell r="G54">
            <v>0</v>
          </cell>
          <cell r="H54">
            <v>3.6</v>
          </cell>
          <cell r="I54">
            <v>7.2</v>
          </cell>
          <cell r="J54">
            <v>12</v>
          </cell>
        </row>
        <row r="55">
          <cell r="B55">
            <v>0</v>
          </cell>
          <cell r="C55">
            <v>0</v>
          </cell>
          <cell r="D55">
            <v>0</v>
          </cell>
          <cell r="E55">
            <v>0</v>
          </cell>
          <cell r="F55">
            <v>0</v>
          </cell>
          <cell r="G55">
            <v>0</v>
          </cell>
          <cell r="H55">
            <v>3.6</v>
          </cell>
          <cell r="I55">
            <v>7.2</v>
          </cell>
          <cell r="J55">
            <v>12</v>
          </cell>
        </row>
        <row r="56">
          <cell r="B56">
            <v>0</v>
          </cell>
          <cell r="C56">
            <v>0</v>
          </cell>
          <cell r="D56">
            <v>0</v>
          </cell>
          <cell r="E56">
            <v>0</v>
          </cell>
          <cell r="F56">
            <v>0</v>
          </cell>
          <cell r="G56">
            <v>0</v>
          </cell>
          <cell r="H56">
            <v>3.6</v>
          </cell>
          <cell r="I56">
            <v>7.2</v>
          </cell>
          <cell r="J56">
            <v>12</v>
          </cell>
        </row>
        <row r="57">
          <cell r="B57">
            <v>0</v>
          </cell>
          <cell r="C57">
            <v>0</v>
          </cell>
          <cell r="D57">
            <v>0</v>
          </cell>
          <cell r="E57">
            <v>0</v>
          </cell>
          <cell r="F57">
            <v>0</v>
          </cell>
          <cell r="G57">
            <v>0</v>
          </cell>
          <cell r="H57">
            <v>3.6</v>
          </cell>
          <cell r="I57">
            <v>7.2</v>
          </cell>
          <cell r="J57">
            <v>12</v>
          </cell>
        </row>
        <row r="58">
          <cell r="B58">
            <v>0</v>
          </cell>
          <cell r="C58">
            <v>0</v>
          </cell>
          <cell r="D58">
            <v>0</v>
          </cell>
          <cell r="E58">
            <v>0</v>
          </cell>
          <cell r="F58">
            <v>0</v>
          </cell>
          <cell r="G58">
            <v>0</v>
          </cell>
          <cell r="I58">
            <v>7.2</v>
          </cell>
          <cell r="J58">
            <v>12</v>
          </cell>
        </row>
        <row r="59">
          <cell r="B59">
            <v>70806</v>
          </cell>
          <cell r="C59">
            <v>3.6789999999999998</v>
          </cell>
          <cell r="D59">
            <v>2.8218999999999999</v>
          </cell>
          <cell r="E59">
            <v>1.72E-2</v>
          </cell>
          <cell r="F59">
            <v>0.83989999999999998</v>
          </cell>
          <cell r="G59">
            <v>0</v>
          </cell>
          <cell r="J59">
            <v>12</v>
          </cell>
        </row>
        <row r="61">
          <cell r="B61" t="str">
            <v>Evolução DEC Conjunto Butantã</v>
          </cell>
        </row>
        <row r="62">
          <cell r="B62" t="str">
            <v>CONSUM</v>
          </cell>
          <cell r="C62" t="str">
            <v>TOTAL</v>
          </cell>
          <cell r="D62" t="str">
            <v>NPROG</v>
          </cell>
          <cell r="E62" t="str">
            <v>PROG</v>
          </cell>
          <cell r="F62" t="str">
            <v>SUBT INT</v>
          </cell>
          <cell r="G62" t="str">
            <v>SUBT EXT</v>
          </cell>
          <cell r="H62" t="str">
            <v>Padrão Mensal = 3,3</v>
          </cell>
          <cell r="I62" t="str">
            <v>Padrão Trimestral = 6,6</v>
          </cell>
          <cell r="J62" t="str">
            <v>Padrão Anual = 11</v>
          </cell>
        </row>
        <row r="63">
          <cell r="B63">
            <v>29655</v>
          </cell>
          <cell r="C63">
            <v>3.4771999999999998</v>
          </cell>
          <cell r="D63">
            <v>3.4771999999999998</v>
          </cell>
          <cell r="E63">
            <v>0</v>
          </cell>
          <cell r="F63">
            <v>0</v>
          </cell>
          <cell r="G63">
            <v>0</v>
          </cell>
          <cell r="H63">
            <v>3.3</v>
          </cell>
          <cell r="I63">
            <v>6.6</v>
          </cell>
          <cell r="J63">
            <v>11</v>
          </cell>
        </row>
        <row r="64">
          <cell r="B64">
            <v>29699</v>
          </cell>
          <cell r="C64">
            <v>1.1325000000000001</v>
          </cell>
          <cell r="D64">
            <v>1.1096999999999999</v>
          </cell>
          <cell r="E64">
            <v>2E-3</v>
          </cell>
          <cell r="F64">
            <v>2.0799999999999999E-2</v>
          </cell>
          <cell r="G64">
            <v>0</v>
          </cell>
          <cell r="H64">
            <v>3.3</v>
          </cell>
          <cell r="I64">
            <v>6.6</v>
          </cell>
          <cell r="J64">
            <v>11</v>
          </cell>
        </row>
        <row r="65">
          <cell r="B65">
            <v>29655</v>
          </cell>
          <cell r="C65">
            <v>0.2021</v>
          </cell>
          <cell r="D65">
            <v>0.1938</v>
          </cell>
          <cell r="E65">
            <v>8.3000000000000001E-3</v>
          </cell>
          <cell r="F65">
            <v>0</v>
          </cell>
          <cell r="G65">
            <v>0</v>
          </cell>
          <cell r="H65">
            <v>3.3</v>
          </cell>
          <cell r="I65">
            <v>6.6</v>
          </cell>
          <cell r="J65">
            <v>11</v>
          </cell>
        </row>
        <row r="66">
          <cell r="B66">
            <v>29670</v>
          </cell>
          <cell r="C66">
            <v>4.8109999999999999</v>
          </cell>
          <cell r="D66">
            <v>4.7798999999999996</v>
          </cell>
          <cell r="E66">
            <v>1.03E-2</v>
          </cell>
          <cell r="F66">
            <v>2.0799999999999999E-2</v>
          </cell>
          <cell r="G66">
            <v>0</v>
          </cell>
          <cell r="H66">
            <v>3.3</v>
          </cell>
          <cell r="I66">
            <v>6.6</v>
          </cell>
          <cell r="J66">
            <v>11</v>
          </cell>
        </row>
        <row r="67">
          <cell r="B67">
            <v>0</v>
          </cell>
          <cell r="C67">
            <v>0</v>
          </cell>
          <cell r="D67">
            <v>0</v>
          </cell>
          <cell r="E67">
            <v>0</v>
          </cell>
          <cell r="F67">
            <v>0</v>
          </cell>
          <cell r="G67">
            <v>0</v>
          </cell>
          <cell r="H67">
            <v>3.3</v>
          </cell>
          <cell r="I67">
            <v>6.6</v>
          </cell>
          <cell r="J67">
            <v>11</v>
          </cell>
        </row>
        <row r="68">
          <cell r="B68">
            <v>0</v>
          </cell>
          <cell r="C68">
            <v>0</v>
          </cell>
          <cell r="D68">
            <v>0</v>
          </cell>
          <cell r="E68">
            <v>0</v>
          </cell>
          <cell r="F68">
            <v>0</v>
          </cell>
          <cell r="G68">
            <v>0</v>
          </cell>
          <cell r="H68">
            <v>3.3</v>
          </cell>
          <cell r="I68">
            <v>6.6</v>
          </cell>
          <cell r="J68">
            <v>11</v>
          </cell>
        </row>
        <row r="69">
          <cell r="B69">
            <v>0</v>
          </cell>
          <cell r="C69">
            <v>0</v>
          </cell>
          <cell r="D69">
            <v>0</v>
          </cell>
          <cell r="E69">
            <v>0</v>
          </cell>
          <cell r="F69">
            <v>0</v>
          </cell>
          <cell r="G69">
            <v>0</v>
          </cell>
          <cell r="H69">
            <v>3.3</v>
          </cell>
          <cell r="I69">
            <v>6.6</v>
          </cell>
          <cell r="J69">
            <v>11</v>
          </cell>
        </row>
        <row r="70">
          <cell r="B70">
            <v>0</v>
          </cell>
          <cell r="C70">
            <v>0</v>
          </cell>
          <cell r="D70">
            <v>0</v>
          </cell>
          <cell r="E70">
            <v>0</v>
          </cell>
          <cell r="F70">
            <v>0</v>
          </cell>
          <cell r="G70">
            <v>0</v>
          </cell>
          <cell r="H70">
            <v>3.3</v>
          </cell>
          <cell r="I70">
            <v>6.6</v>
          </cell>
          <cell r="J70">
            <v>11</v>
          </cell>
        </row>
        <row r="71">
          <cell r="B71">
            <v>0</v>
          </cell>
          <cell r="C71">
            <v>0</v>
          </cell>
          <cell r="D71">
            <v>0</v>
          </cell>
          <cell r="E71">
            <v>0</v>
          </cell>
          <cell r="F71">
            <v>0</v>
          </cell>
          <cell r="G71">
            <v>0</v>
          </cell>
          <cell r="H71">
            <v>3.3</v>
          </cell>
          <cell r="I71">
            <v>6.6</v>
          </cell>
          <cell r="J71">
            <v>11</v>
          </cell>
        </row>
        <row r="72">
          <cell r="B72">
            <v>0</v>
          </cell>
          <cell r="C72">
            <v>0</v>
          </cell>
          <cell r="D72">
            <v>0</v>
          </cell>
          <cell r="E72">
            <v>0</v>
          </cell>
          <cell r="F72">
            <v>0</v>
          </cell>
          <cell r="G72">
            <v>0</v>
          </cell>
          <cell r="H72">
            <v>3.3</v>
          </cell>
          <cell r="I72">
            <v>6.6</v>
          </cell>
          <cell r="J72">
            <v>11</v>
          </cell>
        </row>
        <row r="73">
          <cell r="B73">
            <v>0</v>
          </cell>
          <cell r="C73">
            <v>0</v>
          </cell>
          <cell r="D73">
            <v>0</v>
          </cell>
          <cell r="E73">
            <v>0</v>
          </cell>
          <cell r="F73">
            <v>0</v>
          </cell>
          <cell r="G73">
            <v>0</v>
          </cell>
          <cell r="H73">
            <v>3.3</v>
          </cell>
          <cell r="I73">
            <v>6.6</v>
          </cell>
          <cell r="J73">
            <v>11</v>
          </cell>
        </row>
        <row r="74">
          <cell r="B74">
            <v>0</v>
          </cell>
          <cell r="C74">
            <v>0</v>
          </cell>
          <cell r="D74">
            <v>0</v>
          </cell>
          <cell r="E74">
            <v>0</v>
          </cell>
          <cell r="F74">
            <v>0</v>
          </cell>
          <cell r="G74">
            <v>0</v>
          </cell>
          <cell r="H74">
            <v>3.3</v>
          </cell>
          <cell r="I74">
            <v>6.6</v>
          </cell>
          <cell r="J74">
            <v>11</v>
          </cell>
        </row>
        <row r="75">
          <cell r="B75">
            <v>0</v>
          </cell>
          <cell r="C75">
            <v>0</v>
          </cell>
          <cell r="D75">
            <v>0</v>
          </cell>
          <cell r="E75">
            <v>0</v>
          </cell>
          <cell r="F75">
            <v>0</v>
          </cell>
          <cell r="G75">
            <v>0</v>
          </cell>
          <cell r="H75">
            <v>3.3</v>
          </cell>
          <cell r="I75">
            <v>6.6</v>
          </cell>
          <cell r="J75">
            <v>11</v>
          </cell>
        </row>
        <row r="76">
          <cell r="B76">
            <v>0</v>
          </cell>
          <cell r="C76">
            <v>0</v>
          </cell>
          <cell r="D76">
            <v>0</v>
          </cell>
          <cell r="E76">
            <v>0</v>
          </cell>
          <cell r="F76">
            <v>0</v>
          </cell>
          <cell r="G76">
            <v>0</v>
          </cell>
          <cell r="H76">
            <v>3.3</v>
          </cell>
          <cell r="I76">
            <v>6.6</v>
          </cell>
          <cell r="J76">
            <v>11</v>
          </cell>
        </row>
        <row r="77">
          <cell r="B77">
            <v>0</v>
          </cell>
          <cell r="C77">
            <v>0</v>
          </cell>
          <cell r="D77">
            <v>0</v>
          </cell>
          <cell r="E77">
            <v>0</v>
          </cell>
          <cell r="F77">
            <v>0</v>
          </cell>
          <cell r="G77">
            <v>0</v>
          </cell>
          <cell r="H77">
            <v>3.3</v>
          </cell>
          <cell r="I77">
            <v>6.6</v>
          </cell>
          <cell r="J77">
            <v>11</v>
          </cell>
        </row>
        <row r="78">
          <cell r="B78">
            <v>0</v>
          </cell>
          <cell r="C78">
            <v>0</v>
          </cell>
          <cell r="D78">
            <v>0</v>
          </cell>
          <cell r="E78">
            <v>0</v>
          </cell>
          <cell r="F78">
            <v>0</v>
          </cell>
          <cell r="G78">
            <v>0</v>
          </cell>
          <cell r="I78">
            <v>6.6</v>
          </cell>
          <cell r="J78">
            <v>11</v>
          </cell>
        </row>
        <row r="79">
          <cell r="B79">
            <v>29670</v>
          </cell>
          <cell r="C79">
            <v>4.8109999999999999</v>
          </cell>
          <cell r="D79">
            <v>4.7798999999999996</v>
          </cell>
          <cell r="E79">
            <v>1.03E-2</v>
          </cell>
          <cell r="F79">
            <v>2.0799999999999999E-2</v>
          </cell>
          <cell r="G79">
            <v>0</v>
          </cell>
          <cell r="J79">
            <v>11</v>
          </cell>
        </row>
        <row r="81">
          <cell r="B81" t="str">
            <v>Evolução DEC Conjunto Campo Limpo</v>
          </cell>
        </row>
        <row r="82">
          <cell r="B82" t="str">
            <v>CONSUM</v>
          </cell>
          <cell r="C82" t="str">
            <v>TOTAL</v>
          </cell>
          <cell r="D82" t="str">
            <v>NPROG</v>
          </cell>
          <cell r="E82" t="str">
            <v>PROG</v>
          </cell>
          <cell r="F82" t="str">
            <v>SUBT INT</v>
          </cell>
          <cell r="G82" t="str">
            <v>SUBT EXT</v>
          </cell>
          <cell r="H82" t="str">
            <v>Padrão Mensal = 4,5</v>
          </cell>
          <cell r="I82" t="str">
            <v>Padrão Trimestral = 9</v>
          </cell>
          <cell r="J82" t="str">
            <v>Padrão Anual = 15</v>
          </cell>
        </row>
        <row r="83">
          <cell r="B83">
            <v>131596</v>
          </cell>
          <cell r="C83">
            <v>3.1781000000000001</v>
          </cell>
          <cell r="D83">
            <v>3.1600999999999999</v>
          </cell>
          <cell r="E83">
            <v>1.7999999999999999E-2</v>
          </cell>
          <cell r="F83">
            <v>0</v>
          </cell>
          <cell r="G83">
            <v>0</v>
          </cell>
          <cell r="H83">
            <v>4.5</v>
          </cell>
          <cell r="I83">
            <v>9</v>
          </cell>
          <cell r="J83">
            <v>15</v>
          </cell>
        </row>
        <row r="84">
          <cell r="B84">
            <v>132136</v>
          </cell>
          <cell r="C84">
            <v>0.78469999999999995</v>
          </cell>
          <cell r="D84">
            <v>0.77129999999999999</v>
          </cell>
          <cell r="E84">
            <v>1.34E-2</v>
          </cell>
          <cell r="F84">
            <v>0</v>
          </cell>
          <cell r="G84">
            <v>0</v>
          </cell>
          <cell r="H84">
            <v>4.5</v>
          </cell>
          <cell r="I84">
            <v>9</v>
          </cell>
          <cell r="J84">
            <v>15</v>
          </cell>
        </row>
        <row r="85">
          <cell r="B85">
            <v>132348</v>
          </cell>
          <cell r="C85">
            <v>0.45319999999999999</v>
          </cell>
          <cell r="D85">
            <v>0.43390000000000001</v>
          </cell>
          <cell r="E85">
            <v>1.7899999999999999E-2</v>
          </cell>
          <cell r="F85">
            <v>1.4E-3</v>
          </cell>
          <cell r="G85">
            <v>0</v>
          </cell>
          <cell r="H85">
            <v>4.5</v>
          </cell>
          <cell r="I85">
            <v>9</v>
          </cell>
          <cell r="J85">
            <v>15</v>
          </cell>
        </row>
        <row r="86">
          <cell r="B86">
            <v>132027</v>
          </cell>
          <cell r="C86">
            <v>4.4074</v>
          </cell>
          <cell r="D86">
            <v>4.3567</v>
          </cell>
          <cell r="E86">
            <v>4.9299999999999997E-2</v>
          </cell>
          <cell r="F86">
            <v>1.4E-3</v>
          </cell>
          <cell r="G86">
            <v>0</v>
          </cell>
          <cell r="H86">
            <v>4.5</v>
          </cell>
          <cell r="I86">
            <v>9</v>
          </cell>
          <cell r="J86">
            <v>15</v>
          </cell>
        </row>
        <row r="87">
          <cell r="B87">
            <v>0</v>
          </cell>
          <cell r="C87">
            <v>0</v>
          </cell>
          <cell r="D87">
            <v>0</v>
          </cell>
          <cell r="E87">
            <v>0</v>
          </cell>
          <cell r="F87">
            <v>0</v>
          </cell>
          <cell r="G87">
            <v>0</v>
          </cell>
          <cell r="H87">
            <v>4.5</v>
          </cell>
          <cell r="I87">
            <v>9</v>
          </cell>
          <cell r="J87">
            <v>15</v>
          </cell>
        </row>
        <row r="88">
          <cell r="B88">
            <v>0</v>
          </cell>
          <cell r="C88">
            <v>0</v>
          </cell>
          <cell r="D88">
            <v>0</v>
          </cell>
          <cell r="E88">
            <v>0</v>
          </cell>
          <cell r="F88">
            <v>0</v>
          </cell>
          <cell r="G88">
            <v>0</v>
          </cell>
          <cell r="H88">
            <v>4.5</v>
          </cell>
          <cell r="I88">
            <v>9</v>
          </cell>
          <cell r="J88">
            <v>15</v>
          </cell>
        </row>
        <row r="89">
          <cell r="B89">
            <v>0</v>
          </cell>
          <cell r="C89">
            <v>0</v>
          </cell>
          <cell r="D89">
            <v>0</v>
          </cell>
          <cell r="E89">
            <v>0</v>
          </cell>
          <cell r="F89">
            <v>0</v>
          </cell>
          <cell r="G89">
            <v>0</v>
          </cell>
          <cell r="H89">
            <v>4.5</v>
          </cell>
          <cell r="I89">
            <v>9</v>
          </cell>
          <cell r="J89">
            <v>15</v>
          </cell>
        </row>
        <row r="90">
          <cell r="B90">
            <v>0</v>
          </cell>
          <cell r="C90">
            <v>0</v>
          </cell>
          <cell r="D90">
            <v>0</v>
          </cell>
          <cell r="E90">
            <v>0</v>
          </cell>
          <cell r="F90">
            <v>0</v>
          </cell>
          <cell r="G90">
            <v>0</v>
          </cell>
          <cell r="H90">
            <v>4.5</v>
          </cell>
          <cell r="I90">
            <v>9</v>
          </cell>
          <cell r="J90">
            <v>15</v>
          </cell>
        </row>
        <row r="91">
          <cell r="B91">
            <v>0</v>
          </cell>
          <cell r="C91">
            <v>0</v>
          </cell>
          <cell r="D91">
            <v>0</v>
          </cell>
          <cell r="E91">
            <v>0</v>
          </cell>
          <cell r="F91">
            <v>0</v>
          </cell>
          <cell r="G91">
            <v>0</v>
          </cell>
          <cell r="H91">
            <v>4.5</v>
          </cell>
          <cell r="I91">
            <v>9</v>
          </cell>
          <cell r="J91">
            <v>15</v>
          </cell>
        </row>
        <row r="92">
          <cell r="B92">
            <v>0</v>
          </cell>
          <cell r="C92">
            <v>0</v>
          </cell>
          <cell r="D92">
            <v>0</v>
          </cell>
          <cell r="E92">
            <v>0</v>
          </cell>
          <cell r="F92">
            <v>0</v>
          </cell>
          <cell r="G92">
            <v>0</v>
          </cell>
          <cell r="H92">
            <v>4.5</v>
          </cell>
          <cell r="I92">
            <v>9</v>
          </cell>
          <cell r="J92">
            <v>15</v>
          </cell>
        </row>
        <row r="93">
          <cell r="B93">
            <v>0</v>
          </cell>
          <cell r="C93">
            <v>0</v>
          </cell>
          <cell r="D93">
            <v>0</v>
          </cell>
          <cell r="E93">
            <v>0</v>
          </cell>
          <cell r="F93">
            <v>0</v>
          </cell>
          <cell r="G93">
            <v>0</v>
          </cell>
          <cell r="H93">
            <v>4.5</v>
          </cell>
          <cell r="I93">
            <v>9</v>
          </cell>
          <cell r="J93">
            <v>15</v>
          </cell>
        </row>
        <row r="94">
          <cell r="B94">
            <v>0</v>
          </cell>
          <cell r="C94">
            <v>0</v>
          </cell>
          <cell r="D94">
            <v>0</v>
          </cell>
          <cell r="E94">
            <v>0</v>
          </cell>
          <cell r="F94">
            <v>0</v>
          </cell>
          <cell r="G94">
            <v>0</v>
          </cell>
          <cell r="H94">
            <v>4.5</v>
          </cell>
          <cell r="I94">
            <v>9</v>
          </cell>
          <cell r="J94">
            <v>15</v>
          </cell>
        </row>
        <row r="95">
          <cell r="B95">
            <v>0</v>
          </cell>
          <cell r="C95">
            <v>0</v>
          </cell>
          <cell r="D95">
            <v>0</v>
          </cell>
          <cell r="E95">
            <v>0</v>
          </cell>
          <cell r="F95">
            <v>0</v>
          </cell>
          <cell r="G95">
            <v>0</v>
          </cell>
          <cell r="H95">
            <v>4.5</v>
          </cell>
          <cell r="I95">
            <v>9</v>
          </cell>
          <cell r="J95">
            <v>15</v>
          </cell>
        </row>
        <row r="96">
          <cell r="B96">
            <v>0</v>
          </cell>
          <cell r="C96">
            <v>0</v>
          </cell>
          <cell r="D96">
            <v>0</v>
          </cell>
          <cell r="E96">
            <v>0</v>
          </cell>
          <cell r="F96">
            <v>0</v>
          </cell>
          <cell r="G96">
            <v>0</v>
          </cell>
          <cell r="H96">
            <v>4.5</v>
          </cell>
          <cell r="I96">
            <v>9</v>
          </cell>
          <cell r="J96">
            <v>15</v>
          </cell>
        </row>
        <row r="97">
          <cell r="B97">
            <v>0</v>
          </cell>
          <cell r="C97">
            <v>0</v>
          </cell>
          <cell r="D97">
            <v>0</v>
          </cell>
          <cell r="E97">
            <v>0</v>
          </cell>
          <cell r="F97">
            <v>0</v>
          </cell>
          <cell r="G97">
            <v>0</v>
          </cell>
          <cell r="H97">
            <v>4.5</v>
          </cell>
          <cell r="I97">
            <v>9</v>
          </cell>
          <cell r="J97">
            <v>15</v>
          </cell>
        </row>
        <row r="98">
          <cell r="B98">
            <v>0</v>
          </cell>
          <cell r="C98">
            <v>0</v>
          </cell>
          <cell r="D98">
            <v>0</v>
          </cell>
          <cell r="E98">
            <v>0</v>
          </cell>
          <cell r="F98">
            <v>0</v>
          </cell>
          <cell r="G98">
            <v>0</v>
          </cell>
          <cell r="I98">
            <v>9</v>
          </cell>
          <cell r="J98">
            <v>15</v>
          </cell>
        </row>
        <row r="99">
          <cell r="B99">
            <v>132027</v>
          </cell>
          <cell r="C99">
            <v>4.4074</v>
          </cell>
          <cell r="D99">
            <v>4.3567</v>
          </cell>
          <cell r="E99">
            <v>4.9299999999999997E-2</v>
          </cell>
          <cell r="F99">
            <v>1.4E-3</v>
          </cell>
          <cell r="G99">
            <v>0</v>
          </cell>
          <cell r="J99">
            <v>15</v>
          </cell>
        </row>
        <row r="101">
          <cell r="B101" t="str">
            <v>Evolução DEC Conjunto Capão Redondo</v>
          </cell>
        </row>
        <row r="102">
          <cell r="B102" t="str">
            <v>CONSUM</v>
          </cell>
          <cell r="C102" t="str">
            <v>TOTAL</v>
          </cell>
          <cell r="D102" t="str">
            <v>NPROG</v>
          </cell>
          <cell r="E102" t="str">
            <v>PROG</v>
          </cell>
          <cell r="F102" t="str">
            <v>SUBT INT</v>
          </cell>
          <cell r="G102" t="str">
            <v>SUBT EXT</v>
          </cell>
          <cell r="H102" t="str">
            <v>Padrão Mensal = 2,5</v>
          </cell>
          <cell r="I102" t="str">
            <v>Padrão Trimestral = 4,8</v>
          </cell>
          <cell r="J102" t="str">
            <v>Padrão Anual = 8</v>
          </cell>
        </row>
        <row r="103">
          <cell r="B103">
            <v>95796</v>
          </cell>
          <cell r="C103">
            <v>2.8462000000000001</v>
          </cell>
          <cell r="D103">
            <v>2.8429000000000002</v>
          </cell>
          <cell r="E103">
            <v>3.2000000000000002E-3</v>
          </cell>
          <cell r="F103">
            <v>0</v>
          </cell>
          <cell r="G103">
            <v>0</v>
          </cell>
          <cell r="H103">
            <v>2.5</v>
          </cell>
          <cell r="I103">
            <v>4.8</v>
          </cell>
          <cell r="J103">
            <v>8</v>
          </cell>
        </row>
        <row r="104">
          <cell r="B104">
            <v>99111</v>
          </cell>
          <cell r="C104">
            <v>0.17680000000000001</v>
          </cell>
          <cell r="D104">
            <v>0.17510000000000001</v>
          </cell>
          <cell r="E104">
            <v>1.6999999999999999E-3</v>
          </cell>
          <cell r="F104">
            <v>0</v>
          </cell>
          <cell r="G104">
            <v>0</v>
          </cell>
          <cell r="H104">
            <v>2.5</v>
          </cell>
          <cell r="I104">
            <v>4.8</v>
          </cell>
          <cell r="J104">
            <v>8</v>
          </cell>
        </row>
        <row r="105">
          <cell r="B105">
            <v>97899</v>
          </cell>
          <cell r="C105">
            <v>0.39960000000000001</v>
          </cell>
          <cell r="D105">
            <v>0.35499999999999998</v>
          </cell>
          <cell r="E105">
            <v>2.07E-2</v>
          </cell>
          <cell r="F105">
            <v>2.3900000000000001E-2</v>
          </cell>
          <cell r="G105">
            <v>0</v>
          </cell>
          <cell r="H105">
            <v>2.5</v>
          </cell>
          <cell r="I105">
            <v>4.8</v>
          </cell>
          <cell r="J105">
            <v>8</v>
          </cell>
        </row>
        <row r="106">
          <cell r="B106">
            <v>97602</v>
          </cell>
          <cell r="C106">
            <v>3.3738999999999999</v>
          </cell>
          <cell r="D106">
            <v>3.3241999999999998</v>
          </cell>
          <cell r="E106">
            <v>2.5600000000000001E-2</v>
          </cell>
          <cell r="F106">
            <v>2.4E-2</v>
          </cell>
          <cell r="G106">
            <v>0</v>
          </cell>
          <cell r="H106">
            <v>2.5</v>
          </cell>
          <cell r="I106">
            <v>4.8</v>
          </cell>
          <cell r="J106">
            <v>8</v>
          </cell>
        </row>
        <row r="107">
          <cell r="B107">
            <v>0</v>
          </cell>
          <cell r="C107">
            <v>0</v>
          </cell>
          <cell r="D107">
            <v>0</v>
          </cell>
          <cell r="E107">
            <v>0</v>
          </cell>
          <cell r="F107">
            <v>0</v>
          </cell>
          <cell r="G107">
            <v>0</v>
          </cell>
          <cell r="H107">
            <v>2.5</v>
          </cell>
          <cell r="I107">
            <v>4.8</v>
          </cell>
          <cell r="J107">
            <v>8</v>
          </cell>
        </row>
        <row r="108">
          <cell r="B108">
            <v>0</v>
          </cell>
          <cell r="C108">
            <v>0</v>
          </cell>
          <cell r="D108">
            <v>0</v>
          </cell>
          <cell r="E108">
            <v>0</v>
          </cell>
          <cell r="F108">
            <v>0</v>
          </cell>
          <cell r="G108">
            <v>0</v>
          </cell>
          <cell r="H108">
            <v>2.5</v>
          </cell>
          <cell r="I108">
            <v>4.8</v>
          </cell>
          <cell r="J108">
            <v>8</v>
          </cell>
        </row>
        <row r="109">
          <cell r="B109">
            <v>0</v>
          </cell>
          <cell r="C109">
            <v>0</v>
          </cell>
          <cell r="D109">
            <v>0</v>
          </cell>
          <cell r="E109">
            <v>0</v>
          </cell>
          <cell r="F109">
            <v>0</v>
          </cell>
          <cell r="G109">
            <v>0</v>
          </cell>
          <cell r="H109">
            <v>2.5</v>
          </cell>
          <cell r="I109">
            <v>4.8</v>
          </cell>
          <cell r="J109">
            <v>8</v>
          </cell>
        </row>
        <row r="110">
          <cell r="B110">
            <v>0</v>
          </cell>
          <cell r="C110">
            <v>0</v>
          </cell>
          <cell r="D110">
            <v>0</v>
          </cell>
          <cell r="E110">
            <v>0</v>
          </cell>
          <cell r="F110">
            <v>0</v>
          </cell>
          <cell r="G110">
            <v>0</v>
          </cell>
          <cell r="H110">
            <v>2.5</v>
          </cell>
          <cell r="I110">
            <v>4.8</v>
          </cell>
          <cell r="J110">
            <v>8</v>
          </cell>
        </row>
        <row r="111">
          <cell r="B111">
            <v>0</v>
          </cell>
          <cell r="C111">
            <v>0</v>
          </cell>
          <cell r="D111">
            <v>0</v>
          </cell>
          <cell r="E111">
            <v>0</v>
          </cell>
          <cell r="F111">
            <v>0</v>
          </cell>
          <cell r="G111">
            <v>0</v>
          </cell>
          <cell r="H111">
            <v>2.5</v>
          </cell>
          <cell r="I111">
            <v>4.8</v>
          </cell>
          <cell r="J111">
            <v>8</v>
          </cell>
        </row>
        <row r="112">
          <cell r="B112">
            <v>0</v>
          </cell>
          <cell r="C112">
            <v>0</v>
          </cell>
          <cell r="D112">
            <v>0</v>
          </cell>
          <cell r="E112">
            <v>0</v>
          </cell>
          <cell r="F112">
            <v>0</v>
          </cell>
          <cell r="G112">
            <v>0</v>
          </cell>
          <cell r="H112">
            <v>2.5</v>
          </cell>
          <cell r="I112">
            <v>4.8</v>
          </cell>
          <cell r="J112">
            <v>8</v>
          </cell>
        </row>
        <row r="113">
          <cell r="B113">
            <v>0</v>
          </cell>
          <cell r="C113">
            <v>0</v>
          </cell>
          <cell r="D113">
            <v>0</v>
          </cell>
          <cell r="E113">
            <v>0</v>
          </cell>
          <cell r="F113">
            <v>0</v>
          </cell>
          <cell r="G113">
            <v>0</v>
          </cell>
          <cell r="H113">
            <v>2.5</v>
          </cell>
          <cell r="I113">
            <v>4.8</v>
          </cell>
          <cell r="J113">
            <v>8</v>
          </cell>
        </row>
        <row r="114">
          <cell r="B114">
            <v>0</v>
          </cell>
          <cell r="C114">
            <v>0</v>
          </cell>
          <cell r="D114">
            <v>0</v>
          </cell>
          <cell r="E114">
            <v>0</v>
          </cell>
          <cell r="F114">
            <v>0</v>
          </cell>
          <cell r="G114">
            <v>0</v>
          </cell>
          <cell r="H114">
            <v>2.5</v>
          </cell>
          <cell r="I114">
            <v>4.8</v>
          </cell>
          <cell r="J114">
            <v>8</v>
          </cell>
        </row>
        <row r="115">
          <cell r="B115">
            <v>0</v>
          </cell>
          <cell r="C115">
            <v>0</v>
          </cell>
          <cell r="D115">
            <v>0</v>
          </cell>
          <cell r="E115">
            <v>0</v>
          </cell>
          <cell r="F115">
            <v>0</v>
          </cell>
          <cell r="G115">
            <v>0</v>
          </cell>
          <cell r="H115">
            <v>2.5</v>
          </cell>
          <cell r="I115">
            <v>4.8</v>
          </cell>
          <cell r="J115">
            <v>8</v>
          </cell>
        </row>
        <row r="116">
          <cell r="B116">
            <v>0</v>
          </cell>
          <cell r="C116">
            <v>0</v>
          </cell>
          <cell r="D116">
            <v>0</v>
          </cell>
          <cell r="E116">
            <v>0</v>
          </cell>
          <cell r="F116">
            <v>0</v>
          </cell>
          <cell r="G116">
            <v>0</v>
          </cell>
          <cell r="H116">
            <v>2.5</v>
          </cell>
          <cell r="I116">
            <v>4.8</v>
          </cell>
          <cell r="J116">
            <v>8</v>
          </cell>
        </row>
        <row r="117">
          <cell r="B117">
            <v>0</v>
          </cell>
          <cell r="C117">
            <v>0</v>
          </cell>
          <cell r="D117">
            <v>0</v>
          </cell>
          <cell r="E117">
            <v>0</v>
          </cell>
          <cell r="F117">
            <v>0</v>
          </cell>
          <cell r="G117">
            <v>0</v>
          </cell>
          <cell r="H117">
            <v>2.5</v>
          </cell>
          <cell r="I117">
            <v>4.8</v>
          </cell>
          <cell r="J117">
            <v>8</v>
          </cell>
        </row>
        <row r="118">
          <cell r="B118">
            <v>0</v>
          </cell>
          <cell r="C118">
            <v>0</v>
          </cell>
          <cell r="D118">
            <v>0</v>
          </cell>
          <cell r="E118">
            <v>0</v>
          </cell>
          <cell r="F118">
            <v>0</v>
          </cell>
          <cell r="G118">
            <v>0</v>
          </cell>
          <cell r="I118">
            <v>4.8</v>
          </cell>
          <cell r="J118">
            <v>8</v>
          </cell>
        </row>
        <row r="119">
          <cell r="B119">
            <v>97602</v>
          </cell>
          <cell r="C119">
            <v>3.3738999999999999</v>
          </cell>
          <cell r="D119">
            <v>3.3241999999999998</v>
          </cell>
          <cell r="E119">
            <v>2.5600000000000001E-2</v>
          </cell>
          <cell r="F119">
            <v>2.4E-2</v>
          </cell>
          <cell r="G119">
            <v>0</v>
          </cell>
          <cell r="J119">
            <v>8</v>
          </cell>
        </row>
        <row r="121">
          <cell r="B121" t="str">
            <v>Evolução DEC Conjunto Carapicuíba</v>
          </cell>
        </row>
        <row r="122">
          <cell r="B122" t="str">
            <v>CONSUM</v>
          </cell>
          <cell r="C122" t="str">
            <v>TOTAL</v>
          </cell>
          <cell r="D122" t="str">
            <v>NPROG</v>
          </cell>
          <cell r="E122" t="str">
            <v>PROG</v>
          </cell>
          <cell r="F122" t="str">
            <v>SUBT INT</v>
          </cell>
          <cell r="G122" t="str">
            <v>SUBT EXT</v>
          </cell>
          <cell r="H122" t="str">
            <v>Padrão Mensal = 6,9</v>
          </cell>
          <cell r="I122" t="str">
            <v>Padrão Trimestral = 13,8</v>
          </cell>
          <cell r="J122" t="str">
            <v>Padrão Anual = 23</v>
          </cell>
        </row>
        <row r="123">
          <cell r="B123">
            <v>93467</v>
          </cell>
          <cell r="C123">
            <v>1.4097</v>
          </cell>
          <cell r="D123">
            <v>1.3028999999999999</v>
          </cell>
          <cell r="E123">
            <v>0.1069</v>
          </cell>
          <cell r="F123">
            <v>0</v>
          </cell>
          <cell r="G123">
            <v>0</v>
          </cell>
          <cell r="H123">
            <v>6.9</v>
          </cell>
          <cell r="I123">
            <v>13.8</v>
          </cell>
          <cell r="J123">
            <v>23</v>
          </cell>
        </row>
        <row r="124">
          <cell r="B124">
            <v>95411</v>
          </cell>
          <cell r="C124">
            <v>0.72430000000000005</v>
          </cell>
          <cell r="D124">
            <v>0.59250000000000003</v>
          </cell>
          <cell r="E124">
            <v>0.1318</v>
          </cell>
          <cell r="F124">
            <v>0</v>
          </cell>
          <cell r="G124">
            <v>0</v>
          </cell>
          <cell r="H124">
            <v>6.9</v>
          </cell>
          <cell r="I124">
            <v>13.8</v>
          </cell>
          <cell r="J124">
            <v>23</v>
          </cell>
        </row>
        <row r="125">
          <cell r="B125">
            <v>96611</v>
          </cell>
          <cell r="C125">
            <v>0.61850000000000005</v>
          </cell>
          <cell r="D125">
            <v>0.54359999999999997</v>
          </cell>
          <cell r="E125">
            <v>7.4899999999999994E-2</v>
          </cell>
          <cell r="F125">
            <v>0</v>
          </cell>
          <cell r="G125">
            <v>0</v>
          </cell>
          <cell r="H125">
            <v>6.9</v>
          </cell>
          <cell r="I125">
            <v>13.8</v>
          </cell>
          <cell r="J125">
            <v>23</v>
          </cell>
        </row>
        <row r="126">
          <cell r="B126">
            <v>95163</v>
          </cell>
          <cell r="C126">
            <v>2.7387000000000001</v>
          </cell>
          <cell r="D126">
            <v>2.4256000000000002</v>
          </cell>
          <cell r="E126">
            <v>0.31319999999999998</v>
          </cell>
          <cell r="F126">
            <v>0</v>
          </cell>
          <cell r="G126">
            <v>0</v>
          </cell>
          <cell r="H126">
            <v>6.9</v>
          </cell>
          <cell r="I126">
            <v>13.8</v>
          </cell>
          <cell r="J126">
            <v>23</v>
          </cell>
        </row>
        <row r="127">
          <cell r="B127">
            <v>0</v>
          </cell>
          <cell r="C127">
            <v>0</v>
          </cell>
          <cell r="D127">
            <v>0</v>
          </cell>
          <cell r="E127">
            <v>0</v>
          </cell>
          <cell r="F127">
            <v>0</v>
          </cell>
          <cell r="G127">
            <v>0</v>
          </cell>
          <cell r="H127">
            <v>6.9</v>
          </cell>
          <cell r="I127">
            <v>13.8</v>
          </cell>
          <cell r="J127">
            <v>23</v>
          </cell>
        </row>
        <row r="128">
          <cell r="B128">
            <v>0</v>
          </cell>
          <cell r="C128">
            <v>0</v>
          </cell>
          <cell r="D128">
            <v>0</v>
          </cell>
          <cell r="E128">
            <v>0</v>
          </cell>
          <cell r="F128">
            <v>0</v>
          </cell>
          <cell r="G128">
            <v>0</v>
          </cell>
          <cell r="H128">
            <v>6.9</v>
          </cell>
          <cell r="I128">
            <v>13.8</v>
          </cell>
          <cell r="J128">
            <v>23</v>
          </cell>
        </row>
        <row r="129">
          <cell r="B129">
            <v>0</v>
          </cell>
          <cell r="C129">
            <v>0</v>
          </cell>
          <cell r="D129">
            <v>0</v>
          </cell>
          <cell r="E129">
            <v>0</v>
          </cell>
          <cell r="F129">
            <v>0</v>
          </cell>
          <cell r="G129">
            <v>0</v>
          </cell>
          <cell r="H129">
            <v>6.9</v>
          </cell>
          <cell r="I129">
            <v>13.8</v>
          </cell>
          <cell r="J129">
            <v>23</v>
          </cell>
        </row>
        <row r="130">
          <cell r="B130">
            <v>0</v>
          </cell>
          <cell r="C130">
            <v>0</v>
          </cell>
          <cell r="D130">
            <v>0</v>
          </cell>
          <cell r="E130">
            <v>0</v>
          </cell>
          <cell r="F130">
            <v>0</v>
          </cell>
          <cell r="G130">
            <v>0</v>
          </cell>
          <cell r="H130">
            <v>6.9</v>
          </cell>
          <cell r="I130">
            <v>13.8</v>
          </cell>
          <cell r="J130">
            <v>23</v>
          </cell>
        </row>
        <row r="131">
          <cell r="B131">
            <v>0</v>
          </cell>
          <cell r="C131">
            <v>0</v>
          </cell>
          <cell r="D131">
            <v>0</v>
          </cell>
          <cell r="E131">
            <v>0</v>
          </cell>
          <cell r="F131">
            <v>0</v>
          </cell>
          <cell r="G131">
            <v>0</v>
          </cell>
          <cell r="H131">
            <v>6.9</v>
          </cell>
          <cell r="I131">
            <v>13.8</v>
          </cell>
          <cell r="J131">
            <v>23</v>
          </cell>
        </row>
        <row r="132">
          <cell r="B132">
            <v>0</v>
          </cell>
          <cell r="C132">
            <v>0</v>
          </cell>
          <cell r="D132">
            <v>0</v>
          </cell>
          <cell r="E132">
            <v>0</v>
          </cell>
          <cell r="F132">
            <v>0</v>
          </cell>
          <cell r="G132">
            <v>0</v>
          </cell>
          <cell r="H132">
            <v>6.9</v>
          </cell>
          <cell r="I132">
            <v>13.8</v>
          </cell>
          <cell r="J132">
            <v>23</v>
          </cell>
        </row>
        <row r="133">
          <cell r="B133">
            <v>0</v>
          </cell>
          <cell r="C133">
            <v>0</v>
          </cell>
          <cell r="D133">
            <v>0</v>
          </cell>
          <cell r="E133">
            <v>0</v>
          </cell>
          <cell r="F133">
            <v>0</v>
          </cell>
          <cell r="G133">
            <v>0</v>
          </cell>
          <cell r="H133">
            <v>6.9</v>
          </cell>
          <cell r="I133">
            <v>13.8</v>
          </cell>
          <cell r="J133">
            <v>23</v>
          </cell>
        </row>
        <row r="134">
          <cell r="B134">
            <v>0</v>
          </cell>
          <cell r="C134">
            <v>0</v>
          </cell>
          <cell r="D134">
            <v>0</v>
          </cell>
          <cell r="E134">
            <v>0</v>
          </cell>
          <cell r="F134">
            <v>0</v>
          </cell>
          <cell r="G134">
            <v>0</v>
          </cell>
          <cell r="H134">
            <v>6.9</v>
          </cell>
          <cell r="I134">
            <v>13.8</v>
          </cell>
          <cell r="J134">
            <v>23</v>
          </cell>
        </row>
        <row r="135">
          <cell r="B135">
            <v>0</v>
          </cell>
          <cell r="C135">
            <v>0</v>
          </cell>
          <cell r="D135">
            <v>0</v>
          </cell>
          <cell r="E135">
            <v>0</v>
          </cell>
          <cell r="F135">
            <v>0</v>
          </cell>
          <cell r="G135">
            <v>0</v>
          </cell>
          <cell r="H135">
            <v>6.9</v>
          </cell>
          <cell r="I135">
            <v>13.8</v>
          </cell>
          <cell r="J135">
            <v>23</v>
          </cell>
        </row>
        <row r="136">
          <cell r="B136">
            <v>0</v>
          </cell>
          <cell r="C136">
            <v>0</v>
          </cell>
          <cell r="D136">
            <v>0</v>
          </cell>
          <cell r="E136">
            <v>0</v>
          </cell>
          <cell r="F136">
            <v>0</v>
          </cell>
          <cell r="G136">
            <v>0</v>
          </cell>
          <cell r="H136">
            <v>6.9</v>
          </cell>
          <cell r="I136">
            <v>13.8</v>
          </cell>
          <cell r="J136">
            <v>23</v>
          </cell>
        </row>
        <row r="137">
          <cell r="B137">
            <v>0</v>
          </cell>
          <cell r="C137">
            <v>0</v>
          </cell>
          <cell r="D137">
            <v>0</v>
          </cell>
          <cell r="E137">
            <v>0</v>
          </cell>
          <cell r="F137">
            <v>0</v>
          </cell>
          <cell r="G137">
            <v>0</v>
          </cell>
          <cell r="H137">
            <v>6.9</v>
          </cell>
          <cell r="I137">
            <v>13.8</v>
          </cell>
          <cell r="J137">
            <v>23</v>
          </cell>
        </row>
        <row r="138">
          <cell r="B138">
            <v>0</v>
          </cell>
          <cell r="C138">
            <v>0</v>
          </cell>
          <cell r="D138">
            <v>0</v>
          </cell>
          <cell r="E138">
            <v>0</v>
          </cell>
          <cell r="F138">
            <v>0</v>
          </cell>
          <cell r="G138">
            <v>0</v>
          </cell>
          <cell r="I138">
            <v>13.8</v>
          </cell>
          <cell r="J138">
            <v>23</v>
          </cell>
        </row>
        <row r="139">
          <cell r="B139">
            <v>95163</v>
          </cell>
          <cell r="C139">
            <v>2.7387000000000001</v>
          </cell>
          <cell r="D139">
            <v>2.4256000000000002</v>
          </cell>
          <cell r="E139">
            <v>0.31319999999999998</v>
          </cell>
          <cell r="F139">
            <v>0</v>
          </cell>
          <cell r="G139">
            <v>0</v>
          </cell>
          <cell r="J139">
            <v>23</v>
          </cell>
        </row>
        <row r="141">
          <cell r="B141" t="str">
            <v>Evolução DEC Conjunto Casa Verde</v>
          </cell>
        </row>
        <row r="142">
          <cell r="B142" t="str">
            <v>CONSUM</v>
          </cell>
          <cell r="C142" t="str">
            <v>TOTAL</v>
          </cell>
          <cell r="D142" t="str">
            <v>NPROG</v>
          </cell>
          <cell r="E142" t="str">
            <v>PROG</v>
          </cell>
          <cell r="F142" t="str">
            <v>SUBT INT</v>
          </cell>
          <cell r="G142" t="str">
            <v>SUBT EXT</v>
          </cell>
          <cell r="H142" t="str">
            <v>Padrão Mensal = 3</v>
          </cell>
          <cell r="I142" t="str">
            <v>Padrão Trimestral = 6</v>
          </cell>
          <cell r="J142" t="str">
            <v>Padrão Anual = 10</v>
          </cell>
        </row>
        <row r="143">
          <cell r="B143">
            <v>236126</v>
          </cell>
          <cell r="C143">
            <v>0.70899999999999996</v>
          </cell>
          <cell r="D143">
            <v>0.68869999999999998</v>
          </cell>
          <cell r="E143">
            <v>1.17E-2</v>
          </cell>
          <cell r="F143">
            <v>8.6E-3</v>
          </cell>
          <cell r="G143">
            <v>0</v>
          </cell>
          <cell r="H143">
            <v>3</v>
          </cell>
          <cell r="I143">
            <v>6</v>
          </cell>
          <cell r="J143">
            <v>10</v>
          </cell>
        </row>
        <row r="144">
          <cell r="B144">
            <v>236396</v>
          </cell>
          <cell r="C144">
            <v>0.23300000000000001</v>
          </cell>
          <cell r="D144">
            <v>0.2</v>
          </cell>
          <cell r="E144">
            <v>3.3000000000000002E-2</v>
          </cell>
          <cell r="F144">
            <v>0</v>
          </cell>
          <cell r="G144">
            <v>0</v>
          </cell>
          <cell r="H144">
            <v>3</v>
          </cell>
          <cell r="I144">
            <v>6</v>
          </cell>
          <cell r="J144">
            <v>10</v>
          </cell>
        </row>
        <row r="145">
          <cell r="B145">
            <v>236402</v>
          </cell>
          <cell r="C145">
            <v>0.43219999999999997</v>
          </cell>
          <cell r="D145">
            <v>0.40649999999999997</v>
          </cell>
          <cell r="E145">
            <v>2.5700000000000001E-2</v>
          </cell>
          <cell r="F145">
            <v>0</v>
          </cell>
          <cell r="G145">
            <v>0</v>
          </cell>
          <cell r="H145">
            <v>3</v>
          </cell>
          <cell r="I145">
            <v>6</v>
          </cell>
          <cell r="J145">
            <v>10</v>
          </cell>
        </row>
        <row r="146">
          <cell r="B146">
            <v>236308</v>
          </cell>
          <cell r="C146">
            <v>1.3738999999999999</v>
          </cell>
          <cell r="D146">
            <v>1.2948999999999999</v>
          </cell>
          <cell r="E146">
            <v>7.0400000000000004E-2</v>
          </cell>
          <cell r="F146">
            <v>8.6E-3</v>
          </cell>
          <cell r="G146">
            <v>0</v>
          </cell>
          <cell r="H146">
            <v>3</v>
          </cell>
          <cell r="I146">
            <v>6</v>
          </cell>
          <cell r="J146">
            <v>10</v>
          </cell>
        </row>
        <row r="147">
          <cell r="B147">
            <v>0</v>
          </cell>
          <cell r="C147">
            <v>0</v>
          </cell>
          <cell r="D147">
            <v>0</v>
          </cell>
          <cell r="E147">
            <v>0</v>
          </cell>
          <cell r="F147">
            <v>0</v>
          </cell>
          <cell r="G147">
            <v>0</v>
          </cell>
          <cell r="H147">
            <v>3</v>
          </cell>
          <cell r="I147">
            <v>6</v>
          </cell>
          <cell r="J147">
            <v>10</v>
          </cell>
        </row>
        <row r="148">
          <cell r="B148">
            <v>0</v>
          </cell>
          <cell r="C148">
            <v>0</v>
          </cell>
          <cell r="D148">
            <v>0</v>
          </cell>
          <cell r="E148">
            <v>0</v>
          </cell>
          <cell r="F148">
            <v>0</v>
          </cell>
          <cell r="G148">
            <v>0</v>
          </cell>
          <cell r="H148">
            <v>3</v>
          </cell>
          <cell r="I148">
            <v>6</v>
          </cell>
          <cell r="J148">
            <v>10</v>
          </cell>
        </row>
        <row r="149">
          <cell r="B149">
            <v>0</v>
          </cell>
          <cell r="C149">
            <v>0</v>
          </cell>
          <cell r="D149">
            <v>0</v>
          </cell>
          <cell r="E149">
            <v>0</v>
          </cell>
          <cell r="F149">
            <v>0</v>
          </cell>
          <cell r="G149">
            <v>0</v>
          </cell>
          <cell r="H149">
            <v>3</v>
          </cell>
          <cell r="I149">
            <v>6</v>
          </cell>
          <cell r="J149">
            <v>10</v>
          </cell>
        </row>
        <row r="150">
          <cell r="B150">
            <v>0</v>
          </cell>
          <cell r="C150">
            <v>0</v>
          </cell>
          <cell r="D150">
            <v>0</v>
          </cell>
          <cell r="E150">
            <v>0</v>
          </cell>
          <cell r="F150">
            <v>0</v>
          </cell>
          <cell r="G150">
            <v>0</v>
          </cell>
          <cell r="H150">
            <v>3</v>
          </cell>
          <cell r="I150">
            <v>6</v>
          </cell>
          <cell r="J150">
            <v>10</v>
          </cell>
        </row>
        <row r="151">
          <cell r="B151">
            <v>0</v>
          </cell>
          <cell r="C151">
            <v>0</v>
          </cell>
          <cell r="D151">
            <v>0</v>
          </cell>
          <cell r="E151">
            <v>0</v>
          </cell>
          <cell r="F151">
            <v>0</v>
          </cell>
          <cell r="G151">
            <v>0</v>
          </cell>
          <cell r="H151">
            <v>3</v>
          </cell>
          <cell r="I151">
            <v>6</v>
          </cell>
          <cell r="J151">
            <v>10</v>
          </cell>
        </row>
        <row r="152">
          <cell r="B152">
            <v>0</v>
          </cell>
          <cell r="C152">
            <v>0</v>
          </cell>
          <cell r="D152">
            <v>0</v>
          </cell>
          <cell r="E152">
            <v>0</v>
          </cell>
          <cell r="F152">
            <v>0</v>
          </cell>
          <cell r="G152">
            <v>0</v>
          </cell>
          <cell r="H152">
            <v>3</v>
          </cell>
          <cell r="I152">
            <v>6</v>
          </cell>
          <cell r="J152">
            <v>10</v>
          </cell>
        </row>
        <row r="153">
          <cell r="B153">
            <v>0</v>
          </cell>
          <cell r="C153">
            <v>0</v>
          </cell>
          <cell r="D153">
            <v>0</v>
          </cell>
          <cell r="E153">
            <v>0</v>
          </cell>
          <cell r="F153">
            <v>0</v>
          </cell>
          <cell r="G153">
            <v>0</v>
          </cell>
          <cell r="H153">
            <v>3</v>
          </cell>
          <cell r="I153">
            <v>6</v>
          </cell>
          <cell r="J153">
            <v>10</v>
          </cell>
        </row>
        <row r="154">
          <cell r="B154">
            <v>0</v>
          </cell>
          <cell r="C154">
            <v>0</v>
          </cell>
          <cell r="D154">
            <v>0</v>
          </cell>
          <cell r="E154">
            <v>0</v>
          </cell>
          <cell r="F154">
            <v>0</v>
          </cell>
          <cell r="G154">
            <v>0</v>
          </cell>
          <cell r="H154">
            <v>3</v>
          </cell>
          <cell r="I154">
            <v>6</v>
          </cell>
          <cell r="J154">
            <v>10</v>
          </cell>
        </row>
        <row r="155">
          <cell r="B155">
            <v>0</v>
          </cell>
          <cell r="C155">
            <v>0</v>
          </cell>
          <cell r="D155">
            <v>0</v>
          </cell>
          <cell r="E155">
            <v>0</v>
          </cell>
          <cell r="F155">
            <v>0</v>
          </cell>
          <cell r="G155">
            <v>0</v>
          </cell>
          <cell r="H155">
            <v>3</v>
          </cell>
          <cell r="I155">
            <v>6</v>
          </cell>
          <cell r="J155">
            <v>10</v>
          </cell>
        </row>
        <row r="156">
          <cell r="B156">
            <v>0</v>
          </cell>
          <cell r="C156">
            <v>0</v>
          </cell>
          <cell r="D156">
            <v>0</v>
          </cell>
          <cell r="E156">
            <v>0</v>
          </cell>
          <cell r="F156">
            <v>0</v>
          </cell>
          <cell r="G156">
            <v>0</v>
          </cell>
          <cell r="H156">
            <v>3</v>
          </cell>
          <cell r="I156">
            <v>6</v>
          </cell>
          <cell r="J156">
            <v>10</v>
          </cell>
        </row>
        <row r="157">
          <cell r="B157">
            <v>0</v>
          </cell>
          <cell r="C157">
            <v>0</v>
          </cell>
          <cell r="D157">
            <v>0</v>
          </cell>
          <cell r="E157">
            <v>0</v>
          </cell>
          <cell r="F157">
            <v>0</v>
          </cell>
          <cell r="G157">
            <v>0</v>
          </cell>
          <cell r="H157">
            <v>3</v>
          </cell>
          <cell r="I157">
            <v>6</v>
          </cell>
          <cell r="J157">
            <v>10</v>
          </cell>
        </row>
        <row r="158">
          <cell r="B158">
            <v>0</v>
          </cell>
          <cell r="C158">
            <v>0</v>
          </cell>
          <cell r="D158">
            <v>0</v>
          </cell>
          <cell r="E158">
            <v>0</v>
          </cell>
          <cell r="F158">
            <v>0</v>
          </cell>
          <cell r="G158">
            <v>0</v>
          </cell>
          <cell r="I158">
            <v>6</v>
          </cell>
          <cell r="J158">
            <v>10</v>
          </cell>
        </row>
        <row r="159">
          <cell r="B159">
            <v>236308</v>
          </cell>
          <cell r="C159">
            <v>1.3738999999999999</v>
          </cell>
          <cell r="D159">
            <v>1.2948999999999999</v>
          </cell>
          <cell r="E159">
            <v>7.0400000000000004E-2</v>
          </cell>
          <cell r="F159">
            <v>8.6E-3</v>
          </cell>
          <cell r="G159">
            <v>0</v>
          </cell>
          <cell r="J159">
            <v>10</v>
          </cell>
        </row>
        <row r="161">
          <cell r="B161" t="str">
            <v>Evolução DEC Conjunto Centro Jardins</v>
          </cell>
        </row>
        <row r="162">
          <cell r="B162" t="str">
            <v>CONSUM</v>
          </cell>
          <cell r="C162" t="str">
            <v>TOTAL</v>
          </cell>
          <cell r="D162" t="str">
            <v>NPROG</v>
          </cell>
          <cell r="E162" t="str">
            <v>PROG</v>
          </cell>
          <cell r="F162" t="str">
            <v>SUBT INT</v>
          </cell>
          <cell r="G162" t="str">
            <v>SUBT EXT</v>
          </cell>
          <cell r="H162" t="str">
            <v>Padrão Mensal = 2,5</v>
          </cell>
          <cell r="I162" t="str">
            <v>Padrão Trimestral = 3</v>
          </cell>
          <cell r="J162" t="str">
            <v>Padrão Anual = 5</v>
          </cell>
        </row>
        <row r="163">
          <cell r="B163">
            <v>172748</v>
          </cell>
          <cell r="C163">
            <v>3.5200000000000002E-2</v>
          </cell>
          <cell r="D163">
            <v>2.5999999999999999E-2</v>
          </cell>
          <cell r="E163">
            <v>7.1000000000000004E-3</v>
          </cell>
          <cell r="F163">
            <v>8.0000000000000004E-4</v>
          </cell>
          <cell r="G163">
            <v>1.1999999999999999E-3</v>
          </cell>
          <cell r="H163">
            <v>2.5</v>
          </cell>
          <cell r="I163">
            <v>3</v>
          </cell>
          <cell r="J163">
            <v>5</v>
          </cell>
        </row>
        <row r="164">
          <cell r="B164">
            <v>172757</v>
          </cell>
          <cell r="C164">
            <v>5.6099999999999997E-2</v>
          </cell>
          <cell r="D164">
            <v>5.3499999999999999E-2</v>
          </cell>
          <cell r="E164">
            <v>6.9999999999999999E-4</v>
          </cell>
          <cell r="F164">
            <v>1.9E-3</v>
          </cell>
          <cell r="G164">
            <v>0</v>
          </cell>
          <cell r="H164">
            <v>2.5</v>
          </cell>
          <cell r="I164">
            <v>3</v>
          </cell>
          <cell r="J164">
            <v>5</v>
          </cell>
        </row>
        <row r="165">
          <cell r="B165">
            <v>172754</v>
          </cell>
          <cell r="C165">
            <v>1.5900000000000001E-2</v>
          </cell>
          <cell r="D165">
            <v>1.37E-2</v>
          </cell>
          <cell r="E165">
            <v>5.9999999999999995E-4</v>
          </cell>
          <cell r="F165">
            <v>1.8E-3</v>
          </cell>
          <cell r="G165">
            <v>0</v>
          </cell>
          <cell r="H165">
            <v>2.5</v>
          </cell>
          <cell r="I165">
            <v>3</v>
          </cell>
          <cell r="J165">
            <v>5</v>
          </cell>
        </row>
        <row r="166">
          <cell r="B166">
            <v>172753</v>
          </cell>
          <cell r="C166">
            <v>0.1072</v>
          </cell>
          <cell r="D166">
            <v>9.3200000000000005E-2</v>
          </cell>
          <cell r="E166">
            <v>8.3999999999999995E-3</v>
          </cell>
          <cell r="F166">
            <v>4.4999999999999997E-3</v>
          </cell>
          <cell r="G166">
            <v>1.1999999999999999E-3</v>
          </cell>
          <cell r="H166">
            <v>2.5</v>
          </cell>
          <cell r="I166">
            <v>3</v>
          </cell>
          <cell r="J166">
            <v>5</v>
          </cell>
        </row>
        <row r="167">
          <cell r="B167">
            <v>0</v>
          </cell>
          <cell r="C167">
            <v>0</v>
          </cell>
          <cell r="D167">
            <v>0</v>
          </cell>
          <cell r="E167">
            <v>0</v>
          </cell>
          <cell r="F167">
            <v>0</v>
          </cell>
          <cell r="G167">
            <v>0</v>
          </cell>
          <cell r="H167">
            <v>2.5</v>
          </cell>
          <cell r="I167">
            <v>3</v>
          </cell>
          <cell r="J167">
            <v>5</v>
          </cell>
        </row>
        <row r="168">
          <cell r="B168">
            <v>0</v>
          </cell>
          <cell r="C168">
            <v>0</v>
          </cell>
          <cell r="D168">
            <v>0</v>
          </cell>
          <cell r="E168">
            <v>0</v>
          </cell>
          <cell r="F168">
            <v>0</v>
          </cell>
          <cell r="G168">
            <v>0</v>
          </cell>
          <cell r="H168">
            <v>2.5</v>
          </cell>
          <cell r="I168">
            <v>3</v>
          </cell>
          <cell r="J168">
            <v>5</v>
          </cell>
        </row>
        <row r="169">
          <cell r="B169">
            <v>0</v>
          </cell>
          <cell r="C169">
            <v>0</v>
          </cell>
          <cell r="D169">
            <v>0</v>
          </cell>
          <cell r="E169">
            <v>0</v>
          </cell>
          <cell r="F169">
            <v>0</v>
          </cell>
          <cell r="G169">
            <v>0</v>
          </cell>
          <cell r="H169">
            <v>2.5</v>
          </cell>
          <cell r="I169">
            <v>3</v>
          </cell>
          <cell r="J169">
            <v>5</v>
          </cell>
        </row>
        <row r="170">
          <cell r="B170">
            <v>0</v>
          </cell>
          <cell r="C170">
            <v>0</v>
          </cell>
          <cell r="D170">
            <v>0</v>
          </cell>
          <cell r="E170">
            <v>0</v>
          </cell>
          <cell r="F170">
            <v>0</v>
          </cell>
          <cell r="G170">
            <v>0</v>
          </cell>
          <cell r="H170">
            <v>2.5</v>
          </cell>
          <cell r="I170">
            <v>3</v>
          </cell>
          <cell r="J170">
            <v>5</v>
          </cell>
        </row>
        <row r="171">
          <cell r="B171">
            <v>0</v>
          </cell>
          <cell r="C171">
            <v>0</v>
          </cell>
          <cell r="D171">
            <v>0</v>
          </cell>
          <cell r="E171">
            <v>0</v>
          </cell>
          <cell r="F171">
            <v>0</v>
          </cell>
          <cell r="G171">
            <v>0</v>
          </cell>
          <cell r="H171">
            <v>2.5</v>
          </cell>
          <cell r="I171">
            <v>3</v>
          </cell>
          <cell r="J171">
            <v>5</v>
          </cell>
        </row>
        <row r="172">
          <cell r="B172">
            <v>0</v>
          </cell>
          <cell r="C172">
            <v>0</v>
          </cell>
          <cell r="D172">
            <v>0</v>
          </cell>
          <cell r="E172">
            <v>0</v>
          </cell>
          <cell r="F172">
            <v>0</v>
          </cell>
          <cell r="G172">
            <v>0</v>
          </cell>
          <cell r="H172">
            <v>2.5</v>
          </cell>
          <cell r="I172">
            <v>3</v>
          </cell>
          <cell r="J172">
            <v>5</v>
          </cell>
        </row>
        <row r="173">
          <cell r="B173">
            <v>0</v>
          </cell>
          <cell r="C173">
            <v>0</v>
          </cell>
          <cell r="D173">
            <v>0</v>
          </cell>
          <cell r="E173">
            <v>0</v>
          </cell>
          <cell r="F173">
            <v>0</v>
          </cell>
          <cell r="G173">
            <v>0</v>
          </cell>
          <cell r="H173">
            <v>2.5</v>
          </cell>
          <cell r="I173">
            <v>3</v>
          </cell>
          <cell r="J173">
            <v>5</v>
          </cell>
        </row>
        <row r="174">
          <cell r="B174">
            <v>0</v>
          </cell>
          <cell r="C174">
            <v>0</v>
          </cell>
          <cell r="D174">
            <v>0</v>
          </cell>
          <cell r="E174">
            <v>0</v>
          </cell>
          <cell r="F174">
            <v>0</v>
          </cell>
          <cell r="G174">
            <v>0</v>
          </cell>
          <cell r="H174">
            <v>2.5</v>
          </cell>
          <cell r="I174">
            <v>3</v>
          </cell>
          <cell r="J174">
            <v>5</v>
          </cell>
        </row>
        <row r="175">
          <cell r="B175">
            <v>0</v>
          </cell>
          <cell r="C175">
            <v>0</v>
          </cell>
          <cell r="D175">
            <v>0</v>
          </cell>
          <cell r="E175">
            <v>0</v>
          </cell>
          <cell r="F175">
            <v>0</v>
          </cell>
          <cell r="G175">
            <v>0</v>
          </cell>
          <cell r="H175">
            <v>2.5</v>
          </cell>
          <cell r="I175">
            <v>3</v>
          </cell>
          <cell r="J175">
            <v>5</v>
          </cell>
        </row>
        <row r="176">
          <cell r="B176">
            <v>0</v>
          </cell>
          <cell r="C176">
            <v>0</v>
          </cell>
          <cell r="D176">
            <v>0</v>
          </cell>
          <cell r="E176">
            <v>0</v>
          </cell>
          <cell r="F176">
            <v>0</v>
          </cell>
          <cell r="G176">
            <v>0</v>
          </cell>
          <cell r="H176">
            <v>2.5</v>
          </cell>
          <cell r="I176">
            <v>3</v>
          </cell>
          <cell r="J176">
            <v>5</v>
          </cell>
        </row>
        <row r="177">
          <cell r="B177">
            <v>0</v>
          </cell>
          <cell r="C177">
            <v>0</v>
          </cell>
          <cell r="D177">
            <v>0</v>
          </cell>
          <cell r="E177">
            <v>0</v>
          </cell>
          <cell r="F177">
            <v>0</v>
          </cell>
          <cell r="G177">
            <v>0</v>
          </cell>
          <cell r="H177">
            <v>2.5</v>
          </cell>
          <cell r="I177">
            <v>3</v>
          </cell>
          <cell r="J177">
            <v>5</v>
          </cell>
        </row>
        <row r="178">
          <cell r="B178">
            <v>0</v>
          </cell>
          <cell r="C178">
            <v>0</v>
          </cell>
          <cell r="D178">
            <v>0</v>
          </cell>
          <cell r="E178">
            <v>0</v>
          </cell>
          <cell r="F178">
            <v>0</v>
          </cell>
          <cell r="G178">
            <v>0</v>
          </cell>
          <cell r="I178">
            <v>3</v>
          </cell>
          <cell r="J178">
            <v>5</v>
          </cell>
        </row>
        <row r="179">
          <cell r="B179">
            <v>172753</v>
          </cell>
          <cell r="C179">
            <v>0.1072</v>
          </cell>
          <cell r="D179">
            <v>9.3200000000000005E-2</v>
          </cell>
          <cell r="E179">
            <v>8.3999999999999995E-3</v>
          </cell>
          <cell r="F179">
            <v>4.4999999999999997E-3</v>
          </cell>
          <cell r="G179">
            <v>1.1999999999999999E-3</v>
          </cell>
          <cell r="J179">
            <v>5</v>
          </cell>
        </row>
        <row r="181">
          <cell r="B181" t="str">
            <v>Evolução DEC Conjunto Cursino</v>
          </cell>
        </row>
        <row r="182">
          <cell r="B182" t="str">
            <v>CONSUM</v>
          </cell>
          <cell r="C182" t="str">
            <v>TOTAL</v>
          </cell>
          <cell r="D182" t="str">
            <v>NPROG</v>
          </cell>
          <cell r="E182" t="str">
            <v>PROG</v>
          </cell>
          <cell r="F182" t="str">
            <v>SUBT INT</v>
          </cell>
          <cell r="G182" t="str">
            <v>SUBT EXT</v>
          </cell>
          <cell r="H182" t="str">
            <v>Padrão Mensal = 3</v>
          </cell>
          <cell r="I182" t="str">
            <v>Padrão Trimestral = 6</v>
          </cell>
          <cell r="J182" t="str">
            <v>Padrão Anual = 10</v>
          </cell>
        </row>
        <row r="183">
          <cell r="B183">
            <v>108013</v>
          </cell>
          <cell r="C183">
            <v>0.746</v>
          </cell>
          <cell r="D183">
            <v>0.59109999999999996</v>
          </cell>
          <cell r="E183">
            <v>7.6E-3</v>
          </cell>
          <cell r="F183">
            <v>1.18E-2</v>
          </cell>
          <cell r="G183">
            <v>0.13550000000000001</v>
          </cell>
          <cell r="H183">
            <v>3</v>
          </cell>
          <cell r="I183">
            <v>6</v>
          </cell>
          <cell r="J183">
            <v>10</v>
          </cell>
        </row>
        <row r="184">
          <cell r="B184">
            <v>108013</v>
          </cell>
          <cell r="C184">
            <v>0.25779999999999997</v>
          </cell>
          <cell r="D184">
            <v>0.2422</v>
          </cell>
          <cell r="E184">
            <v>1.5599999999999999E-2</v>
          </cell>
          <cell r="F184">
            <v>0</v>
          </cell>
          <cell r="G184">
            <v>0</v>
          </cell>
          <cell r="H184">
            <v>3</v>
          </cell>
          <cell r="I184">
            <v>6</v>
          </cell>
          <cell r="J184">
            <v>10</v>
          </cell>
        </row>
        <row r="185">
          <cell r="B185">
            <v>107481</v>
          </cell>
          <cell r="C185">
            <v>0.47960000000000003</v>
          </cell>
          <cell r="D185">
            <v>0.47389999999999999</v>
          </cell>
          <cell r="E185">
            <v>5.7000000000000002E-3</v>
          </cell>
          <cell r="F185">
            <v>0</v>
          </cell>
          <cell r="G185">
            <v>0</v>
          </cell>
          <cell r="H185">
            <v>3</v>
          </cell>
          <cell r="I185">
            <v>6</v>
          </cell>
          <cell r="J185">
            <v>10</v>
          </cell>
        </row>
        <row r="186">
          <cell r="B186">
            <v>107836</v>
          </cell>
          <cell r="C186">
            <v>1.4835</v>
          </cell>
          <cell r="D186">
            <v>1.3069999999999999</v>
          </cell>
          <cell r="E186">
            <v>2.8899999999999999E-2</v>
          </cell>
          <cell r="F186">
            <v>1.18E-2</v>
          </cell>
          <cell r="G186">
            <v>0.13569999999999999</v>
          </cell>
          <cell r="H186">
            <v>3</v>
          </cell>
          <cell r="I186">
            <v>6</v>
          </cell>
          <cell r="J186">
            <v>10</v>
          </cell>
        </row>
        <row r="187">
          <cell r="B187">
            <v>0</v>
          </cell>
          <cell r="C187">
            <v>0</v>
          </cell>
          <cell r="D187">
            <v>0</v>
          </cell>
          <cell r="E187">
            <v>0</v>
          </cell>
          <cell r="F187">
            <v>0</v>
          </cell>
          <cell r="G187">
            <v>0</v>
          </cell>
          <cell r="H187">
            <v>3</v>
          </cell>
          <cell r="I187">
            <v>6</v>
          </cell>
          <cell r="J187">
            <v>10</v>
          </cell>
        </row>
        <row r="188">
          <cell r="B188">
            <v>0</v>
          </cell>
          <cell r="C188">
            <v>0</v>
          </cell>
          <cell r="D188">
            <v>0</v>
          </cell>
          <cell r="E188">
            <v>0</v>
          </cell>
          <cell r="F188">
            <v>0</v>
          </cell>
          <cell r="G188">
            <v>0</v>
          </cell>
          <cell r="H188">
            <v>3</v>
          </cell>
          <cell r="I188">
            <v>6</v>
          </cell>
          <cell r="J188">
            <v>10</v>
          </cell>
        </row>
        <row r="189">
          <cell r="B189">
            <v>0</v>
          </cell>
          <cell r="C189">
            <v>0</v>
          </cell>
          <cell r="D189">
            <v>0</v>
          </cell>
          <cell r="E189">
            <v>0</v>
          </cell>
          <cell r="F189">
            <v>0</v>
          </cell>
          <cell r="G189">
            <v>0</v>
          </cell>
          <cell r="H189">
            <v>3</v>
          </cell>
          <cell r="I189">
            <v>6</v>
          </cell>
          <cell r="J189">
            <v>10</v>
          </cell>
        </row>
        <row r="190">
          <cell r="B190">
            <v>0</v>
          </cell>
          <cell r="C190">
            <v>0</v>
          </cell>
          <cell r="D190">
            <v>0</v>
          </cell>
          <cell r="E190">
            <v>0</v>
          </cell>
          <cell r="F190">
            <v>0</v>
          </cell>
          <cell r="G190">
            <v>0</v>
          </cell>
          <cell r="H190">
            <v>3</v>
          </cell>
          <cell r="I190">
            <v>6</v>
          </cell>
          <cell r="J190">
            <v>10</v>
          </cell>
        </row>
        <row r="191">
          <cell r="B191">
            <v>0</v>
          </cell>
          <cell r="C191">
            <v>0</v>
          </cell>
          <cell r="D191">
            <v>0</v>
          </cell>
          <cell r="E191">
            <v>0</v>
          </cell>
          <cell r="F191">
            <v>0</v>
          </cell>
          <cell r="G191">
            <v>0</v>
          </cell>
          <cell r="H191">
            <v>3</v>
          </cell>
          <cell r="I191">
            <v>6</v>
          </cell>
          <cell r="J191">
            <v>10</v>
          </cell>
        </row>
        <row r="192">
          <cell r="B192">
            <v>0</v>
          </cell>
          <cell r="C192">
            <v>0</v>
          </cell>
          <cell r="D192">
            <v>0</v>
          </cell>
          <cell r="E192">
            <v>0</v>
          </cell>
          <cell r="F192">
            <v>0</v>
          </cell>
          <cell r="G192">
            <v>0</v>
          </cell>
          <cell r="H192">
            <v>3</v>
          </cell>
          <cell r="I192">
            <v>6</v>
          </cell>
          <cell r="J192">
            <v>10</v>
          </cell>
        </row>
        <row r="193">
          <cell r="B193">
            <v>0</v>
          </cell>
          <cell r="C193">
            <v>0</v>
          </cell>
          <cell r="D193">
            <v>0</v>
          </cell>
          <cell r="E193">
            <v>0</v>
          </cell>
          <cell r="F193">
            <v>0</v>
          </cell>
          <cell r="G193">
            <v>0</v>
          </cell>
          <cell r="H193">
            <v>3</v>
          </cell>
          <cell r="I193">
            <v>6</v>
          </cell>
          <cell r="J193">
            <v>10</v>
          </cell>
        </row>
        <row r="194">
          <cell r="B194">
            <v>0</v>
          </cell>
          <cell r="C194">
            <v>0</v>
          </cell>
          <cell r="D194">
            <v>0</v>
          </cell>
          <cell r="E194">
            <v>0</v>
          </cell>
          <cell r="F194">
            <v>0</v>
          </cell>
          <cell r="G194">
            <v>0</v>
          </cell>
          <cell r="H194">
            <v>3</v>
          </cell>
          <cell r="I194">
            <v>6</v>
          </cell>
          <cell r="J194">
            <v>10</v>
          </cell>
        </row>
        <row r="195">
          <cell r="B195">
            <v>0</v>
          </cell>
          <cell r="C195">
            <v>0</v>
          </cell>
          <cell r="D195">
            <v>0</v>
          </cell>
          <cell r="E195">
            <v>0</v>
          </cell>
          <cell r="F195">
            <v>0</v>
          </cell>
          <cell r="G195">
            <v>0</v>
          </cell>
          <cell r="H195">
            <v>3</v>
          </cell>
          <cell r="I195">
            <v>6</v>
          </cell>
          <cell r="J195">
            <v>10</v>
          </cell>
        </row>
        <row r="196">
          <cell r="B196">
            <v>0</v>
          </cell>
          <cell r="C196">
            <v>0</v>
          </cell>
          <cell r="D196">
            <v>0</v>
          </cell>
          <cell r="E196">
            <v>0</v>
          </cell>
          <cell r="F196">
            <v>0</v>
          </cell>
          <cell r="G196">
            <v>0</v>
          </cell>
          <cell r="H196">
            <v>3</v>
          </cell>
          <cell r="I196">
            <v>6</v>
          </cell>
          <cell r="J196">
            <v>10</v>
          </cell>
        </row>
        <row r="197">
          <cell r="B197">
            <v>0</v>
          </cell>
          <cell r="C197">
            <v>0</v>
          </cell>
          <cell r="D197">
            <v>0</v>
          </cell>
          <cell r="E197">
            <v>0</v>
          </cell>
          <cell r="F197">
            <v>0</v>
          </cell>
          <cell r="G197">
            <v>0</v>
          </cell>
          <cell r="H197">
            <v>3</v>
          </cell>
          <cell r="I197">
            <v>6</v>
          </cell>
          <cell r="J197">
            <v>10</v>
          </cell>
        </row>
        <row r="198">
          <cell r="B198">
            <v>0</v>
          </cell>
          <cell r="C198">
            <v>0</v>
          </cell>
          <cell r="D198">
            <v>0</v>
          </cell>
          <cell r="E198">
            <v>0</v>
          </cell>
          <cell r="F198">
            <v>0</v>
          </cell>
          <cell r="G198">
            <v>0</v>
          </cell>
          <cell r="I198">
            <v>6</v>
          </cell>
          <cell r="J198">
            <v>10</v>
          </cell>
        </row>
        <row r="199">
          <cell r="B199">
            <v>107836</v>
          </cell>
          <cell r="C199">
            <v>1.4835</v>
          </cell>
          <cell r="D199">
            <v>1.3069999999999999</v>
          </cell>
          <cell r="E199">
            <v>2.8899999999999999E-2</v>
          </cell>
          <cell r="F199">
            <v>1.18E-2</v>
          </cell>
          <cell r="G199">
            <v>0.13569999999999999</v>
          </cell>
          <cell r="J199">
            <v>10</v>
          </cell>
        </row>
        <row r="201">
          <cell r="B201" t="str">
            <v>Evolução DEC Conjunto Diadema</v>
          </cell>
        </row>
        <row r="202">
          <cell r="B202" t="str">
            <v>CONSUM</v>
          </cell>
          <cell r="C202" t="str">
            <v>TOTAL</v>
          </cell>
          <cell r="D202" t="str">
            <v>NPROG</v>
          </cell>
          <cell r="E202" t="str">
            <v>PROG</v>
          </cell>
          <cell r="F202" t="str">
            <v>SUBT INT</v>
          </cell>
          <cell r="G202" t="str">
            <v>SUBT EXT</v>
          </cell>
          <cell r="H202" t="str">
            <v>Padrão Mensal = 2,7</v>
          </cell>
          <cell r="I202" t="str">
            <v>Padrão Trimestral = 5,4</v>
          </cell>
          <cell r="J202" t="str">
            <v>Padrão Anual = 9</v>
          </cell>
        </row>
        <row r="203">
          <cell r="B203">
            <v>109310</v>
          </cell>
          <cell r="C203">
            <v>0.49990000000000001</v>
          </cell>
          <cell r="D203">
            <v>0.36699999999999999</v>
          </cell>
          <cell r="E203">
            <v>5.3E-3</v>
          </cell>
          <cell r="F203">
            <v>0.1255</v>
          </cell>
          <cell r="G203">
            <v>2.2000000000000001E-3</v>
          </cell>
          <cell r="H203">
            <v>2.7</v>
          </cell>
          <cell r="I203">
            <v>5.4</v>
          </cell>
          <cell r="J203">
            <v>9</v>
          </cell>
        </row>
        <row r="204">
          <cell r="B204">
            <v>109512</v>
          </cell>
          <cell r="C204">
            <v>0.52370000000000005</v>
          </cell>
          <cell r="D204">
            <v>0.3604</v>
          </cell>
          <cell r="E204">
            <v>1.67E-2</v>
          </cell>
          <cell r="F204">
            <v>0.14660000000000001</v>
          </cell>
          <cell r="G204">
            <v>0</v>
          </cell>
          <cell r="H204">
            <v>2.7</v>
          </cell>
          <cell r="I204">
            <v>5.4</v>
          </cell>
          <cell r="J204">
            <v>9</v>
          </cell>
        </row>
        <row r="205">
          <cell r="B205">
            <v>108802</v>
          </cell>
          <cell r="C205">
            <v>0.44409999999999999</v>
          </cell>
          <cell r="D205">
            <v>0.42649999999999999</v>
          </cell>
          <cell r="E205">
            <v>1.7500000000000002E-2</v>
          </cell>
          <cell r="F205">
            <v>0</v>
          </cell>
          <cell r="G205">
            <v>0</v>
          </cell>
          <cell r="H205">
            <v>2.7</v>
          </cell>
          <cell r="I205">
            <v>5.4</v>
          </cell>
          <cell r="J205">
            <v>9</v>
          </cell>
        </row>
        <row r="206">
          <cell r="B206">
            <v>109208</v>
          </cell>
          <cell r="C206">
            <v>1.468</v>
          </cell>
          <cell r="D206">
            <v>1.1536999999999999</v>
          </cell>
          <cell r="E206">
            <v>3.95E-2</v>
          </cell>
          <cell r="F206">
            <v>0.27260000000000001</v>
          </cell>
          <cell r="G206">
            <v>2.2000000000000001E-3</v>
          </cell>
          <cell r="H206">
            <v>2.7</v>
          </cell>
          <cell r="I206">
            <v>5.4</v>
          </cell>
          <cell r="J206">
            <v>9</v>
          </cell>
        </row>
        <row r="207">
          <cell r="B207">
            <v>0</v>
          </cell>
          <cell r="C207">
            <v>0</v>
          </cell>
          <cell r="D207">
            <v>0</v>
          </cell>
          <cell r="E207">
            <v>0</v>
          </cell>
          <cell r="F207">
            <v>0</v>
          </cell>
          <cell r="G207">
            <v>0</v>
          </cell>
          <cell r="H207">
            <v>2.7</v>
          </cell>
          <cell r="I207">
            <v>5.4</v>
          </cell>
          <cell r="J207">
            <v>9</v>
          </cell>
        </row>
        <row r="208">
          <cell r="B208">
            <v>0</v>
          </cell>
          <cell r="C208">
            <v>0</v>
          </cell>
          <cell r="D208">
            <v>0</v>
          </cell>
          <cell r="E208">
            <v>0</v>
          </cell>
          <cell r="F208">
            <v>0</v>
          </cell>
          <cell r="G208">
            <v>0</v>
          </cell>
          <cell r="H208">
            <v>2.7</v>
          </cell>
          <cell r="I208">
            <v>5.4</v>
          </cell>
          <cell r="J208">
            <v>9</v>
          </cell>
        </row>
        <row r="209">
          <cell r="B209">
            <v>0</v>
          </cell>
          <cell r="C209">
            <v>0</v>
          </cell>
          <cell r="D209">
            <v>0</v>
          </cell>
          <cell r="E209">
            <v>0</v>
          </cell>
          <cell r="F209">
            <v>0</v>
          </cell>
          <cell r="G209">
            <v>0</v>
          </cell>
          <cell r="H209">
            <v>2.7</v>
          </cell>
          <cell r="I209">
            <v>5.4</v>
          </cell>
          <cell r="J209">
            <v>9</v>
          </cell>
        </row>
        <row r="210">
          <cell r="B210">
            <v>0</v>
          </cell>
          <cell r="C210">
            <v>0</v>
          </cell>
          <cell r="D210">
            <v>0</v>
          </cell>
          <cell r="E210">
            <v>0</v>
          </cell>
          <cell r="F210">
            <v>0</v>
          </cell>
          <cell r="G210">
            <v>0</v>
          </cell>
          <cell r="H210">
            <v>2.7</v>
          </cell>
          <cell r="I210">
            <v>5.4</v>
          </cell>
          <cell r="J210">
            <v>9</v>
          </cell>
        </row>
        <row r="211">
          <cell r="B211">
            <v>0</v>
          </cell>
          <cell r="C211">
            <v>0</v>
          </cell>
          <cell r="D211">
            <v>0</v>
          </cell>
          <cell r="E211">
            <v>0</v>
          </cell>
          <cell r="F211">
            <v>0</v>
          </cell>
          <cell r="G211">
            <v>0</v>
          </cell>
          <cell r="H211">
            <v>2.7</v>
          </cell>
          <cell r="I211">
            <v>5.4</v>
          </cell>
          <cell r="J211">
            <v>9</v>
          </cell>
        </row>
        <row r="212">
          <cell r="B212">
            <v>0</v>
          </cell>
          <cell r="C212">
            <v>0</v>
          </cell>
          <cell r="D212">
            <v>0</v>
          </cell>
          <cell r="E212">
            <v>0</v>
          </cell>
          <cell r="F212">
            <v>0</v>
          </cell>
          <cell r="G212">
            <v>0</v>
          </cell>
          <cell r="H212">
            <v>2.7</v>
          </cell>
          <cell r="I212">
            <v>5.4</v>
          </cell>
          <cell r="J212">
            <v>9</v>
          </cell>
        </row>
        <row r="213">
          <cell r="B213">
            <v>0</v>
          </cell>
          <cell r="C213">
            <v>0</v>
          </cell>
          <cell r="D213">
            <v>0</v>
          </cell>
          <cell r="E213">
            <v>0</v>
          </cell>
          <cell r="F213">
            <v>0</v>
          </cell>
          <cell r="G213">
            <v>0</v>
          </cell>
          <cell r="H213">
            <v>2.7</v>
          </cell>
          <cell r="I213">
            <v>5.4</v>
          </cell>
          <cell r="J213">
            <v>9</v>
          </cell>
        </row>
        <row r="214">
          <cell r="B214">
            <v>0</v>
          </cell>
          <cell r="C214">
            <v>0</v>
          </cell>
          <cell r="D214">
            <v>0</v>
          </cell>
          <cell r="E214">
            <v>0</v>
          </cell>
          <cell r="F214">
            <v>0</v>
          </cell>
          <cell r="G214">
            <v>0</v>
          </cell>
          <cell r="H214">
            <v>2.7</v>
          </cell>
          <cell r="I214">
            <v>5.4</v>
          </cell>
          <cell r="J214">
            <v>9</v>
          </cell>
        </row>
        <row r="215">
          <cell r="B215">
            <v>0</v>
          </cell>
          <cell r="C215">
            <v>0</v>
          </cell>
          <cell r="D215">
            <v>0</v>
          </cell>
          <cell r="E215">
            <v>0</v>
          </cell>
          <cell r="F215">
            <v>0</v>
          </cell>
          <cell r="G215">
            <v>0</v>
          </cell>
          <cell r="H215">
            <v>2.7</v>
          </cell>
          <cell r="I215">
            <v>5.4</v>
          </cell>
          <cell r="J215">
            <v>9</v>
          </cell>
        </row>
        <row r="216">
          <cell r="B216">
            <v>0</v>
          </cell>
          <cell r="C216">
            <v>0</v>
          </cell>
          <cell r="D216">
            <v>0</v>
          </cell>
          <cell r="E216">
            <v>0</v>
          </cell>
          <cell r="F216">
            <v>0</v>
          </cell>
          <cell r="G216">
            <v>0</v>
          </cell>
          <cell r="H216">
            <v>2.7</v>
          </cell>
          <cell r="I216">
            <v>5.4</v>
          </cell>
          <cell r="J216">
            <v>9</v>
          </cell>
        </row>
        <row r="217">
          <cell r="B217">
            <v>0</v>
          </cell>
          <cell r="C217">
            <v>0</v>
          </cell>
          <cell r="D217">
            <v>0</v>
          </cell>
          <cell r="E217">
            <v>0</v>
          </cell>
          <cell r="F217">
            <v>0</v>
          </cell>
          <cell r="G217">
            <v>0</v>
          </cell>
          <cell r="H217">
            <v>2.7</v>
          </cell>
          <cell r="I217">
            <v>5.4</v>
          </cell>
          <cell r="J217">
            <v>9</v>
          </cell>
        </row>
        <row r="218">
          <cell r="B218">
            <v>0</v>
          </cell>
          <cell r="C218">
            <v>0</v>
          </cell>
          <cell r="D218">
            <v>0</v>
          </cell>
          <cell r="E218">
            <v>0</v>
          </cell>
          <cell r="F218">
            <v>0</v>
          </cell>
          <cell r="G218">
            <v>0</v>
          </cell>
          <cell r="I218">
            <v>5.4</v>
          </cell>
          <cell r="J218">
            <v>9</v>
          </cell>
        </row>
        <row r="219">
          <cell r="B219">
            <v>109208</v>
          </cell>
          <cell r="C219">
            <v>1.468</v>
          </cell>
          <cell r="D219">
            <v>1.1536999999999999</v>
          </cell>
          <cell r="E219">
            <v>3.95E-2</v>
          </cell>
          <cell r="F219">
            <v>0.27260000000000001</v>
          </cell>
          <cell r="G219">
            <v>2.2000000000000001E-3</v>
          </cell>
          <cell r="J219">
            <v>9</v>
          </cell>
        </row>
        <row r="221">
          <cell r="B221" t="str">
            <v>Evolução DEC Conjunto Embu</v>
          </cell>
        </row>
        <row r="222">
          <cell r="B222" t="str">
            <v>CONSUM</v>
          </cell>
          <cell r="C222" t="str">
            <v>TOTAL</v>
          </cell>
          <cell r="D222" t="str">
            <v>NPROG</v>
          </cell>
          <cell r="E222" t="str">
            <v>PROG</v>
          </cell>
          <cell r="F222" t="str">
            <v>SUBT INT</v>
          </cell>
          <cell r="G222" t="str">
            <v>SUBT EXT</v>
          </cell>
          <cell r="H222" t="str">
            <v>Padrão Mensal = 8,1</v>
          </cell>
          <cell r="I222" t="str">
            <v>Padrão Trimestral = 16,2</v>
          </cell>
          <cell r="J222" t="str">
            <v>Padrão Anual = 27</v>
          </cell>
        </row>
        <row r="223">
          <cell r="B223">
            <v>44752</v>
          </cell>
          <cell r="C223">
            <v>8.2764000000000006</v>
          </cell>
          <cell r="D223">
            <v>8.2592999999999996</v>
          </cell>
          <cell r="E223">
            <v>1.7100000000000001E-2</v>
          </cell>
          <cell r="F223">
            <v>0</v>
          </cell>
          <cell r="G223">
            <v>0</v>
          </cell>
          <cell r="H223">
            <v>8.1</v>
          </cell>
          <cell r="I223">
            <v>16.2</v>
          </cell>
          <cell r="J223">
            <v>27</v>
          </cell>
        </row>
        <row r="224">
          <cell r="B224">
            <v>46485</v>
          </cell>
          <cell r="C224">
            <v>1.4119000000000002</v>
          </cell>
          <cell r="D224">
            <v>1.3</v>
          </cell>
          <cell r="E224">
            <v>0.1119</v>
          </cell>
          <cell r="F224">
            <v>0</v>
          </cell>
          <cell r="G224">
            <v>0</v>
          </cell>
          <cell r="H224">
            <v>8.1</v>
          </cell>
          <cell r="I224">
            <v>16.2</v>
          </cell>
          <cell r="J224">
            <v>27</v>
          </cell>
        </row>
        <row r="225">
          <cell r="B225">
            <v>46485</v>
          </cell>
          <cell r="C225">
            <v>2.8540999999999999</v>
          </cell>
          <cell r="D225">
            <v>1.9459</v>
          </cell>
          <cell r="E225">
            <v>0.36</v>
          </cell>
          <cell r="F225">
            <v>0.54820000000000002</v>
          </cell>
          <cell r="G225">
            <v>0</v>
          </cell>
          <cell r="H225">
            <v>8.1</v>
          </cell>
          <cell r="I225">
            <v>16.2</v>
          </cell>
          <cell r="J225">
            <v>27</v>
          </cell>
        </row>
        <row r="226">
          <cell r="B226">
            <v>45907</v>
          </cell>
          <cell r="C226">
            <v>12.3879</v>
          </cell>
          <cell r="D226">
            <v>11.3383</v>
          </cell>
          <cell r="E226">
            <v>0.4945</v>
          </cell>
          <cell r="F226">
            <v>0.55510000000000004</v>
          </cell>
          <cell r="G226">
            <v>0</v>
          </cell>
          <cell r="H226">
            <v>8.1</v>
          </cell>
          <cell r="I226">
            <v>16.2</v>
          </cell>
          <cell r="J226">
            <v>27</v>
          </cell>
        </row>
        <row r="227">
          <cell r="B227">
            <v>0</v>
          </cell>
          <cell r="C227">
            <v>0</v>
          </cell>
          <cell r="D227">
            <v>0</v>
          </cell>
          <cell r="E227">
            <v>0</v>
          </cell>
          <cell r="F227">
            <v>0</v>
          </cell>
          <cell r="G227">
            <v>0</v>
          </cell>
          <cell r="H227">
            <v>8.1</v>
          </cell>
          <cell r="I227">
            <v>16.2</v>
          </cell>
          <cell r="J227">
            <v>27</v>
          </cell>
        </row>
        <row r="228">
          <cell r="B228">
            <v>0</v>
          </cell>
          <cell r="C228">
            <v>0</v>
          </cell>
          <cell r="D228">
            <v>0</v>
          </cell>
          <cell r="E228">
            <v>0</v>
          </cell>
          <cell r="F228">
            <v>0</v>
          </cell>
          <cell r="G228">
            <v>0</v>
          </cell>
          <cell r="H228">
            <v>8.1</v>
          </cell>
          <cell r="I228">
            <v>16.2</v>
          </cell>
          <cell r="J228">
            <v>27</v>
          </cell>
        </row>
        <row r="229">
          <cell r="B229">
            <v>0</v>
          </cell>
          <cell r="C229">
            <v>0</v>
          </cell>
          <cell r="D229">
            <v>0</v>
          </cell>
          <cell r="E229">
            <v>0</v>
          </cell>
          <cell r="F229">
            <v>0</v>
          </cell>
          <cell r="G229">
            <v>0</v>
          </cell>
          <cell r="H229">
            <v>8.1</v>
          </cell>
          <cell r="I229">
            <v>16.2</v>
          </cell>
          <cell r="J229">
            <v>27</v>
          </cell>
        </row>
        <row r="230">
          <cell r="B230">
            <v>0</v>
          </cell>
          <cell r="C230">
            <v>0</v>
          </cell>
          <cell r="D230">
            <v>0</v>
          </cell>
          <cell r="E230">
            <v>0</v>
          </cell>
          <cell r="F230">
            <v>0</v>
          </cell>
          <cell r="G230">
            <v>0</v>
          </cell>
          <cell r="H230">
            <v>8.1</v>
          </cell>
          <cell r="I230">
            <v>16.2</v>
          </cell>
          <cell r="J230">
            <v>27</v>
          </cell>
        </row>
        <row r="231">
          <cell r="B231">
            <v>0</v>
          </cell>
          <cell r="C231">
            <v>0</v>
          </cell>
          <cell r="D231">
            <v>0</v>
          </cell>
          <cell r="E231">
            <v>0</v>
          </cell>
          <cell r="F231">
            <v>0</v>
          </cell>
          <cell r="G231">
            <v>0</v>
          </cell>
          <cell r="H231">
            <v>8.1</v>
          </cell>
          <cell r="I231">
            <v>16.2</v>
          </cell>
          <cell r="J231">
            <v>27</v>
          </cell>
        </row>
        <row r="232">
          <cell r="B232">
            <v>0</v>
          </cell>
          <cell r="C232">
            <v>0</v>
          </cell>
          <cell r="D232">
            <v>0</v>
          </cell>
          <cell r="E232">
            <v>0</v>
          </cell>
          <cell r="F232">
            <v>0</v>
          </cell>
          <cell r="G232">
            <v>0</v>
          </cell>
          <cell r="H232">
            <v>8.1</v>
          </cell>
          <cell r="I232">
            <v>16.2</v>
          </cell>
          <cell r="J232">
            <v>27</v>
          </cell>
        </row>
        <row r="233">
          <cell r="B233">
            <v>0</v>
          </cell>
          <cell r="C233">
            <v>0</v>
          </cell>
          <cell r="D233">
            <v>0</v>
          </cell>
          <cell r="E233">
            <v>0</v>
          </cell>
          <cell r="F233">
            <v>0</v>
          </cell>
          <cell r="G233">
            <v>0</v>
          </cell>
          <cell r="H233">
            <v>8.1</v>
          </cell>
          <cell r="I233">
            <v>16.2</v>
          </cell>
          <cell r="J233">
            <v>27</v>
          </cell>
        </row>
        <row r="234">
          <cell r="B234">
            <v>0</v>
          </cell>
          <cell r="C234">
            <v>0</v>
          </cell>
          <cell r="D234">
            <v>0</v>
          </cell>
          <cell r="E234">
            <v>0</v>
          </cell>
          <cell r="F234">
            <v>0</v>
          </cell>
          <cell r="G234">
            <v>0</v>
          </cell>
          <cell r="H234">
            <v>8.1</v>
          </cell>
          <cell r="I234">
            <v>16.2</v>
          </cell>
          <cell r="J234">
            <v>27</v>
          </cell>
        </row>
        <row r="235">
          <cell r="B235">
            <v>0</v>
          </cell>
          <cell r="C235">
            <v>0</v>
          </cell>
          <cell r="D235">
            <v>0</v>
          </cell>
          <cell r="E235">
            <v>0</v>
          </cell>
          <cell r="F235">
            <v>0</v>
          </cell>
          <cell r="G235">
            <v>0</v>
          </cell>
          <cell r="H235">
            <v>8.1</v>
          </cell>
          <cell r="I235">
            <v>16.2</v>
          </cell>
          <cell r="J235">
            <v>27</v>
          </cell>
        </row>
        <row r="236">
          <cell r="B236">
            <v>0</v>
          </cell>
          <cell r="C236">
            <v>0</v>
          </cell>
          <cell r="D236">
            <v>0</v>
          </cell>
          <cell r="E236">
            <v>0</v>
          </cell>
          <cell r="F236">
            <v>0</v>
          </cell>
          <cell r="G236">
            <v>0</v>
          </cell>
          <cell r="H236">
            <v>8.1</v>
          </cell>
          <cell r="I236">
            <v>16.2</v>
          </cell>
          <cell r="J236">
            <v>27</v>
          </cell>
        </row>
        <row r="237">
          <cell r="B237">
            <v>0</v>
          </cell>
          <cell r="C237">
            <v>0</v>
          </cell>
          <cell r="D237">
            <v>0</v>
          </cell>
          <cell r="E237">
            <v>0</v>
          </cell>
          <cell r="F237">
            <v>0</v>
          </cell>
          <cell r="G237">
            <v>0</v>
          </cell>
          <cell r="H237">
            <v>8.1</v>
          </cell>
          <cell r="I237">
            <v>16.2</v>
          </cell>
          <cell r="J237">
            <v>27</v>
          </cell>
        </row>
        <row r="238">
          <cell r="B238">
            <v>0</v>
          </cell>
          <cell r="C238">
            <v>0</v>
          </cell>
          <cell r="D238">
            <v>0</v>
          </cell>
          <cell r="E238">
            <v>0</v>
          </cell>
          <cell r="F238">
            <v>0</v>
          </cell>
          <cell r="G238">
            <v>0</v>
          </cell>
          <cell r="I238">
            <v>16.2</v>
          </cell>
          <cell r="J238">
            <v>27</v>
          </cell>
        </row>
        <row r="239">
          <cell r="B239">
            <v>45907</v>
          </cell>
          <cell r="C239">
            <v>12.3879</v>
          </cell>
          <cell r="D239">
            <v>11.3383</v>
          </cell>
          <cell r="E239">
            <v>0.4945</v>
          </cell>
          <cell r="F239">
            <v>0.55510000000000004</v>
          </cell>
          <cell r="G239">
            <v>0</v>
          </cell>
          <cell r="J239">
            <v>27</v>
          </cell>
        </row>
        <row r="241">
          <cell r="B241" t="str">
            <v>Evolução DEC Conjunto Embu Guaçu</v>
          </cell>
        </row>
        <row r="242">
          <cell r="B242" t="str">
            <v>CONSUM</v>
          </cell>
          <cell r="C242" t="str">
            <v>TOTAL</v>
          </cell>
          <cell r="D242" t="str">
            <v>NPROG</v>
          </cell>
          <cell r="E242" t="str">
            <v>PROG</v>
          </cell>
          <cell r="F242" t="str">
            <v>SUBT INT</v>
          </cell>
          <cell r="G242" t="str">
            <v>SUBT EXT</v>
          </cell>
          <cell r="H242" t="str">
            <v>Padrão Mensal = 12,3</v>
          </cell>
          <cell r="I242" t="str">
            <v>Padrão Trimestral = 24,6</v>
          </cell>
          <cell r="J242" t="str">
            <v>Padrão Anual = 41</v>
          </cell>
        </row>
        <row r="243">
          <cell r="B243">
            <v>9411</v>
          </cell>
          <cell r="C243">
            <v>3.8506999999999998</v>
          </cell>
          <cell r="D243">
            <v>3.84</v>
          </cell>
          <cell r="E243">
            <v>1.0699999999999999E-2</v>
          </cell>
          <cell r="F243">
            <v>0</v>
          </cell>
          <cell r="G243">
            <v>0</v>
          </cell>
          <cell r="H243">
            <v>12.3</v>
          </cell>
          <cell r="I243">
            <v>24.6</v>
          </cell>
          <cell r="J243">
            <v>41</v>
          </cell>
        </row>
        <row r="244">
          <cell r="B244">
            <v>9411</v>
          </cell>
          <cell r="C244">
            <v>1.6035999999999999</v>
          </cell>
          <cell r="D244">
            <v>1.4798</v>
          </cell>
          <cell r="E244">
            <v>0.12379999999999999</v>
          </cell>
          <cell r="F244">
            <v>0</v>
          </cell>
          <cell r="G244">
            <v>0</v>
          </cell>
          <cell r="H244">
            <v>12.3</v>
          </cell>
          <cell r="I244">
            <v>24.6</v>
          </cell>
          <cell r="J244">
            <v>41</v>
          </cell>
        </row>
        <row r="245">
          <cell r="B245">
            <v>9411</v>
          </cell>
          <cell r="C245">
            <v>0.4098</v>
          </cell>
          <cell r="D245">
            <v>0.4098</v>
          </cell>
          <cell r="E245">
            <v>0</v>
          </cell>
          <cell r="F245">
            <v>0</v>
          </cell>
          <cell r="G245">
            <v>0</v>
          </cell>
          <cell r="H245">
            <v>12.3</v>
          </cell>
          <cell r="I245">
            <v>24.6</v>
          </cell>
          <cell r="J245">
            <v>41</v>
          </cell>
        </row>
        <row r="246">
          <cell r="B246">
            <v>9411</v>
          </cell>
          <cell r="C246">
            <v>5.8640999999999996</v>
          </cell>
          <cell r="D246">
            <v>5.7295999999999996</v>
          </cell>
          <cell r="E246">
            <v>0.13450000000000001</v>
          </cell>
          <cell r="F246">
            <v>0</v>
          </cell>
          <cell r="G246">
            <v>0</v>
          </cell>
          <cell r="H246">
            <v>12.3</v>
          </cell>
          <cell r="I246">
            <v>24.6</v>
          </cell>
          <cell r="J246">
            <v>41</v>
          </cell>
        </row>
        <row r="247">
          <cell r="B247">
            <v>0</v>
          </cell>
          <cell r="C247">
            <v>0</v>
          </cell>
          <cell r="D247">
            <v>0</v>
          </cell>
          <cell r="E247">
            <v>0</v>
          </cell>
          <cell r="F247">
            <v>0</v>
          </cell>
          <cell r="G247">
            <v>0</v>
          </cell>
          <cell r="H247">
            <v>12.3</v>
          </cell>
          <cell r="I247">
            <v>24.6</v>
          </cell>
          <cell r="J247">
            <v>41</v>
          </cell>
        </row>
        <row r="248">
          <cell r="B248">
            <v>0</v>
          </cell>
          <cell r="C248">
            <v>0</v>
          </cell>
          <cell r="D248">
            <v>0</v>
          </cell>
          <cell r="E248">
            <v>0</v>
          </cell>
          <cell r="F248">
            <v>0</v>
          </cell>
          <cell r="G248">
            <v>0</v>
          </cell>
          <cell r="H248">
            <v>12.3</v>
          </cell>
          <cell r="I248">
            <v>24.6</v>
          </cell>
          <cell r="J248">
            <v>41</v>
          </cell>
        </row>
        <row r="249">
          <cell r="B249">
            <v>0</v>
          </cell>
          <cell r="C249">
            <v>0</v>
          </cell>
          <cell r="D249">
            <v>0</v>
          </cell>
          <cell r="E249">
            <v>0</v>
          </cell>
          <cell r="F249">
            <v>0</v>
          </cell>
          <cell r="G249">
            <v>0</v>
          </cell>
          <cell r="H249">
            <v>12.3</v>
          </cell>
          <cell r="I249">
            <v>24.6</v>
          </cell>
          <cell r="J249">
            <v>41</v>
          </cell>
        </row>
        <row r="250">
          <cell r="B250">
            <v>0</v>
          </cell>
          <cell r="C250">
            <v>0</v>
          </cell>
          <cell r="D250">
            <v>0</v>
          </cell>
          <cell r="E250">
            <v>0</v>
          </cell>
          <cell r="F250">
            <v>0</v>
          </cell>
          <cell r="G250">
            <v>0</v>
          </cell>
          <cell r="H250">
            <v>12.3</v>
          </cell>
          <cell r="I250">
            <v>24.6</v>
          </cell>
          <cell r="J250">
            <v>41</v>
          </cell>
        </row>
        <row r="251">
          <cell r="B251">
            <v>0</v>
          </cell>
          <cell r="C251">
            <v>0</v>
          </cell>
          <cell r="D251">
            <v>0</v>
          </cell>
          <cell r="E251">
            <v>0</v>
          </cell>
          <cell r="F251">
            <v>0</v>
          </cell>
          <cell r="G251">
            <v>0</v>
          </cell>
          <cell r="H251">
            <v>12.3</v>
          </cell>
          <cell r="I251">
            <v>24.6</v>
          </cell>
          <cell r="J251">
            <v>41</v>
          </cell>
        </row>
        <row r="252">
          <cell r="B252">
            <v>0</v>
          </cell>
          <cell r="C252">
            <v>0</v>
          </cell>
          <cell r="D252">
            <v>0</v>
          </cell>
          <cell r="E252">
            <v>0</v>
          </cell>
          <cell r="F252">
            <v>0</v>
          </cell>
          <cell r="G252">
            <v>0</v>
          </cell>
          <cell r="H252">
            <v>12.3</v>
          </cell>
          <cell r="I252">
            <v>24.6</v>
          </cell>
          <cell r="J252">
            <v>41</v>
          </cell>
        </row>
        <row r="253">
          <cell r="B253">
            <v>0</v>
          </cell>
          <cell r="C253">
            <v>0</v>
          </cell>
          <cell r="D253">
            <v>0</v>
          </cell>
          <cell r="E253">
            <v>0</v>
          </cell>
          <cell r="F253">
            <v>0</v>
          </cell>
          <cell r="G253">
            <v>0</v>
          </cell>
          <cell r="H253">
            <v>12.3</v>
          </cell>
          <cell r="I253">
            <v>24.6</v>
          </cell>
          <cell r="J253">
            <v>41</v>
          </cell>
        </row>
        <row r="254">
          <cell r="B254">
            <v>0</v>
          </cell>
          <cell r="C254">
            <v>0</v>
          </cell>
          <cell r="D254">
            <v>0</v>
          </cell>
          <cell r="E254">
            <v>0</v>
          </cell>
          <cell r="F254">
            <v>0</v>
          </cell>
          <cell r="G254">
            <v>0</v>
          </cell>
          <cell r="H254">
            <v>12.3</v>
          </cell>
          <cell r="I254">
            <v>24.6</v>
          </cell>
          <cell r="J254">
            <v>41</v>
          </cell>
        </row>
        <row r="255">
          <cell r="B255">
            <v>0</v>
          </cell>
          <cell r="C255">
            <v>0</v>
          </cell>
          <cell r="D255">
            <v>0</v>
          </cell>
          <cell r="E255">
            <v>0</v>
          </cell>
          <cell r="F255">
            <v>0</v>
          </cell>
          <cell r="G255">
            <v>0</v>
          </cell>
          <cell r="H255">
            <v>12.3</v>
          </cell>
          <cell r="I255">
            <v>24.6</v>
          </cell>
          <cell r="J255">
            <v>41</v>
          </cell>
        </row>
        <row r="256">
          <cell r="B256">
            <v>0</v>
          </cell>
          <cell r="C256">
            <v>0</v>
          </cell>
          <cell r="D256">
            <v>0</v>
          </cell>
          <cell r="E256">
            <v>0</v>
          </cell>
          <cell r="F256">
            <v>0</v>
          </cell>
          <cell r="G256">
            <v>0</v>
          </cell>
          <cell r="H256">
            <v>12.3</v>
          </cell>
          <cell r="I256">
            <v>24.6</v>
          </cell>
          <cell r="J256">
            <v>41</v>
          </cell>
        </row>
        <row r="257">
          <cell r="B257">
            <v>0</v>
          </cell>
          <cell r="C257">
            <v>0</v>
          </cell>
          <cell r="D257">
            <v>0</v>
          </cell>
          <cell r="E257">
            <v>0</v>
          </cell>
          <cell r="F257">
            <v>0</v>
          </cell>
          <cell r="G257">
            <v>0</v>
          </cell>
          <cell r="H257">
            <v>12.3</v>
          </cell>
          <cell r="I257">
            <v>24.6</v>
          </cell>
          <cell r="J257">
            <v>41</v>
          </cell>
        </row>
        <row r="258">
          <cell r="B258">
            <v>0</v>
          </cell>
          <cell r="C258">
            <v>0</v>
          </cell>
          <cell r="D258">
            <v>0</v>
          </cell>
          <cell r="E258">
            <v>0</v>
          </cell>
          <cell r="F258">
            <v>0</v>
          </cell>
          <cell r="G258">
            <v>0</v>
          </cell>
          <cell r="I258">
            <v>24.6</v>
          </cell>
          <cell r="J258">
            <v>41</v>
          </cell>
        </row>
        <row r="259">
          <cell r="B259">
            <v>9411</v>
          </cell>
          <cell r="C259">
            <v>5.8640999999999996</v>
          </cell>
          <cell r="D259">
            <v>5.7295999999999996</v>
          </cell>
          <cell r="E259">
            <v>0.13450000000000001</v>
          </cell>
          <cell r="F259">
            <v>0</v>
          </cell>
          <cell r="G259">
            <v>0</v>
          </cell>
          <cell r="J259">
            <v>41</v>
          </cell>
        </row>
        <row r="261">
          <cell r="B261" t="str">
            <v>Evolução DEC Conjunto Ermelino Matarazzo</v>
          </cell>
        </row>
        <row r="262">
          <cell r="B262" t="str">
            <v>CONSUM</v>
          </cell>
          <cell r="C262" t="str">
            <v>TOTAL</v>
          </cell>
          <cell r="D262" t="str">
            <v>NPROG</v>
          </cell>
          <cell r="E262" t="str">
            <v>PROG</v>
          </cell>
          <cell r="F262" t="str">
            <v>SUBT INT</v>
          </cell>
          <cell r="G262" t="str">
            <v>SUBT EXT</v>
          </cell>
          <cell r="H262" t="str">
            <v>Padrão Mensal = 2,7</v>
          </cell>
          <cell r="I262" t="str">
            <v>Padrão Trimestral = 5,4</v>
          </cell>
          <cell r="J262" t="str">
            <v>Padrão Anual = 9</v>
          </cell>
        </row>
        <row r="263">
          <cell r="B263">
            <v>81284</v>
          </cell>
          <cell r="C263">
            <v>3.4773000000000001</v>
          </cell>
          <cell r="D263">
            <v>2.9558</v>
          </cell>
          <cell r="E263">
            <v>3.7999999999999999E-2</v>
          </cell>
          <cell r="F263">
            <v>0.48349999999999999</v>
          </cell>
          <cell r="G263">
            <v>0</v>
          </cell>
          <cell r="H263">
            <v>2.7</v>
          </cell>
          <cell r="I263">
            <v>5.4</v>
          </cell>
          <cell r="J263">
            <v>9</v>
          </cell>
        </row>
        <row r="264">
          <cell r="B264">
            <v>81787</v>
          </cell>
          <cell r="C264">
            <v>0.50290000000000001</v>
          </cell>
          <cell r="D264">
            <v>0.4733</v>
          </cell>
          <cell r="E264">
            <v>2.9600000000000001E-2</v>
          </cell>
          <cell r="F264">
            <v>0</v>
          </cell>
          <cell r="G264">
            <v>0</v>
          </cell>
          <cell r="H264">
            <v>2.7</v>
          </cell>
          <cell r="I264">
            <v>5.4</v>
          </cell>
          <cell r="J264">
            <v>9</v>
          </cell>
        </row>
        <row r="265">
          <cell r="B265">
            <v>81305</v>
          </cell>
          <cell r="C265">
            <v>0.69450000000000001</v>
          </cell>
          <cell r="D265">
            <v>0.67789999999999995</v>
          </cell>
          <cell r="E265">
            <v>1.66E-2</v>
          </cell>
          <cell r="F265">
            <v>0</v>
          </cell>
          <cell r="G265">
            <v>0</v>
          </cell>
          <cell r="H265">
            <v>2.7</v>
          </cell>
          <cell r="I265">
            <v>5.4</v>
          </cell>
          <cell r="J265">
            <v>9</v>
          </cell>
        </row>
        <row r="266">
          <cell r="B266">
            <v>81459</v>
          </cell>
          <cell r="C266">
            <v>4.6679000000000004</v>
          </cell>
          <cell r="D266">
            <v>4.1013000000000002</v>
          </cell>
          <cell r="E266">
            <v>8.4199999999999997E-2</v>
          </cell>
          <cell r="F266">
            <v>0.48249999999999998</v>
          </cell>
          <cell r="G266">
            <v>0</v>
          </cell>
          <cell r="H266">
            <v>2.7</v>
          </cell>
          <cell r="I266">
            <v>5.4</v>
          </cell>
          <cell r="J266">
            <v>9</v>
          </cell>
        </row>
        <row r="267">
          <cell r="B267">
            <v>0</v>
          </cell>
          <cell r="C267">
            <v>0</v>
          </cell>
          <cell r="D267">
            <v>0</v>
          </cell>
          <cell r="E267">
            <v>0</v>
          </cell>
          <cell r="F267">
            <v>0</v>
          </cell>
          <cell r="G267">
            <v>0</v>
          </cell>
          <cell r="H267">
            <v>2.7</v>
          </cell>
          <cell r="I267">
            <v>5.4</v>
          </cell>
          <cell r="J267">
            <v>9</v>
          </cell>
        </row>
        <row r="268">
          <cell r="B268">
            <v>0</v>
          </cell>
          <cell r="C268">
            <v>0</v>
          </cell>
          <cell r="D268">
            <v>0</v>
          </cell>
          <cell r="E268">
            <v>0</v>
          </cell>
          <cell r="F268">
            <v>0</v>
          </cell>
          <cell r="G268">
            <v>0</v>
          </cell>
          <cell r="H268">
            <v>2.7</v>
          </cell>
          <cell r="I268">
            <v>5.4</v>
          </cell>
          <cell r="J268">
            <v>9</v>
          </cell>
        </row>
        <row r="269">
          <cell r="B269">
            <v>0</v>
          </cell>
          <cell r="C269">
            <v>0</v>
          </cell>
          <cell r="D269">
            <v>0</v>
          </cell>
          <cell r="E269">
            <v>0</v>
          </cell>
          <cell r="F269">
            <v>0</v>
          </cell>
          <cell r="G269">
            <v>0</v>
          </cell>
          <cell r="H269">
            <v>2.7</v>
          </cell>
          <cell r="I269">
            <v>5.4</v>
          </cell>
          <cell r="J269">
            <v>9</v>
          </cell>
        </row>
        <row r="270">
          <cell r="B270">
            <v>0</v>
          </cell>
          <cell r="C270">
            <v>0</v>
          </cell>
          <cell r="D270">
            <v>0</v>
          </cell>
          <cell r="E270">
            <v>0</v>
          </cell>
          <cell r="F270">
            <v>0</v>
          </cell>
          <cell r="G270">
            <v>0</v>
          </cell>
          <cell r="H270">
            <v>2.7</v>
          </cell>
          <cell r="I270">
            <v>5.4</v>
          </cell>
          <cell r="J270">
            <v>9</v>
          </cell>
        </row>
        <row r="271">
          <cell r="B271">
            <v>0</v>
          </cell>
          <cell r="C271">
            <v>0</v>
          </cell>
          <cell r="D271">
            <v>0</v>
          </cell>
          <cell r="E271">
            <v>0</v>
          </cell>
          <cell r="F271">
            <v>0</v>
          </cell>
          <cell r="G271">
            <v>0</v>
          </cell>
          <cell r="H271">
            <v>2.7</v>
          </cell>
          <cell r="I271">
            <v>5.4</v>
          </cell>
          <cell r="J271">
            <v>9</v>
          </cell>
        </row>
        <row r="272">
          <cell r="B272">
            <v>0</v>
          </cell>
          <cell r="C272">
            <v>0</v>
          </cell>
          <cell r="D272">
            <v>0</v>
          </cell>
          <cell r="E272">
            <v>0</v>
          </cell>
          <cell r="F272">
            <v>0</v>
          </cell>
          <cell r="G272">
            <v>0</v>
          </cell>
          <cell r="H272">
            <v>2.7</v>
          </cell>
          <cell r="I272">
            <v>5.4</v>
          </cell>
          <cell r="J272">
            <v>9</v>
          </cell>
        </row>
        <row r="273">
          <cell r="B273">
            <v>0</v>
          </cell>
          <cell r="C273">
            <v>0</v>
          </cell>
          <cell r="D273">
            <v>0</v>
          </cell>
          <cell r="E273">
            <v>0</v>
          </cell>
          <cell r="F273">
            <v>0</v>
          </cell>
          <cell r="G273">
            <v>0</v>
          </cell>
          <cell r="H273">
            <v>2.7</v>
          </cell>
          <cell r="I273">
            <v>5.4</v>
          </cell>
          <cell r="J273">
            <v>9</v>
          </cell>
        </row>
        <row r="274">
          <cell r="B274">
            <v>0</v>
          </cell>
          <cell r="C274">
            <v>0</v>
          </cell>
          <cell r="D274">
            <v>0</v>
          </cell>
          <cell r="E274">
            <v>0</v>
          </cell>
          <cell r="F274">
            <v>0</v>
          </cell>
          <cell r="G274">
            <v>0</v>
          </cell>
          <cell r="H274">
            <v>2.7</v>
          </cell>
          <cell r="I274">
            <v>5.4</v>
          </cell>
          <cell r="J274">
            <v>9</v>
          </cell>
        </row>
        <row r="275">
          <cell r="B275">
            <v>0</v>
          </cell>
          <cell r="C275">
            <v>0</v>
          </cell>
          <cell r="D275">
            <v>0</v>
          </cell>
          <cell r="E275">
            <v>0</v>
          </cell>
          <cell r="F275">
            <v>0</v>
          </cell>
          <cell r="G275">
            <v>0</v>
          </cell>
          <cell r="H275">
            <v>2.7</v>
          </cell>
          <cell r="I275">
            <v>5.4</v>
          </cell>
          <cell r="J275">
            <v>9</v>
          </cell>
        </row>
        <row r="276">
          <cell r="B276">
            <v>0</v>
          </cell>
          <cell r="C276">
            <v>0</v>
          </cell>
          <cell r="D276">
            <v>0</v>
          </cell>
          <cell r="E276">
            <v>0</v>
          </cell>
          <cell r="F276">
            <v>0</v>
          </cell>
          <cell r="G276">
            <v>0</v>
          </cell>
          <cell r="H276">
            <v>2.7</v>
          </cell>
          <cell r="I276">
            <v>5.4</v>
          </cell>
          <cell r="J276">
            <v>9</v>
          </cell>
        </row>
        <row r="277">
          <cell r="B277">
            <v>0</v>
          </cell>
          <cell r="C277">
            <v>0</v>
          </cell>
          <cell r="D277">
            <v>0</v>
          </cell>
          <cell r="E277">
            <v>0</v>
          </cell>
          <cell r="F277">
            <v>0</v>
          </cell>
          <cell r="G277">
            <v>0</v>
          </cell>
          <cell r="H277">
            <v>2.7</v>
          </cell>
          <cell r="I277">
            <v>5.4</v>
          </cell>
          <cell r="J277">
            <v>9</v>
          </cell>
        </row>
        <row r="278">
          <cell r="B278">
            <v>0</v>
          </cell>
          <cell r="C278">
            <v>0</v>
          </cell>
          <cell r="D278">
            <v>0</v>
          </cell>
          <cell r="E278">
            <v>0</v>
          </cell>
          <cell r="F278">
            <v>0</v>
          </cell>
          <cell r="G278">
            <v>0</v>
          </cell>
          <cell r="I278">
            <v>5.4</v>
          </cell>
          <cell r="J278">
            <v>9</v>
          </cell>
        </row>
        <row r="279">
          <cell r="B279">
            <v>81459</v>
          </cell>
          <cell r="C279">
            <v>4.6679000000000004</v>
          </cell>
          <cell r="D279">
            <v>4.1013000000000002</v>
          </cell>
          <cell r="E279">
            <v>8.4199999999999997E-2</v>
          </cell>
          <cell r="F279">
            <v>0.48249999999999998</v>
          </cell>
          <cell r="G279">
            <v>0</v>
          </cell>
          <cell r="J279">
            <v>9</v>
          </cell>
        </row>
        <row r="281">
          <cell r="B281" t="str">
            <v>Evolução DEC Conjunto Guaianazes</v>
          </cell>
        </row>
        <row r="282">
          <cell r="B282" t="str">
            <v>CONSUM</v>
          </cell>
          <cell r="C282" t="str">
            <v>TOTAL</v>
          </cell>
          <cell r="D282" t="str">
            <v>NPROG</v>
          </cell>
          <cell r="E282" t="str">
            <v>PROG</v>
          </cell>
          <cell r="F282" t="str">
            <v>SUBT INT</v>
          </cell>
          <cell r="G282" t="str">
            <v>SUBT EXT</v>
          </cell>
          <cell r="H282" t="str">
            <v>Padrão Mensal = 3,3</v>
          </cell>
          <cell r="I282" t="str">
            <v>Padrão Trimestral = 6,6</v>
          </cell>
          <cell r="J282" t="str">
            <v>Padrão Anual = 11</v>
          </cell>
        </row>
        <row r="283">
          <cell r="B283">
            <v>57986</v>
          </cell>
          <cell r="C283">
            <v>0.95269999999999999</v>
          </cell>
          <cell r="D283">
            <v>0.8881</v>
          </cell>
          <cell r="E283">
            <v>2.81E-2</v>
          </cell>
          <cell r="F283">
            <v>3.6499999999999998E-2</v>
          </cell>
          <cell r="G283">
            <v>0</v>
          </cell>
          <cell r="H283">
            <v>3.3</v>
          </cell>
          <cell r="I283">
            <v>6.6</v>
          </cell>
          <cell r="J283">
            <v>11</v>
          </cell>
        </row>
        <row r="284">
          <cell r="B284">
            <v>58321</v>
          </cell>
          <cell r="C284">
            <v>0.85129999999999995</v>
          </cell>
          <cell r="D284">
            <v>0.75619999999999998</v>
          </cell>
          <cell r="E284">
            <v>9.5100000000000004E-2</v>
          </cell>
          <cell r="F284">
            <v>0</v>
          </cell>
          <cell r="G284">
            <v>0</v>
          </cell>
          <cell r="H284">
            <v>3.3</v>
          </cell>
          <cell r="I284">
            <v>6.6</v>
          </cell>
          <cell r="J284">
            <v>11</v>
          </cell>
        </row>
        <row r="285">
          <cell r="B285">
            <v>58406</v>
          </cell>
          <cell r="C285">
            <v>0.22989999999999999</v>
          </cell>
          <cell r="D285">
            <v>0.1691</v>
          </cell>
          <cell r="E285">
            <v>6.08E-2</v>
          </cell>
          <cell r="F285">
            <v>0</v>
          </cell>
          <cell r="G285">
            <v>0</v>
          </cell>
          <cell r="H285">
            <v>3.3</v>
          </cell>
          <cell r="I285">
            <v>6.6</v>
          </cell>
          <cell r="J285">
            <v>11</v>
          </cell>
        </row>
        <row r="286">
          <cell r="B286">
            <v>58238</v>
          </cell>
          <cell r="C286">
            <v>2.0316999999999998</v>
          </cell>
          <cell r="D286">
            <v>1.8110999999999999</v>
          </cell>
          <cell r="E286">
            <v>0.1842</v>
          </cell>
          <cell r="F286">
            <v>3.6299999999999999E-2</v>
          </cell>
          <cell r="G286">
            <v>0</v>
          </cell>
          <cell r="H286">
            <v>3.3</v>
          </cell>
          <cell r="I286">
            <v>6.6</v>
          </cell>
          <cell r="J286">
            <v>11</v>
          </cell>
        </row>
        <row r="287">
          <cell r="B287">
            <v>0</v>
          </cell>
          <cell r="C287">
            <v>0</v>
          </cell>
          <cell r="D287">
            <v>0</v>
          </cell>
          <cell r="E287">
            <v>0</v>
          </cell>
          <cell r="F287">
            <v>0</v>
          </cell>
          <cell r="G287">
            <v>0</v>
          </cell>
          <cell r="H287">
            <v>3.3</v>
          </cell>
          <cell r="I287">
            <v>6.6</v>
          </cell>
          <cell r="J287">
            <v>11</v>
          </cell>
        </row>
        <row r="288">
          <cell r="B288">
            <v>0</v>
          </cell>
          <cell r="C288">
            <v>0</v>
          </cell>
          <cell r="D288">
            <v>0</v>
          </cell>
          <cell r="E288">
            <v>0</v>
          </cell>
          <cell r="F288">
            <v>0</v>
          </cell>
          <cell r="G288">
            <v>0</v>
          </cell>
          <cell r="H288">
            <v>3.3</v>
          </cell>
          <cell r="I288">
            <v>6.6</v>
          </cell>
          <cell r="J288">
            <v>11</v>
          </cell>
        </row>
        <row r="289">
          <cell r="B289">
            <v>0</v>
          </cell>
          <cell r="C289">
            <v>0</v>
          </cell>
          <cell r="D289">
            <v>0</v>
          </cell>
          <cell r="E289">
            <v>0</v>
          </cell>
          <cell r="F289">
            <v>0</v>
          </cell>
          <cell r="G289">
            <v>0</v>
          </cell>
          <cell r="H289">
            <v>3.3</v>
          </cell>
          <cell r="I289">
            <v>6.6</v>
          </cell>
          <cell r="J289">
            <v>11</v>
          </cell>
        </row>
        <row r="290">
          <cell r="B290">
            <v>0</v>
          </cell>
          <cell r="C290">
            <v>0</v>
          </cell>
          <cell r="D290">
            <v>0</v>
          </cell>
          <cell r="E290">
            <v>0</v>
          </cell>
          <cell r="F290">
            <v>0</v>
          </cell>
          <cell r="G290">
            <v>0</v>
          </cell>
          <cell r="H290">
            <v>3.3</v>
          </cell>
          <cell r="I290">
            <v>6.6</v>
          </cell>
          <cell r="J290">
            <v>11</v>
          </cell>
        </row>
        <row r="291">
          <cell r="B291">
            <v>0</v>
          </cell>
          <cell r="C291">
            <v>0</v>
          </cell>
          <cell r="D291">
            <v>0</v>
          </cell>
          <cell r="E291">
            <v>0</v>
          </cell>
          <cell r="F291">
            <v>0</v>
          </cell>
          <cell r="G291">
            <v>0</v>
          </cell>
          <cell r="H291">
            <v>3.3</v>
          </cell>
          <cell r="I291">
            <v>6.6</v>
          </cell>
          <cell r="J291">
            <v>11</v>
          </cell>
        </row>
        <row r="292">
          <cell r="B292">
            <v>0</v>
          </cell>
          <cell r="C292">
            <v>0</v>
          </cell>
          <cell r="D292">
            <v>0</v>
          </cell>
          <cell r="E292">
            <v>0</v>
          </cell>
          <cell r="F292">
            <v>0</v>
          </cell>
          <cell r="G292">
            <v>0</v>
          </cell>
          <cell r="H292">
            <v>3.3</v>
          </cell>
          <cell r="I292">
            <v>6.6</v>
          </cell>
          <cell r="J292">
            <v>11</v>
          </cell>
        </row>
        <row r="293">
          <cell r="B293">
            <v>0</v>
          </cell>
          <cell r="C293">
            <v>0</v>
          </cell>
          <cell r="D293">
            <v>0</v>
          </cell>
          <cell r="E293">
            <v>0</v>
          </cell>
          <cell r="F293">
            <v>0</v>
          </cell>
          <cell r="G293">
            <v>0</v>
          </cell>
          <cell r="H293">
            <v>3.3</v>
          </cell>
          <cell r="I293">
            <v>6.6</v>
          </cell>
          <cell r="J293">
            <v>11</v>
          </cell>
        </row>
        <row r="294">
          <cell r="B294">
            <v>0</v>
          </cell>
          <cell r="C294">
            <v>0</v>
          </cell>
          <cell r="D294">
            <v>0</v>
          </cell>
          <cell r="E294">
            <v>0</v>
          </cell>
          <cell r="F294">
            <v>0</v>
          </cell>
          <cell r="G294">
            <v>0</v>
          </cell>
          <cell r="H294">
            <v>3.3</v>
          </cell>
          <cell r="I294">
            <v>6.6</v>
          </cell>
          <cell r="J294">
            <v>11</v>
          </cell>
        </row>
        <row r="295">
          <cell r="B295">
            <v>0</v>
          </cell>
          <cell r="C295">
            <v>0</v>
          </cell>
          <cell r="D295">
            <v>0</v>
          </cell>
          <cell r="E295">
            <v>0</v>
          </cell>
          <cell r="F295">
            <v>0</v>
          </cell>
          <cell r="G295">
            <v>0</v>
          </cell>
          <cell r="H295">
            <v>3.3</v>
          </cell>
          <cell r="I295">
            <v>6.6</v>
          </cell>
          <cell r="J295">
            <v>11</v>
          </cell>
        </row>
        <row r="296">
          <cell r="B296">
            <v>0</v>
          </cell>
          <cell r="C296">
            <v>0</v>
          </cell>
          <cell r="D296">
            <v>0</v>
          </cell>
          <cell r="E296">
            <v>0</v>
          </cell>
          <cell r="F296">
            <v>0</v>
          </cell>
          <cell r="G296">
            <v>0</v>
          </cell>
          <cell r="H296">
            <v>3.3</v>
          </cell>
          <cell r="I296">
            <v>6.6</v>
          </cell>
          <cell r="J296">
            <v>11</v>
          </cell>
        </row>
        <row r="297">
          <cell r="B297">
            <v>0</v>
          </cell>
          <cell r="C297">
            <v>0</v>
          </cell>
          <cell r="D297">
            <v>0</v>
          </cell>
          <cell r="E297">
            <v>0</v>
          </cell>
          <cell r="F297">
            <v>0</v>
          </cell>
          <cell r="G297">
            <v>0</v>
          </cell>
          <cell r="H297">
            <v>3.3</v>
          </cell>
          <cell r="I297">
            <v>6.6</v>
          </cell>
          <cell r="J297">
            <v>11</v>
          </cell>
        </row>
        <row r="298">
          <cell r="B298">
            <v>0</v>
          </cell>
          <cell r="C298">
            <v>0</v>
          </cell>
          <cell r="D298">
            <v>0</v>
          </cell>
          <cell r="E298">
            <v>0</v>
          </cell>
          <cell r="F298">
            <v>0</v>
          </cell>
          <cell r="G298">
            <v>0</v>
          </cell>
          <cell r="I298">
            <v>6.6</v>
          </cell>
          <cell r="J298">
            <v>11</v>
          </cell>
        </row>
        <row r="299">
          <cell r="B299">
            <v>58238</v>
          </cell>
          <cell r="C299">
            <v>2.0316999999999998</v>
          </cell>
          <cell r="D299">
            <v>1.8110999999999999</v>
          </cell>
          <cell r="E299">
            <v>0.1842</v>
          </cell>
          <cell r="F299">
            <v>3.6299999999999999E-2</v>
          </cell>
          <cell r="G299">
            <v>0</v>
          </cell>
          <cell r="J299">
            <v>11</v>
          </cell>
        </row>
        <row r="301">
          <cell r="B301" t="str">
            <v>Evolução DEC Conjunto Interlagos</v>
          </cell>
        </row>
        <row r="302">
          <cell r="B302" t="str">
            <v>CONSUM</v>
          </cell>
          <cell r="C302" t="str">
            <v>TOTAL</v>
          </cell>
          <cell r="D302" t="str">
            <v>NPROG</v>
          </cell>
          <cell r="E302" t="str">
            <v>PROG</v>
          </cell>
          <cell r="F302" t="str">
            <v>SUBT INT</v>
          </cell>
          <cell r="G302" t="str">
            <v>SUBT EXT</v>
          </cell>
          <cell r="H302" t="str">
            <v>Padrão Mensal = 3</v>
          </cell>
          <cell r="I302" t="str">
            <v>Padrão Trimestral = 6</v>
          </cell>
          <cell r="J302" t="str">
            <v>Padrão Anual = 10</v>
          </cell>
        </row>
        <row r="303">
          <cell r="B303">
            <v>58927</v>
          </cell>
          <cell r="C303">
            <v>3.2692000000000001</v>
          </cell>
          <cell r="D303">
            <v>3.2686000000000002</v>
          </cell>
          <cell r="E303">
            <v>6.9999999999999999E-4</v>
          </cell>
          <cell r="F303">
            <v>0</v>
          </cell>
          <cell r="G303">
            <v>0</v>
          </cell>
          <cell r="H303">
            <v>3</v>
          </cell>
          <cell r="I303">
            <v>6</v>
          </cell>
          <cell r="J303">
            <v>10</v>
          </cell>
        </row>
        <row r="304">
          <cell r="B304">
            <v>58930</v>
          </cell>
          <cell r="C304">
            <v>0.69589999999999996</v>
          </cell>
          <cell r="D304">
            <v>0.6905</v>
          </cell>
          <cell r="E304">
            <v>2.7000000000000001E-3</v>
          </cell>
          <cell r="F304">
            <v>2.7000000000000001E-3</v>
          </cell>
          <cell r="G304">
            <v>0</v>
          </cell>
          <cell r="H304">
            <v>3</v>
          </cell>
          <cell r="I304">
            <v>6</v>
          </cell>
          <cell r="J304">
            <v>10</v>
          </cell>
        </row>
        <row r="305">
          <cell r="B305">
            <v>58563</v>
          </cell>
          <cell r="C305">
            <v>0.59489999999999998</v>
          </cell>
          <cell r="D305">
            <v>0.52510000000000001</v>
          </cell>
          <cell r="E305">
            <v>6.1899999999999997E-2</v>
          </cell>
          <cell r="F305">
            <v>8.0000000000000002E-3</v>
          </cell>
          <cell r="G305">
            <v>0</v>
          </cell>
          <cell r="H305">
            <v>3</v>
          </cell>
          <cell r="I305">
            <v>6</v>
          </cell>
          <cell r="J305">
            <v>10</v>
          </cell>
        </row>
        <row r="306">
          <cell r="B306">
            <v>58807</v>
          </cell>
          <cell r="C306">
            <v>4.5656999999999996</v>
          </cell>
          <cell r="D306">
            <v>4.4901</v>
          </cell>
          <cell r="E306">
            <v>6.5100000000000005E-2</v>
          </cell>
          <cell r="F306">
            <v>1.0699999999999999E-2</v>
          </cell>
          <cell r="G306">
            <v>0</v>
          </cell>
          <cell r="H306">
            <v>3</v>
          </cell>
          <cell r="I306">
            <v>6</v>
          </cell>
          <cell r="J306">
            <v>10</v>
          </cell>
        </row>
        <row r="307">
          <cell r="B307">
            <v>0</v>
          </cell>
          <cell r="C307">
            <v>0</v>
          </cell>
          <cell r="D307">
            <v>0</v>
          </cell>
          <cell r="E307">
            <v>0</v>
          </cell>
          <cell r="F307">
            <v>0</v>
          </cell>
          <cell r="G307">
            <v>0</v>
          </cell>
          <cell r="H307">
            <v>3</v>
          </cell>
          <cell r="I307">
            <v>6</v>
          </cell>
          <cell r="J307">
            <v>10</v>
          </cell>
        </row>
        <row r="308">
          <cell r="B308">
            <v>0</v>
          </cell>
          <cell r="C308">
            <v>0</v>
          </cell>
          <cell r="D308">
            <v>0</v>
          </cell>
          <cell r="E308">
            <v>0</v>
          </cell>
          <cell r="F308">
            <v>0</v>
          </cell>
          <cell r="G308">
            <v>0</v>
          </cell>
          <cell r="H308">
            <v>3</v>
          </cell>
          <cell r="I308">
            <v>6</v>
          </cell>
          <cell r="J308">
            <v>10</v>
          </cell>
        </row>
        <row r="309">
          <cell r="B309">
            <v>0</v>
          </cell>
          <cell r="C309">
            <v>0</v>
          </cell>
          <cell r="D309">
            <v>0</v>
          </cell>
          <cell r="E309">
            <v>0</v>
          </cell>
          <cell r="F309">
            <v>0</v>
          </cell>
          <cell r="G309">
            <v>0</v>
          </cell>
          <cell r="H309">
            <v>3</v>
          </cell>
          <cell r="I309">
            <v>6</v>
          </cell>
          <cell r="J309">
            <v>10</v>
          </cell>
        </row>
        <row r="310">
          <cell r="B310">
            <v>0</v>
          </cell>
          <cell r="C310">
            <v>0</v>
          </cell>
          <cell r="D310">
            <v>0</v>
          </cell>
          <cell r="E310">
            <v>0</v>
          </cell>
          <cell r="F310">
            <v>0</v>
          </cell>
          <cell r="G310">
            <v>0</v>
          </cell>
          <cell r="H310">
            <v>3</v>
          </cell>
          <cell r="I310">
            <v>6</v>
          </cell>
          <cell r="J310">
            <v>10</v>
          </cell>
        </row>
        <row r="311">
          <cell r="B311">
            <v>0</v>
          </cell>
          <cell r="C311">
            <v>0</v>
          </cell>
          <cell r="D311">
            <v>0</v>
          </cell>
          <cell r="E311">
            <v>0</v>
          </cell>
          <cell r="F311">
            <v>0</v>
          </cell>
          <cell r="G311">
            <v>0</v>
          </cell>
          <cell r="H311">
            <v>3</v>
          </cell>
          <cell r="I311">
            <v>6</v>
          </cell>
          <cell r="J311">
            <v>10</v>
          </cell>
        </row>
        <row r="312">
          <cell r="B312">
            <v>0</v>
          </cell>
          <cell r="C312">
            <v>0</v>
          </cell>
          <cell r="D312">
            <v>0</v>
          </cell>
          <cell r="E312">
            <v>0</v>
          </cell>
          <cell r="F312">
            <v>0</v>
          </cell>
          <cell r="G312">
            <v>0</v>
          </cell>
          <cell r="H312">
            <v>3</v>
          </cell>
          <cell r="I312">
            <v>6</v>
          </cell>
          <cell r="J312">
            <v>10</v>
          </cell>
        </row>
        <row r="313">
          <cell r="B313">
            <v>0</v>
          </cell>
          <cell r="C313">
            <v>0</v>
          </cell>
          <cell r="D313">
            <v>0</v>
          </cell>
          <cell r="E313">
            <v>0</v>
          </cell>
          <cell r="F313">
            <v>0</v>
          </cell>
          <cell r="G313">
            <v>0</v>
          </cell>
          <cell r="H313">
            <v>3</v>
          </cell>
          <cell r="I313">
            <v>6</v>
          </cell>
          <cell r="J313">
            <v>10</v>
          </cell>
        </row>
        <row r="314">
          <cell r="B314">
            <v>0</v>
          </cell>
          <cell r="C314">
            <v>0</v>
          </cell>
          <cell r="D314">
            <v>0</v>
          </cell>
          <cell r="E314">
            <v>0</v>
          </cell>
          <cell r="F314">
            <v>0</v>
          </cell>
          <cell r="G314">
            <v>0</v>
          </cell>
          <cell r="H314">
            <v>3</v>
          </cell>
          <cell r="I314">
            <v>6</v>
          </cell>
          <cell r="J314">
            <v>10</v>
          </cell>
        </row>
        <row r="315">
          <cell r="B315">
            <v>0</v>
          </cell>
          <cell r="C315">
            <v>0</v>
          </cell>
          <cell r="D315">
            <v>0</v>
          </cell>
          <cell r="E315">
            <v>0</v>
          </cell>
          <cell r="F315">
            <v>0</v>
          </cell>
          <cell r="G315">
            <v>0</v>
          </cell>
          <cell r="H315">
            <v>3</v>
          </cell>
          <cell r="I315">
            <v>6</v>
          </cell>
          <cell r="J315">
            <v>10</v>
          </cell>
        </row>
        <row r="316">
          <cell r="B316">
            <v>0</v>
          </cell>
          <cell r="C316">
            <v>0</v>
          </cell>
          <cell r="D316">
            <v>0</v>
          </cell>
          <cell r="E316">
            <v>0</v>
          </cell>
          <cell r="F316">
            <v>0</v>
          </cell>
          <cell r="G316">
            <v>0</v>
          </cell>
          <cell r="H316">
            <v>3</v>
          </cell>
          <cell r="I316">
            <v>6</v>
          </cell>
          <cell r="J316">
            <v>10</v>
          </cell>
        </row>
        <row r="317">
          <cell r="B317">
            <v>0</v>
          </cell>
          <cell r="C317">
            <v>0</v>
          </cell>
          <cell r="D317">
            <v>0</v>
          </cell>
          <cell r="E317">
            <v>0</v>
          </cell>
          <cell r="F317">
            <v>0</v>
          </cell>
          <cell r="G317">
            <v>0</v>
          </cell>
          <cell r="H317">
            <v>3</v>
          </cell>
          <cell r="I317">
            <v>6</v>
          </cell>
          <cell r="J317">
            <v>10</v>
          </cell>
        </row>
        <row r="318">
          <cell r="B318">
            <v>0</v>
          </cell>
          <cell r="C318">
            <v>0</v>
          </cell>
          <cell r="D318">
            <v>0</v>
          </cell>
          <cell r="E318">
            <v>0</v>
          </cell>
          <cell r="F318">
            <v>0</v>
          </cell>
          <cell r="G318">
            <v>0</v>
          </cell>
          <cell r="I318">
            <v>6</v>
          </cell>
          <cell r="J318">
            <v>10</v>
          </cell>
        </row>
        <row r="319">
          <cell r="B319">
            <v>58807</v>
          </cell>
          <cell r="C319">
            <v>4.5656999999999996</v>
          </cell>
          <cell r="D319">
            <v>4.4901</v>
          </cell>
          <cell r="E319">
            <v>6.5100000000000005E-2</v>
          </cell>
          <cell r="F319">
            <v>1.0699999999999999E-2</v>
          </cell>
          <cell r="G319">
            <v>0</v>
          </cell>
          <cell r="J319">
            <v>10</v>
          </cell>
        </row>
        <row r="321">
          <cell r="B321" t="str">
            <v>Evolução DEC Conjunto Itaim Paulista</v>
          </cell>
        </row>
        <row r="322">
          <cell r="B322" t="str">
            <v>CONSUM</v>
          </cell>
          <cell r="C322" t="str">
            <v>TOTAL</v>
          </cell>
          <cell r="D322" t="str">
            <v>NPROG</v>
          </cell>
          <cell r="E322" t="str">
            <v>PROG</v>
          </cell>
          <cell r="F322" t="str">
            <v>SUBT INT</v>
          </cell>
          <cell r="G322" t="str">
            <v>SUBT EXT</v>
          </cell>
          <cell r="H322" t="str">
            <v>Padrão Mensal = 4,5</v>
          </cell>
          <cell r="I322" t="str">
            <v>Padrão Trimestral = 9</v>
          </cell>
          <cell r="J322" t="str">
            <v>Padrão Anual = 15</v>
          </cell>
        </row>
        <row r="323">
          <cell r="B323">
            <v>132965</v>
          </cell>
          <cell r="C323">
            <v>1.4086000000000001</v>
          </cell>
          <cell r="D323">
            <v>1.3593</v>
          </cell>
          <cell r="E323">
            <v>4.9200000000000001E-2</v>
          </cell>
          <cell r="F323">
            <v>0</v>
          </cell>
          <cell r="G323">
            <v>0</v>
          </cell>
          <cell r="H323">
            <v>4.5</v>
          </cell>
          <cell r="I323">
            <v>9</v>
          </cell>
          <cell r="J323">
            <v>15</v>
          </cell>
        </row>
        <row r="324">
          <cell r="B324">
            <v>133719</v>
          </cell>
          <cell r="C324">
            <v>0.95550000000000002</v>
          </cell>
          <cell r="D324">
            <v>0.86619999999999997</v>
          </cell>
          <cell r="E324">
            <v>8.9300000000000004E-2</v>
          </cell>
          <cell r="F324">
            <v>0</v>
          </cell>
          <cell r="G324">
            <v>0</v>
          </cell>
          <cell r="H324">
            <v>4.5</v>
          </cell>
          <cell r="I324">
            <v>9</v>
          </cell>
          <cell r="J324">
            <v>15</v>
          </cell>
        </row>
        <row r="325">
          <cell r="B325">
            <v>128729</v>
          </cell>
          <cell r="C325">
            <v>0.88239999999999996</v>
          </cell>
          <cell r="D325">
            <v>0.73619999999999997</v>
          </cell>
          <cell r="E325">
            <v>0.1462</v>
          </cell>
          <cell r="F325">
            <v>0</v>
          </cell>
          <cell r="G325">
            <v>0</v>
          </cell>
          <cell r="H325">
            <v>4.5</v>
          </cell>
          <cell r="I325">
            <v>9</v>
          </cell>
          <cell r="J325">
            <v>15</v>
          </cell>
        </row>
        <row r="326">
          <cell r="B326">
            <v>131804</v>
          </cell>
          <cell r="C326">
            <v>3.2522000000000002</v>
          </cell>
          <cell r="D326">
            <v>2.9691000000000001</v>
          </cell>
          <cell r="E326">
            <v>0.28299999999999997</v>
          </cell>
          <cell r="F326">
            <v>0</v>
          </cell>
          <cell r="G326">
            <v>0</v>
          </cell>
          <cell r="H326">
            <v>4.5</v>
          </cell>
          <cell r="I326">
            <v>9</v>
          </cell>
          <cell r="J326">
            <v>15</v>
          </cell>
        </row>
        <row r="327">
          <cell r="B327">
            <v>0</v>
          </cell>
          <cell r="C327">
            <v>0</v>
          </cell>
          <cell r="D327">
            <v>0</v>
          </cell>
          <cell r="E327">
            <v>0</v>
          </cell>
          <cell r="F327">
            <v>0</v>
          </cell>
          <cell r="G327">
            <v>0</v>
          </cell>
          <cell r="H327">
            <v>4.5</v>
          </cell>
          <cell r="I327">
            <v>9</v>
          </cell>
          <cell r="J327">
            <v>15</v>
          </cell>
        </row>
        <row r="328">
          <cell r="B328">
            <v>0</v>
          </cell>
          <cell r="C328">
            <v>0</v>
          </cell>
          <cell r="D328">
            <v>0</v>
          </cell>
          <cell r="E328">
            <v>0</v>
          </cell>
          <cell r="F328">
            <v>0</v>
          </cell>
          <cell r="G328">
            <v>0</v>
          </cell>
          <cell r="H328">
            <v>4.5</v>
          </cell>
          <cell r="I328">
            <v>9</v>
          </cell>
          <cell r="J328">
            <v>15</v>
          </cell>
        </row>
        <row r="329">
          <cell r="B329">
            <v>0</v>
          </cell>
          <cell r="C329">
            <v>0</v>
          </cell>
          <cell r="D329">
            <v>0</v>
          </cell>
          <cell r="E329">
            <v>0</v>
          </cell>
          <cell r="F329">
            <v>0</v>
          </cell>
          <cell r="G329">
            <v>0</v>
          </cell>
          <cell r="H329">
            <v>4.5</v>
          </cell>
          <cell r="I329">
            <v>9</v>
          </cell>
          <cell r="J329">
            <v>15</v>
          </cell>
        </row>
        <row r="330">
          <cell r="B330">
            <v>0</v>
          </cell>
          <cell r="C330">
            <v>0</v>
          </cell>
          <cell r="D330">
            <v>0</v>
          </cell>
          <cell r="E330">
            <v>0</v>
          </cell>
          <cell r="F330">
            <v>0</v>
          </cell>
          <cell r="G330">
            <v>0</v>
          </cell>
          <cell r="H330">
            <v>4.5</v>
          </cell>
          <cell r="I330">
            <v>9</v>
          </cell>
          <cell r="J330">
            <v>15</v>
          </cell>
        </row>
        <row r="331">
          <cell r="B331">
            <v>0</v>
          </cell>
          <cell r="C331">
            <v>0</v>
          </cell>
          <cell r="D331">
            <v>0</v>
          </cell>
          <cell r="E331">
            <v>0</v>
          </cell>
          <cell r="F331">
            <v>0</v>
          </cell>
          <cell r="G331">
            <v>0</v>
          </cell>
          <cell r="H331">
            <v>4.5</v>
          </cell>
          <cell r="I331">
            <v>9</v>
          </cell>
          <cell r="J331">
            <v>15</v>
          </cell>
        </row>
        <row r="332">
          <cell r="B332">
            <v>0</v>
          </cell>
          <cell r="C332">
            <v>0</v>
          </cell>
          <cell r="D332">
            <v>0</v>
          </cell>
          <cell r="E332">
            <v>0</v>
          </cell>
          <cell r="F332">
            <v>0</v>
          </cell>
          <cell r="G332">
            <v>0</v>
          </cell>
          <cell r="H332">
            <v>4.5</v>
          </cell>
          <cell r="I332">
            <v>9</v>
          </cell>
          <cell r="J332">
            <v>15</v>
          </cell>
        </row>
        <row r="333">
          <cell r="B333">
            <v>0</v>
          </cell>
          <cell r="C333">
            <v>0</v>
          </cell>
          <cell r="D333">
            <v>0</v>
          </cell>
          <cell r="E333">
            <v>0</v>
          </cell>
          <cell r="F333">
            <v>0</v>
          </cell>
          <cell r="G333">
            <v>0</v>
          </cell>
          <cell r="H333">
            <v>4.5</v>
          </cell>
          <cell r="I333">
            <v>9</v>
          </cell>
          <cell r="J333">
            <v>15</v>
          </cell>
        </row>
        <row r="334">
          <cell r="B334">
            <v>0</v>
          </cell>
          <cell r="C334">
            <v>0</v>
          </cell>
          <cell r="D334">
            <v>0</v>
          </cell>
          <cell r="E334">
            <v>0</v>
          </cell>
          <cell r="F334">
            <v>0</v>
          </cell>
          <cell r="G334">
            <v>0</v>
          </cell>
          <cell r="H334">
            <v>4.5</v>
          </cell>
          <cell r="I334">
            <v>9</v>
          </cell>
          <cell r="J334">
            <v>15</v>
          </cell>
        </row>
        <row r="335">
          <cell r="B335">
            <v>0</v>
          </cell>
          <cell r="C335">
            <v>0</v>
          </cell>
          <cell r="D335">
            <v>0</v>
          </cell>
          <cell r="E335">
            <v>0</v>
          </cell>
          <cell r="F335">
            <v>0</v>
          </cell>
          <cell r="G335">
            <v>0</v>
          </cell>
          <cell r="H335">
            <v>4.5</v>
          </cell>
          <cell r="I335">
            <v>9</v>
          </cell>
          <cell r="J335">
            <v>15</v>
          </cell>
        </row>
        <row r="336">
          <cell r="B336">
            <v>0</v>
          </cell>
          <cell r="C336">
            <v>0</v>
          </cell>
          <cell r="D336">
            <v>0</v>
          </cell>
          <cell r="E336">
            <v>0</v>
          </cell>
          <cell r="F336">
            <v>0</v>
          </cell>
          <cell r="G336">
            <v>0</v>
          </cell>
          <cell r="H336">
            <v>4.5</v>
          </cell>
          <cell r="I336">
            <v>9</v>
          </cell>
          <cell r="J336">
            <v>15</v>
          </cell>
        </row>
        <row r="337">
          <cell r="B337">
            <v>0</v>
          </cell>
          <cell r="C337">
            <v>0</v>
          </cell>
          <cell r="D337">
            <v>0</v>
          </cell>
          <cell r="E337">
            <v>0</v>
          </cell>
          <cell r="F337">
            <v>0</v>
          </cell>
          <cell r="G337">
            <v>0</v>
          </cell>
          <cell r="H337">
            <v>4.5</v>
          </cell>
          <cell r="I337">
            <v>9</v>
          </cell>
          <cell r="J337">
            <v>15</v>
          </cell>
        </row>
        <row r="338">
          <cell r="B338">
            <v>0</v>
          </cell>
          <cell r="C338">
            <v>0</v>
          </cell>
          <cell r="D338">
            <v>0</v>
          </cell>
          <cell r="E338">
            <v>0</v>
          </cell>
          <cell r="F338">
            <v>0</v>
          </cell>
          <cell r="G338">
            <v>0</v>
          </cell>
          <cell r="I338">
            <v>9</v>
          </cell>
          <cell r="J338">
            <v>15</v>
          </cell>
        </row>
        <row r="339">
          <cell r="B339">
            <v>131804</v>
          </cell>
          <cell r="C339">
            <v>3.2522000000000002</v>
          </cell>
          <cell r="D339">
            <v>2.9691000000000001</v>
          </cell>
          <cell r="E339">
            <v>0.28299999999999997</v>
          </cell>
          <cell r="F339">
            <v>0</v>
          </cell>
          <cell r="G339">
            <v>0</v>
          </cell>
          <cell r="J339">
            <v>15</v>
          </cell>
        </row>
        <row r="341">
          <cell r="B341" t="str">
            <v>Evolução DEC Conjunto Itapecerica da Serra</v>
          </cell>
        </row>
        <row r="342">
          <cell r="B342" t="str">
            <v>CONSUM</v>
          </cell>
          <cell r="C342" t="str">
            <v>TOTAL</v>
          </cell>
          <cell r="D342" t="str">
            <v>NPROG</v>
          </cell>
          <cell r="E342" t="str">
            <v>PROG</v>
          </cell>
          <cell r="F342" t="str">
            <v>SUBT INT</v>
          </cell>
          <cell r="G342" t="str">
            <v>SUBT EXT</v>
          </cell>
          <cell r="H342" t="str">
            <v>Padrão Mensal = 15</v>
          </cell>
          <cell r="I342" t="str">
            <v>Padrão Trimestral = 30</v>
          </cell>
          <cell r="J342" t="str">
            <v>Padrão Anual = 50</v>
          </cell>
        </row>
        <row r="343">
          <cell r="B343">
            <v>6483</v>
          </cell>
          <cell r="C343">
            <v>12.3979</v>
          </cell>
          <cell r="D343">
            <v>12.3948</v>
          </cell>
          <cell r="E343">
            <v>3.0999999999999999E-3</v>
          </cell>
          <cell r="F343">
            <v>0</v>
          </cell>
          <cell r="G343">
            <v>0</v>
          </cell>
          <cell r="H343">
            <v>15</v>
          </cell>
          <cell r="I343">
            <v>30</v>
          </cell>
          <cell r="J343">
            <v>50</v>
          </cell>
        </row>
        <row r="344">
          <cell r="B344">
            <v>6483</v>
          </cell>
          <cell r="C344">
            <v>1.5095000000000001</v>
          </cell>
          <cell r="D344">
            <v>1.5095000000000001</v>
          </cell>
          <cell r="E344">
            <v>0</v>
          </cell>
          <cell r="F344">
            <v>0</v>
          </cell>
          <cell r="G344">
            <v>0</v>
          </cell>
          <cell r="H344">
            <v>15</v>
          </cell>
          <cell r="I344">
            <v>30</v>
          </cell>
          <cell r="J344">
            <v>50</v>
          </cell>
        </row>
        <row r="345">
          <cell r="B345">
            <v>6465</v>
          </cell>
          <cell r="C345">
            <v>2.802</v>
          </cell>
          <cell r="D345">
            <v>2.7885</v>
          </cell>
          <cell r="E345">
            <v>1.35E-2</v>
          </cell>
          <cell r="F345">
            <v>0</v>
          </cell>
          <cell r="G345">
            <v>0</v>
          </cell>
          <cell r="H345">
            <v>15</v>
          </cell>
          <cell r="I345">
            <v>30</v>
          </cell>
          <cell r="J345">
            <v>50</v>
          </cell>
        </row>
        <row r="346">
          <cell r="B346">
            <v>6477</v>
          </cell>
          <cell r="C346">
            <v>16.717099999999999</v>
          </cell>
          <cell r="D346">
            <v>16.700500000000002</v>
          </cell>
          <cell r="E346">
            <v>1.66E-2</v>
          </cell>
          <cell r="F346">
            <v>0</v>
          </cell>
          <cell r="G346">
            <v>0</v>
          </cell>
          <cell r="H346">
            <v>15</v>
          </cell>
          <cell r="I346">
            <v>30</v>
          </cell>
          <cell r="J346">
            <v>50</v>
          </cell>
        </row>
        <row r="347">
          <cell r="B347">
            <v>0</v>
          </cell>
          <cell r="C347">
            <v>0</v>
          </cell>
          <cell r="D347">
            <v>0</v>
          </cell>
          <cell r="E347">
            <v>0</v>
          </cell>
          <cell r="F347">
            <v>0</v>
          </cell>
          <cell r="G347">
            <v>0</v>
          </cell>
          <cell r="H347">
            <v>15</v>
          </cell>
          <cell r="I347">
            <v>30</v>
          </cell>
          <cell r="J347">
            <v>50</v>
          </cell>
        </row>
        <row r="348">
          <cell r="B348">
            <v>0</v>
          </cell>
          <cell r="C348">
            <v>0</v>
          </cell>
          <cell r="D348">
            <v>0</v>
          </cell>
          <cell r="E348">
            <v>0</v>
          </cell>
          <cell r="F348">
            <v>0</v>
          </cell>
          <cell r="G348">
            <v>0</v>
          </cell>
          <cell r="H348">
            <v>15</v>
          </cell>
          <cell r="I348">
            <v>30</v>
          </cell>
          <cell r="J348">
            <v>50</v>
          </cell>
        </row>
        <row r="349">
          <cell r="B349">
            <v>0</v>
          </cell>
          <cell r="C349">
            <v>0</v>
          </cell>
          <cell r="D349">
            <v>0</v>
          </cell>
          <cell r="E349">
            <v>0</v>
          </cell>
          <cell r="F349">
            <v>0</v>
          </cell>
          <cell r="G349">
            <v>0</v>
          </cell>
          <cell r="H349">
            <v>15</v>
          </cell>
          <cell r="I349">
            <v>30</v>
          </cell>
          <cell r="J349">
            <v>50</v>
          </cell>
        </row>
        <row r="350">
          <cell r="B350">
            <v>0</v>
          </cell>
          <cell r="C350">
            <v>0</v>
          </cell>
          <cell r="D350">
            <v>0</v>
          </cell>
          <cell r="E350">
            <v>0</v>
          </cell>
          <cell r="F350">
            <v>0</v>
          </cell>
          <cell r="G350">
            <v>0</v>
          </cell>
          <cell r="H350">
            <v>15</v>
          </cell>
          <cell r="I350">
            <v>30</v>
          </cell>
          <cell r="J350">
            <v>50</v>
          </cell>
        </row>
        <row r="351">
          <cell r="B351">
            <v>0</v>
          </cell>
          <cell r="C351">
            <v>0</v>
          </cell>
          <cell r="D351">
            <v>0</v>
          </cell>
          <cell r="E351">
            <v>0</v>
          </cell>
          <cell r="F351">
            <v>0</v>
          </cell>
          <cell r="G351">
            <v>0</v>
          </cell>
          <cell r="H351">
            <v>15</v>
          </cell>
          <cell r="I351">
            <v>30</v>
          </cell>
          <cell r="J351">
            <v>50</v>
          </cell>
        </row>
        <row r="352">
          <cell r="B352">
            <v>0</v>
          </cell>
          <cell r="C352">
            <v>0</v>
          </cell>
          <cell r="D352">
            <v>0</v>
          </cell>
          <cell r="E352">
            <v>0</v>
          </cell>
          <cell r="F352">
            <v>0</v>
          </cell>
          <cell r="G352">
            <v>0</v>
          </cell>
          <cell r="H352">
            <v>15</v>
          </cell>
          <cell r="I352">
            <v>30</v>
          </cell>
          <cell r="J352">
            <v>50</v>
          </cell>
        </row>
        <row r="353">
          <cell r="B353">
            <v>0</v>
          </cell>
          <cell r="C353">
            <v>0</v>
          </cell>
          <cell r="D353">
            <v>0</v>
          </cell>
          <cell r="E353">
            <v>0</v>
          </cell>
          <cell r="F353">
            <v>0</v>
          </cell>
          <cell r="G353">
            <v>0</v>
          </cell>
          <cell r="H353">
            <v>15</v>
          </cell>
          <cell r="I353">
            <v>30</v>
          </cell>
          <cell r="J353">
            <v>50</v>
          </cell>
        </row>
        <row r="354">
          <cell r="B354">
            <v>0</v>
          </cell>
          <cell r="C354">
            <v>0</v>
          </cell>
          <cell r="D354">
            <v>0</v>
          </cell>
          <cell r="E354">
            <v>0</v>
          </cell>
          <cell r="F354">
            <v>0</v>
          </cell>
          <cell r="G354">
            <v>0</v>
          </cell>
          <cell r="H354">
            <v>15</v>
          </cell>
          <cell r="I354">
            <v>30</v>
          </cell>
          <cell r="J354">
            <v>50</v>
          </cell>
        </row>
        <row r="355">
          <cell r="B355">
            <v>0</v>
          </cell>
          <cell r="C355">
            <v>0</v>
          </cell>
          <cell r="D355">
            <v>0</v>
          </cell>
          <cell r="E355">
            <v>0</v>
          </cell>
          <cell r="F355">
            <v>0</v>
          </cell>
          <cell r="G355">
            <v>0</v>
          </cell>
          <cell r="H355">
            <v>15</v>
          </cell>
          <cell r="I355">
            <v>30</v>
          </cell>
          <cell r="J355">
            <v>50</v>
          </cell>
        </row>
        <row r="356">
          <cell r="B356">
            <v>0</v>
          </cell>
          <cell r="C356">
            <v>0</v>
          </cell>
          <cell r="D356">
            <v>0</v>
          </cell>
          <cell r="E356">
            <v>0</v>
          </cell>
          <cell r="F356">
            <v>0</v>
          </cell>
          <cell r="G356">
            <v>0</v>
          </cell>
          <cell r="H356">
            <v>15</v>
          </cell>
          <cell r="I356">
            <v>30</v>
          </cell>
          <cell r="J356">
            <v>50</v>
          </cell>
        </row>
        <row r="357">
          <cell r="B357">
            <v>0</v>
          </cell>
          <cell r="C357">
            <v>0</v>
          </cell>
          <cell r="D357">
            <v>0</v>
          </cell>
          <cell r="E357">
            <v>0</v>
          </cell>
          <cell r="F357">
            <v>0</v>
          </cell>
          <cell r="G357">
            <v>0</v>
          </cell>
          <cell r="H357">
            <v>15</v>
          </cell>
          <cell r="I357">
            <v>30</v>
          </cell>
          <cell r="J357">
            <v>50</v>
          </cell>
        </row>
        <row r="358">
          <cell r="B358">
            <v>0</v>
          </cell>
          <cell r="C358">
            <v>0</v>
          </cell>
          <cell r="D358">
            <v>0</v>
          </cell>
          <cell r="E358">
            <v>0</v>
          </cell>
          <cell r="F358">
            <v>0</v>
          </cell>
          <cell r="G358">
            <v>0</v>
          </cell>
          <cell r="I358">
            <v>30</v>
          </cell>
          <cell r="J358">
            <v>50</v>
          </cell>
        </row>
        <row r="359">
          <cell r="B359">
            <v>6477</v>
          </cell>
          <cell r="C359">
            <v>16.717099999999999</v>
          </cell>
          <cell r="D359">
            <v>16.700500000000002</v>
          </cell>
          <cell r="E359">
            <v>1.66E-2</v>
          </cell>
          <cell r="F359">
            <v>0</v>
          </cell>
          <cell r="G359">
            <v>0</v>
          </cell>
          <cell r="J359">
            <v>50</v>
          </cell>
        </row>
        <row r="361">
          <cell r="B361" t="str">
            <v>Evolução DEC Conjunto Itapecerica da Serra - Centro</v>
          </cell>
        </row>
        <row r="362">
          <cell r="B362" t="str">
            <v>CONSUM</v>
          </cell>
          <cell r="C362" t="str">
            <v>TOTAL</v>
          </cell>
          <cell r="D362" t="str">
            <v>NPROG</v>
          </cell>
          <cell r="E362" t="str">
            <v>PROG</v>
          </cell>
          <cell r="F362" t="str">
            <v>SUBT INT</v>
          </cell>
          <cell r="G362" t="str">
            <v>SUBT EXT</v>
          </cell>
          <cell r="H362" t="str">
            <v>Padrão Mensal = 9,3</v>
          </cell>
          <cell r="I362" t="str">
            <v>Padrão Trimestral = 18,6</v>
          </cell>
          <cell r="J362" t="str">
            <v>Padrão Anual = 31</v>
          </cell>
        </row>
        <row r="363">
          <cell r="B363">
            <v>15843</v>
          </cell>
          <cell r="C363">
            <v>4.8304999999999998</v>
          </cell>
          <cell r="D363">
            <v>4.7813999999999997</v>
          </cell>
          <cell r="E363">
            <v>4.9200000000000001E-2</v>
          </cell>
          <cell r="F363">
            <v>0</v>
          </cell>
          <cell r="G363">
            <v>0</v>
          </cell>
          <cell r="H363">
            <v>9.3000000000000007</v>
          </cell>
          <cell r="I363">
            <v>18.600000000000001</v>
          </cell>
          <cell r="J363">
            <v>31</v>
          </cell>
        </row>
        <row r="364">
          <cell r="B364">
            <v>15843</v>
          </cell>
          <cell r="C364">
            <v>2.6818</v>
          </cell>
          <cell r="D364">
            <v>2.5533000000000001</v>
          </cell>
          <cell r="E364">
            <v>0.1285</v>
          </cell>
          <cell r="F364">
            <v>0</v>
          </cell>
          <cell r="G364">
            <v>0</v>
          </cell>
          <cell r="H364">
            <v>9.3000000000000007</v>
          </cell>
          <cell r="I364">
            <v>18.600000000000001</v>
          </cell>
          <cell r="J364">
            <v>31</v>
          </cell>
        </row>
        <row r="365">
          <cell r="B365">
            <v>15843</v>
          </cell>
          <cell r="C365">
            <v>2.7288000000000001</v>
          </cell>
          <cell r="D365">
            <v>2.6907000000000001</v>
          </cell>
          <cell r="E365">
            <v>3.8100000000000002E-2</v>
          </cell>
          <cell r="F365">
            <v>0</v>
          </cell>
          <cell r="G365">
            <v>0</v>
          </cell>
          <cell r="H365">
            <v>9.3000000000000007</v>
          </cell>
          <cell r="I365">
            <v>18.600000000000001</v>
          </cell>
          <cell r="J365">
            <v>31</v>
          </cell>
        </row>
        <row r="366">
          <cell r="B366">
            <v>15843</v>
          </cell>
          <cell r="C366">
            <v>10.241099999999999</v>
          </cell>
          <cell r="D366">
            <v>10.025399999999999</v>
          </cell>
          <cell r="E366">
            <v>0.21579999999999999</v>
          </cell>
          <cell r="F366">
            <v>0</v>
          </cell>
          <cell r="G366">
            <v>0</v>
          </cell>
          <cell r="H366">
            <v>9.3000000000000007</v>
          </cell>
          <cell r="I366">
            <v>18.600000000000001</v>
          </cell>
          <cell r="J366">
            <v>31</v>
          </cell>
        </row>
        <row r="367">
          <cell r="B367">
            <v>0</v>
          </cell>
          <cell r="C367">
            <v>0</v>
          </cell>
          <cell r="D367">
            <v>0</v>
          </cell>
          <cell r="E367">
            <v>0</v>
          </cell>
          <cell r="F367">
            <v>0</v>
          </cell>
          <cell r="G367">
            <v>0</v>
          </cell>
          <cell r="H367">
            <v>9.3000000000000007</v>
          </cell>
          <cell r="I367">
            <v>18.600000000000001</v>
          </cell>
          <cell r="J367">
            <v>31</v>
          </cell>
        </row>
        <row r="368">
          <cell r="B368">
            <v>0</v>
          </cell>
          <cell r="C368">
            <v>0</v>
          </cell>
          <cell r="D368">
            <v>0</v>
          </cell>
          <cell r="E368">
            <v>0</v>
          </cell>
          <cell r="F368">
            <v>0</v>
          </cell>
          <cell r="G368">
            <v>0</v>
          </cell>
          <cell r="H368">
            <v>9.3000000000000007</v>
          </cell>
          <cell r="I368">
            <v>18.600000000000001</v>
          </cell>
          <cell r="J368">
            <v>31</v>
          </cell>
        </row>
        <row r="369">
          <cell r="B369">
            <v>0</v>
          </cell>
          <cell r="C369">
            <v>0</v>
          </cell>
          <cell r="D369">
            <v>0</v>
          </cell>
          <cell r="E369">
            <v>0</v>
          </cell>
          <cell r="F369">
            <v>0</v>
          </cell>
          <cell r="G369">
            <v>0</v>
          </cell>
          <cell r="H369">
            <v>9.3000000000000007</v>
          </cell>
          <cell r="I369">
            <v>18.600000000000001</v>
          </cell>
          <cell r="J369">
            <v>31</v>
          </cell>
        </row>
        <row r="370">
          <cell r="B370">
            <v>0</v>
          </cell>
          <cell r="C370">
            <v>0</v>
          </cell>
          <cell r="D370">
            <v>0</v>
          </cell>
          <cell r="E370">
            <v>0</v>
          </cell>
          <cell r="F370">
            <v>0</v>
          </cell>
          <cell r="G370">
            <v>0</v>
          </cell>
          <cell r="H370">
            <v>9.3000000000000007</v>
          </cell>
          <cell r="I370">
            <v>18.600000000000001</v>
          </cell>
          <cell r="J370">
            <v>31</v>
          </cell>
        </row>
        <row r="371">
          <cell r="B371">
            <v>0</v>
          </cell>
          <cell r="C371">
            <v>0</v>
          </cell>
          <cell r="D371">
            <v>0</v>
          </cell>
          <cell r="E371">
            <v>0</v>
          </cell>
          <cell r="F371">
            <v>0</v>
          </cell>
          <cell r="G371">
            <v>0</v>
          </cell>
          <cell r="H371">
            <v>9.3000000000000007</v>
          </cell>
          <cell r="I371">
            <v>18.600000000000001</v>
          </cell>
          <cell r="J371">
            <v>31</v>
          </cell>
        </row>
        <row r="372">
          <cell r="B372">
            <v>0</v>
          </cell>
          <cell r="C372">
            <v>0</v>
          </cell>
          <cell r="D372">
            <v>0</v>
          </cell>
          <cell r="E372">
            <v>0</v>
          </cell>
          <cell r="F372">
            <v>0</v>
          </cell>
          <cell r="G372">
            <v>0</v>
          </cell>
          <cell r="H372">
            <v>9.3000000000000007</v>
          </cell>
          <cell r="I372">
            <v>18.600000000000001</v>
          </cell>
          <cell r="J372">
            <v>31</v>
          </cell>
        </row>
        <row r="373">
          <cell r="B373">
            <v>0</v>
          </cell>
          <cell r="C373">
            <v>0</v>
          </cell>
          <cell r="D373">
            <v>0</v>
          </cell>
          <cell r="E373">
            <v>0</v>
          </cell>
          <cell r="F373">
            <v>0</v>
          </cell>
          <cell r="G373">
            <v>0</v>
          </cell>
          <cell r="H373">
            <v>9.3000000000000007</v>
          </cell>
          <cell r="I373">
            <v>18.600000000000001</v>
          </cell>
          <cell r="J373">
            <v>31</v>
          </cell>
        </row>
        <row r="374">
          <cell r="B374">
            <v>0</v>
          </cell>
          <cell r="C374">
            <v>0</v>
          </cell>
          <cell r="D374">
            <v>0</v>
          </cell>
          <cell r="E374">
            <v>0</v>
          </cell>
          <cell r="F374">
            <v>0</v>
          </cell>
          <cell r="G374">
            <v>0</v>
          </cell>
          <cell r="H374">
            <v>9.3000000000000007</v>
          </cell>
          <cell r="I374">
            <v>18.600000000000001</v>
          </cell>
          <cell r="J374">
            <v>31</v>
          </cell>
        </row>
        <row r="375">
          <cell r="B375">
            <v>0</v>
          </cell>
          <cell r="C375">
            <v>0</v>
          </cell>
          <cell r="D375">
            <v>0</v>
          </cell>
          <cell r="E375">
            <v>0</v>
          </cell>
          <cell r="F375">
            <v>0</v>
          </cell>
          <cell r="G375">
            <v>0</v>
          </cell>
          <cell r="H375">
            <v>9.3000000000000007</v>
          </cell>
          <cell r="I375">
            <v>18.600000000000001</v>
          </cell>
          <cell r="J375">
            <v>31</v>
          </cell>
        </row>
        <row r="376">
          <cell r="B376">
            <v>0</v>
          </cell>
          <cell r="C376">
            <v>0</v>
          </cell>
          <cell r="D376">
            <v>0</v>
          </cell>
          <cell r="E376">
            <v>0</v>
          </cell>
          <cell r="F376">
            <v>0</v>
          </cell>
          <cell r="G376">
            <v>0</v>
          </cell>
          <cell r="H376">
            <v>9.3000000000000007</v>
          </cell>
          <cell r="I376">
            <v>18.600000000000001</v>
          </cell>
          <cell r="J376">
            <v>31</v>
          </cell>
        </row>
        <row r="377">
          <cell r="B377">
            <v>0</v>
          </cell>
          <cell r="C377">
            <v>0</v>
          </cell>
          <cell r="D377">
            <v>0</v>
          </cell>
          <cell r="E377">
            <v>0</v>
          </cell>
          <cell r="F377">
            <v>0</v>
          </cell>
          <cell r="G377">
            <v>0</v>
          </cell>
          <cell r="H377">
            <v>9.3000000000000007</v>
          </cell>
          <cell r="I377">
            <v>18.600000000000001</v>
          </cell>
          <cell r="J377">
            <v>31</v>
          </cell>
        </row>
        <row r="378">
          <cell r="B378">
            <v>0</v>
          </cell>
          <cell r="C378">
            <v>0</v>
          </cell>
          <cell r="D378">
            <v>0</v>
          </cell>
          <cell r="E378">
            <v>0</v>
          </cell>
          <cell r="F378">
            <v>0</v>
          </cell>
          <cell r="G378">
            <v>0</v>
          </cell>
          <cell r="I378">
            <v>18.600000000000001</v>
          </cell>
          <cell r="J378">
            <v>31</v>
          </cell>
        </row>
        <row r="379">
          <cell r="B379">
            <v>15843</v>
          </cell>
          <cell r="C379">
            <v>10.241099999999999</v>
          </cell>
          <cell r="D379">
            <v>10.025399999999999</v>
          </cell>
          <cell r="E379">
            <v>0.21579999999999999</v>
          </cell>
          <cell r="F379">
            <v>0</v>
          </cell>
          <cell r="G379">
            <v>0</v>
          </cell>
          <cell r="J379">
            <v>31</v>
          </cell>
        </row>
        <row r="381">
          <cell r="B381" t="str">
            <v>Evolução DEC Conjunto Itapevi</v>
          </cell>
        </row>
        <row r="382">
          <cell r="B382" t="str">
            <v>CONSUM</v>
          </cell>
          <cell r="C382" t="str">
            <v>TOTAL</v>
          </cell>
          <cell r="D382" t="str">
            <v>NPROG</v>
          </cell>
          <cell r="E382" t="str">
            <v>PROG</v>
          </cell>
          <cell r="F382" t="str">
            <v>SUBT INT</v>
          </cell>
          <cell r="G382" t="str">
            <v>SUBT EXT</v>
          </cell>
          <cell r="H382" t="str">
            <v>Padrão Mensal = 8,1</v>
          </cell>
          <cell r="I382" t="str">
            <v>Padrão Trimestral = 16,2</v>
          </cell>
          <cell r="J382" t="str">
            <v>Padrão Anual = 27</v>
          </cell>
        </row>
        <row r="383">
          <cell r="B383">
            <v>42742</v>
          </cell>
          <cell r="C383">
            <v>6.5213000000000001</v>
          </cell>
          <cell r="D383">
            <v>5.7530999999999999</v>
          </cell>
          <cell r="E383">
            <v>6.3E-3</v>
          </cell>
          <cell r="F383">
            <v>0.76190000000000002</v>
          </cell>
          <cell r="G383">
            <v>0</v>
          </cell>
          <cell r="H383">
            <v>8.1</v>
          </cell>
          <cell r="I383">
            <v>16.2</v>
          </cell>
          <cell r="J383">
            <v>27</v>
          </cell>
        </row>
        <row r="384">
          <cell r="B384">
            <v>42773</v>
          </cell>
          <cell r="C384">
            <v>5.6168999999999993</v>
          </cell>
          <cell r="D384">
            <v>5.5824999999999996</v>
          </cell>
          <cell r="E384">
            <v>3.4299999999999997E-2</v>
          </cell>
          <cell r="F384">
            <v>1E-4</v>
          </cell>
          <cell r="G384">
            <v>0</v>
          </cell>
          <cell r="H384">
            <v>8.1</v>
          </cell>
          <cell r="I384">
            <v>16.2</v>
          </cell>
          <cell r="J384">
            <v>27</v>
          </cell>
        </row>
        <row r="385">
          <cell r="B385">
            <v>42783</v>
          </cell>
          <cell r="C385">
            <v>3.2168999999999999</v>
          </cell>
          <cell r="D385">
            <v>2.9331</v>
          </cell>
          <cell r="E385">
            <v>0.28299999999999997</v>
          </cell>
          <cell r="F385">
            <v>8.9999999999999998E-4</v>
          </cell>
          <cell r="G385">
            <v>0</v>
          </cell>
          <cell r="H385">
            <v>8.1</v>
          </cell>
          <cell r="I385">
            <v>16.2</v>
          </cell>
          <cell r="J385">
            <v>27</v>
          </cell>
        </row>
        <row r="386">
          <cell r="B386">
            <v>42766</v>
          </cell>
          <cell r="C386">
            <v>15.3536</v>
          </cell>
          <cell r="D386">
            <v>14.2676</v>
          </cell>
          <cell r="E386">
            <v>0.32369999999999999</v>
          </cell>
          <cell r="F386">
            <v>0.76249999999999996</v>
          </cell>
          <cell r="G386">
            <v>0</v>
          </cell>
          <cell r="H386">
            <v>8.1</v>
          </cell>
          <cell r="I386">
            <v>16.2</v>
          </cell>
          <cell r="J386">
            <v>27</v>
          </cell>
        </row>
        <row r="387">
          <cell r="B387">
            <v>0</v>
          </cell>
          <cell r="C387">
            <v>0</v>
          </cell>
          <cell r="D387">
            <v>0</v>
          </cell>
          <cell r="E387">
            <v>0</v>
          </cell>
          <cell r="F387">
            <v>0</v>
          </cell>
          <cell r="G387">
            <v>0</v>
          </cell>
          <cell r="H387">
            <v>8.1</v>
          </cell>
          <cell r="I387">
            <v>16.2</v>
          </cell>
          <cell r="J387">
            <v>27</v>
          </cell>
        </row>
        <row r="388">
          <cell r="B388">
            <v>0</v>
          </cell>
          <cell r="C388">
            <v>0</v>
          </cell>
          <cell r="D388">
            <v>0</v>
          </cell>
          <cell r="E388">
            <v>0</v>
          </cell>
          <cell r="F388">
            <v>0</v>
          </cell>
          <cell r="G388">
            <v>0</v>
          </cell>
          <cell r="H388">
            <v>8.1</v>
          </cell>
          <cell r="I388">
            <v>16.2</v>
          </cell>
          <cell r="J388">
            <v>27</v>
          </cell>
        </row>
        <row r="389">
          <cell r="B389">
            <v>0</v>
          </cell>
          <cell r="C389">
            <v>0</v>
          </cell>
          <cell r="D389">
            <v>0</v>
          </cell>
          <cell r="E389">
            <v>0</v>
          </cell>
          <cell r="F389">
            <v>0</v>
          </cell>
          <cell r="G389">
            <v>0</v>
          </cell>
          <cell r="H389">
            <v>8.1</v>
          </cell>
          <cell r="I389">
            <v>16.2</v>
          </cell>
          <cell r="J389">
            <v>27</v>
          </cell>
        </row>
        <row r="390">
          <cell r="B390">
            <v>0</v>
          </cell>
          <cell r="C390">
            <v>0</v>
          </cell>
          <cell r="D390">
            <v>0</v>
          </cell>
          <cell r="E390">
            <v>0</v>
          </cell>
          <cell r="F390">
            <v>0</v>
          </cell>
          <cell r="G390">
            <v>0</v>
          </cell>
          <cell r="H390">
            <v>8.1</v>
          </cell>
          <cell r="I390">
            <v>16.2</v>
          </cell>
          <cell r="J390">
            <v>27</v>
          </cell>
        </row>
        <row r="391">
          <cell r="B391">
            <v>0</v>
          </cell>
          <cell r="C391">
            <v>0</v>
          </cell>
          <cell r="D391">
            <v>0</v>
          </cell>
          <cell r="E391">
            <v>0</v>
          </cell>
          <cell r="F391">
            <v>0</v>
          </cell>
          <cell r="G391">
            <v>0</v>
          </cell>
          <cell r="H391">
            <v>8.1</v>
          </cell>
          <cell r="I391">
            <v>16.2</v>
          </cell>
          <cell r="J391">
            <v>27</v>
          </cell>
        </row>
        <row r="392">
          <cell r="B392">
            <v>0</v>
          </cell>
          <cell r="C392">
            <v>0</v>
          </cell>
          <cell r="D392">
            <v>0</v>
          </cell>
          <cell r="E392">
            <v>0</v>
          </cell>
          <cell r="F392">
            <v>0</v>
          </cell>
          <cell r="G392">
            <v>0</v>
          </cell>
          <cell r="H392">
            <v>8.1</v>
          </cell>
          <cell r="I392">
            <v>16.2</v>
          </cell>
          <cell r="J392">
            <v>27</v>
          </cell>
        </row>
        <row r="393">
          <cell r="B393">
            <v>0</v>
          </cell>
          <cell r="C393">
            <v>0</v>
          </cell>
          <cell r="D393">
            <v>0</v>
          </cell>
          <cell r="E393">
            <v>0</v>
          </cell>
          <cell r="F393">
            <v>0</v>
          </cell>
          <cell r="G393">
            <v>0</v>
          </cell>
          <cell r="H393">
            <v>8.1</v>
          </cell>
          <cell r="I393">
            <v>16.2</v>
          </cell>
          <cell r="J393">
            <v>27</v>
          </cell>
        </row>
        <row r="394">
          <cell r="B394">
            <v>0</v>
          </cell>
          <cell r="C394">
            <v>0</v>
          </cell>
          <cell r="D394">
            <v>0</v>
          </cell>
          <cell r="E394">
            <v>0</v>
          </cell>
          <cell r="F394">
            <v>0</v>
          </cell>
          <cell r="G394">
            <v>0</v>
          </cell>
          <cell r="H394">
            <v>8.1</v>
          </cell>
          <cell r="I394">
            <v>16.2</v>
          </cell>
          <cell r="J394">
            <v>27</v>
          </cell>
        </row>
        <row r="395">
          <cell r="B395">
            <v>0</v>
          </cell>
          <cell r="C395">
            <v>0</v>
          </cell>
          <cell r="D395">
            <v>0</v>
          </cell>
          <cell r="E395">
            <v>0</v>
          </cell>
          <cell r="F395">
            <v>0</v>
          </cell>
          <cell r="G395">
            <v>0</v>
          </cell>
          <cell r="H395">
            <v>8.1</v>
          </cell>
          <cell r="I395">
            <v>16.2</v>
          </cell>
          <cell r="J395">
            <v>27</v>
          </cell>
        </row>
        <row r="396">
          <cell r="B396">
            <v>0</v>
          </cell>
          <cell r="C396">
            <v>0</v>
          </cell>
          <cell r="D396">
            <v>0</v>
          </cell>
          <cell r="E396">
            <v>0</v>
          </cell>
          <cell r="F396">
            <v>0</v>
          </cell>
          <cell r="G396">
            <v>0</v>
          </cell>
          <cell r="H396">
            <v>8.1</v>
          </cell>
          <cell r="I396">
            <v>16.2</v>
          </cell>
          <cell r="J396">
            <v>27</v>
          </cell>
        </row>
        <row r="397">
          <cell r="B397">
            <v>0</v>
          </cell>
          <cell r="C397">
            <v>0</v>
          </cell>
          <cell r="D397">
            <v>0</v>
          </cell>
          <cell r="E397">
            <v>0</v>
          </cell>
          <cell r="F397">
            <v>0</v>
          </cell>
          <cell r="G397">
            <v>0</v>
          </cell>
          <cell r="H397">
            <v>8.1</v>
          </cell>
          <cell r="I397">
            <v>16.2</v>
          </cell>
          <cell r="J397">
            <v>27</v>
          </cell>
        </row>
        <row r="398">
          <cell r="B398">
            <v>0</v>
          </cell>
          <cell r="C398">
            <v>0</v>
          </cell>
          <cell r="D398">
            <v>0</v>
          </cell>
          <cell r="E398">
            <v>0</v>
          </cell>
          <cell r="F398">
            <v>0</v>
          </cell>
          <cell r="G398">
            <v>0</v>
          </cell>
          <cell r="I398">
            <v>16.2</v>
          </cell>
          <cell r="J398">
            <v>27</v>
          </cell>
        </row>
        <row r="399">
          <cell r="B399">
            <v>42766</v>
          </cell>
          <cell r="C399">
            <v>15.3536</v>
          </cell>
          <cell r="D399">
            <v>14.2676</v>
          </cell>
          <cell r="E399">
            <v>0.32369999999999999</v>
          </cell>
          <cell r="F399">
            <v>0.76249999999999996</v>
          </cell>
          <cell r="G399">
            <v>0</v>
          </cell>
          <cell r="J399">
            <v>27</v>
          </cell>
        </row>
        <row r="401">
          <cell r="B401" t="str">
            <v>Evolução DEC Conjunto Itaquera - Iguatemi</v>
          </cell>
        </row>
        <row r="402">
          <cell r="B402" t="str">
            <v>CONSUM</v>
          </cell>
          <cell r="C402" t="str">
            <v>TOTAL</v>
          </cell>
          <cell r="D402" t="str">
            <v>NPROG</v>
          </cell>
          <cell r="E402" t="str">
            <v>PROG</v>
          </cell>
          <cell r="F402" t="str">
            <v>SUBT INT</v>
          </cell>
          <cell r="G402" t="str">
            <v>SUBT EXT</v>
          </cell>
          <cell r="H402" t="str">
            <v>Padrão Mensal = 5,4</v>
          </cell>
          <cell r="I402" t="str">
            <v>Padrão Trimestral = 10,8</v>
          </cell>
          <cell r="J402" t="str">
            <v>Padrão Anual = 18</v>
          </cell>
        </row>
        <row r="403">
          <cell r="B403">
            <v>227600</v>
          </cell>
          <cell r="C403">
            <v>1.5339</v>
          </cell>
          <cell r="D403">
            <v>1.1149</v>
          </cell>
          <cell r="E403">
            <v>2.46E-2</v>
          </cell>
          <cell r="F403">
            <v>0.39439999999999997</v>
          </cell>
          <cell r="G403">
            <v>0</v>
          </cell>
          <cell r="H403">
            <v>5.4</v>
          </cell>
          <cell r="I403">
            <v>10.8</v>
          </cell>
          <cell r="J403">
            <v>18</v>
          </cell>
        </row>
        <row r="404">
          <cell r="B404">
            <v>228922</v>
          </cell>
          <cell r="C404">
            <v>0.82069999999999999</v>
          </cell>
          <cell r="D404">
            <v>0.78</v>
          </cell>
          <cell r="E404">
            <v>4.07E-2</v>
          </cell>
          <cell r="F404">
            <v>0</v>
          </cell>
          <cell r="G404">
            <v>0</v>
          </cell>
          <cell r="H404">
            <v>5.4</v>
          </cell>
          <cell r="I404">
            <v>10.8</v>
          </cell>
          <cell r="J404">
            <v>18</v>
          </cell>
        </row>
        <row r="405">
          <cell r="B405">
            <v>228383</v>
          </cell>
          <cell r="C405">
            <v>0.35549999999999998</v>
          </cell>
          <cell r="D405">
            <v>0.33360000000000001</v>
          </cell>
          <cell r="E405">
            <v>2.1899999999999999E-2</v>
          </cell>
          <cell r="F405">
            <v>0</v>
          </cell>
          <cell r="G405">
            <v>0</v>
          </cell>
          <cell r="H405">
            <v>5.4</v>
          </cell>
          <cell r="I405">
            <v>10.8</v>
          </cell>
          <cell r="J405">
            <v>18</v>
          </cell>
        </row>
        <row r="406">
          <cell r="B406">
            <v>228302</v>
          </cell>
          <cell r="C406">
            <v>2.7077</v>
          </cell>
          <cell r="D406">
            <v>2.2273000000000001</v>
          </cell>
          <cell r="E406">
            <v>8.72E-2</v>
          </cell>
          <cell r="F406">
            <v>0.39319999999999999</v>
          </cell>
          <cell r="G406">
            <v>0</v>
          </cell>
          <cell r="H406">
            <v>5.4</v>
          </cell>
          <cell r="I406">
            <v>10.8</v>
          </cell>
          <cell r="J406">
            <v>18</v>
          </cell>
        </row>
        <row r="407">
          <cell r="B407">
            <v>0</v>
          </cell>
          <cell r="C407">
            <v>0</v>
          </cell>
          <cell r="D407">
            <v>0</v>
          </cell>
          <cell r="E407">
            <v>0</v>
          </cell>
          <cell r="F407">
            <v>0</v>
          </cell>
          <cell r="G407">
            <v>0</v>
          </cell>
          <cell r="H407">
            <v>5.4</v>
          </cell>
          <cell r="I407">
            <v>10.8</v>
          </cell>
          <cell r="J407">
            <v>18</v>
          </cell>
        </row>
        <row r="408">
          <cell r="B408">
            <v>0</v>
          </cell>
          <cell r="C408">
            <v>0</v>
          </cell>
          <cell r="D408">
            <v>0</v>
          </cell>
          <cell r="E408">
            <v>0</v>
          </cell>
          <cell r="F408">
            <v>0</v>
          </cell>
          <cell r="G408">
            <v>0</v>
          </cell>
          <cell r="H408">
            <v>5.4</v>
          </cell>
          <cell r="I408">
            <v>10.8</v>
          </cell>
          <cell r="J408">
            <v>18</v>
          </cell>
        </row>
        <row r="409">
          <cell r="B409">
            <v>0</v>
          </cell>
          <cell r="C409">
            <v>0</v>
          </cell>
          <cell r="D409">
            <v>0</v>
          </cell>
          <cell r="E409">
            <v>0</v>
          </cell>
          <cell r="F409">
            <v>0</v>
          </cell>
          <cell r="G409">
            <v>0</v>
          </cell>
          <cell r="H409">
            <v>5.4</v>
          </cell>
          <cell r="I409">
            <v>10.8</v>
          </cell>
          <cell r="J409">
            <v>18</v>
          </cell>
        </row>
        <row r="410">
          <cell r="B410">
            <v>0</v>
          </cell>
          <cell r="C410">
            <v>0</v>
          </cell>
          <cell r="D410">
            <v>0</v>
          </cell>
          <cell r="E410">
            <v>0</v>
          </cell>
          <cell r="F410">
            <v>0</v>
          </cell>
          <cell r="G410">
            <v>0</v>
          </cell>
          <cell r="H410">
            <v>5.4</v>
          </cell>
          <cell r="I410">
            <v>10.8</v>
          </cell>
          <cell r="J410">
            <v>18</v>
          </cell>
        </row>
        <row r="411">
          <cell r="B411">
            <v>0</v>
          </cell>
          <cell r="C411">
            <v>0</v>
          </cell>
          <cell r="D411">
            <v>0</v>
          </cell>
          <cell r="E411">
            <v>0</v>
          </cell>
          <cell r="F411">
            <v>0</v>
          </cell>
          <cell r="G411">
            <v>0</v>
          </cell>
          <cell r="H411">
            <v>5.4</v>
          </cell>
          <cell r="I411">
            <v>10.8</v>
          </cell>
          <cell r="J411">
            <v>18</v>
          </cell>
        </row>
        <row r="412">
          <cell r="B412">
            <v>0</v>
          </cell>
          <cell r="C412">
            <v>0</v>
          </cell>
          <cell r="D412">
            <v>0</v>
          </cell>
          <cell r="E412">
            <v>0</v>
          </cell>
          <cell r="F412">
            <v>0</v>
          </cell>
          <cell r="G412">
            <v>0</v>
          </cell>
          <cell r="H412">
            <v>5.4</v>
          </cell>
          <cell r="I412">
            <v>10.8</v>
          </cell>
          <cell r="J412">
            <v>18</v>
          </cell>
        </row>
        <row r="413">
          <cell r="B413">
            <v>0</v>
          </cell>
          <cell r="C413">
            <v>0</v>
          </cell>
          <cell r="D413">
            <v>0</v>
          </cell>
          <cell r="E413">
            <v>0</v>
          </cell>
          <cell r="F413">
            <v>0</v>
          </cell>
          <cell r="G413">
            <v>0</v>
          </cell>
          <cell r="H413">
            <v>5.4</v>
          </cell>
          <cell r="I413">
            <v>10.8</v>
          </cell>
          <cell r="J413">
            <v>18</v>
          </cell>
        </row>
        <row r="414">
          <cell r="B414">
            <v>0</v>
          </cell>
          <cell r="C414">
            <v>0</v>
          </cell>
          <cell r="D414">
            <v>0</v>
          </cell>
          <cell r="E414">
            <v>0</v>
          </cell>
          <cell r="F414">
            <v>0</v>
          </cell>
          <cell r="G414">
            <v>0</v>
          </cell>
          <cell r="H414">
            <v>5.4</v>
          </cell>
          <cell r="I414">
            <v>10.8</v>
          </cell>
          <cell r="J414">
            <v>18</v>
          </cell>
        </row>
        <row r="415">
          <cell r="B415">
            <v>0</v>
          </cell>
          <cell r="C415">
            <v>0</v>
          </cell>
          <cell r="D415">
            <v>0</v>
          </cell>
          <cell r="E415">
            <v>0</v>
          </cell>
          <cell r="F415">
            <v>0</v>
          </cell>
          <cell r="G415">
            <v>0</v>
          </cell>
          <cell r="H415">
            <v>5.4</v>
          </cell>
          <cell r="I415">
            <v>10.8</v>
          </cell>
          <cell r="J415">
            <v>18</v>
          </cell>
        </row>
        <row r="416">
          <cell r="B416">
            <v>0</v>
          </cell>
          <cell r="C416">
            <v>0</v>
          </cell>
          <cell r="D416">
            <v>0</v>
          </cell>
          <cell r="E416">
            <v>0</v>
          </cell>
          <cell r="F416">
            <v>0</v>
          </cell>
          <cell r="G416">
            <v>0</v>
          </cell>
          <cell r="H416">
            <v>5.4</v>
          </cell>
          <cell r="I416">
            <v>10.8</v>
          </cell>
          <cell r="J416">
            <v>18</v>
          </cell>
        </row>
        <row r="417">
          <cell r="B417">
            <v>0</v>
          </cell>
          <cell r="C417">
            <v>0</v>
          </cell>
          <cell r="D417">
            <v>0</v>
          </cell>
          <cell r="E417">
            <v>0</v>
          </cell>
          <cell r="F417">
            <v>0</v>
          </cell>
          <cell r="G417">
            <v>0</v>
          </cell>
          <cell r="H417">
            <v>5.4</v>
          </cell>
          <cell r="I417">
            <v>10.8</v>
          </cell>
          <cell r="J417">
            <v>18</v>
          </cell>
        </row>
        <row r="418">
          <cell r="B418">
            <v>0</v>
          </cell>
          <cell r="C418">
            <v>0</v>
          </cell>
          <cell r="D418">
            <v>0</v>
          </cell>
          <cell r="E418">
            <v>0</v>
          </cell>
          <cell r="F418">
            <v>0</v>
          </cell>
          <cell r="G418">
            <v>0</v>
          </cell>
          <cell r="I418">
            <v>10.8</v>
          </cell>
          <cell r="J418">
            <v>18</v>
          </cell>
        </row>
        <row r="419">
          <cell r="B419">
            <v>228302</v>
          </cell>
          <cell r="C419">
            <v>2.7077</v>
          </cell>
          <cell r="D419">
            <v>2.2273000000000001</v>
          </cell>
          <cell r="E419">
            <v>8.72E-2</v>
          </cell>
          <cell r="F419">
            <v>0.39319999999999999</v>
          </cell>
          <cell r="G419">
            <v>0</v>
          </cell>
          <cell r="J419">
            <v>18</v>
          </cell>
        </row>
        <row r="421">
          <cell r="B421" t="str">
            <v>Evolução DEC Conjunto Jabaquara</v>
          </cell>
        </row>
        <row r="422">
          <cell r="B422" t="str">
            <v>CONSUM</v>
          </cell>
          <cell r="C422" t="str">
            <v>TOTAL</v>
          </cell>
          <cell r="D422" t="str">
            <v>NPROG</v>
          </cell>
          <cell r="E422" t="str">
            <v>PROG</v>
          </cell>
          <cell r="F422" t="str">
            <v>SUBT INT</v>
          </cell>
          <cell r="G422" t="str">
            <v>SUBT EXT</v>
          </cell>
          <cell r="H422" t="str">
            <v>Padrão Mensal = 2,7</v>
          </cell>
          <cell r="I422" t="str">
            <v>Padrão Trimestral = 5,4</v>
          </cell>
          <cell r="J422" t="str">
            <v>Padrão Anual = 9</v>
          </cell>
        </row>
        <row r="423">
          <cell r="B423">
            <v>115306</v>
          </cell>
          <cell r="C423">
            <v>0.91869999999999996</v>
          </cell>
          <cell r="D423">
            <v>0.89910000000000001</v>
          </cell>
          <cell r="E423">
            <v>9.1999999999999998E-3</v>
          </cell>
          <cell r="F423">
            <v>1.03E-2</v>
          </cell>
          <cell r="G423">
            <v>0</v>
          </cell>
          <cell r="H423">
            <v>2.7</v>
          </cell>
          <cell r="I423">
            <v>5.4</v>
          </cell>
          <cell r="J423">
            <v>9</v>
          </cell>
        </row>
        <row r="424">
          <cell r="B424">
            <v>115236</v>
          </cell>
          <cell r="C424">
            <v>0.1694</v>
          </cell>
          <cell r="D424">
            <v>0.13100000000000001</v>
          </cell>
          <cell r="E424">
            <v>3.8399999999999997E-2</v>
          </cell>
          <cell r="F424">
            <v>0</v>
          </cell>
          <cell r="G424">
            <v>0</v>
          </cell>
          <cell r="H424">
            <v>2.7</v>
          </cell>
          <cell r="I424">
            <v>5.4</v>
          </cell>
          <cell r="J424">
            <v>9</v>
          </cell>
        </row>
        <row r="425">
          <cell r="B425">
            <v>114936</v>
          </cell>
          <cell r="C425">
            <v>0.44940000000000002</v>
          </cell>
          <cell r="D425">
            <v>0.39250000000000002</v>
          </cell>
          <cell r="E425">
            <v>5.6899999999999999E-2</v>
          </cell>
          <cell r="F425">
            <v>0</v>
          </cell>
          <cell r="G425">
            <v>0</v>
          </cell>
          <cell r="H425">
            <v>2.7</v>
          </cell>
          <cell r="I425">
            <v>5.4</v>
          </cell>
          <cell r="J425">
            <v>9</v>
          </cell>
        </row>
        <row r="426">
          <cell r="B426">
            <v>115159</v>
          </cell>
          <cell r="C426">
            <v>1.5379</v>
          </cell>
          <cell r="D426">
            <v>1.4231</v>
          </cell>
          <cell r="E426">
            <v>0.10440000000000001</v>
          </cell>
          <cell r="F426">
            <v>1.03E-2</v>
          </cell>
          <cell r="G426">
            <v>0</v>
          </cell>
          <cell r="H426">
            <v>2.7</v>
          </cell>
          <cell r="I426">
            <v>5.4</v>
          </cell>
          <cell r="J426">
            <v>9</v>
          </cell>
        </row>
        <row r="427">
          <cell r="B427">
            <v>0</v>
          </cell>
          <cell r="C427">
            <v>0</v>
          </cell>
          <cell r="D427">
            <v>0</v>
          </cell>
          <cell r="E427">
            <v>0</v>
          </cell>
          <cell r="F427">
            <v>0</v>
          </cell>
          <cell r="G427">
            <v>0</v>
          </cell>
          <cell r="H427">
            <v>2.7</v>
          </cell>
          <cell r="I427">
            <v>5.4</v>
          </cell>
          <cell r="J427">
            <v>9</v>
          </cell>
        </row>
        <row r="428">
          <cell r="B428">
            <v>0</v>
          </cell>
          <cell r="C428">
            <v>0</v>
          </cell>
          <cell r="D428">
            <v>0</v>
          </cell>
          <cell r="E428">
            <v>0</v>
          </cell>
          <cell r="F428">
            <v>0</v>
          </cell>
          <cell r="G428">
            <v>0</v>
          </cell>
          <cell r="H428">
            <v>2.7</v>
          </cell>
          <cell r="I428">
            <v>5.4</v>
          </cell>
          <cell r="J428">
            <v>9</v>
          </cell>
        </row>
        <row r="429">
          <cell r="B429">
            <v>0</v>
          </cell>
          <cell r="C429">
            <v>0</v>
          </cell>
          <cell r="D429">
            <v>0</v>
          </cell>
          <cell r="E429">
            <v>0</v>
          </cell>
          <cell r="F429">
            <v>0</v>
          </cell>
          <cell r="G429">
            <v>0</v>
          </cell>
          <cell r="H429">
            <v>2.7</v>
          </cell>
          <cell r="I429">
            <v>5.4</v>
          </cell>
          <cell r="J429">
            <v>9</v>
          </cell>
        </row>
        <row r="430">
          <cell r="B430">
            <v>0</v>
          </cell>
          <cell r="C430">
            <v>0</v>
          </cell>
          <cell r="D430">
            <v>0</v>
          </cell>
          <cell r="E430">
            <v>0</v>
          </cell>
          <cell r="F430">
            <v>0</v>
          </cell>
          <cell r="G430">
            <v>0</v>
          </cell>
          <cell r="H430">
            <v>2.7</v>
          </cell>
          <cell r="I430">
            <v>5.4</v>
          </cell>
          <cell r="J430">
            <v>9</v>
          </cell>
        </row>
        <row r="431">
          <cell r="B431">
            <v>0</v>
          </cell>
          <cell r="C431">
            <v>0</v>
          </cell>
          <cell r="D431">
            <v>0</v>
          </cell>
          <cell r="E431">
            <v>0</v>
          </cell>
          <cell r="F431">
            <v>0</v>
          </cell>
          <cell r="G431">
            <v>0</v>
          </cell>
          <cell r="H431">
            <v>2.7</v>
          </cell>
          <cell r="I431">
            <v>5.4</v>
          </cell>
          <cell r="J431">
            <v>9</v>
          </cell>
        </row>
        <row r="432">
          <cell r="B432">
            <v>0</v>
          </cell>
          <cell r="C432">
            <v>0</v>
          </cell>
          <cell r="D432">
            <v>0</v>
          </cell>
          <cell r="E432">
            <v>0</v>
          </cell>
          <cell r="F432">
            <v>0</v>
          </cell>
          <cell r="G432">
            <v>0</v>
          </cell>
          <cell r="H432">
            <v>2.7</v>
          </cell>
          <cell r="I432">
            <v>5.4</v>
          </cell>
          <cell r="J432">
            <v>9</v>
          </cell>
        </row>
        <row r="433">
          <cell r="B433">
            <v>0</v>
          </cell>
          <cell r="C433">
            <v>0</v>
          </cell>
          <cell r="D433">
            <v>0</v>
          </cell>
          <cell r="E433">
            <v>0</v>
          </cell>
          <cell r="F433">
            <v>0</v>
          </cell>
          <cell r="G433">
            <v>0</v>
          </cell>
          <cell r="H433">
            <v>2.7</v>
          </cell>
          <cell r="I433">
            <v>5.4</v>
          </cell>
          <cell r="J433">
            <v>9</v>
          </cell>
        </row>
        <row r="434">
          <cell r="B434">
            <v>0</v>
          </cell>
          <cell r="C434">
            <v>0</v>
          </cell>
          <cell r="D434">
            <v>0</v>
          </cell>
          <cell r="E434">
            <v>0</v>
          </cell>
          <cell r="F434">
            <v>0</v>
          </cell>
          <cell r="G434">
            <v>0</v>
          </cell>
          <cell r="H434">
            <v>2.7</v>
          </cell>
          <cell r="I434">
            <v>5.4</v>
          </cell>
          <cell r="J434">
            <v>9</v>
          </cell>
        </row>
        <row r="435">
          <cell r="B435">
            <v>0</v>
          </cell>
          <cell r="C435">
            <v>0</v>
          </cell>
          <cell r="D435">
            <v>0</v>
          </cell>
          <cell r="E435">
            <v>0</v>
          </cell>
          <cell r="F435">
            <v>0</v>
          </cell>
          <cell r="G435">
            <v>0</v>
          </cell>
          <cell r="H435">
            <v>2.7</v>
          </cell>
          <cell r="I435">
            <v>5.4</v>
          </cell>
          <cell r="J435">
            <v>9</v>
          </cell>
        </row>
        <row r="436">
          <cell r="B436">
            <v>0</v>
          </cell>
          <cell r="C436">
            <v>0</v>
          </cell>
          <cell r="D436">
            <v>0</v>
          </cell>
          <cell r="E436">
            <v>0</v>
          </cell>
          <cell r="F436">
            <v>0</v>
          </cell>
          <cell r="G436">
            <v>0</v>
          </cell>
          <cell r="H436">
            <v>2.7</v>
          </cell>
          <cell r="I436">
            <v>5.4</v>
          </cell>
          <cell r="J436">
            <v>9</v>
          </cell>
        </row>
        <row r="437">
          <cell r="B437">
            <v>0</v>
          </cell>
          <cell r="C437">
            <v>0</v>
          </cell>
          <cell r="D437">
            <v>0</v>
          </cell>
          <cell r="E437">
            <v>0</v>
          </cell>
          <cell r="F437">
            <v>0</v>
          </cell>
          <cell r="G437">
            <v>0</v>
          </cell>
          <cell r="H437">
            <v>2.7</v>
          </cell>
          <cell r="I437">
            <v>5.4</v>
          </cell>
          <cell r="J437">
            <v>9</v>
          </cell>
        </row>
        <row r="438">
          <cell r="B438">
            <v>0</v>
          </cell>
          <cell r="C438">
            <v>0</v>
          </cell>
          <cell r="D438">
            <v>0</v>
          </cell>
          <cell r="E438">
            <v>0</v>
          </cell>
          <cell r="F438">
            <v>0</v>
          </cell>
          <cell r="G438">
            <v>0</v>
          </cell>
          <cell r="I438">
            <v>5.4</v>
          </cell>
          <cell r="J438">
            <v>9</v>
          </cell>
        </row>
        <row r="439">
          <cell r="B439">
            <v>115159</v>
          </cell>
          <cell r="C439">
            <v>1.5379</v>
          </cell>
          <cell r="D439">
            <v>1.4231</v>
          </cell>
          <cell r="E439">
            <v>0.10440000000000001</v>
          </cell>
          <cell r="F439">
            <v>1.03E-2</v>
          </cell>
          <cell r="G439">
            <v>0</v>
          </cell>
          <cell r="J439">
            <v>9</v>
          </cell>
        </row>
        <row r="441">
          <cell r="B441" t="str">
            <v>Evolução DEC Conjunto Jaçanã</v>
          </cell>
        </row>
        <row r="442">
          <cell r="B442" t="str">
            <v>CONSUM</v>
          </cell>
          <cell r="C442" t="str">
            <v>TOTAL</v>
          </cell>
          <cell r="D442" t="str">
            <v>NPROG</v>
          </cell>
          <cell r="E442" t="str">
            <v>PROG</v>
          </cell>
          <cell r="F442" t="str">
            <v>SUBT INT</v>
          </cell>
          <cell r="G442" t="str">
            <v>SUBT EXT</v>
          </cell>
          <cell r="H442" t="str">
            <v>Padrão Mensal = 6,3</v>
          </cell>
          <cell r="I442" t="str">
            <v>Padrão Trimestral = 12,6</v>
          </cell>
          <cell r="J442" t="str">
            <v>Padrão Anual = 21</v>
          </cell>
        </row>
        <row r="443">
          <cell r="B443">
            <v>61461</v>
          </cell>
          <cell r="C443">
            <v>2.6871999999999998</v>
          </cell>
          <cell r="D443">
            <v>1.9205000000000001</v>
          </cell>
          <cell r="E443">
            <v>3.9699999999999999E-2</v>
          </cell>
          <cell r="F443">
            <v>0.64319999999999999</v>
          </cell>
          <cell r="G443">
            <v>8.3799999999999999E-2</v>
          </cell>
          <cell r="H443">
            <v>6.3</v>
          </cell>
          <cell r="I443">
            <v>12.6</v>
          </cell>
          <cell r="J443">
            <v>21</v>
          </cell>
        </row>
        <row r="444">
          <cell r="B444">
            <v>61509</v>
          </cell>
          <cell r="C444">
            <v>0.98070000000000002</v>
          </cell>
          <cell r="D444">
            <v>0.89280000000000004</v>
          </cell>
          <cell r="E444">
            <v>8.2400000000000001E-2</v>
          </cell>
          <cell r="F444">
            <v>5.4999999999999997E-3</v>
          </cell>
          <cell r="G444">
            <v>0</v>
          </cell>
          <cell r="H444">
            <v>6.3</v>
          </cell>
          <cell r="I444">
            <v>12.6</v>
          </cell>
          <cell r="J444">
            <v>21</v>
          </cell>
        </row>
        <row r="445">
          <cell r="B445">
            <v>60560</v>
          </cell>
          <cell r="C445">
            <v>1.3928</v>
          </cell>
          <cell r="D445">
            <v>0.6623</v>
          </cell>
          <cell r="E445">
            <v>0.73050000000000004</v>
          </cell>
          <cell r="F445">
            <v>0</v>
          </cell>
          <cell r="G445">
            <v>0</v>
          </cell>
          <cell r="H445">
            <v>6.3</v>
          </cell>
          <cell r="I445">
            <v>12.6</v>
          </cell>
          <cell r="J445">
            <v>21</v>
          </cell>
        </row>
        <row r="446">
          <cell r="B446">
            <v>61177</v>
          </cell>
          <cell r="C446">
            <v>5.0644</v>
          </cell>
          <cell r="D446">
            <v>3.4826999999999999</v>
          </cell>
          <cell r="E446">
            <v>0.84589999999999999</v>
          </cell>
          <cell r="F446">
            <v>0.65169999999999995</v>
          </cell>
          <cell r="G446">
            <v>8.4199999999999997E-2</v>
          </cell>
          <cell r="H446">
            <v>6.3</v>
          </cell>
          <cell r="I446">
            <v>12.6</v>
          </cell>
          <cell r="J446">
            <v>21</v>
          </cell>
        </row>
        <row r="447">
          <cell r="B447">
            <v>0</v>
          </cell>
          <cell r="C447">
            <v>0</v>
          </cell>
          <cell r="D447">
            <v>0</v>
          </cell>
          <cell r="E447">
            <v>0</v>
          </cell>
          <cell r="F447">
            <v>0</v>
          </cell>
          <cell r="G447">
            <v>0</v>
          </cell>
          <cell r="H447">
            <v>6.3</v>
          </cell>
          <cell r="I447">
            <v>12.6</v>
          </cell>
          <cell r="J447">
            <v>21</v>
          </cell>
        </row>
        <row r="448">
          <cell r="B448">
            <v>0</v>
          </cell>
          <cell r="C448">
            <v>0</v>
          </cell>
          <cell r="D448">
            <v>0</v>
          </cell>
          <cell r="E448">
            <v>0</v>
          </cell>
          <cell r="F448">
            <v>0</v>
          </cell>
          <cell r="G448">
            <v>0</v>
          </cell>
          <cell r="H448">
            <v>6.3</v>
          </cell>
          <cell r="I448">
            <v>12.6</v>
          </cell>
          <cell r="J448">
            <v>21</v>
          </cell>
        </row>
        <row r="449">
          <cell r="B449">
            <v>0</v>
          </cell>
          <cell r="C449">
            <v>0</v>
          </cell>
          <cell r="D449">
            <v>0</v>
          </cell>
          <cell r="E449">
            <v>0</v>
          </cell>
          <cell r="F449">
            <v>0</v>
          </cell>
          <cell r="G449">
            <v>0</v>
          </cell>
          <cell r="H449">
            <v>6.3</v>
          </cell>
          <cell r="I449">
            <v>12.6</v>
          </cell>
          <cell r="J449">
            <v>21</v>
          </cell>
        </row>
        <row r="450">
          <cell r="B450">
            <v>0</v>
          </cell>
          <cell r="C450">
            <v>0</v>
          </cell>
          <cell r="D450">
            <v>0</v>
          </cell>
          <cell r="E450">
            <v>0</v>
          </cell>
          <cell r="F450">
            <v>0</v>
          </cell>
          <cell r="G450">
            <v>0</v>
          </cell>
          <cell r="H450">
            <v>6.3</v>
          </cell>
          <cell r="I450">
            <v>12.6</v>
          </cell>
          <cell r="J450">
            <v>21</v>
          </cell>
        </row>
        <row r="451">
          <cell r="B451">
            <v>0</v>
          </cell>
          <cell r="C451">
            <v>0</v>
          </cell>
          <cell r="D451">
            <v>0</v>
          </cell>
          <cell r="E451">
            <v>0</v>
          </cell>
          <cell r="F451">
            <v>0</v>
          </cell>
          <cell r="G451">
            <v>0</v>
          </cell>
          <cell r="H451">
            <v>6.3</v>
          </cell>
          <cell r="I451">
            <v>12.6</v>
          </cell>
          <cell r="J451">
            <v>21</v>
          </cell>
        </row>
        <row r="452">
          <cell r="B452">
            <v>0</v>
          </cell>
          <cell r="C452">
            <v>0</v>
          </cell>
          <cell r="D452">
            <v>0</v>
          </cell>
          <cell r="E452">
            <v>0</v>
          </cell>
          <cell r="F452">
            <v>0</v>
          </cell>
          <cell r="G452">
            <v>0</v>
          </cell>
          <cell r="H452">
            <v>6.3</v>
          </cell>
          <cell r="I452">
            <v>12.6</v>
          </cell>
          <cell r="J452">
            <v>21</v>
          </cell>
        </row>
        <row r="453">
          <cell r="B453">
            <v>0</v>
          </cell>
          <cell r="C453">
            <v>0</v>
          </cell>
          <cell r="D453">
            <v>0</v>
          </cell>
          <cell r="E453">
            <v>0</v>
          </cell>
          <cell r="F453">
            <v>0</v>
          </cell>
          <cell r="G453">
            <v>0</v>
          </cell>
          <cell r="H453">
            <v>6.3</v>
          </cell>
          <cell r="I453">
            <v>12.6</v>
          </cell>
          <cell r="J453">
            <v>21</v>
          </cell>
        </row>
        <row r="454">
          <cell r="B454">
            <v>0</v>
          </cell>
          <cell r="C454">
            <v>0</v>
          </cell>
          <cell r="D454">
            <v>0</v>
          </cell>
          <cell r="E454">
            <v>0</v>
          </cell>
          <cell r="F454">
            <v>0</v>
          </cell>
          <cell r="G454">
            <v>0</v>
          </cell>
          <cell r="H454">
            <v>6.3</v>
          </cell>
          <cell r="I454">
            <v>12.6</v>
          </cell>
          <cell r="J454">
            <v>21</v>
          </cell>
        </row>
        <row r="455">
          <cell r="B455">
            <v>0</v>
          </cell>
          <cell r="C455">
            <v>0</v>
          </cell>
          <cell r="D455">
            <v>0</v>
          </cell>
          <cell r="E455">
            <v>0</v>
          </cell>
          <cell r="F455">
            <v>0</v>
          </cell>
          <cell r="G455">
            <v>0</v>
          </cell>
          <cell r="H455">
            <v>6.3</v>
          </cell>
          <cell r="I455">
            <v>12.6</v>
          </cell>
          <cell r="J455">
            <v>21</v>
          </cell>
        </row>
        <row r="456">
          <cell r="B456">
            <v>0</v>
          </cell>
          <cell r="C456">
            <v>0</v>
          </cell>
          <cell r="D456">
            <v>0</v>
          </cell>
          <cell r="E456">
            <v>0</v>
          </cell>
          <cell r="F456">
            <v>0</v>
          </cell>
          <cell r="G456">
            <v>0</v>
          </cell>
          <cell r="H456">
            <v>6.3</v>
          </cell>
          <cell r="I456">
            <v>12.6</v>
          </cell>
          <cell r="J456">
            <v>21</v>
          </cell>
        </row>
        <row r="457">
          <cell r="B457">
            <v>0</v>
          </cell>
          <cell r="C457">
            <v>0</v>
          </cell>
          <cell r="D457">
            <v>0</v>
          </cell>
          <cell r="E457">
            <v>0</v>
          </cell>
          <cell r="F457">
            <v>0</v>
          </cell>
          <cell r="G457">
            <v>0</v>
          </cell>
          <cell r="H457">
            <v>6.3</v>
          </cell>
          <cell r="I457">
            <v>12.6</v>
          </cell>
          <cell r="J457">
            <v>21</v>
          </cell>
        </row>
        <row r="458">
          <cell r="B458">
            <v>0</v>
          </cell>
          <cell r="C458">
            <v>0</v>
          </cell>
          <cell r="D458">
            <v>0</v>
          </cell>
          <cell r="E458">
            <v>0</v>
          </cell>
          <cell r="F458">
            <v>0</v>
          </cell>
          <cell r="G458">
            <v>0</v>
          </cell>
          <cell r="I458">
            <v>12.6</v>
          </cell>
          <cell r="J458">
            <v>21</v>
          </cell>
        </row>
        <row r="459">
          <cell r="B459">
            <v>61177</v>
          </cell>
          <cell r="C459">
            <v>5.0644</v>
          </cell>
          <cell r="D459">
            <v>3.4826999999999999</v>
          </cell>
          <cell r="E459">
            <v>0.84589999999999999</v>
          </cell>
          <cell r="F459">
            <v>0.65169999999999995</v>
          </cell>
          <cell r="G459">
            <v>8.4199999999999997E-2</v>
          </cell>
          <cell r="J459">
            <v>21</v>
          </cell>
        </row>
        <row r="461">
          <cell r="B461" t="str">
            <v>Evolução DEC Conjunto Jaguaré</v>
          </cell>
        </row>
        <row r="462">
          <cell r="B462" t="str">
            <v>CONSUM</v>
          </cell>
          <cell r="C462" t="str">
            <v>TOTAL</v>
          </cell>
          <cell r="D462" t="str">
            <v>NPROG</v>
          </cell>
          <cell r="E462" t="str">
            <v>PROG</v>
          </cell>
          <cell r="F462" t="str">
            <v>SUBT INT</v>
          </cell>
          <cell r="G462" t="str">
            <v>SUBT EXT</v>
          </cell>
          <cell r="H462" t="str">
            <v>Padrão Mensal = 5,1</v>
          </cell>
          <cell r="I462" t="str">
            <v>Padrão Trimestral = 10,2</v>
          </cell>
          <cell r="J462" t="str">
            <v>Padrão Anual = 17</v>
          </cell>
        </row>
        <row r="463">
          <cell r="B463">
            <v>84493</v>
          </cell>
          <cell r="C463">
            <v>1.2130000000000001</v>
          </cell>
          <cell r="D463">
            <v>1.2081</v>
          </cell>
          <cell r="E463">
            <v>4.8999999999999998E-3</v>
          </cell>
          <cell r="F463">
            <v>0</v>
          </cell>
          <cell r="G463">
            <v>0</v>
          </cell>
          <cell r="H463">
            <v>5.0999999999999996</v>
          </cell>
          <cell r="I463">
            <v>10.199999999999999</v>
          </cell>
          <cell r="J463">
            <v>17</v>
          </cell>
        </row>
        <row r="464">
          <cell r="B464">
            <v>85118</v>
          </cell>
          <cell r="C464">
            <v>1.6731</v>
          </cell>
          <cell r="D464">
            <v>1.6273</v>
          </cell>
          <cell r="E464">
            <v>4.53E-2</v>
          </cell>
          <cell r="F464">
            <v>5.0000000000000001E-4</v>
          </cell>
          <cell r="G464">
            <v>0</v>
          </cell>
          <cell r="H464">
            <v>5.0999999999999996</v>
          </cell>
          <cell r="I464">
            <v>10.199999999999999</v>
          </cell>
          <cell r="J464">
            <v>17</v>
          </cell>
        </row>
        <row r="465">
          <cell r="B465">
            <v>84721</v>
          </cell>
          <cell r="C465">
            <v>1.1711</v>
          </cell>
          <cell r="D465">
            <v>0.98450000000000004</v>
          </cell>
          <cell r="E465">
            <v>0.1865</v>
          </cell>
          <cell r="F465">
            <v>0</v>
          </cell>
          <cell r="G465">
            <v>0</v>
          </cell>
          <cell r="H465">
            <v>5.0999999999999996</v>
          </cell>
          <cell r="I465">
            <v>10.199999999999999</v>
          </cell>
          <cell r="J465">
            <v>17</v>
          </cell>
        </row>
        <row r="466">
          <cell r="B466">
            <v>84777</v>
          </cell>
          <cell r="C466">
            <v>4.0590999999999999</v>
          </cell>
          <cell r="D466">
            <v>3.8216999999999999</v>
          </cell>
          <cell r="E466">
            <v>0.23669999999999999</v>
          </cell>
          <cell r="F466">
            <v>5.0000000000000001E-4</v>
          </cell>
          <cell r="G466">
            <v>0</v>
          </cell>
          <cell r="H466">
            <v>5.0999999999999996</v>
          </cell>
          <cell r="I466">
            <v>10.199999999999999</v>
          </cell>
          <cell r="J466">
            <v>17</v>
          </cell>
        </row>
        <row r="467">
          <cell r="B467">
            <v>0</v>
          </cell>
          <cell r="C467">
            <v>0</v>
          </cell>
          <cell r="D467">
            <v>0</v>
          </cell>
          <cell r="E467">
            <v>0</v>
          </cell>
          <cell r="F467">
            <v>0</v>
          </cell>
          <cell r="G467">
            <v>0</v>
          </cell>
          <cell r="H467">
            <v>5.0999999999999996</v>
          </cell>
          <cell r="I467">
            <v>10.199999999999999</v>
          </cell>
          <cell r="J467">
            <v>17</v>
          </cell>
        </row>
        <row r="468">
          <cell r="B468">
            <v>0</v>
          </cell>
          <cell r="C468">
            <v>0</v>
          </cell>
          <cell r="D468">
            <v>0</v>
          </cell>
          <cell r="E468">
            <v>0</v>
          </cell>
          <cell r="F468">
            <v>0</v>
          </cell>
          <cell r="G468">
            <v>0</v>
          </cell>
          <cell r="H468">
            <v>5.0999999999999996</v>
          </cell>
          <cell r="I468">
            <v>10.199999999999999</v>
          </cell>
          <cell r="J468">
            <v>17</v>
          </cell>
        </row>
        <row r="469">
          <cell r="B469">
            <v>0</v>
          </cell>
          <cell r="C469">
            <v>0</v>
          </cell>
          <cell r="D469">
            <v>0</v>
          </cell>
          <cell r="E469">
            <v>0</v>
          </cell>
          <cell r="F469">
            <v>0</v>
          </cell>
          <cell r="G469">
            <v>0</v>
          </cell>
          <cell r="H469">
            <v>5.0999999999999996</v>
          </cell>
          <cell r="I469">
            <v>10.199999999999999</v>
          </cell>
          <cell r="J469">
            <v>17</v>
          </cell>
        </row>
        <row r="470">
          <cell r="B470">
            <v>0</v>
          </cell>
          <cell r="C470">
            <v>0</v>
          </cell>
          <cell r="D470">
            <v>0</v>
          </cell>
          <cell r="E470">
            <v>0</v>
          </cell>
          <cell r="F470">
            <v>0</v>
          </cell>
          <cell r="G470">
            <v>0</v>
          </cell>
          <cell r="H470">
            <v>5.0999999999999996</v>
          </cell>
          <cell r="I470">
            <v>10.199999999999999</v>
          </cell>
          <cell r="J470">
            <v>17</v>
          </cell>
        </row>
        <row r="471">
          <cell r="B471">
            <v>0</v>
          </cell>
          <cell r="C471">
            <v>0</v>
          </cell>
          <cell r="D471">
            <v>0</v>
          </cell>
          <cell r="E471">
            <v>0</v>
          </cell>
          <cell r="F471">
            <v>0</v>
          </cell>
          <cell r="G471">
            <v>0</v>
          </cell>
          <cell r="H471">
            <v>5.0999999999999996</v>
          </cell>
          <cell r="I471">
            <v>10.199999999999999</v>
          </cell>
          <cell r="J471">
            <v>17</v>
          </cell>
        </row>
        <row r="472">
          <cell r="B472">
            <v>0</v>
          </cell>
          <cell r="C472">
            <v>0</v>
          </cell>
          <cell r="D472">
            <v>0</v>
          </cell>
          <cell r="E472">
            <v>0</v>
          </cell>
          <cell r="F472">
            <v>0</v>
          </cell>
          <cell r="G472">
            <v>0</v>
          </cell>
          <cell r="H472">
            <v>5.0999999999999996</v>
          </cell>
          <cell r="I472">
            <v>10.199999999999999</v>
          </cell>
          <cell r="J472">
            <v>17</v>
          </cell>
        </row>
        <row r="473">
          <cell r="B473">
            <v>0</v>
          </cell>
          <cell r="C473">
            <v>0</v>
          </cell>
          <cell r="D473">
            <v>0</v>
          </cell>
          <cell r="E473">
            <v>0</v>
          </cell>
          <cell r="F473">
            <v>0</v>
          </cell>
          <cell r="G473">
            <v>0</v>
          </cell>
          <cell r="H473">
            <v>5.0999999999999996</v>
          </cell>
          <cell r="I473">
            <v>10.199999999999999</v>
          </cell>
          <cell r="J473">
            <v>17</v>
          </cell>
        </row>
        <row r="474">
          <cell r="B474">
            <v>0</v>
          </cell>
          <cell r="C474">
            <v>0</v>
          </cell>
          <cell r="D474">
            <v>0</v>
          </cell>
          <cell r="E474">
            <v>0</v>
          </cell>
          <cell r="F474">
            <v>0</v>
          </cell>
          <cell r="G474">
            <v>0</v>
          </cell>
          <cell r="H474">
            <v>5.0999999999999996</v>
          </cell>
          <cell r="I474">
            <v>10.199999999999999</v>
          </cell>
          <cell r="J474">
            <v>17</v>
          </cell>
        </row>
        <row r="475">
          <cell r="B475">
            <v>0</v>
          </cell>
          <cell r="C475">
            <v>0</v>
          </cell>
          <cell r="D475">
            <v>0</v>
          </cell>
          <cell r="E475">
            <v>0</v>
          </cell>
          <cell r="F475">
            <v>0</v>
          </cell>
          <cell r="G475">
            <v>0</v>
          </cell>
          <cell r="H475">
            <v>5.0999999999999996</v>
          </cell>
          <cell r="I475">
            <v>10.199999999999999</v>
          </cell>
          <cell r="J475">
            <v>17</v>
          </cell>
        </row>
        <row r="476">
          <cell r="B476">
            <v>0</v>
          </cell>
          <cell r="C476">
            <v>0</v>
          </cell>
          <cell r="D476">
            <v>0</v>
          </cell>
          <cell r="E476">
            <v>0</v>
          </cell>
          <cell r="F476">
            <v>0</v>
          </cell>
          <cell r="G476">
            <v>0</v>
          </cell>
          <cell r="H476">
            <v>5.0999999999999996</v>
          </cell>
          <cell r="I476">
            <v>10.199999999999999</v>
          </cell>
          <cell r="J476">
            <v>17</v>
          </cell>
        </row>
        <row r="477">
          <cell r="B477">
            <v>0</v>
          </cell>
          <cell r="C477">
            <v>0</v>
          </cell>
          <cell r="D477">
            <v>0</v>
          </cell>
          <cell r="E477">
            <v>0</v>
          </cell>
          <cell r="F477">
            <v>0</v>
          </cell>
          <cell r="G477">
            <v>0</v>
          </cell>
          <cell r="H477">
            <v>5.0999999999999996</v>
          </cell>
          <cell r="I477">
            <v>10.199999999999999</v>
          </cell>
          <cell r="J477">
            <v>17</v>
          </cell>
        </row>
        <row r="478">
          <cell r="B478">
            <v>0</v>
          </cell>
          <cell r="C478">
            <v>0</v>
          </cell>
          <cell r="D478">
            <v>0</v>
          </cell>
          <cell r="E478">
            <v>0</v>
          </cell>
          <cell r="F478">
            <v>0</v>
          </cell>
          <cell r="G478">
            <v>0</v>
          </cell>
          <cell r="I478">
            <v>10.199999999999999</v>
          </cell>
          <cell r="J478">
            <v>17</v>
          </cell>
        </row>
        <row r="479">
          <cell r="B479">
            <v>84777</v>
          </cell>
          <cell r="C479">
            <v>4.0590999999999999</v>
          </cell>
          <cell r="D479">
            <v>3.8216999999999999</v>
          </cell>
          <cell r="E479">
            <v>0.23669999999999999</v>
          </cell>
          <cell r="F479">
            <v>5.0000000000000001E-4</v>
          </cell>
          <cell r="G479">
            <v>0</v>
          </cell>
          <cell r="J479">
            <v>17</v>
          </cell>
        </row>
        <row r="481">
          <cell r="B481" t="str">
            <v>Evolução DEC Conjunto Jandira</v>
          </cell>
        </row>
        <row r="482">
          <cell r="B482" t="str">
            <v>CONSUM</v>
          </cell>
          <cell r="C482" t="str">
            <v>TOTAL</v>
          </cell>
          <cell r="D482" t="str">
            <v>NPROG</v>
          </cell>
          <cell r="E482" t="str">
            <v>PROG</v>
          </cell>
          <cell r="F482" t="str">
            <v>SUBT INT</v>
          </cell>
          <cell r="G482" t="str">
            <v>SUBT EXT</v>
          </cell>
          <cell r="H482" t="str">
            <v>Padrão Mensal = 2,5</v>
          </cell>
          <cell r="I482" t="str">
            <v>Padrão Trimestral = 4,2</v>
          </cell>
          <cell r="J482" t="str">
            <v>Padrão Anual = 7</v>
          </cell>
        </row>
        <row r="483">
          <cell r="B483">
            <v>26929</v>
          </cell>
          <cell r="C483">
            <v>1.9846999999999999</v>
          </cell>
          <cell r="D483">
            <v>1.9810000000000001</v>
          </cell>
          <cell r="E483">
            <v>3.7000000000000002E-3</v>
          </cell>
          <cell r="F483">
            <v>0</v>
          </cell>
          <cell r="G483">
            <v>0</v>
          </cell>
          <cell r="H483">
            <v>2.5</v>
          </cell>
          <cell r="I483">
            <v>4.2</v>
          </cell>
          <cell r="J483">
            <v>7</v>
          </cell>
        </row>
        <row r="484">
          <cell r="B484">
            <v>27195</v>
          </cell>
          <cell r="C484">
            <v>0.29599999999999999</v>
          </cell>
          <cell r="D484">
            <v>0.28570000000000001</v>
          </cell>
          <cell r="E484">
            <v>1.03E-2</v>
          </cell>
          <cell r="F484">
            <v>0</v>
          </cell>
          <cell r="G484">
            <v>0</v>
          </cell>
          <cell r="H484">
            <v>2.5</v>
          </cell>
          <cell r="I484">
            <v>4.2</v>
          </cell>
          <cell r="J484">
            <v>7</v>
          </cell>
        </row>
        <row r="485">
          <cell r="B485">
            <v>27212</v>
          </cell>
          <cell r="C485">
            <v>1.115</v>
          </cell>
          <cell r="D485">
            <v>1.0762</v>
          </cell>
          <cell r="E485">
            <v>3.8800000000000001E-2</v>
          </cell>
          <cell r="F485">
            <v>0</v>
          </cell>
          <cell r="G485">
            <v>0</v>
          </cell>
          <cell r="H485">
            <v>2.5</v>
          </cell>
          <cell r="I485">
            <v>4.2</v>
          </cell>
          <cell r="J485">
            <v>7</v>
          </cell>
        </row>
        <row r="486">
          <cell r="B486">
            <v>27112</v>
          </cell>
          <cell r="C486">
            <v>3.3873000000000002</v>
          </cell>
          <cell r="D486">
            <v>3.3344</v>
          </cell>
          <cell r="E486">
            <v>5.2900000000000003E-2</v>
          </cell>
          <cell r="F486">
            <v>0</v>
          </cell>
          <cell r="G486">
            <v>0</v>
          </cell>
          <cell r="H486">
            <v>2.5</v>
          </cell>
          <cell r="I486">
            <v>4.2</v>
          </cell>
          <cell r="J486">
            <v>7</v>
          </cell>
        </row>
        <row r="487">
          <cell r="B487">
            <v>0</v>
          </cell>
          <cell r="C487">
            <v>0</v>
          </cell>
          <cell r="D487">
            <v>0</v>
          </cell>
          <cell r="E487">
            <v>0</v>
          </cell>
          <cell r="F487">
            <v>0</v>
          </cell>
          <cell r="G487">
            <v>0</v>
          </cell>
          <cell r="H487">
            <v>2.5</v>
          </cell>
          <cell r="I487">
            <v>4.2</v>
          </cell>
          <cell r="J487">
            <v>7</v>
          </cell>
        </row>
        <row r="488">
          <cell r="B488">
            <v>0</v>
          </cell>
          <cell r="C488">
            <v>0</v>
          </cell>
          <cell r="D488">
            <v>0</v>
          </cell>
          <cell r="E488">
            <v>0</v>
          </cell>
          <cell r="F488">
            <v>0</v>
          </cell>
          <cell r="G488">
            <v>0</v>
          </cell>
          <cell r="H488">
            <v>2.5</v>
          </cell>
          <cell r="I488">
            <v>4.2</v>
          </cell>
          <cell r="J488">
            <v>7</v>
          </cell>
        </row>
        <row r="489">
          <cell r="B489">
            <v>0</v>
          </cell>
          <cell r="C489">
            <v>0</v>
          </cell>
          <cell r="D489">
            <v>0</v>
          </cell>
          <cell r="E489">
            <v>0</v>
          </cell>
          <cell r="F489">
            <v>0</v>
          </cell>
          <cell r="G489">
            <v>0</v>
          </cell>
          <cell r="H489">
            <v>2.5</v>
          </cell>
          <cell r="I489">
            <v>4.2</v>
          </cell>
          <cell r="J489">
            <v>7</v>
          </cell>
        </row>
        <row r="490">
          <cell r="B490">
            <v>0</v>
          </cell>
          <cell r="C490">
            <v>0</v>
          </cell>
          <cell r="D490">
            <v>0</v>
          </cell>
          <cell r="E490">
            <v>0</v>
          </cell>
          <cell r="F490">
            <v>0</v>
          </cell>
          <cell r="G490">
            <v>0</v>
          </cell>
          <cell r="H490">
            <v>2.5</v>
          </cell>
          <cell r="I490">
            <v>4.2</v>
          </cell>
          <cell r="J490">
            <v>7</v>
          </cell>
        </row>
        <row r="491">
          <cell r="B491">
            <v>0</v>
          </cell>
          <cell r="C491">
            <v>0</v>
          </cell>
          <cell r="D491">
            <v>0</v>
          </cell>
          <cell r="E491">
            <v>0</v>
          </cell>
          <cell r="F491">
            <v>0</v>
          </cell>
          <cell r="G491">
            <v>0</v>
          </cell>
          <cell r="H491">
            <v>2.5</v>
          </cell>
          <cell r="I491">
            <v>4.2</v>
          </cell>
          <cell r="J491">
            <v>7</v>
          </cell>
        </row>
        <row r="492">
          <cell r="B492">
            <v>0</v>
          </cell>
          <cell r="C492">
            <v>0</v>
          </cell>
          <cell r="D492">
            <v>0</v>
          </cell>
          <cell r="E492">
            <v>0</v>
          </cell>
          <cell r="F492">
            <v>0</v>
          </cell>
          <cell r="G492">
            <v>0</v>
          </cell>
          <cell r="H492">
            <v>2.5</v>
          </cell>
          <cell r="I492">
            <v>4.2</v>
          </cell>
          <cell r="J492">
            <v>7</v>
          </cell>
        </row>
        <row r="493">
          <cell r="B493">
            <v>0</v>
          </cell>
          <cell r="C493">
            <v>0</v>
          </cell>
          <cell r="D493">
            <v>0</v>
          </cell>
          <cell r="E493">
            <v>0</v>
          </cell>
          <cell r="F493">
            <v>0</v>
          </cell>
          <cell r="G493">
            <v>0</v>
          </cell>
          <cell r="H493">
            <v>2.5</v>
          </cell>
          <cell r="I493">
            <v>4.2</v>
          </cell>
          <cell r="J493">
            <v>7</v>
          </cell>
        </row>
        <row r="494">
          <cell r="B494">
            <v>0</v>
          </cell>
          <cell r="C494">
            <v>0</v>
          </cell>
          <cell r="D494">
            <v>0</v>
          </cell>
          <cell r="E494">
            <v>0</v>
          </cell>
          <cell r="F494">
            <v>0</v>
          </cell>
          <cell r="G494">
            <v>0</v>
          </cell>
          <cell r="H494">
            <v>2.5</v>
          </cell>
          <cell r="I494">
            <v>4.2</v>
          </cell>
          <cell r="J494">
            <v>7</v>
          </cell>
        </row>
        <row r="495">
          <cell r="B495">
            <v>0</v>
          </cell>
          <cell r="C495">
            <v>0</v>
          </cell>
          <cell r="D495">
            <v>0</v>
          </cell>
          <cell r="E495">
            <v>0</v>
          </cell>
          <cell r="F495">
            <v>0</v>
          </cell>
          <cell r="G495">
            <v>0</v>
          </cell>
          <cell r="H495">
            <v>2.5</v>
          </cell>
          <cell r="I495">
            <v>4.2</v>
          </cell>
          <cell r="J495">
            <v>7</v>
          </cell>
        </row>
        <row r="496">
          <cell r="B496">
            <v>0</v>
          </cell>
          <cell r="C496">
            <v>0</v>
          </cell>
          <cell r="D496">
            <v>0</v>
          </cell>
          <cell r="E496">
            <v>0</v>
          </cell>
          <cell r="F496">
            <v>0</v>
          </cell>
          <cell r="G496">
            <v>0</v>
          </cell>
          <cell r="H496">
            <v>2.5</v>
          </cell>
          <cell r="I496">
            <v>4.2</v>
          </cell>
          <cell r="J496">
            <v>7</v>
          </cell>
        </row>
        <row r="497">
          <cell r="B497">
            <v>0</v>
          </cell>
          <cell r="C497">
            <v>0</v>
          </cell>
          <cell r="D497">
            <v>0</v>
          </cell>
          <cell r="E497">
            <v>0</v>
          </cell>
          <cell r="F497">
            <v>0</v>
          </cell>
          <cell r="G497">
            <v>0</v>
          </cell>
          <cell r="H497">
            <v>2.5</v>
          </cell>
          <cell r="I497">
            <v>4.2</v>
          </cell>
          <cell r="J497">
            <v>7</v>
          </cell>
        </row>
        <row r="498">
          <cell r="B498">
            <v>0</v>
          </cell>
          <cell r="C498">
            <v>0</v>
          </cell>
          <cell r="D498">
            <v>0</v>
          </cell>
          <cell r="E498">
            <v>0</v>
          </cell>
          <cell r="F498">
            <v>0</v>
          </cell>
          <cell r="G498">
            <v>0</v>
          </cell>
          <cell r="I498">
            <v>4.2</v>
          </cell>
          <cell r="J498">
            <v>7</v>
          </cell>
        </row>
        <row r="499">
          <cell r="B499">
            <v>27112</v>
          </cell>
          <cell r="C499">
            <v>3.3873000000000002</v>
          </cell>
          <cell r="D499">
            <v>3.3344</v>
          </cell>
          <cell r="E499">
            <v>5.2900000000000003E-2</v>
          </cell>
          <cell r="F499">
            <v>0</v>
          </cell>
          <cell r="G499">
            <v>0</v>
          </cell>
          <cell r="J499">
            <v>7</v>
          </cell>
        </row>
        <row r="501">
          <cell r="B501" t="str">
            <v>Evolução DEC Conjunto Jaraguá</v>
          </cell>
        </row>
        <row r="502">
          <cell r="B502" t="str">
            <v>CONSUM</v>
          </cell>
          <cell r="C502" t="str">
            <v>TOTAL</v>
          </cell>
          <cell r="D502" t="str">
            <v>NPROG</v>
          </cell>
          <cell r="E502" t="str">
            <v>PROG</v>
          </cell>
          <cell r="F502" t="str">
            <v>SUBT INT</v>
          </cell>
          <cell r="G502" t="str">
            <v>SUBT EXT</v>
          </cell>
          <cell r="H502" t="str">
            <v>Padrão Mensal = 8,4</v>
          </cell>
          <cell r="I502" t="str">
            <v>Padrão Trimestral = 16,8</v>
          </cell>
          <cell r="J502" t="str">
            <v>Padrão Anual = 28</v>
          </cell>
        </row>
        <row r="503">
          <cell r="B503">
            <v>142080</v>
          </cell>
          <cell r="C503">
            <v>1.0984</v>
          </cell>
          <cell r="D503">
            <v>1.0376000000000001</v>
          </cell>
          <cell r="E503">
            <v>5.0299999999999997E-2</v>
          </cell>
          <cell r="F503">
            <v>1.04E-2</v>
          </cell>
          <cell r="G503">
            <v>0</v>
          </cell>
          <cell r="H503">
            <v>8.4</v>
          </cell>
          <cell r="I503">
            <v>16.8</v>
          </cell>
          <cell r="J503">
            <v>28</v>
          </cell>
        </row>
        <row r="504">
          <cell r="B504">
            <v>142378</v>
          </cell>
          <cell r="C504">
            <v>0.7288</v>
          </cell>
          <cell r="D504">
            <v>0.63819999999999999</v>
          </cell>
          <cell r="E504">
            <v>3.2899999999999999E-2</v>
          </cell>
          <cell r="F504">
            <v>5.7700000000000001E-2</v>
          </cell>
          <cell r="G504">
            <v>0</v>
          </cell>
          <cell r="H504">
            <v>8.4</v>
          </cell>
          <cell r="I504">
            <v>16.8</v>
          </cell>
          <cell r="J504">
            <v>28</v>
          </cell>
        </row>
        <row r="505">
          <cell r="B505">
            <v>142370</v>
          </cell>
          <cell r="C505">
            <v>0.62580000000000002</v>
          </cell>
          <cell r="D505">
            <v>0.59179999999999999</v>
          </cell>
          <cell r="E505">
            <v>3.4000000000000002E-2</v>
          </cell>
          <cell r="F505">
            <v>0</v>
          </cell>
          <cell r="G505">
            <v>0</v>
          </cell>
          <cell r="H505">
            <v>8.4</v>
          </cell>
          <cell r="I505">
            <v>16.8</v>
          </cell>
          <cell r="J505">
            <v>28</v>
          </cell>
        </row>
        <row r="506">
          <cell r="B506">
            <v>142276</v>
          </cell>
          <cell r="C506">
            <v>2.4523999999999999</v>
          </cell>
          <cell r="D506">
            <v>2.2669999999999999</v>
          </cell>
          <cell r="E506">
            <v>0.1172</v>
          </cell>
          <cell r="F506">
            <v>6.8099999999999994E-2</v>
          </cell>
          <cell r="G506">
            <v>0</v>
          </cell>
          <cell r="H506">
            <v>8.4</v>
          </cell>
          <cell r="I506">
            <v>16.8</v>
          </cell>
          <cell r="J506">
            <v>28</v>
          </cell>
        </row>
        <row r="507">
          <cell r="B507">
            <v>0</v>
          </cell>
          <cell r="C507">
            <v>0</v>
          </cell>
          <cell r="D507">
            <v>0</v>
          </cell>
          <cell r="E507">
            <v>0</v>
          </cell>
          <cell r="F507">
            <v>0</v>
          </cell>
          <cell r="G507">
            <v>0</v>
          </cell>
          <cell r="H507">
            <v>8.4</v>
          </cell>
          <cell r="I507">
            <v>16.8</v>
          </cell>
          <cell r="J507">
            <v>28</v>
          </cell>
        </row>
        <row r="508">
          <cell r="B508">
            <v>0</v>
          </cell>
          <cell r="C508">
            <v>0</v>
          </cell>
          <cell r="D508">
            <v>0</v>
          </cell>
          <cell r="E508">
            <v>0</v>
          </cell>
          <cell r="F508">
            <v>0</v>
          </cell>
          <cell r="G508">
            <v>0</v>
          </cell>
          <cell r="H508">
            <v>8.4</v>
          </cell>
          <cell r="I508">
            <v>16.8</v>
          </cell>
          <cell r="J508">
            <v>28</v>
          </cell>
        </row>
        <row r="509">
          <cell r="B509">
            <v>0</v>
          </cell>
          <cell r="C509">
            <v>0</v>
          </cell>
          <cell r="D509">
            <v>0</v>
          </cell>
          <cell r="E509">
            <v>0</v>
          </cell>
          <cell r="F509">
            <v>0</v>
          </cell>
          <cell r="G509">
            <v>0</v>
          </cell>
          <cell r="H509">
            <v>8.4</v>
          </cell>
          <cell r="I509">
            <v>16.8</v>
          </cell>
          <cell r="J509">
            <v>28</v>
          </cell>
        </row>
        <row r="510">
          <cell r="B510">
            <v>0</v>
          </cell>
          <cell r="C510">
            <v>0</v>
          </cell>
          <cell r="D510">
            <v>0</v>
          </cell>
          <cell r="E510">
            <v>0</v>
          </cell>
          <cell r="F510">
            <v>0</v>
          </cell>
          <cell r="G510">
            <v>0</v>
          </cell>
          <cell r="H510">
            <v>8.4</v>
          </cell>
          <cell r="I510">
            <v>16.8</v>
          </cell>
          <cell r="J510">
            <v>28</v>
          </cell>
        </row>
        <row r="511">
          <cell r="B511">
            <v>0</v>
          </cell>
          <cell r="C511">
            <v>0</v>
          </cell>
          <cell r="D511">
            <v>0</v>
          </cell>
          <cell r="E511">
            <v>0</v>
          </cell>
          <cell r="F511">
            <v>0</v>
          </cell>
          <cell r="G511">
            <v>0</v>
          </cell>
          <cell r="H511">
            <v>8.4</v>
          </cell>
          <cell r="I511">
            <v>16.8</v>
          </cell>
          <cell r="J511">
            <v>28</v>
          </cell>
        </row>
        <row r="512">
          <cell r="B512">
            <v>0</v>
          </cell>
          <cell r="C512">
            <v>0</v>
          </cell>
          <cell r="D512">
            <v>0</v>
          </cell>
          <cell r="E512">
            <v>0</v>
          </cell>
          <cell r="F512">
            <v>0</v>
          </cell>
          <cell r="G512">
            <v>0</v>
          </cell>
          <cell r="H512">
            <v>8.4</v>
          </cell>
          <cell r="I512">
            <v>16.8</v>
          </cell>
          <cell r="J512">
            <v>28</v>
          </cell>
        </row>
        <row r="513">
          <cell r="B513">
            <v>0</v>
          </cell>
          <cell r="C513">
            <v>0</v>
          </cell>
          <cell r="D513">
            <v>0</v>
          </cell>
          <cell r="E513">
            <v>0</v>
          </cell>
          <cell r="F513">
            <v>0</v>
          </cell>
          <cell r="G513">
            <v>0</v>
          </cell>
          <cell r="H513">
            <v>8.4</v>
          </cell>
          <cell r="I513">
            <v>16.8</v>
          </cell>
          <cell r="J513">
            <v>28</v>
          </cell>
        </row>
        <row r="514">
          <cell r="B514">
            <v>0</v>
          </cell>
          <cell r="C514">
            <v>0</v>
          </cell>
          <cell r="D514">
            <v>0</v>
          </cell>
          <cell r="E514">
            <v>0</v>
          </cell>
          <cell r="F514">
            <v>0</v>
          </cell>
          <cell r="G514">
            <v>0</v>
          </cell>
          <cell r="H514">
            <v>8.4</v>
          </cell>
          <cell r="I514">
            <v>16.8</v>
          </cell>
          <cell r="J514">
            <v>28</v>
          </cell>
        </row>
        <row r="515">
          <cell r="B515">
            <v>0</v>
          </cell>
          <cell r="C515">
            <v>0</v>
          </cell>
          <cell r="D515">
            <v>0</v>
          </cell>
          <cell r="E515">
            <v>0</v>
          </cell>
          <cell r="F515">
            <v>0</v>
          </cell>
          <cell r="G515">
            <v>0</v>
          </cell>
          <cell r="H515">
            <v>8.4</v>
          </cell>
          <cell r="I515">
            <v>16.8</v>
          </cell>
          <cell r="J515">
            <v>28</v>
          </cell>
        </row>
        <row r="516">
          <cell r="B516">
            <v>0</v>
          </cell>
          <cell r="C516">
            <v>0</v>
          </cell>
          <cell r="D516">
            <v>0</v>
          </cell>
          <cell r="E516">
            <v>0</v>
          </cell>
          <cell r="F516">
            <v>0</v>
          </cell>
          <cell r="G516">
            <v>0</v>
          </cell>
          <cell r="H516">
            <v>8.4</v>
          </cell>
          <cell r="I516">
            <v>16.8</v>
          </cell>
          <cell r="J516">
            <v>28</v>
          </cell>
        </row>
        <row r="517">
          <cell r="B517">
            <v>0</v>
          </cell>
          <cell r="C517">
            <v>0</v>
          </cell>
          <cell r="D517">
            <v>0</v>
          </cell>
          <cell r="E517">
            <v>0</v>
          </cell>
          <cell r="F517">
            <v>0</v>
          </cell>
          <cell r="G517">
            <v>0</v>
          </cell>
          <cell r="H517">
            <v>8.4</v>
          </cell>
          <cell r="I517">
            <v>16.8</v>
          </cell>
          <cell r="J517">
            <v>28</v>
          </cell>
        </row>
        <row r="518">
          <cell r="B518">
            <v>0</v>
          </cell>
          <cell r="C518">
            <v>0</v>
          </cell>
          <cell r="D518">
            <v>0</v>
          </cell>
          <cell r="E518">
            <v>0</v>
          </cell>
          <cell r="F518">
            <v>0</v>
          </cell>
          <cell r="G518">
            <v>0</v>
          </cell>
          <cell r="I518">
            <v>16.8</v>
          </cell>
          <cell r="J518">
            <v>28</v>
          </cell>
        </row>
        <row r="519">
          <cell r="B519">
            <v>142276</v>
          </cell>
          <cell r="C519">
            <v>2.4523999999999999</v>
          </cell>
          <cell r="D519">
            <v>2.2669999999999999</v>
          </cell>
          <cell r="E519">
            <v>0.1172</v>
          </cell>
          <cell r="F519">
            <v>6.8099999999999994E-2</v>
          </cell>
          <cell r="G519">
            <v>0</v>
          </cell>
          <cell r="J519">
            <v>28</v>
          </cell>
        </row>
        <row r="521">
          <cell r="B521" t="str">
            <v>Evolução DEC Conjunto Jardim São Luís</v>
          </cell>
        </row>
        <row r="522">
          <cell r="B522" t="str">
            <v>CONSUM</v>
          </cell>
          <cell r="C522" t="str">
            <v>TOTAL</v>
          </cell>
          <cell r="D522" t="str">
            <v>NPROG</v>
          </cell>
          <cell r="E522" t="str">
            <v>PROG</v>
          </cell>
          <cell r="F522" t="str">
            <v>SUBT INT</v>
          </cell>
          <cell r="G522" t="str">
            <v>SUBT EXT</v>
          </cell>
          <cell r="H522" t="str">
            <v>Padrão Mensal = 7,2</v>
          </cell>
          <cell r="I522" t="str">
            <v>Padrão Trimestral = 14,4</v>
          </cell>
          <cell r="J522" t="str">
            <v>Padrão Anual = 24</v>
          </cell>
        </row>
        <row r="523">
          <cell r="B523">
            <v>67781</v>
          </cell>
          <cell r="C523">
            <v>6.3967999999999998</v>
          </cell>
          <cell r="D523">
            <v>6.3756000000000004</v>
          </cell>
          <cell r="E523">
            <v>2.12E-2</v>
          </cell>
          <cell r="F523">
            <v>0</v>
          </cell>
          <cell r="G523">
            <v>0</v>
          </cell>
          <cell r="H523">
            <v>7.2</v>
          </cell>
          <cell r="I523">
            <v>14.4</v>
          </cell>
          <cell r="J523">
            <v>24</v>
          </cell>
        </row>
        <row r="524">
          <cell r="B524">
            <v>67795</v>
          </cell>
          <cell r="C524">
            <v>1.8700999999999999</v>
          </cell>
          <cell r="D524">
            <v>1.7806</v>
          </cell>
          <cell r="E524">
            <v>8.9499999999999996E-2</v>
          </cell>
          <cell r="F524">
            <v>0</v>
          </cell>
          <cell r="G524">
            <v>0</v>
          </cell>
          <cell r="H524">
            <v>7.2</v>
          </cell>
          <cell r="I524">
            <v>14.4</v>
          </cell>
          <cell r="J524">
            <v>24</v>
          </cell>
        </row>
        <row r="525">
          <cell r="B525">
            <v>66284</v>
          </cell>
          <cell r="C525">
            <v>1.3449</v>
          </cell>
          <cell r="D525">
            <v>1.0743</v>
          </cell>
          <cell r="E525">
            <v>4.2999999999999997E-2</v>
          </cell>
          <cell r="F525">
            <v>0.2276</v>
          </cell>
          <cell r="G525">
            <v>0</v>
          </cell>
          <cell r="H525">
            <v>7.2</v>
          </cell>
          <cell r="I525">
            <v>14.4</v>
          </cell>
          <cell r="J525">
            <v>24</v>
          </cell>
        </row>
        <row r="526">
          <cell r="B526">
            <v>67287</v>
          </cell>
          <cell r="C526">
            <v>9.6527999999999992</v>
          </cell>
          <cell r="D526">
            <v>9.2746999999999993</v>
          </cell>
          <cell r="E526">
            <v>0.15390000000000001</v>
          </cell>
          <cell r="F526">
            <v>0.22420000000000001</v>
          </cell>
          <cell r="G526">
            <v>0</v>
          </cell>
          <cell r="H526">
            <v>7.2</v>
          </cell>
          <cell r="I526">
            <v>14.4</v>
          </cell>
          <cell r="J526">
            <v>24</v>
          </cell>
        </row>
        <row r="527">
          <cell r="B527">
            <v>0</v>
          </cell>
          <cell r="C527">
            <v>0</v>
          </cell>
          <cell r="D527">
            <v>0</v>
          </cell>
          <cell r="E527">
            <v>0</v>
          </cell>
          <cell r="F527">
            <v>0</v>
          </cell>
          <cell r="G527">
            <v>0</v>
          </cell>
          <cell r="H527">
            <v>7.2</v>
          </cell>
          <cell r="I527">
            <v>14.4</v>
          </cell>
          <cell r="J527">
            <v>24</v>
          </cell>
        </row>
        <row r="528">
          <cell r="B528">
            <v>0</v>
          </cell>
          <cell r="C528">
            <v>0</v>
          </cell>
          <cell r="D528">
            <v>0</v>
          </cell>
          <cell r="E528">
            <v>0</v>
          </cell>
          <cell r="F528">
            <v>0</v>
          </cell>
          <cell r="G528">
            <v>0</v>
          </cell>
          <cell r="H528">
            <v>7.2</v>
          </cell>
          <cell r="I528">
            <v>14.4</v>
          </cell>
          <cell r="J528">
            <v>24</v>
          </cell>
        </row>
        <row r="529">
          <cell r="B529">
            <v>0</v>
          </cell>
          <cell r="C529">
            <v>0</v>
          </cell>
          <cell r="D529">
            <v>0</v>
          </cell>
          <cell r="E529">
            <v>0</v>
          </cell>
          <cell r="F529">
            <v>0</v>
          </cell>
          <cell r="G529">
            <v>0</v>
          </cell>
          <cell r="H529">
            <v>7.2</v>
          </cell>
          <cell r="I529">
            <v>14.4</v>
          </cell>
          <cell r="J529">
            <v>24</v>
          </cell>
        </row>
        <row r="530">
          <cell r="B530">
            <v>0</v>
          </cell>
          <cell r="C530">
            <v>0</v>
          </cell>
          <cell r="D530">
            <v>0</v>
          </cell>
          <cell r="E530">
            <v>0</v>
          </cell>
          <cell r="F530">
            <v>0</v>
          </cell>
          <cell r="G530">
            <v>0</v>
          </cell>
          <cell r="H530">
            <v>7.2</v>
          </cell>
          <cell r="I530">
            <v>14.4</v>
          </cell>
          <cell r="J530">
            <v>24</v>
          </cell>
        </row>
        <row r="531">
          <cell r="B531">
            <v>0</v>
          </cell>
          <cell r="C531">
            <v>0</v>
          </cell>
          <cell r="D531">
            <v>0</v>
          </cell>
          <cell r="E531">
            <v>0</v>
          </cell>
          <cell r="F531">
            <v>0</v>
          </cell>
          <cell r="G531">
            <v>0</v>
          </cell>
          <cell r="H531">
            <v>7.2</v>
          </cell>
          <cell r="I531">
            <v>14.4</v>
          </cell>
          <cell r="J531">
            <v>24</v>
          </cell>
        </row>
        <row r="532">
          <cell r="B532">
            <v>0</v>
          </cell>
          <cell r="C532">
            <v>0</v>
          </cell>
          <cell r="D532">
            <v>0</v>
          </cell>
          <cell r="E532">
            <v>0</v>
          </cell>
          <cell r="F532">
            <v>0</v>
          </cell>
          <cell r="G532">
            <v>0</v>
          </cell>
          <cell r="H532">
            <v>7.2</v>
          </cell>
          <cell r="I532">
            <v>14.4</v>
          </cell>
          <cell r="J532">
            <v>24</v>
          </cell>
        </row>
        <row r="533">
          <cell r="B533">
            <v>0</v>
          </cell>
          <cell r="C533">
            <v>0</v>
          </cell>
          <cell r="D533">
            <v>0</v>
          </cell>
          <cell r="E533">
            <v>0</v>
          </cell>
          <cell r="F533">
            <v>0</v>
          </cell>
          <cell r="G533">
            <v>0</v>
          </cell>
          <cell r="H533">
            <v>7.2</v>
          </cell>
          <cell r="I533">
            <v>14.4</v>
          </cell>
          <cell r="J533">
            <v>24</v>
          </cell>
        </row>
        <row r="534">
          <cell r="B534">
            <v>0</v>
          </cell>
          <cell r="C534">
            <v>0</v>
          </cell>
          <cell r="D534">
            <v>0</v>
          </cell>
          <cell r="E534">
            <v>0</v>
          </cell>
          <cell r="F534">
            <v>0</v>
          </cell>
          <cell r="G534">
            <v>0</v>
          </cell>
          <cell r="H534">
            <v>7.2</v>
          </cell>
          <cell r="I534">
            <v>14.4</v>
          </cell>
          <cell r="J534">
            <v>24</v>
          </cell>
        </row>
        <row r="535">
          <cell r="B535">
            <v>0</v>
          </cell>
          <cell r="C535">
            <v>0</v>
          </cell>
          <cell r="D535">
            <v>0</v>
          </cell>
          <cell r="E535">
            <v>0</v>
          </cell>
          <cell r="F535">
            <v>0</v>
          </cell>
          <cell r="G535">
            <v>0</v>
          </cell>
          <cell r="H535">
            <v>7.2</v>
          </cell>
          <cell r="I535">
            <v>14.4</v>
          </cell>
          <cell r="J535">
            <v>24</v>
          </cell>
        </row>
        <row r="536">
          <cell r="B536">
            <v>0</v>
          </cell>
          <cell r="C536">
            <v>0</v>
          </cell>
          <cell r="D536">
            <v>0</v>
          </cell>
          <cell r="E536">
            <v>0</v>
          </cell>
          <cell r="F536">
            <v>0</v>
          </cell>
          <cell r="G536">
            <v>0</v>
          </cell>
          <cell r="H536">
            <v>7.2</v>
          </cell>
          <cell r="I536">
            <v>14.4</v>
          </cell>
          <cell r="J536">
            <v>24</v>
          </cell>
        </row>
        <row r="537">
          <cell r="B537">
            <v>0</v>
          </cell>
          <cell r="C537">
            <v>0</v>
          </cell>
          <cell r="D537">
            <v>0</v>
          </cell>
          <cell r="E537">
            <v>0</v>
          </cell>
          <cell r="F537">
            <v>0</v>
          </cell>
          <cell r="G537">
            <v>0</v>
          </cell>
          <cell r="H537">
            <v>7.2</v>
          </cell>
          <cell r="I537">
            <v>14.4</v>
          </cell>
          <cell r="J537">
            <v>24</v>
          </cell>
        </row>
        <row r="538">
          <cell r="B538">
            <v>0</v>
          </cell>
          <cell r="C538">
            <v>0</v>
          </cell>
          <cell r="D538">
            <v>0</v>
          </cell>
          <cell r="E538">
            <v>0</v>
          </cell>
          <cell r="F538">
            <v>0</v>
          </cell>
          <cell r="G538">
            <v>0</v>
          </cell>
          <cell r="I538">
            <v>14.4</v>
          </cell>
          <cell r="J538">
            <v>24</v>
          </cell>
        </row>
        <row r="539">
          <cell r="B539">
            <v>67287</v>
          </cell>
          <cell r="C539">
            <v>9.6527999999999992</v>
          </cell>
          <cell r="D539">
            <v>9.2746999999999993</v>
          </cell>
          <cell r="E539">
            <v>0.15390000000000001</v>
          </cell>
          <cell r="F539">
            <v>0.22420000000000001</v>
          </cell>
          <cell r="G539">
            <v>0</v>
          </cell>
          <cell r="J539">
            <v>24</v>
          </cell>
        </row>
        <row r="541">
          <cell r="B541" t="str">
            <v>Evolução DEC Conjunto Juquitiba</v>
          </cell>
        </row>
        <row r="542">
          <cell r="B542" t="str">
            <v>CONSUM</v>
          </cell>
          <cell r="C542" t="str">
            <v>TOTAL</v>
          </cell>
          <cell r="D542" t="str">
            <v>NPROG</v>
          </cell>
          <cell r="E542" t="str">
            <v>PROG</v>
          </cell>
          <cell r="F542" t="str">
            <v>SUBT INT</v>
          </cell>
          <cell r="G542" t="str">
            <v>SUBT EXT</v>
          </cell>
          <cell r="H542" t="str">
            <v>Padrão Mensal = 11,1</v>
          </cell>
          <cell r="I542" t="str">
            <v>Padrão Trimestral = 22,2</v>
          </cell>
          <cell r="J542" t="str">
            <v>Padrão Anual = 37</v>
          </cell>
        </row>
        <row r="543">
          <cell r="B543">
            <v>9577</v>
          </cell>
          <cell r="C543">
            <v>6.9249999999999998</v>
          </cell>
          <cell r="D543">
            <v>6.0561999999999996</v>
          </cell>
          <cell r="E543">
            <v>5.1499999999999997E-2</v>
          </cell>
          <cell r="F543">
            <v>0.81730000000000003</v>
          </cell>
          <cell r="G543">
            <v>0</v>
          </cell>
          <cell r="H543">
            <v>11.1</v>
          </cell>
          <cell r="I543">
            <v>22.2</v>
          </cell>
          <cell r="J543">
            <v>37</v>
          </cell>
        </row>
        <row r="544">
          <cell r="B544">
            <v>9577</v>
          </cell>
          <cell r="C544">
            <v>8.4161999999999999</v>
          </cell>
          <cell r="D544">
            <v>7.7320000000000002</v>
          </cell>
          <cell r="E544">
            <v>9.1300000000000006E-2</v>
          </cell>
          <cell r="F544">
            <v>0.59289999999999998</v>
          </cell>
          <cell r="G544">
            <v>0</v>
          </cell>
          <cell r="H544">
            <v>11.1</v>
          </cell>
          <cell r="I544">
            <v>22.2</v>
          </cell>
          <cell r="J544">
            <v>37</v>
          </cell>
        </row>
        <row r="545">
          <cell r="B545">
            <v>9577</v>
          </cell>
          <cell r="C545">
            <v>6.5105000000000004</v>
          </cell>
          <cell r="D545">
            <v>5.1029</v>
          </cell>
          <cell r="E545">
            <v>3.9300000000000002E-2</v>
          </cell>
          <cell r="F545">
            <v>1.3683000000000001</v>
          </cell>
          <cell r="G545">
            <v>0</v>
          </cell>
          <cell r="H545">
            <v>11.1</v>
          </cell>
          <cell r="I545">
            <v>22.2</v>
          </cell>
          <cell r="J545">
            <v>37</v>
          </cell>
        </row>
        <row r="546">
          <cell r="B546">
            <v>9577</v>
          </cell>
          <cell r="C546">
            <v>21.851700000000001</v>
          </cell>
          <cell r="D546">
            <v>18.891100000000002</v>
          </cell>
          <cell r="E546">
            <v>0.18210000000000001</v>
          </cell>
          <cell r="F546">
            <v>2.7785000000000002</v>
          </cell>
          <cell r="G546">
            <v>0</v>
          </cell>
          <cell r="H546">
            <v>11.1</v>
          </cell>
          <cell r="I546">
            <v>22.2</v>
          </cell>
          <cell r="J546">
            <v>37</v>
          </cell>
        </row>
        <row r="547">
          <cell r="B547">
            <v>0</v>
          </cell>
          <cell r="C547">
            <v>0</v>
          </cell>
          <cell r="D547">
            <v>0</v>
          </cell>
          <cell r="E547">
            <v>0</v>
          </cell>
          <cell r="F547">
            <v>0</v>
          </cell>
          <cell r="G547">
            <v>0</v>
          </cell>
          <cell r="H547">
            <v>11.1</v>
          </cell>
          <cell r="I547">
            <v>22.2</v>
          </cell>
          <cell r="J547">
            <v>37</v>
          </cell>
        </row>
        <row r="548">
          <cell r="B548">
            <v>0</v>
          </cell>
          <cell r="C548">
            <v>0</v>
          </cell>
          <cell r="D548">
            <v>0</v>
          </cell>
          <cell r="E548">
            <v>0</v>
          </cell>
          <cell r="F548">
            <v>0</v>
          </cell>
          <cell r="G548">
            <v>0</v>
          </cell>
          <cell r="H548">
            <v>11.1</v>
          </cell>
          <cell r="I548">
            <v>22.2</v>
          </cell>
          <cell r="J548">
            <v>37</v>
          </cell>
        </row>
        <row r="549">
          <cell r="B549">
            <v>0</v>
          </cell>
          <cell r="C549">
            <v>0</v>
          </cell>
          <cell r="D549">
            <v>0</v>
          </cell>
          <cell r="E549">
            <v>0</v>
          </cell>
          <cell r="F549">
            <v>0</v>
          </cell>
          <cell r="G549">
            <v>0</v>
          </cell>
          <cell r="H549">
            <v>11.1</v>
          </cell>
          <cell r="I549">
            <v>22.2</v>
          </cell>
          <cell r="J549">
            <v>37</v>
          </cell>
        </row>
        <row r="550">
          <cell r="B550">
            <v>0</v>
          </cell>
          <cell r="C550">
            <v>0</v>
          </cell>
          <cell r="D550">
            <v>0</v>
          </cell>
          <cell r="E550">
            <v>0</v>
          </cell>
          <cell r="F550">
            <v>0</v>
          </cell>
          <cell r="G550">
            <v>0</v>
          </cell>
          <cell r="H550">
            <v>11.1</v>
          </cell>
          <cell r="I550">
            <v>22.2</v>
          </cell>
          <cell r="J550">
            <v>37</v>
          </cell>
        </row>
        <row r="551">
          <cell r="B551">
            <v>0</v>
          </cell>
          <cell r="C551">
            <v>0</v>
          </cell>
          <cell r="D551">
            <v>0</v>
          </cell>
          <cell r="E551">
            <v>0</v>
          </cell>
          <cell r="F551">
            <v>0</v>
          </cell>
          <cell r="G551">
            <v>0</v>
          </cell>
          <cell r="H551">
            <v>11.1</v>
          </cell>
          <cell r="I551">
            <v>22.2</v>
          </cell>
          <cell r="J551">
            <v>37</v>
          </cell>
        </row>
        <row r="552">
          <cell r="B552">
            <v>0</v>
          </cell>
          <cell r="C552">
            <v>0</v>
          </cell>
          <cell r="D552">
            <v>0</v>
          </cell>
          <cell r="E552">
            <v>0</v>
          </cell>
          <cell r="F552">
            <v>0</v>
          </cell>
          <cell r="G552">
            <v>0</v>
          </cell>
          <cell r="H552">
            <v>11.1</v>
          </cell>
          <cell r="I552">
            <v>22.2</v>
          </cell>
          <cell r="J552">
            <v>37</v>
          </cell>
        </row>
        <row r="553">
          <cell r="B553">
            <v>0</v>
          </cell>
          <cell r="C553">
            <v>0</v>
          </cell>
          <cell r="D553">
            <v>0</v>
          </cell>
          <cell r="E553">
            <v>0</v>
          </cell>
          <cell r="F553">
            <v>0</v>
          </cell>
          <cell r="G553">
            <v>0</v>
          </cell>
          <cell r="H553">
            <v>11.1</v>
          </cell>
          <cell r="I553">
            <v>22.2</v>
          </cell>
          <cell r="J553">
            <v>37</v>
          </cell>
        </row>
        <row r="554">
          <cell r="B554">
            <v>0</v>
          </cell>
          <cell r="C554">
            <v>0</v>
          </cell>
          <cell r="D554">
            <v>0</v>
          </cell>
          <cell r="E554">
            <v>0</v>
          </cell>
          <cell r="F554">
            <v>0</v>
          </cell>
          <cell r="G554">
            <v>0</v>
          </cell>
          <cell r="H554">
            <v>11.1</v>
          </cell>
          <cell r="I554">
            <v>22.2</v>
          </cell>
          <cell r="J554">
            <v>37</v>
          </cell>
        </row>
        <row r="555">
          <cell r="B555">
            <v>0</v>
          </cell>
          <cell r="C555">
            <v>0</v>
          </cell>
          <cell r="D555">
            <v>0</v>
          </cell>
          <cell r="E555">
            <v>0</v>
          </cell>
          <cell r="F555">
            <v>0</v>
          </cell>
          <cell r="G555">
            <v>0</v>
          </cell>
          <cell r="H555">
            <v>11.1</v>
          </cell>
          <cell r="I555">
            <v>22.2</v>
          </cell>
          <cell r="J555">
            <v>37</v>
          </cell>
        </row>
        <row r="556">
          <cell r="B556">
            <v>0</v>
          </cell>
          <cell r="C556">
            <v>0</v>
          </cell>
          <cell r="D556">
            <v>0</v>
          </cell>
          <cell r="E556">
            <v>0</v>
          </cell>
          <cell r="F556">
            <v>0</v>
          </cell>
          <cell r="G556">
            <v>0</v>
          </cell>
          <cell r="H556">
            <v>11.1</v>
          </cell>
          <cell r="I556">
            <v>22.2</v>
          </cell>
          <cell r="J556">
            <v>37</v>
          </cell>
        </row>
        <row r="557">
          <cell r="B557">
            <v>0</v>
          </cell>
          <cell r="C557">
            <v>0</v>
          </cell>
          <cell r="D557">
            <v>0</v>
          </cell>
          <cell r="E557">
            <v>0</v>
          </cell>
          <cell r="F557">
            <v>0</v>
          </cell>
          <cell r="G557">
            <v>0</v>
          </cell>
          <cell r="H557">
            <v>11.1</v>
          </cell>
          <cell r="I557">
            <v>22.2</v>
          </cell>
          <cell r="J557">
            <v>37</v>
          </cell>
        </row>
        <row r="558">
          <cell r="B558">
            <v>0</v>
          </cell>
          <cell r="C558">
            <v>0</v>
          </cell>
          <cell r="D558">
            <v>0</v>
          </cell>
          <cell r="E558">
            <v>0</v>
          </cell>
          <cell r="F558">
            <v>0</v>
          </cell>
          <cell r="G558">
            <v>0</v>
          </cell>
          <cell r="I558">
            <v>22.2</v>
          </cell>
          <cell r="J558">
            <v>37</v>
          </cell>
        </row>
        <row r="559">
          <cell r="B559">
            <v>9577</v>
          </cell>
          <cell r="C559">
            <v>21.851700000000001</v>
          </cell>
          <cell r="D559">
            <v>18.891100000000002</v>
          </cell>
          <cell r="E559">
            <v>0.18210000000000001</v>
          </cell>
          <cell r="F559">
            <v>2.7785000000000002</v>
          </cell>
          <cell r="G559">
            <v>0</v>
          </cell>
          <cell r="J559">
            <v>37</v>
          </cell>
        </row>
        <row r="561">
          <cell r="B561" t="str">
            <v>Evolução DEC Conjunto Lapa</v>
          </cell>
        </row>
        <row r="562">
          <cell r="B562" t="str">
            <v>CONSUM</v>
          </cell>
          <cell r="C562" t="str">
            <v>TOTAL</v>
          </cell>
          <cell r="D562" t="str">
            <v>NPROG</v>
          </cell>
          <cell r="E562" t="str">
            <v>PROG</v>
          </cell>
          <cell r="F562" t="str">
            <v>SUBT INT</v>
          </cell>
          <cell r="G562" t="str">
            <v>SUBT EXT</v>
          </cell>
          <cell r="H562" t="str">
            <v>Padrão Mensal = 2,5</v>
          </cell>
          <cell r="I562" t="str">
            <v>Padrão Trimestral = 4,8</v>
          </cell>
          <cell r="J562" t="str">
            <v>Padrão Anual = 8</v>
          </cell>
        </row>
        <row r="563">
          <cell r="B563">
            <v>183580</v>
          </cell>
          <cell r="C563">
            <v>1.5878000000000001</v>
          </cell>
          <cell r="D563">
            <v>1.5572999999999999</v>
          </cell>
          <cell r="E563">
            <v>3.0300000000000001E-2</v>
          </cell>
          <cell r="F563">
            <v>2.0000000000000001E-4</v>
          </cell>
          <cell r="G563">
            <v>0</v>
          </cell>
          <cell r="H563">
            <v>2.5</v>
          </cell>
          <cell r="I563">
            <v>4.8</v>
          </cell>
          <cell r="J563">
            <v>8</v>
          </cell>
        </row>
        <row r="564">
          <cell r="B564">
            <v>184927</v>
          </cell>
          <cell r="C564">
            <v>1.2239</v>
          </cell>
          <cell r="D564">
            <v>1.0679000000000001</v>
          </cell>
          <cell r="E564">
            <v>0.12470000000000001</v>
          </cell>
          <cell r="F564">
            <v>3.1300000000000001E-2</v>
          </cell>
          <cell r="G564">
            <v>0</v>
          </cell>
          <cell r="H564">
            <v>2.5</v>
          </cell>
          <cell r="I564">
            <v>4.8</v>
          </cell>
          <cell r="J564">
            <v>8</v>
          </cell>
        </row>
        <row r="565">
          <cell r="B565">
            <v>184939</v>
          </cell>
          <cell r="C565">
            <v>0.61070000000000002</v>
          </cell>
          <cell r="D565">
            <v>0.51659999999999995</v>
          </cell>
          <cell r="E565">
            <v>1.11E-2</v>
          </cell>
          <cell r="F565">
            <v>8.3000000000000004E-2</v>
          </cell>
          <cell r="G565">
            <v>0</v>
          </cell>
          <cell r="H565">
            <v>2.5</v>
          </cell>
          <cell r="I565">
            <v>4.8</v>
          </cell>
          <cell r="J565">
            <v>8</v>
          </cell>
        </row>
        <row r="566">
          <cell r="B566">
            <v>184482</v>
          </cell>
          <cell r="C566">
            <v>3.4190999999999998</v>
          </cell>
          <cell r="D566">
            <v>3.1379999999999999</v>
          </cell>
          <cell r="E566">
            <v>0.1663</v>
          </cell>
          <cell r="F566">
            <v>0.1148</v>
          </cell>
          <cell r="G566">
            <v>0</v>
          </cell>
          <cell r="H566">
            <v>2.5</v>
          </cell>
          <cell r="I566">
            <v>4.8</v>
          </cell>
          <cell r="J566">
            <v>8</v>
          </cell>
        </row>
        <row r="567">
          <cell r="B567">
            <v>0</v>
          </cell>
          <cell r="C567">
            <v>0</v>
          </cell>
          <cell r="D567">
            <v>0</v>
          </cell>
          <cell r="E567">
            <v>0</v>
          </cell>
          <cell r="F567">
            <v>0</v>
          </cell>
          <cell r="G567">
            <v>0</v>
          </cell>
          <cell r="H567">
            <v>2.5</v>
          </cell>
          <cell r="I567">
            <v>4.8</v>
          </cell>
          <cell r="J567">
            <v>8</v>
          </cell>
        </row>
        <row r="568">
          <cell r="B568">
            <v>0</v>
          </cell>
          <cell r="C568">
            <v>0</v>
          </cell>
          <cell r="D568">
            <v>0</v>
          </cell>
          <cell r="E568">
            <v>0</v>
          </cell>
          <cell r="F568">
            <v>0</v>
          </cell>
          <cell r="G568">
            <v>0</v>
          </cell>
          <cell r="H568">
            <v>2.5</v>
          </cell>
          <cell r="I568">
            <v>4.8</v>
          </cell>
          <cell r="J568">
            <v>8</v>
          </cell>
        </row>
        <row r="569">
          <cell r="B569">
            <v>0</v>
          </cell>
          <cell r="C569">
            <v>0</v>
          </cell>
          <cell r="D569">
            <v>0</v>
          </cell>
          <cell r="E569">
            <v>0</v>
          </cell>
          <cell r="F569">
            <v>0</v>
          </cell>
          <cell r="G569">
            <v>0</v>
          </cell>
          <cell r="H569">
            <v>2.5</v>
          </cell>
          <cell r="I569">
            <v>4.8</v>
          </cell>
          <cell r="J569">
            <v>8</v>
          </cell>
        </row>
        <row r="570">
          <cell r="B570">
            <v>0</v>
          </cell>
          <cell r="C570">
            <v>0</v>
          </cell>
          <cell r="D570">
            <v>0</v>
          </cell>
          <cell r="E570">
            <v>0</v>
          </cell>
          <cell r="F570">
            <v>0</v>
          </cell>
          <cell r="G570">
            <v>0</v>
          </cell>
          <cell r="H570">
            <v>2.5</v>
          </cell>
          <cell r="I570">
            <v>4.8</v>
          </cell>
          <cell r="J570">
            <v>8</v>
          </cell>
        </row>
        <row r="571">
          <cell r="B571">
            <v>0</v>
          </cell>
          <cell r="C571">
            <v>0</v>
          </cell>
          <cell r="D571">
            <v>0</v>
          </cell>
          <cell r="E571">
            <v>0</v>
          </cell>
          <cell r="F571">
            <v>0</v>
          </cell>
          <cell r="G571">
            <v>0</v>
          </cell>
          <cell r="H571">
            <v>2.5</v>
          </cell>
          <cell r="I571">
            <v>4.8</v>
          </cell>
          <cell r="J571">
            <v>8</v>
          </cell>
        </row>
        <row r="572">
          <cell r="B572">
            <v>0</v>
          </cell>
          <cell r="C572">
            <v>0</v>
          </cell>
          <cell r="D572">
            <v>0</v>
          </cell>
          <cell r="E572">
            <v>0</v>
          </cell>
          <cell r="F572">
            <v>0</v>
          </cell>
          <cell r="G572">
            <v>0</v>
          </cell>
          <cell r="H572">
            <v>2.5</v>
          </cell>
          <cell r="I572">
            <v>4.8</v>
          </cell>
          <cell r="J572">
            <v>8</v>
          </cell>
        </row>
        <row r="573">
          <cell r="B573">
            <v>0</v>
          </cell>
          <cell r="C573">
            <v>0</v>
          </cell>
          <cell r="D573">
            <v>0</v>
          </cell>
          <cell r="E573">
            <v>0</v>
          </cell>
          <cell r="F573">
            <v>0</v>
          </cell>
          <cell r="G573">
            <v>0</v>
          </cell>
          <cell r="H573">
            <v>2.5</v>
          </cell>
          <cell r="I573">
            <v>4.8</v>
          </cell>
          <cell r="J573">
            <v>8</v>
          </cell>
        </row>
        <row r="574">
          <cell r="B574">
            <v>0</v>
          </cell>
          <cell r="C574">
            <v>0</v>
          </cell>
          <cell r="D574">
            <v>0</v>
          </cell>
          <cell r="E574">
            <v>0</v>
          </cell>
          <cell r="F574">
            <v>0</v>
          </cell>
          <cell r="G574">
            <v>0</v>
          </cell>
          <cell r="H574">
            <v>2.5</v>
          </cell>
          <cell r="I574">
            <v>4.8</v>
          </cell>
          <cell r="J574">
            <v>8</v>
          </cell>
        </row>
        <row r="575">
          <cell r="B575">
            <v>0</v>
          </cell>
          <cell r="C575">
            <v>0</v>
          </cell>
          <cell r="D575">
            <v>0</v>
          </cell>
          <cell r="E575">
            <v>0</v>
          </cell>
          <cell r="F575">
            <v>0</v>
          </cell>
          <cell r="G575">
            <v>0</v>
          </cell>
          <cell r="H575">
            <v>2.5</v>
          </cell>
          <cell r="I575">
            <v>4.8</v>
          </cell>
          <cell r="J575">
            <v>8</v>
          </cell>
        </row>
        <row r="576">
          <cell r="B576">
            <v>0</v>
          </cell>
          <cell r="C576">
            <v>0</v>
          </cell>
          <cell r="D576">
            <v>0</v>
          </cell>
          <cell r="E576">
            <v>0</v>
          </cell>
          <cell r="F576">
            <v>0</v>
          </cell>
          <cell r="G576">
            <v>0</v>
          </cell>
          <cell r="H576">
            <v>2.5</v>
          </cell>
          <cell r="I576">
            <v>4.8</v>
          </cell>
          <cell r="J576">
            <v>8</v>
          </cell>
        </row>
        <row r="577">
          <cell r="B577">
            <v>0</v>
          </cell>
          <cell r="C577">
            <v>0</v>
          </cell>
          <cell r="D577">
            <v>0</v>
          </cell>
          <cell r="E577">
            <v>0</v>
          </cell>
          <cell r="F577">
            <v>0</v>
          </cell>
          <cell r="G577">
            <v>0</v>
          </cell>
          <cell r="H577">
            <v>2.5</v>
          </cell>
          <cell r="I577">
            <v>4.8</v>
          </cell>
          <cell r="J577">
            <v>8</v>
          </cell>
        </row>
        <row r="578">
          <cell r="B578">
            <v>0</v>
          </cell>
          <cell r="C578">
            <v>0</v>
          </cell>
          <cell r="D578">
            <v>0</v>
          </cell>
          <cell r="E578">
            <v>0</v>
          </cell>
          <cell r="F578">
            <v>0</v>
          </cell>
          <cell r="G578">
            <v>0</v>
          </cell>
          <cell r="I578">
            <v>4.8</v>
          </cell>
          <cell r="J578">
            <v>8</v>
          </cell>
        </row>
        <row r="579">
          <cell r="B579">
            <v>184482</v>
          </cell>
          <cell r="C579">
            <v>3.4190999999999998</v>
          </cell>
          <cell r="D579">
            <v>3.1379999999999999</v>
          </cell>
          <cell r="E579">
            <v>0.1663</v>
          </cell>
          <cell r="F579">
            <v>0.1148</v>
          </cell>
          <cell r="G579">
            <v>0</v>
          </cell>
          <cell r="J579">
            <v>8</v>
          </cell>
        </row>
        <row r="581">
          <cell r="B581" t="str">
            <v>Evolução DEC Conjunto Mauá</v>
          </cell>
        </row>
        <row r="582">
          <cell r="B582" t="str">
            <v>CONSUM</v>
          </cell>
          <cell r="C582" t="str">
            <v>TOTAL</v>
          </cell>
          <cell r="D582" t="str">
            <v>NPROG</v>
          </cell>
          <cell r="E582" t="str">
            <v>PROG</v>
          </cell>
          <cell r="F582" t="str">
            <v>SUBT INT</v>
          </cell>
          <cell r="G582" t="str">
            <v>SUBT EXT</v>
          </cell>
          <cell r="H582" t="str">
            <v>Padrão Mensal = 2,5</v>
          </cell>
          <cell r="I582" t="str">
            <v>Padrão Trimestral = 4,8</v>
          </cell>
          <cell r="J582" t="str">
            <v>Padrão Anual = 8</v>
          </cell>
        </row>
        <row r="583">
          <cell r="B583">
            <v>113821</v>
          </cell>
          <cell r="C583">
            <v>0.6714</v>
          </cell>
          <cell r="D583">
            <v>0.66620000000000001</v>
          </cell>
          <cell r="E583">
            <v>5.1999999999999998E-3</v>
          </cell>
          <cell r="F583">
            <v>0</v>
          </cell>
          <cell r="G583">
            <v>0</v>
          </cell>
          <cell r="H583">
            <v>2.5</v>
          </cell>
          <cell r="I583">
            <v>4.8</v>
          </cell>
          <cell r="J583">
            <v>8</v>
          </cell>
        </row>
        <row r="584">
          <cell r="B584">
            <v>113571</v>
          </cell>
          <cell r="C584">
            <v>0.7007000000000001</v>
          </cell>
          <cell r="D584">
            <v>0.51580000000000004</v>
          </cell>
          <cell r="E584">
            <v>3.3E-3</v>
          </cell>
          <cell r="F584">
            <v>0.18160000000000001</v>
          </cell>
          <cell r="G584">
            <v>0</v>
          </cell>
          <cell r="H584">
            <v>2.5</v>
          </cell>
          <cell r="I584">
            <v>4.8</v>
          </cell>
          <cell r="J584">
            <v>8</v>
          </cell>
        </row>
        <row r="585">
          <cell r="B585">
            <v>113011</v>
          </cell>
          <cell r="C585">
            <v>0.3483</v>
          </cell>
          <cell r="D585">
            <v>0.32490000000000002</v>
          </cell>
          <cell r="E585">
            <v>1.2200000000000001E-2</v>
          </cell>
          <cell r="F585">
            <v>1.1299999999999999E-2</v>
          </cell>
          <cell r="G585">
            <v>0</v>
          </cell>
          <cell r="H585">
            <v>2.5</v>
          </cell>
          <cell r="I585">
            <v>4.8</v>
          </cell>
          <cell r="J585">
            <v>8</v>
          </cell>
        </row>
        <row r="586">
          <cell r="B586">
            <v>113468</v>
          </cell>
          <cell r="C586">
            <v>1.7217</v>
          </cell>
          <cell r="D586">
            <v>1.5081</v>
          </cell>
          <cell r="E586">
            <v>2.07E-2</v>
          </cell>
          <cell r="F586">
            <v>0.193</v>
          </cell>
          <cell r="G586">
            <v>0</v>
          </cell>
          <cell r="H586">
            <v>2.5</v>
          </cell>
          <cell r="I586">
            <v>4.8</v>
          </cell>
          <cell r="J586">
            <v>8</v>
          </cell>
        </row>
        <row r="587">
          <cell r="B587">
            <v>0</v>
          </cell>
          <cell r="C587">
            <v>0</v>
          </cell>
          <cell r="D587">
            <v>0</v>
          </cell>
          <cell r="E587">
            <v>0</v>
          </cell>
          <cell r="F587">
            <v>0</v>
          </cell>
          <cell r="G587">
            <v>0</v>
          </cell>
          <cell r="H587">
            <v>2.5</v>
          </cell>
          <cell r="I587">
            <v>4.8</v>
          </cell>
          <cell r="J587">
            <v>8</v>
          </cell>
        </row>
        <row r="588">
          <cell r="B588">
            <v>0</v>
          </cell>
          <cell r="C588">
            <v>0</v>
          </cell>
          <cell r="D588">
            <v>0</v>
          </cell>
          <cell r="E588">
            <v>0</v>
          </cell>
          <cell r="F588">
            <v>0</v>
          </cell>
          <cell r="G588">
            <v>0</v>
          </cell>
          <cell r="H588">
            <v>2.5</v>
          </cell>
          <cell r="I588">
            <v>4.8</v>
          </cell>
          <cell r="J588">
            <v>8</v>
          </cell>
        </row>
        <row r="589">
          <cell r="B589">
            <v>0</v>
          </cell>
          <cell r="C589">
            <v>0</v>
          </cell>
          <cell r="D589">
            <v>0</v>
          </cell>
          <cell r="E589">
            <v>0</v>
          </cell>
          <cell r="F589">
            <v>0</v>
          </cell>
          <cell r="G589">
            <v>0</v>
          </cell>
          <cell r="H589">
            <v>2.5</v>
          </cell>
          <cell r="I589">
            <v>4.8</v>
          </cell>
          <cell r="J589">
            <v>8</v>
          </cell>
        </row>
        <row r="590">
          <cell r="B590">
            <v>0</v>
          </cell>
          <cell r="C590">
            <v>0</v>
          </cell>
          <cell r="D590">
            <v>0</v>
          </cell>
          <cell r="E590">
            <v>0</v>
          </cell>
          <cell r="F590">
            <v>0</v>
          </cell>
          <cell r="G590">
            <v>0</v>
          </cell>
          <cell r="H590">
            <v>2.5</v>
          </cell>
          <cell r="I590">
            <v>4.8</v>
          </cell>
          <cell r="J590">
            <v>8</v>
          </cell>
        </row>
        <row r="591">
          <cell r="B591">
            <v>0</v>
          </cell>
          <cell r="C591">
            <v>0</v>
          </cell>
          <cell r="D591">
            <v>0</v>
          </cell>
          <cell r="E591">
            <v>0</v>
          </cell>
          <cell r="F591">
            <v>0</v>
          </cell>
          <cell r="G591">
            <v>0</v>
          </cell>
          <cell r="H591">
            <v>2.5</v>
          </cell>
          <cell r="I591">
            <v>4.8</v>
          </cell>
          <cell r="J591">
            <v>8</v>
          </cell>
        </row>
        <row r="592">
          <cell r="B592">
            <v>0</v>
          </cell>
          <cell r="C592">
            <v>0</v>
          </cell>
          <cell r="D592">
            <v>0</v>
          </cell>
          <cell r="E592">
            <v>0</v>
          </cell>
          <cell r="F592">
            <v>0</v>
          </cell>
          <cell r="G592">
            <v>0</v>
          </cell>
          <cell r="H592">
            <v>2.5</v>
          </cell>
          <cell r="I592">
            <v>4.8</v>
          </cell>
          <cell r="J592">
            <v>8</v>
          </cell>
        </row>
        <row r="593">
          <cell r="B593">
            <v>0</v>
          </cell>
          <cell r="C593">
            <v>0</v>
          </cell>
          <cell r="D593">
            <v>0</v>
          </cell>
          <cell r="E593">
            <v>0</v>
          </cell>
          <cell r="F593">
            <v>0</v>
          </cell>
          <cell r="G593">
            <v>0</v>
          </cell>
          <cell r="H593">
            <v>2.5</v>
          </cell>
          <cell r="I593">
            <v>4.8</v>
          </cell>
          <cell r="J593">
            <v>8</v>
          </cell>
        </row>
        <row r="594">
          <cell r="B594">
            <v>0</v>
          </cell>
          <cell r="C594">
            <v>0</v>
          </cell>
          <cell r="D594">
            <v>0</v>
          </cell>
          <cell r="E594">
            <v>0</v>
          </cell>
          <cell r="F594">
            <v>0</v>
          </cell>
          <cell r="G594">
            <v>0</v>
          </cell>
          <cell r="H594">
            <v>2.5</v>
          </cell>
          <cell r="I594">
            <v>4.8</v>
          </cell>
          <cell r="J594">
            <v>8</v>
          </cell>
        </row>
        <row r="595">
          <cell r="B595">
            <v>0</v>
          </cell>
          <cell r="C595">
            <v>0</v>
          </cell>
          <cell r="D595">
            <v>0</v>
          </cell>
          <cell r="E595">
            <v>0</v>
          </cell>
          <cell r="F595">
            <v>0</v>
          </cell>
          <cell r="G595">
            <v>0</v>
          </cell>
          <cell r="H595">
            <v>2.5</v>
          </cell>
          <cell r="I595">
            <v>4.8</v>
          </cell>
          <cell r="J595">
            <v>8</v>
          </cell>
        </row>
        <row r="596">
          <cell r="B596">
            <v>0</v>
          </cell>
          <cell r="C596">
            <v>0</v>
          </cell>
          <cell r="D596">
            <v>0</v>
          </cell>
          <cell r="E596">
            <v>0</v>
          </cell>
          <cell r="F596">
            <v>0</v>
          </cell>
          <cell r="G596">
            <v>0</v>
          </cell>
          <cell r="H596">
            <v>2.5</v>
          </cell>
          <cell r="I596">
            <v>4.8</v>
          </cell>
          <cell r="J596">
            <v>8</v>
          </cell>
        </row>
        <row r="597">
          <cell r="B597">
            <v>0</v>
          </cell>
          <cell r="C597">
            <v>0</v>
          </cell>
          <cell r="D597">
            <v>0</v>
          </cell>
          <cell r="E597">
            <v>0</v>
          </cell>
          <cell r="F597">
            <v>0</v>
          </cell>
          <cell r="G597">
            <v>0</v>
          </cell>
          <cell r="H597">
            <v>2.5</v>
          </cell>
          <cell r="I597">
            <v>4.8</v>
          </cell>
          <cell r="J597">
            <v>8</v>
          </cell>
        </row>
        <row r="598">
          <cell r="B598">
            <v>0</v>
          </cell>
          <cell r="C598">
            <v>0</v>
          </cell>
          <cell r="D598">
            <v>0</v>
          </cell>
          <cell r="E598">
            <v>0</v>
          </cell>
          <cell r="F598">
            <v>0</v>
          </cell>
          <cell r="G598">
            <v>0</v>
          </cell>
          <cell r="I598">
            <v>4.8</v>
          </cell>
          <cell r="J598">
            <v>8</v>
          </cell>
        </row>
        <row r="599">
          <cell r="B599">
            <v>113468</v>
          </cell>
          <cell r="C599">
            <v>1.7217</v>
          </cell>
          <cell r="D599">
            <v>1.5081</v>
          </cell>
          <cell r="E599">
            <v>2.07E-2</v>
          </cell>
          <cell r="F599">
            <v>0.193</v>
          </cell>
          <cell r="G599">
            <v>0</v>
          </cell>
          <cell r="J599">
            <v>8</v>
          </cell>
        </row>
        <row r="601">
          <cell r="B601" t="str">
            <v>Evolução DEC Conjunto Moóca</v>
          </cell>
        </row>
        <row r="602">
          <cell r="B602" t="str">
            <v>CONSUM</v>
          </cell>
          <cell r="C602" t="str">
            <v>TOTAL</v>
          </cell>
          <cell r="D602" t="str">
            <v>NPROG</v>
          </cell>
          <cell r="E602" t="str">
            <v>PROG</v>
          </cell>
          <cell r="F602" t="str">
            <v>SUBT INT</v>
          </cell>
          <cell r="G602" t="str">
            <v>SUBT EXT</v>
          </cell>
          <cell r="H602" t="str">
            <v>Padrão Mensal = 2,7</v>
          </cell>
          <cell r="I602" t="str">
            <v>Padrão Trimestral = 5,4</v>
          </cell>
          <cell r="J602" t="str">
            <v>Padrão Anual = 9</v>
          </cell>
        </row>
        <row r="603">
          <cell r="B603">
            <v>77712</v>
          </cell>
          <cell r="C603">
            <v>0.56369999999999998</v>
          </cell>
          <cell r="D603">
            <v>0.2777</v>
          </cell>
          <cell r="E603">
            <v>0.28599999999999998</v>
          </cell>
          <cell r="F603">
            <v>0</v>
          </cell>
          <cell r="G603">
            <v>0</v>
          </cell>
          <cell r="H603">
            <v>2.7</v>
          </cell>
          <cell r="I603">
            <v>5.4</v>
          </cell>
          <cell r="J603">
            <v>9</v>
          </cell>
        </row>
        <row r="604">
          <cell r="B604">
            <v>77823</v>
          </cell>
          <cell r="C604">
            <v>0.40179999999999999</v>
          </cell>
          <cell r="D604">
            <v>0.3261</v>
          </cell>
          <cell r="E604">
            <v>4.4299999999999999E-2</v>
          </cell>
          <cell r="F604">
            <v>3.1399999999999997E-2</v>
          </cell>
          <cell r="G604">
            <v>0</v>
          </cell>
          <cell r="H604">
            <v>2.7</v>
          </cell>
          <cell r="I604">
            <v>5.4</v>
          </cell>
          <cell r="J604">
            <v>9</v>
          </cell>
        </row>
        <row r="605">
          <cell r="B605">
            <v>77697</v>
          </cell>
          <cell r="C605">
            <v>0.32990000000000003</v>
          </cell>
          <cell r="D605">
            <v>0.20469999999999999</v>
          </cell>
          <cell r="E605">
            <v>0.1172</v>
          </cell>
          <cell r="F605">
            <v>8.0000000000000002E-3</v>
          </cell>
          <cell r="G605">
            <v>0</v>
          </cell>
          <cell r="H605">
            <v>2.7</v>
          </cell>
          <cell r="I605">
            <v>5.4</v>
          </cell>
          <cell r="J605">
            <v>9</v>
          </cell>
        </row>
        <row r="606">
          <cell r="B606">
            <v>77744</v>
          </cell>
          <cell r="C606">
            <v>1.2954000000000001</v>
          </cell>
          <cell r="D606">
            <v>0.80859999999999999</v>
          </cell>
          <cell r="E606">
            <v>0.44740000000000002</v>
          </cell>
          <cell r="F606">
            <v>3.9399999999999998E-2</v>
          </cell>
          <cell r="G606">
            <v>0</v>
          </cell>
          <cell r="H606">
            <v>2.7</v>
          </cell>
          <cell r="I606">
            <v>5.4</v>
          </cell>
          <cell r="J606">
            <v>9</v>
          </cell>
        </row>
        <row r="607">
          <cell r="B607">
            <v>0</v>
          </cell>
          <cell r="C607">
            <v>0</v>
          </cell>
          <cell r="D607">
            <v>0</v>
          </cell>
          <cell r="E607">
            <v>0</v>
          </cell>
          <cell r="F607">
            <v>0</v>
          </cell>
          <cell r="G607">
            <v>0</v>
          </cell>
          <cell r="H607">
            <v>2.7</v>
          </cell>
          <cell r="I607">
            <v>5.4</v>
          </cell>
          <cell r="J607">
            <v>9</v>
          </cell>
        </row>
        <row r="608">
          <cell r="B608">
            <v>0</v>
          </cell>
          <cell r="C608">
            <v>0</v>
          </cell>
          <cell r="D608">
            <v>0</v>
          </cell>
          <cell r="E608">
            <v>0</v>
          </cell>
          <cell r="F608">
            <v>0</v>
          </cell>
          <cell r="G608">
            <v>0</v>
          </cell>
          <cell r="H608">
            <v>2.7</v>
          </cell>
          <cell r="I608">
            <v>5.4</v>
          </cell>
          <cell r="J608">
            <v>9</v>
          </cell>
        </row>
        <row r="609">
          <cell r="B609">
            <v>0</v>
          </cell>
          <cell r="C609">
            <v>0</v>
          </cell>
          <cell r="D609">
            <v>0</v>
          </cell>
          <cell r="E609">
            <v>0</v>
          </cell>
          <cell r="F609">
            <v>0</v>
          </cell>
          <cell r="G609">
            <v>0</v>
          </cell>
          <cell r="H609">
            <v>2.7</v>
          </cell>
          <cell r="I609">
            <v>5.4</v>
          </cell>
          <cell r="J609">
            <v>9</v>
          </cell>
        </row>
        <row r="610">
          <cell r="B610">
            <v>0</v>
          </cell>
          <cell r="C610">
            <v>0</v>
          </cell>
          <cell r="D610">
            <v>0</v>
          </cell>
          <cell r="E610">
            <v>0</v>
          </cell>
          <cell r="F610">
            <v>0</v>
          </cell>
          <cell r="G610">
            <v>0</v>
          </cell>
          <cell r="H610">
            <v>2.7</v>
          </cell>
          <cell r="I610">
            <v>5.4</v>
          </cell>
          <cell r="J610">
            <v>9</v>
          </cell>
        </row>
        <row r="611">
          <cell r="B611">
            <v>0</v>
          </cell>
          <cell r="C611">
            <v>0</v>
          </cell>
          <cell r="D611">
            <v>0</v>
          </cell>
          <cell r="E611">
            <v>0</v>
          </cell>
          <cell r="F611">
            <v>0</v>
          </cell>
          <cell r="G611">
            <v>0</v>
          </cell>
          <cell r="H611">
            <v>2.7</v>
          </cell>
          <cell r="I611">
            <v>5.4</v>
          </cell>
          <cell r="J611">
            <v>9</v>
          </cell>
        </row>
        <row r="612">
          <cell r="B612">
            <v>0</v>
          </cell>
          <cell r="C612">
            <v>0</v>
          </cell>
          <cell r="D612">
            <v>0</v>
          </cell>
          <cell r="E612">
            <v>0</v>
          </cell>
          <cell r="F612">
            <v>0</v>
          </cell>
          <cell r="G612">
            <v>0</v>
          </cell>
          <cell r="H612">
            <v>2.7</v>
          </cell>
          <cell r="I612">
            <v>5.4</v>
          </cell>
          <cell r="J612">
            <v>9</v>
          </cell>
        </row>
        <row r="613">
          <cell r="B613">
            <v>0</v>
          </cell>
          <cell r="C613">
            <v>0</v>
          </cell>
          <cell r="D613">
            <v>0</v>
          </cell>
          <cell r="E613">
            <v>0</v>
          </cell>
          <cell r="F613">
            <v>0</v>
          </cell>
          <cell r="G613">
            <v>0</v>
          </cell>
          <cell r="H613">
            <v>2.7</v>
          </cell>
          <cell r="I613">
            <v>5.4</v>
          </cell>
          <cell r="J613">
            <v>9</v>
          </cell>
        </row>
        <row r="614">
          <cell r="B614">
            <v>0</v>
          </cell>
          <cell r="C614">
            <v>0</v>
          </cell>
          <cell r="D614">
            <v>0</v>
          </cell>
          <cell r="E614">
            <v>0</v>
          </cell>
          <cell r="F614">
            <v>0</v>
          </cell>
          <cell r="G614">
            <v>0</v>
          </cell>
          <cell r="H614">
            <v>2.7</v>
          </cell>
          <cell r="I614">
            <v>5.4</v>
          </cell>
          <cell r="J614">
            <v>9</v>
          </cell>
        </row>
        <row r="615">
          <cell r="B615">
            <v>0</v>
          </cell>
          <cell r="C615">
            <v>0</v>
          </cell>
          <cell r="D615">
            <v>0</v>
          </cell>
          <cell r="E615">
            <v>0</v>
          </cell>
          <cell r="F615">
            <v>0</v>
          </cell>
          <cell r="G615">
            <v>0</v>
          </cell>
          <cell r="H615">
            <v>2.7</v>
          </cell>
          <cell r="I615">
            <v>5.4</v>
          </cell>
          <cell r="J615">
            <v>9</v>
          </cell>
        </row>
        <row r="616">
          <cell r="B616">
            <v>0</v>
          </cell>
          <cell r="C616">
            <v>0</v>
          </cell>
          <cell r="D616">
            <v>0</v>
          </cell>
          <cell r="E616">
            <v>0</v>
          </cell>
          <cell r="F616">
            <v>0</v>
          </cell>
          <cell r="G616">
            <v>0</v>
          </cell>
          <cell r="H616">
            <v>2.7</v>
          </cell>
          <cell r="I616">
            <v>5.4</v>
          </cell>
          <cell r="J616">
            <v>9</v>
          </cell>
        </row>
        <row r="617">
          <cell r="B617">
            <v>0</v>
          </cell>
          <cell r="C617">
            <v>0</v>
          </cell>
          <cell r="D617">
            <v>0</v>
          </cell>
          <cell r="E617">
            <v>0</v>
          </cell>
          <cell r="F617">
            <v>0</v>
          </cell>
          <cell r="G617">
            <v>0</v>
          </cell>
          <cell r="H617">
            <v>2.7</v>
          </cell>
          <cell r="I617">
            <v>5.4</v>
          </cell>
          <cell r="J617">
            <v>9</v>
          </cell>
        </row>
        <row r="618">
          <cell r="B618">
            <v>0</v>
          </cell>
          <cell r="C618">
            <v>0</v>
          </cell>
          <cell r="D618">
            <v>0</v>
          </cell>
          <cell r="E618">
            <v>0</v>
          </cell>
          <cell r="F618">
            <v>0</v>
          </cell>
          <cell r="G618">
            <v>0</v>
          </cell>
          <cell r="I618">
            <v>5.4</v>
          </cell>
          <cell r="J618">
            <v>9</v>
          </cell>
        </row>
        <row r="619">
          <cell r="B619">
            <v>77744</v>
          </cell>
          <cell r="C619">
            <v>1.2954000000000001</v>
          </cell>
          <cell r="D619">
            <v>0.80859999999999999</v>
          </cell>
          <cell r="E619">
            <v>0.44740000000000002</v>
          </cell>
          <cell r="F619">
            <v>3.9399999999999998E-2</v>
          </cell>
          <cell r="G619">
            <v>0</v>
          </cell>
          <cell r="J619">
            <v>9</v>
          </cell>
        </row>
        <row r="621">
          <cell r="B621" t="str">
            <v>Evolução DEC Conjunto Oeste</v>
          </cell>
        </row>
        <row r="622">
          <cell r="B622" t="str">
            <v>CONSUM</v>
          </cell>
          <cell r="C622" t="str">
            <v>TOTAL</v>
          </cell>
          <cell r="D622" t="str">
            <v>NPROG</v>
          </cell>
          <cell r="E622" t="str">
            <v>PROG</v>
          </cell>
          <cell r="F622" t="str">
            <v>SUBT INT</v>
          </cell>
          <cell r="G622" t="str">
            <v>SUBT EXT</v>
          </cell>
          <cell r="H622" t="str">
            <v>Padrão Mensal = 9,3</v>
          </cell>
          <cell r="I622" t="str">
            <v>Padrão Trimestral = 18,6</v>
          </cell>
          <cell r="J622" t="str">
            <v>Padrão Anual = 31</v>
          </cell>
        </row>
        <row r="623">
          <cell r="B623">
            <v>42329</v>
          </cell>
          <cell r="C623">
            <v>9.9428000000000001</v>
          </cell>
          <cell r="D623">
            <v>9.4245999999999999</v>
          </cell>
          <cell r="E623">
            <v>0.21510000000000001</v>
          </cell>
          <cell r="F623">
            <v>0.30320000000000003</v>
          </cell>
          <cell r="G623">
            <v>0</v>
          </cell>
          <cell r="H623">
            <v>9.3000000000000007</v>
          </cell>
          <cell r="I623">
            <v>18.600000000000001</v>
          </cell>
          <cell r="J623">
            <v>31</v>
          </cell>
        </row>
        <row r="624">
          <cell r="B624">
            <v>42329</v>
          </cell>
          <cell r="C624">
            <v>5.4604000000000008</v>
          </cell>
          <cell r="D624">
            <v>5.3817000000000004</v>
          </cell>
          <cell r="E624">
            <v>6.5100000000000005E-2</v>
          </cell>
          <cell r="F624">
            <v>1.3599999999999999E-2</v>
          </cell>
          <cell r="G624">
            <v>0</v>
          </cell>
          <cell r="H624">
            <v>9.3000000000000007</v>
          </cell>
          <cell r="I624">
            <v>18.600000000000001</v>
          </cell>
          <cell r="J624">
            <v>31</v>
          </cell>
        </row>
        <row r="625">
          <cell r="B625">
            <v>42330</v>
          </cell>
          <cell r="C625">
            <v>3.5163000000000002</v>
          </cell>
          <cell r="D625">
            <v>3.3816000000000002</v>
          </cell>
          <cell r="E625">
            <v>0.12909999999999999</v>
          </cell>
          <cell r="F625">
            <v>5.5999999999999999E-3</v>
          </cell>
          <cell r="G625">
            <v>0</v>
          </cell>
          <cell r="H625">
            <v>9.3000000000000007</v>
          </cell>
          <cell r="I625">
            <v>18.600000000000001</v>
          </cell>
          <cell r="J625">
            <v>31</v>
          </cell>
        </row>
        <row r="626">
          <cell r="B626">
            <v>42329</v>
          </cell>
          <cell r="C626">
            <v>18.919599999999999</v>
          </cell>
          <cell r="D626">
            <v>18.187999999999999</v>
          </cell>
          <cell r="E626">
            <v>0.4093</v>
          </cell>
          <cell r="F626">
            <v>0.32240000000000002</v>
          </cell>
          <cell r="G626">
            <v>0</v>
          </cell>
          <cell r="H626">
            <v>9.3000000000000007</v>
          </cell>
          <cell r="I626">
            <v>18.600000000000001</v>
          </cell>
          <cell r="J626">
            <v>31</v>
          </cell>
        </row>
        <row r="627">
          <cell r="B627">
            <v>0</v>
          </cell>
          <cell r="C627">
            <v>0</v>
          </cell>
          <cell r="D627">
            <v>0</v>
          </cell>
          <cell r="E627">
            <v>0</v>
          </cell>
          <cell r="F627">
            <v>0</v>
          </cell>
          <cell r="G627">
            <v>0</v>
          </cell>
          <cell r="H627">
            <v>9.3000000000000007</v>
          </cell>
          <cell r="I627">
            <v>18.600000000000001</v>
          </cell>
          <cell r="J627">
            <v>31</v>
          </cell>
        </row>
        <row r="628">
          <cell r="B628">
            <v>0</v>
          </cell>
          <cell r="C628">
            <v>0</v>
          </cell>
          <cell r="D628">
            <v>0</v>
          </cell>
          <cell r="E628">
            <v>0</v>
          </cell>
          <cell r="F628">
            <v>0</v>
          </cell>
          <cell r="G628">
            <v>0</v>
          </cell>
          <cell r="H628">
            <v>9.3000000000000007</v>
          </cell>
          <cell r="I628">
            <v>18.600000000000001</v>
          </cell>
          <cell r="J628">
            <v>31</v>
          </cell>
        </row>
        <row r="629">
          <cell r="B629">
            <v>0</v>
          </cell>
          <cell r="C629">
            <v>0</v>
          </cell>
          <cell r="D629">
            <v>0</v>
          </cell>
          <cell r="E629">
            <v>0</v>
          </cell>
          <cell r="F629">
            <v>0</v>
          </cell>
          <cell r="G629">
            <v>0</v>
          </cell>
          <cell r="H629">
            <v>9.3000000000000007</v>
          </cell>
          <cell r="I629">
            <v>18.600000000000001</v>
          </cell>
          <cell r="J629">
            <v>31</v>
          </cell>
        </row>
        <row r="630">
          <cell r="B630">
            <v>0</v>
          </cell>
          <cell r="C630">
            <v>0</v>
          </cell>
          <cell r="D630">
            <v>0</v>
          </cell>
          <cell r="E630">
            <v>0</v>
          </cell>
          <cell r="F630">
            <v>0</v>
          </cell>
          <cell r="G630">
            <v>0</v>
          </cell>
          <cell r="H630">
            <v>9.3000000000000007</v>
          </cell>
          <cell r="I630">
            <v>18.600000000000001</v>
          </cell>
          <cell r="J630">
            <v>31</v>
          </cell>
        </row>
        <row r="631">
          <cell r="B631">
            <v>0</v>
          </cell>
          <cell r="C631">
            <v>0</v>
          </cell>
          <cell r="D631">
            <v>0</v>
          </cell>
          <cell r="E631">
            <v>0</v>
          </cell>
          <cell r="F631">
            <v>0</v>
          </cell>
          <cell r="G631">
            <v>0</v>
          </cell>
          <cell r="H631">
            <v>9.3000000000000007</v>
          </cell>
          <cell r="I631">
            <v>18.600000000000001</v>
          </cell>
          <cell r="J631">
            <v>31</v>
          </cell>
        </row>
        <row r="632">
          <cell r="B632">
            <v>0</v>
          </cell>
          <cell r="C632">
            <v>0</v>
          </cell>
          <cell r="D632">
            <v>0</v>
          </cell>
          <cell r="E632">
            <v>0</v>
          </cell>
          <cell r="F632">
            <v>0</v>
          </cell>
          <cell r="G632">
            <v>0</v>
          </cell>
          <cell r="H632">
            <v>9.3000000000000007</v>
          </cell>
          <cell r="I632">
            <v>18.600000000000001</v>
          </cell>
          <cell r="J632">
            <v>31</v>
          </cell>
        </row>
        <row r="633">
          <cell r="B633">
            <v>0</v>
          </cell>
          <cell r="C633">
            <v>0</v>
          </cell>
          <cell r="D633">
            <v>0</v>
          </cell>
          <cell r="E633">
            <v>0</v>
          </cell>
          <cell r="F633">
            <v>0</v>
          </cell>
          <cell r="G633">
            <v>0</v>
          </cell>
          <cell r="H633">
            <v>9.3000000000000007</v>
          </cell>
          <cell r="I633">
            <v>18.600000000000001</v>
          </cell>
          <cell r="J633">
            <v>31</v>
          </cell>
        </row>
        <row r="634">
          <cell r="B634">
            <v>0</v>
          </cell>
          <cell r="C634">
            <v>0</v>
          </cell>
          <cell r="D634">
            <v>0</v>
          </cell>
          <cell r="E634">
            <v>0</v>
          </cell>
          <cell r="F634">
            <v>0</v>
          </cell>
          <cell r="G634">
            <v>0</v>
          </cell>
          <cell r="H634">
            <v>9.3000000000000007</v>
          </cell>
          <cell r="I634">
            <v>18.600000000000001</v>
          </cell>
          <cell r="J634">
            <v>31</v>
          </cell>
        </row>
        <row r="635">
          <cell r="B635">
            <v>0</v>
          </cell>
          <cell r="C635">
            <v>0</v>
          </cell>
          <cell r="D635">
            <v>0</v>
          </cell>
          <cell r="E635">
            <v>0</v>
          </cell>
          <cell r="F635">
            <v>0</v>
          </cell>
          <cell r="G635">
            <v>0</v>
          </cell>
          <cell r="H635">
            <v>9.3000000000000007</v>
          </cell>
          <cell r="I635">
            <v>18.600000000000001</v>
          </cell>
          <cell r="J635">
            <v>31</v>
          </cell>
        </row>
        <row r="636">
          <cell r="B636">
            <v>0</v>
          </cell>
          <cell r="C636">
            <v>0</v>
          </cell>
          <cell r="D636">
            <v>0</v>
          </cell>
          <cell r="E636">
            <v>0</v>
          </cell>
          <cell r="F636">
            <v>0</v>
          </cell>
          <cell r="G636">
            <v>0</v>
          </cell>
          <cell r="H636">
            <v>9.3000000000000007</v>
          </cell>
          <cell r="I636">
            <v>18.600000000000001</v>
          </cell>
          <cell r="J636">
            <v>31</v>
          </cell>
        </row>
        <row r="637">
          <cell r="B637">
            <v>0</v>
          </cell>
          <cell r="C637">
            <v>0</v>
          </cell>
          <cell r="D637">
            <v>0</v>
          </cell>
          <cell r="E637">
            <v>0</v>
          </cell>
          <cell r="F637">
            <v>0</v>
          </cell>
          <cell r="G637">
            <v>0</v>
          </cell>
          <cell r="H637">
            <v>9.3000000000000007</v>
          </cell>
          <cell r="I637">
            <v>18.600000000000001</v>
          </cell>
          <cell r="J637">
            <v>31</v>
          </cell>
        </row>
        <row r="638">
          <cell r="B638">
            <v>0</v>
          </cell>
          <cell r="C638">
            <v>0</v>
          </cell>
          <cell r="D638">
            <v>0</v>
          </cell>
          <cell r="E638">
            <v>0</v>
          </cell>
          <cell r="F638">
            <v>0</v>
          </cell>
          <cell r="G638">
            <v>0</v>
          </cell>
          <cell r="I638">
            <v>18.600000000000001</v>
          </cell>
          <cell r="J638">
            <v>31</v>
          </cell>
        </row>
        <row r="639">
          <cell r="B639">
            <v>42329</v>
          </cell>
          <cell r="C639">
            <v>18.919599999999999</v>
          </cell>
          <cell r="D639">
            <v>18.187999999999999</v>
          </cell>
          <cell r="E639">
            <v>0.4093</v>
          </cell>
          <cell r="F639">
            <v>0.32240000000000002</v>
          </cell>
          <cell r="G639">
            <v>0</v>
          </cell>
          <cell r="J639">
            <v>31</v>
          </cell>
        </row>
        <row r="641">
          <cell r="B641" t="str">
            <v>Evolução DEC Conjunto Osasco</v>
          </cell>
        </row>
        <row r="642">
          <cell r="B642" t="str">
            <v>CONSUM</v>
          </cell>
          <cell r="C642" t="str">
            <v>TOTAL</v>
          </cell>
          <cell r="D642" t="str">
            <v>NPROG</v>
          </cell>
          <cell r="E642" t="str">
            <v>PROG</v>
          </cell>
          <cell r="F642" t="str">
            <v>SUBT INT</v>
          </cell>
          <cell r="G642" t="str">
            <v>SUBT EXT</v>
          </cell>
          <cell r="H642" t="str">
            <v>Padrão Mensal = 4,5</v>
          </cell>
          <cell r="I642" t="str">
            <v>Padrão Trimestral = 9</v>
          </cell>
          <cell r="J642" t="str">
            <v>Padrão Anual = 15</v>
          </cell>
        </row>
        <row r="643">
          <cell r="B643">
            <v>171028</v>
          </cell>
          <cell r="C643">
            <v>2.2231999999999998</v>
          </cell>
          <cell r="D643">
            <v>2.2088999999999999</v>
          </cell>
          <cell r="E643">
            <v>9.4000000000000004E-3</v>
          </cell>
          <cell r="F643">
            <v>4.8999999999999998E-3</v>
          </cell>
          <cell r="G643">
            <v>0</v>
          </cell>
          <cell r="H643">
            <v>4.5</v>
          </cell>
          <cell r="I643">
            <v>9</v>
          </cell>
          <cell r="J643">
            <v>15</v>
          </cell>
        </row>
        <row r="644">
          <cell r="B644">
            <v>182333</v>
          </cell>
          <cell r="C644">
            <v>0.44390000000000002</v>
          </cell>
          <cell r="D644">
            <v>0.39369999999999999</v>
          </cell>
          <cell r="E644">
            <v>5.0200000000000002E-2</v>
          </cell>
          <cell r="F644">
            <v>0</v>
          </cell>
          <cell r="G644">
            <v>0</v>
          </cell>
          <cell r="H644">
            <v>4.5</v>
          </cell>
          <cell r="I644">
            <v>9</v>
          </cell>
          <cell r="J644">
            <v>15</v>
          </cell>
        </row>
        <row r="645">
          <cell r="B645">
            <v>177668</v>
          </cell>
          <cell r="C645">
            <v>0.33279999999999998</v>
          </cell>
          <cell r="D645">
            <v>0.24329999999999999</v>
          </cell>
          <cell r="E645">
            <v>8.9499999999999996E-2</v>
          </cell>
          <cell r="F645">
            <v>0</v>
          </cell>
          <cell r="G645">
            <v>0</v>
          </cell>
          <cell r="H645">
            <v>4.5</v>
          </cell>
          <cell r="I645">
            <v>9</v>
          </cell>
          <cell r="J645">
            <v>15</v>
          </cell>
        </row>
        <row r="646">
          <cell r="B646">
            <v>177010</v>
          </cell>
          <cell r="C646">
            <v>2.9394</v>
          </cell>
          <cell r="D646">
            <v>2.7839999999999998</v>
          </cell>
          <cell r="E646">
            <v>0.15060000000000001</v>
          </cell>
          <cell r="F646">
            <v>4.7000000000000002E-3</v>
          </cell>
          <cell r="G646">
            <v>0</v>
          </cell>
          <cell r="H646">
            <v>4.5</v>
          </cell>
          <cell r="I646">
            <v>9</v>
          </cell>
          <cell r="J646">
            <v>15</v>
          </cell>
        </row>
        <row r="647">
          <cell r="B647">
            <v>0</v>
          </cell>
          <cell r="C647">
            <v>0</v>
          </cell>
          <cell r="D647">
            <v>0</v>
          </cell>
          <cell r="E647">
            <v>0</v>
          </cell>
          <cell r="F647">
            <v>0</v>
          </cell>
          <cell r="G647">
            <v>0</v>
          </cell>
          <cell r="H647">
            <v>4.5</v>
          </cell>
          <cell r="I647">
            <v>9</v>
          </cell>
          <cell r="J647">
            <v>15</v>
          </cell>
        </row>
        <row r="648">
          <cell r="B648">
            <v>0</v>
          </cell>
          <cell r="C648">
            <v>0</v>
          </cell>
          <cell r="D648">
            <v>0</v>
          </cell>
          <cell r="E648">
            <v>0</v>
          </cell>
          <cell r="F648">
            <v>0</v>
          </cell>
          <cell r="G648">
            <v>0</v>
          </cell>
          <cell r="H648">
            <v>4.5</v>
          </cell>
          <cell r="I648">
            <v>9</v>
          </cell>
          <cell r="J648">
            <v>15</v>
          </cell>
        </row>
        <row r="649">
          <cell r="B649">
            <v>0</v>
          </cell>
          <cell r="C649">
            <v>0</v>
          </cell>
          <cell r="D649">
            <v>0</v>
          </cell>
          <cell r="E649">
            <v>0</v>
          </cell>
          <cell r="F649">
            <v>0</v>
          </cell>
          <cell r="G649">
            <v>0</v>
          </cell>
          <cell r="H649">
            <v>4.5</v>
          </cell>
          <cell r="I649">
            <v>9</v>
          </cell>
          <cell r="J649">
            <v>15</v>
          </cell>
        </row>
        <row r="650">
          <cell r="B650">
            <v>0</v>
          </cell>
          <cell r="C650">
            <v>0</v>
          </cell>
          <cell r="D650">
            <v>0</v>
          </cell>
          <cell r="E650">
            <v>0</v>
          </cell>
          <cell r="F650">
            <v>0</v>
          </cell>
          <cell r="G650">
            <v>0</v>
          </cell>
          <cell r="H650">
            <v>4.5</v>
          </cell>
          <cell r="I650">
            <v>9</v>
          </cell>
          <cell r="J650">
            <v>15</v>
          </cell>
        </row>
        <row r="651">
          <cell r="B651">
            <v>0</v>
          </cell>
          <cell r="C651">
            <v>0</v>
          </cell>
          <cell r="D651">
            <v>0</v>
          </cell>
          <cell r="E651">
            <v>0</v>
          </cell>
          <cell r="F651">
            <v>0</v>
          </cell>
          <cell r="G651">
            <v>0</v>
          </cell>
          <cell r="H651">
            <v>4.5</v>
          </cell>
          <cell r="I651">
            <v>9</v>
          </cell>
          <cell r="J651">
            <v>15</v>
          </cell>
        </row>
        <row r="652">
          <cell r="B652">
            <v>0</v>
          </cell>
          <cell r="C652">
            <v>0</v>
          </cell>
          <cell r="D652">
            <v>0</v>
          </cell>
          <cell r="E652">
            <v>0</v>
          </cell>
          <cell r="F652">
            <v>0</v>
          </cell>
          <cell r="G652">
            <v>0</v>
          </cell>
          <cell r="H652">
            <v>4.5</v>
          </cell>
          <cell r="I652">
            <v>9</v>
          </cell>
          <cell r="J652">
            <v>15</v>
          </cell>
        </row>
        <row r="653">
          <cell r="B653">
            <v>0</v>
          </cell>
          <cell r="C653">
            <v>0</v>
          </cell>
          <cell r="D653">
            <v>0</v>
          </cell>
          <cell r="E653">
            <v>0</v>
          </cell>
          <cell r="F653">
            <v>0</v>
          </cell>
          <cell r="G653">
            <v>0</v>
          </cell>
          <cell r="H653">
            <v>4.5</v>
          </cell>
          <cell r="I653">
            <v>9</v>
          </cell>
          <cell r="J653">
            <v>15</v>
          </cell>
        </row>
        <row r="654">
          <cell r="B654">
            <v>0</v>
          </cell>
          <cell r="C654">
            <v>0</v>
          </cell>
          <cell r="D654">
            <v>0</v>
          </cell>
          <cell r="E654">
            <v>0</v>
          </cell>
          <cell r="F654">
            <v>0</v>
          </cell>
          <cell r="G654">
            <v>0</v>
          </cell>
          <cell r="H654">
            <v>4.5</v>
          </cell>
          <cell r="I654">
            <v>9</v>
          </cell>
          <cell r="J654">
            <v>15</v>
          </cell>
        </row>
        <row r="655">
          <cell r="B655">
            <v>0</v>
          </cell>
          <cell r="C655">
            <v>0</v>
          </cell>
          <cell r="D655">
            <v>0</v>
          </cell>
          <cell r="E655">
            <v>0</v>
          </cell>
          <cell r="F655">
            <v>0</v>
          </cell>
          <cell r="G655">
            <v>0</v>
          </cell>
          <cell r="H655">
            <v>4.5</v>
          </cell>
          <cell r="I655">
            <v>9</v>
          </cell>
          <cell r="J655">
            <v>15</v>
          </cell>
        </row>
        <row r="656">
          <cell r="B656">
            <v>0</v>
          </cell>
          <cell r="C656">
            <v>0</v>
          </cell>
          <cell r="D656">
            <v>0</v>
          </cell>
          <cell r="E656">
            <v>0</v>
          </cell>
          <cell r="F656">
            <v>0</v>
          </cell>
          <cell r="G656">
            <v>0</v>
          </cell>
          <cell r="H656">
            <v>4.5</v>
          </cell>
          <cell r="I656">
            <v>9</v>
          </cell>
          <cell r="J656">
            <v>15</v>
          </cell>
        </row>
        <row r="657">
          <cell r="B657">
            <v>0</v>
          </cell>
          <cell r="C657">
            <v>0</v>
          </cell>
          <cell r="D657">
            <v>0</v>
          </cell>
          <cell r="E657">
            <v>0</v>
          </cell>
          <cell r="F657">
            <v>0</v>
          </cell>
          <cell r="G657">
            <v>0</v>
          </cell>
          <cell r="H657">
            <v>4.5</v>
          </cell>
          <cell r="I657">
            <v>9</v>
          </cell>
          <cell r="J657">
            <v>15</v>
          </cell>
        </row>
        <row r="658">
          <cell r="B658">
            <v>0</v>
          </cell>
          <cell r="C658">
            <v>0</v>
          </cell>
          <cell r="D658">
            <v>0</v>
          </cell>
          <cell r="E658">
            <v>0</v>
          </cell>
          <cell r="F658">
            <v>0</v>
          </cell>
          <cell r="G658">
            <v>0</v>
          </cell>
          <cell r="I658">
            <v>9</v>
          </cell>
          <cell r="J658">
            <v>15</v>
          </cell>
        </row>
        <row r="659">
          <cell r="B659">
            <v>177010</v>
          </cell>
          <cell r="C659">
            <v>2.9394</v>
          </cell>
          <cell r="D659">
            <v>2.7839999999999998</v>
          </cell>
          <cell r="E659">
            <v>0.15060000000000001</v>
          </cell>
          <cell r="F659">
            <v>4.7000000000000002E-3</v>
          </cell>
          <cell r="G659">
            <v>0</v>
          </cell>
          <cell r="J659">
            <v>15</v>
          </cell>
        </row>
        <row r="661">
          <cell r="B661" t="str">
            <v>Evolução DEC Conjunto Parelheiros</v>
          </cell>
        </row>
        <row r="662">
          <cell r="B662" t="str">
            <v>CONSUM</v>
          </cell>
          <cell r="C662" t="str">
            <v>TOTAL</v>
          </cell>
          <cell r="D662" t="str">
            <v>NPROG</v>
          </cell>
          <cell r="E662" t="str">
            <v>PROG</v>
          </cell>
          <cell r="F662" t="str">
            <v>SUBT INT</v>
          </cell>
          <cell r="G662" t="str">
            <v>SUBT EXT</v>
          </cell>
          <cell r="H662" t="str">
            <v>Padrão Mensal = 10,8</v>
          </cell>
          <cell r="I662" t="str">
            <v>Padrão Trimestral = 21,6</v>
          </cell>
          <cell r="J662" t="str">
            <v>Padrão Anual = 36</v>
          </cell>
        </row>
        <row r="663">
          <cell r="B663">
            <v>20014</v>
          </cell>
          <cell r="C663">
            <v>6.6314000000000002</v>
          </cell>
          <cell r="D663">
            <v>6.5997000000000003</v>
          </cell>
          <cell r="E663">
            <v>3.1699999999999999E-2</v>
          </cell>
          <cell r="F663">
            <v>0</v>
          </cell>
          <cell r="G663">
            <v>0</v>
          </cell>
          <cell r="H663">
            <v>10.8</v>
          </cell>
          <cell r="I663">
            <v>21.6</v>
          </cell>
          <cell r="J663">
            <v>36</v>
          </cell>
        </row>
        <row r="664">
          <cell r="B664">
            <v>20058</v>
          </cell>
          <cell r="C664">
            <v>3.6825999999999999</v>
          </cell>
          <cell r="D664">
            <v>3.6711999999999998</v>
          </cell>
          <cell r="E664">
            <v>1.1000000000000001E-3</v>
          </cell>
          <cell r="F664">
            <v>1.03E-2</v>
          </cell>
          <cell r="G664">
            <v>0</v>
          </cell>
          <cell r="H664">
            <v>10.8</v>
          </cell>
          <cell r="I664">
            <v>21.6</v>
          </cell>
          <cell r="J664">
            <v>36</v>
          </cell>
        </row>
        <row r="665">
          <cell r="B665">
            <v>20038</v>
          </cell>
          <cell r="C665">
            <v>2.7896999999999998</v>
          </cell>
          <cell r="D665">
            <v>2.7740999999999998</v>
          </cell>
          <cell r="E665">
            <v>1.5599999999999999E-2</v>
          </cell>
          <cell r="F665">
            <v>0</v>
          </cell>
          <cell r="G665">
            <v>0</v>
          </cell>
          <cell r="H665">
            <v>10.8</v>
          </cell>
          <cell r="I665">
            <v>21.6</v>
          </cell>
          <cell r="J665">
            <v>36</v>
          </cell>
        </row>
        <row r="666">
          <cell r="B666">
            <v>20037</v>
          </cell>
          <cell r="C666">
            <v>13.100099999999999</v>
          </cell>
          <cell r="D666">
            <v>13.041399999999999</v>
          </cell>
          <cell r="E666">
            <v>4.8399999999999999E-2</v>
          </cell>
          <cell r="F666">
            <v>1.03E-2</v>
          </cell>
          <cell r="G666">
            <v>0</v>
          </cell>
          <cell r="H666">
            <v>10.8</v>
          </cell>
          <cell r="I666">
            <v>21.6</v>
          </cell>
          <cell r="J666">
            <v>36</v>
          </cell>
        </row>
        <row r="667">
          <cell r="B667">
            <v>0</v>
          </cell>
          <cell r="C667">
            <v>0</v>
          </cell>
          <cell r="D667">
            <v>0</v>
          </cell>
          <cell r="E667">
            <v>0</v>
          </cell>
          <cell r="F667">
            <v>0</v>
          </cell>
          <cell r="G667">
            <v>0</v>
          </cell>
          <cell r="H667">
            <v>10.8</v>
          </cell>
          <cell r="I667">
            <v>21.6</v>
          </cell>
          <cell r="J667">
            <v>36</v>
          </cell>
        </row>
        <row r="668">
          <cell r="B668">
            <v>0</v>
          </cell>
          <cell r="C668">
            <v>0</v>
          </cell>
          <cell r="D668">
            <v>0</v>
          </cell>
          <cell r="E668">
            <v>0</v>
          </cell>
          <cell r="F668">
            <v>0</v>
          </cell>
          <cell r="G668">
            <v>0</v>
          </cell>
          <cell r="H668">
            <v>10.8</v>
          </cell>
          <cell r="I668">
            <v>21.6</v>
          </cell>
          <cell r="J668">
            <v>36</v>
          </cell>
        </row>
        <row r="669">
          <cell r="B669">
            <v>0</v>
          </cell>
          <cell r="C669">
            <v>0</v>
          </cell>
          <cell r="D669">
            <v>0</v>
          </cell>
          <cell r="E669">
            <v>0</v>
          </cell>
          <cell r="F669">
            <v>0</v>
          </cell>
          <cell r="G669">
            <v>0</v>
          </cell>
          <cell r="H669">
            <v>10.8</v>
          </cell>
          <cell r="I669">
            <v>21.6</v>
          </cell>
          <cell r="J669">
            <v>36</v>
          </cell>
        </row>
        <row r="670">
          <cell r="B670">
            <v>0</v>
          </cell>
          <cell r="C670">
            <v>0</v>
          </cell>
          <cell r="D670">
            <v>0</v>
          </cell>
          <cell r="E670">
            <v>0</v>
          </cell>
          <cell r="F670">
            <v>0</v>
          </cell>
          <cell r="G670">
            <v>0</v>
          </cell>
          <cell r="H670">
            <v>10.8</v>
          </cell>
          <cell r="I670">
            <v>21.6</v>
          </cell>
          <cell r="J670">
            <v>36</v>
          </cell>
        </row>
        <row r="671">
          <cell r="B671">
            <v>0</v>
          </cell>
          <cell r="C671">
            <v>0</v>
          </cell>
          <cell r="D671">
            <v>0</v>
          </cell>
          <cell r="E671">
            <v>0</v>
          </cell>
          <cell r="F671">
            <v>0</v>
          </cell>
          <cell r="G671">
            <v>0</v>
          </cell>
          <cell r="H671">
            <v>10.8</v>
          </cell>
          <cell r="I671">
            <v>21.6</v>
          </cell>
          <cell r="J671">
            <v>36</v>
          </cell>
        </row>
        <row r="672">
          <cell r="B672">
            <v>0</v>
          </cell>
          <cell r="C672">
            <v>0</v>
          </cell>
          <cell r="D672">
            <v>0</v>
          </cell>
          <cell r="E672">
            <v>0</v>
          </cell>
          <cell r="F672">
            <v>0</v>
          </cell>
          <cell r="G672">
            <v>0</v>
          </cell>
          <cell r="H672">
            <v>10.8</v>
          </cell>
          <cell r="I672">
            <v>21.6</v>
          </cell>
          <cell r="J672">
            <v>36</v>
          </cell>
        </row>
        <row r="673">
          <cell r="B673">
            <v>0</v>
          </cell>
          <cell r="C673">
            <v>0</v>
          </cell>
          <cell r="D673">
            <v>0</v>
          </cell>
          <cell r="E673">
            <v>0</v>
          </cell>
          <cell r="F673">
            <v>0</v>
          </cell>
          <cell r="G673">
            <v>0</v>
          </cell>
          <cell r="H673">
            <v>10.8</v>
          </cell>
          <cell r="I673">
            <v>21.6</v>
          </cell>
          <cell r="J673">
            <v>36</v>
          </cell>
        </row>
        <row r="674">
          <cell r="B674">
            <v>0</v>
          </cell>
          <cell r="C674">
            <v>0</v>
          </cell>
          <cell r="D674">
            <v>0</v>
          </cell>
          <cell r="E674">
            <v>0</v>
          </cell>
          <cell r="F674">
            <v>0</v>
          </cell>
          <cell r="G674">
            <v>0</v>
          </cell>
          <cell r="H674">
            <v>10.8</v>
          </cell>
          <cell r="I674">
            <v>21.6</v>
          </cell>
          <cell r="J674">
            <v>36</v>
          </cell>
        </row>
        <row r="675">
          <cell r="B675">
            <v>0</v>
          </cell>
          <cell r="C675">
            <v>0</v>
          </cell>
          <cell r="D675">
            <v>0</v>
          </cell>
          <cell r="E675">
            <v>0</v>
          </cell>
          <cell r="F675">
            <v>0</v>
          </cell>
          <cell r="G675">
            <v>0</v>
          </cell>
          <cell r="H675">
            <v>10.8</v>
          </cell>
          <cell r="I675">
            <v>21.6</v>
          </cell>
          <cell r="J675">
            <v>36</v>
          </cell>
        </row>
        <row r="676">
          <cell r="B676">
            <v>0</v>
          </cell>
          <cell r="C676">
            <v>0</v>
          </cell>
          <cell r="D676">
            <v>0</v>
          </cell>
          <cell r="E676">
            <v>0</v>
          </cell>
          <cell r="F676">
            <v>0</v>
          </cell>
          <cell r="G676">
            <v>0</v>
          </cell>
          <cell r="H676">
            <v>10.8</v>
          </cell>
          <cell r="I676">
            <v>21.6</v>
          </cell>
          <cell r="J676">
            <v>36</v>
          </cell>
        </row>
        <row r="677">
          <cell r="B677">
            <v>0</v>
          </cell>
          <cell r="C677">
            <v>0</v>
          </cell>
          <cell r="D677">
            <v>0</v>
          </cell>
          <cell r="E677">
            <v>0</v>
          </cell>
          <cell r="F677">
            <v>0</v>
          </cell>
          <cell r="G677">
            <v>0</v>
          </cell>
          <cell r="H677">
            <v>10.8</v>
          </cell>
          <cell r="I677">
            <v>21.6</v>
          </cell>
          <cell r="J677">
            <v>36</v>
          </cell>
        </row>
        <row r="678">
          <cell r="B678">
            <v>0</v>
          </cell>
          <cell r="C678">
            <v>0</v>
          </cell>
          <cell r="D678">
            <v>0</v>
          </cell>
          <cell r="E678">
            <v>0</v>
          </cell>
          <cell r="F678">
            <v>0</v>
          </cell>
          <cell r="G678">
            <v>0</v>
          </cell>
          <cell r="I678">
            <v>21.6</v>
          </cell>
          <cell r="J678">
            <v>36</v>
          </cell>
        </row>
        <row r="679">
          <cell r="B679">
            <v>20037</v>
          </cell>
          <cell r="C679">
            <v>13.100099999999999</v>
          </cell>
          <cell r="D679">
            <v>13.041399999999999</v>
          </cell>
          <cell r="E679">
            <v>4.8399999999999999E-2</v>
          </cell>
          <cell r="F679">
            <v>1.03E-2</v>
          </cell>
          <cell r="G679">
            <v>0</v>
          </cell>
          <cell r="J679">
            <v>36</v>
          </cell>
        </row>
        <row r="681">
          <cell r="B681" t="str">
            <v>Evolução DEC Conjunto Parnaíba</v>
          </cell>
        </row>
        <row r="682">
          <cell r="B682" t="str">
            <v>CONSUM</v>
          </cell>
          <cell r="C682" t="str">
            <v>TOTAL</v>
          </cell>
          <cell r="D682" t="str">
            <v>NPROG</v>
          </cell>
          <cell r="E682" t="str">
            <v>PROG</v>
          </cell>
          <cell r="F682" t="str">
            <v>SUBT INT</v>
          </cell>
          <cell r="G682" t="str">
            <v>SUBT EXT</v>
          </cell>
          <cell r="H682" t="str">
            <v>Padrão Mensal = 8,7</v>
          </cell>
          <cell r="I682" t="str">
            <v>Padrão Trimestral = 17,4</v>
          </cell>
          <cell r="J682" t="str">
            <v>Padrão Anual = 29</v>
          </cell>
        </row>
        <row r="683">
          <cell r="B683">
            <v>113285</v>
          </cell>
          <cell r="C683">
            <v>4.2628000000000004</v>
          </cell>
          <cell r="D683">
            <v>3.9678</v>
          </cell>
          <cell r="E683">
            <v>0.1008</v>
          </cell>
          <cell r="F683">
            <v>2.5499999999999998E-2</v>
          </cell>
          <cell r="G683">
            <v>0.16880000000000001</v>
          </cell>
          <cell r="H683">
            <v>8.6999999999999993</v>
          </cell>
          <cell r="I683">
            <v>17.399999999999999</v>
          </cell>
          <cell r="J683">
            <v>29</v>
          </cell>
        </row>
        <row r="684">
          <cell r="B684">
            <v>114877</v>
          </cell>
          <cell r="C684">
            <v>1.3760000000000001</v>
          </cell>
          <cell r="D684">
            <v>1.1910000000000001</v>
          </cell>
          <cell r="E684">
            <v>0.16800000000000001</v>
          </cell>
          <cell r="F684">
            <v>1.7000000000000001E-2</v>
          </cell>
          <cell r="G684">
            <v>0</v>
          </cell>
          <cell r="H684">
            <v>8.6999999999999993</v>
          </cell>
          <cell r="I684">
            <v>17.399999999999999</v>
          </cell>
          <cell r="J684">
            <v>29</v>
          </cell>
        </row>
        <row r="685">
          <cell r="B685">
            <v>116384</v>
          </cell>
          <cell r="C685">
            <v>1.2984</v>
          </cell>
          <cell r="D685">
            <v>1.0665</v>
          </cell>
          <cell r="E685">
            <v>0.2319</v>
          </cell>
          <cell r="F685">
            <v>0</v>
          </cell>
          <cell r="G685">
            <v>0</v>
          </cell>
          <cell r="H685">
            <v>8.6999999999999993</v>
          </cell>
          <cell r="I685">
            <v>17.399999999999999</v>
          </cell>
          <cell r="J685">
            <v>29</v>
          </cell>
        </row>
        <row r="686">
          <cell r="B686">
            <v>114849</v>
          </cell>
          <cell r="C686">
            <v>6.8967999999999998</v>
          </cell>
          <cell r="D686">
            <v>6.1858000000000004</v>
          </cell>
          <cell r="E686">
            <v>0.50249999999999995</v>
          </cell>
          <cell r="F686">
            <v>4.2200000000000001E-2</v>
          </cell>
          <cell r="G686">
            <v>0.16650000000000001</v>
          </cell>
          <cell r="H686">
            <v>8.6999999999999993</v>
          </cell>
          <cell r="I686">
            <v>17.399999999999999</v>
          </cell>
          <cell r="J686">
            <v>29</v>
          </cell>
        </row>
        <row r="687">
          <cell r="B687">
            <v>0</v>
          </cell>
          <cell r="C687">
            <v>0</v>
          </cell>
          <cell r="D687">
            <v>0</v>
          </cell>
          <cell r="E687">
            <v>0</v>
          </cell>
          <cell r="F687">
            <v>0</v>
          </cell>
          <cell r="G687">
            <v>0</v>
          </cell>
          <cell r="H687">
            <v>8.6999999999999993</v>
          </cell>
          <cell r="I687">
            <v>17.399999999999999</v>
          </cell>
          <cell r="J687">
            <v>29</v>
          </cell>
        </row>
        <row r="688">
          <cell r="B688">
            <v>0</v>
          </cell>
          <cell r="C688">
            <v>0</v>
          </cell>
          <cell r="D688">
            <v>0</v>
          </cell>
          <cell r="E688">
            <v>0</v>
          </cell>
          <cell r="F688">
            <v>0</v>
          </cell>
          <cell r="G688">
            <v>0</v>
          </cell>
          <cell r="H688">
            <v>8.6999999999999993</v>
          </cell>
          <cell r="I688">
            <v>17.399999999999999</v>
          </cell>
          <cell r="J688">
            <v>29</v>
          </cell>
        </row>
        <row r="689">
          <cell r="B689">
            <v>0</v>
          </cell>
          <cell r="C689">
            <v>0</v>
          </cell>
          <cell r="D689">
            <v>0</v>
          </cell>
          <cell r="E689">
            <v>0</v>
          </cell>
          <cell r="F689">
            <v>0</v>
          </cell>
          <cell r="G689">
            <v>0</v>
          </cell>
          <cell r="H689">
            <v>8.6999999999999993</v>
          </cell>
          <cell r="I689">
            <v>17.399999999999999</v>
          </cell>
          <cell r="J689">
            <v>29</v>
          </cell>
        </row>
        <row r="690">
          <cell r="B690">
            <v>0</v>
          </cell>
          <cell r="C690">
            <v>0</v>
          </cell>
          <cell r="D690">
            <v>0</v>
          </cell>
          <cell r="E690">
            <v>0</v>
          </cell>
          <cell r="F690">
            <v>0</v>
          </cell>
          <cell r="G690">
            <v>0</v>
          </cell>
          <cell r="H690">
            <v>8.6999999999999993</v>
          </cell>
          <cell r="I690">
            <v>17.399999999999999</v>
          </cell>
          <cell r="J690">
            <v>29</v>
          </cell>
        </row>
        <row r="691">
          <cell r="B691">
            <v>0</v>
          </cell>
          <cell r="C691">
            <v>0</v>
          </cell>
          <cell r="D691">
            <v>0</v>
          </cell>
          <cell r="E691">
            <v>0</v>
          </cell>
          <cell r="F691">
            <v>0</v>
          </cell>
          <cell r="G691">
            <v>0</v>
          </cell>
          <cell r="H691">
            <v>8.6999999999999993</v>
          </cell>
          <cell r="I691">
            <v>17.399999999999999</v>
          </cell>
          <cell r="J691">
            <v>29</v>
          </cell>
        </row>
        <row r="692">
          <cell r="B692">
            <v>0</v>
          </cell>
          <cell r="C692">
            <v>0</v>
          </cell>
          <cell r="D692">
            <v>0</v>
          </cell>
          <cell r="E692">
            <v>0</v>
          </cell>
          <cell r="F692">
            <v>0</v>
          </cell>
          <cell r="G692">
            <v>0</v>
          </cell>
          <cell r="H692">
            <v>8.6999999999999993</v>
          </cell>
          <cell r="I692">
            <v>17.399999999999999</v>
          </cell>
          <cell r="J692">
            <v>29</v>
          </cell>
        </row>
        <row r="693">
          <cell r="B693">
            <v>0</v>
          </cell>
          <cell r="C693">
            <v>0</v>
          </cell>
          <cell r="D693">
            <v>0</v>
          </cell>
          <cell r="E693">
            <v>0</v>
          </cell>
          <cell r="F693">
            <v>0</v>
          </cell>
          <cell r="G693">
            <v>0</v>
          </cell>
          <cell r="H693">
            <v>8.6999999999999993</v>
          </cell>
          <cell r="I693">
            <v>17.399999999999999</v>
          </cell>
          <cell r="J693">
            <v>29</v>
          </cell>
        </row>
        <row r="694">
          <cell r="B694">
            <v>0</v>
          </cell>
          <cell r="C694">
            <v>0</v>
          </cell>
          <cell r="D694">
            <v>0</v>
          </cell>
          <cell r="E694">
            <v>0</v>
          </cell>
          <cell r="F694">
            <v>0</v>
          </cell>
          <cell r="G694">
            <v>0</v>
          </cell>
          <cell r="H694">
            <v>8.6999999999999993</v>
          </cell>
          <cell r="I694">
            <v>17.399999999999999</v>
          </cell>
          <cell r="J694">
            <v>29</v>
          </cell>
        </row>
        <row r="695">
          <cell r="B695">
            <v>0</v>
          </cell>
          <cell r="C695">
            <v>0</v>
          </cell>
          <cell r="D695">
            <v>0</v>
          </cell>
          <cell r="E695">
            <v>0</v>
          </cell>
          <cell r="F695">
            <v>0</v>
          </cell>
          <cell r="G695">
            <v>0</v>
          </cell>
          <cell r="H695">
            <v>8.6999999999999993</v>
          </cell>
          <cell r="I695">
            <v>17.399999999999999</v>
          </cell>
          <cell r="J695">
            <v>29</v>
          </cell>
        </row>
        <row r="696">
          <cell r="B696">
            <v>0</v>
          </cell>
          <cell r="C696">
            <v>0</v>
          </cell>
          <cell r="D696">
            <v>0</v>
          </cell>
          <cell r="E696">
            <v>0</v>
          </cell>
          <cell r="F696">
            <v>0</v>
          </cell>
          <cell r="G696">
            <v>0</v>
          </cell>
          <cell r="H696">
            <v>8.6999999999999993</v>
          </cell>
          <cell r="I696">
            <v>17.399999999999999</v>
          </cell>
          <cell r="J696">
            <v>29</v>
          </cell>
        </row>
        <row r="697">
          <cell r="B697">
            <v>0</v>
          </cell>
          <cell r="C697">
            <v>0</v>
          </cell>
          <cell r="D697">
            <v>0</v>
          </cell>
          <cell r="E697">
            <v>0</v>
          </cell>
          <cell r="F697">
            <v>0</v>
          </cell>
          <cell r="G697">
            <v>0</v>
          </cell>
          <cell r="H697">
            <v>8.6999999999999993</v>
          </cell>
          <cell r="I697">
            <v>17.399999999999999</v>
          </cell>
          <cell r="J697">
            <v>29</v>
          </cell>
        </row>
        <row r="698">
          <cell r="B698">
            <v>0</v>
          </cell>
          <cell r="C698">
            <v>0</v>
          </cell>
          <cell r="D698">
            <v>0</v>
          </cell>
          <cell r="E698">
            <v>0</v>
          </cell>
          <cell r="F698">
            <v>0</v>
          </cell>
          <cell r="G698">
            <v>0</v>
          </cell>
          <cell r="I698">
            <v>17.399999999999999</v>
          </cell>
          <cell r="J698">
            <v>29</v>
          </cell>
        </row>
        <row r="699">
          <cell r="B699">
            <v>114849</v>
          </cell>
          <cell r="C699">
            <v>6.8967999999999998</v>
          </cell>
          <cell r="D699">
            <v>6.1858000000000004</v>
          </cell>
          <cell r="E699">
            <v>0.50249999999999995</v>
          </cell>
          <cell r="F699">
            <v>4.2200000000000001E-2</v>
          </cell>
          <cell r="G699">
            <v>0.16650000000000001</v>
          </cell>
          <cell r="J699">
            <v>29</v>
          </cell>
        </row>
        <row r="701">
          <cell r="B701" t="str">
            <v>Evolução DEC Conjunto Penha</v>
          </cell>
        </row>
        <row r="702">
          <cell r="B702" t="str">
            <v>CONSUM</v>
          </cell>
          <cell r="C702" t="str">
            <v>TOTAL</v>
          </cell>
          <cell r="D702" t="str">
            <v>NPROG</v>
          </cell>
          <cell r="E702" t="str">
            <v>PROG</v>
          </cell>
          <cell r="F702" t="str">
            <v>SUBT INT</v>
          </cell>
          <cell r="G702" t="str">
            <v>SUBT EXT</v>
          </cell>
          <cell r="H702" t="str">
            <v>Padrão Mensal = 3</v>
          </cell>
          <cell r="I702" t="str">
            <v>Padrão Trimestral = 6</v>
          </cell>
          <cell r="J702" t="str">
            <v>Padrão Anual = 10</v>
          </cell>
        </row>
        <row r="703">
          <cell r="B703">
            <v>141383</v>
          </cell>
          <cell r="C703">
            <v>0.27510000000000001</v>
          </cell>
          <cell r="D703">
            <v>0.21479999999999999</v>
          </cell>
          <cell r="E703">
            <v>4.48E-2</v>
          </cell>
          <cell r="F703">
            <v>1.55E-2</v>
          </cell>
          <cell r="G703">
            <v>0</v>
          </cell>
          <cell r="H703">
            <v>3</v>
          </cell>
          <cell r="I703">
            <v>6</v>
          </cell>
          <cell r="J703">
            <v>10</v>
          </cell>
        </row>
        <row r="704">
          <cell r="B704">
            <v>141654</v>
          </cell>
          <cell r="C704">
            <v>0.2387</v>
          </cell>
          <cell r="D704">
            <v>0.20619999999999999</v>
          </cell>
          <cell r="E704">
            <v>3.2399999999999998E-2</v>
          </cell>
          <cell r="F704">
            <v>1E-4</v>
          </cell>
          <cell r="G704">
            <v>0</v>
          </cell>
          <cell r="H704">
            <v>3</v>
          </cell>
          <cell r="I704">
            <v>6</v>
          </cell>
          <cell r="J704">
            <v>10</v>
          </cell>
        </row>
        <row r="705">
          <cell r="B705">
            <v>141269</v>
          </cell>
          <cell r="C705">
            <v>0.23350000000000001</v>
          </cell>
          <cell r="D705">
            <v>0.17530000000000001</v>
          </cell>
          <cell r="E705">
            <v>5.8200000000000002E-2</v>
          </cell>
          <cell r="F705">
            <v>0</v>
          </cell>
          <cell r="G705">
            <v>0</v>
          </cell>
          <cell r="H705">
            <v>3</v>
          </cell>
          <cell r="I705">
            <v>6</v>
          </cell>
          <cell r="J705">
            <v>10</v>
          </cell>
        </row>
        <row r="706">
          <cell r="B706">
            <v>141435</v>
          </cell>
          <cell r="C706">
            <v>0.74729999999999996</v>
          </cell>
          <cell r="D706">
            <v>0.59630000000000005</v>
          </cell>
          <cell r="E706">
            <v>0.13539999999999999</v>
          </cell>
          <cell r="F706">
            <v>1.5599999999999999E-2</v>
          </cell>
          <cell r="G706">
            <v>0</v>
          </cell>
          <cell r="H706">
            <v>3</v>
          </cell>
          <cell r="I706">
            <v>6</v>
          </cell>
          <cell r="J706">
            <v>10</v>
          </cell>
        </row>
        <row r="707">
          <cell r="B707">
            <v>0</v>
          </cell>
          <cell r="C707">
            <v>0</v>
          </cell>
          <cell r="D707">
            <v>0</v>
          </cell>
          <cell r="E707">
            <v>0</v>
          </cell>
          <cell r="F707">
            <v>0</v>
          </cell>
          <cell r="G707">
            <v>0</v>
          </cell>
          <cell r="H707">
            <v>3</v>
          </cell>
          <cell r="I707">
            <v>6</v>
          </cell>
          <cell r="J707">
            <v>10</v>
          </cell>
        </row>
        <row r="708">
          <cell r="B708">
            <v>0</v>
          </cell>
          <cell r="C708">
            <v>0</v>
          </cell>
          <cell r="D708">
            <v>0</v>
          </cell>
          <cell r="E708">
            <v>0</v>
          </cell>
          <cell r="F708">
            <v>0</v>
          </cell>
          <cell r="G708">
            <v>0</v>
          </cell>
          <cell r="H708">
            <v>3</v>
          </cell>
          <cell r="I708">
            <v>6</v>
          </cell>
          <cell r="J708">
            <v>10</v>
          </cell>
        </row>
        <row r="709">
          <cell r="B709">
            <v>0</v>
          </cell>
          <cell r="C709">
            <v>0</v>
          </cell>
          <cell r="D709">
            <v>0</v>
          </cell>
          <cell r="E709">
            <v>0</v>
          </cell>
          <cell r="F709">
            <v>0</v>
          </cell>
          <cell r="G709">
            <v>0</v>
          </cell>
          <cell r="H709">
            <v>3</v>
          </cell>
          <cell r="I709">
            <v>6</v>
          </cell>
          <cell r="J709">
            <v>10</v>
          </cell>
        </row>
        <row r="710">
          <cell r="B710">
            <v>0</v>
          </cell>
          <cell r="C710">
            <v>0</v>
          </cell>
          <cell r="D710">
            <v>0</v>
          </cell>
          <cell r="E710">
            <v>0</v>
          </cell>
          <cell r="F710">
            <v>0</v>
          </cell>
          <cell r="G710">
            <v>0</v>
          </cell>
          <cell r="H710">
            <v>3</v>
          </cell>
          <cell r="I710">
            <v>6</v>
          </cell>
          <cell r="J710">
            <v>10</v>
          </cell>
        </row>
        <row r="711">
          <cell r="B711">
            <v>0</v>
          </cell>
          <cell r="C711">
            <v>0</v>
          </cell>
          <cell r="D711">
            <v>0</v>
          </cell>
          <cell r="E711">
            <v>0</v>
          </cell>
          <cell r="F711">
            <v>0</v>
          </cell>
          <cell r="G711">
            <v>0</v>
          </cell>
          <cell r="H711">
            <v>3</v>
          </cell>
          <cell r="I711">
            <v>6</v>
          </cell>
          <cell r="J711">
            <v>10</v>
          </cell>
        </row>
        <row r="712">
          <cell r="B712">
            <v>0</v>
          </cell>
          <cell r="C712">
            <v>0</v>
          </cell>
          <cell r="D712">
            <v>0</v>
          </cell>
          <cell r="E712">
            <v>0</v>
          </cell>
          <cell r="F712">
            <v>0</v>
          </cell>
          <cell r="G712">
            <v>0</v>
          </cell>
          <cell r="H712">
            <v>3</v>
          </cell>
          <cell r="I712">
            <v>6</v>
          </cell>
          <cell r="J712">
            <v>10</v>
          </cell>
        </row>
        <row r="713">
          <cell r="B713">
            <v>0</v>
          </cell>
          <cell r="C713">
            <v>0</v>
          </cell>
          <cell r="D713">
            <v>0</v>
          </cell>
          <cell r="E713">
            <v>0</v>
          </cell>
          <cell r="F713">
            <v>0</v>
          </cell>
          <cell r="G713">
            <v>0</v>
          </cell>
          <cell r="H713">
            <v>3</v>
          </cell>
          <cell r="I713">
            <v>6</v>
          </cell>
          <cell r="J713">
            <v>10</v>
          </cell>
        </row>
        <row r="714">
          <cell r="B714">
            <v>0</v>
          </cell>
          <cell r="C714">
            <v>0</v>
          </cell>
          <cell r="D714">
            <v>0</v>
          </cell>
          <cell r="E714">
            <v>0</v>
          </cell>
          <cell r="F714">
            <v>0</v>
          </cell>
          <cell r="G714">
            <v>0</v>
          </cell>
          <cell r="H714">
            <v>3</v>
          </cell>
          <cell r="I714">
            <v>6</v>
          </cell>
          <cell r="J714">
            <v>10</v>
          </cell>
        </row>
        <row r="715">
          <cell r="B715">
            <v>0</v>
          </cell>
          <cell r="C715">
            <v>0</v>
          </cell>
          <cell r="D715">
            <v>0</v>
          </cell>
          <cell r="E715">
            <v>0</v>
          </cell>
          <cell r="F715">
            <v>0</v>
          </cell>
          <cell r="G715">
            <v>0</v>
          </cell>
          <cell r="H715">
            <v>3</v>
          </cell>
          <cell r="I715">
            <v>6</v>
          </cell>
          <cell r="J715">
            <v>10</v>
          </cell>
        </row>
        <row r="716">
          <cell r="B716">
            <v>0</v>
          </cell>
          <cell r="C716">
            <v>0</v>
          </cell>
          <cell r="D716">
            <v>0</v>
          </cell>
          <cell r="E716">
            <v>0</v>
          </cell>
          <cell r="F716">
            <v>0</v>
          </cell>
          <cell r="G716">
            <v>0</v>
          </cell>
          <cell r="H716">
            <v>3</v>
          </cell>
          <cell r="I716">
            <v>6</v>
          </cell>
          <cell r="J716">
            <v>10</v>
          </cell>
        </row>
        <row r="717">
          <cell r="B717">
            <v>0</v>
          </cell>
          <cell r="C717">
            <v>0</v>
          </cell>
          <cell r="D717">
            <v>0</v>
          </cell>
          <cell r="E717">
            <v>0</v>
          </cell>
          <cell r="F717">
            <v>0</v>
          </cell>
          <cell r="G717">
            <v>0</v>
          </cell>
          <cell r="H717">
            <v>3</v>
          </cell>
          <cell r="I717">
            <v>6</v>
          </cell>
          <cell r="J717">
            <v>10</v>
          </cell>
        </row>
        <row r="718">
          <cell r="B718">
            <v>0</v>
          </cell>
          <cell r="C718">
            <v>0</v>
          </cell>
          <cell r="D718">
            <v>0</v>
          </cell>
          <cell r="E718">
            <v>0</v>
          </cell>
          <cell r="F718">
            <v>0</v>
          </cell>
          <cell r="G718">
            <v>0</v>
          </cell>
          <cell r="I718">
            <v>6</v>
          </cell>
          <cell r="J718">
            <v>10</v>
          </cell>
        </row>
        <row r="719">
          <cell r="B719">
            <v>141435</v>
          </cell>
          <cell r="C719">
            <v>0.74729999999999996</v>
          </cell>
          <cell r="D719">
            <v>0.59630000000000005</v>
          </cell>
          <cell r="E719">
            <v>0.13539999999999999</v>
          </cell>
          <cell r="F719">
            <v>1.5599999999999999E-2</v>
          </cell>
          <cell r="G719">
            <v>0</v>
          </cell>
          <cell r="J719">
            <v>10</v>
          </cell>
        </row>
        <row r="721">
          <cell r="B721" t="str">
            <v>Evolução DEC Conjunto Planalto</v>
          </cell>
        </row>
        <row r="722">
          <cell r="B722" t="str">
            <v>CONSUM</v>
          </cell>
          <cell r="C722" t="str">
            <v>TOTAL</v>
          </cell>
          <cell r="D722" t="str">
            <v>NPROG</v>
          </cell>
          <cell r="E722" t="str">
            <v>PROG</v>
          </cell>
          <cell r="F722" t="str">
            <v>SUBT INT</v>
          </cell>
          <cell r="G722" t="str">
            <v>SUBT EXT</v>
          </cell>
          <cell r="H722" t="str">
            <v>Padrão Mensal = 3</v>
          </cell>
          <cell r="I722" t="str">
            <v>Padrão Trimestral = 6</v>
          </cell>
          <cell r="J722" t="str">
            <v>Padrão Anual = 10</v>
          </cell>
        </row>
        <row r="723">
          <cell r="B723">
            <v>104291</v>
          </cell>
          <cell r="C723">
            <v>1.0885</v>
          </cell>
          <cell r="D723">
            <v>0.90680000000000005</v>
          </cell>
          <cell r="E723">
            <v>1.2999999999999999E-2</v>
          </cell>
          <cell r="F723">
            <v>0.1439</v>
          </cell>
          <cell r="G723">
            <v>2.47E-2</v>
          </cell>
          <cell r="H723">
            <v>3</v>
          </cell>
          <cell r="I723">
            <v>6</v>
          </cell>
          <cell r="J723">
            <v>10</v>
          </cell>
        </row>
        <row r="724">
          <cell r="B724">
            <v>104423</v>
          </cell>
          <cell r="C724">
            <v>3.8338000000000001</v>
          </cell>
          <cell r="D724">
            <v>1.9678</v>
          </cell>
          <cell r="E724">
            <v>2.8999999999999998E-3</v>
          </cell>
          <cell r="F724">
            <v>1.8631</v>
          </cell>
          <cell r="G724">
            <v>0</v>
          </cell>
          <cell r="H724">
            <v>3</v>
          </cell>
          <cell r="I724">
            <v>6</v>
          </cell>
          <cell r="J724">
            <v>10</v>
          </cell>
        </row>
        <row r="725">
          <cell r="B725">
            <v>104143</v>
          </cell>
          <cell r="C725">
            <v>0.87790000000000001</v>
          </cell>
          <cell r="D725">
            <v>0.79979999999999996</v>
          </cell>
          <cell r="E725">
            <v>1.41E-2</v>
          </cell>
          <cell r="F725">
            <v>6.4000000000000001E-2</v>
          </cell>
          <cell r="G725">
            <v>0</v>
          </cell>
          <cell r="H725">
            <v>3</v>
          </cell>
          <cell r="I725">
            <v>6</v>
          </cell>
          <cell r="J725">
            <v>10</v>
          </cell>
        </row>
        <row r="726">
          <cell r="B726">
            <v>104286</v>
          </cell>
          <cell r="C726">
            <v>5.8041</v>
          </cell>
          <cell r="D726">
            <v>3.6758999999999999</v>
          </cell>
          <cell r="E726">
            <v>0.03</v>
          </cell>
          <cell r="F726">
            <v>2.0733999999999999</v>
          </cell>
          <cell r="G726">
            <v>2.47E-2</v>
          </cell>
          <cell r="H726">
            <v>3</v>
          </cell>
          <cell r="I726">
            <v>6</v>
          </cell>
          <cell r="J726">
            <v>10</v>
          </cell>
        </row>
        <row r="727">
          <cell r="B727">
            <v>0</v>
          </cell>
          <cell r="C727">
            <v>0</v>
          </cell>
          <cell r="D727">
            <v>0</v>
          </cell>
          <cell r="E727">
            <v>0</v>
          </cell>
          <cell r="F727">
            <v>0</v>
          </cell>
          <cell r="G727">
            <v>0</v>
          </cell>
          <cell r="H727">
            <v>3</v>
          </cell>
          <cell r="I727">
            <v>6</v>
          </cell>
          <cell r="J727">
            <v>10</v>
          </cell>
        </row>
        <row r="728">
          <cell r="B728">
            <v>0</v>
          </cell>
          <cell r="C728">
            <v>0</v>
          </cell>
          <cell r="D728">
            <v>0</v>
          </cell>
          <cell r="E728">
            <v>0</v>
          </cell>
          <cell r="F728">
            <v>0</v>
          </cell>
          <cell r="G728">
            <v>0</v>
          </cell>
          <cell r="H728">
            <v>3</v>
          </cell>
          <cell r="I728">
            <v>6</v>
          </cell>
          <cell r="J728">
            <v>10</v>
          </cell>
        </row>
        <row r="729">
          <cell r="B729">
            <v>0</v>
          </cell>
          <cell r="C729">
            <v>0</v>
          </cell>
          <cell r="D729">
            <v>0</v>
          </cell>
          <cell r="E729">
            <v>0</v>
          </cell>
          <cell r="F729">
            <v>0</v>
          </cell>
          <cell r="G729">
            <v>0</v>
          </cell>
          <cell r="H729">
            <v>3</v>
          </cell>
          <cell r="I729">
            <v>6</v>
          </cell>
          <cell r="J729">
            <v>10</v>
          </cell>
        </row>
        <row r="730">
          <cell r="B730">
            <v>0</v>
          </cell>
          <cell r="C730">
            <v>0</v>
          </cell>
          <cell r="D730">
            <v>0</v>
          </cell>
          <cell r="E730">
            <v>0</v>
          </cell>
          <cell r="F730">
            <v>0</v>
          </cell>
          <cell r="G730">
            <v>0</v>
          </cell>
          <cell r="H730">
            <v>3</v>
          </cell>
          <cell r="I730">
            <v>6</v>
          </cell>
          <cell r="J730">
            <v>10</v>
          </cell>
        </row>
        <row r="731">
          <cell r="B731">
            <v>0</v>
          </cell>
          <cell r="C731">
            <v>0</v>
          </cell>
          <cell r="D731">
            <v>0</v>
          </cell>
          <cell r="E731">
            <v>0</v>
          </cell>
          <cell r="F731">
            <v>0</v>
          </cell>
          <cell r="G731">
            <v>0</v>
          </cell>
          <cell r="H731">
            <v>3</v>
          </cell>
          <cell r="I731">
            <v>6</v>
          </cell>
          <cell r="J731">
            <v>10</v>
          </cell>
        </row>
        <row r="732">
          <cell r="B732">
            <v>0</v>
          </cell>
          <cell r="C732">
            <v>0</v>
          </cell>
          <cell r="D732">
            <v>0</v>
          </cell>
          <cell r="E732">
            <v>0</v>
          </cell>
          <cell r="F732">
            <v>0</v>
          </cell>
          <cell r="G732">
            <v>0</v>
          </cell>
          <cell r="H732">
            <v>3</v>
          </cell>
          <cell r="I732">
            <v>6</v>
          </cell>
          <cell r="J732">
            <v>10</v>
          </cell>
        </row>
        <row r="733">
          <cell r="B733">
            <v>0</v>
          </cell>
          <cell r="C733">
            <v>0</v>
          </cell>
          <cell r="D733">
            <v>0</v>
          </cell>
          <cell r="E733">
            <v>0</v>
          </cell>
          <cell r="F733">
            <v>0</v>
          </cell>
          <cell r="G733">
            <v>0</v>
          </cell>
          <cell r="H733">
            <v>3</v>
          </cell>
          <cell r="I733">
            <v>6</v>
          </cell>
          <cell r="J733">
            <v>10</v>
          </cell>
        </row>
        <row r="734">
          <cell r="B734">
            <v>0</v>
          </cell>
          <cell r="C734">
            <v>0</v>
          </cell>
          <cell r="D734">
            <v>0</v>
          </cell>
          <cell r="E734">
            <v>0</v>
          </cell>
          <cell r="F734">
            <v>0</v>
          </cell>
          <cell r="G734">
            <v>0</v>
          </cell>
          <cell r="H734">
            <v>3</v>
          </cell>
          <cell r="I734">
            <v>6</v>
          </cell>
          <cell r="J734">
            <v>10</v>
          </cell>
        </row>
        <row r="735">
          <cell r="B735">
            <v>0</v>
          </cell>
          <cell r="C735">
            <v>0</v>
          </cell>
          <cell r="D735">
            <v>0</v>
          </cell>
          <cell r="E735">
            <v>0</v>
          </cell>
          <cell r="F735">
            <v>0</v>
          </cell>
          <cell r="G735">
            <v>0</v>
          </cell>
          <cell r="H735">
            <v>3</v>
          </cell>
          <cell r="I735">
            <v>6</v>
          </cell>
          <cell r="J735">
            <v>10</v>
          </cell>
        </row>
        <row r="736">
          <cell r="B736">
            <v>0</v>
          </cell>
          <cell r="C736">
            <v>0</v>
          </cell>
          <cell r="D736">
            <v>0</v>
          </cell>
          <cell r="E736">
            <v>0</v>
          </cell>
          <cell r="F736">
            <v>0</v>
          </cell>
          <cell r="G736">
            <v>0</v>
          </cell>
          <cell r="H736">
            <v>3</v>
          </cell>
          <cell r="I736">
            <v>6</v>
          </cell>
          <cell r="J736">
            <v>10</v>
          </cell>
        </row>
        <row r="737">
          <cell r="B737">
            <v>0</v>
          </cell>
          <cell r="C737">
            <v>0</v>
          </cell>
          <cell r="D737">
            <v>0</v>
          </cell>
          <cell r="E737">
            <v>0</v>
          </cell>
          <cell r="F737">
            <v>0</v>
          </cell>
          <cell r="G737">
            <v>0</v>
          </cell>
          <cell r="H737">
            <v>3</v>
          </cell>
          <cell r="I737">
            <v>6</v>
          </cell>
          <cell r="J737">
            <v>10</v>
          </cell>
        </row>
        <row r="738">
          <cell r="B738">
            <v>0</v>
          </cell>
          <cell r="C738">
            <v>0</v>
          </cell>
          <cell r="D738">
            <v>0</v>
          </cell>
          <cell r="E738">
            <v>0</v>
          </cell>
          <cell r="F738">
            <v>0</v>
          </cell>
          <cell r="G738">
            <v>0</v>
          </cell>
          <cell r="I738">
            <v>6</v>
          </cell>
          <cell r="J738">
            <v>10</v>
          </cell>
        </row>
        <row r="739">
          <cell r="B739">
            <v>104286</v>
          </cell>
          <cell r="C739">
            <v>5.8041</v>
          </cell>
          <cell r="D739">
            <v>3.6758999999999999</v>
          </cell>
          <cell r="E739">
            <v>0.03</v>
          </cell>
          <cell r="F739">
            <v>2.0733999999999999</v>
          </cell>
          <cell r="G739">
            <v>2.47E-2</v>
          </cell>
          <cell r="J739">
            <v>10</v>
          </cell>
        </row>
        <row r="741">
          <cell r="B741" t="str">
            <v>Evolução DEC Conjunto Raposo Tavares</v>
          </cell>
        </row>
        <row r="742">
          <cell r="B742" t="str">
            <v>CONSUM</v>
          </cell>
          <cell r="C742" t="str">
            <v>TOTAL</v>
          </cell>
          <cell r="D742" t="str">
            <v>NPROG</v>
          </cell>
          <cell r="E742" t="str">
            <v>PROG</v>
          </cell>
          <cell r="F742" t="str">
            <v>SUBT INT</v>
          </cell>
          <cell r="G742" t="str">
            <v>SUBT EXT</v>
          </cell>
          <cell r="H742" t="str">
            <v>Padrão Mensal = 4,2</v>
          </cell>
          <cell r="I742" t="str">
            <v>Padrão Trimestral = 8,4</v>
          </cell>
          <cell r="J742" t="str">
            <v>Padrão Anual = 14</v>
          </cell>
        </row>
        <row r="743">
          <cell r="B743">
            <v>31533</v>
          </cell>
          <cell r="C743">
            <v>2.7174</v>
          </cell>
          <cell r="D743">
            <v>2.7174</v>
          </cell>
          <cell r="E743">
            <v>0</v>
          </cell>
          <cell r="F743">
            <v>0</v>
          </cell>
          <cell r="G743">
            <v>0</v>
          </cell>
          <cell r="H743">
            <v>4.2</v>
          </cell>
          <cell r="I743">
            <v>8.4</v>
          </cell>
          <cell r="J743">
            <v>14</v>
          </cell>
        </row>
        <row r="744">
          <cell r="B744">
            <v>31537</v>
          </cell>
          <cell r="C744">
            <v>1.6316999999999999</v>
          </cell>
          <cell r="D744">
            <v>1.6268</v>
          </cell>
          <cell r="E744">
            <v>4.8999999999999998E-3</v>
          </cell>
          <cell r="F744">
            <v>0</v>
          </cell>
          <cell r="G744">
            <v>0</v>
          </cell>
          <cell r="H744">
            <v>4.2</v>
          </cell>
          <cell r="I744">
            <v>8.4</v>
          </cell>
          <cell r="J744">
            <v>14</v>
          </cell>
        </row>
        <row r="745">
          <cell r="B745">
            <v>31577</v>
          </cell>
          <cell r="C745">
            <v>0.96030000000000004</v>
          </cell>
          <cell r="D745">
            <v>0.96030000000000004</v>
          </cell>
          <cell r="E745">
            <v>0</v>
          </cell>
          <cell r="F745">
            <v>0</v>
          </cell>
          <cell r="G745">
            <v>0</v>
          </cell>
          <cell r="H745">
            <v>4.2</v>
          </cell>
          <cell r="I745">
            <v>8.4</v>
          </cell>
          <cell r="J745">
            <v>14</v>
          </cell>
        </row>
        <row r="746">
          <cell r="B746">
            <v>31549</v>
          </cell>
          <cell r="C746">
            <v>5.3083</v>
          </cell>
          <cell r="D746">
            <v>5.3033999999999999</v>
          </cell>
          <cell r="E746">
            <v>4.8999999999999998E-3</v>
          </cell>
          <cell r="F746">
            <v>0</v>
          </cell>
          <cell r="G746">
            <v>0</v>
          </cell>
          <cell r="H746">
            <v>4.2</v>
          </cell>
          <cell r="I746">
            <v>8.4</v>
          </cell>
          <cell r="J746">
            <v>14</v>
          </cell>
        </row>
        <row r="747">
          <cell r="B747">
            <v>0</v>
          </cell>
          <cell r="C747">
            <v>0</v>
          </cell>
          <cell r="D747">
            <v>0</v>
          </cell>
          <cell r="E747">
            <v>0</v>
          </cell>
          <cell r="F747">
            <v>0</v>
          </cell>
          <cell r="G747">
            <v>0</v>
          </cell>
          <cell r="H747">
            <v>4.2</v>
          </cell>
          <cell r="I747">
            <v>8.4</v>
          </cell>
          <cell r="J747">
            <v>14</v>
          </cell>
        </row>
        <row r="748">
          <cell r="B748">
            <v>0</v>
          </cell>
          <cell r="C748">
            <v>0</v>
          </cell>
          <cell r="D748">
            <v>0</v>
          </cell>
          <cell r="E748">
            <v>0</v>
          </cell>
          <cell r="F748">
            <v>0</v>
          </cell>
          <cell r="G748">
            <v>0</v>
          </cell>
          <cell r="H748">
            <v>4.2</v>
          </cell>
          <cell r="I748">
            <v>8.4</v>
          </cell>
          <cell r="J748">
            <v>14</v>
          </cell>
        </row>
        <row r="749">
          <cell r="B749">
            <v>0</v>
          </cell>
          <cell r="C749">
            <v>0</v>
          </cell>
          <cell r="D749">
            <v>0</v>
          </cell>
          <cell r="E749">
            <v>0</v>
          </cell>
          <cell r="F749">
            <v>0</v>
          </cell>
          <cell r="G749">
            <v>0</v>
          </cell>
          <cell r="H749">
            <v>4.2</v>
          </cell>
          <cell r="I749">
            <v>8.4</v>
          </cell>
          <cell r="J749">
            <v>14</v>
          </cell>
        </row>
        <row r="750">
          <cell r="B750">
            <v>0</v>
          </cell>
          <cell r="C750">
            <v>0</v>
          </cell>
          <cell r="D750">
            <v>0</v>
          </cell>
          <cell r="E750">
            <v>0</v>
          </cell>
          <cell r="F750">
            <v>0</v>
          </cell>
          <cell r="G750">
            <v>0</v>
          </cell>
          <cell r="H750">
            <v>4.2</v>
          </cell>
          <cell r="I750">
            <v>8.4</v>
          </cell>
          <cell r="J750">
            <v>14</v>
          </cell>
        </row>
        <row r="751">
          <cell r="B751">
            <v>0</v>
          </cell>
          <cell r="C751">
            <v>0</v>
          </cell>
          <cell r="D751">
            <v>0</v>
          </cell>
          <cell r="E751">
            <v>0</v>
          </cell>
          <cell r="F751">
            <v>0</v>
          </cell>
          <cell r="G751">
            <v>0</v>
          </cell>
          <cell r="H751">
            <v>4.2</v>
          </cell>
          <cell r="I751">
            <v>8.4</v>
          </cell>
          <cell r="J751">
            <v>14</v>
          </cell>
        </row>
        <row r="752">
          <cell r="B752">
            <v>0</v>
          </cell>
          <cell r="C752">
            <v>0</v>
          </cell>
          <cell r="D752">
            <v>0</v>
          </cell>
          <cell r="E752">
            <v>0</v>
          </cell>
          <cell r="F752">
            <v>0</v>
          </cell>
          <cell r="G752">
            <v>0</v>
          </cell>
          <cell r="H752">
            <v>4.2</v>
          </cell>
          <cell r="I752">
            <v>8.4</v>
          </cell>
          <cell r="J752">
            <v>14</v>
          </cell>
        </row>
        <row r="753">
          <cell r="B753">
            <v>0</v>
          </cell>
          <cell r="C753">
            <v>0</v>
          </cell>
          <cell r="D753">
            <v>0</v>
          </cell>
          <cell r="E753">
            <v>0</v>
          </cell>
          <cell r="F753">
            <v>0</v>
          </cell>
          <cell r="G753">
            <v>0</v>
          </cell>
          <cell r="H753">
            <v>4.2</v>
          </cell>
          <cell r="I753">
            <v>8.4</v>
          </cell>
          <cell r="J753">
            <v>14</v>
          </cell>
        </row>
        <row r="754">
          <cell r="B754">
            <v>0</v>
          </cell>
          <cell r="C754">
            <v>0</v>
          </cell>
          <cell r="D754">
            <v>0</v>
          </cell>
          <cell r="E754">
            <v>0</v>
          </cell>
          <cell r="F754">
            <v>0</v>
          </cell>
          <cell r="G754">
            <v>0</v>
          </cell>
          <cell r="H754">
            <v>4.2</v>
          </cell>
          <cell r="I754">
            <v>8.4</v>
          </cell>
          <cell r="J754">
            <v>14</v>
          </cell>
        </row>
        <row r="755">
          <cell r="B755">
            <v>0</v>
          </cell>
          <cell r="C755">
            <v>0</v>
          </cell>
          <cell r="D755">
            <v>0</v>
          </cell>
          <cell r="E755">
            <v>0</v>
          </cell>
          <cell r="F755">
            <v>0</v>
          </cell>
          <cell r="G755">
            <v>0</v>
          </cell>
          <cell r="H755">
            <v>4.2</v>
          </cell>
          <cell r="I755">
            <v>8.4</v>
          </cell>
          <cell r="J755">
            <v>14</v>
          </cell>
        </row>
        <row r="756">
          <cell r="B756">
            <v>0</v>
          </cell>
          <cell r="C756">
            <v>0</v>
          </cell>
          <cell r="D756">
            <v>0</v>
          </cell>
          <cell r="E756">
            <v>0</v>
          </cell>
          <cell r="F756">
            <v>0</v>
          </cell>
          <cell r="G756">
            <v>0</v>
          </cell>
          <cell r="H756">
            <v>4.2</v>
          </cell>
          <cell r="I756">
            <v>8.4</v>
          </cell>
          <cell r="J756">
            <v>14</v>
          </cell>
        </row>
        <row r="757">
          <cell r="B757">
            <v>0</v>
          </cell>
          <cell r="C757">
            <v>0</v>
          </cell>
          <cell r="D757">
            <v>0</v>
          </cell>
          <cell r="E757">
            <v>0</v>
          </cell>
          <cell r="F757">
            <v>0</v>
          </cell>
          <cell r="G757">
            <v>0</v>
          </cell>
          <cell r="H757">
            <v>4.2</v>
          </cell>
          <cell r="I757">
            <v>8.4</v>
          </cell>
          <cell r="J757">
            <v>14</v>
          </cell>
        </row>
        <row r="758">
          <cell r="B758">
            <v>0</v>
          </cell>
          <cell r="C758">
            <v>0</v>
          </cell>
          <cell r="D758">
            <v>0</v>
          </cell>
          <cell r="E758">
            <v>0</v>
          </cell>
          <cell r="F758">
            <v>0</v>
          </cell>
          <cell r="G758">
            <v>0</v>
          </cell>
          <cell r="I758">
            <v>8.4</v>
          </cell>
          <cell r="J758">
            <v>14</v>
          </cell>
        </row>
        <row r="759">
          <cell r="B759">
            <v>31549</v>
          </cell>
          <cell r="C759">
            <v>5.3083</v>
          </cell>
          <cell r="D759">
            <v>5.3033999999999999</v>
          </cell>
          <cell r="E759">
            <v>4.8999999999999998E-3</v>
          </cell>
          <cell r="F759">
            <v>0</v>
          </cell>
          <cell r="G759">
            <v>0</v>
          </cell>
          <cell r="J759">
            <v>14</v>
          </cell>
        </row>
        <row r="761">
          <cell r="B761" t="str">
            <v>Evolução DEC Conjunto Rib. Pires - Rio G. da Serra</v>
          </cell>
        </row>
        <row r="762">
          <cell r="B762" t="str">
            <v>CONSUM</v>
          </cell>
          <cell r="C762" t="str">
            <v>TOTAL</v>
          </cell>
          <cell r="D762" t="str">
            <v>NPROG</v>
          </cell>
          <cell r="E762" t="str">
            <v>PROG</v>
          </cell>
          <cell r="F762" t="str">
            <v>SUBT INT</v>
          </cell>
          <cell r="G762" t="str">
            <v>SUBT EXT</v>
          </cell>
          <cell r="H762" t="str">
            <v>Padrão Mensal = 2,7</v>
          </cell>
          <cell r="I762" t="str">
            <v>Padrão Trimestral = 5,4</v>
          </cell>
          <cell r="J762" t="str">
            <v>Padrão Anual = 9</v>
          </cell>
        </row>
        <row r="763">
          <cell r="B763">
            <v>41703</v>
          </cell>
          <cell r="C763">
            <v>0.61429999999999996</v>
          </cell>
          <cell r="D763">
            <v>0.58589999999999998</v>
          </cell>
          <cell r="E763">
            <v>2.8400000000000002E-2</v>
          </cell>
          <cell r="F763">
            <v>0</v>
          </cell>
          <cell r="G763">
            <v>0</v>
          </cell>
          <cell r="H763">
            <v>2.7</v>
          </cell>
          <cell r="I763">
            <v>5.4</v>
          </cell>
          <cell r="J763">
            <v>9</v>
          </cell>
        </row>
        <row r="764">
          <cell r="B764">
            <v>41704</v>
          </cell>
          <cell r="C764">
            <v>2.7631000000000001</v>
          </cell>
          <cell r="D764">
            <v>2.3227000000000002</v>
          </cell>
          <cell r="E764">
            <v>0</v>
          </cell>
          <cell r="F764">
            <v>0.44040000000000001</v>
          </cell>
          <cell r="G764">
            <v>0</v>
          </cell>
          <cell r="H764">
            <v>2.7</v>
          </cell>
          <cell r="I764">
            <v>5.4</v>
          </cell>
          <cell r="J764">
            <v>9</v>
          </cell>
        </row>
        <row r="765">
          <cell r="B765">
            <v>41702</v>
          </cell>
          <cell r="C765">
            <v>0.69699999999999995</v>
          </cell>
          <cell r="D765">
            <v>0.56930000000000003</v>
          </cell>
          <cell r="E765">
            <v>0</v>
          </cell>
          <cell r="F765">
            <v>0.12759999999999999</v>
          </cell>
          <cell r="G765">
            <v>0</v>
          </cell>
          <cell r="H765">
            <v>2.7</v>
          </cell>
          <cell r="I765">
            <v>5.4</v>
          </cell>
          <cell r="J765">
            <v>9</v>
          </cell>
        </row>
        <row r="766">
          <cell r="B766">
            <v>41703</v>
          </cell>
          <cell r="C766">
            <v>4.0743999999999998</v>
          </cell>
          <cell r="D766">
            <v>3.4779</v>
          </cell>
          <cell r="E766">
            <v>2.8400000000000002E-2</v>
          </cell>
          <cell r="F766">
            <v>0.56799999999999995</v>
          </cell>
          <cell r="G766">
            <v>0</v>
          </cell>
          <cell r="H766">
            <v>2.7</v>
          </cell>
          <cell r="I766">
            <v>5.4</v>
          </cell>
          <cell r="J766">
            <v>9</v>
          </cell>
        </row>
        <row r="767">
          <cell r="B767">
            <v>0</v>
          </cell>
          <cell r="C767">
            <v>0</v>
          </cell>
          <cell r="D767">
            <v>0</v>
          </cell>
          <cell r="E767">
            <v>0</v>
          </cell>
          <cell r="F767">
            <v>0</v>
          </cell>
          <cell r="G767">
            <v>0</v>
          </cell>
          <cell r="H767">
            <v>2.7</v>
          </cell>
          <cell r="I767">
            <v>5.4</v>
          </cell>
          <cell r="J767">
            <v>9</v>
          </cell>
        </row>
        <row r="768">
          <cell r="B768">
            <v>0</v>
          </cell>
          <cell r="C768">
            <v>0</v>
          </cell>
          <cell r="D768">
            <v>0</v>
          </cell>
          <cell r="E768">
            <v>0</v>
          </cell>
          <cell r="F768">
            <v>0</v>
          </cell>
          <cell r="G768">
            <v>0</v>
          </cell>
          <cell r="H768">
            <v>2.7</v>
          </cell>
          <cell r="I768">
            <v>5.4</v>
          </cell>
          <cell r="J768">
            <v>9</v>
          </cell>
        </row>
        <row r="769">
          <cell r="B769">
            <v>0</v>
          </cell>
          <cell r="C769">
            <v>0</v>
          </cell>
          <cell r="D769">
            <v>0</v>
          </cell>
          <cell r="E769">
            <v>0</v>
          </cell>
          <cell r="F769">
            <v>0</v>
          </cell>
          <cell r="G769">
            <v>0</v>
          </cell>
          <cell r="H769">
            <v>2.7</v>
          </cell>
          <cell r="I769">
            <v>5.4</v>
          </cell>
          <cell r="J769">
            <v>9</v>
          </cell>
        </row>
        <row r="770">
          <cell r="B770">
            <v>0</v>
          </cell>
          <cell r="C770">
            <v>0</v>
          </cell>
          <cell r="D770">
            <v>0</v>
          </cell>
          <cell r="E770">
            <v>0</v>
          </cell>
          <cell r="F770">
            <v>0</v>
          </cell>
          <cell r="G770">
            <v>0</v>
          </cell>
          <cell r="H770">
            <v>2.7</v>
          </cell>
          <cell r="I770">
            <v>5.4</v>
          </cell>
          <cell r="J770">
            <v>9</v>
          </cell>
        </row>
        <row r="771">
          <cell r="B771">
            <v>0</v>
          </cell>
          <cell r="C771">
            <v>0</v>
          </cell>
          <cell r="D771">
            <v>0</v>
          </cell>
          <cell r="E771">
            <v>0</v>
          </cell>
          <cell r="F771">
            <v>0</v>
          </cell>
          <cell r="G771">
            <v>0</v>
          </cell>
          <cell r="H771">
            <v>2.7</v>
          </cell>
          <cell r="I771">
            <v>5.4</v>
          </cell>
          <cell r="J771">
            <v>9</v>
          </cell>
        </row>
        <row r="772">
          <cell r="B772">
            <v>0</v>
          </cell>
          <cell r="C772">
            <v>0</v>
          </cell>
          <cell r="D772">
            <v>0</v>
          </cell>
          <cell r="E772">
            <v>0</v>
          </cell>
          <cell r="F772">
            <v>0</v>
          </cell>
          <cell r="G772">
            <v>0</v>
          </cell>
          <cell r="H772">
            <v>2.7</v>
          </cell>
          <cell r="I772">
            <v>5.4</v>
          </cell>
          <cell r="J772">
            <v>9</v>
          </cell>
        </row>
        <row r="773">
          <cell r="B773">
            <v>0</v>
          </cell>
          <cell r="C773">
            <v>0</v>
          </cell>
          <cell r="D773">
            <v>0</v>
          </cell>
          <cell r="E773">
            <v>0</v>
          </cell>
          <cell r="F773">
            <v>0</v>
          </cell>
          <cell r="G773">
            <v>0</v>
          </cell>
          <cell r="H773">
            <v>2.7</v>
          </cell>
          <cell r="I773">
            <v>5.4</v>
          </cell>
          <cell r="J773">
            <v>9</v>
          </cell>
        </row>
        <row r="774">
          <cell r="B774">
            <v>0</v>
          </cell>
          <cell r="C774">
            <v>0</v>
          </cell>
          <cell r="D774">
            <v>0</v>
          </cell>
          <cell r="E774">
            <v>0</v>
          </cell>
          <cell r="F774">
            <v>0</v>
          </cell>
          <cell r="G774">
            <v>0</v>
          </cell>
          <cell r="H774">
            <v>2.7</v>
          </cell>
          <cell r="I774">
            <v>5.4</v>
          </cell>
          <cell r="J774">
            <v>9</v>
          </cell>
        </row>
        <row r="775">
          <cell r="B775">
            <v>0</v>
          </cell>
          <cell r="C775">
            <v>0</v>
          </cell>
          <cell r="D775">
            <v>0</v>
          </cell>
          <cell r="E775">
            <v>0</v>
          </cell>
          <cell r="F775">
            <v>0</v>
          </cell>
          <cell r="G775">
            <v>0</v>
          </cell>
          <cell r="H775">
            <v>2.7</v>
          </cell>
          <cell r="I775">
            <v>5.4</v>
          </cell>
          <cell r="J775">
            <v>9</v>
          </cell>
        </row>
        <row r="776">
          <cell r="B776">
            <v>0</v>
          </cell>
          <cell r="C776">
            <v>0</v>
          </cell>
          <cell r="D776">
            <v>0</v>
          </cell>
          <cell r="E776">
            <v>0</v>
          </cell>
          <cell r="F776">
            <v>0</v>
          </cell>
          <cell r="G776">
            <v>0</v>
          </cell>
          <cell r="H776">
            <v>2.7</v>
          </cell>
          <cell r="I776">
            <v>5.4</v>
          </cell>
          <cell r="J776">
            <v>9</v>
          </cell>
        </row>
        <row r="777">
          <cell r="B777">
            <v>0</v>
          </cell>
          <cell r="C777">
            <v>0</v>
          </cell>
          <cell r="D777">
            <v>0</v>
          </cell>
          <cell r="E777">
            <v>0</v>
          </cell>
          <cell r="F777">
            <v>0</v>
          </cell>
          <cell r="G777">
            <v>0</v>
          </cell>
          <cell r="H777">
            <v>2.7</v>
          </cell>
          <cell r="I777">
            <v>5.4</v>
          </cell>
          <cell r="J777">
            <v>9</v>
          </cell>
        </row>
        <row r="778">
          <cell r="B778">
            <v>0</v>
          </cell>
          <cell r="C778">
            <v>0</v>
          </cell>
          <cell r="D778">
            <v>0</v>
          </cell>
          <cell r="E778">
            <v>0</v>
          </cell>
          <cell r="F778">
            <v>0</v>
          </cell>
          <cell r="G778">
            <v>0</v>
          </cell>
          <cell r="I778">
            <v>5.4</v>
          </cell>
          <cell r="J778">
            <v>9</v>
          </cell>
        </row>
        <row r="779">
          <cell r="B779">
            <v>41703</v>
          </cell>
          <cell r="C779">
            <v>4.0743999999999998</v>
          </cell>
          <cell r="D779">
            <v>3.4779</v>
          </cell>
          <cell r="E779">
            <v>2.8400000000000002E-2</v>
          </cell>
          <cell r="F779">
            <v>0.56799999999999995</v>
          </cell>
          <cell r="G779">
            <v>0</v>
          </cell>
          <cell r="J779">
            <v>9</v>
          </cell>
        </row>
        <row r="781">
          <cell r="B781" t="str">
            <v>Evolução DEC Conjunto Rio Bonito</v>
          </cell>
        </row>
        <row r="782">
          <cell r="B782" t="str">
            <v>CONSUM</v>
          </cell>
          <cell r="C782" t="str">
            <v>TOTAL</v>
          </cell>
          <cell r="D782" t="str">
            <v>NPROG</v>
          </cell>
          <cell r="E782" t="str">
            <v>PROG</v>
          </cell>
          <cell r="F782" t="str">
            <v>SUBT INT</v>
          </cell>
          <cell r="G782" t="str">
            <v>SUBT EXT</v>
          </cell>
          <cell r="H782" t="str">
            <v>Padrão Mensal = 8,4</v>
          </cell>
          <cell r="I782" t="str">
            <v>Padrão Trimestral = 16,8</v>
          </cell>
          <cell r="J782" t="str">
            <v>Padrão Anual = 28</v>
          </cell>
        </row>
        <row r="783">
          <cell r="B783">
            <v>97092</v>
          </cell>
          <cell r="C783">
            <v>3.9548000000000001</v>
          </cell>
          <cell r="D783">
            <v>3.9394</v>
          </cell>
          <cell r="E783">
            <v>1.54E-2</v>
          </cell>
          <cell r="F783">
            <v>0</v>
          </cell>
          <cell r="G783">
            <v>0</v>
          </cell>
          <cell r="H783">
            <v>8.4</v>
          </cell>
          <cell r="I783">
            <v>16.8</v>
          </cell>
          <cell r="J783">
            <v>28</v>
          </cell>
        </row>
        <row r="784">
          <cell r="B784">
            <v>97115</v>
          </cell>
          <cell r="C784">
            <v>1.2452000000000001</v>
          </cell>
          <cell r="D784">
            <v>1.1059000000000001</v>
          </cell>
          <cell r="E784">
            <v>1.44E-2</v>
          </cell>
          <cell r="F784">
            <v>0.1249</v>
          </cell>
          <cell r="G784">
            <v>0</v>
          </cell>
          <cell r="H784">
            <v>8.4</v>
          </cell>
          <cell r="I784">
            <v>16.8</v>
          </cell>
          <cell r="J784">
            <v>28</v>
          </cell>
        </row>
        <row r="785">
          <cell r="B785">
            <v>96757</v>
          </cell>
          <cell r="C785">
            <v>0.37030000000000002</v>
          </cell>
          <cell r="D785">
            <v>0.30230000000000001</v>
          </cell>
          <cell r="E785">
            <v>6.1499999999999999E-2</v>
          </cell>
          <cell r="F785">
            <v>6.4999999999999997E-3</v>
          </cell>
          <cell r="G785">
            <v>0</v>
          </cell>
          <cell r="H785">
            <v>8.4</v>
          </cell>
          <cell r="I785">
            <v>16.8</v>
          </cell>
          <cell r="J785">
            <v>28</v>
          </cell>
        </row>
        <row r="786">
          <cell r="B786">
            <v>96988</v>
          </cell>
          <cell r="C786">
            <v>5.5753000000000004</v>
          </cell>
          <cell r="D786">
            <v>5.3525999999999998</v>
          </cell>
          <cell r="E786">
            <v>9.1200000000000003E-2</v>
          </cell>
          <cell r="F786">
            <v>0.13150000000000001</v>
          </cell>
          <cell r="G786">
            <v>0</v>
          </cell>
          <cell r="H786">
            <v>8.4</v>
          </cell>
          <cell r="I786">
            <v>16.8</v>
          </cell>
          <cell r="J786">
            <v>28</v>
          </cell>
        </row>
        <row r="787">
          <cell r="B787">
            <v>0</v>
          </cell>
          <cell r="C787">
            <v>0</v>
          </cell>
          <cell r="D787">
            <v>0</v>
          </cell>
          <cell r="E787">
            <v>0</v>
          </cell>
          <cell r="F787">
            <v>0</v>
          </cell>
          <cell r="G787">
            <v>0</v>
          </cell>
          <cell r="H787">
            <v>8.4</v>
          </cell>
          <cell r="I787">
            <v>16.8</v>
          </cell>
          <cell r="J787">
            <v>28</v>
          </cell>
        </row>
        <row r="788">
          <cell r="B788">
            <v>0</v>
          </cell>
          <cell r="C788">
            <v>0</v>
          </cell>
          <cell r="D788">
            <v>0</v>
          </cell>
          <cell r="E788">
            <v>0</v>
          </cell>
          <cell r="F788">
            <v>0</v>
          </cell>
          <cell r="G788">
            <v>0</v>
          </cell>
          <cell r="H788">
            <v>8.4</v>
          </cell>
          <cell r="I788">
            <v>16.8</v>
          </cell>
          <cell r="J788">
            <v>28</v>
          </cell>
        </row>
        <row r="789">
          <cell r="B789">
            <v>0</v>
          </cell>
          <cell r="C789">
            <v>0</v>
          </cell>
          <cell r="D789">
            <v>0</v>
          </cell>
          <cell r="E789">
            <v>0</v>
          </cell>
          <cell r="F789">
            <v>0</v>
          </cell>
          <cell r="G789">
            <v>0</v>
          </cell>
          <cell r="H789">
            <v>8.4</v>
          </cell>
          <cell r="I789">
            <v>16.8</v>
          </cell>
          <cell r="J789">
            <v>28</v>
          </cell>
        </row>
        <row r="790">
          <cell r="B790">
            <v>0</v>
          </cell>
          <cell r="C790">
            <v>0</v>
          </cell>
          <cell r="D790">
            <v>0</v>
          </cell>
          <cell r="E790">
            <v>0</v>
          </cell>
          <cell r="F790">
            <v>0</v>
          </cell>
          <cell r="G790">
            <v>0</v>
          </cell>
          <cell r="H790">
            <v>8.4</v>
          </cell>
          <cell r="I790">
            <v>16.8</v>
          </cell>
          <cell r="J790">
            <v>28</v>
          </cell>
        </row>
        <row r="791">
          <cell r="B791">
            <v>0</v>
          </cell>
          <cell r="C791">
            <v>0</v>
          </cell>
          <cell r="D791">
            <v>0</v>
          </cell>
          <cell r="E791">
            <v>0</v>
          </cell>
          <cell r="F791">
            <v>0</v>
          </cell>
          <cell r="G791">
            <v>0</v>
          </cell>
          <cell r="H791">
            <v>8.4</v>
          </cell>
          <cell r="I791">
            <v>16.8</v>
          </cell>
          <cell r="J791">
            <v>28</v>
          </cell>
        </row>
        <row r="792">
          <cell r="B792">
            <v>0</v>
          </cell>
          <cell r="C792">
            <v>0</v>
          </cell>
          <cell r="D792">
            <v>0</v>
          </cell>
          <cell r="E792">
            <v>0</v>
          </cell>
          <cell r="F792">
            <v>0</v>
          </cell>
          <cell r="G792">
            <v>0</v>
          </cell>
          <cell r="H792">
            <v>8.4</v>
          </cell>
          <cell r="I792">
            <v>16.8</v>
          </cell>
          <cell r="J792">
            <v>28</v>
          </cell>
        </row>
        <row r="793">
          <cell r="B793">
            <v>0</v>
          </cell>
          <cell r="C793">
            <v>0</v>
          </cell>
          <cell r="D793">
            <v>0</v>
          </cell>
          <cell r="E793">
            <v>0</v>
          </cell>
          <cell r="F793">
            <v>0</v>
          </cell>
          <cell r="G793">
            <v>0</v>
          </cell>
          <cell r="H793">
            <v>8.4</v>
          </cell>
          <cell r="I793">
            <v>16.8</v>
          </cell>
          <cell r="J793">
            <v>28</v>
          </cell>
        </row>
        <row r="794">
          <cell r="B794">
            <v>0</v>
          </cell>
          <cell r="C794">
            <v>0</v>
          </cell>
          <cell r="D794">
            <v>0</v>
          </cell>
          <cell r="E794">
            <v>0</v>
          </cell>
          <cell r="F794">
            <v>0</v>
          </cell>
          <cell r="G794">
            <v>0</v>
          </cell>
          <cell r="H794">
            <v>8.4</v>
          </cell>
          <cell r="I794">
            <v>16.8</v>
          </cell>
          <cell r="J794">
            <v>28</v>
          </cell>
        </row>
        <row r="795">
          <cell r="B795">
            <v>0</v>
          </cell>
          <cell r="C795">
            <v>0</v>
          </cell>
          <cell r="D795">
            <v>0</v>
          </cell>
          <cell r="E795">
            <v>0</v>
          </cell>
          <cell r="F795">
            <v>0</v>
          </cell>
          <cell r="G795">
            <v>0</v>
          </cell>
          <cell r="H795">
            <v>8.4</v>
          </cell>
          <cell r="I795">
            <v>16.8</v>
          </cell>
          <cell r="J795">
            <v>28</v>
          </cell>
        </row>
        <row r="796">
          <cell r="B796">
            <v>0</v>
          </cell>
          <cell r="C796">
            <v>0</v>
          </cell>
          <cell r="D796">
            <v>0</v>
          </cell>
          <cell r="E796">
            <v>0</v>
          </cell>
          <cell r="F796">
            <v>0</v>
          </cell>
          <cell r="G796">
            <v>0</v>
          </cell>
          <cell r="H796">
            <v>8.4</v>
          </cell>
          <cell r="I796">
            <v>16.8</v>
          </cell>
          <cell r="J796">
            <v>28</v>
          </cell>
        </row>
        <row r="797">
          <cell r="B797">
            <v>0</v>
          </cell>
          <cell r="C797">
            <v>0</v>
          </cell>
          <cell r="D797">
            <v>0</v>
          </cell>
          <cell r="E797">
            <v>0</v>
          </cell>
          <cell r="F797">
            <v>0</v>
          </cell>
          <cell r="G797">
            <v>0</v>
          </cell>
          <cell r="H797">
            <v>8.4</v>
          </cell>
          <cell r="I797">
            <v>16.8</v>
          </cell>
          <cell r="J797">
            <v>28</v>
          </cell>
        </row>
        <row r="798">
          <cell r="B798">
            <v>0</v>
          </cell>
          <cell r="C798">
            <v>0</v>
          </cell>
          <cell r="D798">
            <v>0</v>
          </cell>
          <cell r="E798">
            <v>0</v>
          </cell>
          <cell r="F798">
            <v>0</v>
          </cell>
          <cell r="G798">
            <v>0</v>
          </cell>
          <cell r="I798">
            <v>16.8</v>
          </cell>
          <cell r="J798">
            <v>28</v>
          </cell>
        </row>
        <row r="799">
          <cell r="B799">
            <v>96988</v>
          </cell>
          <cell r="C799">
            <v>5.5753000000000004</v>
          </cell>
          <cell r="D799">
            <v>5.3525999999999998</v>
          </cell>
          <cell r="E799">
            <v>9.1200000000000003E-2</v>
          </cell>
          <cell r="F799">
            <v>0.13150000000000001</v>
          </cell>
          <cell r="G799">
            <v>0</v>
          </cell>
          <cell r="J799">
            <v>28</v>
          </cell>
        </row>
        <row r="801">
          <cell r="B801" t="str">
            <v>Evolução DEC Conjunto Santana</v>
          </cell>
        </row>
        <row r="802">
          <cell r="B802" t="str">
            <v>CONSUM</v>
          </cell>
          <cell r="C802" t="str">
            <v>TOTAL</v>
          </cell>
          <cell r="D802" t="str">
            <v>NPROG</v>
          </cell>
          <cell r="E802" t="str">
            <v>PROG</v>
          </cell>
          <cell r="F802" t="str">
            <v>SUBT INT</v>
          </cell>
          <cell r="G802" t="str">
            <v>SUBT EXT</v>
          </cell>
          <cell r="H802" t="str">
            <v>Padrão Mensal = 2,5</v>
          </cell>
          <cell r="I802" t="str">
            <v>Padrão Trimestral = 4,2</v>
          </cell>
          <cell r="J802" t="str">
            <v>Padrão Anual = 7</v>
          </cell>
        </row>
        <row r="803">
          <cell r="B803">
            <v>95439</v>
          </cell>
          <cell r="C803">
            <v>0.6845</v>
          </cell>
          <cell r="D803">
            <v>0.45479999999999998</v>
          </cell>
          <cell r="E803">
            <v>2.9600000000000001E-2</v>
          </cell>
          <cell r="F803">
            <v>0.18179999999999999</v>
          </cell>
          <cell r="G803">
            <v>1.83E-2</v>
          </cell>
          <cell r="H803">
            <v>2.5</v>
          </cell>
          <cell r="I803">
            <v>4.2</v>
          </cell>
          <cell r="J803">
            <v>7</v>
          </cell>
        </row>
        <row r="804">
          <cell r="B804">
            <v>95483</v>
          </cell>
          <cell r="C804">
            <v>0.34340000000000004</v>
          </cell>
          <cell r="D804">
            <v>0.30940000000000001</v>
          </cell>
          <cell r="E804">
            <v>3.27E-2</v>
          </cell>
          <cell r="F804">
            <v>1.2999999999999999E-3</v>
          </cell>
          <cell r="G804">
            <v>0</v>
          </cell>
          <cell r="H804">
            <v>2.5</v>
          </cell>
          <cell r="I804">
            <v>4.2</v>
          </cell>
          <cell r="J804">
            <v>7</v>
          </cell>
        </row>
        <row r="805">
          <cell r="B805">
            <v>95442</v>
          </cell>
          <cell r="C805">
            <v>0.24</v>
          </cell>
          <cell r="D805">
            <v>0.21110000000000001</v>
          </cell>
          <cell r="E805">
            <v>2.8899999999999999E-2</v>
          </cell>
          <cell r="F805">
            <v>0</v>
          </cell>
          <cell r="G805">
            <v>0</v>
          </cell>
          <cell r="H805">
            <v>2.5</v>
          </cell>
          <cell r="I805">
            <v>4.2</v>
          </cell>
          <cell r="J805">
            <v>7</v>
          </cell>
        </row>
        <row r="806">
          <cell r="B806">
            <v>95455</v>
          </cell>
          <cell r="C806">
            <v>1.2679</v>
          </cell>
          <cell r="D806">
            <v>0.97529999999999994</v>
          </cell>
          <cell r="E806">
            <v>9.1200000000000003E-2</v>
          </cell>
          <cell r="F806">
            <v>0.18310000000000001</v>
          </cell>
          <cell r="G806">
            <v>1.83E-2</v>
          </cell>
          <cell r="H806">
            <v>2.5</v>
          </cell>
          <cell r="I806">
            <v>4.2</v>
          </cell>
          <cell r="J806">
            <v>7</v>
          </cell>
        </row>
        <row r="807">
          <cell r="B807">
            <v>0</v>
          </cell>
          <cell r="C807">
            <v>0</v>
          </cell>
          <cell r="D807">
            <v>0</v>
          </cell>
          <cell r="E807">
            <v>0</v>
          </cell>
          <cell r="F807">
            <v>0</v>
          </cell>
          <cell r="G807">
            <v>0</v>
          </cell>
          <cell r="H807">
            <v>2.5</v>
          </cell>
          <cell r="I807">
            <v>4.2</v>
          </cell>
          <cell r="J807">
            <v>7</v>
          </cell>
        </row>
        <row r="808">
          <cell r="B808">
            <v>0</v>
          </cell>
          <cell r="C808">
            <v>0</v>
          </cell>
          <cell r="D808">
            <v>0</v>
          </cell>
          <cell r="E808">
            <v>0</v>
          </cell>
          <cell r="F808">
            <v>0</v>
          </cell>
          <cell r="G808">
            <v>0</v>
          </cell>
          <cell r="H808">
            <v>2.5</v>
          </cell>
          <cell r="I808">
            <v>4.2</v>
          </cell>
          <cell r="J808">
            <v>7</v>
          </cell>
        </row>
        <row r="809">
          <cell r="B809">
            <v>0</v>
          </cell>
          <cell r="C809">
            <v>0</v>
          </cell>
          <cell r="D809">
            <v>0</v>
          </cell>
          <cell r="E809">
            <v>0</v>
          </cell>
          <cell r="F809">
            <v>0</v>
          </cell>
          <cell r="G809">
            <v>0</v>
          </cell>
          <cell r="H809">
            <v>2.5</v>
          </cell>
          <cell r="I809">
            <v>4.2</v>
          </cell>
          <cell r="J809">
            <v>7</v>
          </cell>
        </row>
        <row r="810">
          <cell r="B810">
            <v>0</v>
          </cell>
          <cell r="C810">
            <v>0</v>
          </cell>
          <cell r="D810">
            <v>0</v>
          </cell>
          <cell r="E810">
            <v>0</v>
          </cell>
          <cell r="F810">
            <v>0</v>
          </cell>
          <cell r="G810">
            <v>0</v>
          </cell>
          <cell r="H810">
            <v>2.5</v>
          </cell>
          <cell r="I810">
            <v>4.2</v>
          </cell>
          <cell r="J810">
            <v>7</v>
          </cell>
        </row>
        <row r="811">
          <cell r="B811">
            <v>0</v>
          </cell>
          <cell r="C811">
            <v>0</v>
          </cell>
          <cell r="D811">
            <v>0</v>
          </cell>
          <cell r="E811">
            <v>0</v>
          </cell>
          <cell r="F811">
            <v>0</v>
          </cell>
          <cell r="G811">
            <v>0</v>
          </cell>
          <cell r="H811">
            <v>2.5</v>
          </cell>
          <cell r="I811">
            <v>4.2</v>
          </cell>
          <cell r="J811">
            <v>7</v>
          </cell>
        </row>
        <row r="812">
          <cell r="B812">
            <v>0</v>
          </cell>
          <cell r="C812">
            <v>0</v>
          </cell>
          <cell r="D812">
            <v>0</v>
          </cell>
          <cell r="E812">
            <v>0</v>
          </cell>
          <cell r="F812">
            <v>0</v>
          </cell>
          <cell r="G812">
            <v>0</v>
          </cell>
          <cell r="H812">
            <v>2.5</v>
          </cell>
          <cell r="I812">
            <v>4.2</v>
          </cell>
          <cell r="J812">
            <v>7</v>
          </cell>
        </row>
        <row r="813">
          <cell r="B813">
            <v>0</v>
          </cell>
          <cell r="C813">
            <v>0</v>
          </cell>
          <cell r="D813">
            <v>0</v>
          </cell>
          <cell r="E813">
            <v>0</v>
          </cell>
          <cell r="F813">
            <v>0</v>
          </cell>
          <cell r="G813">
            <v>0</v>
          </cell>
          <cell r="H813">
            <v>2.5</v>
          </cell>
          <cell r="I813">
            <v>4.2</v>
          </cell>
          <cell r="J813">
            <v>7</v>
          </cell>
        </row>
        <row r="814">
          <cell r="B814">
            <v>0</v>
          </cell>
          <cell r="C814">
            <v>0</v>
          </cell>
          <cell r="D814">
            <v>0</v>
          </cell>
          <cell r="E814">
            <v>0</v>
          </cell>
          <cell r="F814">
            <v>0</v>
          </cell>
          <cell r="G814">
            <v>0</v>
          </cell>
          <cell r="H814">
            <v>2.5</v>
          </cell>
          <cell r="I814">
            <v>4.2</v>
          </cell>
          <cell r="J814">
            <v>7</v>
          </cell>
        </row>
        <row r="815">
          <cell r="B815">
            <v>0</v>
          </cell>
          <cell r="C815">
            <v>0</v>
          </cell>
          <cell r="D815">
            <v>0</v>
          </cell>
          <cell r="E815">
            <v>0</v>
          </cell>
          <cell r="F815">
            <v>0</v>
          </cell>
          <cell r="G815">
            <v>0</v>
          </cell>
          <cell r="H815">
            <v>2.5</v>
          </cell>
          <cell r="I815">
            <v>4.2</v>
          </cell>
          <cell r="J815">
            <v>7</v>
          </cell>
        </row>
        <row r="816">
          <cell r="B816">
            <v>0</v>
          </cell>
          <cell r="C816">
            <v>0</v>
          </cell>
          <cell r="D816">
            <v>0</v>
          </cell>
          <cell r="E816">
            <v>0</v>
          </cell>
          <cell r="F816">
            <v>0</v>
          </cell>
          <cell r="G816">
            <v>0</v>
          </cell>
          <cell r="H816">
            <v>2.5</v>
          </cell>
          <cell r="I816">
            <v>4.2</v>
          </cell>
          <cell r="J816">
            <v>7</v>
          </cell>
        </row>
        <row r="817">
          <cell r="B817">
            <v>0</v>
          </cell>
          <cell r="C817">
            <v>0</v>
          </cell>
          <cell r="D817">
            <v>0</v>
          </cell>
          <cell r="E817">
            <v>0</v>
          </cell>
          <cell r="F817">
            <v>0</v>
          </cell>
          <cell r="G817">
            <v>0</v>
          </cell>
          <cell r="H817">
            <v>2.5</v>
          </cell>
          <cell r="I817">
            <v>4.2</v>
          </cell>
          <cell r="J817">
            <v>7</v>
          </cell>
        </row>
        <row r="818">
          <cell r="B818">
            <v>0</v>
          </cell>
          <cell r="C818">
            <v>0</v>
          </cell>
          <cell r="D818">
            <v>0</v>
          </cell>
          <cell r="E818">
            <v>0</v>
          </cell>
          <cell r="F818">
            <v>0</v>
          </cell>
          <cell r="G818">
            <v>0</v>
          </cell>
          <cell r="I818">
            <v>4.2</v>
          </cell>
          <cell r="J818">
            <v>7</v>
          </cell>
        </row>
        <row r="819">
          <cell r="B819">
            <v>95455</v>
          </cell>
          <cell r="C819">
            <v>1.2679</v>
          </cell>
          <cell r="D819">
            <v>0.97529999999999994</v>
          </cell>
          <cell r="E819">
            <v>9.1200000000000003E-2</v>
          </cell>
          <cell r="F819">
            <v>0.18310000000000001</v>
          </cell>
          <cell r="G819">
            <v>1.83E-2</v>
          </cell>
          <cell r="J819">
            <v>7</v>
          </cell>
        </row>
        <row r="821">
          <cell r="B821" t="str">
            <v>Evolução DEC Conjunto Santo Amaro</v>
          </cell>
        </row>
        <row r="822">
          <cell r="B822" t="str">
            <v>CONSUM</v>
          </cell>
          <cell r="C822" t="str">
            <v>TOTAL</v>
          </cell>
          <cell r="D822" t="str">
            <v>NPROG</v>
          </cell>
          <cell r="E822" t="str">
            <v>PROG</v>
          </cell>
          <cell r="F822" t="str">
            <v>SUBT INT</v>
          </cell>
          <cell r="G822" t="str">
            <v>SUBT EXT</v>
          </cell>
          <cell r="H822" t="str">
            <v>Padrão Mensal = 3,6</v>
          </cell>
          <cell r="I822" t="str">
            <v>Padrão Trimestral = 7,2</v>
          </cell>
          <cell r="J822" t="str">
            <v>Padrão Anual = 12</v>
          </cell>
        </row>
        <row r="823">
          <cell r="B823">
            <v>175311</v>
          </cell>
          <cell r="C823">
            <v>1.2536</v>
          </cell>
          <cell r="D823">
            <v>1.2347999999999999</v>
          </cell>
          <cell r="E823">
            <v>1.67E-2</v>
          </cell>
          <cell r="F823">
            <v>2.2000000000000001E-3</v>
          </cell>
          <cell r="G823">
            <v>0</v>
          </cell>
          <cell r="H823">
            <v>3.6</v>
          </cell>
          <cell r="I823">
            <v>7.2</v>
          </cell>
          <cell r="J823">
            <v>12</v>
          </cell>
        </row>
        <row r="824">
          <cell r="B824">
            <v>175326</v>
          </cell>
          <cell r="C824">
            <v>0.37870000000000004</v>
          </cell>
          <cell r="D824">
            <v>0.29430000000000001</v>
          </cell>
          <cell r="E824">
            <v>8.4400000000000003E-2</v>
          </cell>
          <cell r="F824">
            <v>0</v>
          </cell>
          <cell r="G824">
            <v>0</v>
          </cell>
          <cell r="H824">
            <v>3.6</v>
          </cell>
          <cell r="I824">
            <v>7.2</v>
          </cell>
          <cell r="J824">
            <v>12</v>
          </cell>
        </row>
        <row r="825">
          <cell r="B825">
            <v>174304</v>
          </cell>
          <cell r="C825">
            <v>0.5665</v>
          </cell>
          <cell r="D825">
            <v>0.5131</v>
          </cell>
          <cell r="E825">
            <v>1.54E-2</v>
          </cell>
          <cell r="F825">
            <v>3.7999999999999999E-2</v>
          </cell>
          <cell r="G825">
            <v>0</v>
          </cell>
          <cell r="H825">
            <v>3.6</v>
          </cell>
          <cell r="I825">
            <v>7.2</v>
          </cell>
          <cell r="J825">
            <v>12</v>
          </cell>
        </row>
        <row r="826">
          <cell r="B826">
            <v>174980</v>
          </cell>
          <cell r="C826">
            <v>2.1997</v>
          </cell>
          <cell r="D826">
            <v>2.0430999999999999</v>
          </cell>
          <cell r="E826">
            <v>0.1166</v>
          </cell>
          <cell r="F826">
            <v>4.0099999999999997E-2</v>
          </cell>
          <cell r="G826">
            <v>0</v>
          </cell>
          <cell r="H826">
            <v>3.6</v>
          </cell>
          <cell r="I826">
            <v>7.2</v>
          </cell>
          <cell r="J826">
            <v>12</v>
          </cell>
        </row>
        <row r="827">
          <cell r="B827">
            <v>0</v>
          </cell>
          <cell r="C827">
            <v>0</v>
          </cell>
          <cell r="D827">
            <v>0</v>
          </cell>
          <cell r="E827">
            <v>0</v>
          </cell>
          <cell r="F827">
            <v>0</v>
          </cell>
          <cell r="G827">
            <v>0</v>
          </cell>
          <cell r="H827">
            <v>3.6</v>
          </cell>
          <cell r="I827">
            <v>7.2</v>
          </cell>
          <cell r="J827">
            <v>12</v>
          </cell>
        </row>
        <row r="828">
          <cell r="B828">
            <v>0</v>
          </cell>
          <cell r="C828">
            <v>0</v>
          </cell>
          <cell r="D828">
            <v>0</v>
          </cell>
          <cell r="E828">
            <v>0</v>
          </cell>
          <cell r="F828">
            <v>0</v>
          </cell>
          <cell r="G828">
            <v>0</v>
          </cell>
          <cell r="H828">
            <v>3.6</v>
          </cell>
          <cell r="I828">
            <v>7.2</v>
          </cell>
          <cell r="J828">
            <v>12</v>
          </cell>
        </row>
        <row r="829">
          <cell r="B829">
            <v>0</v>
          </cell>
          <cell r="C829">
            <v>0</v>
          </cell>
          <cell r="D829">
            <v>0</v>
          </cell>
          <cell r="E829">
            <v>0</v>
          </cell>
          <cell r="F829">
            <v>0</v>
          </cell>
          <cell r="G829">
            <v>0</v>
          </cell>
          <cell r="H829">
            <v>3.6</v>
          </cell>
          <cell r="I829">
            <v>7.2</v>
          </cell>
          <cell r="J829">
            <v>12</v>
          </cell>
        </row>
        <row r="830">
          <cell r="B830">
            <v>0</v>
          </cell>
          <cell r="C830">
            <v>0</v>
          </cell>
          <cell r="D830">
            <v>0</v>
          </cell>
          <cell r="E830">
            <v>0</v>
          </cell>
          <cell r="F830">
            <v>0</v>
          </cell>
          <cell r="G830">
            <v>0</v>
          </cell>
          <cell r="H830">
            <v>3.6</v>
          </cell>
          <cell r="I830">
            <v>7.2</v>
          </cell>
          <cell r="J830">
            <v>12</v>
          </cell>
        </row>
        <row r="831">
          <cell r="B831">
            <v>0</v>
          </cell>
          <cell r="C831">
            <v>0</v>
          </cell>
          <cell r="D831">
            <v>0</v>
          </cell>
          <cell r="E831">
            <v>0</v>
          </cell>
          <cell r="F831">
            <v>0</v>
          </cell>
          <cell r="G831">
            <v>0</v>
          </cell>
          <cell r="H831">
            <v>3.6</v>
          </cell>
          <cell r="I831">
            <v>7.2</v>
          </cell>
          <cell r="J831">
            <v>12</v>
          </cell>
        </row>
        <row r="832">
          <cell r="B832">
            <v>0</v>
          </cell>
          <cell r="C832">
            <v>0</v>
          </cell>
          <cell r="D832">
            <v>0</v>
          </cell>
          <cell r="E832">
            <v>0</v>
          </cell>
          <cell r="F832">
            <v>0</v>
          </cell>
          <cell r="G832">
            <v>0</v>
          </cell>
          <cell r="H832">
            <v>3.6</v>
          </cell>
          <cell r="I832">
            <v>7.2</v>
          </cell>
          <cell r="J832">
            <v>12</v>
          </cell>
        </row>
        <row r="833">
          <cell r="B833">
            <v>0</v>
          </cell>
          <cell r="C833">
            <v>0</v>
          </cell>
          <cell r="D833">
            <v>0</v>
          </cell>
          <cell r="E833">
            <v>0</v>
          </cell>
          <cell r="F833">
            <v>0</v>
          </cell>
          <cell r="G833">
            <v>0</v>
          </cell>
          <cell r="H833">
            <v>3.6</v>
          </cell>
          <cell r="I833">
            <v>7.2</v>
          </cell>
          <cell r="J833">
            <v>12</v>
          </cell>
        </row>
        <row r="834">
          <cell r="B834">
            <v>0</v>
          </cell>
          <cell r="C834">
            <v>0</v>
          </cell>
          <cell r="D834">
            <v>0</v>
          </cell>
          <cell r="E834">
            <v>0</v>
          </cell>
          <cell r="F834">
            <v>0</v>
          </cell>
          <cell r="G834">
            <v>0</v>
          </cell>
          <cell r="H834">
            <v>3.6</v>
          </cell>
          <cell r="I834">
            <v>7.2</v>
          </cell>
          <cell r="J834">
            <v>12</v>
          </cell>
        </row>
        <row r="835">
          <cell r="B835">
            <v>0</v>
          </cell>
          <cell r="C835">
            <v>0</v>
          </cell>
          <cell r="D835">
            <v>0</v>
          </cell>
          <cell r="E835">
            <v>0</v>
          </cell>
          <cell r="F835">
            <v>0</v>
          </cell>
          <cell r="G835">
            <v>0</v>
          </cell>
          <cell r="H835">
            <v>3.6</v>
          </cell>
          <cell r="I835">
            <v>7.2</v>
          </cell>
          <cell r="J835">
            <v>12</v>
          </cell>
        </row>
        <row r="836">
          <cell r="B836">
            <v>0</v>
          </cell>
          <cell r="C836">
            <v>0</v>
          </cell>
          <cell r="D836">
            <v>0</v>
          </cell>
          <cell r="E836">
            <v>0</v>
          </cell>
          <cell r="F836">
            <v>0</v>
          </cell>
          <cell r="G836">
            <v>0</v>
          </cell>
          <cell r="H836">
            <v>3.6</v>
          </cell>
          <cell r="I836">
            <v>7.2</v>
          </cell>
          <cell r="J836">
            <v>12</v>
          </cell>
        </row>
        <row r="837">
          <cell r="B837">
            <v>0</v>
          </cell>
          <cell r="C837">
            <v>0</v>
          </cell>
          <cell r="D837">
            <v>0</v>
          </cell>
          <cell r="E837">
            <v>0</v>
          </cell>
          <cell r="F837">
            <v>0</v>
          </cell>
          <cell r="G837">
            <v>0</v>
          </cell>
          <cell r="H837">
            <v>3.6</v>
          </cell>
          <cell r="I837">
            <v>7.2</v>
          </cell>
          <cell r="J837">
            <v>12</v>
          </cell>
        </row>
        <row r="838">
          <cell r="B838">
            <v>0</v>
          </cell>
          <cell r="C838">
            <v>0</v>
          </cell>
          <cell r="D838">
            <v>0</v>
          </cell>
          <cell r="E838">
            <v>0</v>
          </cell>
          <cell r="F838">
            <v>0</v>
          </cell>
          <cell r="G838">
            <v>0</v>
          </cell>
          <cell r="I838">
            <v>7.2</v>
          </cell>
          <cell r="J838">
            <v>12</v>
          </cell>
        </row>
        <row r="839">
          <cell r="B839">
            <v>174980</v>
          </cell>
          <cell r="C839">
            <v>2.1997</v>
          </cell>
          <cell r="D839">
            <v>2.0430999999999999</v>
          </cell>
          <cell r="E839">
            <v>0.1166</v>
          </cell>
          <cell r="F839">
            <v>4.0099999999999997E-2</v>
          </cell>
          <cell r="G839">
            <v>0</v>
          </cell>
          <cell r="J839">
            <v>12</v>
          </cell>
        </row>
        <row r="841">
          <cell r="B841" t="str">
            <v>Evolução DEC Conjunto Santo André</v>
          </cell>
        </row>
        <row r="842">
          <cell r="B842" t="str">
            <v>CONSUM</v>
          </cell>
          <cell r="C842" t="str">
            <v>TOTAL</v>
          </cell>
          <cell r="D842" t="str">
            <v>NPROG</v>
          </cell>
          <cell r="E842" t="str">
            <v>PROG</v>
          </cell>
          <cell r="F842" t="str">
            <v>SUBT INT</v>
          </cell>
          <cell r="G842" t="str">
            <v>SUBT EXT</v>
          </cell>
          <cell r="H842" t="str">
            <v>Padrão Mensal = 2,5</v>
          </cell>
          <cell r="I842" t="str">
            <v>Padrão Trimestral = 4,2</v>
          </cell>
          <cell r="J842" t="str">
            <v>Padrão Anual = 7</v>
          </cell>
        </row>
        <row r="843">
          <cell r="B843">
            <v>219348</v>
          </cell>
          <cell r="C843">
            <v>0.35520000000000002</v>
          </cell>
          <cell r="D843">
            <v>0.3261</v>
          </cell>
          <cell r="E843">
            <v>2.7199999999999998E-2</v>
          </cell>
          <cell r="F843">
            <v>1.9E-3</v>
          </cell>
          <cell r="G843">
            <v>0</v>
          </cell>
          <cell r="H843">
            <v>2.5</v>
          </cell>
          <cell r="I843">
            <v>4.2</v>
          </cell>
          <cell r="J843">
            <v>7</v>
          </cell>
        </row>
        <row r="844">
          <cell r="B844">
            <v>218923</v>
          </cell>
          <cell r="C844">
            <v>0.43159999999999998</v>
          </cell>
          <cell r="D844">
            <v>0.3972</v>
          </cell>
          <cell r="E844">
            <v>2.63E-2</v>
          </cell>
          <cell r="F844">
            <v>8.0999999999999996E-3</v>
          </cell>
          <cell r="G844">
            <v>0</v>
          </cell>
          <cell r="H844">
            <v>2.5</v>
          </cell>
          <cell r="I844">
            <v>4.2</v>
          </cell>
          <cell r="J844">
            <v>7</v>
          </cell>
        </row>
        <row r="845">
          <cell r="B845">
            <v>218995</v>
          </cell>
          <cell r="C845">
            <v>0.28820000000000001</v>
          </cell>
          <cell r="D845">
            <v>0.26279999999999998</v>
          </cell>
          <cell r="E845">
            <v>6.7999999999999996E-3</v>
          </cell>
          <cell r="F845">
            <v>1.8599999999999998E-2</v>
          </cell>
          <cell r="G845">
            <v>0</v>
          </cell>
          <cell r="H845">
            <v>2.5</v>
          </cell>
          <cell r="I845">
            <v>4.2</v>
          </cell>
          <cell r="J845">
            <v>7</v>
          </cell>
        </row>
        <row r="846">
          <cell r="B846">
            <v>219089</v>
          </cell>
          <cell r="C846">
            <v>1.075</v>
          </cell>
          <cell r="D846">
            <v>0.98609999999999998</v>
          </cell>
          <cell r="E846">
            <v>6.0299999999999999E-2</v>
          </cell>
          <cell r="F846">
            <v>2.86E-2</v>
          </cell>
          <cell r="G846">
            <v>0</v>
          </cell>
          <cell r="H846">
            <v>2.5</v>
          </cell>
          <cell r="I846">
            <v>4.2</v>
          </cell>
          <cell r="J846">
            <v>7</v>
          </cell>
        </row>
        <row r="847">
          <cell r="B847">
            <v>0</v>
          </cell>
          <cell r="C847">
            <v>0</v>
          </cell>
          <cell r="D847">
            <v>0</v>
          </cell>
          <cell r="E847">
            <v>0</v>
          </cell>
          <cell r="F847">
            <v>0</v>
          </cell>
          <cell r="G847">
            <v>0</v>
          </cell>
          <cell r="H847">
            <v>2.5</v>
          </cell>
          <cell r="I847">
            <v>4.2</v>
          </cell>
          <cell r="J847">
            <v>7</v>
          </cell>
        </row>
        <row r="848">
          <cell r="B848">
            <v>0</v>
          </cell>
          <cell r="C848">
            <v>0</v>
          </cell>
          <cell r="D848">
            <v>0</v>
          </cell>
          <cell r="E848">
            <v>0</v>
          </cell>
          <cell r="F848">
            <v>0</v>
          </cell>
          <cell r="G848">
            <v>0</v>
          </cell>
          <cell r="H848">
            <v>2.5</v>
          </cell>
          <cell r="I848">
            <v>4.2</v>
          </cell>
          <cell r="J848">
            <v>7</v>
          </cell>
        </row>
        <row r="849">
          <cell r="B849">
            <v>0</v>
          </cell>
          <cell r="C849">
            <v>0</v>
          </cell>
          <cell r="D849">
            <v>0</v>
          </cell>
          <cell r="E849">
            <v>0</v>
          </cell>
          <cell r="F849">
            <v>0</v>
          </cell>
          <cell r="G849">
            <v>0</v>
          </cell>
          <cell r="H849">
            <v>2.5</v>
          </cell>
          <cell r="I849">
            <v>4.2</v>
          </cell>
          <cell r="J849">
            <v>7</v>
          </cell>
        </row>
        <row r="850">
          <cell r="B850">
            <v>0</v>
          </cell>
          <cell r="C850">
            <v>0</v>
          </cell>
          <cell r="D850">
            <v>0</v>
          </cell>
          <cell r="E850">
            <v>0</v>
          </cell>
          <cell r="F850">
            <v>0</v>
          </cell>
          <cell r="G850">
            <v>0</v>
          </cell>
          <cell r="H850">
            <v>2.5</v>
          </cell>
          <cell r="I850">
            <v>4.2</v>
          </cell>
          <cell r="J850">
            <v>7</v>
          </cell>
        </row>
        <row r="851">
          <cell r="B851">
            <v>0</v>
          </cell>
          <cell r="C851">
            <v>0</v>
          </cell>
          <cell r="D851">
            <v>0</v>
          </cell>
          <cell r="E851">
            <v>0</v>
          </cell>
          <cell r="F851">
            <v>0</v>
          </cell>
          <cell r="G851">
            <v>0</v>
          </cell>
          <cell r="H851">
            <v>2.5</v>
          </cell>
          <cell r="I851">
            <v>4.2</v>
          </cell>
          <cell r="J851">
            <v>7</v>
          </cell>
        </row>
        <row r="852">
          <cell r="B852">
            <v>0</v>
          </cell>
          <cell r="C852">
            <v>0</v>
          </cell>
          <cell r="D852">
            <v>0</v>
          </cell>
          <cell r="E852">
            <v>0</v>
          </cell>
          <cell r="F852">
            <v>0</v>
          </cell>
          <cell r="G852">
            <v>0</v>
          </cell>
          <cell r="H852">
            <v>2.5</v>
          </cell>
          <cell r="I852">
            <v>4.2</v>
          </cell>
          <cell r="J852">
            <v>7</v>
          </cell>
        </row>
        <row r="853">
          <cell r="B853">
            <v>0</v>
          </cell>
          <cell r="C853">
            <v>0</v>
          </cell>
          <cell r="D853">
            <v>0</v>
          </cell>
          <cell r="E853">
            <v>0</v>
          </cell>
          <cell r="F853">
            <v>0</v>
          </cell>
          <cell r="G853">
            <v>0</v>
          </cell>
          <cell r="H853">
            <v>2.5</v>
          </cell>
          <cell r="I853">
            <v>4.2</v>
          </cell>
          <cell r="J853">
            <v>7</v>
          </cell>
        </row>
        <row r="854">
          <cell r="B854">
            <v>0</v>
          </cell>
          <cell r="C854">
            <v>0</v>
          </cell>
          <cell r="D854">
            <v>0</v>
          </cell>
          <cell r="E854">
            <v>0</v>
          </cell>
          <cell r="F854">
            <v>0</v>
          </cell>
          <cell r="G854">
            <v>0</v>
          </cell>
          <cell r="H854">
            <v>2.5</v>
          </cell>
          <cell r="I854">
            <v>4.2</v>
          </cell>
          <cell r="J854">
            <v>7</v>
          </cell>
        </row>
        <row r="855">
          <cell r="B855">
            <v>0</v>
          </cell>
          <cell r="C855">
            <v>0</v>
          </cell>
          <cell r="D855">
            <v>0</v>
          </cell>
          <cell r="E855">
            <v>0</v>
          </cell>
          <cell r="F855">
            <v>0</v>
          </cell>
          <cell r="G855">
            <v>0</v>
          </cell>
          <cell r="H855">
            <v>2.5</v>
          </cell>
          <cell r="I855">
            <v>4.2</v>
          </cell>
          <cell r="J855">
            <v>7</v>
          </cell>
        </row>
        <row r="856">
          <cell r="B856">
            <v>0</v>
          </cell>
          <cell r="C856">
            <v>0</v>
          </cell>
          <cell r="D856">
            <v>0</v>
          </cell>
          <cell r="E856">
            <v>0</v>
          </cell>
          <cell r="F856">
            <v>0</v>
          </cell>
          <cell r="G856">
            <v>0</v>
          </cell>
          <cell r="H856">
            <v>2.5</v>
          </cell>
          <cell r="I856">
            <v>4.2</v>
          </cell>
          <cell r="J856">
            <v>7</v>
          </cell>
        </row>
        <row r="857">
          <cell r="B857">
            <v>0</v>
          </cell>
          <cell r="C857">
            <v>0</v>
          </cell>
          <cell r="D857">
            <v>0</v>
          </cell>
          <cell r="E857">
            <v>0</v>
          </cell>
          <cell r="F857">
            <v>0</v>
          </cell>
          <cell r="G857">
            <v>0</v>
          </cell>
          <cell r="H857">
            <v>2.5</v>
          </cell>
          <cell r="I857">
            <v>4.2</v>
          </cell>
          <cell r="J857">
            <v>7</v>
          </cell>
        </row>
        <row r="858">
          <cell r="B858">
            <v>0</v>
          </cell>
          <cell r="C858">
            <v>0</v>
          </cell>
          <cell r="D858">
            <v>0</v>
          </cell>
          <cell r="E858">
            <v>0</v>
          </cell>
          <cell r="F858">
            <v>0</v>
          </cell>
          <cell r="G858">
            <v>0</v>
          </cell>
          <cell r="I858">
            <v>4.2</v>
          </cell>
          <cell r="J858">
            <v>7</v>
          </cell>
        </row>
        <row r="859">
          <cell r="B859">
            <v>219089</v>
          </cell>
          <cell r="C859">
            <v>1.075</v>
          </cell>
          <cell r="D859">
            <v>0.98609999999999998</v>
          </cell>
          <cell r="E859">
            <v>6.0299999999999999E-2</v>
          </cell>
          <cell r="F859">
            <v>2.86E-2</v>
          </cell>
          <cell r="G859">
            <v>0</v>
          </cell>
          <cell r="J859">
            <v>7</v>
          </cell>
        </row>
        <row r="861">
          <cell r="B861" t="str">
            <v>Evolução DEC Conjunto Santo André - Represa</v>
          </cell>
        </row>
        <row r="862">
          <cell r="B862" t="str">
            <v>CONSUM</v>
          </cell>
          <cell r="C862" t="str">
            <v>TOTAL</v>
          </cell>
          <cell r="D862" t="str">
            <v>NPROG</v>
          </cell>
          <cell r="E862" t="str">
            <v>PROG</v>
          </cell>
          <cell r="F862" t="str">
            <v>SUBT INT</v>
          </cell>
          <cell r="G862" t="str">
            <v>SUBT EXT</v>
          </cell>
          <cell r="H862" t="str">
            <v>Padrão Mensal = 4,5</v>
          </cell>
          <cell r="I862" t="str">
            <v>Padrão Trimestral = 9</v>
          </cell>
          <cell r="J862" t="str">
            <v>Padrão Anual = 15</v>
          </cell>
        </row>
        <row r="863">
          <cell r="B863">
            <v>6844</v>
          </cell>
          <cell r="C863">
            <v>1.9347000000000001</v>
          </cell>
          <cell r="D863">
            <v>1.9115</v>
          </cell>
          <cell r="E863">
            <v>2.3199999999999998E-2</v>
          </cell>
          <cell r="F863">
            <v>0</v>
          </cell>
          <cell r="G863">
            <v>0</v>
          </cell>
          <cell r="H863">
            <v>4.5</v>
          </cell>
          <cell r="I863">
            <v>9</v>
          </cell>
          <cell r="J863">
            <v>15</v>
          </cell>
        </row>
        <row r="864">
          <cell r="B864">
            <v>6830</v>
          </cell>
          <cell r="C864">
            <v>4.0876000000000001</v>
          </cell>
          <cell r="D864">
            <v>3.9175</v>
          </cell>
          <cell r="E864">
            <v>2.5399999999999999E-2</v>
          </cell>
          <cell r="F864">
            <v>0.1447</v>
          </cell>
          <cell r="G864">
            <v>0</v>
          </cell>
          <cell r="H864">
            <v>4.5</v>
          </cell>
          <cell r="I864">
            <v>9</v>
          </cell>
          <cell r="J864">
            <v>15</v>
          </cell>
        </row>
        <row r="865">
          <cell r="B865">
            <v>6778</v>
          </cell>
          <cell r="C865">
            <v>0.34439999999999998</v>
          </cell>
          <cell r="D865">
            <v>0.34439999999999998</v>
          </cell>
          <cell r="E865">
            <v>0</v>
          </cell>
          <cell r="F865">
            <v>0</v>
          </cell>
          <cell r="G865">
            <v>0</v>
          </cell>
          <cell r="H865">
            <v>4.5</v>
          </cell>
          <cell r="I865">
            <v>9</v>
          </cell>
          <cell r="J865">
            <v>15</v>
          </cell>
        </row>
        <row r="866">
          <cell r="B866">
            <v>6817</v>
          </cell>
          <cell r="C866">
            <v>6.3802000000000003</v>
          </cell>
          <cell r="D866">
            <v>6.1864999999999997</v>
          </cell>
          <cell r="E866">
            <v>4.87E-2</v>
          </cell>
          <cell r="F866">
            <v>0.14499999999999999</v>
          </cell>
          <cell r="G866">
            <v>0</v>
          </cell>
          <cell r="H866">
            <v>4.5</v>
          </cell>
          <cell r="I866">
            <v>9</v>
          </cell>
          <cell r="J866">
            <v>15</v>
          </cell>
        </row>
        <row r="867">
          <cell r="B867">
            <v>0</v>
          </cell>
          <cell r="C867">
            <v>0</v>
          </cell>
          <cell r="D867">
            <v>0</v>
          </cell>
          <cell r="E867">
            <v>0</v>
          </cell>
          <cell r="F867">
            <v>0</v>
          </cell>
          <cell r="G867">
            <v>0</v>
          </cell>
          <cell r="H867">
            <v>4.5</v>
          </cell>
          <cell r="I867">
            <v>9</v>
          </cell>
          <cell r="J867">
            <v>15</v>
          </cell>
        </row>
        <row r="868">
          <cell r="B868">
            <v>0</v>
          </cell>
          <cell r="C868">
            <v>0</v>
          </cell>
          <cell r="D868">
            <v>0</v>
          </cell>
          <cell r="E868">
            <v>0</v>
          </cell>
          <cell r="F868">
            <v>0</v>
          </cell>
          <cell r="G868">
            <v>0</v>
          </cell>
          <cell r="H868">
            <v>4.5</v>
          </cell>
          <cell r="I868">
            <v>9</v>
          </cell>
          <cell r="J868">
            <v>15</v>
          </cell>
        </row>
        <row r="869">
          <cell r="B869">
            <v>0</v>
          </cell>
          <cell r="C869">
            <v>0</v>
          </cell>
          <cell r="D869">
            <v>0</v>
          </cell>
          <cell r="E869">
            <v>0</v>
          </cell>
          <cell r="F869">
            <v>0</v>
          </cell>
          <cell r="G869">
            <v>0</v>
          </cell>
          <cell r="H869">
            <v>4.5</v>
          </cell>
          <cell r="I869">
            <v>9</v>
          </cell>
          <cell r="J869">
            <v>15</v>
          </cell>
        </row>
        <row r="870">
          <cell r="B870">
            <v>0</v>
          </cell>
          <cell r="C870">
            <v>0</v>
          </cell>
          <cell r="D870">
            <v>0</v>
          </cell>
          <cell r="E870">
            <v>0</v>
          </cell>
          <cell r="F870">
            <v>0</v>
          </cell>
          <cell r="G870">
            <v>0</v>
          </cell>
          <cell r="H870">
            <v>4.5</v>
          </cell>
          <cell r="I870">
            <v>9</v>
          </cell>
          <cell r="J870">
            <v>15</v>
          </cell>
        </row>
        <row r="871">
          <cell r="B871">
            <v>0</v>
          </cell>
          <cell r="C871">
            <v>0</v>
          </cell>
          <cell r="D871">
            <v>0</v>
          </cell>
          <cell r="E871">
            <v>0</v>
          </cell>
          <cell r="F871">
            <v>0</v>
          </cell>
          <cell r="G871">
            <v>0</v>
          </cell>
          <cell r="H871">
            <v>4.5</v>
          </cell>
          <cell r="I871">
            <v>9</v>
          </cell>
          <cell r="J871">
            <v>15</v>
          </cell>
        </row>
        <row r="872">
          <cell r="B872">
            <v>0</v>
          </cell>
          <cell r="C872">
            <v>0</v>
          </cell>
          <cell r="D872">
            <v>0</v>
          </cell>
          <cell r="E872">
            <v>0</v>
          </cell>
          <cell r="F872">
            <v>0</v>
          </cell>
          <cell r="G872">
            <v>0</v>
          </cell>
          <cell r="H872">
            <v>4.5</v>
          </cell>
          <cell r="I872">
            <v>9</v>
          </cell>
          <cell r="J872">
            <v>15</v>
          </cell>
        </row>
        <row r="873">
          <cell r="B873">
            <v>0</v>
          </cell>
          <cell r="C873">
            <v>0</v>
          </cell>
          <cell r="D873">
            <v>0</v>
          </cell>
          <cell r="E873">
            <v>0</v>
          </cell>
          <cell r="F873">
            <v>0</v>
          </cell>
          <cell r="G873">
            <v>0</v>
          </cell>
          <cell r="H873">
            <v>4.5</v>
          </cell>
          <cell r="I873">
            <v>9</v>
          </cell>
          <cell r="J873">
            <v>15</v>
          </cell>
        </row>
        <row r="874">
          <cell r="B874">
            <v>0</v>
          </cell>
          <cell r="C874">
            <v>0</v>
          </cell>
          <cell r="D874">
            <v>0</v>
          </cell>
          <cell r="E874">
            <v>0</v>
          </cell>
          <cell r="F874">
            <v>0</v>
          </cell>
          <cell r="G874">
            <v>0</v>
          </cell>
          <cell r="H874">
            <v>4.5</v>
          </cell>
          <cell r="I874">
            <v>9</v>
          </cell>
          <cell r="J874">
            <v>15</v>
          </cell>
        </row>
        <row r="875">
          <cell r="B875">
            <v>0</v>
          </cell>
          <cell r="C875">
            <v>0</v>
          </cell>
          <cell r="D875">
            <v>0</v>
          </cell>
          <cell r="E875">
            <v>0</v>
          </cell>
          <cell r="F875">
            <v>0</v>
          </cell>
          <cell r="G875">
            <v>0</v>
          </cell>
          <cell r="H875">
            <v>4.5</v>
          </cell>
          <cell r="I875">
            <v>9</v>
          </cell>
          <cell r="J875">
            <v>15</v>
          </cell>
        </row>
        <row r="876">
          <cell r="B876">
            <v>0</v>
          </cell>
          <cell r="C876">
            <v>0</v>
          </cell>
          <cell r="D876">
            <v>0</v>
          </cell>
          <cell r="E876">
            <v>0</v>
          </cell>
          <cell r="F876">
            <v>0</v>
          </cell>
          <cell r="G876">
            <v>0</v>
          </cell>
          <cell r="H876">
            <v>4.5</v>
          </cell>
          <cell r="I876">
            <v>9</v>
          </cell>
          <cell r="J876">
            <v>15</v>
          </cell>
        </row>
        <row r="877">
          <cell r="B877">
            <v>0</v>
          </cell>
          <cell r="C877">
            <v>0</v>
          </cell>
          <cell r="D877">
            <v>0</v>
          </cell>
          <cell r="E877">
            <v>0</v>
          </cell>
          <cell r="F877">
            <v>0</v>
          </cell>
          <cell r="G877">
            <v>0</v>
          </cell>
          <cell r="H877">
            <v>4.5</v>
          </cell>
          <cell r="I877">
            <v>9</v>
          </cell>
          <cell r="J877">
            <v>15</v>
          </cell>
        </row>
        <row r="878">
          <cell r="B878">
            <v>0</v>
          </cell>
          <cell r="C878">
            <v>0</v>
          </cell>
          <cell r="D878">
            <v>0</v>
          </cell>
          <cell r="E878">
            <v>0</v>
          </cell>
          <cell r="F878">
            <v>0</v>
          </cell>
          <cell r="G878">
            <v>0</v>
          </cell>
          <cell r="I878">
            <v>9</v>
          </cell>
          <cell r="J878">
            <v>15</v>
          </cell>
        </row>
        <row r="879">
          <cell r="B879">
            <v>6817</v>
          </cell>
          <cell r="C879">
            <v>6.3802000000000003</v>
          </cell>
          <cell r="D879">
            <v>6.1864999999999997</v>
          </cell>
          <cell r="E879">
            <v>4.87E-2</v>
          </cell>
          <cell r="F879">
            <v>0.14499999999999999</v>
          </cell>
          <cell r="G879">
            <v>0</v>
          </cell>
          <cell r="J879">
            <v>15</v>
          </cell>
        </row>
        <row r="881">
          <cell r="B881" t="str">
            <v>Evolução DEC Conjunto São Bernardo do Campo</v>
          </cell>
        </row>
        <row r="882">
          <cell r="B882" t="str">
            <v>CONSUM</v>
          </cell>
          <cell r="C882" t="str">
            <v>TOTAL</v>
          </cell>
          <cell r="D882" t="str">
            <v>NPROG</v>
          </cell>
          <cell r="E882" t="str">
            <v>PROG</v>
          </cell>
          <cell r="F882" t="str">
            <v>SUBT INT</v>
          </cell>
          <cell r="G882" t="str">
            <v>SUBT EXT</v>
          </cell>
          <cell r="H882" t="str">
            <v>Padrão Mensal = 2,5</v>
          </cell>
          <cell r="I882" t="str">
            <v>Padrão Trimestral = 4,2</v>
          </cell>
          <cell r="J882" t="str">
            <v>Padrão Anual = 7</v>
          </cell>
        </row>
        <row r="883">
          <cell r="B883">
            <v>120316</v>
          </cell>
          <cell r="C883">
            <v>0.90080000000000005</v>
          </cell>
          <cell r="D883">
            <v>0.72940000000000005</v>
          </cell>
          <cell r="E883">
            <v>3.4000000000000002E-2</v>
          </cell>
          <cell r="F883">
            <v>0.1336</v>
          </cell>
          <cell r="G883">
            <v>3.8999999999999998E-3</v>
          </cell>
          <cell r="H883">
            <v>2.5</v>
          </cell>
          <cell r="I883">
            <v>4.2</v>
          </cell>
          <cell r="J883">
            <v>7</v>
          </cell>
        </row>
        <row r="884">
          <cell r="B884">
            <v>120543</v>
          </cell>
          <cell r="C884">
            <v>1.6404000000000001</v>
          </cell>
          <cell r="D884">
            <v>0.74739999999999995</v>
          </cell>
          <cell r="E884">
            <v>2.58E-2</v>
          </cell>
          <cell r="F884">
            <v>0.86719999999999997</v>
          </cell>
          <cell r="G884">
            <v>0</v>
          </cell>
          <cell r="H884">
            <v>2.5</v>
          </cell>
          <cell r="I884">
            <v>4.2</v>
          </cell>
          <cell r="J884">
            <v>7</v>
          </cell>
        </row>
        <row r="885">
          <cell r="B885">
            <v>120483</v>
          </cell>
          <cell r="C885">
            <v>0.11409999999999999</v>
          </cell>
          <cell r="D885">
            <v>0.10589999999999999</v>
          </cell>
          <cell r="E885">
            <v>8.3000000000000001E-3</v>
          </cell>
          <cell r="F885">
            <v>0</v>
          </cell>
          <cell r="G885">
            <v>0</v>
          </cell>
          <cell r="H885">
            <v>2.5</v>
          </cell>
          <cell r="I885">
            <v>4.2</v>
          </cell>
          <cell r="J885">
            <v>7</v>
          </cell>
        </row>
        <row r="886">
          <cell r="B886">
            <v>120447</v>
          </cell>
          <cell r="C886">
            <v>2.6556999999999999</v>
          </cell>
          <cell r="D886">
            <v>1.5825</v>
          </cell>
          <cell r="E886">
            <v>6.8099999999999994E-2</v>
          </cell>
          <cell r="F886">
            <v>1.0013000000000001</v>
          </cell>
          <cell r="G886">
            <v>3.8999999999999998E-3</v>
          </cell>
          <cell r="H886">
            <v>2.5</v>
          </cell>
          <cell r="I886">
            <v>4.2</v>
          </cell>
          <cell r="J886">
            <v>7</v>
          </cell>
        </row>
        <row r="887">
          <cell r="B887">
            <v>0</v>
          </cell>
          <cell r="C887">
            <v>0</v>
          </cell>
          <cell r="D887">
            <v>0</v>
          </cell>
          <cell r="E887">
            <v>0</v>
          </cell>
          <cell r="F887">
            <v>0</v>
          </cell>
          <cell r="G887">
            <v>0</v>
          </cell>
          <cell r="H887">
            <v>2.5</v>
          </cell>
          <cell r="I887">
            <v>4.2</v>
          </cell>
          <cell r="J887">
            <v>7</v>
          </cell>
        </row>
        <row r="888">
          <cell r="B888">
            <v>0</v>
          </cell>
          <cell r="C888">
            <v>0</v>
          </cell>
          <cell r="D888">
            <v>0</v>
          </cell>
          <cell r="E888">
            <v>0</v>
          </cell>
          <cell r="F888">
            <v>0</v>
          </cell>
          <cell r="G888">
            <v>0</v>
          </cell>
          <cell r="H888">
            <v>2.5</v>
          </cell>
          <cell r="I888">
            <v>4.2</v>
          </cell>
          <cell r="J888">
            <v>7</v>
          </cell>
        </row>
        <row r="889">
          <cell r="B889">
            <v>0</v>
          </cell>
          <cell r="C889">
            <v>0</v>
          </cell>
          <cell r="D889">
            <v>0</v>
          </cell>
          <cell r="E889">
            <v>0</v>
          </cell>
          <cell r="F889">
            <v>0</v>
          </cell>
          <cell r="G889">
            <v>0</v>
          </cell>
          <cell r="H889">
            <v>2.5</v>
          </cell>
          <cell r="I889">
            <v>4.2</v>
          </cell>
          <cell r="J889">
            <v>7</v>
          </cell>
        </row>
        <row r="890">
          <cell r="B890">
            <v>0</v>
          </cell>
          <cell r="C890">
            <v>0</v>
          </cell>
          <cell r="D890">
            <v>0</v>
          </cell>
          <cell r="E890">
            <v>0</v>
          </cell>
          <cell r="F890">
            <v>0</v>
          </cell>
          <cell r="G890">
            <v>0</v>
          </cell>
          <cell r="H890">
            <v>2.5</v>
          </cell>
          <cell r="I890">
            <v>4.2</v>
          </cell>
          <cell r="J890">
            <v>7</v>
          </cell>
        </row>
        <row r="891">
          <cell r="B891">
            <v>0</v>
          </cell>
          <cell r="C891">
            <v>0</v>
          </cell>
          <cell r="D891">
            <v>0</v>
          </cell>
          <cell r="E891">
            <v>0</v>
          </cell>
          <cell r="F891">
            <v>0</v>
          </cell>
          <cell r="G891">
            <v>0</v>
          </cell>
          <cell r="H891">
            <v>2.5</v>
          </cell>
          <cell r="I891">
            <v>4.2</v>
          </cell>
          <cell r="J891">
            <v>7</v>
          </cell>
        </row>
        <row r="892">
          <cell r="B892">
            <v>0</v>
          </cell>
          <cell r="C892">
            <v>0</v>
          </cell>
          <cell r="D892">
            <v>0</v>
          </cell>
          <cell r="E892">
            <v>0</v>
          </cell>
          <cell r="F892">
            <v>0</v>
          </cell>
          <cell r="G892">
            <v>0</v>
          </cell>
          <cell r="H892">
            <v>2.5</v>
          </cell>
          <cell r="I892">
            <v>4.2</v>
          </cell>
          <cell r="J892">
            <v>7</v>
          </cell>
        </row>
        <row r="893">
          <cell r="B893">
            <v>0</v>
          </cell>
          <cell r="C893">
            <v>0</v>
          </cell>
          <cell r="D893">
            <v>0</v>
          </cell>
          <cell r="E893">
            <v>0</v>
          </cell>
          <cell r="F893">
            <v>0</v>
          </cell>
          <cell r="G893">
            <v>0</v>
          </cell>
          <cell r="H893">
            <v>2.5</v>
          </cell>
          <cell r="I893">
            <v>4.2</v>
          </cell>
          <cell r="J893">
            <v>7</v>
          </cell>
        </row>
        <row r="894">
          <cell r="B894">
            <v>0</v>
          </cell>
          <cell r="C894">
            <v>0</v>
          </cell>
          <cell r="D894">
            <v>0</v>
          </cell>
          <cell r="E894">
            <v>0</v>
          </cell>
          <cell r="F894">
            <v>0</v>
          </cell>
          <cell r="G894">
            <v>0</v>
          </cell>
          <cell r="H894">
            <v>2.5</v>
          </cell>
          <cell r="I894">
            <v>4.2</v>
          </cell>
          <cell r="J894">
            <v>7</v>
          </cell>
        </row>
        <row r="895">
          <cell r="B895">
            <v>0</v>
          </cell>
          <cell r="C895">
            <v>0</v>
          </cell>
          <cell r="D895">
            <v>0</v>
          </cell>
          <cell r="E895">
            <v>0</v>
          </cell>
          <cell r="F895">
            <v>0</v>
          </cell>
          <cell r="G895">
            <v>0</v>
          </cell>
          <cell r="H895">
            <v>2.5</v>
          </cell>
          <cell r="I895">
            <v>4.2</v>
          </cell>
          <cell r="J895">
            <v>7</v>
          </cell>
        </row>
        <row r="896">
          <cell r="B896">
            <v>0</v>
          </cell>
          <cell r="C896">
            <v>0</v>
          </cell>
          <cell r="D896">
            <v>0</v>
          </cell>
          <cell r="E896">
            <v>0</v>
          </cell>
          <cell r="F896">
            <v>0</v>
          </cell>
          <cell r="G896">
            <v>0</v>
          </cell>
          <cell r="H896">
            <v>2.5</v>
          </cell>
          <cell r="I896">
            <v>4.2</v>
          </cell>
          <cell r="J896">
            <v>7</v>
          </cell>
        </row>
        <row r="897">
          <cell r="B897">
            <v>0</v>
          </cell>
          <cell r="C897">
            <v>0</v>
          </cell>
          <cell r="D897">
            <v>0</v>
          </cell>
          <cell r="E897">
            <v>0</v>
          </cell>
          <cell r="F897">
            <v>0</v>
          </cell>
          <cell r="G897">
            <v>0</v>
          </cell>
          <cell r="H897">
            <v>2.5</v>
          </cell>
          <cell r="I897">
            <v>4.2</v>
          </cell>
          <cell r="J897">
            <v>7</v>
          </cell>
        </row>
        <row r="898">
          <cell r="B898">
            <v>0</v>
          </cell>
          <cell r="C898">
            <v>0</v>
          </cell>
          <cell r="D898">
            <v>0</v>
          </cell>
          <cell r="E898">
            <v>0</v>
          </cell>
          <cell r="F898">
            <v>0</v>
          </cell>
          <cell r="G898">
            <v>0</v>
          </cell>
          <cell r="I898">
            <v>4.2</v>
          </cell>
          <cell r="J898">
            <v>7</v>
          </cell>
        </row>
        <row r="899">
          <cell r="B899">
            <v>120447</v>
          </cell>
          <cell r="C899">
            <v>2.6556999999999999</v>
          </cell>
          <cell r="D899">
            <v>1.5825</v>
          </cell>
          <cell r="E899">
            <v>6.8099999999999994E-2</v>
          </cell>
          <cell r="F899">
            <v>1.0013000000000001</v>
          </cell>
          <cell r="G899">
            <v>3.8999999999999998E-3</v>
          </cell>
          <cell r="J899">
            <v>7</v>
          </cell>
        </row>
        <row r="901">
          <cell r="B901" t="str">
            <v>Evolução DEC Conjunto São Bernardo do Campo - Represa</v>
          </cell>
        </row>
        <row r="902">
          <cell r="B902" t="str">
            <v>CONSUM</v>
          </cell>
          <cell r="C902" t="str">
            <v>TOTAL</v>
          </cell>
          <cell r="D902" t="str">
            <v>NPROG</v>
          </cell>
          <cell r="E902" t="str">
            <v>PROG</v>
          </cell>
          <cell r="F902" t="str">
            <v>SUBT INT</v>
          </cell>
          <cell r="G902" t="str">
            <v>SUBT EXT</v>
          </cell>
          <cell r="H902" t="str">
            <v>Padrão Mensal = 5,7</v>
          </cell>
          <cell r="I902" t="str">
            <v>Padrão Trimestral = 11,4</v>
          </cell>
          <cell r="J902" t="str">
            <v>Padrão Anual = 19</v>
          </cell>
        </row>
        <row r="903">
          <cell r="B903">
            <v>7776</v>
          </cell>
          <cell r="C903">
            <v>5.9935</v>
          </cell>
          <cell r="D903">
            <v>5.9741999999999997</v>
          </cell>
          <cell r="E903">
            <v>1.9300000000000001E-2</v>
          </cell>
          <cell r="F903">
            <v>0</v>
          </cell>
          <cell r="G903">
            <v>0</v>
          </cell>
          <cell r="H903">
            <v>5.7</v>
          </cell>
          <cell r="I903">
            <v>11.4</v>
          </cell>
          <cell r="J903">
            <v>19</v>
          </cell>
        </row>
        <row r="904">
          <cell r="B904">
            <v>7787</v>
          </cell>
          <cell r="C904">
            <v>3.5754999999999999</v>
          </cell>
          <cell r="D904">
            <v>3.4714999999999998</v>
          </cell>
          <cell r="E904">
            <v>5.8799999999999998E-2</v>
          </cell>
          <cell r="F904">
            <v>4.5199999999999997E-2</v>
          </cell>
          <cell r="G904">
            <v>0</v>
          </cell>
          <cell r="H904">
            <v>5.7</v>
          </cell>
          <cell r="I904">
            <v>11.4</v>
          </cell>
          <cell r="J904">
            <v>19</v>
          </cell>
        </row>
        <row r="905">
          <cell r="B905">
            <v>7794</v>
          </cell>
          <cell r="C905">
            <v>1.1043000000000001</v>
          </cell>
          <cell r="D905">
            <v>1.1026</v>
          </cell>
          <cell r="E905">
            <v>0</v>
          </cell>
          <cell r="F905">
            <v>1.6999999999999999E-3</v>
          </cell>
          <cell r="G905">
            <v>0</v>
          </cell>
          <cell r="H905">
            <v>5.7</v>
          </cell>
          <cell r="I905">
            <v>11.4</v>
          </cell>
          <cell r="J905">
            <v>19</v>
          </cell>
        </row>
        <row r="906">
          <cell r="B906">
            <v>7786</v>
          </cell>
          <cell r="C906">
            <v>10.667199999999999</v>
          </cell>
          <cell r="D906">
            <v>10.542199999999999</v>
          </cell>
          <cell r="E906">
            <v>7.8100000000000003E-2</v>
          </cell>
          <cell r="F906">
            <v>4.6899999999999997E-2</v>
          </cell>
          <cell r="G906">
            <v>0</v>
          </cell>
          <cell r="H906">
            <v>5.7</v>
          </cell>
          <cell r="I906">
            <v>11.4</v>
          </cell>
          <cell r="J906">
            <v>19</v>
          </cell>
        </row>
        <row r="907">
          <cell r="B907">
            <v>0</v>
          </cell>
          <cell r="C907">
            <v>0</v>
          </cell>
          <cell r="D907">
            <v>0</v>
          </cell>
          <cell r="E907">
            <v>0</v>
          </cell>
          <cell r="F907">
            <v>0</v>
          </cell>
          <cell r="G907">
            <v>0</v>
          </cell>
          <cell r="H907">
            <v>5.7</v>
          </cell>
          <cell r="I907">
            <v>11.4</v>
          </cell>
          <cell r="J907">
            <v>19</v>
          </cell>
        </row>
        <row r="908">
          <cell r="B908">
            <v>0</v>
          </cell>
          <cell r="C908">
            <v>0</v>
          </cell>
          <cell r="D908">
            <v>0</v>
          </cell>
          <cell r="E908">
            <v>0</v>
          </cell>
          <cell r="F908">
            <v>0</v>
          </cell>
          <cell r="G908">
            <v>0</v>
          </cell>
          <cell r="H908">
            <v>5.7</v>
          </cell>
          <cell r="I908">
            <v>11.4</v>
          </cell>
          <cell r="J908">
            <v>19</v>
          </cell>
        </row>
        <row r="909">
          <cell r="B909">
            <v>0</v>
          </cell>
          <cell r="C909">
            <v>0</v>
          </cell>
          <cell r="D909">
            <v>0</v>
          </cell>
          <cell r="E909">
            <v>0</v>
          </cell>
          <cell r="F909">
            <v>0</v>
          </cell>
          <cell r="G909">
            <v>0</v>
          </cell>
          <cell r="H909">
            <v>5.7</v>
          </cell>
          <cell r="I909">
            <v>11.4</v>
          </cell>
          <cell r="J909">
            <v>19</v>
          </cell>
        </row>
        <row r="910">
          <cell r="B910">
            <v>0</v>
          </cell>
          <cell r="C910">
            <v>0</v>
          </cell>
          <cell r="D910">
            <v>0</v>
          </cell>
          <cell r="E910">
            <v>0</v>
          </cell>
          <cell r="F910">
            <v>0</v>
          </cell>
          <cell r="G910">
            <v>0</v>
          </cell>
          <cell r="H910">
            <v>5.7</v>
          </cell>
          <cell r="I910">
            <v>11.4</v>
          </cell>
          <cell r="J910">
            <v>19</v>
          </cell>
        </row>
        <row r="911">
          <cell r="B911">
            <v>0</v>
          </cell>
          <cell r="C911">
            <v>0</v>
          </cell>
          <cell r="D911">
            <v>0</v>
          </cell>
          <cell r="E911">
            <v>0</v>
          </cell>
          <cell r="F911">
            <v>0</v>
          </cell>
          <cell r="G911">
            <v>0</v>
          </cell>
          <cell r="H911">
            <v>5.7</v>
          </cell>
          <cell r="I911">
            <v>11.4</v>
          </cell>
          <cell r="J911">
            <v>19</v>
          </cell>
        </row>
        <row r="912">
          <cell r="B912">
            <v>0</v>
          </cell>
          <cell r="C912">
            <v>0</v>
          </cell>
          <cell r="D912">
            <v>0</v>
          </cell>
          <cell r="E912">
            <v>0</v>
          </cell>
          <cell r="F912">
            <v>0</v>
          </cell>
          <cell r="G912">
            <v>0</v>
          </cell>
          <cell r="H912">
            <v>5.7</v>
          </cell>
          <cell r="I912">
            <v>11.4</v>
          </cell>
          <cell r="J912">
            <v>19</v>
          </cell>
        </row>
        <row r="913">
          <cell r="B913">
            <v>0</v>
          </cell>
          <cell r="C913">
            <v>0</v>
          </cell>
          <cell r="D913">
            <v>0</v>
          </cell>
          <cell r="E913">
            <v>0</v>
          </cell>
          <cell r="F913">
            <v>0</v>
          </cell>
          <cell r="G913">
            <v>0</v>
          </cell>
          <cell r="H913">
            <v>5.7</v>
          </cell>
          <cell r="I913">
            <v>11.4</v>
          </cell>
          <cell r="J913">
            <v>19</v>
          </cell>
        </row>
        <row r="914">
          <cell r="B914">
            <v>0</v>
          </cell>
          <cell r="C914">
            <v>0</v>
          </cell>
          <cell r="D914">
            <v>0</v>
          </cell>
          <cell r="E914">
            <v>0</v>
          </cell>
          <cell r="F914">
            <v>0</v>
          </cell>
          <cell r="G914">
            <v>0</v>
          </cell>
          <cell r="H914">
            <v>5.7</v>
          </cell>
          <cell r="I914">
            <v>11.4</v>
          </cell>
          <cell r="J914">
            <v>19</v>
          </cell>
        </row>
        <row r="915">
          <cell r="B915">
            <v>0</v>
          </cell>
          <cell r="C915">
            <v>0</v>
          </cell>
          <cell r="D915">
            <v>0</v>
          </cell>
          <cell r="E915">
            <v>0</v>
          </cell>
          <cell r="F915">
            <v>0</v>
          </cell>
          <cell r="G915">
            <v>0</v>
          </cell>
          <cell r="H915">
            <v>5.7</v>
          </cell>
          <cell r="I915">
            <v>11.4</v>
          </cell>
          <cell r="J915">
            <v>19</v>
          </cell>
        </row>
        <row r="916">
          <cell r="B916">
            <v>0</v>
          </cell>
          <cell r="C916">
            <v>0</v>
          </cell>
          <cell r="D916">
            <v>0</v>
          </cell>
          <cell r="E916">
            <v>0</v>
          </cell>
          <cell r="F916">
            <v>0</v>
          </cell>
          <cell r="G916">
            <v>0</v>
          </cell>
          <cell r="H916">
            <v>5.7</v>
          </cell>
          <cell r="I916">
            <v>11.4</v>
          </cell>
          <cell r="J916">
            <v>19</v>
          </cell>
        </row>
        <row r="917">
          <cell r="B917">
            <v>0</v>
          </cell>
          <cell r="C917">
            <v>0</v>
          </cell>
          <cell r="D917">
            <v>0</v>
          </cell>
          <cell r="E917">
            <v>0</v>
          </cell>
          <cell r="F917">
            <v>0</v>
          </cell>
          <cell r="G917">
            <v>0</v>
          </cell>
          <cell r="H917">
            <v>5.7</v>
          </cell>
          <cell r="I917">
            <v>11.4</v>
          </cell>
          <cell r="J917">
            <v>19</v>
          </cell>
        </row>
        <row r="918">
          <cell r="B918">
            <v>0</v>
          </cell>
          <cell r="C918">
            <v>0</v>
          </cell>
          <cell r="D918">
            <v>0</v>
          </cell>
          <cell r="E918">
            <v>0</v>
          </cell>
          <cell r="F918">
            <v>0</v>
          </cell>
          <cell r="G918">
            <v>0</v>
          </cell>
          <cell r="I918">
            <v>11.4</v>
          </cell>
          <cell r="J918">
            <v>19</v>
          </cell>
        </row>
        <row r="919">
          <cell r="B919">
            <v>7786</v>
          </cell>
          <cell r="C919">
            <v>10.667199999999999</v>
          </cell>
          <cell r="D919">
            <v>10.542199999999999</v>
          </cell>
          <cell r="E919">
            <v>7.8100000000000003E-2</v>
          </cell>
          <cell r="F919">
            <v>4.6899999999999997E-2</v>
          </cell>
          <cell r="G919">
            <v>0</v>
          </cell>
          <cell r="J919">
            <v>19</v>
          </cell>
        </row>
        <row r="921">
          <cell r="B921" t="str">
            <v>Evolução DEC Conjunto São Caetano do Sul</v>
          </cell>
        </row>
        <row r="922">
          <cell r="B922" t="str">
            <v>CONSUM</v>
          </cell>
          <cell r="C922" t="str">
            <v>TOTAL</v>
          </cell>
          <cell r="D922" t="str">
            <v>NPROG</v>
          </cell>
          <cell r="E922" t="str">
            <v>PROG</v>
          </cell>
          <cell r="F922" t="str">
            <v>SUBT INT</v>
          </cell>
          <cell r="G922" t="str">
            <v>SUBT EXT</v>
          </cell>
          <cell r="H922" t="str">
            <v>Padrão Mensal = 2,5</v>
          </cell>
          <cell r="I922" t="str">
            <v>Padrão Trimestral = 4,2</v>
          </cell>
          <cell r="J922" t="str">
            <v>Padrão Anual = 7</v>
          </cell>
        </row>
        <row r="923">
          <cell r="B923">
            <v>64813</v>
          </cell>
          <cell r="C923">
            <v>0.65080000000000005</v>
          </cell>
          <cell r="D923">
            <v>0.57489999999999997</v>
          </cell>
          <cell r="E923">
            <v>2.9899999999999999E-2</v>
          </cell>
          <cell r="F923">
            <v>4.5999999999999999E-2</v>
          </cell>
          <cell r="G923">
            <v>0</v>
          </cell>
          <cell r="H923">
            <v>2.5</v>
          </cell>
          <cell r="I923">
            <v>4.2</v>
          </cell>
          <cell r="J923">
            <v>7</v>
          </cell>
        </row>
        <row r="924">
          <cell r="B924">
            <v>65078</v>
          </cell>
          <cell r="C924">
            <v>0.74580000000000002</v>
          </cell>
          <cell r="D924">
            <v>0.73919999999999997</v>
          </cell>
          <cell r="E924">
            <v>6.4999999999999997E-3</v>
          </cell>
          <cell r="F924">
            <v>1E-4</v>
          </cell>
          <cell r="G924">
            <v>0</v>
          </cell>
          <cell r="H924">
            <v>2.5</v>
          </cell>
          <cell r="I924">
            <v>4.2</v>
          </cell>
          <cell r="J924">
            <v>7</v>
          </cell>
        </row>
        <row r="925">
          <cell r="B925">
            <v>64791</v>
          </cell>
          <cell r="C925">
            <v>0.1221</v>
          </cell>
          <cell r="D925">
            <v>4.0500000000000001E-2</v>
          </cell>
          <cell r="E925">
            <v>2.5499999999999998E-2</v>
          </cell>
          <cell r="F925">
            <v>5.6099999999999997E-2</v>
          </cell>
          <cell r="G925">
            <v>0</v>
          </cell>
          <cell r="H925">
            <v>2.5</v>
          </cell>
          <cell r="I925">
            <v>4.2</v>
          </cell>
          <cell r="J925">
            <v>7</v>
          </cell>
        </row>
        <row r="926">
          <cell r="B926">
            <v>64894</v>
          </cell>
          <cell r="C926">
            <v>1.5198</v>
          </cell>
          <cell r="D926">
            <v>1.3559000000000001</v>
          </cell>
          <cell r="E926">
            <v>6.1800000000000001E-2</v>
          </cell>
          <cell r="F926">
            <v>0.1021</v>
          </cell>
          <cell r="G926">
            <v>0</v>
          </cell>
          <cell r="H926">
            <v>2.5</v>
          </cell>
          <cell r="I926">
            <v>4.2</v>
          </cell>
          <cell r="J926">
            <v>7</v>
          </cell>
        </row>
        <row r="927">
          <cell r="B927">
            <v>0</v>
          </cell>
          <cell r="C927">
            <v>0</v>
          </cell>
          <cell r="D927">
            <v>0</v>
          </cell>
          <cell r="E927">
            <v>0</v>
          </cell>
          <cell r="F927">
            <v>0</v>
          </cell>
          <cell r="G927">
            <v>0</v>
          </cell>
          <cell r="H927">
            <v>2.5</v>
          </cell>
          <cell r="I927">
            <v>4.2</v>
          </cell>
          <cell r="J927">
            <v>7</v>
          </cell>
        </row>
        <row r="928">
          <cell r="B928">
            <v>0</v>
          </cell>
          <cell r="C928">
            <v>0</v>
          </cell>
          <cell r="D928">
            <v>0</v>
          </cell>
          <cell r="E928">
            <v>0</v>
          </cell>
          <cell r="F928">
            <v>0</v>
          </cell>
          <cell r="G928">
            <v>0</v>
          </cell>
          <cell r="H928">
            <v>2.5</v>
          </cell>
          <cell r="I928">
            <v>4.2</v>
          </cell>
          <cell r="J928">
            <v>7</v>
          </cell>
        </row>
        <row r="929">
          <cell r="B929">
            <v>0</v>
          </cell>
          <cell r="C929">
            <v>0</v>
          </cell>
          <cell r="D929">
            <v>0</v>
          </cell>
          <cell r="E929">
            <v>0</v>
          </cell>
          <cell r="F929">
            <v>0</v>
          </cell>
          <cell r="G929">
            <v>0</v>
          </cell>
          <cell r="H929">
            <v>2.5</v>
          </cell>
          <cell r="I929">
            <v>4.2</v>
          </cell>
          <cell r="J929">
            <v>7</v>
          </cell>
        </row>
        <row r="930">
          <cell r="B930">
            <v>0</v>
          </cell>
          <cell r="C930">
            <v>0</v>
          </cell>
          <cell r="D930">
            <v>0</v>
          </cell>
          <cell r="E930">
            <v>0</v>
          </cell>
          <cell r="F930">
            <v>0</v>
          </cell>
          <cell r="G930">
            <v>0</v>
          </cell>
          <cell r="H930">
            <v>2.5</v>
          </cell>
          <cell r="I930">
            <v>4.2</v>
          </cell>
          <cell r="J930">
            <v>7</v>
          </cell>
        </row>
        <row r="931">
          <cell r="B931">
            <v>0</v>
          </cell>
          <cell r="C931">
            <v>0</v>
          </cell>
          <cell r="D931">
            <v>0</v>
          </cell>
          <cell r="E931">
            <v>0</v>
          </cell>
          <cell r="F931">
            <v>0</v>
          </cell>
          <cell r="G931">
            <v>0</v>
          </cell>
          <cell r="H931">
            <v>2.5</v>
          </cell>
          <cell r="I931">
            <v>4.2</v>
          </cell>
          <cell r="J931">
            <v>7</v>
          </cell>
        </row>
        <row r="932">
          <cell r="B932">
            <v>0</v>
          </cell>
          <cell r="C932">
            <v>0</v>
          </cell>
          <cell r="D932">
            <v>0</v>
          </cell>
          <cell r="E932">
            <v>0</v>
          </cell>
          <cell r="F932">
            <v>0</v>
          </cell>
          <cell r="G932">
            <v>0</v>
          </cell>
          <cell r="H932">
            <v>2.5</v>
          </cell>
          <cell r="I932">
            <v>4.2</v>
          </cell>
          <cell r="J932">
            <v>7</v>
          </cell>
        </row>
        <row r="933">
          <cell r="B933">
            <v>0</v>
          </cell>
          <cell r="C933">
            <v>0</v>
          </cell>
          <cell r="D933">
            <v>0</v>
          </cell>
          <cell r="E933">
            <v>0</v>
          </cell>
          <cell r="F933">
            <v>0</v>
          </cell>
          <cell r="G933">
            <v>0</v>
          </cell>
          <cell r="H933">
            <v>2.5</v>
          </cell>
          <cell r="I933">
            <v>4.2</v>
          </cell>
          <cell r="J933">
            <v>7</v>
          </cell>
        </row>
        <row r="934">
          <cell r="B934">
            <v>0</v>
          </cell>
          <cell r="C934">
            <v>0</v>
          </cell>
          <cell r="D934">
            <v>0</v>
          </cell>
          <cell r="E934">
            <v>0</v>
          </cell>
          <cell r="F934">
            <v>0</v>
          </cell>
          <cell r="G934">
            <v>0</v>
          </cell>
          <cell r="H934">
            <v>2.5</v>
          </cell>
          <cell r="I934">
            <v>4.2</v>
          </cell>
          <cell r="J934">
            <v>7</v>
          </cell>
        </row>
        <row r="935">
          <cell r="B935">
            <v>0</v>
          </cell>
          <cell r="C935">
            <v>0</v>
          </cell>
          <cell r="D935">
            <v>0</v>
          </cell>
          <cell r="E935">
            <v>0</v>
          </cell>
          <cell r="F935">
            <v>0</v>
          </cell>
          <cell r="G935">
            <v>0</v>
          </cell>
          <cell r="H935">
            <v>2.5</v>
          </cell>
          <cell r="I935">
            <v>4.2</v>
          </cell>
          <cell r="J935">
            <v>7</v>
          </cell>
        </row>
        <row r="936">
          <cell r="B936">
            <v>0</v>
          </cell>
          <cell r="C936">
            <v>0</v>
          </cell>
          <cell r="D936">
            <v>0</v>
          </cell>
          <cell r="E936">
            <v>0</v>
          </cell>
          <cell r="F936">
            <v>0</v>
          </cell>
          <cell r="G936">
            <v>0</v>
          </cell>
          <cell r="H936">
            <v>2.5</v>
          </cell>
          <cell r="I936">
            <v>4.2</v>
          </cell>
          <cell r="J936">
            <v>7</v>
          </cell>
        </row>
        <row r="937">
          <cell r="B937">
            <v>0</v>
          </cell>
          <cell r="C937">
            <v>0</v>
          </cell>
          <cell r="D937">
            <v>0</v>
          </cell>
          <cell r="E937">
            <v>0</v>
          </cell>
          <cell r="F937">
            <v>0</v>
          </cell>
          <cell r="G937">
            <v>0</v>
          </cell>
          <cell r="H937">
            <v>2.5</v>
          </cell>
          <cell r="I937">
            <v>4.2</v>
          </cell>
          <cell r="J937">
            <v>7</v>
          </cell>
        </row>
        <row r="938">
          <cell r="B938">
            <v>0</v>
          </cell>
          <cell r="C938">
            <v>0</v>
          </cell>
          <cell r="D938">
            <v>0</v>
          </cell>
          <cell r="E938">
            <v>0</v>
          </cell>
          <cell r="F938">
            <v>0</v>
          </cell>
          <cell r="G938">
            <v>0</v>
          </cell>
          <cell r="I938">
            <v>4.2</v>
          </cell>
          <cell r="J938">
            <v>7</v>
          </cell>
        </row>
        <row r="939">
          <cell r="B939">
            <v>64894</v>
          </cell>
          <cell r="C939">
            <v>1.5198</v>
          </cell>
          <cell r="D939">
            <v>1.3559000000000001</v>
          </cell>
          <cell r="E939">
            <v>6.1800000000000001E-2</v>
          </cell>
          <cell r="F939">
            <v>0.1021</v>
          </cell>
          <cell r="G939">
            <v>0</v>
          </cell>
          <cell r="J939">
            <v>7</v>
          </cell>
        </row>
        <row r="941">
          <cell r="B941" t="str">
            <v>Evolução DEC Conjunto São Mateus</v>
          </cell>
        </row>
        <row r="942">
          <cell r="B942" t="str">
            <v>CONSUM</v>
          </cell>
          <cell r="C942" t="str">
            <v>TOTAL</v>
          </cell>
          <cell r="D942" t="str">
            <v>NPROG</v>
          </cell>
          <cell r="E942" t="str">
            <v>PROG</v>
          </cell>
          <cell r="F942" t="str">
            <v>SUBT INT</v>
          </cell>
          <cell r="G942" t="str">
            <v>SUBT EXT</v>
          </cell>
          <cell r="H942" t="str">
            <v>Padrão Mensal = 3,3</v>
          </cell>
          <cell r="I942" t="str">
            <v>Padrão Trimestral = 6,6</v>
          </cell>
          <cell r="J942" t="str">
            <v>Padrão Anual = 11</v>
          </cell>
        </row>
        <row r="943">
          <cell r="B943">
            <v>50754</v>
          </cell>
          <cell r="C943">
            <v>0.97819999999999996</v>
          </cell>
          <cell r="D943">
            <v>0.95809999999999995</v>
          </cell>
          <cell r="E943">
            <v>0</v>
          </cell>
          <cell r="F943">
            <v>2.01E-2</v>
          </cell>
          <cell r="G943">
            <v>0</v>
          </cell>
          <cell r="H943">
            <v>3.3</v>
          </cell>
          <cell r="I943">
            <v>6.6</v>
          </cell>
          <cell r="J943">
            <v>11</v>
          </cell>
        </row>
        <row r="944">
          <cell r="B944">
            <v>50915</v>
          </cell>
          <cell r="C944">
            <v>0.92770000000000008</v>
          </cell>
          <cell r="D944">
            <v>0.87250000000000005</v>
          </cell>
          <cell r="E944">
            <v>5.5199999999999999E-2</v>
          </cell>
          <cell r="F944">
            <v>0</v>
          </cell>
          <cell r="G944">
            <v>0</v>
          </cell>
          <cell r="H944">
            <v>3.3</v>
          </cell>
          <cell r="I944">
            <v>6.6</v>
          </cell>
          <cell r="J944">
            <v>11</v>
          </cell>
        </row>
        <row r="945">
          <cell r="B945">
            <v>50726</v>
          </cell>
          <cell r="C945">
            <v>0.1704</v>
          </cell>
          <cell r="D945">
            <v>0.1676</v>
          </cell>
          <cell r="E945">
            <v>2.8E-3</v>
          </cell>
          <cell r="F945">
            <v>0</v>
          </cell>
          <cell r="G945">
            <v>0</v>
          </cell>
          <cell r="H945">
            <v>3.3</v>
          </cell>
          <cell r="I945">
            <v>6.6</v>
          </cell>
          <cell r="J945">
            <v>11</v>
          </cell>
        </row>
        <row r="946">
          <cell r="B946">
            <v>50798</v>
          </cell>
          <cell r="C946">
            <v>2.0773000000000001</v>
          </cell>
          <cell r="D946">
            <v>1.9991000000000001</v>
          </cell>
          <cell r="E946">
            <v>5.8099999999999999E-2</v>
          </cell>
          <cell r="F946">
            <v>2.01E-2</v>
          </cell>
          <cell r="G946">
            <v>0</v>
          </cell>
          <cell r="H946">
            <v>3.3</v>
          </cell>
          <cell r="I946">
            <v>6.6</v>
          </cell>
          <cell r="J946">
            <v>11</v>
          </cell>
        </row>
        <row r="947">
          <cell r="B947">
            <v>0</v>
          </cell>
          <cell r="C947">
            <v>0</v>
          </cell>
          <cell r="D947">
            <v>0</v>
          </cell>
          <cell r="E947">
            <v>0</v>
          </cell>
          <cell r="F947">
            <v>0</v>
          </cell>
          <cell r="G947">
            <v>0</v>
          </cell>
          <cell r="H947">
            <v>3.3</v>
          </cell>
          <cell r="I947">
            <v>6.6</v>
          </cell>
          <cell r="J947">
            <v>11</v>
          </cell>
        </row>
        <row r="948">
          <cell r="B948">
            <v>0</v>
          </cell>
          <cell r="C948">
            <v>0</v>
          </cell>
          <cell r="D948">
            <v>0</v>
          </cell>
          <cell r="E948">
            <v>0</v>
          </cell>
          <cell r="F948">
            <v>0</v>
          </cell>
          <cell r="G948">
            <v>0</v>
          </cell>
          <cell r="H948">
            <v>3.3</v>
          </cell>
          <cell r="I948">
            <v>6.6</v>
          </cell>
          <cell r="J948">
            <v>11</v>
          </cell>
        </row>
        <row r="949">
          <cell r="B949">
            <v>0</v>
          </cell>
          <cell r="C949">
            <v>0</v>
          </cell>
          <cell r="D949">
            <v>0</v>
          </cell>
          <cell r="E949">
            <v>0</v>
          </cell>
          <cell r="F949">
            <v>0</v>
          </cell>
          <cell r="G949">
            <v>0</v>
          </cell>
          <cell r="H949">
            <v>3.3</v>
          </cell>
          <cell r="I949">
            <v>6.6</v>
          </cell>
          <cell r="J949">
            <v>11</v>
          </cell>
        </row>
        <row r="950">
          <cell r="B950">
            <v>0</v>
          </cell>
          <cell r="C950">
            <v>0</v>
          </cell>
          <cell r="D950">
            <v>0</v>
          </cell>
          <cell r="E950">
            <v>0</v>
          </cell>
          <cell r="F950">
            <v>0</v>
          </cell>
          <cell r="G950">
            <v>0</v>
          </cell>
          <cell r="H950">
            <v>3.3</v>
          </cell>
          <cell r="I950">
            <v>6.6</v>
          </cell>
          <cell r="J950">
            <v>11</v>
          </cell>
        </row>
        <row r="951">
          <cell r="B951">
            <v>0</v>
          </cell>
          <cell r="C951">
            <v>0</v>
          </cell>
          <cell r="D951">
            <v>0</v>
          </cell>
          <cell r="E951">
            <v>0</v>
          </cell>
          <cell r="F951">
            <v>0</v>
          </cell>
          <cell r="G951">
            <v>0</v>
          </cell>
          <cell r="H951">
            <v>3.3</v>
          </cell>
          <cell r="I951">
            <v>6.6</v>
          </cell>
          <cell r="J951">
            <v>11</v>
          </cell>
        </row>
        <row r="952">
          <cell r="B952">
            <v>0</v>
          </cell>
          <cell r="C952">
            <v>0</v>
          </cell>
          <cell r="D952">
            <v>0</v>
          </cell>
          <cell r="E952">
            <v>0</v>
          </cell>
          <cell r="F952">
            <v>0</v>
          </cell>
          <cell r="G952">
            <v>0</v>
          </cell>
          <cell r="H952">
            <v>3.3</v>
          </cell>
          <cell r="I952">
            <v>6.6</v>
          </cell>
          <cell r="J952">
            <v>11</v>
          </cell>
        </row>
        <row r="953">
          <cell r="B953">
            <v>0</v>
          </cell>
          <cell r="C953">
            <v>0</v>
          </cell>
          <cell r="D953">
            <v>0</v>
          </cell>
          <cell r="E953">
            <v>0</v>
          </cell>
          <cell r="F953">
            <v>0</v>
          </cell>
          <cell r="G953">
            <v>0</v>
          </cell>
          <cell r="H953">
            <v>3.3</v>
          </cell>
          <cell r="I953">
            <v>6.6</v>
          </cell>
          <cell r="J953">
            <v>11</v>
          </cell>
        </row>
        <row r="954">
          <cell r="B954">
            <v>0</v>
          </cell>
          <cell r="C954">
            <v>0</v>
          </cell>
          <cell r="D954">
            <v>0</v>
          </cell>
          <cell r="E954">
            <v>0</v>
          </cell>
          <cell r="F954">
            <v>0</v>
          </cell>
          <cell r="G954">
            <v>0</v>
          </cell>
          <cell r="H954">
            <v>3.3</v>
          </cell>
          <cell r="I954">
            <v>6.6</v>
          </cell>
          <cell r="J954">
            <v>11</v>
          </cell>
        </row>
        <row r="955">
          <cell r="B955">
            <v>0</v>
          </cell>
          <cell r="C955">
            <v>0</v>
          </cell>
          <cell r="D955">
            <v>0</v>
          </cell>
          <cell r="E955">
            <v>0</v>
          </cell>
          <cell r="F955">
            <v>0</v>
          </cell>
          <cell r="G955">
            <v>0</v>
          </cell>
          <cell r="H955">
            <v>3.3</v>
          </cell>
          <cell r="I955">
            <v>6.6</v>
          </cell>
          <cell r="J955">
            <v>11</v>
          </cell>
        </row>
        <row r="956">
          <cell r="B956">
            <v>0</v>
          </cell>
          <cell r="C956">
            <v>0</v>
          </cell>
          <cell r="D956">
            <v>0</v>
          </cell>
          <cell r="E956">
            <v>0</v>
          </cell>
          <cell r="F956">
            <v>0</v>
          </cell>
          <cell r="G956">
            <v>0</v>
          </cell>
          <cell r="H956">
            <v>3.3</v>
          </cell>
          <cell r="I956">
            <v>6.6</v>
          </cell>
          <cell r="J956">
            <v>11</v>
          </cell>
        </row>
        <row r="957">
          <cell r="B957">
            <v>0</v>
          </cell>
          <cell r="C957">
            <v>0</v>
          </cell>
          <cell r="D957">
            <v>0</v>
          </cell>
          <cell r="E957">
            <v>0</v>
          </cell>
          <cell r="F957">
            <v>0</v>
          </cell>
          <cell r="G957">
            <v>0</v>
          </cell>
          <cell r="H957">
            <v>3.3</v>
          </cell>
          <cell r="I957">
            <v>6.6</v>
          </cell>
          <cell r="J957">
            <v>11</v>
          </cell>
        </row>
        <row r="958">
          <cell r="B958">
            <v>0</v>
          </cell>
          <cell r="C958">
            <v>0</v>
          </cell>
          <cell r="D958">
            <v>0</v>
          </cell>
          <cell r="E958">
            <v>0</v>
          </cell>
          <cell r="F958">
            <v>0</v>
          </cell>
          <cell r="G958">
            <v>0</v>
          </cell>
          <cell r="I958">
            <v>6.6</v>
          </cell>
          <cell r="J958">
            <v>11</v>
          </cell>
        </row>
        <row r="959">
          <cell r="B959">
            <v>50798</v>
          </cell>
          <cell r="C959">
            <v>2.0773000000000001</v>
          </cell>
          <cell r="D959">
            <v>1.9991000000000001</v>
          </cell>
          <cell r="E959">
            <v>5.8099999999999999E-2</v>
          </cell>
          <cell r="F959">
            <v>2.01E-2</v>
          </cell>
          <cell r="G959">
            <v>0</v>
          </cell>
          <cell r="J959">
            <v>11</v>
          </cell>
        </row>
        <row r="961">
          <cell r="B961" t="str">
            <v>Evolução DEC Conjunto São Miguel Paulista</v>
          </cell>
        </row>
        <row r="962">
          <cell r="B962" t="str">
            <v>CONSUM</v>
          </cell>
          <cell r="C962" t="str">
            <v>TOTAL</v>
          </cell>
          <cell r="D962" t="str">
            <v>NPROG</v>
          </cell>
          <cell r="E962" t="str">
            <v>PROG</v>
          </cell>
          <cell r="F962" t="str">
            <v>SUBT INT</v>
          </cell>
          <cell r="G962" t="str">
            <v>SUBT EXT</v>
          </cell>
          <cell r="H962" t="str">
            <v>Padrão Mensal = 3,9</v>
          </cell>
          <cell r="I962" t="str">
            <v>Padrão Trimestral = 7,8</v>
          </cell>
          <cell r="J962" t="str">
            <v>Padrão Anual = 13</v>
          </cell>
        </row>
        <row r="963">
          <cell r="B963">
            <v>87538</v>
          </cell>
          <cell r="C963">
            <v>1.8562000000000001</v>
          </cell>
          <cell r="D963">
            <v>1.0228999999999999</v>
          </cell>
          <cell r="E963">
            <v>0.21360000000000001</v>
          </cell>
          <cell r="F963">
            <v>0.61970000000000003</v>
          </cell>
          <cell r="G963">
            <v>0</v>
          </cell>
          <cell r="H963">
            <v>3.9</v>
          </cell>
          <cell r="I963">
            <v>7.8</v>
          </cell>
          <cell r="J963">
            <v>13</v>
          </cell>
        </row>
        <row r="964">
          <cell r="B964">
            <v>88398</v>
          </cell>
          <cell r="C964">
            <v>0.57609999999999995</v>
          </cell>
          <cell r="D964">
            <v>0.54239999999999999</v>
          </cell>
          <cell r="E964">
            <v>3.3700000000000001E-2</v>
          </cell>
          <cell r="F964">
            <v>0</v>
          </cell>
          <cell r="G964">
            <v>0</v>
          </cell>
          <cell r="H964">
            <v>3.9</v>
          </cell>
          <cell r="I964">
            <v>7.8</v>
          </cell>
          <cell r="J964">
            <v>13</v>
          </cell>
        </row>
        <row r="965">
          <cell r="B965">
            <v>86930</v>
          </cell>
          <cell r="C965">
            <v>0.28410000000000002</v>
          </cell>
          <cell r="D965">
            <v>0.21679999999999999</v>
          </cell>
          <cell r="E965">
            <v>6.7299999999999999E-2</v>
          </cell>
          <cell r="F965">
            <v>0</v>
          </cell>
          <cell r="G965">
            <v>0</v>
          </cell>
          <cell r="H965">
            <v>3.9</v>
          </cell>
          <cell r="I965">
            <v>7.8</v>
          </cell>
          <cell r="J965">
            <v>13</v>
          </cell>
        </row>
        <row r="966">
          <cell r="B966">
            <v>87622</v>
          </cell>
          <cell r="C966">
            <v>2.7174999999999998</v>
          </cell>
          <cell r="D966">
            <v>1.7842</v>
          </cell>
          <cell r="E966">
            <v>0.31419999999999998</v>
          </cell>
          <cell r="F966">
            <v>0.61909999999999998</v>
          </cell>
          <cell r="G966">
            <v>0</v>
          </cell>
          <cell r="H966">
            <v>3.9</v>
          </cell>
          <cell r="I966">
            <v>7.8</v>
          </cell>
          <cell r="J966">
            <v>13</v>
          </cell>
        </row>
        <row r="967">
          <cell r="B967">
            <v>0</v>
          </cell>
          <cell r="C967">
            <v>0</v>
          </cell>
          <cell r="D967">
            <v>0</v>
          </cell>
          <cell r="E967">
            <v>0</v>
          </cell>
          <cell r="F967">
            <v>0</v>
          </cell>
          <cell r="G967">
            <v>0</v>
          </cell>
          <cell r="H967">
            <v>3.9</v>
          </cell>
          <cell r="I967">
            <v>7.8</v>
          </cell>
          <cell r="J967">
            <v>13</v>
          </cell>
        </row>
        <row r="968">
          <cell r="B968">
            <v>0</v>
          </cell>
          <cell r="C968">
            <v>0</v>
          </cell>
          <cell r="D968">
            <v>0</v>
          </cell>
          <cell r="E968">
            <v>0</v>
          </cell>
          <cell r="F968">
            <v>0</v>
          </cell>
          <cell r="G968">
            <v>0</v>
          </cell>
          <cell r="H968">
            <v>3.9</v>
          </cell>
          <cell r="I968">
            <v>7.8</v>
          </cell>
          <cell r="J968">
            <v>13</v>
          </cell>
        </row>
        <row r="969">
          <cell r="B969">
            <v>0</v>
          </cell>
          <cell r="C969">
            <v>0</v>
          </cell>
          <cell r="D969">
            <v>0</v>
          </cell>
          <cell r="E969">
            <v>0</v>
          </cell>
          <cell r="F969">
            <v>0</v>
          </cell>
          <cell r="G969">
            <v>0</v>
          </cell>
          <cell r="H969">
            <v>3.9</v>
          </cell>
          <cell r="I969">
            <v>7.8</v>
          </cell>
          <cell r="J969">
            <v>13</v>
          </cell>
        </row>
        <row r="970">
          <cell r="B970">
            <v>0</v>
          </cell>
          <cell r="C970">
            <v>0</v>
          </cell>
          <cell r="D970">
            <v>0</v>
          </cell>
          <cell r="E970">
            <v>0</v>
          </cell>
          <cell r="F970">
            <v>0</v>
          </cell>
          <cell r="G970">
            <v>0</v>
          </cell>
          <cell r="H970">
            <v>3.9</v>
          </cell>
          <cell r="I970">
            <v>7.8</v>
          </cell>
          <cell r="J970">
            <v>13</v>
          </cell>
        </row>
        <row r="971">
          <cell r="B971">
            <v>0</v>
          </cell>
          <cell r="C971">
            <v>0</v>
          </cell>
          <cell r="D971">
            <v>0</v>
          </cell>
          <cell r="E971">
            <v>0</v>
          </cell>
          <cell r="F971">
            <v>0</v>
          </cell>
          <cell r="G971">
            <v>0</v>
          </cell>
          <cell r="H971">
            <v>3.9</v>
          </cell>
          <cell r="I971">
            <v>7.8</v>
          </cell>
          <cell r="J971">
            <v>13</v>
          </cell>
        </row>
        <row r="972">
          <cell r="B972">
            <v>0</v>
          </cell>
          <cell r="C972">
            <v>0</v>
          </cell>
          <cell r="D972">
            <v>0</v>
          </cell>
          <cell r="E972">
            <v>0</v>
          </cell>
          <cell r="F972">
            <v>0</v>
          </cell>
          <cell r="G972">
            <v>0</v>
          </cell>
          <cell r="H972">
            <v>3.9</v>
          </cell>
          <cell r="I972">
            <v>7.8</v>
          </cell>
          <cell r="J972">
            <v>13</v>
          </cell>
        </row>
        <row r="973">
          <cell r="B973">
            <v>0</v>
          </cell>
          <cell r="C973">
            <v>0</v>
          </cell>
          <cell r="D973">
            <v>0</v>
          </cell>
          <cell r="E973">
            <v>0</v>
          </cell>
          <cell r="F973">
            <v>0</v>
          </cell>
          <cell r="G973">
            <v>0</v>
          </cell>
          <cell r="H973">
            <v>3.9</v>
          </cell>
          <cell r="I973">
            <v>7.8</v>
          </cell>
          <cell r="J973">
            <v>13</v>
          </cell>
        </row>
        <row r="974">
          <cell r="B974">
            <v>0</v>
          </cell>
          <cell r="C974">
            <v>0</v>
          </cell>
          <cell r="D974">
            <v>0</v>
          </cell>
          <cell r="E974">
            <v>0</v>
          </cell>
          <cell r="F974">
            <v>0</v>
          </cell>
          <cell r="G974">
            <v>0</v>
          </cell>
          <cell r="H974">
            <v>3.9</v>
          </cell>
          <cell r="I974">
            <v>7.8</v>
          </cell>
          <cell r="J974">
            <v>13</v>
          </cell>
        </row>
        <row r="975">
          <cell r="B975">
            <v>0</v>
          </cell>
          <cell r="C975">
            <v>0</v>
          </cell>
          <cell r="D975">
            <v>0</v>
          </cell>
          <cell r="E975">
            <v>0</v>
          </cell>
          <cell r="F975">
            <v>0</v>
          </cell>
          <cell r="G975">
            <v>0</v>
          </cell>
          <cell r="H975">
            <v>3.9</v>
          </cell>
          <cell r="I975">
            <v>7.8</v>
          </cell>
          <cell r="J975">
            <v>13</v>
          </cell>
        </row>
        <row r="976">
          <cell r="B976">
            <v>0</v>
          </cell>
          <cell r="C976">
            <v>0</v>
          </cell>
          <cell r="D976">
            <v>0</v>
          </cell>
          <cell r="E976">
            <v>0</v>
          </cell>
          <cell r="F976">
            <v>0</v>
          </cell>
          <cell r="G976">
            <v>0</v>
          </cell>
          <cell r="H976">
            <v>3.9</v>
          </cell>
          <cell r="I976">
            <v>7.8</v>
          </cell>
          <cell r="J976">
            <v>13</v>
          </cell>
        </row>
        <row r="977">
          <cell r="B977">
            <v>0</v>
          </cell>
          <cell r="C977">
            <v>0</v>
          </cell>
          <cell r="D977">
            <v>0</v>
          </cell>
          <cell r="E977">
            <v>0</v>
          </cell>
          <cell r="F977">
            <v>0</v>
          </cell>
          <cell r="G977">
            <v>0</v>
          </cell>
          <cell r="H977">
            <v>3.9</v>
          </cell>
          <cell r="I977">
            <v>7.8</v>
          </cell>
          <cell r="J977">
            <v>13</v>
          </cell>
        </row>
        <row r="978">
          <cell r="B978">
            <v>0</v>
          </cell>
          <cell r="C978">
            <v>0</v>
          </cell>
          <cell r="D978">
            <v>0</v>
          </cell>
          <cell r="E978">
            <v>0</v>
          </cell>
          <cell r="F978">
            <v>0</v>
          </cell>
          <cell r="G978">
            <v>0</v>
          </cell>
          <cell r="I978">
            <v>7.8</v>
          </cell>
          <cell r="J978">
            <v>13</v>
          </cell>
        </row>
        <row r="979">
          <cell r="B979">
            <v>87622</v>
          </cell>
          <cell r="C979">
            <v>2.7174999999999998</v>
          </cell>
          <cell r="D979">
            <v>1.7842</v>
          </cell>
          <cell r="E979">
            <v>0.31419999999999998</v>
          </cell>
          <cell r="F979">
            <v>0.61909999999999998</v>
          </cell>
          <cell r="G979">
            <v>0</v>
          </cell>
          <cell r="J979">
            <v>13</v>
          </cell>
        </row>
        <row r="981">
          <cell r="B981" t="str">
            <v>Evolução DEC Conjunto São Paulo - Centro</v>
          </cell>
        </row>
        <row r="982">
          <cell r="B982" t="str">
            <v>CONSUM</v>
          </cell>
          <cell r="C982" t="str">
            <v>TOTAL</v>
          </cell>
          <cell r="D982" t="str">
            <v>NPROG</v>
          </cell>
          <cell r="E982" t="str">
            <v>PROG</v>
          </cell>
          <cell r="F982" t="str">
            <v>SUBT INT</v>
          </cell>
          <cell r="G982" t="str">
            <v>SUBT EXT</v>
          </cell>
          <cell r="H982" t="str">
            <v>Padrão Mensal = 2,5</v>
          </cell>
          <cell r="I982" t="str">
            <v>Padrão Trimestral = 4,8</v>
          </cell>
          <cell r="J982" t="str">
            <v>Padrão Anual = 8</v>
          </cell>
        </row>
        <row r="983">
          <cell r="B983">
            <v>101949</v>
          </cell>
          <cell r="C983">
            <v>0.97529999999999994</v>
          </cell>
          <cell r="D983">
            <v>0.4118</v>
          </cell>
          <cell r="E983">
            <v>0.51219999999999999</v>
          </cell>
          <cell r="F983">
            <v>4.2599999999999999E-2</v>
          </cell>
          <cell r="G983">
            <v>8.6999999999999994E-3</v>
          </cell>
          <cell r="H983">
            <v>2.5</v>
          </cell>
          <cell r="I983">
            <v>4.8</v>
          </cell>
          <cell r="J983">
            <v>8</v>
          </cell>
        </row>
        <row r="984">
          <cell r="B984">
            <v>101947</v>
          </cell>
          <cell r="C984">
            <v>0.72860000000000003</v>
          </cell>
          <cell r="D984">
            <v>0.42170000000000002</v>
          </cell>
          <cell r="E984">
            <v>0.29520000000000002</v>
          </cell>
          <cell r="F984">
            <v>1.17E-2</v>
          </cell>
          <cell r="G984">
            <v>0</v>
          </cell>
          <cell r="H984">
            <v>2.5</v>
          </cell>
          <cell r="I984">
            <v>4.8</v>
          </cell>
          <cell r="J984">
            <v>8</v>
          </cell>
        </row>
        <row r="985">
          <cell r="B985">
            <v>101717</v>
          </cell>
          <cell r="C985">
            <v>0.51160000000000005</v>
          </cell>
          <cell r="D985">
            <v>0.37359999999999999</v>
          </cell>
          <cell r="E985">
            <v>2.6499999999999999E-2</v>
          </cell>
          <cell r="F985">
            <v>0.1115</v>
          </cell>
          <cell r="G985">
            <v>0</v>
          </cell>
          <cell r="H985">
            <v>2.5</v>
          </cell>
          <cell r="I985">
            <v>4.8</v>
          </cell>
          <cell r="J985">
            <v>8</v>
          </cell>
        </row>
        <row r="986">
          <cell r="B986">
            <v>101871</v>
          </cell>
          <cell r="C986">
            <v>2.2160000000000002</v>
          </cell>
          <cell r="D986">
            <v>1.2072000000000001</v>
          </cell>
          <cell r="E986">
            <v>0.83450000000000002</v>
          </cell>
          <cell r="F986">
            <v>0.16569999999999999</v>
          </cell>
          <cell r="G986">
            <v>8.6999999999999994E-3</v>
          </cell>
          <cell r="H986">
            <v>2.5</v>
          </cell>
          <cell r="I986">
            <v>4.8</v>
          </cell>
          <cell r="J986">
            <v>8</v>
          </cell>
        </row>
        <row r="987">
          <cell r="B987">
            <v>0</v>
          </cell>
          <cell r="C987">
            <v>0</v>
          </cell>
          <cell r="D987">
            <v>0</v>
          </cell>
          <cell r="E987">
            <v>0</v>
          </cell>
          <cell r="F987">
            <v>0</v>
          </cell>
          <cell r="G987">
            <v>0</v>
          </cell>
          <cell r="H987">
            <v>2.5</v>
          </cell>
          <cell r="I987">
            <v>4.8</v>
          </cell>
          <cell r="J987">
            <v>8</v>
          </cell>
        </row>
        <row r="988">
          <cell r="B988">
            <v>0</v>
          </cell>
          <cell r="C988">
            <v>0</v>
          </cell>
          <cell r="D988">
            <v>0</v>
          </cell>
          <cell r="E988">
            <v>0</v>
          </cell>
          <cell r="F988">
            <v>0</v>
          </cell>
          <cell r="G988">
            <v>0</v>
          </cell>
          <cell r="H988">
            <v>2.5</v>
          </cell>
          <cell r="I988">
            <v>4.8</v>
          </cell>
          <cell r="J988">
            <v>8</v>
          </cell>
        </row>
        <row r="989">
          <cell r="B989">
            <v>0</v>
          </cell>
          <cell r="C989">
            <v>0</v>
          </cell>
          <cell r="D989">
            <v>0</v>
          </cell>
          <cell r="E989">
            <v>0</v>
          </cell>
          <cell r="F989">
            <v>0</v>
          </cell>
          <cell r="G989">
            <v>0</v>
          </cell>
          <cell r="H989">
            <v>2.5</v>
          </cell>
          <cell r="I989">
            <v>4.8</v>
          </cell>
          <cell r="J989">
            <v>8</v>
          </cell>
        </row>
        <row r="990">
          <cell r="B990">
            <v>0</v>
          </cell>
          <cell r="C990">
            <v>0</v>
          </cell>
          <cell r="D990">
            <v>0</v>
          </cell>
          <cell r="E990">
            <v>0</v>
          </cell>
          <cell r="F990">
            <v>0</v>
          </cell>
          <cell r="G990">
            <v>0</v>
          </cell>
          <cell r="H990">
            <v>2.5</v>
          </cell>
          <cell r="I990">
            <v>4.8</v>
          </cell>
          <cell r="J990">
            <v>8</v>
          </cell>
        </row>
        <row r="991">
          <cell r="B991">
            <v>0</v>
          </cell>
          <cell r="C991">
            <v>0</v>
          </cell>
          <cell r="D991">
            <v>0</v>
          </cell>
          <cell r="E991">
            <v>0</v>
          </cell>
          <cell r="F991">
            <v>0</v>
          </cell>
          <cell r="G991">
            <v>0</v>
          </cell>
          <cell r="H991">
            <v>2.5</v>
          </cell>
          <cell r="I991">
            <v>4.8</v>
          </cell>
          <cell r="J991">
            <v>8</v>
          </cell>
        </row>
        <row r="992">
          <cell r="B992">
            <v>0</v>
          </cell>
          <cell r="C992">
            <v>0</v>
          </cell>
          <cell r="D992">
            <v>0</v>
          </cell>
          <cell r="E992">
            <v>0</v>
          </cell>
          <cell r="F992">
            <v>0</v>
          </cell>
          <cell r="G992">
            <v>0</v>
          </cell>
          <cell r="H992">
            <v>2.5</v>
          </cell>
          <cell r="I992">
            <v>4.8</v>
          </cell>
          <cell r="J992">
            <v>8</v>
          </cell>
        </row>
        <row r="993">
          <cell r="B993">
            <v>0</v>
          </cell>
          <cell r="C993">
            <v>0</v>
          </cell>
          <cell r="D993">
            <v>0</v>
          </cell>
          <cell r="E993">
            <v>0</v>
          </cell>
          <cell r="F993">
            <v>0</v>
          </cell>
          <cell r="G993">
            <v>0</v>
          </cell>
          <cell r="H993">
            <v>2.5</v>
          </cell>
          <cell r="I993">
            <v>4.8</v>
          </cell>
          <cell r="J993">
            <v>8</v>
          </cell>
        </row>
        <row r="994">
          <cell r="B994">
            <v>0</v>
          </cell>
          <cell r="C994">
            <v>0</v>
          </cell>
          <cell r="D994">
            <v>0</v>
          </cell>
          <cell r="E994">
            <v>0</v>
          </cell>
          <cell r="F994">
            <v>0</v>
          </cell>
          <cell r="G994">
            <v>0</v>
          </cell>
          <cell r="H994">
            <v>2.5</v>
          </cell>
          <cell r="I994">
            <v>4.8</v>
          </cell>
          <cell r="J994">
            <v>8</v>
          </cell>
        </row>
        <row r="995">
          <cell r="B995">
            <v>0</v>
          </cell>
          <cell r="C995">
            <v>0</v>
          </cell>
          <cell r="D995">
            <v>0</v>
          </cell>
          <cell r="E995">
            <v>0</v>
          </cell>
          <cell r="F995">
            <v>0</v>
          </cell>
          <cell r="G995">
            <v>0</v>
          </cell>
          <cell r="H995">
            <v>2.5</v>
          </cell>
          <cell r="I995">
            <v>4.8</v>
          </cell>
          <cell r="J995">
            <v>8</v>
          </cell>
        </row>
        <row r="996">
          <cell r="B996">
            <v>0</v>
          </cell>
          <cell r="C996">
            <v>0</v>
          </cell>
          <cell r="D996">
            <v>0</v>
          </cell>
          <cell r="E996">
            <v>0</v>
          </cell>
          <cell r="F996">
            <v>0</v>
          </cell>
          <cell r="G996">
            <v>0</v>
          </cell>
          <cell r="H996">
            <v>2.5</v>
          </cell>
          <cell r="I996">
            <v>4.8</v>
          </cell>
          <cell r="J996">
            <v>8</v>
          </cell>
        </row>
        <row r="997">
          <cell r="B997">
            <v>0</v>
          </cell>
          <cell r="C997">
            <v>0</v>
          </cell>
          <cell r="D997">
            <v>0</v>
          </cell>
          <cell r="E997">
            <v>0</v>
          </cell>
          <cell r="F997">
            <v>0</v>
          </cell>
          <cell r="G997">
            <v>0</v>
          </cell>
          <cell r="H997">
            <v>2.5</v>
          </cell>
          <cell r="I997">
            <v>4.8</v>
          </cell>
          <cell r="J997">
            <v>8</v>
          </cell>
        </row>
        <row r="998">
          <cell r="B998">
            <v>0</v>
          </cell>
          <cell r="C998">
            <v>0</v>
          </cell>
          <cell r="D998">
            <v>0</v>
          </cell>
          <cell r="E998">
            <v>0</v>
          </cell>
          <cell r="F998">
            <v>0</v>
          </cell>
          <cell r="G998">
            <v>0</v>
          </cell>
          <cell r="I998">
            <v>4.8</v>
          </cell>
          <cell r="J998">
            <v>8</v>
          </cell>
        </row>
        <row r="999">
          <cell r="B999">
            <v>101871</v>
          </cell>
          <cell r="C999">
            <v>2.2160000000000002</v>
          </cell>
          <cell r="D999">
            <v>1.2072000000000001</v>
          </cell>
          <cell r="E999">
            <v>0.83450000000000002</v>
          </cell>
          <cell r="F999">
            <v>0.16569999999999999</v>
          </cell>
          <cell r="G999">
            <v>8.6999999999999994E-3</v>
          </cell>
          <cell r="J999">
            <v>8</v>
          </cell>
        </row>
        <row r="1001">
          <cell r="B1001" t="str">
            <v>Evolução DEC Conjunto São Paulo Represa Sul</v>
          </cell>
        </row>
        <row r="1002">
          <cell r="B1002" t="str">
            <v>CONSUM</v>
          </cell>
          <cell r="C1002" t="str">
            <v>TOTAL</v>
          </cell>
          <cell r="D1002" t="str">
            <v>NPROG</v>
          </cell>
          <cell r="E1002" t="str">
            <v>PROG</v>
          </cell>
          <cell r="F1002" t="str">
            <v>SUBT INT</v>
          </cell>
          <cell r="G1002" t="str">
            <v>SUBT EXT</v>
          </cell>
          <cell r="H1002" t="str">
            <v>Padrão Mensal = 14,7</v>
          </cell>
          <cell r="I1002" t="str">
            <v>Padrão Trimestral = 29,4</v>
          </cell>
          <cell r="J1002" t="str">
            <v>Padrão Anual = 49</v>
          </cell>
        </row>
        <row r="1003">
          <cell r="B1003">
            <v>1686</v>
          </cell>
          <cell r="C1003">
            <v>16.0532</v>
          </cell>
          <cell r="D1003">
            <v>16.0532</v>
          </cell>
          <cell r="E1003">
            <v>0</v>
          </cell>
          <cell r="F1003">
            <v>0</v>
          </cell>
          <cell r="G1003">
            <v>0</v>
          </cell>
          <cell r="H1003">
            <v>14.7</v>
          </cell>
          <cell r="I1003">
            <v>29.4</v>
          </cell>
          <cell r="J1003">
            <v>49</v>
          </cell>
        </row>
        <row r="1004">
          <cell r="B1004">
            <v>1687</v>
          </cell>
          <cell r="C1004">
            <v>4.5534999999999997</v>
          </cell>
          <cell r="D1004">
            <v>4.5503</v>
          </cell>
          <cell r="E1004">
            <v>0</v>
          </cell>
          <cell r="F1004">
            <v>3.2000000000000002E-3</v>
          </cell>
          <cell r="G1004">
            <v>0</v>
          </cell>
          <cell r="H1004">
            <v>14.7</v>
          </cell>
          <cell r="I1004">
            <v>29.4</v>
          </cell>
          <cell r="J1004">
            <v>49</v>
          </cell>
        </row>
        <row r="1005">
          <cell r="B1005">
            <v>1689</v>
          </cell>
          <cell r="C1005">
            <v>4.7218999999999998</v>
          </cell>
          <cell r="D1005">
            <v>4.7183000000000002</v>
          </cell>
          <cell r="E1005">
            <v>3.5999999999999999E-3</v>
          </cell>
          <cell r="F1005">
            <v>0</v>
          </cell>
          <cell r="G1005">
            <v>0</v>
          </cell>
          <cell r="H1005">
            <v>14.7</v>
          </cell>
          <cell r="I1005">
            <v>29.4</v>
          </cell>
          <cell r="J1005">
            <v>49</v>
          </cell>
        </row>
        <row r="1006">
          <cell r="B1006">
            <v>1687</v>
          </cell>
          <cell r="C1006">
            <v>25.3247</v>
          </cell>
          <cell r="D1006">
            <v>25.317900000000002</v>
          </cell>
          <cell r="E1006">
            <v>3.5999999999999999E-3</v>
          </cell>
          <cell r="F1006">
            <v>3.2000000000000002E-3</v>
          </cell>
          <cell r="G1006">
            <v>0</v>
          </cell>
          <cell r="H1006">
            <v>14.7</v>
          </cell>
          <cell r="I1006">
            <v>29.4</v>
          </cell>
          <cell r="J1006">
            <v>49</v>
          </cell>
        </row>
        <row r="1007">
          <cell r="B1007">
            <v>0</v>
          </cell>
          <cell r="C1007">
            <v>0</v>
          </cell>
          <cell r="D1007">
            <v>0</v>
          </cell>
          <cell r="E1007">
            <v>0</v>
          </cell>
          <cell r="F1007">
            <v>0</v>
          </cell>
          <cell r="G1007">
            <v>0</v>
          </cell>
          <cell r="H1007">
            <v>14.7</v>
          </cell>
          <cell r="I1007">
            <v>29.4</v>
          </cell>
          <cell r="J1007">
            <v>49</v>
          </cell>
        </row>
        <row r="1008">
          <cell r="B1008">
            <v>0</v>
          </cell>
          <cell r="C1008">
            <v>0</v>
          </cell>
          <cell r="D1008">
            <v>0</v>
          </cell>
          <cell r="E1008">
            <v>0</v>
          </cell>
          <cell r="F1008">
            <v>0</v>
          </cell>
          <cell r="G1008">
            <v>0</v>
          </cell>
          <cell r="H1008">
            <v>14.7</v>
          </cell>
          <cell r="I1008">
            <v>29.4</v>
          </cell>
          <cell r="J1008">
            <v>49</v>
          </cell>
        </row>
        <row r="1009">
          <cell r="B1009">
            <v>0</v>
          </cell>
          <cell r="C1009">
            <v>0</v>
          </cell>
          <cell r="D1009">
            <v>0</v>
          </cell>
          <cell r="E1009">
            <v>0</v>
          </cell>
          <cell r="F1009">
            <v>0</v>
          </cell>
          <cell r="G1009">
            <v>0</v>
          </cell>
          <cell r="H1009">
            <v>14.7</v>
          </cell>
          <cell r="I1009">
            <v>29.4</v>
          </cell>
          <cell r="J1009">
            <v>49</v>
          </cell>
        </row>
        <row r="1010">
          <cell r="B1010">
            <v>0</v>
          </cell>
          <cell r="C1010">
            <v>0</v>
          </cell>
          <cell r="D1010">
            <v>0</v>
          </cell>
          <cell r="E1010">
            <v>0</v>
          </cell>
          <cell r="F1010">
            <v>0</v>
          </cell>
          <cell r="G1010">
            <v>0</v>
          </cell>
          <cell r="H1010">
            <v>14.7</v>
          </cell>
          <cell r="I1010">
            <v>29.4</v>
          </cell>
          <cell r="J1010">
            <v>49</v>
          </cell>
        </row>
        <row r="1011">
          <cell r="B1011">
            <v>0</v>
          </cell>
          <cell r="C1011">
            <v>0</v>
          </cell>
          <cell r="D1011">
            <v>0</v>
          </cell>
          <cell r="E1011">
            <v>0</v>
          </cell>
          <cell r="F1011">
            <v>0</v>
          </cell>
          <cell r="G1011">
            <v>0</v>
          </cell>
          <cell r="H1011">
            <v>14.7</v>
          </cell>
          <cell r="I1011">
            <v>29.4</v>
          </cell>
          <cell r="J1011">
            <v>49</v>
          </cell>
        </row>
        <row r="1012">
          <cell r="B1012">
            <v>0</v>
          </cell>
          <cell r="C1012">
            <v>0</v>
          </cell>
          <cell r="D1012">
            <v>0</v>
          </cell>
          <cell r="E1012">
            <v>0</v>
          </cell>
          <cell r="F1012">
            <v>0</v>
          </cell>
          <cell r="G1012">
            <v>0</v>
          </cell>
          <cell r="H1012">
            <v>14.7</v>
          </cell>
          <cell r="I1012">
            <v>29.4</v>
          </cell>
          <cell r="J1012">
            <v>49</v>
          </cell>
        </row>
        <row r="1013">
          <cell r="B1013">
            <v>0</v>
          </cell>
          <cell r="C1013">
            <v>0</v>
          </cell>
          <cell r="D1013">
            <v>0</v>
          </cell>
          <cell r="E1013">
            <v>0</v>
          </cell>
          <cell r="F1013">
            <v>0</v>
          </cell>
          <cell r="G1013">
            <v>0</v>
          </cell>
          <cell r="H1013">
            <v>14.7</v>
          </cell>
          <cell r="I1013">
            <v>29.4</v>
          </cell>
          <cell r="J1013">
            <v>49</v>
          </cell>
        </row>
        <row r="1014">
          <cell r="B1014">
            <v>0</v>
          </cell>
          <cell r="C1014">
            <v>0</v>
          </cell>
          <cell r="D1014">
            <v>0</v>
          </cell>
          <cell r="E1014">
            <v>0</v>
          </cell>
          <cell r="F1014">
            <v>0</v>
          </cell>
          <cell r="G1014">
            <v>0</v>
          </cell>
          <cell r="H1014">
            <v>14.7</v>
          </cell>
          <cell r="I1014">
            <v>29.4</v>
          </cell>
          <cell r="J1014">
            <v>49</v>
          </cell>
        </row>
        <row r="1015">
          <cell r="B1015">
            <v>0</v>
          </cell>
          <cell r="C1015">
            <v>0</v>
          </cell>
          <cell r="D1015">
            <v>0</v>
          </cell>
          <cell r="E1015">
            <v>0</v>
          </cell>
          <cell r="F1015">
            <v>0</v>
          </cell>
          <cell r="G1015">
            <v>0</v>
          </cell>
          <cell r="H1015">
            <v>14.7</v>
          </cell>
          <cell r="I1015">
            <v>29.4</v>
          </cell>
          <cell r="J1015">
            <v>49</v>
          </cell>
        </row>
        <row r="1016">
          <cell r="B1016">
            <v>0</v>
          </cell>
          <cell r="C1016">
            <v>0</v>
          </cell>
          <cell r="D1016">
            <v>0</v>
          </cell>
          <cell r="E1016">
            <v>0</v>
          </cell>
          <cell r="F1016">
            <v>0</v>
          </cell>
          <cell r="G1016">
            <v>0</v>
          </cell>
          <cell r="H1016">
            <v>14.7</v>
          </cell>
          <cell r="I1016">
            <v>29.4</v>
          </cell>
          <cell r="J1016">
            <v>49</v>
          </cell>
        </row>
        <row r="1017">
          <cell r="B1017">
            <v>0</v>
          </cell>
          <cell r="C1017">
            <v>0</v>
          </cell>
          <cell r="D1017">
            <v>0</v>
          </cell>
          <cell r="E1017">
            <v>0</v>
          </cell>
          <cell r="F1017">
            <v>0</v>
          </cell>
          <cell r="G1017">
            <v>0</v>
          </cell>
          <cell r="H1017">
            <v>14.7</v>
          </cell>
          <cell r="I1017">
            <v>29.4</v>
          </cell>
          <cell r="J1017">
            <v>49</v>
          </cell>
        </row>
        <row r="1018">
          <cell r="B1018">
            <v>0</v>
          </cell>
          <cell r="C1018">
            <v>0</v>
          </cell>
          <cell r="D1018">
            <v>0</v>
          </cell>
          <cell r="E1018">
            <v>0</v>
          </cell>
          <cell r="F1018">
            <v>0</v>
          </cell>
          <cell r="G1018">
            <v>0</v>
          </cell>
          <cell r="I1018">
            <v>29.4</v>
          </cell>
          <cell r="J1018">
            <v>49</v>
          </cell>
        </row>
        <row r="1019">
          <cell r="B1019">
            <v>1687</v>
          </cell>
          <cell r="C1019">
            <v>25.3247</v>
          </cell>
          <cell r="D1019">
            <v>25.317900000000002</v>
          </cell>
          <cell r="E1019">
            <v>3.5999999999999999E-3</v>
          </cell>
          <cell r="F1019">
            <v>3.2000000000000002E-3</v>
          </cell>
          <cell r="G1019">
            <v>0</v>
          </cell>
          <cell r="J1019">
            <v>49</v>
          </cell>
        </row>
        <row r="1021">
          <cell r="B1021" t="str">
            <v>Evolução DEC Conjunto Sapopemba</v>
          </cell>
        </row>
        <row r="1022">
          <cell r="B1022" t="str">
            <v>CONSUM</v>
          </cell>
          <cell r="C1022" t="str">
            <v>TOTAL</v>
          </cell>
          <cell r="D1022" t="str">
            <v>NPROG</v>
          </cell>
          <cell r="E1022" t="str">
            <v>PROG</v>
          </cell>
          <cell r="F1022" t="str">
            <v>SUBT INT</v>
          </cell>
          <cell r="G1022" t="str">
            <v>SUBT EXT</v>
          </cell>
          <cell r="H1022" t="str">
            <v>Padrão Mensal = 3</v>
          </cell>
          <cell r="I1022" t="str">
            <v>Padrão Trimestral = 6</v>
          </cell>
          <cell r="J1022" t="str">
            <v>Padrão Anual = 10</v>
          </cell>
        </row>
        <row r="1023">
          <cell r="B1023">
            <v>94959</v>
          </cell>
          <cell r="C1023">
            <v>1.7899</v>
          </cell>
          <cell r="D1023">
            <v>0.95820000000000005</v>
          </cell>
          <cell r="E1023">
            <v>0.75239999999999996</v>
          </cell>
          <cell r="F1023">
            <v>7.9299999999999995E-2</v>
          </cell>
          <cell r="G1023">
            <v>0</v>
          </cell>
          <cell r="H1023">
            <v>3</v>
          </cell>
          <cell r="I1023">
            <v>6</v>
          </cell>
          <cell r="J1023">
            <v>10</v>
          </cell>
        </row>
        <row r="1024">
          <cell r="B1024">
            <v>95032</v>
          </cell>
          <cell r="C1024">
            <v>0.67399999999999993</v>
          </cell>
          <cell r="D1024">
            <v>0.54459999999999997</v>
          </cell>
          <cell r="E1024">
            <v>0.12939999999999999</v>
          </cell>
          <cell r="F1024">
            <v>0</v>
          </cell>
          <cell r="G1024">
            <v>0</v>
          </cell>
          <cell r="H1024">
            <v>3</v>
          </cell>
          <cell r="I1024">
            <v>6</v>
          </cell>
          <cell r="J1024">
            <v>10</v>
          </cell>
        </row>
        <row r="1025">
          <cell r="B1025">
            <v>95082</v>
          </cell>
          <cell r="C1025">
            <v>0.32940000000000003</v>
          </cell>
          <cell r="D1025">
            <v>0.25900000000000001</v>
          </cell>
          <cell r="E1025">
            <v>7.0400000000000004E-2</v>
          </cell>
          <cell r="F1025">
            <v>0</v>
          </cell>
          <cell r="G1025">
            <v>0</v>
          </cell>
          <cell r="H1025">
            <v>3</v>
          </cell>
          <cell r="I1025">
            <v>6</v>
          </cell>
          <cell r="J1025">
            <v>10</v>
          </cell>
        </row>
        <row r="1026">
          <cell r="B1026">
            <v>95024</v>
          </cell>
          <cell r="C1026">
            <v>2.7923</v>
          </cell>
          <cell r="D1026">
            <v>1.7613000000000001</v>
          </cell>
          <cell r="E1026">
            <v>0.95169999999999999</v>
          </cell>
          <cell r="F1026">
            <v>7.9200000000000007E-2</v>
          </cell>
          <cell r="G1026">
            <v>0</v>
          </cell>
          <cell r="H1026">
            <v>3</v>
          </cell>
          <cell r="I1026">
            <v>6</v>
          </cell>
          <cell r="J1026">
            <v>10</v>
          </cell>
        </row>
        <row r="1027">
          <cell r="B1027">
            <v>0</v>
          </cell>
          <cell r="C1027">
            <v>0</v>
          </cell>
          <cell r="D1027">
            <v>0</v>
          </cell>
          <cell r="E1027">
            <v>0</v>
          </cell>
          <cell r="F1027">
            <v>0</v>
          </cell>
          <cell r="G1027">
            <v>0</v>
          </cell>
          <cell r="H1027">
            <v>3</v>
          </cell>
          <cell r="I1027">
            <v>6</v>
          </cell>
          <cell r="J1027">
            <v>10</v>
          </cell>
        </row>
        <row r="1028">
          <cell r="B1028">
            <v>0</v>
          </cell>
          <cell r="C1028">
            <v>0</v>
          </cell>
          <cell r="D1028">
            <v>0</v>
          </cell>
          <cell r="E1028">
            <v>0</v>
          </cell>
          <cell r="F1028">
            <v>0</v>
          </cell>
          <cell r="G1028">
            <v>0</v>
          </cell>
          <cell r="H1028">
            <v>3</v>
          </cell>
          <cell r="I1028">
            <v>6</v>
          </cell>
          <cell r="J1028">
            <v>10</v>
          </cell>
        </row>
        <row r="1029">
          <cell r="B1029">
            <v>0</v>
          </cell>
          <cell r="C1029">
            <v>0</v>
          </cell>
          <cell r="D1029">
            <v>0</v>
          </cell>
          <cell r="E1029">
            <v>0</v>
          </cell>
          <cell r="F1029">
            <v>0</v>
          </cell>
          <cell r="G1029">
            <v>0</v>
          </cell>
          <cell r="H1029">
            <v>3</v>
          </cell>
          <cell r="I1029">
            <v>6</v>
          </cell>
          <cell r="J1029">
            <v>10</v>
          </cell>
        </row>
        <row r="1030">
          <cell r="B1030">
            <v>0</v>
          </cell>
          <cell r="C1030">
            <v>0</v>
          </cell>
          <cell r="D1030">
            <v>0</v>
          </cell>
          <cell r="E1030">
            <v>0</v>
          </cell>
          <cell r="F1030">
            <v>0</v>
          </cell>
          <cell r="G1030">
            <v>0</v>
          </cell>
          <cell r="H1030">
            <v>3</v>
          </cell>
          <cell r="I1030">
            <v>6</v>
          </cell>
          <cell r="J1030">
            <v>10</v>
          </cell>
        </row>
        <row r="1031">
          <cell r="B1031">
            <v>0</v>
          </cell>
          <cell r="C1031">
            <v>0</v>
          </cell>
          <cell r="D1031">
            <v>0</v>
          </cell>
          <cell r="E1031">
            <v>0</v>
          </cell>
          <cell r="F1031">
            <v>0</v>
          </cell>
          <cell r="G1031">
            <v>0</v>
          </cell>
          <cell r="H1031">
            <v>3</v>
          </cell>
          <cell r="I1031">
            <v>6</v>
          </cell>
          <cell r="J1031">
            <v>10</v>
          </cell>
        </row>
        <row r="1032">
          <cell r="B1032">
            <v>0</v>
          </cell>
          <cell r="C1032">
            <v>0</v>
          </cell>
          <cell r="D1032">
            <v>0</v>
          </cell>
          <cell r="E1032">
            <v>0</v>
          </cell>
          <cell r="F1032">
            <v>0</v>
          </cell>
          <cell r="G1032">
            <v>0</v>
          </cell>
          <cell r="H1032">
            <v>3</v>
          </cell>
          <cell r="I1032">
            <v>6</v>
          </cell>
          <cell r="J1032">
            <v>10</v>
          </cell>
        </row>
        <row r="1033">
          <cell r="B1033">
            <v>0</v>
          </cell>
          <cell r="C1033">
            <v>0</v>
          </cell>
          <cell r="D1033">
            <v>0</v>
          </cell>
          <cell r="E1033">
            <v>0</v>
          </cell>
          <cell r="F1033">
            <v>0</v>
          </cell>
          <cell r="G1033">
            <v>0</v>
          </cell>
          <cell r="H1033">
            <v>3</v>
          </cell>
          <cell r="I1033">
            <v>6</v>
          </cell>
          <cell r="J1033">
            <v>10</v>
          </cell>
        </row>
        <row r="1034">
          <cell r="B1034">
            <v>0</v>
          </cell>
          <cell r="C1034">
            <v>0</v>
          </cell>
          <cell r="D1034">
            <v>0</v>
          </cell>
          <cell r="E1034">
            <v>0</v>
          </cell>
          <cell r="F1034">
            <v>0</v>
          </cell>
          <cell r="G1034">
            <v>0</v>
          </cell>
          <cell r="H1034">
            <v>3</v>
          </cell>
          <cell r="I1034">
            <v>6</v>
          </cell>
          <cell r="J1034">
            <v>10</v>
          </cell>
        </row>
        <row r="1035">
          <cell r="B1035">
            <v>0</v>
          </cell>
          <cell r="C1035">
            <v>0</v>
          </cell>
          <cell r="D1035">
            <v>0</v>
          </cell>
          <cell r="E1035">
            <v>0</v>
          </cell>
          <cell r="F1035">
            <v>0</v>
          </cell>
          <cell r="G1035">
            <v>0</v>
          </cell>
          <cell r="H1035">
            <v>3</v>
          </cell>
          <cell r="I1035">
            <v>6</v>
          </cell>
          <cell r="J1035">
            <v>10</v>
          </cell>
        </row>
        <row r="1036">
          <cell r="B1036">
            <v>0</v>
          </cell>
          <cell r="C1036">
            <v>0</v>
          </cell>
          <cell r="D1036">
            <v>0</v>
          </cell>
          <cell r="E1036">
            <v>0</v>
          </cell>
          <cell r="F1036">
            <v>0</v>
          </cell>
          <cell r="G1036">
            <v>0</v>
          </cell>
          <cell r="H1036">
            <v>3</v>
          </cell>
          <cell r="I1036">
            <v>6</v>
          </cell>
          <cell r="J1036">
            <v>10</v>
          </cell>
        </row>
        <row r="1037">
          <cell r="B1037">
            <v>0</v>
          </cell>
          <cell r="C1037">
            <v>0</v>
          </cell>
          <cell r="D1037">
            <v>0</v>
          </cell>
          <cell r="E1037">
            <v>0</v>
          </cell>
          <cell r="F1037">
            <v>0</v>
          </cell>
          <cell r="G1037">
            <v>0</v>
          </cell>
          <cell r="H1037">
            <v>3</v>
          </cell>
          <cell r="I1037">
            <v>6</v>
          </cell>
          <cell r="J1037">
            <v>10</v>
          </cell>
        </row>
        <row r="1038">
          <cell r="B1038">
            <v>0</v>
          </cell>
          <cell r="C1038">
            <v>0</v>
          </cell>
          <cell r="D1038">
            <v>0</v>
          </cell>
          <cell r="E1038">
            <v>0</v>
          </cell>
          <cell r="F1038">
            <v>0</v>
          </cell>
          <cell r="G1038">
            <v>0</v>
          </cell>
          <cell r="I1038">
            <v>6</v>
          </cell>
          <cell r="J1038">
            <v>10</v>
          </cell>
        </row>
        <row r="1039">
          <cell r="B1039">
            <v>95024</v>
          </cell>
          <cell r="C1039">
            <v>2.7923</v>
          </cell>
          <cell r="D1039">
            <v>1.7613000000000001</v>
          </cell>
          <cell r="E1039">
            <v>0.95169999999999999</v>
          </cell>
          <cell r="F1039">
            <v>7.9200000000000007E-2</v>
          </cell>
          <cell r="G1039">
            <v>0</v>
          </cell>
          <cell r="J1039">
            <v>10</v>
          </cell>
        </row>
        <row r="1041">
          <cell r="B1041" t="str">
            <v>Evolução DEC Conjunto Saúde</v>
          </cell>
        </row>
        <row r="1042">
          <cell r="B1042" t="str">
            <v>CONSUM</v>
          </cell>
          <cell r="C1042" t="str">
            <v>TOTAL</v>
          </cell>
          <cell r="D1042" t="str">
            <v>NPROG</v>
          </cell>
          <cell r="E1042" t="str">
            <v>PROG</v>
          </cell>
          <cell r="F1042" t="str">
            <v>SUBT INT</v>
          </cell>
          <cell r="G1042" t="str">
            <v>SUBT EXT</v>
          </cell>
          <cell r="H1042" t="str">
            <v>Padrão Mensal = 2,5</v>
          </cell>
          <cell r="I1042" t="str">
            <v>Padrão Trimestral = 4,2</v>
          </cell>
          <cell r="J1042" t="str">
            <v>Padrão Anual = 7</v>
          </cell>
        </row>
        <row r="1043">
          <cell r="B1043">
            <v>103236</v>
          </cell>
          <cell r="C1043">
            <v>0.60389999999999999</v>
          </cell>
          <cell r="D1043">
            <v>0.4108</v>
          </cell>
          <cell r="E1043">
            <v>3.7999999999999999E-2</v>
          </cell>
          <cell r="F1043">
            <v>0</v>
          </cell>
          <cell r="G1043">
            <v>0.15509999999999999</v>
          </cell>
          <cell r="H1043">
            <v>2.5</v>
          </cell>
          <cell r="I1043">
            <v>4.2</v>
          </cell>
          <cell r="J1043">
            <v>7</v>
          </cell>
        </row>
        <row r="1044">
          <cell r="B1044">
            <v>103307</v>
          </cell>
          <cell r="C1044">
            <v>0.25069999999999998</v>
          </cell>
          <cell r="D1044">
            <v>0.15759999999999999</v>
          </cell>
          <cell r="E1044">
            <v>9.3100000000000002E-2</v>
          </cell>
          <cell r="F1044">
            <v>0</v>
          </cell>
          <cell r="G1044">
            <v>0</v>
          </cell>
          <cell r="H1044">
            <v>2.5</v>
          </cell>
          <cell r="I1044">
            <v>4.2</v>
          </cell>
          <cell r="J1044">
            <v>7</v>
          </cell>
        </row>
        <row r="1045">
          <cell r="B1045">
            <v>102950</v>
          </cell>
          <cell r="C1045">
            <v>0.17810000000000001</v>
          </cell>
          <cell r="D1045">
            <v>0.1628</v>
          </cell>
          <cell r="E1045">
            <v>1.5299999999999999E-2</v>
          </cell>
          <cell r="F1045">
            <v>0</v>
          </cell>
          <cell r="G1045">
            <v>0</v>
          </cell>
          <cell r="H1045">
            <v>2.5</v>
          </cell>
          <cell r="I1045">
            <v>4.2</v>
          </cell>
          <cell r="J1045">
            <v>7</v>
          </cell>
        </row>
        <row r="1046">
          <cell r="B1046">
            <v>103164</v>
          </cell>
          <cell r="C1046">
            <v>1.0330999999999999</v>
          </cell>
          <cell r="D1046">
            <v>0.73140000000000005</v>
          </cell>
          <cell r="E1046">
            <v>0.14649999999999999</v>
          </cell>
          <cell r="F1046">
            <v>0</v>
          </cell>
          <cell r="G1046">
            <v>0.1552</v>
          </cell>
          <cell r="H1046">
            <v>2.5</v>
          </cell>
          <cell r="I1046">
            <v>4.2</v>
          </cell>
          <cell r="J1046">
            <v>7</v>
          </cell>
        </row>
        <row r="1047">
          <cell r="B1047">
            <v>0</v>
          </cell>
          <cell r="C1047">
            <v>0</v>
          </cell>
          <cell r="D1047">
            <v>0</v>
          </cell>
          <cell r="E1047">
            <v>0</v>
          </cell>
          <cell r="F1047">
            <v>0</v>
          </cell>
          <cell r="G1047">
            <v>0</v>
          </cell>
          <cell r="H1047">
            <v>2.5</v>
          </cell>
          <cell r="I1047">
            <v>4.2</v>
          </cell>
          <cell r="J1047">
            <v>7</v>
          </cell>
        </row>
        <row r="1048">
          <cell r="B1048">
            <v>0</v>
          </cell>
          <cell r="C1048">
            <v>0</v>
          </cell>
          <cell r="D1048">
            <v>0</v>
          </cell>
          <cell r="E1048">
            <v>0</v>
          </cell>
          <cell r="F1048">
            <v>0</v>
          </cell>
          <cell r="G1048">
            <v>0</v>
          </cell>
          <cell r="H1048">
            <v>2.5</v>
          </cell>
          <cell r="I1048">
            <v>4.2</v>
          </cell>
          <cell r="J1048">
            <v>7</v>
          </cell>
        </row>
        <row r="1049">
          <cell r="B1049">
            <v>0</v>
          </cell>
          <cell r="C1049">
            <v>0</v>
          </cell>
          <cell r="D1049">
            <v>0</v>
          </cell>
          <cell r="E1049">
            <v>0</v>
          </cell>
          <cell r="F1049">
            <v>0</v>
          </cell>
          <cell r="G1049">
            <v>0</v>
          </cell>
          <cell r="H1049">
            <v>2.5</v>
          </cell>
          <cell r="I1049">
            <v>4.2</v>
          </cell>
          <cell r="J1049">
            <v>7</v>
          </cell>
        </row>
        <row r="1050">
          <cell r="B1050">
            <v>0</v>
          </cell>
          <cell r="C1050">
            <v>0</v>
          </cell>
          <cell r="D1050">
            <v>0</v>
          </cell>
          <cell r="E1050">
            <v>0</v>
          </cell>
          <cell r="F1050">
            <v>0</v>
          </cell>
          <cell r="G1050">
            <v>0</v>
          </cell>
          <cell r="H1050">
            <v>2.5</v>
          </cell>
          <cell r="I1050">
            <v>4.2</v>
          </cell>
          <cell r="J1050">
            <v>7</v>
          </cell>
        </row>
        <row r="1051">
          <cell r="B1051">
            <v>0</v>
          </cell>
          <cell r="C1051">
            <v>0</v>
          </cell>
          <cell r="D1051">
            <v>0</v>
          </cell>
          <cell r="E1051">
            <v>0</v>
          </cell>
          <cell r="F1051">
            <v>0</v>
          </cell>
          <cell r="G1051">
            <v>0</v>
          </cell>
          <cell r="H1051">
            <v>2.5</v>
          </cell>
          <cell r="I1051">
            <v>4.2</v>
          </cell>
          <cell r="J1051">
            <v>7</v>
          </cell>
        </row>
        <row r="1052">
          <cell r="B1052">
            <v>0</v>
          </cell>
          <cell r="C1052">
            <v>0</v>
          </cell>
          <cell r="D1052">
            <v>0</v>
          </cell>
          <cell r="E1052">
            <v>0</v>
          </cell>
          <cell r="F1052">
            <v>0</v>
          </cell>
          <cell r="G1052">
            <v>0</v>
          </cell>
          <cell r="H1052">
            <v>2.5</v>
          </cell>
          <cell r="I1052">
            <v>4.2</v>
          </cell>
          <cell r="J1052">
            <v>7</v>
          </cell>
        </row>
        <row r="1053">
          <cell r="B1053">
            <v>0</v>
          </cell>
          <cell r="C1053">
            <v>0</v>
          </cell>
          <cell r="D1053">
            <v>0</v>
          </cell>
          <cell r="E1053">
            <v>0</v>
          </cell>
          <cell r="F1053">
            <v>0</v>
          </cell>
          <cell r="G1053">
            <v>0</v>
          </cell>
          <cell r="H1053">
            <v>2.5</v>
          </cell>
          <cell r="I1053">
            <v>4.2</v>
          </cell>
          <cell r="J1053">
            <v>7</v>
          </cell>
        </row>
        <row r="1054">
          <cell r="B1054">
            <v>0</v>
          </cell>
          <cell r="C1054">
            <v>0</v>
          </cell>
          <cell r="D1054">
            <v>0</v>
          </cell>
          <cell r="E1054">
            <v>0</v>
          </cell>
          <cell r="F1054">
            <v>0</v>
          </cell>
          <cell r="G1054">
            <v>0</v>
          </cell>
          <cell r="H1054">
            <v>2.5</v>
          </cell>
          <cell r="I1054">
            <v>4.2</v>
          </cell>
          <cell r="J1054">
            <v>7</v>
          </cell>
        </row>
        <row r="1055">
          <cell r="B1055">
            <v>0</v>
          </cell>
          <cell r="C1055">
            <v>0</v>
          </cell>
          <cell r="D1055">
            <v>0</v>
          </cell>
          <cell r="E1055">
            <v>0</v>
          </cell>
          <cell r="F1055">
            <v>0</v>
          </cell>
          <cell r="G1055">
            <v>0</v>
          </cell>
          <cell r="H1055">
            <v>2.5</v>
          </cell>
          <cell r="I1055">
            <v>4.2</v>
          </cell>
          <cell r="J1055">
            <v>7</v>
          </cell>
        </row>
        <row r="1056">
          <cell r="B1056">
            <v>0</v>
          </cell>
          <cell r="C1056">
            <v>0</v>
          </cell>
          <cell r="D1056">
            <v>0</v>
          </cell>
          <cell r="E1056">
            <v>0</v>
          </cell>
          <cell r="F1056">
            <v>0</v>
          </cell>
          <cell r="G1056">
            <v>0</v>
          </cell>
          <cell r="H1056">
            <v>2.5</v>
          </cell>
          <cell r="I1056">
            <v>4.2</v>
          </cell>
          <cell r="J1056">
            <v>7</v>
          </cell>
        </row>
        <row r="1057">
          <cell r="B1057">
            <v>0</v>
          </cell>
          <cell r="C1057">
            <v>0</v>
          </cell>
          <cell r="D1057">
            <v>0</v>
          </cell>
          <cell r="E1057">
            <v>0</v>
          </cell>
          <cell r="F1057">
            <v>0</v>
          </cell>
          <cell r="G1057">
            <v>0</v>
          </cell>
          <cell r="H1057">
            <v>2.5</v>
          </cell>
          <cell r="I1057">
            <v>4.2</v>
          </cell>
          <cell r="J1057">
            <v>7</v>
          </cell>
        </row>
        <row r="1058">
          <cell r="B1058">
            <v>0</v>
          </cell>
          <cell r="C1058">
            <v>0</v>
          </cell>
          <cell r="D1058">
            <v>0</v>
          </cell>
          <cell r="E1058">
            <v>0</v>
          </cell>
          <cell r="F1058">
            <v>0</v>
          </cell>
          <cell r="G1058">
            <v>0</v>
          </cell>
          <cell r="I1058">
            <v>4.2</v>
          </cell>
          <cell r="J1058">
            <v>7</v>
          </cell>
        </row>
        <row r="1059">
          <cell r="B1059">
            <v>103164</v>
          </cell>
          <cell r="C1059">
            <v>1.0330999999999999</v>
          </cell>
          <cell r="D1059">
            <v>0.73140000000000005</v>
          </cell>
          <cell r="E1059">
            <v>0.14649999999999999</v>
          </cell>
          <cell r="F1059">
            <v>0</v>
          </cell>
          <cell r="G1059">
            <v>0.1552</v>
          </cell>
          <cell r="J1059">
            <v>7</v>
          </cell>
        </row>
        <row r="1061">
          <cell r="B1061" t="str">
            <v>Evolução DEC Conjunto Taboão da Serra</v>
          </cell>
        </row>
        <row r="1062">
          <cell r="B1062" t="str">
            <v>CONSUM</v>
          </cell>
          <cell r="C1062" t="str">
            <v>TOTAL</v>
          </cell>
          <cell r="D1062" t="str">
            <v>NPROG</v>
          </cell>
          <cell r="E1062" t="str">
            <v>PROG</v>
          </cell>
          <cell r="F1062" t="str">
            <v>SUBT INT</v>
          </cell>
          <cell r="G1062" t="str">
            <v>SUBT EXT</v>
          </cell>
          <cell r="H1062" t="str">
            <v>Padrão Mensal = 6</v>
          </cell>
          <cell r="I1062" t="str">
            <v>Padrão Trimestral = 12</v>
          </cell>
          <cell r="J1062" t="str">
            <v>Padrão Anual = 20</v>
          </cell>
        </row>
        <row r="1063">
          <cell r="B1063">
            <v>50775</v>
          </cell>
          <cell r="C1063">
            <v>2.5503999999999998</v>
          </cell>
          <cell r="D1063">
            <v>2.5278999999999998</v>
          </cell>
          <cell r="E1063">
            <v>2.2499999999999999E-2</v>
          </cell>
          <cell r="F1063">
            <v>0</v>
          </cell>
          <cell r="G1063">
            <v>0</v>
          </cell>
          <cell r="H1063">
            <v>6</v>
          </cell>
          <cell r="I1063">
            <v>12</v>
          </cell>
          <cell r="J1063">
            <v>20</v>
          </cell>
        </row>
        <row r="1064">
          <cell r="B1064">
            <v>52941</v>
          </cell>
          <cell r="C1064">
            <v>0.87329999999999997</v>
          </cell>
          <cell r="D1064">
            <v>0.7591</v>
          </cell>
          <cell r="E1064">
            <v>0.1142</v>
          </cell>
          <cell r="F1064">
            <v>0</v>
          </cell>
          <cell r="G1064">
            <v>0</v>
          </cell>
          <cell r="H1064">
            <v>6</v>
          </cell>
          <cell r="I1064">
            <v>12</v>
          </cell>
          <cell r="J1064">
            <v>20</v>
          </cell>
        </row>
        <row r="1065">
          <cell r="B1065">
            <v>52941</v>
          </cell>
          <cell r="C1065">
            <v>1.4293</v>
          </cell>
          <cell r="D1065">
            <v>0.48699999999999999</v>
          </cell>
          <cell r="E1065">
            <v>0.94230000000000003</v>
          </cell>
          <cell r="F1065">
            <v>0</v>
          </cell>
          <cell r="G1065">
            <v>0</v>
          </cell>
          <cell r="H1065">
            <v>6</v>
          </cell>
          <cell r="I1065">
            <v>12</v>
          </cell>
          <cell r="J1065">
            <v>20</v>
          </cell>
        </row>
        <row r="1066">
          <cell r="B1066">
            <v>52219</v>
          </cell>
          <cell r="C1066">
            <v>4.8143000000000002</v>
          </cell>
          <cell r="D1066">
            <v>3.7212999999999998</v>
          </cell>
          <cell r="E1066">
            <v>1.093</v>
          </cell>
          <cell r="F1066">
            <v>0</v>
          </cell>
          <cell r="G1066">
            <v>0</v>
          </cell>
          <cell r="H1066">
            <v>6</v>
          </cell>
          <cell r="I1066">
            <v>12</v>
          </cell>
          <cell r="J1066">
            <v>20</v>
          </cell>
        </row>
        <row r="1067">
          <cell r="B1067">
            <v>0</v>
          </cell>
          <cell r="C1067">
            <v>0</v>
          </cell>
          <cell r="D1067">
            <v>0</v>
          </cell>
          <cell r="E1067">
            <v>0</v>
          </cell>
          <cell r="F1067">
            <v>0</v>
          </cell>
          <cell r="G1067">
            <v>0</v>
          </cell>
          <cell r="H1067">
            <v>6</v>
          </cell>
          <cell r="I1067">
            <v>12</v>
          </cell>
          <cell r="J1067">
            <v>20</v>
          </cell>
        </row>
        <row r="1068">
          <cell r="B1068">
            <v>0</v>
          </cell>
          <cell r="C1068">
            <v>0</v>
          </cell>
          <cell r="D1068">
            <v>0</v>
          </cell>
          <cell r="E1068">
            <v>0</v>
          </cell>
          <cell r="F1068">
            <v>0</v>
          </cell>
          <cell r="G1068">
            <v>0</v>
          </cell>
          <cell r="H1068">
            <v>6</v>
          </cell>
          <cell r="I1068">
            <v>12</v>
          </cell>
          <cell r="J1068">
            <v>20</v>
          </cell>
        </row>
        <row r="1069">
          <cell r="B1069">
            <v>0</v>
          </cell>
          <cell r="C1069">
            <v>0</v>
          </cell>
          <cell r="D1069">
            <v>0</v>
          </cell>
          <cell r="E1069">
            <v>0</v>
          </cell>
          <cell r="F1069">
            <v>0</v>
          </cell>
          <cell r="G1069">
            <v>0</v>
          </cell>
          <cell r="H1069">
            <v>6</v>
          </cell>
          <cell r="I1069">
            <v>12</v>
          </cell>
          <cell r="J1069">
            <v>20</v>
          </cell>
        </row>
        <row r="1070">
          <cell r="B1070">
            <v>0</v>
          </cell>
          <cell r="C1070">
            <v>0</v>
          </cell>
          <cell r="D1070">
            <v>0</v>
          </cell>
          <cell r="E1070">
            <v>0</v>
          </cell>
          <cell r="F1070">
            <v>0</v>
          </cell>
          <cell r="G1070">
            <v>0</v>
          </cell>
          <cell r="H1070">
            <v>6</v>
          </cell>
          <cell r="I1070">
            <v>12</v>
          </cell>
          <cell r="J1070">
            <v>20</v>
          </cell>
        </row>
        <row r="1071">
          <cell r="B1071">
            <v>0</v>
          </cell>
          <cell r="C1071">
            <v>0</v>
          </cell>
          <cell r="D1071">
            <v>0</v>
          </cell>
          <cell r="E1071">
            <v>0</v>
          </cell>
          <cell r="F1071">
            <v>0</v>
          </cell>
          <cell r="G1071">
            <v>0</v>
          </cell>
          <cell r="H1071">
            <v>6</v>
          </cell>
          <cell r="I1071">
            <v>12</v>
          </cell>
          <cell r="J1071">
            <v>20</v>
          </cell>
        </row>
        <row r="1072">
          <cell r="B1072">
            <v>0</v>
          </cell>
          <cell r="C1072">
            <v>0</v>
          </cell>
          <cell r="D1072">
            <v>0</v>
          </cell>
          <cell r="E1072">
            <v>0</v>
          </cell>
          <cell r="F1072">
            <v>0</v>
          </cell>
          <cell r="G1072">
            <v>0</v>
          </cell>
          <cell r="H1072">
            <v>6</v>
          </cell>
          <cell r="I1072">
            <v>12</v>
          </cell>
          <cell r="J1072">
            <v>20</v>
          </cell>
        </row>
        <row r="1073">
          <cell r="B1073">
            <v>0</v>
          </cell>
          <cell r="C1073">
            <v>0</v>
          </cell>
          <cell r="D1073">
            <v>0</v>
          </cell>
          <cell r="E1073">
            <v>0</v>
          </cell>
          <cell r="F1073">
            <v>0</v>
          </cell>
          <cell r="G1073">
            <v>0</v>
          </cell>
          <cell r="H1073">
            <v>6</v>
          </cell>
          <cell r="I1073">
            <v>12</v>
          </cell>
          <cell r="J1073">
            <v>20</v>
          </cell>
        </row>
        <row r="1074">
          <cell r="B1074">
            <v>0</v>
          </cell>
          <cell r="C1074">
            <v>0</v>
          </cell>
          <cell r="D1074">
            <v>0</v>
          </cell>
          <cell r="E1074">
            <v>0</v>
          </cell>
          <cell r="F1074">
            <v>0</v>
          </cell>
          <cell r="G1074">
            <v>0</v>
          </cell>
          <cell r="H1074">
            <v>6</v>
          </cell>
          <cell r="I1074">
            <v>12</v>
          </cell>
          <cell r="J1074">
            <v>20</v>
          </cell>
        </row>
        <row r="1075">
          <cell r="B1075">
            <v>0</v>
          </cell>
          <cell r="C1075">
            <v>0</v>
          </cell>
          <cell r="D1075">
            <v>0</v>
          </cell>
          <cell r="E1075">
            <v>0</v>
          </cell>
          <cell r="F1075">
            <v>0</v>
          </cell>
          <cell r="G1075">
            <v>0</v>
          </cell>
          <cell r="H1075">
            <v>6</v>
          </cell>
          <cell r="I1075">
            <v>12</v>
          </cell>
          <cell r="J1075">
            <v>20</v>
          </cell>
        </row>
        <row r="1076">
          <cell r="B1076">
            <v>0</v>
          </cell>
          <cell r="C1076">
            <v>0</v>
          </cell>
          <cell r="D1076">
            <v>0</v>
          </cell>
          <cell r="E1076">
            <v>0</v>
          </cell>
          <cell r="F1076">
            <v>0</v>
          </cell>
          <cell r="G1076">
            <v>0</v>
          </cell>
          <cell r="H1076">
            <v>6</v>
          </cell>
          <cell r="I1076">
            <v>12</v>
          </cell>
          <cell r="J1076">
            <v>20</v>
          </cell>
        </row>
        <row r="1077">
          <cell r="B1077">
            <v>0</v>
          </cell>
          <cell r="C1077">
            <v>0</v>
          </cell>
          <cell r="D1077">
            <v>0</v>
          </cell>
          <cell r="E1077">
            <v>0</v>
          </cell>
          <cell r="F1077">
            <v>0</v>
          </cell>
          <cell r="G1077">
            <v>0</v>
          </cell>
          <cell r="H1077">
            <v>6</v>
          </cell>
          <cell r="I1077">
            <v>12</v>
          </cell>
          <cell r="J1077">
            <v>20</v>
          </cell>
        </row>
        <row r="1078">
          <cell r="B1078">
            <v>0</v>
          </cell>
          <cell r="C1078">
            <v>0</v>
          </cell>
          <cell r="D1078">
            <v>0</v>
          </cell>
          <cell r="E1078">
            <v>0</v>
          </cell>
          <cell r="F1078">
            <v>0</v>
          </cell>
          <cell r="G1078">
            <v>0</v>
          </cell>
          <cell r="I1078">
            <v>12</v>
          </cell>
          <cell r="J1078">
            <v>20</v>
          </cell>
        </row>
        <row r="1079">
          <cell r="B1079">
            <v>52219</v>
          </cell>
          <cell r="C1079">
            <v>4.8143000000000002</v>
          </cell>
          <cell r="D1079">
            <v>3.7212999999999998</v>
          </cell>
          <cell r="E1079">
            <v>1.093</v>
          </cell>
          <cell r="F1079">
            <v>0</v>
          </cell>
          <cell r="G1079">
            <v>0</v>
          </cell>
          <cell r="J1079">
            <v>20</v>
          </cell>
        </row>
        <row r="1081">
          <cell r="B1081" t="str">
            <v>Evolução DEC Conjunto Tatuapé</v>
          </cell>
        </row>
        <row r="1082">
          <cell r="B1082" t="str">
            <v>CONSUM</v>
          </cell>
          <cell r="C1082" t="str">
            <v>TOTAL</v>
          </cell>
          <cell r="D1082" t="str">
            <v>NPROG</v>
          </cell>
          <cell r="E1082" t="str">
            <v>PROG</v>
          </cell>
          <cell r="F1082" t="str">
            <v>SUBT INT</v>
          </cell>
          <cell r="G1082" t="str">
            <v>SUBT EXT</v>
          </cell>
          <cell r="H1082" t="str">
            <v>Padrão Mensal = 3,6</v>
          </cell>
          <cell r="I1082" t="str">
            <v>Padrão Trimestral = 7,2</v>
          </cell>
          <cell r="J1082" t="str">
            <v>Padrão Anual = 12</v>
          </cell>
        </row>
        <row r="1083">
          <cell r="B1083">
            <v>46495</v>
          </cell>
          <cell r="C1083">
            <v>0.23350000000000001</v>
          </cell>
          <cell r="D1083">
            <v>0.23250000000000001</v>
          </cell>
          <cell r="E1083">
            <v>0</v>
          </cell>
          <cell r="F1083">
            <v>1E-3</v>
          </cell>
          <cell r="G1083">
            <v>0</v>
          </cell>
          <cell r="H1083">
            <v>3.6</v>
          </cell>
          <cell r="I1083">
            <v>7.2</v>
          </cell>
          <cell r="J1083">
            <v>12</v>
          </cell>
        </row>
        <row r="1084">
          <cell r="B1084">
            <v>46692</v>
          </cell>
          <cell r="C1084">
            <v>0.37029999999999996</v>
          </cell>
          <cell r="D1084">
            <v>0.21779999999999999</v>
          </cell>
          <cell r="E1084">
            <v>0.1525</v>
          </cell>
          <cell r="F1084">
            <v>0</v>
          </cell>
          <cell r="G1084">
            <v>0</v>
          </cell>
          <cell r="H1084">
            <v>3.6</v>
          </cell>
          <cell r="I1084">
            <v>7.2</v>
          </cell>
          <cell r="J1084">
            <v>12</v>
          </cell>
        </row>
        <row r="1085">
          <cell r="B1085">
            <v>46531</v>
          </cell>
          <cell r="C1085">
            <v>5.79E-2</v>
          </cell>
          <cell r="D1085">
            <v>5.28E-2</v>
          </cell>
          <cell r="E1085">
            <v>4.8999999999999998E-3</v>
          </cell>
          <cell r="F1085">
            <v>2.0000000000000001E-4</v>
          </cell>
          <cell r="G1085">
            <v>0</v>
          </cell>
          <cell r="H1085">
            <v>3.6</v>
          </cell>
          <cell r="I1085">
            <v>7.2</v>
          </cell>
          <cell r="J1085">
            <v>12</v>
          </cell>
        </row>
        <row r="1086">
          <cell r="B1086">
            <v>46573</v>
          </cell>
          <cell r="C1086">
            <v>0.66220000000000001</v>
          </cell>
          <cell r="D1086">
            <v>0.50319999999999998</v>
          </cell>
          <cell r="E1086">
            <v>0.1578</v>
          </cell>
          <cell r="F1086">
            <v>1.1999999999999999E-3</v>
          </cell>
          <cell r="G1086">
            <v>0</v>
          </cell>
          <cell r="H1086">
            <v>3.6</v>
          </cell>
          <cell r="I1086">
            <v>7.2</v>
          </cell>
          <cell r="J1086">
            <v>12</v>
          </cell>
        </row>
        <row r="1087">
          <cell r="B1087">
            <v>0</v>
          </cell>
          <cell r="C1087">
            <v>0</v>
          </cell>
          <cell r="D1087">
            <v>0</v>
          </cell>
          <cell r="E1087">
            <v>0</v>
          </cell>
          <cell r="F1087">
            <v>0</v>
          </cell>
          <cell r="G1087">
            <v>0</v>
          </cell>
          <cell r="H1087">
            <v>3.6</v>
          </cell>
          <cell r="I1087">
            <v>7.2</v>
          </cell>
          <cell r="J1087">
            <v>12</v>
          </cell>
        </row>
        <row r="1088">
          <cell r="B1088">
            <v>0</v>
          </cell>
          <cell r="C1088">
            <v>0</v>
          </cell>
          <cell r="D1088">
            <v>0</v>
          </cell>
          <cell r="E1088">
            <v>0</v>
          </cell>
          <cell r="F1088">
            <v>0</v>
          </cell>
          <cell r="G1088">
            <v>0</v>
          </cell>
          <cell r="H1088">
            <v>3.6</v>
          </cell>
          <cell r="I1088">
            <v>7.2</v>
          </cell>
          <cell r="J1088">
            <v>12</v>
          </cell>
        </row>
        <row r="1089">
          <cell r="B1089">
            <v>0</v>
          </cell>
          <cell r="C1089">
            <v>0</v>
          </cell>
          <cell r="D1089">
            <v>0</v>
          </cell>
          <cell r="E1089">
            <v>0</v>
          </cell>
          <cell r="F1089">
            <v>0</v>
          </cell>
          <cell r="G1089">
            <v>0</v>
          </cell>
          <cell r="H1089">
            <v>3.6</v>
          </cell>
          <cell r="I1089">
            <v>7.2</v>
          </cell>
          <cell r="J1089">
            <v>12</v>
          </cell>
        </row>
        <row r="1090">
          <cell r="B1090">
            <v>0</v>
          </cell>
          <cell r="C1090">
            <v>0</v>
          </cell>
          <cell r="D1090">
            <v>0</v>
          </cell>
          <cell r="E1090">
            <v>0</v>
          </cell>
          <cell r="F1090">
            <v>0</v>
          </cell>
          <cell r="G1090">
            <v>0</v>
          </cell>
          <cell r="H1090">
            <v>3.6</v>
          </cell>
          <cell r="I1090">
            <v>7.2</v>
          </cell>
          <cell r="J1090">
            <v>12</v>
          </cell>
        </row>
        <row r="1091">
          <cell r="B1091">
            <v>0</v>
          </cell>
          <cell r="C1091">
            <v>0</v>
          </cell>
          <cell r="D1091">
            <v>0</v>
          </cell>
          <cell r="E1091">
            <v>0</v>
          </cell>
          <cell r="F1091">
            <v>0</v>
          </cell>
          <cell r="G1091">
            <v>0</v>
          </cell>
          <cell r="H1091">
            <v>3.6</v>
          </cell>
          <cell r="I1091">
            <v>7.2</v>
          </cell>
          <cell r="J1091">
            <v>12</v>
          </cell>
        </row>
        <row r="1092">
          <cell r="B1092">
            <v>0</v>
          </cell>
          <cell r="C1092">
            <v>0</v>
          </cell>
          <cell r="D1092">
            <v>0</v>
          </cell>
          <cell r="E1092">
            <v>0</v>
          </cell>
          <cell r="F1092">
            <v>0</v>
          </cell>
          <cell r="G1092">
            <v>0</v>
          </cell>
          <cell r="H1092">
            <v>3.6</v>
          </cell>
          <cell r="I1092">
            <v>7.2</v>
          </cell>
          <cell r="J1092">
            <v>12</v>
          </cell>
        </row>
        <row r="1093">
          <cell r="B1093">
            <v>0</v>
          </cell>
          <cell r="C1093">
            <v>0</v>
          </cell>
          <cell r="D1093">
            <v>0</v>
          </cell>
          <cell r="E1093">
            <v>0</v>
          </cell>
          <cell r="F1093">
            <v>0</v>
          </cell>
          <cell r="G1093">
            <v>0</v>
          </cell>
          <cell r="H1093">
            <v>3.6</v>
          </cell>
          <cell r="I1093">
            <v>7.2</v>
          </cell>
          <cell r="J1093">
            <v>12</v>
          </cell>
        </row>
        <row r="1094">
          <cell r="B1094">
            <v>0</v>
          </cell>
          <cell r="C1094">
            <v>0</v>
          </cell>
          <cell r="D1094">
            <v>0</v>
          </cell>
          <cell r="E1094">
            <v>0</v>
          </cell>
          <cell r="F1094">
            <v>0</v>
          </cell>
          <cell r="G1094">
            <v>0</v>
          </cell>
          <cell r="H1094">
            <v>3.6</v>
          </cell>
          <cell r="I1094">
            <v>7.2</v>
          </cell>
          <cell r="J1094">
            <v>12</v>
          </cell>
        </row>
        <row r="1095">
          <cell r="B1095">
            <v>0</v>
          </cell>
          <cell r="C1095">
            <v>0</v>
          </cell>
          <cell r="D1095">
            <v>0</v>
          </cell>
          <cell r="E1095">
            <v>0</v>
          </cell>
          <cell r="F1095">
            <v>0</v>
          </cell>
          <cell r="G1095">
            <v>0</v>
          </cell>
          <cell r="H1095">
            <v>3.6</v>
          </cell>
          <cell r="I1095">
            <v>7.2</v>
          </cell>
          <cell r="J1095">
            <v>12</v>
          </cell>
        </row>
        <row r="1096">
          <cell r="B1096">
            <v>0</v>
          </cell>
          <cell r="C1096">
            <v>0</v>
          </cell>
          <cell r="D1096">
            <v>0</v>
          </cell>
          <cell r="E1096">
            <v>0</v>
          </cell>
          <cell r="F1096">
            <v>0</v>
          </cell>
          <cell r="G1096">
            <v>0</v>
          </cell>
          <cell r="H1096">
            <v>3.6</v>
          </cell>
          <cell r="I1096">
            <v>7.2</v>
          </cell>
          <cell r="J1096">
            <v>12</v>
          </cell>
        </row>
        <row r="1097">
          <cell r="B1097">
            <v>0</v>
          </cell>
          <cell r="C1097">
            <v>0</v>
          </cell>
          <cell r="D1097">
            <v>0</v>
          </cell>
          <cell r="E1097">
            <v>0</v>
          </cell>
          <cell r="F1097">
            <v>0</v>
          </cell>
          <cell r="G1097">
            <v>0</v>
          </cell>
          <cell r="H1097">
            <v>3.6</v>
          </cell>
          <cell r="I1097">
            <v>7.2</v>
          </cell>
          <cell r="J1097">
            <v>12</v>
          </cell>
        </row>
        <row r="1098">
          <cell r="B1098">
            <v>0</v>
          </cell>
          <cell r="C1098">
            <v>0</v>
          </cell>
          <cell r="D1098">
            <v>0</v>
          </cell>
          <cell r="E1098">
            <v>0</v>
          </cell>
          <cell r="F1098">
            <v>0</v>
          </cell>
          <cell r="G1098">
            <v>0</v>
          </cell>
          <cell r="I1098">
            <v>7.2</v>
          </cell>
          <cell r="J1098">
            <v>12</v>
          </cell>
        </row>
        <row r="1099">
          <cell r="B1099">
            <v>46573</v>
          </cell>
          <cell r="C1099">
            <v>0.66220000000000001</v>
          </cell>
          <cell r="D1099">
            <v>0.50319999999999998</v>
          </cell>
          <cell r="E1099">
            <v>0.1578</v>
          </cell>
          <cell r="F1099">
            <v>1.1999999999999999E-3</v>
          </cell>
          <cell r="G1099">
            <v>0</v>
          </cell>
          <cell r="J1099">
            <v>12</v>
          </cell>
        </row>
        <row r="1101">
          <cell r="B1101" t="str">
            <v>Evolução DEC Conjunto Tucuruvi</v>
          </cell>
        </row>
        <row r="1102">
          <cell r="B1102" t="str">
            <v>CONSUM</v>
          </cell>
          <cell r="C1102" t="str">
            <v>TOTAL</v>
          </cell>
          <cell r="D1102" t="str">
            <v>NPROG</v>
          </cell>
          <cell r="E1102" t="str">
            <v>PROG</v>
          </cell>
          <cell r="F1102" t="str">
            <v>SUBT INT</v>
          </cell>
          <cell r="G1102" t="str">
            <v>SUBT EXT</v>
          </cell>
          <cell r="H1102" t="str">
            <v>Padrão Mensal = 3,3</v>
          </cell>
          <cell r="I1102" t="str">
            <v>Padrão Trimestral = 6,6</v>
          </cell>
          <cell r="J1102" t="str">
            <v>Padrão Anual = 11</v>
          </cell>
        </row>
        <row r="1103">
          <cell r="B1103">
            <v>199327</v>
          </cell>
          <cell r="C1103">
            <v>1.3084</v>
          </cell>
          <cell r="D1103">
            <v>1.0033000000000001</v>
          </cell>
          <cell r="E1103">
            <v>8.6699999999999999E-2</v>
          </cell>
          <cell r="F1103">
            <v>0.20039999999999999</v>
          </cell>
          <cell r="G1103">
            <v>1.8100000000000002E-2</v>
          </cell>
          <cell r="H1103">
            <v>3.3</v>
          </cell>
          <cell r="I1103">
            <v>6.6</v>
          </cell>
          <cell r="J1103">
            <v>11</v>
          </cell>
        </row>
        <row r="1104">
          <cell r="B1104">
            <v>199444</v>
          </cell>
          <cell r="C1104">
            <v>0.45949999999999996</v>
          </cell>
          <cell r="D1104">
            <v>0.43669999999999998</v>
          </cell>
          <cell r="E1104">
            <v>2.12E-2</v>
          </cell>
          <cell r="F1104">
            <v>1.6000000000000001E-3</v>
          </cell>
          <cell r="G1104">
            <v>0</v>
          </cell>
          <cell r="H1104">
            <v>3.3</v>
          </cell>
          <cell r="I1104">
            <v>6.6</v>
          </cell>
          <cell r="J1104">
            <v>11</v>
          </cell>
        </row>
        <row r="1105">
          <cell r="B1105">
            <v>198863</v>
          </cell>
          <cell r="C1105">
            <v>0.64600000000000002</v>
          </cell>
          <cell r="D1105">
            <v>0.54179999999999995</v>
          </cell>
          <cell r="E1105">
            <v>0.1042</v>
          </cell>
          <cell r="F1105">
            <v>0</v>
          </cell>
          <cell r="G1105">
            <v>0</v>
          </cell>
          <cell r="H1105">
            <v>3.3</v>
          </cell>
          <cell r="I1105">
            <v>6.6</v>
          </cell>
          <cell r="J1105">
            <v>11</v>
          </cell>
        </row>
        <row r="1106">
          <cell r="B1106">
            <v>199211</v>
          </cell>
          <cell r="C1106">
            <v>2.4140999999999999</v>
          </cell>
          <cell r="D1106">
            <v>1.9819</v>
          </cell>
          <cell r="E1106">
            <v>0.21199999999999999</v>
          </cell>
          <cell r="F1106">
            <v>0.2021</v>
          </cell>
          <cell r="G1106">
            <v>1.8100000000000002E-2</v>
          </cell>
          <cell r="H1106">
            <v>3.3</v>
          </cell>
          <cell r="I1106">
            <v>6.6</v>
          </cell>
          <cell r="J1106">
            <v>11</v>
          </cell>
        </row>
        <row r="1107">
          <cell r="B1107">
            <v>0</v>
          </cell>
          <cell r="C1107">
            <v>0</v>
          </cell>
          <cell r="D1107">
            <v>0</v>
          </cell>
          <cell r="E1107">
            <v>0</v>
          </cell>
          <cell r="F1107">
            <v>0</v>
          </cell>
          <cell r="G1107">
            <v>0</v>
          </cell>
          <cell r="H1107">
            <v>3.3</v>
          </cell>
          <cell r="I1107">
            <v>6.6</v>
          </cell>
          <cell r="J1107">
            <v>11</v>
          </cell>
        </row>
        <row r="1108">
          <cell r="B1108">
            <v>0</v>
          </cell>
          <cell r="C1108">
            <v>0</v>
          </cell>
          <cell r="D1108">
            <v>0</v>
          </cell>
          <cell r="E1108">
            <v>0</v>
          </cell>
          <cell r="F1108">
            <v>0</v>
          </cell>
          <cell r="G1108">
            <v>0</v>
          </cell>
          <cell r="H1108">
            <v>3.3</v>
          </cell>
          <cell r="I1108">
            <v>6.6</v>
          </cell>
          <cell r="J1108">
            <v>11</v>
          </cell>
        </row>
        <row r="1109">
          <cell r="B1109">
            <v>0</v>
          </cell>
          <cell r="C1109">
            <v>0</v>
          </cell>
          <cell r="D1109">
            <v>0</v>
          </cell>
          <cell r="E1109">
            <v>0</v>
          </cell>
          <cell r="F1109">
            <v>0</v>
          </cell>
          <cell r="G1109">
            <v>0</v>
          </cell>
          <cell r="H1109">
            <v>3.3</v>
          </cell>
          <cell r="I1109">
            <v>6.6</v>
          </cell>
          <cell r="J1109">
            <v>11</v>
          </cell>
        </row>
        <row r="1110">
          <cell r="B1110">
            <v>0</v>
          </cell>
          <cell r="C1110">
            <v>0</v>
          </cell>
          <cell r="D1110">
            <v>0</v>
          </cell>
          <cell r="E1110">
            <v>0</v>
          </cell>
          <cell r="F1110">
            <v>0</v>
          </cell>
          <cell r="G1110">
            <v>0</v>
          </cell>
          <cell r="H1110">
            <v>3.3</v>
          </cell>
          <cell r="I1110">
            <v>6.6</v>
          </cell>
          <cell r="J1110">
            <v>11</v>
          </cell>
        </row>
        <row r="1111">
          <cell r="B1111">
            <v>0</v>
          </cell>
          <cell r="C1111">
            <v>0</v>
          </cell>
          <cell r="D1111">
            <v>0</v>
          </cell>
          <cell r="E1111">
            <v>0</v>
          </cell>
          <cell r="F1111">
            <v>0</v>
          </cell>
          <cell r="G1111">
            <v>0</v>
          </cell>
          <cell r="H1111">
            <v>3.3</v>
          </cell>
          <cell r="I1111">
            <v>6.6</v>
          </cell>
          <cell r="J1111">
            <v>11</v>
          </cell>
        </row>
        <row r="1112">
          <cell r="B1112">
            <v>0</v>
          </cell>
          <cell r="C1112">
            <v>0</v>
          </cell>
          <cell r="D1112">
            <v>0</v>
          </cell>
          <cell r="E1112">
            <v>0</v>
          </cell>
          <cell r="F1112">
            <v>0</v>
          </cell>
          <cell r="G1112">
            <v>0</v>
          </cell>
          <cell r="H1112">
            <v>3.3</v>
          </cell>
          <cell r="I1112">
            <v>6.6</v>
          </cell>
          <cell r="J1112">
            <v>11</v>
          </cell>
        </row>
        <row r="1113">
          <cell r="B1113">
            <v>0</v>
          </cell>
          <cell r="C1113">
            <v>0</v>
          </cell>
          <cell r="D1113">
            <v>0</v>
          </cell>
          <cell r="E1113">
            <v>0</v>
          </cell>
          <cell r="F1113">
            <v>0</v>
          </cell>
          <cell r="G1113">
            <v>0</v>
          </cell>
          <cell r="H1113">
            <v>3.3</v>
          </cell>
          <cell r="I1113">
            <v>6.6</v>
          </cell>
          <cell r="J1113">
            <v>11</v>
          </cell>
        </row>
        <row r="1114">
          <cell r="B1114">
            <v>0</v>
          </cell>
          <cell r="C1114">
            <v>0</v>
          </cell>
          <cell r="D1114">
            <v>0</v>
          </cell>
          <cell r="E1114">
            <v>0</v>
          </cell>
          <cell r="F1114">
            <v>0</v>
          </cell>
          <cell r="G1114">
            <v>0</v>
          </cell>
          <cell r="H1114">
            <v>3.3</v>
          </cell>
          <cell r="I1114">
            <v>6.6</v>
          </cell>
          <cell r="J1114">
            <v>11</v>
          </cell>
        </row>
        <row r="1115">
          <cell r="B1115">
            <v>0</v>
          </cell>
          <cell r="C1115">
            <v>0</v>
          </cell>
          <cell r="D1115">
            <v>0</v>
          </cell>
          <cell r="E1115">
            <v>0</v>
          </cell>
          <cell r="F1115">
            <v>0</v>
          </cell>
          <cell r="G1115">
            <v>0</v>
          </cell>
          <cell r="H1115">
            <v>3.3</v>
          </cell>
          <cell r="I1115">
            <v>6.6</v>
          </cell>
          <cell r="J1115">
            <v>11</v>
          </cell>
        </row>
        <row r="1116">
          <cell r="B1116">
            <v>0</v>
          </cell>
          <cell r="C1116">
            <v>0</v>
          </cell>
          <cell r="D1116">
            <v>0</v>
          </cell>
          <cell r="E1116">
            <v>0</v>
          </cell>
          <cell r="F1116">
            <v>0</v>
          </cell>
          <cell r="G1116">
            <v>0</v>
          </cell>
          <cell r="H1116">
            <v>3.3</v>
          </cell>
          <cell r="I1116">
            <v>6.6</v>
          </cell>
          <cell r="J1116">
            <v>11</v>
          </cell>
        </row>
        <row r="1117">
          <cell r="B1117">
            <v>0</v>
          </cell>
          <cell r="C1117">
            <v>0</v>
          </cell>
          <cell r="D1117">
            <v>0</v>
          </cell>
          <cell r="E1117">
            <v>0</v>
          </cell>
          <cell r="F1117">
            <v>0</v>
          </cell>
          <cell r="G1117">
            <v>0</v>
          </cell>
          <cell r="H1117">
            <v>3.3</v>
          </cell>
          <cell r="I1117">
            <v>6.6</v>
          </cell>
          <cell r="J1117">
            <v>11</v>
          </cell>
        </row>
        <row r="1118">
          <cell r="B1118">
            <v>0</v>
          </cell>
          <cell r="C1118">
            <v>0</v>
          </cell>
          <cell r="D1118">
            <v>0</v>
          </cell>
          <cell r="E1118">
            <v>0</v>
          </cell>
          <cell r="F1118">
            <v>0</v>
          </cell>
          <cell r="G1118">
            <v>0</v>
          </cell>
          <cell r="I1118">
            <v>6.6</v>
          </cell>
          <cell r="J1118">
            <v>11</v>
          </cell>
        </row>
        <row r="1119">
          <cell r="B1119">
            <v>199211</v>
          </cell>
          <cell r="C1119">
            <v>2.4140999999999999</v>
          </cell>
          <cell r="D1119">
            <v>1.9819</v>
          </cell>
          <cell r="E1119">
            <v>0.21199999999999999</v>
          </cell>
          <cell r="F1119">
            <v>0.2021</v>
          </cell>
          <cell r="G1119">
            <v>1.8100000000000002E-2</v>
          </cell>
          <cell r="J1119">
            <v>11</v>
          </cell>
        </row>
        <row r="1121">
          <cell r="B1121" t="str">
            <v>Evolução DEC Conjunto Vila Mariana</v>
          </cell>
        </row>
        <row r="1122">
          <cell r="B1122" t="str">
            <v>CONSUM</v>
          </cell>
          <cell r="C1122" t="str">
            <v>TOTAL</v>
          </cell>
          <cell r="D1122" t="str">
            <v>NPROG</v>
          </cell>
          <cell r="E1122" t="str">
            <v>PROG</v>
          </cell>
          <cell r="F1122" t="str">
            <v>SUBT INT</v>
          </cell>
          <cell r="G1122" t="str">
            <v>SUBT EXT</v>
          </cell>
          <cell r="H1122" t="str">
            <v>Padrão Mensal = 3</v>
          </cell>
          <cell r="I1122" t="str">
            <v>Padrão Trimestral = 6</v>
          </cell>
          <cell r="J1122" t="str">
            <v>Padrão Anual = 10</v>
          </cell>
        </row>
        <row r="1123">
          <cell r="B1123">
            <v>82303</v>
          </cell>
          <cell r="C1123">
            <v>0.86619999999999997</v>
          </cell>
          <cell r="D1123">
            <v>0.4819</v>
          </cell>
          <cell r="E1123">
            <v>7.3000000000000001E-3</v>
          </cell>
          <cell r="F1123">
            <v>0</v>
          </cell>
          <cell r="G1123">
            <v>0.377</v>
          </cell>
          <cell r="H1123">
            <v>3</v>
          </cell>
          <cell r="I1123">
            <v>6</v>
          </cell>
          <cell r="J1123">
            <v>10</v>
          </cell>
        </row>
        <row r="1124">
          <cell r="B1124">
            <v>82303</v>
          </cell>
          <cell r="C1124">
            <v>0.21410000000000001</v>
          </cell>
          <cell r="D1124">
            <v>0.1928</v>
          </cell>
          <cell r="E1124">
            <v>2.1299999999999999E-2</v>
          </cell>
          <cell r="F1124">
            <v>0</v>
          </cell>
          <cell r="G1124">
            <v>0</v>
          </cell>
          <cell r="H1124">
            <v>3</v>
          </cell>
          <cell r="I1124">
            <v>6</v>
          </cell>
          <cell r="J1124">
            <v>10</v>
          </cell>
        </row>
        <row r="1125">
          <cell r="B1125">
            <v>82122</v>
          </cell>
          <cell r="C1125">
            <v>0.57140000000000002</v>
          </cell>
          <cell r="D1125">
            <v>0.5544</v>
          </cell>
          <cell r="E1125">
            <v>1.7000000000000001E-2</v>
          </cell>
          <cell r="F1125">
            <v>0</v>
          </cell>
          <cell r="G1125">
            <v>0</v>
          </cell>
          <cell r="H1125">
            <v>3</v>
          </cell>
          <cell r="I1125">
            <v>6</v>
          </cell>
          <cell r="J1125">
            <v>10</v>
          </cell>
        </row>
        <row r="1126">
          <cell r="B1126">
            <v>82243</v>
          </cell>
          <cell r="C1126">
            <v>1.6516</v>
          </cell>
          <cell r="D1126">
            <v>1.2287999999999999</v>
          </cell>
          <cell r="E1126">
            <v>4.5600000000000002E-2</v>
          </cell>
          <cell r="F1126">
            <v>0</v>
          </cell>
          <cell r="G1126">
            <v>0.37730000000000002</v>
          </cell>
          <cell r="H1126">
            <v>3</v>
          </cell>
          <cell r="I1126">
            <v>6</v>
          </cell>
          <cell r="J1126">
            <v>10</v>
          </cell>
        </row>
        <row r="1127">
          <cell r="B1127">
            <v>0</v>
          </cell>
          <cell r="C1127">
            <v>0</v>
          </cell>
          <cell r="D1127">
            <v>0</v>
          </cell>
          <cell r="E1127">
            <v>0</v>
          </cell>
          <cell r="F1127">
            <v>0</v>
          </cell>
          <cell r="G1127">
            <v>0</v>
          </cell>
          <cell r="H1127">
            <v>3</v>
          </cell>
          <cell r="I1127">
            <v>6</v>
          </cell>
          <cell r="J1127">
            <v>10</v>
          </cell>
        </row>
        <row r="1128">
          <cell r="B1128">
            <v>0</v>
          </cell>
          <cell r="C1128">
            <v>0</v>
          </cell>
          <cell r="D1128">
            <v>0</v>
          </cell>
          <cell r="E1128">
            <v>0</v>
          </cell>
          <cell r="F1128">
            <v>0</v>
          </cell>
          <cell r="G1128">
            <v>0</v>
          </cell>
          <cell r="H1128">
            <v>3</v>
          </cell>
          <cell r="I1128">
            <v>6</v>
          </cell>
          <cell r="J1128">
            <v>10</v>
          </cell>
        </row>
        <row r="1129">
          <cell r="B1129">
            <v>0</v>
          </cell>
          <cell r="C1129">
            <v>0</v>
          </cell>
          <cell r="D1129">
            <v>0</v>
          </cell>
          <cell r="E1129">
            <v>0</v>
          </cell>
          <cell r="F1129">
            <v>0</v>
          </cell>
          <cell r="G1129">
            <v>0</v>
          </cell>
          <cell r="H1129">
            <v>3</v>
          </cell>
          <cell r="I1129">
            <v>6</v>
          </cell>
          <cell r="J1129">
            <v>10</v>
          </cell>
        </row>
        <row r="1130">
          <cell r="B1130">
            <v>0</v>
          </cell>
          <cell r="C1130">
            <v>0</v>
          </cell>
          <cell r="D1130">
            <v>0</v>
          </cell>
          <cell r="E1130">
            <v>0</v>
          </cell>
          <cell r="F1130">
            <v>0</v>
          </cell>
          <cell r="G1130">
            <v>0</v>
          </cell>
          <cell r="H1130">
            <v>3</v>
          </cell>
          <cell r="I1130">
            <v>6</v>
          </cell>
          <cell r="J1130">
            <v>10</v>
          </cell>
        </row>
        <row r="1131">
          <cell r="B1131">
            <v>0</v>
          </cell>
          <cell r="C1131">
            <v>0</v>
          </cell>
          <cell r="D1131">
            <v>0</v>
          </cell>
          <cell r="E1131">
            <v>0</v>
          </cell>
          <cell r="F1131">
            <v>0</v>
          </cell>
          <cell r="G1131">
            <v>0</v>
          </cell>
          <cell r="H1131">
            <v>3</v>
          </cell>
          <cell r="I1131">
            <v>6</v>
          </cell>
          <cell r="J1131">
            <v>10</v>
          </cell>
        </row>
        <row r="1132">
          <cell r="B1132">
            <v>0</v>
          </cell>
          <cell r="C1132">
            <v>0</v>
          </cell>
          <cell r="D1132">
            <v>0</v>
          </cell>
          <cell r="E1132">
            <v>0</v>
          </cell>
          <cell r="F1132">
            <v>0</v>
          </cell>
          <cell r="G1132">
            <v>0</v>
          </cell>
          <cell r="H1132">
            <v>3</v>
          </cell>
          <cell r="I1132">
            <v>6</v>
          </cell>
          <cell r="J1132">
            <v>10</v>
          </cell>
        </row>
        <row r="1133">
          <cell r="B1133">
            <v>0</v>
          </cell>
          <cell r="C1133">
            <v>0</v>
          </cell>
          <cell r="D1133">
            <v>0</v>
          </cell>
          <cell r="E1133">
            <v>0</v>
          </cell>
          <cell r="F1133">
            <v>0</v>
          </cell>
          <cell r="G1133">
            <v>0</v>
          </cell>
          <cell r="H1133">
            <v>3</v>
          </cell>
          <cell r="I1133">
            <v>6</v>
          </cell>
          <cell r="J1133">
            <v>10</v>
          </cell>
        </row>
        <row r="1134">
          <cell r="B1134">
            <v>0</v>
          </cell>
          <cell r="C1134">
            <v>0</v>
          </cell>
          <cell r="D1134">
            <v>0</v>
          </cell>
          <cell r="E1134">
            <v>0</v>
          </cell>
          <cell r="F1134">
            <v>0</v>
          </cell>
          <cell r="G1134">
            <v>0</v>
          </cell>
          <cell r="H1134">
            <v>3</v>
          </cell>
          <cell r="I1134">
            <v>6</v>
          </cell>
          <cell r="J1134">
            <v>10</v>
          </cell>
        </row>
        <row r="1135">
          <cell r="B1135">
            <v>0</v>
          </cell>
          <cell r="C1135">
            <v>0</v>
          </cell>
          <cell r="D1135">
            <v>0</v>
          </cell>
          <cell r="E1135">
            <v>0</v>
          </cell>
          <cell r="F1135">
            <v>0</v>
          </cell>
          <cell r="G1135">
            <v>0</v>
          </cell>
          <cell r="H1135">
            <v>3</v>
          </cell>
          <cell r="I1135">
            <v>6</v>
          </cell>
          <cell r="J1135">
            <v>10</v>
          </cell>
        </row>
        <row r="1136">
          <cell r="B1136">
            <v>0</v>
          </cell>
          <cell r="C1136">
            <v>0</v>
          </cell>
          <cell r="D1136">
            <v>0</v>
          </cell>
          <cell r="E1136">
            <v>0</v>
          </cell>
          <cell r="F1136">
            <v>0</v>
          </cell>
          <cell r="G1136">
            <v>0</v>
          </cell>
          <cell r="H1136">
            <v>3</v>
          </cell>
          <cell r="I1136">
            <v>6</v>
          </cell>
          <cell r="J1136">
            <v>10</v>
          </cell>
        </row>
        <row r="1137">
          <cell r="B1137">
            <v>0</v>
          </cell>
          <cell r="C1137">
            <v>0</v>
          </cell>
          <cell r="D1137">
            <v>0</v>
          </cell>
          <cell r="E1137">
            <v>0</v>
          </cell>
          <cell r="F1137">
            <v>0</v>
          </cell>
          <cell r="G1137">
            <v>0</v>
          </cell>
          <cell r="H1137">
            <v>3</v>
          </cell>
          <cell r="I1137">
            <v>6</v>
          </cell>
          <cell r="J1137">
            <v>10</v>
          </cell>
        </row>
        <row r="1138">
          <cell r="B1138">
            <v>0</v>
          </cell>
          <cell r="C1138">
            <v>0</v>
          </cell>
          <cell r="D1138">
            <v>0</v>
          </cell>
          <cell r="E1138">
            <v>0</v>
          </cell>
          <cell r="F1138">
            <v>0</v>
          </cell>
          <cell r="G1138">
            <v>0</v>
          </cell>
          <cell r="I1138">
            <v>6</v>
          </cell>
          <cell r="J1138">
            <v>10</v>
          </cell>
        </row>
        <row r="1139">
          <cell r="B1139">
            <v>82243</v>
          </cell>
          <cell r="C1139">
            <v>1.6516</v>
          </cell>
          <cell r="D1139">
            <v>1.2287999999999999</v>
          </cell>
          <cell r="E1139">
            <v>4.5600000000000002E-2</v>
          </cell>
          <cell r="F1139">
            <v>0</v>
          </cell>
          <cell r="G1139">
            <v>0.37730000000000002</v>
          </cell>
          <cell r="J1139">
            <v>10</v>
          </cell>
        </row>
        <row r="1141">
          <cell r="B1141" t="str">
            <v>Evolução DEC Conjunto Vila Matilde</v>
          </cell>
        </row>
        <row r="1142">
          <cell r="B1142" t="str">
            <v>CONSUM</v>
          </cell>
          <cell r="C1142" t="str">
            <v>TOTAL</v>
          </cell>
          <cell r="D1142" t="str">
            <v>NPROG</v>
          </cell>
          <cell r="E1142" t="str">
            <v>PROG</v>
          </cell>
          <cell r="F1142" t="str">
            <v>SUBT INT</v>
          </cell>
          <cell r="G1142" t="str">
            <v>SUBT EXT</v>
          </cell>
          <cell r="H1142" t="str">
            <v>Padrão Mensal = 2,7</v>
          </cell>
          <cell r="I1142" t="str">
            <v>Padrão Trimestral = 5,4</v>
          </cell>
          <cell r="J1142" t="str">
            <v>Padrão Anual = 9</v>
          </cell>
        </row>
        <row r="1143">
          <cell r="B1143">
            <v>86155</v>
          </cell>
          <cell r="C1143">
            <v>2.5074000000000001</v>
          </cell>
          <cell r="D1143">
            <v>1.6613</v>
          </cell>
          <cell r="E1143">
            <v>9.1999999999999998E-3</v>
          </cell>
          <cell r="F1143">
            <v>0.83689999999999998</v>
          </cell>
          <cell r="G1143">
            <v>0</v>
          </cell>
          <cell r="H1143">
            <v>2.7</v>
          </cell>
          <cell r="I1143">
            <v>5.4</v>
          </cell>
          <cell r="J1143">
            <v>9</v>
          </cell>
        </row>
        <row r="1144">
          <cell r="B1144">
            <v>86311</v>
          </cell>
          <cell r="C1144">
            <v>0.46760000000000002</v>
          </cell>
          <cell r="D1144">
            <v>0.40910000000000002</v>
          </cell>
          <cell r="E1144">
            <v>5.5899999999999998E-2</v>
          </cell>
          <cell r="F1144">
            <v>2.5999999999999999E-3</v>
          </cell>
          <cell r="G1144">
            <v>0</v>
          </cell>
          <cell r="H1144">
            <v>2.7</v>
          </cell>
          <cell r="I1144">
            <v>5.4</v>
          </cell>
          <cell r="J1144">
            <v>9</v>
          </cell>
        </row>
        <row r="1145">
          <cell r="B1145">
            <v>86100</v>
          </cell>
          <cell r="C1145">
            <v>6.7199999999999996E-2</v>
          </cell>
          <cell r="D1145">
            <v>5.7299999999999997E-2</v>
          </cell>
          <cell r="E1145">
            <v>9.9000000000000008E-3</v>
          </cell>
          <cell r="F1145">
            <v>0</v>
          </cell>
          <cell r="G1145">
            <v>0</v>
          </cell>
          <cell r="H1145">
            <v>2.7</v>
          </cell>
          <cell r="I1145">
            <v>5.4</v>
          </cell>
          <cell r="J1145">
            <v>9</v>
          </cell>
        </row>
        <row r="1146">
          <cell r="B1146">
            <v>86189</v>
          </cell>
          <cell r="C1146">
            <v>3.0417999999999998</v>
          </cell>
          <cell r="D1146">
            <v>2.1276000000000002</v>
          </cell>
          <cell r="E1146">
            <v>7.51E-2</v>
          </cell>
          <cell r="F1146">
            <v>0.83919999999999995</v>
          </cell>
          <cell r="G1146">
            <v>0</v>
          </cell>
          <cell r="H1146">
            <v>2.7</v>
          </cell>
          <cell r="I1146">
            <v>5.4</v>
          </cell>
          <cell r="J1146">
            <v>9</v>
          </cell>
        </row>
        <row r="1147">
          <cell r="B1147">
            <v>0</v>
          </cell>
          <cell r="C1147">
            <v>0</v>
          </cell>
          <cell r="D1147">
            <v>0</v>
          </cell>
          <cell r="E1147">
            <v>0</v>
          </cell>
          <cell r="F1147">
            <v>0</v>
          </cell>
          <cell r="G1147">
            <v>0</v>
          </cell>
          <cell r="H1147">
            <v>2.7</v>
          </cell>
          <cell r="I1147">
            <v>5.4</v>
          </cell>
          <cell r="J1147">
            <v>9</v>
          </cell>
        </row>
        <row r="1148">
          <cell r="B1148">
            <v>0</v>
          </cell>
          <cell r="C1148">
            <v>0</v>
          </cell>
          <cell r="D1148">
            <v>0</v>
          </cell>
          <cell r="E1148">
            <v>0</v>
          </cell>
          <cell r="F1148">
            <v>0</v>
          </cell>
          <cell r="G1148">
            <v>0</v>
          </cell>
          <cell r="H1148">
            <v>2.7</v>
          </cell>
          <cell r="I1148">
            <v>5.4</v>
          </cell>
          <cell r="J1148">
            <v>9</v>
          </cell>
        </row>
        <row r="1149">
          <cell r="B1149">
            <v>0</v>
          </cell>
          <cell r="C1149">
            <v>0</v>
          </cell>
          <cell r="D1149">
            <v>0</v>
          </cell>
          <cell r="E1149">
            <v>0</v>
          </cell>
          <cell r="F1149">
            <v>0</v>
          </cell>
          <cell r="G1149">
            <v>0</v>
          </cell>
          <cell r="H1149">
            <v>2.7</v>
          </cell>
          <cell r="I1149">
            <v>5.4</v>
          </cell>
          <cell r="J1149">
            <v>9</v>
          </cell>
        </row>
        <row r="1150">
          <cell r="B1150">
            <v>0</v>
          </cell>
          <cell r="C1150">
            <v>0</v>
          </cell>
          <cell r="D1150">
            <v>0</v>
          </cell>
          <cell r="E1150">
            <v>0</v>
          </cell>
          <cell r="F1150">
            <v>0</v>
          </cell>
          <cell r="G1150">
            <v>0</v>
          </cell>
          <cell r="H1150">
            <v>2.7</v>
          </cell>
          <cell r="I1150">
            <v>5.4</v>
          </cell>
          <cell r="J1150">
            <v>9</v>
          </cell>
        </row>
        <row r="1151">
          <cell r="B1151">
            <v>0</v>
          </cell>
          <cell r="C1151">
            <v>0</v>
          </cell>
          <cell r="D1151">
            <v>0</v>
          </cell>
          <cell r="E1151">
            <v>0</v>
          </cell>
          <cell r="F1151">
            <v>0</v>
          </cell>
          <cell r="G1151">
            <v>0</v>
          </cell>
          <cell r="H1151">
            <v>2.7</v>
          </cell>
          <cell r="I1151">
            <v>5.4</v>
          </cell>
          <cell r="J1151">
            <v>9</v>
          </cell>
        </row>
        <row r="1152">
          <cell r="B1152">
            <v>0</v>
          </cell>
          <cell r="C1152">
            <v>0</v>
          </cell>
          <cell r="D1152">
            <v>0</v>
          </cell>
          <cell r="E1152">
            <v>0</v>
          </cell>
          <cell r="F1152">
            <v>0</v>
          </cell>
          <cell r="G1152">
            <v>0</v>
          </cell>
          <cell r="H1152">
            <v>2.7</v>
          </cell>
          <cell r="I1152">
            <v>5.4</v>
          </cell>
          <cell r="J1152">
            <v>9</v>
          </cell>
        </row>
        <row r="1153">
          <cell r="B1153">
            <v>0</v>
          </cell>
          <cell r="C1153">
            <v>0</v>
          </cell>
          <cell r="D1153">
            <v>0</v>
          </cell>
          <cell r="E1153">
            <v>0</v>
          </cell>
          <cell r="F1153">
            <v>0</v>
          </cell>
          <cell r="G1153">
            <v>0</v>
          </cell>
          <cell r="H1153">
            <v>2.7</v>
          </cell>
          <cell r="I1153">
            <v>5.4</v>
          </cell>
          <cell r="J1153">
            <v>9</v>
          </cell>
        </row>
        <row r="1154">
          <cell r="B1154">
            <v>0</v>
          </cell>
          <cell r="C1154">
            <v>0</v>
          </cell>
          <cell r="D1154">
            <v>0</v>
          </cell>
          <cell r="E1154">
            <v>0</v>
          </cell>
          <cell r="F1154">
            <v>0</v>
          </cell>
          <cell r="G1154">
            <v>0</v>
          </cell>
          <cell r="H1154">
            <v>2.7</v>
          </cell>
          <cell r="I1154">
            <v>5.4</v>
          </cell>
          <cell r="J1154">
            <v>9</v>
          </cell>
        </row>
        <row r="1155">
          <cell r="B1155">
            <v>0</v>
          </cell>
          <cell r="C1155">
            <v>0</v>
          </cell>
          <cell r="D1155">
            <v>0</v>
          </cell>
          <cell r="E1155">
            <v>0</v>
          </cell>
          <cell r="F1155">
            <v>0</v>
          </cell>
          <cell r="G1155">
            <v>0</v>
          </cell>
          <cell r="H1155">
            <v>2.7</v>
          </cell>
          <cell r="I1155">
            <v>5.4</v>
          </cell>
          <cell r="J1155">
            <v>9</v>
          </cell>
        </row>
        <row r="1156">
          <cell r="B1156">
            <v>0</v>
          </cell>
          <cell r="C1156">
            <v>0</v>
          </cell>
          <cell r="D1156">
            <v>0</v>
          </cell>
          <cell r="E1156">
            <v>0</v>
          </cell>
          <cell r="F1156">
            <v>0</v>
          </cell>
          <cell r="G1156">
            <v>0</v>
          </cell>
          <cell r="H1156">
            <v>2.7</v>
          </cell>
          <cell r="I1156">
            <v>5.4</v>
          </cell>
          <cell r="J1156">
            <v>9</v>
          </cell>
        </row>
        <row r="1157">
          <cell r="B1157">
            <v>0</v>
          </cell>
          <cell r="C1157">
            <v>0</v>
          </cell>
          <cell r="D1157">
            <v>0</v>
          </cell>
          <cell r="E1157">
            <v>0</v>
          </cell>
          <cell r="F1157">
            <v>0</v>
          </cell>
          <cell r="G1157">
            <v>0</v>
          </cell>
          <cell r="H1157">
            <v>2.7</v>
          </cell>
          <cell r="I1157">
            <v>5.4</v>
          </cell>
          <cell r="J1157">
            <v>9</v>
          </cell>
        </row>
        <row r="1158">
          <cell r="B1158">
            <v>0</v>
          </cell>
          <cell r="C1158">
            <v>0</v>
          </cell>
          <cell r="D1158">
            <v>0</v>
          </cell>
          <cell r="E1158">
            <v>0</v>
          </cell>
          <cell r="F1158">
            <v>0</v>
          </cell>
          <cell r="G1158">
            <v>0</v>
          </cell>
          <cell r="I1158">
            <v>5.4</v>
          </cell>
          <cell r="J1158">
            <v>9</v>
          </cell>
        </row>
        <row r="1159">
          <cell r="B1159">
            <v>86189</v>
          </cell>
          <cell r="C1159">
            <v>3.0417999999999998</v>
          </cell>
          <cell r="D1159">
            <v>2.1276000000000002</v>
          </cell>
          <cell r="E1159">
            <v>7.51E-2</v>
          </cell>
          <cell r="F1159">
            <v>0.83919999999999995</v>
          </cell>
          <cell r="G1159">
            <v>0</v>
          </cell>
          <cell r="J1159">
            <v>9</v>
          </cell>
        </row>
        <row r="1161">
          <cell r="B1161" t="str">
            <v>Evolução DEC Conjunto Vila Prudente</v>
          </cell>
        </row>
        <row r="1162">
          <cell r="B1162" t="str">
            <v>CONSUM</v>
          </cell>
          <cell r="C1162" t="str">
            <v>TOTAL</v>
          </cell>
          <cell r="D1162" t="str">
            <v>NPROG</v>
          </cell>
          <cell r="E1162" t="str">
            <v>PROG</v>
          </cell>
          <cell r="F1162" t="str">
            <v>SUBT INT</v>
          </cell>
          <cell r="G1162" t="str">
            <v>SUBT EXT</v>
          </cell>
          <cell r="H1162" t="str">
            <v>Padrão Mensal = 2,5</v>
          </cell>
          <cell r="I1162" t="str">
            <v>Padrão Trimestral = 4,8</v>
          </cell>
          <cell r="J1162" t="str">
            <v>Padrão Anual = 8</v>
          </cell>
        </row>
        <row r="1163">
          <cell r="B1163">
            <v>122205</v>
          </cell>
          <cell r="C1163">
            <v>0.61670000000000003</v>
          </cell>
          <cell r="D1163">
            <v>0.36820000000000003</v>
          </cell>
          <cell r="E1163">
            <v>3.3500000000000002E-2</v>
          </cell>
          <cell r="F1163">
            <v>0.215</v>
          </cell>
          <cell r="G1163">
            <v>0</v>
          </cell>
          <cell r="H1163">
            <v>2.5</v>
          </cell>
          <cell r="I1163">
            <v>4.8</v>
          </cell>
          <cell r="J1163">
            <v>8</v>
          </cell>
        </row>
        <row r="1164">
          <cell r="B1164">
            <v>122580</v>
          </cell>
          <cell r="C1164">
            <v>0.32769999999999999</v>
          </cell>
          <cell r="D1164">
            <v>0.2545</v>
          </cell>
          <cell r="E1164">
            <v>6.9400000000000003E-2</v>
          </cell>
          <cell r="F1164">
            <v>3.8E-3</v>
          </cell>
          <cell r="G1164">
            <v>0</v>
          </cell>
          <cell r="H1164">
            <v>2.5</v>
          </cell>
          <cell r="I1164">
            <v>4.8</v>
          </cell>
          <cell r="J1164">
            <v>8</v>
          </cell>
        </row>
        <row r="1165">
          <cell r="B1165">
            <v>122096</v>
          </cell>
          <cell r="C1165">
            <v>0.29899999999999999</v>
          </cell>
          <cell r="D1165">
            <v>0.24610000000000001</v>
          </cell>
          <cell r="E1165">
            <v>5.28E-2</v>
          </cell>
          <cell r="F1165">
            <v>0</v>
          </cell>
          <cell r="G1165">
            <v>0</v>
          </cell>
          <cell r="H1165">
            <v>2.5</v>
          </cell>
          <cell r="I1165">
            <v>4.8</v>
          </cell>
          <cell r="J1165">
            <v>8</v>
          </cell>
        </row>
        <row r="1166">
          <cell r="B1166">
            <v>122294</v>
          </cell>
          <cell r="C1166">
            <v>1.2432000000000001</v>
          </cell>
          <cell r="D1166">
            <v>0.86870000000000003</v>
          </cell>
          <cell r="E1166">
            <v>0.15579999999999999</v>
          </cell>
          <cell r="F1166">
            <v>0.21870000000000001</v>
          </cell>
          <cell r="G1166">
            <v>0</v>
          </cell>
          <cell r="H1166">
            <v>2.5</v>
          </cell>
          <cell r="I1166">
            <v>4.8</v>
          </cell>
          <cell r="J1166">
            <v>8</v>
          </cell>
        </row>
        <row r="1167">
          <cell r="B1167">
            <v>0</v>
          </cell>
          <cell r="C1167">
            <v>0</v>
          </cell>
          <cell r="D1167">
            <v>0</v>
          </cell>
          <cell r="E1167">
            <v>0</v>
          </cell>
          <cell r="F1167">
            <v>0</v>
          </cell>
          <cell r="G1167">
            <v>0</v>
          </cell>
          <cell r="H1167">
            <v>2.5</v>
          </cell>
          <cell r="I1167">
            <v>4.8</v>
          </cell>
          <cell r="J1167">
            <v>8</v>
          </cell>
        </row>
        <row r="1168">
          <cell r="B1168">
            <v>0</v>
          </cell>
          <cell r="C1168">
            <v>0</v>
          </cell>
          <cell r="D1168">
            <v>0</v>
          </cell>
          <cell r="E1168">
            <v>0</v>
          </cell>
          <cell r="F1168">
            <v>0</v>
          </cell>
          <cell r="G1168">
            <v>0</v>
          </cell>
          <cell r="H1168">
            <v>2.5</v>
          </cell>
          <cell r="I1168">
            <v>4.8</v>
          </cell>
          <cell r="J1168">
            <v>8</v>
          </cell>
        </row>
        <row r="1169">
          <cell r="B1169">
            <v>0</v>
          </cell>
          <cell r="C1169">
            <v>0</v>
          </cell>
          <cell r="D1169">
            <v>0</v>
          </cell>
          <cell r="E1169">
            <v>0</v>
          </cell>
          <cell r="F1169">
            <v>0</v>
          </cell>
          <cell r="G1169">
            <v>0</v>
          </cell>
          <cell r="H1169">
            <v>2.5</v>
          </cell>
          <cell r="I1169">
            <v>4.8</v>
          </cell>
          <cell r="J1169">
            <v>8</v>
          </cell>
        </row>
        <row r="1170">
          <cell r="B1170">
            <v>0</v>
          </cell>
          <cell r="C1170">
            <v>0</v>
          </cell>
          <cell r="D1170">
            <v>0</v>
          </cell>
          <cell r="E1170">
            <v>0</v>
          </cell>
          <cell r="F1170">
            <v>0</v>
          </cell>
          <cell r="G1170">
            <v>0</v>
          </cell>
          <cell r="H1170">
            <v>2.5</v>
          </cell>
          <cell r="I1170">
            <v>4.8</v>
          </cell>
          <cell r="J1170">
            <v>8</v>
          </cell>
        </row>
        <row r="1171">
          <cell r="B1171">
            <v>0</v>
          </cell>
          <cell r="C1171">
            <v>0</v>
          </cell>
          <cell r="D1171">
            <v>0</v>
          </cell>
          <cell r="E1171">
            <v>0</v>
          </cell>
          <cell r="F1171">
            <v>0</v>
          </cell>
          <cell r="G1171">
            <v>0</v>
          </cell>
          <cell r="H1171">
            <v>2.5</v>
          </cell>
          <cell r="I1171">
            <v>4.8</v>
          </cell>
          <cell r="J1171">
            <v>8</v>
          </cell>
        </row>
        <row r="1172">
          <cell r="B1172">
            <v>0</v>
          </cell>
          <cell r="C1172">
            <v>0</v>
          </cell>
          <cell r="D1172">
            <v>0</v>
          </cell>
          <cell r="E1172">
            <v>0</v>
          </cell>
          <cell r="F1172">
            <v>0</v>
          </cell>
          <cell r="G1172">
            <v>0</v>
          </cell>
          <cell r="H1172">
            <v>2.5</v>
          </cell>
          <cell r="I1172">
            <v>4.8</v>
          </cell>
          <cell r="J1172">
            <v>8</v>
          </cell>
        </row>
        <row r="1173">
          <cell r="B1173">
            <v>0</v>
          </cell>
          <cell r="C1173">
            <v>0</v>
          </cell>
          <cell r="D1173">
            <v>0</v>
          </cell>
          <cell r="E1173">
            <v>0</v>
          </cell>
          <cell r="F1173">
            <v>0</v>
          </cell>
          <cell r="G1173">
            <v>0</v>
          </cell>
          <cell r="H1173">
            <v>2.5</v>
          </cell>
          <cell r="I1173">
            <v>4.8</v>
          </cell>
          <cell r="J1173">
            <v>8</v>
          </cell>
        </row>
        <row r="1174">
          <cell r="B1174">
            <v>0</v>
          </cell>
          <cell r="C1174">
            <v>0</v>
          </cell>
          <cell r="D1174">
            <v>0</v>
          </cell>
          <cell r="E1174">
            <v>0</v>
          </cell>
          <cell r="F1174">
            <v>0</v>
          </cell>
          <cell r="G1174">
            <v>0</v>
          </cell>
          <cell r="H1174">
            <v>2.5</v>
          </cell>
          <cell r="I1174">
            <v>4.8</v>
          </cell>
          <cell r="J1174">
            <v>8</v>
          </cell>
        </row>
        <row r="1175">
          <cell r="B1175">
            <v>0</v>
          </cell>
          <cell r="C1175">
            <v>0</v>
          </cell>
          <cell r="D1175">
            <v>0</v>
          </cell>
          <cell r="E1175">
            <v>0</v>
          </cell>
          <cell r="F1175">
            <v>0</v>
          </cell>
          <cell r="G1175">
            <v>0</v>
          </cell>
          <cell r="H1175">
            <v>2.5</v>
          </cell>
          <cell r="I1175">
            <v>4.8</v>
          </cell>
          <cell r="J1175">
            <v>8</v>
          </cell>
        </row>
        <row r="1176">
          <cell r="B1176">
            <v>0</v>
          </cell>
          <cell r="C1176">
            <v>0</v>
          </cell>
          <cell r="D1176">
            <v>0</v>
          </cell>
          <cell r="E1176">
            <v>0</v>
          </cell>
          <cell r="F1176">
            <v>0</v>
          </cell>
          <cell r="G1176">
            <v>0</v>
          </cell>
          <cell r="H1176">
            <v>2.5</v>
          </cell>
          <cell r="I1176">
            <v>4.8</v>
          </cell>
          <cell r="J1176">
            <v>8</v>
          </cell>
        </row>
        <row r="1177">
          <cell r="B1177">
            <v>0</v>
          </cell>
          <cell r="C1177">
            <v>0</v>
          </cell>
          <cell r="D1177">
            <v>0</v>
          </cell>
          <cell r="E1177">
            <v>0</v>
          </cell>
          <cell r="F1177">
            <v>0</v>
          </cell>
          <cell r="G1177">
            <v>0</v>
          </cell>
          <cell r="H1177">
            <v>2.5</v>
          </cell>
          <cell r="I1177">
            <v>4.8</v>
          </cell>
          <cell r="J1177">
            <v>8</v>
          </cell>
        </row>
        <row r="1178">
          <cell r="B1178">
            <v>0</v>
          </cell>
          <cell r="C1178">
            <v>0</v>
          </cell>
          <cell r="D1178">
            <v>0</v>
          </cell>
          <cell r="E1178">
            <v>0</v>
          </cell>
          <cell r="F1178">
            <v>0</v>
          </cell>
          <cell r="G1178">
            <v>0</v>
          </cell>
          <cell r="I1178">
            <v>4.8</v>
          </cell>
          <cell r="J1178">
            <v>8</v>
          </cell>
        </row>
        <row r="1179">
          <cell r="B1179">
            <v>122294</v>
          </cell>
          <cell r="C1179">
            <v>1.2432000000000001</v>
          </cell>
          <cell r="D1179">
            <v>0.86870000000000003</v>
          </cell>
          <cell r="E1179">
            <v>0.15579999999999999</v>
          </cell>
          <cell r="F1179">
            <v>0.21870000000000001</v>
          </cell>
          <cell r="G1179">
            <v>0</v>
          </cell>
          <cell r="J1179">
            <v>8</v>
          </cell>
        </row>
        <row r="1181">
          <cell r="B1181" t="str">
            <v>Evolução DEC Total da Eletropaulo</v>
          </cell>
        </row>
        <row r="1182">
          <cell r="B1182" t="str">
            <v>CONSUM</v>
          </cell>
          <cell r="C1182" t="str">
            <v>TOTAL</v>
          </cell>
          <cell r="D1182" t="str">
            <v>NPROG</v>
          </cell>
          <cell r="E1182" t="str">
            <v>PROG</v>
          </cell>
          <cell r="F1182" t="str">
            <v>SUBT INT</v>
          </cell>
          <cell r="G1182" t="str">
            <v>SUBT EXT</v>
          </cell>
          <cell r="H1182" t="str">
            <v>Padrão Mensal = 2,1</v>
          </cell>
          <cell r="J1182" t="str">
            <v>Padrão Anual = 12,57</v>
          </cell>
        </row>
        <row r="1183">
          <cell r="B1183">
            <v>5236496</v>
          </cell>
          <cell r="C1183">
            <v>1.7107000000000001</v>
          </cell>
          <cell r="D1183">
            <v>1.5265</v>
          </cell>
          <cell r="E1183">
            <v>5.7700000000000001E-2</v>
          </cell>
          <cell r="F1183">
            <v>0.1082</v>
          </cell>
          <cell r="G1183">
            <v>1.83E-2</v>
          </cell>
          <cell r="H1183">
            <v>2.1</v>
          </cell>
          <cell r="I1183" t="e">
            <v>#N/A</v>
          </cell>
          <cell r="J1183">
            <v>12.57</v>
          </cell>
        </row>
        <row r="1184">
          <cell r="B1184">
            <v>5267727</v>
          </cell>
          <cell r="C1184">
            <v>0.8478</v>
          </cell>
          <cell r="D1184">
            <v>0.71730000000000005</v>
          </cell>
          <cell r="E1184">
            <v>5.4899999999999997E-2</v>
          </cell>
          <cell r="F1184">
            <v>7.5700000000000003E-2</v>
          </cell>
          <cell r="G1184">
            <v>0</v>
          </cell>
          <cell r="H1184">
            <v>2.1</v>
          </cell>
          <cell r="I1184" t="e">
            <v>#N/A</v>
          </cell>
          <cell r="J1184">
            <v>12.57</v>
          </cell>
        </row>
        <row r="1185">
          <cell r="B1185">
            <v>5246493</v>
          </cell>
          <cell r="C1185">
            <v>0.57640000000000002</v>
          </cell>
          <cell r="D1185">
            <v>0.48770000000000002</v>
          </cell>
          <cell r="E1185">
            <v>6.7000000000000004E-2</v>
          </cell>
          <cell r="F1185">
            <v>2.1700000000000001E-2</v>
          </cell>
          <cell r="G1185">
            <v>0</v>
          </cell>
          <cell r="H1185">
            <v>2.1</v>
          </cell>
          <cell r="I1185" t="e">
            <v>#N/A</v>
          </cell>
          <cell r="J1185">
            <v>12.57</v>
          </cell>
        </row>
        <row r="1186">
          <cell r="B1186">
            <v>5250239</v>
          </cell>
          <cell r="C1186">
            <v>3.1328</v>
          </cell>
          <cell r="D1186">
            <v>2.7294999999999998</v>
          </cell>
          <cell r="E1186">
            <v>0.17960000000000001</v>
          </cell>
          <cell r="F1186">
            <v>0.2056</v>
          </cell>
          <cell r="G1186">
            <v>1.83E-2</v>
          </cell>
          <cell r="H1186">
            <v>2.1</v>
          </cell>
          <cell r="I1186" t="e">
            <v>#N/A</v>
          </cell>
          <cell r="J1186">
            <v>12.57</v>
          </cell>
        </row>
        <row r="1187">
          <cell r="B1187">
            <v>0</v>
          </cell>
          <cell r="C1187">
            <v>0</v>
          </cell>
          <cell r="D1187">
            <v>0</v>
          </cell>
          <cell r="E1187">
            <v>0</v>
          </cell>
          <cell r="F1187">
            <v>0</v>
          </cell>
          <cell r="G1187">
            <v>0</v>
          </cell>
          <cell r="H1187">
            <v>2.1</v>
          </cell>
          <cell r="I1187" t="e">
            <v>#N/A</v>
          </cell>
          <cell r="J1187">
            <v>12.57</v>
          </cell>
        </row>
        <row r="1188">
          <cell r="B1188">
            <v>0</v>
          </cell>
          <cell r="C1188">
            <v>0</v>
          </cell>
          <cell r="D1188">
            <v>0</v>
          </cell>
          <cell r="E1188">
            <v>0</v>
          </cell>
          <cell r="F1188">
            <v>0</v>
          </cell>
          <cell r="G1188">
            <v>0</v>
          </cell>
          <cell r="H1188">
            <v>2.1</v>
          </cell>
          <cell r="I1188" t="e">
            <v>#N/A</v>
          </cell>
          <cell r="J1188">
            <v>12.57</v>
          </cell>
        </row>
        <row r="1189">
          <cell r="B1189">
            <v>0</v>
          </cell>
          <cell r="C1189">
            <v>0</v>
          </cell>
          <cell r="D1189">
            <v>0</v>
          </cell>
          <cell r="E1189">
            <v>0</v>
          </cell>
          <cell r="F1189">
            <v>0</v>
          </cell>
          <cell r="G1189">
            <v>0</v>
          </cell>
          <cell r="H1189">
            <v>2.1</v>
          </cell>
          <cell r="I1189" t="e">
            <v>#N/A</v>
          </cell>
          <cell r="J1189">
            <v>12.57</v>
          </cell>
        </row>
        <row r="1190">
          <cell r="B1190">
            <v>0</v>
          </cell>
          <cell r="C1190">
            <v>0</v>
          </cell>
          <cell r="D1190">
            <v>0</v>
          </cell>
          <cell r="E1190">
            <v>0</v>
          </cell>
          <cell r="F1190">
            <v>0</v>
          </cell>
          <cell r="G1190">
            <v>0</v>
          </cell>
          <cell r="H1190">
            <v>2.1</v>
          </cell>
          <cell r="I1190" t="e">
            <v>#N/A</v>
          </cell>
          <cell r="J1190">
            <v>12.57</v>
          </cell>
        </row>
        <row r="1191">
          <cell r="B1191">
            <v>0</v>
          </cell>
          <cell r="C1191">
            <v>0</v>
          </cell>
          <cell r="D1191">
            <v>0</v>
          </cell>
          <cell r="E1191">
            <v>0</v>
          </cell>
          <cell r="F1191">
            <v>0</v>
          </cell>
          <cell r="G1191">
            <v>0</v>
          </cell>
          <cell r="H1191">
            <v>2.1</v>
          </cell>
          <cell r="I1191" t="e">
            <v>#N/A</v>
          </cell>
          <cell r="J1191">
            <v>12.57</v>
          </cell>
        </row>
        <row r="1192">
          <cell r="B1192">
            <v>0</v>
          </cell>
          <cell r="C1192">
            <v>0</v>
          </cell>
          <cell r="D1192">
            <v>0</v>
          </cell>
          <cell r="E1192">
            <v>0</v>
          </cell>
          <cell r="F1192">
            <v>0</v>
          </cell>
          <cell r="G1192">
            <v>0</v>
          </cell>
          <cell r="H1192">
            <v>2.1</v>
          </cell>
          <cell r="I1192" t="e">
            <v>#N/A</v>
          </cell>
          <cell r="J1192">
            <v>12.57</v>
          </cell>
        </row>
        <row r="1193">
          <cell r="B1193">
            <v>0</v>
          </cell>
          <cell r="C1193">
            <v>0</v>
          </cell>
          <cell r="D1193">
            <v>0</v>
          </cell>
          <cell r="E1193">
            <v>0</v>
          </cell>
          <cell r="F1193">
            <v>0</v>
          </cell>
          <cell r="G1193">
            <v>0</v>
          </cell>
          <cell r="H1193">
            <v>2.1</v>
          </cell>
          <cell r="I1193" t="e">
            <v>#N/A</v>
          </cell>
          <cell r="J1193">
            <v>12.57</v>
          </cell>
        </row>
        <row r="1194">
          <cell r="B1194">
            <v>0</v>
          </cell>
          <cell r="C1194">
            <v>0</v>
          </cell>
          <cell r="D1194">
            <v>0</v>
          </cell>
          <cell r="E1194">
            <v>0</v>
          </cell>
          <cell r="F1194">
            <v>0</v>
          </cell>
          <cell r="G1194">
            <v>0</v>
          </cell>
          <cell r="H1194">
            <v>2.1</v>
          </cell>
          <cell r="I1194" t="e">
            <v>#N/A</v>
          </cell>
          <cell r="J1194">
            <v>12.57</v>
          </cell>
        </row>
        <row r="1195">
          <cell r="B1195">
            <v>0</v>
          </cell>
          <cell r="C1195">
            <v>0</v>
          </cell>
          <cell r="D1195">
            <v>0</v>
          </cell>
          <cell r="E1195">
            <v>0</v>
          </cell>
          <cell r="F1195">
            <v>0</v>
          </cell>
          <cell r="G1195">
            <v>0</v>
          </cell>
          <cell r="H1195">
            <v>2.1</v>
          </cell>
          <cell r="I1195" t="e">
            <v>#N/A</v>
          </cell>
          <cell r="J1195">
            <v>12.57</v>
          </cell>
        </row>
        <row r="1196">
          <cell r="B1196">
            <v>0</v>
          </cell>
          <cell r="C1196">
            <v>0</v>
          </cell>
          <cell r="D1196">
            <v>0</v>
          </cell>
          <cell r="E1196">
            <v>0</v>
          </cell>
          <cell r="F1196">
            <v>0</v>
          </cell>
          <cell r="G1196">
            <v>0</v>
          </cell>
          <cell r="H1196">
            <v>2.1</v>
          </cell>
          <cell r="I1196" t="e">
            <v>#N/A</v>
          </cell>
          <cell r="J1196">
            <v>12.57</v>
          </cell>
        </row>
        <row r="1197">
          <cell r="B1197">
            <v>0</v>
          </cell>
          <cell r="C1197">
            <v>0</v>
          </cell>
          <cell r="D1197">
            <v>0</v>
          </cell>
          <cell r="E1197">
            <v>0</v>
          </cell>
          <cell r="F1197">
            <v>0</v>
          </cell>
          <cell r="G1197">
            <v>0</v>
          </cell>
          <cell r="H1197">
            <v>2.1</v>
          </cell>
          <cell r="I1197" t="e">
            <v>#N/A</v>
          </cell>
          <cell r="J1197">
            <v>12.57</v>
          </cell>
        </row>
        <row r="1198">
          <cell r="B1198">
            <v>0</v>
          </cell>
          <cell r="C1198">
            <v>0</v>
          </cell>
          <cell r="D1198">
            <v>0</v>
          </cell>
          <cell r="E1198">
            <v>0</v>
          </cell>
          <cell r="F1198">
            <v>0</v>
          </cell>
          <cell r="G1198">
            <v>0</v>
          </cell>
          <cell r="H1198">
            <v>2.1</v>
          </cell>
          <cell r="I1198" t="e">
            <v>#N/A</v>
          </cell>
          <cell r="J1198">
            <v>12.57</v>
          </cell>
        </row>
        <row r="1199">
          <cell r="B1199">
            <v>5250239</v>
          </cell>
          <cell r="C1199">
            <v>3.1328</v>
          </cell>
          <cell r="D1199">
            <v>2.7294999999999998</v>
          </cell>
          <cell r="E1199">
            <v>0.17960000000000001</v>
          </cell>
          <cell r="F1199">
            <v>0.2056</v>
          </cell>
          <cell r="G1199">
            <v>1.83E-2</v>
          </cell>
          <cell r="I1199" t="e">
            <v>#N/A</v>
          </cell>
          <cell r="J1199">
            <v>12.57</v>
          </cell>
        </row>
      </sheetData>
      <sheetData sheetId="3" refreshError="1">
        <row r="21">
          <cell r="B21" t="str">
            <v>Evolução FEC Conjunto Aeroporto</v>
          </cell>
        </row>
        <row r="22">
          <cell r="B22" t="str">
            <v>CONSUM</v>
          </cell>
          <cell r="C22" t="str">
            <v>TOTAL</v>
          </cell>
          <cell r="D22" t="str">
            <v>NPROG</v>
          </cell>
          <cell r="E22" t="str">
            <v>PROG</v>
          </cell>
          <cell r="F22" t="str">
            <v>SUBT INT</v>
          </cell>
          <cell r="G22" t="str">
            <v>SUBT EXT</v>
          </cell>
          <cell r="H22" t="str">
            <v>Padrão Mensal = 2</v>
          </cell>
          <cell r="I22" t="str">
            <v>Padrão Trimestral = 3,6</v>
          </cell>
          <cell r="J22" t="str">
            <v>Padrão Anual = 6</v>
          </cell>
        </row>
        <row r="23">
          <cell r="B23">
            <v>148506</v>
          </cell>
          <cell r="C23">
            <v>0.61809999999999998</v>
          </cell>
          <cell r="D23">
            <v>0.61299999999999999</v>
          </cell>
          <cell r="E23">
            <v>5.1000000000000004E-3</v>
          </cell>
          <cell r="F23">
            <v>0</v>
          </cell>
          <cell r="G23">
            <v>0</v>
          </cell>
          <cell r="H23">
            <v>2</v>
          </cell>
          <cell r="I23">
            <v>3.6</v>
          </cell>
          <cell r="J23">
            <v>6</v>
          </cell>
        </row>
        <row r="24">
          <cell r="B24">
            <v>148500</v>
          </cell>
          <cell r="C24">
            <v>0.24220000000000003</v>
          </cell>
          <cell r="D24">
            <v>0.20050000000000001</v>
          </cell>
          <cell r="E24">
            <v>4.1700000000000001E-2</v>
          </cell>
          <cell r="F24">
            <v>0</v>
          </cell>
          <cell r="G24">
            <v>0</v>
          </cell>
          <cell r="H24">
            <v>2</v>
          </cell>
          <cell r="I24">
            <v>3.6</v>
          </cell>
          <cell r="J24">
            <v>6</v>
          </cell>
        </row>
        <row r="25">
          <cell r="B25">
            <v>147732</v>
          </cell>
          <cell r="C25">
            <v>0.19209999999999999</v>
          </cell>
          <cell r="D25">
            <v>0.1295</v>
          </cell>
          <cell r="E25">
            <v>4.3900000000000002E-2</v>
          </cell>
          <cell r="F25">
            <v>1.8700000000000001E-2</v>
          </cell>
          <cell r="G25">
            <v>0</v>
          </cell>
          <cell r="H25">
            <v>2</v>
          </cell>
          <cell r="I25">
            <v>3.6</v>
          </cell>
          <cell r="J25">
            <v>6</v>
          </cell>
        </row>
        <row r="26">
          <cell r="B26">
            <v>148246</v>
          </cell>
          <cell r="C26">
            <v>1.0531999999999999</v>
          </cell>
          <cell r="D26">
            <v>0.94399999999999995</v>
          </cell>
          <cell r="E26">
            <v>9.06E-2</v>
          </cell>
          <cell r="F26">
            <v>1.8599999999999998E-2</v>
          </cell>
          <cell r="G26">
            <v>0</v>
          </cell>
          <cell r="H26">
            <v>2</v>
          </cell>
          <cell r="I26">
            <v>3.6</v>
          </cell>
          <cell r="J26">
            <v>6</v>
          </cell>
        </row>
        <row r="27">
          <cell r="B27">
            <v>0</v>
          </cell>
          <cell r="C27">
            <v>0</v>
          </cell>
          <cell r="D27">
            <v>0</v>
          </cell>
          <cell r="E27">
            <v>0</v>
          </cell>
          <cell r="F27">
            <v>0</v>
          </cell>
          <cell r="G27">
            <v>0</v>
          </cell>
          <cell r="H27">
            <v>2</v>
          </cell>
          <cell r="I27">
            <v>3.6</v>
          </cell>
          <cell r="J27">
            <v>6</v>
          </cell>
        </row>
        <row r="28">
          <cell r="B28">
            <v>0</v>
          </cell>
          <cell r="C28">
            <v>0</v>
          </cell>
          <cell r="D28">
            <v>0</v>
          </cell>
          <cell r="E28">
            <v>0</v>
          </cell>
          <cell r="F28">
            <v>0</v>
          </cell>
          <cell r="G28">
            <v>0</v>
          </cell>
          <cell r="H28">
            <v>2</v>
          </cell>
          <cell r="I28">
            <v>3.6</v>
          </cell>
          <cell r="J28">
            <v>6</v>
          </cell>
        </row>
        <row r="29">
          <cell r="B29">
            <v>0</v>
          </cell>
          <cell r="C29">
            <v>0</v>
          </cell>
          <cell r="D29">
            <v>0</v>
          </cell>
          <cell r="E29">
            <v>0</v>
          </cell>
          <cell r="F29">
            <v>0</v>
          </cell>
          <cell r="G29">
            <v>0</v>
          </cell>
          <cell r="H29">
            <v>2</v>
          </cell>
          <cell r="I29">
            <v>3.6</v>
          </cell>
          <cell r="J29">
            <v>6</v>
          </cell>
        </row>
        <row r="30">
          <cell r="B30">
            <v>0</v>
          </cell>
          <cell r="C30">
            <v>0</v>
          </cell>
          <cell r="D30">
            <v>0</v>
          </cell>
          <cell r="E30">
            <v>0</v>
          </cell>
          <cell r="F30">
            <v>0</v>
          </cell>
          <cell r="G30">
            <v>0</v>
          </cell>
          <cell r="H30">
            <v>2</v>
          </cell>
          <cell r="I30">
            <v>3.6</v>
          </cell>
          <cell r="J30">
            <v>6</v>
          </cell>
        </row>
        <row r="31">
          <cell r="B31">
            <v>0</v>
          </cell>
          <cell r="C31">
            <v>0</v>
          </cell>
          <cell r="D31">
            <v>0</v>
          </cell>
          <cell r="E31">
            <v>0</v>
          </cell>
          <cell r="F31">
            <v>0</v>
          </cell>
          <cell r="G31">
            <v>0</v>
          </cell>
          <cell r="H31">
            <v>2</v>
          </cell>
          <cell r="I31">
            <v>3.6</v>
          </cell>
          <cell r="J31">
            <v>6</v>
          </cell>
        </row>
        <row r="32">
          <cell r="B32">
            <v>0</v>
          </cell>
          <cell r="C32">
            <v>0</v>
          </cell>
          <cell r="D32">
            <v>0</v>
          </cell>
          <cell r="E32">
            <v>0</v>
          </cell>
          <cell r="F32">
            <v>0</v>
          </cell>
          <cell r="G32">
            <v>0</v>
          </cell>
          <cell r="H32">
            <v>2</v>
          </cell>
          <cell r="I32">
            <v>3.6</v>
          </cell>
          <cell r="J32">
            <v>6</v>
          </cell>
        </row>
        <row r="33">
          <cell r="B33">
            <v>0</v>
          </cell>
          <cell r="C33">
            <v>0</v>
          </cell>
          <cell r="D33">
            <v>0</v>
          </cell>
          <cell r="E33">
            <v>0</v>
          </cell>
          <cell r="F33">
            <v>0</v>
          </cell>
          <cell r="G33">
            <v>0</v>
          </cell>
          <cell r="H33">
            <v>2</v>
          </cell>
          <cell r="I33">
            <v>3.6</v>
          </cell>
          <cell r="J33">
            <v>6</v>
          </cell>
        </row>
        <row r="34">
          <cell r="B34">
            <v>0</v>
          </cell>
          <cell r="C34">
            <v>0</v>
          </cell>
          <cell r="D34">
            <v>0</v>
          </cell>
          <cell r="E34">
            <v>0</v>
          </cell>
          <cell r="F34">
            <v>0</v>
          </cell>
          <cell r="G34">
            <v>0</v>
          </cell>
          <cell r="H34">
            <v>2</v>
          </cell>
          <cell r="I34">
            <v>3.6</v>
          </cell>
          <cell r="J34">
            <v>6</v>
          </cell>
        </row>
        <row r="35">
          <cell r="B35">
            <v>0</v>
          </cell>
          <cell r="C35">
            <v>0</v>
          </cell>
          <cell r="D35">
            <v>0</v>
          </cell>
          <cell r="E35">
            <v>0</v>
          </cell>
          <cell r="F35">
            <v>0</v>
          </cell>
          <cell r="G35">
            <v>0</v>
          </cell>
          <cell r="H35">
            <v>2</v>
          </cell>
          <cell r="I35">
            <v>3.6</v>
          </cell>
          <cell r="J35">
            <v>6</v>
          </cell>
        </row>
        <row r="36">
          <cell r="B36">
            <v>0</v>
          </cell>
          <cell r="C36">
            <v>0</v>
          </cell>
          <cell r="D36">
            <v>0</v>
          </cell>
          <cell r="E36">
            <v>0</v>
          </cell>
          <cell r="F36">
            <v>0</v>
          </cell>
          <cell r="G36">
            <v>0</v>
          </cell>
          <cell r="H36">
            <v>2</v>
          </cell>
          <cell r="I36">
            <v>3.6</v>
          </cell>
          <cell r="J36">
            <v>6</v>
          </cell>
        </row>
        <row r="37">
          <cell r="B37">
            <v>0</v>
          </cell>
          <cell r="C37">
            <v>0</v>
          </cell>
          <cell r="D37">
            <v>0</v>
          </cell>
          <cell r="E37">
            <v>0</v>
          </cell>
          <cell r="F37">
            <v>0</v>
          </cell>
          <cell r="G37">
            <v>0</v>
          </cell>
          <cell r="H37">
            <v>2</v>
          </cell>
          <cell r="I37">
            <v>3.6</v>
          </cell>
          <cell r="J37">
            <v>6</v>
          </cell>
        </row>
        <row r="38">
          <cell r="B38">
            <v>0</v>
          </cell>
          <cell r="C38">
            <v>0</v>
          </cell>
          <cell r="D38">
            <v>0</v>
          </cell>
          <cell r="E38">
            <v>0</v>
          </cell>
          <cell r="F38">
            <v>0</v>
          </cell>
          <cell r="G38">
            <v>0</v>
          </cell>
          <cell r="I38">
            <v>3.6</v>
          </cell>
          <cell r="J38">
            <v>6</v>
          </cell>
        </row>
        <row r="39">
          <cell r="B39">
            <v>148246</v>
          </cell>
          <cell r="C39">
            <v>1.0531999999999999</v>
          </cell>
          <cell r="D39">
            <v>0.94399999999999995</v>
          </cell>
          <cell r="E39">
            <v>9.06E-2</v>
          </cell>
          <cell r="F39">
            <v>1.8599999999999998E-2</v>
          </cell>
          <cell r="G39">
            <v>0</v>
          </cell>
          <cell r="J39">
            <v>6</v>
          </cell>
        </row>
        <row r="41">
          <cell r="B41" t="str">
            <v>Evolução FEC Conjunto Aricanduva</v>
          </cell>
        </row>
        <row r="42">
          <cell r="B42" t="str">
            <v>CONSUM</v>
          </cell>
          <cell r="C42" t="str">
            <v>TOTAL</v>
          </cell>
          <cell r="D42" t="str">
            <v>NPROG</v>
          </cell>
          <cell r="E42" t="str">
            <v>PROG</v>
          </cell>
          <cell r="F42" t="str">
            <v>SUBT INT</v>
          </cell>
          <cell r="G42" t="str">
            <v>SUBT EXT</v>
          </cell>
          <cell r="H42" t="str">
            <v>Padrão Mensal = 2,4</v>
          </cell>
          <cell r="I42" t="str">
            <v>Padrão Trimestral = 4,8</v>
          </cell>
          <cell r="J42" t="str">
            <v>Padrão Anual = 8</v>
          </cell>
        </row>
        <row r="43">
          <cell r="B43">
            <v>70659</v>
          </cell>
          <cell r="C43">
            <v>1.3861000000000001</v>
          </cell>
          <cell r="D43">
            <v>0.57789999999999997</v>
          </cell>
          <cell r="E43">
            <v>0</v>
          </cell>
          <cell r="F43">
            <v>0.80810000000000004</v>
          </cell>
          <cell r="G43">
            <v>0</v>
          </cell>
          <cell r="H43">
            <v>2.4</v>
          </cell>
          <cell r="I43">
            <v>4.8</v>
          </cell>
          <cell r="J43">
            <v>8</v>
          </cell>
        </row>
        <row r="44">
          <cell r="B44">
            <v>70832</v>
          </cell>
          <cell r="C44">
            <v>0.43560000000000004</v>
          </cell>
          <cell r="D44">
            <v>0.38390000000000002</v>
          </cell>
          <cell r="E44">
            <v>2.8999999999999998E-3</v>
          </cell>
          <cell r="F44">
            <v>4.8800000000000003E-2</v>
          </cell>
          <cell r="G44">
            <v>0</v>
          </cell>
          <cell r="H44">
            <v>2.4</v>
          </cell>
          <cell r="I44">
            <v>4.8</v>
          </cell>
          <cell r="J44">
            <v>8</v>
          </cell>
        </row>
        <row r="45">
          <cell r="B45">
            <v>70927</v>
          </cell>
          <cell r="C45">
            <v>0.20449999999999999</v>
          </cell>
          <cell r="D45">
            <v>0.20250000000000001</v>
          </cell>
          <cell r="E45">
            <v>2E-3</v>
          </cell>
          <cell r="F45">
            <v>0</v>
          </cell>
          <cell r="G45">
            <v>0</v>
          </cell>
          <cell r="H45">
            <v>2.4</v>
          </cell>
          <cell r="I45">
            <v>4.8</v>
          </cell>
          <cell r="J45">
            <v>8</v>
          </cell>
        </row>
        <row r="46">
          <cell r="B46">
            <v>70806</v>
          </cell>
          <cell r="C46">
            <v>2.0238</v>
          </cell>
          <cell r="D46">
            <v>1.1636</v>
          </cell>
          <cell r="E46">
            <v>4.8999999999999998E-3</v>
          </cell>
          <cell r="F46">
            <v>0.85519999999999996</v>
          </cell>
          <cell r="G46">
            <v>0</v>
          </cell>
          <cell r="H46">
            <v>2.4</v>
          </cell>
          <cell r="I46">
            <v>4.8</v>
          </cell>
          <cell r="J46">
            <v>8</v>
          </cell>
        </row>
        <row r="47">
          <cell r="B47">
            <v>0</v>
          </cell>
          <cell r="C47">
            <v>0</v>
          </cell>
          <cell r="D47">
            <v>0</v>
          </cell>
          <cell r="E47">
            <v>0</v>
          </cell>
          <cell r="F47">
            <v>0</v>
          </cell>
          <cell r="G47">
            <v>0</v>
          </cell>
          <cell r="H47">
            <v>2.4</v>
          </cell>
          <cell r="I47">
            <v>4.8</v>
          </cell>
          <cell r="J47">
            <v>8</v>
          </cell>
        </row>
        <row r="48">
          <cell r="B48">
            <v>0</v>
          </cell>
          <cell r="C48">
            <v>0</v>
          </cell>
          <cell r="D48">
            <v>0</v>
          </cell>
          <cell r="E48">
            <v>0</v>
          </cell>
          <cell r="F48">
            <v>0</v>
          </cell>
          <cell r="G48">
            <v>0</v>
          </cell>
          <cell r="H48">
            <v>2.4</v>
          </cell>
          <cell r="I48">
            <v>4.8</v>
          </cell>
          <cell r="J48">
            <v>8</v>
          </cell>
        </row>
        <row r="49">
          <cell r="B49">
            <v>0</v>
          </cell>
          <cell r="C49">
            <v>0</v>
          </cell>
          <cell r="D49">
            <v>0</v>
          </cell>
          <cell r="E49">
            <v>0</v>
          </cell>
          <cell r="F49">
            <v>0</v>
          </cell>
          <cell r="G49">
            <v>0</v>
          </cell>
          <cell r="H49">
            <v>2.4</v>
          </cell>
          <cell r="I49">
            <v>4.8</v>
          </cell>
          <cell r="J49">
            <v>8</v>
          </cell>
        </row>
        <row r="50">
          <cell r="B50">
            <v>0</v>
          </cell>
          <cell r="C50">
            <v>0</v>
          </cell>
          <cell r="D50">
            <v>0</v>
          </cell>
          <cell r="E50">
            <v>0</v>
          </cell>
          <cell r="F50">
            <v>0</v>
          </cell>
          <cell r="G50">
            <v>0</v>
          </cell>
          <cell r="H50">
            <v>2.4</v>
          </cell>
          <cell r="I50">
            <v>4.8</v>
          </cell>
          <cell r="J50">
            <v>8</v>
          </cell>
        </row>
        <row r="51">
          <cell r="B51">
            <v>0</v>
          </cell>
          <cell r="C51">
            <v>0</v>
          </cell>
          <cell r="D51">
            <v>0</v>
          </cell>
          <cell r="E51">
            <v>0</v>
          </cell>
          <cell r="F51">
            <v>0</v>
          </cell>
          <cell r="G51">
            <v>0</v>
          </cell>
          <cell r="H51">
            <v>2.4</v>
          </cell>
          <cell r="I51">
            <v>4.8</v>
          </cell>
          <cell r="J51">
            <v>8</v>
          </cell>
        </row>
        <row r="52">
          <cell r="B52">
            <v>0</v>
          </cell>
          <cell r="C52">
            <v>0</v>
          </cell>
          <cell r="D52">
            <v>0</v>
          </cell>
          <cell r="E52">
            <v>0</v>
          </cell>
          <cell r="F52">
            <v>0</v>
          </cell>
          <cell r="G52">
            <v>0</v>
          </cell>
          <cell r="H52">
            <v>2.4</v>
          </cell>
          <cell r="I52">
            <v>4.8</v>
          </cell>
          <cell r="J52">
            <v>8</v>
          </cell>
        </row>
        <row r="53">
          <cell r="B53">
            <v>0</v>
          </cell>
          <cell r="C53">
            <v>0</v>
          </cell>
          <cell r="D53">
            <v>0</v>
          </cell>
          <cell r="E53">
            <v>0</v>
          </cell>
          <cell r="F53">
            <v>0</v>
          </cell>
          <cell r="G53">
            <v>0</v>
          </cell>
          <cell r="H53">
            <v>2.4</v>
          </cell>
          <cell r="I53">
            <v>4.8</v>
          </cell>
          <cell r="J53">
            <v>8</v>
          </cell>
        </row>
        <row r="54">
          <cell r="B54">
            <v>0</v>
          </cell>
          <cell r="C54">
            <v>0</v>
          </cell>
          <cell r="D54">
            <v>0</v>
          </cell>
          <cell r="E54">
            <v>0</v>
          </cell>
          <cell r="F54">
            <v>0</v>
          </cell>
          <cell r="G54">
            <v>0</v>
          </cell>
          <cell r="H54">
            <v>2.4</v>
          </cell>
          <cell r="I54">
            <v>4.8</v>
          </cell>
          <cell r="J54">
            <v>8</v>
          </cell>
        </row>
        <row r="55">
          <cell r="B55">
            <v>0</v>
          </cell>
          <cell r="C55">
            <v>0</v>
          </cell>
          <cell r="D55">
            <v>0</v>
          </cell>
          <cell r="E55">
            <v>0</v>
          </cell>
          <cell r="F55">
            <v>0</v>
          </cell>
          <cell r="G55">
            <v>0</v>
          </cell>
          <cell r="H55">
            <v>2.4</v>
          </cell>
          <cell r="I55">
            <v>4.8</v>
          </cell>
          <cell r="J55">
            <v>8</v>
          </cell>
        </row>
        <row r="56">
          <cell r="B56">
            <v>0</v>
          </cell>
          <cell r="C56">
            <v>0</v>
          </cell>
          <cell r="D56">
            <v>0</v>
          </cell>
          <cell r="E56">
            <v>0</v>
          </cell>
          <cell r="F56">
            <v>0</v>
          </cell>
          <cell r="G56">
            <v>0</v>
          </cell>
          <cell r="H56">
            <v>2.4</v>
          </cell>
          <cell r="I56">
            <v>4.8</v>
          </cell>
          <cell r="J56">
            <v>8</v>
          </cell>
        </row>
        <row r="57">
          <cell r="B57">
            <v>0</v>
          </cell>
          <cell r="C57">
            <v>0</v>
          </cell>
          <cell r="D57">
            <v>0</v>
          </cell>
          <cell r="E57">
            <v>0</v>
          </cell>
          <cell r="F57">
            <v>0</v>
          </cell>
          <cell r="G57">
            <v>0</v>
          </cell>
          <cell r="H57">
            <v>2.4</v>
          </cell>
          <cell r="I57">
            <v>4.8</v>
          </cell>
          <cell r="J57">
            <v>8</v>
          </cell>
        </row>
        <row r="58">
          <cell r="B58">
            <v>0</v>
          </cell>
          <cell r="C58">
            <v>0</v>
          </cell>
          <cell r="D58">
            <v>0</v>
          </cell>
          <cell r="E58">
            <v>0</v>
          </cell>
          <cell r="F58">
            <v>0</v>
          </cell>
          <cell r="G58">
            <v>0</v>
          </cell>
          <cell r="I58">
            <v>4.8</v>
          </cell>
          <cell r="J58">
            <v>8</v>
          </cell>
        </row>
        <row r="59">
          <cell r="B59">
            <v>70806</v>
          </cell>
          <cell r="C59">
            <v>2.0238</v>
          </cell>
          <cell r="D59">
            <v>1.1636</v>
          </cell>
          <cell r="E59">
            <v>4.8999999999999998E-3</v>
          </cell>
          <cell r="F59">
            <v>0.85519999999999996</v>
          </cell>
          <cell r="G59">
            <v>0</v>
          </cell>
          <cell r="J59">
            <v>8</v>
          </cell>
        </row>
        <row r="61">
          <cell r="B61" t="str">
            <v>Evolução FEC Conjunto Butantã</v>
          </cell>
        </row>
        <row r="62">
          <cell r="B62" t="str">
            <v>CONSUM</v>
          </cell>
          <cell r="C62" t="str">
            <v>TOTAL</v>
          </cell>
          <cell r="D62" t="str">
            <v>NPROG</v>
          </cell>
          <cell r="E62" t="str">
            <v>PROG</v>
          </cell>
          <cell r="F62" t="str">
            <v>SUBT INT</v>
          </cell>
          <cell r="G62" t="str">
            <v>SUBT EXT</v>
          </cell>
          <cell r="H62" t="str">
            <v>Padrão Mensal = 2</v>
          </cell>
          <cell r="I62" t="str">
            <v>Padrão Trimestral = 3,6</v>
          </cell>
          <cell r="J62" t="str">
            <v>Padrão Anual = 6</v>
          </cell>
        </row>
        <row r="63">
          <cell r="B63">
            <v>29655</v>
          </cell>
          <cell r="C63">
            <v>1.9360999999999999</v>
          </cell>
          <cell r="D63">
            <v>1.9360999999999999</v>
          </cell>
          <cell r="E63">
            <v>0</v>
          </cell>
          <cell r="F63">
            <v>0</v>
          </cell>
          <cell r="G63">
            <v>0</v>
          </cell>
          <cell r="H63">
            <v>2</v>
          </cell>
          <cell r="I63">
            <v>3.6</v>
          </cell>
          <cell r="J63">
            <v>6</v>
          </cell>
        </row>
        <row r="64">
          <cell r="B64">
            <v>29699</v>
          </cell>
          <cell r="C64">
            <v>0.78889999999999993</v>
          </cell>
          <cell r="D64">
            <v>0.73119999999999996</v>
          </cell>
          <cell r="E64">
            <v>1.1000000000000001E-3</v>
          </cell>
          <cell r="F64">
            <v>5.6599999999999998E-2</v>
          </cell>
          <cell r="G64">
            <v>0</v>
          </cell>
          <cell r="H64">
            <v>2</v>
          </cell>
          <cell r="I64">
            <v>3.6</v>
          </cell>
          <cell r="J64">
            <v>6</v>
          </cell>
        </row>
        <row r="65">
          <cell r="B65">
            <v>29655</v>
          </cell>
          <cell r="C65">
            <v>0.12790000000000001</v>
          </cell>
          <cell r="D65">
            <v>0.1246</v>
          </cell>
          <cell r="E65">
            <v>3.3E-3</v>
          </cell>
          <cell r="F65">
            <v>0</v>
          </cell>
          <cell r="G65">
            <v>0</v>
          </cell>
          <cell r="H65">
            <v>2</v>
          </cell>
          <cell r="I65">
            <v>3.6</v>
          </cell>
          <cell r="J65">
            <v>6</v>
          </cell>
        </row>
        <row r="66">
          <cell r="B66">
            <v>29670</v>
          </cell>
          <cell r="C66">
            <v>2.8525999999999998</v>
          </cell>
          <cell r="D66">
            <v>2.7915999999999999</v>
          </cell>
          <cell r="E66">
            <v>4.4000000000000003E-3</v>
          </cell>
          <cell r="F66">
            <v>5.67E-2</v>
          </cell>
          <cell r="G66">
            <v>0</v>
          </cell>
          <cell r="H66">
            <v>2</v>
          </cell>
          <cell r="I66">
            <v>3.6</v>
          </cell>
          <cell r="J66">
            <v>6</v>
          </cell>
        </row>
        <row r="67">
          <cell r="B67">
            <v>0</v>
          </cell>
          <cell r="C67">
            <v>0</v>
          </cell>
          <cell r="D67">
            <v>0</v>
          </cell>
          <cell r="E67">
            <v>0</v>
          </cell>
          <cell r="F67">
            <v>0</v>
          </cell>
          <cell r="G67">
            <v>0</v>
          </cell>
          <cell r="H67">
            <v>2</v>
          </cell>
          <cell r="I67">
            <v>3.6</v>
          </cell>
          <cell r="J67">
            <v>6</v>
          </cell>
        </row>
        <row r="68">
          <cell r="B68">
            <v>0</v>
          </cell>
          <cell r="C68">
            <v>0</v>
          </cell>
          <cell r="D68">
            <v>0</v>
          </cell>
          <cell r="E68">
            <v>0</v>
          </cell>
          <cell r="F68">
            <v>0</v>
          </cell>
          <cell r="G68">
            <v>0</v>
          </cell>
          <cell r="H68">
            <v>2</v>
          </cell>
          <cell r="I68">
            <v>3.6</v>
          </cell>
          <cell r="J68">
            <v>6</v>
          </cell>
        </row>
        <row r="69">
          <cell r="B69">
            <v>0</v>
          </cell>
          <cell r="C69">
            <v>0</v>
          </cell>
          <cell r="D69">
            <v>0</v>
          </cell>
          <cell r="E69">
            <v>0</v>
          </cell>
          <cell r="F69">
            <v>0</v>
          </cell>
          <cell r="G69">
            <v>0</v>
          </cell>
          <cell r="H69">
            <v>2</v>
          </cell>
          <cell r="I69">
            <v>3.6</v>
          </cell>
          <cell r="J69">
            <v>6</v>
          </cell>
        </row>
        <row r="70">
          <cell r="B70">
            <v>0</v>
          </cell>
          <cell r="C70">
            <v>0</v>
          </cell>
          <cell r="D70">
            <v>0</v>
          </cell>
          <cell r="E70">
            <v>0</v>
          </cell>
          <cell r="F70">
            <v>0</v>
          </cell>
          <cell r="G70">
            <v>0</v>
          </cell>
          <cell r="H70">
            <v>2</v>
          </cell>
          <cell r="I70">
            <v>3.6</v>
          </cell>
          <cell r="J70">
            <v>6</v>
          </cell>
        </row>
        <row r="71">
          <cell r="B71">
            <v>0</v>
          </cell>
          <cell r="C71">
            <v>0</v>
          </cell>
          <cell r="D71">
            <v>0</v>
          </cell>
          <cell r="E71">
            <v>0</v>
          </cell>
          <cell r="F71">
            <v>0</v>
          </cell>
          <cell r="G71">
            <v>0</v>
          </cell>
          <cell r="H71">
            <v>2</v>
          </cell>
          <cell r="I71">
            <v>3.6</v>
          </cell>
          <cell r="J71">
            <v>6</v>
          </cell>
        </row>
        <row r="72">
          <cell r="B72">
            <v>0</v>
          </cell>
          <cell r="C72">
            <v>0</v>
          </cell>
          <cell r="D72">
            <v>0</v>
          </cell>
          <cell r="E72">
            <v>0</v>
          </cell>
          <cell r="F72">
            <v>0</v>
          </cell>
          <cell r="G72">
            <v>0</v>
          </cell>
          <cell r="H72">
            <v>2</v>
          </cell>
          <cell r="I72">
            <v>3.6</v>
          </cell>
          <cell r="J72">
            <v>6</v>
          </cell>
        </row>
        <row r="73">
          <cell r="B73">
            <v>0</v>
          </cell>
          <cell r="C73">
            <v>0</v>
          </cell>
          <cell r="D73">
            <v>0</v>
          </cell>
          <cell r="E73">
            <v>0</v>
          </cell>
          <cell r="F73">
            <v>0</v>
          </cell>
          <cell r="G73">
            <v>0</v>
          </cell>
          <cell r="H73">
            <v>2</v>
          </cell>
          <cell r="I73">
            <v>3.6</v>
          </cell>
          <cell r="J73">
            <v>6</v>
          </cell>
        </row>
        <row r="74">
          <cell r="B74">
            <v>0</v>
          </cell>
          <cell r="C74">
            <v>0</v>
          </cell>
          <cell r="D74">
            <v>0</v>
          </cell>
          <cell r="E74">
            <v>0</v>
          </cell>
          <cell r="F74">
            <v>0</v>
          </cell>
          <cell r="G74">
            <v>0</v>
          </cell>
          <cell r="H74">
            <v>2</v>
          </cell>
          <cell r="I74">
            <v>3.6</v>
          </cell>
          <cell r="J74">
            <v>6</v>
          </cell>
        </row>
        <row r="75">
          <cell r="B75">
            <v>0</v>
          </cell>
          <cell r="C75">
            <v>0</v>
          </cell>
          <cell r="D75">
            <v>0</v>
          </cell>
          <cell r="E75">
            <v>0</v>
          </cell>
          <cell r="F75">
            <v>0</v>
          </cell>
          <cell r="G75">
            <v>0</v>
          </cell>
          <cell r="H75">
            <v>2</v>
          </cell>
          <cell r="I75">
            <v>3.6</v>
          </cell>
          <cell r="J75">
            <v>6</v>
          </cell>
        </row>
        <row r="76">
          <cell r="B76">
            <v>0</v>
          </cell>
          <cell r="C76">
            <v>0</v>
          </cell>
          <cell r="D76">
            <v>0</v>
          </cell>
          <cell r="E76">
            <v>0</v>
          </cell>
          <cell r="F76">
            <v>0</v>
          </cell>
          <cell r="G76">
            <v>0</v>
          </cell>
          <cell r="H76">
            <v>2</v>
          </cell>
          <cell r="I76">
            <v>3.6</v>
          </cell>
          <cell r="J76">
            <v>6</v>
          </cell>
        </row>
        <row r="77">
          <cell r="B77">
            <v>0</v>
          </cell>
          <cell r="C77">
            <v>0</v>
          </cell>
          <cell r="D77">
            <v>0</v>
          </cell>
          <cell r="E77">
            <v>0</v>
          </cell>
          <cell r="F77">
            <v>0</v>
          </cell>
          <cell r="G77">
            <v>0</v>
          </cell>
          <cell r="H77">
            <v>2</v>
          </cell>
          <cell r="I77">
            <v>3.6</v>
          </cell>
          <cell r="J77">
            <v>6</v>
          </cell>
        </row>
        <row r="78">
          <cell r="B78">
            <v>0</v>
          </cell>
          <cell r="C78">
            <v>0</v>
          </cell>
          <cell r="D78">
            <v>0</v>
          </cell>
          <cell r="E78">
            <v>0</v>
          </cell>
          <cell r="F78">
            <v>0</v>
          </cell>
          <cell r="G78">
            <v>0</v>
          </cell>
          <cell r="I78">
            <v>3.6</v>
          </cell>
          <cell r="J78">
            <v>6</v>
          </cell>
        </row>
        <row r="79">
          <cell r="B79">
            <v>29670</v>
          </cell>
          <cell r="C79">
            <v>2.8525999999999998</v>
          </cell>
          <cell r="D79">
            <v>2.7915999999999999</v>
          </cell>
          <cell r="E79">
            <v>4.4000000000000003E-3</v>
          </cell>
          <cell r="F79">
            <v>5.67E-2</v>
          </cell>
          <cell r="G79">
            <v>0</v>
          </cell>
          <cell r="J79">
            <v>6</v>
          </cell>
        </row>
        <row r="81">
          <cell r="B81" t="str">
            <v>Evolução FEC Conjunto Campo Limpo</v>
          </cell>
        </row>
        <row r="82">
          <cell r="B82" t="str">
            <v>CONSUM</v>
          </cell>
          <cell r="C82" t="str">
            <v>TOTAL</v>
          </cell>
          <cell r="D82" t="str">
            <v>NPROG</v>
          </cell>
          <cell r="E82" t="str">
            <v>PROG</v>
          </cell>
          <cell r="F82" t="str">
            <v>SUBT INT</v>
          </cell>
          <cell r="G82" t="str">
            <v>SUBT EXT</v>
          </cell>
          <cell r="H82" t="str">
            <v>Padrão Mensal = 2,4</v>
          </cell>
          <cell r="I82" t="str">
            <v>Padrão Trimestral = 4,8</v>
          </cell>
          <cell r="J82" t="str">
            <v>Padrão Anual = 8</v>
          </cell>
        </row>
        <row r="83">
          <cell r="B83">
            <v>131596</v>
          </cell>
          <cell r="C83">
            <v>1.4459</v>
          </cell>
          <cell r="D83">
            <v>1.4411</v>
          </cell>
          <cell r="E83">
            <v>4.7999999999999996E-3</v>
          </cell>
          <cell r="F83">
            <v>0</v>
          </cell>
          <cell r="G83">
            <v>0</v>
          </cell>
          <cell r="H83">
            <v>2.4</v>
          </cell>
          <cell r="I83">
            <v>4.8</v>
          </cell>
          <cell r="J83">
            <v>8</v>
          </cell>
        </row>
        <row r="84">
          <cell r="B84">
            <v>132136</v>
          </cell>
          <cell r="C84">
            <v>0.55130000000000001</v>
          </cell>
          <cell r="D84">
            <v>0.54849999999999999</v>
          </cell>
          <cell r="E84">
            <v>2.8E-3</v>
          </cell>
          <cell r="F84">
            <v>0</v>
          </cell>
          <cell r="G84">
            <v>0</v>
          </cell>
          <cell r="H84">
            <v>2.4</v>
          </cell>
          <cell r="I84">
            <v>4.8</v>
          </cell>
          <cell r="J84">
            <v>8</v>
          </cell>
        </row>
        <row r="85">
          <cell r="B85">
            <v>132348</v>
          </cell>
          <cell r="C85">
            <v>0.31169999999999998</v>
          </cell>
          <cell r="D85">
            <v>0.30459999999999998</v>
          </cell>
          <cell r="E85">
            <v>6.6E-3</v>
          </cell>
          <cell r="F85">
            <v>5.0000000000000001E-4</v>
          </cell>
          <cell r="G85">
            <v>0</v>
          </cell>
          <cell r="H85">
            <v>2.4</v>
          </cell>
          <cell r="I85">
            <v>4.8</v>
          </cell>
          <cell r="J85">
            <v>8</v>
          </cell>
        </row>
        <row r="86">
          <cell r="B86">
            <v>132027</v>
          </cell>
          <cell r="C86">
            <v>2.3054000000000001</v>
          </cell>
          <cell r="D86">
            <v>2.2907000000000002</v>
          </cell>
          <cell r="E86">
            <v>1.4200000000000001E-2</v>
          </cell>
          <cell r="F86">
            <v>5.0000000000000001E-4</v>
          </cell>
          <cell r="G86">
            <v>0</v>
          </cell>
          <cell r="H86">
            <v>2.4</v>
          </cell>
          <cell r="I86">
            <v>4.8</v>
          </cell>
          <cell r="J86">
            <v>8</v>
          </cell>
        </row>
        <row r="87">
          <cell r="B87">
            <v>0</v>
          </cell>
          <cell r="C87">
            <v>0</v>
          </cell>
          <cell r="D87">
            <v>0</v>
          </cell>
          <cell r="E87">
            <v>0</v>
          </cell>
          <cell r="F87">
            <v>0</v>
          </cell>
          <cell r="G87">
            <v>0</v>
          </cell>
          <cell r="H87">
            <v>2.4</v>
          </cell>
          <cell r="I87">
            <v>4.8</v>
          </cell>
          <cell r="J87">
            <v>8</v>
          </cell>
        </row>
        <row r="88">
          <cell r="B88">
            <v>0</v>
          </cell>
          <cell r="C88">
            <v>0</v>
          </cell>
          <cell r="D88">
            <v>0</v>
          </cell>
          <cell r="E88">
            <v>0</v>
          </cell>
          <cell r="F88">
            <v>0</v>
          </cell>
          <cell r="G88">
            <v>0</v>
          </cell>
          <cell r="H88">
            <v>2.4</v>
          </cell>
          <cell r="I88">
            <v>4.8</v>
          </cell>
          <cell r="J88">
            <v>8</v>
          </cell>
        </row>
        <row r="89">
          <cell r="B89">
            <v>0</v>
          </cell>
          <cell r="C89">
            <v>0</v>
          </cell>
          <cell r="D89">
            <v>0</v>
          </cell>
          <cell r="E89">
            <v>0</v>
          </cell>
          <cell r="F89">
            <v>0</v>
          </cell>
          <cell r="G89">
            <v>0</v>
          </cell>
          <cell r="H89">
            <v>2.4</v>
          </cell>
          <cell r="I89">
            <v>4.8</v>
          </cell>
          <cell r="J89">
            <v>8</v>
          </cell>
        </row>
        <row r="90">
          <cell r="B90">
            <v>0</v>
          </cell>
          <cell r="C90">
            <v>0</v>
          </cell>
          <cell r="D90">
            <v>0</v>
          </cell>
          <cell r="E90">
            <v>0</v>
          </cell>
          <cell r="F90">
            <v>0</v>
          </cell>
          <cell r="G90">
            <v>0</v>
          </cell>
          <cell r="H90">
            <v>2.4</v>
          </cell>
          <cell r="I90">
            <v>4.8</v>
          </cell>
          <cell r="J90">
            <v>8</v>
          </cell>
        </row>
        <row r="91">
          <cell r="B91">
            <v>0</v>
          </cell>
          <cell r="C91">
            <v>0</v>
          </cell>
          <cell r="D91">
            <v>0</v>
          </cell>
          <cell r="E91">
            <v>0</v>
          </cell>
          <cell r="F91">
            <v>0</v>
          </cell>
          <cell r="G91">
            <v>0</v>
          </cell>
          <cell r="H91">
            <v>2.4</v>
          </cell>
          <cell r="I91">
            <v>4.8</v>
          </cell>
          <cell r="J91">
            <v>8</v>
          </cell>
        </row>
        <row r="92">
          <cell r="B92">
            <v>0</v>
          </cell>
          <cell r="C92">
            <v>0</v>
          </cell>
          <cell r="D92">
            <v>0</v>
          </cell>
          <cell r="E92">
            <v>0</v>
          </cell>
          <cell r="F92">
            <v>0</v>
          </cell>
          <cell r="G92">
            <v>0</v>
          </cell>
          <cell r="H92">
            <v>2.4</v>
          </cell>
          <cell r="I92">
            <v>4.8</v>
          </cell>
          <cell r="J92">
            <v>8</v>
          </cell>
        </row>
        <row r="93">
          <cell r="B93">
            <v>0</v>
          </cell>
          <cell r="C93">
            <v>0</v>
          </cell>
          <cell r="D93">
            <v>0</v>
          </cell>
          <cell r="E93">
            <v>0</v>
          </cell>
          <cell r="F93">
            <v>0</v>
          </cell>
          <cell r="G93">
            <v>0</v>
          </cell>
          <cell r="H93">
            <v>2.4</v>
          </cell>
          <cell r="I93">
            <v>4.8</v>
          </cell>
          <cell r="J93">
            <v>8</v>
          </cell>
        </row>
        <row r="94">
          <cell r="B94">
            <v>0</v>
          </cell>
          <cell r="C94">
            <v>0</v>
          </cell>
          <cell r="D94">
            <v>0</v>
          </cell>
          <cell r="E94">
            <v>0</v>
          </cell>
          <cell r="F94">
            <v>0</v>
          </cell>
          <cell r="G94">
            <v>0</v>
          </cell>
          <cell r="H94">
            <v>2.4</v>
          </cell>
          <cell r="I94">
            <v>4.8</v>
          </cell>
          <cell r="J94">
            <v>8</v>
          </cell>
        </row>
        <row r="95">
          <cell r="B95">
            <v>0</v>
          </cell>
          <cell r="C95">
            <v>0</v>
          </cell>
          <cell r="D95">
            <v>0</v>
          </cell>
          <cell r="E95">
            <v>0</v>
          </cell>
          <cell r="F95">
            <v>0</v>
          </cell>
          <cell r="G95">
            <v>0</v>
          </cell>
          <cell r="H95">
            <v>2.4</v>
          </cell>
          <cell r="I95">
            <v>4.8</v>
          </cell>
          <cell r="J95">
            <v>8</v>
          </cell>
        </row>
        <row r="96">
          <cell r="B96">
            <v>0</v>
          </cell>
          <cell r="C96">
            <v>0</v>
          </cell>
          <cell r="D96">
            <v>0</v>
          </cell>
          <cell r="E96">
            <v>0</v>
          </cell>
          <cell r="F96">
            <v>0</v>
          </cell>
          <cell r="G96">
            <v>0</v>
          </cell>
          <cell r="H96">
            <v>2.4</v>
          </cell>
          <cell r="I96">
            <v>4.8</v>
          </cell>
          <cell r="J96">
            <v>8</v>
          </cell>
        </row>
        <row r="97">
          <cell r="B97">
            <v>0</v>
          </cell>
          <cell r="C97">
            <v>0</v>
          </cell>
          <cell r="D97">
            <v>0</v>
          </cell>
          <cell r="E97">
            <v>0</v>
          </cell>
          <cell r="F97">
            <v>0</v>
          </cell>
          <cell r="G97">
            <v>0</v>
          </cell>
          <cell r="H97">
            <v>2.4</v>
          </cell>
          <cell r="I97">
            <v>4.8</v>
          </cell>
          <cell r="J97">
            <v>8</v>
          </cell>
        </row>
        <row r="98">
          <cell r="B98">
            <v>0</v>
          </cell>
          <cell r="C98">
            <v>0</v>
          </cell>
          <cell r="D98">
            <v>0</v>
          </cell>
          <cell r="E98">
            <v>0</v>
          </cell>
          <cell r="F98">
            <v>0</v>
          </cell>
          <cell r="G98">
            <v>0</v>
          </cell>
          <cell r="I98">
            <v>4.8</v>
          </cell>
          <cell r="J98">
            <v>8</v>
          </cell>
        </row>
        <row r="99">
          <cell r="B99">
            <v>132027</v>
          </cell>
          <cell r="C99">
            <v>2.3054000000000001</v>
          </cell>
          <cell r="D99">
            <v>2.2907000000000002</v>
          </cell>
          <cell r="E99">
            <v>1.4200000000000001E-2</v>
          </cell>
          <cell r="F99">
            <v>5.0000000000000001E-4</v>
          </cell>
          <cell r="G99">
            <v>0</v>
          </cell>
          <cell r="J99">
            <v>8</v>
          </cell>
        </row>
        <row r="101">
          <cell r="B101" t="str">
            <v>Evolução FEC Conjunto Capão Redondo</v>
          </cell>
        </row>
        <row r="102">
          <cell r="B102" t="str">
            <v>CONSUM</v>
          </cell>
          <cell r="C102" t="str">
            <v>TOTAL</v>
          </cell>
          <cell r="D102" t="str">
            <v>NPROG</v>
          </cell>
          <cell r="E102" t="str">
            <v>PROG</v>
          </cell>
          <cell r="F102" t="str">
            <v>SUBT INT</v>
          </cell>
          <cell r="G102" t="str">
            <v>SUBT EXT</v>
          </cell>
          <cell r="H102" t="str">
            <v>Padrão Mensal = 2</v>
          </cell>
          <cell r="I102" t="str">
            <v>Padrão Trimestral = 3,6</v>
          </cell>
          <cell r="J102" t="str">
            <v>Padrão Anual = 6</v>
          </cell>
        </row>
        <row r="103">
          <cell r="B103">
            <v>95796</v>
          </cell>
          <cell r="C103">
            <v>1.4117</v>
          </cell>
          <cell r="D103">
            <v>1.4106000000000001</v>
          </cell>
          <cell r="E103">
            <v>1.1000000000000001E-3</v>
          </cell>
          <cell r="F103">
            <v>0</v>
          </cell>
          <cell r="G103">
            <v>0</v>
          </cell>
          <cell r="H103">
            <v>2</v>
          </cell>
          <cell r="I103">
            <v>3.6</v>
          </cell>
          <cell r="J103">
            <v>6</v>
          </cell>
        </row>
        <row r="104">
          <cell r="B104">
            <v>99111</v>
          </cell>
          <cell r="C104">
            <v>0.1739</v>
          </cell>
          <cell r="D104">
            <v>0.17280000000000001</v>
          </cell>
          <cell r="E104">
            <v>1.1000000000000001E-3</v>
          </cell>
          <cell r="F104">
            <v>0</v>
          </cell>
          <cell r="G104">
            <v>0</v>
          </cell>
          <cell r="H104">
            <v>2</v>
          </cell>
          <cell r="I104">
            <v>3.6</v>
          </cell>
          <cell r="J104">
            <v>6</v>
          </cell>
        </row>
        <row r="105">
          <cell r="B105">
            <v>97899</v>
          </cell>
          <cell r="C105">
            <v>0.40820000000000001</v>
          </cell>
          <cell r="D105">
            <v>0.39700000000000002</v>
          </cell>
          <cell r="E105">
            <v>2.5999999999999999E-3</v>
          </cell>
          <cell r="F105">
            <v>8.6E-3</v>
          </cell>
          <cell r="G105">
            <v>0</v>
          </cell>
          <cell r="H105">
            <v>2</v>
          </cell>
          <cell r="I105">
            <v>3.6</v>
          </cell>
          <cell r="J105">
            <v>6</v>
          </cell>
        </row>
        <row r="106">
          <cell r="B106">
            <v>97602</v>
          </cell>
          <cell r="C106">
            <v>1.9716</v>
          </cell>
          <cell r="D106">
            <v>1.9581999999999999</v>
          </cell>
          <cell r="E106">
            <v>4.7999999999999996E-3</v>
          </cell>
          <cell r="F106">
            <v>8.6E-3</v>
          </cell>
          <cell r="G106">
            <v>0</v>
          </cell>
          <cell r="H106">
            <v>2</v>
          </cell>
          <cell r="I106">
            <v>3.6</v>
          </cell>
          <cell r="J106">
            <v>6</v>
          </cell>
        </row>
        <row r="107">
          <cell r="B107">
            <v>0</v>
          </cell>
          <cell r="C107">
            <v>0</v>
          </cell>
          <cell r="D107">
            <v>0</v>
          </cell>
          <cell r="E107">
            <v>0</v>
          </cell>
          <cell r="F107">
            <v>0</v>
          </cell>
          <cell r="G107">
            <v>0</v>
          </cell>
          <cell r="H107">
            <v>2</v>
          </cell>
          <cell r="I107">
            <v>3.6</v>
          </cell>
          <cell r="J107">
            <v>6</v>
          </cell>
        </row>
        <row r="108">
          <cell r="B108">
            <v>0</v>
          </cell>
          <cell r="C108">
            <v>0</v>
          </cell>
          <cell r="D108">
            <v>0</v>
          </cell>
          <cell r="E108">
            <v>0</v>
          </cell>
          <cell r="F108">
            <v>0</v>
          </cell>
          <cell r="G108">
            <v>0</v>
          </cell>
          <cell r="H108">
            <v>2</v>
          </cell>
          <cell r="I108">
            <v>3.6</v>
          </cell>
          <cell r="J108">
            <v>6</v>
          </cell>
        </row>
        <row r="109">
          <cell r="B109">
            <v>0</v>
          </cell>
          <cell r="C109">
            <v>0</v>
          </cell>
          <cell r="D109">
            <v>0</v>
          </cell>
          <cell r="E109">
            <v>0</v>
          </cell>
          <cell r="F109">
            <v>0</v>
          </cell>
          <cell r="G109">
            <v>0</v>
          </cell>
          <cell r="H109">
            <v>2</v>
          </cell>
          <cell r="I109">
            <v>3.6</v>
          </cell>
          <cell r="J109">
            <v>6</v>
          </cell>
        </row>
        <row r="110">
          <cell r="B110">
            <v>0</v>
          </cell>
          <cell r="C110">
            <v>0</v>
          </cell>
          <cell r="D110">
            <v>0</v>
          </cell>
          <cell r="E110">
            <v>0</v>
          </cell>
          <cell r="F110">
            <v>0</v>
          </cell>
          <cell r="G110">
            <v>0</v>
          </cell>
          <cell r="H110">
            <v>2</v>
          </cell>
          <cell r="I110">
            <v>3.6</v>
          </cell>
          <cell r="J110">
            <v>6</v>
          </cell>
        </row>
        <row r="111">
          <cell r="B111">
            <v>0</v>
          </cell>
          <cell r="C111">
            <v>0</v>
          </cell>
          <cell r="D111">
            <v>0</v>
          </cell>
          <cell r="E111">
            <v>0</v>
          </cell>
          <cell r="F111">
            <v>0</v>
          </cell>
          <cell r="G111">
            <v>0</v>
          </cell>
          <cell r="H111">
            <v>2</v>
          </cell>
          <cell r="I111">
            <v>3.6</v>
          </cell>
          <cell r="J111">
            <v>6</v>
          </cell>
        </row>
        <row r="112">
          <cell r="B112">
            <v>0</v>
          </cell>
          <cell r="C112">
            <v>0</v>
          </cell>
          <cell r="D112">
            <v>0</v>
          </cell>
          <cell r="E112">
            <v>0</v>
          </cell>
          <cell r="F112">
            <v>0</v>
          </cell>
          <cell r="G112">
            <v>0</v>
          </cell>
          <cell r="H112">
            <v>2</v>
          </cell>
          <cell r="I112">
            <v>3.6</v>
          </cell>
          <cell r="J112">
            <v>6</v>
          </cell>
        </row>
        <row r="113">
          <cell r="B113">
            <v>0</v>
          </cell>
          <cell r="C113">
            <v>0</v>
          </cell>
          <cell r="D113">
            <v>0</v>
          </cell>
          <cell r="E113">
            <v>0</v>
          </cell>
          <cell r="F113">
            <v>0</v>
          </cell>
          <cell r="G113">
            <v>0</v>
          </cell>
          <cell r="H113">
            <v>2</v>
          </cell>
          <cell r="I113">
            <v>3.6</v>
          </cell>
          <cell r="J113">
            <v>6</v>
          </cell>
        </row>
        <row r="114">
          <cell r="B114">
            <v>0</v>
          </cell>
          <cell r="C114">
            <v>0</v>
          </cell>
          <cell r="D114">
            <v>0</v>
          </cell>
          <cell r="E114">
            <v>0</v>
          </cell>
          <cell r="F114">
            <v>0</v>
          </cell>
          <cell r="G114">
            <v>0</v>
          </cell>
          <cell r="H114">
            <v>2</v>
          </cell>
          <cell r="I114">
            <v>3.6</v>
          </cell>
          <cell r="J114">
            <v>6</v>
          </cell>
        </row>
        <row r="115">
          <cell r="B115">
            <v>0</v>
          </cell>
          <cell r="C115">
            <v>0</v>
          </cell>
          <cell r="D115">
            <v>0</v>
          </cell>
          <cell r="E115">
            <v>0</v>
          </cell>
          <cell r="F115">
            <v>0</v>
          </cell>
          <cell r="G115">
            <v>0</v>
          </cell>
          <cell r="H115">
            <v>2</v>
          </cell>
          <cell r="I115">
            <v>3.6</v>
          </cell>
          <cell r="J115">
            <v>6</v>
          </cell>
        </row>
        <row r="116">
          <cell r="B116">
            <v>0</v>
          </cell>
          <cell r="C116">
            <v>0</v>
          </cell>
          <cell r="D116">
            <v>0</v>
          </cell>
          <cell r="E116">
            <v>0</v>
          </cell>
          <cell r="F116">
            <v>0</v>
          </cell>
          <cell r="G116">
            <v>0</v>
          </cell>
          <cell r="H116">
            <v>2</v>
          </cell>
          <cell r="I116">
            <v>3.6</v>
          </cell>
          <cell r="J116">
            <v>6</v>
          </cell>
        </row>
        <row r="117">
          <cell r="B117">
            <v>0</v>
          </cell>
          <cell r="C117">
            <v>0</v>
          </cell>
          <cell r="D117">
            <v>0</v>
          </cell>
          <cell r="E117">
            <v>0</v>
          </cell>
          <cell r="F117">
            <v>0</v>
          </cell>
          <cell r="G117">
            <v>0</v>
          </cell>
          <cell r="H117">
            <v>2</v>
          </cell>
          <cell r="I117">
            <v>3.6</v>
          </cell>
          <cell r="J117">
            <v>6</v>
          </cell>
        </row>
        <row r="118">
          <cell r="B118">
            <v>0</v>
          </cell>
          <cell r="C118">
            <v>0</v>
          </cell>
          <cell r="D118">
            <v>0</v>
          </cell>
          <cell r="E118">
            <v>0</v>
          </cell>
          <cell r="F118">
            <v>0</v>
          </cell>
          <cell r="G118">
            <v>0</v>
          </cell>
          <cell r="I118">
            <v>3.6</v>
          </cell>
          <cell r="J118">
            <v>6</v>
          </cell>
        </row>
        <row r="119">
          <cell r="B119">
            <v>97602</v>
          </cell>
          <cell r="C119">
            <v>1.9716</v>
          </cell>
          <cell r="D119">
            <v>1.9581999999999999</v>
          </cell>
          <cell r="E119">
            <v>4.7999999999999996E-3</v>
          </cell>
          <cell r="F119">
            <v>8.6E-3</v>
          </cell>
          <cell r="G119">
            <v>0</v>
          </cell>
          <cell r="J119">
            <v>6</v>
          </cell>
        </row>
        <row r="121">
          <cell r="B121" t="str">
            <v>Evolução FEC Conjunto Carapicuíba</v>
          </cell>
        </row>
        <row r="122">
          <cell r="B122" t="str">
            <v>CONSUM</v>
          </cell>
          <cell r="C122" t="str">
            <v>TOTAL</v>
          </cell>
          <cell r="D122" t="str">
            <v>NPROG</v>
          </cell>
          <cell r="E122" t="str">
            <v>PROG</v>
          </cell>
          <cell r="F122" t="str">
            <v>SUBT INT</v>
          </cell>
          <cell r="G122" t="str">
            <v>SUBT EXT</v>
          </cell>
          <cell r="H122" t="str">
            <v>Padrão Mensal = 5,4</v>
          </cell>
          <cell r="I122" t="str">
            <v>Padrão Trimestral = 10,8</v>
          </cell>
          <cell r="J122" t="str">
            <v>Padrão Anual = 18</v>
          </cell>
        </row>
        <row r="123">
          <cell r="B123">
            <v>93467</v>
          </cell>
          <cell r="C123">
            <v>0.84460000000000002</v>
          </cell>
          <cell r="D123">
            <v>0.81620000000000004</v>
          </cell>
          <cell r="E123">
            <v>2.8500000000000001E-2</v>
          </cell>
          <cell r="F123">
            <v>0</v>
          </cell>
          <cell r="G123">
            <v>0</v>
          </cell>
          <cell r="H123">
            <v>5.4</v>
          </cell>
          <cell r="I123">
            <v>10.8</v>
          </cell>
          <cell r="J123">
            <v>18</v>
          </cell>
        </row>
        <row r="124">
          <cell r="B124">
            <v>95411</v>
          </cell>
          <cell r="C124">
            <v>0.90360000000000007</v>
          </cell>
          <cell r="D124">
            <v>0.87450000000000006</v>
          </cell>
          <cell r="E124">
            <v>2.9100000000000001E-2</v>
          </cell>
          <cell r="F124">
            <v>0</v>
          </cell>
          <cell r="G124">
            <v>0</v>
          </cell>
          <cell r="H124">
            <v>5.4</v>
          </cell>
          <cell r="I124">
            <v>10.8</v>
          </cell>
          <cell r="J124">
            <v>18</v>
          </cell>
        </row>
        <row r="125">
          <cell r="B125">
            <v>96611</v>
          </cell>
          <cell r="C125">
            <v>0.49149999999999999</v>
          </cell>
          <cell r="D125">
            <v>0.46839999999999998</v>
          </cell>
          <cell r="E125">
            <v>2.3199999999999998E-2</v>
          </cell>
          <cell r="F125">
            <v>0</v>
          </cell>
          <cell r="G125">
            <v>0</v>
          </cell>
          <cell r="H125">
            <v>5.4</v>
          </cell>
          <cell r="I125">
            <v>10.8</v>
          </cell>
          <cell r="J125">
            <v>18</v>
          </cell>
        </row>
        <row r="126">
          <cell r="B126">
            <v>95163</v>
          </cell>
          <cell r="C126">
            <v>2.2345000000000002</v>
          </cell>
          <cell r="D126">
            <v>2.1539999999999999</v>
          </cell>
          <cell r="E126">
            <v>8.0699999999999994E-2</v>
          </cell>
          <cell r="F126">
            <v>0</v>
          </cell>
          <cell r="G126">
            <v>0</v>
          </cell>
          <cell r="H126">
            <v>5.4</v>
          </cell>
          <cell r="I126">
            <v>10.8</v>
          </cell>
          <cell r="J126">
            <v>18</v>
          </cell>
        </row>
        <row r="127">
          <cell r="B127">
            <v>0</v>
          </cell>
          <cell r="C127">
            <v>0</v>
          </cell>
          <cell r="D127">
            <v>0</v>
          </cell>
          <cell r="E127">
            <v>0</v>
          </cell>
          <cell r="F127">
            <v>0</v>
          </cell>
          <cell r="G127">
            <v>0</v>
          </cell>
          <cell r="H127">
            <v>5.4</v>
          </cell>
          <cell r="I127">
            <v>10.8</v>
          </cell>
          <cell r="J127">
            <v>18</v>
          </cell>
        </row>
        <row r="128">
          <cell r="B128">
            <v>0</v>
          </cell>
          <cell r="C128">
            <v>0</v>
          </cell>
          <cell r="D128">
            <v>0</v>
          </cell>
          <cell r="E128">
            <v>0</v>
          </cell>
          <cell r="F128">
            <v>0</v>
          </cell>
          <cell r="G128">
            <v>0</v>
          </cell>
          <cell r="H128">
            <v>5.4</v>
          </cell>
          <cell r="I128">
            <v>10.8</v>
          </cell>
          <cell r="J128">
            <v>18</v>
          </cell>
        </row>
        <row r="129">
          <cell r="B129">
            <v>0</v>
          </cell>
          <cell r="C129">
            <v>0</v>
          </cell>
          <cell r="D129">
            <v>0</v>
          </cell>
          <cell r="E129">
            <v>0</v>
          </cell>
          <cell r="F129">
            <v>0</v>
          </cell>
          <cell r="G129">
            <v>0</v>
          </cell>
          <cell r="H129">
            <v>5.4</v>
          </cell>
          <cell r="I129">
            <v>10.8</v>
          </cell>
          <cell r="J129">
            <v>18</v>
          </cell>
        </row>
        <row r="130">
          <cell r="B130">
            <v>0</v>
          </cell>
          <cell r="C130">
            <v>0</v>
          </cell>
          <cell r="D130">
            <v>0</v>
          </cell>
          <cell r="E130">
            <v>0</v>
          </cell>
          <cell r="F130">
            <v>0</v>
          </cell>
          <cell r="G130">
            <v>0</v>
          </cell>
          <cell r="H130">
            <v>5.4</v>
          </cell>
          <cell r="I130">
            <v>10.8</v>
          </cell>
          <cell r="J130">
            <v>18</v>
          </cell>
        </row>
        <row r="131">
          <cell r="B131">
            <v>0</v>
          </cell>
          <cell r="C131">
            <v>0</v>
          </cell>
          <cell r="D131">
            <v>0</v>
          </cell>
          <cell r="E131">
            <v>0</v>
          </cell>
          <cell r="F131">
            <v>0</v>
          </cell>
          <cell r="G131">
            <v>0</v>
          </cell>
          <cell r="H131">
            <v>5.4</v>
          </cell>
          <cell r="I131">
            <v>10.8</v>
          </cell>
          <cell r="J131">
            <v>18</v>
          </cell>
        </row>
        <row r="132">
          <cell r="B132">
            <v>0</v>
          </cell>
          <cell r="C132">
            <v>0</v>
          </cell>
          <cell r="D132">
            <v>0</v>
          </cell>
          <cell r="E132">
            <v>0</v>
          </cell>
          <cell r="F132">
            <v>0</v>
          </cell>
          <cell r="G132">
            <v>0</v>
          </cell>
          <cell r="H132">
            <v>5.4</v>
          </cell>
          <cell r="I132">
            <v>10.8</v>
          </cell>
          <cell r="J132">
            <v>18</v>
          </cell>
        </row>
        <row r="133">
          <cell r="B133">
            <v>0</v>
          </cell>
          <cell r="C133">
            <v>0</v>
          </cell>
          <cell r="D133">
            <v>0</v>
          </cell>
          <cell r="E133">
            <v>0</v>
          </cell>
          <cell r="F133">
            <v>0</v>
          </cell>
          <cell r="G133">
            <v>0</v>
          </cell>
          <cell r="H133">
            <v>5.4</v>
          </cell>
          <cell r="I133">
            <v>10.8</v>
          </cell>
          <cell r="J133">
            <v>18</v>
          </cell>
        </row>
        <row r="134">
          <cell r="B134">
            <v>0</v>
          </cell>
          <cell r="C134">
            <v>0</v>
          </cell>
          <cell r="D134">
            <v>0</v>
          </cell>
          <cell r="E134">
            <v>0</v>
          </cell>
          <cell r="F134">
            <v>0</v>
          </cell>
          <cell r="G134">
            <v>0</v>
          </cell>
          <cell r="H134">
            <v>5.4</v>
          </cell>
          <cell r="I134">
            <v>10.8</v>
          </cell>
          <cell r="J134">
            <v>18</v>
          </cell>
        </row>
        <row r="135">
          <cell r="B135">
            <v>0</v>
          </cell>
          <cell r="C135">
            <v>0</v>
          </cell>
          <cell r="D135">
            <v>0</v>
          </cell>
          <cell r="E135">
            <v>0</v>
          </cell>
          <cell r="F135">
            <v>0</v>
          </cell>
          <cell r="G135">
            <v>0</v>
          </cell>
          <cell r="H135">
            <v>5.4</v>
          </cell>
          <cell r="I135">
            <v>10.8</v>
          </cell>
          <cell r="J135">
            <v>18</v>
          </cell>
        </row>
        <row r="136">
          <cell r="B136">
            <v>0</v>
          </cell>
          <cell r="C136">
            <v>0</v>
          </cell>
          <cell r="D136">
            <v>0</v>
          </cell>
          <cell r="E136">
            <v>0</v>
          </cell>
          <cell r="F136">
            <v>0</v>
          </cell>
          <cell r="G136">
            <v>0</v>
          </cell>
          <cell r="H136">
            <v>5.4</v>
          </cell>
          <cell r="I136">
            <v>10.8</v>
          </cell>
          <cell r="J136">
            <v>18</v>
          </cell>
        </row>
        <row r="137">
          <cell r="B137">
            <v>0</v>
          </cell>
          <cell r="C137">
            <v>0</v>
          </cell>
          <cell r="D137">
            <v>0</v>
          </cell>
          <cell r="E137">
            <v>0</v>
          </cell>
          <cell r="F137">
            <v>0</v>
          </cell>
          <cell r="G137">
            <v>0</v>
          </cell>
          <cell r="H137">
            <v>5.4</v>
          </cell>
          <cell r="I137">
            <v>10.8</v>
          </cell>
          <cell r="J137">
            <v>18</v>
          </cell>
        </row>
        <row r="138">
          <cell r="B138">
            <v>0</v>
          </cell>
          <cell r="C138">
            <v>0</v>
          </cell>
          <cell r="D138">
            <v>0</v>
          </cell>
          <cell r="E138">
            <v>0</v>
          </cell>
          <cell r="F138">
            <v>0</v>
          </cell>
          <cell r="G138">
            <v>0</v>
          </cell>
          <cell r="I138">
            <v>10.8</v>
          </cell>
          <cell r="J138">
            <v>18</v>
          </cell>
        </row>
        <row r="139">
          <cell r="B139">
            <v>95163</v>
          </cell>
          <cell r="C139">
            <v>2.2345000000000002</v>
          </cell>
          <cell r="D139">
            <v>2.1539999999999999</v>
          </cell>
          <cell r="E139">
            <v>8.0699999999999994E-2</v>
          </cell>
          <cell r="F139">
            <v>0</v>
          </cell>
          <cell r="G139">
            <v>0</v>
          </cell>
          <cell r="J139">
            <v>18</v>
          </cell>
        </row>
        <row r="141">
          <cell r="B141" t="str">
            <v>Evolução FEC Conjunto Casa Verde</v>
          </cell>
        </row>
        <row r="142">
          <cell r="B142" t="str">
            <v>CONSUM</v>
          </cell>
          <cell r="C142" t="str">
            <v>TOTAL</v>
          </cell>
          <cell r="D142" t="str">
            <v>NPROG</v>
          </cell>
          <cell r="E142" t="str">
            <v>PROG</v>
          </cell>
          <cell r="F142" t="str">
            <v>SUBT INT</v>
          </cell>
          <cell r="G142" t="str">
            <v>SUBT EXT</v>
          </cell>
          <cell r="H142" t="str">
            <v>Padrão Mensal = 2,1</v>
          </cell>
          <cell r="I142" t="str">
            <v>Padrão Trimestral = 4,2</v>
          </cell>
          <cell r="J142" t="str">
            <v>Padrão Anual = 7</v>
          </cell>
        </row>
        <row r="143">
          <cell r="B143">
            <v>236126</v>
          </cell>
          <cell r="C143">
            <v>0.81369999999999998</v>
          </cell>
          <cell r="D143">
            <v>0.56910000000000005</v>
          </cell>
          <cell r="E143">
            <v>3.8999999999999998E-3</v>
          </cell>
          <cell r="F143">
            <v>0.2407</v>
          </cell>
          <cell r="G143">
            <v>0</v>
          </cell>
          <cell r="H143">
            <v>2.1</v>
          </cell>
          <cell r="I143">
            <v>4.2</v>
          </cell>
          <cell r="J143">
            <v>7</v>
          </cell>
        </row>
        <row r="144">
          <cell r="B144">
            <v>236396</v>
          </cell>
          <cell r="C144">
            <v>0.2077</v>
          </cell>
          <cell r="D144">
            <v>0.19339999999999999</v>
          </cell>
          <cell r="E144">
            <v>1.43E-2</v>
          </cell>
          <cell r="F144">
            <v>0</v>
          </cell>
          <cell r="G144">
            <v>0</v>
          </cell>
          <cell r="H144">
            <v>2.1</v>
          </cell>
          <cell r="I144">
            <v>4.2</v>
          </cell>
          <cell r="J144">
            <v>7</v>
          </cell>
        </row>
        <row r="145">
          <cell r="B145">
            <v>236402</v>
          </cell>
          <cell r="C145">
            <v>0.33339999999999997</v>
          </cell>
          <cell r="D145">
            <v>0.32269999999999999</v>
          </cell>
          <cell r="E145">
            <v>1.0699999999999999E-2</v>
          </cell>
          <cell r="F145">
            <v>0</v>
          </cell>
          <cell r="G145">
            <v>0</v>
          </cell>
          <cell r="H145">
            <v>2.1</v>
          </cell>
          <cell r="I145">
            <v>4.2</v>
          </cell>
          <cell r="J145">
            <v>7</v>
          </cell>
        </row>
        <row r="146">
          <cell r="B146">
            <v>236308</v>
          </cell>
          <cell r="C146">
            <v>1.3544</v>
          </cell>
          <cell r="D146">
            <v>1.085</v>
          </cell>
          <cell r="E146">
            <v>2.8899999999999999E-2</v>
          </cell>
          <cell r="F146">
            <v>0.24049999999999999</v>
          </cell>
          <cell r="G146">
            <v>0</v>
          </cell>
          <cell r="H146">
            <v>2.1</v>
          </cell>
          <cell r="I146">
            <v>4.2</v>
          </cell>
          <cell r="J146">
            <v>7</v>
          </cell>
        </row>
        <row r="147">
          <cell r="B147">
            <v>0</v>
          </cell>
          <cell r="C147">
            <v>0</v>
          </cell>
          <cell r="D147">
            <v>0</v>
          </cell>
          <cell r="E147">
            <v>0</v>
          </cell>
          <cell r="F147">
            <v>0</v>
          </cell>
          <cell r="G147">
            <v>0</v>
          </cell>
          <cell r="H147">
            <v>2.1</v>
          </cell>
          <cell r="I147">
            <v>4.2</v>
          </cell>
          <cell r="J147">
            <v>7</v>
          </cell>
        </row>
        <row r="148">
          <cell r="B148">
            <v>0</v>
          </cell>
          <cell r="C148">
            <v>0</v>
          </cell>
          <cell r="D148">
            <v>0</v>
          </cell>
          <cell r="E148">
            <v>0</v>
          </cell>
          <cell r="F148">
            <v>0</v>
          </cell>
          <cell r="G148">
            <v>0</v>
          </cell>
          <cell r="H148">
            <v>2.1</v>
          </cell>
          <cell r="I148">
            <v>4.2</v>
          </cell>
          <cell r="J148">
            <v>7</v>
          </cell>
        </row>
        <row r="149">
          <cell r="B149">
            <v>0</v>
          </cell>
          <cell r="C149">
            <v>0</v>
          </cell>
          <cell r="D149">
            <v>0</v>
          </cell>
          <cell r="E149">
            <v>0</v>
          </cell>
          <cell r="F149">
            <v>0</v>
          </cell>
          <cell r="G149">
            <v>0</v>
          </cell>
          <cell r="H149">
            <v>2.1</v>
          </cell>
          <cell r="I149">
            <v>4.2</v>
          </cell>
          <cell r="J149">
            <v>7</v>
          </cell>
        </row>
        <row r="150">
          <cell r="B150">
            <v>0</v>
          </cell>
          <cell r="C150">
            <v>0</v>
          </cell>
          <cell r="D150">
            <v>0</v>
          </cell>
          <cell r="E150">
            <v>0</v>
          </cell>
          <cell r="F150">
            <v>0</v>
          </cell>
          <cell r="G150">
            <v>0</v>
          </cell>
          <cell r="H150">
            <v>2.1</v>
          </cell>
          <cell r="I150">
            <v>4.2</v>
          </cell>
          <cell r="J150">
            <v>7</v>
          </cell>
        </row>
        <row r="151">
          <cell r="B151">
            <v>0</v>
          </cell>
          <cell r="C151">
            <v>0</v>
          </cell>
          <cell r="D151">
            <v>0</v>
          </cell>
          <cell r="E151">
            <v>0</v>
          </cell>
          <cell r="F151">
            <v>0</v>
          </cell>
          <cell r="G151">
            <v>0</v>
          </cell>
          <cell r="H151">
            <v>2.1</v>
          </cell>
          <cell r="I151">
            <v>4.2</v>
          </cell>
          <cell r="J151">
            <v>7</v>
          </cell>
        </row>
        <row r="152">
          <cell r="B152">
            <v>0</v>
          </cell>
          <cell r="C152">
            <v>0</v>
          </cell>
          <cell r="D152">
            <v>0</v>
          </cell>
          <cell r="E152">
            <v>0</v>
          </cell>
          <cell r="F152">
            <v>0</v>
          </cell>
          <cell r="G152">
            <v>0</v>
          </cell>
          <cell r="H152">
            <v>2.1</v>
          </cell>
          <cell r="I152">
            <v>4.2</v>
          </cell>
          <cell r="J152">
            <v>7</v>
          </cell>
        </row>
        <row r="153">
          <cell r="B153">
            <v>0</v>
          </cell>
          <cell r="C153">
            <v>0</v>
          </cell>
          <cell r="D153">
            <v>0</v>
          </cell>
          <cell r="E153">
            <v>0</v>
          </cell>
          <cell r="F153">
            <v>0</v>
          </cell>
          <cell r="G153">
            <v>0</v>
          </cell>
          <cell r="H153">
            <v>2.1</v>
          </cell>
          <cell r="I153">
            <v>4.2</v>
          </cell>
          <cell r="J153">
            <v>7</v>
          </cell>
        </row>
        <row r="154">
          <cell r="B154">
            <v>0</v>
          </cell>
          <cell r="C154">
            <v>0</v>
          </cell>
          <cell r="D154">
            <v>0</v>
          </cell>
          <cell r="E154">
            <v>0</v>
          </cell>
          <cell r="F154">
            <v>0</v>
          </cell>
          <cell r="G154">
            <v>0</v>
          </cell>
          <cell r="H154">
            <v>2.1</v>
          </cell>
          <cell r="I154">
            <v>4.2</v>
          </cell>
          <cell r="J154">
            <v>7</v>
          </cell>
        </row>
        <row r="155">
          <cell r="B155">
            <v>0</v>
          </cell>
          <cell r="C155">
            <v>0</v>
          </cell>
          <cell r="D155">
            <v>0</v>
          </cell>
          <cell r="E155">
            <v>0</v>
          </cell>
          <cell r="F155">
            <v>0</v>
          </cell>
          <cell r="G155">
            <v>0</v>
          </cell>
          <cell r="H155">
            <v>2.1</v>
          </cell>
          <cell r="I155">
            <v>4.2</v>
          </cell>
          <cell r="J155">
            <v>7</v>
          </cell>
        </row>
        <row r="156">
          <cell r="B156">
            <v>0</v>
          </cell>
          <cell r="C156">
            <v>0</v>
          </cell>
          <cell r="D156">
            <v>0</v>
          </cell>
          <cell r="E156">
            <v>0</v>
          </cell>
          <cell r="F156">
            <v>0</v>
          </cell>
          <cell r="G156">
            <v>0</v>
          </cell>
          <cell r="H156">
            <v>2.1</v>
          </cell>
          <cell r="I156">
            <v>4.2</v>
          </cell>
          <cell r="J156">
            <v>7</v>
          </cell>
        </row>
        <row r="157">
          <cell r="B157">
            <v>0</v>
          </cell>
          <cell r="C157">
            <v>0</v>
          </cell>
          <cell r="D157">
            <v>0</v>
          </cell>
          <cell r="E157">
            <v>0</v>
          </cell>
          <cell r="F157">
            <v>0</v>
          </cell>
          <cell r="G157">
            <v>0</v>
          </cell>
          <cell r="H157">
            <v>2.1</v>
          </cell>
          <cell r="I157">
            <v>4.2</v>
          </cell>
          <cell r="J157">
            <v>7</v>
          </cell>
        </row>
        <row r="158">
          <cell r="B158">
            <v>0</v>
          </cell>
          <cell r="C158">
            <v>0</v>
          </cell>
          <cell r="D158">
            <v>0</v>
          </cell>
          <cell r="E158">
            <v>0</v>
          </cell>
          <cell r="F158">
            <v>0</v>
          </cell>
          <cell r="G158">
            <v>0</v>
          </cell>
          <cell r="I158">
            <v>4.2</v>
          </cell>
          <cell r="J158">
            <v>7</v>
          </cell>
        </row>
        <row r="159">
          <cell r="B159">
            <v>236308</v>
          </cell>
          <cell r="C159">
            <v>1.3544</v>
          </cell>
          <cell r="D159">
            <v>1.085</v>
          </cell>
          <cell r="E159">
            <v>2.8899999999999999E-2</v>
          </cell>
          <cell r="F159">
            <v>0.24049999999999999</v>
          </cell>
          <cell r="G159">
            <v>0</v>
          </cell>
          <cell r="J159">
            <v>7</v>
          </cell>
        </row>
        <row r="161">
          <cell r="B161" t="str">
            <v>Evolução FEC Conjunto Centro Jardins</v>
          </cell>
        </row>
        <row r="162">
          <cell r="B162" t="str">
            <v>CONSUM</v>
          </cell>
          <cell r="C162" t="str">
            <v>TOTAL</v>
          </cell>
          <cell r="D162" t="str">
            <v>NPROG</v>
          </cell>
          <cell r="E162" t="str">
            <v>PROG</v>
          </cell>
          <cell r="F162" t="str">
            <v>SUBT INT</v>
          </cell>
          <cell r="G162" t="str">
            <v>SUBT EXT</v>
          </cell>
          <cell r="H162" t="str">
            <v>Padrão Mensal = 1,8</v>
          </cell>
          <cell r="I162" t="str">
            <v>Padrão Trimestral = 1,8</v>
          </cell>
          <cell r="J162" t="str">
            <v>Padrão Anual = 3</v>
          </cell>
        </row>
        <row r="163">
          <cell r="B163">
            <v>172748</v>
          </cell>
          <cell r="C163">
            <v>3.8399999999999997E-2</v>
          </cell>
          <cell r="D163">
            <v>2.9100000000000001E-2</v>
          </cell>
          <cell r="E163">
            <v>7.9000000000000008E-3</v>
          </cell>
          <cell r="F163">
            <v>6.9999999999999999E-4</v>
          </cell>
          <cell r="G163">
            <v>8.0000000000000004E-4</v>
          </cell>
          <cell r="H163">
            <v>1.8</v>
          </cell>
          <cell r="I163">
            <v>1.8</v>
          </cell>
          <cell r="J163">
            <v>3</v>
          </cell>
        </row>
        <row r="164">
          <cell r="B164">
            <v>172757</v>
          </cell>
          <cell r="C164">
            <v>4.5199999999999997E-2</v>
          </cell>
          <cell r="D164">
            <v>2.7799999999999998E-2</v>
          </cell>
          <cell r="E164">
            <v>6.1000000000000004E-3</v>
          </cell>
          <cell r="F164">
            <v>1.1299999999999999E-2</v>
          </cell>
          <cell r="G164">
            <v>0</v>
          </cell>
          <cell r="H164">
            <v>1.8</v>
          </cell>
          <cell r="I164">
            <v>1.8</v>
          </cell>
          <cell r="J164">
            <v>3</v>
          </cell>
        </row>
        <row r="165">
          <cell r="B165">
            <v>172754</v>
          </cell>
          <cell r="C165">
            <v>1.4500000000000001E-2</v>
          </cell>
          <cell r="D165">
            <v>9.7999999999999997E-3</v>
          </cell>
          <cell r="E165">
            <v>2.8E-3</v>
          </cell>
          <cell r="F165">
            <v>2.0999999999999999E-3</v>
          </cell>
          <cell r="G165">
            <v>0</v>
          </cell>
          <cell r="H165">
            <v>1.8</v>
          </cell>
          <cell r="I165">
            <v>1.8</v>
          </cell>
          <cell r="J165">
            <v>3</v>
          </cell>
        </row>
        <row r="166">
          <cell r="B166">
            <v>172753</v>
          </cell>
          <cell r="C166">
            <v>9.8100000000000007E-2</v>
          </cell>
          <cell r="D166">
            <v>6.6699999999999995E-2</v>
          </cell>
          <cell r="E166">
            <v>1.6799999999999999E-2</v>
          </cell>
          <cell r="F166">
            <v>1.41E-2</v>
          </cell>
          <cell r="G166">
            <v>8.0000000000000004E-4</v>
          </cell>
          <cell r="H166">
            <v>1.8</v>
          </cell>
          <cell r="I166">
            <v>1.8</v>
          </cell>
          <cell r="J166">
            <v>3</v>
          </cell>
        </row>
        <row r="167">
          <cell r="B167">
            <v>0</v>
          </cell>
          <cell r="C167">
            <v>0</v>
          </cell>
          <cell r="D167">
            <v>0</v>
          </cell>
          <cell r="E167">
            <v>0</v>
          </cell>
          <cell r="F167">
            <v>0</v>
          </cell>
          <cell r="G167">
            <v>0</v>
          </cell>
          <cell r="H167">
            <v>1.8</v>
          </cell>
          <cell r="I167">
            <v>1.8</v>
          </cell>
          <cell r="J167">
            <v>3</v>
          </cell>
        </row>
        <row r="168">
          <cell r="B168">
            <v>0</v>
          </cell>
          <cell r="C168">
            <v>0</v>
          </cell>
          <cell r="D168">
            <v>0</v>
          </cell>
          <cell r="E168">
            <v>0</v>
          </cell>
          <cell r="F168">
            <v>0</v>
          </cell>
          <cell r="G168">
            <v>0</v>
          </cell>
          <cell r="H168">
            <v>1.8</v>
          </cell>
          <cell r="I168">
            <v>1.8</v>
          </cell>
          <cell r="J168">
            <v>3</v>
          </cell>
        </row>
        <row r="169">
          <cell r="B169">
            <v>0</v>
          </cell>
          <cell r="C169">
            <v>0</v>
          </cell>
          <cell r="D169">
            <v>0</v>
          </cell>
          <cell r="E169">
            <v>0</v>
          </cell>
          <cell r="F169">
            <v>0</v>
          </cell>
          <cell r="G169">
            <v>0</v>
          </cell>
          <cell r="H169">
            <v>1.8</v>
          </cell>
          <cell r="I169">
            <v>1.8</v>
          </cell>
          <cell r="J169">
            <v>3</v>
          </cell>
        </row>
        <row r="170">
          <cell r="B170">
            <v>0</v>
          </cell>
          <cell r="C170">
            <v>0</v>
          </cell>
          <cell r="D170">
            <v>0</v>
          </cell>
          <cell r="E170">
            <v>0</v>
          </cell>
          <cell r="F170">
            <v>0</v>
          </cell>
          <cell r="G170">
            <v>0</v>
          </cell>
          <cell r="H170">
            <v>1.8</v>
          </cell>
          <cell r="I170">
            <v>1.8</v>
          </cell>
          <cell r="J170">
            <v>3</v>
          </cell>
        </row>
        <row r="171">
          <cell r="B171">
            <v>0</v>
          </cell>
          <cell r="C171">
            <v>0</v>
          </cell>
          <cell r="D171">
            <v>0</v>
          </cell>
          <cell r="E171">
            <v>0</v>
          </cell>
          <cell r="F171">
            <v>0</v>
          </cell>
          <cell r="G171">
            <v>0</v>
          </cell>
          <cell r="H171">
            <v>1.8</v>
          </cell>
          <cell r="I171">
            <v>1.8</v>
          </cell>
          <cell r="J171">
            <v>3</v>
          </cell>
        </row>
        <row r="172">
          <cell r="B172">
            <v>0</v>
          </cell>
          <cell r="C172">
            <v>0</v>
          </cell>
          <cell r="D172">
            <v>0</v>
          </cell>
          <cell r="E172">
            <v>0</v>
          </cell>
          <cell r="F172">
            <v>0</v>
          </cell>
          <cell r="G172">
            <v>0</v>
          </cell>
          <cell r="H172">
            <v>1.8</v>
          </cell>
          <cell r="I172">
            <v>1.8</v>
          </cell>
          <cell r="J172">
            <v>3</v>
          </cell>
        </row>
        <row r="173">
          <cell r="B173">
            <v>0</v>
          </cell>
          <cell r="C173">
            <v>0</v>
          </cell>
          <cell r="D173">
            <v>0</v>
          </cell>
          <cell r="E173">
            <v>0</v>
          </cell>
          <cell r="F173">
            <v>0</v>
          </cell>
          <cell r="G173">
            <v>0</v>
          </cell>
          <cell r="H173">
            <v>1.8</v>
          </cell>
          <cell r="I173">
            <v>1.8</v>
          </cell>
          <cell r="J173">
            <v>3</v>
          </cell>
        </row>
        <row r="174">
          <cell r="B174">
            <v>0</v>
          </cell>
          <cell r="C174">
            <v>0</v>
          </cell>
          <cell r="D174">
            <v>0</v>
          </cell>
          <cell r="E174">
            <v>0</v>
          </cell>
          <cell r="F174">
            <v>0</v>
          </cell>
          <cell r="G174">
            <v>0</v>
          </cell>
          <cell r="H174">
            <v>1.8</v>
          </cell>
          <cell r="I174">
            <v>1.8</v>
          </cell>
          <cell r="J174">
            <v>3</v>
          </cell>
        </row>
        <row r="175">
          <cell r="B175">
            <v>0</v>
          </cell>
          <cell r="C175">
            <v>0</v>
          </cell>
          <cell r="D175">
            <v>0</v>
          </cell>
          <cell r="E175">
            <v>0</v>
          </cell>
          <cell r="F175">
            <v>0</v>
          </cell>
          <cell r="G175">
            <v>0</v>
          </cell>
          <cell r="H175">
            <v>1.8</v>
          </cell>
          <cell r="I175">
            <v>1.8</v>
          </cell>
          <cell r="J175">
            <v>3</v>
          </cell>
        </row>
        <row r="176">
          <cell r="B176">
            <v>0</v>
          </cell>
          <cell r="C176">
            <v>0</v>
          </cell>
          <cell r="D176">
            <v>0</v>
          </cell>
          <cell r="E176">
            <v>0</v>
          </cell>
          <cell r="F176">
            <v>0</v>
          </cell>
          <cell r="G176">
            <v>0</v>
          </cell>
          <cell r="H176">
            <v>1.8</v>
          </cell>
          <cell r="I176">
            <v>1.8</v>
          </cell>
          <cell r="J176">
            <v>3</v>
          </cell>
        </row>
        <row r="177">
          <cell r="B177">
            <v>0</v>
          </cell>
          <cell r="C177">
            <v>0</v>
          </cell>
          <cell r="D177">
            <v>0</v>
          </cell>
          <cell r="E177">
            <v>0</v>
          </cell>
          <cell r="F177">
            <v>0</v>
          </cell>
          <cell r="G177">
            <v>0</v>
          </cell>
          <cell r="H177">
            <v>1.8</v>
          </cell>
          <cell r="I177">
            <v>1.8</v>
          </cell>
          <cell r="J177">
            <v>3</v>
          </cell>
        </row>
        <row r="178">
          <cell r="B178">
            <v>0</v>
          </cell>
          <cell r="C178">
            <v>0</v>
          </cell>
          <cell r="D178">
            <v>0</v>
          </cell>
          <cell r="E178">
            <v>0</v>
          </cell>
          <cell r="F178">
            <v>0</v>
          </cell>
          <cell r="G178">
            <v>0</v>
          </cell>
          <cell r="I178">
            <v>1.8</v>
          </cell>
          <cell r="J178">
            <v>3</v>
          </cell>
        </row>
        <row r="179">
          <cell r="B179">
            <v>172753</v>
          </cell>
          <cell r="C179">
            <v>9.8100000000000007E-2</v>
          </cell>
          <cell r="D179">
            <v>6.6699999999999995E-2</v>
          </cell>
          <cell r="E179">
            <v>1.6799999999999999E-2</v>
          </cell>
          <cell r="F179">
            <v>1.41E-2</v>
          </cell>
          <cell r="G179">
            <v>8.0000000000000004E-4</v>
          </cell>
          <cell r="J179">
            <v>3</v>
          </cell>
        </row>
        <row r="181">
          <cell r="B181" t="str">
            <v>Evolução FEC Conjunto Cursino</v>
          </cell>
        </row>
        <row r="182">
          <cell r="B182" t="str">
            <v>CONSUM</v>
          </cell>
          <cell r="C182" t="str">
            <v>TOTAL</v>
          </cell>
          <cell r="D182" t="str">
            <v>NPROG</v>
          </cell>
          <cell r="E182" t="str">
            <v>PROG</v>
          </cell>
          <cell r="F182" t="str">
            <v>SUBT INT</v>
          </cell>
          <cell r="G182" t="str">
            <v>SUBT EXT</v>
          </cell>
          <cell r="H182" t="str">
            <v>Padrão Mensal = 2</v>
          </cell>
          <cell r="I182" t="str">
            <v>Padrão Trimestral = 3,6</v>
          </cell>
          <cell r="J182" t="str">
            <v>Padrão Anual = 6</v>
          </cell>
        </row>
        <row r="183">
          <cell r="B183">
            <v>108013</v>
          </cell>
          <cell r="C183">
            <v>0.65090000000000003</v>
          </cell>
          <cell r="D183">
            <v>0.46179999999999999</v>
          </cell>
          <cell r="E183">
            <v>2E-3</v>
          </cell>
          <cell r="F183">
            <v>2.4500000000000001E-2</v>
          </cell>
          <cell r="G183">
            <v>0.16259999999999999</v>
          </cell>
          <cell r="H183">
            <v>2</v>
          </cell>
          <cell r="I183">
            <v>3.6</v>
          </cell>
          <cell r="J183">
            <v>6</v>
          </cell>
        </row>
        <row r="184">
          <cell r="B184">
            <v>108013</v>
          </cell>
          <cell r="C184">
            <v>0.28499999999999998</v>
          </cell>
          <cell r="D184">
            <v>0.28160000000000002</v>
          </cell>
          <cell r="E184">
            <v>3.3999999999999998E-3</v>
          </cell>
          <cell r="F184">
            <v>0</v>
          </cell>
          <cell r="G184">
            <v>0</v>
          </cell>
          <cell r="H184">
            <v>2</v>
          </cell>
          <cell r="I184">
            <v>3.6</v>
          </cell>
          <cell r="J184">
            <v>6</v>
          </cell>
        </row>
        <row r="185">
          <cell r="B185">
            <v>107481</v>
          </cell>
          <cell r="C185">
            <v>0.35620000000000002</v>
          </cell>
          <cell r="D185">
            <v>0.35439999999999999</v>
          </cell>
          <cell r="E185">
            <v>1.8E-3</v>
          </cell>
          <cell r="F185">
            <v>0</v>
          </cell>
          <cell r="G185">
            <v>0</v>
          </cell>
          <cell r="H185">
            <v>2</v>
          </cell>
          <cell r="I185">
            <v>3.6</v>
          </cell>
          <cell r="J185">
            <v>6</v>
          </cell>
        </row>
        <row r="186">
          <cell r="B186">
            <v>107836</v>
          </cell>
          <cell r="C186">
            <v>1.2925</v>
          </cell>
          <cell r="D186">
            <v>1.0979000000000001</v>
          </cell>
          <cell r="E186">
            <v>7.1999999999999998E-3</v>
          </cell>
          <cell r="F186">
            <v>2.4500000000000001E-2</v>
          </cell>
          <cell r="G186">
            <v>0.16289999999999999</v>
          </cell>
          <cell r="H186">
            <v>2</v>
          </cell>
          <cell r="I186">
            <v>3.6</v>
          </cell>
          <cell r="J186">
            <v>6</v>
          </cell>
        </row>
        <row r="187">
          <cell r="B187">
            <v>0</v>
          </cell>
          <cell r="C187">
            <v>0</v>
          </cell>
          <cell r="D187">
            <v>0</v>
          </cell>
          <cell r="E187">
            <v>0</v>
          </cell>
          <cell r="F187">
            <v>0</v>
          </cell>
          <cell r="G187">
            <v>0</v>
          </cell>
          <cell r="H187">
            <v>2</v>
          </cell>
          <cell r="I187">
            <v>3.6</v>
          </cell>
          <cell r="J187">
            <v>6</v>
          </cell>
        </row>
        <row r="188">
          <cell r="B188">
            <v>0</v>
          </cell>
          <cell r="C188">
            <v>0</v>
          </cell>
          <cell r="D188">
            <v>0</v>
          </cell>
          <cell r="E188">
            <v>0</v>
          </cell>
          <cell r="F188">
            <v>0</v>
          </cell>
          <cell r="G188">
            <v>0</v>
          </cell>
          <cell r="H188">
            <v>2</v>
          </cell>
          <cell r="I188">
            <v>3.6</v>
          </cell>
          <cell r="J188">
            <v>6</v>
          </cell>
        </row>
        <row r="189">
          <cell r="B189">
            <v>0</v>
          </cell>
          <cell r="C189">
            <v>0</v>
          </cell>
          <cell r="D189">
            <v>0</v>
          </cell>
          <cell r="E189">
            <v>0</v>
          </cell>
          <cell r="F189">
            <v>0</v>
          </cell>
          <cell r="G189">
            <v>0</v>
          </cell>
          <cell r="H189">
            <v>2</v>
          </cell>
          <cell r="I189">
            <v>3.6</v>
          </cell>
          <cell r="J189">
            <v>6</v>
          </cell>
        </row>
        <row r="190">
          <cell r="B190">
            <v>0</v>
          </cell>
          <cell r="C190">
            <v>0</v>
          </cell>
          <cell r="D190">
            <v>0</v>
          </cell>
          <cell r="E190">
            <v>0</v>
          </cell>
          <cell r="F190">
            <v>0</v>
          </cell>
          <cell r="G190">
            <v>0</v>
          </cell>
          <cell r="H190">
            <v>2</v>
          </cell>
          <cell r="I190">
            <v>3.6</v>
          </cell>
          <cell r="J190">
            <v>6</v>
          </cell>
        </row>
        <row r="191">
          <cell r="B191">
            <v>0</v>
          </cell>
          <cell r="C191">
            <v>0</v>
          </cell>
          <cell r="D191">
            <v>0</v>
          </cell>
          <cell r="E191">
            <v>0</v>
          </cell>
          <cell r="F191">
            <v>0</v>
          </cell>
          <cell r="G191">
            <v>0</v>
          </cell>
          <cell r="H191">
            <v>2</v>
          </cell>
          <cell r="I191">
            <v>3.6</v>
          </cell>
          <cell r="J191">
            <v>6</v>
          </cell>
        </row>
        <row r="192">
          <cell r="B192">
            <v>0</v>
          </cell>
          <cell r="C192">
            <v>0</v>
          </cell>
          <cell r="D192">
            <v>0</v>
          </cell>
          <cell r="E192">
            <v>0</v>
          </cell>
          <cell r="F192">
            <v>0</v>
          </cell>
          <cell r="G192">
            <v>0</v>
          </cell>
          <cell r="H192">
            <v>2</v>
          </cell>
          <cell r="I192">
            <v>3.6</v>
          </cell>
          <cell r="J192">
            <v>6</v>
          </cell>
        </row>
        <row r="193">
          <cell r="B193">
            <v>0</v>
          </cell>
          <cell r="C193">
            <v>0</v>
          </cell>
          <cell r="D193">
            <v>0</v>
          </cell>
          <cell r="E193">
            <v>0</v>
          </cell>
          <cell r="F193">
            <v>0</v>
          </cell>
          <cell r="G193">
            <v>0</v>
          </cell>
          <cell r="H193">
            <v>2</v>
          </cell>
          <cell r="I193">
            <v>3.6</v>
          </cell>
          <cell r="J193">
            <v>6</v>
          </cell>
        </row>
        <row r="194">
          <cell r="B194">
            <v>0</v>
          </cell>
          <cell r="C194">
            <v>0</v>
          </cell>
          <cell r="D194">
            <v>0</v>
          </cell>
          <cell r="E194">
            <v>0</v>
          </cell>
          <cell r="F194">
            <v>0</v>
          </cell>
          <cell r="G194">
            <v>0</v>
          </cell>
          <cell r="H194">
            <v>2</v>
          </cell>
          <cell r="I194">
            <v>3.6</v>
          </cell>
          <cell r="J194">
            <v>6</v>
          </cell>
        </row>
        <row r="195">
          <cell r="B195">
            <v>0</v>
          </cell>
          <cell r="C195">
            <v>0</v>
          </cell>
          <cell r="D195">
            <v>0</v>
          </cell>
          <cell r="E195">
            <v>0</v>
          </cell>
          <cell r="F195">
            <v>0</v>
          </cell>
          <cell r="G195">
            <v>0</v>
          </cell>
          <cell r="H195">
            <v>2</v>
          </cell>
          <cell r="I195">
            <v>3.6</v>
          </cell>
          <cell r="J195">
            <v>6</v>
          </cell>
        </row>
        <row r="196">
          <cell r="B196">
            <v>0</v>
          </cell>
          <cell r="C196">
            <v>0</v>
          </cell>
          <cell r="D196">
            <v>0</v>
          </cell>
          <cell r="E196">
            <v>0</v>
          </cell>
          <cell r="F196">
            <v>0</v>
          </cell>
          <cell r="G196">
            <v>0</v>
          </cell>
          <cell r="H196">
            <v>2</v>
          </cell>
          <cell r="I196">
            <v>3.6</v>
          </cell>
          <cell r="J196">
            <v>6</v>
          </cell>
        </row>
        <row r="197">
          <cell r="B197">
            <v>0</v>
          </cell>
          <cell r="C197">
            <v>0</v>
          </cell>
          <cell r="D197">
            <v>0</v>
          </cell>
          <cell r="E197">
            <v>0</v>
          </cell>
          <cell r="F197">
            <v>0</v>
          </cell>
          <cell r="G197">
            <v>0</v>
          </cell>
          <cell r="H197">
            <v>2</v>
          </cell>
          <cell r="I197">
            <v>3.6</v>
          </cell>
          <cell r="J197">
            <v>6</v>
          </cell>
        </row>
        <row r="198">
          <cell r="B198">
            <v>0</v>
          </cell>
          <cell r="C198">
            <v>0</v>
          </cell>
          <cell r="D198">
            <v>0</v>
          </cell>
          <cell r="E198">
            <v>0</v>
          </cell>
          <cell r="F198">
            <v>0</v>
          </cell>
          <cell r="G198">
            <v>0</v>
          </cell>
          <cell r="I198">
            <v>3.6</v>
          </cell>
          <cell r="J198">
            <v>6</v>
          </cell>
        </row>
        <row r="199">
          <cell r="B199">
            <v>107836</v>
          </cell>
          <cell r="C199">
            <v>1.2925</v>
          </cell>
          <cell r="D199">
            <v>1.0979000000000001</v>
          </cell>
          <cell r="E199">
            <v>7.1999999999999998E-3</v>
          </cell>
          <cell r="F199">
            <v>2.4500000000000001E-2</v>
          </cell>
          <cell r="G199">
            <v>0.16289999999999999</v>
          </cell>
          <cell r="J199">
            <v>6</v>
          </cell>
        </row>
        <row r="201">
          <cell r="B201" t="str">
            <v>Evolução FEC Conjunto Diadema</v>
          </cell>
        </row>
        <row r="202">
          <cell r="B202" t="str">
            <v>CONSUM</v>
          </cell>
          <cell r="C202" t="str">
            <v>TOTAL</v>
          </cell>
          <cell r="D202" t="str">
            <v>NPROG</v>
          </cell>
          <cell r="E202" t="str">
            <v>PROG</v>
          </cell>
          <cell r="F202" t="str">
            <v>SUBT INT</v>
          </cell>
          <cell r="G202" t="str">
            <v>SUBT EXT</v>
          </cell>
          <cell r="H202" t="str">
            <v>Padrão Mensal = 2</v>
          </cell>
          <cell r="I202" t="str">
            <v>Padrão Trimestral = 3,6</v>
          </cell>
          <cell r="J202" t="str">
            <v>Padrão Anual = 6</v>
          </cell>
        </row>
        <row r="203">
          <cell r="B203">
            <v>109310</v>
          </cell>
          <cell r="C203">
            <v>0.63349999999999995</v>
          </cell>
          <cell r="D203">
            <v>0.26879999999999998</v>
          </cell>
          <cell r="E203">
            <v>1.4E-3</v>
          </cell>
          <cell r="F203">
            <v>0.31950000000000001</v>
          </cell>
          <cell r="G203">
            <v>4.3799999999999999E-2</v>
          </cell>
          <cell r="H203">
            <v>2</v>
          </cell>
          <cell r="I203">
            <v>3.6</v>
          </cell>
          <cell r="J203">
            <v>6</v>
          </cell>
        </row>
        <row r="204">
          <cell r="B204">
            <v>109512</v>
          </cell>
          <cell r="C204">
            <v>0.35210000000000002</v>
          </cell>
          <cell r="D204">
            <v>0.3049</v>
          </cell>
          <cell r="E204">
            <v>3.3999999999999998E-3</v>
          </cell>
          <cell r="F204">
            <v>4.3799999999999999E-2</v>
          </cell>
          <cell r="G204">
            <v>0</v>
          </cell>
          <cell r="H204">
            <v>2</v>
          </cell>
          <cell r="I204">
            <v>3.6</v>
          </cell>
          <cell r="J204">
            <v>6</v>
          </cell>
        </row>
        <row r="205">
          <cell r="B205">
            <v>108802</v>
          </cell>
          <cell r="C205">
            <v>0.54779999999999995</v>
          </cell>
          <cell r="D205">
            <v>0.46589999999999998</v>
          </cell>
          <cell r="E205">
            <v>8.1900000000000001E-2</v>
          </cell>
          <cell r="F205">
            <v>0</v>
          </cell>
          <cell r="G205">
            <v>0</v>
          </cell>
          <cell r="H205">
            <v>2</v>
          </cell>
          <cell r="I205">
            <v>3.6</v>
          </cell>
          <cell r="J205">
            <v>6</v>
          </cell>
        </row>
        <row r="206">
          <cell r="B206">
            <v>109208</v>
          </cell>
          <cell r="C206">
            <v>1.5328999999999999</v>
          </cell>
          <cell r="D206">
            <v>1.0389999999999999</v>
          </cell>
          <cell r="E206">
            <v>8.6400000000000005E-2</v>
          </cell>
          <cell r="F206">
            <v>0.36370000000000002</v>
          </cell>
          <cell r="G206">
            <v>4.3799999999999999E-2</v>
          </cell>
          <cell r="H206">
            <v>2</v>
          </cell>
          <cell r="I206">
            <v>3.6</v>
          </cell>
          <cell r="J206">
            <v>6</v>
          </cell>
        </row>
        <row r="207">
          <cell r="B207">
            <v>0</v>
          </cell>
          <cell r="C207">
            <v>0</v>
          </cell>
          <cell r="D207">
            <v>0</v>
          </cell>
          <cell r="E207">
            <v>0</v>
          </cell>
          <cell r="F207">
            <v>0</v>
          </cell>
          <cell r="G207">
            <v>0</v>
          </cell>
          <cell r="H207">
            <v>2</v>
          </cell>
          <cell r="I207">
            <v>3.6</v>
          </cell>
          <cell r="J207">
            <v>6</v>
          </cell>
        </row>
        <row r="208">
          <cell r="B208">
            <v>0</v>
          </cell>
          <cell r="C208">
            <v>0</v>
          </cell>
          <cell r="D208">
            <v>0</v>
          </cell>
          <cell r="E208">
            <v>0</v>
          </cell>
          <cell r="F208">
            <v>0</v>
          </cell>
          <cell r="G208">
            <v>0</v>
          </cell>
          <cell r="H208">
            <v>2</v>
          </cell>
          <cell r="I208">
            <v>3.6</v>
          </cell>
          <cell r="J208">
            <v>6</v>
          </cell>
        </row>
        <row r="209">
          <cell r="B209">
            <v>0</v>
          </cell>
          <cell r="C209">
            <v>0</v>
          </cell>
          <cell r="D209">
            <v>0</v>
          </cell>
          <cell r="E209">
            <v>0</v>
          </cell>
          <cell r="F209">
            <v>0</v>
          </cell>
          <cell r="G209">
            <v>0</v>
          </cell>
          <cell r="H209">
            <v>2</v>
          </cell>
          <cell r="I209">
            <v>3.6</v>
          </cell>
          <cell r="J209">
            <v>6</v>
          </cell>
        </row>
        <row r="210">
          <cell r="B210">
            <v>0</v>
          </cell>
          <cell r="C210">
            <v>0</v>
          </cell>
          <cell r="D210">
            <v>0</v>
          </cell>
          <cell r="E210">
            <v>0</v>
          </cell>
          <cell r="F210">
            <v>0</v>
          </cell>
          <cell r="G210">
            <v>0</v>
          </cell>
          <cell r="H210">
            <v>2</v>
          </cell>
          <cell r="I210">
            <v>3.6</v>
          </cell>
          <cell r="J210">
            <v>6</v>
          </cell>
        </row>
        <row r="211">
          <cell r="B211">
            <v>0</v>
          </cell>
          <cell r="C211">
            <v>0</v>
          </cell>
          <cell r="D211">
            <v>0</v>
          </cell>
          <cell r="E211">
            <v>0</v>
          </cell>
          <cell r="F211">
            <v>0</v>
          </cell>
          <cell r="G211">
            <v>0</v>
          </cell>
          <cell r="H211">
            <v>2</v>
          </cell>
          <cell r="I211">
            <v>3.6</v>
          </cell>
          <cell r="J211">
            <v>6</v>
          </cell>
        </row>
        <row r="212">
          <cell r="B212">
            <v>0</v>
          </cell>
          <cell r="C212">
            <v>0</v>
          </cell>
          <cell r="D212">
            <v>0</v>
          </cell>
          <cell r="E212">
            <v>0</v>
          </cell>
          <cell r="F212">
            <v>0</v>
          </cell>
          <cell r="G212">
            <v>0</v>
          </cell>
          <cell r="H212">
            <v>2</v>
          </cell>
          <cell r="I212">
            <v>3.6</v>
          </cell>
          <cell r="J212">
            <v>6</v>
          </cell>
        </row>
        <row r="213">
          <cell r="B213">
            <v>0</v>
          </cell>
          <cell r="C213">
            <v>0</v>
          </cell>
          <cell r="D213">
            <v>0</v>
          </cell>
          <cell r="E213">
            <v>0</v>
          </cell>
          <cell r="F213">
            <v>0</v>
          </cell>
          <cell r="G213">
            <v>0</v>
          </cell>
          <cell r="H213">
            <v>2</v>
          </cell>
          <cell r="I213">
            <v>3.6</v>
          </cell>
          <cell r="J213">
            <v>6</v>
          </cell>
        </row>
        <row r="214">
          <cell r="B214">
            <v>0</v>
          </cell>
          <cell r="C214">
            <v>0</v>
          </cell>
          <cell r="D214">
            <v>0</v>
          </cell>
          <cell r="E214">
            <v>0</v>
          </cell>
          <cell r="F214">
            <v>0</v>
          </cell>
          <cell r="G214">
            <v>0</v>
          </cell>
          <cell r="H214">
            <v>2</v>
          </cell>
          <cell r="I214">
            <v>3.6</v>
          </cell>
          <cell r="J214">
            <v>6</v>
          </cell>
        </row>
        <row r="215">
          <cell r="B215">
            <v>0</v>
          </cell>
          <cell r="C215">
            <v>0</v>
          </cell>
          <cell r="D215">
            <v>0</v>
          </cell>
          <cell r="E215">
            <v>0</v>
          </cell>
          <cell r="F215">
            <v>0</v>
          </cell>
          <cell r="G215">
            <v>0</v>
          </cell>
          <cell r="H215">
            <v>2</v>
          </cell>
          <cell r="I215">
            <v>3.6</v>
          </cell>
          <cell r="J215">
            <v>6</v>
          </cell>
        </row>
        <row r="216">
          <cell r="B216">
            <v>0</v>
          </cell>
          <cell r="C216">
            <v>0</v>
          </cell>
          <cell r="D216">
            <v>0</v>
          </cell>
          <cell r="E216">
            <v>0</v>
          </cell>
          <cell r="F216">
            <v>0</v>
          </cell>
          <cell r="G216">
            <v>0</v>
          </cell>
          <cell r="H216">
            <v>2</v>
          </cell>
          <cell r="I216">
            <v>3.6</v>
          </cell>
          <cell r="J216">
            <v>6</v>
          </cell>
        </row>
        <row r="217">
          <cell r="B217">
            <v>0</v>
          </cell>
          <cell r="C217">
            <v>0</v>
          </cell>
          <cell r="D217">
            <v>0</v>
          </cell>
          <cell r="E217">
            <v>0</v>
          </cell>
          <cell r="F217">
            <v>0</v>
          </cell>
          <cell r="G217">
            <v>0</v>
          </cell>
          <cell r="H217">
            <v>2</v>
          </cell>
          <cell r="I217">
            <v>3.6</v>
          </cell>
          <cell r="J217">
            <v>6</v>
          </cell>
        </row>
        <row r="218">
          <cell r="B218">
            <v>0</v>
          </cell>
          <cell r="C218">
            <v>0</v>
          </cell>
          <cell r="D218">
            <v>0</v>
          </cell>
          <cell r="E218">
            <v>0</v>
          </cell>
          <cell r="F218">
            <v>0</v>
          </cell>
          <cell r="G218">
            <v>0</v>
          </cell>
          <cell r="I218">
            <v>3.6</v>
          </cell>
          <cell r="J218">
            <v>6</v>
          </cell>
        </row>
        <row r="219">
          <cell r="B219">
            <v>109208</v>
          </cell>
          <cell r="C219">
            <v>1.5328999999999999</v>
          </cell>
          <cell r="D219">
            <v>1.0389999999999999</v>
          </cell>
          <cell r="E219">
            <v>8.6400000000000005E-2</v>
          </cell>
          <cell r="F219">
            <v>0.36370000000000002</v>
          </cell>
          <cell r="G219">
            <v>4.3799999999999999E-2</v>
          </cell>
          <cell r="J219">
            <v>6</v>
          </cell>
        </row>
        <row r="221">
          <cell r="B221" t="str">
            <v>Evolução FEC Conjunto Embu</v>
          </cell>
        </row>
        <row r="222">
          <cell r="B222" t="str">
            <v>CONSUM</v>
          </cell>
          <cell r="C222" t="str">
            <v>TOTAL</v>
          </cell>
          <cell r="D222" t="str">
            <v>NPROG</v>
          </cell>
          <cell r="E222" t="str">
            <v>PROG</v>
          </cell>
          <cell r="F222" t="str">
            <v>SUBT INT</v>
          </cell>
          <cell r="G222" t="str">
            <v>SUBT EXT</v>
          </cell>
          <cell r="H222" t="str">
            <v>Padrão Mensal = 6,6</v>
          </cell>
          <cell r="I222" t="str">
            <v>Padrão Trimestral = 13,2</v>
          </cell>
          <cell r="J222" t="str">
            <v>Padrão Anual = 22</v>
          </cell>
        </row>
        <row r="223">
          <cell r="B223">
            <v>44752</v>
          </cell>
          <cell r="C223">
            <v>2.7364000000000002</v>
          </cell>
          <cell r="D223">
            <v>2.7319</v>
          </cell>
          <cell r="E223">
            <v>4.4999999999999997E-3</v>
          </cell>
          <cell r="F223">
            <v>0</v>
          </cell>
          <cell r="G223">
            <v>0</v>
          </cell>
          <cell r="H223">
            <v>6.6</v>
          </cell>
          <cell r="I223">
            <v>13.2</v>
          </cell>
          <cell r="J223">
            <v>22</v>
          </cell>
        </row>
        <row r="224">
          <cell r="B224">
            <v>46485</v>
          </cell>
          <cell r="C224">
            <v>0.85569999999999991</v>
          </cell>
          <cell r="D224">
            <v>0.71919999999999995</v>
          </cell>
          <cell r="E224">
            <v>0.13650000000000001</v>
          </cell>
          <cell r="F224">
            <v>0</v>
          </cell>
          <cell r="G224">
            <v>0</v>
          </cell>
          <cell r="H224">
            <v>6.6</v>
          </cell>
          <cell r="I224">
            <v>13.2</v>
          </cell>
          <cell r="J224">
            <v>22</v>
          </cell>
        </row>
        <row r="225">
          <cell r="B225">
            <v>46485</v>
          </cell>
          <cell r="C225">
            <v>1.7653000000000001</v>
          </cell>
          <cell r="D225">
            <v>1.2237</v>
          </cell>
          <cell r="E225">
            <v>0.34350000000000003</v>
          </cell>
          <cell r="F225">
            <v>0.1981</v>
          </cell>
          <cell r="G225">
            <v>0</v>
          </cell>
          <cell r="H225">
            <v>6.6</v>
          </cell>
          <cell r="I225">
            <v>13.2</v>
          </cell>
          <cell r="J225">
            <v>22</v>
          </cell>
        </row>
        <row r="226">
          <cell r="B226">
            <v>45907</v>
          </cell>
          <cell r="C226">
            <v>5.3216000000000001</v>
          </cell>
          <cell r="D226">
            <v>4.6304999999999996</v>
          </cell>
          <cell r="E226">
            <v>0.4904</v>
          </cell>
          <cell r="F226">
            <v>0.2006</v>
          </cell>
          <cell r="G226">
            <v>0</v>
          </cell>
          <cell r="H226">
            <v>6.6</v>
          </cell>
          <cell r="I226">
            <v>13.2</v>
          </cell>
          <cell r="J226">
            <v>22</v>
          </cell>
        </row>
        <row r="227">
          <cell r="B227">
            <v>0</v>
          </cell>
          <cell r="C227">
            <v>0</v>
          </cell>
          <cell r="D227">
            <v>0</v>
          </cell>
          <cell r="E227">
            <v>0</v>
          </cell>
          <cell r="F227">
            <v>0</v>
          </cell>
          <cell r="G227">
            <v>0</v>
          </cell>
          <cell r="H227">
            <v>6.6</v>
          </cell>
          <cell r="I227">
            <v>13.2</v>
          </cell>
          <cell r="J227">
            <v>22</v>
          </cell>
        </row>
        <row r="228">
          <cell r="B228">
            <v>0</v>
          </cell>
          <cell r="C228">
            <v>0</v>
          </cell>
          <cell r="D228">
            <v>0</v>
          </cell>
          <cell r="E228">
            <v>0</v>
          </cell>
          <cell r="F228">
            <v>0</v>
          </cell>
          <cell r="G228">
            <v>0</v>
          </cell>
          <cell r="H228">
            <v>6.6</v>
          </cell>
          <cell r="I228">
            <v>13.2</v>
          </cell>
          <cell r="J228">
            <v>22</v>
          </cell>
        </row>
        <row r="229">
          <cell r="B229">
            <v>0</v>
          </cell>
          <cell r="C229">
            <v>0</v>
          </cell>
          <cell r="D229">
            <v>0</v>
          </cell>
          <cell r="E229">
            <v>0</v>
          </cell>
          <cell r="F229">
            <v>0</v>
          </cell>
          <cell r="G229">
            <v>0</v>
          </cell>
          <cell r="H229">
            <v>6.6</v>
          </cell>
          <cell r="I229">
            <v>13.2</v>
          </cell>
          <cell r="J229">
            <v>22</v>
          </cell>
        </row>
        <row r="230">
          <cell r="B230">
            <v>0</v>
          </cell>
          <cell r="C230">
            <v>0</v>
          </cell>
          <cell r="D230">
            <v>0</v>
          </cell>
          <cell r="E230">
            <v>0</v>
          </cell>
          <cell r="F230">
            <v>0</v>
          </cell>
          <cell r="G230">
            <v>0</v>
          </cell>
          <cell r="H230">
            <v>6.6</v>
          </cell>
          <cell r="I230">
            <v>13.2</v>
          </cell>
          <cell r="J230">
            <v>22</v>
          </cell>
        </row>
        <row r="231">
          <cell r="B231">
            <v>0</v>
          </cell>
          <cell r="C231">
            <v>0</v>
          </cell>
          <cell r="D231">
            <v>0</v>
          </cell>
          <cell r="E231">
            <v>0</v>
          </cell>
          <cell r="F231">
            <v>0</v>
          </cell>
          <cell r="G231">
            <v>0</v>
          </cell>
          <cell r="H231">
            <v>6.6</v>
          </cell>
          <cell r="I231">
            <v>13.2</v>
          </cell>
          <cell r="J231">
            <v>22</v>
          </cell>
        </row>
        <row r="232">
          <cell r="B232">
            <v>0</v>
          </cell>
          <cell r="C232">
            <v>0</v>
          </cell>
          <cell r="D232">
            <v>0</v>
          </cell>
          <cell r="E232">
            <v>0</v>
          </cell>
          <cell r="F232">
            <v>0</v>
          </cell>
          <cell r="G232">
            <v>0</v>
          </cell>
          <cell r="H232">
            <v>6.6</v>
          </cell>
          <cell r="I232">
            <v>13.2</v>
          </cell>
          <cell r="J232">
            <v>22</v>
          </cell>
        </row>
        <row r="233">
          <cell r="B233">
            <v>0</v>
          </cell>
          <cell r="C233">
            <v>0</v>
          </cell>
          <cell r="D233">
            <v>0</v>
          </cell>
          <cell r="E233">
            <v>0</v>
          </cell>
          <cell r="F233">
            <v>0</v>
          </cell>
          <cell r="G233">
            <v>0</v>
          </cell>
          <cell r="H233">
            <v>6.6</v>
          </cell>
          <cell r="I233">
            <v>13.2</v>
          </cell>
          <cell r="J233">
            <v>22</v>
          </cell>
        </row>
        <row r="234">
          <cell r="B234">
            <v>0</v>
          </cell>
          <cell r="C234">
            <v>0</v>
          </cell>
          <cell r="D234">
            <v>0</v>
          </cell>
          <cell r="E234">
            <v>0</v>
          </cell>
          <cell r="F234">
            <v>0</v>
          </cell>
          <cell r="G234">
            <v>0</v>
          </cell>
          <cell r="H234">
            <v>6.6</v>
          </cell>
          <cell r="I234">
            <v>13.2</v>
          </cell>
          <cell r="J234">
            <v>22</v>
          </cell>
        </row>
        <row r="235">
          <cell r="B235">
            <v>0</v>
          </cell>
          <cell r="C235">
            <v>0</v>
          </cell>
          <cell r="D235">
            <v>0</v>
          </cell>
          <cell r="E235">
            <v>0</v>
          </cell>
          <cell r="F235">
            <v>0</v>
          </cell>
          <cell r="G235">
            <v>0</v>
          </cell>
          <cell r="H235">
            <v>6.6</v>
          </cell>
          <cell r="I235">
            <v>13.2</v>
          </cell>
          <cell r="J235">
            <v>22</v>
          </cell>
        </row>
        <row r="236">
          <cell r="B236">
            <v>0</v>
          </cell>
          <cell r="C236">
            <v>0</v>
          </cell>
          <cell r="D236">
            <v>0</v>
          </cell>
          <cell r="E236">
            <v>0</v>
          </cell>
          <cell r="F236">
            <v>0</v>
          </cell>
          <cell r="G236">
            <v>0</v>
          </cell>
          <cell r="H236">
            <v>6.6</v>
          </cell>
          <cell r="I236">
            <v>13.2</v>
          </cell>
          <cell r="J236">
            <v>22</v>
          </cell>
        </row>
        <row r="237">
          <cell r="B237">
            <v>0</v>
          </cell>
          <cell r="C237">
            <v>0</v>
          </cell>
          <cell r="D237">
            <v>0</v>
          </cell>
          <cell r="E237">
            <v>0</v>
          </cell>
          <cell r="F237">
            <v>0</v>
          </cell>
          <cell r="G237">
            <v>0</v>
          </cell>
          <cell r="H237">
            <v>6.6</v>
          </cell>
          <cell r="I237">
            <v>13.2</v>
          </cell>
          <cell r="J237">
            <v>22</v>
          </cell>
        </row>
        <row r="238">
          <cell r="B238">
            <v>0</v>
          </cell>
          <cell r="C238">
            <v>0</v>
          </cell>
          <cell r="D238">
            <v>0</v>
          </cell>
          <cell r="E238">
            <v>0</v>
          </cell>
          <cell r="F238">
            <v>0</v>
          </cell>
          <cell r="G238">
            <v>0</v>
          </cell>
          <cell r="I238">
            <v>13.2</v>
          </cell>
          <cell r="J238">
            <v>22</v>
          </cell>
        </row>
        <row r="239">
          <cell r="B239">
            <v>45907</v>
          </cell>
          <cell r="C239">
            <v>5.3216000000000001</v>
          </cell>
          <cell r="D239">
            <v>4.6304999999999996</v>
          </cell>
          <cell r="E239">
            <v>0.4904</v>
          </cell>
          <cell r="F239">
            <v>0.2006</v>
          </cell>
          <cell r="G239">
            <v>0</v>
          </cell>
          <cell r="J239">
            <v>22</v>
          </cell>
        </row>
        <row r="241">
          <cell r="B241" t="str">
            <v>Evolução FEC Conjunto Embu Guaçu</v>
          </cell>
        </row>
        <row r="242">
          <cell r="B242" t="str">
            <v>CONSUM</v>
          </cell>
          <cell r="C242" t="str">
            <v>TOTAL</v>
          </cell>
          <cell r="D242" t="str">
            <v>NPROG</v>
          </cell>
          <cell r="E242" t="str">
            <v>PROG</v>
          </cell>
          <cell r="F242" t="str">
            <v>SUBT INT</v>
          </cell>
          <cell r="G242" t="str">
            <v>SUBT EXT</v>
          </cell>
          <cell r="H242" t="str">
            <v>Padrão Mensal = 9,9</v>
          </cell>
          <cell r="I242" t="str">
            <v>Padrão Trimestral = 19,8</v>
          </cell>
          <cell r="J242" t="str">
            <v>Padrão Anual = 33</v>
          </cell>
        </row>
        <row r="243">
          <cell r="B243">
            <v>9411</v>
          </cell>
          <cell r="C243">
            <v>1.4865999999999999</v>
          </cell>
          <cell r="D243">
            <v>1.4822</v>
          </cell>
          <cell r="E243">
            <v>4.4000000000000003E-3</v>
          </cell>
          <cell r="F243">
            <v>0</v>
          </cell>
          <cell r="G243">
            <v>0</v>
          </cell>
          <cell r="H243">
            <v>9.9</v>
          </cell>
          <cell r="I243">
            <v>19.8</v>
          </cell>
          <cell r="J243">
            <v>33</v>
          </cell>
        </row>
        <row r="244">
          <cell r="B244">
            <v>9411</v>
          </cell>
          <cell r="C244">
            <v>1.0103</v>
          </cell>
          <cell r="D244">
            <v>0.97899999999999998</v>
          </cell>
          <cell r="E244">
            <v>3.1300000000000001E-2</v>
          </cell>
          <cell r="F244">
            <v>0</v>
          </cell>
          <cell r="G244">
            <v>0</v>
          </cell>
          <cell r="H244">
            <v>9.9</v>
          </cell>
          <cell r="I244">
            <v>19.8</v>
          </cell>
          <cell r="J244">
            <v>33</v>
          </cell>
        </row>
        <row r="245">
          <cell r="B245">
            <v>9411</v>
          </cell>
          <cell r="C245">
            <v>0.17960000000000001</v>
          </cell>
          <cell r="D245">
            <v>0.17960000000000001</v>
          </cell>
          <cell r="E245">
            <v>0</v>
          </cell>
          <cell r="F245">
            <v>0</v>
          </cell>
          <cell r="G245">
            <v>0</v>
          </cell>
          <cell r="H245">
            <v>9.9</v>
          </cell>
          <cell r="I245">
            <v>19.8</v>
          </cell>
          <cell r="J245">
            <v>33</v>
          </cell>
        </row>
        <row r="246">
          <cell r="B246">
            <v>9411</v>
          </cell>
          <cell r="C246">
            <v>2.6764999999999999</v>
          </cell>
          <cell r="D246">
            <v>2.6408</v>
          </cell>
          <cell r="E246">
            <v>3.5700000000000003E-2</v>
          </cell>
          <cell r="F246">
            <v>0</v>
          </cell>
          <cell r="G246">
            <v>0</v>
          </cell>
          <cell r="H246">
            <v>9.9</v>
          </cell>
          <cell r="I246">
            <v>19.8</v>
          </cell>
          <cell r="J246">
            <v>33</v>
          </cell>
        </row>
        <row r="247">
          <cell r="B247">
            <v>0</v>
          </cell>
          <cell r="C247">
            <v>0</v>
          </cell>
          <cell r="D247">
            <v>0</v>
          </cell>
          <cell r="E247">
            <v>0</v>
          </cell>
          <cell r="F247">
            <v>0</v>
          </cell>
          <cell r="G247">
            <v>0</v>
          </cell>
          <cell r="H247">
            <v>9.9</v>
          </cell>
          <cell r="I247">
            <v>19.8</v>
          </cell>
          <cell r="J247">
            <v>33</v>
          </cell>
        </row>
        <row r="248">
          <cell r="B248">
            <v>0</v>
          </cell>
          <cell r="C248">
            <v>0</v>
          </cell>
          <cell r="D248">
            <v>0</v>
          </cell>
          <cell r="E248">
            <v>0</v>
          </cell>
          <cell r="F248">
            <v>0</v>
          </cell>
          <cell r="G248">
            <v>0</v>
          </cell>
          <cell r="H248">
            <v>9.9</v>
          </cell>
          <cell r="I248">
            <v>19.8</v>
          </cell>
          <cell r="J248">
            <v>33</v>
          </cell>
        </row>
        <row r="249">
          <cell r="B249">
            <v>0</v>
          </cell>
          <cell r="C249">
            <v>0</v>
          </cell>
          <cell r="D249">
            <v>0</v>
          </cell>
          <cell r="E249">
            <v>0</v>
          </cell>
          <cell r="F249">
            <v>0</v>
          </cell>
          <cell r="G249">
            <v>0</v>
          </cell>
          <cell r="H249">
            <v>9.9</v>
          </cell>
          <cell r="I249">
            <v>19.8</v>
          </cell>
          <cell r="J249">
            <v>33</v>
          </cell>
        </row>
        <row r="250">
          <cell r="B250">
            <v>0</v>
          </cell>
          <cell r="C250">
            <v>0</v>
          </cell>
          <cell r="D250">
            <v>0</v>
          </cell>
          <cell r="E250">
            <v>0</v>
          </cell>
          <cell r="F250">
            <v>0</v>
          </cell>
          <cell r="G250">
            <v>0</v>
          </cell>
          <cell r="H250">
            <v>9.9</v>
          </cell>
          <cell r="I250">
            <v>19.8</v>
          </cell>
          <cell r="J250">
            <v>33</v>
          </cell>
        </row>
        <row r="251">
          <cell r="B251">
            <v>0</v>
          </cell>
          <cell r="C251">
            <v>0</v>
          </cell>
          <cell r="D251">
            <v>0</v>
          </cell>
          <cell r="E251">
            <v>0</v>
          </cell>
          <cell r="F251">
            <v>0</v>
          </cell>
          <cell r="G251">
            <v>0</v>
          </cell>
          <cell r="H251">
            <v>9.9</v>
          </cell>
          <cell r="I251">
            <v>19.8</v>
          </cell>
          <cell r="J251">
            <v>33</v>
          </cell>
        </row>
        <row r="252">
          <cell r="B252">
            <v>0</v>
          </cell>
          <cell r="C252">
            <v>0</v>
          </cell>
          <cell r="D252">
            <v>0</v>
          </cell>
          <cell r="E252">
            <v>0</v>
          </cell>
          <cell r="F252">
            <v>0</v>
          </cell>
          <cell r="G252">
            <v>0</v>
          </cell>
          <cell r="H252">
            <v>9.9</v>
          </cell>
          <cell r="I252">
            <v>19.8</v>
          </cell>
          <cell r="J252">
            <v>33</v>
          </cell>
        </row>
        <row r="253">
          <cell r="B253">
            <v>0</v>
          </cell>
          <cell r="C253">
            <v>0</v>
          </cell>
          <cell r="D253">
            <v>0</v>
          </cell>
          <cell r="E253">
            <v>0</v>
          </cell>
          <cell r="F253">
            <v>0</v>
          </cell>
          <cell r="G253">
            <v>0</v>
          </cell>
          <cell r="H253">
            <v>9.9</v>
          </cell>
          <cell r="I253">
            <v>19.8</v>
          </cell>
          <cell r="J253">
            <v>33</v>
          </cell>
        </row>
        <row r="254">
          <cell r="B254">
            <v>0</v>
          </cell>
          <cell r="C254">
            <v>0</v>
          </cell>
          <cell r="D254">
            <v>0</v>
          </cell>
          <cell r="E254">
            <v>0</v>
          </cell>
          <cell r="F254">
            <v>0</v>
          </cell>
          <cell r="G254">
            <v>0</v>
          </cell>
          <cell r="H254">
            <v>9.9</v>
          </cell>
          <cell r="I254">
            <v>19.8</v>
          </cell>
          <cell r="J254">
            <v>33</v>
          </cell>
        </row>
        <row r="255">
          <cell r="B255">
            <v>0</v>
          </cell>
          <cell r="C255">
            <v>0</v>
          </cell>
          <cell r="D255">
            <v>0</v>
          </cell>
          <cell r="E255">
            <v>0</v>
          </cell>
          <cell r="F255">
            <v>0</v>
          </cell>
          <cell r="G255">
            <v>0</v>
          </cell>
          <cell r="H255">
            <v>9.9</v>
          </cell>
          <cell r="I255">
            <v>19.8</v>
          </cell>
          <cell r="J255">
            <v>33</v>
          </cell>
        </row>
        <row r="256">
          <cell r="B256">
            <v>0</v>
          </cell>
          <cell r="C256">
            <v>0</v>
          </cell>
          <cell r="D256">
            <v>0</v>
          </cell>
          <cell r="E256">
            <v>0</v>
          </cell>
          <cell r="F256">
            <v>0</v>
          </cell>
          <cell r="G256">
            <v>0</v>
          </cell>
          <cell r="H256">
            <v>9.9</v>
          </cell>
          <cell r="I256">
            <v>19.8</v>
          </cell>
          <cell r="J256">
            <v>33</v>
          </cell>
        </row>
        <row r="257">
          <cell r="B257">
            <v>0</v>
          </cell>
          <cell r="C257">
            <v>0</v>
          </cell>
          <cell r="D257">
            <v>0</v>
          </cell>
          <cell r="E257">
            <v>0</v>
          </cell>
          <cell r="F257">
            <v>0</v>
          </cell>
          <cell r="G257">
            <v>0</v>
          </cell>
          <cell r="H257">
            <v>9.9</v>
          </cell>
          <cell r="I257">
            <v>19.8</v>
          </cell>
          <cell r="J257">
            <v>33</v>
          </cell>
        </row>
        <row r="258">
          <cell r="B258">
            <v>0</v>
          </cell>
          <cell r="C258">
            <v>0</v>
          </cell>
          <cell r="D258">
            <v>0</v>
          </cell>
          <cell r="E258">
            <v>0</v>
          </cell>
          <cell r="F258">
            <v>0</v>
          </cell>
          <cell r="G258">
            <v>0</v>
          </cell>
          <cell r="I258">
            <v>19.8</v>
          </cell>
          <cell r="J258">
            <v>33</v>
          </cell>
        </row>
        <row r="259">
          <cell r="B259">
            <v>9411</v>
          </cell>
          <cell r="C259">
            <v>2.6764999999999999</v>
          </cell>
          <cell r="D259">
            <v>2.6408</v>
          </cell>
          <cell r="E259">
            <v>3.5700000000000003E-2</v>
          </cell>
          <cell r="F259">
            <v>0</v>
          </cell>
          <cell r="G259">
            <v>0</v>
          </cell>
          <cell r="J259">
            <v>33</v>
          </cell>
        </row>
        <row r="261">
          <cell r="B261" t="str">
            <v>Evolução FEC Conjunto Ermelino Matarazzo</v>
          </cell>
        </row>
        <row r="262">
          <cell r="B262" t="str">
            <v>CONSUM</v>
          </cell>
          <cell r="C262" t="str">
            <v>TOTAL</v>
          </cell>
          <cell r="D262" t="str">
            <v>NPROG</v>
          </cell>
          <cell r="E262" t="str">
            <v>PROG</v>
          </cell>
          <cell r="F262" t="str">
            <v>SUBT INT</v>
          </cell>
          <cell r="G262" t="str">
            <v>SUBT EXT</v>
          </cell>
          <cell r="H262" t="str">
            <v>Padrão Mensal = 2</v>
          </cell>
          <cell r="I262" t="str">
            <v>Padrão Trimestral = 3,6</v>
          </cell>
          <cell r="J262" t="str">
            <v>Padrão Anual = 6</v>
          </cell>
        </row>
        <row r="263">
          <cell r="B263">
            <v>81284</v>
          </cell>
          <cell r="C263">
            <v>2.2604000000000002</v>
          </cell>
          <cell r="D263">
            <v>1.919</v>
          </cell>
          <cell r="E263">
            <v>9.4000000000000004E-3</v>
          </cell>
          <cell r="F263">
            <v>0.33200000000000002</v>
          </cell>
          <cell r="G263">
            <v>0</v>
          </cell>
          <cell r="H263">
            <v>2</v>
          </cell>
          <cell r="I263">
            <v>3.6</v>
          </cell>
          <cell r="J263">
            <v>6</v>
          </cell>
        </row>
        <row r="264">
          <cell r="B264">
            <v>81787</v>
          </cell>
          <cell r="C264">
            <v>0.46360000000000001</v>
          </cell>
          <cell r="D264">
            <v>0.4577</v>
          </cell>
          <cell r="E264">
            <v>5.8999999999999999E-3</v>
          </cell>
          <cell r="F264">
            <v>0</v>
          </cell>
          <cell r="G264">
            <v>0</v>
          </cell>
          <cell r="H264">
            <v>2</v>
          </cell>
          <cell r="I264">
            <v>3.6</v>
          </cell>
          <cell r="J264">
            <v>6</v>
          </cell>
        </row>
        <row r="265">
          <cell r="B265">
            <v>81305</v>
          </cell>
          <cell r="C265">
            <v>0.80620000000000003</v>
          </cell>
          <cell r="D265">
            <v>0.79969999999999997</v>
          </cell>
          <cell r="E265">
            <v>6.6E-3</v>
          </cell>
          <cell r="F265">
            <v>0</v>
          </cell>
          <cell r="G265">
            <v>0</v>
          </cell>
          <cell r="H265">
            <v>2</v>
          </cell>
          <cell r="I265">
            <v>3.6</v>
          </cell>
          <cell r="J265">
            <v>6</v>
          </cell>
        </row>
        <row r="266">
          <cell r="B266">
            <v>81459</v>
          </cell>
          <cell r="C266">
            <v>3.5257000000000001</v>
          </cell>
          <cell r="D266">
            <v>3.1726000000000001</v>
          </cell>
          <cell r="E266">
            <v>2.1899999999999999E-2</v>
          </cell>
          <cell r="F266">
            <v>0.33129999999999998</v>
          </cell>
          <cell r="G266">
            <v>0</v>
          </cell>
          <cell r="H266">
            <v>2</v>
          </cell>
          <cell r="I266">
            <v>3.6</v>
          </cell>
          <cell r="J266">
            <v>6</v>
          </cell>
        </row>
        <row r="267">
          <cell r="B267">
            <v>0</v>
          </cell>
          <cell r="C267">
            <v>0</v>
          </cell>
          <cell r="D267">
            <v>0</v>
          </cell>
          <cell r="E267">
            <v>0</v>
          </cell>
          <cell r="F267">
            <v>0</v>
          </cell>
          <cell r="G267">
            <v>0</v>
          </cell>
          <cell r="H267">
            <v>2</v>
          </cell>
          <cell r="I267">
            <v>3.6</v>
          </cell>
          <cell r="J267">
            <v>6</v>
          </cell>
        </row>
        <row r="268">
          <cell r="B268">
            <v>0</v>
          </cell>
          <cell r="C268">
            <v>0</v>
          </cell>
          <cell r="D268">
            <v>0</v>
          </cell>
          <cell r="E268">
            <v>0</v>
          </cell>
          <cell r="F268">
            <v>0</v>
          </cell>
          <cell r="G268">
            <v>0</v>
          </cell>
          <cell r="H268">
            <v>2</v>
          </cell>
          <cell r="I268">
            <v>3.6</v>
          </cell>
          <cell r="J268">
            <v>6</v>
          </cell>
        </row>
        <row r="269">
          <cell r="B269">
            <v>0</v>
          </cell>
          <cell r="C269">
            <v>0</v>
          </cell>
          <cell r="D269">
            <v>0</v>
          </cell>
          <cell r="E269">
            <v>0</v>
          </cell>
          <cell r="F269">
            <v>0</v>
          </cell>
          <cell r="G269">
            <v>0</v>
          </cell>
          <cell r="H269">
            <v>2</v>
          </cell>
          <cell r="I269">
            <v>3.6</v>
          </cell>
          <cell r="J269">
            <v>6</v>
          </cell>
        </row>
        <row r="270">
          <cell r="B270">
            <v>0</v>
          </cell>
          <cell r="C270">
            <v>0</v>
          </cell>
          <cell r="D270">
            <v>0</v>
          </cell>
          <cell r="E270">
            <v>0</v>
          </cell>
          <cell r="F270">
            <v>0</v>
          </cell>
          <cell r="G270">
            <v>0</v>
          </cell>
          <cell r="H270">
            <v>2</v>
          </cell>
          <cell r="I270">
            <v>3.6</v>
          </cell>
          <cell r="J270">
            <v>6</v>
          </cell>
        </row>
        <row r="271">
          <cell r="B271">
            <v>0</v>
          </cell>
          <cell r="C271">
            <v>0</v>
          </cell>
          <cell r="D271">
            <v>0</v>
          </cell>
          <cell r="E271">
            <v>0</v>
          </cell>
          <cell r="F271">
            <v>0</v>
          </cell>
          <cell r="G271">
            <v>0</v>
          </cell>
          <cell r="H271">
            <v>2</v>
          </cell>
          <cell r="I271">
            <v>3.6</v>
          </cell>
          <cell r="J271">
            <v>6</v>
          </cell>
        </row>
        <row r="272">
          <cell r="B272">
            <v>0</v>
          </cell>
          <cell r="C272">
            <v>0</v>
          </cell>
          <cell r="D272">
            <v>0</v>
          </cell>
          <cell r="E272">
            <v>0</v>
          </cell>
          <cell r="F272">
            <v>0</v>
          </cell>
          <cell r="G272">
            <v>0</v>
          </cell>
          <cell r="H272">
            <v>2</v>
          </cell>
          <cell r="I272">
            <v>3.6</v>
          </cell>
          <cell r="J272">
            <v>6</v>
          </cell>
        </row>
        <row r="273">
          <cell r="B273">
            <v>0</v>
          </cell>
          <cell r="C273">
            <v>0</v>
          </cell>
          <cell r="D273">
            <v>0</v>
          </cell>
          <cell r="E273">
            <v>0</v>
          </cell>
          <cell r="F273">
            <v>0</v>
          </cell>
          <cell r="G273">
            <v>0</v>
          </cell>
          <cell r="H273">
            <v>2</v>
          </cell>
          <cell r="I273">
            <v>3.6</v>
          </cell>
          <cell r="J273">
            <v>6</v>
          </cell>
        </row>
        <row r="274">
          <cell r="B274">
            <v>0</v>
          </cell>
          <cell r="C274">
            <v>0</v>
          </cell>
          <cell r="D274">
            <v>0</v>
          </cell>
          <cell r="E274">
            <v>0</v>
          </cell>
          <cell r="F274">
            <v>0</v>
          </cell>
          <cell r="G274">
            <v>0</v>
          </cell>
          <cell r="H274">
            <v>2</v>
          </cell>
          <cell r="I274">
            <v>3.6</v>
          </cell>
          <cell r="J274">
            <v>6</v>
          </cell>
        </row>
        <row r="275">
          <cell r="B275">
            <v>0</v>
          </cell>
          <cell r="C275">
            <v>0</v>
          </cell>
          <cell r="D275">
            <v>0</v>
          </cell>
          <cell r="E275">
            <v>0</v>
          </cell>
          <cell r="F275">
            <v>0</v>
          </cell>
          <cell r="G275">
            <v>0</v>
          </cell>
          <cell r="H275">
            <v>2</v>
          </cell>
          <cell r="I275">
            <v>3.6</v>
          </cell>
          <cell r="J275">
            <v>6</v>
          </cell>
        </row>
        <row r="276">
          <cell r="B276">
            <v>0</v>
          </cell>
          <cell r="C276">
            <v>0</v>
          </cell>
          <cell r="D276">
            <v>0</v>
          </cell>
          <cell r="E276">
            <v>0</v>
          </cell>
          <cell r="F276">
            <v>0</v>
          </cell>
          <cell r="G276">
            <v>0</v>
          </cell>
          <cell r="H276">
            <v>2</v>
          </cell>
          <cell r="I276">
            <v>3.6</v>
          </cell>
          <cell r="J276">
            <v>6</v>
          </cell>
        </row>
        <row r="277">
          <cell r="B277">
            <v>0</v>
          </cell>
          <cell r="C277">
            <v>0</v>
          </cell>
          <cell r="D277">
            <v>0</v>
          </cell>
          <cell r="E277">
            <v>0</v>
          </cell>
          <cell r="F277">
            <v>0</v>
          </cell>
          <cell r="G277">
            <v>0</v>
          </cell>
          <cell r="H277">
            <v>2</v>
          </cell>
          <cell r="I277">
            <v>3.6</v>
          </cell>
          <cell r="J277">
            <v>6</v>
          </cell>
        </row>
        <row r="278">
          <cell r="B278">
            <v>0</v>
          </cell>
          <cell r="C278">
            <v>0</v>
          </cell>
          <cell r="D278">
            <v>0</v>
          </cell>
          <cell r="E278">
            <v>0</v>
          </cell>
          <cell r="F278">
            <v>0</v>
          </cell>
          <cell r="G278">
            <v>0</v>
          </cell>
          <cell r="I278">
            <v>3.6</v>
          </cell>
          <cell r="J278">
            <v>6</v>
          </cell>
        </row>
        <row r="279">
          <cell r="B279">
            <v>81459</v>
          </cell>
          <cell r="C279">
            <v>3.5257000000000001</v>
          </cell>
          <cell r="D279">
            <v>3.1726000000000001</v>
          </cell>
          <cell r="E279">
            <v>2.1899999999999999E-2</v>
          </cell>
          <cell r="F279">
            <v>0.33129999999999998</v>
          </cell>
          <cell r="G279">
            <v>0</v>
          </cell>
          <cell r="J279">
            <v>6</v>
          </cell>
        </row>
        <row r="281">
          <cell r="B281" t="str">
            <v>Evolução FEC Conjunto Guaianazes</v>
          </cell>
        </row>
        <row r="282">
          <cell r="B282" t="str">
            <v>CONSUM</v>
          </cell>
          <cell r="C282" t="str">
            <v>TOTAL</v>
          </cell>
          <cell r="D282" t="str">
            <v>NPROG</v>
          </cell>
          <cell r="E282" t="str">
            <v>PROG</v>
          </cell>
          <cell r="F282" t="str">
            <v>SUBT INT</v>
          </cell>
          <cell r="G282" t="str">
            <v>SUBT EXT</v>
          </cell>
          <cell r="H282" t="str">
            <v>Padrão Mensal = 2,1</v>
          </cell>
          <cell r="I282" t="str">
            <v>Padrão Trimestral = 4,2</v>
          </cell>
          <cell r="J282" t="str">
            <v>Padrão Anual = 7</v>
          </cell>
        </row>
        <row r="283">
          <cell r="B283">
            <v>57986</v>
          </cell>
          <cell r="C283">
            <v>0.68930000000000002</v>
          </cell>
          <cell r="D283">
            <v>0.65580000000000005</v>
          </cell>
          <cell r="E283">
            <v>8.8000000000000005E-3</v>
          </cell>
          <cell r="F283">
            <v>2.4799999999999999E-2</v>
          </cell>
          <cell r="G283">
            <v>0</v>
          </cell>
          <cell r="H283">
            <v>2.1</v>
          </cell>
          <cell r="I283">
            <v>4.2</v>
          </cell>
          <cell r="J283">
            <v>7</v>
          </cell>
        </row>
        <row r="284">
          <cell r="B284">
            <v>58321</v>
          </cell>
          <cell r="C284">
            <v>0.81430000000000002</v>
          </cell>
          <cell r="D284">
            <v>0.79290000000000005</v>
          </cell>
          <cell r="E284">
            <v>2.1399999999999999E-2</v>
          </cell>
          <cell r="F284">
            <v>0</v>
          </cell>
          <cell r="G284">
            <v>0</v>
          </cell>
          <cell r="H284">
            <v>2.1</v>
          </cell>
          <cell r="I284">
            <v>4.2</v>
          </cell>
          <cell r="J284">
            <v>7</v>
          </cell>
        </row>
        <row r="285">
          <cell r="B285">
            <v>58406</v>
          </cell>
          <cell r="C285">
            <v>0.20810000000000001</v>
          </cell>
          <cell r="D285">
            <v>0.1865</v>
          </cell>
          <cell r="E285">
            <v>2.1600000000000001E-2</v>
          </cell>
          <cell r="F285">
            <v>0</v>
          </cell>
          <cell r="G285">
            <v>0</v>
          </cell>
          <cell r="H285">
            <v>2.1</v>
          </cell>
          <cell r="I285">
            <v>4.2</v>
          </cell>
          <cell r="J285">
            <v>7</v>
          </cell>
        </row>
        <row r="286">
          <cell r="B286">
            <v>58238</v>
          </cell>
          <cell r="C286">
            <v>1.7104999999999999</v>
          </cell>
          <cell r="D286">
            <v>1.6339999999999999</v>
          </cell>
          <cell r="E286">
            <v>5.1900000000000002E-2</v>
          </cell>
          <cell r="F286">
            <v>2.47E-2</v>
          </cell>
          <cell r="G286">
            <v>0</v>
          </cell>
          <cell r="H286">
            <v>2.1</v>
          </cell>
          <cell r="I286">
            <v>4.2</v>
          </cell>
          <cell r="J286">
            <v>7</v>
          </cell>
        </row>
        <row r="287">
          <cell r="B287">
            <v>0</v>
          </cell>
          <cell r="C287">
            <v>0</v>
          </cell>
          <cell r="D287">
            <v>0</v>
          </cell>
          <cell r="E287">
            <v>0</v>
          </cell>
          <cell r="F287">
            <v>0</v>
          </cell>
          <cell r="G287">
            <v>0</v>
          </cell>
          <cell r="H287">
            <v>2.1</v>
          </cell>
          <cell r="I287">
            <v>4.2</v>
          </cell>
          <cell r="J287">
            <v>7</v>
          </cell>
        </row>
        <row r="288">
          <cell r="B288">
            <v>0</v>
          </cell>
          <cell r="C288">
            <v>0</v>
          </cell>
          <cell r="D288">
            <v>0</v>
          </cell>
          <cell r="E288">
            <v>0</v>
          </cell>
          <cell r="F288">
            <v>0</v>
          </cell>
          <cell r="G288">
            <v>0</v>
          </cell>
          <cell r="H288">
            <v>2.1</v>
          </cell>
          <cell r="I288">
            <v>4.2</v>
          </cell>
          <cell r="J288">
            <v>7</v>
          </cell>
        </row>
        <row r="289">
          <cell r="B289">
            <v>0</v>
          </cell>
          <cell r="C289">
            <v>0</v>
          </cell>
          <cell r="D289">
            <v>0</v>
          </cell>
          <cell r="E289">
            <v>0</v>
          </cell>
          <cell r="F289">
            <v>0</v>
          </cell>
          <cell r="G289">
            <v>0</v>
          </cell>
          <cell r="H289">
            <v>2.1</v>
          </cell>
          <cell r="I289">
            <v>4.2</v>
          </cell>
          <cell r="J289">
            <v>7</v>
          </cell>
        </row>
        <row r="290">
          <cell r="B290">
            <v>0</v>
          </cell>
          <cell r="C290">
            <v>0</v>
          </cell>
          <cell r="D290">
            <v>0</v>
          </cell>
          <cell r="E290">
            <v>0</v>
          </cell>
          <cell r="F290">
            <v>0</v>
          </cell>
          <cell r="G290">
            <v>0</v>
          </cell>
          <cell r="H290">
            <v>2.1</v>
          </cell>
          <cell r="I290">
            <v>4.2</v>
          </cell>
          <cell r="J290">
            <v>7</v>
          </cell>
        </row>
        <row r="291">
          <cell r="B291">
            <v>0</v>
          </cell>
          <cell r="C291">
            <v>0</v>
          </cell>
          <cell r="D291">
            <v>0</v>
          </cell>
          <cell r="E291">
            <v>0</v>
          </cell>
          <cell r="F291">
            <v>0</v>
          </cell>
          <cell r="G291">
            <v>0</v>
          </cell>
          <cell r="H291">
            <v>2.1</v>
          </cell>
          <cell r="I291">
            <v>4.2</v>
          </cell>
          <cell r="J291">
            <v>7</v>
          </cell>
        </row>
        <row r="292">
          <cell r="B292">
            <v>0</v>
          </cell>
          <cell r="C292">
            <v>0</v>
          </cell>
          <cell r="D292">
            <v>0</v>
          </cell>
          <cell r="E292">
            <v>0</v>
          </cell>
          <cell r="F292">
            <v>0</v>
          </cell>
          <cell r="G292">
            <v>0</v>
          </cell>
          <cell r="H292">
            <v>2.1</v>
          </cell>
          <cell r="I292">
            <v>4.2</v>
          </cell>
          <cell r="J292">
            <v>7</v>
          </cell>
        </row>
        <row r="293">
          <cell r="B293">
            <v>0</v>
          </cell>
          <cell r="C293">
            <v>0</v>
          </cell>
          <cell r="D293">
            <v>0</v>
          </cell>
          <cell r="E293">
            <v>0</v>
          </cell>
          <cell r="F293">
            <v>0</v>
          </cell>
          <cell r="G293">
            <v>0</v>
          </cell>
          <cell r="H293">
            <v>2.1</v>
          </cell>
          <cell r="I293">
            <v>4.2</v>
          </cell>
          <cell r="J293">
            <v>7</v>
          </cell>
        </row>
        <row r="294">
          <cell r="B294">
            <v>0</v>
          </cell>
          <cell r="C294">
            <v>0</v>
          </cell>
          <cell r="D294">
            <v>0</v>
          </cell>
          <cell r="E294">
            <v>0</v>
          </cell>
          <cell r="F294">
            <v>0</v>
          </cell>
          <cell r="G294">
            <v>0</v>
          </cell>
          <cell r="H294">
            <v>2.1</v>
          </cell>
          <cell r="I294">
            <v>4.2</v>
          </cell>
          <cell r="J294">
            <v>7</v>
          </cell>
        </row>
        <row r="295">
          <cell r="B295">
            <v>0</v>
          </cell>
          <cell r="C295">
            <v>0</v>
          </cell>
          <cell r="D295">
            <v>0</v>
          </cell>
          <cell r="E295">
            <v>0</v>
          </cell>
          <cell r="F295">
            <v>0</v>
          </cell>
          <cell r="G295">
            <v>0</v>
          </cell>
          <cell r="H295">
            <v>2.1</v>
          </cell>
          <cell r="I295">
            <v>4.2</v>
          </cell>
          <cell r="J295">
            <v>7</v>
          </cell>
        </row>
        <row r="296">
          <cell r="B296">
            <v>0</v>
          </cell>
          <cell r="C296">
            <v>0</v>
          </cell>
          <cell r="D296">
            <v>0</v>
          </cell>
          <cell r="E296">
            <v>0</v>
          </cell>
          <cell r="F296">
            <v>0</v>
          </cell>
          <cell r="G296">
            <v>0</v>
          </cell>
          <cell r="H296">
            <v>2.1</v>
          </cell>
          <cell r="I296">
            <v>4.2</v>
          </cell>
          <cell r="J296">
            <v>7</v>
          </cell>
        </row>
        <row r="297">
          <cell r="B297">
            <v>0</v>
          </cell>
          <cell r="C297">
            <v>0</v>
          </cell>
          <cell r="D297">
            <v>0</v>
          </cell>
          <cell r="E297">
            <v>0</v>
          </cell>
          <cell r="F297">
            <v>0</v>
          </cell>
          <cell r="G297">
            <v>0</v>
          </cell>
          <cell r="H297">
            <v>2.1</v>
          </cell>
          <cell r="I297">
            <v>4.2</v>
          </cell>
          <cell r="J297">
            <v>7</v>
          </cell>
        </row>
        <row r="298">
          <cell r="B298">
            <v>0</v>
          </cell>
          <cell r="C298">
            <v>0</v>
          </cell>
          <cell r="D298">
            <v>0</v>
          </cell>
          <cell r="E298">
            <v>0</v>
          </cell>
          <cell r="F298">
            <v>0</v>
          </cell>
          <cell r="G298">
            <v>0</v>
          </cell>
          <cell r="I298">
            <v>4.2</v>
          </cell>
          <cell r="J298">
            <v>7</v>
          </cell>
        </row>
        <row r="299">
          <cell r="B299">
            <v>58238</v>
          </cell>
          <cell r="C299">
            <v>1.7104999999999999</v>
          </cell>
          <cell r="D299">
            <v>1.6339999999999999</v>
          </cell>
          <cell r="E299">
            <v>5.1900000000000002E-2</v>
          </cell>
          <cell r="F299">
            <v>2.47E-2</v>
          </cell>
          <cell r="G299">
            <v>0</v>
          </cell>
          <cell r="J299">
            <v>7</v>
          </cell>
        </row>
        <row r="301">
          <cell r="B301" t="str">
            <v>Evolução FEC Conjunto Interlagos</v>
          </cell>
        </row>
        <row r="302">
          <cell r="B302" t="str">
            <v>CONSUM</v>
          </cell>
          <cell r="C302" t="str">
            <v>TOTAL</v>
          </cell>
          <cell r="D302" t="str">
            <v>NPROG</v>
          </cell>
          <cell r="E302" t="str">
            <v>PROG</v>
          </cell>
          <cell r="F302" t="str">
            <v>SUBT INT</v>
          </cell>
          <cell r="G302" t="str">
            <v>SUBT EXT</v>
          </cell>
          <cell r="H302" t="str">
            <v>Padrão Mensal = 2</v>
          </cell>
          <cell r="I302" t="str">
            <v>Padrão Trimestral = 3,6</v>
          </cell>
          <cell r="J302" t="str">
            <v>Padrão Anual = 6</v>
          </cell>
        </row>
        <row r="303">
          <cell r="B303">
            <v>58927</v>
          </cell>
          <cell r="C303">
            <v>1.4162999999999999</v>
          </cell>
          <cell r="D303">
            <v>1.4155</v>
          </cell>
          <cell r="E303">
            <v>8.0000000000000004E-4</v>
          </cell>
          <cell r="F303">
            <v>0</v>
          </cell>
          <cell r="G303">
            <v>0</v>
          </cell>
          <cell r="H303">
            <v>2</v>
          </cell>
          <cell r="I303">
            <v>3.6</v>
          </cell>
          <cell r="J303">
            <v>6</v>
          </cell>
        </row>
        <row r="304">
          <cell r="B304">
            <v>58930</v>
          </cell>
          <cell r="C304">
            <v>0.49129999999999996</v>
          </cell>
          <cell r="D304">
            <v>0.47039999999999998</v>
          </cell>
          <cell r="E304">
            <v>8.0000000000000004E-4</v>
          </cell>
          <cell r="F304">
            <v>2.01E-2</v>
          </cell>
          <cell r="G304">
            <v>0</v>
          </cell>
          <cell r="H304">
            <v>2</v>
          </cell>
          <cell r="I304">
            <v>3.6</v>
          </cell>
          <cell r="J304">
            <v>6</v>
          </cell>
        </row>
        <row r="305">
          <cell r="B305">
            <v>58563</v>
          </cell>
          <cell r="C305">
            <v>0.78420000000000001</v>
          </cell>
          <cell r="D305">
            <v>0.29389999999999999</v>
          </cell>
          <cell r="E305">
            <v>1.09E-2</v>
          </cell>
          <cell r="F305">
            <v>0.47939999999999999</v>
          </cell>
          <cell r="G305">
            <v>0</v>
          </cell>
          <cell r="H305">
            <v>2</v>
          </cell>
          <cell r="I305">
            <v>3.6</v>
          </cell>
          <cell r="J305">
            <v>6</v>
          </cell>
        </row>
        <row r="306">
          <cell r="B306">
            <v>58807</v>
          </cell>
          <cell r="C306">
            <v>2.6924999999999999</v>
          </cell>
          <cell r="D306">
            <v>2.1825000000000001</v>
          </cell>
          <cell r="E306">
            <v>1.2500000000000001E-2</v>
          </cell>
          <cell r="F306">
            <v>0.49759999999999999</v>
          </cell>
          <cell r="G306">
            <v>0</v>
          </cell>
          <cell r="H306">
            <v>2</v>
          </cell>
          <cell r="I306">
            <v>3.6</v>
          </cell>
          <cell r="J306">
            <v>6</v>
          </cell>
        </row>
        <row r="307">
          <cell r="B307">
            <v>0</v>
          </cell>
          <cell r="C307">
            <v>0</v>
          </cell>
          <cell r="D307">
            <v>0</v>
          </cell>
          <cell r="E307">
            <v>0</v>
          </cell>
          <cell r="F307">
            <v>0</v>
          </cell>
          <cell r="G307">
            <v>0</v>
          </cell>
          <cell r="H307">
            <v>2</v>
          </cell>
          <cell r="I307">
            <v>3.6</v>
          </cell>
          <cell r="J307">
            <v>6</v>
          </cell>
        </row>
        <row r="308">
          <cell r="B308">
            <v>0</v>
          </cell>
          <cell r="C308">
            <v>0</v>
          </cell>
          <cell r="D308">
            <v>0</v>
          </cell>
          <cell r="E308">
            <v>0</v>
          </cell>
          <cell r="F308">
            <v>0</v>
          </cell>
          <cell r="G308">
            <v>0</v>
          </cell>
          <cell r="H308">
            <v>2</v>
          </cell>
          <cell r="I308">
            <v>3.6</v>
          </cell>
          <cell r="J308">
            <v>6</v>
          </cell>
        </row>
        <row r="309">
          <cell r="B309">
            <v>0</v>
          </cell>
          <cell r="C309">
            <v>0</v>
          </cell>
          <cell r="D309">
            <v>0</v>
          </cell>
          <cell r="E309">
            <v>0</v>
          </cell>
          <cell r="F309">
            <v>0</v>
          </cell>
          <cell r="G309">
            <v>0</v>
          </cell>
          <cell r="H309">
            <v>2</v>
          </cell>
          <cell r="I309">
            <v>3.6</v>
          </cell>
          <cell r="J309">
            <v>6</v>
          </cell>
        </row>
        <row r="310">
          <cell r="B310">
            <v>0</v>
          </cell>
          <cell r="C310">
            <v>0</v>
          </cell>
          <cell r="D310">
            <v>0</v>
          </cell>
          <cell r="E310">
            <v>0</v>
          </cell>
          <cell r="F310">
            <v>0</v>
          </cell>
          <cell r="G310">
            <v>0</v>
          </cell>
          <cell r="H310">
            <v>2</v>
          </cell>
          <cell r="I310">
            <v>3.6</v>
          </cell>
          <cell r="J310">
            <v>6</v>
          </cell>
        </row>
        <row r="311">
          <cell r="B311">
            <v>0</v>
          </cell>
          <cell r="C311">
            <v>0</v>
          </cell>
          <cell r="D311">
            <v>0</v>
          </cell>
          <cell r="E311">
            <v>0</v>
          </cell>
          <cell r="F311">
            <v>0</v>
          </cell>
          <cell r="G311">
            <v>0</v>
          </cell>
          <cell r="H311">
            <v>2</v>
          </cell>
          <cell r="I311">
            <v>3.6</v>
          </cell>
          <cell r="J311">
            <v>6</v>
          </cell>
        </row>
        <row r="312">
          <cell r="B312">
            <v>0</v>
          </cell>
          <cell r="C312">
            <v>0</v>
          </cell>
          <cell r="D312">
            <v>0</v>
          </cell>
          <cell r="E312">
            <v>0</v>
          </cell>
          <cell r="F312">
            <v>0</v>
          </cell>
          <cell r="G312">
            <v>0</v>
          </cell>
          <cell r="H312">
            <v>2</v>
          </cell>
          <cell r="I312">
            <v>3.6</v>
          </cell>
          <cell r="J312">
            <v>6</v>
          </cell>
        </row>
        <row r="313">
          <cell r="B313">
            <v>0</v>
          </cell>
          <cell r="C313">
            <v>0</v>
          </cell>
          <cell r="D313">
            <v>0</v>
          </cell>
          <cell r="E313">
            <v>0</v>
          </cell>
          <cell r="F313">
            <v>0</v>
          </cell>
          <cell r="G313">
            <v>0</v>
          </cell>
          <cell r="H313">
            <v>2</v>
          </cell>
          <cell r="I313">
            <v>3.6</v>
          </cell>
          <cell r="J313">
            <v>6</v>
          </cell>
        </row>
        <row r="314">
          <cell r="B314">
            <v>0</v>
          </cell>
          <cell r="C314">
            <v>0</v>
          </cell>
          <cell r="D314">
            <v>0</v>
          </cell>
          <cell r="E314">
            <v>0</v>
          </cell>
          <cell r="F314">
            <v>0</v>
          </cell>
          <cell r="G314">
            <v>0</v>
          </cell>
          <cell r="H314">
            <v>2</v>
          </cell>
          <cell r="I314">
            <v>3.6</v>
          </cell>
          <cell r="J314">
            <v>6</v>
          </cell>
        </row>
        <row r="315">
          <cell r="B315">
            <v>0</v>
          </cell>
          <cell r="C315">
            <v>0</v>
          </cell>
          <cell r="D315">
            <v>0</v>
          </cell>
          <cell r="E315">
            <v>0</v>
          </cell>
          <cell r="F315">
            <v>0</v>
          </cell>
          <cell r="G315">
            <v>0</v>
          </cell>
          <cell r="H315">
            <v>2</v>
          </cell>
          <cell r="I315">
            <v>3.6</v>
          </cell>
          <cell r="J315">
            <v>6</v>
          </cell>
        </row>
        <row r="316">
          <cell r="B316">
            <v>0</v>
          </cell>
          <cell r="C316">
            <v>0</v>
          </cell>
          <cell r="D316">
            <v>0</v>
          </cell>
          <cell r="E316">
            <v>0</v>
          </cell>
          <cell r="F316">
            <v>0</v>
          </cell>
          <cell r="G316">
            <v>0</v>
          </cell>
          <cell r="H316">
            <v>2</v>
          </cell>
          <cell r="I316">
            <v>3.6</v>
          </cell>
          <cell r="J316">
            <v>6</v>
          </cell>
        </row>
        <row r="317">
          <cell r="B317">
            <v>0</v>
          </cell>
          <cell r="C317">
            <v>0</v>
          </cell>
          <cell r="D317">
            <v>0</v>
          </cell>
          <cell r="E317">
            <v>0</v>
          </cell>
          <cell r="F317">
            <v>0</v>
          </cell>
          <cell r="G317">
            <v>0</v>
          </cell>
          <cell r="H317">
            <v>2</v>
          </cell>
          <cell r="I317">
            <v>3.6</v>
          </cell>
          <cell r="J317">
            <v>6</v>
          </cell>
        </row>
        <row r="318">
          <cell r="B318">
            <v>0</v>
          </cell>
          <cell r="C318">
            <v>0</v>
          </cell>
          <cell r="D318">
            <v>0</v>
          </cell>
          <cell r="E318">
            <v>0</v>
          </cell>
          <cell r="F318">
            <v>0</v>
          </cell>
          <cell r="G318">
            <v>0</v>
          </cell>
          <cell r="I318">
            <v>3.6</v>
          </cell>
          <cell r="J318">
            <v>6</v>
          </cell>
        </row>
        <row r="319">
          <cell r="B319">
            <v>58807</v>
          </cell>
          <cell r="C319">
            <v>2.6924999999999999</v>
          </cell>
          <cell r="D319">
            <v>2.1825000000000001</v>
          </cell>
          <cell r="E319">
            <v>1.2500000000000001E-2</v>
          </cell>
          <cell r="F319">
            <v>0.49759999999999999</v>
          </cell>
          <cell r="G319">
            <v>0</v>
          </cell>
          <cell r="J319">
            <v>6</v>
          </cell>
        </row>
        <row r="321">
          <cell r="B321" t="str">
            <v>Evolução FEC Conjunto Itaim Paulista</v>
          </cell>
        </row>
        <row r="322">
          <cell r="B322" t="str">
            <v>CONSUM</v>
          </cell>
          <cell r="C322" t="str">
            <v>TOTAL</v>
          </cell>
          <cell r="D322" t="str">
            <v>NPROG</v>
          </cell>
          <cell r="E322" t="str">
            <v>PROG</v>
          </cell>
          <cell r="F322" t="str">
            <v>SUBT INT</v>
          </cell>
          <cell r="G322" t="str">
            <v>SUBT EXT</v>
          </cell>
          <cell r="H322" t="str">
            <v>Padrão Mensal = 2,7</v>
          </cell>
          <cell r="I322" t="str">
            <v>Padrão Trimestral = 5,4</v>
          </cell>
          <cell r="J322" t="str">
            <v>Padrão Anual = 9</v>
          </cell>
        </row>
        <row r="323">
          <cell r="B323">
            <v>132965</v>
          </cell>
          <cell r="C323">
            <v>0.7752</v>
          </cell>
          <cell r="D323">
            <v>0.76280000000000003</v>
          </cell>
          <cell r="E323">
            <v>1.23E-2</v>
          </cell>
          <cell r="F323">
            <v>0</v>
          </cell>
          <cell r="G323">
            <v>0</v>
          </cell>
          <cell r="H323">
            <v>2.7</v>
          </cell>
          <cell r="I323">
            <v>5.4</v>
          </cell>
          <cell r="J323">
            <v>9</v>
          </cell>
        </row>
        <row r="324">
          <cell r="B324">
            <v>133719</v>
          </cell>
          <cell r="C324">
            <v>0.55720000000000003</v>
          </cell>
          <cell r="D324">
            <v>0.53</v>
          </cell>
          <cell r="E324">
            <v>2.7199999999999998E-2</v>
          </cell>
          <cell r="F324">
            <v>0</v>
          </cell>
          <cell r="G324">
            <v>0</v>
          </cell>
          <cell r="H324">
            <v>2.7</v>
          </cell>
          <cell r="I324">
            <v>5.4</v>
          </cell>
          <cell r="J324">
            <v>9</v>
          </cell>
        </row>
        <row r="325">
          <cell r="B325">
            <v>128729</v>
          </cell>
          <cell r="C325">
            <v>0.66949999999999998</v>
          </cell>
          <cell r="D325">
            <v>0.63149999999999995</v>
          </cell>
          <cell r="E325">
            <v>3.7999999999999999E-2</v>
          </cell>
          <cell r="F325">
            <v>0</v>
          </cell>
          <cell r="G325">
            <v>0</v>
          </cell>
          <cell r="H325">
            <v>2.7</v>
          </cell>
          <cell r="I325">
            <v>5.4</v>
          </cell>
          <cell r="J325">
            <v>9</v>
          </cell>
        </row>
        <row r="326">
          <cell r="B326">
            <v>131804</v>
          </cell>
          <cell r="C326">
            <v>2.0011999999999999</v>
          </cell>
          <cell r="D326">
            <v>1.9239999999999999</v>
          </cell>
          <cell r="E326">
            <v>7.7100000000000002E-2</v>
          </cell>
          <cell r="F326">
            <v>0</v>
          </cell>
          <cell r="G326">
            <v>0</v>
          </cell>
          <cell r="H326">
            <v>2.7</v>
          </cell>
          <cell r="I326">
            <v>5.4</v>
          </cell>
          <cell r="J326">
            <v>9</v>
          </cell>
        </row>
        <row r="327">
          <cell r="B327">
            <v>0</v>
          </cell>
          <cell r="C327">
            <v>0</v>
          </cell>
          <cell r="D327">
            <v>0</v>
          </cell>
          <cell r="E327">
            <v>0</v>
          </cell>
          <cell r="F327">
            <v>0</v>
          </cell>
          <cell r="G327">
            <v>0</v>
          </cell>
          <cell r="H327">
            <v>2.7</v>
          </cell>
          <cell r="I327">
            <v>5.4</v>
          </cell>
          <cell r="J327">
            <v>9</v>
          </cell>
        </row>
        <row r="328">
          <cell r="B328">
            <v>0</v>
          </cell>
          <cell r="C328">
            <v>0</v>
          </cell>
          <cell r="D328">
            <v>0</v>
          </cell>
          <cell r="E328">
            <v>0</v>
          </cell>
          <cell r="F328">
            <v>0</v>
          </cell>
          <cell r="G328">
            <v>0</v>
          </cell>
          <cell r="H328">
            <v>2.7</v>
          </cell>
          <cell r="I328">
            <v>5.4</v>
          </cell>
          <cell r="J328">
            <v>9</v>
          </cell>
        </row>
        <row r="329">
          <cell r="B329">
            <v>0</v>
          </cell>
          <cell r="C329">
            <v>0</v>
          </cell>
          <cell r="D329">
            <v>0</v>
          </cell>
          <cell r="E329">
            <v>0</v>
          </cell>
          <cell r="F329">
            <v>0</v>
          </cell>
          <cell r="G329">
            <v>0</v>
          </cell>
          <cell r="H329">
            <v>2.7</v>
          </cell>
          <cell r="I329">
            <v>5.4</v>
          </cell>
          <cell r="J329">
            <v>9</v>
          </cell>
        </row>
        <row r="330">
          <cell r="B330">
            <v>0</v>
          </cell>
          <cell r="C330">
            <v>0</v>
          </cell>
          <cell r="D330">
            <v>0</v>
          </cell>
          <cell r="E330">
            <v>0</v>
          </cell>
          <cell r="F330">
            <v>0</v>
          </cell>
          <cell r="G330">
            <v>0</v>
          </cell>
          <cell r="H330">
            <v>2.7</v>
          </cell>
          <cell r="I330">
            <v>5.4</v>
          </cell>
          <cell r="J330">
            <v>9</v>
          </cell>
        </row>
        <row r="331">
          <cell r="B331">
            <v>0</v>
          </cell>
          <cell r="C331">
            <v>0</v>
          </cell>
          <cell r="D331">
            <v>0</v>
          </cell>
          <cell r="E331">
            <v>0</v>
          </cell>
          <cell r="F331">
            <v>0</v>
          </cell>
          <cell r="G331">
            <v>0</v>
          </cell>
          <cell r="H331">
            <v>2.7</v>
          </cell>
          <cell r="I331">
            <v>5.4</v>
          </cell>
          <cell r="J331">
            <v>9</v>
          </cell>
        </row>
        <row r="332">
          <cell r="B332">
            <v>0</v>
          </cell>
          <cell r="C332">
            <v>0</v>
          </cell>
          <cell r="D332">
            <v>0</v>
          </cell>
          <cell r="E332">
            <v>0</v>
          </cell>
          <cell r="F332">
            <v>0</v>
          </cell>
          <cell r="G332">
            <v>0</v>
          </cell>
          <cell r="H332">
            <v>2.7</v>
          </cell>
          <cell r="I332">
            <v>5.4</v>
          </cell>
          <cell r="J332">
            <v>9</v>
          </cell>
        </row>
        <row r="333">
          <cell r="B333">
            <v>0</v>
          </cell>
          <cell r="C333">
            <v>0</v>
          </cell>
          <cell r="D333">
            <v>0</v>
          </cell>
          <cell r="E333">
            <v>0</v>
          </cell>
          <cell r="F333">
            <v>0</v>
          </cell>
          <cell r="G333">
            <v>0</v>
          </cell>
          <cell r="H333">
            <v>2.7</v>
          </cell>
          <cell r="I333">
            <v>5.4</v>
          </cell>
          <cell r="J333">
            <v>9</v>
          </cell>
        </row>
        <row r="334">
          <cell r="B334">
            <v>0</v>
          </cell>
          <cell r="C334">
            <v>0</v>
          </cell>
          <cell r="D334">
            <v>0</v>
          </cell>
          <cell r="E334">
            <v>0</v>
          </cell>
          <cell r="F334">
            <v>0</v>
          </cell>
          <cell r="G334">
            <v>0</v>
          </cell>
          <cell r="H334">
            <v>2.7</v>
          </cell>
          <cell r="I334">
            <v>5.4</v>
          </cell>
          <cell r="J334">
            <v>9</v>
          </cell>
        </row>
        <row r="335">
          <cell r="B335">
            <v>0</v>
          </cell>
          <cell r="C335">
            <v>0</v>
          </cell>
          <cell r="D335">
            <v>0</v>
          </cell>
          <cell r="E335">
            <v>0</v>
          </cell>
          <cell r="F335">
            <v>0</v>
          </cell>
          <cell r="G335">
            <v>0</v>
          </cell>
          <cell r="H335">
            <v>2.7</v>
          </cell>
          <cell r="I335">
            <v>5.4</v>
          </cell>
          <cell r="J335">
            <v>9</v>
          </cell>
        </row>
        <row r="336">
          <cell r="B336">
            <v>0</v>
          </cell>
          <cell r="C336">
            <v>0</v>
          </cell>
          <cell r="D336">
            <v>0</v>
          </cell>
          <cell r="E336">
            <v>0</v>
          </cell>
          <cell r="F336">
            <v>0</v>
          </cell>
          <cell r="G336">
            <v>0</v>
          </cell>
          <cell r="H336">
            <v>2.7</v>
          </cell>
          <cell r="I336">
            <v>5.4</v>
          </cell>
          <cell r="J336">
            <v>9</v>
          </cell>
        </row>
        <row r="337">
          <cell r="B337">
            <v>0</v>
          </cell>
          <cell r="C337">
            <v>0</v>
          </cell>
          <cell r="D337">
            <v>0</v>
          </cell>
          <cell r="E337">
            <v>0</v>
          </cell>
          <cell r="F337">
            <v>0</v>
          </cell>
          <cell r="G337">
            <v>0</v>
          </cell>
          <cell r="H337">
            <v>2.7</v>
          </cell>
          <cell r="I337">
            <v>5.4</v>
          </cell>
          <cell r="J337">
            <v>9</v>
          </cell>
        </row>
        <row r="338">
          <cell r="B338">
            <v>0</v>
          </cell>
          <cell r="C338">
            <v>0</v>
          </cell>
          <cell r="D338">
            <v>0</v>
          </cell>
          <cell r="E338">
            <v>0</v>
          </cell>
          <cell r="F338">
            <v>0</v>
          </cell>
          <cell r="G338">
            <v>0</v>
          </cell>
          <cell r="I338">
            <v>5.4</v>
          </cell>
          <cell r="J338">
            <v>9</v>
          </cell>
        </row>
        <row r="339">
          <cell r="B339">
            <v>131804</v>
          </cell>
          <cell r="C339">
            <v>2.0011999999999999</v>
          </cell>
          <cell r="D339">
            <v>1.9239999999999999</v>
          </cell>
          <cell r="E339">
            <v>7.7100000000000002E-2</v>
          </cell>
          <cell r="F339">
            <v>0</v>
          </cell>
          <cell r="G339">
            <v>0</v>
          </cell>
          <cell r="J339">
            <v>9</v>
          </cell>
        </row>
        <row r="341">
          <cell r="B341" t="str">
            <v>Evolução FEC Conjunto Itapecerica da Serra</v>
          </cell>
        </row>
        <row r="342">
          <cell r="B342" t="str">
            <v>CONSUM</v>
          </cell>
          <cell r="C342" t="str">
            <v>TOTAL</v>
          </cell>
          <cell r="D342" t="str">
            <v>NPROG</v>
          </cell>
          <cell r="E342" t="str">
            <v>PROG</v>
          </cell>
          <cell r="F342" t="str">
            <v>SUBT INT</v>
          </cell>
          <cell r="G342" t="str">
            <v>SUBT EXT</v>
          </cell>
          <cell r="H342" t="str">
            <v>Padrão Mensal = 9,3</v>
          </cell>
          <cell r="I342" t="str">
            <v>Padrão Trimestral = 18,6</v>
          </cell>
          <cell r="J342" t="str">
            <v>Padrão Anual = 31</v>
          </cell>
        </row>
        <row r="343">
          <cell r="B343">
            <v>6483</v>
          </cell>
          <cell r="C343">
            <v>3.1663000000000001</v>
          </cell>
          <cell r="D343">
            <v>3.1413000000000002</v>
          </cell>
          <cell r="E343">
            <v>2.5000000000000001E-2</v>
          </cell>
          <cell r="F343">
            <v>0</v>
          </cell>
          <cell r="G343">
            <v>0</v>
          </cell>
          <cell r="H343">
            <v>9.3000000000000007</v>
          </cell>
          <cell r="I343">
            <v>18.600000000000001</v>
          </cell>
          <cell r="J343">
            <v>31</v>
          </cell>
        </row>
        <row r="344">
          <cell r="B344">
            <v>6483</v>
          </cell>
          <cell r="C344">
            <v>1.9192</v>
          </cell>
          <cell r="D344">
            <v>1.9192</v>
          </cell>
          <cell r="E344">
            <v>0</v>
          </cell>
          <cell r="F344">
            <v>0</v>
          </cell>
          <cell r="G344">
            <v>0</v>
          </cell>
          <cell r="H344">
            <v>9.3000000000000007</v>
          </cell>
          <cell r="I344">
            <v>18.600000000000001</v>
          </cell>
          <cell r="J344">
            <v>31</v>
          </cell>
        </row>
        <row r="345">
          <cell r="B345">
            <v>6465</v>
          </cell>
          <cell r="C345">
            <v>1.1152</v>
          </cell>
          <cell r="D345">
            <v>1.109</v>
          </cell>
          <cell r="E345">
            <v>6.1999999999999998E-3</v>
          </cell>
          <cell r="F345">
            <v>0</v>
          </cell>
          <cell r="G345">
            <v>0</v>
          </cell>
          <cell r="H345">
            <v>9.3000000000000007</v>
          </cell>
          <cell r="I345">
            <v>18.600000000000001</v>
          </cell>
          <cell r="J345">
            <v>31</v>
          </cell>
        </row>
        <row r="346">
          <cell r="B346">
            <v>6477</v>
          </cell>
          <cell r="C346">
            <v>6.2032999999999996</v>
          </cell>
          <cell r="D346">
            <v>6.1721000000000004</v>
          </cell>
          <cell r="E346">
            <v>3.1199999999999999E-2</v>
          </cell>
          <cell r="F346">
            <v>0</v>
          </cell>
          <cell r="G346">
            <v>0</v>
          </cell>
          <cell r="H346">
            <v>9.3000000000000007</v>
          </cell>
          <cell r="I346">
            <v>18.600000000000001</v>
          </cell>
          <cell r="J346">
            <v>31</v>
          </cell>
        </row>
        <row r="347">
          <cell r="B347">
            <v>0</v>
          </cell>
          <cell r="C347">
            <v>0</v>
          </cell>
          <cell r="D347">
            <v>0</v>
          </cell>
          <cell r="E347">
            <v>0</v>
          </cell>
          <cell r="F347">
            <v>0</v>
          </cell>
          <cell r="G347">
            <v>0</v>
          </cell>
          <cell r="H347">
            <v>9.3000000000000007</v>
          </cell>
          <cell r="I347">
            <v>18.600000000000001</v>
          </cell>
          <cell r="J347">
            <v>31</v>
          </cell>
        </row>
        <row r="348">
          <cell r="B348">
            <v>0</v>
          </cell>
          <cell r="C348">
            <v>0</v>
          </cell>
          <cell r="D348">
            <v>0</v>
          </cell>
          <cell r="E348">
            <v>0</v>
          </cell>
          <cell r="F348">
            <v>0</v>
          </cell>
          <cell r="G348">
            <v>0</v>
          </cell>
          <cell r="H348">
            <v>9.3000000000000007</v>
          </cell>
          <cell r="I348">
            <v>18.600000000000001</v>
          </cell>
          <cell r="J348">
            <v>31</v>
          </cell>
        </row>
        <row r="349">
          <cell r="B349">
            <v>0</v>
          </cell>
          <cell r="C349">
            <v>0</v>
          </cell>
          <cell r="D349">
            <v>0</v>
          </cell>
          <cell r="E349">
            <v>0</v>
          </cell>
          <cell r="F349">
            <v>0</v>
          </cell>
          <cell r="G349">
            <v>0</v>
          </cell>
          <cell r="H349">
            <v>9.3000000000000007</v>
          </cell>
          <cell r="I349">
            <v>18.600000000000001</v>
          </cell>
          <cell r="J349">
            <v>31</v>
          </cell>
        </row>
        <row r="350">
          <cell r="B350">
            <v>0</v>
          </cell>
          <cell r="C350">
            <v>0</v>
          </cell>
          <cell r="D350">
            <v>0</v>
          </cell>
          <cell r="E350">
            <v>0</v>
          </cell>
          <cell r="F350">
            <v>0</v>
          </cell>
          <cell r="G350">
            <v>0</v>
          </cell>
          <cell r="H350">
            <v>9.3000000000000007</v>
          </cell>
          <cell r="I350">
            <v>18.600000000000001</v>
          </cell>
          <cell r="J350">
            <v>31</v>
          </cell>
        </row>
        <row r="351">
          <cell r="B351">
            <v>0</v>
          </cell>
          <cell r="C351">
            <v>0</v>
          </cell>
          <cell r="D351">
            <v>0</v>
          </cell>
          <cell r="E351">
            <v>0</v>
          </cell>
          <cell r="F351">
            <v>0</v>
          </cell>
          <cell r="G351">
            <v>0</v>
          </cell>
          <cell r="H351">
            <v>9.3000000000000007</v>
          </cell>
          <cell r="I351">
            <v>18.600000000000001</v>
          </cell>
          <cell r="J351">
            <v>31</v>
          </cell>
        </row>
        <row r="352">
          <cell r="B352">
            <v>0</v>
          </cell>
          <cell r="C352">
            <v>0</v>
          </cell>
          <cell r="D352">
            <v>0</v>
          </cell>
          <cell r="E352">
            <v>0</v>
          </cell>
          <cell r="F352">
            <v>0</v>
          </cell>
          <cell r="G352">
            <v>0</v>
          </cell>
          <cell r="H352">
            <v>9.3000000000000007</v>
          </cell>
          <cell r="I352">
            <v>18.600000000000001</v>
          </cell>
          <cell r="J352">
            <v>31</v>
          </cell>
        </row>
        <row r="353">
          <cell r="B353">
            <v>0</v>
          </cell>
          <cell r="C353">
            <v>0</v>
          </cell>
          <cell r="D353">
            <v>0</v>
          </cell>
          <cell r="E353">
            <v>0</v>
          </cell>
          <cell r="F353">
            <v>0</v>
          </cell>
          <cell r="G353">
            <v>0</v>
          </cell>
          <cell r="H353">
            <v>9.3000000000000007</v>
          </cell>
          <cell r="I353">
            <v>18.600000000000001</v>
          </cell>
          <cell r="J353">
            <v>31</v>
          </cell>
        </row>
        <row r="354">
          <cell r="B354">
            <v>0</v>
          </cell>
          <cell r="C354">
            <v>0</v>
          </cell>
          <cell r="D354">
            <v>0</v>
          </cell>
          <cell r="E354">
            <v>0</v>
          </cell>
          <cell r="F354">
            <v>0</v>
          </cell>
          <cell r="G354">
            <v>0</v>
          </cell>
          <cell r="H354">
            <v>9.3000000000000007</v>
          </cell>
          <cell r="I354">
            <v>18.600000000000001</v>
          </cell>
          <cell r="J354">
            <v>31</v>
          </cell>
        </row>
        <row r="355">
          <cell r="B355">
            <v>0</v>
          </cell>
          <cell r="C355">
            <v>0</v>
          </cell>
          <cell r="D355">
            <v>0</v>
          </cell>
          <cell r="E355">
            <v>0</v>
          </cell>
          <cell r="F355">
            <v>0</v>
          </cell>
          <cell r="G355">
            <v>0</v>
          </cell>
          <cell r="H355">
            <v>9.3000000000000007</v>
          </cell>
          <cell r="I355">
            <v>18.600000000000001</v>
          </cell>
          <cell r="J355">
            <v>31</v>
          </cell>
        </row>
        <row r="356">
          <cell r="B356">
            <v>0</v>
          </cell>
          <cell r="C356">
            <v>0</v>
          </cell>
          <cell r="D356">
            <v>0</v>
          </cell>
          <cell r="E356">
            <v>0</v>
          </cell>
          <cell r="F356">
            <v>0</v>
          </cell>
          <cell r="G356">
            <v>0</v>
          </cell>
          <cell r="H356">
            <v>9.3000000000000007</v>
          </cell>
          <cell r="I356">
            <v>18.600000000000001</v>
          </cell>
          <cell r="J356">
            <v>31</v>
          </cell>
        </row>
        <row r="357">
          <cell r="B357">
            <v>0</v>
          </cell>
          <cell r="C357">
            <v>0</v>
          </cell>
          <cell r="D357">
            <v>0</v>
          </cell>
          <cell r="E357">
            <v>0</v>
          </cell>
          <cell r="F357">
            <v>0</v>
          </cell>
          <cell r="G357">
            <v>0</v>
          </cell>
          <cell r="H357">
            <v>9.3000000000000007</v>
          </cell>
          <cell r="I357">
            <v>18.600000000000001</v>
          </cell>
          <cell r="J357">
            <v>31</v>
          </cell>
        </row>
        <row r="358">
          <cell r="B358">
            <v>0</v>
          </cell>
          <cell r="C358">
            <v>0</v>
          </cell>
          <cell r="D358">
            <v>0</v>
          </cell>
          <cell r="E358">
            <v>0</v>
          </cell>
          <cell r="F358">
            <v>0</v>
          </cell>
          <cell r="G358">
            <v>0</v>
          </cell>
          <cell r="I358">
            <v>18.600000000000001</v>
          </cell>
          <cell r="J358">
            <v>31</v>
          </cell>
        </row>
        <row r="359">
          <cell r="B359">
            <v>6477</v>
          </cell>
          <cell r="C359">
            <v>6.2032999999999996</v>
          </cell>
          <cell r="D359">
            <v>6.1721000000000004</v>
          </cell>
          <cell r="E359">
            <v>3.1199999999999999E-2</v>
          </cell>
          <cell r="F359">
            <v>0</v>
          </cell>
          <cell r="G359">
            <v>0</v>
          </cell>
          <cell r="J359">
            <v>31</v>
          </cell>
        </row>
        <row r="361">
          <cell r="B361" t="str">
            <v>Evolução FEC Conjunto Itapecerica da Serra - Centro</v>
          </cell>
        </row>
        <row r="362">
          <cell r="B362" t="str">
            <v>CONSUM</v>
          </cell>
          <cell r="C362" t="str">
            <v>TOTAL</v>
          </cell>
          <cell r="D362" t="str">
            <v>NPROG</v>
          </cell>
          <cell r="E362" t="str">
            <v>PROG</v>
          </cell>
          <cell r="F362" t="str">
            <v>SUBT INT</v>
          </cell>
          <cell r="G362" t="str">
            <v>SUBT EXT</v>
          </cell>
          <cell r="H362" t="str">
            <v>Padrão Mensal = 9</v>
          </cell>
          <cell r="I362" t="str">
            <v>Padrão Trimestral = 18</v>
          </cell>
          <cell r="J362" t="str">
            <v>Padrão Anual = 30</v>
          </cell>
        </row>
        <row r="363">
          <cell r="B363">
            <v>15843</v>
          </cell>
          <cell r="C363">
            <v>3.0057999999999998</v>
          </cell>
          <cell r="D363">
            <v>2.6124000000000001</v>
          </cell>
          <cell r="E363">
            <v>0.39340000000000003</v>
          </cell>
          <cell r="F363">
            <v>0</v>
          </cell>
          <cell r="G363">
            <v>0</v>
          </cell>
          <cell r="H363">
            <v>9</v>
          </cell>
          <cell r="I363">
            <v>18</v>
          </cell>
          <cell r="J363">
            <v>30</v>
          </cell>
        </row>
        <row r="364">
          <cell r="B364">
            <v>15843</v>
          </cell>
          <cell r="C364">
            <v>1.6184000000000001</v>
          </cell>
          <cell r="D364">
            <v>1.5839000000000001</v>
          </cell>
          <cell r="E364">
            <v>3.4500000000000003E-2</v>
          </cell>
          <cell r="F364">
            <v>0</v>
          </cell>
          <cell r="G364">
            <v>0</v>
          </cell>
          <cell r="H364">
            <v>9</v>
          </cell>
          <cell r="I364">
            <v>18</v>
          </cell>
          <cell r="J364">
            <v>30</v>
          </cell>
        </row>
        <row r="365">
          <cell r="B365">
            <v>15843</v>
          </cell>
          <cell r="C365">
            <v>1.5860000000000001</v>
          </cell>
          <cell r="D365">
            <v>1.5748</v>
          </cell>
          <cell r="E365">
            <v>1.12E-2</v>
          </cell>
          <cell r="F365">
            <v>0</v>
          </cell>
          <cell r="G365">
            <v>0</v>
          </cell>
          <cell r="H365">
            <v>9</v>
          </cell>
          <cell r="I365">
            <v>18</v>
          </cell>
          <cell r="J365">
            <v>30</v>
          </cell>
        </row>
        <row r="366">
          <cell r="B366">
            <v>15843</v>
          </cell>
          <cell r="C366">
            <v>6.2102000000000004</v>
          </cell>
          <cell r="D366">
            <v>5.7710999999999997</v>
          </cell>
          <cell r="E366">
            <v>0.43909999999999999</v>
          </cell>
          <cell r="F366">
            <v>0</v>
          </cell>
          <cell r="G366">
            <v>0</v>
          </cell>
          <cell r="H366">
            <v>9</v>
          </cell>
          <cell r="I366">
            <v>18</v>
          </cell>
          <cell r="J366">
            <v>30</v>
          </cell>
        </row>
        <row r="367">
          <cell r="B367">
            <v>0</v>
          </cell>
          <cell r="C367">
            <v>0</v>
          </cell>
          <cell r="D367">
            <v>0</v>
          </cell>
          <cell r="E367">
            <v>0</v>
          </cell>
          <cell r="F367">
            <v>0</v>
          </cell>
          <cell r="G367">
            <v>0</v>
          </cell>
          <cell r="H367">
            <v>9</v>
          </cell>
          <cell r="I367">
            <v>18</v>
          </cell>
          <cell r="J367">
            <v>30</v>
          </cell>
        </row>
        <row r="368">
          <cell r="B368">
            <v>0</v>
          </cell>
          <cell r="C368">
            <v>0</v>
          </cell>
          <cell r="D368">
            <v>0</v>
          </cell>
          <cell r="E368">
            <v>0</v>
          </cell>
          <cell r="F368">
            <v>0</v>
          </cell>
          <cell r="G368">
            <v>0</v>
          </cell>
          <cell r="H368">
            <v>9</v>
          </cell>
          <cell r="I368">
            <v>18</v>
          </cell>
          <cell r="J368">
            <v>30</v>
          </cell>
        </row>
        <row r="369">
          <cell r="B369">
            <v>0</v>
          </cell>
          <cell r="C369">
            <v>0</v>
          </cell>
          <cell r="D369">
            <v>0</v>
          </cell>
          <cell r="E369">
            <v>0</v>
          </cell>
          <cell r="F369">
            <v>0</v>
          </cell>
          <cell r="G369">
            <v>0</v>
          </cell>
          <cell r="H369">
            <v>9</v>
          </cell>
          <cell r="I369">
            <v>18</v>
          </cell>
          <cell r="J369">
            <v>30</v>
          </cell>
        </row>
        <row r="370">
          <cell r="B370">
            <v>0</v>
          </cell>
          <cell r="C370">
            <v>0</v>
          </cell>
          <cell r="D370">
            <v>0</v>
          </cell>
          <cell r="E370">
            <v>0</v>
          </cell>
          <cell r="F370">
            <v>0</v>
          </cell>
          <cell r="G370">
            <v>0</v>
          </cell>
          <cell r="H370">
            <v>9</v>
          </cell>
          <cell r="I370">
            <v>18</v>
          </cell>
          <cell r="J370">
            <v>30</v>
          </cell>
        </row>
        <row r="371">
          <cell r="B371">
            <v>0</v>
          </cell>
          <cell r="C371">
            <v>0</v>
          </cell>
          <cell r="D371">
            <v>0</v>
          </cell>
          <cell r="E371">
            <v>0</v>
          </cell>
          <cell r="F371">
            <v>0</v>
          </cell>
          <cell r="G371">
            <v>0</v>
          </cell>
          <cell r="H371">
            <v>9</v>
          </cell>
          <cell r="I371">
            <v>18</v>
          </cell>
          <cell r="J371">
            <v>30</v>
          </cell>
        </row>
        <row r="372">
          <cell r="B372">
            <v>0</v>
          </cell>
          <cell r="C372">
            <v>0</v>
          </cell>
          <cell r="D372">
            <v>0</v>
          </cell>
          <cell r="E372">
            <v>0</v>
          </cell>
          <cell r="F372">
            <v>0</v>
          </cell>
          <cell r="G372">
            <v>0</v>
          </cell>
          <cell r="H372">
            <v>9</v>
          </cell>
          <cell r="I372">
            <v>18</v>
          </cell>
          <cell r="J372">
            <v>30</v>
          </cell>
        </row>
        <row r="373">
          <cell r="B373">
            <v>0</v>
          </cell>
          <cell r="C373">
            <v>0</v>
          </cell>
          <cell r="D373">
            <v>0</v>
          </cell>
          <cell r="E373">
            <v>0</v>
          </cell>
          <cell r="F373">
            <v>0</v>
          </cell>
          <cell r="G373">
            <v>0</v>
          </cell>
          <cell r="H373">
            <v>9</v>
          </cell>
          <cell r="I373">
            <v>18</v>
          </cell>
          <cell r="J373">
            <v>30</v>
          </cell>
        </row>
        <row r="374">
          <cell r="B374">
            <v>0</v>
          </cell>
          <cell r="C374">
            <v>0</v>
          </cell>
          <cell r="D374">
            <v>0</v>
          </cell>
          <cell r="E374">
            <v>0</v>
          </cell>
          <cell r="F374">
            <v>0</v>
          </cell>
          <cell r="G374">
            <v>0</v>
          </cell>
          <cell r="H374">
            <v>9</v>
          </cell>
          <cell r="I374">
            <v>18</v>
          </cell>
          <cell r="J374">
            <v>30</v>
          </cell>
        </row>
        <row r="375">
          <cell r="B375">
            <v>0</v>
          </cell>
          <cell r="C375">
            <v>0</v>
          </cell>
          <cell r="D375">
            <v>0</v>
          </cell>
          <cell r="E375">
            <v>0</v>
          </cell>
          <cell r="F375">
            <v>0</v>
          </cell>
          <cell r="G375">
            <v>0</v>
          </cell>
          <cell r="H375">
            <v>9</v>
          </cell>
          <cell r="I375">
            <v>18</v>
          </cell>
          <cell r="J375">
            <v>30</v>
          </cell>
        </row>
        <row r="376">
          <cell r="B376">
            <v>0</v>
          </cell>
          <cell r="C376">
            <v>0</v>
          </cell>
          <cell r="D376">
            <v>0</v>
          </cell>
          <cell r="E376">
            <v>0</v>
          </cell>
          <cell r="F376">
            <v>0</v>
          </cell>
          <cell r="G376">
            <v>0</v>
          </cell>
          <cell r="H376">
            <v>9</v>
          </cell>
          <cell r="I376">
            <v>18</v>
          </cell>
          <cell r="J376">
            <v>30</v>
          </cell>
        </row>
        <row r="377">
          <cell r="B377">
            <v>0</v>
          </cell>
          <cell r="C377">
            <v>0</v>
          </cell>
          <cell r="D377">
            <v>0</v>
          </cell>
          <cell r="E377">
            <v>0</v>
          </cell>
          <cell r="F377">
            <v>0</v>
          </cell>
          <cell r="G377">
            <v>0</v>
          </cell>
          <cell r="H377">
            <v>9</v>
          </cell>
          <cell r="I377">
            <v>18</v>
          </cell>
          <cell r="J377">
            <v>30</v>
          </cell>
        </row>
        <row r="378">
          <cell r="B378">
            <v>0</v>
          </cell>
          <cell r="C378">
            <v>0</v>
          </cell>
          <cell r="D378">
            <v>0</v>
          </cell>
          <cell r="E378">
            <v>0</v>
          </cell>
          <cell r="F378">
            <v>0</v>
          </cell>
          <cell r="G378">
            <v>0</v>
          </cell>
          <cell r="I378">
            <v>18</v>
          </cell>
          <cell r="J378">
            <v>30</v>
          </cell>
        </row>
        <row r="379">
          <cell r="B379">
            <v>15843</v>
          </cell>
          <cell r="C379">
            <v>6.2102000000000004</v>
          </cell>
          <cell r="D379">
            <v>5.7710999999999997</v>
          </cell>
          <cell r="E379">
            <v>0.43909999999999999</v>
          </cell>
          <cell r="F379">
            <v>0</v>
          </cell>
          <cell r="G379">
            <v>0</v>
          </cell>
          <cell r="J379">
            <v>30</v>
          </cell>
        </row>
        <row r="381">
          <cell r="B381" t="str">
            <v>Evolução FEC Conjunto Itapevi</v>
          </cell>
        </row>
        <row r="382">
          <cell r="B382" t="str">
            <v>CONSUM</v>
          </cell>
          <cell r="C382" t="str">
            <v>TOTAL</v>
          </cell>
          <cell r="D382" t="str">
            <v>NPROG</v>
          </cell>
          <cell r="E382" t="str">
            <v>PROG</v>
          </cell>
          <cell r="F382" t="str">
            <v>SUBT INT</v>
          </cell>
          <cell r="G382" t="str">
            <v>SUBT EXT</v>
          </cell>
          <cell r="H382" t="str">
            <v>Padrão Mensal = 5,1</v>
          </cell>
          <cell r="I382" t="str">
            <v>Padrão Trimestral = 10,2</v>
          </cell>
          <cell r="J382" t="str">
            <v>Padrão Anual = 17</v>
          </cell>
        </row>
        <row r="383">
          <cell r="B383">
            <v>42742</v>
          </cell>
          <cell r="C383">
            <v>2.5476000000000001</v>
          </cell>
          <cell r="D383">
            <v>2.0556000000000001</v>
          </cell>
          <cell r="E383">
            <v>1.2999999999999999E-3</v>
          </cell>
          <cell r="F383">
            <v>0.49070000000000003</v>
          </cell>
          <cell r="G383">
            <v>0</v>
          </cell>
          <cell r="H383">
            <v>5.0999999999999996</v>
          </cell>
          <cell r="I383">
            <v>10.199999999999999</v>
          </cell>
          <cell r="J383">
            <v>17</v>
          </cell>
        </row>
        <row r="384">
          <cell r="B384">
            <v>42773</v>
          </cell>
          <cell r="C384">
            <v>2.7356000000000003</v>
          </cell>
          <cell r="D384">
            <v>2.7244000000000002</v>
          </cell>
          <cell r="E384">
            <v>1.01E-2</v>
          </cell>
          <cell r="F384">
            <v>1.1000000000000001E-3</v>
          </cell>
          <cell r="G384">
            <v>0</v>
          </cell>
          <cell r="H384">
            <v>5.0999999999999996</v>
          </cell>
          <cell r="I384">
            <v>10.199999999999999</v>
          </cell>
          <cell r="J384">
            <v>17</v>
          </cell>
        </row>
        <row r="385">
          <cell r="B385">
            <v>42783</v>
          </cell>
          <cell r="C385">
            <v>2.0749</v>
          </cell>
          <cell r="D385">
            <v>1.8918999999999999</v>
          </cell>
          <cell r="E385">
            <v>0.15629999999999999</v>
          </cell>
          <cell r="F385">
            <v>2.6800000000000001E-2</v>
          </cell>
          <cell r="G385">
            <v>0</v>
          </cell>
          <cell r="H385">
            <v>5.0999999999999996</v>
          </cell>
          <cell r="I385">
            <v>10.199999999999999</v>
          </cell>
          <cell r="J385">
            <v>17</v>
          </cell>
        </row>
        <row r="386">
          <cell r="B386">
            <v>42766</v>
          </cell>
          <cell r="C386">
            <v>7.3578999999999999</v>
          </cell>
          <cell r="D386">
            <v>6.6718999999999999</v>
          </cell>
          <cell r="E386">
            <v>0.1678</v>
          </cell>
          <cell r="F386">
            <v>0.51829999999999998</v>
          </cell>
          <cell r="G386">
            <v>0</v>
          </cell>
          <cell r="H386">
            <v>5.0999999999999996</v>
          </cell>
          <cell r="I386">
            <v>10.199999999999999</v>
          </cell>
          <cell r="J386">
            <v>17</v>
          </cell>
        </row>
        <row r="387">
          <cell r="B387">
            <v>0</v>
          </cell>
          <cell r="C387">
            <v>0</v>
          </cell>
          <cell r="D387">
            <v>0</v>
          </cell>
          <cell r="E387">
            <v>0</v>
          </cell>
          <cell r="F387">
            <v>0</v>
          </cell>
          <cell r="G387">
            <v>0</v>
          </cell>
          <cell r="H387">
            <v>5.0999999999999996</v>
          </cell>
          <cell r="I387">
            <v>10.199999999999999</v>
          </cell>
          <cell r="J387">
            <v>17</v>
          </cell>
        </row>
        <row r="388">
          <cell r="B388">
            <v>0</v>
          </cell>
          <cell r="C388">
            <v>0</v>
          </cell>
          <cell r="D388">
            <v>0</v>
          </cell>
          <cell r="E388">
            <v>0</v>
          </cell>
          <cell r="F388">
            <v>0</v>
          </cell>
          <cell r="G388">
            <v>0</v>
          </cell>
          <cell r="H388">
            <v>5.0999999999999996</v>
          </cell>
          <cell r="I388">
            <v>10.199999999999999</v>
          </cell>
          <cell r="J388">
            <v>17</v>
          </cell>
        </row>
        <row r="389">
          <cell r="B389">
            <v>0</v>
          </cell>
          <cell r="C389">
            <v>0</v>
          </cell>
          <cell r="D389">
            <v>0</v>
          </cell>
          <cell r="E389">
            <v>0</v>
          </cell>
          <cell r="F389">
            <v>0</v>
          </cell>
          <cell r="G389">
            <v>0</v>
          </cell>
          <cell r="H389">
            <v>5.0999999999999996</v>
          </cell>
          <cell r="I389">
            <v>10.199999999999999</v>
          </cell>
          <cell r="J389">
            <v>17</v>
          </cell>
        </row>
        <row r="390">
          <cell r="B390">
            <v>0</v>
          </cell>
          <cell r="C390">
            <v>0</v>
          </cell>
          <cell r="D390">
            <v>0</v>
          </cell>
          <cell r="E390">
            <v>0</v>
          </cell>
          <cell r="F390">
            <v>0</v>
          </cell>
          <cell r="G390">
            <v>0</v>
          </cell>
          <cell r="H390">
            <v>5.0999999999999996</v>
          </cell>
          <cell r="I390">
            <v>10.199999999999999</v>
          </cell>
          <cell r="J390">
            <v>17</v>
          </cell>
        </row>
        <row r="391">
          <cell r="B391">
            <v>0</v>
          </cell>
          <cell r="C391">
            <v>0</v>
          </cell>
          <cell r="D391">
            <v>0</v>
          </cell>
          <cell r="E391">
            <v>0</v>
          </cell>
          <cell r="F391">
            <v>0</v>
          </cell>
          <cell r="G391">
            <v>0</v>
          </cell>
          <cell r="H391">
            <v>5.0999999999999996</v>
          </cell>
          <cell r="I391">
            <v>10.199999999999999</v>
          </cell>
          <cell r="J391">
            <v>17</v>
          </cell>
        </row>
        <row r="392">
          <cell r="B392">
            <v>0</v>
          </cell>
          <cell r="C392">
            <v>0</v>
          </cell>
          <cell r="D392">
            <v>0</v>
          </cell>
          <cell r="E392">
            <v>0</v>
          </cell>
          <cell r="F392">
            <v>0</v>
          </cell>
          <cell r="G392">
            <v>0</v>
          </cell>
          <cell r="H392">
            <v>5.0999999999999996</v>
          </cell>
          <cell r="I392">
            <v>10.199999999999999</v>
          </cell>
          <cell r="J392">
            <v>17</v>
          </cell>
        </row>
        <row r="393">
          <cell r="B393">
            <v>0</v>
          </cell>
          <cell r="C393">
            <v>0</v>
          </cell>
          <cell r="D393">
            <v>0</v>
          </cell>
          <cell r="E393">
            <v>0</v>
          </cell>
          <cell r="F393">
            <v>0</v>
          </cell>
          <cell r="G393">
            <v>0</v>
          </cell>
          <cell r="H393">
            <v>5.0999999999999996</v>
          </cell>
          <cell r="I393">
            <v>10.199999999999999</v>
          </cell>
          <cell r="J393">
            <v>17</v>
          </cell>
        </row>
        <row r="394">
          <cell r="B394">
            <v>0</v>
          </cell>
          <cell r="C394">
            <v>0</v>
          </cell>
          <cell r="D394">
            <v>0</v>
          </cell>
          <cell r="E394">
            <v>0</v>
          </cell>
          <cell r="F394">
            <v>0</v>
          </cell>
          <cell r="G394">
            <v>0</v>
          </cell>
          <cell r="H394">
            <v>5.0999999999999996</v>
          </cell>
          <cell r="I394">
            <v>10.199999999999999</v>
          </cell>
          <cell r="J394">
            <v>17</v>
          </cell>
        </row>
        <row r="395">
          <cell r="B395">
            <v>0</v>
          </cell>
          <cell r="C395">
            <v>0</v>
          </cell>
          <cell r="D395">
            <v>0</v>
          </cell>
          <cell r="E395">
            <v>0</v>
          </cell>
          <cell r="F395">
            <v>0</v>
          </cell>
          <cell r="G395">
            <v>0</v>
          </cell>
          <cell r="H395">
            <v>5.0999999999999996</v>
          </cell>
          <cell r="I395">
            <v>10.199999999999999</v>
          </cell>
          <cell r="J395">
            <v>17</v>
          </cell>
        </row>
        <row r="396">
          <cell r="B396">
            <v>0</v>
          </cell>
          <cell r="C396">
            <v>0</v>
          </cell>
          <cell r="D396">
            <v>0</v>
          </cell>
          <cell r="E396">
            <v>0</v>
          </cell>
          <cell r="F396">
            <v>0</v>
          </cell>
          <cell r="G396">
            <v>0</v>
          </cell>
          <cell r="H396">
            <v>5.0999999999999996</v>
          </cell>
          <cell r="I396">
            <v>10.199999999999999</v>
          </cell>
          <cell r="J396">
            <v>17</v>
          </cell>
        </row>
        <row r="397">
          <cell r="B397">
            <v>0</v>
          </cell>
          <cell r="C397">
            <v>0</v>
          </cell>
          <cell r="D397">
            <v>0</v>
          </cell>
          <cell r="E397">
            <v>0</v>
          </cell>
          <cell r="F397">
            <v>0</v>
          </cell>
          <cell r="G397">
            <v>0</v>
          </cell>
          <cell r="H397">
            <v>5.0999999999999996</v>
          </cell>
          <cell r="I397">
            <v>10.199999999999999</v>
          </cell>
          <cell r="J397">
            <v>17</v>
          </cell>
        </row>
        <row r="398">
          <cell r="B398">
            <v>0</v>
          </cell>
          <cell r="C398">
            <v>0</v>
          </cell>
          <cell r="D398">
            <v>0</v>
          </cell>
          <cell r="E398">
            <v>0</v>
          </cell>
          <cell r="F398">
            <v>0</v>
          </cell>
          <cell r="G398">
            <v>0</v>
          </cell>
          <cell r="I398">
            <v>10.199999999999999</v>
          </cell>
          <cell r="J398">
            <v>17</v>
          </cell>
        </row>
        <row r="399">
          <cell r="B399">
            <v>42766</v>
          </cell>
          <cell r="C399">
            <v>7.3578999999999999</v>
          </cell>
          <cell r="D399">
            <v>6.6718999999999999</v>
          </cell>
          <cell r="E399">
            <v>0.1678</v>
          </cell>
          <cell r="F399">
            <v>0.51829999999999998</v>
          </cell>
          <cell r="G399">
            <v>0</v>
          </cell>
          <cell r="J399">
            <v>17</v>
          </cell>
        </row>
        <row r="401">
          <cell r="B401" t="str">
            <v>Evolução FEC Conjunto Itaquera - Iguatemi</v>
          </cell>
        </row>
        <row r="402">
          <cell r="B402" t="str">
            <v>CONSUM</v>
          </cell>
          <cell r="C402" t="str">
            <v>TOTAL</v>
          </cell>
          <cell r="D402" t="str">
            <v>NPROG</v>
          </cell>
          <cell r="E402" t="str">
            <v>PROG</v>
          </cell>
          <cell r="F402" t="str">
            <v>SUBT INT</v>
          </cell>
          <cell r="G402" t="str">
            <v>SUBT EXT</v>
          </cell>
          <cell r="H402" t="str">
            <v>Padrão Mensal = 3</v>
          </cell>
          <cell r="I402" t="str">
            <v>Padrão Trimestral = 6</v>
          </cell>
          <cell r="J402" t="str">
            <v>Padrão Anual = 10</v>
          </cell>
        </row>
        <row r="403">
          <cell r="B403">
            <v>227600</v>
          </cell>
          <cell r="C403">
            <v>0.99860000000000004</v>
          </cell>
          <cell r="D403">
            <v>0.74360000000000004</v>
          </cell>
          <cell r="E403">
            <v>7.3000000000000001E-3</v>
          </cell>
          <cell r="F403">
            <v>0.24759999999999999</v>
          </cell>
          <cell r="G403">
            <v>0</v>
          </cell>
          <cell r="H403">
            <v>3</v>
          </cell>
          <cell r="I403">
            <v>6</v>
          </cell>
          <cell r="J403">
            <v>10</v>
          </cell>
        </row>
        <row r="404">
          <cell r="B404">
            <v>228922</v>
          </cell>
          <cell r="C404">
            <v>0.62529999999999997</v>
          </cell>
          <cell r="D404">
            <v>0.6139</v>
          </cell>
          <cell r="E404">
            <v>1.14E-2</v>
          </cell>
          <cell r="F404">
            <v>0</v>
          </cell>
          <cell r="G404">
            <v>0</v>
          </cell>
          <cell r="H404">
            <v>3</v>
          </cell>
          <cell r="I404">
            <v>6</v>
          </cell>
          <cell r="J404">
            <v>10</v>
          </cell>
        </row>
        <row r="405">
          <cell r="B405">
            <v>228383</v>
          </cell>
          <cell r="C405">
            <v>0.33</v>
          </cell>
          <cell r="D405">
            <v>0.31190000000000001</v>
          </cell>
          <cell r="E405">
            <v>1.8100000000000002E-2</v>
          </cell>
          <cell r="F405">
            <v>0</v>
          </cell>
          <cell r="G405">
            <v>0</v>
          </cell>
          <cell r="H405">
            <v>3</v>
          </cell>
          <cell r="I405">
            <v>6</v>
          </cell>
          <cell r="J405">
            <v>10</v>
          </cell>
        </row>
        <row r="406">
          <cell r="B406">
            <v>228302</v>
          </cell>
          <cell r="C406">
            <v>1.9525999999999999</v>
          </cell>
          <cell r="D406">
            <v>1.6689000000000001</v>
          </cell>
          <cell r="E406">
            <v>3.6799999999999999E-2</v>
          </cell>
          <cell r="F406">
            <v>0.24679999999999999</v>
          </cell>
          <cell r="G406">
            <v>0</v>
          </cell>
          <cell r="H406">
            <v>3</v>
          </cell>
          <cell r="I406">
            <v>6</v>
          </cell>
          <cell r="J406">
            <v>10</v>
          </cell>
        </row>
        <row r="407">
          <cell r="B407">
            <v>0</v>
          </cell>
          <cell r="C407">
            <v>0</v>
          </cell>
          <cell r="D407">
            <v>0</v>
          </cell>
          <cell r="E407">
            <v>0</v>
          </cell>
          <cell r="F407">
            <v>0</v>
          </cell>
          <cell r="G407">
            <v>0</v>
          </cell>
          <cell r="H407">
            <v>3</v>
          </cell>
          <cell r="I407">
            <v>6</v>
          </cell>
          <cell r="J407">
            <v>10</v>
          </cell>
        </row>
        <row r="408">
          <cell r="B408">
            <v>0</v>
          </cell>
          <cell r="C408">
            <v>0</v>
          </cell>
          <cell r="D408">
            <v>0</v>
          </cell>
          <cell r="E408">
            <v>0</v>
          </cell>
          <cell r="F408">
            <v>0</v>
          </cell>
          <cell r="G408">
            <v>0</v>
          </cell>
          <cell r="H408">
            <v>3</v>
          </cell>
          <cell r="I408">
            <v>6</v>
          </cell>
          <cell r="J408">
            <v>10</v>
          </cell>
        </row>
        <row r="409">
          <cell r="B409">
            <v>0</v>
          </cell>
          <cell r="C409">
            <v>0</v>
          </cell>
          <cell r="D409">
            <v>0</v>
          </cell>
          <cell r="E409">
            <v>0</v>
          </cell>
          <cell r="F409">
            <v>0</v>
          </cell>
          <cell r="G409">
            <v>0</v>
          </cell>
          <cell r="H409">
            <v>3</v>
          </cell>
          <cell r="I409">
            <v>6</v>
          </cell>
          <cell r="J409">
            <v>10</v>
          </cell>
        </row>
        <row r="410">
          <cell r="B410">
            <v>0</v>
          </cell>
          <cell r="C410">
            <v>0</v>
          </cell>
          <cell r="D410">
            <v>0</v>
          </cell>
          <cell r="E410">
            <v>0</v>
          </cell>
          <cell r="F410">
            <v>0</v>
          </cell>
          <cell r="G410">
            <v>0</v>
          </cell>
          <cell r="H410">
            <v>3</v>
          </cell>
          <cell r="I410">
            <v>6</v>
          </cell>
          <cell r="J410">
            <v>10</v>
          </cell>
        </row>
        <row r="411">
          <cell r="B411">
            <v>0</v>
          </cell>
          <cell r="C411">
            <v>0</v>
          </cell>
          <cell r="D411">
            <v>0</v>
          </cell>
          <cell r="E411">
            <v>0</v>
          </cell>
          <cell r="F411">
            <v>0</v>
          </cell>
          <cell r="G411">
            <v>0</v>
          </cell>
          <cell r="H411">
            <v>3</v>
          </cell>
          <cell r="I411">
            <v>6</v>
          </cell>
          <cell r="J411">
            <v>10</v>
          </cell>
        </row>
        <row r="412">
          <cell r="B412">
            <v>0</v>
          </cell>
          <cell r="C412">
            <v>0</v>
          </cell>
          <cell r="D412">
            <v>0</v>
          </cell>
          <cell r="E412">
            <v>0</v>
          </cell>
          <cell r="F412">
            <v>0</v>
          </cell>
          <cell r="G412">
            <v>0</v>
          </cell>
          <cell r="H412">
            <v>3</v>
          </cell>
          <cell r="I412">
            <v>6</v>
          </cell>
          <cell r="J412">
            <v>10</v>
          </cell>
        </row>
        <row r="413">
          <cell r="B413">
            <v>0</v>
          </cell>
          <cell r="C413">
            <v>0</v>
          </cell>
          <cell r="D413">
            <v>0</v>
          </cell>
          <cell r="E413">
            <v>0</v>
          </cell>
          <cell r="F413">
            <v>0</v>
          </cell>
          <cell r="G413">
            <v>0</v>
          </cell>
          <cell r="H413">
            <v>3</v>
          </cell>
          <cell r="I413">
            <v>6</v>
          </cell>
          <cell r="J413">
            <v>10</v>
          </cell>
        </row>
        <row r="414">
          <cell r="B414">
            <v>0</v>
          </cell>
          <cell r="C414">
            <v>0</v>
          </cell>
          <cell r="D414">
            <v>0</v>
          </cell>
          <cell r="E414">
            <v>0</v>
          </cell>
          <cell r="F414">
            <v>0</v>
          </cell>
          <cell r="G414">
            <v>0</v>
          </cell>
          <cell r="H414">
            <v>3</v>
          </cell>
          <cell r="I414">
            <v>6</v>
          </cell>
          <cell r="J414">
            <v>10</v>
          </cell>
        </row>
        <row r="415">
          <cell r="B415">
            <v>0</v>
          </cell>
          <cell r="C415">
            <v>0</v>
          </cell>
          <cell r="D415">
            <v>0</v>
          </cell>
          <cell r="E415">
            <v>0</v>
          </cell>
          <cell r="F415">
            <v>0</v>
          </cell>
          <cell r="G415">
            <v>0</v>
          </cell>
          <cell r="H415">
            <v>3</v>
          </cell>
          <cell r="I415">
            <v>6</v>
          </cell>
          <cell r="J415">
            <v>10</v>
          </cell>
        </row>
        <row r="416">
          <cell r="B416">
            <v>0</v>
          </cell>
          <cell r="C416">
            <v>0</v>
          </cell>
          <cell r="D416">
            <v>0</v>
          </cell>
          <cell r="E416">
            <v>0</v>
          </cell>
          <cell r="F416">
            <v>0</v>
          </cell>
          <cell r="G416">
            <v>0</v>
          </cell>
          <cell r="H416">
            <v>3</v>
          </cell>
          <cell r="I416">
            <v>6</v>
          </cell>
          <cell r="J416">
            <v>10</v>
          </cell>
        </row>
        <row r="417">
          <cell r="B417">
            <v>0</v>
          </cell>
          <cell r="C417">
            <v>0</v>
          </cell>
          <cell r="D417">
            <v>0</v>
          </cell>
          <cell r="E417">
            <v>0</v>
          </cell>
          <cell r="F417">
            <v>0</v>
          </cell>
          <cell r="G417">
            <v>0</v>
          </cell>
          <cell r="H417">
            <v>3</v>
          </cell>
          <cell r="I417">
            <v>6</v>
          </cell>
          <cell r="J417">
            <v>10</v>
          </cell>
        </row>
        <row r="418">
          <cell r="B418">
            <v>0</v>
          </cell>
          <cell r="C418">
            <v>0</v>
          </cell>
          <cell r="D418">
            <v>0</v>
          </cell>
          <cell r="E418">
            <v>0</v>
          </cell>
          <cell r="F418">
            <v>0</v>
          </cell>
          <cell r="G418">
            <v>0</v>
          </cell>
          <cell r="I418">
            <v>6</v>
          </cell>
          <cell r="J418">
            <v>10</v>
          </cell>
        </row>
        <row r="419">
          <cell r="B419">
            <v>228302</v>
          </cell>
          <cell r="C419">
            <v>1.9525999999999999</v>
          </cell>
          <cell r="D419">
            <v>1.6689000000000001</v>
          </cell>
          <cell r="E419">
            <v>3.6799999999999999E-2</v>
          </cell>
          <cell r="F419">
            <v>0.24679999999999999</v>
          </cell>
          <cell r="G419">
            <v>0</v>
          </cell>
          <cell r="J419">
            <v>10</v>
          </cell>
        </row>
        <row r="421">
          <cell r="B421" t="str">
            <v>Evolução FEC Conjunto Jabaquara</v>
          </cell>
        </row>
        <row r="422">
          <cell r="B422" t="str">
            <v>CONSUM</v>
          </cell>
          <cell r="C422" t="str">
            <v>TOTAL</v>
          </cell>
          <cell r="D422" t="str">
            <v>NPROG</v>
          </cell>
          <cell r="E422" t="str">
            <v>PROG</v>
          </cell>
          <cell r="F422" t="str">
            <v>SUBT INT</v>
          </cell>
          <cell r="G422" t="str">
            <v>SUBT EXT</v>
          </cell>
          <cell r="H422" t="str">
            <v>Padrão Mensal = 2</v>
          </cell>
          <cell r="I422" t="str">
            <v>Padrão Trimestral = 3</v>
          </cell>
          <cell r="J422" t="str">
            <v>Padrão Anual = 5</v>
          </cell>
        </row>
        <row r="423">
          <cell r="B423">
            <v>115306</v>
          </cell>
          <cell r="C423">
            <v>0.74050000000000005</v>
          </cell>
          <cell r="D423">
            <v>0.71589999999999998</v>
          </cell>
          <cell r="E423">
            <v>3.8999999999999998E-3</v>
          </cell>
          <cell r="F423">
            <v>2.06E-2</v>
          </cell>
          <cell r="G423">
            <v>0</v>
          </cell>
          <cell r="H423">
            <v>2</v>
          </cell>
          <cell r="I423">
            <v>3</v>
          </cell>
          <cell r="J423">
            <v>5</v>
          </cell>
        </row>
        <row r="424">
          <cell r="B424">
            <v>115236</v>
          </cell>
          <cell r="C424">
            <v>0.12590000000000001</v>
          </cell>
          <cell r="D424">
            <v>0.1183</v>
          </cell>
          <cell r="E424">
            <v>7.6E-3</v>
          </cell>
          <cell r="F424">
            <v>0</v>
          </cell>
          <cell r="G424">
            <v>0</v>
          </cell>
          <cell r="H424">
            <v>2</v>
          </cell>
          <cell r="I424">
            <v>3</v>
          </cell>
          <cell r="J424">
            <v>5</v>
          </cell>
        </row>
        <row r="425">
          <cell r="B425">
            <v>114936</v>
          </cell>
          <cell r="C425">
            <v>0.34289999999999998</v>
          </cell>
          <cell r="D425">
            <v>0.26050000000000001</v>
          </cell>
          <cell r="E425">
            <v>8.2400000000000001E-2</v>
          </cell>
          <cell r="F425">
            <v>0</v>
          </cell>
          <cell r="G425">
            <v>0</v>
          </cell>
          <cell r="H425">
            <v>2</v>
          </cell>
          <cell r="I425">
            <v>3</v>
          </cell>
          <cell r="J425">
            <v>5</v>
          </cell>
        </row>
        <row r="426">
          <cell r="B426">
            <v>115159</v>
          </cell>
          <cell r="C426">
            <v>1.2097</v>
          </cell>
          <cell r="D426">
            <v>1.0952</v>
          </cell>
          <cell r="E426">
            <v>9.3799999999999994E-2</v>
          </cell>
          <cell r="F426">
            <v>2.06E-2</v>
          </cell>
          <cell r="G426">
            <v>0</v>
          </cell>
          <cell r="H426">
            <v>2</v>
          </cell>
          <cell r="I426">
            <v>3</v>
          </cell>
          <cell r="J426">
            <v>5</v>
          </cell>
        </row>
        <row r="427">
          <cell r="B427">
            <v>0</v>
          </cell>
          <cell r="C427">
            <v>0</v>
          </cell>
          <cell r="D427">
            <v>0</v>
          </cell>
          <cell r="E427">
            <v>0</v>
          </cell>
          <cell r="F427">
            <v>0</v>
          </cell>
          <cell r="G427">
            <v>0</v>
          </cell>
          <cell r="H427">
            <v>2</v>
          </cell>
          <cell r="I427">
            <v>3</v>
          </cell>
          <cell r="J427">
            <v>5</v>
          </cell>
        </row>
        <row r="428">
          <cell r="B428">
            <v>0</v>
          </cell>
          <cell r="C428">
            <v>0</v>
          </cell>
          <cell r="D428">
            <v>0</v>
          </cell>
          <cell r="E428">
            <v>0</v>
          </cell>
          <cell r="F428">
            <v>0</v>
          </cell>
          <cell r="G428">
            <v>0</v>
          </cell>
          <cell r="H428">
            <v>2</v>
          </cell>
          <cell r="I428">
            <v>3</v>
          </cell>
          <cell r="J428">
            <v>5</v>
          </cell>
        </row>
        <row r="429">
          <cell r="B429">
            <v>0</v>
          </cell>
          <cell r="C429">
            <v>0</v>
          </cell>
          <cell r="D429">
            <v>0</v>
          </cell>
          <cell r="E429">
            <v>0</v>
          </cell>
          <cell r="F429">
            <v>0</v>
          </cell>
          <cell r="G429">
            <v>0</v>
          </cell>
          <cell r="H429">
            <v>2</v>
          </cell>
          <cell r="I429">
            <v>3</v>
          </cell>
          <cell r="J429">
            <v>5</v>
          </cell>
        </row>
        <row r="430">
          <cell r="B430">
            <v>0</v>
          </cell>
          <cell r="C430">
            <v>0</v>
          </cell>
          <cell r="D430">
            <v>0</v>
          </cell>
          <cell r="E430">
            <v>0</v>
          </cell>
          <cell r="F430">
            <v>0</v>
          </cell>
          <cell r="G430">
            <v>0</v>
          </cell>
          <cell r="H430">
            <v>2</v>
          </cell>
          <cell r="I430">
            <v>3</v>
          </cell>
          <cell r="J430">
            <v>5</v>
          </cell>
        </row>
        <row r="431">
          <cell r="B431">
            <v>0</v>
          </cell>
          <cell r="C431">
            <v>0</v>
          </cell>
          <cell r="D431">
            <v>0</v>
          </cell>
          <cell r="E431">
            <v>0</v>
          </cell>
          <cell r="F431">
            <v>0</v>
          </cell>
          <cell r="G431">
            <v>0</v>
          </cell>
          <cell r="H431">
            <v>2</v>
          </cell>
          <cell r="I431">
            <v>3</v>
          </cell>
          <cell r="J431">
            <v>5</v>
          </cell>
        </row>
        <row r="432">
          <cell r="B432">
            <v>0</v>
          </cell>
          <cell r="C432">
            <v>0</v>
          </cell>
          <cell r="D432">
            <v>0</v>
          </cell>
          <cell r="E432">
            <v>0</v>
          </cell>
          <cell r="F432">
            <v>0</v>
          </cell>
          <cell r="G432">
            <v>0</v>
          </cell>
          <cell r="H432">
            <v>2</v>
          </cell>
          <cell r="I432">
            <v>3</v>
          </cell>
          <cell r="J432">
            <v>5</v>
          </cell>
        </row>
        <row r="433">
          <cell r="B433">
            <v>0</v>
          </cell>
          <cell r="C433">
            <v>0</v>
          </cell>
          <cell r="D433">
            <v>0</v>
          </cell>
          <cell r="E433">
            <v>0</v>
          </cell>
          <cell r="F433">
            <v>0</v>
          </cell>
          <cell r="G433">
            <v>0</v>
          </cell>
          <cell r="H433">
            <v>2</v>
          </cell>
          <cell r="I433">
            <v>3</v>
          </cell>
          <cell r="J433">
            <v>5</v>
          </cell>
        </row>
        <row r="434">
          <cell r="B434">
            <v>0</v>
          </cell>
          <cell r="C434">
            <v>0</v>
          </cell>
          <cell r="D434">
            <v>0</v>
          </cell>
          <cell r="E434">
            <v>0</v>
          </cell>
          <cell r="F434">
            <v>0</v>
          </cell>
          <cell r="G434">
            <v>0</v>
          </cell>
          <cell r="H434">
            <v>2</v>
          </cell>
          <cell r="I434">
            <v>3</v>
          </cell>
          <cell r="J434">
            <v>5</v>
          </cell>
        </row>
        <row r="435">
          <cell r="B435">
            <v>0</v>
          </cell>
          <cell r="C435">
            <v>0</v>
          </cell>
          <cell r="D435">
            <v>0</v>
          </cell>
          <cell r="E435">
            <v>0</v>
          </cell>
          <cell r="F435">
            <v>0</v>
          </cell>
          <cell r="G435">
            <v>0</v>
          </cell>
          <cell r="H435">
            <v>2</v>
          </cell>
          <cell r="I435">
            <v>3</v>
          </cell>
          <cell r="J435">
            <v>5</v>
          </cell>
        </row>
        <row r="436">
          <cell r="B436">
            <v>0</v>
          </cell>
          <cell r="C436">
            <v>0</v>
          </cell>
          <cell r="D436">
            <v>0</v>
          </cell>
          <cell r="E436">
            <v>0</v>
          </cell>
          <cell r="F436">
            <v>0</v>
          </cell>
          <cell r="G436">
            <v>0</v>
          </cell>
          <cell r="H436">
            <v>2</v>
          </cell>
          <cell r="I436">
            <v>3</v>
          </cell>
          <cell r="J436">
            <v>5</v>
          </cell>
        </row>
        <row r="437">
          <cell r="B437">
            <v>0</v>
          </cell>
          <cell r="C437">
            <v>0</v>
          </cell>
          <cell r="D437">
            <v>0</v>
          </cell>
          <cell r="E437">
            <v>0</v>
          </cell>
          <cell r="F437">
            <v>0</v>
          </cell>
          <cell r="G437">
            <v>0</v>
          </cell>
          <cell r="H437">
            <v>2</v>
          </cell>
          <cell r="I437">
            <v>3</v>
          </cell>
          <cell r="J437">
            <v>5</v>
          </cell>
        </row>
        <row r="438">
          <cell r="B438">
            <v>0</v>
          </cell>
          <cell r="C438">
            <v>0</v>
          </cell>
          <cell r="D438">
            <v>0</v>
          </cell>
          <cell r="E438">
            <v>0</v>
          </cell>
          <cell r="F438">
            <v>0</v>
          </cell>
          <cell r="G438">
            <v>0</v>
          </cell>
          <cell r="I438">
            <v>3</v>
          </cell>
          <cell r="J438">
            <v>5</v>
          </cell>
        </row>
        <row r="439">
          <cell r="B439">
            <v>115159</v>
          </cell>
          <cell r="C439">
            <v>1.2097</v>
          </cell>
          <cell r="D439">
            <v>1.0952</v>
          </cell>
          <cell r="E439">
            <v>9.3799999999999994E-2</v>
          </cell>
          <cell r="F439">
            <v>2.06E-2</v>
          </cell>
          <cell r="G439">
            <v>0</v>
          </cell>
          <cell r="J439">
            <v>5</v>
          </cell>
        </row>
        <row r="441">
          <cell r="B441" t="str">
            <v>Evolução FEC Conjunto Jaçanã</v>
          </cell>
        </row>
        <row r="442">
          <cell r="B442" t="str">
            <v>CONSUM</v>
          </cell>
          <cell r="C442" t="str">
            <v>TOTAL</v>
          </cell>
          <cell r="D442" t="str">
            <v>NPROG</v>
          </cell>
          <cell r="E442" t="str">
            <v>PROG</v>
          </cell>
          <cell r="F442" t="str">
            <v>SUBT INT</v>
          </cell>
          <cell r="G442" t="str">
            <v>SUBT EXT</v>
          </cell>
          <cell r="H442" t="str">
            <v>Padrão Mensal = 5,4</v>
          </cell>
          <cell r="I442" t="str">
            <v>Padrão Trimestral = 10,8</v>
          </cell>
          <cell r="J442" t="str">
            <v>Padrão Anual = 18</v>
          </cell>
        </row>
        <row r="443">
          <cell r="B443">
            <v>61461</v>
          </cell>
          <cell r="C443">
            <v>2.7965</v>
          </cell>
          <cell r="D443">
            <v>1.1629</v>
          </cell>
          <cell r="E443">
            <v>0.2702</v>
          </cell>
          <cell r="F443">
            <v>0.90620000000000001</v>
          </cell>
          <cell r="G443">
            <v>0.45710000000000001</v>
          </cell>
          <cell r="H443">
            <v>5.4</v>
          </cell>
          <cell r="I443">
            <v>10.8</v>
          </cell>
          <cell r="J443">
            <v>18</v>
          </cell>
        </row>
        <row r="444">
          <cell r="B444">
            <v>61509</v>
          </cell>
          <cell r="C444">
            <v>0.92300000000000004</v>
          </cell>
          <cell r="D444">
            <v>0.81850000000000001</v>
          </cell>
          <cell r="E444">
            <v>2.2599999999999999E-2</v>
          </cell>
          <cell r="F444">
            <v>8.1900000000000001E-2</v>
          </cell>
          <cell r="G444">
            <v>0</v>
          </cell>
          <cell r="H444">
            <v>5.4</v>
          </cell>
          <cell r="I444">
            <v>10.8</v>
          </cell>
          <cell r="J444">
            <v>18</v>
          </cell>
        </row>
        <row r="445">
          <cell r="B445">
            <v>60560</v>
          </cell>
          <cell r="C445">
            <v>1.3845000000000001</v>
          </cell>
          <cell r="D445">
            <v>0.74919999999999998</v>
          </cell>
          <cell r="E445">
            <v>0.63529999999999998</v>
          </cell>
          <cell r="F445">
            <v>0</v>
          </cell>
          <cell r="G445">
            <v>0</v>
          </cell>
          <cell r="H445">
            <v>5.4</v>
          </cell>
          <cell r="I445">
            <v>10.8</v>
          </cell>
          <cell r="J445">
            <v>18</v>
          </cell>
        </row>
        <row r="446">
          <cell r="B446">
            <v>61177</v>
          </cell>
          <cell r="C446">
            <v>5.1079999999999997</v>
          </cell>
          <cell r="D446">
            <v>2.7328999999999999</v>
          </cell>
          <cell r="E446">
            <v>0.92310000000000003</v>
          </cell>
          <cell r="F446">
            <v>0.99280000000000002</v>
          </cell>
          <cell r="G446">
            <v>0.4592</v>
          </cell>
          <cell r="H446">
            <v>5.4</v>
          </cell>
          <cell r="I446">
            <v>10.8</v>
          </cell>
          <cell r="J446">
            <v>18</v>
          </cell>
        </row>
        <row r="447">
          <cell r="B447">
            <v>0</v>
          </cell>
          <cell r="C447">
            <v>0</v>
          </cell>
          <cell r="D447">
            <v>0</v>
          </cell>
          <cell r="E447">
            <v>0</v>
          </cell>
          <cell r="F447">
            <v>0</v>
          </cell>
          <cell r="G447">
            <v>0</v>
          </cell>
          <cell r="H447">
            <v>5.4</v>
          </cell>
          <cell r="I447">
            <v>10.8</v>
          </cell>
          <cell r="J447">
            <v>18</v>
          </cell>
        </row>
        <row r="448">
          <cell r="B448">
            <v>0</v>
          </cell>
          <cell r="C448">
            <v>0</v>
          </cell>
          <cell r="D448">
            <v>0</v>
          </cell>
          <cell r="E448">
            <v>0</v>
          </cell>
          <cell r="F448">
            <v>0</v>
          </cell>
          <cell r="G448">
            <v>0</v>
          </cell>
          <cell r="H448">
            <v>5.4</v>
          </cell>
          <cell r="I448">
            <v>10.8</v>
          </cell>
          <cell r="J448">
            <v>18</v>
          </cell>
        </row>
        <row r="449">
          <cell r="B449">
            <v>0</v>
          </cell>
          <cell r="C449">
            <v>0</v>
          </cell>
          <cell r="D449">
            <v>0</v>
          </cell>
          <cell r="E449">
            <v>0</v>
          </cell>
          <cell r="F449">
            <v>0</v>
          </cell>
          <cell r="G449">
            <v>0</v>
          </cell>
          <cell r="H449">
            <v>5.4</v>
          </cell>
          <cell r="I449">
            <v>10.8</v>
          </cell>
          <cell r="J449">
            <v>18</v>
          </cell>
        </row>
        <row r="450">
          <cell r="B450">
            <v>0</v>
          </cell>
          <cell r="C450">
            <v>0</v>
          </cell>
          <cell r="D450">
            <v>0</v>
          </cell>
          <cell r="E450">
            <v>0</v>
          </cell>
          <cell r="F450">
            <v>0</v>
          </cell>
          <cell r="G450">
            <v>0</v>
          </cell>
          <cell r="H450">
            <v>5.4</v>
          </cell>
          <cell r="I450">
            <v>10.8</v>
          </cell>
          <cell r="J450">
            <v>18</v>
          </cell>
        </row>
        <row r="451">
          <cell r="B451">
            <v>0</v>
          </cell>
          <cell r="C451">
            <v>0</v>
          </cell>
          <cell r="D451">
            <v>0</v>
          </cell>
          <cell r="E451">
            <v>0</v>
          </cell>
          <cell r="F451">
            <v>0</v>
          </cell>
          <cell r="G451">
            <v>0</v>
          </cell>
          <cell r="H451">
            <v>5.4</v>
          </cell>
          <cell r="I451">
            <v>10.8</v>
          </cell>
          <cell r="J451">
            <v>18</v>
          </cell>
        </row>
        <row r="452">
          <cell r="B452">
            <v>0</v>
          </cell>
          <cell r="C452">
            <v>0</v>
          </cell>
          <cell r="D452">
            <v>0</v>
          </cell>
          <cell r="E452">
            <v>0</v>
          </cell>
          <cell r="F452">
            <v>0</v>
          </cell>
          <cell r="G452">
            <v>0</v>
          </cell>
          <cell r="H452">
            <v>5.4</v>
          </cell>
          <cell r="I452">
            <v>10.8</v>
          </cell>
          <cell r="J452">
            <v>18</v>
          </cell>
        </row>
        <row r="453">
          <cell r="B453">
            <v>0</v>
          </cell>
          <cell r="C453">
            <v>0</v>
          </cell>
          <cell r="D453">
            <v>0</v>
          </cell>
          <cell r="E453">
            <v>0</v>
          </cell>
          <cell r="F453">
            <v>0</v>
          </cell>
          <cell r="G453">
            <v>0</v>
          </cell>
          <cell r="H453">
            <v>5.4</v>
          </cell>
          <cell r="I453">
            <v>10.8</v>
          </cell>
          <cell r="J453">
            <v>18</v>
          </cell>
        </row>
        <row r="454">
          <cell r="B454">
            <v>0</v>
          </cell>
          <cell r="C454">
            <v>0</v>
          </cell>
          <cell r="D454">
            <v>0</v>
          </cell>
          <cell r="E454">
            <v>0</v>
          </cell>
          <cell r="F454">
            <v>0</v>
          </cell>
          <cell r="G454">
            <v>0</v>
          </cell>
          <cell r="H454">
            <v>5.4</v>
          </cell>
          <cell r="I454">
            <v>10.8</v>
          </cell>
          <cell r="J454">
            <v>18</v>
          </cell>
        </row>
        <row r="455">
          <cell r="B455">
            <v>0</v>
          </cell>
          <cell r="C455">
            <v>0</v>
          </cell>
          <cell r="D455">
            <v>0</v>
          </cell>
          <cell r="E455">
            <v>0</v>
          </cell>
          <cell r="F455">
            <v>0</v>
          </cell>
          <cell r="G455">
            <v>0</v>
          </cell>
          <cell r="H455">
            <v>5.4</v>
          </cell>
          <cell r="I455">
            <v>10.8</v>
          </cell>
          <cell r="J455">
            <v>18</v>
          </cell>
        </row>
        <row r="456">
          <cell r="B456">
            <v>0</v>
          </cell>
          <cell r="C456">
            <v>0</v>
          </cell>
          <cell r="D456">
            <v>0</v>
          </cell>
          <cell r="E456">
            <v>0</v>
          </cell>
          <cell r="F456">
            <v>0</v>
          </cell>
          <cell r="G456">
            <v>0</v>
          </cell>
          <cell r="H456">
            <v>5.4</v>
          </cell>
          <cell r="I456">
            <v>10.8</v>
          </cell>
          <cell r="J456">
            <v>18</v>
          </cell>
        </row>
        <row r="457">
          <cell r="B457">
            <v>0</v>
          </cell>
          <cell r="C457">
            <v>0</v>
          </cell>
          <cell r="D457">
            <v>0</v>
          </cell>
          <cell r="E457">
            <v>0</v>
          </cell>
          <cell r="F457">
            <v>0</v>
          </cell>
          <cell r="G457">
            <v>0</v>
          </cell>
          <cell r="H457">
            <v>5.4</v>
          </cell>
          <cell r="I457">
            <v>10.8</v>
          </cell>
          <cell r="J457">
            <v>18</v>
          </cell>
        </row>
        <row r="458">
          <cell r="B458">
            <v>0</v>
          </cell>
          <cell r="C458">
            <v>0</v>
          </cell>
          <cell r="D458">
            <v>0</v>
          </cell>
          <cell r="E458">
            <v>0</v>
          </cell>
          <cell r="F458">
            <v>0</v>
          </cell>
          <cell r="G458">
            <v>0</v>
          </cell>
          <cell r="I458">
            <v>10.8</v>
          </cell>
          <cell r="J458">
            <v>18</v>
          </cell>
        </row>
        <row r="459">
          <cell r="B459">
            <v>61177</v>
          </cell>
          <cell r="C459">
            <v>5.1079999999999997</v>
          </cell>
          <cell r="D459">
            <v>2.7328999999999999</v>
          </cell>
          <cell r="E459">
            <v>0.92310000000000003</v>
          </cell>
          <cell r="F459">
            <v>0.99280000000000002</v>
          </cell>
          <cell r="G459">
            <v>0.4592</v>
          </cell>
          <cell r="J459">
            <v>18</v>
          </cell>
        </row>
        <row r="461">
          <cell r="B461" t="str">
            <v>Evolução FEC Conjunto Jaguaré</v>
          </cell>
        </row>
        <row r="462">
          <cell r="B462" t="str">
            <v>CONSUM</v>
          </cell>
          <cell r="C462" t="str">
            <v>TOTAL</v>
          </cell>
          <cell r="D462" t="str">
            <v>NPROG</v>
          </cell>
          <cell r="E462" t="str">
            <v>PROG</v>
          </cell>
          <cell r="F462" t="str">
            <v>SUBT INT</v>
          </cell>
          <cell r="G462" t="str">
            <v>SUBT EXT</v>
          </cell>
          <cell r="H462" t="str">
            <v>Padrão Mensal = 2,7</v>
          </cell>
          <cell r="I462" t="str">
            <v>Padrão Trimestral = 5,4</v>
          </cell>
          <cell r="J462" t="str">
            <v>Padrão Anual = 9</v>
          </cell>
        </row>
        <row r="463">
          <cell r="B463">
            <v>84493</v>
          </cell>
          <cell r="C463">
            <v>0.69920000000000004</v>
          </cell>
          <cell r="D463">
            <v>0.69730000000000003</v>
          </cell>
          <cell r="E463">
            <v>1.9E-3</v>
          </cell>
          <cell r="F463">
            <v>0</v>
          </cell>
          <cell r="G463">
            <v>0</v>
          </cell>
          <cell r="H463">
            <v>2.7</v>
          </cell>
          <cell r="I463">
            <v>5.4</v>
          </cell>
          <cell r="J463">
            <v>9</v>
          </cell>
        </row>
        <row r="464">
          <cell r="B464">
            <v>85118</v>
          </cell>
          <cell r="C464">
            <v>0.87139999999999995</v>
          </cell>
          <cell r="D464">
            <v>0.81269999999999998</v>
          </cell>
          <cell r="E464">
            <v>5.7299999999999997E-2</v>
          </cell>
          <cell r="F464">
            <v>1.4E-3</v>
          </cell>
          <cell r="G464">
            <v>0</v>
          </cell>
          <cell r="H464">
            <v>2.7</v>
          </cell>
          <cell r="I464">
            <v>5.4</v>
          </cell>
          <cell r="J464">
            <v>9</v>
          </cell>
        </row>
        <row r="465">
          <cell r="B465">
            <v>84721</v>
          </cell>
          <cell r="C465">
            <v>0.61960000000000004</v>
          </cell>
          <cell r="D465">
            <v>0.5615</v>
          </cell>
          <cell r="E465">
            <v>5.8099999999999999E-2</v>
          </cell>
          <cell r="F465">
            <v>0</v>
          </cell>
          <cell r="G465">
            <v>0</v>
          </cell>
          <cell r="H465">
            <v>2.7</v>
          </cell>
          <cell r="I465">
            <v>5.4</v>
          </cell>
          <cell r="J465">
            <v>9</v>
          </cell>
        </row>
        <row r="466">
          <cell r="B466">
            <v>84777</v>
          </cell>
          <cell r="C466">
            <v>2.1909999999999998</v>
          </cell>
          <cell r="D466">
            <v>2.0720999999999998</v>
          </cell>
          <cell r="E466">
            <v>0.11749999999999999</v>
          </cell>
          <cell r="F466">
            <v>1.4E-3</v>
          </cell>
          <cell r="G466">
            <v>0</v>
          </cell>
          <cell r="H466">
            <v>2.7</v>
          </cell>
          <cell r="I466">
            <v>5.4</v>
          </cell>
          <cell r="J466">
            <v>9</v>
          </cell>
        </row>
        <row r="467">
          <cell r="B467">
            <v>0</v>
          </cell>
          <cell r="C467">
            <v>0</v>
          </cell>
          <cell r="D467">
            <v>0</v>
          </cell>
          <cell r="E467">
            <v>0</v>
          </cell>
          <cell r="F467">
            <v>0</v>
          </cell>
          <cell r="G467">
            <v>0</v>
          </cell>
          <cell r="H467">
            <v>2.7</v>
          </cell>
          <cell r="I467">
            <v>5.4</v>
          </cell>
          <cell r="J467">
            <v>9</v>
          </cell>
        </row>
        <row r="468">
          <cell r="B468">
            <v>0</v>
          </cell>
          <cell r="C468">
            <v>0</v>
          </cell>
          <cell r="D468">
            <v>0</v>
          </cell>
          <cell r="E468">
            <v>0</v>
          </cell>
          <cell r="F468">
            <v>0</v>
          </cell>
          <cell r="G468">
            <v>0</v>
          </cell>
          <cell r="H468">
            <v>2.7</v>
          </cell>
          <cell r="I468">
            <v>5.4</v>
          </cell>
          <cell r="J468">
            <v>9</v>
          </cell>
        </row>
        <row r="469">
          <cell r="B469">
            <v>0</v>
          </cell>
          <cell r="C469">
            <v>0</v>
          </cell>
          <cell r="D469">
            <v>0</v>
          </cell>
          <cell r="E469">
            <v>0</v>
          </cell>
          <cell r="F469">
            <v>0</v>
          </cell>
          <cell r="G469">
            <v>0</v>
          </cell>
          <cell r="H469">
            <v>2.7</v>
          </cell>
          <cell r="I469">
            <v>5.4</v>
          </cell>
          <cell r="J469">
            <v>9</v>
          </cell>
        </row>
        <row r="470">
          <cell r="B470">
            <v>0</v>
          </cell>
          <cell r="C470">
            <v>0</v>
          </cell>
          <cell r="D470">
            <v>0</v>
          </cell>
          <cell r="E470">
            <v>0</v>
          </cell>
          <cell r="F470">
            <v>0</v>
          </cell>
          <cell r="G470">
            <v>0</v>
          </cell>
          <cell r="H470">
            <v>2.7</v>
          </cell>
          <cell r="I470">
            <v>5.4</v>
          </cell>
          <cell r="J470">
            <v>9</v>
          </cell>
        </row>
        <row r="471">
          <cell r="B471">
            <v>0</v>
          </cell>
          <cell r="C471">
            <v>0</v>
          </cell>
          <cell r="D471">
            <v>0</v>
          </cell>
          <cell r="E471">
            <v>0</v>
          </cell>
          <cell r="F471">
            <v>0</v>
          </cell>
          <cell r="G471">
            <v>0</v>
          </cell>
          <cell r="H471">
            <v>2.7</v>
          </cell>
          <cell r="I471">
            <v>5.4</v>
          </cell>
          <cell r="J471">
            <v>9</v>
          </cell>
        </row>
        <row r="472">
          <cell r="B472">
            <v>0</v>
          </cell>
          <cell r="C472">
            <v>0</v>
          </cell>
          <cell r="D472">
            <v>0</v>
          </cell>
          <cell r="E472">
            <v>0</v>
          </cell>
          <cell r="F472">
            <v>0</v>
          </cell>
          <cell r="G472">
            <v>0</v>
          </cell>
          <cell r="H472">
            <v>2.7</v>
          </cell>
          <cell r="I472">
            <v>5.4</v>
          </cell>
          <cell r="J472">
            <v>9</v>
          </cell>
        </row>
        <row r="473">
          <cell r="B473">
            <v>0</v>
          </cell>
          <cell r="C473">
            <v>0</v>
          </cell>
          <cell r="D473">
            <v>0</v>
          </cell>
          <cell r="E473">
            <v>0</v>
          </cell>
          <cell r="F473">
            <v>0</v>
          </cell>
          <cell r="G473">
            <v>0</v>
          </cell>
          <cell r="H473">
            <v>2.7</v>
          </cell>
          <cell r="I473">
            <v>5.4</v>
          </cell>
          <cell r="J473">
            <v>9</v>
          </cell>
        </row>
        <row r="474">
          <cell r="B474">
            <v>0</v>
          </cell>
          <cell r="C474">
            <v>0</v>
          </cell>
          <cell r="D474">
            <v>0</v>
          </cell>
          <cell r="E474">
            <v>0</v>
          </cell>
          <cell r="F474">
            <v>0</v>
          </cell>
          <cell r="G474">
            <v>0</v>
          </cell>
          <cell r="H474">
            <v>2.7</v>
          </cell>
          <cell r="I474">
            <v>5.4</v>
          </cell>
          <cell r="J474">
            <v>9</v>
          </cell>
        </row>
        <row r="475">
          <cell r="B475">
            <v>0</v>
          </cell>
          <cell r="C475">
            <v>0</v>
          </cell>
          <cell r="D475">
            <v>0</v>
          </cell>
          <cell r="E475">
            <v>0</v>
          </cell>
          <cell r="F475">
            <v>0</v>
          </cell>
          <cell r="G475">
            <v>0</v>
          </cell>
          <cell r="H475">
            <v>2.7</v>
          </cell>
          <cell r="I475">
            <v>5.4</v>
          </cell>
          <cell r="J475">
            <v>9</v>
          </cell>
        </row>
        <row r="476">
          <cell r="B476">
            <v>0</v>
          </cell>
          <cell r="C476">
            <v>0</v>
          </cell>
          <cell r="D476">
            <v>0</v>
          </cell>
          <cell r="E476">
            <v>0</v>
          </cell>
          <cell r="F476">
            <v>0</v>
          </cell>
          <cell r="G476">
            <v>0</v>
          </cell>
          <cell r="H476">
            <v>2.7</v>
          </cell>
          <cell r="I476">
            <v>5.4</v>
          </cell>
          <cell r="J476">
            <v>9</v>
          </cell>
        </row>
        <row r="477">
          <cell r="B477">
            <v>0</v>
          </cell>
          <cell r="C477">
            <v>0</v>
          </cell>
          <cell r="D477">
            <v>0</v>
          </cell>
          <cell r="E477">
            <v>0</v>
          </cell>
          <cell r="F477">
            <v>0</v>
          </cell>
          <cell r="G477">
            <v>0</v>
          </cell>
          <cell r="H477">
            <v>2.7</v>
          </cell>
          <cell r="I477">
            <v>5.4</v>
          </cell>
          <cell r="J477">
            <v>9</v>
          </cell>
        </row>
        <row r="478">
          <cell r="B478">
            <v>0</v>
          </cell>
          <cell r="C478">
            <v>0</v>
          </cell>
          <cell r="D478">
            <v>0</v>
          </cell>
          <cell r="E478">
            <v>0</v>
          </cell>
          <cell r="F478">
            <v>0</v>
          </cell>
          <cell r="G478">
            <v>0</v>
          </cell>
          <cell r="I478">
            <v>5.4</v>
          </cell>
          <cell r="J478">
            <v>9</v>
          </cell>
        </row>
        <row r="479">
          <cell r="B479">
            <v>84777</v>
          </cell>
          <cell r="C479">
            <v>2.1909999999999998</v>
          </cell>
          <cell r="D479">
            <v>2.0720999999999998</v>
          </cell>
          <cell r="E479">
            <v>0.11749999999999999</v>
          </cell>
          <cell r="F479">
            <v>1.4E-3</v>
          </cell>
          <cell r="G479">
            <v>0</v>
          </cell>
          <cell r="J479">
            <v>9</v>
          </cell>
        </row>
        <row r="481">
          <cell r="B481" t="str">
            <v>Evolução FEC Conjunto Jandira</v>
          </cell>
        </row>
        <row r="482">
          <cell r="B482" t="str">
            <v>CONSUM</v>
          </cell>
          <cell r="C482" t="str">
            <v>TOTAL</v>
          </cell>
          <cell r="D482" t="str">
            <v>NPROG</v>
          </cell>
          <cell r="E482" t="str">
            <v>PROG</v>
          </cell>
          <cell r="F482" t="str">
            <v>SUBT INT</v>
          </cell>
          <cell r="G482" t="str">
            <v>SUBT EXT</v>
          </cell>
          <cell r="H482" t="str">
            <v>Padrão Mensal = 2,4</v>
          </cell>
          <cell r="I482" t="str">
            <v>Padrão Trimestral = 4,8</v>
          </cell>
          <cell r="J482" t="str">
            <v>Padrão Anual = 8</v>
          </cell>
        </row>
        <row r="483">
          <cell r="B483">
            <v>26929</v>
          </cell>
          <cell r="C483">
            <v>1.0410999999999999</v>
          </cell>
          <cell r="D483">
            <v>1.0394000000000001</v>
          </cell>
          <cell r="E483">
            <v>1.6999999999999999E-3</v>
          </cell>
          <cell r="F483">
            <v>0</v>
          </cell>
          <cell r="G483">
            <v>0</v>
          </cell>
          <cell r="H483">
            <v>2.4</v>
          </cell>
          <cell r="I483">
            <v>4.8</v>
          </cell>
          <cell r="J483">
            <v>8</v>
          </cell>
        </row>
        <row r="484">
          <cell r="B484">
            <v>27195</v>
          </cell>
          <cell r="C484">
            <v>0.1409</v>
          </cell>
          <cell r="D484">
            <v>0.13600000000000001</v>
          </cell>
          <cell r="E484">
            <v>4.8999999999999998E-3</v>
          </cell>
          <cell r="F484">
            <v>0</v>
          </cell>
          <cell r="G484">
            <v>0</v>
          </cell>
          <cell r="H484">
            <v>2.4</v>
          </cell>
          <cell r="I484">
            <v>4.8</v>
          </cell>
          <cell r="J484">
            <v>8</v>
          </cell>
        </row>
        <row r="485">
          <cell r="B485">
            <v>27212</v>
          </cell>
          <cell r="C485">
            <v>0.75849999999999995</v>
          </cell>
          <cell r="D485">
            <v>0.74550000000000005</v>
          </cell>
          <cell r="E485">
            <v>1.2999999999999999E-2</v>
          </cell>
          <cell r="F485">
            <v>0</v>
          </cell>
          <cell r="G485">
            <v>0</v>
          </cell>
          <cell r="H485">
            <v>2.4</v>
          </cell>
          <cell r="I485">
            <v>4.8</v>
          </cell>
          <cell r="J485">
            <v>8</v>
          </cell>
        </row>
        <row r="486">
          <cell r="B486">
            <v>27112</v>
          </cell>
          <cell r="C486">
            <v>1.9367000000000001</v>
          </cell>
          <cell r="D486">
            <v>1.9171</v>
          </cell>
          <cell r="E486">
            <v>1.9699999999999999E-2</v>
          </cell>
          <cell r="F486">
            <v>0</v>
          </cell>
          <cell r="G486">
            <v>0</v>
          </cell>
          <cell r="H486">
            <v>2.4</v>
          </cell>
          <cell r="I486">
            <v>4.8</v>
          </cell>
          <cell r="J486">
            <v>8</v>
          </cell>
        </row>
        <row r="487">
          <cell r="B487">
            <v>0</v>
          </cell>
          <cell r="C487">
            <v>0</v>
          </cell>
          <cell r="D487">
            <v>0</v>
          </cell>
          <cell r="E487">
            <v>0</v>
          </cell>
          <cell r="F487">
            <v>0</v>
          </cell>
          <cell r="G487">
            <v>0</v>
          </cell>
          <cell r="H487">
            <v>2.4</v>
          </cell>
          <cell r="I487">
            <v>4.8</v>
          </cell>
          <cell r="J487">
            <v>8</v>
          </cell>
        </row>
        <row r="488">
          <cell r="B488">
            <v>0</v>
          </cell>
          <cell r="C488">
            <v>0</v>
          </cell>
          <cell r="D488">
            <v>0</v>
          </cell>
          <cell r="E488">
            <v>0</v>
          </cell>
          <cell r="F488">
            <v>0</v>
          </cell>
          <cell r="G488">
            <v>0</v>
          </cell>
          <cell r="H488">
            <v>2.4</v>
          </cell>
          <cell r="I488">
            <v>4.8</v>
          </cell>
          <cell r="J488">
            <v>8</v>
          </cell>
        </row>
        <row r="489">
          <cell r="B489">
            <v>0</v>
          </cell>
          <cell r="C489">
            <v>0</v>
          </cell>
          <cell r="D489">
            <v>0</v>
          </cell>
          <cell r="E489">
            <v>0</v>
          </cell>
          <cell r="F489">
            <v>0</v>
          </cell>
          <cell r="G489">
            <v>0</v>
          </cell>
          <cell r="H489">
            <v>2.4</v>
          </cell>
          <cell r="I489">
            <v>4.8</v>
          </cell>
          <cell r="J489">
            <v>8</v>
          </cell>
        </row>
        <row r="490">
          <cell r="B490">
            <v>0</v>
          </cell>
          <cell r="C490">
            <v>0</v>
          </cell>
          <cell r="D490">
            <v>0</v>
          </cell>
          <cell r="E490">
            <v>0</v>
          </cell>
          <cell r="F490">
            <v>0</v>
          </cell>
          <cell r="G490">
            <v>0</v>
          </cell>
          <cell r="H490">
            <v>2.4</v>
          </cell>
          <cell r="I490">
            <v>4.8</v>
          </cell>
          <cell r="J490">
            <v>8</v>
          </cell>
        </row>
        <row r="491">
          <cell r="B491">
            <v>0</v>
          </cell>
          <cell r="C491">
            <v>0</v>
          </cell>
          <cell r="D491">
            <v>0</v>
          </cell>
          <cell r="E491">
            <v>0</v>
          </cell>
          <cell r="F491">
            <v>0</v>
          </cell>
          <cell r="G491">
            <v>0</v>
          </cell>
          <cell r="H491">
            <v>2.4</v>
          </cell>
          <cell r="I491">
            <v>4.8</v>
          </cell>
          <cell r="J491">
            <v>8</v>
          </cell>
        </row>
        <row r="492">
          <cell r="B492">
            <v>0</v>
          </cell>
          <cell r="C492">
            <v>0</v>
          </cell>
          <cell r="D492">
            <v>0</v>
          </cell>
          <cell r="E492">
            <v>0</v>
          </cell>
          <cell r="F492">
            <v>0</v>
          </cell>
          <cell r="G492">
            <v>0</v>
          </cell>
          <cell r="H492">
            <v>2.4</v>
          </cell>
          <cell r="I492">
            <v>4.8</v>
          </cell>
          <cell r="J492">
            <v>8</v>
          </cell>
        </row>
        <row r="493">
          <cell r="B493">
            <v>0</v>
          </cell>
          <cell r="C493">
            <v>0</v>
          </cell>
          <cell r="D493">
            <v>0</v>
          </cell>
          <cell r="E493">
            <v>0</v>
          </cell>
          <cell r="F493">
            <v>0</v>
          </cell>
          <cell r="G493">
            <v>0</v>
          </cell>
          <cell r="H493">
            <v>2.4</v>
          </cell>
          <cell r="I493">
            <v>4.8</v>
          </cell>
          <cell r="J493">
            <v>8</v>
          </cell>
        </row>
        <row r="494">
          <cell r="B494">
            <v>0</v>
          </cell>
          <cell r="C494">
            <v>0</v>
          </cell>
          <cell r="D494">
            <v>0</v>
          </cell>
          <cell r="E494">
            <v>0</v>
          </cell>
          <cell r="F494">
            <v>0</v>
          </cell>
          <cell r="G494">
            <v>0</v>
          </cell>
          <cell r="H494">
            <v>2.4</v>
          </cell>
          <cell r="I494">
            <v>4.8</v>
          </cell>
          <cell r="J494">
            <v>8</v>
          </cell>
        </row>
        <row r="495">
          <cell r="B495">
            <v>0</v>
          </cell>
          <cell r="C495">
            <v>0</v>
          </cell>
          <cell r="D495">
            <v>0</v>
          </cell>
          <cell r="E495">
            <v>0</v>
          </cell>
          <cell r="F495">
            <v>0</v>
          </cell>
          <cell r="G495">
            <v>0</v>
          </cell>
          <cell r="H495">
            <v>2.4</v>
          </cell>
          <cell r="I495">
            <v>4.8</v>
          </cell>
          <cell r="J495">
            <v>8</v>
          </cell>
        </row>
        <row r="496">
          <cell r="B496">
            <v>0</v>
          </cell>
          <cell r="C496">
            <v>0</v>
          </cell>
          <cell r="D496">
            <v>0</v>
          </cell>
          <cell r="E496">
            <v>0</v>
          </cell>
          <cell r="F496">
            <v>0</v>
          </cell>
          <cell r="G496">
            <v>0</v>
          </cell>
          <cell r="H496">
            <v>2.4</v>
          </cell>
          <cell r="I496">
            <v>4.8</v>
          </cell>
          <cell r="J496">
            <v>8</v>
          </cell>
        </row>
        <row r="497">
          <cell r="B497">
            <v>0</v>
          </cell>
          <cell r="C497">
            <v>0</v>
          </cell>
          <cell r="D497">
            <v>0</v>
          </cell>
          <cell r="E497">
            <v>0</v>
          </cell>
          <cell r="F497">
            <v>0</v>
          </cell>
          <cell r="G497">
            <v>0</v>
          </cell>
          <cell r="H497">
            <v>2.4</v>
          </cell>
          <cell r="I497">
            <v>4.8</v>
          </cell>
          <cell r="J497">
            <v>8</v>
          </cell>
        </row>
        <row r="498">
          <cell r="B498">
            <v>0</v>
          </cell>
          <cell r="C498">
            <v>0</v>
          </cell>
          <cell r="D498">
            <v>0</v>
          </cell>
          <cell r="E498">
            <v>0</v>
          </cell>
          <cell r="F498">
            <v>0</v>
          </cell>
          <cell r="G498">
            <v>0</v>
          </cell>
          <cell r="I498">
            <v>4.8</v>
          </cell>
          <cell r="J498">
            <v>8</v>
          </cell>
        </row>
        <row r="499">
          <cell r="B499">
            <v>27112</v>
          </cell>
          <cell r="C499">
            <v>1.9367000000000001</v>
          </cell>
          <cell r="D499">
            <v>1.9171</v>
          </cell>
          <cell r="E499">
            <v>1.9699999999999999E-2</v>
          </cell>
          <cell r="F499">
            <v>0</v>
          </cell>
          <cell r="G499">
            <v>0</v>
          </cell>
          <cell r="J499">
            <v>8</v>
          </cell>
        </row>
        <row r="501">
          <cell r="B501" t="str">
            <v>Evolução FEC Conjunto Jaraguá</v>
          </cell>
        </row>
        <row r="502">
          <cell r="B502" t="str">
            <v>CONSUM</v>
          </cell>
          <cell r="C502" t="str">
            <v>TOTAL</v>
          </cell>
          <cell r="D502" t="str">
            <v>NPROG</v>
          </cell>
          <cell r="E502" t="str">
            <v>PROG</v>
          </cell>
          <cell r="F502" t="str">
            <v>SUBT INT</v>
          </cell>
          <cell r="G502" t="str">
            <v>SUBT EXT</v>
          </cell>
          <cell r="H502" t="str">
            <v>Padrão Mensal = 5,4</v>
          </cell>
          <cell r="I502" t="str">
            <v>Padrão Trimestral = 10,8</v>
          </cell>
          <cell r="J502" t="str">
            <v>Padrão Anual = 18</v>
          </cell>
        </row>
        <row r="503">
          <cell r="B503">
            <v>142080</v>
          </cell>
          <cell r="C503">
            <v>0.97829999999999995</v>
          </cell>
          <cell r="D503">
            <v>0.65110000000000001</v>
          </cell>
          <cell r="E503">
            <v>1.52E-2</v>
          </cell>
          <cell r="F503">
            <v>0.31209999999999999</v>
          </cell>
          <cell r="G503">
            <v>0</v>
          </cell>
          <cell r="H503">
            <v>5.4</v>
          </cell>
          <cell r="I503">
            <v>10.8</v>
          </cell>
          <cell r="J503">
            <v>18</v>
          </cell>
        </row>
        <row r="504">
          <cell r="B504">
            <v>142378</v>
          </cell>
          <cell r="C504">
            <v>0.86570000000000003</v>
          </cell>
          <cell r="D504">
            <v>0.42370000000000002</v>
          </cell>
          <cell r="E504">
            <v>8.9999999999999993E-3</v>
          </cell>
          <cell r="F504">
            <v>0.433</v>
          </cell>
          <cell r="G504">
            <v>0</v>
          </cell>
          <cell r="H504">
            <v>5.4</v>
          </cell>
          <cell r="I504">
            <v>10.8</v>
          </cell>
          <cell r="J504">
            <v>18</v>
          </cell>
        </row>
        <row r="505">
          <cell r="B505">
            <v>142370</v>
          </cell>
          <cell r="C505">
            <v>0.47349999999999998</v>
          </cell>
          <cell r="D505">
            <v>0.45229999999999998</v>
          </cell>
          <cell r="E505">
            <v>2.12E-2</v>
          </cell>
          <cell r="F505">
            <v>0</v>
          </cell>
          <cell r="G505">
            <v>0</v>
          </cell>
          <cell r="H505">
            <v>5.4</v>
          </cell>
          <cell r="I505">
            <v>10.8</v>
          </cell>
          <cell r="J505">
            <v>18</v>
          </cell>
        </row>
        <row r="506">
          <cell r="B506">
            <v>142276</v>
          </cell>
          <cell r="C506">
            <v>2.3170999999999999</v>
          </cell>
          <cell r="D506">
            <v>1.5267999999999999</v>
          </cell>
          <cell r="E506">
            <v>4.5400000000000003E-2</v>
          </cell>
          <cell r="F506">
            <v>0.745</v>
          </cell>
          <cell r="G506">
            <v>0</v>
          </cell>
          <cell r="H506">
            <v>5.4</v>
          </cell>
          <cell r="I506">
            <v>10.8</v>
          </cell>
          <cell r="J506">
            <v>18</v>
          </cell>
        </row>
        <row r="507">
          <cell r="B507">
            <v>0</v>
          </cell>
          <cell r="C507">
            <v>0</v>
          </cell>
          <cell r="D507">
            <v>0</v>
          </cell>
          <cell r="E507">
            <v>0</v>
          </cell>
          <cell r="F507">
            <v>0</v>
          </cell>
          <cell r="G507">
            <v>0</v>
          </cell>
          <cell r="H507">
            <v>5.4</v>
          </cell>
          <cell r="I507">
            <v>10.8</v>
          </cell>
          <cell r="J507">
            <v>18</v>
          </cell>
        </row>
        <row r="508">
          <cell r="B508">
            <v>0</v>
          </cell>
          <cell r="C508">
            <v>0</v>
          </cell>
          <cell r="D508">
            <v>0</v>
          </cell>
          <cell r="E508">
            <v>0</v>
          </cell>
          <cell r="F508">
            <v>0</v>
          </cell>
          <cell r="G508">
            <v>0</v>
          </cell>
          <cell r="H508">
            <v>5.4</v>
          </cell>
          <cell r="I508">
            <v>10.8</v>
          </cell>
          <cell r="J508">
            <v>18</v>
          </cell>
        </row>
        <row r="509">
          <cell r="B509">
            <v>0</v>
          </cell>
          <cell r="C509">
            <v>0</v>
          </cell>
          <cell r="D509">
            <v>0</v>
          </cell>
          <cell r="E509">
            <v>0</v>
          </cell>
          <cell r="F509">
            <v>0</v>
          </cell>
          <cell r="G509">
            <v>0</v>
          </cell>
          <cell r="H509">
            <v>5.4</v>
          </cell>
          <cell r="I509">
            <v>10.8</v>
          </cell>
          <cell r="J509">
            <v>18</v>
          </cell>
        </row>
        <row r="510">
          <cell r="B510">
            <v>0</v>
          </cell>
          <cell r="C510">
            <v>0</v>
          </cell>
          <cell r="D510">
            <v>0</v>
          </cell>
          <cell r="E510">
            <v>0</v>
          </cell>
          <cell r="F510">
            <v>0</v>
          </cell>
          <cell r="G510">
            <v>0</v>
          </cell>
          <cell r="H510">
            <v>5.4</v>
          </cell>
          <cell r="I510">
            <v>10.8</v>
          </cell>
          <cell r="J510">
            <v>18</v>
          </cell>
        </row>
        <row r="511">
          <cell r="B511">
            <v>0</v>
          </cell>
          <cell r="C511">
            <v>0</v>
          </cell>
          <cell r="D511">
            <v>0</v>
          </cell>
          <cell r="E511">
            <v>0</v>
          </cell>
          <cell r="F511">
            <v>0</v>
          </cell>
          <cell r="G511">
            <v>0</v>
          </cell>
          <cell r="H511">
            <v>5.4</v>
          </cell>
          <cell r="I511">
            <v>10.8</v>
          </cell>
          <cell r="J511">
            <v>18</v>
          </cell>
        </row>
        <row r="512">
          <cell r="B512">
            <v>0</v>
          </cell>
          <cell r="C512">
            <v>0</v>
          </cell>
          <cell r="D512">
            <v>0</v>
          </cell>
          <cell r="E512">
            <v>0</v>
          </cell>
          <cell r="F512">
            <v>0</v>
          </cell>
          <cell r="G512">
            <v>0</v>
          </cell>
          <cell r="H512">
            <v>5.4</v>
          </cell>
          <cell r="I512">
            <v>10.8</v>
          </cell>
          <cell r="J512">
            <v>18</v>
          </cell>
        </row>
        <row r="513">
          <cell r="B513">
            <v>0</v>
          </cell>
          <cell r="C513">
            <v>0</v>
          </cell>
          <cell r="D513">
            <v>0</v>
          </cell>
          <cell r="E513">
            <v>0</v>
          </cell>
          <cell r="F513">
            <v>0</v>
          </cell>
          <cell r="G513">
            <v>0</v>
          </cell>
          <cell r="H513">
            <v>5.4</v>
          </cell>
          <cell r="I513">
            <v>10.8</v>
          </cell>
          <cell r="J513">
            <v>18</v>
          </cell>
        </row>
        <row r="514">
          <cell r="B514">
            <v>0</v>
          </cell>
          <cell r="C514">
            <v>0</v>
          </cell>
          <cell r="D514">
            <v>0</v>
          </cell>
          <cell r="E514">
            <v>0</v>
          </cell>
          <cell r="F514">
            <v>0</v>
          </cell>
          <cell r="G514">
            <v>0</v>
          </cell>
          <cell r="H514">
            <v>5.4</v>
          </cell>
          <cell r="I514">
            <v>10.8</v>
          </cell>
          <cell r="J514">
            <v>18</v>
          </cell>
        </row>
        <row r="515">
          <cell r="B515">
            <v>0</v>
          </cell>
          <cell r="C515">
            <v>0</v>
          </cell>
          <cell r="D515">
            <v>0</v>
          </cell>
          <cell r="E515">
            <v>0</v>
          </cell>
          <cell r="F515">
            <v>0</v>
          </cell>
          <cell r="G515">
            <v>0</v>
          </cell>
          <cell r="H515">
            <v>5.4</v>
          </cell>
          <cell r="I515">
            <v>10.8</v>
          </cell>
          <cell r="J515">
            <v>18</v>
          </cell>
        </row>
        <row r="516">
          <cell r="B516">
            <v>0</v>
          </cell>
          <cell r="C516">
            <v>0</v>
          </cell>
          <cell r="D516">
            <v>0</v>
          </cell>
          <cell r="E516">
            <v>0</v>
          </cell>
          <cell r="F516">
            <v>0</v>
          </cell>
          <cell r="G516">
            <v>0</v>
          </cell>
          <cell r="H516">
            <v>5.4</v>
          </cell>
          <cell r="I516">
            <v>10.8</v>
          </cell>
          <cell r="J516">
            <v>18</v>
          </cell>
        </row>
        <row r="517">
          <cell r="B517">
            <v>0</v>
          </cell>
          <cell r="C517">
            <v>0</v>
          </cell>
          <cell r="D517">
            <v>0</v>
          </cell>
          <cell r="E517">
            <v>0</v>
          </cell>
          <cell r="F517">
            <v>0</v>
          </cell>
          <cell r="G517">
            <v>0</v>
          </cell>
          <cell r="H517">
            <v>5.4</v>
          </cell>
          <cell r="I517">
            <v>10.8</v>
          </cell>
          <cell r="J517">
            <v>18</v>
          </cell>
        </row>
        <row r="518">
          <cell r="B518">
            <v>0</v>
          </cell>
          <cell r="C518">
            <v>0</v>
          </cell>
          <cell r="D518">
            <v>0</v>
          </cell>
          <cell r="E518">
            <v>0</v>
          </cell>
          <cell r="F518">
            <v>0</v>
          </cell>
          <cell r="G518">
            <v>0</v>
          </cell>
          <cell r="I518">
            <v>10.8</v>
          </cell>
          <cell r="J518">
            <v>18</v>
          </cell>
        </row>
        <row r="519">
          <cell r="B519">
            <v>142276</v>
          </cell>
          <cell r="C519">
            <v>2.3170999999999999</v>
          </cell>
          <cell r="D519">
            <v>1.5267999999999999</v>
          </cell>
          <cell r="E519">
            <v>4.5400000000000003E-2</v>
          </cell>
          <cell r="F519">
            <v>0.745</v>
          </cell>
          <cell r="G519">
            <v>0</v>
          </cell>
          <cell r="J519">
            <v>18</v>
          </cell>
        </row>
        <row r="521">
          <cell r="B521" t="str">
            <v>Evolução FEC Conjunto Jardim São Luís</v>
          </cell>
        </row>
        <row r="522">
          <cell r="B522" t="str">
            <v>CONSUM</v>
          </cell>
          <cell r="C522" t="str">
            <v>TOTAL</v>
          </cell>
          <cell r="D522" t="str">
            <v>NPROG</v>
          </cell>
          <cell r="E522" t="str">
            <v>PROG</v>
          </cell>
          <cell r="F522" t="str">
            <v>SUBT INT</v>
          </cell>
          <cell r="G522" t="str">
            <v>SUBT EXT</v>
          </cell>
          <cell r="H522" t="str">
            <v>Padrão Mensal = 4,5</v>
          </cell>
          <cell r="I522" t="str">
            <v>Padrão Trimestral = 9</v>
          </cell>
          <cell r="J522" t="str">
            <v>Padrão Anual = 15</v>
          </cell>
        </row>
        <row r="523">
          <cell r="B523">
            <v>67781</v>
          </cell>
          <cell r="C523">
            <v>2.5085000000000002</v>
          </cell>
          <cell r="D523">
            <v>2.5038999999999998</v>
          </cell>
          <cell r="E523">
            <v>4.4999999999999997E-3</v>
          </cell>
          <cell r="F523">
            <v>0</v>
          </cell>
          <cell r="G523">
            <v>0</v>
          </cell>
          <cell r="H523">
            <v>4.5</v>
          </cell>
          <cell r="I523">
            <v>9</v>
          </cell>
          <cell r="J523">
            <v>15</v>
          </cell>
        </row>
        <row r="524">
          <cell r="B524">
            <v>67795</v>
          </cell>
          <cell r="C524">
            <v>1.3366</v>
          </cell>
          <cell r="D524">
            <v>1.3139000000000001</v>
          </cell>
          <cell r="E524">
            <v>2.2700000000000001E-2</v>
          </cell>
          <cell r="F524">
            <v>0</v>
          </cell>
          <cell r="G524">
            <v>0</v>
          </cell>
          <cell r="H524">
            <v>4.5</v>
          </cell>
          <cell r="I524">
            <v>9</v>
          </cell>
          <cell r="J524">
            <v>15</v>
          </cell>
        </row>
        <row r="525">
          <cell r="B525">
            <v>66284</v>
          </cell>
          <cell r="C525">
            <v>0.81840000000000002</v>
          </cell>
          <cell r="D525">
            <v>0.72629999999999995</v>
          </cell>
          <cell r="E525">
            <v>9.9000000000000008E-3</v>
          </cell>
          <cell r="F525">
            <v>8.2299999999999998E-2</v>
          </cell>
          <cell r="G525">
            <v>0</v>
          </cell>
          <cell r="H525">
            <v>4.5</v>
          </cell>
          <cell r="I525">
            <v>9</v>
          </cell>
          <cell r="J525">
            <v>15</v>
          </cell>
        </row>
        <row r="526">
          <cell r="B526">
            <v>67287</v>
          </cell>
          <cell r="C526">
            <v>4.6798000000000002</v>
          </cell>
          <cell r="D526">
            <v>4.5616000000000003</v>
          </cell>
          <cell r="E526">
            <v>3.7199999999999997E-2</v>
          </cell>
          <cell r="F526">
            <v>8.1100000000000005E-2</v>
          </cell>
          <cell r="G526">
            <v>0</v>
          </cell>
          <cell r="H526">
            <v>4.5</v>
          </cell>
          <cell r="I526">
            <v>9</v>
          </cell>
          <cell r="J526">
            <v>15</v>
          </cell>
        </row>
        <row r="527">
          <cell r="B527">
            <v>0</v>
          </cell>
          <cell r="C527">
            <v>0</v>
          </cell>
          <cell r="D527">
            <v>0</v>
          </cell>
          <cell r="E527">
            <v>0</v>
          </cell>
          <cell r="F527">
            <v>0</v>
          </cell>
          <cell r="G527">
            <v>0</v>
          </cell>
          <cell r="H527">
            <v>4.5</v>
          </cell>
          <cell r="I527">
            <v>9</v>
          </cell>
          <cell r="J527">
            <v>15</v>
          </cell>
        </row>
        <row r="528">
          <cell r="B528">
            <v>0</v>
          </cell>
          <cell r="C528">
            <v>0</v>
          </cell>
          <cell r="D528">
            <v>0</v>
          </cell>
          <cell r="E528">
            <v>0</v>
          </cell>
          <cell r="F528">
            <v>0</v>
          </cell>
          <cell r="G528">
            <v>0</v>
          </cell>
          <cell r="H528">
            <v>4.5</v>
          </cell>
          <cell r="I528">
            <v>9</v>
          </cell>
          <cell r="J528">
            <v>15</v>
          </cell>
        </row>
        <row r="529">
          <cell r="B529">
            <v>0</v>
          </cell>
          <cell r="C529">
            <v>0</v>
          </cell>
          <cell r="D529">
            <v>0</v>
          </cell>
          <cell r="E529">
            <v>0</v>
          </cell>
          <cell r="F529">
            <v>0</v>
          </cell>
          <cell r="G529">
            <v>0</v>
          </cell>
          <cell r="H529">
            <v>4.5</v>
          </cell>
          <cell r="I529">
            <v>9</v>
          </cell>
          <cell r="J529">
            <v>15</v>
          </cell>
        </row>
        <row r="530">
          <cell r="B530">
            <v>0</v>
          </cell>
          <cell r="C530">
            <v>0</v>
          </cell>
          <cell r="D530">
            <v>0</v>
          </cell>
          <cell r="E530">
            <v>0</v>
          </cell>
          <cell r="F530">
            <v>0</v>
          </cell>
          <cell r="G530">
            <v>0</v>
          </cell>
          <cell r="H530">
            <v>4.5</v>
          </cell>
          <cell r="I530">
            <v>9</v>
          </cell>
          <cell r="J530">
            <v>15</v>
          </cell>
        </row>
        <row r="531">
          <cell r="B531">
            <v>0</v>
          </cell>
          <cell r="C531">
            <v>0</v>
          </cell>
          <cell r="D531">
            <v>0</v>
          </cell>
          <cell r="E531">
            <v>0</v>
          </cell>
          <cell r="F531">
            <v>0</v>
          </cell>
          <cell r="G531">
            <v>0</v>
          </cell>
          <cell r="H531">
            <v>4.5</v>
          </cell>
          <cell r="I531">
            <v>9</v>
          </cell>
          <cell r="J531">
            <v>15</v>
          </cell>
        </row>
        <row r="532">
          <cell r="B532">
            <v>0</v>
          </cell>
          <cell r="C532">
            <v>0</v>
          </cell>
          <cell r="D532">
            <v>0</v>
          </cell>
          <cell r="E532">
            <v>0</v>
          </cell>
          <cell r="F532">
            <v>0</v>
          </cell>
          <cell r="G532">
            <v>0</v>
          </cell>
          <cell r="H532">
            <v>4.5</v>
          </cell>
          <cell r="I532">
            <v>9</v>
          </cell>
          <cell r="J532">
            <v>15</v>
          </cell>
        </row>
        <row r="533">
          <cell r="B533">
            <v>0</v>
          </cell>
          <cell r="C533">
            <v>0</v>
          </cell>
          <cell r="D533">
            <v>0</v>
          </cell>
          <cell r="E533">
            <v>0</v>
          </cell>
          <cell r="F533">
            <v>0</v>
          </cell>
          <cell r="G533">
            <v>0</v>
          </cell>
          <cell r="H533">
            <v>4.5</v>
          </cell>
          <cell r="I533">
            <v>9</v>
          </cell>
          <cell r="J533">
            <v>15</v>
          </cell>
        </row>
        <row r="534">
          <cell r="B534">
            <v>0</v>
          </cell>
          <cell r="C534">
            <v>0</v>
          </cell>
          <cell r="D534">
            <v>0</v>
          </cell>
          <cell r="E534">
            <v>0</v>
          </cell>
          <cell r="F534">
            <v>0</v>
          </cell>
          <cell r="G534">
            <v>0</v>
          </cell>
          <cell r="H534">
            <v>4.5</v>
          </cell>
          <cell r="I534">
            <v>9</v>
          </cell>
          <cell r="J534">
            <v>15</v>
          </cell>
        </row>
        <row r="535">
          <cell r="B535">
            <v>0</v>
          </cell>
          <cell r="C535">
            <v>0</v>
          </cell>
          <cell r="D535">
            <v>0</v>
          </cell>
          <cell r="E535">
            <v>0</v>
          </cell>
          <cell r="F535">
            <v>0</v>
          </cell>
          <cell r="G535">
            <v>0</v>
          </cell>
          <cell r="H535">
            <v>4.5</v>
          </cell>
          <cell r="I535">
            <v>9</v>
          </cell>
          <cell r="J535">
            <v>15</v>
          </cell>
        </row>
        <row r="536">
          <cell r="B536">
            <v>0</v>
          </cell>
          <cell r="C536">
            <v>0</v>
          </cell>
          <cell r="D536">
            <v>0</v>
          </cell>
          <cell r="E536">
            <v>0</v>
          </cell>
          <cell r="F536">
            <v>0</v>
          </cell>
          <cell r="G536">
            <v>0</v>
          </cell>
          <cell r="H536">
            <v>4.5</v>
          </cell>
          <cell r="I536">
            <v>9</v>
          </cell>
          <cell r="J536">
            <v>15</v>
          </cell>
        </row>
        <row r="537">
          <cell r="B537">
            <v>0</v>
          </cell>
          <cell r="C537">
            <v>0</v>
          </cell>
          <cell r="D537">
            <v>0</v>
          </cell>
          <cell r="E537">
            <v>0</v>
          </cell>
          <cell r="F537">
            <v>0</v>
          </cell>
          <cell r="G537">
            <v>0</v>
          </cell>
          <cell r="H537">
            <v>4.5</v>
          </cell>
          <cell r="I537">
            <v>9</v>
          </cell>
          <cell r="J537">
            <v>15</v>
          </cell>
        </row>
        <row r="538">
          <cell r="B538">
            <v>0</v>
          </cell>
          <cell r="C538">
            <v>0</v>
          </cell>
          <cell r="D538">
            <v>0</v>
          </cell>
          <cell r="E538">
            <v>0</v>
          </cell>
          <cell r="F538">
            <v>0</v>
          </cell>
          <cell r="G538">
            <v>0</v>
          </cell>
          <cell r="I538">
            <v>9</v>
          </cell>
          <cell r="J538">
            <v>15</v>
          </cell>
        </row>
        <row r="539">
          <cell r="B539">
            <v>67287</v>
          </cell>
          <cell r="C539">
            <v>4.6798000000000002</v>
          </cell>
          <cell r="D539">
            <v>4.5616000000000003</v>
          </cell>
          <cell r="E539">
            <v>3.7199999999999997E-2</v>
          </cell>
          <cell r="F539">
            <v>8.1100000000000005E-2</v>
          </cell>
          <cell r="G539">
            <v>0</v>
          </cell>
          <cell r="J539">
            <v>15</v>
          </cell>
        </row>
        <row r="541">
          <cell r="B541" t="str">
            <v>Evolução FEC Conjunto Juquitiba</v>
          </cell>
        </row>
        <row r="542">
          <cell r="B542" t="str">
            <v>CONSUM</v>
          </cell>
          <cell r="C542" t="str">
            <v>TOTAL</v>
          </cell>
          <cell r="D542" t="str">
            <v>NPROG</v>
          </cell>
          <cell r="E542" t="str">
            <v>PROG</v>
          </cell>
          <cell r="F542" t="str">
            <v>SUBT INT</v>
          </cell>
          <cell r="G542" t="str">
            <v>SUBT EXT</v>
          </cell>
          <cell r="H542" t="str">
            <v>Padrão Mensal = 7,8</v>
          </cell>
          <cell r="I542" t="str">
            <v>Padrão Trimestral = 15,6</v>
          </cell>
          <cell r="J542" t="str">
            <v>Padrão Anual = 26</v>
          </cell>
        </row>
        <row r="543">
          <cell r="B543">
            <v>9577</v>
          </cell>
          <cell r="C543">
            <v>4.3758999999999997</v>
          </cell>
          <cell r="D543">
            <v>2.7753000000000001</v>
          </cell>
          <cell r="E543">
            <v>1.24E-2</v>
          </cell>
          <cell r="F543">
            <v>1.5882000000000001</v>
          </cell>
          <cell r="G543">
            <v>0</v>
          </cell>
          <cell r="H543">
            <v>7.8</v>
          </cell>
          <cell r="I543">
            <v>15.6</v>
          </cell>
          <cell r="J543">
            <v>26</v>
          </cell>
        </row>
        <row r="544">
          <cell r="B544">
            <v>9577</v>
          </cell>
          <cell r="C544">
            <v>3.4466000000000001</v>
          </cell>
          <cell r="D544">
            <v>2.5026999999999999</v>
          </cell>
          <cell r="E544">
            <v>3.1699999999999999E-2</v>
          </cell>
          <cell r="F544">
            <v>0.91220000000000001</v>
          </cell>
          <cell r="G544">
            <v>0</v>
          </cell>
          <cell r="H544">
            <v>7.8</v>
          </cell>
          <cell r="I544">
            <v>15.6</v>
          </cell>
          <cell r="J544">
            <v>26</v>
          </cell>
        </row>
        <row r="545">
          <cell r="B545">
            <v>9577</v>
          </cell>
          <cell r="C545">
            <v>2.9676999999999998</v>
          </cell>
          <cell r="D545">
            <v>2.0385</v>
          </cell>
          <cell r="E545">
            <v>1.7000000000000001E-2</v>
          </cell>
          <cell r="F545">
            <v>0.91220000000000001</v>
          </cell>
          <cell r="G545">
            <v>0</v>
          </cell>
          <cell r="H545">
            <v>7.8</v>
          </cell>
          <cell r="I545">
            <v>15.6</v>
          </cell>
          <cell r="J545">
            <v>26</v>
          </cell>
        </row>
        <row r="546">
          <cell r="B546">
            <v>9577</v>
          </cell>
          <cell r="C546">
            <v>10.7902</v>
          </cell>
          <cell r="D546">
            <v>7.3164999999999996</v>
          </cell>
          <cell r="E546">
            <v>6.1100000000000002E-2</v>
          </cell>
          <cell r="F546">
            <v>3.4125999999999999</v>
          </cell>
          <cell r="G546">
            <v>0</v>
          </cell>
          <cell r="H546">
            <v>7.8</v>
          </cell>
          <cell r="I546">
            <v>15.6</v>
          </cell>
          <cell r="J546">
            <v>26</v>
          </cell>
        </row>
        <row r="547">
          <cell r="B547">
            <v>0</v>
          </cell>
          <cell r="C547">
            <v>0</v>
          </cell>
          <cell r="D547">
            <v>0</v>
          </cell>
          <cell r="E547">
            <v>0</v>
          </cell>
          <cell r="F547">
            <v>0</v>
          </cell>
          <cell r="G547">
            <v>0</v>
          </cell>
          <cell r="H547">
            <v>7.8</v>
          </cell>
          <cell r="I547">
            <v>15.6</v>
          </cell>
          <cell r="J547">
            <v>26</v>
          </cell>
        </row>
        <row r="548">
          <cell r="B548">
            <v>0</v>
          </cell>
          <cell r="C548">
            <v>0</v>
          </cell>
          <cell r="D548">
            <v>0</v>
          </cell>
          <cell r="E548">
            <v>0</v>
          </cell>
          <cell r="F548">
            <v>0</v>
          </cell>
          <cell r="G548">
            <v>0</v>
          </cell>
          <cell r="H548">
            <v>7.8</v>
          </cell>
          <cell r="I548">
            <v>15.6</v>
          </cell>
          <cell r="J548">
            <v>26</v>
          </cell>
        </row>
        <row r="549">
          <cell r="B549">
            <v>0</v>
          </cell>
          <cell r="C549">
            <v>0</v>
          </cell>
          <cell r="D549">
            <v>0</v>
          </cell>
          <cell r="E549">
            <v>0</v>
          </cell>
          <cell r="F549">
            <v>0</v>
          </cell>
          <cell r="G549">
            <v>0</v>
          </cell>
          <cell r="H549">
            <v>7.8</v>
          </cell>
          <cell r="I549">
            <v>15.6</v>
          </cell>
          <cell r="J549">
            <v>26</v>
          </cell>
        </row>
        <row r="550">
          <cell r="B550">
            <v>0</v>
          </cell>
          <cell r="C550">
            <v>0</v>
          </cell>
          <cell r="D550">
            <v>0</v>
          </cell>
          <cell r="E550">
            <v>0</v>
          </cell>
          <cell r="F550">
            <v>0</v>
          </cell>
          <cell r="G550">
            <v>0</v>
          </cell>
          <cell r="H550">
            <v>7.8</v>
          </cell>
          <cell r="I550">
            <v>15.6</v>
          </cell>
          <cell r="J550">
            <v>26</v>
          </cell>
        </row>
        <row r="551">
          <cell r="B551">
            <v>0</v>
          </cell>
          <cell r="C551">
            <v>0</v>
          </cell>
          <cell r="D551">
            <v>0</v>
          </cell>
          <cell r="E551">
            <v>0</v>
          </cell>
          <cell r="F551">
            <v>0</v>
          </cell>
          <cell r="G551">
            <v>0</v>
          </cell>
          <cell r="H551">
            <v>7.8</v>
          </cell>
          <cell r="I551">
            <v>15.6</v>
          </cell>
          <cell r="J551">
            <v>26</v>
          </cell>
        </row>
        <row r="552">
          <cell r="B552">
            <v>0</v>
          </cell>
          <cell r="C552">
            <v>0</v>
          </cell>
          <cell r="D552">
            <v>0</v>
          </cell>
          <cell r="E552">
            <v>0</v>
          </cell>
          <cell r="F552">
            <v>0</v>
          </cell>
          <cell r="G552">
            <v>0</v>
          </cell>
          <cell r="H552">
            <v>7.8</v>
          </cell>
          <cell r="I552">
            <v>15.6</v>
          </cell>
          <cell r="J552">
            <v>26</v>
          </cell>
        </row>
        <row r="553">
          <cell r="B553">
            <v>0</v>
          </cell>
          <cell r="C553">
            <v>0</v>
          </cell>
          <cell r="D553">
            <v>0</v>
          </cell>
          <cell r="E553">
            <v>0</v>
          </cell>
          <cell r="F553">
            <v>0</v>
          </cell>
          <cell r="G553">
            <v>0</v>
          </cell>
          <cell r="H553">
            <v>7.8</v>
          </cell>
          <cell r="I553">
            <v>15.6</v>
          </cell>
          <cell r="J553">
            <v>26</v>
          </cell>
        </row>
        <row r="554">
          <cell r="B554">
            <v>0</v>
          </cell>
          <cell r="C554">
            <v>0</v>
          </cell>
          <cell r="D554">
            <v>0</v>
          </cell>
          <cell r="E554">
            <v>0</v>
          </cell>
          <cell r="F554">
            <v>0</v>
          </cell>
          <cell r="G554">
            <v>0</v>
          </cell>
          <cell r="H554">
            <v>7.8</v>
          </cell>
          <cell r="I554">
            <v>15.6</v>
          </cell>
          <cell r="J554">
            <v>26</v>
          </cell>
        </row>
        <row r="555">
          <cell r="B555">
            <v>0</v>
          </cell>
          <cell r="C555">
            <v>0</v>
          </cell>
          <cell r="D555">
            <v>0</v>
          </cell>
          <cell r="E555">
            <v>0</v>
          </cell>
          <cell r="F555">
            <v>0</v>
          </cell>
          <cell r="G555">
            <v>0</v>
          </cell>
          <cell r="H555">
            <v>7.8</v>
          </cell>
          <cell r="I555">
            <v>15.6</v>
          </cell>
          <cell r="J555">
            <v>26</v>
          </cell>
        </row>
        <row r="556">
          <cell r="B556">
            <v>0</v>
          </cell>
          <cell r="C556">
            <v>0</v>
          </cell>
          <cell r="D556">
            <v>0</v>
          </cell>
          <cell r="E556">
            <v>0</v>
          </cell>
          <cell r="F556">
            <v>0</v>
          </cell>
          <cell r="G556">
            <v>0</v>
          </cell>
          <cell r="H556">
            <v>7.8</v>
          </cell>
          <cell r="I556">
            <v>15.6</v>
          </cell>
          <cell r="J556">
            <v>26</v>
          </cell>
        </row>
        <row r="557">
          <cell r="B557">
            <v>0</v>
          </cell>
          <cell r="C557">
            <v>0</v>
          </cell>
          <cell r="D557">
            <v>0</v>
          </cell>
          <cell r="E557">
            <v>0</v>
          </cell>
          <cell r="F557">
            <v>0</v>
          </cell>
          <cell r="G557">
            <v>0</v>
          </cell>
          <cell r="H557">
            <v>7.8</v>
          </cell>
          <cell r="I557">
            <v>15.6</v>
          </cell>
          <cell r="J557">
            <v>26</v>
          </cell>
        </row>
        <row r="558">
          <cell r="B558">
            <v>0</v>
          </cell>
          <cell r="C558">
            <v>0</v>
          </cell>
          <cell r="D558">
            <v>0</v>
          </cell>
          <cell r="E558">
            <v>0</v>
          </cell>
          <cell r="F558">
            <v>0</v>
          </cell>
          <cell r="G558">
            <v>0</v>
          </cell>
          <cell r="I558">
            <v>15.6</v>
          </cell>
          <cell r="J558">
            <v>26</v>
          </cell>
        </row>
        <row r="559">
          <cell r="B559">
            <v>9577</v>
          </cell>
          <cell r="C559">
            <v>10.7902</v>
          </cell>
          <cell r="D559">
            <v>7.3164999999999996</v>
          </cell>
          <cell r="E559">
            <v>6.1100000000000002E-2</v>
          </cell>
          <cell r="F559">
            <v>3.4125999999999999</v>
          </cell>
          <cell r="G559">
            <v>0</v>
          </cell>
          <cell r="J559">
            <v>26</v>
          </cell>
        </row>
        <row r="561">
          <cell r="B561" t="str">
            <v>Evolução FEC Conjunto Lapa</v>
          </cell>
        </row>
        <row r="562">
          <cell r="B562" t="str">
            <v>CONSUM</v>
          </cell>
          <cell r="C562" t="str">
            <v>TOTAL</v>
          </cell>
          <cell r="D562" t="str">
            <v>NPROG</v>
          </cell>
          <cell r="E562" t="str">
            <v>PROG</v>
          </cell>
          <cell r="F562" t="str">
            <v>SUBT INT</v>
          </cell>
          <cell r="G562" t="str">
            <v>SUBT EXT</v>
          </cell>
          <cell r="H562" t="str">
            <v>Padrão Mensal = 2</v>
          </cell>
          <cell r="I562" t="str">
            <v>Padrão Trimestral = 3</v>
          </cell>
          <cell r="J562" t="str">
            <v>Padrão Anual = 5</v>
          </cell>
        </row>
        <row r="563">
          <cell r="B563">
            <v>183580</v>
          </cell>
          <cell r="C563">
            <v>0.82420000000000004</v>
          </cell>
          <cell r="D563">
            <v>0.79330000000000001</v>
          </cell>
          <cell r="E563">
            <v>3.0700000000000002E-2</v>
          </cell>
          <cell r="F563">
            <v>2.0000000000000001E-4</v>
          </cell>
          <cell r="G563">
            <v>0</v>
          </cell>
          <cell r="H563">
            <v>2</v>
          </cell>
          <cell r="I563">
            <v>3</v>
          </cell>
          <cell r="J563">
            <v>5</v>
          </cell>
        </row>
        <row r="564">
          <cell r="B564">
            <v>184927</v>
          </cell>
          <cell r="C564">
            <v>0.69120000000000004</v>
          </cell>
          <cell r="D564">
            <v>0.4854</v>
          </cell>
          <cell r="E564">
            <v>3.32E-2</v>
          </cell>
          <cell r="F564">
            <v>0.1726</v>
          </cell>
          <cell r="G564">
            <v>0</v>
          </cell>
          <cell r="H564">
            <v>2</v>
          </cell>
          <cell r="I564">
            <v>3</v>
          </cell>
          <cell r="J564">
            <v>5</v>
          </cell>
        </row>
        <row r="565">
          <cell r="B565">
            <v>184939</v>
          </cell>
          <cell r="C565">
            <v>0.435</v>
          </cell>
          <cell r="D565">
            <v>0.313</v>
          </cell>
          <cell r="E565">
            <v>3.2000000000000002E-3</v>
          </cell>
          <cell r="F565">
            <v>0.1188</v>
          </cell>
          <cell r="G565">
            <v>0</v>
          </cell>
          <cell r="H565">
            <v>2</v>
          </cell>
          <cell r="I565">
            <v>3</v>
          </cell>
          <cell r="J565">
            <v>5</v>
          </cell>
        </row>
        <row r="566">
          <cell r="B566">
            <v>184482</v>
          </cell>
          <cell r="C566">
            <v>1.9491000000000001</v>
          </cell>
          <cell r="D566">
            <v>1.5898000000000001</v>
          </cell>
          <cell r="E566">
            <v>6.7000000000000004E-2</v>
          </cell>
          <cell r="F566">
            <v>0.2923</v>
          </cell>
          <cell r="G566">
            <v>0</v>
          </cell>
          <cell r="H566">
            <v>2</v>
          </cell>
          <cell r="I566">
            <v>3</v>
          </cell>
          <cell r="J566">
            <v>5</v>
          </cell>
        </row>
        <row r="567">
          <cell r="B567">
            <v>0</v>
          </cell>
          <cell r="C567">
            <v>0</v>
          </cell>
          <cell r="D567">
            <v>0</v>
          </cell>
          <cell r="E567">
            <v>0</v>
          </cell>
          <cell r="F567">
            <v>0</v>
          </cell>
          <cell r="G567">
            <v>0</v>
          </cell>
          <cell r="H567">
            <v>2</v>
          </cell>
          <cell r="I567">
            <v>3</v>
          </cell>
          <cell r="J567">
            <v>5</v>
          </cell>
        </row>
        <row r="568">
          <cell r="B568">
            <v>0</v>
          </cell>
          <cell r="C568">
            <v>0</v>
          </cell>
          <cell r="D568">
            <v>0</v>
          </cell>
          <cell r="E568">
            <v>0</v>
          </cell>
          <cell r="F568">
            <v>0</v>
          </cell>
          <cell r="G568">
            <v>0</v>
          </cell>
          <cell r="H568">
            <v>2</v>
          </cell>
          <cell r="I568">
            <v>3</v>
          </cell>
          <cell r="J568">
            <v>5</v>
          </cell>
        </row>
        <row r="569">
          <cell r="B569">
            <v>0</v>
          </cell>
          <cell r="C569">
            <v>0</v>
          </cell>
          <cell r="D569">
            <v>0</v>
          </cell>
          <cell r="E569">
            <v>0</v>
          </cell>
          <cell r="F569">
            <v>0</v>
          </cell>
          <cell r="G569">
            <v>0</v>
          </cell>
          <cell r="H569">
            <v>2</v>
          </cell>
          <cell r="I569">
            <v>3</v>
          </cell>
          <cell r="J569">
            <v>5</v>
          </cell>
        </row>
        <row r="570">
          <cell r="B570">
            <v>0</v>
          </cell>
          <cell r="C570">
            <v>0</v>
          </cell>
          <cell r="D570">
            <v>0</v>
          </cell>
          <cell r="E570">
            <v>0</v>
          </cell>
          <cell r="F570">
            <v>0</v>
          </cell>
          <cell r="G570">
            <v>0</v>
          </cell>
          <cell r="H570">
            <v>2</v>
          </cell>
          <cell r="I570">
            <v>3</v>
          </cell>
          <cell r="J570">
            <v>5</v>
          </cell>
        </row>
        <row r="571">
          <cell r="B571">
            <v>0</v>
          </cell>
          <cell r="C571">
            <v>0</v>
          </cell>
          <cell r="D571">
            <v>0</v>
          </cell>
          <cell r="E571">
            <v>0</v>
          </cell>
          <cell r="F571">
            <v>0</v>
          </cell>
          <cell r="G571">
            <v>0</v>
          </cell>
          <cell r="H571">
            <v>2</v>
          </cell>
          <cell r="I571">
            <v>3</v>
          </cell>
          <cell r="J571">
            <v>5</v>
          </cell>
        </row>
        <row r="572">
          <cell r="B572">
            <v>0</v>
          </cell>
          <cell r="C572">
            <v>0</v>
          </cell>
          <cell r="D572">
            <v>0</v>
          </cell>
          <cell r="E572">
            <v>0</v>
          </cell>
          <cell r="F572">
            <v>0</v>
          </cell>
          <cell r="G572">
            <v>0</v>
          </cell>
          <cell r="H572">
            <v>2</v>
          </cell>
          <cell r="I572">
            <v>3</v>
          </cell>
          <cell r="J572">
            <v>5</v>
          </cell>
        </row>
        <row r="573">
          <cell r="B573">
            <v>0</v>
          </cell>
          <cell r="C573">
            <v>0</v>
          </cell>
          <cell r="D573">
            <v>0</v>
          </cell>
          <cell r="E573">
            <v>0</v>
          </cell>
          <cell r="F573">
            <v>0</v>
          </cell>
          <cell r="G573">
            <v>0</v>
          </cell>
          <cell r="H573">
            <v>2</v>
          </cell>
          <cell r="I573">
            <v>3</v>
          </cell>
          <cell r="J573">
            <v>5</v>
          </cell>
        </row>
        <row r="574">
          <cell r="B574">
            <v>0</v>
          </cell>
          <cell r="C574">
            <v>0</v>
          </cell>
          <cell r="D574">
            <v>0</v>
          </cell>
          <cell r="E574">
            <v>0</v>
          </cell>
          <cell r="F574">
            <v>0</v>
          </cell>
          <cell r="G574">
            <v>0</v>
          </cell>
          <cell r="H574">
            <v>2</v>
          </cell>
          <cell r="I574">
            <v>3</v>
          </cell>
          <cell r="J574">
            <v>5</v>
          </cell>
        </row>
        <row r="575">
          <cell r="B575">
            <v>0</v>
          </cell>
          <cell r="C575">
            <v>0</v>
          </cell>
          <cell r="D575">
            <v>0</v>
          </cell>
          <cell r="E575">
            <v>0</v>
          </cell>
          <cell r="F575">
            <v>0</v>
          </cell>
          <cell r="G575">
            <v>0</v>
          </cell>
          <cell r="H575">
            <v>2</v>
          </cell>
          <cell r="I575">
            <v>3</v>
          </cell>
          <cell r="J575">
            <v>5</v>
          </cell>
        </row>
        <row r="576">
          <cell r="B576">
            <v>0</v>
          </cell>
          <cell r="C576">
            <v>0</v>
          </cell>
          <cell r="D576">
            <v>0</v>
          </cell>
          <cell r="E576">
            <v>0</v>
          </cell>
          <cell r="F576">
            <v>0</v>
          </cell>
          <cell r="G576">
            <v>0</v>
          </cell>
          <cell r="H576">
            <v>2</v>
          </cell>
          <cell r="I576">
            <v>3</v>
          </cell>
          <cell r="J576">
            <v>5</v>
          </cell>
        </row>
        <row r="577">
          <cell r="B577">
            <v>0</v>
          </cell>
          <cell r="C577">
            <v>0</v>
          </cell>
          <cell r="D577">
            <v>0</v>
          </cell>
          <cell r="E577">
            <v>0</v>
          </cell>
          <cell r="F577">
            <v>0</v>
          </cell>
          <cell r="G577">
            <v>0</v>
          </cell>
          <cell r="H577">
            <v>2</v>
          </cell>
          <cell r="I577">
            <v>3</v>
          </cell>
          <cell r="J577">
            <v>5</v>
          </cell>
        </row>
        <row r="578">
          <cell r="B578">
            <v>0</v>
          </cell>
          <cell r="C578">
            <v>0</v>
          </cell>
          <cell r="D578">
            <v>0</v>
          </cell>
          <cell r="E578">
            <v>0</v>
          </cell>
          <cell r="F578">
            <v>0</v>
          </cell>
          <cell r="G578">
            <v>0</v>
          </cell>
          <cell r="I578">
            <v>3</v>
          </cell>
          <cell r="J578">
            <v>5</v>
          </cell>
        </row>
        <row r="579">
          <cell r="B579">
            <v>184482</v>
          </cell>
          <cell r="C579">
            <v>1.9491000000000001</v>
          </cell>
          <cell r="D579">
            <v>1.5898000000000001</v>
          </cell>
          <cell r="E579">
            <v>6.7000000000000004E-2</v>
          </cell>
          <cell r="F579">
            <v>0.2923</v>
          </cell>
          <cell r="G579">
            <v>0</v>
          </cell>
          <cell r="J579">
            <v>5</v>
          </cell>
        </row>
        <row r="581">
          <cell r="B581" t="str">
            <v>Evolução FEC Conjunto Mauá</v>
          </cell>
        </row>
        <row r="582">
          <cell r="B582" t="str">
            <v>CONSUM</v>
          </cell>
          <cell r="C582" t="str">
            <v>TOTAL</v>
          </cell>
          <cell r="D582" t="str">
            <v>NPROG</v>
          </cell>
          <cell r="E582" t="str">
            <v>PROG</v>
          </cell>
          <cell r="F582" t="str">
            <v>SUBT INT</v>
          </cell>
          <cell r="G582" t="str">
            <v>SUBT EXT</v>
          </cell>
          <cell r="H582" t="str">
            <v>Padrão Mensal = 2</v>
          </cell>
          <cell r="I582" t="str">
            <v>Padrão Trimestral = 3</v>
          </cell>
          <cell r="J582" t="str">
            <v>Padrão Anual = 5</v>
          </cell>
        </row>
        <row r="583">
          <cell r="B583">
            <v>113821</v>
          </cell>
          <cell r="C583">
            <v>0.53369999999999995</v>
          </cell>
          <cell r="D583">
            <v>0.53169999999999995</v>
          </cell>
          <cell r="E583">
            <v>2E-3</v>
          </cell>
          <cell r="F583">
            <v>0</v>
          </cell>
          <cell r="G583">
            <v>0</v>
          </cell>
          <cell r="H583">
            <v>2</v>
          </cell>
          <cell r="I583">
            <v>3</v>
          </cell>
          <cell r="J583">
            <v>5</v>
          </cell>
        </row>
        <row r="584">
          <cell r="B584">
            <v>113571</v>
          </cell>
          <cell r="C584">
            <v>0.61180000000000001</v>
          </cell>
          <cell r="D584">
            <v>0.33479999999999999</v>
          </cell>
          <cell r="E584">
            <v>1E-3</v>
          </cell>
          <cell r="F584">
            <v>0.27600000000000002</v>
          </cell>
          <cell r="G584">
            <v>0</v>
          </cell>
          <cell r="H584">
            <v>2</v>
          </cell>
          <cell r="I584">
            <v>3</v>
          </cell>
          <cell r="J584">
            <v>5</v>
          </cell>
        </row>
        <row r="585">
          <cell r="B585">
            <v>113011</v>
          </cell>
          <cell r="C585">
            <v>0.54200000000000004</v>
          </cell>
          <cell r="D585">
            <v>0.5161</v>
          </cell>
          <cell r="E585">
            <v>2.5999999999999999E-3</v>
          </cell>
          <cell r="F585">
            <v>2.3199999999999998E-2</v>
          </cell>
          <cell r="G585">
            <v>0</v>
          </cell>
          <cell r="H585">
            <v>2</v>
          </cell>
          <cell r="I585">
            <v>3</v>
          </cell>
          <cell r="J585">
            <v>5</v>
          </cell>
        </row>
        <row r="586">
          <cell r="B586">
            <v>113468</v>
          </cell>
          <cell r="C586">
            <v>1.6875</v>
          </cell>
          <cell r="D586">
            <v>1.3825000000000001</v>
          </cell>
          <cell r="E586">
            <v>5.5999999999999999E-3</v>
          </cell>
          <cell r="F586">
            <v>0.2994</v>
          </cell>
          <cell r="G586">
            <v>0</v>
          </cell>
          <cell r="H586">
            <v>2</v>
          </cell>
          <cell r="I586">
            <v>3</v>
          </cell>
          <cell r="J586">
            <v>5</v>
          </cell>
        </row>
        <row r="587">
          <cell r="B587">
            <v>0</v>
          </cell>
          <cell r="C587">
            <v>0</v>
          </cell>
          <cell r="D587">
            <v>0</v>
          </cell>
          <cell r="E587">
            <v>0</v>
          </cell>
          <cell r="F587">
            <v>0</v>
          </cell>
          <cell r="G587">
            <v>0</v>
          </cell>
          <cell r="H587">
            <v>2</v>
          </cell>
          <cell r="I587">
            <v>3</v>
          </cell>
          <cell r="J587">
            <v>5</v>
          </cell>
        </row>
        <row r="588">
          <cell r="B588">
            <v>0</v>
          </cell>
          <cell r="C588">
            <v>0</v>
          </cell>
          <cell r="D588">
            <v>0</v>
          </cell>
          <cell r="E588">
            <v>0</v>
          </cell>
          <cell r="F588">
            <v>0</v>
          </cell>
          <cell r="G588">
            <v>0</v>
          </cell>
          <cell r="H588">
            <v>2</v>
          </cell>
          <cell r="I588">
            <v>3</v>
          </cell>
          <cell r="J588">
            <v>5</v>
          </cell>
        </row>
        <row r="589">
          <cell r="B589">
            <v>0</v>
          </cell>
          <cell r="C589">
            <v>0</v>
          </cell>
          <cell r="D589">
            <v>0</v>
          </cell>
          <cell r="E589">
            <v>0</v>
          </cell>
          <cell r="F589">
            <v>0</v>
          </cell>
          <cell r="G589">
            <v>0</v>
          </cell>
          <cell r="H589">
            <v>2</v>
          </cell>
          <cell r="I589">
            <v>3</v>
          </cell>
          <cell r="J589">
            <v>5</v>
          </cell>
        </row>
        <row r="590">
          <cell r="B590">
            <v>0</v>
          </cell>
          <cell r="C590">
            <v>0</v>
          </cell>
          <cell r="D590">
            <v>0</v>
          </cell>
          <cell r="E590">
            <v>0</v>
          </cell>
          <cell r="F590">
            <v>0</v>
          </cell>
          <cell r="G590">
            <v>0</v>
          </cell>
          <cell r="H590">
            <v>2</v>
          </cell>
          <cell r="I590">
            <v>3</v>
          </cell>
          <cell r="J590">
            <v>5</v>
          </cell>
        </row>
        <row r="591">
          <cell r="B591">
            <v>0</v>
          </cell>
          <cell r="C591">
            <v>0</v>
          </cell>
          <cell r="D591">
            <v>0</v>
          </cell>
          <cell r="E591">
            <v>0</v>
          </cell>
          <cell r="F591">
            <v>0</v>
          </cell>
          <cell r="G591">
            <v>0</v>
          </cell>
          <cell r="H591">
            <v>2</v>
          </cell>
          <cell r="I591">
            <v>3</v>
          </cell>
          <cell r="J591">
            <v>5</v>
          </cell>
        </row>
        <row r="592">
          <cell r="B592">
            <v>0</v>
          </cell>
          <cell r="C592">
            <v>0</v>
          </cell>
          <cell r="D592">
            <v>0</v>
          </cell>
          <cell r="E592">
            <v>0</v>
          </cell>
          <cell r="F592">
            <v>0</v>
          </cell>
          <cell r="G592">
            <v>0</v>
          </cell>
          <cell r="H592">
            <v>2</v>
          </cell>
          <cell r="I592">
            <v>3</v>
          </cell>
          <cell r="J592">
            <v>5</v>
          </cell>
        </row>
        <row r="593">
          <cell r="B593">
            <v>0</v>
          </cell>
          <cell r="C593">
            <v>0</v>
          </cell>
          <cell r="D593">
            <v>0</v>
          </cell>
          <cell r="E593">
            <v>0</v>
          </cell>
          <cell r="F593">
            <v>0</v>
          </cell>
          <cell r="G593">
            <v>0</v>
          </cell>
          <cell r="H593">
            <v>2</v>
          </cell>
          <cell r="I593">
            <v>3</v>
          </cell>
          <cell r="J593">
            <v>5</v>
          </cell>
        </row>
        <row r="594">
          <cell r="B594">
            <v>0</v>
          </cell>
          <cell r="C594">
            <v>0</v>
          </cell>
          <cell r="D594">
            <v>0</v>
          </cell>
          <cell r="E594">
            <v>0</v>
          </cell>
          <cell r="F594">
            <v>0</v>
          </cell>
          <cell r="G594">
            <v>0</v>
          </cell>
          <cell r="H594">
            <v>2</v>
          </cell>
          <cell r="I594">
            <v>3</v>
          </cell>
          <cell r="J594">
            <v>5</v>
          </cell>
        </row>
        <row r="595">
          <cell r="B595">
            <v>0</v>
          </cell>
          <cell r="C595">
            <v>0</v>
          </cell>
          <cell r="D595">
            <v>0</v>
          </cell>
          <cell r="E595">
            <v>0</v>
          </cell>
          <cell r="F595">
            <v>0</v>
          </cell>
          <cell r="G595">
            <v>0</v>
          </cell>
          <cell r="H595">
            <v>2</v>
          </cell>
          <cell r="I595">
            <v>3</v>
          </cell>
          <cell r="J595">
            <v>5</v>
          </cell>
        </row>
        <row r="596">
          <cell r="B596">
            <v>0</v>
          </cell>
          <cell r="C596">
            <v>0</v>
          </cell>
          <cell r="D596">
            <v>0</v>
          </cell>
          <cell r="E596">
            <v>0</v>
          </cell>
          <cell r="F596">
            <v>0</v>
          </cell>
          <cell r="G596">
            <v>0</v>
          </cell>
          <cell r="H596">
            <v>2</v>
          </cell>
          <cell r="I596">
            <v>3</v>
          </cell>
          <cell r="J596">
            <v>5</v>
          </cell>
        </row>
        <row r="597">
          <cell r="B597">
            <v>0</v>
          </cell>
          <cell r="C597">
            <v>0</v>
          </cell>
          <cell r="D597">
            <v>0</v>
          </cell>
          <cell r="E597">
            <v>0</v>
          </cell>
          <cell r="F597">
            <v>0</v>
          </cell>
          <cell r="G597">
            <v>0</v>
          </cell>
          <cell r="H597">
            <v>2</v>
          </cell>
          <cell r="I597">
            <v>3</v>
          </cell>
          <cell r="J597">
            <v>5</v>
          </cell>
        </row>
        <row r="598">
          <cell r="B598">
            <v>0</v>
          </cell>
          <cell r="C598">
            <v>0</v>
          </cell>
          <cell r="D598">
            <v>0</v>
          </cell>
          <cell r="E598">
            <v>0</v>
          </cell>
          <cell r="F598">
            <v>0</v>
          </cell>
          <cell r="G598">
            <v>0</v>
          </cell>
          <cell r="I598">
            <v>3</v>
          </cell>
          <cell r="J598">
            <v>5</v>
          </cell>
        </row>
        <row r="599">
          <cell r="B599">
            <v>113468</v>
          </cell>
          <cell r="C599">
            <v>1.6875</v>
          </cell>
          <cell r="D599">
            <v>1.3825000000000001</v>
          </cell>
          <cell r="E599">
            <v>5.5999999999999999E-3</v>
          </cell>
          <cell r="F599">
            <v>0.2994</v>
          </cell>
          <cell r="G599">
            <v>0</v>
          </cell>
          <cell r="J599">
            <v>5</v>
          </cell>
        </row>
        <row r="601">
          <cell r="B601" t="str">
            <v>Evolução FEC Conjunto Moóca</v>
          </cell>
        </row>
        <row r="602">
          <cell r="B602" t="str">
            <v>CONSUM</v>
          </cell>
          <cell r="C602" t="str">
            <v>TOTAL</v>
          </cell>
          <cell r="D602" t="str">
            <v>NPROG</v>
          </cell>
          <cell r="E602" t="str">
            <v>PROG</v>
          </cell>
          <cell r="F602" t="str">
            <v>SUBT INT</v>
          </cell>
          <cell r="G602" t="str">
            <v>SUBT EXT</v>
          </cell>
          <cell r="H602" t="str">
            <v>Padrão Mensal = 2,1</v>
          </cell>
          <cell r="I602" t="str">
            <v>Padrão Trimestral = 4,2</v>
          </cell>
          <cell r="J602" t="str">
            <v>Padrão Anual = 7</v>
          </cell>
        </row>
        <row r="603">
          <cell r="B603">
            <v>77712</v>
          </cell>
          <cell r="C603">
            <v>0.2424</v>
          </cell>
          <cell r="D603">
            <v>0.18679999999999999</v>
          </cell>
          <cell r="E603">
            <v>5.5599999999999997E-2</v>
          </cell>
          <cell r="F603">
            <v>0</v>
          </cell>
          <cell r="G603">
            <v>0</v>
          </cell>
          <cell r="H603">
            <v>2.1</v>
          </cell>
          <cell r="I603">
            <v>4.2</v>
          </cell>
          <cell r="J603">
            <v>7</v>
          </cell>
        </row>
        <row r="604">
          <cell r="B604">
            <v>77823</v>
          </cell>
          <cell r="C604">
            <v>0.24939999999999998</v>
          </cell>
          <cell r="D604">
            <v>0.19139999999999999</v>
          </cell>
          <cell r="E604">
            <v>1.32E-2</v>
          </cell>
          <cell r="F604">
            <v>4.48E-2</v>
          </cell>
          <cell r="G604">
            <v>0</v>
          </cell>
          <cell r="H604">
            <v>2.1</v>
          </cell>
          <cell r="I604">
            <v>4.2</v>
          </cell>
          <cell r="J604">
            <v>7</v>
          </cell>
        </row>
        <row r="605">
          <cell r="B605">
            <v>77697</v>
          </cell>
          <cell r="C605">
            <v>0.38169999999999998</v>
          </cell>
          <cell r="D605">
            <v>0.1153</v>
          </cell>
          <cell r="E605">
            <v>2.75E-2</v>
          </cell>
          <cell r="F605">
            <v>0.23880000000000001</v>
          </cell>
          <cell r="G605">
            <v>0</v>
          </cell>
          <cell r="H605">
            <v>2.1</v>
          </cell>
          <cell r="I605">
            <v>4.2</v>
          </cell>
          <cell r="J605">
            <v>7</v>
          </cell>
        </row>
        <row r="606">
          <cell r="B606">
            <v>77744</v>
          </cell>
          <cell r="C606">
            <v>0.87339999999999995</v>
          </cell>
          <cell r="D606">
            <v>0.49349999999999999</v>
          </cell>
          <cell r="E606">
            <v>9.6299999999999997E-2</v>
          </cell>
          <cell r="F606">
            <v>0.28349999999999997</v>
          </cell>
          <cell r="G606">
            <v>0</v>
          </cell>
          <cell r="H606">
            <v>2.1</v>
          </cell>
          <cell r="I606">
            <v>4.2</v>
          </cell>
          <cell r="J606">
            <v>7</v>
          </cell>
        </row>
        <row r="607">
          <cell r="B607">
            <v>0</v>
          </cell>
          <cell r="C607">
            <v>0</v>
          </cell>
          <cell r="D607">
            <v>0</v>
          </cell>
          <cell r="E607">
            <v>0</v>
          </cell>
          <cell r="F607">
            <v>0</v>
          </cell>
          <cell r="G607">
            <v>0</v>
          </cell>
          <cell r="H607">
            <v>2.1</v>
          </cell>
          <cell r="I607">
            <v>4.2</v>
          </cell>
          <cell r="J607">
            <v>7</v>
          </cell>
        </row>
        <row r="608">
          <cell r="B608">
            <v>0</v>
          </cell>
          <cell r="C608">
            <v>0</v>
          </cell>
          <cell r="D608">
            <v>0</v>
          </cell>
          <cell r="E608">
            <v>0</v>
          </cell>
          <cell r="F608">
            <v>0</v>
          </cell>
          <cell r="G608">
            <v>0</v>
          </cell>
          <cell r="H608">
            <v>2.1</v>
          </cell>
          <cell r="I608">
            <v>4.2</v>
          </cell>
          <cell r="J608">
            <v>7</v>
          </cell>
        </row>
        <row r="609">
          <cell r="B609">
            <v>0</v>
          </cell>
          <cell r="C609">
            <v>0</v>
          </cell>
          <cell r="D609">
            <v>0</v>
          </cell>
          <cell r="E609">
            <v>0</v>
          </cell>
          <cell r="F609">
            <v>0</v>
          </cell>
          <cell r="G609">
            <v>0</v>
          </cell>
          <cell r="H609">
            <v>2.1</v>
          </cell>
          <cell r="I609">
            <v>4.2</v>
          </cell>
          <cell r="J609">
            <v>7</v>
          </cell>
        </row>
        <row r="610">
          <cell r="B610">
            <v>0</v>
          </cell>
          <cell r="C610">
            <v>0</v>
          </cell>
          <cell r="D610">
            <v>0</v>
          </cell>
          <cell r="E610">
            <v>0</v>
          </cell>
          <cell r="F610">
            <v>0</v>
          </cell>
          <cell r="G610">
            <v>0</v>
          </cell>
          <cell r="H610">
            <v>2.1</v>
          </cell>
          <cell r="I610">
            <v>4.2</v>
          </cell>
          <cell r="J610">
            <v>7</v>
          </cell>
        </row>
        <row r="611">
          <cell r="B611">
            <v>0</v>
          </cell>
          <cell r="C611">
            <v>0</v>
          </cell>
          <cell r="D611">
            <v>0</v>
          </cell>
          <cell r="E611">
            <v>0</v>
          </cell>
          <cell r="F611">
            <v>0</v>
          </cell>
          <cell r="G611">
            <v>0</v>
          </cell>
          <cell r="H611">
            <v>2.1</v>
          </cell>
          <cell r="I611">
            <v>4.2</v>
          </cell>
          <cell r="J611">
            <v>7</v>
          </cell>
        </row>
        <row r="612">
          <cell r="B612">
            <v>0</v>
          </cell>
          <cell r="C612">
            <v>0</v>
          </cell>
          <cell r="D612">
            <v>0</v>
          </cell>
          <cell r="E612">
            <v>0</v>
          </cell>
          <cell r="F612">
            <v>0</v>
          </cell>
          <cell r="G612">
            <v>0</v>
          </cell>
          <cell r="H612">
            <v>2.1</v>
          </cell>
          <cell r="I612">
            <v>4.2</v>
          </cell>
          <cell r="J612">
            <v>7</v>
          </cell>
        </row>
        <row r="613">
          <cell r="B613">
            <v>0</v>
          </cell>
          <cell r="C613">
            <v>0</v>
          </cell>
          <cell r="D613">
            <v>0</v>
          </cell>
          <cell r="E613">
            <v>0</v>
          </cell>
          <cell r="F613">
            <v>0</v>
          </cell>
          <cell r="G613">
            <v>0</v>
          </cell>
          <cell r="H613">
            <v>2.1</v>
          </cell>
          <cell r="I613">
            <v>4.2</v>
          </cell>
          <cell r="J613">
            <v>7</v>
          </cell>
        </row>
        <row r="614">
          <cell r="B614">
            <v>0</v>
          </cell>
          <cell r="C614">
            <v>0</v>
          </cell>
          <cell r="D614">
            <v>0</v>
          </cell>
          <cell r="E614">
            <v>0</v>
          </cell>
          <cell r="F614">
            <v>0</v>
          </cell>
          <cell r="G614">
            <v>0</v>
          </cell>
          <cell r="H614">
            <v>2.1</v>
          </cell>
          <cell r="I614">
            <v>4.2</v>
          </cell>
          <cell r="J614">
            <v>7</v>
          </cell>
        </row>
        <row r="615">
          <cell r="B615">
            <v>0</v>
          </cell>
          <cell r="C615">
            <v>0</v>
          </cell>
          <cell r="D615">
            <v>0</v>
          </cell>
          <cell r="E615">
            <v>0</v>
          </cell>
          <cell r="F615">
            <v>0</v>
          </cell>
          <cell r="G615">
            <v>0</v>
          </cell>
          <cell r="H615">
            <v>2.1</v>
          </cell>
          <cell r="I615">
            <v>4.2</v>
          </cell>
          <cell r="J615">
            <v>7</v>
          </cell>
        </row>
        <row r="616">
          <cell r="B616">
            <v>0</v>
          </cell>
          <cell r="C616">
            <v>0</v>
          </cell>
          <cell r="D616">
            <v>0</v>
          </cell>
          <cell r="E616">
            <v>0</v>
          </cell>
          <cell r="F616">
            <v>0</v>
          </cell>
          <cell r="G616">
            <v>0</v>
          </cell>
          <cell r="H616">
            <v>2.1</v>
          </cell>
          <cell r="I616">
            <v>4.2</v>
          </cell>
          <cell r="J616">
            <v>7</v>
          </cell>
        </row>
        <row r="617">
          <cell r="B617">
            <v>0</v>
          </cell>
          <cell r="C617">
            <v>0</v>
          </cell>
          <cell r="D617">
            <v>0</v>
          </cell>
          <cell r="E617">
            <v>0</v>
          </cell>
          <cell r="F617">
            <v>0</v>
          </cell>
          <cell r="G617">
            <v>0</v>
          </cell>
          <cell r="H617">
            <v>2.1</v>
          </cell>
          <cell r="I617">
            <v>4.2</v>
          </cell>
          <cell r="J617">
            <v>7</v>
          </cell>
        </row>
        <row r="618">
          <cell r="B618">
            <v>0</v>
          </cell>
          <cell r="C618">
            <v>0</v>
          </cell>
          <cell r="D618">
            <v>0</v>
          </cell>
          <cell r="E618">
            <v>0</v>
          </cell>
          <cell r="F618">
            <v>0</v>
          </cell>
          <cell r="G618">
            <v>0</v>
          </cell>
          <cell r="I618">
            <v>4.2</v>
          </cell>
          <cell r="J618">
            <v>7</v>
          </cell>
        </row>
        <row r="619">
          <cell r="B619">
            <v>77744</v>
          </cell>
          <cell r="C619">
            <v>0.87339999999999995</v>
          </cell>
          <cell r="D619">
            <v>0.49349999999999999</v>
          </cell>
          <cell r="E619">
            <v>9.6299999999999997E-2</v>
          </cell>
          <cell r="F619">
            <v>0.28349999999999997</v>
          </cell>
          <cell r="G619">
            <v>0</v>
          </cell>
          <cell r="J619">
            <v>7</v>
          </cell>
        </row>
        <row r="621">
          <cell r="B621" t="str">
            <v>Evolução FEC Conjunto Oeste</v>
          </cell>
        </row>
        <row r="622">
          <cell r="B622" t="str">
            <v>CONSUM</v>
          </cell>
          <cell r="C622" t="str">
            <v>TOTAL</v>
          </cell>
          <cell r="D622" t="str">
            <v>NPROG</v>
          </cell>
          <cell r="E622" t="str">
            <v>PROG</v>
          </cell>
          <cell r="F622" t="str">
            <v>SUBT INT</v>
          </cell>
          <cell r="G622" t="str">
            <v>SUBT EXT</v>
          </cell>
          <cell r="H622" t="str">
            <v>Padrão Mensal = 8,1</v>
          </cell>
          <cell r="I622" t="str">
            <v>Padrão Trimestral = 16,2</v>
          </cell>
          <cell r="J622" t="str">
            <v>Padrão Anual = 27</v>
          </cell>
        </row>
        <row r="623">
          <cell r="B623">
            <v>42329</v>
          </cell>
          <cell r="C623">
            <v>4.9047000000000001</v>
          </cell>
          <cell r="D623">
            <v>4.5349000000000004</v>
          </cell>
          <cell r="E623">
            <v>5.9299999999999999E-2</v>
          </cell>
          <cell r="F623">
            <v>0.31040000000000001</v>
          </cell>
          <cell r="G623">
            <v>0</v>
          </cell>
          <cell r="H623">
            <v>8.1</v>
          </cell>
          <cell r="I623">
            <v>16.2</v>
          </cell>
          <cell r="J623">
            <v>27</v>
          </cell>
        </row>
        <row r="624">
          <cell r="B624">
            <v>42329</v>
          </cell>
          <cell r="C624">
            <v>2.5514999999999999</v>
          </cell>
          <cell r="D624">
            <v>2.4167000000000001</v>
          </cell>
          <cell r="E624">
            <v>1.83E-2</v>
          </cell>
          <cell r="F624">
            <v>0.11650000000000001</v>
          </cell>
          <cell r="G624">
            <v>0</v>
          </cell>
          <cell r="H624">
            <v>8.1</v>
          </cell>
          <cell r="I624">
            <v>16.2</v>
          </cell>
          <cell r="J624">
            <v>27</v>
          </cell>
        </row>
        <row r="625">
          <cell r="B625">
            <v>42330</v>
          </cell>
          <cell r="C625">
            <v>2.1919</v>
          </cell>
          <cell r="D625">
            <v>1.7443</v>
          </cell>
          <cell r="E625">
            <v>0.27879999999999999</v>
          </cell>
          <cell r="F625">
            <v>0.16880000000000001</v>
          </cell>
          <cell r="G625">
            <v>0</v>
          </cell>
          <cell r="H625">
            <v>8.1</v>
          </cell>
          <cell r="I625">
            <v>16.2</v>
          </cell>
          <cell r="J625">
            <v>27</v>
          </cell>
        </row>
        <row r="626">
          <cell r="B626">
            <v>42329</v>
          </cell>
          <cell r="C626">
            <v>9.6481999999999992</v>
          </cell>
          <cell r="D626">
            <v>8.6959</v>
          </cell>
          <cell r="E626">
            <v>0.35639999999999999</v>
          </cell>
          <cell r="F626">
            <v>0.59570000000000001</v>
          </cell>
          <cell r="G626">
            <v>0</v>
          </cell>
          <cell r="H626">
            <v>8.1</v>
          </cell>
          <cell r="I626">
            <v>16.2</v>
          </cell>
          <cell r="J626">
            <v>27</v>
          </cell>
        </row>
        <row r="627">
          <cell r="B627">
            <v>0</v>
          </cell>
          <cell r="C627">
            <v>0</v>
          </cell>
          <cell r="D627">
            <v>0</v>
          </cell>
          <cell r="E627">
            <v>0</v>
          </cell>
          <cell r="F627">
            <v>0</v>
          </cell>
          <cell r="G627">
            <v>0</v>
          </cell>
          <cell r="H627">
            <v>8.1</v>
          </cell>
          <cell r="I627">
            <v>16.2</v>
          </cell>
          <cell r="J627">
            <v>27</v>
          </cell>
        </row>
        <row r="628">
          <cell r="B628">
            <v>0</v>
          </cell>
          <cell r="C628">
            <v>0</v>
          </cell>
          <cell r="D628">
            <v>0</v>
          </cell>
          <cell r="E628">
            <v>0</v>
          </cell>
          <cell r="F628">
            <v>0</v>
          </cell>
          <cell r="G628">
            <v>0</v>
          </cell>
          <cell r="H628">
            <v>8.1</v>
          </cell>
          <cell r="I628">
            <v>16.2</v>
          </cell>
          <cell r="J628">
            <v>27</v>
          </cell>
        </row>
        <row r="629">
          <cell r="B629">
            <v>0</v>
          </cell>
          <cell r="C629">
            <v>0</v>
          </cell>
          <cell r="D629">
            <v>0</v>
          </cell>
          <cell r="E629">
            <v>0</v>
          </cell>
          <cell r="F629">
            <v>0</v>
          </cell>
          <cell r="G629">
            <v>0</v>
          </cell>
          <cell r="H629">
            <v>8.1</v>
          </cell>
          <cell r="I629">
            <v>16.2</v>
          </cell>
          <cell r="J629">
            <v>27</v>
          </cell>
        </row>
        <row r="630">
          <cell r="B630">
            <v>0</v>
          </cell>
          <cell r="C630">
            <v>0</v>
          </cell>
          <cell r="D630">
            <v>0</v>
          </cell>
          <cell r="E630">
            <v>0</v>
          </cell>
          <cell r="F630">
            <v>0</v>
          </cell>
          <cell r="G630">
            <v>0</v>
          </cell>
          <cell r="H630">
            <v>8.1</v>
          </cell>
          <cell r="I630">
            <v>16.2</v>
          </cell>
          <cell r="J630">
            <v>27</v>
          </cell>
        </row>
        <row r="631">
          <cell r="B631">
            <v>0</v>
          </cell>
          <cell r="C631">
            <v>0</v>
          </cell>
          <cell r="D631">
            <v>0</v>
          </cell>
          <cell r="E631">
            <v>0</v>
          </cell>
          <cell r="F631">
            <v>0</v>
          </cell>
          <cell r="G631">
            <v>0</v>
          </cell>
          <cell r="H631">
            <v>8.1</v>
          </cell>
          <cell r="I631">
            <v>16.2</v>
          </cell>
          <cell r="J631">
            <v>27</v>
          </cell>
        </row>
        <row r="632">
          <cell r="B632">
            <v>0</v>
          </cell>
          <cell r="C632">
            <v>0</v>
          </cell>
          <cell r="D632">
            <v>0</v>
          </cell>
          <cell r="E632">
            <v>0</v>
          </cell>
          <cell r="F632">
            <v>0</v>
          </cell>
          <cell r="G632">
            <v>0</v>
          </cell>
          <cell r="H632">
            <v>8.1</v>
          </cell>
          <cell r="I632">
            <v>16.2</v>
          </cell>
          <cell r="J632">
            <v>27</v>
          </cell>
        </row>
        <row r="633">
          <cell r="B633">
            <v>0</v>
          </cell>
          <cell r="C633">
            <v>0</v>
          </cell>
          <cell r="D633">
            <v>0</v>
          </cell>
          <cell r="E633">
            <v>0</v>
          </cell>
          <cell r="F633">
            <v>0</v>
          </cell>
          <cell r="G633">
            <v>0</v>
          </cell>
          <cell r="H633">
            <v>8.1</v>
          </cell>
          <cell r="I633">
            <v>16.2</v>
          </cell>
          <cell r="J633">
            <v>27</v>
          </cell>
        </row>
        <row r="634">
          <cell r="B634">
            <v>0</v>
          </cell>
          <cell r="C634">
            <v>0</v>
          </cell>
          <cell r="D634">
            <v>0</v>
          </cell>
          <cell r="E634">
            <v>0</v>
          </cell>
          <cell r="F634">
            <v>0</v>
          </cell>
          <cell r="G634">
            <v>0</v>
          </cell>
          <cell r="H634">
            <v>8.1</v>
          </cell>
          <cell r="I634">
            <v>16.2</v>
          </cell>
          <cell r="J634">
            <v>27</v>
          </cell>
        </row>
        <row r="635">
          <cell r="B635">
            <v>0</v>
          </cell>
          <cell r="C635">
            <v>0</v>
          </cell>
          <cell r="D635">
            <v>0</v>
          </cell>
          <cell r="E635">
            <v>0</v>
          </cell>
          <cell r="F635">
            <v>0</v>
          </cell>
          <cell r="G635">
            <v>0</v>
          </cell>
          <cell r="H635">
            <v>8.1</v>
          </cell>
          <cell r="I635">
            <v>16.2</v>
          </cell>
          <cell r="J635">
            <v>27</v>
          </cell>
        </row>
        <row r="636">
          <cell r="B636">
            <v>0</v>
          </cell>
          <cell r="C636">
            <v>0</v>
          </cell>
          <cell r="D636">
            <v>0</v>
          </cell>
          <cell r="E636">
            <v>0</v>
          </cell>
          <cell r="F636">
            <v>0</v>
          </cell>
          <cell r="G636">
            <v>0</v>
          </cell>
          <cell r="H636">
            <v>8.1</v>
          </cell>
          <cell r="I636">
            <v>16.2</v>
          </cell>
          <cell r="J636">
            <v>27</v>
          </cell>
        </row>
        <row r="637">
          <cell r="B637">
            <v>0</v>
          </cell>
          <cell r="C637">
            <v>0</v>
          </cell>
          <cell r="D637">
            <v>0</v>
          </cell>
          <cell r="E637">
            <v>0</v>
          </cell>
          <cell r="F637">
            <v>0</v>
          </cell>
          <cell r="G637">
            <v>0</v>
          </cell>
          <cell r="H637">
            <v>8.1</v>
          </cell>
          <cell r="I637">
            <v>16.2</v>
          </cell>
          <cell r="J637">
            <v>27</v>
          </cell>
        </row>
        <row r="638">
          <cell r="B638">
            <v>0</v>
          </cell>
          <cell r="C638">
            <v>0</v>
          </cell>
          <cell r="D638">
            <v>0</v>
          </cell>
          <cell r="E638">
            <v>0</v>
          </cell>
          <cell r="F638">
            <v>0</v>
          </cell>
          <cell r="G638">
            <v>0</v>
          </cell>
          <cell r="I638">
            <v>16.2</v>
          </cell>
          <cell r="J638">
            <v>27</v>
          </cell>
        </row>
        <row r="639">
          <cell r="B639">
            <v>42329</v>
          </cell>
          <cell r="C639">
            <v>9.6481999999999992</v>
          </cell>
          <cell r="D639">
            <v>8.6959</v>
          </cell>
          <cell r="E639">
            <v>0.35639999999999999</v>
          </cell>
          <cell r="F639">
            <v>0.59570000000000001</v>
          </cell>
          <cell r="G639">
            <v>0</v>
          </cell>
          <cell r="J639">
            <v>27</v>
          </cell>
        </row>
        <row r="641">
          <cell r="B641" t="str">
            <v>Evolução FEC Conjunto Osasco</v>
          </cell>
        </row>
        <row r="642">
          <cell r="B642" t="str">
            <v>CONSUM</v>
          </cell>
          <cell r="C642" t="str">
            <v>TOTAL</v>
          </cell>
          <cell r="D642" t="str">
            <v>NPROG</v>
          </cell>
          <cell r="E642" t="str">
            <v>PROG</v>
          </cell>
          <cell r="F642" t="str">
            <v>SUBT INT</v>
          </cell>
          <cell r="G642" t="str">
            <v>SUBT EXT</v>
          </cell>
          <cell r="H642" t="str">
            <v>Padrão Mensal = 3</v>
          </cell>
          <cell r="I642" t="str">
            <v>Padrão Trimestral = 6</v>
          </cell>
          <cell r="J642" t="str">
            <v>Padrão Anual = 10</v>
          </cell>
        </row>
        <row r="643">
          <cell r="B643">
            <v>171028</v>
          </cell>
          <cell r="C643">
            <v>0.99919999999999998</v>
          </cell>
          <cell r="D643">
            <v>0.85119999999999996</v>
          </cell>
          <cell r="E643">
            <v>2.2000000000000001E-3</v>
          </cell>
          <cell r="F643">
            <v>0.14580000000000001</v>
          </cell>
          <cell r="G643">
            <v>0</v>
          </cell>
          <cell r="H643">
            <v>3</v>
          </cell>
          <cell r="I643">
            <v>6</v>
          </cell>
          <cell r="J643">
            <v>10</v>
          </cell>
        </row>
        <row r="644">
          <cell r="B644">
            <v>182333</v>
          </cell>
          <cell r="C644">
            <v>0.22770000000000001</v>
          </cell>
          <cell r="D644">
            <v>0.21010000000000001</v>
          </cell>
          <cell r="E644">
            <v>1.7600000000000001E-2</v>
          </cell>
          <cell r="F644">
            <v>0</v>
          </cell>
          <cell r="G644">
            <v>0</v>
          </cell>
          <cell r="H644">
            <v>3</v>
          </cell>
          <cell r="I644">
            <v>6</v>
          </cell>
          <cell r="J644">
            <v>10</v>
          </cell>
        </row>
        <row r="645">
          <cell r="B645">
            <v>177668</v>
          </cell>
          <cell r="C645">
            <v>0.17680000000000001</v>
          </cell>
          <cell r="D645">
            <v>0.12509999999999999</v>
          </cell>
          <cell r="E645">
            <v>5.1700000000000003E-2</v>
          </cell>
          <cell r="F645">
            <v>0</v>
          </cell>
          <cell r="G645">
            <v>0</v>
          </cell>
          <cell r="H645">
            <v>3</v>
          </cell>
          <cell r="I645">
            <v>6</v>
          </cell>
          <cell r="J645">
            <v>10</v>
          </cell>
        </row>
        <row r="646">
          <cell r="B646">
            <v>177010</v>
          </cell>
          <cell r="C646">
            <v>1.3774</v>
          </cell>
          <cell r="D646">
            <v>1.1644000000000001</v>
          </cell>
          <cell r="E646">
            <v>7.2099999999999997E-2</v>
          </cell>
          <cell r="F646">
            <v>0.1409</v>
          </cell>
          <cell r="G646">
            <v>0</v>
          </cell>
          <cell r="H646">
            <v>3</v>
          </cell>
          <cell r="I646">
            <v>6</v>
          </cell>
          <cell r="J646">
            <v>10</v>
          </cell>
        </row>
        <row r="647">
          <cell r="B647">
            <v>0</v>
          </cell>
          <cell r="C647">
            <v>0</v>
          </cell>
          <cell r="D647">
            <v>0</v>
          </cell>
          <cell r="E647">
            <v>0</v>
          </cell>
          <cell r="F647">
            <v>0</v>
          </cell>
          <cell r="G647">
            <v>0</v>
          </cell>
          <cell r="H647">
            <v>3</v>
          </cell>
          <cell r="I647">
            <v>6</v>
          </cell>
          <cell r="J647">
            <v>10</v>
          </cell>
        </row>
        <row r="648">
          <cell r="B648">
            <v>0</v>
          </cell>
          <cell r="C648">
            <v>0</v>
          </cell>
          <cell r="D648">
            <v>0</v>
          </cell>
          <cell r="E648">
            <v>0</v>
          </cell>
          <cell r="F648">
            <v>0</v>
          </cell>
          <cell r="G648">
            <v>0</v>
          </cell>
          <cell r="H648">
            <v>3</v>
          </cell>
          <cell r="I648">
            <v>6</v>
          </cell>
          <cell r="J648">
            <v>10</v>
          </cell>
        </row>
        <row r="649">
          <cell r="B649">
            <v>0</v>
          </cell>
          <cell r="C649">
            <v>0</v>
          </cell>
          <cell r="D649">
            <v>0</v>
          </cell>
          <cell r="E649">
            <v>0</v>
          </cell>
          <cell r="F649">
            <v>0</v>
          </cell>
          <cell r="G649">
            <v>0</v>
          </cell>
          <cell r="H649">
            <v>3</v>
          </cell>
          <cell r="I649">
            <v>6</v>
          </cell>
          <cell r="J649">
            <v>10</v>
          </cell>
        </row>
        <row r="650">
          <cell r="B650">
            <v>0</v>
          </cell>
          <cell r="C650">
            <v>0</v>
          </cell>
          <cell r="D650">
            <v>0</v>
          </cell>
          <cell r="E650">
            <v>0</v>
          </cell>
          <cell r="F650">
            <v>0</v>
          </cell>
          <cell r="G650">
            <v>0</v>
          </cell>
          <cell r="H650">
            <v>3</v>
          </cell>
          <cell r="I650">
            <v>6</v>
          </cell>
          <cell r="J650">
            <v>10</v>
          </cell>
        </row>
        <row r="651">
          <cell r="B651">
            <v>0</v>
          </cell>
          <cell r="C651">
            <v>0</v>
          </cell>
          <cell r="D651">
            <v>0</v>
          </cell>
          <cell r="E651">
            <v>0</v>
          </cell>
          <cell r="F651">
            <v>0</v>
          </cell>
          <cell r="G651">
            <v>0</v>
          </cell>
          <cell r="H651">
            <v>3</v>
          </cell>
          <cell r="I651">
            <v>6</v>
          </cell>
          <cell r="J651">
            <v>10</v>
          </cell>
        </row>
        <row r="652">
          <cell r="B652">
            <v>0</v>
          </cell>
          <cell r="C652">
            <v>0</v>
          </cell>
          <cell r="D652">
            <v>0</v>
          </cell>
          <cell r="E652">
            <v>0</v>
          </cell>
          <cell r="F652">
            <v>0</v>
          </cell>
          <cell r="G652">
            <v>0</v>
          </cell>
          <cell r="H652">
            <v>3</v>
          </cell>
          <cell r="I652">
            <v>6</v>
          </cell>
          <cell r="J652">
            <v>10</v>
          </cell>
        </row>
        <row r="653">
          <cell r="B653">
            <v>0</v>
          </cell>
          <cell r="C653">
            <v>0</v>
          </cell>
          <cell r="D653">
            <v>0</v>
          </cell>
          <cell r="E653">
            <v>0</v>
          </cell>
          <cell r="F653">
            <v>0</v>
          </cell>
          <cell r="G653">
            <v>0</v>
          </cell>
          <cell r="H653">
            <v>3</v>
          </cell>
          <cell r="I653">
            <v>6</v>
          </cell>
          <cell r="J653">
            <v>10</v>
          </cell>
        </row>
        <row r="654">
          <cell r="B654">
            <v>0</v>
          </cell>
          <cell r="C654">
            <v>0</v>
          </cell>
          <cell r="D654">
            <v>0</v>
          </cell>
          <cell r="E654">
            <v>0</v>
          </cell>
          <cell r="F654">
            <v>0</v>
          </cell>
          <cell r="G654">
            <v>0</v>
          </cell>
          <cell r="H654">
            <v>3</v>
          </cell>
          <cell r="I654">
            <v>6</v>
          </cell>
          <cell r="J654">
            <v>10</v>
          </cell>
        </row>
        <row r="655">
          <cell r="B655">
            <v>0</v>
          </cell>
          <cell r="C655">
            <v>0</v>
          </cell>
          <cell r="D655">
            <v>0</v>
          </cell>
          <cell r="E655">
            <v>0</v>
          </cell>
          <cell r="F655">
            <v>0</v>
          </cell>
          <cell r="G655">
            <v>0</v>
          </cell>
          <cell r="H655">
            <v>3</v>
          </cell>
          <cell r="I655">
            <v>6</v>
          </cell>
          <cell r="J655">
            <v>10</v>
          </cell>
        </row>
        <row r="656">
          <cell r="B656">
            <v>0</v>
          </cell>
          <cell r="C656">
            <v>0</v>
          </cell>
          <cell r="D656">
            <v>0</v>
          </cell>
          <cell r="E656">
            <v>0</v>
          </cell>
          <cell r="F656">
            <v>0</v>
          </cell>
          <cell r="G656">
            <v>0</v>
          </cell>
          <cell r="H656">
            <v>3</v>
          </cell>
          <cell r="I656">
            <v>6</v>
          </cell>
          <cell r="J656">
            <v>10</v>
          </cell>
        </row>
        <row r="657">
          <cell r="B657">
            <v>0</v>
          </cell>
          <cell r="C657">
            <v>0</v>
          </cell>
          <cell r="D657">
            <v>0</v>
          </cell>
          <cell r="E657">
            <v>0</v>
          </cell>
          <cell r="F657">
            <v>0</v>
          </cell>
          <cell r="G657">
            <v>0</v>
          </cell>
          <cell r="H657">
            <v>3</v>
          </cell>
          <cell r="I657">
            <v>6</v>
          </cell>
          <cell r="J657">
            <v>10</v>
          </cell>
        </row>
        <row r="658">
          <cell r="B658">
            <v>0</v>
          </cell>
          <cell r="C658">
            <v>0</v>
          </cell>
          <cell r="D658">
            <v>0</v>
          </cell>
          <cell r="E658">
            <v>0</v>
          </cell>
          <cell r="F658">
            <v>0</v>
          </cell>
          <cell r="G658">
            <v>0</v>
          </cell>
          <cell r="I658">
            <v>6</v>
          </cell>
          <cell r="J658">
            <v>10</v>
          </cell>
        </row>
        <row r="659">
          <cell r="B659">
            <v>177010</v>
          </cell>
          <cell r="C659">
            <v>1.3774</v>
          </cell>
          <cell r="D659">
            <v>1.1644000000000001</v>
          </cell>
          <cell r="E659">
            <v>7.2099999999999997E-2</v>
          </cell>
          <cell r="F659">
            <v>0.1409</v>
          </cell>
          <cell r="G659">
            <v>0</v>
          </cell>
          <cell r="J659">
            <v>10</v>
          </cell>
        </row>
        <row r="661">
          <cell r="B661" t="str">
            <v>Evolução FEC Conjunto Parelheiros</v>
          </cell>
        </row>
        <row r="662">
          <cell r="B662" t="str">
            <v>CONSUM</v>
          </cell>
          <cell r="C662" t="str">
            <v>TOTAL</v>
          </cell>
          <cell r="D662" t="str">
            <v>NPROG</v>
          </cell>
          <cell r="E662" t="str">
            <v>PROG</v>
          </cell>
          <cell r="F662" t="str">
            <v>SUBT INT</v>
          </cell>
          <cell r="G662" t="str">
            <v>SUBT EXT</v>
          </cell>
          <cell r="H662" t="str">
            <v>Padrão Mensal = 6,6</v>
          </cell>
          <cell r="I662" t="str">
            <v>Padrão Trimestral = 13,2</v>
          </cell>
          <cell r="J662" t="str">
            <v>Padrão Anual = 22</v>
          </cell>
        </row>
        <row r="663">
          <cell r="B663">
            <v>20014</v>
          </cell>
          <cell r="C663">
            <v>2.6907000000000001</v>
          </cell>
          <cell r="D663">
            <v>2.6842999999999999</v>
          </cell>
          <cell r="E663">
            <v>6.3E-3</v>
          </cell>
          <cell r="F663">
            <v>0</v>
          </cell>
          <cell r="G663">
            <v>0</v>
          </cell>
          <cell r="H663">
            <v>6.6</v>
          </cell>
          <cell r="I663">
            <v>13.2</v>
          </cell>
          <cell r="J663">
            <v>22</v>
          </cell>
        </row>
        <row r="664">
          <cell r="B664">
            <v>20058</v>
          </cell>
          <cell r="C664">
            <v>1.1222999999999999</v>
          </cell>
          <cell r="D664">
            <v>1.075</v>
          </cell>
          <cell r="E664">
            <v>1.5E-3</v>
          </cell>
          <cell r="F664">
            <v>4.58E-2</v>
          </cell>
          <cell r="G664">
            <v>0</v>
          </cell>
          <cell r="H664">
            <v>6.6</v>
          </cell>
          <cell r="I664">
            <v>13.2</v>
          </cell>
          <cell r="J664">
            <v>22</v>
          </cell>
        </row>
        <row r="665">
          <cell r="B665">
            <v>20038</v>
          </cell>
          <cell r="C665">
            <v>1.2670999999999999</v>
          </cell>
          <cell r="D665">
            <v>1.2643</v>
          </cell>
          <cell r="E665">
            <v>2.8E-3</v>
          </cell>
          <cell r="F665">
            <v>0</v>
          </cell>
          <cell r="G665">
            <v>0</v>
          </cell>
          <cell r="H665">
            <v>6.6</v>
          </cell>
          <cell r="I665">
            <v>13.2</v>
          </cell>
          <cell r="J665">
            <v>22</v>
          </cell>
        </row>
        <row r="666">
          <cell r="B666">
            <v>20037</v>
          </cell>
          <cell r="C666">
            <v>5.0782999999999996</v>
          </cell>
          <cell r="D666">
            <v>5.0217000000000001</v>
          </cell>
          <cell r="E666">
            <v>1.06E-2</v>
          </cell>
          <cell r="F666">
            <v>4.58E-2</v>
          </cell>
          <cell r="G666">
            <v>0</v>
          </cell>
          <cell r="H666">
            <v>6.6</v>
          </cell>
          <cell r="I666">
            <v>13.2</v>
          </cell>
          <cell r="J666">
            <v>22</v>
          </cell>
        </row>
        <row r="667">
          <cell r="B667">
            <v>0</v>
          </cell>
          <cell r="C667">
            <v>0</v>
          </cell>
          <cell r="D667">
            <v>0</v>
          </cell>
          <cell r="E667">
            <v>0</v>
          </cell>
          <cell r="F667">
            <v>0</v>
          </cell>
          <cell r="G667">
            <v>0</v>
          </cell>
          <cell r="H667">
            <v>6.6</v>
          </cell>
          <cell r="I667">
            <v>13.2</v>
          </cell>
          <cell r="J667">
            <v>22</v>
          </cell>
        </row>
        <row r="668">
          <cell r="B668">
            <v>0</v>
          </cell>
          <cell r="C668">
            <v>0</v>
          </cell>
          <cell r="D668">
            <v>0</v>
          </cell>
          <cell r="E668">
            <v>0</v>
          </cell>
          <cell r="F668">
            <v>0</v>
          </cell>
          <cell r="G668">
            <v>0</v>
          </cell>
          <cell r="H668">
            <v>6.6</v>
          </cell>
          <cell r="I668">
            <v>13.2</v>
          </cell>
          <cell r="J668">
            <v>22</v>
          </cell>
        </row>
        <row r="669">
          <cell r="B669">
            <v>0</v>
          </cell>
          <cell r="C669">
            <v>0</v>
          </cell>
          <cell r="D669">
            <v>0</v>
          </cell>
          <cell r="E669">
            <v>0</v>
          </cell>
          <cell r="F669">
            <v>0</v>
          </cell>
          <cell r="G669">
            <v>0</v>
          </cell>
          <cell r="H669">
            <v>6.6</v>
          </cell>
          <cell r="I669">
            <v>13.2</v>
          </cell>
          <cell r="J669">
            <v>22</v>
          </cell>
        </row>
        <row r="670">
          <cell r="B670">
            <v>0</v>
          </cell>
          <cell r="C670">
            <v>0</v>
          </cell>
          <cell r="D670">
            <v>0</v>
          </cell>
          <cell r="E670">
            <v>0</v>
          </cell>
          <cell r="F670">
            <v>0</v>
          </cell>
          <cell r="G670">
            <v>0</v>
          </cell>
          <cell r="H670">
            <v>6.6</v>
          </cell>
          <cell r="I670">
            <v>13.2</v>
          </cell>
          <cell r="J670">
            <v>22</v>
          </cell>
        </row>
        <row r="671">
          <cell r="B671">
            <v>0</v>
          </cell>
          <cell r="C671">
            <v>0</v>
          </cell>
          <cell r="D671">
            <v>0</v>
          </cell>
          <cell r="E671">
            <v>0</v>
          </cell>
          <cell r="F671">
            <v>0</v>
          </cell>
          <cell r="G671">
            <v>0</v>
          </cell>
          <cell r="H671">
            <v>6.6</v>
          </cell>
          <cell r="I671">
            <v>13.2</v>
          </cell>
          <cell r="J671">
            <v>22</v>
          </cell>
        </row>
        <row r="672">
          <cell r="B672">
            <v>0</v>
          </cell>
          <cell r="C672">
            <v>0</v>
          </cell>
          <cell r="D672">
            <v>0</v>
          </cell>
          <cell r="E672">
            <v>0</v>
          </cell>
          <cell r="F672">
            <v>0</v>
          </cell>
          <cell r="G672">
            <v>0</v>
          </cell>
          <cell r="H672">
            <v>6.6</v>
          </cell>
          <cell r="I672">
            <v>13.2</v>
          </cell>
          <cell r="J672">
            <v>22</v>
          </cell>
        </row>
        <row r="673">
          <cell r="B673">
            <v>0</v>
          </cell>
          <cell r="C673">
            <v>0</v>
          </cell>
          <cell r="D673">
            <v>0</v>
          </cell>
          <cell r="E673">
            <v>0</v>
          </cell>
          <cell r="F673">
            <v>0</v>
          </cell>
          <cell r="G673">
            <v>0</v>
          </cell>
          <cell r="H673">
            <v>6.6</v>
          </cell>
          <cell r="I673">
            <v>13.2</v>
          </cell>
          <cell r="J673">
            <v>22</v>
          </cell>
        </row>
        <row r="674">
          <cell r="B674">
            <v>0</v>
          </cell>
          <cell r="C674">
            <v>0</v>
          </cell>
          <cell r="D674">
            <v>0</v>
          </cell>
          <cell r="E674">
            <v>0</v>
          </cell>
          <cell r="F674">
            <v>0</v>
          </cell>
          <cell r="G674">
            <v>0</v>
          </cell>
          <cell r="H674">
            <v>6.6</v>
          </cell>
          <cell r="I674">
            <v>13.2</v>
          </cell>
          <cell r="J674">
            <v>22</v>
          </cell>
        </row>
        <row r="675">
          <cell r="B675">
            <v>0</v>
          </cell>
          <cell r="C675">
            <v>0</v>
          </cell>
          <cell r="D675">
            <v>0</v>
          </cell>
          <cell r="E675">
            <v>0</v>
          </cell>
          <cell r="F675">
            <v>0</v>
          </cell>
          <cell r="G675">
            <v>0</v>
          </cell>
          <cell r="H675">
            <v>6.6</v>
          </cell>
          <cell r="I675">
            <v>13.2</v>
          </cell>
          <cell r="J675">
            <v>22</v>
          </cell>
        </row>
        <row r="676">
          <cell r="B676">
            <v>0</v>
          </cell>
          <cell r="C676">
            <v>0</v>
          </cell>
          <cell r="D676">
            <v>0</v>
          </cell>
          <cell r="E676">
            <v>0</v>
          </cell>
          <cell r="F676">
            <v>0</v>
          </cell>
          <cell r="G676">
            <v>0</v>
          </cell>
          <cell r="H676">
            <v>6.6</v>
          </cell>
          <cell r="I676">
            <v>13.2</v>
          </cell>
          <cell r="J676">
            <v>22</v>
          </cell>
        </row>
        <row r="677">
          <cell r="B677">
            <v>0</v>
          </cell>
          <cell r="C677">
            <v>0</v>
          </cell>
          <cell r="D677">
            <v>0</v>
          </cell>
          <cell r="E677">
            <v>0</v>
          </cell>
          <cell r="F677">
            <v>0</v>
          </cell>
          <cell r="G677">
            <v>0</v>
          </cell>
          <cell r="H677">
            <v>6.6</v>
          </cell>
          <cell r="I677">
            <v>13.2</v>
          </cell>
          <cell r="J677">
            <v>22</v>
          </cell>
        </row>
        <row r="678">
          <cell r="B678">
            <v>0</v>
          </cell>
          <cell r="C678">
            <v>0</v>
          </cell>
          <cell r="D678">
            <v>0</v>
          </cell>
          <cell r="E678">
            <v>0</v>
          </cell>
          <cell r="F678">
            <v>0</v>
          </cell>
          <cell r="G678">
            <v>0</v>
          </cell>
          <cell r="I678">
            <v>13.2</v>
          </cell>
          <cell r="J678">
            <v>22</v>
          </cell>
        </row>
        <row r="679">
          <cell r="B679">
            <v>20037</v>
          </cell>
          <cell r="C679">
            <v>5.0782999999999996</v>
          </cell>
          <cell r="D679">
            <v>5.0217000000000001</v>
          </cell>
          <cell r="E679">
            <v>1.06E-2</v>
          </cell>
          <cell r="F679">
            <v>4.58E-2</v>
          </cell>
          <cell r="G679">
            <v>0</v>
          </cell>
          <cell r="J679">
            <v>22</v>
          </cell>
        </row>
        <row r="681">
          <cell r="B681" t="str">
            <v>Evolução FEC Conjunto Parnaíba</v>
          </cell>
        </row>
        <row r="682">
          <cell r="B682" t="str">
            <v>CONSUM</v>
          </cell>
          <cell r="C682" t="str">
            <v>TOTAL</v>
          </cell>
          <cell r="D682" t="str">
            <v>NPROG</v>
          </cell>
          <cell r="E682" t="str">
            <v>PROG</v>
          </cell>
          <cell r="F682" t="str">
            <v>SUBT INT</v>
          </cell>
          <cell r="G682" t="str">
            <v>SUBT EXT</v>
          </cell>
          <cell r="H682" t="str">
            <v>Padrão Mensal = 6,3</v>
          </cell>
          <cell r="I682" t="str">
            <v>Padrão Trimestral = 12,6</v>
          </cell>
          <cell r="J682" t="str">
            <v>Padrão Anual = 21</v>
          </cell>
        </row>
        <row r="683">
          <cell r="B683">
            <v>113285</v>
          </cell>
          <cell r="C683">
            <v>2.2919999999999998</v>
          </cell>
          <cell r="D683">
            <v>2.1046</v>
          </cell>
          <cell r="E683">
            <v>2.2800000000000001E-2</v>
          </cell>
          <cell r="F683">
            <v>0.03</v>
          </cell>
          <cell r="G683">
            <v>0.1346</v>
          </cell>
          <cell r="H683">
            <v>6.3</v>
          </cell>
          <cell r="I683">
            <v>12.6</v>
          </cell>
          <cell r="J683">
            <v>21</v>
          </cell>
        </row>
        <row r="684">
          <cell r="B684">
            <v>114877</v>
          </cell>
          <cell r="C684">
            <v>0.93430000000000002</v>
          </cell>
          <cell r="D684">
            <v>0.58520000000000005</v>
          </cell>
          <cell r="E684">
            <v>0.186</v>
          </cell>
          <cell r="F684">
            <v>0.16309999999999999</v>
          </cell>
          <cell r="G684">
            <v>0</v>
          </cell>
          <cell r="H684">
            <v>6.3</v>
          </cell>
          <cell r="I684">
            <v>12.6</v>
          </cell>
          <cell r="J684">
            <v>21</v>
          </cell>
        </row>
        <row r="685">
          <cell r="B685">
            <v>116384</v>
          </cell>
          <cell r="C685">
            <v>1.0363</v>
          </cell>
          <cell r="D685">
            <v>0.77949999999999997</v>
          </cell>
          <cell r="E685">
            <v>0.25679999999999997</v>
          </cell>
          <cell r="F685">
            <v>0</v>
          </cell>
          <cell r="G685">
            <v>0</v>
          </cell>
          <cell r="H685">
            <v>6.3</v>
          </cell>
          <cell r="I685">
            <v>12.6</v>
          </cell>
          <cell r="J685">
            <v>21</v>
          </cell>
        </row>
        <row r="686">
          <cell r="B686">
            <v>114849</v>
          </cell>
          <cell r="C686">
            <v>4.2454999999999998</v>
          </cell>
          <cell r="D686">
            <v>3.4512</v>
          </cell>
          <cell r="E686">
            <v>0.46879999999999999</v>
          </cell>
          <cell r="F686">
            <v>0.19270000000000001</v>
          </cell>
          <cell r="G686">
            <v>0.1328</v>
          </cell>
          <cell r="H686">
            <v>6.3</v>
          </cell>
          <cell r="I686">
            <v>12.6</v>
          </cell>
          <cell r="J686">
            <v>21</v>
          </cell>
        </row>
        <row r="687">
          <cell r="B687">
            <v>0</v>
          </cell>
          <cell r="C687">
            <v>0</v>
          </cell>
          <cell r="D687">
            <v>0</v>
          </cell>
          <cell r="E687">
            <v>0</v>
          </cell>
          <cell r="F687">
            <v>0</v>
          </cell>
          <cell r="G687">
            <v>0</v>
          </cell>
          <cell r="H687">
            <v>6.3</v>
          </cell>
          <cell r="I687">
            <v>12.6</v>
          </cell>
          <cell r="J687">
            <v>21</v>
          </cell>
        </row>
        <row r="688">
          <cell r="B688">
            <v>0</v>
          </cell>
          <cell r="C688">
            <v>0</v>
          </cell>
          <cell r="D688">
            <v>0</v>
          </cell>
          <cell r="E688">
            <v>0</v>
          </cell>
          <cell r="F688">
            <v>0</v>
          </cell>
          <cell r="G688">
            <v>0</v>
          </cell>
          <cell r="H688">
            <v>6.3</v>
          </cell>
          <cell r="I688">
            <v>12.6</v>
          </cell>
          <cell r="J688">
            <v>21</v>
          </cell>
        </row>
        <row r="689">
          <cell r="B689">
            <v>0</v>
          </cell>
          <cell r="C689">
            <v>0</v>
          </cell>
          <cell r="D689">
            <v>0</v>
          </cell>
          <cell r="E689">
            <v>0</v>
          </cell>
          <cell r="F689">
            <v>0</v>
          </cell>
          <cell r="G689">
            <v>0</v>
          </cell>
          <cell r="H689">
            <v>6.3</v>
          </cell>
          <cell r="I689">
            <v>12.6</v>
          </cell>
          <cell r="J689">
            <v>21</v>
          </cell>
        </row>
        <row r="690">
          <cell r="B690">
            <v>0</v>
          </cell>
          <cell r="C690">
            <v>0</v>
          </cell>
          <cell r="D690">
            <v>0</v>
          </cell>
          <cell r="E690">
            <v>0</v>
          </cell>
          <cell r="F690">
            <v>0</v>
          </cell>
          <cell r="G690">
            <v>0</v>
          </cell>
          <cell r="H690">
            <v>6.3</v>
          </cell>
          <cell r="I690">
            <v>12.6</v>
          </cell>
          <cell r="J690">
            <v>21</v>
          </cell>
        </row>
        <row r="691">
          <cell r="B691">
            <v>0</v>
          </cell>
          <cell r="C691">
            <v>0</v>
          </cell>
          <cell r="D691">
            <v>0</v>
          </cell>
          <cell r="E691">
            <v>0</v>
          </cell>
          <cell r="F691">
            <v>0</v>
          </cell>
          <cell r="G691">
            <v>0</v>
          </cell>
          <cell r="H691">
            <v>6.3</v>
          </cell>
          <cell r="I691">
            <v>12.6</v>
          </cell>
          <cell r="J691">
            <v>21</v>
          </cell>
        </row>
        <row r="692">
          <cell r="B692">
            <v>0</v>
          </cell>
          <cell r="C692">
            <v>0</v>
          </cell>
          <cell r="D692">
            <v>0</v>
          </cell>
          <cell r="E692">
            <v>0</v>
          </cell>
          <cell r="F692">
            <v>0</v>
          </cell>
          <cell r="G692">
            <v>0</v>
          </cell>
          <cell r="H692">
            <v>6.3</v>
          </cell>
          <cell r="I692">
            <v>12.6</v>
          </cell>
          <cell r="J692">
            <v>21</v>
          </cell>
        </row>
        <row r="693">
          <cell r="B693">
            <v>0</v>
          </cell>
          <cell r="C693">
            <v>0</v>
          </cell>
          <cell r="D693">
            <v>0</v>
          </cell>
          <cell r="E693">
            <v>0</v>
          </cell>
          <cell r="F693">
            <v>0</v>
          </cell>
          <cell r="G693">
            <v>0</v>
          </cell>
          <cell r="H693">
            <v>6.3</v>
          </cell>
          <cell r="I693">
            <v>12.6</v>
          </cell>
          <cell r="J693">
            <v>21</v>
          </cell>
        </row>
        <row r="694">
          <cell r="B694">
            <v>0</v>
          </cell>
          <cell r="C694">
            <v>0</v>
          </cell>
          <cell r="D694">
            <v>0</v>
          </cell>
          <cell r="E694">
            <v>0</v>
          </cell>
          <cell r="F694">
            <v>0</v>
          </cell>
          <cell r="G694">
            <v>0</v>
          </cell>
          <cell r="H694">
            <v>6.3</v>
          </cell>
          <cell r="I694">
            <v>12.6</v>
          </cell>
          <cell r="J694">
            <v>21</v>
          </cell>
        </row>
        <row r="695">
          <cell r="B695">
            <v>0</v>
          </cell>
          <cell r="C695">
            <v>0</v>
          </cell>
          <cell r="D695">
            <v>0</v>
          </cell>
          <cell r="E695">
            <v>0</v>
          </cell>
          <cell r="F695">
            <v>0</v>
          </cell>
          <cell r="G695">
            <v>0</v>
          </cell>
          <cell r="H695">
            <v>6.3</v>
          </cell>
          <cell r="I695">
            <v>12.6</v>
          </cell>
          <cell r="J695">
            <v>21</v>
          </cell>
        </row>
        <row r="696">
          <cell r="B696">
            <v>0</v>
          </cell>
          <cell r="C696">
            <v>0</v>
          </cell>
          <cell r="D696">
            <v>0</v>
          </cell>
          <cell r="E696">
            <v>0</v>
          </cell>
          <cell r="F696">
            <v>0</v>
          </cell>
          <cell r="G696">
            <v>0</v>
          </cell>
          <cell r="H696">
            <v>6.3</v>
          </cell>
          <cell r="I696">
            <v>12.6</v>
          </cell>
          <cell r="J696">
            <v>21</v>
          </cell>
        </row>
        <row r="697">
          <cell r="B697">
            <v>0</v>
          </cell>
          <cell r="C697">
            <v>0</v>
          </cell>
          <cell r="D697">
            <v>0</v>
          </cell>
          <cell r="E697">
            <v>0</v>
          </cell>
          <cell r="F697">
            <v>0</v>
          </cell>
          <cell r="G697">
            <v>0</v>
          </cell>
          <cell r="H697">
            <v>6.3</v>
          </cell>
          <cell r="I697">
            <v>12.6</v>
          </cell>
          <cell r="J697">
            <v>21</v>
          </cell>
        </row>
        <row r="698">
          <cell r="B698">
            <v>0</v>
          </cell>
          <cell r="C698">
            <v>0</v>
          </cell>
          <cell r="D698">
            <v>0</v>
          </cell>
          <cell r="E698">
            <v>0</v>
          </cell>
          <cell r="F698">
            <v>0</v>
          </cell>
          <cell r="G698">
            <v>0</v>
          </cell>
          <cell r="I698">
            <v>12.6</v>
          </cell>
          <cell r="J698">
            <v>21</v>
          </cell>
        </row>
        <row r="699">
          <cell r="B699">
            <v>114849</v>
          </cell>
          <cell r="C699">
            <v>4.2454999999999998</v>
          </cell>
          <cell r="D699">
            <v>3.4512</v>
          </cell>
          <cell r="E699">
            <v>0.46879999999999999</v>
          </cell>
          <cell r="F699">
            <v>0.19270000000000001</v>
          </cell>
          <cell r="G699">
            <v>0.1328</v>
          </cell>
          <cell r="J699">
            <v>21</v>
          </cell>
        </row>
        <row r="701">
          <cell r="B701" t="str">
            <v>Evolução FEC Conjunto Penha</v>
          </cell>
        </row>
        <row r="702">
          <cell r="B702" t="str">
            <v>CONSUM</v>
          </cell>
          <cell r="C702" t="str">
            <v>TOTAL</v>
          </cell>
          <cell r="D702" t="str">
            <v>NPROG</v>
          </cell>
          <cell r="E702" t="str">
            <v>PROG</v>
          </cell>
          <cell r="F702" t="str">
            <v>SUBT INT</v>
          </cell>
          <cell r="G702" t="str">
            <v>SUBT EXT</v>
          </cell>
          <cell r="H702" t="str">
            <v>Padrão Mensal = 2,4</v>
          </cell>
          <cell r="I702" t="str">
            <v>Padrão Trimestral = 4,8</v>
          </cell>
          <cell r="J702" t="str">
            <v>Padrão Anual = 8</v>
          </cell>
        </row>
        <row r="703">
          <cell r="B703">
            <v>141383</v>
          </cell>
          <cell r="C703">
            <v>0.35639999999999999</v>
          </cell>
          <cell r="D703">
            <v>0.15770000000000001</v>
          </cell>
          <cell r="E703">
            <v>1.32E-2</v>
          </cell>
          <cell r="F703">
            <v>0.1855</v>
          </cell>
          <cell r="G703">
            <v>0</v>
          </cell>
          <cell r="H703">
            <v>2.4</v>
          </cell>
          <cell r="I703">
            <v>4.8</v>
          </cell>
          <cell r="J703">
            <v>8</v>
          </cell>
        </row>
        <row r="704">
          <cell r="B704">
            <v>141654</v>
          </cell>
          <cell r="C704">
            <v>0.1623</v>
          </cell>
          <cell r="D704">
            <v>0.15490000000000001</v>
          </cell>
          <cell r="E704">
            <v>7.3000000000000001E-3</v>
          </cell>
          <cell r="F704">
            <v>1E-4</v>
          </cell>
          <cell r="G704">
            <v>0</v>
          </cell>
          <cell r="H704">
            <v>2.4</v>
          </cell>
          <cell r="I704">
            <v>4.8</v>
          </cell>
          <cell r="J704">
            <v>8</v>
          </cell>
        </row>
        <row r="705">
          <cell r="B705">
            <v>141269</v>
          </cell>
          <cell r="C705">
            <v>0.1462</v>
          </cell>
          <cell r="D705">
            <v>0.12330000000000001</v>
          </cell>
          <cell r="E705">
            <v>2.29E-2</v>
          </cell>
          <cell r="F705">
            <v>0</v>
          </cell>
          <cell r="G705">
            <v>0</v>
          </cell>
          <cell r="H705">
            <v>2.4</v>
          </cell>
          <cell r="I705">
            <v>4.8</v>
          </cell>
          <cell r="J705">
            <v>8</v>
          </cell>
        </row>
        <row r="706">
          <cell r="B706">
            <v>141435</v>
          </cell>
          <cell r="C706">
            <v>0.66479999999999995</v>
          </cell>
          <cell r="D706">
            <v>0.43590000000000001</v>
          </cell>
          <cell r="E706">
            <v>4.3400000000000001E-2</v>
          </cell>
          <cell r="F706">
            <v>0.1855</v>
          </cell>
          <cell r="G706">
            <v>0</v>
          </cell>
          <cell r="H706">
            <v>2.4</v>
          </cell>
          <cell r="I706">
            <v>4.8</v>
          </cell>
          <cell r="J706">
            <v>8</v>
          </cell>
        </row>
        <row r="707">
          <cell r="B707">
            <v>0</v>
          </cell>
          <cell r="C707">
            <v>0</v>
          </cell>
          <cell r="D707">
            <v>0</v>
          </cell>
          <cell r="E707">
            <v>0</v>
          </cell>
          <cell r="F707">
            <v>0</v>
          </cell>
          <cell r="G707">
            <v>0</v>
          </cell>
          <cell r="H707">
            <v>2.4</v>
          </cell>
          <cell r="I707">
            <v>4.8</v>
          </cell>
          <cell r="J707">
            <v>8</v>
          </cell>
        </row>
        <row r="708">
          <cell r="B708">
            <v>0</v>
          </cell>
          <cell r="C708">
            <v>0</v>
          </cell>
          <cell r="D708">
            <v>0</v>
          </cell>
          <cell r="E708">
            <v>0</v>
          </cell>
          <cell r="F708">
            <v>0</v>
          </cell>
          <cell r="G708">
            <v>0</v>
          </cell>
          <cell r="H708">
            <v>2.4</v>
          </cell>
          <cell r="I708">
            <v>4.8</v>
          </cell>
          <cell r="J708">
            <v>8</v>
          </cell>
        </row>
        <row r="709">
          <cell r="B709">
            <v>0</v>
          </cell>
          <cell r="C709">
            <v>0</v>
          </cell>
          <cell r="D709">
            <v>0</v>
          </cell>
          <cell r="E709">
            <v>0</v>
          </cell>
          <cell r="F709">
            <v>0</v>
          </cell>
          <cell r="G709">
            <v>0</v>
          </cell>
          <cell r="H709">
            <v>2.4</v>
          </cell>
          <cell r="I709">
            <v>4.8</v>
          </cell>
          <cell r="J709">
            <v>8</v>
          </cell>
        </row>
        <row r="710">
          <cell r="B710">
            <v>0</v>
          </cell>
          <cell r="C710">
            <v>0</v>
          </cell>
          <cell r="D710">
            <v>0</v>
          </cell>
          <cell r="E710">
            <v>0</v>
          </cell>
          <cell r="F710">
            <v>0</v>
          </cell>
          <cell r="G710">
            <v>0</v>
          </cell>
          <cell r="H710">
            <v>2.4</v>
          </cell>
          <cell r="I710">
            <v>4.8</v>
          </cell>
          <cell r="J710">
            <v>8</v>
          </cell>
        </row>
        <row r="711">
          <cell r="B711">
            <v>0</v>
          </cell>
          <cell r="C711">
            <v>0</v>
          </cell>
          <cell r="D711">
            <v>0</v>
          </cell>
          <cell r="E711">
            <v>0</v>
          </cell>
          <cell r="F711">
            <v>0</v>
          </cell>
          <cell r="G711">
            <v>0</v>
          </cell>
          <cell r="H711">
            <v>2.4</v>
          </cell>
          <cell r="I711">
            <v>4.8</v>
          </cell>
          <cell r="J711">
            <v>8</v>
          </cell>
        </row>
        <row r="712">
          <cell r="B712">
            <v>0</v>
          </cell>
          <cell r="C712">
            <v>0</v>
          </cell>
          <cell r="D712">
            <v>0</v>
          </cell>
          <cell r="E712">
            <v>0</v>
          </cell>
          <cell r="F712">
            <v>0</v>
          </cell>
          <cell r="G712">
            <v>0</v>
          </cell>
          <cell r="H712">
            <v>2.4</v>
          </cell>
          <cell r="I712">
            <v>4.8</v>
          </cell>
          <cell r="J712">
            <v>8</v>
          </cell>
        </row>
        <row r="713">
          <cell r="B713">
            <v>0</v>
          </cell>
          <cell r="C713">
            <v>0</v>
          </cell>
          <cell r="D713">
            <v>0</v>
          </cell>
          <cell r="E713">
            <v>0</v>
          </cell>
          <cell r="F713">
            <v>0</v>
          </cell>
          <cell r="G713">
            <v>0</v>
          </cell>
          <cell r="H713">
            <v>2.4</v>
          </cell>
          <cell r="I713">
            <v>4.8</v>
          </cell>
          <cell r="J713">
            <v>8</v>
          </cell>
        </row>
        <row r="714">
          <cell r="B714">
            <v>0</v>
          </cell>
          <cell r="C714">
            <v>0</v>
          </cell>
          <cell r="D714">
            <v>0</v>
          </cell>
          <cell r="E714">
            <v>0</v>
          </cell>
          <cell r="F714">
            <v>0</v>
          </cell>
          <cell r="G714">
            <v>0</v>
          </cell>
          <cell r="H714">
            <v>2.4</v>
          </cell>
          <cell r="I714">
            <v>4.8</v>
          </cell>
          <cell r="J714">
            <v>8</v>
          </cell>
        </row>
        <row r="715">
          <cell r="B715">
            <v>0</v>
          </cell>
          <cell r="C715">
            <v>0</v>
          </cell>
          <cell r="D715">
            <v>0</v>
          </cell>
          <cell r="E715">
            <v>0</v>
          </cell>
          <cell r="F715">
            <v>0</v>
          </cell>
          <cell r="G715">
            <v>0</v>
          </cell>
          <cell r="H715">
            <v>2.4</v>
          </cell>
          <cell r="I715">
            <v>4.8</v>
          </cell>
          <cell r="J715">
            <v>8</v>
          </cell>
        </row>
        <row r="716">
          <cell r="B716">
            <v>0</v>
          </cell>
          <cell r="C716">
            <v>0</v>
          </cell>
          <cell r="D716">
            <v>0</v>
          </cell>
          <cell r="E716">
            <v>0</v>
          </cell>
          <cell r="F716">
            <v>0</v>
          </cell>
          <cell r="G716">
            <v>0</v>
          </cell>
          <cell r="H716">
            <v>2.4</v>
          </cell>
          <cell r="I716">
            <v>4.8</v>
          </cell>
          <cell r="J716">
            <v>8</v>
          </cell>
        </row>
        <row r="717">
          <cell r="B717">
            <v>0</v>
          </cell>
          <cell r="C717">
            <v>0</v>
          </cell>
          <cell r="D717">
            <v>0</v>
          </cell>
          <cell r="E717">
            <v>0</v>
          </cell>
          <cell r="F717">
            <v>0</v>
          </cell>
          <cell r="G717">
            <v>0</v>
          </cell>
          <cell r="H717">
            <v>2.4</v>
          </cell>
          <cell r="I717">
            <v>4.8</v>
          </cell>
          <cell r="J717">
            <v>8</v>
          </cell>
        </row>
        <row r="718">
          <cell r="B718">
            <v>0</v>
          </cell>
          <cell r="C718">
            <v>0</v>
          </cell>
          <cell r="D718">
            <v>0</v>
          </cell>
          <cell r="E718">
            <v>0</v>
          </cell>
          <cell r="F718">
            <v>0</v>
          </cell>
          <cell r="G718">
            <v>0</v>
          </cell>
          <cell r="I718">
            <v>4.8</v>
          </cell>
          <cell r="J718">
            <v>8</v>
          </cell>
        </row>
        <row r="719">
          <cell r="B719">
            <v>141435</v>
          </cell>
          <cell r="C719">
            <v>0.66479999999999995</v>
          </cell>
          <cell r="D719">
            <v>0.43590000000000001</v>
          </cell>
          <cell r="E719">
            <v>4.3400000000000001E-2</v>
          </cell>
          <cell r="F719">
            <v>0.1855</v>
          </cell>
          <cell r="G719">
            <v>0</v>
          </cell>
          <cell r="J719">
            <v>8</v>
          </cell>
        </row>
        <row r="721">
          <cell r="B721" t="str">
            <v>Evolução FEC Conjunto Planalto</v>
          </cell>
        </row>
        <row r="722">
          <cell r="B722" t="str">
            <v>CONSUM</v>
          </cell>
          <cell r="C722" t="str">
            <v>TOTAL</v>
          </cell>
          <cell r="D722" t="str">
            <v>NPROG</v>
          </cell>
          <cell r="E722" t="str">
            <v>PROG</v>
          </cell>
          <cell r="F722" t="str">
            <v>SUBT INT</v>
          </cell>
          <cell r="G722" t="str">
            <v>SUBT EXT</v>
          </cell>
          <cell r="H722" t="str">
            <v>Padrão Mensal = 2,1</v>
          </cell>
          <cell r="I722" t="str">
            <v>Padrão Trimestral = 4,2</v>
          </cell>
          <cell r="J722" t="str">
            <v>Padrão Anual = 7</v>
          </cell>
        </row>
        <row r="723">
          <cell r="B723">
            <v>104291</v>
          </cell>
          <cell r="C723">
            <v>1.2627999999999999</v>
          </cell>
          <cell r="D723">
            <v>0.57779999999999998</v>
          </cell>
          <cell r="E723">
            <v>3.0999999999999999E-3</v>
          </cell>
          <cell r="F723">
            <v>0.18770000000000001</v>
          </cell>
          <cell r="G723">
            <v>0.49409999999999998</v>
          </cell>
          <cell r="H723">
            <v>2.1</v>
          </cell>
          <cell r="I723">
            <v>4.2</v>
          </cell>
          <cell r="J723">
            <v>7</v>
          </cell>
        </row>
        <row r="724">
          <cell r="B724">
            <v>104423</v>
          </cell>
          <cell r="C724">
            <v>1.6375999999999999</v>
          </cell>
          <cell r="D724">
            <v>1.0805</v>
          </cell>
          <cell r="E724">
            <v>1E-3</v>
          </cell>
          <cell r="F724">
            <v>0.55610000000000004</v>
          </cell>
          <cell r="G724">
            <v>0</v>
          </cell>
          <cell r="H724">
            <v>2.1</v>
          </cell>
          <cell r="I724">
            <v>4.2</v>
          </cell>
          <cell r="J724">
            <v>7</v>
          </cell>
        </row>
        <row r="725">
          <cell r="B725">
            <v>104143</v>
          </cell>
          <cell r="C725">
            <v>0.35270000000000001</v>
          </cell>
          <cell r="D725">
            <v>0.30680000000000002</v>
          </cell>
          <cell r="E725">
            <v>2.8E-3</v>
          </cell>
          <cell r="F725">
            <v>4.3200000000000002E-2</v>
          </cell>
          <cell r="G725">
            <v>0</v>
          </cell>
          <cell r="H725">
            <v>2.1</v>
          </cell>
          <cell r="I725">
            <v>4.2</v>
          </cell>
          <cell r="J725">
            <v>7</v>
          </cell>
        </row>
        <row r="726">
          <cell r="B726">
            <v>104286</v>
          </cell>
          <cell r="C726">
            <v>3.2547999999999999</v>
          </cell>
          <cell r="D726">
            <v>1.9661</v>
          </cell>
          <cell r="E726">
            <v>6.8999999999999999E-3</v>
          </cell>
          <cell r="F726">
            <v>0.78769999999999996</v>
          </cell>
          <cell r="G726">
            <v>0.49409999999999998</v>
          </cell>
          <cell r="H726">
            <v>2.1</v>
          </cell>
          <cell r="I726">
            <v>4.2</v>
          </cell>
          <cell r="J726">
            <v>7</v>
          </cell>
        </row>
        <row r="727">
          <cell r="B727">
            <v>0</v>
          </cell>
          <cell r="C727">
            <v>0</v>
          </cell>
          <cell r="D727">
            <v>0</v>
          </cell>
          <cell r="E727">
            <v>0</v>
          </cell>
          <cell r="F727">
            <v>0</v>
          </cell>
          <cell r="G727">
            <v>0</v>
          </cell>
          <cell r="H727">
            <v>2.1</v>
          </cell>
          <cell r="I727">
            <v>4.2</v>
          </cell>
          <cell r="J727">
            <v>7</v>
          </cell>
        </row>
        <row r="728">
          <cell r="B728">
            <v>0</v>
          </cell>
          <cell r="C728">
            <v>0</v>
          </cell>
          <cell r="D728">
            <v>0</v>
          </cell>
          <cell r="E728">
            <v>0</v>
          </cell>
          <cell r="F728">
            <v>0</v>
          </cell>
          <cell r="G728">
            <v>0</v>
          </cell>
          <cell r="H728">
            <v>2.1</v>
          </cell>
          <cell r="I728">
            <v>4.2</v>
          </cell>
          <cell r="J728">
            <v>7</v>
          </cell>
        </row>
        <row r="729">
          <cell r="B729">
            <v>0</v>
          </cell>
          <cell r="C729">
            <v>0</v>
          </cell>
          <cell r="D729">
            <v>0</v>
          </cell>
          <cell r="E729">
            <v>0</v>
          </cell>
          <cell r="F729">
            <v>0</v>
          </cell>
          <cell r="G729">
            <v>0</v>
          </cell>
          <cell r="H729">
            <v>2.1</v>
          </cell>
          <cell r="I729">
            <v>4.2</v>
          </cell>
          <cell r="J729">
            <v>7</v>
          </cell>
        </row>
        <row r="730">
          <cell r="B730">
            <v>0</v>
          </cell>
          <cell r="C730">
            <v>0</v>
          </cell>
          <cell r="D730">
            <v>0</v>
          </cell>
          <cell r="E730">
            <v>0</v>
          </cell>
          <cell r="F730">
            <v>0</v>
          </cell>
          <cell r="G730">
            <v>0</v>
          </cell>
          <cell r="H730">
            <v>2.1</v>
          </cell>
          <cell r="I730">
            <v>4.2</v>
          </cell>
          <cell r="J730">
            <v>7</v>
          </cell>
        </row>
        <row r="731">
          <cell r="B731">
            <v>0</v>
          </cell>
          <cell r="C731">
            <v>0</v>
          </cell>
          <cell r="D731">
            <v>0</v>
          </cell>
          <cell r="E731">
            <v>0</v>
          </cell>
          <cell r="F731">
            <v>0</v>
          </cell>
          <cell r="G731">
            <v>0</v>
          </cell>
          <cell r="H731">
            <v>2.1</v>
          </cell>
          <cell r="I731">
            <v>4.2</v>
          </cell>
          <cell r="J731">
            <v>7</v>
          </cell>
        </row>
        <row r="732">
          <cell r="B732">
            <v>0</v>
          </cell>
          <cell r="C732">
            <v>0</v>
          </cell>
          <cell r="D732">
            <v>0</v>
          </cell>
          <cell r="E732">
            <v>0</v>
          </cell>
          <cell r="F732">
            <v>0</v>
          </cell>
          <cell r="G732">
            <v>0</v>
          </cell>
          <cell r="H732">
            <v>2.1</v>
          </cell>
          <cell r="I732">
            <v>4.2</v>
          </cell>
          <cell r="J732">
            <v>7</v>
          </cell>
        </row>
        <row r="733">
          <cell r="B733">
            <v>0</v>
          </cell>
          <cell r="C733">
            <v>0</v>
          </cell>
          <cell r="D733">
            <v>0</v>
          </cell>
          <cell r="E733">
            <v>0</v>
          </cell>
          <cell r="F733">
            <v>0</v>
          </cell>
          <cell r="G733">
            <v>0</v>
          </cell>
          <cell r="H733">
            <v>2.1</v>
          </cell>
          <cell r="I733">
            <v>4.2</v>
          </cell>
          <cell r="J733">
            <v>7</v>
          </cell>
        </row>
        <row r="734">
          <cell r="B734">
            <v>0</v>
          </cell>
          <cell r="C734">
            <v>0</v>
          </cell>
          <cell r="D734">
            <v>0</v>
          </cell>
          <cell r="E734">
            <v>0</v>
          </cell>
          <cell r="F734">
            <v>0</v>
          </cell>
          <cell r="G734">
            <v>0</v>
          </cell>
          <cell r="H734">
            <v>2.1</v>
          </cell>
          <cell r="I734">
            <v>4.2</v>
          </cell>
          <cell r="J734">
            <v>7</v>
          </cell>
        </row>
        <row r="735">
          <cell r="B735">
            <v>0</v>
          </cell>
          <cell r="C735">
            <v>0</v>
          </cell>
          <cell r="D735">
            <v>0</v>
          </cell>
          <cell r="E735">
            <v>0</v>
          </cell>
          <cell r="F735">
            <v>0</v>
          </cell>
          <cell r="G735">
            <v>0</v>
          </cell>
          <cell r="H735">
            <v>2.1</v>
          </cell>
          <cell r="I735">
            <v>4.2</v>
          </cell>
          <cell r="J735">
            <v>7</v>
          </cell>
        </row>
        <row r="736">
          <cell r="B736">
            <v>0</v>
          </cell>
          <cell r="C736">
            <v>0</v>
          </cell>
          <cell r="D736">
            <v>0</v>
          </cell>
          <cell r="E736">
            <v>0</v>
          </cell>
          <cell r="F736">
            <v>0</v>
          </cell>
          <cell r="G736">
            <v>0</v>
          </cell>
          <cell r="H736">
            <v>2.1</v>
          </cell>
          <cell r="I736">
            <v>4.2</v>
          </cell>
          <cell r="J736">
            <v>7</v>
          </cell>
        </row>
        <row r="737">
          <cell r="B737">
            <v>0</v>
          </cell>
          <cell r="C737">
            <v>0</v>
          </cell>
          <cell r="D737">
            <v>0</v>
          </cell>
          <cell r="E737">
            <v>0</v>
          </cell>
          <cell r="F737">
            <v>0</v>
          </cell>
          <cell r="G737">
            <v>0</v>
          </cell>
          <cell r="H737">
            <v>2.1</v>
          </cell>
          <cell r="I737">
            <v>4.2</v>
          </cell>
          <cell r="J737">
            <v>7</v>
          </cell>
        </row>
        <row r="738">
          <cell r="B738">
            <v>0</v>
          </cell>
          <cell r="C738">
            <v>0</v>
          </cell>
          <cell r="D738">
            <v>0</v>
          </cell>
          <cell r="E738">
            <v>0</v>
          </cell>
          <cell r="F738">
            <v>0</v>
          </cell>
          <cell r="G738">
            <v>0</v>
          </cell>
          <cell r="I738">
            <v>4.2</v>
          </cell>
          <cell r="J738">
            <v>7</v>
          </cell>
        </row>
        <row r="739">
          <cell r="B739">
            <v>104286</v>
          </cell>
          <cell r="C739">
            <v>3.2547999999999999</v>
          </cell>
          <cell r="D739">
            <v>1.9661</v>
          </cell>
          <cell r="E739">
            <v>6.8999999999999999E-3</v>
          </cell>
          <cell r="F739">
            <v>0.78769999999999996</v>
          </cell>
          <cell r="G739">
            <v>0.49409999999999998</v>
          </cell>
          <cell r="J739">
            <v>7</v>
          </cell>
        </row>
        <row r="741">
          <cell r="B741" t="str">
            <v>Evolução FEC Conjunto Raposo Tavares</v>
          </cell>
        </row>
        <row r="742">
          <cell r="B742" t="str">
            <v>CONSUM</v>
          </cell>
          <cell r="C742" t="str">
            <v>TOTAL</v>
          </cell>
          <cell r="D742" t="str">
            <v>NPROG</v>
          </cell>
          <cell r="E742" t="str">
            <v>PROG</v>
          </cell>
          <cell r="F742" t="str">
            <v>SUBT INT</v>
          </cell>
          <cell r="G742" t="str">
            <v>SUBT EXT</v>
          </cell>
          <cell r="H742" t="str">
            <v>Padrão Mensal = 2,4</v>
          </cell>
          <cell r="I742" t="str">
            <v>Padrão Trimestral = 4,8</v>
          </cell>
          <cell r="J742" t="str">
            <v>Padrão Anual = 8</v>
          </cell>
        </row>
        <row r="743">
          <cell r="B743">
            <v>31533</v>
          </cell>
          <cell r="C743">
            <v>1.8809</v>
          </cell>
          <cell r="D743">
            <v>1.8809</v>
          </cell>
          <cell r="E743">
            <v>0</v>
          </cell>
          <cell r="F743">
            <v>0</v>
          </cell>
          <cell r="G743">
            <v>0</v>
          </cell>
          <cell r="H743">
            <v>2.4</v>
          </cell>
          <cell r="I743">
            <v>4.8</v>
          </cell>
          <cell r="J743">
            <v>8</v>
          </cell>
        </row>
        <row r="744">
          <cell r="B744">
            <v>31537</v>
          </cell>
          <cell r="C744">
            <v>1.242</v>
          </cell>
          <cell r="D744">
            <v>1.2403</v>
          </cell>
          <cell r="E744">
            <v>1.6999999999999999E-3</v>
          </cell>
          <cell r="F744">
            <v>0</v>
          </cell>
          <cell r="G744">
            <v>0</v>
          </cell>
          <cell r="H744">
            <v>2.4</v>
          </cell>
          <cell r="I744">
            <v>4.8</v>
          </cell>
          <cell r="J744">
            <v>8</v>
          </cell>
        </row>
        <row r="745">
          <cell r="B745">
            <v>31577</v>
          </cell>
          <cell r="C745">
            <v>0.45789999999999997</v>
          </cell>
          <cell r="D745">
            <v>0.45789999999999997</v>
          </cell>
          <cell r="E745">
            <v>0</v>
          </cell>
          <cell r="F745">
            <v>0</v>
          </cell>
          <cell r="G745">
            <v>0</v>
          </cell>
          <cell r="H745">
            <v>2.4</v>
          </cell>
          <cell r="I745">
            <v>4.8</v>
          </cell>
          <cell r="J745">
            <v>8</v>
          </cell>
        </row>
        <row r="746">
          <cell r="B746">
            <v>31549</v>
          </cell>
          <cell r="C746">
            <v>3.5798000000000001</v>
          </cell>
          <cell r="D746">
            <v>3.5781000000000001</v>
          </cell>
          <cell r="E746">
            <v>1.6999999999999999E-3</v>
          </cell>
          <cell r="F746">
            <v>0</v>
          </cell>
          <cell r="G746">
            <v>0</v>
          </cell>
          <cell r="H746">
            <v>2.4</v>
          </cell>
          <cell r="I746">
            <v>4.8</v>
          </cell>
          <cell r="J746">
            <v>8</v>
          </cell>
        </row>
        <row r="747">
          <cell r="B747">
            <v>0</v>
          </cell>
          <cell r="C747">
            <v>0</v>
          </cell>
          <cell r="D747">
            <v>0</v>
          </cell>
          <cell r="E747">
            <v>0</v>
          </cell>
          <cell r="F747">
            <v>0</v>
          </cell>
          <cell r="G747">
            <v>0</v>
          </cell>
          <cell r="H747">
            <v>2.4</v>
          </cell>
          <cell r="I747">
            <v>4.8</v>
          </cell>
          <cell r="J747">
            <v>8</v>
          </cell>
        </row>
        <row r="748">
          <cell r="B748">
            <v>0</v>
          </cell>
          <cell r="C748">
            <v>0</v>
          </cell>
          <cell r="D748">
            <v>0</v>
          </cell>
          <cell r="E748">
            <v>0</v>
          </cell>
          <cell r="F748">
            <v>0</v>
          </cell>
          <cell r="G748">
            <v>0</v>
          </cell>
          <cell r="H748">
            <v>2.4</v>
          </cell>
          <cell r="I748">
            <v>4.8</v>
          </cell>
          <cell r="J748">
            <v>8</v>
          </cell>
        </row>
        <row r="749">
          <cell r="B749">
            <v>0</v>
          </cell>
          <cell r="C749">
            <v>0</v>
          </cell>
          <cell r="D749">
            <v>0</v>
          </cell>
          <cell r="E749">
            <v>0</v>
          </cell>
          <cell r="F749">
            <v>0</v>
          </cell>
          <cell r="G749">
            <v>0</v>
          </cell>
          <cell r="H749">
            <v>2.4</v>
          </cell>
          <cell r="I749">
            <v>4.8</v>
          </cell>
          <cell r="J749">
            <v>8</v>
          </cell>
        </row>
        <row r="750">
          <cell r="B750">
            <v>0</v>
          </cell>
          <cell r="C750">
            <v>0</v>
          </cell>
          <cell r="D750">
            <v>0</v>
          </cell>
          <cell r="E750">
            <v>0</v>
          </cell>
          <cell r="F750">
            <v>0</v>
          </cell>
          <cell r="G750">
            <v>0</v>
          </cell>
          <cell r="H750">
            <v>2.4</v>
          </cell>
          <cell r="I750">
            <v>4.8</v>
          </cell>
          <cell r="J750">
            <v>8</v>
          </cell>
        </row>
        <row r="751">
          <cell r="B751">
            <v>0</v>
          </cell>
          <cell r="C751">
            <v>0</v>
          </cell>
          <cell r="D751">
            <v>0</v>
          </cell>
          <cell r="E751">
            <v>0</v>
          </cell>
          <cell r="F751">
            <v>0</v>
          </cell>
          <cell r="G751">
            <v>0</v>
          </cell>
          <cell r="H751">
            <v>2.4</v>
          </cell>
          <cell r="I751">
            <v>4.8</v>
          </cell>
          <cell r="J751">
            <v>8</v>
          </cell>
        </row>
        <row r="752">
          <cell r="B752">
            <v>0</v>
          </cell>
          <cell r="C752">
            <v>0</v>
          </cell>
          <cell r="D752">
            <v>0</v>
          </cell>
          <cell r="E752">
            <v>0</v>
          </cell>
          <cell r="F752">
            <v>0</v>
          </cell>
          <cell r="G752">
            <v>0</v>
          </cell>
          <cell r="H752">
            <v>2.4</v>
          </cell>
          <cell r="I752">
            <v>4.8</v>
          </cell>
          <cell r="J752">
            <v>8</v>
          </cell>
        </row>
        <row r="753">
          <cell r="B753">
            <v>0</v>
          </cell>
          <cell r="C753">
            <v>0</v>
          </cell>
          <cell r="D753">
            <v>0</v>
          </cell>
          <cell r="E753">
            <v>0</v>
          </cell>
          <cell r="F753">
            <v>0</v>
          </cell>
          <cell r="G753">
            <v>0</v>
          </cell>
          <cell r="H753">
            <v>2.4</v>
          </cell>
          <cell r="I753">
            <v>4.8</v>
          </cell>
          <cell r="J753">
            <v>8</v>
          </cell>
        </row>
        <row r="754">
          <cell r="B754">
            <v>0</v>
          </cell>
          <cell r="C754">
            <v>0</v>
          </cell>
          <cell r="D754">
            <v>0</v>
          </cell>
          <cell r="E754">
            <v>0</v>
          </cell>
          <cell r="F754">
            <v>0</v>
          </cell>
          <cell r="G754">
            <v>0</v>
          </cell>
          <cell r="H754">
            <v>2.4</v>
          </cell>
          <cell r="I754">
            <v>4.8</v>
          </cell>
          <cell r="J754">
            <v>8</v>
          </cell>
        </row>
        <row r="755">
          <cell r="B755">
            <v>0</v>
          </cell>
          <cell r="C755">
            <v>0</v>
          </cell>
          <cell r="D755">
            <v>0</v>
          </cell>
          <cell r="E755">
            <v>0</v>
          </cell>
          <cell r="F755">
            <v>0</v>
          </cell>
          <cell r="G755">
            <v>0</v>
          </cell>
          <cell r="H755">
            <v>2.4</v>
          </cell>
          <cell r="I755">
            <v>4.8</v>
          </cell>
          <cell r="J755">
            <v>8</v>
          </cell>
        </row>
        <row r="756">
          <cell r="B756">
            <v>0</v>
          </cell>
          <cell r="C756">
            <v>0</v>
          </cell>
          <cell r="D756">
            <v>0</v>
          </cell>
          <cell r="E756">
            <v>0</v>
          </cell>
          <cell r="F756">
            <v>0</v>
          </cell>
          <cell r="G756">
            <v>0</v>
          </cell>
          <cell r="H756">
            <v>2.4</v>
          </cell>
          <cell r="I756">
            <v>4.8</v>
          </cell>
          <cell r="J756">
            <v>8</v>
          </cell>
        </row>
        <row r="757">
          <cell r="B757">
            <v>0</v>
          </cell>
          <cell r="C757">
            <v>0</v>
          </cell>
          <cell r="D757">
            <v>0</v>
          </cell>
          <cell r="E757">
            <v>0</v>
          </cell>
          <cell r="F757">
            <v>0</v>
          </cell>
          <cell r="G757">
            <v>0</v>
          </cell>
          <cell r="H757">
            <v>2.4</v>
          </cell>
          <cell r="I757">
            <v>4.8</v>
          </cell>
          <cell r="J757">
            <v>8</v>
          </cell>
        </row>
        <row r="758">
          <cell r="B758">
            <v>0</v>
          </cell>
          <cell r="C758">
            <v>0</v>
          </cell>
          <cell r="D758">
            <v>0</v>
          </cell>
          <cell r="E758">
            <v>0</v>
          </cell>
          <cell r="F758">
            <v>0</v>
          </cell>
          <cell r="G758">
            <v>0</v>
          </cell>
          <cell r="I758">
            <v>4.8</v>
          </cell>
          <cell r="J758">
            <v>8</v>
          </cell>
        </row>
        <row r="759">
          <cell r="B759">
            <v>31549</v>
          </cell>
          <cell r="C759">
            <v>3.5798000000000001</v>
          </cell>
          <cell r="D759">
            <v>3.5781000000000001</v>
          </cell>
          <cell r="E759">
            <v>1.6999999999999999E-3</v>
          </cell>
          <cell r="F759">
            <v>0</v>
          </cell>
          <cell r="G759">
            <v>0</v>
          </cell>
          <cell r="J759">
            <v>8</v>
          </cell>
        </row>
        <row r="761">
          <cell r="B761" t="str">
            <v>Evolução FEC Conjunto Rib. Pires - Rio G. da Serra</v>
          </cell>
        </row>
        <row r="762">
          <cell r="B762" t="str">
            <v>CONSUM</v>
          </cell>
          <cell r="C762" t="str">
            <v>TOTAL</v>
          </cell>
          <cell r="D762" t="str">
            <v>NPROG</v>
          </cell>
          <cell r="E762" t="str">
            <v>PROG</v>
          </cell>
          <cell r="F762" t="str">
            <v>SUBT INT</v>
          </cell>
          <cell r="G762" t="str">
            <v>SUBT EXT</v>
          </cell>
          <cell r="H762" t="str">
            <v>Padrão Mensal = 2,1</v>
          </cell>
          <cell r="I762" t="str">
            <v>Padrão Trimestral = 4,2</v>
          </cell>
          <cell r="J762" t="str">
            <v>Padrão Anual = 7</v>
          </cell>
        </row>
        <row r="763">
          <cell r="B763">
            <v>41703</v>
          </cell>
          <cell r="C763">
            <v>0.97619999999999996</v>
          </cell>
          <cell r="D763">
            <v>0.81530000000000002</v>
          </cell>
          <cell r="E763">
            <v>0.16089999999999999</v>
          </cell>
          <cell r="F763">
            <v>0</v>
          </cell>
          <cell r="G763">
            <v>0</v>
          </cell>
          <cell r="H763">
            <v>2.1</v>
          </cell>
          <cell r="I763">
            <v>4.2</v>
          </cell>
          <cell r="J763">
            <v>7</v>
          </cell>
        </row>
        <row r="764">
          <cell r="B764">
            <v>41704</v>
          </cell>
          <cell r="C764">
            <v>2.0792999999999999</v>
          </cell>
          <cell r="D764">
            <v>1.2952999999999999</v>
          </cell>
          <cell r="E764">
            <v>0</v>
          </cell>
          <cell r="F764">
            <v>0.78400000000000003</v>
          </cell>
          <cell r="G764">
            <v>0</v>
          </cell>
          <cell r="H764">
            <v>2.1</v>
          </cell>
          <cell r="I764">
            <v>4.2</v>
          </cell>
          <cell r="J764">
            <v>7</v>
          </cell>
        </row>
        <row r="765">
          <cell r="B765">
            <v>41702</v>
          </cell>
          <cell r="C765">
            <v>0.73440000000000005</v>
          </cell>
          <cell r="D765">
            <v>0.53810000000000002</v>
          </cell>
          <cell r="E765">
            <v>0</v>
          </cell>
          <cell r="F765">
            <v>0.1963</v>
          </cell>
          <cell r="G765">
            <v>0</v>
          </cell>
          <cell r="H765">
            <v>2.1</v>
          </cell>
          <cell r="I765">
            <v>4.2</v>
          </cell>
          <cell r="J765">
            <v>7</v>
          </cell>
        </row>
        <row r="766">
          <cell r="B766">
            <v>41703</v>
          </cell>
          <cell r="C766">
            <v>3.7898999999999998</v>
          </cell>
          <cell r="D766">
            <v>2.6486999999999998</v>
          </cell>
          <cell r="E766">
            <v>0.16089999999999999</v>
          </cell>
          <cell r="F766">
            <v>0.98029999999999995</v>
          </cell>
          <cell r="G766">
            <v>0</v>
          </cell>
          <cell r="H766">
            <v>2.1</v>
          </cell>
          <cell r="I766">
            <v>4.2</v>
          </cell>
          <cell r="J766">
            <v>7</v>
          </cell>
        </row>
        <row r="767">
          <cell r="B767">
            <v>0</v>
          </cell>
          <cell r="C767">
            <v>0</v>
          </cell>
          <cell r="D767">
            <v>0</v>
          </cell>
          <cell r="E767">
            <v>0</v>
          </cell>
          <cell r="F767">
            <v>0</v>
          </cell>
          <cell r="G767">
            <v>0</v>
          </cell>
          <cell r="H767">
            <v>2.1</v>
          </cell>
          <cell r="I767">
            <v>4.2</v>
          </cell>
          <cell r="J767">
            <v>7</v>
          </cell>
        </row>
        <row r="768">
          <cell r="B768">
            <v>0</v>
          </cell>
          <cell r="C768">
            <v>0</v>
          </cell>
          <cell r="D768">
            <v>0</v>
          </cell>
          <cell r="E768">
            <v>0</v>
          </cell>
          <cell r="F768">
            <v>0</v>
          </cell>
          <cell r="G768">
            <v>0</v>
          </cell>
          <cell r="H768">
            <v>2.1</v>
          </cell>
          <cell r="I768">
            <v>4.2</v>
          </cell>
          <cell r="J768">
            <v>7</v>
          </cell>
        </row>
        <row r="769">
          <cell r="B769">
            <v>0</v>
          </cell>
          <cell r="C769">
            <v>0</v>
          </cell>
          <cell r="D769">
            <v>0</v>
          </cell>
          <cell r="E769">
            <v>0</v>
          </cell>
          <cell r="F769">
            <v>0</v>
          </cell>
          <cell r="G769">
            <v>0</v>
          </cell>
          <cell r="H769">
            <v>2.1</v>
          </cell>
          <cell r="I769">
            <v>4.2</v>
          </cell>
          <cell r="J769">
            <v>7</v>
          </cell>
        </row>
        <row r="770">
          <cell r="B770">
            <v>0</v>
          </cell>
          <cell r="C770">
            <v>0</v>
          </cell>
          <cell r="D770">
            <v>0</v>
          </cell>
          <cell r="E770">
            <v>0</v>
          </cell>
          <cell r="F770">
            <v>0</v>
          </cell>
          <cell r="G770">
            <v>0</v>
          </cell>
          <cell r="H770">
            <v>2.1</v>
          </cell>
          <cell r="I770">
            <v>4.2</v>
          </cell>
          <cell r="J770">
            <v>7</v>
          </cell>
        </row>
        <row r="771">
          <cell r="B771">
            <v>0</v>
          </cell>
          <cell r="C771">
            <v>0</v>
          </cell>
          <cell r="D771">
            <v>0</v>
          </cell>
          <cell r="E771">
            <v>0</v>
          </cell>
          <cell r="F771">
            <v>0</v>
          </cell>
          <cell r="G771">
            <v>0</v>
          </cell>
          <cell r="H771">
            <v>2.1</v>
          </cell>
          <cell r="I771">
            <v>4.2</v>
          </cell>
          <cell r="J771">
            <v>7</v>
          </cell>
        </row>
        <row r="772">
          <cell r="B772">
            <v>0</v>
          </cell>
          <cell r="C772">
            <v>0</v>
          </cell>
          <cell r="D772">
            <v>0</v>
          </cell>
          <cell r="E772">
            <v>0</v>
          </cell>
          <cell r="F772">
            <v>0</v>
          </cell>
          <cell r="G772">
            <v>0</v>
          </cell>
          <cell r="H772">
            <v>2.1</v>
          </cell>
          <cell r="I772">
            <v>4.2</v>
          </cell>
          <cell r="J772">
            <v>7</v>
          </cell>
        </row>
        <row r="773">
          <cell r="B773">
            <v>0</v>
          </cell>
          <cell r="C773">
            <v>0</v>
          </cell>
          <cell r="D773">
            <v>0</v>
          </cell>
          <cell r="E773">
            <v>0</v>
          </cell>
          <cell r="F773">
            <v>0</v>
          </cell>
          <cell r="G773">
            <v>0</v>
          </cell>
          <cell r="H773">
            <v>2.1</v>
          </cell>
          <cell r="I773">
            <v>4.2</v>
          </cell>
          <cell r="J773">
            <v>7</v>
          </cell>
        </row>
        <row r="774">
          <cell r="B774">
            <v>0</v>
          </cell>
          <cell r="C774">
            <v>0</v>
          </cell>
          <cell r="D774">
            <v>0</v>
          </cell>
          <cell r="E774">
            <v>0</v>
          </cell>
          <cell r="F774">
            <v>0</v>
          </cell>
          <cell r="G774">
            <v>0</v>
          </cell>
          <cell r="H774">
            <v>2.1</v>
          </cell>
          <cell r="I774">
            <v>4.2</v>
          </cell>
          <cell r="J774">
            <v>7</v>
          </cell>
        </row>
        <row r="775">
          <cell r="B775">
            <v>0</v>
          </cell>
          <cell r="C775">
            <v>0</v>
          </cell>
          <cell r="D775">
            <v>0</v>
          </cell>
          <cell r="E775">
            <v>0</v>
          </cell>
          <cell r="F775">
            <v>0</v>
          </cell>
          <cell r="G775">
            <v>0</v>
          </cell>
          <cell r="H775">
            <v>2.1</v>
          </cell>
          <cell r="I775">
            <v>4.2</v>
          </cell>
          <cell r="J775">
            <v>7</v>
          </cell>
        </row>
        <row r="776">
          <cell r="B776">
            <v>0</v>
          </cell>
          <cell r="C776">
            <v>0</v>
          </cell>
          <cell r="D776">
            <v>0</v>
          </cell>
          <cell r="E776">
            <v>0</v>
          </cell>
          <cell r="F776">
            <v>0</v>
          </cell>
          <cell r="G776">
            <v>0</v>
          </cell>
          <cell r="H776">
            <v>2.1</v>
          </cell>
          <cell r="I776">
            <v>4.2</v>
          </cell>
          <cell r="J776">
            <v>7</v>
          </cell>
        </row>
        <row r="777">
          <cell r="B777">
            <v>0</v>
          </cell>
          <cell r="C777">
            <v>0</v>
          </cell>
          <cell r="D777">
            <v>0</v>
          </cell>
          <cell r="E777">
            <v>0</v>
          </cell>
          <cell r="F777">
            <v>0</v>
          </cell>
          <cell r="G777">
            <v>0</v>
          </cell>
          <cell r="H777">
            <v>2.1</v>
          </cell>
          <cell r="I777">
            <v>4.2</v>
          </cell>
          <cell r="J777">
            <v>7</v>
          </cell>
        </row>
        <row r="778">
          <cell r="B778">
            <v>0</v>
          </cell>
          <cell r="C778">
            <v>0</v>
          </cell>
          <cell r="D778">
            <v>0</v>
          </cell>
          <cell r="E778">
            <v>0</v>
          </cell>
          <cell r="F778">
            <v>0</v>
          </cell>
          <cell r="G778">
            <v>0</v>
          </cell>
          <cell r="I778">
            <v>4.2</v>
          </cell>
          <cell r="J778">
            <v>7</v>
          </cell>
        </row>
        <row r="779">
          <cell r="B779">
            <v>41703</v>
          </cell>
          <cell r="C779">
            <v>3.7898999999999998</v>
          </cell>
          <cell r="D779">
            <v>2.6486999999999998</v>
          </cell>
          <cell r="E779">
            <v>0.16089999999999999</v>
          </cell>
          <cell r="F779">
            <v>0.98029999999999995</v>
          </cell>
          <cell r="G779">
            <v>0</v>
          </cell>
          <cell r="J779">
            <v>7</v>
          </cell>
        </row>
        <row r="781">
          <cell r="B781" t="str">
            <v>Evolução FEC Conjunto Rio Bonito</v>
          </cell>
        </row>
        <row r="782">
          <cell r="B782" t="str">
            <v>CONSUM</v>
          </cell>
          <cell r="C782" t="str">
            <v>TOTAL</v>
          </cell>
          <cell r="D782" t="str">
            <v>NPROG</v>
          </cell>
          <cell r="E782" t="str">
            <v>PROG</v>
          </cell>
          <cell r="F782" t="str">
            <v>SUBT INT</v>
          </cell>
          <cell r="G782" t="str">
            <v>SUBT EXT</v>
          </cell>
          <cell r="H782" t="str">
            <v>Padrão Mensal = 4,5</v>
          </cell>
          <cell r="I782" t="str">
            <v>Padrão Trimestral = 9</v>
          </cell>
          <cell r="J782" t="str">
            <v>Padrão Anual = 15</v>
          </cell>
        </row>
        <row r="783">
          <cell r="B783">
            <v>97092</v>
          </cell>
          <cell r="C783">
            <v>1.6811</v>
          </cell>
          <cell r="D783">
            <v>1.6773</v>
          </cell>
          <cell r="E783">
            <v>3.7000000000000002E-3</v>
          </cell>
          <cell r="F783">
            <v>0</v>
          </cell>
          <cell r="G783">
            <v>0</v>
          </cell>
          <cell r="H783">
            <v>4.5</v>
          </cell>
          <cell r="I783">
            <v>9</v>
          </cell>
          <cell r="J783">
            <v>15</v>
          </cell>
        </row>
        <row r="784">
          <cell r="B784">
            <v>97115</v>
          </cell>
          <cell r="C784">
            <v>0.97409999999999997</v>
          </cell>
          <cell r="D784">
            <v>0.79569999999999996</v>
          </cell>
          <cell r="E784">
            <v>5.4999999999999997E-3</v>
          </cell>
          <cell r="F784">
            <v>0.1729</v>
          </cell>
          <cell r="G784">
            <v>0</v>
          </cell>
          <cell r="H784">
            <v>4.5</v>
          </cell>
          <cell r="I784">
            <v>9</v>
          </cell>
          <cell r="J784">
            <v>15</v>
          </cell>
        </row>
        <row r="785">
          <cell r="B785">
            <v>96757</v>
          </cell>
          <cell r="C785">
            <v>0.70620000000000005</v>
          </cell>
          <cell r="D785">
            <v>0.3</v>
          </cell>
          <cell r="E785">
            <v>1.46E-2</v>
          </cell>
          <cell r="F785">
            <v>0.3916</v>
          </cell>
          <cell r="G785">
            <v>0</v>
          </cell>
          <cell r="H785">
            <v>4.5</v>
          </cell>
          <cell r="I785">
            <v>9</v>
          </cell>
          <cell r="J785">
            <v>15</v>
          </cell>
        </row>
        <row r="786">
          <cell r="B786">
            <v>96988</v>
          </cell>
          <cell r="C786">
            <v>3.3628</v>
          </cell>
          <cell r="D786">
            <v>2.7751000000000001</v>
          </cell>
          <cell r="E786">
            <v>2.3800000000000002E-2</v>
          </cell>
          <cell r="F786">
            <v>0.56379999999999997</v>
          </cell>
          <cell r="G786">
            <v>0</v>
          </cell>
          <cell r="H786">
            <v>4.5</v>
          </cell>
          <cell r="I786">
            <v>9</v>
          </cell>
          <cell r="J786">
            <v>15</v>
          </cell>
        </row>
        <row r="787">
          <cell r="B787">
            <v>0</v>
          </cell>
          <cell r="C787">
            <v>0</v>
          </cell>
          <cell r="D787">
            <v>0</v>
          </cell>
          <cell r="E787">
            <v>0</v>
          </cell>
          <cell r="F787">
            <v>0</v>
          </cell>
          <cell r="G787">
            <v>0</v>
          </cell>
          <cell r="H787">
            <v>4.5</v>
          </cell>
          <cell r="I787">
            <v>9</v>
          </cell>
          <cell r="J787">
            <v>15</v>
          </cell>
        </row>
        <row r="788">
          <cell r="B788">
            <v>0</v>
          </cell>
          <cell r="C788">
            <v>0</v>
          </cell>
          <cell r="D788">
            <v>0</v>
          </cell>
          <cell r="E788">
            <v>0</v>
          </cell>
          <cell r="F788">
            <v>0</v>
          </cell>
          <cell r="G788">
            <v>0</v>
          </cell>
          <cell r="H788">
            <v>4.5</v>
          </cell>
          <cell r="I788">
            <v>9</v>
          </cell>
          <cell r="J788">
            <v>15</v>
          </cell>
        </row>
        <row r="789">
          <cell r="B789">
            <v>0</v>
          </cell>
          <cell r="C789">
            <v>0</v>
          </cell>
          <cell r="D789">
            <v>0</v>
          </cell>
          <cell r="E789">
            <v>0</v>
          </cell>
          <cell r="F789">
            <v>0</v>
          </cell>
          <cell r="G789">
            <v>0</v>
          </cell>
          <cell r="H789">
            <v>4.5</v>
          </cell>
          <cell r="I789">
            <v>9</v>
          </cell>
          <cell r="J789">
            <v>15</v>
          </cell>
        </row>
        <row r="790">
          <cell r="B790">
            <v>0</v>
          </cell>
          <cell r="C790">
            <v>0</v>
          </cell>
          <cell r="D790">
            <v>0</v>
          </cell>
          <cell r="E790">
            <v>0</v>
          </cell>
          <cell r="F790">
            <v>0</v>
          </cell>
          <cell r="G790">
            <v>0</v>
          </cell>
          <cell r="H790">
            <v>4.5</v>
          </cell>
          <cell r="I790">
            <v>9</v>
          </cell>
          <cell r="J790">
            <v>15</v>
          </cell>
        </row>
        <row r="791">
          <cell r="B791">
            <v>0</v>
          </cell>
          <cell r="C791">
            <v>0</v>
          </cell>
          <cell r="D791">
            <v>0</v>
          </cell>
          <cell r="E791">
            <v>0</v>
          </cell>
          <cell r="F791">
            <v>0</v>
          </cell>
          <cell r="G791">
            <v>0</v>
          </cell>
          <cell r="H791">
            <v>4.5</v>
          </cell>
          <cell r="I791">
            <v>9</v>
          </cell>
          <cell r="J791">
            <v>15</v>
          </cell>
        </row>
        <row r="792">
          <cell r="B792">
            <v>0</v>
          </cell>
          <cell r="C792">
            <v>0</v>
          </cell>
          <cell r="D792">
            <v>0</v>
          </cell>
          <cell r="E792">
            <v>0</v>
          </cell>
          <cell r="F792">
            <v>0</v>
          </cell>
          <cell r="G792">
            <v>0</v>
          </cell>
          <cell r="H792">
            <v>4.5</v>
          </cell>
          <cell r="I792">
            <v>9</v>
          </cell>
          <cell r="J792">
            <v>15</v>
          </cell>
        </row>
        <row r="793">
          <cell r="B793">
            <v>0</v>
          </cell>
          <cell r="C793">
            <v>0</v>
          </cell>
          <cell r="D793">
            <v>0</v>
          </cell>
          <cell r="E793">
            <v>0</v>
          </cell>
          <cell r="F793">
            <v>0</v>
          </cell>
          <cell r="G793">
            <v>0</v>
          </cell>
          <cell r="H793">
            <v>4.5</v>
          </cell>
          <cell r="I793">
            <v>9</v>
          </cell>
          <cell r="J793">
            <v>15</v>
          </cell>
        </row>
        <row r="794">
          <cell r="B794">
            <v>0</v>
          </cell>
          <cell r="C794">
            <v>0</v>
          </cell>
          <cell r="D794">
            <v>0</v>
          </cell>
          <cell r="E794">
            <v>0</v>
          </cell>
          <cell r="F794">
            <v>0</v>
          </cell>
          <cell r="G794">
            <v>0</v>
          </cell>
          <cell r="H794">
            <v>4.5</v>
          </cell>
          <cell r="I794">
            <v>9</v>
          </cell>
          <cell r="J794">
            <v>15</v>
          </cell>
        </row>
        <row r="795">
          <cell r="B795">
            <v>0</v>
          </cell>
          <cell r="C795">
            <v>0</v>
          </cell>
          <cell r="D795">
            <v>0</v>
          </cell>
          <cell r="E795">
            <v>0</v>
          </cell>
          <cell r="F795">
            <v>0</v>
          </cell>
          <cell r="G795">
            <v>0</v>
          </cell>
          <cell r="H795">
            <v>4.5</v>
          </cell>
          <cell r="I795">
            <v>9</v>
          </cell>
          <cell r="J795">
            <v>15</v>
          </cell>
        </row>
        <row r="796">
          <cell r="B796">
            <v>0</v>
          </cell>
          <cell r="C796">
            <v>0</v>
          </cell>
          <cell r="D796">
            <v>0</v>
          </cell>
          <cell r="E796">
            <v>0</v>
          </cell>
          <cell r="F796">
            <v>0</v>
          </cell>
          <cell r="G796">
            <v>0</v>
          </cell>
          <cell r="H796">
            <v>4.5</v>
          </cell>
          <cell r="I796">
            <v>9</v>
          </cell>
          <cell r="J796">
            <v>15</v>
          </cell>
        </row>
        <row r="797">
          <cell r="B797">
            <v>0</v>
          </cell>
          <cell r="C797">
            <v>0</v>
          </cell>
          <cell r="D797">
            <v>0</v>
          </cell>
          <cell r="E797">
            <v>0</v>
          </cell>
          <cell r="F797">
            <v>0</v>
          </cell>
          <cell r="G797">
            <v>0</v>
          </cell>
          <cell r="H797">
            <v>4.5</v>
          </cell>
          <cell r="I797">
            <v>9</v>
          </cell>
          <cell r="J797">
            <v>15</v>
          </cell>
        </row>
        <row r="798">
          <cell r="B798">
            <v>0</v>
          </cell>
          <cell r="C798">
            <v>0</v>
          </cell>
          <cell r="D798">
            <v>0</v>
          </cell>
          <cell r="E798">
            <v>0</v>
          </cell>
          <cell r="F798">
            <v>0</v>
          </cell>
          <cell r="G798">
            <v>0</v>
          </cell>
          <cell r="I798">
            <v>9</v>
          </cell>
          <cell r="J798">
            <v>15</v>
          </cell>
        </row>
        <row r="799">
          <cell r="B799">
            <v>96988</v>
          </cell>
          <cell r="C799">
            <v>3.3628</v>
          </cell>
          <cell r="D799">
            <v>2.7751000000000001</v>
          </cell>
          <cell r="E799">
            <v>2.3800000000000002E-2</v>
          </cell>
          <cell r="F799">
            <v>0.56379999999999997</v>
          </cell>
          <cell r="G799">
            <v>0</v>
          </cell>
          <cell r="J799">
            <v>15</v>
          </cell>
        </row>
        <row r="801">
          <cell r="B801" t="str">
            <v>Evolução FEC Conjunto Santana</v>
          </cell>
        </row>
        <row r="802">
          <cell r="B802" t="str">
            <v>CONSUM</v>
          </cell>
          <cell r="C802" t="str">
            <v>TOTAL</v>
          </cell>
          <cell r="D802" t="str">
            <v>NPROG</v>
          </cell>
          <cell r="E802" t="str">
            <v>PROG</v>
          </cell>
          <cell r="F802" t="str">
            <v>SUBT INT</v>
          </cell>
          <cell r="G802" t="str">
            <v>SUBT EXT</v>
          </cell>
          <cell r="H802" t="str">
            <v>Padrão Mensal = 2,1</v>
          </cell>
          <cell r="I802" t="str">
            <v>Padrão Trimestral = 4,2</v>
          </cell>
          <cell r="J802" t="str">
            <v>Padrão Anual = 7</v>
          </cell>
        </row>
        <row r="803">
          <cell r="B803">
            <v>95439</v>
          </cell>
          <cell r="C803">
            <v>0.89839999999999998</v>
          </cell>
          <cell r="D803">
            <v>0.4047</v>
          </cell>
          <cell r="E803">
            <v>0.188</v>
          </cell>
          <cell r="F803">
            <v>0.20580000000000001</v>
          </cell>
          <cell r="G803">
            <v>0.1</v>
          </cell>
          <cell r="H803">
            <v>2.1</v>
          </cell>
          <cell r="I803">
            <v>4.2</v>
          </cell>
          <cell r="J803">
            <v>7</v>
          </cell>
        </row>
        <row r="804">
          <cell r="B804">
            <v>95483</v>
          </cell>
          <cell r="C804">
            <v>0.3004</v>
          </cell>
          <cell r="D804">
            <v>0.2722</v>
          </cell>
          <cell r="E804">
            <v>8.3000000000000001E-3</v>
          </cell>
          <cell r="F804">
            <v>1.9900000000000001E-2</v>
          </cell>
          <cell r="G804">
            <v>0</v>
          </cell>
          <cell r="H804">
            <v>2.1</v>
          </cell>
          <cell r="I804">
            <v>4.2</v>
          </cell>
          <cell r="J804">
            <v>7</v>
          </cell>
        </row>
        <row r="805">
          <cell r="B805">
            <v>95442</v>
          </cell>
          <cell r="C805">
            <v>0.28620000000000001</v>
          </cell>
          <cell r="D805">
            <v>0.2792</v>
          </cell>
          <cell r="E805">
            <v>7.0000000000000001E-3</v>
          </cell>
          <cell r="F805">
            <v>0</v>
          </cell>
          <cell r="G805">
            <v>0</v>
          </cell>
          <cell r="H805">
            <v>2.1</v>
          </cell>
          <cell r="I805">
            <v>4.2</v>
          </cell>
          <cell r="J805">
            <v>7</v>
          </cell>
        </row>
        <row r="806">
          <cell r="B806">
            <v>95455</v>
          </cell>
          <cell r="C806">
            <v>1.4849000000000001</v>
          </cell>
          <cell r="D806">
            <v>0.95609999999999995</v>
          </cell>
          <cell r="E806">
            <v>0.20330000000000001</v>
          </cell>
          <cell r="F806">
            <v>0.22570000000000001</v>
          </cell>
          <cell r="G806">
            <v>0.1</v>
          </cell>
          <cell r="H806">
            <v>2.1</v>
          </cell>
          <cell r="I806">
            <v>4.2</v>
          </cell>
          <cell r="J806">
            <v>7</v>
          </cell>
        </row>
        <row r="807">
          <cell r="B807">
            <v>0</v>
          </cell>
          <cell r="C807">
            <v>0</v>
          </cell>
          <cell r="D807">
            <v>0</v>
          </cell>
          <cell r="E807">
            <v>0</v>
          </cell>
          <cell r="F807">
            <v>0</v>
          </cell>
          <cell r="G807">
            <v>0</v>
          </cell>
          <cell r="H807">
            <v>2.1</v>
          </cell>
          <cell r="I807">
            <v>4.2</v>
          </cell>
          <cell r="J807">
            <v>7</v>
          </cell>
        </row>
        <row r="808">
          <cell r="B808">
            <v>0</v>
          </cell>
          <cell r="C808">
            <v>0</v>
          </cell>
          <cell r="D808">
            <v>0</v>
          </cell>
          <cell r="E808">
            <v>0</v>
          </cell>
          <cell r="F808">
            <v>0</v>
          </cell>
          <cell r="G808">
            <v>0</v>
          </cell>
          <cell r="H808">
            <v>2.1</v>
          </cell>
          <cell r="I808">
            <v>4.2</v>
          </cell>
          <cell r="J808">
            <v>7</v>
          </cell>
        </row>
        <row r="809">
          <cell r="B809">
            <v>0</v>
          </cell>
          <cell r="C809">
            <v>0</v>
          </cell>
          <cell r="D809">
            <v>0</v>
          </cell>
          <cell r="E809">
            <v>0</v>
          </cell>
          <cell r="F809">
            <v>0</v>
          </cell>
          <cell r="G809">
            <v>0</v>
          </cell>
          <cell r="H809">
            <v>2.1</v>
          </cell>
          <cell r="I809">
            <v>4.2</v>
          </cell>
          <cell r="J809">
            <v>7</v>
          </cell>
        </row>
        <row r="810">
          <cell r="B810">
            <v>0</v>
          </cell>
          <cell r="C810">
            <v>0</v>
          </cell>
          <cell r="D810">
            <v>0</v>
          </cell>
          <cell r="E810">
            <v>0</v>
          </cell>
          <cell r="F810">
            <v>0</v>
          </cell>
          <cell r="G810">
            <v>0</v>
          </cell>
          <cell r="H810">
            <v>2.1</v>
          </cell>
          <cell r="I810">
            <v>4.2</v>
          </cell>
          <cell r="J810">
            <v>7</v>
          </cell>
        </row>
        <row r="811">
          <cell r="B811">
            <v>0</v>
          </cell>
          <cell r="C811">
            <v>0</v>
          </cell>
          <cell r="D811">
            <v>0</v>
          </cell>
          <cell r="E811">
            <v>0</v>
          </cell>
          <cell r="F811">
            <v>0</v>
          </cell>
          <cell r="G811">
            <v>0</v>
          </cell>
          <cell r="H811">
            <v>2.1</v>
          </cell>
          <cell r="I811">
            <v>4.2</v>
          </cell>
          <cell r="J811">
            <v>7</v>
          </cell>
        </row>
        <row r="812">
          <cell r="B812">
            <v>0</v>
          </cell>
          <cell r="C812">
            <v>0</v>
          </cell>
          <cell r="D812">
            <v>0</v>
          </cell>
          <cell r="E812">
            <v>0</v>
          </cell>
          <cell r="F812">
            <v>0</v>
          </cell>
          <cell r="G812">
            <v>0</v>
          </cell>
          <cell r="H812">
            <v>2.1</v>
          </cell>
          <cell r="I812">
            <v>4.2</v>
          </cell>
          <cell r="J812">
            <v>7</v>
          </cell>
        </row>
        <row r="813">
          <cell r="B813">
            <v>0</v>
          </cell>
          <cell r="C813">
            <v>0</v>
          </cell>
          <cell r="D813">
            <v>0</v>
          </cell>
          <cell r="E813">
            <v>0</v>
          </cell>
          <cell r="F813">
            <v>0</v>
          </cell>
          <cell r="G813">
            <v>0</v>
          </cell>
          <cell r="H813">
            <v>2.1</v>
          </cell>
          <cell r="I813">
            <v>4.2</v>
          </cell>
          <cell r="J813">
            <v>7</v>
          </cell>
        </row>
        <row r="814">
          <cell r="B814">
            <v>0</v>
          </cell>
          <cell r="C814">
            <v>0</v>
          </cell>
          <cell r="D814">
            <v>0</v>
          </cell>
          <cell r="E814">
            <v>0</v>
          </cell>
          <cell r="F814">
            <v>0</v>
          </cell>
          <cell r="G814">
            <v>0</v>
          </cell>
          <cell r="H814">
            <v>2.1</v>
          </cell>
          <cell r="I814">
            <v>4.2</v>
          </cell>
          <cell r="J814">
            <v>7</v>
          </cell>
        </row>
        <row r="815">
          <cell r="B815">
            <v>0</v>
          </cell>
          <cell r="C815">
            <v>0</v>
          </cell>
          <cell r="D815">
            <v>0</v>
          </cell>
          <cell r="E815">
            <v>0</v>
          </cell>
          <cell r="F815">
            <v>0</v>
          </cell>
          <cell r="G815">
            <v>0</v>
          </cell>
          <cell r="H815">
            <v>2.1</v>
          </cell>
          <cell r="I815">
            <v>4.2</v>
          </cell>
          <cell r="J815">
            <v>7</v>
          </cell>
        </row>
        <row r="816">
          <cell r="B816">
            <v>0</v>
          </cell>
          <cell r="C816">
            <v>0</v>
          </cell>
          <cell r="D816">
            <v>0</v>
          </cell>
          <cell r="E816">
            <v>0</v>
          </cell>
          <cell r="F816">
            <v>0</v>
          </cell>
          <cell r="G816">
            <v>0</v>
          </cell>
          <cell r="H816">
            <v>2.1</v>
          </cell>
          <cell r="I816">
            <v>4.2</v>
          </cell>
          <cell r="J816">
            <v>7</v>
          </cell>
        </row>
        <row r="817">
          <cell r="B817">
            <v>0</v>
          </cell>
          <cell r="C817">
            <v>0</v>
          </cell>
          <cell r="D817">
            <v>0</v>
          </cell>
          <cell r="E817">
            <v>0</v>
          </cell>
          <cell r="F817">
            <v>0</v>
          </cell>
          <cell r="G817">
            <v>0</v>
          </cell>
          <cell r="H817">
            <v>2.1</v>
          </cell>
          <cell r="I817">
            <v>4.2</v>
          </cell>
          <cell r="J817">
            <v>7</v>
          </cell>
        </row>
        <row r="818">
          <cell r="B818">
            <v>0</v>
          </cell>
          <cell r="C818">
            <v>0</v>
          </cell>
          <cell r="D818">
            <v>0</v>
          </cell>
          <cell r="E818">
            <v>0</v>
          </cell>
          <cell r="F818">
            <v>0</v>
          </cell>
          <cell r="G818">
            <v>0</v>
          </cell>
          <cell r="I818">
            <v>4.2</v>
          </cell>
          <cell r="J818">
            <v>7</v>
          </cell>
        </row>
        <row r="819">
          <cell r="B819">
            <v>95455</v>
          </cell>
          <cell r="C819">
            <v>1.4849000000000001</v>
          </cell>
          <cell r="D819">
            <v>0.95609999999999995</v>
          </cell>
          <cell r="E819">
            <v>0.20330000000000001</v>
          </cell>
          <cell r="F819">
            <v>0.22570000000000001</v>
          </cell>
          <cell r="G819">
            <v>0.1</v>
          </cell>
          <cell r="J819">
            <v>7</v>
          </cell>
        </row>
        <row r="821">
          <cell r="B821" t="str">
            <v>Evolução FEC Conjunto Santo Amaro</v>
          </cell>
        </row>
        <row r="822">
          <cell r="B822" t="str">
            <v>CONSUM</v>
          </cell>
          <cell r="C822" t="str">
            <v>TOTAL</v>
          </cell>
          <cell r="D822" t="str">
            <v>NPROG</v>
          </cell>
          <cell r="E822" t="str">
            <v>PROG</v>
          </cell>
          <cell r="F822" t="str">
            <v>SUBT INT</v>
          </cell>
          <cell r="G822" t="str">
            <v>SUBT EXT</v>
          </cell>
          <cell r="H822" t="str">
            <v>Padrão Mensal = 2</v>
          </cell>
          <cell r="I822" t="str">
            <v>Padrão Trimestral = 3,6</v>
          </cell>
          <cell r="J822" t="str">
            <v>Padrão Anual = 6</v>
          </cell>
        </row>
        <row r="823">
          <cell r="B823">
            <v>175311</v>
          </cell>
          <cell r="C823">
            <v>0.62080000000000002</v>
          </cell>
          <cell r="D823">
            <v>0.61209999999999998</v>
          </cell>
          <cell r="E823">
            <v>4.4999999999999997E-3</v>
          </cell>
          <cell r="F823">
            <v>4.3E-3</v>
          </cell>
          <cell r="G823">
            <v>0</v>
          </cell>
          <cell r="H823">
            <v>2</v>
          </cell>
          <cell r="I823">
            <v>3.6</v>
          </cell>
          <cell r="J823">
            <v>6</v>
          </cell>
        </row>
        <row r="824">
          <cell r="B824">
            <v>175326</v>
          </cell>
          <cell r="C824">
            <v>0.33640000000000003</v>
          </cell>
          <cell r="D824">
            <v>0.316</v>
          </cell>
          <cell r="E824">
            <v>2.0400000000000001E-2</v>
          </cell>
          <cell r="F824">
            <v>0</v>
          </cell>
          <cell r="G824">
            <v>0</v>
          </cell>
          <cell r="H824">
            <v>2</v>
          </cell>
          <cell r="I824">
            <v>3.6</v>
          </cell>
          <cell r="J824">
            <v>6</v>
          </cell>
        </row>
        <row r="825">
          <cell r="B825">
            <v>174304</v>
          </cell>
          <cell r="C825">
            <v>0.50119999999999998</v>
          </cell>
          <cell r="D825">
            <v>0.34899999999999998</v>
          </cell>
          <cell r="E825">
            <v>3.2000000000000002E-3</v>
          </cell>
          <cell r="F825">
            <v>0.14910000000000001</v>
          </cell>
          <cell r="G825">
            <v>0</v>
          </cell>
          <cell r="H825">
            <v>2</v>
          </cell>
          <cell r="I825">
            <v>3.6</v>
          </cell>
          <cell r="J825">
            <v>6</v>
          </cell>
        </row>
        <row r="826">
          <cell r="B826">
            <v>174980</v>
          </cell>
          <cell r="C826">
            <v>1.4582999999999999</v>
          </cell>
          <cell r="D826">
            <v>1.2775000000000001</v>
          </cell>
          <cell r="E826">
            <v>2.81E-2</v>
          </cell>
          <cell r="F826">
            <v>0.15279999999999999</v>
          </cell>
          <cell r="G826">
            <v>0</v>
          </cell>
          <cell r="H826">
            <v>2</v>
          </cell>
          <cell r="I826">
            <v>3.6</v>
          </cell>
          <cell r="J826">
            <v>6</v>
          </cell>
        </row>
        <row r="827">
          <cell r="B827">
            <v>0</v>
          </cell>
          <cell r="C827">
            <v>0</v>
          </cell>
          <cell r="D827">
            <v>0</v>
          </cell>
          <cell r="E827">
            <v>0</v>
          </cell>
          <cell r="F827">
            <v>0</v>
          </cell>
          <cell r="G827">
            <v>0</v>
          </cell>
          <cell r="H827">
            <v>2</v>
          </cell>
          <cell r="I827">
            <v>3.6</v>
          </cell>
          <cell r="J827">
            <v>6</v>
          </cell>
        </row>
        <row r="828">
          <cell r="B828">
            <v>0</v>
          </cell>
          <cell r="C828">
            <v>0</v>
          </cell>
          <cell r="D828">
            <v>0</v>
          </cell>
          <cell r="E828">
            <v>0</v>
          </cell>
          <cell r="F828">
            <v>0</v>
          </cell>
          <cell r="G828">
            <v>0</v>
          </cell>
          <cell r="H828">
            <v>2</v>
          </cell>
          <cell r="I828">
            <v>3.6</v>
          </cell>
          <cell r="J828">
            <v>6</v>
          </cell>
        </row>
        <row r="829">
          <cell r="B829">
            <v>0</v>
          </cell>
          <cell r="C829">
            <v>0</v>
          </cell>
          <cell r="D829">
            <v>0</v>
          </cell>
          <cell r="E829">
            <v>0</v>
          </cell>
          <cell r="F829">
            <v>0</v>
          </cell>
          <cell r="G829">
            <v>0</v>
          </cell>
          <cell r="H829">
            <v>2</v>
          </cell>
          <cell r="I829">
            <v>3.6</v>
          </cell>
          <cell r="J829">
            <v>6</v>
          </cell>
        </row>
        <row r="830">
          <cell r="B830">
            <v>0</v>
          </cell>
          <cell r="C830">
            <v>0</v>
          </cell>
          <cell r="D830">
            <v>0</v>
          </cell>
          <cell r="E830">
            <v>0</v>
          </cell>
          <cell r="F830">
            <v>0</v>
          </cell>
          <cell r="G830">
            <v>0</v>
          </cell>
          <cell r="H830">
            <v>2</v>
          </cell>
          <cell r="I830">
            <v>3.6</v>
          </cell>
          <cell r="J830">
            <v>6</v>
          </cell>
        </row>
        <row r="831">
          <cell r="B831">
            <v>0</v>
          </cell>
          <cell r="C831">
            <v>0</v>
          </cell>
          <cell r="D831">
            <v>0</v>
          </cell>
          <cell r="E831">
            <v>0</v>
          </cell>
          <cell r="F831">
            <v>0</v>
          </cell>
          <cell r="G831">
            <v>0</v>
          </cell>
          <cell r="H831">
            <v>2</v>
          </cell>
          <cell r="I831">
            <v>3.6</v>
          </cell>
          <cell r="J831">
            <v>6</v>
          </cell>
        </row>
        <row r="832">
          <cell r="B832">
            <v>0</v>
          </cell>
          <cell r="C832">
            <v>0</v>
          </cell>
          <cell r="D832">
            <v>0</v>
          </cell>
          <cell r="E832">
            <v>0</v>
          </cell>
          <cell r="F832">
            <v>0</v>
          </cell>
          <cell r="G832">
            <v>0</v>
          </cell>
          <cell r="H832">
            <v>2</v>
          </cell>
          <cell r="I832">
            <v>3.6</v>
          </cell>
          <cell r="J832">
            <v>6</v>
          </cell>
        </row>
        <row r="833">
          <cell r="B833">
            <v>0</v>
          </cell>
          <cell r="C833">
            <v>0</v>
          </cell>
          <cell r="D833">
            <v>0</v>
          </cell>
          <cell r="E833">
            <v>0</v>
          </cell>
          <cell r="F833">
            <v>0</v>
          </cell>
          <cell r="G833">
            <v>0</v>
          </cell>
          <cell r="H833">
            <v>2</v>
          </cell>
          <cell r="I833">
            <v>3.6</v>
          </cell>
          <cell r="J833">
            <v>6</v>
          </cell>
        </row>
        <row r="834">
          <cell r="B834">
            <v>0</v>
          </cell>
          <cell r="C834">
            <v>0</v>
          </cell>
          <cell r="D834">
            <v>0</v>
          </cell>
          <cell r="E834">
            <v>0</v>
          </cell>
          <cell r="F834">
            <v>0</v>
          </cell>
          <cell r="G834">
            <v>0</v>
          </cell>
          <cell r="H834">
            <v>2</v>
          </cell>
          <cell r="I834">
            <v>3.6</v>
          </cell>
          <cell r="J834">
            <v>6</v>
          </cell>
        </row>
        <row r="835">
          <cell r="B835">
            <v>0</v>
          </cell>
          <cell r="C835">
            <v>0</v>
          </cell>
          <cell r="D835">
            <v>0</v>
          </cell>
          <cell r="E835">
            <v>0</v>
          </cell>
          <cell r="F835">
            <v>0</v>
          </cell>
          <cell r="G835">
            <v>0</v>
          </cell>
          <cell r="H835">
            <v>2</v>
          </cell>
          <cell r="I835">
            <v>3.6</v>
          </cell>
          <cell r="J835">
            <v>6</v>
          </cell>
        </row>
        <row r="836">
          <cell r="B836">
            <v>0</v>
          </cell>
          <cell r="C836">
            <v>0</v>
          </cell>
          <cell r="D836">
            <v>0</v>
          </cell>
          <cell r="E836">
            <v>0</v>
          </cell>
          <cell r="F836">
            <v>0</v>
          </cell>
          <cell r="G836">
            <v>0</v>
          </cell>
          <cell r="H836">
            <v>2</v>
          </cell>
          <cell r="I836">
            <v>3.6</v>
          </cell>
          <cell r="J836">
            <v>6</v>
          </cell>
        </row>
        <row r="837">
          <cell r="B837">
            <v>0</v>
          </cell>
          <cell r="C837">
            <v>0</v>
          </cell>
          <cell r="D837">
            <v>0</v>
          </cell>
          <cell r="E837">
            <v>0</v>
          </cell>
          <cell r="F837">
            <v>0</v>
          </cell>
          <cell r="G837">
            <v>0</v>
          </cell>
          <cell r="H837">
            <v>2</v>
          </cell>
          <cell r="I837">
            <v>3.6</v>
          </cell>
          <cell r="J837">
            <v>6</v>
          </cell>
        </row>
        <row r="838">
          <cell r="B838">
            <v>0</v>
          </cell>
          <cell r="C838">
            <v>0</v>
          </cell>
          <cell r="D838">
            <v>0</v>
          </cell>
          <cell r="E838">
            <v>0</v>
          </cell>
          <cell r="F838">
            <v>0</v>
          </cell>
          <cell r="G838">
            <v>0</v>
          </cell>
          <cell r="I838">
            <v>3.6</v>
          </cell>
          <cell r="J838">
            <v>6</v>
          </cell>
        </row>
        <row r="839">
          <cell r="B839">
            <v>174980</v>
          </cell>
          <cell r="C839">
            <v>1.4582999999999999</v>
          </cell>
          <cell r="D839">
            <v>1.2775000000000001</v>
          </cell>
          <cell r="E839">
            <v>2.81E-2</v>
          </cell>
          <cell r="F839">
            <v>0.15279999999999999</v>
          </cell>
          <cell r="G839">
            <v>0</v>
          </cell>
          <cell r="J839">
            <v>6</v>
          </cell>
        </row>
        <row r="841">
          <cell r="B841" t="str">
            <v>Evolução FEC Conjunto Santo André</v>
          </cell>
        </row>
        <row r="842">
          <cell r="B842" t="str">
            <v>CONSUM</v>
          </cell>
          <cell r="C842" t="str">
            <v>TOTAL</v>
          </cell>
          <cell r="D842" t="str">
            <v>NPROG</v>
          </cell>
          <cell r="E842" t="str">
            <v>PROG</v>
          </cell>
          <cell r="F842" t="str">
            <v>SUBT INT</v>
          </cell>
          <cell r="G842" t="str">
            <v>SUBT EXT</v>
          </cell>
          <cell r="H842" t="str">
            <v>Padrão Mensal = 2</v>
          </cell>
          <cell r="I842" t="str">
            <v>Padrão Trimestral = 3</v>
          </cell>
          <cell r="J842" t="str">
            <v>Padrão Anual = 5</v>
          </cell>
        </row>
        <row r="843">
          <cell r="B843">
            <v>219348</v>
          </cell>
          <cell r="C843">
            <v>0.32850000000000001</v>
          </cell>
          <cell r="D843">
            <v>0.27060000000000001</v>
          </cell>
          <cell r="E843">
            <v>2.9700000000000001E-2</v>
          </cell>
          <cell r="F843">
            <v>2.81E-2</v>
          </cell>
          <cell r="G843">
            <v>0</v>
          </cell>
          <cell r="H843">
            <v>2</v>
          </cell>
          <cell r="I843">
            <v>3</v>
          </cell>
          <cell r="J843">
            <v>5</v>
          </cell>
        </row>
        <row r="844">
          <cell r="B844">
            <v>218923</v>
          </cell>
          <cell r="C844">
            <v>0.47819999999999996</v>
          </cell>
          <cell r="D844">
            <v>0.2666</v>
          </cell>
          <cell r="E844">
            <v>7.1000000000000004E-3</v>
          </cell>
          <cell r="F844">
            <v>0.20449999999999999</v>
          </cell>
          <cell r="G844">
            <v>0</v>
          </cell>
          <cell r="H844">
            <v>2</v>
          </cell>
          <cell r="I844">
            <v>3</v>
          </cell>
          <cell r="J844">
            <v>5</v>
          </cell>
        </row>
        <row r="845">
          <cell r="B845">
            <v>218995</v>
          </cell>
          <cell r="C845">
            <v>0.3599</v>
          </cell>
          <cell r="D845">
            <v>0.22439999999999999</v>
          </cell>
          <cell r="E845">
            <v>3.8E-3</v>
          </cell>
          <cell r="F845">
            <v>0.13170000000000001</v>
          </cell>
          <cell r="G845">
            <v>0</v>
          </cell>
          <cell r="H845">
            <v>2</v>
          </cell>
          <cell r="I845">
            <v>3</v>
          </cell>
          <cell r="J845">
            <v>5</v>
          </cell>
        </row>
        <row r="846">
          <cell r="B846">
            <v>219089</v>
          </cell>
          <cell r="C846">
            <v>1.1665000000000001</v>
          </cell>
          <cell r="D846">
            <v>0.76160000000000005</v>
          </cell>
          <cell r="E846">
            <v>4.0599999999999997E-2</v>
          </cell>
          <cell r="F846">
            <v>0.36409999999999998</v>
          </cell>
          <cell r="G846">
            <v>0</v>
          </cell>
          <cell r="H846">
            <v>2</v>
          </cell>
          <cell r="I846">
            <v>3</v>
          </cell>
          <cell r="J846">
            <v>5</v>
          </cell>
        </row>
        <row r="847">
          <cell r="B847">
            <v>0</v>
          </cell>
          <cell r="C847">
            <v>0</v>
          </cell>
          <cell r="D847">
            <v>0</v>
          </cell>
          <cell r="E847">
            <v>0</v>
          </cell>
          <cell r="F847">
            <v>0</v>
          </cell>
          <cell r="G847">
            <v>0</v>
          </cell>
          <cell r="H847">
            <v>2</v>
          </cell>
          <cell r="I847">
            <v>3</v>
          </cell>
          <cell r="J847">
            <v>5</v>
          </cell>
        </row>
        <row r="848">
          <cell r="B848">
            <v>0</v>
          </cell>
          <cell r="C848">
            <v>0</v>
          </cell>
          <cell r="D848">
            <v>0</v>
          </cell>
          <cell r="E848">
            <v>0</v>
          </cell>
          <cell r="F848">
            <v>0</v>
          </cell>
          <cell r="G848">
            <v>0</v>
          </cell>
          <cell r="H848">
            <v>2</v>
          </cell>
          <cell r="I848">
            <v>3</v>
          </cell>
          <cell r="J848">
            <v>5</v>
          </cell>
        </row>
        <row r="849">
          <cell r="B849">
            <v>0</v>
          </cell>
          <cell r="C849">
            <v>0</v>
          </cell>
          <cell r="D849">
            <v>0</v>
          </cell>
          <cell r="E849">
            <v>0</v>
          </cell>
          <cell r="F849">
            <v>0</v>
          </cell>
          <cell r="G849">
            <v>0</v>
          </cell>
          <cell r="H849">
            <v>2</v>
          </cell>
          <cell r="I849">
            <v>3</v>
          </cell>
          <cell r="J849">
            <v>5</v>
          </cell>
        </row>
        <row r="850">
          <cell r="B850">
            <v>0</v>
          </cell>
          <cell r="C850">
            <v>0</v>
          </cell>
          <cell r="D850">
            <v>0</v>
          </cell>
          <cell r="E850">
            <v>0</v>
          </cell>
          <cell r="F850">
            <v>0</v>
          </cell>
          <cell r="G850">
            <v>0</v>
          </cell>
          <cell r="H850">
            <v>2</v>
          </cell>
          <cell r="I850">
            <v>3</v>
          </cell>
          <cell r="J850">
            <v>5</v>
          </cell>
        </row>
        <row r="851">
          <cell r="B851">
            <v>0</v>
          </cell>
          <cell r="C851">
            <v>0</v>
          </cell>
          <cell r="D851">
            <v>0</v>
          </cell>
          <cell r="E851">
            <v>0</v>
          </cell>
          <cell r="F851">
            <v>0</v>
          </cell>
          <cell r="G851">
            <v>0</v>
          </cell>
          <cell r="H851">
            <v>2</v>
          </cell>
          <cell r="I851">
            <v>3</v>
          </cell>
          <cell r="J851">
            <v>5</v>
          </cell>
        </row>
        <row r="852">
          <cell r="B852">
            <v>0</v>
          </cell>
          <cell r="C852">
            <v>0</v>
          </cell>
          <cell r="D852">
            <v>0</v>
          </cell>
          <cell r="E852">
            <v>0</v>
          </cell>
          <cell r="F852">
            <v>0</v>
          </cell>
          <cell r="G852">
            <v>0</v>
          </cell>
          <cell r="H852">
            <v>2</v>
          </cell>
          <cell r="I852">
            <v>3</v>
          </cell>
          <cell r="J852">
            <v>5</v>
          </cell>
        </row>
        <row r="853">
          <cell r="B853">
            <v>0</v>
          </cell>
          <cell r="C853">
            <v>0</v>
          </cell>
          <cell r="D853">
            <v>0</v>
          </cell>
          <cell r="E853">
            <v>0</v>
          </cell>
          <cell r="F853">
            <v>0</v>
          </cell>
          <cell r="G853">
            <v>0</v>
          </cell>
          <cell r="H853">
            <v>2</v>
          </cell>
          <cell r="I853">
            <v>3</v>
          </cell>
          <cell r="J853">
            <v>5</v>
          </cell>
        </row>
        <row r="854">
          <cell r="B854">
            <v>0</v>
          </cell>
          <cell r="C854">
            <v>0</v>
          </cell>
          <cell r="D854">
            <v>0</v>
          </cell>
          <cell r="E854">
            <v>0</v>
          </cell>
          <cell r="F854">
            <v>0</v>
          </cell>
          <cell r="G854">
            <v>0</v>
          </cell>
          <cell r="H854">
            <v>2</v>
          </cell>
          <cell r="I854">
            <v>3</v>
          </cell>
          <cell r="J854">
            <v>5</v>
          </cell>
        </row>
        <row r="855">
          <cell r="B855">
            <v>0</v>
          </cell>
          <cell r="C855">
            <v>0</v>
          </cell>
          <cell r="D855">
            <v>0</v>
          </cell>
          <cell r="E855">
            <v>0</v>
          </cell>
          <cell r="F855">
            <v>0</v>
          </cell>
          <cell r="G855">
            <v>0</v>
          </cell>
          <cell r="H855">
            <v>2</v>
          </cell>
          <cell r="I855">
            <v>3</v>
          </cell>
          <cell r="J855">
            <v>5</v>
          </cell>
        </row>
        <row r="856">
          <cell r="B856">
            <v>0</v>
          </cell>
          <cell r="C856">
            <v>0</v>
          </cell>
          <cell r="D856">
            <v>0</v>
          </cell>
          <cell r="E856">
            <v>0</v>
          </cell>
          <cell r="F856">
            <v>0</v>
          </cell>
          <cell r="G856">
            <v>0</v>
          </cell>
          <cell r="H856">
            <v>2</v>
          </cell>
          <cell r="I856">
            <v>3</v>
          </cell>
          <cell r="J856">
            <v>5</v>
          </cell>
        </row>
        <row r="857">
          <cell r="B857">
            <v>0</v>
          </cell>
          <cell r="C857">
            <v>0</v>
          </cell>
          <cell r="D857">
            <v>0</v>
          </cell>
          <cell r="E857">
            <v>0</v>
          </cell>
          <cell r="F857">
            <v>0</v>
          </cell>
          <cell r="G857">
            <v>0</v>
          </cell>
          <cell r="H857">
            <v>2</v>
          </cell>
          <cell r="I857">
            <v>3</v>
          </cell>
          <cell r="J857">
            <v>5</v>
          </cell>
        </row>
        <row r="858">
          <cell r="B858">
            <v>0</v>
          </cell>
          <cell r="C858">
            <v>0</v>
          </cell>
          <cell r="D858">
            <v>0</v>
          </cell>
          <cell r="E858">
            <v>0</v>
          </cell>
          <cell r="F858">
            <v>0</v>
          </cell>
          <cell r="G858">
            <v>0</v>
          </cell>
          <cell r="I858">
            <v>3</v>
          </cell>
          <cell r="J858">
            <v>5</v>
          </cell>
        </row>
        <row r="859">
          <cell r="B859">
            <v>219089</v>
          </cell>
          <cell r="C859">
            <v>1.1665000000000001</v>
          </cell>
          <cell r="D859">
            <v>0.76160000000000005</v>
          </cell>
          <cell r="E859">
            <v>4.0599999999999997E-2</v>
          </cell>
          <cell r="F859">
            <v>0.36409999999999998</v>
          </cell>
          <cell r="G859">
            <v>0</v>
          </cell>
          <cell r="J859">
            <v>5</v>
          </cell>
        </row>
        <row r="861">
          <cell r="B861" t="str">
            <v>Evolução FEC Conjunto Santo André - Represa</v>
          </cell>
        </row>
        <row r="862">
          <cell r="B862" t="str">
            <v>CONSUM</v>
          </cell>
          <cell r="C862" t="str">
            <v>TOTAL</v>
          </cell>
          <cell r="D862" t="str">
            <v>NPROG</v>
          </cell>
          <cell r="E862" t="str">
            <v>PROG</v>
          </cell>
          <cell r="F862" t="str">
            <v>SUBT INT</v>
          </cell>
          <cell r="G862" t="str">
            <v>SUBT EXT</v>
          </cell>
          <cell r="H862" t="str">
            <v>Padrão Mensal = 3</v>
          </cell>
          <cell r="I862" t="str">
            <v>Padrão Trimestral = 6</v>
          </cell>
          <cell r="J862" t="str">
            <v>Padrão Anual = 10</v>
          </cell>
        </row>
        <row r="863">
          <cell r="B863">
            <v>6844</v>
          </cell>
          <cell r="C863">
            <v>1.3204</v>
          </cell>
          <cell r="D863">
            <v>1.2886</v>
          </cell>
          <cell r="E863">
            <v>3.1899999999999998E-2</v>
          </cell>
          <cell r="F863">
            <v>0</v>
          </cell>
          <cell r="G863">
            <v>0</v>
          </cell>
          <cell r="H863">
            <v>3</v>
          </cell>
          <cell r="I863">
            <v>6</v>
          </cell>
          <cell r="J863">
            <v>10</v>
          </cell>
        </row>
        <row r="864">
          <cell r="B864">
            <v>6830</v>
          </cell>
          <cell r="C864">
            <v>3.2622</v>
          </cell>
          <cell r="D864">
            <v>3.0789</v>
          </cell>
          <cell r="E864">
            <v>9.7000000000000003E-3</v>
          </cell>
          <cell r="F864">
            <v>0.1736</v>
          </cell>
          <cell r="G864">
            <v>0</v>
          </cell>
          <cell r="H864">
            <v>3</v>
          </cell>
          <cell r="I864">
            <v>6</v>
          </cell>
          <cell r="J864">
            <v>10</v>
          </cell>
        </row>
        <row r="865">
          <cell r="B865">
            <v>6778</v>
          </cell>
          <cell r="C865">
            <v>0.46610000000000001</v>
          </cell>
          <cell r="D865">
            <v>0.46610000000000001</v>
          </cell>
          <cell r="E865">
            <v>0</v>
          </cell>
          <cell r="F865">
            <v>0</v>
          </cell>
          <cell r="G865">
            <v>0</v>
          </cell>
          <cell r="H865">
            <v>3</v>
          </cell>
          <cell r="I865">
            <v>6</v>
          </cell>
          <cell r="J865">
            <v>10</v>
          </cell>
        </row>
        <row r="866">
          <cell r="B866">
            <v>6817</v>
          </cell>
          <cell r="C866">
            <v>5.0575000000000001</v>
          </cell>
          <cell r="D866">
            <v>4.8418999999999999</v>
          </cell>
          <cell r="E866">
            <v>4.1700000000000001E-2</v>
          </cell>
          <cell r="F866">
            <v>0.1739</v>
          </cell>
          <cell r="G866">
            <v>0</v>
          </cell>
          <cell r="H866">
            <v>3</v>
          </cell>
          <cell r="I866">
            <v>6</v>
          </cell>
          <cell r="J866">
            <v>10</v>
          </cell>
        </row>
        <row r="867">
          <cell r="B867">
            <v>0</v>
          </cell>
          <cell r="C867">
            <v>0</v>
          </cell>
          <cell r="D867">
            <v>0</v>
          </cell>
          <cell r="E867">
            <v>0</v>
          </cell>
          <cell r="F867">
            <v>0</v>
          </cell>
          <cell r="G867">
            <v>0</v>
          </cell>
          <cell r="H867">
            <v>3</v>
          </cell>
          <cell r="I867">
            <v>6</v>
          </cell>
          <cell r="J867">
            <v>10</v>
          </cell>
        </row>
        <row r="868">
          <cell r="B868">
            <v>0</v>
          </cell>
          <cell r="C868">
            <v>0</v>
          </cell>
          <cell r="D868">
            <v>0</v>
          </cell>
          <cell r="E868">
            <v>0</v>
          </cell>
          <cell r="F868">
            <v>0</v>
          </cell>
          <cell r="G868">
            <v>0</v>
          </cell>
          <cell r="H868">
            <v>3</v>
          </cell>
          <cell r="I868">
            <v>6</v>
          </cell>
          <cell r="J868">
            <v>10</v>
          </cell>
        </row>
        <row r="869">
          <cell r="B869">
            <v>0</v>
          </cell>
          <cell r="C869">
            <v>0</v>
          </cell>
          <cell r="D869">
            <v>0</v>
          </cell>
          <cell r="E869">
            <v>0</v>
          </cell>
          <cell r="F869">
            <v>0</v>
          </cell>
          <cell r="G869">
            <v>0</v>
          </cell>
          <cell r="H869">
            <v>3</v>
          </cell>
          <cell r="I869">
            <v>6</v>
          </cell>
          <cell r="J869">
            <v>10</v>
          </cell>
        </row>
        <row r="870">
          <cell r="B870">
            <v>0</v>
          </cell>
          <cell r="C870">
            <v>0</v>
          </cell>
          <cell r="D870">
            <v>0</v>
          </cell>
          <cell r="E870">
            <v>0</v>
          </cell>
          <cell r="F870">
            <v>0</v>
          </cell>
          <cell r="G870">
            <v>0</v>
          </cell>
          <cell r="H870">
            <v>3</v>
          </cell>
          <cell r="I870">
            <v>6</v>
          </cell>
          <cell r="J870">
            <v>10</v>
          </cell>
        </row>
        <row r="871">
          <cell r="B871">
            <v>0</v>
          </cell>
          <cell r="C871">
            <v>0</v>
          </cell>
          <cell r="D871">
            <v>0</v>
          </cell>
          <cell r="E871">
            <v>0</v>
          </cell>
          <cell r="F871">
            <v>0</v>
          </cell>
          <cell r="G871">
            <v>0</v>
          </cell>
          <cell r="H871">
            <v>3</v>
          </cell>
          <cell r="I871">
            <v>6</v>
          </cell>
          <cell r="J871">
            <v>10</v>
          </cell>
        </row>
        <row r="872">
          <cell r="B872">
            <v>0</v>
          </cell>
          <cell r="C872">
            <v>0</v>
          </cell>
          <cell r="D872">
            <v>0</v>
          </cell>
          <cell r="E872">
            <v>0</v>
          </cell>
          <cell r="F872">
            <v>0</v>
          </cell>
          <cell r="G872">
            <v>0</v>
          </cell>
          <cell r="H872">
            <v>3</v>
          </cell>
          <cell r="I872">
            <v>6</v>
          </cell>
          <cell r="J872">
            <v>10</v>
          </cell>
        </row>
        <row r="873">
          <cell r="B873">
            <v>0</v>
          </cell>
          <cell r="C873">
            <v>0</v>
          </cell>
          <cell r="D873">
            <v>0</v>
          </cell>
          <cell r="E873">
            <v>0</v>
          </cell>
          <cell r="F873">
            <v>0</v>
          </cell>
          <cell r="G873">
            <v>0</v>
          </cell>
          <cell r="H873">
            <v>3</v>
          </cell>
          <cell r="I873">
            <v>6</v>
          </cell>
          <cell r="J873">
            <v>10</v>
          </cell>
        </row>
        <row r="874">
          <cell r="B874">
            <v>0</v>
          </cell>
          <cell r="C874">
            <v>0</v>
          </cell>
          <cell r="D874">
            <v>0</v>
          </cell>
          <cell r="E874">
            <v>0</v>
          </cell>
          <cell r="F874">
            <v>0</v>
          </cell>
          <cell r="G874">
            <v>0</v>
          </cell>
          <cell r="H874">
            <v>3</v>
          </cell>
          <cell r="I874">
            <v>6</v>
          </cell>
          <cell r="J874">
            <v>10</v>
          </cell>
        </row>
        <row r="875">
          <cell r="B875">
            <v>0</v>
          </cell>
          <cell r="C875">
            <v>0</v>
          </cell>
          <cell r="D875">
            <v>0</v>
          </cell>
          <cell r="E875">
            <v>0</v>
          </cell>
          <cell r="F875">
            <v>0</v>
          </cell>
          <cell r="G875">
            <v>0</v>
          </cell>
          <cell r="H875">
            <v>3</v>
          </cell>
          <cell r="I875">
            <v>6</v>
          </cell>
          <cell r="J875">
            <v>10</v>
          </cell>
        </row>
        <row r="876">
          <cell r="B876">
            <v>0</v>
          </cell>
          <cell r="C876">
            <v>0</v>
          </cell>
          <cell r="D876">
            <v>0</v>
          </cell>
          <cell r="E876">
            <v>0</v>
          </cell>
          <cell r="F876">
            <v>0</v>
          </cell>
          <cell r="G876">
            <v>0</v>
          </cell>
          <cell r="H876">
            <v>3</v>
          </cell>
          <cell r="I876">
            <v>6</v>
          </cell>
          <cell r="J876">
            <v>10</v>
          </cell>
        </row>
        <row r="877">
          <cell r="B877">
            <v>0</v>
          </cell>
          <cell r="C877">
            <v>0</v>
          </cell>
          <cell r="D877">
            <v>0</v>
          </cell>
          <cell r="E877">
            <v>0</v>
          </cell>
          <cell r="F877">
            <v>0</v>
          </cell>
          <cell r="G877">
            <v>0</v>
          </cell>
          <cell r="H877">
            <v>3</v>
          </cell>
          <cell r="I877">
            <v>6</v>
          </cell>
          <cell r="J877">
            <v>10</v>
          </cell>
        </row>
        <row r="878">
          <cell r="B878">
            <v>0</v>
          </cell>
          <cell r="C878">
            <v>0</v>
          </cell>
          <cell r="D878">
            <v>0</v>
          </cell>
          <cell r="E878">
            <v>0</v>
          </cell>
          <cell r="F878">
            <v>0</v>
          </cell>
          <cell r="G878">
            <v>0</v>
          </cell>
          <cell r="I878">
            <v>6</v>
          </cell>
          <cell r="J878">
            <v>10</v>
          </cell>
        </row>
        <row r="879">
          <cell r="B879">
            <v>6817</v>
          </cell>
          <cell r="C879">
            <v>5.0575000000000001</v>
          </cell>
          <cell r="D879">
            <v>4.8418999999999999</v>
          </cell>
          <cell r="E879">
            <v>4.1700000000000001E-2</v>
          </cell>
          <cell r="F879">
            <v>0.1739</v>
          </cell>
          <cell r="G879">
            <v>0</v>
          </cell>
          <cell r="J879">
            <v>10</v>
          </cell>
        </row>
        <row r="881">
          <cell r="B881" t="str">
            <v>Evolução FEC Conjunto São Bernardo do Campo</v>
          </cell>
        </row>
        <row r="882">
          <cell r="B882" t="str">
            <v>CONSUM</v>
          </cell>
          <cell r="C882" t="str">
            <v>TOTAL</v>
          </cell>
          <cell r="D882" t="str">
            <v>NPROG</v>
          </cell>
          <cell r="E882" t="str">
            <v>PROG</v>
          </cell>
          <cell r="F882" t="str">
            <v>SUBT INT</v>
          </cell>
          <cell r="G882" t="str">
            <v>SUBT EXT</v>
          </cell>
          <cell r="H882" t="str">
            <v>Padrão Mensal = 2</v>
          </cell>
          <cell r="I882" t="str">
            <v>Padrão Trimestral = 3,6</v>
          </cell>
          <cell r="J882" t="str">
            <v>Padrão Anual = 6</v>
          </cell>
        </row>
        <row r="883">
          <cell r="B883">
            <v>120316</v>
          </cell>
          <cell r="C883">
            <v>0.75549999999999995</v>
          </cell>
          <cell r="D883">
            <v>0.49669999999999997</v>
          </cell>
          <cell r="E883">
            <v>7.1000000000000004E-3</v>
          </cell>
          <cell r="F883">
            <v>0.1739</v>
          </cell>
          <cell r="G883">
            <v>7.7799999999999994E-2</v>
          </cell>
          <cell r="H883">
            <v>2</v>
          </cell>
          <cell r="I883">
            <v>3.6</v>
          </cell>
          <cell r="J883">
            <v>6</v>
          </cell>
        </row>
        <row r="884">
          <cell r="B884">
            <v>120543</v>
          </cell>
          <cell r="C884">
            <v>0.70830000000000004</v>
          </cell>
          <cell r="D884">
            <v>0.442</v>
          </cell>
          <cell r="E884">
            <v>7.4000000000000003E-3</v>
          </cell>
          <cell r="F884">
            <v>0.25890000000000002</v>
          </cell>
          <cell r="G884">
            <v>0</v>
          </cell>
          <cell r="H884">
            <v>2</v>
          </cell>
          <cell r="I884">
            <v>3.6</v>
          </cell>
          <cell r="J884">
            <v>6</v>
          </cell>
        </row>
        <row r="885">
          <cell r="B885">
            <v>120483</v>
          </cell>
          <cell r="C885">
            <v>0.10829999999999999</v>
          </cell>
          <cell r="D885">
            <v>0.1066</v>
          </cell>
          <cell r="E885">
            <v>1.6999999999999999E-3</v>
          </cell>
          <cell r="F885">
            <v>0</v>
          </cell>
          <cell r="G885">
            <v>0</v>
          </cell>
          <cell r="H885">
            <v>2</v>
          </cell>
          <cell r="I885">
            <v>3.6</v>
          </cell>
          <cell r="J885">
            <v>6</v>
          </cell>
        </row>
        <row r="886">
          <cell r="B886">
            <v>120447</v>
          </cell>
          <cell r="C886">
            <v>1.5719000000000001</v>
          </cell>
          <cell r="D886">
            <v>1.0450999999999999</v>
          </cell>
          <cell r="E886">
            <v>1.6199999999999999E-2</v>
          </cell>
          <cell r="F886">
            <v>0.43280000000000002</v>
          </cell>
          <cell r="G886">
            <v>7.7700000000000005E-2</v>
          </cell>
          <cell r="H886">
            <v>2</v>
          </cell>
          <cell r="I886">
            <v>3.6</v>
          </cell>
          <cell r="J886">
            <v>6</v>
          </cell>
        </row>
        <row r="887">
          <cell r="B887">
            <v>0</v>
          </cell>
          <cell r="C887">
            <v>0</v>
          </cell>
          <cell r="D887">
            <v>0</v>
          </cell>
          <cell r="E887">
            <v>0</v>
          </cell>
          <cell r="F887">
            <v>0</v>
          </cell>
          <cell r="G887">
            <v>0</v>
          </cell>
          <cell r="H887">
            <v>2</v>
          </cell>
          <cell r="I887">
            <v>3.6</v>
          </cell>
          <cell r="J887">
            <v>6</v>
          </cell>
        </row>
        <row r="888">
          <cell r="B888">
            <v>0</v>
          </cell>
          <cell r="C888">
            <v>0</v>
          </cell>
          <cell r="D888">
            <v>0</v>
          </cell>
          <cell r="E888">
            <v>0</v>
          </cell>
          <cell r="F888">
            <v>0</v>
          </cell>
          <cell r="G888">
            <v>0</v>
          </cell>
          <cell r="H888">
            <v>2</v>
          </cell>
          <cell r="I888">
            <v>3.6</v>
          </cell>
          <cell r="J888">
            <v>6</v>
          </cell>
        </row>
        <row r="889">
          <cell r="B889">
            <v>0</v>
          </cell>
          <cell r="C889">
            <v>0</v>
          </cell>
          <cell r="D889">
            <v>0</v>
          </cell>
          <cell r="E889">
            <v>0</v>
          </cell>
          <cell r="F889">
            <v>0</v>
          </cell>
          <cell r="G889">
            <v>0</v>
          </cell>
          <cell r="H889">
            <v>2</v>
          </cell>
          <cell r="I889">
            <v>3.6</v>
          </cell>
          <cell r="J889">
            <v>6</v>
          </cell>
        </row>
        <row r="890">
          <cell r="B890">
            <v>0</v>
          </cell>
          <cell r="C890">
            <v>0</v>
          </cell>
          <cell r="D890">
            <v>0</v>
          </cell>
          <cell r="E890">
            <v>0</v>
          </cell>
          <cell r="F890">
            <v>0</v>
          </cell>
          <cell r="G890">
            <v>0</v>
          </cell>
          <cell r="H890">
            <v>2</v>
          </cell>
          <cell r="I890">
            <v>3.6</v>
          </cell>
          <cell r="J890">
            <v>6</v>
          </cell>
        </row>
        <row r="891">
          <cell r="B891">
            <v>0</v>
          </cell>
          <cell r="C891">
            <v>0</v>
          </cell>
          <cell r="D891">
            <v>0</v>
          </cell>
          <cell r="E891">
            <v>0</v>
          </cell>
          <cell r="F891">
            <v>0</v>
          </cell>
          <cell r="G891">
            <v>0</v>
          </cell>
          <cell r="H891">
            <v>2</v>
          </cell>
          <cell r="I891">
            <v>3.6</v>
          </cell>
          <cell r="J891">
            <v>6</v>
          </cell>
        </row>
        <row r="892">
          <cell r="B892">
            <v>0</v>
          </cell>
          <cell r="C892">
            <v>0</v>
          </cell>
          <cell r="D892">
            <v>0</v>
          </cell>
          <cell r="E892">
            <v>0</v>
          </cell>
          <cell r="F892">
            <v>0</v>
          </cell>
          <cell r="G892">
            <v>0</v>
          </cell>
          <cell r="H892">
            <v>2</v>
          </cell>
          <cell r="I892">
            <v>3.6</v>
          </cell>
          <cell r="J892">
            <v>6</v>
          </cell>
        </row>
        <row r="893">
          <cell r="B893">
            <v>0</v>
          </cell>
          <cell r="C893">
            <v>0</v>
          </cell>
          <cell r="D893">
            <v>0</v>
          </cell>
          <cell r="E893">
            <v>0</v>
          </cell>
          <cell r="F893">
            <v>0</v>
          </cell>
          <cell r="G893">
            <v>0</v>
          </cell>
          <cell r="H893">
            <v>2</v>
          </cell>
          <cell r="I893">
            <v>3.6</v>
          </cell>
          <cell r="J893">
            <v>6</v>
          </cell>
        </row>
        <row r="894">
          <cell r="B894">
            <v>0</v>
          </cell>
          <cell r="C894">
            <v>0</v>
          </cell>
          <cell r="D894">
            <v>0</v>
          </cell>
          <cell r="E894">
            <v>0</v>
          </cell>
          <cell r="F894">
            <v>0</v>
          </cell>
          <cell r="G894">
            <v>0</v>
          </cell>
          <cell r="H894">
            <v>2</v>
          </cell>
          <cell r="I894">
            <v>3.6</v>
          </cell>
          <cell r="J894">
            <v>6</v>
          </cell>
        </row>
        <row r="895">
          <cell r="B895">
            <v>0</v>
          </cell>
          <cell r="C895">
            <v>0</v>
          </cell>
          <cell r="D895">
            <v>0</v>
          </cell>
          <cell r="E895">
            <v>0</v>
          </cell>
          <cell r="F895">
            <v>0</v>
          </cell>
          <cell r="G895">
            <v>0</v>
          </cell>
          <cell r="H895">
            <v>2</v>
          </cell>
          <cell r="I895">
            <v>3.6</v>
          </cell>
          <cell r="J895">
            <v>6</v>
          </cell>
        </row>
        <row r="896">
          <cell r="B896">
            <v>0</v>
          </cell>
          <cell r="C896">
            <v>0</v>
          </cell>
          <cell r="D896">
            <v>0</v>
          </cell>
          <cell r="E896">
            <v>0</v>
          </cell>
          <cell r="F896">
            <v>0</v>
          </cell>
          <cell r="G896">
            <v>0</v>
          </cell>
          <cell r="H896">
            <v>2</v>
          </cell>
          <cell r="I896">
            <v>3.6</v>
          </cell>
          <cell r="J896">
            <v>6</v>
          </cell>
        </row>
        <row r="897">
          <cell r="B897">
            <v>0</v>
          </cell>
          <cell r="C897">
            <v>0</v>
          </cell>
          <cell r="D897">
            <v>0</v>
          </cell>
          <cell r="E897">
            <v>0</v>
          </cell>
          <cell r="F897">
            <v>0</v>
          </cell>
          <cell r="G897">
            <v>0</v>
          </cell>
          <cell r="H897">
            <v>2</v>
          </cell>
          <cell r="I897">
            <v>3.6</v>
          </cell>
          <cell r="J897">
            <v>6</v>
          </cell>
        </row>
        <row r="898">
          <cell r="B898">
            <v>0</v>
          </cell>
          <cell r="C898">
            <v>0</v>
          </cell>
          <cell r="D898">
            <v>0</v>
          </cell>
          <cell r="E898">
            <v>0</v>
          </cell>
          <cell r="F898">
            <v>0</v>
          </cell>
          <cell r="G898">
            <v>0</v>
          </cell>
          <cell r="I898">
            <v>3.6</v>
          </cell>
          <cell r="J898">
            <v>6</v>
          </cell>
        </row>
        <row r="899">
          <cell r="B899">
            <v>120447</v>
          </cell>
          <cell r="C899">
            <v>1.5719000000000001</v>
          </cell>
          <cell r="D899">
            <v>1.0450999999999999</v>
          </cell>
          <cell r="E899">
            <v>1.6199999999999999E-2</v>
          </cell>
          <cell r="F899">
            <v>0.43280000000000002</v>
          </cell>
          <cell r="G899">
            <v>7.7700000000000005E-2</v>
          </cell>
          <cell r="J899">
            <v>6</v>
          </cell>
        </row>
        <row r="901">
          <cell r="B901" t="str">
            <v>Evolução FEC Conjunto São Bernardo do Campo - Represa</v>
          </cell>
        </row>
        <row r="902">
          <cell r="B902" t="str">
            <v>CONSUM</v>
          </cell>
          <cell r="C902" t="str">
            <v>TOTAL</v>
          </cell>
          <cell r="D902" t="str">
            <v>NPROG</v>
          </cell>
          <cell r="E902" t="str">
            <v>PROG</v>
          </cell>
          <cell r="F902" t="str">
            <v>SUBT INT</v>
          </cell>
          <cell r="G902" t="str">
            <v>SUBT EXT</v>
          </cell>
          <cell r="H902" t="str">
            <v>Padrão Mensal = 3,6</v>
          </cell>
          <cell r="I902" t="str">
            <v>Padrão Trimestral = 7,2</v>
          </cell>
          <cell r="J902" t="str">
            <v>Padrão Anual = 12</v>
          </cell>
        </row>
        <row r="903">
          <cell r="B903">
            <v>7776</v>
          </cell>
          <cell r="C903">
            <v>2.4815</v>
          </cell>
          <cell r="D903">
            <v>2.4775999999999998</v>
          </cell>
          <cell r="E903">
            <v>3.8999999999999998E-3</v>
          </cell>
          <cell r="F903">
            <v>0</v>
          </cell>
          <cell r="G903">
            <v>0</v>
          </cell>
          <cell r="H903">
            <v>3.6</v>
          </cell>
          <cell r="I903">
            <v>7.2</v>
          </cell>
          <cell r="J903">
            <v>12</v>
          </cell>
        </row>
        <row r="904">
          <cell r="B904">
            <v>7787</v>
          </cell>
          <cell r="C904">
            <v>1.1106</v>
          </cell>
          <cell r="D904">
            <v>0.7409</v>
          </cell>
          <cell r="E904">
            <v>1.4500000000000001E-2</v>
          </cell>
          <cell r="F904">
            <v>0.35520000000000002</v>
          </cell>
          <cell r="G904">
            <v>0</v>
          </cell>
          <cell r="H904">
            <v>3.6</v>
          </cell>
          <cell r="I904">
            <v>7.2</v>
          </cell>
          <cell r="J904">
            <v>12</v>
          </cell>
        </row>
        <row r="905">
          <cell r="B905">
            <v>7794</v>
          </cell>
          <cell r="C905">
            <v>0.92659999999999998</v>
          </cell>
          <cell r="D905">
            <v>0.92549999999999999</v>
          </cell>
          <cell r="E905">
            <v>0</v>
          </cell>
          <cell r="F905">
            <v>1.1999999999999999E-3</v>
          </cell>
          <cell r="G905">
            <v>0</v>
          </cell>
          <cell r="H905">
            <v>3.6</v>
          </cell>
          <cell r="I905">
            <v>7.2</v>
          </cell>
          <cell r="J905">
            <v>12</v>
          </cell>
        </row>
        <row r="906">
          <cell r="B906">
            <v>7786</v>
          </cell>
          <cell r="C906">
            <v>4.5166000000000004</v>
          </cell>
          <cell r="D906">
            <v>4.1418999999999997</v>
          </cell>
          <cell r="E906">
            <v>1.84E-2</v>
          </cell>
          <cell r="F906">
            <v>0.35639999999999999</v>
          </cell>
          <cell r="G906">
            <v>0</v>
          </cell>
          <cell r="H906">
            <v>3.6</v>
          </cell>
          <cell r="I906">
            <v>7.2</v>
          </cell>
          <cell r="J906">
            <v>12</v>
          </cell>
        </row>
        <row r="907">
          <cell r="B907">
            <v>0</v>
          </cell>
          <cell r="C907">
            <v>0</v>
          </cell>
          <cell r="D907">
            <v>0</v>
          </cell>
          <cell r="E907">
            <v>0</v>
          </cell>
          <cell r="F907">
            <v>0</v>
          </cell>
          <cell r="G907">
            <v>0</v>
          </cell>
          <cell r="H907">
            <v>3.6</v>
          </cell>
          <cell r="I907">
            <v>7.2</v>
          </cell>
          <cell r="J907">
            <v>12</v>
          </cell>
        </row>
        <row r="908">
          <cell r="B908">
            <v>0</v>
          </cell>
          <cell r="C908">
            <v>0</v>
          </cell>
          <cell r="D908">
            <v>0</v>
          </cell>
          <cell r="E908">
            <v>0</v>
          </cell>
          <cell r="F908">
            <v>0</v>
          </cell>
          <cell r="G908">
            <v>0</v>
          </cell>
          <cell r="H908">
            <v>3.6</v>
          </cell>
          <cell r="I908">
            <v>7.2</v>
          </cell>
          <cell r="J908">
            <v>12</v>
          </cell>
        </row>
        <row r="909">
          <cell r="B909">
            <v>0</v>
          </cell>
          <cell r="C909">
            <v>0</v>
          </cell>
          <cell r="D909">
            <v>0</v>
          </cell>
          <cell r="E909">
            <v>0</v>
          </cell>
          <cell r="F909">
            <v>0</v>
          </cell>
          <cell r="G909">
            <v>0</v>
          </cell>
          <cell r="H909">
            <v>3.6</v>
          </cell>
          <cell r="I909">
            <v>7.2</v>
          </cell>
          <cell r="J909">
            <v>12</v>
          </cell>
        </row>
        <row r="910">
          <cell r="B910">
            <v>0</v>
          </cell>
          <cell r="C910">
            <v>0</v>
          </cell>
          <cell r="D910">
            <v>0</v>
          </cell>
          <cell r="E910">
            <v>0</v>
          </cell>
          <cell r="F910">
            <v>0</v>
          </cell>
          <cell r="G910">
            <v>0</v>
          </cell>
          <cell r="H910">
            <v>3.6</v>
          </cell>
          <cell r="I910">
            <v>7.2</v>
          </cell>
          <cell r="J910">
            <v>12</v>
          </cell>
        </row>
        <row r="911">
          <cell r="B911">
            <v>0</v>
          </cell>
          <cell r="C911">
            <v>0</v>
          </cell>
          <cell r="D911">
            <v>0</v>
          </cell>
          <cell r="E911">
            <v>0</v>
          </cell>
          <cell r="F911">
            <v>0</v>
          </cell>
          <cell r="G911">
            <v>0</v>
          </cell>
          <cell r="H911">
            <v>3.6</v>
          </cell>
          <cell r="I911">
            <v>7.2</v>
          </cell>
          <cell r="J911">
            <v>12</v>
          </cell>
        </row>
        <row r="912">
          <cell r="B912">
            <v>0</v>
          </cell>
          <cell r="C912">
            <v>0</v>
          </cell>
          <cell r="D912">
            <v>0</v>
          </cell>
          <cell r="E912">
            <v>0</v>
          </cell>
          <cell r="F912">
            <v>0</v>
          </cell>
          <cell r="G912">
            <v>0</v>
          </cell>
          <cell r="H912">
            <v>3.6</v>
          </cell>
          <cell r="I912">
            <v>7.2</v>
          </cell>
          <cell r="J912">
            <v>12</v>
          </cell>
        </row>
        <row r="913">
          <cell r="B913">
            <v>0</v>
          </cell>
          <cell r="C913">
            <v>0</v>
          </cell>
          <cell r="D913">
            <v>0</v>
          </cell>
          <cell r="E913">
            <v>0</v>
          </cell>
          <cell r="F913">
            <v>0</v>
          </cell>
          <cell r="G913">
            <v>0</v>
          </cell>
          <cell r="H913">
            <v>3.6</v>
          </cell>
          <cell r="I913">
            <v>7.2</v>
          </cell>
          <cell r="J913">
            <v>12</v>
          </cell>
        </row>
        <row r="914">
          <cell r="B914">
            <v>0</v>
          </cell>
          <cell r="C914">
            <v>0</v>
          </cell>
          <cell r="D914">
            <v>0</v>
          </cell>
          <cell r="E914">
            <v>0</v>
          </cell>
          <cell r="F914">
            <v>0</v>
          </cell>
          <cell r="G914">
            <v>0</v>
          </cell>
          <cell r="H914">
            <v>3.6</v>
          </cell>
          <cell r="I914">
            <v>7.2</v>
          </cell>
          <cell r="J914">
            <v>12</v>
          </cell>
        </row>
        <row r="915">
          <cell r="B915">
            <v>0</v>
          </cell>
          <cell r="C915">
            <v>0</v>
          </cell>
          <cell r="D915">
            <v>0</v>
          </cell>
          <cell r="E915">
            <v>0</v>
          </cell>
          <cell r="F915">
            <v>0</v>
          </cell>
          <cell r="G915">
            <v>0</v>
          </cell>
          <cell r="H915">
            <v>3.6</v>
          </cell>
          <cell r="I915">
            <v>7.2</v>
          </cell>
          <cell r="J915">
            <v>12</v>
          </cell>
        </row>
        <row r="916">
          <cell r="B916">
            <v>0</v>
          </cell>
          <cell r="C916">
            <v>0</v>
          </cell>
          <cell r="D916">
            <v>0</v>
          </cell>
          <cell r="E916">
            <v>0</v>
          </cell>
          <cell r="F916">
            <v>0</v>
          </cell>
          <cell r="G916">
            <v>0</v>
          </cell>
          <cell r="H916">
            <v>3.6</v>
          </cell>
          <cell r="I916">
            <v>7.2</v>
          </cell>
          <cell r="J916">
            <v>12</v>
          </cell>
        </row>
        <row r="917">
          <cell r="B917">
            <v>0</v>
          </cell>
          <cell r="C917">
            <v>0</v>
          </cell>
          <cell r="D917">
            <v>0</v>
          </cell>
          <cell r="E917">
            <v>0</v>
          </cell>
          <cell r="F917">
            <v>0</v>
          </cell>
          <cell r="G917">
            <v>0</v>
          </cell>
          <cell r="H917">
            <v>3.6</v>
          </cell>
          <cell r="I917">
            <v>7.2</v>
          </cell>
          <cell r="J917">
            <v>12</v>
          </cell>
        </row>
        <row r="918">
          <cell r="B918">
            <v>0</v>
          </cell>
          <cell r="C918">
            <v>0</v>
          </cell>
          <cell r="D918">
            <v>0</v>
          </cell>
          <cell r="E918">
            <v>0</v>
          </cell>
          <cell r="F918">
            <v>0</v>
          </cell>
          <cell r="G918">
            <v>0</v>
          </cell>
          <cell r="I918">
            <v>7.2</v>
          </cell>
          <cell r="J918">
            <v>12</v>
          </cell>
        </row>
        <row r="919">
          <cell r="B919">
            <v>7786</v>
          </cell>
          <cell r="C919">
            <v>4.5166000000000004</v>
          </cell>
          <cell r="D919">
            <v>4.1418999999999997</v>
          </cell>
          <cell r="E919">
            <v>1.84E-2</v>
          </cell>
          <cell r="F919">
            <v>0.35639999999999999</v>
          </cell>
          <cell r="G919">
            <v>0</v>
          </cell>
          <cell r="J919">
            <v>12</v>
          </cell>
        </row>
        <row r="921">
          <cell r="B921" t="str">
            <v>Evolução FEC Conjunto São Caetano do Sul</v>
          </cell>
        </row>
        <row r="922">
          <cell r="B922" t="str">
            <v>CONSUM</v>
          </cell>
          <cell r="C922" t="str">
            <v>TOTAL</v>
          </cell>
          <cell r="D922" t="str">
            <v>NPROG</v>
          </cell>
          <cell r="E922" t="str">
            <v>PROG</v>
          </cell>
          <cell r="F922" t="str">
            <v>SUBT INT</v>
          </cell>
          <cell r="G922" t="str">
            <v>SUBT EXT</v>
          </cell>
          <cell r="H922" t="str">
            <v>Padrão Mensal = 2</v>
          </cell>
          <cell r="I922" t="str">
            <v>Padrão Trimestral = 2,4</v>
          </cell>
          <cell r="J922" t="str">
            <v>Padrão Anual = 4</v>
          </cell>
        </row>
        <row r="923">
          <cell r="B923">
            <v>64813</v>
          </cell>
          <cell r="C923">
            <v>0.40989999999999999</v>
          </cell>
          <cell r="D923">
            <v>0.30840000000000001</v>
          </cell>
          <cell r="E923">
            <v>6.4000000000000003E-3</v>
          </cell>
          <cell r="F923">
            <v>9.5100000000000004E-2</v>
          </cell>
          <cell r="G923">
            <v>0</v>
          </cell>
          <cell r="H923">
            <v>2</v>
          </cell>
          <cell r="I923">
            <v>2.4</v>
          </cell>
          <cell r="J923">
            <v>4</v>
          </cell>
        </row>
        <row r="924">
          <cell r="B924">
            <v>65078</v>
          </cell>
          <cell r="C924">
            <v>0.44569999999999999</v>
          </cell>
          <cell r="D924">
            <v>0.44309999999999999</v>
          </cell>
          <cell r="E924">
            <v>2.5999999999999999E-3</v>
          </cell>
          <cell r="F924">
            <v>0</v>
          </cell>
          <cell r="G924">
            <v>0</v>
          </cell>
          <cell r="H924">
            <v>2</v>
          </cell>
          <cell r="I924">
            <v>2.4</v>
          </cell>
          <cell r="J924">
            <v>4</v>
          </cell>
        </row>
        <row r="925">
          <cell r="B925">
            <v>64791</v>
          </cell>
          <cell r="C925">
            <v>0.19189999999999999</v>
          </cell>
          <cell r="D925">
            <v>6.9599999999999995E-2</v>
          </cell>
          <cell r="E925">
            <v>6.4000000000000003E-3</v>
          </cell>
          <cell r="F925">
            <v>0.11600000000000001</v>
          </cell>
          <cell r="G925">
            <v>0</v>
          </cell>
          <cell r="H925">
            <v>2</v>
          </cell>
          <cell r="I925">
            <v>2.4</v>
          </cell>
          <cell r="J925">
            <v>4</v>
          </cell>
        </row>
        <row r="926">
          <cell r="B926">
            <v>64894</v>
          </cell>
          <cell r="C926">
            <v>1.0479000000000001</v>
          </cell>
          <cell r="D926">
            <v>0.82189999999999996</v>
          </cell>
          <cell r="E926">
            <v>1.54E-2</v>
          </cell>
          <cell r="F926">
            <v>0.21079999999999999</v>
          </cell>
          <cell r="G926">
            <v>0</v>
          </cell>
          <cell r="H926">
            <v>2</v>
          </cell>
          <cell r="I926">
            <v>2.4</v>
          </cell>
          <cell r="J926">
            <v>4</v>
          </cell>
        </row>
        <row r="927">
          <cell r="B927">
            <v>0</v>
          </cell>
          <cell r="C927">
            <v>0</v>
          </cell>
          <cell r="D927">
            <v>0</v>
          </cell>
          <cell r="E927">
            <v>0</v>
          </cell>
          <cell r="F927">
            <v>0</v>
          </cell>
          <cell r="G927">
            <v>0</v>
          </cell>
          <cell r="H927">
            <v>2</v>
          </cell>
          <cell r="I927">
            <v>2.4</v>
          </cell>
          <cell r="J927">
            <v>4</v>
          </cell>
        </row>
        <row r="928">
          <cell r="B928">
            <v>0</v>
          </cell>
          <cell r="C928">
            <v>0</v>
          </cell>
          <cell r="D928">
            <v>0</v>
          </cell>
          <cell r="E928">
            <v>0</v>
          </cell>
          <cell r="F928">
            <v>0</v>
          </cell>
          <cell r="G928">
            <v>0</v>
          </cell>
          <cell r="H928">
            <v>2</v>
          </cell>
          <cell r="I928">
            <v>2.4</v>
          </cell>
          <cell r="J928">
            <v>4</v>
          </cell>
        </row>
        <row r="929">
          <cell r="B929">
            <v>0</v>
          </cell>
          <cell r="C929">
            <v>0</v>
          </cell>
          <cell r="D929">
            <v>0</v>
          </cell>
          <cell r="E929">
            <v>0</v>
          </cell>
          <cell r="F929">
            <v>0</v>
          </cell>
          <cell r="G929">
            <v>0</v>
          </cell>
          <cell r="H929">
            <v>2</v>
          </cell>
          <cell r="I929">
            <v>2.4</v>
          </cell>
          <cell r="J929">
            <v>4</v>
          </cell>
        </row>
        <row r="930">
          <cell r="B930">
            <v>0</v>
          </cell>
          <cell r="C930">
            <v>0</v>
          </cell>
          <cell r="D930">
            <v>0</v>
          </cell>
          <cell r="E930">
            <v>0</v>
          </cell>
          <cell r="F930">
            <v>0</v>
          </cell>
          <cell r="G930">
            <v>0</v>
          </cell>
          <cell r="H930">
            <v>2</v>
          </cell>
          <cell r="I930">
            <v>2.4</v>
          </cell>
          <cell r="J930">
            <v>4</v>
          </cell>
        </row>
        <row r="931">
          <cell r="B931">
            <v>0</v>
          </cell>
          <cell r="C931">
            <v>0</v>
          </cell>
          <cell r="D931">
            <v>0</v>
          </cell>
          <cell r="E931">
            <v>0</v>
          </cell>
          <cell r="F931">
            <v>0</v>
          </cell>
          <cell r="G931">
            <v>0</v>
          </cell>
          <cell r="H931">
            <v>2</v>
          </cell>
          <cell r="I931">
            <v>2.4</v>
          </cell>
          <cell r="J931">
            <v>4</v>
          </cell>
        </row>
        <row r="932">
          <cell r="B932">
            <v>0</v>
          </cell>
          <cell r="C932">
            <v>0</v>
          </cell>
          <cell r="D932">
            <v>0</v>
          </cell>
          <cell r="E932">
            <v>0</v>
          </cell>
          <cell r="F932">
            <v>0</v>
          </cell>
          <cell r="G932">
            <v>0</v>
          </cell>
          <cell r="H932">
            <v>2</v>
          </cell>
          <cell r="I932">
            <v>2.4</v>
          </cell>
          <cell r="J932">
            <v>4</v>
          </cell>
        </row>
        <row r="933">
          <cell r="B933">
            <v>0</v>
          </cell>
          <cell r="C933">
            <v>0</v>
          </cell>
          <cell r="D933">
            <v>0</v>
          </cell>
          <cell r="E933">
            <v>0</v>
          </cell>
          <cell r="F933">
            <v>0</v>
          </cell>
          <cell r="G933">
            <v>0</v>
          </cell>
          <cell r="H933">
            <v>2</v>
          </cell>
          <cell r="I933">
            <v>2.4</v>
          </cell>
          <cell r="J933">
            <v>4</v>
          </cell>
        </row>
        <row r="934">
          <cell r="B934">
            <v>0</v>
          </cell>
          <cell r="C934">
            <v>0</v>
          </cell>
          <cell r="D934">
            <v>0</v>
          </cell>
          <cell r="E934">
            <v>0</v>
          </cell>
          <cell r="F934">
            <v>0</v>
          </cell>
          <cell r="G934">
            <v>0</v>
          </cell>
          <cell r="H934">
            <v>2</v>
          </cell>
          <cell r="I934">
            <v>2.4</v>
          </cell>
          <cell r="J934">
            <v>4</v>
          </cell>
        </row>
        <row r="935">
          <cell r="B935">
            <v>0</v>
          </cell>
          <cell r="C935">
            <v>0</v>
          </cell>
          <cell r="D935">
            <v>0</v>
          </cell>
          <cell r="E935">
            <v>0</v>
          </cell>
          <cell r="F935">
            <v>0</v>
          </cell>
          <cell r="G935">
            <v>0</v>
          </cell>
          <cell r="H935">
            <v>2</v>
          </cell>
          <cell r="I935">
            <v>2.4</v>
          </cell>
          <cell r="J935">
            <v>4</v>
          </cell>
        </row>
        <row r="936">
          <cell r="B936">
            <v>0</v>
          </cell>
          <cell r="C936">
            <v>0</v>
          </cell>
          <cell r="D936">
            <v>0</v>
          </cell>
          <cell r="E936">
            <v>0</v>
          </cell>
          <cell r="F936">
            <v>0</v>
          </cell>
          <cell r="G936">
            <v>0</v>
          </cell>
          <cell r="H936">
            <v>2</v>
          </cell>
          <cell r="I936">
            <v>2.4</v>
          </cell>
          <cell r="J936">
            <v>4</v>
          </cell>
        </row>
        <row r="937">
          <cell r="B937">
            <v>0</v>
          </cell>
          <cell r="C937">
            <v>0</v>
          </cell>
          <cell r="D937">
            <v>0</v>
          </cell>
          <cell r="E937">
            <v>0</v>
          </cell>
          <cell r="F937">
            <v>0</v>
          </cell>
          <cell r="G937">
            <v>0</v>
          </cell>
          <cell r="H937">
            <v>2</v>
          </cell>
          <cell r="I937">
            <v>2.4</v>
          </cell>
          <cell r="J937">
            <v>4</v>
          </cell>
        </row>
        <row r="938">
          <cell r="B938">
            <v>0</v>
          </cell>
          <cell r="C938">
            <v>0</v>
          </cell>
          <cell r="D938">
            <v>0</v>
          </cell>
          <cell r="E938">
            <v>0</v>
          </cell>
          <cell r="F938">
            <v>0</v>
          </cell>
          <cell r="G938">
            <v>0</v>
          </cell>
          <cell r="I938">
            <v>2.4</v>
          </cell>
          <cell r="J938">
            <v>4</v>
          </cell>
        </row>
        <row r="939">
          <cell r="B939">
            <v>64894</v>
          </cell>
          <cell r="C939">
            <v>1.0479000000000001</v>
          </cell>
          <cell r="D939">
            <v>0.82189999999999996</v>
          </cell>
          <cell r="E939">
            <v>1.54E-2</v>
          </cell>
          <cell r="F939">
            <v>0.21079999999999999</v>
          </cell>
          <cell r="G939">
            <v>0</v>
          </cell>
          <cell r="J939">
            <v>4</v>
          </cell>
        </row>
        <row r="941">
          <cell r="B941" t="str">
            <v>Evolução FEC Conjunto São Mateus</v>
          </cell>
        </row>
        <row r="942">
          <cell r="B942" t="str">
            <v>CONSUM</v>
          </cell>
          <cell r="C942" t="str">
            <v>TOTAL</v>
          </cell>
          <cell r="D942" t="str">
            <v>NPROG</v>
          </cell>
          <cell r="E942" t="str">
            <v>PROG</v>
          </cell>
          <cell r="F942" t="str">
            <v>SUBT INT</v>
          </cell>
          <cell r="G942" t="str">
            <v>SUBT EXT</v>
          </cell>
          <cell r="H942" t="str">
            <v>Padrão Mensal = 2,1</v>
          </cell>
          <cell r="I942" t="str">
            <v>Padrão Trimestral = 4,2</v>
          </cell>
          <cell r="J942" t="str">
            <v>Padrão Anual = 7</v>
          </cell>
        </row>
        <row r="943">
          <cell r="B943">
            <v>50754</v>
          </cell>
          <cell r="C943">
            <v>0.64800000000000002</v>
          </cell>
          <cell r="D943">
            <v>0.63270000000000004</v>
          </cell>
          <cell r="E943">
            <v>0</v>
          </cell>
          <cell r="F943">
            <v>1.5299999999999999E-2</v>
          </cell>
          <cell r="G943">
            <v>0</v>
          </cell>
          <cell r="H943">
            <v>2.1</v>
          </cell>
          <cell r="I943">
            <v>4.2</v>
          </cell>
          <cell r="J943">
            <v>7</v>
          </cell>
        </row>
        <row r="944">
          <cell r="B944">
            <v>50915</v>
          </cell>
          <cell r="C944">
            <v>0.7117</v>
          </cell>
          <cell r="D944">
            <v>0.70069999999999999</v>
          </cell>
          <cell r="E944">
            <v>1.0999999999999999E-2</v>
          </cell>
          <cell r="F944">
            <v>0</v>
          </cell>
          <cell r="G944">
            <v>0</v>
          </cell>
          <cell r="H944">
            <v>2.1</v>
          </cell>
          <cell r="I944">
            <v>4.2</v>
          </cell>
          <cell r="J944">
            <v>7</v>
          </cell>
        </row>
        <row r="945">
          <cell r="B945">
            <v>50726</v>
          </cell>
          <cell r="C945">
            <v>0.18010000000000001</v>
          </cell>
          <cell r="D945">
            <v>0.1792</v>
          </cell>
          <cell r="E945">
            <v>8.9999999999999998E-4</v>
          </cell>
          <cell r="F945">
            <v>0</v>
          </cell>
          <cell r="G945">
            <v>0</v>
          </cell>
          <cell r="H945">
            <v>2.1</v>
          </cell>
          <cell r="I945">
            <v>4.2</v>
          </cell>
          <cell r="J945">
            <v>7</v>
          </cell>
        </row>
        <row r="946">
          <cell r="B946">
            <v>50798</v>
          </cell>
          <cell r="C946">
            <v>1.5406</v>
          </cell>
          <cell r="D946">
            <v>1.5134000000000001</v>
          </cell>
          <cell r="E946">
            <v>1.1900000000000001E-2</v>
          </cell>
          <cell r="F946">
            <v>1.5299999999999999E-2</v>
          </cell>
          <cell r="G946">
            <v>0</v>
          </cell>
          <cell r="H946">
            <v>2.1</v>
          </cell>
          <cell r="I946">
            <v>4.2</v>
          </cell>
          <cell r="J946">
            <v>7</v>
          </cell>
        </row>
        <row r="947">
          <cell r="B947">
            <v>0</v>
          </cell>
          <cell r="C947">
            <v>0</v>
          </cell>
          <cell r="D947">
            <v>0</v>
          </cell>
          <cell r="E947">
            <v>0</v>
          </cell>
          <cell r="F947">
            <v>0</v>
          </cell>
          <cell r="G947">
            <v>0</v>
          </cell>
          <cell r="H947">
            <v>2.1</v>
          </cell>
          <cell r="I947">
            <v>4.2</v>
          </cell>
          <cell r="J947">
            <v>7</v>
          </cell>
        </row>
        <row r="948">
          <cell r="B948">
            <v>0</v>
          </cell>
          <cell r="C948">
            <v>0</v>
          </cell>
          <cell r="D948">
            <v>0</v>
          </cell>
          <cell r="E948">
            <v>0</v>
          </cell>
          <cell r="F948">
            <v>0</v>
          </cell>
          <cell r="G948">
            <v>0</v>
          </cell>
          <cell r="H948">
            <v>2.1</v>
          </cell>
          <cell r="I948">
            <v>4.2</v>
          </cell>
          <cell r="J948">
            <v>7</v>
          </cell>
        </row>
        <row r="949">
          <cell r="B949">
            <v>0</v>
          </cell>
          <cell r="C949">
            <v>0</v>
          </cell>
          <cell r="D949">
            <v>0</v>
          </cell>
          <cell r="E949">
            <v>0</v>
          </cell>
          <cell r="F949">
            <v>0</v>
          </cell>
          <cell r="G949">
            <v>0</v>
          </cell>
          <cell r="H949">
            <v>2.1</v>
          </cell>
          <cell r="I949">
            <v>4.2</v>
          </cell>
          <cell r="J949">
            <v>7</v>
          </cell>
        </row>
        <row r="950">
          <cell r="B950">
            <v>0</v>
          </cell>
          <cell r="C950">
            <v>0</v>
          </cell>
          <cell r="D950">
            <v>0</v>
          </cell>
          <cell r="E950">
            <v>0</v>
          </cell>
          <cell r="F950">
            <v>0</v>
          </cell>
          <cell r="G950">
            <v>0</v>
          </cell>
          <cell r="H950">
            <v>2.1</v>
          </cell>
          <cell r="I950">
            <v>4.2</v>
          </cell>
          <cell r="J950">
            <v>7</v>
          </cell>
        </row>
        <row r="951">
          <cell r="B951">
            <v>0</v>
          </cell>
          <cell r="C951">
            <v>0</v>
          </cell>
          <cell r="D951">
            <v>0</v>
          </cell>
          <cell r="E951">
            <v>0</v>
          </cell>
          <cell r="F951">
            <v>0</v>
          </cell>
          <cell r="G951">
            <v>0</v>
          </cell>
          <cell r="H951">
            <v>2.1</v>
          </cell>
          <cell r="I951">
            <v>4.2</v>
          </cell>
          <cell r="J951">
            <v>7</v>
          </cell>
        </row>
        <row r="952">
          <cell r="B952">
            <v>0</v>
          </cell>
          <cell r="C952">
            <v>0</v>
          </cell>
          <cell r="D952">
            <v>0</v>
          </cell>
          <cell r="E952">
            <v>0</v>
          </cell>
          <cell r="F952">
            <v>0</v>
          </cell>
          <cell r="G952">
            <v>0</v>
          </cell>
          <cell r="H952">
            <v>2.1</v>
          </cell>
          <cell r="I952">
            <v>4.2</v>
          </cell>
          <cell r="J952">
            <v>7</v>
          </cell>
        </row>
        <row r="953">
          <cell r="B953">
            <v>0</v>
          </cell>
          <cell r="C953">
            <v>0</v>
          </cell>
          <cell r="D953">
            <v>0</v>
          </cell>
          <cell r="E953">
            <v>0</v>
          </cell>
          <cell r="F953">
            <v>0</v>
          </cell>
          <cell r="G953">
            <v>0</v>
          </cell>
          <cell r="H953">
            <v>2.1</v>
          </cell>
          <cell r="I953">
            <v>4.2</v>
          </cell>
          <cell r="J953">
            <v>7</v>
          </cell>
        </row>
        <row r="954">
          <cell r="B954">
            <v>0</v>
          </cell>
          <cell r="C954">
            <v>0</v>
          </cell>
          <cell r="D954">
            <v>0</v>
          </cell>
          <cell r="E954">
            <v>0</v>
          </cell>
          <cell r="F954">
            <v>0</v>
          </cell>
          <cell r="G954">
            <v>0</v>
          </cell>
          <cell r="H954">
            <v>2.1</v>
          </cell>
          <cell r="I954">
            <v>4.2</v>
          </cell>
          <cell r="J954">
            <v>7</v>
          </cell>
        </row>
        <row r="955">
          <cell r="B955">
            <v>0</v>
          </cell>
          <cell r="C955">
            <v>0</v>
          </cell>
          <cell r="D955">
            <v>0</v>
          </cell>
          <cell r="E955">
            <v>0</v>
          </cell>
          <cell r="F955">
            <v>0</v>
          </cell>
          <cell r="G955">
            <v>0</v>
          </cell>
          <cell r="H955">
            <v>2.1</v>
          </cell>
          <cell r="I955">
            <v>4.2</v>
          </cell>
          <cell r="J955">
            <v>7</v>
          </cell>
        </row>
        <row r="956">
          <cell r="B956">
            <v>0</v>
          </cell>
          <cell r="C956">
            <v>0</v>
          </cell>
          <cell r="D956">
            <v>0</v>
          </cell>
          <cell r="E956">
            <v>0</v>
          </cell>
          <cell r="F956">
            <v>0</v>
          </cell>
          <cell r="G956">
            <v>0</v>
          </cell>
          <cell r="H956">
            <v>2.1</v>
          </cell>
          <cell r="I956">
            <v>4.2</v>
          </cell>
          <cell r="J956">
            <v>7</v>
          </cell>
        </row>
        <row r="957">
          <cell r="B957">
            <v>0</v>
          </cell>
          <cell r="C957">
            <v>0</v>
          </cell>
          <cell r="D957">
            <v>0</v>
          </cell>
          <cell r="E957">
            <v>0</v>
          </cell>
          <cell r="F957">
            <v>0</v>
          </cell>
          <cell r="G957">
            <v>0</v>
          </cell>
          <cell r="H957">
            <v>2.1</v>
          </cell>
          <cell r="I957">
            <v>4.2</v>
          </cell>
          <cell r="J957">
            <v>7</v>
          </cell>
        </row>
        <row r="958">
          <cell r="B958">
            <v>0</v>
          </cell>
          <cell r="C958">
            <v>0</v>
          </cell>
          <cell r="D958">
            <v>0</v>
          </cell>
          <cell r="E958">
            <v>0</v>
          </cell>
          <cell r="F958">
            <v>0</v>
          </cell>
          <cell r="G958">
            <v>0</v>
          </cell>
          <cell r="I958">
            <v>4.2</v>
          </cell>
          <cell r="J958">
            <v>7</v>
          </cell>
        </row>
        <row r="959">
          <cell r="B959">
            <v>50798</v>
          </cell>
          <cell r="C959">
            <v>1.5406</v>
          </cell>
          <cell r="D959">
            <v>1.5134000000000001</v>
          </cell>
          <cell r="E959">
            <v>1.1900000000000001E-2</v>
          </cell>
          <cell r="F959">
            <v>1.5299999999999999E-2</v>
          </cell>
          <cell r="G959">
            <v>0</v>
          </cell>
          <cell r="J959">
            <v>7</v>
          </cell>
        </row>
        <row r="961">
          <cell r="B961" t="str">
            <v>Evolução FEC Conjunto São Miguel Paulista</v>
          </cell>
        </row>
        <row r="962">
          <cell r="B962" t="str">
            <v>CONSUM</v>
          </cell>
          <cell r="C962" t="str">
            <v>TOTAL</v>
          </cell>
          <cell r="D962" t="str">
            <v>NPROG</v>
          </cell>
          <cell r="E962" t="str">
            <v>PROG</v>
          </cell>
          <cell r="F962" t="str">
            <v>SUBT INT</v>
          </cell>
          <cell r="G962" t="str">
            <v>SUBT EXT</v>
          </cell>
          <cell r="H962" t="str">
            <v>Padrão Mensal = 2,4</v>
          </cell>
          <cell r="I962" t="str">
            <v>Padrão Trimestral = 4,8</v>
          </cell>
          <cell r="J962" t="str">
            <v>Padrão Anual = 8</v>
          </cell>
        </row>
        <row r="963">
          <cell r="B963">
            <v>87538</v>
          </cell>
          <cell r="C963">
            <v>0.87350000000000005</v>
          </cell>
          <cell r="D963">
            <v>0.58589999999999998</v>
          </cell>
          <cell r="E963">
            <v>4.8500000000000001E-2</v>
          </cell>
          <cell r="F963">
            <v>0.23910000000000001</v>
          </cell>
          <cell r="G963">
            <v>0</v>
          </cell>
          <cell r="H963">
            <v>2.4</v>
          </cell>
          <cell r="I963">
            <v>4.8</v>
          </cell>
          <cell r="J963">
            <v>8</v>
          </cell>
        </row>
        <row r="964">
          <cell r="B964">
            <v>88398</v>
          </cell>
          <cell r="C964">
            <v>0.52170000000000005</v>
          </cell>
          <cell r="D964">
            <v>0.50900000000000001</v>
          </cell>
          <cell r="E964">
            <v>1.2699999999999999E-2</v>
          </cell>
          <cell r="F964">
            <v>0</v>
          </cell>
          <cell r="G964">
            <v>0</v>
          </cell>
          <cell r="H964">
            <v>2.4</v>
          </cell>
          <cell r="I964">
            <v>4.8</v>
          </cell>
          <cell r="J964">
            <v>8</v>
          </cell>
        </row>
        <row r="965">
          <cell r="B965">
            <v>86930</v>
          </cell>
          <cell r="C965">
            <v>0.25640000000000002</v>
          </cell>
          <cell r="D965">
            <v>0.24030000000000001</v>
          </cell>
          <cell r="E965">
            <v>1.61E-2</v>
          </cell>
          <cell r="F965">
            <v>0</v>
          </cell>
          <cell r="G965">
            <v>0</v>
          </cell>
          <cell r="H965">
            <v>2.4</v>
          </cell>
          <cell r="I965">
            <v>4.8</v>
          </cell>
          <cell r="J965">
            <v>8</v>
          </cell>
        </row>
        <row r="966">
          <cell r="B966">
            <v>87622</v>
          </cell>
          <cell r="C966">
            <v>1.6534</v>
          </cell>
          <cell r="D966">
            <v>1.3371999999999999</v>
          </cell>
          <cell r="E966">
            <v>7.7200000000000005E-2</v>
          </cell>
          <cell r="F966">
            <v>0.2389</v>
          </cell>
          <cell r="G966">
            <v>0</v>
          </cell>
          <cell r="H966">
            <v>2.4</v>
          </cell>
          <cell r="I966">
            <v>4.8</v>
          </cell>
          <cell r="J966">
            <v>8</v>
          </cell>
        </row>
        <row r="967">
          <cell r="B967">
            <v>0</v>
          </cell>
          <cell r="C967">
            <v>0</v>
          </cell>
          <cell r="D967">
            <v>0</v>
          </cell>
          <cell r="E967">
            <v>0</v>
          </cell>
          <cell r="F967">
            <v>0</v>
          </cell>
          <cell r="G967">
            <v>0</v>
          </cell>
          <cell r="H967">
            <v>2.4</v>
          </cell>
          <cell r="I967">
            <v>4.8</v>
          </cell>
          <cell r="J967">
            <v>8</v>
          </cell>
        </row>
        <row r="968">
          <cell r="B968">
            <v>0</v>
          </cell>
          <cell r="C968">
            <v>0</v>
          </cell>
          <cell r="D968">
            <v>0</v>
          </cell>
          <cell r="E968">
            <v>0</v>
          </cell>
          <cell r="F968">
            <v>0</v>
          </cell>
          <cell r="G968">
            <v>0</v>
          </cell>
          <cell r="H968">
            <v>2.4</v>
          </cell>
          <cell r="I968">
            <v>4.8</v>
          </cell>
          <cell r="J968">
            <v>8</v>
          </cell>
        </row>
        <row r="969">
          <cell r="B969">
            <v>0</v>
          </cell>
          <cell r="C969">
            <v>0</v>
          </cell>
          <cell r="D969">
            <v>0</v>
          </cell>
          <cell r="E969">
            <v>0</v>
          </cell>
          <cell r="F969">
            <v>0</v>
          </cell>
          <cell r="G969">
            <v>0</v>
          </cell>
          <cell r="H969">
            <v>2.4</v>
          </cell>
          <cell r="I969">
            <v>4.8</v>
          </cell>
          <cell r="J969">
            <v>8</v>
          </cell>
        </row>
        <row r="970">
          <cell r="B970">
            <v>0</v>
          </cell>
          <cell r="C970">
            <v>0</v>
          </cell>
          <cell r="D970">
            <v>0</v>
          </cell>
          <cell r="E970">
            <v>0</v>
          </cell>
          <cell r="F970">
            <v>0</v>
          </cell>
          <cell r="G970">
            <v>0</v>
          </cell>
          <cell r="H970">
            <v>2.4</v>
          </cell>
          <cell r="I970">
            <v>4.8</v>
          </cell>
          <cell r="J970">
            <v>8</v>
          </cell>
        </row>
        <row r="971">
          <cell r="B971">
            <v>0</v>
          </cell>
          <cell r="C971">
            <v>0</v>
          </cell>
          <cell r="D971">
            <v>0</v>
          </cell>
          <cell r="E971">
            <v>0</v>
          </cell>
          <cell r="F971">
            <v>0</v>
          </cell>
          <cell r="G971">
            <v>0</v>
          </cell>
          <cell r="H971">
            <v>2.4</v>
          </cell>
          <cell r="I971">
            <v>4.8</v>
          </cell>
          <cell r="J971">
            <v>8</v>
          </cell>
        </row>
        <row r="972">
          <cell r="B972">
            <v>0</v>
          </cell>
          <cell r="C972">
            <v>0</v>
          </cell>
          <cell r="D972">
            <v>0</v>
          </cell>
          <cell r="E972">
            <v>0</v>
          </cell>
          <cell r="F972">
            <v>0</v>
          </cell>
          <cell r="G972">
            <v>0</v>
          </cell>
          <cell r="H972">
            <v>2.4</v>
          </cell>
          <cell r="I972">
            <v>4.8</v>
          </cell>
          <cell r="J972">
            <v>8</v>
          </cell>
        </row>
        <row r="973">
          <cell r="B973">
            <v>0</v>
          </cell>
          <cell r="C973">
            <v>0</v>
          </cell>
          <cell r="D973">
            <v>0</v>
          </cell>
          <cell r="E973">
            <v>0</v>
          </cell>
          <cell r="F973">
            <v>0</v>
          </cell>
          <cell r="G973">
            <v>0</v>
          </cell>
          <cell r="H973">
            <v>2.4</v>
          </cell>
          <cell r="I973">
            <v>4.8</v>
          </cell>
          <cell r="J973">
            <v>8</v>
          </cell>
        </row>
        <row r="974">
          <cell r="B974">
            <v>0</v>
          </cell>
          <cell r="C974">
            <v>0</v>
          </cell>
          <cell r="D974">
            <v>0</v>
          </cell>
          <cell r="E974">
            <v>0</v>
          </cell>
          <cell r="F974">
            <v>0</v>
          </cell>
          <cell r="G974">
            <v>0</v>
          </cell>
          <cell r="H974">
            <v>2.4</v>
          </cell>
          <cell r="I974">
            <v>4.8</v>
          </cell>
          <cell r="J974">
            <v>8</v>
          </cell>
        </row>
        <row r="975">
          <cell r="B975">
            <v>0</v>
          </cell>
          <cell r="C975">
            <v>0</v>
          </cell>
          <cell r="D975">
            <v>0</v>
          </cell>
          <cell r="E975">
            <v>0</v>
          </cell>
          <cell r="F975">
            <v>0</v>
          </cell>
          <cell r="G975">
            <v>0</v>
          </cell>
          <cell r="H975">
            <v>2.4</v>
          </cell>
          <cell r="I975">
            <v>4.8</v>
          </cell>
          <cell r="J975">
            <v>8</v>
          </cell>
        </row>
        <row r="976">
          <cell r="B976">
            <v>0</v>
          </cell>
          <cell r="C976">
            <v>0</v>
          </cell>
          <cell r="D976">
            <v>0</v>
          </cell>
          <cell r="E976">
            <v>0</v>
          </cell>
          <cell r="F976">
            <v>0</v>
          </cell>
          <cell r="G976">
            <v>0</v>
          </cell>
          <cell r="H976">
            <v>2.4</v>
          </cell>
          <cell r="I976">
            <v>4.8</v>
          </cell>
          <cell r="J976">
            <v>8</v>
          </cell>
        </row>
        <row r="977">
          <cell r="B977">
            <v>0</v>
          </cell>
          <cell r="C977">
            <v>0</v>
          </cell>
          <cell r="D977">
            <v>0</v>
          </cell>
          <cell r="E977">
            <v>0</v>
          </cell>
          <cell r="F977">
            <v>0</v>
          </cell>
          <cell r="G977">
            <v>0</v>
          </cell>
          <cell r="H977">
            <v>2.4</v>
          </cell>
          <cell r="I977">
            <v>4.8</v>
          </cell>
          <cell r="J977">
            <v>8</v>
          </cell>
        </row>
        <row r="978">
          <cell r="B978">
            <v>0</v>
          </cell>
          <cell r="C978">
            <v>0</v>
          </cell>
          <cell r="D978">
            <v>0</v>
          </cell>
          <cell r="E978">
            <v>0</v>
          </cell>
          <cell r="F978">
            <v>0</v>
          </cell>
          <cell r="G978">
            <v>0</v>
          </cell>
          <cell r="I978">
            <v>4.8</v>
          </cell>
          <cell r="J978">
            <v>8</v>
          </cell>
        </row>
        <row r="979">
          <cell r="B979">
            <v>87622</v>
          </cell>
          <cell r="C979">
            <v>1.6534</v>
          </cell>
          <cell r="D979">
            <v>1.3371999999999999</v>
          </cell>
          <cell r="E979">
            <v>7.7200000000000005E-2</v>
          </cell>
          <cell r="F979">
            <v>0.2389</v>
          </cell>
          <cell r="G979">
            <v>0</v>
          </cell>
          <cell r="J979">
            <v>8</v>
          </cell>
        </row>
        <row r="981">
          <cell r="B981" t="str">
            <v>Evolução FEC Conjunto São Paulo - Centro</v>
          </cell>
        </row>
        <row r="982">
          <cell r="B982" t="str">
            <v>CONSUM</v>
          </cell>
          <cell r="C982" t="str">
            <v>TOTAL</v>
          </cell>
          <cell r="D982" t="str">
            <v>NPROG</v>
          </cell>
          <cell r="E982" t="str">
            <v>PROG</v>
          </cell>
          <cell r="F982" t="str">
            <v>SUBT INT</v>
          </cell>
          <cell r="G982" t="str">
            <v>SUBT EXT</v>
          </cell>
          <cell r="H982" t="str">
            <v>Padrão Mensal = 2</v>
          </cell>
          <cell r="I982" t="str">
            <v>Padrão Trimestral = 3,6</v>
          </cell>
          <cell r="J982" t="str">
            <v>Padrão Anual = 6</v>
          </cell>
        </row>
        <row r="983">
          <cell r="B983">
            <v>101949</v>
          </cell>
          <cell r="C983">
            <v>0.61060000000000003</v>
          </cell>
          <cell r="D983">
            <v>0.35239999999999999</v>
          </cell>
          <cell r="E983">
            <v>0.21659999999999999</v>
          </cell>
          <cell r="F983">
            <v>3.61E-2</v>
          </cell>
          <cell r="G983">
            <v>5.4999999999999997E-3</v>
          </cell>
          <cell r="H983">
            <v>2</v>
          </cell>
          <cell r="I983">
            <v>3.6</v>
          </cell>
          <cell r="J983">
            <v>6</v>
          </cell>
        </row>
        <row r="984">
          <cell r="B984">
            <v>101947</v>
          </cell>
          <cell r="C984">
            <v>0.67779999999999996</v>
          </cell>
          <cell r="D984">
            <v>0.39560000000000001</v>
          </cell>
          <cell r="E984">
            <v>0.21199999999999999</v>
          </cell>
          <cell r="F984">
            <v>7.0199999999999999E-2</v>
          </cell>
          <cell r="G984">
            <v>0</v>
          </cell>
          <cell r="H984">
            <v>2</v>
          </cell>
          <cell r="I984">
            <v>3.6</v>
          </cell>
          <cell r="J984">
            <v>6</v>
          </cell>
        </row>
        <row r="985">
          <cell r="B985">
            <v>101717</v>
          </cell>
          <cell r="C985">
            <v>0.46729999999999999</v>
          </cell>
          <cell r="D985">
            <v>0.26840000000000003</v>
          </cell>
          <cell r="E985">
            <v>7.2800000000000004E-2</v>
          </cell>
          <cell r="F985">
            <v>0.12609999999999999</v>
          </cell>
          <cell r="G985">
            <v>0</v>
          </cell>
          <cell r="H985">
            <v>2</v>
          </cell>
          <cell r="I985">
            <v>3.6</v>
          </cell>
          <cell r="J985">
            <v>6</v>
          </cell>
        </row>
        <row r="986">
          <cell r="B986">
            <v>101871</v>
          </cell>
          <cell r="C986">
            <v>1.756</v>
          </cell>
          <cell r="D986">
            <v>1.0165999999999999</v>
          </cell>
          <cell r="E986">
            <v>0.50160000000000005</v>
          </cell>
          <cell r="F986">
            <v>0.23230000000000001</v>
          </cell>
          <cell r="G986">
            <v>5.4999999999999997E-3</v>
          </cell>
          <cell r="H986">
            <v>2</v>
          </cell>
          <cell r="I986">
            <v>3.6</v>
          </cell>
          <cell r="J986">
            <v>6</v>
          </cell>
        </row>
        <row r="987">
          <cell r="B987">
            <v>0</v>
          </cell>
          <cell r="C987">
            <v>0</v>
          </cell>
          <cell r="D987">
            <v>0</v>
          </cell>
          <cell r="E987">
            <v>0</v>
          </cell>
          <cell r="F987">
            <v>0</v>
          </cell>
          <cell r="G987">
            <v>0</v>
          </cell>
          <cell r="H987">
            <v>2</v>
          </cell>
          <cell r="I987">
            <v>3.6</v>
          </cell>
          <cell r="J987">
            <v>6</v>
          </cell>
        </row>
        <row r="988">
          <cell r="B988">
            <v>0</v>
          </cell>
          <cell r="C988">
            <v>0</v>
          </cell>
          <cell r="D988">
            <v>0</v>
          </cell>
          <cell r="E988">
            <v>0</v>
          </cell>
          <cell r="F988">
            <v>0</v>
          </cell>
          <cell r="G988">
            <v>0</v>
          </cell>
          <cell r="H988">
            <v>2</v>
          </cell>
          <cell r="I988">
            <v>3.6</v>
          </cell>
          <cell r="J988">
            <v>6</v>
          </cell>
        </row>
        <row r="989">
          <cell r="B989">
            <v>0</v>
          </cell>
          <cell r="C989">
            <v>0</v>
          </cell>
          <cell r="D989">
            <v>0</v>
          </cell>
          <cell r="E989">
            <v>0</v>
          </cell>
          <cell r="F989">
            <v>0</v>
          </cell>
          <cell r="G989">
            <v>0</v>
          </cell>
          <cell r="H989">
            <v>2</v>
          </cell>
          <cell r="I989">
            <v>3.6</v>
          </cell>
          <cell r="J989">
            <v>6</v>
          </cell>
        </row>
        <row r="990">
          <cell r="B990">
            <v>0</v>
          </cell>
          <cell r="C990">
            <v>0</v>
          </cell>
          <cell r="D990">
            <v>0</v>
          </cell>
          <cell r="E990">
            <v>0</v>
          </cell>
          <cell r="F990">
            <v>0</v>
          </cell>
          <cell r="G990">
            <v>0</v>
          </cell>
          <cell r="H990">
            <v>2</v>
          </cell>
          <cell r="I990">
            <v>3.6</v>
          </cell>
          <cell r="J990">
            <v>6</v>
          </cell>
        </row>
        <row r="991">
          <cell r="B991">
            <v>0</v>
          </cell>
          <cell r="C991">
            <v>0</v>
          </cell>
          <cell r="D991">
            <v>0</v>
          </cell>
          <cell r="E991">
            <v>0</v>
          </cell>
          <cell r="F991">
            <v>0</v>
          </cell>
          <cell r="G991">
            <v>0</v>
          </cell>
          <cell r="H991">
            <v>2</v>
          </cell>
          <cell r="I991">
            <v>3.6</v>
          </cell>
          <cell r="J991">
            <v>6</v>
          </cell>
        </row>
        <row r="992">
          <cell r="B992">
            <v>0</v>
          </cell>
          <cell r="C992">
            <v>0</v>
          </cell>
          <cell r="D992">
            <v>0</v>
          </cell>
          <cell r="E992">
            <v>0</v>
          </cell>
          <cell r="F992">
            <v>0</v>
          </cell>
          <cell r="G992">
            <v>0</v>
          </cell>
          <cell r="H992">
            <v>2</v>
          </cell>
          <cell r="I992">
            <v>3.6</v>
          </cell>
          <cell r="J992">
            <v>6</v>
          </cell>
        </row>
        <row r="993">
          <cell r="B993">
            <v>0</v>
          </cell>
          <cell r="C993">
            <v>0</v>
          </cell>
          <cell r="D993">
            <v>0</v>
          </cell>
          <cell r="E993">
            <v>0</v>
          </cell>
          <cell r="F993">
            <v>0</v>
          </cell>
          <cell r="G993">
            <v>0</v>
          </cell>
          <cell r="H993">
            <v>2</v>
          </cell>
          <cell r="I993">
            <v>3.6</v>
          </cell>
          <cell r="J993">
            <v>6</v>
          </cell>
        </row>
        <row r="994">
          <cell r="B994">
            <v>0</v>
          </cell>
          <cell r="C994">
            <v>0</v>
          </cell>
          <cell r="D994">
            <v>0</v>
          </cell>
          <cell r="E994">
            <v>0</v>
          </cell>
          <cell r="F994">
            <v>0</v>
          </cell>
          <cell r="G994">
            <v>0</v>
          </cell>
          <cell r="H994">
            <v>2</v>
          </cell>
          <cell r="I994">
            <v>3.6</v>
          </cell>
          <cell r="J994">
            <v>6</v>
          </cell>
        </row>
        <row r="995">
          <cell r="B995">
            <v>0</v>
          </cell>
          <cell r="C995">
            <v>0</v>
          </cell>
          <cell r="D995">
            <v>0</v>
          </cell>
          <cell r="E995">
            <v>0</v>
          </cell>
          <cell r="F995">
            <v>0</v>
          </cell>
          <cell r="G995">
            <v>0</v>
          </cell>
          <cell r="H995">
            <v>2</v>
          </cell>
          <cell r="I995">
            <v>3.6</v>
          </cell>
          <cell r="J995">
            <v>6</v>
          </cell>
        </row>
        <row r="996">
          <cell r="B996">
            <v>0</v>
          </cell>
          <cell r="C996">
            <v>0</v>
          </cell>
          <cell r="D996">
            <v>0</v>
          </cell>
          <cell r="E996">
            <v>0</v>
          </cell>
          <cell r="F996">
            <v>0</v>
          </cell>
          <cell r="G996">
            <v>0</v>
          </cell>
          <cell r="H996">
            <v>2</v>
          </cell>
          <cell r="I996">
            <v>3.6</v>
          </cell>
          <cell r="J996">
            <v>6</v>
          </cell>
        </row>
        <row r="997">
          <cell r="B997">
            <v>0</v>
          </cell>
          <cell r="C997">
            <v>0</v>
          </cell>
          <cell r="D997">
            <v>0</v>
          </cell>
          <cell r="E997">
            <v>0</v>
          </cell>
          <cell r="F997">
            <v>0</v>
          </cell>
          <cell r="G997">
            <v>0</v>
          </cell>
          <cell r="H997">
            <v>2</v>
          </cell>
          <cell r="I997">
            <v>3.6</v>
          </cell>
          <cell r="J997">
            <v>6</v>
          </cell>
        </row>
        <row r="998">
          <cell r="B998">
            <v>0</v>
          </cell>
          <cell r="C998">
            <v>0</v>
          </cell>
          <cell r="D998">
            <v>0</v>
          </cell>
          <cell r="E998">
            <v>0</v>
          </cell>
          <cell r="F998">
            <v>0</v>
          </cell>
          <cell r="G998">
            <v>0</v>
          </cell>
          <cell r="I998">
            <v>3.6</v>
          </cell>
          <cell r="J998">
            <v>6</v>
          </cell>
        </row>
        <row r="999">
          <cell r="B999">
            <v>101871</v>
          </cell>
          <cell r="C999">
            <v>1.756</v>
          </cell>
          <cell r="D999">
            <v>1.0165999999999999</v>
          </cell>
          <cell r="E999">
            <v>0.50160000000000005</v>
          </cell>
          <cell r="F999">
            <v>0.23230000000000001</v>
          </cell>
          <cell r="G999">
            <v>5.4999999999999997E-3</v>
          </cell>
          <cell r="J999">
            <v>6</v>
          </cell>
        </row>
        <row r="1001">
          <cell r="B1001" t="str">
            <v>Evolução FEC Conjunto São Paulo Represa Sul</v>
          </cell>
        </row>
        <row r="1002">
          <cell r="B1002" t="str">
            <v>CONSUM</v>
          </cell>
          <cell r="C1002" t="str">
            <v>TOTAL</v>
          </cell>
          <cell r="D1002" t="str">
            <v>NPROG</v>
          </cell>
          <cell r="E1002" t="str">
            <v>PROG</v>
          </cell>
          <cell r="F1002" t="str">
            <v>SUBT INT</v>
          </cell>
          <cell r="G1002" t="str">
            <v>SUBT EXT</v>
          </cell>
          <cell r="H1002" t="str">
            <v>Padrão Mensal = 8,1</v>
          </cell>
          <cell r="I1002" t="str">
            <v>Padrão Trimestral = 16,2</v>
          </cell>
          <cell r="J1002" t="str">
            <v>Padrão Anual = 27</v>
          </cell>
        </row>
        <row r="1003">
          <cell r="B1003">
            <v>1686</v>
          </cell>
          <cell r="C1003">
            <v>4.2710999999999997</v>
          </cell>
          <cell r="D1003">
            <v>4.2710999999999997</v>
          </cell>
          <cell r="E1003">
            <v>0</v>
          </cell>
          <cell r="F1003">
            <v>0</v>
          </cell>
          <cell r="G1003">
            <v>0</v>
          </cell>
          <cell r="H1003">
            <v>8.1</v>
          </cell>
          <cell r="I1003">
            <v>16.2</v>
          </cell>
          <cell r="J1003">
            <v>27</v>
          </cell>
        </row>
        <row r="1004">
          <cell r="B1004">
            <v>1687</v>
          </cell>
          <cell r="C1004">
            <v>1.3249</v>
          </cell>
          <cell r="D1004">
            <v>1.1328</v>
          </cell>
          <cell r="E1004">
            <v>0</v>
          </cell>
          <cell r="F1004">
            <v>0.19209999999999999</v>
          </cell>
          <cell r="G1004">
            <v>0</v>
          </cell>
          <cell r="H1004">
            <v>8.1</v>
          </cell>
          <cell r="I1004">
            <v>16.2</v>
          </cell>
          <cell r="J1004">
            <v>27</v>
          </cell>
        </row>
        <row r="1005">
          <cell r="B1005">
            <v>1689</v>
          </cell>
          <cell r="C1005">
            <v>1.8934</v>
          </cell>
          <cell r="D1005">
            <v>1.8916999999999999</v>
          </cell>
          <cell r="E1005">
            <v>1.8E-3</v>
          </cell>
          <cell r="F1005">
            <v>0</v>
          </cell>
          <cell r="G1005">
            <v>0</v>
          </cell>
          <cell r="H1005">
            <v>8.1</v>
          </cell>
          <cell r="I1005">
            <v>16.2</v>
          </cell>
          <cell r="J1005">
            <v>27</v>
          </cell>
        </row>
        <row r="1006">
          <cell r="B1006">
            <v>1687</v>
          </cell>
          <cell r="C1006">
            <v>7.4890999999999996</v>
          </cell>
          <cell r="D1006">
            <v>7.2953000000000001</v>
          </cell>
          <cell r="E1006">
            <v>1.8E-3</v>
          </cell>
          <cell r="F1006">
            <v>0.19209999999999999</v>
          </cell>
          <cell r="G1006">
            <v>0</v>
          </cell>
          <cell r="H1006">
            <v>8.1</v>
          </cell>
          <cell r="I1006">
            <v>16.2</v>
          </cell>
          <cell r="J1006">
            <v>27</v>
          </cell>
        </row>
        <row r="1007">
          <cell r="B1007">
            <v>0</v>
          </cell>
          <cell r="C1007">
            <v>0</v>
          </cell>
          <cell r="D1007">
            <v>0</v>
          </cell>
          <cell r="E1007">
            <v>0</v>
          </cell>
          <cell r="F1007">
            <v>0</v>
          </cell>
          <cell r="G1007">
            <v>0</v>
          </cell>
          <cell r="H1007">
            <v>8.1</v>
          </cell>
          <cell r="I1007">
            <v>16.2</v>
          </cell>
          <cell r="J1007">
            <v>27</v>
          </cell>
        </row>
        <row r="1008">
          <cell r="B1008">
            <v>0</v>
          </cell>
          <cell r="C1008">
            <v>0</v>
          </cell>
          <cell r="D1008">
            <v>0</v>
          </cell>
          <cell r="E1008">
            <v>0</v>
          </cell>
          <cell r="F1008">
            <v>0</v>
          </cell>
          <cell r="G1008">
            <v>0</v>
          </cell>
          <cell r="H1008">
            <v>8.1</v>
          </cell>
          <cell r="I1008">
            <v>16.2</v>
          </cell>
          <cell r="J1008">
            <v>27</v>
          </cell>
        </row>
        <row r="1009">
          <cell r="B1009">
            <v>0</v>
          </cell>
          <cell r="C1009">
            <v>0</v>
          </cell>
          <cell r="D1009">
            <v>0</v>
          </cell>
          <cell r="E1009">
            <v>0</v>
          </cell>
          <cell r="F1009">
            <v>0</v>
          </cell>
          <cell r="G1009">
            <v>0</v>
          </cell>
          <cell r="H1009">
            <v>8.1</v>
          </cell>
          <cell r="I1009">
            <v>16.2</v>
          </cell>
          <cell r="J1009">
            <v>27</v>
          </cell>
        </row>
        <row r="1010">
          <cell r="B1010">
            <v>0</v>
          </cell>
          <cell r="C1010">
            <v>0</v>
          </cell>
          <cell r="D1010">
            <v>0</v>
          </cell>
          <cell r="E1010">
            <v>0</v>
          </cell>
          <cell r="F1010">
            <v>0</v>
          </cell>
          <cell r="G1010">
            <v>0</v>
          </cell>
          <cell r="H1010">
            <v>8.1</v>
          </cell>
          <cell r="I1010">
            <v>16.2</v>
          </cell>
          <cell r="J1010">
            <v>27</v>
          </cell>
        </row>
        <row r="1011">
          <cell r="B1011">
            <v>0</v>
          </cell>
          <cell r="C1011">
            <v>0</v>
          </cell>
          <cell r="D1011">
            <v>0</v>
          </cell>
          <cell r="E1011">
            <v>0</v>
          </cell>
          <cell r="F1011">
            <v>0</v>
          </cell>
          <cell r="G1011">
            <v>0</v>
          </cell>
          <cell r="H1011">
            <v>8.1</v>
          </cell>
          <cell r="I1011">
            <v>16.2</v>
          </cell>
          <cell r="J1011">
            <v>27</v>
          </cell>
        </row>
        <row r="1012">
          <cell r="B1012">
            <v>0</v>
          </cell>
          <cell r="C1012">
            <v>0</v>
          </cell>
          <cell r="D1012">
            <v>0</v>
          </cell>
          <cell r="E1012">
            <v>0</v>
          </cell>
          <cell r="F1012">
            <v>0</v>
          </cell>
          <cell r="G1012">
            <v>0</v>
          </cell>
          <cell r="H1012">
            <v>8.1</v>
          </cell>
          <cell r="I1012">
            <v>16.2</v>
          </cell>
          <cell r="J1012">
            <v>27</v>
          </cell>
        </row>
        <row r="1013">
          <cell r="B1013">
            <v>0</v>
          </cell>
          <cell r="C1013">
            <v>0</v>
          </cell>
          <cell r="D1013">
            <v>0</v>
          </cell>
          <cell r="E1013">
            <v>0</v>
          </cell>
          <cell r="F1013">
            <v>0</v>
          </cell>
          <cell r="G1013">
            <v>0</v>
          </cell>
          <cell r="H1013">
            <v>8.1</v>
          </cell>
          <cell r="I1013">
            <v>16.2</v>
          </cell>
          <cell r="J1013">
            <v>27</v>
          </cell>
        </row>
        <row r="1014">
          <cell r="B1014">
            <v>0</v>
          </cell>
          <cell r="C1014">
            <v>0</v>
          </cell>
          <cell r="D1014">
            <v>0</v>
          </cell>
          <cell r="E1014">
            <v>0</v>
          </cell>
          <cell r="F1014">
            <v>0</v>
          </cell>
          <cell r="G1014">
            <v>0</v>
          </cell>
          <cell r="H1014">
            <v>8.1</v>
          </cell>
          <cell r="I1014">
            <v>16.2</v>
          </cell>
          <cell r="J1014">
            <v>27</v>
          </cell>
        </row>
        <row r="1015">
          <cell r="B1015">
            <v>0</v>
          </cell>
          <cell r="C1015">
            <v>0</v>
          </cell>
          <cell r="D1015">
            <v>0</v>
          </cell>
          <cell r="E1015">
            <v>0</v>
          </cell>
          <cell r="F1015">
            <v>0</v>
          </cell>
          <cell r="G1015">
            <v>0</v>
          </cell>
          <cell r="H1015">
            <v>8.1</v>
          </cell>
          <cell r="I1015">
            <v>16.2</v>
          </cell>
          <cell r="J1015">
            <v>27</v>
          </cell>
        </row>
        <row r="1016">
          <cell r="B1016">
            <v>0</v>
          </cell>
          <cell r="C1016">
            <v>0</v>
          </cell>
          <cell r="D1016">
            <v>0</v>
          </cell>
          <cell r="E1016">
            <v>0</v>
          </cell>
          <cell r="F1016">
            <v>0</v>
          </cell>
          <cell r="G1016">
            <v>0</v>
          </cell>
          <cell r="H1016">
            <v>8.1</v>
          </cell>
          <cell r="I1016">
            <v>16.2</v>
          </cell>
          <cell r="J1016">
            <v>27</v>
          </cell>
        </row>
        <row r="1017">
          <cell r="B1017">
            <v>0</v>
          </cell>
          <cell r="C1017">
            <v>0</v>
          </cell>
          <cell r="D1017">
            <v>0</v>
          </cell>
          <cell r="E1017">
            <v>0</v>
          </cell>
          <cell r="F1017">
            <v>0</v>
          </cell>
          <cell r="G1017">
            <v>0</v>
          </cell>
          <cell r="H1017">
            <v>8.1</v>
          </cell>
          <cell r="I1017">
            <v>16.2</v>
          </cell>
          <cell r="J1017">
            <v>27</v>
          </cell>
        </row>
        <row r="1018">
          <cell r="B1018">
            <v>0</v>
          </cell>
          <cell r="C1018">
            <v>0</v>
          </cell>
          <cell r="D1018">
            <v>0</v>
          </cell>
          <cell r="E1018">
            <v>0</v>
          </cell>
          <cell r="F1018">
            <v>0</v>
          </cell>
          <cell r="G1018">
            <v>0</v>
          </cell>
          <cell r="I1018">
            <v>16.2</v>
          </cell>
          <cell r="J1018">
            <v>27</v>
          </cell>
        </row>
        <row r="1019">
          <cell r="B1019">
            <v>1687</v>
          </cell>
          <cell r="C1019">
            <v>7.4890999999999996</v>
          </cell>
          <cell r="D1019">
            <v>7.2953000000000001</v>
          </cell>
          <cell r="E1019">
            <v>1.8E-3</v>
          </cell>
          <cell r="F1019">
            <v>0.19209999999999999</v>
          </cell>
          <cell r="G1019">
            <v>0</v>
          </cell>
          <cell r="J1019">
            <v>27</v>
          </cell>
        </row>
        <row r="1021">
          <cell r="B1021" t="str">
            <v>Evolução FEC Conjunto Sapopemba</v>
          </cell>
        </row>
        <row r="1022">
          <cell r="B1022" t="str">
            <v>CONSUM</v>
          </cell>
          <cell r="C1022" t="str">
            <v>TOTAL</v>
          </cell>
          <cell r="D1022" t="str">
            <v>NPROG</v>
          </cell>
          <cell r="E1022" t="str">
            <v>PROG</v>
          </cell>
          <cell r="F1022" t="str">
            <v>SUBT INT</v>
          </cell>
          <cell r="G1022" t="str">
            <v>SUBT EXT</v>
          </cell>
          <cell r="H1022" t="str">
            <v>Padrão Mensal = 2,1</v>
          </cell>
          <cell r="I1022" t="str">
            <v>Padrão Trimestral = 4,2</v>
          </cell>
          <cell r="J1022" t="str">
            <v>Padrão Anual = 7</v>
          </cell>
        </row>
        <row r="1023">
          <cell r="B1023">
            <v>94959</v>
          </cell>
          <cell r="C1023">
            <v>1.1282000000000001</v>
          </cell>
          <cell r="D1023">
            <v>0.85299999999999998</v>
          </cell>
          <cell r="E1023">
            <v>0.13919999999999999</v>
          </cell>
          <cell r="F1023">
            <v>0.13589999999999999</v>
          </cell>
          <cell r="G1023">
            <v>0</v>
          </cell>
          <cell r="H1023">
            <v>2.1</v>
          </cell>
          <cell r="I1023">
            <v>4.2</v>
          </cell>
          <cell r="J1023">
            <v>7</v>
          </cell>
        </row>
        <row r="1024">
          <cell r="B1024">
            <v>95032</v>
          </cell>
          <cell r="C1024">
            <v>0.38150000000000001</v>
          </cell>
          <cell r="D1024">
            <v>0.35249999999999998</v>
          </cell>
          <cell r="E1024">
            <v>2.9000000000000001E-2</v>
          </cell>
          <cell r="F1024">
            <v>0</v>
          </cell>
          <cell r="G1024">
            <v>0</v>
          </cell>
          <cell r="H1024">
            <v>2.1</v>
          </cell>
          <cell r="I1024">
            <v>4.2</v>
          </cell>
          <cell r="J1024">
            <v>7</v>
          </cell>
        </row>
        <row r="1025">
          <cell r="B1025">
            <v>95082</v>
          </cell>
          <cell r="C1025">
            <v>0.15690000000000001</v>
          </cell>
          <cell r="D1025">
            <v>0.1363</v>
          </cell>
          <cell r="E1025">
            <v>2.06E-2</v>
          </cell>
          <cell r="F1025">
            <v>0</v>
          </cell>
          <cell r="G1025">
            <v>0</v>
          </cell>
          <cell r="H1025">
            <v>2.1</v>
          </cell>
          <cell r="I1025">
            <v>4.2</v>
          </cell>
          <cell r="J1025">
            <v>7</v>
          </cell>
        </row>
        <row r="1026">
          <cell r="B1026">
            <v>95024</v>
          </cell>
          <cell r="C1026">
            <v>1.6659999999999999</v>
          </cell>
          <cell r="D1026">
            <v>1.3412999999999999</v>
          </cell>
          <cell r="E1026">
            <v>0.18870000000000001</v>
          </cell>
          <cell r="F1026">
            <v>0.1358</v>
          </cell>
          <cell r="G1026">
            <v>0</v>
          </cell>
          <cell r="H1026">
            <v>2.1</v>
          </cell>
          <cell r="I1026">
            <v>4.2</v>
          </cell>
          <cell r="J1026">
            <v>7</v>
          </cell>
        </row>
        <row r="1027">
          <cell r="B1027">
            <v>0</v>
          </cell>
          <cell r="C1027">
            <v>0</v>
          </cell>
          <cell r="D1027">
            <v>0</v>
          </cell>
          <cell r="E1027">
            <v>0</v>
          </cell>
          <cell r="F1027">
            <v>0</v>
          </cell>
          <cell r="G1027">
            <v>0</v>
          </cell>
          <cell r="H1027">
            <v>2.1</v>
          </cell>
          <cell r="I1027">
            <v>4.2</v>
          </cell>
          <cell r="J1027">
            <v>7</v>
          </cell>
        </row>
        <row r="1028">
          <cell r="B1028">
            <v>0</v>
          </cell>
          <cell r="C1028">
            <v>0</v>
          </cell>
          <cell r="D1028">
            <v>0</v>
          </cell>
          <cell r="E1028">
            <v>0</v>
          </cell>
          <cell r="F1028">
            <v>0</v>
          </cell>
          <cell r="G1028">
            <v>0</v>
          </cell>
          <cell r="H1028">
            <v>2.1</v>
          </cell>
          <cell r="I1028">
            <v>4.2</v>
          </cell>
          <cell r="J1028">
            <v>7</v>
          </cell>
        </row>
        <row r="1029">
          <cell r="B1029">
            <v>0</v>
          </cell>
          <cell r="C1029">
            <v>0</v>
          </cell>
          <cell r="D1029">
            <v>0</v>
          </cell>
          <cell r="E1029">
            <v>0</v>
          </cell>
          <cell r="F1029">
            <v>0</v>
          </cell>
          <cell r="G1029">
            <v>0</v>
          </cell>
          <cell r="H1029">
            <v>2.1</v>
          </cell>
          <cell r="I1029">
            <v>4.2</v>
          </cell>
          <cell r="J1029">
            <v>7</v>
          </cell>
        </row>
        <row r="1030">
          <cell r="B1030">
            <v>0</v>
          </cell>
          <cell r="C1030">
            <v>0</v>
          </cell>
          <cell r="D1030">
            <v>0</v>
          </cell>
          <cell r="E1030">
            <v>0</v>
          </cell>
          <cell r="F1030">
            <v>0</v>
          </cell>
          <cell r="G1030">
            <v>0</v>
          </cell>
          <cell r="H1030">
            <v>2.1</v>
          </cell>
          <cell r="I1030">
            <v>4.2</v>
          </cell>
          <cell r="J1030">
            <v>7</v>
          </cell>
        </row>
        <row r="1031">
          <cell r="B1031">
            <v>0</v>
          </cell>
          <cell r="C1031">
            <v>0</v>
          </cell>
          <cell r="D1031">
            <v>0</v>
          </cell>
          <cell r="E1031">
            <v>0</v>
          </cell>
          <cell r="F1031">
            <v>0</v>
          </cell>
          <cell r="G1031">
            <v>0</v>
          </cell>
          <cell r="H1031">
            <v>2.1</v>
          </cell>
          <cell r="I1031">
            <v>4.2</v>
          </cell>
          <cell r="J1031">
            <v>7</v>
          </cell>
        </row>
        <row r="1032">
          <cell r="B1032">
            <v>0</v>
          </cell>
          <cell r="C1032">
            <v>0</v>
          </cell>
          <cell r="D1032">
            <v>0</v>
          </cell>
          <cell r="E1032">
            <v>0</v>
          </cell>
          <cell r="F1032">
            <v>0</v>
          </cell>
          <cell r="G1032">
            <v>0</v>
          </cell>
          <cell r="H1032">
            <v>2.1</v>
          </cell>
          <cell r="I1032">
            <v>4.2</v>
          </cell>
          <cell r="J1032">
            <v>7</v>
          </cell>
        </row>
        <row r="1033">
          <cell r="B1033">
            <v>0</v>
          </cell>
          <cell r="C1033">
            <v>0</v>
          </cell>
          <cell r="D1033">
            <v>0</v>
          </cell>
          <cell r="E1033">
            <v>0</v>
          </cell>
          <cell r="F1033">
            <v>0</v>
          </cell>
          <cell r="G1033">
            <v>0</v>
          </cell>
          <cell r="H1033">
            <v>2.1</v>
          </cell>
          <cell r="I1033">
            <v>4.2</v>
          </cell>
          <cell r="J1033">
            <v>7</v>
          </cell>
        </row>
        <row r="1034">
          <cell r="B1034">
            <v>0</v>
          </cell>
          <cell r="C1034">
            <v>0</v>
          </cell>
          <cell r="D1034">
            <v>0</v>
          </cell>
          <cell r="E1034">
            <v>0</v>
          </cell>
          <cell r="F1034">
            <v>0</v>
          </cell>
          <cell r="G1034">
            <v>0</v>
          </cell>
          <cell r="H1034">
            <v>2.1</v>
          </cell>
          <cell r="I1034">
            <v>4.2</v>
          </cell>
          <cell r="J1034">
            <v>7</v>
          </cell>
        </row>
        <row r="1035">
          <cell r="B1035">
            <v>0</v>
          </cell>
          <cell r="C1035">
            <v>0</v>
          </cell>
          <cell r="D1035">
            <v>0</v>
          </cell>
          <cell r="E1035">
            <v>0</v>
          </cell>
          <cell r="F1035">
            <v>0</v>
          </cell>
          <cell r="G1035">
            <v>0</v>
          </cell>
          <cell r="H1035">
            <v>2.1</v>
          </cell>
          <cell r="I1035">
            <v>4.2</v>
          </cell>
          <cell r="J1035">
            <v>7</v>
          </cell>
        </row>
        <row r="1036">
          <cell r="B1036">
            <v>0</v>
          </cell>
          <cell r="C1036">
            <v>0</v>
          </cell>
          <cell r="D1036">
            <v>0</v>
          </cell>
          <cell r="E1036">
            <v>0</v>
          </cell>
          <cell r="F1036">
            <v>0</v>
          </cell>
          <cell r="G1036">
            <v>0</v>
          </cell>
          <cell r="H1036">
            <v>2.1</v>
          </cell>
          <cell r="I1036">
            <v>4.2</v>
          </cell>
          <cell r="J1036">
            <v>7</v>
          </cell>
        </row>
        <row r="1037">
          <cell r="B1037">
            <v>0</v>
          </cell>
          <cell r="C1037">
            <v>0</v>
          </cell>
          <cell r="D1037">
            <v>0</v>
          </cell>
          <cell r="E1037">
            <v>0</v>
          </cell>
          <cell r="F1037">
            <v>0</v>
          </cell>
          <cell r="G1037">
            <v>0</v>
          </cell>
          <cell r="H1037">
            <v>2.1</v>
          </cell>
          <cell r="I1037">
            <v>4.2</v>
          </cell>
          <cell r="J1037">
            <v>7</v>
          </cell>
        </row>
        <row r="1038">
          <cell r="B1038">
            <v>0</v>
          </cell>
          <cell r="C1038">
            <v>0</v>
          </cell>
          <cell r="D1038">
            <v>0</v>
          </cell>
          <cell r="E1038">
            <v>0</v>
          </cell>
          <cell r="F1038">
            <v>0</v>
          </cell>
          <cell r="G1038">
            <v>0</v>
          </cell>
          <cell r="I1038">
            <v>4.2</v>
          </cell>
          <cell r="J1038">
            <v>7</v>
          </cell>
        </row>
        <row r="1039">
          <cell r="B1039">
            <v>95024</v>
          </cell>
          <cell r="C1039">
            <v>1.6659999999999999</v>
          </cell>
          <cell r="D1039">
            <v>1.3412999999999999</v>
          </cell>
          <cell r="E1039">
            <v>0.18870000000000001</v>
          </cell>
          <cell r="F1039">
            <v>0.1358</v>
          </cell>
          <cell r="G1039">
            <v>0</v>
          </cell>
          <cell r="J1039">
            <v>7</v>
          </cell>
        </row>
        <row r="1041">
          <cell r="B1041" t="str">
            <v>Evolução FEC Conjunto Saúde</v>
          </cell>
        </row>
        <row r="1042">
          <cell r="B1042" t="str">
            <v>CONSUM</v>
          </cell>
          <cell r="C1042" t="str">
            <v>TOTAL</v>
          </cell>
          <cell r="D1042" t="str">
            <v>NPROG</v>
          </cell>
          <cell r="E1042" t="str">
            <v>PROG</v>
          </cell>
          <cell r="F1042" t="str">
            <v>SUBT INT</v>
          </cell>
          <cell r="G1042" t="str">
            <v>SUBT EXT</v>
          </cell>
          <cell r="H1042" t="str">
            <v>Padrão Mensal = 2</v>
          </cell>
          <cell r="I1042" t="str">
            <v>Padrão Trimestral = 3</v>
          </cell>
          <cell r="J1042" t="str">
            <v>Padrão Anual = 5</v>
          </cell>
        </row>
        <row r="1043">
          <cell r="B1043">
            <v>103236</v>
          </cell>
          <cell r="C1043">
            <v>0.59179999999999999</v>
          </cell>
          <cell r="D1043">
            <v>0.39750000000000002</v>
          </cell>
          <cell r="E1043">
            <v>8.2000000000000007E-3</v>
          </cell>
          <cell r="F1043">
            <v>0</v>
          </cell>
          <cell r="G1043">
            <v>0.18609999999999999</v>
          </cell>
          <cell r="H1043">
            <v>2</v>
          </cell>
          <cell r="I1043">
            <v>3</v>
          </cell>
          <cell r="J1043">
            <v>5</v>
          </cell>
        </row>
        <row r="1044">
          <cell r="B1044">
            <v>103307</v>
          </cell>
          <cell r="C1044">
            <v>0.23269999999999999</v>
          </cell>
          <cell r="D1044">
            <v>0.16889999999999999</v>
          </cell>
          <cell r="E1044">
            <v>6.3799999999999996E-2</v>
          </cell>
          <cell r="F1044">
            <v>0</v>
          </cell>
          <cell r="G1044">
            <v>0</v>
          </cell>
          <cell r="H1044">
            <v>2</v>
          </cell>
          <cell r="I1044">
            <v>3</v>
          </cell>
          <cell r="J1044">
            <v>5</v>
          </cell>
        </row>
        <row r="1045">
          <cell r="B1045">
            <v>102950</v>
          </cell>
          <cell r="C1045">
            <v>0.16520000000000001</v>
          </cell>
          <cell r="D1045">
            <v>0.14380000000000001</v>
          </cell>
          <cell r="E1045">
            <v>2.1499999999999998E-2</v>
          </cell>
          <cell r="F1045">
            <v>0</v>
          </cell>
          <cell r="G1045">
            <v>0</v>
          </cell>
          <cell r="H1045">
            <v>2</v>
          </cell>
          <cell r="I1045">
            <v>3</v>
          </cell>
          <cell r="J1045">
            <v>5</v>
          </cell>
        </row>
        <row r="1046">
          <cell r="B1046">
            <v>103164</v>
          </cell>
          <cell r="C1046">
            <v>0.99009999999999998</v>
          </cell>
          <cell r="D1046">
            <v>0.71040000000000003</v>
          </cell>
          <cell r="E1046">
            <v>9.35E-2</v>
          </cell>
          <cell r="F1046">
            <v>0</v>
          </cell>
          <cell r="G1046">
            <v>0.1862</v>
          </cell>
          <cell r="H1046">
            <v>2</v>
          </cell>
          <cell r="I1046">
            <v>3</v>
          </cell>
          <cell r="J1046">
            <v>5</v>
          </cell>
        </row>
        <row r="1047">
          <cell r="B1047">
            <v>0</v>
          </cell>
          <cell r="C1047">
            <v>0</v>
          </cell>
          <cell r="D1047">
            <v>0</v>
          </cell>
          <cell r="E1047">
            <v>0</v>
          </cell>
          <cell r="F1047">
            <v>0</v>
          </cell>
          <cell r="G1047">
            <v>0</v>
          </cell>
          <cell r="H1047">
            <v>2</v>
          </cell>
          <cell r="I1047">
            <v>3</v>
          </cell>
          <cell r="J1047">
            <v>5</v>
          </cell>
        </row>
        <row r="1048">
          <cell r="B1048">
            <v>0</v>
          </cell>
          <cell r="C1048">
            <v>0</v>
          </cell>
          <cell r="D1048">
            <v>0</v>
          </cell>
          <cell r="E1048">
            <v>0</v>
          </cell>
          <cell r="F1048">
            <v>0</v>
          </cell>
          <cell r="G1048">
            <v>0</v>
          </cell>
          <cell r="H1048">
            <v>2</v>
          </cell>
          <cell r="I1048">
            <v>3</v>
          </cell>
          <cell r="J1048">
            <v>5</v>
          </cell>
        </row>
        <row r="1049">
          <cell r="B1049">
            <v>0</v>
          </cell>
          <cell r="C1049">
            <v>0</v>
          </cell>
          <cell r="D1049">
            <v>0</v>
          </cell>
          <cell r="E1049">
            <v>0</v>
          </cell>
          <cell r="F1049">
            <v>0</v>
          </cell>
          <cell r="G1049">
            <v>0</v>
          </cell>
          <cell r="H1049">
            <v>2</v>
          </cell>
          <cell r="I1049">
            <v>3</v>
          </cell>
          <cell r="J1049">
            <v>5</v>
          </cell>
        </row>
        <row r="1050">
          <cell r="B1050">
            <v>0</v>
          </cell>
          <cell r="C1050">
            <v>0</v>
          </cell>
          <cell r="D1050">
            <v>0</v>
          </cell>
          <cell r="E1050">
            <v>0</v>
          </cell>
          <cell r="F1050">
            <v>0</v>
          </cell>
          <cell r="G1050">
            <v>0</v>
          </cell>
          <cell r="H1050">
            <v>2</v>
          </cell>
          <cell r="I1050">
            <v>3</v>
          </cell>
          <cell r="J1050">
            <v>5</v>
          </cell>
        </row>
        <row r="1051">
          <cell r="B1051">
            <v>0</v>
          </cell>
          <cell r="C1051">
            <v>0</v>
          </cell>
          <cell r="D1051">
            <v>0</v>
          </cell>
          <cell r="E1051">
            <v>0</v>
          </cell>
          <cell r="F1051">
            <v>0</v>
          </cell>
          <cell r="G1051">
            <v>0</v>
          </cell>
          <cell r="H1051">
            <v>2</v>
          </cell>
          <cell r="I1051">
            <v>3</v>
          </cell>
          <cell r="J1051">
            <v>5</v>
          </cell>
        </row>
        <row r="1052">
          <cell r="B1052">
            <v>0</v>
          </cell>
          <cell r="C1052">
            <v>0</v>
          </cell>
          <cell r="D1052">
            <v>0</v>
          </cell>
          <cell r="E1052">
            <v>0</v>
          </cell>
          <cell r="F1052">
            <v>0</v>
          </cell>
          <cell r="G1052">
            <v>0</v>
          </cell>
          <cell r="H1052">
            <v>2</v>
          </cell>
          <cell r="I1052">
            <v>3</v>
          </cell>
          <cell r="J1052">
            <v>5</v>
          </cell>
        </row>
        <row r="1053">
          <cell r="B1053">
            <v>0</v>
          </cell>
          <cell r="C1053">
            <v>0</v>
          </cell>
          <cell r="D1053">
            <v>0</v>
          </cell>
          <cell r="E1053">
            <v>0</v>
          </cell>
          <cell r="F1053">
            <v>0</v>
          </cell>
          <cell r="G1053">
            <v>0</v>
          </cell>
          <cell r="H1053">
            <v>2</v>
          </cell>
          <cell r="I1053">
            <v>3</v>
          </cell>
          <cell r="J1053">
            <v>5</v>
          </cell>
        </row>
        <row r="1054">
          <cell r="B1054">
            <v>0</v>
          </cell>
          <cell r="C1054">
            <v>0</v>
          </cell>
          <cell r="D1054">
            <v>0</v>
          </cell>
          <cell r="E1054">
            <v>0</v>
          </cell>
          <cell r="F1054">
            <v>0</v>
          </cell>
          <cell r="G1054">
            <v>0</v>
          </cell>
          <cell r="H1054">
            <v>2</v>
          </cell>
          <cell r="I1054">
            <v>3</v>
          </cell>
          <cell r="J1054">
            <v>5</v>
          </cell>
        </row>
        <row r="1055">
          <cell r="B1055">
            <v>0</v>
          </cell>
          <cell r="C1055">
            <v>0</v>
          </cell>
          <cell r="D1055">
            <v>0</v>
          </cell>
          <cell r="E1055">
            <v>0</v>
          </cell>
          <cell r="F1055">
            <v>0</v>
          </cell>
          <cell r="G1055">
            <v>0</v>
          </cell>
          <cell r="H1055">
            <v>2</v>
          </cell>
          <cell r="I1055">
            <v>3</v>
          </cell>
          <cell r="J1055">
            <v>5</v>
          </cell>
        </row>
        <row r="1056">
          <cell r="B1056">
            <v>0</v>
          </cell>
          <cell r="C1056">
            <v>0</v>
          </cell>
          <cell r="D1056">
            <v>0</v>
          </cell>
          <cell r="E1056">
            <v>0</v>
          </cell>
          <cell r="F1056">
            <v>0</v>
          </cell>
          <cell r="G1056">
            <v>0</v>
          </cell>
          <cell r="H1056">
            <v>2</v>
          </cell>
          <cell r="I1056">
            <v>3</v>
          </cell>
          <cell r="J1056">
            <v>5</v>
          </cell>
        </row>
        <row r="1057">
          <cell r="B1057">
            <v>0</v>
          </cell>
          <cell r="C1057">
            <v>0</v>
          </cell>
          <cell r="D1057">
            <v>0</v>
          </cell>
          <cell r="E1057">
            <v>0</v>
          </cell>
          <cell r="F1057">
            <v>0</v>
          </cell>
          <cell r="G1057">
            <v>0</v>
          </cell>
          <cell r="H1057">
            <v>2</v>
          </cell>
          <cell r="I1057">
            <v>3</v>
          </cell>
          <cell r="J1057">
            <v>5</v>
          </cell>
        </row>
        <row r="1058">
          <cell r="B1058">
            <v>0</v>
          </cell>
          <cell r="C1058">
            <v>0</v>
          </cell>
          <cell r="D1058">
            <v>0</v>
          </cell>
          <cell r="E1058">
            <v>0</v>
          </cell>
          <cell r="F1058">
            <v>0</v>
          </cell>
          <cell r="G1058">
            <v>0</v>
          </cell>
          <cell r="I1058">
            <v>3</v>
          </cell>
          <cell r="J1058">
            <v>5</v>
          </cell>
        </row>
        <row r="1059">
          <cell r="B1059">
            <v>103164</v>
          </cell>
          <cell r="C1059">
            <v>0.99009999999999998</v>
          </cell>
          <cell r="D1059">
            <v>0.71040000000000003</v>
          </cell>
          <cell r="E1059">
            <v>9.35E-2</v>
          </cell>
          <cell r="F1059">
            <v>0</v>
          </cell>
          <cell r="G1059">
            <v>0.1862</v>
          </cell>
          <cell r="J1059">
            <v>5</v>
          </cell>
        </row>
        <row r="1061">
          <cell r="B1061" t="str">
            <v>Evolução FEC Conjunto Taboão da Serra</v>
          </cell>
        </row>
        <row r="1062">
          <cell r="B1062" t="str">
            <v>CONSUM</v>
          </cell>
          <cell r="C1062" t="str">
            <v>TOTAL</v>
          </cell>
          <cell r="D1062" t="str">
            <v>NPROG</v>
          </cell>
          <cell r="E1062" t="str">
            <v>PROG</v>
          </cell>
          <cell r="F1062" t="str">
            <v>SUBT INT</v>
          </cell>
          <cell r="G1062" t="str">
            <v>SUBT EXT</v>
          </cell>
          <cell r="H1062" t="str">
            <v>Padrão Mensal = 4,2</v>
          </cell>
          <cell r="I1062" t="str">
            <v>Padrão Trimestral = 8,4</v>
          </cell>
          <cell r="J1062" t="str">
            <v>Padrão Anual = 14</v>
          </cell>
        </row>
        <row r="1063">
          <cell r="B1063">
            <v>50775</v>
          </cell>
          <cell r="C1063">
            <v>1.2830999999999999</v>
          </cell>
          <cell r="D1063">
            <v>1.2753000000000001</v>
          </cell>
          <cell r="E1063">
            <v>7.7999999999999996E-3</v>
          </cell>
          <cell r="F1063">
            <v>0</v>
          </cell>
          <cell r="G1063">
            <v>0</v>
          </cell>
          <cell r="H1063">
            <v>4.2</v>
          </cell>
          <cell r="I1063">
            <v>8.4</v>
          </cell>
          <cell r="J1063">
            <v>14</v>
          </cell>
        </row>
        <row r="1064">
          <cell r="B1064">
            <v>52941</v>
          </cell>
          <cell r="C1064">
            <v>0.51970000000000005</v>
          </cell>
          <cell r="D1064">
            <v>0.47939999999999999</v>
          </cell>
          <cell r="E1064">
            <v>4.0300000000000002E-2</v>
          </cell>
          <cell r="F1064">
            <v>0</v>
          </cell>
          <cell r="G1064">
            <v>0</v>
          </cell>
          <cell r="H1064">
            <v>4.2</v>
          </cell>
          <cell r="I1064">
            <v>8.4</v>
          </cell>
          <cell r="J1064">
            <v>14</v>
          </cell>
        </row>
        <row r="1065">
          <cell r="B1065">
            <v>52941</v>
          </cell>
          <cell r="C1065">
            <v>0.58540000000000003</v>
          </cell>
          <cell r="D1065">
            <v>0.34320000000000001</v>
          </cell>
          <cell r="E1065">
            <v>0.24229999999999999</v>
          </cell>
          <cell r="F1065">
            <v>0</v>
          </cell>
          <cell r="G1065">
            <v>0</v>
          </cell>
          <cell r="H1065">
            <v>4.2</v>
          </cell>
          <cell r="I1065">
            <v>8.4</v>
          </cell>
          <cell r="J1065">
            <v>14</v>
          </cell>
        </row>
        <row r="1066">
          <cell r="B1066">
            <v>52219</v>
          </cell>
          <cell r="C1066">
            <v>2.3679999999999999</v>
          </cell>
          <cell r="D1066">
            <v>2.0739999999999998</v>
          </cell>
          <cell r="E1066">
            <v>0.29409999999999997</v>
          </cell>
          <cell r="F1066">
            <v>0</v>
          </cell>
          <cell r="G1066">
            <v>0</v>
          </cell>
          <cell r="H1066">
            <v>4.2</v>
          </cell>
          <cell r="I1066">
            <v>8.4</v>
          </cell>
          <cell r="J1066">
            <v>14</v>
          </cell>
        </row>
        <row r="1067">
          <cell r="B1067">
            <v>0</v>
          </cell>
          <cell r="C1067">
            <v>0</v>
          </cell>
          <cell r="D1067">
            <v>0</v>
          </cell>
          <cell r="E1067">
            <v>0</v>
          </cell>
          <cell r="F1067">
            <v>0</v>
          </cell>
          <cell r="G1067">
            <v>0</v>
          </cell>
          <cell r="H1067">
            <v>4.2</v>
          </cell>
          <cell r="I1067">
            <v>8.4</v>
          </cell>
          <cell r="J1067">
            <v>14</v>
          </cell>
        </row>
        <row r="1068">
          <cell r="B1068">
            <v>0</v>
          </cell>
          <cell r="C1068">
            <v>0</v>
          </cell>
          <cell r="D1068">
            <v>0</v>
          </cell>
          <cell r="E1068">
            <v>0</v>
          </cell>
          <cell r="F1068">
            <v>0</v>
          </cell>
          <cell r="G1068">
            <v>0</v>
          </cell>
          <cell r="H1068">
            <v>4.2</v>
          </cell>
          <cell r="I1068">
            <v>8.4</v>
          </cell>
          <cell r="J1068">
            <v>14</v>
          </cell>
        </row>
        <row r="1069">
          <cell r="B1069">
            <v>0</v>
          </cell>
          <cell r="C1069">
            <v>0</v>
          </cell>
          <cell r="D1069">
            <v>0</v>
          </cell>
          <cell r="E1069">
            <v>0</v>
          </cell>
          <cell r="F1069">
            <v>0</v>
          </cell>
          <cell r="G1069">
            <v>0</v>
          </cell>
          <cell r="H1069">
            <v>4.2</v>
          </cell>
          <cell r="I1069">
            <v>8.4</v>
          </cell>
          <cell r="J1069">
            <v>14</v>
          </cell>
        </row>
        <row r="1070">
          <cell r="B1070">
            <v>0</v>
          </cell>
          <cell r="C1070">
            <v>0</v>
          </cell>
          <cell r="D1070">
            <v>0</v>
          </cell>
          <cell r="E1070">
            <v>0</v>
          </cell>
          <cell r="F1070">
            <v>0</v>
          </cell>
          <cell r="G1070">
            <v>0</v>
          </cell>
          <cell r="H1070">
            <v>4.2</v>
          </cell>
          <cell r="I1070">
            <v>8.4</v>
          </cell>
          <cell r="J1070">
            <v>14</v>
          </cell>
        </row>
        <row r="1071">
          <cell r="B1071">
            <v>0</v>
          </cell>
          <cell r="C1071">
            <v>0</v>
          </cell>
          <cell r="D1071">
            <v>0</v>
          </cell>
          <cell r="E1071">
            <v>0</v>
          </cell>
          <cell r="F1071">
            <v>0</v>
          </cell>
          <cell r="G1071">
            <v>0</v>
          </cell>
          <cell r="H1071">
            <v>4.2</v>
          </cell>
          <cell r="I1071">
            <v>8.4</v>
          </cell>
          <cell r="J1071">
            <v>14</v>
          </cell>
        </row>
        <row r="1072">
          <cell r="B1072">
            <v>0</v>
          </cell>
          <cell r="C1072">
            <v>0</v>
          </cell>
          <cell r="D1072">
            <v>0</v>
          </cell>
          <cell r="E1072">
            <v>0</v>
          </cell>
          <cell r="F1072">
            <v>0</v>
          </cell>
          <cell r="G1072">
            <v>0</v>
          </cell>
          <cell r="H1072">
            <v>4.2</v>
          </cell>
          <cell r="I1072">
            <v>8.4</v>
          </cell>
          <cell r="J1072">
            <v>14</v>
          </cell>
        </row>
        <row r="1073">
          <cell r="B1073">
            <v>0</v>
          </cell>
          <cell r="C1073">
            <v>0</v>
          </cell>
          <cell r="D1073">
            <v>0</v>
          </cell>
          <cell r="E1073">
            <v>0</v>
          </cell>
          <cell r="F1073">
            <v>0</v>
          </cell>
          <cell r="G1073">
            <v>0</v>
          </cell>
          <cell r="H1073">
            <v>4.2</v>
          </cell>
          <cell r="I1073">
            <v>8.4</v>
          </cell>
          <cell r="J1073">
            <v>14</v>
          </cell>
        </row>
        <row r="1074">
          <cell r="B1074">
            <v>0</v>
          </cell>
          <cell r="C1074">
            <v>0</v>
          </cell>
          <cell r="D1074">
            <v>0</v>
          </cell>
          <cell r="E1074">
            <v>0</v>
          </cell>
          <cell r="F1074">
            <v>0</v>
          </cell>
          <cell r="G1074">
            <v>0</v>
          </cell>
          <cell r="H1074">
            <v>4.2</v>
          </cell>
          <cell r="I1074">
            <v>8.4</v>
          </cell>
          <cell r="J1074">
            <v>14</v>
          </cell>
        </row>
        <row r="1075">
          <cell r="B1075">
            <v>0</v>
          </cell>
          <cell r="C1075">
            <v>0</v>
          </cell>
          <cell r="D1075">
            <v>0</v>
          </cell>
          <cell r="E1075">
            <v>0</v>
          </cell>
          <cell r="F1075">
            <v>0</v>
          </cell>
          <cell r="G1075">
            <v>0</v>
          </cell>
          <cell r="H1075">
            <v>4.2</v>
          </cell>
          <cell r="I1075">
            <v>8.4</v>
          </cell>
          <cell r="J1075">
            <v>14</v>
          </cell>
        </row>
        <row r="1076">
          <cell r="B1076">
            <v>0</v>
          </cell>
          <cell r="C1076">
            <v>0</v>
          </cell>
          <cell r="D1076">
            <v>0</v>
          </cell>
          <cell r="E1076">
            <v>0</v>
          </cell>
          <cell r="F1076">
            <v>0</v>
          </cell>
          <cell r="G1076">
            <v>0</v>
          </cell>
          <cell r="H1076">
            <v>4.2</v>
          </cell>
          <cell r="I1076">
            <v>8.4</v>
          </cell>
          <cell r="J1076">
            <v>14</v>
          </cell>
        </row>
        <row r="1077">
          <cell r="B1077">
            <v>0</v>
          </cell>
          <cell r="C1077">
            <v>0</v>
          </cell>
          <cell r="D1077">
            <v>0</v>
          </cell>
          <cell r="E1077">
            <v>0</v>
          </cell>
          <cell r="F1077">
            <v>0</v>
          </cell>
          <cell r="G1077">
            <v>0</v>
          </cell>
          <cell r="H1077">
            <v>4.2</v>
          </cell>
          <cell r="I1077">
            <v>8.4</v>
          </cell>
          <cell r="J1077">
            <v>14</v>
          </cell>
        </row>
        <row r="1078">
          <cell r="B1078">
            <v>0</v>
          </cell>
          <cell r="C1078">
            <v>0</v>
          </cell>
          <cell r="D1078">
            <v>0</v>
          </cell>
          <cell r="E1078">
            <v>0</v>
          </cell>
          <cell r="F1078">
            <v>0</v>
          </cell>
          <cell r="G1078">
            <v>0</v>
          </cell>
          <cell r="I1078">
            <v>8.4</v>
          </cell>
          <cell r="J1078">
            <v>14</v>
          </cell>
        </row>
        <row r="1079">
          <cell r="B1079">
            <v>52219</v>
          </cell>
          <cell r="C1079">
            <v>2.3679999999999999</v>
          </cell>
          <cell r="D1079">
            <v>2.0739999999999998</v>
          </cell>
          <cell r="E1079">
            <v>0.29409999999999997</v>
          </cell>
          <cell r="F1079">
            <v>0</v>
          </cell>
          <cell r="G1079">
            <v>0</v>
          </cell>
          <cell r="J1079">
            <v>14</v>
          </cell>
        </row>
        <row r="1081">
          <cell r="B1081" t="str">
            <v>Evolução FEC Conjunto Tatuapé</v>
          </cell>
        </row>
        <row r="1082">
          <cell r="B1082" t="str">
            <v>CONSUM</v>
          </cell>
          <cell r="C1082" t="str">
            <v>TOTAL</v>
          </cell>
          <cell r="D1082" t="str">
            <v>NPROG</v>
          </cell>
          <cell r="E1082" t="str">
            <v>PROG</v>
          </cell>
          <cell r="F1082" t="str">
            <v>SUBT INT</v>
          </cell>
          <cell r="G1082" t="str">
            <v>SUBT EXT</v>
          </cell>
          <cell r="H1082" t="str">
            <v>Padrão Mensal = 2,4</v>
          </cell>
          <cell r="I1082" t="str">
            <v>Padrão Trimestral = 4,8</v>
          </cell>
          <cell r="J1082" t="str">
            <v>Padrão Anual = 8</v>
          </cell>
        </row>
        <row r="1083">
          <cell r="B1083">
            <v>46495</v>
          </cell>
          <cell r="C1083">
            <v>0.21340000000000001</v>
          </cell>
          <cell r="D1083">
            <v>0.19900000000000001</v>
          </cell>
          <cell r="E1083">
            <v>0</v>
          </cell>
          <cell r="F1083">
            <v>1.4500000000000001E-2</v>
          </cell>
          <cell r="G1083">
            <v>0</v>
          </cell>
          <cell r="H1083">
            <v>2.4</v>
          </cell>
          <cell r="I1083">
            <v>4.8</v>
          </cell>
          <cell r="J1083">
            <v>8</v>
          </cell>
        </row>
        <row r="1084">
          <cell r="B1084">
            <v>46692</v>
          </cell>
          <cell r="C1084">
            <v>0.98539999999999994</v>
          </cell>
          <cell r="D1084">
            <v>0.36009999999999998</v>
          </cell>
          <cell r="E1084">
            <v>0.62529999999999997</v>
          </cell>
          <cell r="F1084">
            <v>0</v>
          </cell>
          <cell r="G1084">
            <v>0</v>
          </cell>
          <cell r="H1084">
            <v>2.4</v>
          </cell>
          <cell r="I1084">
            <v>4.8</v>
          </cell>
          <cell r="J1084">
            <v>8</v>
          </cell>
        </row>
        <row r="1085">
          <cell r="B1085">
            <v>46531</v>
          </cell>
          <cell r="C1085">
            <v>6.8900000000000003E-2</v>
          </cell>
          <cell r="D1085">
            <v>6.1499999999999999E-2</v>
          </cell>
          <cell r="E1085">
            <v>2.0999999999999999E-3</v>
          </cell>
          <cell r="F1085">
            <v>5.3E-3</v>
          </cell>
          <cell r="G1085">
            <v>0</v>
          </cell>
          <cell r="H1085">
            <v>2.4</v>
          </cell>
          <cell r="I1085">
            <v>4.8</v>
          </cell>
          <cell r="J1085">
            <v>8</v>
          </cell>
        </row>
        <row r="1086">
          <cell r="B1086">
            <v>46573</v>
          </cell>
          <cell r="C1086">
            <v>1.2698</v>
          </cell>
          <cell r="D1086">
            <v>0.62109999999999999</v>
          </cell>
          <cell r="E1086">
            <v>0.629</v>
          </cell>
          <cell r="F1086">
            <v>1.9800000000000002E-2</v>
          </cell>
          <cell r="G1086">
            <v>0</v>
          </cell>
          <cell r="H1086">
            <v>2.4</v>
          </cell>
          <cell r="I1086">
            <v>4.8</v>
          </cell>
          <cell r="J1086">
            <v>8</v>
          </cell>
        </row>
        <row r="1087">
          <cell r="B1087">
            <v>0</v>
          </cell>
          <cell r="C1087">
            <v>0</v>
          </cell>
          <cell r="D1087">
            <v>0</v>
          </cell>
          <cell r="E1087">
            <v>0</v>
          </cell>
          <cell r="F1087">
            <v>0</v>
          </cell>
          <cell r="G1087">
            <v>0</v>
          </cell>
          <cell r="H1087">
            <v>2.4</v>
          </cell>
          <cell r="I1087">
            <v>4.8</v>
          </cell>
          <cell r="J1087">
            <v>8</v>
          </cell>
        </row>
        <row r="1088">
          <cell r="B1088">
            <v>0</v>
          </cell>
          <cell r="C1088">
            <v>0</v>
          </cell>
          <cell r="D1088">
            <v>0</v>
          </cell>
          <cell r="E1088">
            <v>0</v>
          </cell>
          <cell r="F1088">
            <v>0</v>
          </cell>
          <cell r="G1088">
            <v>0</v>
          </cell>
          <cell r="H1088">
            <v>2.4</v>
          </cell>
          <cell r="I1088">
            <v>4.8</v>
          </cell>
          <cell r="J1088">
            <v>8</v>
          </cell>
        </row>
        <row r="1089">
          <cell r="B1089">
            <v>0</v>
          </cell>
          <cell r="C1089">
            <v>0</v>
          </cell>
          <cell r="D1089">
            <v>0</v>
          </cell>
          <cell r="E1089">
            <v>0</v>
          </cell>
          <cell r="F1089">
            <v>0</v>
          </cell>
          <cell r="G1089">
            <v>0</v>
          </cell>
          <cell r="H1089">
            <v>2.4</v>
          </cell>
          <cell r="I1089">
            <v>4.8</v>
          </cell>
          <cell r="J1089">
            <v>8</v>
          </cell>
        </row>
        <row r="1090">
          <cell r="B1090">
            <v>0</v>
          </cell>
          <cell r="C1090">
            <v>0</v>
          </cell>
          <cell r="D1090">
            <v>0</v>
          </cell>
          <cell r="E1090">
            <v>0</v>
          </cell>
          <cell r="F1090">
            <v>0</v>
          </cell>
          <cell r="G1090">
            <v>0</v>
          </cell>
          <cell r="H1090">
            <v>2.4</v>
          </cell>
          <cell r="I1090">
            <v>4.8</v>
          </cell>
          <cell r="J1090">
            <v>8</v>
          </cell>
        </row>
        <row r="1091">
          <cell r="B1091">
            <v>0</v>
          </cell>
          <cell r="C1091">
            <v>0</v>
          </cell>
          <cell r="D1091">
            <v>0</v>
          </cell>
          <cell r="E1091">
            <v>0</v>
          </cell>
          <cell r="F1091">
            <v>0</v>
          </cell>
          <cell r="G1091">
            <v>0</v>
          </cell>
          <cell r="H1091">
            <v>2.4</v>
          </cell>
          <cell r="I1091">
            <v>4.8</v>
          </cell>
          <cell r="J1091">
            <v>8</v>
          </cell>
        </row>
        <row r="1092">
          <cell r="B1092">
            <v>0</v>
          </cell>
          <cell r="C1092">
            <v>0</v>
          </cell>
          <cell r="D1092">
            <v>0</v>
          </cell>
          <cell r="E1092">
            <v>0</v>
          </cell>
          <cell r="F1092">
            <v>0</v>
          </cell>
          <cell r="G1092">
            <v>0</v>
          </cell>
          <cell r="H1092">
            <v>2.4</v>
          </cell>
          <cell r="I1092">
            <v>4.8</v>
          </cell>
          <cell r="J1092">
            <v>8</v>
          </cell>
        </row>
        <row r="1093">
          <cell r="B1093">
            <v>0</v>
          </cell>
          <cell r="C1093">
            <v>0</v>
          </cell>
          <cell r="D1093">
            <v>0</v>
          </cell>
          <cell r="E1093">
            <v>0</v>
          </cell>
          <cell r="F1093">
            <v>0</v>
          </cell>
          <cell r="G1093">
            <v>0</v>
          </cell>
          <cell r="H1093">
            <v>2.4</v>
          </cell>
          <cell r="I1093">
            <v>4.8</v>
          </cell>
          <cell r="J1093">
            <v>8</v>
          </cell>
        </row>
        <row r="1094">
          <cell r="B1094">
            <v>0</v>
          </cell>
          <cell r="C1094">
            <v>0</v>
          </cell>
          <cell r="D1094">
            <v>0</v>
          </cell>
          <cell r="E1094">
            <v>0</v>
          </cell>
          <cell r="F1094">
            <v>0</v>
          </cell>
          <cell r="G1094">
            <v>0</v>
          </cell>
          <cell r="H1094">
            <v>2.4</v>
          </cell>
          <cell r="I1094">
            <v>4.8</v>
          </cell>
          <cell r="J1094">
            <v>8</v>
          </cell>
        </row>
        <row r="1095">
          <cell r="B1095">
            <v>0</v>
          </cell>
          <cell r="C1095">
            <v>0</v>
          </cell>
          <cell r="D1095">
            <v>0</v>
          </cell>
          <cell r="E1095">
            <v>0</v>
          </cell>
          <cell r="F1095">
            <v>0</v>
          </cell>
          <cell r="G1095">
            <v>0</v>
          </cell>
          <cell r="H1095">
            <v>2.4</v>
          </cell>
          <cell r="I1095">
            <v>4.8</v>
          </cell>
          <cell r="J1095">
            <v>8</v>
          </cell>
        </row>
        <row r="1096">
          <cell r="B1096">
            <v>0</v>
          </cell>
          <cell r="C1096">
            <v>0</v>
          </cell>
          <cell r="D1096">
            <v>0</v>
          </cell>
          <cell r="E1096">
            <v>0</v>
          </cell>
          <cell r="F1096">
            <v>0</v>
          </cell>
          <cell r="G1096">
            <v>0</v>
          </cell>
          <cell r="H1096">
            <v>2.4</v>
          </cell>
          <cell r="I1096">
            <v>4.8</v>
          </cell>
          <cell r="J1096">
            <v>8</v>
          </cell>
        </row>
        <row r="1097">
          <cell r="B1097">
            <v>0</v>
          </cell>
          <cell r="C1097">
            <v>0</v>
          </cell>
          <cell r="D1097">
            <v>0</v>
          </cell>
          <cell r="E1097">
            <v>0</v>
          </cell>
          <cell r="F1097">
            <v>0</v>
          </cell>
          <cell r="G1097">
            <v>0</v>
          </cell>
          <cell r="H1097">
            <v>2.4</v>
          </cell>
          <cell r="I1097">
            <v>4.8</v>
          </cell>
          <cell r="J1097">
            <v>8</v>
          </cell>
        </row>
        <row r="1098">
          <cell r="B1098">
            <v>0</v>
          </cell>
          <cell r="C1098">
            <v>0</v>
          </cell>
          <cell r="D1098">
            <v>0</v>
          </cell>
          <cell r="E1098">
            <v>0</v>
          </cell>
          <cell r="F1098">
            <v>0</v>
          </cell>
          <cell r="G1098">
            <v>0</v>
          </cell>
          <cell r="I1098">
            <v>4.8</v>
          </cell>
          <cell r="J1098">
            <v>8</v>
          </cell>
        </row>
        <row r="1099">
          <cell r="B1099">
            <v>46573</v>
          </cell>
          <cell r="C1099">
            <v>1.2698</v>
          </cell>
          <cell r="D1099">
            <v>0.62109999999999999</v>
          </cell>
          <cell r="E1099">
            <v>0.629</v>
          </cell>
          <cell r="F1099">
            <v>1.9800000000000002E-2</v>
          </cell>
          <cell r="G1099">
            <v>0</v>
          </cell>
          <cell r="J1099">
            <v>8</v>
          </cell>
        </row>
        <row r="1101">
          <cell r="B1101" t="str">
            <v>Evolução FEC Conjunto Tucuruvi</v>
          </cell>
        </row>
        <row r="1102">
          <cell r="B1102" t="str">
            <v>CONSUM</v>
          </cell>
          <cell r="C1102" t="str">
            <v>TOTAL</v>
          </cell>
          <cell r="D1102" t="str">
            <v>NPROG</v>
          </cell>
          <cell r="E1102" t="str">
            <v>PROG</v>
          </cell>
          <cell r="F1102" t="str">
            <v>SUBT INT</v>
          </cell>
          <cell r="G1102" t="str">
            <v>SUBT EXT</v>
          </cell>
          <cell r="H1102" t="str">
            <v>Padrão Mensal = 2,7</v>
          </cell>
          <cell r="I1102" t="str">
            <v>Padrão Trimestral = 5,4</v>
          </cell>
          <cell r="J1102" t="str">
            <v>Padrão Anual = 9</v>
          </cell>
        </row>
        <row r="1103">
          <cell r="B1103">
            <v>199327</v>
          </cell>
          <cell r="C1103">
            <v>1.8507</v>
          </cell>
          <cell r="D1103">
            <v>1.0858000000000001</v>
          </cell>
          <cell r="E1103">
            <v>0.1022</v>
          </cell>
          <cell r="F1103">
            <v>0.56430000000000002</v>
          </cell>
          <cell r="G1103">
            <v>9.8500000000000004E-2</v>
          </cell>
          <cell r="H1103">
            <v>2.7</v>
          </cell>
          <cell r="I1103">
            <v>5.4</v>
          </cell>
          <cell r="J1103">
            <v>9</v>
          </cell>
        </row>
        <row r="1104">
          <cell r="B1104">
            <v>199444</v>
          </cell>
          <cell r="C1104">
            <v>0.53380000000000005</v>
          </cell>
          <cell r="D1104">
            <v>0.50370000000000004</v>
          </cell>
          <cell r="E1104">
            <v>6.1000000000000004E-3</v>
          </cell>
          <cell r="F1104">
            <v>2.4E-2</v>
          </cell>
          <cell r="G1104">
            <v>0</v>
          </cell>
          <cell r="H1104">
            <v>2.7</v>
          </cell>
          <cell r="I1104">
            <v>5.4</v>
          </cell>
          <cell r="J1104">
            <v>9</v>
          </cell>
        </row>
        <row r="1105">
          <cell r="B1105">
            <v>198863</v>
          </cell>
          <cell r="C1105">
            <v>0.48609999999999998</v>
          </cell>
          <cell r="D1105">
            <v>0.435</v>
          </cell>
          <cell r="E1105">
            <v>5.11E-2</v>
          </cell>
          <cell r="F1105">
            <v>0</v>
          </cell>
          <cell r="G1105">
            <v>0</v>
          </cell>
          <cell r="H1105">
            <v>2.7</v>
          </cell>
          <cell r="I1105">
            <v>5.4</v>
          </cell>
          <cell r="J1105">
            <v>9</v>
          </cell>
        </row>
        <row r="1106">
          <cell r="B1106">
            <v>199211</v>
          </cell>
          <cell r="C1106">
            <v>2.8715000000000002</v>
          </cell>
          <cell r="D1106">
            <v>2.0249999999999999</v>
          </cell>
          <cell r="E1106">
            <v>0.15939999999999999</v>
          </cell>
          <cell r="F1106">
            <v>0.5887</v>
          </cell>
          <cell r="G1106">
            <v>9.8599999999999993E-2</v>
          </cell>
          <cell r="H1106">
            <v>2.7</v>
          </cell>
          <cell r="I1106">
            <v>5.4</v>
          </cell>
          <cell r="J1106">
            <v>9</v>
          </cell>
        </row>
        <row r="1107">
          <cell r="B1107">
            <v>0</v>
          </cell>
          <cell r="C1107">
            <v>0</v>
          </cell>
          <cell r="D1107">
            <v>0</v>
          </cell>
          <cell r="E1107">
            <v>0</v>
          </cell>
          <cell r="F1107">
            <v>0</v>
          </cell>
          <cell r="G1107">
            <v>0</v>
          </cell>
          <cell r="H1107">
            <v>2.7</v>
          </cell>
          <cell r="I1107">
            <v>5.4</v>
          </cell>
          <cell r="J1107">
            <v>9</v>
          </cell>
        </row>
        <row r="1108">
          <cell r="B1108">
            <v>0</v>
          </cell>
          <cell r="C1108">
            <v>0</v>
          </cell>
          <cell r="D1108">
            <v>0</v>
          </cell>
          <cell r="E1108">
            <v>0</v>
          </cell>
          <cell r="F1108">
            <v>0</v>
          </cell>
          <cell r="G1108">
            <v>0</v>
          </cell>
          <cell r="H1108">
            <v>2.7</v>
          </cell>
          <cell r="I1108">
            <v>5.4</v>
          </cell>
          <cell r="J1108">
            <v>9</v>
          </cell>
        </row>
        <row r="1109">
          <cell r="B1109">
            <v>0</v>
          </cell>
          <cell r="C1109">
            <v>0</v>
          </cell>
          <cell r="D1109">
            <v>0</v>
          </cell>
          <cell r="E1109">
            <v>0</v>
          </cell>
          <cell r="F1109">
            <v>0</v>
          </cell>
          <cell r="G1109">
            <v>0</v>
          </cell>
          <cell r="H1109">
            <v>2.7</v>
          </cell>
          <cell r="I1109">
            <v>5.4</v>
          </cell>
          <cell r="J1109">
            <v>9</v>
          </cell>
        </row>
        <row r="1110">
          <cell r="B1110">
            <v>0</v>
          </cell>
          <cell r="C1110">
            <v>0</v>
          </cell>
          <cell r="D1110">
            <v>0</v>
          </cell>
          <cell r="E1110">
            <v>0</v>
          </cell>
          <cell r="F1110">
            <v>0</v>
          </cell>
          <cell r="G1110">
            <v>0</v>
          </cell>
          <cell r="H1110">
            <v>2.7</v>
          </cell>
          <cell r="I1110">
            <v>5.4</v>
          </cell>
          <cell r="J1110">
            <v>9</v>
          </cell>
        </row>
        <row r="1111">
          <cell r="B1111">
            <v>0</v>
          </cell>
          <cell r="C1111">
            <v>0</v>
          </cell>
          <cell r="D1111">
            <v>0</v>
          </cell>
          <cell r="E1111">
            <v>0</v>
          </cell>
          <cell r="F1111">
            <v>0</v>
          </cell>
          <cell r="G1111">
            <v>0</v>
          </cell>
          <cell r="H1111">
            <v>2.7</v>
          </cell>
          <cell r="I1111">
            <v>5.4</v>
          </cell>
          <cell r="J1111">
            <v>9</v>
          </cell>
        </row>
        <row r="1112">
          <cell r="B1112">
            <v>0</v>
          </cell>
          <cell r="C1112">
            <v>0</v>
          </cell>
          <cell r="D1112">
            <v>0</v>
          </cell>
          <cell r="E1112">
            <v>0</v>
          </cell>
          <cell r="F1112">
            <v>0</v>
          </cell>
          <cell r="G1112">
            <v>0</v>
          </cell>
          <cell r="H1112">
            <v>2.7</v>
          </cell>
          <cell r="I1112">
            <v>5.4</v>
          </cell>
          <cell r="J1112">
            <v>9</v>
          </cell>
        </row>
        <row r="1113">
          <cell r="B1113">
            <v>0</v>
          </cell>
          <cell r="C1113">
            <v>0</v>
          </cell>
          <cell r="D1113">
            <v>0</v>
          </cell>
          <cell r="E1113">
            <v>0</v>
          </cell>
          <cell r="F1113">
            <v>0</v>
          </cell>
          <cell r="G1113">
            <v>0</v>
          </cell>
          <cell r="H1113">
            <v>2.7</v>
          </cell>
          <cell r="I1113">
            <v>5.4</v>
          </cell>
          <cell r="J1113">
            <v>9</v>
          </cell>
        </row>
        <row r="1114">
          <cell r="B1114">
            <v>0</v>
          </cell>
          <cell r="C1114">
            <v>0</v>
          </cell>
          <cell r="D1114">
            <v>0</v>
          </cell>
          <cell r="E1114">
            <v>0</v>
          </cell>
          <cell r="F1114">
            <v>0</v>
          </cell>
          <cell r="G1114">
            <v>0</v>
          </cell>
          <cell r="H1114">
            <v>2.7</v>
          </cell>
          <cell r="I1114">
            <v>5.4</v>
          </cell>
          <cell r="J1114">
            <v>9</v>
          </cell>
        </row>
        <row r="1115">
          <cell r="B1115">
            <v>0</v>
          </cell>
          <cell r="C1115">
            <v>0</v>
          </cell>
          <cell r="D1115">
            <v>0</v>
          </cell>
          <cell r="E1115">
            <v>0</v>
          </cell>
          <cell r="F1115">
            <v>0</v>
          </cell>
          <cell r="G1115">
            <v>0</v>
          </cell>
          <cell r="H1115">
            <v>2.7</v>
          </cell>
          <cell r="I1115">
            <v>5.4</v>
          </cell>
          <cell r="J1115">
            <v>9</v>
          </cell>
        </row>
        <row r="1116">
          <cell r="B1116">
            <v>0</v>
          </cell>
          <cell r="C1116">
            <v>0</v>
          </cell>
          <cell r="D1116">
            <v>0</v>
          </cell>
          <cell r="E1116">
            <v>0</v>
          </cell>
          <cell r="F1116">
            <v>0</v>
          </cell>
          <cell r="G1116">
            <v>0</v>
          </cell>
          <cell r="H1116">
            <v>2.7</v>
          </cell>
          <cell r="I1116">
            <v>5.4</v>
          </cell>
          <cell r="J1116">
            <v>9</v>
          </cell>
        </row>
        <row r="1117">
          <cell r="B1117">
            <v>0</v>
          </cell>
          <cell r="C1117">
            <v>0</v>
          </cell>
          <cell r="D1117">
            <v>0</v>
          </cell>
          <cell r="E1117">
            <v>0</v>
          </cell>
          <cell r="F1117">
            <v>0</v>
          </cell>
          <cell r="G1117">
            <v>0</v>
          </cell>
          <cell r="H1117">
            <v>2.7</v>
          </cell>
          <cell r="I1117">
            <v>5.4</v>
          </cell>
          <cell r="J1117">
            <v>9</v>
          </cell>
        </row>
        <row r="1118">
          <cell r="B1118">
            <v>0</v>
          </cell>
          <cell r="C1118">
            <v>0</v>
          </cell>
          <cell r="D1118">
            <v>0</v>
          </cell>
          <cell r="E1118">
            <v>0</v>
          </cell>
          <cell r="F1118">
            <v>0</v>
          </cell>
          <cell r="G1118">
            <v>0</v>
          </cell>
          <cell r="I1118">
            <v>5.4</v>
          </cell>
          <cell r="J1118">
            <v>9</v>
          </cell>
        </row>
        <row r="1119">
          <cell r="B1119">
            <v>199211</v>
          </cell>
          <cell r="C1119">
            <v>2.8715000000000002</v>
          </cell>
          <cell r="D1119">
            <v>2.0249999999999999</v>
          </cell>
          <cell r="E1119">
            <v>0.15939999999999999</v>
          </cell>
          <cell r="F1119">
            <v>0.5887</v>
          </cell>
          <cell r="G1119">
            <v>9.8599999999999993E-2</v>
          </cell>
          <cell r="J1119">
            <v>9</v>
          </cell>
        </row>
        <row r="1121">
          <cell r="B1121" t="str">
            <v>Evolução FEC Conjunto Vila Mariana</v>
          </cell>
        </row>
        <row r="1122">
          <cell r="B1122" t="str">
            <v>CONSUM</v>
          </cell>
          <cell r="C1122" t="str">
            <v>TOTAL</v>
          </cell>
          <cell r="D1122" t="str">
            <v>NPROG</v>
          </cell>
          <cell r="E1122" t="str">
            <v>PROG</v>
          </cell>
          <cell r="F1122" t="str">
            <v>SUBT INT</v>
          </cell>
          <cell r="G1122" t="str">
            <v>SUBT EXT</v>
          </cell>
          <cell r="H1122" t="str">
            <v>Padrão Mensal = 2</v>
          </cell>
          <cell r="I1122" t="str">
            <v>Padrão Trimestral = 3,6</v>
          </cell>
          <cell r="J1122" t="str">
            <v>Padrão Anual = 6</v>
          </cell>
        </row>
        <row r="1123">
          <cell r="B1123">
            <v>82303</v>
          </cell>
          <cell r="C1123">
            <v>0.62919999999999998</v>
          </cell>
          <cell r="D1123">
            <v>0.37069999999999997</v>
          </cell>
          <cell r="E1123">
            <v>3.2000000000000002E-3</v>
          </cell>
          <cell r="F1123">
            <v>0</v>
          </cell>
          <cell r="G1123">
            <v>0.25530000000000003</v>
          </cell>
          <cell r="H1123">
            <v>2</v>
          </cell>
          <cell r="I1123">
            <v>3.6</v>
          </cell>
          <cell r="J1123">
            <v>6</v>
          </cell>
        </row>
        <row r="1124">
          <cell r="B1124">
            <v>82303</v>
          </cell>
          <cell r="C1124">
            <v>0.1673</v>
          </cell>
          <cell r="D1124">
            <v>0.15859999999999999</v>
          </cell>
          <cell r="E1124">
            <v>8.6999999999999994E-3</v>
          </cell>
          <cell r="F1124">
            <v>0</v>
          </cell>
          <cell r="G1124">
            <v>0</v>
          </cell>
          <cell r="H1124">
            <v>2</v>
          </cell>
          <cell r="I1124">
            <v>3.6</v>
          </cell>
          <cell r="J1124">
            <v>6</v>
          </cell>
        </row>
        <row r="1125">
          <cell r="B1125">
            <v>82122</v>
          </cell>
          <cell r="C1125">
            <v>0.44140000000000001</v>
          </cell>
          <cell r="D1125">
            <v>0.43519999999999998</v>
          </cell>
          <cell r="E1125">
            <v>6.1999999999999998E-3</v>
          </cell>
          <cell r="F1125">
            <v>0</v>
          </cell>
          <cell r="G1125">
            <v>0</v>
          </cell>
          <cell r="H1125">
            <v>2</v>
          </cell>
          <cell r="I1125">
            <v>3.6</v>
          </cell>
          <cell r="J1125">
            <v>6</v>
          </cell>
        </row>
        <row r="1126">
          <cell r="B1126">
            <v>82243</v>
          </cell>
          <cell r="C1126">
            <v>1.2378</v>
          </cell>
          <cell r="D1126">
            <v>0.96419999999999995</v>
          </cell>
          <cell r="E1126">
            <v>1.8100000000000002E-2</v>
          </cell>
          <cell r="F1126">
            <v>0</v>
          </cell>
          <cell r="G1126">
            <v>0.2555</v>
          </cell>
          <cell r="H1126">
            <v>2</v>
          </cell>
          <cell r="I1126">
            <v>3.6</v>
          </cell>
          <cell r="J1126">
            <v>6</v>
          </cell>
        </row>
        <row r="1127">
          <cell r="B1127">
            <v>0</v>
          </cell>
          <cell r="C1127">
            <v>0</v>
          </cell>
          <cell r="D1127">
            <v>0</v>
          </cell>
          <cell r="E1127">
            <v>0</v>
          </cell>
          <cell r="F1127">
            <v>0</v>
          </cell>
          <cell r="G1127">
            <v>0</v>
          </cell>
          <cell r="H1127">
            <v>2</v>
          </cell>
          <cell r="I1127">
            <v>3.6</v>
          </cell>
          <cell r="J1127">
            <v>6</v>
          </cell>
        </row>
        <row r="1128">
          <cell r="B1128">
            <v>0</v>
          </cell>
          <cell r="C1128">
            <v>0</v>
          </cell>
          <cell r="D1128">
            <v>0</v>
          </cell>
          <cell r="E1128">
            <v>0</v>
          </cell>
          <cell r="F1128">
            <v>0</v>
          </cell>
          <cell r="G1128">
            <v>0</v>
          </cell>
          <cell r="H1128">
            <v>2</v>
          </cell>
          <cell r="I1128">
            <v>3.6</v>
          </cell>
          <cell r="J1128">
            <v>6</v>
          </cell>
        </row>
        <row r="1129">
          <cell r="B1129">
            <v>0</v>
          </cell>
          <cell r="C1129">
            <v>0</v>
          </cell>
          <cell r="D1129">
            <v>0</v>
          </cell>
          <cell r="E1129">
            <v>0</v>
          </cell>
          <cell r="F1129">
            <v>0</v>
          </cell>
          <cell r="G1129">
            <v>0</v>
          </cell>
          <cell r="H1129">
            <v>2</v>
          </cell>
          <cell r="I1129">
            <v>3.6</v>
          </cell>
          <cell r="J1129">
            <v>6</v>
          </cell>
        </row>
        <row r="1130">
          <cell r="B1130">
            <v>0</v>
          </cell>
          <cell r="C1130">
            <v>0</v>
          </cell>
          <cell r="D1130">
            <v>0</v>
          </cell>
          <cell r="E1130">
            <v>0</v>
          </cell>
          <cell r="F1130">
            <v>0</v>
          </cell>
          <cell r="G1130">
            <v>0</v>
          </cell>
          <cell r="H1130">
            <v>2</v>
          </cell>
          <cell r="I1130">
            <v>3.6</v>
          </cell>
          <cell r="J1130">
            <v>6</v>
          </cell>
        </row>
        <row r="1131">
          <cell r="B1131">
            <v>0</v>
          </cell>
          <cell r="C1131">
            <v>0</v>
          </cell>
          <cell r="D1131">
            <v>0</v>
          </cell>
          <cell r="E1131">
            <v>0</v>
          </cell>
          <cell r="F1131">
            <v>0</v>
          </cell>
          <cell r="G1131">
            <v>0</v>
          </cell>
          <cell r="H1131">
            <v>2</v>
          </cell>
          <cell r="I1131">
            <v>3.6</v>
          </cell>
          <cell r="J1131">
            <v>6</v>
          </cell>
        </row>
        <row r="1132">
          <cell r="B1132">
            <v>0</v>
          </cell>
          <cell r="C1132">
            <v>0</v>
          </cell>
          <cell r="D1132">
            <v>0</v>
          </cell>
          <cell r="E1132">
            <v>0</v>
          </cell>
          <cell r="F1132">
            <v>0</v>
          </cell>
          <cell r="G1132">
            <v>0</v>
          </cell>
          <cell r="H1132">
            <v>2</v>
          </cell>
          <cell r="I1132">
            <v>3.6</v>
          </cell>
          <cell r="J1132">
            <v>6</v>
          </cell>
        </row>
        <row r="1133">
          <cell r="B1133">
            <v>0</v>
          </cell>
          <cell r="C1133">
            <v>0</v>
          </cell>
          <cell r="D1133">
            <v>0</v>
          </cell>
          <cell r="E1133">
            <v>0</v>
          </cell>
          <cell r="F1133">
            <v>0</v>
          </cell>
          <cell r="G1133">
            <v>0</v>
          </cell>
          <cell r="H1133">
            <v>2</v>
          </cell>
          <cell r="I1133">
            <v>3.6</v>
          </cell>
          <cell r="J1133">
            <v>6</v>
          </cell>
        </row>
        <row r="1134">
          <cell r="B1134">
            <v>0</v>
          </cell>
          <cell r="C1134">
            <v>0</v>
          </cell>
          <cell r="D1134">
            <v>0</v>
          </cell>
          <cell r="E1134">
            <v>0</v>
          </cell>
          <cell r="F1134">
            <v>0</v>
          </cell>
          <cell r="G1134">
            <v>0</v>
          </cell>
          <cell r="H1134">
            <v>2</v>
          </cell>
          <cell r="I1134">
            <v>3.6</v>
          </cell>
          <cell r="J1134">
            <v>6</v>
          </cell>
        </row>
        <row r="1135">
          <cell r="B1135">
            <v>0</v>
          </cell>
          <cell r="C1135">
            <v>0</v>
          </cell>
          <cell r="D1135">
            <v>0</v>
          </cell>
          <cell r="E1135">
            <v>0</v>
          </cell>
          <cell r="F1135">
            <v>0</v>
          </cell>
          <cell r="G1135">
            <v>0</v>
          </cell>
          <cell r="H1135">
            <v>2</v>
          </cell>
          <cell r="I1135">
            <v>3.6</v>
          </cell>
          <cell r="J1135">
            <v>6</v>
          </cell>
        </row>
        <row r="1136">
          <cell r="B1136">
            <v>0</v>
          </cell>
          <cell r="C1136">
            <v>0</v>
          </cell>
          <cell r="D1136">
            <v>0</v>
          </cell>
          <cell r="E1136">
            <v>0</v>
          </cell>
          <cell r="F1136">
            <v>0</v>
          </cell>
          <cell r="G1136">
            <v>0</v>
          </cell>
          <cell r="H1136">
            <v>2</v>
          </cell>
          <cell r="I1136">
            <v>3.6</v>
          </cell>
          <cell r="J1136">
            <v>6</v>
          </cell>
        </row>
        <row r="1137">
          <cell r="B1137">
            <v>0</v>
          </cell>
          <cell r="C1137">
            <v>0</v>
          </cell>
          <cell r="D1137">
            <v>0</v>
          </cell>
          <cell r="E1137">
            <v>0</v>
          </cell>
          <cell r="F1137">
            <v>0</v>
          </cell>
          <cell r="G1137">
            <v>0</v>
          </cell>
          <cell r="H1137">
            <v>2</v>
          </cell>
          <cell r="I1137">
            <v>3.6</v>
          </cell>
          <cell r="J1137">
            <v>6</v>
          </cell>
        </row>
        <row r="1138">
          <cell r="B1138">
            <v>0</v>
          </cell>
          <cell r="C1138">
            <v>0</v>
          </cell>
          <cell r="D1138">
            <v>0</v>
          </cell>
          <cell r="E1138">
            <v>0</v>
          </cell>
          <cell r="F1138">
            <v>0</v>
          </cell>
          <cell r="G1138">
            <v>0</v>
          </cell>
          <cell r="I1138">
            <v>3.6</v>
          </cell>
          <cell r="J1138">
            <v>6</v>
          </cell>
        </row>
        <row r="1139">
          <cell r="B1139">
            <v>82243</v>
          </cell>
          <cell r="C1139">
            <v>1.2378</v>
          </cell>
          <cell r="D1139">
            <v>0.96419999999999995</v>
          </cell>
          <cell r="E1139">
            <v>1.8100000000000002E-2</v>
          </cell>
          <cell r="F1139">
            <v>0</v>
          </cell>
          <cell r="G1139">
            <v>0.2555</v>
          </cell>
          <cell r="J1139">
            <v>6</v>
          </cell>
        </row>
        <row r="1141">
          <cell r="B1141" t="str">
            <v>Evolução FEC Conjunto Vila Matilde</v>
          </cell>
        </row>
        <row r="1142">
          <cell r="B1142" t="str">
            <v>CONSUM</v>
          </cell>
          <cell r="C1142" t="str">
            <v>TOTAL</v>
          </cell>
          <cell r="D1142" t="str">
            <v>NPROG</v>
          </cell>
          <cell r="E1142" t="str">
            <v>PROG</v>
          </cell>
          <cell r="F1142" t="str">
            <v>SUBT INT</v>
          </cell>
          <cell r="G1142" t="str">
            <v>SUBT EXT</v>
          </cell>
          <cell r="H1142" t="str">
            <v>Padrão Mensal = 2</v>
          </cell>
          <cell r="I1142" t="str">
            <v>Padrão Trimestral = 3,6</v>
          </cell>
          <cell r="J1142" t="str">
            <v>Padrão Anual = 6</v>
          </cell>
        </row>
        <row r="1143">
          <cell r="B1143">
            <v>86155</v>
          </cell>
          <cell r="C1143">
            <v>1.3263</v>
          </cell>
          <cell r="D1143">
            <v>0.5444</v>
          </cell>
          <cell r="E1143">
            <v>1.8E-3</v>
          </cell>
          <cell r="F1143">
            <v>0.78010000000000002</v>
          </cell>
          <cell r="G1143">
            <v>0</v>
          </cell>
          <cell r="H1143">
            <v>2</v>
          </cell>
          <cell r="I1143">
            <v>3.6</v>
          </cell>
          <cell r="J1143">
            <v>6</v>
          </cell>
        </row>
        <row r="1144">
          <cell r="B1144">
            <v>86311</v>
          </cell>
          <cell r="C1144">
            <v>0.40570000000000001</v>
          </cell>
          <cell r="D1144">
            <v>0.3725</v>
          </cell>
          <cell r="E1144">
            <v>1.3899999999999999E-2</v>
          </cell>
          <cell r="F1144">
            <v>1.9300000000000001E-2</v>
          </cell>
          <cell r="G1144">
            <v>0</v>
          </cell>
          <cell r="H1144">
            <v>2</v>
          </cell>
          <cell r="I1144">
            <v>3.6</v>
          </cell>
          <cell r="J1144">
            <v>6</v>
          </cell>
        </row>
        <row r="1145">
          <cell r="B1145">
            <v>86100</v>
          </cell>
          <cell r="C1145">
            <v>6.5500000000000003E-2</v>
          </cell>
          <cell r="D1145">
            <v>6.25E-2</v>
          </cell>
          <cell r="E1145">
            <v>3.0000000000000001E-3</v>
          </cell>
          <cell r="F1145">
            <v>0</v>
          </cell>
          <cell r="G1145">
            <v>0</v>
          </cell>
          <cell r="H1145">
            <v>2</v>
          </cell>
          <cell r="I1145">
            <v>3.6</v>
          </cell>
          <cell r="J1145">
            <v>6</v>
          </cell>
        </row>
        <row r="1146">
          <cell r="B1146">
            <v>86189</v>
          </cell>
          <cell r="C1146">
            <v>1.7975000000000001</v>
          </cell>
          <cell r="D1146">
            <v>0.97960000000000003</v>
          </cell>
          <cell r="E1146">
            <v>1.8700000000000001E-2</v>
          </cell>
          <cell r="F1146">
            <v>0.79910000000000003</v>
          </cell>
          <cell r="G1146">
            <v>0</v>
          </cell>
          <cell r="H1146">
            <v>2</v>
          </cell>
          <cell r="I1146">
            <v>3.6</v>
          </cell>
          <cell r="J1146">
            <v>6</v>
          </cell>
        </row>
        <row r="1147">
          <cell r="B1147">
            <v>0</v>
          </cell>
          <cell r="C1147">
            <v>0</v>
          </cell>
          <cell r="D1147">
            <v>0</v>
          </cell>
          <cell r="E1147">
            <v>0</v>
          </cell>
          <cell r="F1147">
            <v>0</v>
          </cell>
          <cell r="G1147">
            <v>0</v>
          </cell>
          <cell r="H1147">
            <v>2</v>
          </cell>
          <cell r="I1147">
            <v>3.6</v>
          </cell>
          <cell r="J1147">
            <v>6</v>
          </cell>
        </row>
        <row r="1148">
          <cell r="B1148">
            <v>0</v>
          </cell>
          <cell r="C1148">
            <v>0</v>
          </cell>
          <cell r="D1148">
            <v>0</v>
          </cell>
          <cell r="E1148">
            <v>0</v>
          </cell>
          <cell r="F1148">
            <v>0</v>
          </cell>
          <cell r="G1148">
            <v>0</v>
          </cell>
          <cell r="H1148">
            <v>2</v>
          </cell>
          <cell r="I1148">
            <v>3.6</v>
          </cell>
          <cell r="J1148">
            <v>6</v>
          </cell>
        </row>
        <row r="1149">
          <cell r="B1149">
            <v>0</v>
          </cell>
          <cell r="C1149">
            <v>0</v>
          </cell>
          <cell r="D1149">
            <v>0</v>
          </cell>
          <cell r="E1149">
            <v>0</v>
          </cell>
          <cell r="F1149">
            <v>0</v>
          </cell>
          <cell r="G1149">
            <v>0</v>
          </cell>
          <cell r="H1149">
            <v>2</v>
          </cell>
          <cell r="I1149">
            <v>3.6</v>
          </cell>
          <cell r="J1149">
            <v>6</v>
          </cell>
        </row>
        <row r="1150">
          <cell r="B1150">
            <v>0</v>
          </cell>
          <cell r="C1150">
            <v>0</v>
          </cell>
          <cell r="D1150">
            <v>0</v>
          </cell>
          <cell r="E1150">
            <v>0</v>
          </cell>
          <cell r="F1150">
            <v>0</v>
          </cell>
          <cell r="G1150">
            <v>0</v>
          </cell>
          <cell r="H1150">
            <v>2</v>
          </cell>
          <cell r="I1150">
            <v>3.6</v>
          </cell>
          <cell r="J1150">
            <v>6</v>
          </cell>
        </row>
        <row r="1151">
          <cell r="B1151">
            <v>0</v>
          </cell>
          <cell r="C1151">
            <v>0</v>
          </cell>
          <cell r="D1151">
            <v>0</v>
          </cell>
          <cell r="E1151">
            <v>0</v>
          </cell>
          <cell r="F1151">
            <v>0</v>
          </cell>
          <cell r="G1151">
            <v>0</v>
          </cell>
          <cell r="H1151">
            <v>2</v>
          </cell>
          <cell r="I1151">
            <v>3.6</v>
          </cell>
          <cell r="J1151">
            <v>6</v>
          </cell>
        </row>
        <row r="1152">
          <cell r="B1152">
            <v>0</v>
          </cell>
          <cell r="C1152">
            <v>0</v>
          </cell>
          <cell r="D1152">
            <v>0</v>
          </cell>
          <cell r="E1152">
            <v>0</v>
          </cell>
          <cell r="F1152">
            <v>0</v>
          </cell>
          <cell r="G1152">
            <v>0</v>
          </cell>
          <cell r="H1152">
            <v>2</v>
          </cell>
          <cell r="I1152">
            <v>3.6</v>
          </cell>
          <cell r="J1152">
            <v>6</v>
          </cell>
        </row>
        <row r="1153">
          <cell r="B1153">
            <v>0</v>
          </cell>
          <cell r="C1153">
            <v>0</v>
          </cell>
          <cell r="D1153">
            <v>0</v>
          </cell>
          <cell r="E1153">
            <v>0</v>
          </cell>
          <cell r="F1153">
            <v>0</v>
          </cell>
          <cell r="G1153">
            <v>0</v>
          </cell>
          <cell r="H1153">
            <v>2</v>
          </cell>
          <cell r="I1153">
            <v>3.6</v>
          </cell>
          <cell r="J1153">
            <v>6</v>
          </cell>
        </row>
        <row r="1154">
          <cell r="B1154">
            <v>0</v>
          </cell>
          <cell r="C1154">
            <v>0</v>
          </cell>
          <cell r="D1154">
            <v>0</v>
          </cell>
          <cell r="E1154">
            <v>0</v>
          </cell>
          <cell r="F1154">
            <v>0</v>
          </cell>
          <cell r="G1154">
            <v>0</v>
          </cell>
          <cell r="H1154">
            <v>2</v>
          </cell>
          <cell r="I1154">
            <v>3.6</v>
          </cell>
          <cell r="J1154">
            <v>6</v>
          </cell>
        </row>
        <row r="1155">
          <cell r="B1155">
            <v>0</v>
          </cell>
          <cell r="C1155">
            <v>0</v>
          </cell>
          <cell r="D1155">
            <v>0</v>
          </cell>
          <cell r="E1155">
            <v>0</v>
          </cell>
          <cell r="F1155">
            <v>0</v>
          </cell>
          <cell r="G1155">
            <v>0</v>
          </cell>
          <cell r="H1155">
            <v>2</v>
          </cell>
          <cell r="I1155">
            <v>3.6</v>
          </cell>
          <cell r="J1155">
            <v>6</v>
          </cell>
        </row>
        <row r="1156">
          <cell r="B1156">
            <v>0</v>
          </cell>
          <cell r="C1156">
            <v>0</v>
          </cell>
          <cell r="D1156">
            <v>0</v>
          </cell>
          <cell r="E1156">
            <v>0</v>
          </cell>
          <cell r="F1156">
            <v>0</v>
          </cell>
          <cell r="G1156">
            <v>0</v>
          </cell>
          <cell r="H1156">
            <v>2</v>
          </cell>
          <cell r="I1156">
            <v>3.6</v>
          </cell>
          <cell r="J1156">
            <v>6</v>
          </cell>
        </row>
        <row r="1157">
          <cell r="B1157">
            <v>0</v>
          </cell>
          <cell r="C1157">
            <v>0</v>
          </cell>
          <cell r="D1157">
            <v>0</v>
          </cell>
          <cell r="E1157">
            <v>0</v>
          </cell>
          <cell r="F1157">
            <v>0</v>
          </cell>
          <cell r="G1157">
            <v>0</v>
          </cell>
          <cell r="H1157">
            <v>2</v>
          </cell>
          <cell r="I1157">
            <v>3.6</v>
          </cell>
          <cell r="J1157">
            <v>6</v>
          </cell>
        </row>
        <row r="1158">
          <cell r="B1158">
            <v>0</v>
          </cell>
          <cell r="C1158">
            <v>0</v>
          </cell>
          <cell r="D1158">
            <v>0</v>
          </cell>
          <cell r="E1158">
            <v>0</v>
          </cell>
          <cell r="F1158">
            <v>0</v>
          </cell>
          <cell r="G1158">
            <v>0</v>
          </cell>
          <cell r="I1158">
            <v>3.6</v>
          </cell>
          <cell r="J1158">
            <v>6</v>
          </cell>
        </row>
        <row r="1159">
          <cell r="B1159">
            <v>86189</v>
          </cell>
          <cell r="C1159">
            <v>1.7975000000000001</v>
          </cell>
          <cell r="D1159">
            <v>0.97960000000000003</v>
          </cell>
          <cell r="E1159">
            <v>1.8700000000000001E-2</v>
          </cell>
          <cell r="F1159">
            <v>0.79910000000000003</v>
          </cell>
          <cell r="G1159">
            <v>0</v>
          </cell>
          <cell r="J1159">
            <v>6</v>
          </cell>
        </row>
        <row r="1161">
          <cell r="B1161" t="str">
            <v>Evolução FEC Conjunto Vila Prudente</v>
          </cell>
        </row>
        <row r="1162">
          <cell r="B1162" t="str">
            <v>CONSUM</v>
          </cell>
          <cell r="C1162" t="str">
            <v>TOTAL</v>
          </cell>
          <cell r="D1162" t="str">
            <v>NPROG</v>
          </cell>
          <cell r="E1162" t="str">
            <v>PROG</v>
          </cell>
          <cell r="F1162" t="str">
            <v>SUBT INT</v>
          </cell>
          <cell r="G1162" t="str">
            <v>SUBT EXT</v>
          </cell>
          <cell r="H1162" t="str">
            <v>Padrão Mensal = 2</v>
          </cell>
          <cell r="I1162" t="str">
            <v>Padrão Trimestral = 3</v>
          </cell>
          <cell r="J1162" t="str">
            <v>Padrão Anual = 5</v>
          </cell>
        </row>
        <row r="1163">
          <cell r="B1163">
            <v>122205</v>
          </cell>
          <cell r="C1163">
            <v>0.71530000000000005</v>
          </cell>
          <cell r="D1163">
            <v>0.33979999999999999</v>
          </cell>
          <cell r="E1163">
            <v>6.7999999999999996E-3</v>
          </cell>
          <cell r="F1163">
            <v>0.36859999999999998</v>
          </cell>
          <cell r="G1163">
            <v>0</v>
          </cell>
          <cell r="H1163">
            <v>2</v>
          </cell>
          <cell r="I1163">
            <v>3</v>
          </cell>
          <cell r="J1163">
            <v>5</v>
          </cell>
        </row>
        <row r="1164">
          <cell r="B1164">
            <v>122580</v>
          </cell>
          <cell r="C1164">
            <v>0.26469999999999999</v>
          </cell>
          <cell r="D1164">
            <v>0.2185</v>
          </cell>
          <cell r="E1164">
            <v>1.77E-2</v>
          </cell>
          <cell r="F1164">
            <v>2.8500000000000001E-2</v>
          </cell>
          <cell r="G1164">
            <v>0</v>
          </cell>
          <cell r="H1164">
            <v>2</v>
          </cell>
          <cell r="I1164">
            <v>3</v>
          </cell>
          <cell r="J1164">
            <v>5</v>
          </cell>
        </row>
        <row r="1165">
          <cell r="B1165">
            <v>122096</v>
          </cell>
          <cell r="C1165">
            <v>0.1903</v>
          </cell>
          <cell r="D1165">
            <v>0.17549999999999999</v>
          </cell>
          <cell r="E1165">
            <v>1.35E-2</v>
          </cell>
          <cell r="F1165">
            <v>1.1999999999999999E-3</v>
          </cell>
          <cell r="G1165">
            <v>0</v>
          </cell>
          <cell r="H1165">
            <v>2</v>
          </cell>
          <cell r="I1165">
            <v>3</v>
          </cell>
          <cell r="J1165">
            <v>5</v>
          </cell>
        </row>
        <row r="1166">
          <cell r="B1166">
            <v>122294</v>
          </cell>
          <cell r="C1166">
            <v>1.1700999999999999</v>
          </cell>
          <cell r="D1166">
            <v>0.73380000000000001</v>
          </cell>
          <cell r="E1166">
            <v>3.7999999999999999E-2</v>
          </cell>
          <cell r="F1166">
            <v>0.39810000000000001</v>
          </cell>
          <cell r="G1166">
            <v>0</v>
          </cell>
          <cell r="H1166">
            <v>2</v>
          </cell>
          <cell r="I1166">
            <v>3</v>
          </cell>
          <cell r="J1166">
            <v>5</v>
          </cell>
        </row>
        <row r="1167">
          <cell r="B1167">
            <v>0</v>
          </cell>
          <cell r="C1167">
            <v>0</v>
          </cell>
          <cell r="D1167">
            <v>0</v>
          </cell>
          <cell r="E1167">
            <v>0</v>
          </cell>
          <cell r="F1167">
            <v>0</v>
          </cell>
          <cell r="G1167">
            <v>0</v>
          </cell>
          <cell r="H1167">
            <v>2</v>
          </cell>
          <cell r="I1167">
            <v>3</v>
          </cell>
          <cell r="J1167">
            <v>5</v>
          </cell>
        </row>
        <row r="1168">
          <cell r="B1168">
            <v>0</v>
          </cell>
          <cell r="C1168">
            <v>0</v>
          </cell>
          <cell r="D1168">
            <v>0</v>
          </cell>
          <cell r="E1168">
            <v>0</v>
          </cell>
          <cell r="F1168">
            <v>0</v>
          </cell>
          <cell r="G1168">
            <v>0</v>
          </cell>
          <cell r="H1168">
            <v>2</v>
          </cell>
          <cell r="I1168">
            <v>3</v>
          </cell>
          <cell r="J1168">
            <v>5</v>
          </cell>
        </row>
        <row r="1169">
          <cell r="B1169">
            <v>0</v>
          </cell>
          <cell r="C1169">
            <v>0</v>
          </cell>
          <cell r="D1169">
            <v>0</v>
          </cell>
          <cell r="E1169">
            <v>0</v>
          </cell>
          <cell r="F1169">
            <v>0</v>
          </cell>
          <cell r="G1169">
            <v>0</v>
          </cell>
          <cell r="H1169">
            <v>2</v>
          </cell>
          <cell r="I1169">
            <v>3</v>
          </cell>
          <cell r="J1169">
            <v>5</v>
          </cell>
        </row>
        <row r="1170">
          <cell r="B1170">
            <v>0</v>
          </cell>
          <cell r="C1170">
            <v>0</v>
          </cell>
          <cell r="D1170">
            <v>0</v>
          </cell>
          <cell r="E1170">
            <v>0</v>
          </cell>
          <cell r="F1170">
            <v>0</v>
          </cell>
          <cell r="G1170">
            <v>0</v>
          </cell>
          <cell r="H1170">
            <v>2</v>
          </cell>
          <cell r="I1170">
            <v>3</v>
          </cell>
          <cell r="J1170">
            <v>5</v>
          </cell>
        </row>
        <row r="1171">
          <cell r="B1171">
            <v>0</v>
          </cell>
          <cell r="C1171">
            <v>0</v>
          </cell>
          <cell r="D1171">
            <v>0</v>
          </cell>
          <cell r="E1171">
            <v>0</v>
          </cell>
          <cell r="F1171">
            <v>0</v>
          </cell>
          <cell r="G1171">
            <v>0</v>
          </cell>
          <cell r="H1171">
            <v>2</v>
          </cell>
          <cell r="I1171">
            <v>3</v>
          </cell>
          <cell r="J1171">
            <v>5</v>
          </cell>
        </row>
        <row r="1172">
          <cell r="B1172">
            <v>0</v>
          </cell>
          <cell r="C1172">
            <v>0</v>
          </cell>
          <cell r="D1172">
            <v>0</v>
          </cell>
          <cell r="E1172">
            <v>0</v>
          </cell>
          <cell r="F1172">
            <v>0</v>
          </cell>
          <cell r="G1172">
            <v>0</v>
          </cell>
          <cell r="H1172">
            <v>2</v>
          </cell>
          <cell r="I1172">
            <v>3</v>
          </cell>
          <cell r="J1172">
            <v>5</v>
          </cell>
        </row>
        <row r="1173">
          <cell r="B1173">
            <v>0</v>
          </cell>
          <cell r="C1173">
            <v>0</v>
          </cell>
          <cell r="D1173">
            <v>0</v>
          </cell>
          <cell r="E1173">
            <v>0</v>
          </cell>
          <cell r="F1173">
            <v>0</v>
          </cell>
          <cell r="G1173">
            <v>0</v>
          </cell>
          <cell r="H1173">
            <v>2</v>
          </cell>
          <cell r="I1173">
            <v>3</v>
          </cell>
          <cell r="J1173">
            <v>5</v>
          </cell>
        </row>
        <row r="1174">
          <cell r="B1174">
            <v>0</v>
          </cell>
          <cell r="C1174">
            <v>0</v>
          </cell>
          <cell r="D1174">
            <v>0</v>
          </cell>
          <cell r="E1174">
            <v>0</v>
          </cell>
          <cell r="F1174">
            <v>0</v>
          </cell>
          <cell r="G1174">
            <v>0</v>
          </cell>
          <cell r="H1174">
            <v>2</v>
          </cell>
          <cell r="I1174">
            <v>3</v>
          </cell>
          <cell r="J1174">
            <v>5</v>
          </cell>
        </row>
        <row r="1175">
          <cell r="B1175">
            <v>0</v>
          </cell>
          <cell r="C1175">
            <v>0</v>
          </cell>
          <cell r="D1175">
            <v>0</v>
          </cell>
          <cell r="E1175">
            <v>0</v>
          </cell>
          <cell r="F1175">
            <v>0</v>
          </cell>
          <cell r="G1175">
            <v>0</v>
          </cell>
          <cell r="H1175">
            <v>2</v>
          </cell>
          <cell r="I1175">
            <v>3</v>
          </cell>
          <cell r="J1175">
            <v>5</v>
          </cell>
        </row>
        <row r="1176">
          <cell r="B1176">
            <v>0</v>
          </cell>
          <cell r="C1176">
            <v>0</v>
          </cell>
          <cell r="D1176">
            <v>0</v>
          </cell>
          <cell r="E1176">
            <v>0</v>
          </cell>
          <cell r="F1176">
            <v>0</v>
          </cell>
          <cell r="G1176">
            <v>0</v>
          </cell>
          <cell r="H1176">
            <v>2</v>
          </cell>
          <cell r="I1176">
            <v>3</v>
          </cell>
          <cell r="J1176">
            <v>5</v>
          </cell>
        </row>
        <row r="1177">
          <cell r="B1177">
            <v>0</v>
          </cell>
          <cell r="C1177">
            <v>0</v>
          </cell>
          <cell r="D1177">
            <v>0</v>
          </cell>
          <cell r="E1177">
            <v>0</v>
          </cell>
          <cell r="F1177">
            <v>0</v>
          </cell>
          <cell r="G1177">
            <v>0</v>
          </cell>
          <cell r="H1177">
            <v>2</v>
          </cell>
          <cell r="I1177">
            <v>3</v>
          </cell>
          <cell r="J1177">
            <v>5</v>
          </cell>
        </row>
        <row r="1178">
          <cell r="B1178">
            <v>0</v>
          </cell>
          <cell r="C1178">
            <v>0</v>
          </cell>
          <cell r="D1178">
            <v>0</v>
          </cell>
          <cell r="E1178">
            <v>0</v>
          </cell>
          <cell r="F1178">
            <v>0</v>
          </cell>
          <cell r="G1178">
            <v>0</v>
          </cell>
          <cell r="I1178">
            <v>3</v>
          </cell>
          <cell r="J1178">
            <v>5</v>
          </cell>
        </row>
        <row r="1179">
          <cell r="B1179">
            <v>122294</v>
          </cell>
          <cell r="C1179">
            <v>1.1700999999999999</v>
          </cell>
          <cell r="D1179">
            <v>0.73380000000000001</v>
          </cell>
          <cell r="E1179">
            <v>3.7999999999999999E-2</v>
          </cell>
          <cell r="F1179">
            <v>0.39810000000000001</v>
          </cell>
          <cell r="G1179">
            <v>0</v>
          </cell>
          <cell r="J1179">
            <v>5</v>
          </cell>
        </row>
        <row r="1181">
          <cell r="B1181" t="str">
            <v>Evolução FEC Total da Eletropaulo</v>
          </cell>
        </row>
        <row r="1182">
          <cell r="B1182" t="str">
            <v>CONSUM</v>
          </cell>
          <cell r="C1182" t="str">
            <v>TOTAL</v>
          </cell>
          <cell r="D1182" t="str">
            <v>NPROG</v>
          </cell>
          <cell r="E1182" t="str">
            <v>PROG</v>
          </cell>
          <cell r="F1182" t="str">
            <v>SUBT INT</v>
          </cell>
          <cell r="G1182" t="str">
            <v>SUBT EXT</v>
          </cell>
          <cell r="H1182" t="str">
            <v>Padrão Mensal = 1,49</v>
          </cell>
          <cell r="J1182" t="str">
            <v>Padrão Anual = 8,95</v>
          </cell>
        </row>
        <row r="1183">
          <cell r="B1183">
            <v>5236496</v>
          </cell>
          <cell r="C1183">
            <v>1.0428999999999999</v>
          </cell>
          <cell r="D1183">
            <v>0.82740000000000002</v>
          </cell>
          <cell r="E1183">
            <v>2.9100000000000001E-2</v>
          </cell>
          <cell r="F1183">
            <v>0.1489</v>
          </cell>
          <cell r="G1183">
            <v>3.7600000000000001E-2</v>
          </cell>
          <cell r="H1183">
            <v>1.49</v>
          </cell>
          <cell r="I1183" t="e">
            <v>#N/A</v>
          </cell>
          <cell r="J1183">
            <v>8.9499999999999993</v>
          </cell>
        </row>
        <row r="1184">
          <cell r="B1184">
            <v>5267727</v>
          </cell>
          <cell r="C1184">
            <v>0.57879999999999998</v>
          </cell>
          <cell r="D1184">
            <v>0.47649999999999998</v>
          </cell>
          <cell r="E1184">
            <v>2.8799999999999999E-2</v>
          </cell>
          <cell r="F1184">
            <v>7.3400000000000007E-2</v>
          </cell>
          <cell r="G1184">
            <v>0</v>
          </cell>
          <cell r="H1184">
            <v>1.49</v>
          </cell>
          <cell r="I1184" t="e">
            <v>#N/A</v>
          </cell>
          <cell r="J1184">
            <v>8.9499999999999993</v>
          </cell>
        </row>
        <row r="1185">
          <cell r="B1185">
            <v>5246493</v>
          </cell>
          <cell r="C1185">
            <v>0.4466</v>
          </cell>
          <cell r="D1185">
            <v>0.3614</v>
          </cell>
          <cell r="E1185">
            <v>4.07E-2</v>
          </cell>
          <cell r="F1185">
            <v>4.4400000000000002E-2</v>
          </cell>
          <cell r="G1185">
            <v>0</v>
          </cell>
          <cell r="H1185">
            <v>1.49</v>
          </cell>
          <cell r="I1185" t="e">
            <v>#N/A</v>
          </cell>
          <cell r="J1185">
            <v>8.9499999999999993</v>
          </cell>
        </row>
        <row r="1186">
          <cell r="B1186">
            <v>5250239</v>
          </cell>
          <cell r="C1186">
            <v>2.0672000000000001</v>
          </cell>
          <cell r="D1186">
            <v>1.6645000000000001</v>
          </cell>
          <cell r="E1186">
            <v>9.8599999999999993E-2</v>
          </cell>
          <cell r="F1186">
            <v>0.26650000000000001</v>
          </cell>
          <cell r="G1186">
            <v>3.7499999999999999E-2</v>
          </cell>
          <cell r="H1186">
            <v>1.49</v>
          </cell>
          <cell r="I1186" t="e">
            <v>#N/A</v>
          </cell>
          <cell r="J1186">
            <v>8.9499999999999993</v>
          </cell>
        </row>
        <row r="1187">
          <cell r="B1187">
            <v>0</v>
          </cell>
          <cell r="C1187">
            <v>0</v>
          </cell>
          <cell r="D1187">
            <v>0</v>
          </cell>
          <cell r="E1187">
            <v>0</v>
          </cell>
          <cell r="F1187">
            <v>0</v>
          </cell>
          <cell r="G1187">
            <v>0</v>
          </cell>
          <cell r="H1187">
            <v>1.49</v>
          </cell>
          <cell r="I1187" t="e">
            <v>#N/A</v>
          </cell>
          <cell r="J1187">
            <v>8.9499999999999993</v>
          </cell>
        </row>
        <row r="1188">
          <cell r="B1188">
            <v>0</v>
          </cell>
          <cell r="C1188">
            <v>0</v>
          </cell>
          <cell r="D1188">
            <v>0</v>
          </cell>
          <cell r="E1188">
            <v>0</v>
          </cell>
          <cell r="F1188">
            <v>0</v>
          </cell>
          <cell r="G1188">
            <v>0</v>
          </cell>
          <cell r="H1188">
            <v>1.49</v>
          </cell>
          <cell r="I1188" t="e">
            <v>#N/A</v>
          </cell>
          <cell r="J1188">
            <v>8.9499999999999993</v>
          </cell>
        </row>
        <row r="1189">
          <cell r="B1189">
            <v>0</v>
          </cell>
          <cell r="C1189">
            <v>0</v>
          </cell>
          <cell r="D1189">
            <v>0</v>
          </cell>
          <cell r="E1189">
            <v>0</v>
          </cell>
          <cell r="F1189">
            <v>0</v>
          </cell>
          <cell r="G1189">
            <v>0</v>
          </cell>
          <cell r="H1189">
            <v>1.49</v>
          </cell>
          <cell r="I1189" t="e">
            <v>#N/A</v>
          </cell>
          <cell r="J1189">
            <v>8.9499999999999993</v>
          </cell>
        </row>
        <row r="1190">
          <cell r="B1190">
            <v>0</v>
          </cell>
          <cell r="C1190">
            <v>0</v>
          </cell>
          <cell r="D1190">
            <v>0</v>
          </cell>
          <cell r="E1190">
            <v>0</v>
          </cell>
          <cell r="F1190">
            <v>0</v>
          </cell>
          <cell r="G1190">
            <v>0</v>
          </cell>
          <cell r="H1190">
            <v>1.49</v>
          </cell>
          <cell r="I1190" t="e">
            <v>#N/A</v>
          </cell>
          <cell r="J1190">
            <v>8.9499999999999993</v>
          </cell>
        </row>
        <row r="1191">
          <cell r="B1191">
            <v>0</v>
          </cell>
          <cell r="C1191">
            <v>0</v>
          </cell>
          <cell r="D1191">
            <v>0</v>
          </cell>
          <cell r="E1191">
            <v>0</v>
          </cell>
          <cell r="F1191">
            <v>0</v>
          </cell>
          <cell r="G1191">
            <v>0</v>
          </cell>
          <cell r="H1191">
            <v>1.49</v>
          </cell>
          <cell r="I1191" t="e">
            <v>#N/A</v>
          </cell>
          <cell r="J1191">
            <v>8.9499999999999993</v>
          </cell>
        </row>
        <row r="1192">
          <cell r="B1192">
            <v>0</v>
          </cell>
          <cell r="C1192">
            <v>0</v>
          </cell>
          <cell r="D1192">
            <v>0</v>
          </cell>
          <cell r="E1192">
            <v>0</v>
          </cell>
          <cell r="F1192">
            <v>0</v>
          </cell>
          <cell r="G1192">
            <v>0</v>
          </cell>
          <cell r="H1192">
            <v>1.49</v>
          </cell>
          <cell r="I1192" t="e">
            <v>#N/A</v>
          </cell>
          <cell r="J1192">
            <v>8.9499999999999993</v>
          </cell>
        </row>
        <row r="1193">
          <cell r="B1193">
            <v>0</v>
          </cell>
          <cell r="C1193">
            <v>0</v>
          </cell>
          <cell r="D1193">
            <v>0</v>
          </cell>
          <cell r="E1193">
            <v>0</v>
          </cell>
          <cell r="F1193">
            <v>0</v>
          </cell>
          <cell r="G1193">
            <v>0</v>
          </cell>
          <cell r="H1193">
            <v>1.49</v>
          </cell>
          <cell r="I1193" t="e">
            <v>#N/A</v>
          </cell>
          <cell r="J1193">
            <v>8.9499999999999993</v>
          </cell>
        </row>
        <row r="1194">
          <cell r="B1194">
            <v>0</v>
          </cell>
          <cell r="C1194">
            <v>0</v>
          </cell>
          <cell r="D1194">
            <v>0</v>
          </cell>
          <cell r="E1194">
            <v>0</v>
          </cell>
          <cell r="F1194">
            <v>0</v>
          </cell>
          <cell r="G1194">
            <v>0</v>
          </cell>
          <cell r="H1194">
            <v>1.49</v>
          </cell>
          <cell r="I1194" t="e">
            <v>#N/A</v>
          </cell>
          <cell r="J1194">
            <v>8.9499999999999993</v>
          </cell>
        </row>
        <row r="1195">
          <cell r="B1195">
            <v>0</v>
          </cell>
          <cell r="C1195">
            <v>0</v>
          </cell>
          <cell r="D1195">
            <v>0</v>
          </cell>
          <cell r="E1195">
            <v>0</v>
          </cell>
          <cell r="F1195">
            <v>0</v>
          </cell>
          <cell r="G1195">
            <v>0</v>
          </cell>
          <cell r="H1195">
            <v>1.49</v>
          </cell>
          <cell r="I1195" t="e">
            <v>#N/A</v>
          </cell>
          <cell r="J1195">
            <v>8.9499999999999993</v>
          </cell>
        </row>
        <row r="1196">
          <cell r="B1196">
            <v>0</v>
          </cell>
          <cell r="C1196">
            <v>0</v>
          </cell>
          <cell r="D1196">
            <v>0</v>
          </cell>
          <cell r="E1196">
            <v>0</v>
          </cell>
          <cell r="F1196">
            <v>0</v>
          </cell>
          <cell r="G1196">
            <v>0</v>
          </cell>
          <cell r="H1196">
            <v>1.49</v>
          </cell>
          <cell r="I1196" t="e">
            <v>#N/A</v>
          </cell>
          <cell r="J1196">
            <v>8.9499999999999993</v>
          </cell>
        </row>
        <row r="1197">
          <cell r="B1197">
            <v>0</v>
          </cell>
          <cell r="C1197">
            <v>0</v>
          </cell>
          <cell r="D1197">
            <v>0</v>
          </cell>
          <cell r="E1197">
            <v>0</v>
          </cell>
          <cell r="F1197">
            <v>0</v>
          </cell>
          <cell r="G1197">
            <v>0</v>
          </cell>
          <cell r="H1197">
            <v>1.49</v>
          </cell>
          <cell r="I1197" t="e">
            <v>#N/A</v>
          </cell>
          <cell r="J1197">
            <v>8.9499999999999993</v>
          </cell>
        </row>
        <row r="1198">
          <cell r="B1198">
            <v>0</v>
          </cell>
          <cell r="C1198">
            <v>0</v>
          </cell>
          <cell r="D1198">
            <v>0</v>
          </cell>
          <cell r="E1198">
            <v>0</v>
          </cell>
          <cell r="F1198">
            <v>0</v>
          </cell>
          <cell r="G1198">
            <v>0</v>
          </cell>
          <cell r="H1198">
            <v>1.49</v>
          </cell>
          <cell r="I1198" t="e">
            <v>#N/A</v>
          </cell>
          <cell r="J1198">
            <v>8.9499999999999993</v>
          </cell>
        </row>
        <row r="1199">
          <cell r="B1199">
            <v>5250239</v>
          </cell>
          <cell r="C1199">
            <v>2.0672000000000001</v>
          </cell>
          <cell r="D1199">
            <v>1.6645000000000001</v>
          </cell>
          <cell r="E1199">
            <v>9.8599999999999993E-2</v>
          </cell>
          <cell r="F1199">
            <v>0.26650000000000001</v>
          </cell>
          <cell r="G1199">
            <v>3.7499999999999999E-2</v>
          </cell>
          <cell r="I1199" t="e">
            <v>#N/A</v>
          </cell>
          <cell r="J1199">
            <v>8.9499999999999993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efreshError="1"/>
      <sheetData sheetId="22" refreshError="1"/>
      <sheetData sheetId="23" refreshError="1"/>
      <sheetData sheetId="24"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Mapa"/>
      <sheetName val="Const. Andam."/>
      <sheetName val="Saldo inicial"/>
      <sheetName val="Depreciação 31.12.01"/>
      <sheetName val="Sub-avaliação"/>
      <sheetName val="XREF"/>
      <sheetName val="Tickmarks"/>
      <sheetName val="1124129104"/>
      <sheetName val="Royalties"/>
      <sheetName val="Correção"/>
      <sheetName val="BALANCETE"/>
      <sheetName val="OUT02.REPORT"/>
      <sheetName val="Datas"/>
      <sheetName val="55.A"/>
      <sheetName val="55.2"/>
      <sheetName val="INDICE"/>
      <sheetName val=" CTA RDOS"/>
      <sheetName val="CÁLCULO GRÁFICO"/>
      <sheetName val="INDIECO1"/>
      <sheetName val="DADOS"/>
      <sheetName val="BancoSegment"/>
      <sheetName val="Critérios"/>
      <sheetName val="DEBT PYMTS"/>
      <sheetName val="Validação do Aging"/>
      <sheetName val="RECEBIVEIS 435"/>
      <sheetName val="5640 Imobilizado normal"/>
      <sheetName val="Tabela de Parâmetros"/>
      <sheetName val="CELPE-média-mensal-99-04"/>
    </sheetNames>
    <sheetDataSet>
      <sheetData sheetId="0"/>
      <sheetData sheetId="1"/>
      <sheetData sheetId="2">
        <row r="1">
          <cell r="A1" t="str">
            <v>Mapa de Movimentação para 31/12/2001</v>
          </cell>
        </row>
      </sheetData>
      <sheetData sheetId="3"/>
      <sheetData sheetId="4"/>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IM_FINANCEIRA"/>
      <sheetName val="Tabelas"/>
      <sheetName val="Chart Data"/>
      <sheetName val="DEPREC"/>
      <sheetName val="BASE BALSAP"/>
      <sheetName val="Plano de Contas"/>
      <sheetName val="PS-Consolidation"/>
      <sheetName val="Param"/>
      <sheetName val="PAR"/>
      <sheetName val="CDI"/>
      <sheetName val="Variables"/>
      <sheetName val="CTAS.DE LANÇAMENTO"/>
      <sheetName val="BP"/>
      <sheetName val="Mapa"/>
      <sheetName val="CG00FIN"/>
      <sheetName val="Correção"/>
      <sheetName val="Itens importados"/>
      <sheetName val="RESUMO"/>
      <sheetName val="Codes"/>
      <sheetName val="BRESSER"/>
      <sheetName val="VENDAS_P_SUBSIDIÁRIA"/>
      <sheetName val="PENDENTES"/>
      <sheetName val="Boge"/>
      <sheetName val="Acertado"/>
      <sheetName val="OUT02.REPORT"/>
      <sheetName val="Saldo 12480001"/>
      <sheetName val="Saldo final 32470000"/>
      <sheetName val="Capa"/>
      <sheetName val="Currency"/>
      <sheetName val="Patrimonial"/>
      <sheetName val="Dados"/>
      <sheetName val="PS_Consolidation"/>
      <sheetName val="APIPIAQ.XLS"/>
      <sheetName val="EE3.1 - Conc. Volvo"/>
      <sheetName val="corsa"/>
      <sheetName val="heavy"/>
      <sheetName val="light"/>
      <sheetName val="medium"/>
      <sheetName val="Fcx Consol Diario Rev 25-01"/>
      <sheetName val="Code_Master"/>
      <sheetName val="Self_Code_Master"/>
      <sheetName val="Code_Master_SBU"/>
      <sheetName val="Code_Master_SBU_SBU"/>
      <sheetName val="Code_Master_SBU_SUB"/>
      <sheetName val="Self_Code_Master_SBU"/>
      <sheetName val="Self_Code_Master_SBU_SUB"/>
      <sheetName val="Code_Master_Customer"/>
      <sheetName val="Auxi"/>
      <sheetName val="ce"/>
      <sheetName val="ABRIL 2000"/>
      <sheetName val="Filiais - todas"/>
      <sheetName val="Edo Res"/>
      <sheetName val="P&amp;L"/>
      <sheetName val="P&amp;L EUR"/>
      <sheetName val="2008"/>
      <sheetName val="05,06 E 07"/>
      <sheetName val="FF1 - Listagem inicial"/>
      <sheetName val="cover"/>
      <sheetName val="Data"/>
      <sheetName val="Plan1"/>
      <sheetName val="MAI2000"/>
      <sheetName val="2006"/>
      <sheetName val="Sic - Jan"/>
      <sheetName val="Parâmetros"/>
      <sheetName val="Demitidos"/>
      <sheetName val="Premio_Sinistro"/>
      <sheetName val="Royalties"/>
      <sheetName val="Instructions"/>
      <sheetName val="Internal Data"/>
      <sheetName val="E03.05.1 - Base Invista Nylon"/>
      <sheetName val="Analítico"/>
      <sheetName val="ush"/>
      <sheetName val="condição"/>
      <sheetName val="tabela"/>
      <sheetName val="Settings"/>
      <sheetName val="INDICES"/>
      <sheetName val="Projeção álcool"/>
      <sheetName val="Resinas 10_06"/>
      <sheetName val="Itens_importados"/>
      <sheetName val="OUT02_REPORT"/>
      <sheetName val="Saldo_12480001"/>
      <sheetName val="Saldo_final_32470000"/>
      <sheetName val="CTAS_DE_LANÇAMENTO"/>
      <sheetName val="APIPIAQ_XLS"/>
      <sheetName val="EE3_1_-_Conc__Volvo"/>
      <sheetName val="Fcx_Consol_Diario_Rev_25-01"/>
      <sheetName val="Chart_Data"/>
      <sheetName val="BASE_BALSAP"/>
      <sheetName val="Plano_de_Contas"/>
      <sheetName val="Edo_Res"/>
      <sheetName val="ABRIL_2000"/>
      <sheetName val="Filiais_-_todas"/>
      <sheetName val="05,06_E_07"/>
      <sheetName val="P&amp;L_EUR"/>
      <sheetName val="FF1_-_Listagem_inicial"/>
      <sheetName val="Internal_Data"/>
      <sheetName val="E03_05_1_-_Base_Invista_Nylon"/>
      <sheetName val="Projeção_álcool"/>
      <sheetName val="Sic_-_Jan"/>
      <sheetName val="Resinas_10_06"/>
      <sheetName val="REMOCATA"/>
      <sheetName val="Eco-Fin"/>
      <sheetName val="RAZAO"/>
      <sheetName val="E4.2.2 testes"/>
      <sheetName val="tab"/>
      <sheetName val="112060002"/>
      <sheetName val="Plan2"/>
      <sheetName val="POLITICA"/>
      <sheetName val="cupom"/>
      <sheetName val="curva pre"/>
      <sheetName val="CTAS_DE_LANÇAMENTO1"/>
      <sheetName val="Chart_Data1"/>
      <sheetName val="BASE_BALSAP1"/>
      <sheetName val="Plano_de_Contas1"/>
      <sheetName val="OUT02_REPORT1"/>
      <sheetName val="Saldo_124800011"/>
      <sheetName val="Saldo_final_324700001"/>
      <sheetName val="Itens_importados1"/>
      <sheetName val="APIPIAQ_XLS1"/>
      <sheetName val="EE3_1_-_Conc__Volvo1"/>
      <sheetName val="Fcx_Consol_Diario_Rev_25-011"/>
      <sheetName val="ABRIL_20001"/>
      <sheetName val="Edo_Res1"/>
      <sheetName val="Filiais_-_todas1"/>
      <sheetName val="05,06_E_071"/>
      <sheetName val="FF1_-_Listagem_inicial1"/>
      <sheetName val="P&amp;L_EUR1"/>
      <sheetName val="Sic_-_Jan1"/>
      <sheetName val="Internal_Data1"/>
      <sheetName val="E03_05_1_-_Base_Invista_Nylon1"/>
      <sheetName val="Projeção_álcool1"/>
      <sheetName val="Resinas_10_061"/>
      <sheetName val="E4_2_2_testes"/>
      <sheetName val="curva_pre"/>
      <sheetName val="INFO"/>
      <sheetName val="LANG"/>
      <sheetName val="OUVC"/>
      <sheetName val="2000"/>
      <sheetName val="MAI'01"/>
      <sheetName val="TOP 20 - PC's"/>
      <sheetName val="Duplicate Rate"/>
      <sheetName val="Faturamento Por CP"/>
      <sheetName val="Ajuste Bacardi"/>
      <sheetName val="Sales by PC's"/>
      <sheetName val="Interest"/>
      <sheetName val="Assump. Budg"/>
      <sheetName val="IREM"/>
      <sheetName val="CSSL - Real"/>
      <sheetName val="Granéis"/>
      <sheetName val="Sancy"/>
      <sheetName val="Sources Assumptions"/>
      <sheetName val="Input"/>
      <sheetName val="Bal032002"/>
      <sheetName val="N"/>
      <sheetName val="Control"/>
      <sheetName val="Ajustes"/>
      <sheetName val="Virtuales"/>
      <sheetName val="Menu"/>
      <sheetName val="ST Bericht"/>
      <sheetName val="Admin"/>
      <sheetName val="Índice"/>
      <sheetName val="DCI_ESTI_IS"/>
      <sheetName val="DCPS_ESTI_IS"/>
      <sheetName val="DE&amp;S_ESTI_IS"/>
      <sheetName val="DFD_ESTI_IS"/>
      <sheetName val="Merch_ESTI_IS"/>
      <sheetName val="NP&amp;L_ESTI_IS"/>
      <sheetName val="Loan Data"/>
      <sheetName val="E1"/>
      <sheetName val="Investments"/>
      <sheetName val="Lead"/>
      <sheetName val=" CC21"/>
      <sheetName val="211010101"/>
      <sheetName val="Listas"/>
      <sheetName val="Empresas_US$"/>
      <sheetName val="tab_dia x mês"/>
      <sheetName val="taxa selic"/>
      <sheetName val="infação_mês"/>
      <sheetName val="cálculo inflação dia"/>
      <sheetName val="inflação_dia"/>
      <sheetName val="ufir diária"/>
      <sheetName val="ufir_mensal"/>
      <sheetName val="PVENDAS"/>
      <sheetName val="DFLSUBS"/>
      <sheetName val="Mensagem"/>
      <sheetName val="TOP_20_-_PC's"/>
      <sheetName val="Duplicate_Rate"/>
      <sheetName val="Faturamento_Por_CP"/>
      <sheetName val="Ajuste_Bacardi"/>
      <sheetName val="Sales_by_PC's"/>
      <sheetName val="Assump__Budg"/>
      <sheetName val="Supuestos Generales"/>
      <sheetName val="101171"/>
      <sheetName val="98BESTOQUE"/>
      <sheetName val="CONTAS PAGAR CP"/>
      <sheetName val="Principal"/>
      <sheetName val="E4_2_2_testes1"/>
      <sheetName val="TOP_20_-_PC's1"/>
      <sheetName val="Duplicate_Rate1"/>
      <sheetName val="Faturamento_Por_CP1"/>
      <sheetName val="Ajuste_Bacardi1"/>
      <sheetName val="Sales_by_PC's1"/>
      <sheetName val="Assump__Budg1"/>
      <sheetName val="ST_Bericht"/>
      <sheetName val="Sources_Assumptions"/>
      <sheetName val="Supuestos_Generales"/>
      <sheetName val="titles"/>
      <sheetName val="Sheet3"/>
      <sheetName val="Plan. Rocha"/>
      <sheetName val="Custos"/>
      <sheetName val="Horas"/>
      <sheetName val="T-2 RateRec"/>
      <sheetName val="Shopping list"/>
      <sheetName val="TR - Carlos Barbosa (Irwin)"/>
      <sheetName val="REL. MASISA"/>
      <sheetName val="Kst"/>
      <sheetName val="Cover1"/>
      <sheetName val="XX1_Tesoreria"/>
      <sheetName val="CTB_Control_Gestion_CAT"/>
      <sheetName val="PRIMARIO"/>
      <sheetName val="E1.2 - Jun"/>
      <sheetName val="Resultados"/>
      <sheetName val="Consolidado US$"/>
      <sheetName val="Fatura"/>
      <sheetName val="E2.1_Brapelco"/>
      <sheetName val="Exchange"/>
      <sheetName val="Margin Paid"/>
      <sheetName val="FINANCEIRA"/>
      <sheetName val="Chart_Data2"/>
      <sheetName val="CTAS_DE_LANÇAMENTO2"/>
      <sheetName val="BASE_BALSAP2"/>
      <sheetName val="Plano_de_Contas2"/>
      <sheetName val="Itens_importados2"/>
      <sheetName val="OUT02_REPORT2"/>
      <sheetName val="Saldo_124800012"/>
      <sheetName val="Saldo_final_324700002"/>
      <sheetName val="APIPIAQ_XLS2"/>
      <sheetName val="EE3_1_-_Conc__Volvo2"/>
      <sheetName val="Fcx_Consol_Diario_Rev_25-012"/>
      <sheetName val="Edo_Res2"/>
      <sheetName val="ABRIL_20002"/>
      <sheetName val="Filiais_-_todas2"/>
      <sheetName val="05,06_E_072"/>
      <sheetName val="FF1_-_Listagem_inicial2"/>
      <sheetName val="P&amp;L_EUR2"/>
      <sheetName val="Sic_-_Jan2"/>
      <sheetName val="E4_2_2_testes2"/>
      <sheetName val="TOP_20_-_PC's2"/>
      <sheetName val="Duplicate_Rate2"/>
      <sheetName val="Faturamento_Por_CP2"/>
      <sheetName val="Ajuste_Bacardi2"/>
      <sheetName val="Sales_by_PC's2"/>
      <sheetName val="Internal_Data2"/>
      <sheetName val="E03_05_1_-_Base_Invista_Nylon2"/>
      <sheetName val="Projeção_álcool2"/>
      <sheetName val="Resinas_10_062"/>
      <sheetName val="curva_pre1"/>
      <sheetName val="ST_Bericht1"/>
      <sheetName val="Sources_Assumptions1"/>
      <sheetName val="Assump__Budg2"/>
      <sheetName val="CSSL_-_Real"/>
      <sheetName val="_CC21"/>
      <sheetName val="TR_-_Carlos_Barbosa_(Irwin)"/>
      <sheetName val="Supuestos_Generales1"/>
      <sheetName val="tab_dia_x_mês"/>
      <sheetName val="taxa_selic"/>
      <sheetName val="cálculo_inflação_dia"/>
      <sheetName val="ufir_diária"/>
      <sheetName val="Loan_Data"/>
      <sheetName val="CONTAS_PAGAR_CP"/>
      <sheetName val="T-2_RateRec"/>
      <sheetName val="Shopping_list"/>
      <sheetName val="REL__MASISA"/>
      <sheetName val="Consolidado_US$"/>
      <sheetName val="E2_1_Brapelco"/>
      <sheetName val="CO"/>
      <sheetName val="Dados_Gerais"/>
      <sheetName val="Desp_adm"/>
      <sheetName val="I - PRA"/>
      <sheetName val="Preco"/>
      <sheetName val="Tabs"/>
      <sheetName val="pc"/>
      <sheetName val="1124129104"/>
      <sheetName val="Base"/>
      <sheetName val="Abastecimento"/>
      <sheetName val="Adm_Id"/>
      <sheetName val="Adm_Nid"/>
      <sheetName val="Agua"/>
      <sheetName val="CapGiro"/>
      <sheetName val="Comissões"/>
      <sheetName val="DepEconom"/>
      <sheetName val="DepFiscal"/>
      <sheetName val="Descontos"/>
      <sheetName val="Distribuição"/>
      <sheetName val="Embalagem"/>
      <sheetName val="Energia"/>
      <sheetName val="EstoqMP"/>
      <sheetName val="EstoqPA"/>
      <sheetName val="ICMS"/>
      <sheetName val="Incentivo"/>
      <sheetName val="Ind_Id"/>
      <sheetName val="Ind_Nid"/>
      <sheetName val="Log_Id"/>
      <sheetName val="Log_Nid"/>
      <sheetName val="Manutenção"/>
      <sheetName val="MatAuxiliar"/>
      <sheetName val="MatPrima"/>
      <sheetName val="MObra"/>
      <sheetName val="PerdaICMS"/>
      <sheetName val="PrazoMédio"/>
      <sheetName val="Preços"/>
      <sheetName val="Pro_Id"/>
      <sheetName val="Pro_Nid"/>
      <sheetName val="Quantidades"/>
      <sheetName val="Transferência"/>
      <sheetName val="UtilFixa"/>
      <sheetName val="Combustível"/>
      <sheetName val="Vda_Id"/>
      <sheetName val="Vda_Nid"/>
      <sheetName val="SG Profile"/>
      <sheetName val="Rates"/>
      <sheetName val="CostP"/>
      <sheetName val="Ecc Analysis"/>
      <sheetName val="275100"/>
      <sheetName val="Macro"/>
      <sheetName val="Resumo Fatur."/>
      <sheetName val="BALANCETE"/>
      <sheetName val="NBMC-0"/>
      <sheetName val="DEIS Connect"/>
      <sheetName val="DB Controle"/>
      <sheetName val="CIF-3"/>
      <sheetName val="Balanço"/>
      <sheetName val="Resultado"/>
      <sheetName val="PROCESSOS PARA PROVISAO GERAL"/>
      <sheetName val="Dados_DEC"/>
      <sheetName val="Dados_FEC"/>
      <sheetName val="USA NT Detalhe"/>
      <sheetName val="Dashboard"/>
      <sheetName val="MENS_I_P"/>
      <sheetName val="Finpac"/>
      <sheetName val="Taxa Moeda"/>
      <sheetName val="CART0801"/>
      <sheetName val="Base2005"/>
      <sheetName val="Áreas Técnicas"/>
      <sheetName val="Bloqueados"/>
      <sheetName val="Status"/>
      <sheetName val="ICATU"/>
      <sheetName val="pl atual"/>
      <sheetName val=""/>
      <sheetName val="Reserva de cartera"/>
      <sheetName val="Pasivos estimados"/>
      <sheetName val="CH-OV"/>
      <sheetName val="DEPARA"/>
      <sheetName val="AFRICA"/>
      <sheetName val="CTAS_DE_LANÇAMENTO3"/>
      <sheetName val="Chart_Data3"/>
      <sheetName val="BASE_BALSAP3"/>
      <sheetName val="Plano_de_Contas3"/>
      <sheetName val="Itens_importados3"/>
      <sheetName val="OUT02_REPORT3"/>
      <sheetName val="Saldo_124800013"/>
      <sheetName val="Saldo_final_324700003"/>
      <sheetName val="Sic_-_Jan3"/>
      <sheetName val="EE3_1_-_Conc__Volvo3"/>
      <sheetName val="APIPIAQ_XLS3"/>
      <sheetName val="Fcx_Consol_Diario_Rev_25-013"/>
      <sheetName val="05,06_E_073"/>
      <sheetName val="Filiais_-_todas3"/>
      <sheetName val="FF1_-_Listagem_inicial3"/>
      <sheetName val="Edo_Res3"/>
      <sheetName val="ABRIL_20003"/>
      <sheetName val="P&amp;L_EUR3"/>
      <sheetName val="E4_2_2_testes3"/>
      <sheetName val="E03_05_1_-_Base_Invista_Nylon3"/>
      <sheetName val="Internal_Data3"/>
      <sheetName val="TOP_20_-_PC's3"/>
      <sheetName val="Duplicate_Rate3"/>
      <sheetName val="Faturamento_Por_CP3"/>
      <sheetName val="Ajuste_Bacardi3"/>
      <sheetName val="Sales_by_PC's3"/>
      <sheetName val="Projeção_álcool3"/>
      <sheetName val="Resinas_10_063"/>
      <sheetName val="curva_pre2"/>
      <sheetName val="Assump__Budg3"/>
      <sheetName val="ST_Bericht2"/>
      <sheetName val="_CC211"/>
      <sheetName val="Sources_Assumptions2"/>
      <sheetName val="CSSL_-_Real1"/>
      <sheetName val="Supuestos_Generales2"/>
      <sheetName val="Loan_Data1"/>
      <sheetName val="CONTAS_PAGAR_CP1"/>
      <sheetName val="REL__MASISA1"/>
      <sheetName val="TR_-_Carlos_Barbosa_(Irwin)1"/>
      <sheetName val="T-2_RateRec1"/>
      <sheetName val="Shopping_list1"/>
      <sheetName val="Plan__Rocha"/>
      <sheetName val="tab_dia_x_mês1"/>
      <sheetName val="taxa_selic1"/>
      <sheetName val="cálculo_inflação_dia1"/>
      <sheetName val="ufir_diária1"/>
      <sheetName val="E1_2_-_Jun"/>
      <sheetName val="Consolidado_US$1"/>
      <sheetName val="E2_1_Brapelco1"/>
      <sheetName val="Margin_Paid"/>
      <sheetName val="I_-_PRA"/>
      <sheetName val="DB_Controle"/>
      <sheetName val="USA_NT_Detalhe"/>
      <sheetName val="Taxa_Moeda"/>
      <sheetName val="DEIS_Connect"/>
      <sheetName val="PROCESSOS_PARA_PROVISAO_GERAL"/>
      <sheetName val="Áreas_Técnicas"/>
      <sheetName val="nuBMS P&amp;L "/>
      <sheetName val="CELPE-média-mensal-99-04"/>
      <sheetName val="SG_Profile"/>
      <sheetName val="Ecc_Analysis"/>
      <sheetName val="IncomeStmt"/>
      <sheetName val="BalSheet"/>
      <sheetName val="Configurações Gerais"/>
      <sheetName val="SALDO"/>
      <sheetName val="Indexes"/>
      <sheetName val="Shares"/>
      <sheetName val="excess calc"/>
      <sheetName val="Reserva_de_cartera"/>
      <sheetName val="Pasivos_estimados"/>
      <sheetName val="TB"/>
      <sheetName val="mutacao"/>
      <sheetName val="A4.6-SEAOIL"/>
      <sheetName val="Paraná"/>
      <sheetName val="3.2. Fluxo Semanal_EMESA"/>
      <sheetName val="3.4. Fluxo Semanal_TMC"/>
      <sheetName val="3.3. Fluxo Semanal_VIGA"/>
      <sheetName val="Parc. de ICMS"/>
    </sheetNames>
    <sheetDataSet>
      <sheetData sheetId="0" refreshError="1">
        <row r="2">
          <cell r="G2" t="str">
            <v>RESULTADO DE OPERAÇÕES COM EMPRESAS VINCULADAS - DESPESAS</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Y2" t="str">
            <v>RESULTADO DE OPERAÇÕES COM EMPRESAS VINCULADAS - RECEITAS</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W2">
            <v>0</v>
          </cell>
          <cell r="AX2">
            <v>0</v>
          </cell>
          <cell r="AY2">
            <v>0</v>
          </cell>
          <cell r="AZ2">
            <v>0</v>
          </cell>
          <cell r="BA2">
            <v>0</v>
          </cell>
          <cell r="BB2" t="str">
            <v>LEGISLAÇÃO SOCIETÁRIA</v>
          </cell>
          <cell r="BC2">
            <v>0</v>
          </cell>
          <cell r="BD2">
            <v>0</v>
          </cell>
          <cell r="BE2">
            <v>0</v>
          </cell>
          <cell r="BF2">
            <v>0</v>
          </cell>
          <cell r="BG2">
            <v>0</v>
          </cell>
          <cell r="BH2">
            <v>0</v>
          </cell>
          <cell r="BI2">
            <v>0</v>
          </cell>
          <cell r="BJ2">
            <v>0</v>
          </cell>
          <cell r="BK2">
            <v>0</v>
          </cell>
          <cell r="BL2">
            <v>0</v>
          </cell>
          <cell r="BM2">
            <v>0</v>
          </cell>
          <cell r="BO2">
            <v>0</v>
          </cell>
          <cell r="BP2">
            <v>0</v>
          </cell>
          <cell r="BQ2" t="str">
            <v>CORREÇÃO INTEGRAL</v>
          </cell>
          <cell r="BR2">
            <v>0</v>
          </cell>
          <cell r="BS2">
            <v>0</v>
          </cell>
          <cell r="BT2">
            <v>0</v>
          </cell>
          <cell r="BU2">
            <v>0</v>
          </cell>
          <cell r="BV2">
            <v>0</v>
          </cell>
          <cell r="BW2">
            <v>0</v>
          </cell>
          <cell r="BX2">
            <v>0</v>
          </cell>
          <cell r="BY2">
            <v>0</v>
          </cell>
          <cell r="BZ2">
            <v>0</v>
          </cell>
          <cell r="CA2">
            <v>0</v>
          </cell>
          <cell r="CB2">
            <v>0</v>
          </cell>
          <cell r="CC2">
            <v>0</v>
          </cell>
          <cell r="CD2">
            <v>0</v>
          </cell>
          <cell r="CE2">
            <v>0</v>
          </cell>
          <cell r="CF2">
            <v>0</v>
          </cell>
          <cell r="CG2">
            <v>0</v>
          </cell>
          <cell r="CH2">
            <v>0</v>
          </cell>
          <cell r="CI2">
            <v>0</v>
          </cell>
          <cell r="CL2">
            <v>0</v>
          </cell>
          <cell r="CM2" t="str">
            <v>LEGISLAÇÃO SOCIETÁRIA</v>
          </cell>
          <cell r="CN2">
            <v>0</v>
          </cell>
          <cell r="CO2">
            <v>0</v>
          </cell>
          <cell r="CP2">
            <v>0</v>
          </cell>
          <cell r="CQ2">
            <v>0</v>
          </cell>
          <cell r="CR2">
            <v>0</v>
          </cell>
          <cell r="CS2">
            <v>0</v>
          </cell>
          <cell r="CT2">
            <v>0</v>
          </cell>
          <cell r="CU2">
            <v>0</v>
          </cell>
          <cell r="CV2">
            <v>0</v>
          </cell>
          <cell r="CW2">
            <v>0</v>
          </cell>
          <cell r="CX2">
            <v>0</v>
          </cell>
          <cell r="CZ2">
            <v>0</v>
          </cell>
          <cell r="DA2">
            <v>0</v>
          </cell>
          <cell r="DB2" t="str">
            <v>CORREÇÃO INTEGRAL</v>
          </cell>
        </row>
        <row r="3">
          <cell r="B3" t="str">
            <v>VI - RECEITAS E DESPESAS FINANCEIRAS INTERCOMPANHIAS - ELIMINAÇÕES</v>
          </cell>
          <cell r="C3">
            <v>0</v>
          </cell>
          <cell r="D3">
            <v>0</v>
          </cell>
          <cell r="F3">
            <v>0</v>
          </cell>
          <cell r="G3">
            <v>0</v>
          </cell>
          <cell r="H3">
            <v>0</v>
          </cell>
          <cell r="I3">
            <v>0</v>
          </cell>
          <cell r="J3">
            <v>0</v>
          </cell>
          <cell r="K3">
            <v>0</v>
          </cell>
          <cell r="L3">
            <v>0</v>
          </cell>
          <cell r="M3">
            <v>0</v>
          </cell>
          <cell r="N3" t="str">
            <v>R$000</v>
          </cell>
          <cell r="O3">
            <v>0</v>
          </cell>
          <cell r="P3">
            <v>0</v>
          </cell>
          <cell r="Q3">
            <v>0</v>
          </cell>
          <cell r="R3">
            <v>0</v>
          </cell>
          <cell r="S3">
            <v>0</v>
          </cell>
          <cell r="T3">
            <v>0</v>
          </cell>
          <cell r="U3">
            <v>0</v>
          </cell>
          <cell r="V3">
            <v>0</v>
          </cell>
          <cell r="W3">
            <v>0</v>
          </cell>
          <cell r="Y3">
            <v>0</v>
          </cell>
          <cell r="Z3">
            <v>0</v>
          </cell>
          <cell r="AA3">
            <v>0</v>
          </cell>
          <cell r="AB3">
            <v>0</v>
          </cell>
          <cell r="AC3">
            <v>0</v>
          </cell>
          <cell r="AD3">
            <v>0</v>
          </cell>
          <cell r="AE3">
            <v>0</v>
          </cell>
          <cell r="AF3" t="str">
            <v>R$000</v>
          </cell>
        </row>
        <row r="4">
          <cell r="B4" t="str">
            <v>LEGISLAÇÃO SOCIETÁRIA</v>
          </cell>
          <cell r="C4">
            <v>0</v>
          </cell>
          <cell r="D4">
            <v>0</v>
          </cell>
          <cell r="F4">
            <v>0</v>
          </cell>
          <cell r="G4" t="str">
            <v>PELA LEGISLAÇÃO SOCIETÁRIA</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Y4" t="str">
            <v>PELA LEGISLAÇÃO SOCIETÁRIA</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R4">
            <v>0</v>
          </cell>
          <cell r="AS4">
            <v>0</v>
          </cell>
          <cell r="AT4">
            <v>0</v>
          </cell>
          <cell r="AU4">
            <v>0</v>
          </cell>
          <cell r="AV4">
            <v>0</v>
          </cell>
          <cell r="AW4">
            <v>0</v>
          </cell>
          <cell r="AX4" t="str">
            <v>TABELA DE UFIR</v>
          </cell>
          <cell r="AY4">
            <v>0</v>
          </cell>
          <cell r="AZ4">
            <v>0</v>
          </cell>
          <cell r="BA4">
            <v>0</v>
          </cell>
          <cell r="BB4" t="str">
            <v>DESPESAS/RECEITAS FINANCEIRAS DA PETROBRÁS C/ AS SUBSIDIÁRIAS</v>
          </cell>
          <cell r="BC4">
            <v>0</v>
          </cell>
          <cell r="BD4">
            <v>0</v>
          </cell>
          <cell r="BE4">
            <v>0</v>
          </cell>
          <cell r="BF4">
            <v>0</v>
          </cell>
          <cell r="BG4">
            <v>0</v>
          </cell>
          <cell r="BH4">
            <v>0</v>
          </cell>
          <cell r="BI4">
            <v>0</v>
          </cell>
          <cell r="BJ4">
            <v>0</v>
          </cell>
          <cell r="BK4">
            <v>0</v>
          </cell>
          <cell r="BL4">
            <v>0</v>
          </cell>
          <cell r="BM4">
            <v>0</v>
          </cell>
          <cell r="BO4">
            <v>0</v>
          </cell>
          <cell r="BP4">
            <v>0</v>
          </cell>
          <cell r="BQ4" t="str">
            <v>DESPESAS/RECEITAS FINANCEIRAS DA PETROBRÁS C/ AS SUBSIDIÁRIAS</v>
          </cell>
          <cell r="BR4">
            <v>0</v>
          </cell>
          <cell r="BS4">
            <v>0</v>
          </cell>
          <cell r="BT4">
            <v>0</v>
          </cell>
          <cell r="BU4">
            <v>0</v>
          </cell>
          <cell r="BV4">
            <v>0</v>
          </cell>
          <cell r="BW4">
            <v>0</v>
          </cell>
          <cell r="BX4">
            <v>0</v>
          </cell>
          <cell r="BY4">
            <v>0</v>
          </cell>
          <cell r="BZ4">
            <v>0</v>
          </cell>
          <cell r="CA4">
            <v>0</v>
          </cell>
          <cell r="CB4">
            <v>0</v>
          </cell>
          <cell r="CC4">
            <v>0</v>
          </cell>
          <cell r="CD4">
            <v>0</v>
          </cell>
          <cell r="CE4">
            <v>0</v>
          </cell>
          <cell r="CF4">
            <v>0</v>
          </cell>
          <cell r="CG4">
            <v>0</v>
          </cell>
          <cell r="CH4">
            <v>0</v>
          </cell>
          <cell r="CI4">
            <v>0</v>
          </cell>
          <cell r="CL4">
            <v>0</v>
          </cell>
          <cell r="CM4" t="str">
            <v>DESPESAS/RECEITAS FINANCEIRAS DA PETROBRÁS C/ AS SUBSIDIÁRIAS</v>
          </cell>
          <cell r="CN4">
            <v>0</v>
          </cell>
          <cell r="CO4">
            <v>0</v>
          </cell>
          <cell r="CP4">
            <v>0</v>
          </cell>
          <cell r="CQ4">
            <v>0</v>
          </cell>
          <cell r="CR4">
            <v>0</v>
          </cell>
          <cell r="CS4">
            <v>0</v>
          </cell>
          <cell r="CT4">
            <v>0</v>
          </cell>
          <cell r="CU4">
            <v>0</v>
          </cell>
          <cell r="CV4">
            <v>0</v>
          </cell>
          <cell r="CW4">
            <v>0</v>
          </cell>
          <cell r="CX4">
            <v>0</v>
          </cell>
          <cell r="CZ4">
            <v>0</v>
          </cell>
          <cell r="DA4">
            <v>0</v>
          </cell>
          <cell r="DB4" t="str">
            <v>DESPESAS/RECEITAS FINANCEIRAS DA PETROBRÁS C/ AS SUBSIDIÁRIAS</v>
          </cell>
        </row>
        <row r="5">
          <cell r="BB5" t="str">
            <v>PETROBRAS</v>
          </cell>
          <cell r="BC5">
            <v>0</v>
          </cell>
          <cell r="BD5">
            <v>0</v>
          </cell>
          <cell r="BE5">
            <v>0</v>
          </cell>
          <cell r="BF5">
            <v>0</v>
          </cell>
          <cell r="BG5">
            <v>0</v>
          </cell>
          <cell r="BH5">
            <v>0</v>
          </cell>
          <cell r="BI5">
            <v>0</v>
          </cell>
          <cell r="BJ5">
            <v>0</v>
          </cell>
          <cell r="BK5">
            <v>0</v>
          </cell>
          <cell r="BL5">
            <v>0</v>
          </cell>
          <cell r="BM5">
            <v>0</v>
          </cell>
          <cell r="BO5">
            <v>0</v>
          </cell>
          <cell r="BP5">
            <v>0</v>
          </cell>
          <cell r="BQ5" t="str">
            <v>PETROBRAS</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L5">
            <v>0</v>
          </cell>
          <cell r="CM5" t="str">
            <v>PETROBRAS</v>
          </cell>
          <cell r="CN5">
            <v>0</v>
          </cell>
          <cell r="CO5">
            <v>0</v>
          </cell>
          <cell r="CP5">
            <v>0</v>
          </cell>
          <cell r="CQ5">
            <v>0</v>
          </cell>
          <cell r="CR5">
            <v>0</v>
          </cell>
          <cell r="CS5">
            <v>0</v>
          </cell>
          <cell r="CT5">
            <v>0</v>
          </cell>
          <cell r="CU5">
            <v>0</v>
          </cell>
          <cell r="CV5">
            <v>0</v>
          </cell>
          <cell r="CW5">
            <v>0</v>
          </cell>
          <cell r="CX5">
            <v>0</v>
          </cell>
          <cell r="CZ5">
            <v>0</v>
          </cell>
          <cell r="DA5">
            <v>0</v>
          </cell>
          <cell r="DB5" t="str">
            <v>PETROBRAS</v>
          </cell>
        </row>
        <row r="6">
          <cell r="G6" t="str">
            <v xml:space="preserve"> CONTAS</v>
          </cell>
          <cell r="H6">
            <v>0</v>
          </cell>
          <cell r="I6">
            <v>0</v>
          </cell>
          <cell r="J6">
            <v>0</v>
          </cell>
          <cell r="K6">
            <v>0</v>
          </cell>
          <cell r="L6">
            <v>0</v>
          </cell>
          <cell r="M6">
            <v>0</v>
          </cell>
          <cell r="N6">
            <v>0</v>
          </cell>
          <cell r="O6">
            <v>0</v>
          </cell>
          <cell r="P6" t="str">
            <v/>
          </cell>
          <cell r="Q6" t="str">
            <v/>
          </cell>
          <cell r="R6" t="str">
            <v/>
          </cell>
          <cell r="S6">
            <v>0</v>
          </cell>
          <cell r="T6" t="str">
            <v/>
          </cell>
          <cell r="U6" t="str">
            <v/>
          </cell>
          <cell r="V6" t="str">
            <v/>
          </cell>
          <cell r="W6">
            <v>0</v>
          </cell>
          <cell r="Y6" t="str">
            <v xml:space="preserve"> CONTAS</v>
          </cell>
          <cell r="Z6">
            <v>0</v>
          </cell>
          <cell r="AA6">
            <v>0</v>
          </cell>
          <cell r="AB6">
            <v>0</v>
          </cell>
          <cell r="AC6">
            <v>0</v>
          </cell>
          <cell r="AD6">
            <v>0</v>
          </cell>
          <cell r="AE6">
            <v>0</v>
          </cell>
          <cell r="AF6">
            <v>0</v>
          </cell>
          <cell r="AG6">
            <v>0</v>
          </cell>
          <cell r="AH6" t="str">
            <v/>
          </cell>
          <cell r="AI6" t="str">
            <v/>
          </cell>
          <cell r="AJ6" t="str">
            <v/>
          </cell>
          <cell r="AK6">
            <v>0</v>
          </cell>
          <cell r="AL6" t="str">
            <v/>
          </cell>
          <cell r="AM6" t="str">
            <v/>
          </cell>
          <cell r="AN6" t="str">
            <v/>
          </cell>
          <cell r="AO6">
            <v>0</v>
          </cell>
          <cell r="AR6">
            <v>0</v>
          </cell>
          <cell r="AS6">
            <v>0</v>
          </cell>
          <cell r="AT6">
            <v>0</v>
          </cell>
          <cell r="AU6">
            <v>0</v>
          </cell>
          <cell r="AV6">
            <v>0</v>
          </cell>
          <cell r="AW6">
            <v>0</v>
          </cell>
          <cell r="AX6">
            <v>35065</v>
          </cell>
          <cell r="AY6">
            <v>0.84489999999999998</v>
          </cell>
          <cell r="AZ6">
            <v>0</v>
          </cell>
          <cell r="BA6">
            <v>0</v>
          </cell>
          <cell r="BB6">
            <v>0</v>
          </cell>
          <cell r="BC6">
            <v>0</v>
          </cell>
          <cell r="BD6" t="str">
            <v>DESPESA</v>
          </cell>
          <cell r="BE6">
            <v>0</v>
          </cell>
          <cell r="BF6">
            <v>0</v>
          </cell>
          <cell r="BG6" t="str">
            <v>RECEITA</v>
          </cell>
          <cell r="BH6">
            <v>0</v>
          </cell>
          <cell r="BI6">
            <v>0</v>
          </cell>
          <cell r="BJ6">
            <v>0</v>
          </cell>
          <cell r="BK6" t="str">
            <v>VAR.CAMBIAL</v>
          </cell>
          <cell r="BL6">
            <v>0</v>
          </cell>
          <cell r="BM6">
            <v>0</v>
          </cell>
          <cell r="BO6">
            <v>0</v>
          </cell>
          <cell r="BP6">
            <v>0</v>
          </cell>
          <cell r="BQ6" t="str">
            <v>DESPESA</v>
          </cell>
          <cell r="BR6">
            <v>0</v>
          </cell>
          <cell r="BS6">
            <v>0</v>
          </cell>
          <cell r="BT6" t="str">
            <v>RECEITA</v>
          </cell>
          <cell r="BU6">
            <v>0</v>
          </cell>
          <cell r="BV6">
            <v>0</v>
          </cell>
          <cell r="BW6">
            <v>0</v>
          </cell>
          <cell r="BX6">
            <v>0</v>
          </cell>
          <cell r="BY6">
            <v>0</v>
          </cell>
          <cell r="BZ6" t="str">
            <v>VAR.CAMBIAL</v>
          </cell>
          <cell r="CA6">
            <v>0</v>
          </cell>
          <cell r="CB6">
            <v>0</v>
          </cell>
          <cell r="CC6">
            <v>0</v>
          </cell>
          <cell r="CD6" t="str">
            <v>PERDA S/ATIVO MONET.</v>
          </cell>
          <cell r="CE6">
            <v>0</v>
          </cell>
          <cell r="CF6">
            <v>0</v>
          </cell>
          <cell r="CG6" t="str">
            <v>GANHO S/ PASS.MONET.</v>
          </cell>
          <cell r="CH6">
            <v>0</v>
          </cell>
          <cell r="CI6">
            <v>0</v>
          </cell>
          <cell r="CL6">
            <v>0</v>
          </cell>
          <cell r="CM6">
            <v>0</v>
          </cell>
          <cell r="CN6">
            <v>0</v>
          </cell>
          <cell r="CO6" t="str">
            <v>DESPESA</v>
          </cell>
          <cell r="CP6">
            <v>0</v>
          </cell>
          <cell r="CQ6">
            <v>0</v>
          </cell>
          <cell r="CR6" t="str">
            <v>RECEITA</v>
          </cell>
          <cell r="CS6">
            <v>0</v>
          </cell>
          <cell r="CT6">
            <v>0</v>
          </cell>
          <cell r="CU6">
            <v>0</v>
          </cell>
          <cell r="CV6" t="str">
            <v>VAR.CAMBIAL</v>
          </cell>
          <cell r="CW6">
            <v>0</v>
          </cell>
          <cell r="CX6">
            <v>0</v>
          </cell>
          <cell r="CZ6">
            <v>0</v>
          </cell>
          <cell r="DA6">
            <v>0</v>
          </cell>
          <cell r="DB6" t="str">
            <v>DESPESA</v>
          </cell>
          <cell r="DC6">
            <v>0</v>
          </cell>
          <cell r="DD6">
            <v>0</v>
          </cell>
          <cell r="DE6" t="str">
            <v>RECEITA</v>
          </cell>
          <cell r="DF6">
            <v>0</v>
          </cell>
          <cell r="DG6">
            <v>0</v>
          </cell>
          <cell r="DH6">
            <v>0</v>
          </cell>
          <cell r="DI6">
            <v>0</v>
          </cell>
          <cell r="DJ6">
            <v>0</v>
          </cell>
          <cell r="DK6" t="str">
            <v>VAR.CAMBIAL</v>
          </cell>
          <cell r="DL6">
            <v>0</v>
          </cell>
          <cell r="DM6">
            <v>0</v>
          </cell>
          <cell r="DN6">
            <v>0</v>
          </cell>
          <cell r="DO6" t="str">
            <v>PERDA S/ATIVO MONET.</v>
          </cell>
          <cell r="DP6">
            <v>0</v>
          </cell>
          <cell r="DQ6">
            <v>0</v>
          </cell>
          <cell r="DR6" t="str">
            <v>GANHO S/ PASS.MONET.</v>
          </cell>
        </row>
        <row r="7">
          <cell r="B7" t="str">
            <v>D - RECEITA FINANCEIRA</v>
          </cell>
          <cell r="C7">
            <v>33653</v>
          </cell>
          <cell r="D7">
            <v>0</v>
          </cell>
          <cell r="F7">
            <v>0</v>
          </cell>
          <cell r="G7">
            <v>3540</v>
          </cell>
          <cell r="H7" t="str">
            <v>TOTAL</v>
          </cell>
          <cell r="I7">
            <v>0</v>
          </cell>
          <cell r="J7">
            <v>0</v>
          </cell>
          <cell r="K7">
            <v>0</v>
          </cell>
          <cell r="L7">
            <v>0</v>
          </cell>
          <cell r="M7">
            <v>0</v>
          </cell>
          <cell r="N7">
            <v>0</v>
          </cell>
          <cell r="O7">
            <v>0</v>
          </cell>
          <cell r="P7" t="str">
            <v/>
          </cell>
          <cell r="Q7" t="str">
            <v/>
          </cell>
          <cell r="R7" t="str">
            <v/>
          </cell>
          <cell r="S7">
            <v>0</v>
          </cell>
          <cell r="T7" t="str">
            <v/>
          </cell>
          <cell r="U7" t="str">
            <v/>
          </cell>
          <cell r="V7" t="str">
            <v/>
          </cell>
          <cell r="W7" t="str">
            <v>TOTAL</v>
          </cell>
          <cell r="Y7">
            <v>3540</v>
          </cell>
          <cell r="Z7" t="str">
            <v>TOTAL</v>
          </cell>
          <cell r="AA7">
            <v>0</v>
          </cell>
          <cell r="AB7">
            <v>0</v>
          </cell>
          <cell r="AC7">
            <v>0</v>
          </cell>
          <cell r="AD7">
            <v>0</v>
          </cell>
          <cell r="AE7">
            <v>0</v>
          </cell>
          <cell r="AF7">
            <v>0</v>
          </cell>
          <cell r="AG7">
            <v>0</v>
          </cell>
          <cell r="AH7" t="str">
            <v/>
          </cell>
          <cell r="AI7" t="str">
            <v/>
          </cell>
          <cell r="AJ7" t="str">
            <v/>
          </cell>
          <cell r="AK7">
            <v>0</v>
          </cell>
          <cell r="AL7" t="str">
            <v/>
          </cell>
          <cell r="AM7" t="str">
            <v/>
          </cell>
          <cell r="AN7" t="str">
            <v/>
          </cell>
          <cell r="AO7" t="str">
            <v>TOTAL</v>
          </cell>
          <cell r="AR7">
            <v>0</v>
          </cell>
          <cell r="AS7" t="str">
            <v>• Ganhos s/passivos monet.c/enc.financ. pós-fixados    =</v>
          </cell>
          <cell r="AT7">
            <v>0</v>
          </cell>
          <cell r="AU7">
            <v>0</v>
          </cell>
          <cell r="AV7">
            <v>19563</v>
          </cell>
          <cell r="AW7">
            <v>0</v>
          </cell>
          <cell r="AX7">
            <v>35096</v>
          </cell>
          <cell r="AY7">
            <v>0.85119999999999996</v>
          </cell>
          <cell r="AZ7">
            <v>0</v>
          </cell>
          <cell r="BA7">
            <v>0</v>
          </cell>
          <cell r="BB7" t="str">
            <v xml:space="preserve">  PETROQUISA</v>
          </cell>
          <cell r="BC7">
            <v>0</v>
          </cell>
          <cell r="BD7">
            <v>16086</v>
          </cell>
          <cell r="BE7">
            <v>0</v>
          </cell>
          <cell r="BF7">
            <v>0</v>
          </cell>
          <cell r="BG7">
            <v>0</v>
          </cell>
          <cell r="BH7">
            <v>0</v>
          </cell>
          <cell r="BI7">
            <v>0</v>
          </cell>
          <cell r="BJ7" t="str">
            <v>BRASOIL</v>
          </cell>
          <cell r="BK7">
            <v>13051</v>
          </cell>
          <cell r="BL7">
            <v>11564</v>
          </cell>
          <cell r="BM7">
            <v>0</v>
          </cell>
          <cell r="BO7">
            <v>0</v>
          </cell>
          <cell r="BP7" t="str">
            <v xml:space="preserve">  PETROQUISA</v>
          </cell>
          <cell r="BQ7">
            <v>16174</v>
          </cell>
          <cell r="BR7">
            <v>0</v>
          </cell>
          <cell r="BS7">
            <v>0</v>
          </cell>
          <cell r="BT7">
            <v>0</v>
          </cell>
          <cell r="BU7">
            <v>0</v>
          </cell>
          <cell r="BV7">
            <v>0</v>
          </cell>
          <cell r="BW7">
            <v>0</v>
          </cell>
          <cell r="BX7" t="str">
            <v>BRASOIL</v>
          </cell>
          <cell r="BY7">
            <v>0</v>
          </cell>
          <cell r="BZ7">
            <v>13127</v>
          </cell>
          <cell r="CA7">
            <v>11634</v>
          </cell>
          <cell r="CB7">
            <v>0</v>
          </cell>
          <cell r="CC7" t="str">
            <v xml:space="preserve">  NO PAÍS</v>
          </cell>
          <cell r="CD7">
            <v>4376.2352091518378</v>
          </cell>
          <cell r="CE7">
            <v>0</v>
          </cell>
          <cell r="CF7">
            <v>0</v>
          </cell>
          <cell r="CG7">
            <v>0</v>
          </cell>
          <cell r="CH7">
            <v>10579.864167239179</v>
          </cell>
          <cell r="CI7">
            <v>0</v>
          </cell>
          <cell r="CL7">
            <v>0</v>
          </cell>
          <cell r="CM7" t="str">
            <v xml:space="preserve">  PETROQUISA</v>
          </cell>
          <cell r="CN7">
            <v>0</v>
          </cell>
          <cell r="CO7">
            <v>16086</v>
          </cell>
          <cell r="CP7">
            <v>0</v>
          </cell>
          <cell r="CQ7">
            <v>0</v>
          </cell>
          <cell r="CR7">
            <v>0</v>
          </cell>
          <cell r="CS7">
            <v>0</v>
          </cell>
          <cell r="CT7">
            <v>0</v>
          </cell>
          <cell r="CU7" t="str">
            <v>BRASOIL</v>
          </cell>
          <cell r="CV7">
            <v>13051</v>
          </cell>
          <cell r="CW7">
            <v>11564</v>
          </cell>
          <cell r="CX7">
            <v>0</v>
          </cell>
          <cell r="CZ7">
            <v>0</v>
          </cell>
          <cell r="DA7" t="str">
            <v xml:space="preserve">  PETROQUISA</v>
          </cell>
          <cell r="DB7">
            <v>16174</v>
          </cell>
          <cell r="DC7">
            <v>0</v>
          </cell>
          <cell r="DD7">
            <v>0</v>
          </cell>
          <cell r="DE7">
            <v>0</v>
          </cell>
          <cell r="DF7">
            <v>0</v>
          </cell>
          <cell r="DG7">
            <v>0</v>
          </cell>
          <cell r="DH7">
            <v>0</v>
          </cell>
          <cell r="DI7" t="str">
            <v>BRASOIL</v>
          </cell>
          <cell r="DJ7">
            <v>0</v>
          </cell>
          <cell r="DK7">
            <v>13127</v>
          </cell>
          <cell r="DL7">
            <v>11634</v>
          </cell>
          <cell r="DM7">
            <v>0</v>
          </cell>
          <cell r="DN7" t="str">
            <v xml:space="preserve">  NO PAÍS</v>
          </cell>
          <cell r="DO7">
            <v>4143.2352091518378</v>
          </cell>
          <cell r="DP7">
            <v>0</v>
          </cell>
          <cell r="DQ7">
            <v>0</v>
          </cell>
          <cell r="DR7">
            <v>0</v>
          </cell>
          <cell r="DS7">
            <v>10460.864167239179</v>
          </cell>
        </row>
        <row r="8">
          <cell r="C8" t="str">
            <v/>
          </cell>
          <cell r="G8">
            <v>3541</v>
          </cell>
          <cell r="H8" t="str">
            <v>JAN</v>
          </cell>
          <cell r="I8" t="str">
            <v>FEV</v>
          </cell>
          <cell r="J8" t="str">
            <v>MAR</v>
          </cell>
          <cell r="K8" t="str">
            <v>ACUMULADO</v>
          </cell>
          <cell r="L8" t="str">
            <v>ABR</v>
          </cell>
          <cell r="M8" t="str">
            <v>MAI</v>
          </cell>
          <cell r="N8" t="str">
            <v>JUN</v>
          </cell>
          <cell r="O8" t="str">
            <v>ACUMULADO</v>
          </cell>
          <cell r="P8" t="str">
            <v>JUL</v>
          </cell>
          <cell r="Q8" t="str">
            <v>AGO</v>
          </cell>
          <cell r="R8" t="str">
            <v>SET</v>
          </cell>
          <cell r="S8" t="str">
            <v>ACUMULADO</v>
          </cell>
          <cell r="T8" t="str">
            <v>OUT</v>
          </cell>
          <cell r="U8" t="str">
            <v>NOV</v>
          </cell>
          <cell r="V8" t="str">
            <v>DEZ</v>
          </cell>
          <cell r="W8" t="str">
            <v>ACUMULADO</v>
          </cell>
          <cell r="Y8">
            <v>3541</v>
          </cell>
          <cell r="Z8" t="str">
            <v>JAN</v>
          </cell>
          <cell r="AA8" t="str">
            <v>FEV</v>
          </cell>
          <cell r="AB8" t="str">
            <v>MAR</v>
          </cell>
          <cell r="AC8" t="str">
            <v>ACUMULADO</v>
          </cell>
          <cell r="AD8" t="str">
            <v>ABR</v>
          </cell>
          <cell r="AE8" t="str">
            <v>MAI</v>
          </cell>
          <cell r="AF8" t="str">
            <v>JUN</v>
          </cell>
          <cell r="AG8" t="str">
            <v>ACUMULADO</v>
          </cell>
          <cell r="AH8" t="str">
            <v>JUL</v>
          </cell>
          <cell r="AI8" t="str">
            <v>AGO</v>
          </cell>
          <cell r="AJ8" t="str">
            <v>SET</v>
          </cell>
          <cell r="AK8" t="str">
            <v>ACUMULADO</v>
          </cell>
          <cell r="AL8" t="str">
            <v>OUT</v>
          </cell>
          <cell r="AM8" t="str">
            <v>NOV</v>
          </cell>
          <cell r="AN8" t="str">
            <v>DEZ</v>
          </cell>
          <cell r="AO8" t="str">
            <v>ACUMULADO</v>
          </cell>
          <cell r="AR8">
            <v>0</v>
          </cell>
          <cell r="AS8" t="str">
            <v xml:space="preserve">     - país</v>
          </cell>
          <cell r="AT8">
            <v>0.53472699316256089</v>
          </cell>
          <cell r="AU8" t="str">
            <v>=</v>
          </cell>
          <cell r="AV8">
            <v>10460.864167239179</v>
          </cell>
          <cell r="AW8">
            <v>0</v>
          </cell>
          <cell r="AX8">
            <v>35125</v>
          </cell>
          <cell r="AY8">
            <v>0.8548</v>
          </cell>
          <cell r="AZ8">
            <v>0</v>
          </cell>
          <cell r="BA8">
            <v>0</v>
          </cell>
          <cell r="BB8" t="str">
            <v xml:space="preserve">  PETROFÉRTIL</v>
          </cell>
          <cell r="BC8">
            <v>0</v>
          </cell>
          <cell r="BD8">
            <v>24</v>
          </cell>
          <cell r="BE8">
            <v>0</v>
          </cell>
          <cell r="BF8">
            <v>0</v>
          </cell>
          <cell r="BG8">
            <v>0</v>
          </cell>
          <cell r="BH8">
            <v>29</v>
          </cell>
          <cell r="BI8">
            <v>0</v>
          </cell>
          <cell r="BJ8" t="str">
            <v>PAI</v>
          </cell>
          <cell r="BK8">
            <v>1171</v>
          </cell>
          <cell r="BL8">
            <v>127</v>
          </cell>
          <cell r="BM8">
            <v>0</v>
          </cell>
          <cell r="BO8">
            <v>0</v>
          </cell>
          <cell r="BP8" t="str">
            <v xml:space="preserve">  PETROFÉRTIL</v>
          </cell>
          <cell r="BQ8">
            <v>24</v>
          </cell>
          <cell r="BR8">
            <v>0</v>
          </cell>
          <cell r="BS8">
            <v>0</v>
          </cell>
          <cell r="BT8">
            <v>0</v>
          </cell>
          <cell r="BU8">
            <v>46</v>
          </cell>
          <cell r="BV8">
            <v>0</v>
          </cell>
          <cell r="BW8">
            <v>0</v>
          </cell>
          <cell r="BX8" t="str">
            <v>PAI</v>
          </cell>
          <cell r="BY8">
            <v>0</v>
          </cell>
          <cell r="BZ8">
            <v>1180</v>
          </cell>
          <cell r="CA8">
            <v>128</v>
          </cell>
          <cell r="CB8">
            <v>0</v>
          </cell>
          <cell r="CC8" t="str">
            <v xml:space="preserve">  NO EXTERIOR</v>
          </cell>
          <cell r="CD8">
            <v>8673.7647908481631</v>
          </cell>
          <cell r="CE8">
            <v>0</v>
          </cell>
          <cell r="CF8">
            <v>0</v>
          </cell>
          <cell r="CG8">
            <v>0</v>
          </cell>
          <cell r="CH8">
            <v>9102.1358327608195</v>
          </cell>
          <cell r="CI8">
            <v>0</v>
          </cell>
          <cell r="CL8">
            <v>0</v>
          </cell>
          <cell r="CM8" t="str">
            <v xml:space="preserve">  PETROFÉRTIL</v>
          </cell>
          <cell r="CN8">
            <v>0</v>
          </cell>
          <cell r="CO8">
            <v>24</v>
          </cell>
          <cell r="CP8">
            <v>0</v>
          </cell>
          <cell r="CQ8">
            <v>0</v>
          </cell>
          <cell r="CR8">
            <v>0</v>
          </cell>
          <cell r="CS8">
            <v>29</v>
          </cell>
          <cell r="CT8">
            <v>0</v>
          </cell>
          <cell r="CU8" t="str">
            <v>PAI</v>
          </cell>
          <cell r="CV8">
            <v>1171</v>
          </cell>
          <cell r="CW8">
            <v>127</v>
          </cell>
          <cell r="CX8">
            <v>0</v>
          </cell>
          <cell r="CZ8">
            <v>0</v>
          </cell>
          <cell r="DA8" t="str">
            <v xml:space="preserve">  PETROFÉRTIL</v>
          </cell>
          <cell r="DB8">
            <v>24</v>
          </cell>
          <cell r="DC8">
            <v>0</v>
          </cell>
          <cell r="DD8">
            <v>0</v>
          </cell>
          <cell r="DE8">
            <v>0</v>
          </cell>
          <cell r="DF8">
            <v>46</v>
          </cell>
          <cell r="DG8">
            <v>0</v>
          </cell>
          <cell r="DH8">
            <v>0</v>
          </cell>
          <cell r="DI8" t="str">
            <v>PAI</v>
          </cell>
          <cell r="DJ8">
            <v>0</v>
          </cell>
          <cell r="DK8">
            <v>1180</v>
          </cell>
          <cell r="DL8">
            <v>128</v>
          </cell>
          <cell r="DM8">
            <v>0</v>
          </cell>
          <cell r="DN8" t="str">
            <v xml:space="preserve">  NO EXTERIOR</v>
          </cell>
          <cell r="DO8">
            <v>8673.7647908481631</v>
          </cell>
          <cell r="DP8">
            <v>0</v>
          </cell>
          <cell r="DQ8">
            <v>0</v>
          </cell>
          <cell r="DR8">
            <v>0</v>
          </cell>
          <cell r="DS8">
            <v>9102.1358327608195</v>
          </cell>
        </row>
        <row r="9">
          <cell r="B9" t="str">
            <v>C - DESPESA FINANCEIRA</v>
          </cell>
          <cell r="C9">
            <v>36184</v>
          </cell>
          <cell r="D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R9">
            <v>0</v>
          </cell>
          <cell r="AS9" t="str">
            <v xml:space="preserve">     - exterior</v>
          </cell>
          <cell r="AT9">
            <v>0.46527300683743905</v>
          </cell>
          <cell r="AU9" t="str">
            <v>=</v>
          </cell>
          <cell r="AV9">
            <v>9102.1358327608195</v>
          </cell>
          <cell r="AW9">
            <v>0</v>
          </cell>
          <cell r="AX9">
            <v>35156</v>
          </cell>
          <cell r="AY9">
            <v>1</v>
          </cell>
          <cell r="AZ9">
            <v>0</v>
          </cell>
          <cell r="BA9">
            <v>0</v>
          </cell>
          <cell r="BB9" t="str">
            <v xml:space="preserve">  BRASPETRO</v>
          </cell>
          <cell r="BC9">
            <v>0</v>
          </cell>
          <cell r="BD9">
            <v>0</v>
          </cell>
          <cell r="BE9">
            <v>0</v>
          </cell>
          <cell r="BF9">
            <v>0</v>
          </cell>
          <cell r="BG9">
            <v>0</v>
          </cell>
          <cell r="BH9">
            <v>148</v>
          </cell>
          <cell r="BI9">
            <v>0</v>
          </cell>
          <cell r="BJ9">
            <v>0</v>
          </cell>
          <cell r="BK9">
            <v>0</v>
          </cell>
          <cell r="BL9">
            <v>0</v>
          </cell>
          <cell r="BM9">
            <v>0</v>
          </cell>
          <cell r="BO9">
            <v>0</v>
          </cell>
          <cell r="BP9" t="str">
            <v xml:space="preserve">  BRASPETRO</v>
          </cell>
          <cell r="BQ9">
            <v>0</v>
          </cell>
          <cell r="BR9">
            <v>0</v>
          </cell>
          <cell r="BS9">
            <v>0</v>
          </cell>
          <cell r="BT9">
            <v>0</v>
          </cell>
          <cell r="BU9">
            <v>148</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L9">
            <v>0</v>
          </cell>
          <cell r="CM9" t="str">
            <v xml:space="preserve">  BRASPETRO</v>
          </cell>
          <cell r="CN9">
            <v>0</v>
          </cell>
          <cell r="CO9">
            <v>0</v>
          </cell>
          <cell r="CP9">
            <v>0</v>
          </cell>
          <cell r="CQ9">
            <v>0</v>
          </cell>
          <cell r="CR9">
            <v>0</v>
          </cell>
          <cell r="CS9">
            <v>148</v>
          </cell>
          <cell r="CT9">
            <v>0</v>
          </cell>
          <cell r="CU9">
            <v>0</v>
          </cell>
          <cell r="CV9">
            <v>0</v>
          </cell>
          <cell r="CW9">
            <v>0</v>
          </cell>
          <cell r="CX9">
            <v>0</v>
          </cell>
          <cell r="CZ9">
            <v>0</v>
          </cell>
          <cell r="DA9" t="str">
            <v xml:space="preserve">  BRASPETRO</v>
          </cell>
          <cell r="DB9">
            <v>0</v>
          </cell>
          <cell r="DC9">
            <v>0</v>
          </cell>
          <cell r="DD9">
            <v>0</v>
          </cell>
          <cell r="DE9">
            <v>0</v>
          </cell>
          <cell r="DF9">
            <v>148</v>
          </cell>
        </row>
        <row r="10">
          <cell r="G10" t="str">
            <v>PETROQUISA</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Y10" t="str">
            <v>PETROQUISA</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R10">
            <v>0</v>
          </cell>
          <cell r="AS10">
            <v>0</v>
          </cell>
          <cell r="AT10">
            <v>0</v>
          </cell>
          <cell r="AU10">
            <v>0</v>
          </cell>
          <cell r="AV10">
            <v>0</v>
          </cell>
          <cell r="AW10">
            <v>0</v>
          </cell>
          <cell r="AX10">
            <v>35186</v>
          </cell>
          <cell r="AY10">
            <v>1</v>
          </cell>
          <cell r="AZ10">
            <v>0</v>
          </cell>
          <cell r="BA10">
            <v>0</v>
          </cell>
          <cell r="BB10" t="str">
            <v xml:space="preserve">  BRASOIL</v>
          </cell>
          <cell r="BC10">
            <v>0</v>
          </cell>
          <cell r="BD10">
            <v>0</v>
          </cell>
          <cell r="BE10">
            <v>0</v>
          </cell>
          <cell r="BF10">
            <v>0</v>
          </cell>
          <cell r="BG10">
            <v>0</v>
          </cell>
          <cell r="BH10">
            <v>22</v>
          </cell>
          <cell r="BI10">
            <v>0</v>
          </cell>
          <cell r="BJ10">
            <v>0</v>
          </cell>
          <cell r="BK10">
            <v>0</v>
          </cell>
          <cell r="BL10">
            <v>0</v>
          </cell>
          <cell r="BM10">
            <v>0</v>
          </cell>
          <cell r="BO10">
            <v>0</v>
          </cell>
          <cell r="BP10" t="str">
            <v xml:space="preserve">  BRASOIL</v>
          </cell>
          <cell r="BQ10">
            <v>0</v>
          </cell>
          <cell r="BR10">
            <v>0</v>
          </cell>
          <cell r="BS10">
            <v>0</v>
          </cell>
          <cell r="BT10">
            <v>0</v>
          </cell>
          <cell r="BU10">
            <v>22</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L10">
            <v>0</v>
          </cell>
          <cell r="CM10" t="str">
            <v xml:space="preserve">  BRASOIL</v>
          </cell>
          <cell r="CN10">
            <v>0</v>
          </cell>
          <cell r="CO10">
            <v>0</v>
          </cell>
          <cell r="CP10">
            <v>0</v>
          </cell>
          <cell r="CQ10">
            <v>0</v>
          </cell>
          <cell r="CR10">
            <v>0</v>
          </cell>
          <cell r="CS10">
            <v>22</v>
          </cell>
          <cell r="CT10">
            <v>0</v>
          </cell>
          <cell r="CU10">
            <v>0</v>
          </cell>
          <cell r="CV10">
            <v>0</v>
          </cell>
          <cell r="CW10">
            <v>0</v>
          </cell>
          <cell r="CX10">
            <v>0</v>
          </cell>
          <cell r="CZ10">
            <v>0</v>
          </cell>
          <cell r="DA10" t="str">
            <v xml:space="preserve">  BRASOIL</v>
          </cell>
          <cell r="DB10">
            <v>0</v>
          </cell>
          <cell r="DC10">
            <v>0</v>
          </cell>
          <cell r="DD10">
            <v>0</v>
          </cell>
          <cell r="DE10">
            <v>0</v>
          </cell>
          <cell r="DF10">
            <v>22</v>
          </cell>
        </row>
        <row r="11">
          <cell r="B11" t="str">
            <v>C/D - GANHO/PERDA CAMBIAL</v>
          </cell>
          <cell r="C11">
            <v>-2531</v>
          </cell>
          <cell r="D11">
            <v>0</v>
          </cell>
          <cell r="F11">
            <v>0</v>
          </cell>
          <cell r="G11" t="str">
            <v xml:space="preserve">  - Despesa financeira - 3540.002/005</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Y11" t="str">
            <v xml:space="preserve">  - Receita financeira - 3540.012/014</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R11">
            <v>0</v>
          </cell>
          <cell r="AS11">
            <v>0</v>
          </cell>
          <cell r="AT11">
            <v>0</v>
          </cell>
          <cell r="AU11">
            <v>0</v>
          </cell>
          <cell r="AV11">
            <v>0</v>
          </cell>
          <cell r="AW11">
            <v>0</v>
          </cell>
          <cell r="AX11">
            <v>35217</v>
          </cell>
          <cell r="AY11">
            <v>1</v>
          </cell>
          <cell r="AZ11">
            <v>0</v>
          </cell>
          <cell r="BA11">
            <v>0</v>
          </cell>
          <cell r="BB11" t="str">
            <v xml:space="preserve">  PAI</v>
          </cell>
          <cell r="BC11">
            <v>0</v>
          </cell>
          <cell r="BD11">
            <v>0</v>
          </cell>
          <cell r="BE11">
            <v>0</v>
          </cell>
          <cell r="BF11">
            <v>0</v>
          </cell>
          <cell r="BG11">
            <v>0</v>
          </cell>
          <cell r="BH11">
            <v>0</v>
          </cell>
          <cell r="BI11">
            <v>0</v>
          </cell>
          <cell r="BJ11">
            <v>0</v>
          </cell>
          <cell r="BK11">
            <v>0</v>
          </cell>
          <cell r="BL11">
            <v>0</v>
          </cell>
          <cell r="BM11">
            <v>0</v>
          </cell>
          <cell r="BO11">
            <v>0</v>
          </cell>
          <cell r="BP11" t="str">
            <v xml:space="preserve">  PAI</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L11">
            <v>0</v>
          </cell>
          <cell r="CM11" t="str">
            <v xml:space="preserve">  PAI</v>
          </cell>
          <cell r="CN11">
            <v>0</v>
          </cell>
          <cell r="CO11">
            <v>0</v>
          </cell>
          <cell r="CP11">
            <v>0</v>
          </cell>
          <cell r="CQ11">
            <v>0</v>
          </cell>
          <cell r="CR11">
            <v>0</v>
          </cell>
          <cell r="CS11">
            <v>0</v>
          </cell>
          <cell r="CT11">
            <v>0</v>
          </cell>
          <cell r="CU11">
            <v>0</v>
          </cell>
          <cell r="CV11">
            <v>0</v>
          </cell>
          <cell r="CW11">
            <v>0</v>
          </cell>
          <cell r="CX11">
            <v>0</v>
          </cell>
          <cell r="CZ11">
            <v>0</v>
          </cell>
          <cell r="DA11" t="str">
            <v xml:space="preserve">  PAI</v>
          </cell>
          <cell r="DB11">
            <v>0</v>
          </cell>
          <cell r="DC11">
            <v>0</v>
          </cell>
          <cell r="DD11">
            <v>0</v>
          </cell>
          <cell r="DE11">
            <v>0</v>
          </cell>
          <cell r="DF11">
            <v>0</v>
          </cell>
        </row>
        <row r="12">
          <cell r="G12" t="str">
            <v xml:space="preserve">  - Desp.variação cambial - 3541.012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Y12" t="str">
            <v xml:space="preserve">  - Rec.var.cambial - 3542.012/015/022</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R12">
            <v>0</v>
          </cell>
          <cell r="AS12" t="str">
            <v>• Perdas s/ativos monet.c/enc.financ. pós-fixados            =</v>
          </cell>
          <cell r="AT12">
            <v>0</v>
          </cell>
          <cell r="AU12">
            <v>0</v>
          </cell>
          <cell r="AV12">
            <v>12817</v>
          </cell>
          <cell r="AW12">
            <v>0</v>
          </cell>
          <cell r="AX12">
            <v>35247</v>
          </cell>
          <cell r="AY12">
            <v>1</v>
          </cell>
          <cell r="AZ12">
            <v>0</v>
          </cell>
          <cell r="BA12">
            <v>0</v>
          </cell>
          <cell r="BB12" t="str">
            <v xml:space="preserve">  BR</v>
          </cell>
          <cell r="BC12">
            <v>0</v>
          </cell>
          <cell r="BD12">
            <v>235</v>
          </cell>
          <cell r="BE12">
            <v>0</v>
          </cell>
          <cell r="BF12">
            <v>0</v>
          </cell>
          <cell r="BG12">
            <v>0</v>
          </cell>
          <cell r="BH12">
            <v>5418</v>
          </cell>
          <cell r="BI12">
            <v>0</v>
          </cell>
          <cell r="BJ12">
            <v>0</v>
          </cell>
          <cell r="BK12">
            <v>0</v>
          </cell>
          <cell r="BL12">
            <v>0</v>
          </cell>
          <cell r="BM12">
            <v>0</v>
          </cell>
          <cell r="BO12">
            <v>0</v>
          </cell>
          <cell r="BP12" t="str">
            <v xml:space="preserve">  BR</v>
          </cell>
          <cell r="BQ12">
            <v>236</v>
          </cell>
          <cell r="BR12">
            <v>0</v>
          </cell>
          <cell r="BS12">
            <v>0</v>
          </cell>
          <cell r="BT12">
            <v>0</v>
          </cell>
          <cell r="BU12">
            <v>5454</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L12">
            <v>0</v>
          </cell>
          <cell r="CM12" t="str">
            <v xml:space="preserve">  BR</v>
          </cell>
          <cell r="CN12">
            <v>0</v>
          </cell>
          <cell r="CO12">
            <v>235</v>
          </cell>
          <cell r="CP12">
            <v>0</v>
          </cell>
          <cell r="CQ12">
            <v>0</v>
          </cell>
          <cell r="CR12">
            <v>0</v>
          </cell>
          <cell r="CS12">
            <v>5418</v>
          </cell>
          <cell r="CT12">
            <v>0</v>
          </cell>
          <cell r="CU12">
            <v>0</v>
          </cell>
          <cell r="CV12">
            <v>0</v>
          </cell>
          <cell r="CW12">
            <v>0</v>
          </cell>
          <cell r="CX12">
            <v>0</v>
          </cell>
          <cell r="CZ12">
            <v>0</v>
          </cell>
          <cell r="DA12" t="str">
            <v xml:space="preserve">  BR</v>
          </cell>
          <cell r="DB12">
            <v>236</v>
          </cell>
          <cell r="DC12">
            <v>0</v>
          </cell>
          <cell r="DD12">
            <v>0</v>
          </cell>
          <cell r="DE12">
            <v>0</v>
          </cell>
          <cell r="DF12">
            <v>5454</v>
          </cell>
        </row>
        <row r="13">
          <cell r="C13" t="str">
            <v/>
          </cell>
          <cell r="D13" t="str">
            <v/>
          </cell>
          <cell r="G13" t="str">
            <v xml:space="preserve">  - Desp.cor.monet. - 3541.002/022</v>
          </cell>
          <cell r="H13">
            <v>5624</v>
          </cell>
          <cell r="I13">
            <v>5209</v>
          </cell>
          <cell r="J13">
            <v>5253</v>
          </cell>
          <cell r="K13">
            <v>16086</v>
          </cell>
          <cell r="L13">
            <v>4991</v>
          </cell>
          <cell r="M13">
            <v>3310</v>
          </cell>
          <cell r="N13">
            <v>3428</v>
          </cell>
          <cell r="O13">
            <v>16086</v>
          </cell>
          <cell r="P13">
            <v>0</v>
          </cell>
          <cell r="Q13">
            <v>0</v>
          </cell>
          <cell r="R13">
            <v>0</v>
          </cell>
          <cell r="S13">
            <v>16086</v>
          </cell>
          <cell r="T13">
            <v>0</v>
          </cell>
          <cell r="U13">
            <v>0</v>
          </cell>
          <cell r="V13">
            <v>0</v>
          </cell>
          <cell r="W13">
            <v>16086</v>
          </cell>
          <cell r="Y13" t="str">
            <v xml:space="preserve">  - Rec.cor.monet. -  3542.002/004/025</v>
          </cell>
          <cell r="Z13">
            <v>0</v>
          </cell>
          <cell r="AA13">
            <v>0</v>
          </cell>
          <cell r="AB13">
            <v>0</v>
          </cell>
          <cell r="AC13">
            <v>0</v>
          </cell>
          <cell r="AD13">
            <v>683</v>
          </cell>
          <cell r="AE13">
            <v>0</v>
          </cell>
          <cell r="AF13">
            <v>0</v>
          </cell>
          <cell r="AG13">
            <v>0</v>
          </cell>
          <cell r="AH13">
            <v>0</v>
          </cell>
          <cell r="AI13">
            <v>0</v>
          </cell>
          <cell r="AJ13">
            <v>0</v>
          </cell>
          <cell r="AK13">
            <v>0</v>
          </cell>
          <cell r="AL13">
            <v>0</v>
          </cell>
          <cell r="AM13">
            <v>0</v>
          </cell>
          <cell r="AN13">
            <v>0</v>
          </cell>
          <cell r="AO13">
            <v>0</v>
          </cell>
          <cell r="AR13">
            <v>0</v>
          </cell>
          <cell r="AS13" t="str">
            <v xml:space="preserve">     - país</v>
          </cell>
          <cell r="AT13">
            <v>0.32326091980587013</v>
          </cell>
          <cell r="AU13" t="str">
            <v>=</v>
          </cell>
          <cell r="AV13">
            <v>4143.2352091518378</v>
          </cell>
          <cell r="AW13">
            <v>0</v>
          </cell>
          <cell r="AX13">
            <v>35278</v>
          </cell>
          <cell r="AY13">
            <v>1</v>
          </cell>
          <cell r="AZ13">
            <v>0</v>
          </cell>
          <cell r="BA13">
            <v>0</v>
          </cell>
          <cell r="BB13">
            <v>0</v>
          </cell>
          <cell r="BC13">
            <v>0</v>
          </cell>
          <cell r="BD13">
            <v>16345</v>
          </cell>
          <cell r="BE13">
            <v>0</v>
          </cell>
          <cell r="BF13">
            <v>0</v>
          </cell>
          <cell r="BG13">
            <v>0</v>
          </cell>
          <cell r="BH13">
            <v>5617</v>
          </cell>
          <cell r="BI13">
            <v>0</v>
          </cell>
          <cell r="BJ13">
            <v>0</v>
          </cell>
          <cell r="BK13">
            <v>14222</v>
          </cell>
          <cell r="BL13">
            <v>11691</v>
          </cell>
          <cell r="BM13">
            <v>0</v>
          </cell>
          <cell r="BO13">
            <v>0</v>
          </cell>
          <cell r="BP13">
            <v>0</v>
          </cell>
          <cell r="BQ13">
            <v>16434</v>
          </cell>
          <cell r="BR13">
            <v>0</v>
          </cell>
          <cell r="BS13">
            <v>0</v>
          </cell>
          <cell r="BT13">
            <v>0</v>
          </cell>
          <cell r="BU13">
            <v>5670</v>
          </cell>
          <cell r="BV13">
            <v>0</v>
          </cell>
          <cell r="BW13">
            <v>0</v>
          </cell>
          <cell r="BX13">
            <v>0</v>
          </cell>
          <cell r="BY13">
            <v>0</v>
          </cell>
          <cell r="BZ13">
            <v>14307</v>
          </cell>
          <cell r="CA13">
            <v>11762</v>
          </cell>
          <cell r="CB13">
            <v>0</v>
          </cell>
          <cell r="CC13">
            <v>0</v>
          </cell>
          <cell r="CD13">
            <v>13050</v>
          </cell>
          <cell r="CE13">
            <v>0</v>
          </cell>
          <cell r="CF13">
            <v>0</v>
          </cell>
          <cell r="CG13">
            <v>0</v>
          </cell>
          <cell r="CH13">
            <v>19682</v>
          </cell>
          <cell r="CI13">
            <v>0</v>
          </cell>
          <cell r="CL13">
            <v>0</v>
          </cell>
          <cell r="CM13">
            <v>0</v>
          </cell>
          <cell r="CN13">
            <v>0</v>
          </cell>
          <cell r="CO13">
            <v>16345</v>
          </cell>
          <cell r="CP13">
            <v>0</v>
          </cell>
          <cell r="CQ13">
            <v>0</v>
          </cell>
          <cell r="CR13">
            <v>0</v>
          </cell>
          <cell r="CS13">
            <v>5617</v>
          </cell>
          <cell r="CT13">
            <v>0</v>
          </cell>
          <cell r="CU13">
            <v>0</v>
          </cell>
          <cell r="CV13">
            <v>14222</v>
          </cell>
          <cell r="CW13">
            <v>11691</v>
          </cell>
          <cell r="CX13">
            <v>0</v>
          </cell>
          <cell r="CZ13">
            <v>0</v>
          </cell>
          <cell r="DA13">
            <v>0</v>
          </cell>
          <cell r="DB13">
            <v>16434</v>
          </cell>
          <cell r="DC13">
            <v>0</v>
          </cell>
          <cell r="DD13">
            <v>0</v>
          </cell>
          <cell r="DE13">
            <v>0</v>
          </cell>
          <cell r="DF13">
            <v>5670</v>
          </cell>
          <cell r="DG13">
            <v>0</v>
          </cell>
          <cell r="DH13">
            <v>0</v>
          </cell>
          <cell r="DI13">
            <v>0</v>
          </cell>
          <cell r="DJ13">
            <v>0</v>
          </cell>
          <cell r="DK13">
            <v>14307</v>
          </cell>
          <cell r="DL13">
            <v>11762</v>
          </cell>
          <cell r="DM13">
            <v>0</v>
          </cell>
          <cell r="DN13">
            <v>0</v>
          </cell>
          <cell r="DO13">
            <v>12817</v>
          </cell>
          <cell r="DP13">
            <v>0</v>
          </cell>
          <cell r="DQ13">
            <v>0</v>
          </cell>
          <cell r="DR13">
            <v>0</v>
          </cell>
          <cell r="DS13">
            <v>19563</v>
          </cell>
        </row>
        <row r="14">
          <cell r="G14" t="str">
            <v xml:space="preserve">  - Total</v>
          </cell>
          <cell r="H14">
            <v>5624</v>
          </cell>
          <cell r="I14">
            <v>5209</v>
          </cell>
          <cell r="J14">
            <v>5253</v>
          </cell>
          <cell r="K14">
            <v>16086</v>
          </cell>
          <cell r="L14">
            <v>0</v>
          </cell>
          <cell r="M14">
            <v>0</v>
          </cell>
          <cell r="N14">
            <v>0</v>
          </cell>
          <cell r="O14">
            <v>16086</v>
          </cell>
          <cell r="P14">
            <v>0</v>
          </cell>
          <cell r="Q14">
            <v>0</v>
          </cell>
          <cell r="R14">
            <v>0</v>
          </cell>
          <cell r="S14">
            <v>16086</v>
          </cell>
          <cell r="T14">
            <v>0</v>
          </cell>
          <cell r="U14">
            <v>0</v>
          </cell>
          <cell r="V14">
            <v>0</v>
          </cell>
          <cell r="W14">
            <v>16086</v>
          </cell>
          <cell r="Y14" t="str">
            <v xml:space="preserve">  - Total</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R14">
            <v>0</v>
          </cell>
          <cell r="AS14" t="str">
            <v xml:space="preserve">     - exterior</v>
          </cell>
          <cell r="AT14">
            <v>0.67673908019412987</v>
          </cell>
          <cell r="AU14" t="str">
            <v>=</v>
          </cell>
          <cell r="AV14">
            <v>8673.7647908481631</v>
          </cell>
          <cell r="AW14">
            <v>0</v>
          </cell>
          <cell r="AX14">
            <v>35309</v>
          </cell>
          <cell r="AY14">
            <v>1</v>
          </cell>
        </row>
        <row r="15">
          <cell r="G15" t="str">
            <v>PETROFERTIL</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Y15" t="str">
            <v>PETROFERTIL</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R15">
            <v>0</v>
          </cell>
          <cell r="AS15">
            <v>0</v>
          </cell>
          <cell r="AT15">
            <v>0</v>
          </cell>
          <cell r="AU15">
            <v>0</v>
          </cell>
          <cell r="AV15">
            <v>0</v>
          </cell>
          <cell r="AW15">
            <v>0</v>
          </cell>
          <cell r="AX15">
            <v>35339</v>
          </cell>
          <cell r="AY15">
            <v>1</v>
          </cell>
        </row>
        <row r="16">
          <cell r="G16" t="str">
            <v xml:space="preserve">  - Despesa financeira - 3540.002/005</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Y16" t="str">
            <v xml:space="preserve">  - Receita financeira - 3540.012/014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R16">
            <v>0</v>
          </cell>
          <cell r="AS16">
            <v>0</v>
          </cell>
          <cell r="AT16">
            <v>0</v>
          </cell>
          <cell r="AU16">
            <v>0</v>
          </cell>
          <cell r="AV16">
            <v>0</v>
          </cell>
          <cell r="AW16">
            <v>0</v>
          </cell>
          <cell r="AX16">
            <v>35370</v>
          </cell>
          <cell r="AY16">
            <v>1</v>
          </cell>
          <cell r="AZ16">
            <v>0</v>
          </cell>
          <cell r="BA16">
            <v>0</v>
          </cell>
          <cell r="BB16" t="str">
            <v>DESPESAS/RECEITAS FINANCEIRAS DAS SUBSIDIÁRIAS  C/ AS PETROBRÁS</v>
          </cell>
          <cell r="BC16">
            <v>0</v>
          </cell>
          <cell r="BD16">
            <v>0</v>
          </cell>
          <cell r="BE16">
            <v>0</v>
          </cell>
          <cell r="BF16">
            <v>0</v>
          </cell>
          <cell r="BG16">
            <v>0</v>
          </cell>
          <cell r="BH16">
            <v>0</v>
          </cell>
          <cell r="BI16">
            <v>0</v>
          </cell>
          <cell r="BJ16">
            <v>0</v>
          </cell>
          <cell r="BK16">
            <v>0</v>
          </cell>
          <cell r="BL16">
            <v>0</v>
          </cell>
          <cell r="BM16">
            <v>0</v>
          </cell>
          <cell r="BO16">
            <v>0</v>
          </cell>
          <cell r="BP16">
            <v>0</v>
          </cell>
          <cell r="BQ16">
            <v>0</v>
          </cell>
          <cell r="BR16" t="str">
            <v>DESPESAS/RECEITAS FINANCEIRAS DAS SUBSIDIÁRIAS  C/ AS PETROBRÁS</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L16">
            <v>0</v>
          </cell>
          <cell r="CM16" t="str">
            <v>DESPESAS/RECEITAS FINANCEIRAS DAS SUBSIDIÁRIAS  C/ AS PETROBRÁS</v>
          </cell>
          <cell r="CN16">
            <v>0</v>
          </cell>
          <cell r="CO16">
            <v>0</v>
          </cell>
          <cell r="CP16">
            <v>0</v>
          </cell>
          <cell r="CQ16">
            <v>0</v>
          </cell>
          <cell r="CR16">
            <v>0</v>
          </cell>
          <cell r="CS16">
            <v>0</v>
          </cell>
          <cell r="CT16">
            <v>0</v>
          </cell>
          <cell r="CU16">
            <v>0</v>
          </cell>
          <cell r="CV16">
            <v>0</v>
          </cell>
          <cell r="CW16">
            <v>0</v>
          </cell>
          <cell r="CX16">
            <v>0</v>
          </cell>
          <cell r="CZ16">
            <v>0</v>
          </cell>
          <cell r="DA16">
            <v>0</v>
          </cell>
          <cell r="DB16">
            <v>0</v>
          </cell>
          <cell r="DC16" t="str">
            <v>DESPESAS/RECEITAS FINANCEIRAS DAS SUBSIDIÁRIAS  C/ AS PETROBRÁS</v>
          </cell>
        </row>
        <row r="17">
          <cell r="G17" t="str">
            <v xml:space="preserve">  - Desp.variação cambial - 3541.012</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Y17" t="str">
            <v xml:space="preserve">  - Rec.var.cambial - 3542.012/015/022</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R17">
            <v>0</v>
          </cell>
          <cell r="AS17">
            <v>0</v>
          </cell>
          <cell r="AT17">
            <v>0</v>
          </cell>
          <cell r="AU17">
            <v>0</v>
          </cell>
          <cell r="AV17">
            <v>0</v>
          </cell>
          <cell r="AW17">
            <v>0</v>
          </cell>
          <cell r="AX17">
            <v>35400</v>
          </cell>
          <cell r="AY17">
            <v>1</v>
          </cell>
          <cell r="AZ17">
            <v>0</v>
          </cell>
          <cell r="BA17">
            <v>0</v>
          </cell>
          <cell r="BB17">
            <v>0</v>
          </cell>
          <cell r="BC17">
            <v>0</v>
          </cell>
          <cell r="BD17" t="str">
            <v>(saldos da contabilidade da PETROBRAS)</v>
          </cell>
          <cell r="BE17">
            <v>0</v>
          </cell>
          <cell r="BF17">
            <v>0</v>
          </cell>
          <cell r="BG17">
            <v>0</v>
          </cell>
          <cell r="BH17">
            <v>0</v>
          </cell>
          <cell r="BI17">
            <v>0</v>
          </cell>
          <cell r="BJ17">
            <v>0</v>
          </cell>
          <cell r="BK17">
            <v>0</v>
          </cell>
          <cell r="BL17">
            <v>0</v>
          </cell>
          <cell r="BM17">
            <v>0</v>
          </cell>
          <cell r="BO17">
            <v>0</v>
          </cell>
          <cell r="BP17">
            <v>0</v>
          </cell>
          <cell r="BQ17">
            <v>0</v>
          </cell>
          <cell r="BR17">
            <v>0</v>
          </cell>
          <cell r="BS17">
            <v>0</v>
          </cell>
          <cell r="BT17" t="str">
            <v>(saldos da contabilidade da PETROBRAS)</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L17">
            <v>0</v>
          </cell>
          <cell r="CM17">
            <v>0</v>
          </cell>
          <cell r="CN17">
            <v>0</v>
          </cell>
          <cell r="CO17" t="str">
            <v>(saldos da contabilidade das SUBSIDIÁRIAS)</v>
          </cell>
          <cell r="CP17">
            <v>0</v>
          </cell>
          <cell r="CQ17">
            <v>0</v>
          </cell>
          <cell r="CR17">
            <v>0</v>
          </cell>
          <cell r="CS17">
            <v>0</v>
          </cell>
          <cell r="CT17">
            <v>0</v>
          </cell>
          <cell r="CU17">
            <v>0</v>
          </cell>
          <cell r="CV17">
            <v>0</v>
          </cell>
          <cell r="CW17">
            <v>0</v>
          </cell>
          <cell r="CX17">
            <v>0</v>
          </cell>
          <cell r="CZ17">
            <v>0</v>
          </cell>
          <cell r="DA17">
            <v>0</v>
          </cell>
          <cell r="DB17">
            <v>0</v>
          </cell>
          <cell r="DC17">
            <v>0</v>
          </cell>
          <cell r="DD17">
            <v>0</v>
          </cell>
          <cell r="DE17" t="str">
            <v>(saldos da contabilidade das SUBSIDIÁRIAS)</v>
          </cell>
        </row>
        <row r="18">
          <cell r="G18" t="str">
            <v xml:space="preserve">  - Desp.cor.monet. - 3541.002/022</v>
          </cell>
          <cell r="H18">
            <v>0</v>
          </cell>
          <cell r="I18">
            <v>7</v>
          </cell>
          <cell r="J18">
            <v>17</v>
          </cell>
          <cell r="K18">
            <v>24</v>
          </cell>
          <cell r="L18">
            <v>6</v>
          </cell>
          <cell r="M18">
            <v>5</v>
          </cell>
          <cell r="N18">
            <v>0</v>
          </cell>
          <cell r="O18">
            <v>24</v>
          </cell>
          <cell r="P18">
            <v>0</v>
          </cell>
          <cell r="Q18">
            <v>0</v>
          </cell>
          <cell r="R18">
            <v>0</v>
          </cell>
          <cell r="S18">
            <v>24</v>
          </cell>
          <cell r="T18">
            <v>0</v>
          </cell>
          <cell r="U18">
            <v>0</v>
          </cell>
          <cell r="V18">
            <v>0</v>
          </cell>
          <cell r="W18">
            <v>24</v>
          </cell>
          <cell r="Y18" t="str">
            <v xml:space="preserve">  - Rec.cor.monet. -  3542.002/004/025</v>
          </cell>
          <cell r="Z18">
            <v>2337</v>
          </cell>
          <cell r="AA18">
            <v>-2320</v>
          </cell>
          <cell r="AB18">
            <v>12</v>
          </cell>
          <cell r="AC18">
            <v>29</v>
          </cell>
          <cell r="AD18">
            <v>12</v>
          </cell>
          <cell r="AE18">
            <v>12</v>
          </cell>
          <cell r="AF18">
            <v>122</v>
          </cell>
          <cell r="AG18">
            <v>29</v>
          </cell>
          <cell r="AH18">
            <v>0</v>
          </cell>
          <cell r="AI18">
            <v>0</v>
          </cell>
          <cell r="AJ18">
            <v>0</v>
          </cell>
          <cell r="AK18">
            <v>29</v>
          </cell>
          <cell r="AL18">
            <v>0</v>
          </cell>
          <cell r="AM18">
            <v>0</v>
          </cell>
          <cell r="AN18">
            <v>0</v>
          </cell>
          <cell r="AO18">
            <v>29</v>
          </cell>
          <cell r="AW18">
            <v>0</v>
          </cell>
          <cell r="AX18">
            <v>0</v>
          </cell>
          <cell r="AY18">
            <v>0</v>
          </cell>
          <cell r="AZ18">
            <v>0</v>
          </cell>
          <cell r="BA18">
            <v>0</v>
          </cell>
          <cell r="BB18">
            <v>0</v>
          </cell>
          <cell r="BC18">
            <v>0</v>
          </cell>
          <cell r="BD18" t="str">
            <v>PETROQUISA</v>
          </cell>
          <cell r="BE18">
            <v>0</v>
          </cell>
          <cell r="BF18">
            <v>0</v>
          </cell>
          <cell r="BG18">
            <v>0</v>
          </cell>
          <cell r="BH18">
            <v>0</v>
          </cell>
          <cell r="BI18">
            <v>0</v>
          </cell>
          <cell r="BJ18">
            <v>0</v>
          </cell>
          <cell r="BK18">
            <v>0</v>
          </cell>
          <cell r="BL18">
            <v>0</v>
          </cell>
          <cell r="BM18">
            <v>0</v>
          </cell>
          <cell r="BO18">
            <v>0</v>
          </cell>
          <cell r="BP18">
            <v>0</v>
          </cell>
          <cell r="BQ18">
            <v>0</v>
          </cell>
          <cell r="BR18">
            <v>0</v>
          </cell>
          <cell r="BS18">
            <v>0</v>
          </cell>
          <cell r="BT18" t="str">
            <v>PETROQUISA</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L18">
            <v>0</v>
          </cell>
          <cell r="CM18">
            <v>0</v>
          </cell>
          <cell r="CN18">
            <v>0</v>
          </cell>
          <cell r="CO18" t="str">
            <v>PETROQUISA</v>
          </cell>
          <cell r="CP18">
            <v>0</v>
          </cell>
          <cell r="CQ18">
            <v>0</v>
          </cell>
          <cell r="CR18">
            <v>0</v>
          </cell>
          <cell r="CS18">
            <v>0</v>
          </cell>
          <cell r="CT18">
            <v>0</v>
          </cell>
          <cell r="CU18">
            <v>0</v>
          </cell>
          <cell r="CV18">
            <v>0</v>
          </cell>
          <cell r="CW18">
            <v>0</v>
          </cell>
          <cell r="CX18">
            <v>0</v>
          </cell>
          <cell r="CZ18">
            <v>0</v>
          </cell>
          <cell r="DA18">
            <v>0</v>
          </cell>
          <cell r="DB18">
            <v>0</v>
          </cell>
          <cell r="DC18">
            <v>0</v>
          </cell>
          <cell r="DD18">
            <v>0</v>
          </cell>
          <cell r="DE18" t="str">
            <v>PETROQUISA</v>
          </cell>
        </row>
        <row r="19">
          <cell r="G19" t="str">
            <v xml:space="preserve">  - Total</v>
          </cell>
          <cell r="H19">
            <v>0</v>
          </cell>
          <cell r="I19">
            <v>7</v>
          </cell>
          <cell r="J19">
            <v>17</v>
          </cell>
          <cell r="K19">
            <v>24</v>
          </cell>
          <cell r="L19">
            <v>0</v>
          </cell>
          <cell r="M19">
            <v>0</v>
          </cell>
          <cell r="N19">
            <v>0</v>
          </cell>
          <cell r="O19">
            <v>24</v>
          </cell>
          <cell r="P19">
            <v>0</v>
          </cell>
          <cell r="Q19">
            <v>0</v>
          </cell>
          <cell r="R19">
            <v>0</v>
          </cell>
          <cell r="S19">
            <v>24</v>
          </cell>
          <cell r="T19">
            <v>0</v>
          </cell>
          <cell r="U19">
            <v>0</v>
          </cell>
          <cell r="V19">
            <v>0</v>
          </cell>
          <cell r="W19">
            <v>24</v>
          </cell>
          <cell r="Y19" t="str">
            <v xml:space="preserve">  - Total</v>
          </cell>
          <cell r="Z19">
            <v>2337</v>
          </cell>
          <cell r="AA19">
            <v>-2320</v>
          </cell>
          <cell r="AB19">
            <v>12</v>
          </cell>
          <cell r="AC19">
            <v>29</v>
          </cell>
          <cell r="AD19">
            <v>0</v>
          </cell>
          <cell r="AE19">
            <v>0</v>
          </cell>
          <cell r="AF19">
            <v>0</v>
          </cell>
          <cell r="AG19">
            <v>29</v>
          </cell>
          <cell r="AH19">
            <v>0</v>
          </cell>
          <cell r="AI19">
            <v>0</v>
          </cell>
          <cell r="AJ19">
            <v>0</v>
          </cell>
          <cell r="AK19">
            <v>29</v>
          </cell>
          <cell r="AL19">
            <v>0</v>
          </cell>
          <cell r="AM19">
            <v>0</v>
          </cell>
          <cell r="AN19">
            <v>0</v>
          </cell>
          <cell r="AO19">
            <v>29</v>
          </cell>
          <cell r="AW19">
            <v>0</v>
          </cell>
          <cell r="AX19" t="str">
            <v>UFIR P/CORREÇÃO</v>
          </cell>
          <cell r="AY19">
            <v>0</v>
          </cell>
          <cell r="AZ19">
            <v>0</v>
          </cell>
          <cell r="BA19">
            <v>0</v>
          </cell>
          <cell r="BB19">
            <v>0</v>
          </cell>
          <cell r="BC19">
            <v>0</v>
          </cell>
          <cell r="BD19" t="str">
            <v>DESPESA</v>
          </cell>
          <cell r="BE19">
            <v>0</v>
          </cell>
          <cell r="BF19">
            <v>0</v>
          </cell>
          <cell r="BG19" t="str">
            <v>RECEITA</v>
          </cell>
          <cell r="BH19">
            <v>0</v>
          </cell>
          <cell r="BI19">
            <v>0</v>
          </cell>
          <cell r="BJ19">
            <v>0</v>
          </cell>
          <cell r="BK19">
            <v>0</v>
          </cell>
          <cell r="BL19">
            <v>0</v>
          </cell>
          <cell r="BM19">
            <v>0</v>
          </cell>
          <cell r="BO19">
            <v>0</v>
          </cell>
          <cell r="BP19">
            <v>0</v>
          </cell>
          <cell r="BQ19">
            <v>0</v>
          </cell>
          <cell r="BR19">
            <v>0</v>
          </cell>
          <cell r="BS19">
            <v>0</v>
          </cell>
          <cell r="BT19" t="str">
            <v>DESPESA</v>
          </cell>
          <cell r="BU19">
            <v>0</v>
          </cell>
          <cell r="BV19">
            <v>0</v>
          </cell>
          <cell r="BW19" t="str">
            <v>RECEITA</v>
          </cell>
          <cell r="BX19">
            <v>0</v>
          </cell>
          <cell r="BY19">
            <v>0</v>
          </cell>
          <cell r="BZ19">
            <v>0</v>
          </cell>
          <cell r="CA19">
            <v>0</v>
          </cell>
          <cell r="CB19">
            <v>0</v>
          </cell>
          <cell r="CC19">
            <v>0</v>
          </cell>
          <cell r="CD19">
            <v>0</v>
          </cell>
          <cell r="CE19">
            <v>0</v>
          </cell>
          <cell r="CF19">
            <v>0</v>
          </cell>
          <cell r="CG19">
            <v>0</v>
          </cell>
          <cell r="CH19">
            <v>0</v>
          </cell>
          <cell r="CI19">
            <v>0</v>
          </cell>
          <cell r="CL19">
            <v>0</v>
          </cell>
          <cell r="CM19">
            <v>0</v>
          </cell>
          <cell r="CN19">
            <v>0</v>
          </cell>
          <cell r="CO19" t="str">
            <v>DESPESA</v>
          </cell>
          <cell r="CP19">
            <v>0</v>
          </cell>
          <cell r="CQ19">
            <v>0</v>
          </cell>
          <cell r="CR19" t="str">
            <v>RECEITA</v>
          </cell>
          <cell r="CS19">
            <v>0</v>
          </cell>
          <cell r="CT19">
            <v>0</v>
          </cell>
          <cell r="CU19">
            <v>0</v>
          </cell>
          <cell r="CV19">
            <v>0</v>
          </cell>
          <cell r="CW19">
            <v>0</v>
          </cell>
          <cell r="CX19">
            <v>0</v>
          </cell>
          <cell r="CZ19">
            <v>0</v>
          </cell>
          <cell r="DA19">
            <v>0</v>
          </cell>
          <cell r="DB19">
            <v>0</v>
          </cell>
          <cell r="DC19">
            <v>0</v>
          </cell>
          <cell r="DD19">
            <v>0</v>
          </cell>
          <cell r="DE19" t="str">
            <v>DESPESA</v>
          </cell>
          <cell r="DF19">
            <v>0</v>
          </cell>
          <cell r="DG19">
            <v>0</v>
          </cell>
          <cell r="DH19" t="str">
            <v>RECEITA</v>
          </cell>
        </row>
        <row r="20">
          <cell r="B20" t="str">
            <v>VI - RECEITAS E DESPESAS FINANCEIRAS INTERCOMPANHIAS - ELIMINAÇÕES</v>
          </cell>
          <cell r="C20">
            <v>0</v>
          </cell>
          <cell r="D20">
            <v>0</v>
          </cell>
          <cell r="F20">
            <v>0</v>
          </cell>
          <cell r="G20" t="str">
            <v>BRASPETRO</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Y20" t="str">
            <v>BRASPETRO</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W20">
            <v>0</v>
          </cell>
          <cell r="AX20">
            <v>0</v>
          </cell>
          <cell r="AY20">
            <v>0</v>
          </cell>
          <cell r="AZ20">
            <v>0</v>
          </cell>
          <cell r="BA20">
            <v>0</v>
          </cell>
          <cell r="BB20">
            <v>0</v>
          </cell>
          <cell r="BC20">
            <v>0</v>
          </cell>
          <cell r="BD20">
            <v>0</v>
          </cell>
          <cell r="BE20">
            <v>0</v>
          </cell>
          <cell r="BF20">
            <v>0</v>
          </cell>
          <cell r="BG20">
            <v>0</v>
          </cell>
          <cell r="BH20">
            <v>16086</v>
          </cell>
          <cell r="BI20">
            <v>0</v>
          </cell>
          <cell r="BJ20">
            <v>0</v>
          </cell>
          <cell r="BK20">
            <v>0</v>
          </cell>
          <cell r="BL20">
            <v>0</v>
          </cell>
          <cell r="BM20">
            <v>0</v>
          </cell>
          <cell r="BO20">
            <v>0</v>
          </cell>
          <cell r="BP20">
            <v>0</v>
          </cell>
          <cell r="BQ20">
            <v>0</v>
          </cell>
          <cell r="BR20">
            <v>0</v>
          </cell>
          <cell r="BS20">
            <v>0</v>
          </cell>
          <cell r="BT20">
            <v>0</v>
          </cell>
          <cell r="BU20">
            <v>0</v>
          </cell>
          <cell r="BV20">
            <v>0</v>
          </cell>
          <cell r="BW20">
            <v>0</v>
          </cell>
          <cell r="BX20">
            <v>16174</v>
          </cell>
          <cell r="BY20">
            <v>0</v>
          </cell>
          <cell r="BZ20">
            <v>0</v>
          </cell>
          <cell r="CA20">
            <v>0</v>
          </cell>
          <cell r="CB20">
            <v>0</v>
          </cell>
          <cell r="CC20">
            <v>0</v>
          </cell>
          <cell r="CD20">
            <v>0</v>
          </cell>
          <cell r="CE20">
            <v>0</v>
          </cell>
          <cell r="CF20">
            <v>0</v>
          </cell>
          <cell r="CG20">
            <v>0</v>
          </cell>
          <cell r="CH20">
            <v>0</v>
          </cell>
          <cell r="CI20">
            <v>0</v>
          </cell>
          <cell r="CL20">
            <v>0</v>
          </cell>
          <cell r="CM20">
            <v>0</v>
          </cell>
          <cell r="CN20">
            <v>0</v>
          </cell>
          <cell r="CO20">
            <v>0</v>
          </cell>
          <cell r="CP20">
            <v>0</v>
          </cell>
          <cell r="CQ20">
            <v>0</v>
          </cell>
          <cell r="CR20">
            <v>0</v>
          </cell>
          <cell r="CS20">
            <v>16086</v>
          </cell>
        </row>
        <row r="21">
          <cell r="B21" t="str">
            <v>CORREÇÃO INTEGRAL</v>
          </cell>
          <cell r="C21">
            <v>0</v>
          </cell>
          <cell r="D21">
            <v>0</v>
          </cell>
          <cell r="F21">
            <v>0</v>
          </cell>
          <cell r="G21" t="str">
            <v xml:space="preserve">  - Despesa financeira - 3540.002/005</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Y21" t="str">
            <v xml:space="preserve">  - Receita financeira - 3540.012/014</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W21">
            <v>0</v>
          </cell>
          <cell r="AX21" t="str">
            <v>mar/96 (1sem/96)</v>
          </cell>
          <cell r="AY21">
            <v>0.8548</v>
          </cell>
        </row>
        <row r="22">
          <cell r="G22" t="str">
            <v xml:space="preserve">  - Desp.variação cambial - 3541.012</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Y22" t="str">
            <v xml:space="preserve">  - Rec.var.cambial - 3542.012/015/022</v>
          </cell>
          <cell r="Z22">
            <v>0</v>
          </cell>
          <cell r="AA22">
            <v>1</v>
          </cell>
          <cell r="AB22">
            <v>147</v>
          </cell>
          <cell r="AC22">
            <v>148</v>
          </cell>
          <cell r="AD22">
            <v>0</v>
          </cell>
          <cell r="AE22">
            <v>2</v>
          </cell>
          <cell r="AF22">
            <v>1</v>
          </cell>
          <cell r="AG22">
            <v>148</v>
          </cell>
          <cell r="AH22">
            <v>0</v>
          </cell>
          <cell r="AI22">
            <v>0</v>
          </cell>
          <cell r="AJ22">
            <v>0</v>
          </cell>
          <cell r="AK22">
            <v>148</v>
          </cell>
          <cell r="AL22">
            <v>0</v>
          </cell>
          <cell r="AM22">
            <v>0</v>
          </cell>
          <cell r="AN22">
            <v>0</v>
          </cell>
          <cell r="AO22">
            <v>148</v>
          </cell>
        </row>
        <row r="23">
          <cell r="G23" t="str">
            <v xml:space="preserve">  - Desp.cor.monet. - 3541.002/022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Y23" t="str">
            <v xml:space="preserve">  - Rec.cor.monet. -  3542.002/004/025</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W23">
            <v>0</v>
          </cell>
          <cell r="AX23">
            <v>0</v>
          </cell>
          <cell r="AY23">
            <v>0</v>
          </cell>
          <cell r="AZ23">
            <v>0</v>
          </cell>
          <cell r="BA23">
            <v>0</v>
          </cell>
          <cell r="BB23">
            <v>0</v>
          </cell>
          <cell r="BC23">
            <v>0</v>
          </cell>
          <cell r="BD23" t="str">
            <v>PETROFÉRTIL</v>
          </cell>
          <cell r="BE23">
            <v>0</v>
          </cell>
          <cell r="BF23">
            <v>0</v>
          </cell>
          <cell r="BG23">
            <v>0</v>
          </cell>
          <cell r="BH23">
            <v>0</v>
          </cell>
          <cell r="BI23">
            <v>0</v>
          </cell>
          <cell r="BJ23">
            <v>0</v>
          </cell>
          <cell r="BK23">
            <v>0</v>
          </cell>
          <cell r="BL23">
            <v>0</v>
          </cell>
          <cell r="BM23">
            <v>0</v>
          </cell>
          <cell r="BO23">
            <v>0</v>
          </cell>
          <cell r="BP23">
            <v>0</v>
          </cell>
          <cell r="BQ23">
            <v>0</v>
          </cell>
          <cell r="BR23">
            <v>0</v>
          </cell>
          <cell r="BS23">
            <v>0</v>
          </cell>
          <cell r="BT23" t="str">
            <v>PETROFÉRTIL</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L23">
            <v>0</v>
          </cell>
          <cell r="CM23">
            <v>0</v>
          </cell>
          <cell r="CN23">
            <v>0</v>
          </cell>
          <cell r="CO23" t="str">
            <v>PETROFÉRTIL</v>
          </cell>
          <cell r="CP23">
            <v>0</v>
          </cell>
          <cell r="CQ23">
            <v>0</v>
          </cell>
          <cell r="CR23">
            <v>0</v>
          </cell>
          <cell r="CS23">
            <v>0</v>
          </cell>
          <cell r="CT23">
            <v>0</v>
          </cell>
          <cell r="CU23">
            <v>0</v>
          </cell>
          <cell r="CV23">
            <v>0</v>
          </cell>
          <cell r="CW23">
            <v>0</v>
          </cell>
          <cell r="CX23">
            <v>0</v>
          </cell>
          <cell r="CZ23">
            <v>0</v>
          </cell>
          <cell r="DA23">
            <v>0</v>
          </cell>
          <cell r="DB23">
            <v>0</v>
          </cell>
          <cell r="DC23">
            <v>0</v>
          </cell>
          <cell r="DD23">
            <v>0</v>
          </cell>
          <cell r="DE23" t="str">
            <v>PETROFERTIL</v>
          </cell>
        </row>
        <row r="24">
          <cell r="B24" t="str">
            <v>D - RECEITA FINANCEIRA</v>
          </cell>
          <cell r="C24">
            <v>10236.135832760821</v>
          </cell>
          <cell r="D24">
            <v>0</v>
          </cell>
          <cell r="F24">
            <v>0</v>
          </cell>
          <cell r="G24" t="str">
            <v xml:space="preserve">  - Total</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Y24" t="str">
            <v xml:space="preserve">  - Total</v>
          </cell>
          <cell r="Z24">
            <v>0</v>
          </cell>
          <cell r="AA24">
            <v>1</v>
          </cell>
          <cell r="AB24">
            <v>147</v>
          </cell>
          <cell r="AC24">
            <v>148</v>
          </cell>
          <cell r="AD24">
            <v>0</v>
          </cell>
          <cell r="AE24">
            <v>0</v>
          </cell>
          <cell r="AF24">
            <v>0</v>
          </cell>
          <cell r="AG24">
            <v>148</v>
          </cell>
          <cell r="AH24">
            <v>0</v>
          </cell>
          <cell r="AI24">
            <v>0</v>
          </cell>
          <cell r="AJ24">
            <v>0</v>
          </cell>
          <cell r="AK24">
            <v>148</v>
          </cell>
          <cell r="AL24">
            <v>0</v>
          </cell>
          <cell r="AM24">
            <v>0</v>
          </cell>
          <cell r="AN24">
            <v>0</v>
          </cell>
          <cell r="AO24">
            <v>148</v>
          </cell>
          <cell r="AW24">
            <v>0</v>
          </cell>
          <cell r="AX24">
            <v>0</v>
          </cell>
          <cell r="AY24">
            <v>0</v>
          </cell>
          <cell r="AZ24">
            <v>0</v>
          </cell>
          <cell r="BA24">
            <v>0</v>
          </cell>
          <cell r="BB24">
            <v>0</v>
          </cell>
          <cell r="BC24">
            <v>0</v>
          </cell>
          <cell r="BD24" t="str">
            <v>DESPESA</v>
          </cell>
          <cell r="BE24">
            <v>0</v>
          </cell>
          <cell r="BF24">
            <v>0</v>
          </cell>
          <cell r="BG24" t="str">
            <v>RECEITA</v>
          </cell>
          <cell r="BH24">
            <v>0</v>
          </cell>
          <cell r="BI24">
            <v>0</v>
          </cell>
          <cell r="BJ24">
            <v>0</v>
          </cell>
          <cell r="BK24">
            <v>0</v>
          </cell>
          <cell r="BL24">
            <v>0</v>
          </cell>
          <cell r="BM24">
            <v>0</v>
          </cell>
          <cell r="BO24">
            <v>0</v>
          </cell>
          <cell r="BP24">
            <v>0</v>
          </cell>
          <cell r="BQ24">
            <v>0</v>
          </cell>
          <cell r="BR24">
            <v>0</v>
          </cell>
          <cell r="BS24">
            <v>0</v>
          </cell>
          <cell r="BT24" t="str">
            <v>DESPESA</v>
          </cell>
          <cell r="BU24">
            <v>0</v>
          </cell>
          <cell r="BV24">
            <v>0</v>
          </cell>
          <cell r="BW24" t="str">
            <v>RECEITA</v>
          </cell>
          <cell r="BX24">
            <v>0</v>
          </cell>
          <cell r="BY24">
            <v>0</v>
          </cell>
          <cell r="BZ24">
            <v>0</v>
          </cell>
          <cell r="CA24">
            <v>0</v>
          </cell>
          <cell r="CB24">
            <v>0</v>
          </cell>
          <cell r="CC24">
            <v>0</v>
          </cell>
          <cell r="CD24">
            <v>0</v>
          </cell>
          <cell r="CE24">
            <v>0</v>
          </cell>
          <cell r="CF24">
            <v>0</v>
          </cell>
          <cell r="CG24">
            <v>0</v>
          </cell>
          <cell r="CH24">
            <v>0</v>
          </cell>
          <cell r="CI24">
            <v>0</v>
          </cell>
          <cell r="CL24">
            <v>0</v>
          </cell>
          <cell r="CM24">
            <v>0</v>
          </cell>
          <cell r="CN24">
            <v>0</v>
          </cell>
          <cell r="CO24" t="str">
            <v>DESPESA</v>
          </cell>
          <cell r="CP24">
            <v>0</v>
          </cell>
          <cell r="CQ24">
            <v>0</v>
          </cell>
          <cell r="CR24" t="str">
            <v>RECEITA</v>
          </cell>
          <cell r="CS24">
            <v>0</v>
          </cell>
          <cell r="CT24">
            <v>0</v>
          </cell>
          <cell r="CU24">
            <v>0</v>
          </cell>
          <cell r="CV24">
            <v>0</v>
          </cell>
          <cell r="CW24">
            <v>0</v>
          </cell>
          <cell r="CX24">
            <v>0</v>
          </cell>
          <cell r="CZ24">
            <v>0</v>
          </cell>
          <cell r="DA24">
            <v>0</v>
          </cell>
          <cell r="DB24">
            <v>0</v>
          </cell>
          <cell r="DC24">
            <v>0</v>
          </cell>
          <cell r="DD24">
            <v>0</v>
          </cell>
          <cell r="DE24" t="str">
            <v>DESPESA</v>
          </cell>
          <cell r="DF24">
            <v>0</v>
          </cell>
          <cell r="DG24">
            <v>0</v>
          </cell>
          <cell r="DH24" t="str">
            <v>RECEITA</v>
          </cell>
          <cell r="DI24">
            <v>0</v>
          </cell>
          <cell r="DJ24">
            <v>0</v>
          </cell>
          <cell r="DK24" t="str">
            <v>PERDA S/ATIVO MONET.</v>
          </cell>
          <cell r="DL24">
            <v>0</v>
          </cell>
          <cell r="DM24">
            <v>0</v>
          </cell>
          <cell r="DN24" t="str">
            <v>GANHO S/ PASS.MONET.</v>
          </cell>
        </row>
        <row r="25">
          <cell r="C25" t="str">
            <v/>
          </cell>
          <cell r="G25" t="str">
            <v xml:space="preserve">  BRASOIL</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Y25" t="str">
            <v xml:space="preserve">  BRASOIL</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BA25">
            <v>0</v>
          </cell>
          <cell r="BB25">
            <v>0</v>
          </cell>
          <cell r="BC25">
            <v>0</v>
          </cell>
          <cell r="BD25">
            <v>29</v>
          </cell>
          <cell r="BE25">
            <v>0</v>
          </cell>
          <cell r="BF25">
            <v>0</v>
          </cell>
          <cell r="BG25">
            <v>0</v>
          </cell>
          <cell r="BH25">
            <v>24</v>
          </cell>
          <cell r="BI25">
            <v>0</v>
          </cell>
          <cell r="BJ25">
            <v>0</v>
          </cell>
          <cell r="BK25">
            <v>0</v>
          </cell>
          <cell r="BL25">
            <v>0</v>
          </cell>
          <cell r="BM25">
            <v>0</v>
          </cell>
          <cell r="BO25">
            <v>0</v>
          </cell>
          <cell r="BP25">
            <v>0</v>
          </cell>
          <cell r="BQ25">
            <v>0</v>
          </cell>
          <cell r="BR25">
            <v>0</v>
          </cell>
          <cell r="BS25">
            <v>0</v>
          </cell>
          <cell r="BT25">
            <v>46</v>
          </cell>
          <cell r="BU25">
            <v>0</v>
          </cell>
          <cell r="BV25">
            <v>0</v>
          </cell>
          <cell r="BW25">
            <v>0</v>
          </cell>
          <cell r="BX25">
            <v>24</v>
          </cell>
          <cell r="BY25">
            <v>0</v>
          </cell>
          <cell r="BZ25">
            <v>0</v>
          </cell>
          <cell r="CA25">
            <v>0</v>
          </cell>
          <cell r="CB25">
            <v>0</v>
          </cell>
          <cell r="CC25">
            <v>0</v>
          </cell>
          <cell r="CD25">
            <v>0</v>
          </cell>
          <cell r="CE25">
            <v>0</v>
          </cell>
          <cell r="CF25">
            <v>0</v>
          </cell>
          <cell r="CG25">
            <v>0</v>
          </cell>
          <cell r="CH25">
            <v>0</v>
          </cell>
          <cell r="CI25">
            <v>0</v>
          </cell>
          <cell r="CL25">
            <v>0</v>
          </cell>
          <cell r="CM25">
            <v>0</v>
          </cell>
          <cell r="CN25">
            <v>0</v>
          </cell>
          <cell r="CO25">
            <v>29</v>
          </cell>
          <cell r="CP25">
            <v>0</v>
          </cell>
          <cell r="CQ25">
            <v>0</v>
          </cell>
          <cell r="CR25">
            <v>0</v>
          </cell>
          <cell r="CS25">
            <v>25</v>
          </cell>
        </row>
        <row r="26">
          <cell r="B26" t="str">
            <v>C - DESPESA FINANCEIRA</v>
          </cell>
          <cell r="C26">
            <v>12352.764790848167</v>
          </cell>
          <cell r="D26">
            <v>0</v>
          </cell>
          <cell r="F26">
            <v>0</v>
          </cell>
          <cell r="G26" t="str">
            <v xml:space="preserve">  - Despesa financeira - 3540.002/005</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Y26" t="str">
            <v xml:space="preserve">  - Receita financeira - 3540.012/014</v>
          </cell>
          <cell r="Z26">
            <v>22</v>
          </cell>
          <cell r="AA26">
            <v>0</v>
          </cell>
          <cell r="AB26">
            <v>0</v>
          </cell>
          <cell r="AC26">
            <v>22</v>
          </cell>
          <cell r="AD26">
            <v>0</v>
          </cell>
          <cell r="AE26">
            <v>0</v>
          </cell>
          <cell r="AF26">
            <v>0</v>
          </cell>
          <cell r="AG26">
            <v>22</v>
          </cell>
          <cell r="AH26">
            <v>0</v>
          </cell>
          <cell r="AI26">
            <v>0</v>
          </cell>
          <cell r="AJ26">
            <v>0</v>
          </cell>
          <cell r="AK26">
            <v>22</v>
          </cell>
          <cell r="AL26">
            <v>0</v>
          </cell>
          <cell r="AM26">
            <v>0</v>
          </cell>
          <cell r="AN26">
            <v>0</v>
          </cell>
          <cell r="AO26">
            <v>22</v>
          </cell>
        </row>
        <row r="27">
          <cell r="G27" t="str">
            <v xml:space="preserve">  - Desp.variação cambial - 3541.012</v>
          </cell>
          <cell r="H27">
            <v>4820</v>
          </cell>
          <cell r="I27">
            <v>4710</v>
          </cell>
          <cell r="J27">
            <v>3521</v>
          </cell>
          <cell r="K27">
            <v>13051</v>
          </cell>
          <cell r="L27">
            <v>4433</v>
          </cell>
          <cell r="M27">
            <v>5570</v>
          </cell>
          <cell r="N27">
            <v>6131</v>
          </cell>
          <cell r="O27">
            <v>13051</v>
          </cell>
          <cell r="P27">
            <v>0</v>
          </cell>
          <cell r="Q27">
            <v>0</v>
          </cell>
          <cell r="R27">
            <v>0</v>
          </cell>
          <cell r="S27">
            <v>13051</v>
          </cell>
          <cell r="T27">
            <v>0</v>
          </cell>
          <cell r="U27">
            <v>0</v>
          </cell>
          <cell r="V27">
            <v>0</v>
          </cell>
          <cell r="W27">
            <v>13051</v>
          </cell>
          <cell r="Y27" t="str">
            <v xml:space="preserve">  - Rec.var.cambial - 3542.012/015/022</v>
          </cell>
          <cell r="Z27">
            <v>4537</v>
          </cell>
          <cell r="AA27">
            <v>4053</v>
          </cell>
          <cell r="AB27">
            <v>2974</v>
          </cell>
          <cell r="AC27">
            <v>11564</v>
          </cell>
          <cell r="AD27">
            <v>3742</v>
          </cell>
          <cell r="AE27">
            <v>4759</v>
          </cell>
          <cell r="AF27">
            <v>5476</v>
          </cell>
          <cell r="AG27">
            <v>11564</v>
          </cell>
          <cell r="AH27">
            <v>0</v>
          </cell>
          <cell r="AI27">
            <v>0</v>
          </cell>
          <cell r="AJ27">
            <v>0</v>
          </cell>
          <cell r="AK27">
            <v>11564</v>
          </cell>
          <cell r="AL27">
            <v>0</v>
          </cell>
          <cell r="AM27">
            <v>0</v>
          </cell>
          <cell r="AN27">
            <v>0</v>
          </cell>
          <cell r="AO27">
            <v>11564</v>
          </cell>
        </row>
        <row r="28">
          <cell r="B28" t="str">
            <v>C/D - GANHO/PERDA CAMBIAL</v>
          </cell>
          <cell r="C28">
            <v>-2116.6289580873454</v>
          </cell>
          <cell r="D28">
            <v>0</v>
          </cell>
          <cell r="F28">
            <v>0</v>
          </cell>
          <cell r="G28" t="str">
            <v xml:space="preserve">  - Desp.cor.monet. - 3541.002/022</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Y28" t="str">
            <v xml:space="preserve">  - Rec.cor.monet. -  3542.002/004/025</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BA28">
            <v>0</v>
          </cell>
          <cell r="BB28">
            <v>0</v>
          </cell>
          <cell r="BC28">
            <v>0</v>
          </cell>
          <cell r="BD28" t="str">
            <v>BRASPETRO</v>
          </cell>
          <cell r="BE28">
            <v>0</v>
          </cell>
          <cell r="BF28">
            <v>0</v>
          </cell>
          <cell r="BG28">
            <v>0</v>
          </cell>
          <cell r="BH28">
            <v>0</v>
          </cell>
          <cell r="BI28">
            <v>0</v>
          </cell>
          <cell r="BJ28">
            <v>0</v>
          </cell>
          <cell r="BK28">
            <v>0</v>
          </cell>
          <cell r="BL28">
            <v>0</v>
          </cell>
          <cell r="BM28">
            <v>0</v>
          </cell>
          <cell r="BO28">
            <v>0</v>
          </cell>
          <cell r="BP28">
            <v>0</v>
          </cell>
          <cell r="BQ28">
            <v>0</v>
          </cell>
          <cell r="BR28">
            <v>0</v>
          </cell>
          <cell r="BS28">
            <v>0</v>
          </cell>
          <cell r="BT28" t="str">
            <v>BRASPETRO</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L28">
            <v>0</v>
          </cell>
          <cell r="CM28">
            <v>0</v>
          </cell>
          <cell r="CN28">
            <v>0</v>
          </cell>
          <cell r="CO28" t="str">
            <v>BRASPETRO</v>
          </cell>
          <cell r="CP28">
            <v>0</v>
          </cell>
          <cell r="CQ28">
            <v>0</v>
          </cell>
          <cell r="CR28">
            <v>0</v>
          </cell>
          <cell r="CS28">
            <v>0</v>
          </cell>
          <cell r="CT28">
            <v>0</v>
          </cell>
          <cell r="CU28">
            <v>0</v>
          </cell>
          <cell r="CV28">
            <v>0</v>
          </cell>
          <cell r="CW28">
            <v>0</v>
          </cell>
          <cell r="CX28">
            <v>0</v>
          </cell>
          <cell r="CZ28">
            <v>0</v>
          </cell>
          <cell r="DA28">
            <v>0</v>
          </cell>
          <cell r="DB28">
            <v>0</v>
          </cell>
          <cell r="DC28">
            <v>0</v>
          </cell>
          <cell r="DD28">
            <v>0</v>
          </cell>
          <cell r="DE28" t="str">
            <v>BRASPETRO</v>
          </cell>
        </row>
        <row r="29">
          <cell r="G29" t="str">
            <v xml:space="preserve">  - Total</v>
          </cell>
          <cell r="H29">
            <v>4820</v>
          </cell>
          <cell r="I29">
            <v>4710</v>
          </cell>
          <cell r="J29">
            <v>3521</v>
          </cell>
          <cell r="K29">
            <v>13051</v>
          </cell>
          <cell r="L29">
            <v>0</v>
          </cell>
          <cell r="M29">
            <v>0</v>
          </cell>
          <cell r="N29">
            <v>0</v>
          </cell>
          <cell r="O29">
            <v>13051</v>
          </cell>
          <cell r="P29">
            <v>0</v>
          </cell>
          <cell r="Q29">
            <v>0</v>
          </cell>
          <cell r="R29">
            <v>0</v>
          </cell>
          <cell r="S29">
            <v>13051</v>
          </cell>
          <cell r="T29">
            <v>0</v>
          </cell>
          <cell r="U29">
            <v>0</v>
          </cell>
          <cell r="V29">
            <v>0</v>
          </cell>
          <cell r="W29">
            <v>13051</v>
          </cell>
          <cell r="Y29" t="str">
            <v xml:space="preserve">  - Total</v>
          </cell>
          <cell r="Z29">
            <v>4559</v>
          </cell>
          <cell r="AA29">
            <v>4053</v>
          </cell>
          <cell r="AB29">
            <v>2974</v>
          </cell>
          <cell r="AC29">
            <v>11586</v>
          </cell>
          <cell r="AD29">
            <v>0</v>
          </cell>
          <cell r="AE29">
            <v>0</v>
          </cell>
          <cell r="AF29">
            <v>0</v>
          </cell>
          <cell r="AG29">
            <v>11586</v>
          </cell>
          <cell r="AH29">
            <v>0</v>
          </cell>
          <cell r="AI29">
            <v>0</v>
          </cell>
          <cell r="AJ29">
            <v>0</v>
          </cell>
          <cell r="AK29">
            <v>11586</v>
          </cell>
          <cell r="AL29">
            <v>0</v>
          </cell>
          <cell r="AM29">
            <v>0</v>
          </cell>
          <cell r="AN29">
            <v>0</v>
          </cell>
          <cell r="AO29">
            <v>11586</v>
          </cell>
          <cell r="BA29">
            <v>0</v>
          </cell>
          <cell r="BB29">
            <v>0</v>
          </cell>
          <cell r="BC29">
            <v>0</v>
          </cell>
          <cell r="BD29" t="str">
            <v>DESPESA</v>
          </cell>
          <cell r="BE29">
            <v>0</v>
          </cell>
          <cell r="BF29">
            <v>0</v>
          </cell>
          <cell r="BG29" t="str">
            <v>RECEITA</v>
          </cell>
          <cell r="BH29">
            <v>0</v>
          </cell>
          <cell r="BI29">
            <v>0</v>
          </cell>
          <cell r="BJ29">
            <v>0</v>
          </cell>
          <cell r="BK29">
            <v>0</v>
          </cell>
          <cell r="BL29">
            <v>0</v>
          </cell>
          <cell r="BM29">
            <v>0</v>
          </cell>
          <cell r="BO29">
            <v>0</v>
          </cell>
          <cell r="BP29">
            <v>0</v>
          </cell>
          <cell r="BQ29">
            <v>0</v>
          </cell>
          <cell r="BR29">
            <v>0</v>
          </cell>
          <cell r="BS29">
            <v>0</v>
          </cell>
          <cell r="BT29" t="str">
            <v>DESPESA</v>
          </cell>
          <cell r="BU29">
            <v>0</v>
          </cell>
          <cell r="BV29">
            <v>0</v>
          </cell>
          <cell r="BW29" t="str">
            <v>RECEITA</v>
          </cell>
          <cell r="BX29">
            <v>0</v>
          </cell>
          <cell r="BY29">
            <v>0</v>
          </cell>
          <cell r="BZ29">
            <v>0</v>
          </cell>
          <cell r="CA29">
            <v>0</v>
          </cell>
          <cell r="CB29">
            <v>0</v>
          </cell>
          <cell r="CC29">
            <v>0</v>
          </cell>
          <cell r="CD29">
            <v>0</v>
          </cell>
          <cell r="CE29">
            <v>0</v>
          </cell>
          <cell r="CF29">
            <v>0</v>
          </cell>
          <cell r="CG29">
            <v>0</v>
          </cell>
          <cell r="CH29">
            <v>0</v>
          </cell>
          <cell r="CI29">
            <v>0</v>
          </cell>
          <cell r="CL29">
            <v>0</v>
          </cell>
          <cell r="CM29">
            <v>0</v>
          </cell>
          <cell r="CN29">
            <v>0</v>
          </cell>
          <cell r="CO29" t="str">
            <v>DESPESA</v>
          </cell>
          <cell r="CP29">
            <v>0</v>
          </cell>
          <cell r="CQ29">
            <v>0</v>
          </cell>
          <cell r="CR29" t="str">
            <v>RECEITA</v>
          </cell>
          <cell r="CS29">
            <v>0</v>
          </cell>
          <cell r="CT29">
            <v>0</v>
          </cell>
          <cell r="CU29">
            <v>0</v>
          </cell>
          <cell r="CV29">
            <v>0</v>
          </cell>
          <cell r="CW29">
            <v>0</v>
          </cell>
          <cell r="CX29">
            <v>0</v>
          </cell>
          <cell r="CZ29">
            <v>0</v>
          </cell>
          <cell r="DA29">
            <v>0</v>
          </cell>
          <cell r="DB29">
            <v>0</v>
          </cell>
          <cell r="DC29">
            <v>0</v>
          </cell>
          <cell r="DD29">
            <v>0</v>
          </cell>
          <cell r="DE29" t="str">
            <v>DESPESA</v>
          </cell>
          <cell r="DF29">
            <v>0</v>
          </cell>
          <cell r="DG29">
            <v>0</v>
          </cell>
          <cell r="DH29" t="str">
            <v>RECEITA</v>
          </cell>
          <cell r="DI29">
            <v>0</v>
          </cell>
          <cell r="DJ29">
            <v>0</v>
          </cell>
          <cell r="DK29" t="str">
            <v>PERDA S/ATIVO MONET.</v>
          </cell>
          <cell r="DL29">
            <v>0</v>
          </cell>
          <cell r="DM29">
            <v>0</v>
          </cell>
          <cell r="DN29" t="str">
            <v>GANHO S/ PASS.MONET.</v>
          </cell>
        </row>
        <row r="30">
          <cell r="C30" t="str">
            <v/>
          </cell>
          <cell r="D30" t="str">
            <v/>
          </cell>
          <cell r="G30" t="str">
            <v xml:space="preserve">  PETROBRÁS AMÉRICA</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Y30" t="str">
            <v xml:space="preserve">  PETROBRÁS AMÉRICA</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BA30">
            <v>0</v>
          </cell>
          <cell r="BB30">
            <v>0</v>
          </cell>
          <cell r="BC30">
            <v>0</v>
          </cell>
          <cell r="BD30">
            <v>148</v>
          </cell>
          <cell r="BE30">
            <v>0</v>
          </cell>
          <cell r="BF30">
            <v>0</v>
          </cell>
          <cell r="BG30">
            <v>0</v>
          </cell>
          <cell r="BH30">
            <v>0</v>
          </cell>
          <cell r="BI30">
            <v>0</v>
          </cell>
          <cell r="BJ30">
            <v>0</v>
          </cell>
          <cell r="BK30">
            <v>0</v>
          </cell>
          <cell r="BL30">
            <v>0</v>
          </cell>
          <cell r="BM30">
            <v>0</v>
          </cell>
          <cell r="BO30">
            <v>0</v>
          </cell>
          <cell r="BP30">
            <v>0</v>
          </cell>
          <cell r="BQ30">
            <v>0</v>
          </cell>
          <cell r="BR30">
            <v>0</v>
          </cell>
          <cell r="BS30">
            <v>0</v>
          </cell>
          <cell r="BT30">
            <v>148</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L30">
            <v>0</v>
          </cell>
          <cell r="CM30">
            <v>0</v>
          </cell>
          <cell r="CN30">
            <v>0</v>
          </cell>
          <cell r="CO30">
            <v>73</v>
          </cell>
          <cell r="CP30">
            <v>0</v>
          </cell>
          <cell r="CQ30">
            <v>0</v>
          </cell>
          <cell r="CR30">
            <v>0</v>
          </cell>
          <cell r="CS30">
            <v>102</v>
          </cell>
        </row>
        <row r="31">
          <cell r="G31" t="str">
            <v xml:space="preserve">  - Despesa financeira - 3540.002/005</v>
          </cell>
          <cell r="H31">
            <v>0</v>
          </cell>
          <cell r="I31">
            <v>0</v>
          </cell>
          <cell r="J31">
            <v>0</v>
          </cell>
          <cell r="K31">
            <v>0</v>
          </cell>
          <cell r="L31">
            <v>0</v>
          </cell>
          <cell r="M31">
            <v>0</v>
          </cell>
          <cell r="N31">
            <v>2129</v>
          </cell>
          <cell r="O31">
            <v>0</v>
          </cell>
          <cell r="P31">
            <v>0</v>
          </cell>
          <cell r="Q31">
            <v>0</v>
          </cell>
          <cell r="R31">
            <v>0</v>
          </cell>
          <cell r="S31">
            <v>0</v>
          </cell>
          <cell r="T31">
            <v>0</v>
          </cell>
          <cell r="U31">
            <v>0</v>
          </cell>
          <cell r="V31">
            <v>0</v>
          </cell>
          <cell r="W31">
            <v>0</v>
          </cell>
          <cell r="Y31" t="str">
            <v xml:space="preserve">  - Receita financeira - 3540.012/014</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row>
        <row r="32">
          <cell r="G32" t="str">
            <v xml:space="preserve">  - Desp.variação cambial - 3541.012</v>
          </cell>
          <cell r="H32">
            <v>547</v>
          </cell>
          <cell r="I32">
            <v>654</v>
          </cell>
          <cell r="J32">
            <v>-30</v>
          </cell>
          <cell r="K32">
            <v>1171</v>
          </cell>
          <cell r="L32">
            <v>364</v>
          </cell>
          <cell r="M32">
            <v>497</v>
          </cell>
          <cell r="N32">
            <v>311</v>
          </cell>
          <cell r="O32">
            <v>1171</v>
          </cell>
          <cell r="P32">
            <v>0</v>
          </cell>
          <cell r="Q32">
            <v>0</v>
          </cell>
          <cell r="R32">
            <v>0</v>
          </cell>
          <cell r="S32">
            <v>1171</v>
          </cell>
          <cell r="T32">
            <v>0</v>
          </cell>
          <cell r="U32">
            <v>0</v>
          </cell>
          <cell r="V32">
            <v>0</v>
          </cell>
          <cell r="W32">
            <v>1171</v>
          </cell>
          <cell r="Y32" t="str">
            <v xml:space="preserve">  - Rec.var.cambial - 3542.012/015/022</v>
          </cell>
          <cell r="Z32">
            <v>84</v>
          </cell>
          <cell r="AA32">
            <v>60</v>
          </cell>
          <cell r="AB32">
            <v>-17</v>
          </cell>
          <cell r="AC32">
            <v>127</v>
          </cell>
          <cell r="AD32">
            <v>36</v>
          </cell>
          <cell r="AE32">
            <v>82</v>
          </cell>
          <cell r="AF32">
            <v>-12</v>
          </cell>
          <cell r="AG32">
            <v>127</v>
          </cell>
          <cell r="AH32">
            <v>0</v>
          </cell>
          <cell r="AI32">
            <v>0</v>
          </cell>
          <cell r="AJ32">
            <v>0</v>
          </cell>
          <cell r="AK32">
            <v>127</v>
          </cell>
          <cell r="AL32">
            <v>0</v>
          </cell>
          <cell r="AM32">
            <v>0</v>
          </cell>
          <cell r="AN32">
            <v>0</v>
          </cell>
          <cell r="AO32">
            <v>127</v>
          </cell>
        </row>
        <row r="33">
          <cell r="G33" t="str">
            <v xml:space="preserve">  - Desp.cor.monet. - 3541.002/022</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Y33" t="str">
            <v xml:space="preserve">  - Rec.cor.monet. -  3542.002/004/025</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BA33">
            <v>0</v>
          </cell>
          <cell r="BB33">
            <v>0</v>
          </cell>
          <cell r="BC33">
            <v>0</v>
          </cell>
          <cell r="BD33" t="str">
            <v>BRASOIL</v>
          </cell>
          <cell r="BE33">
            <v>0</v>
          </cell>
          <cell r="BF33">
            <v>0</v>
          </cell>
          <cell r="BG33">
            <v>0</v>
          </cell>
          <cell r="BH33">
            <v>0</v>
          </cell>
          <cell r="BI33">
            <v>0</v>
          </cell>
          <cell r="BJ33">
            <v>0</v>
          </cell>
          <cell r="BK33">
            <v>0</v>
          </cell>
          <cell r="BL33">
            <v>0</v>
          </cell>
          <cell r="BM33">
            <v>0</v>
          </cell>
          <cell r="BO33">
            <v>0</v>
          </cell>
          <cell r="BP33">
            <v>0</v>
          </cell>
          <cell r="BQ33">
            <v>0</v>
          </cell>
          <cell r="BR33">
            <v>0</v>
          </cell>
          <cell r="BS33">
            <v>0</v>
          </cell>
          <cell r="BT33" t="str">
            <v>BRASOIL</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L33">
            <v>0</v>
          </cell>
          <cell r="CM33">
            <v>0</v>
          </cell>
          <cell r="CN33">
            <v>0</v>
          </cell>
          <cell r="CO33" t="str">
            <v>BRASOIL</v>
          </cell>
          <cell r="CP33">
            <v>0</v>
          </cell>
          <cell r="CQ33">
            <v>0</v>
          </cell>
          <cell r="CR33">
            <v>0</v>
          </cell>
          <cell r="CS33">
            <v>0</v>
          </cell>
          <cell r="CT33">
            <v>0</v>
          </cell>
          <cell r="CU33">
            <v>0</v>
          </cell>
          <cell r="CV33">
            <v>0</v>
          </cell>
          <cell r="CW33">
            <v>0</v>
          </cell>
          <cell r="CX33">
            <v>0</v>
          </cell>
          <cell r="CZ33">
            <v>0</v>
          </cell>
          <cell r="DA33">
            <v>0</v>
          </cell>
          <cell r="DB33">
            <v>0</v>
          </cell>
          <cell r="DC33">
            <v>0</v>
          </cell>
          <cell r="DD33">
            <v>0</v>
          </cell>
          <cell r="DE33" t="str">
            <v>BRASOIL</v>
          </cell>
        </row>
        <row r="34">
          <cell r="G34" t="str">
            <v xml:space="preserve">  - Total</v>
          </cell>
          <cell r="H34">
            <v>547</v>
          </cell>
          <cell r="I34">
            <v>654</v>
          </cell>
          <cell r="J34">
            <v>-30</v>
          </cell>
          <cell r="K34">
            <v>1171</v>
          </cell>
          <cell r="L34">
            <v>0</v>
          </cell>
          <cell r="M34">
            <v>0</v>
          </cell>
          <cell r="N34">
            <v>0</v>
          </cell>
          <cell r="O34">
            <v>1171</v>
          </cell>
          <cell r="P34">
            <v>0</v>
          </cell>
          <cell r="Q34">
            <v>0</v>
          </cell>
          <cell r="R34">
            <v>0</v>
          </cell>
          <cell r="S34">
            <v>1171</v>
          </cell>
          <cell r="T34">
            <v>0</v>
          </cell>
          <cell r="U34">
            <v>0</v>
          </cell>
          <cell r="V34">
            <v>0</v>
          </cell>
          <cell r="W34">
            <v>1171</v>
          </cell>
          <cell r="Y34" t="str">
            <v xml:space="preserve">  - Total</v>
          </cell>
          <cell r="Z34">
            <v>84</v>
          </cell>
          <cell r="AA34">
            <v>60</v>
          </cell>
          <cell r="AB34">
            <v>-17</v>
          </cell>
          <cell r="AC34">
            <v>127</v>
          </cell>
          <cell r="AD34">
            <v>0</v>
          </cell>
          <cell r="AE34">
            <v>0</v>
          </cell>
          <cell r="AF34">
            <v>0</v>
          </cell>
          <cell r="AG34">
            <v>127</v>
          </cell>
          <cell r="AH34">
            <v>0</v>
          </cell>
          <cell r="AI34">
            <v>0</v>
          </cell>
          <cell r="AJ34">
            <v>0</v>
          </cell>
          <cell r="AK34">
            <v>127</v>
          </cell>
          <cell r="AL34">
            <v>0</v>
          </cell>
          <cell r="AM34">
            <v>0</v>
          </cell>
          <cell r="AN34">
            <v>0</v>
          </cell>
          <cell r="AO34">
            <v>127</v>
          </cell>
          <cell r="BA34">
            <v>0</v>
          </cell>
          <cell r="BB34">
            <v>0</v>
          </cell>
          <cell r="BC34">
            <v>0</v>
          </cell>
          <cell r="BD34" t="str">
            <v>DESPESA</v>
          </cell>
          <cell r="BE34">
            <v>0</v>
          </cell>
          <cell r="BF34">
            <v>0</v>
          </cell>
          <cell r="BG34" t="str">
            <v>RECEITA</v>
          </cell>
          <cell r="BH34">
            <v>0</v>
          </cell>
          <cell r="BI34">
            <v>0</v>
          </cell>
          <cell r="BJ34">
            <v>0</v>
          </cell>
          <cell r="BK34">
            <v>0</v>
          </cell>
          <cell r="BL34">
            <v>0</v>
          </cell>
          <cell r="BM34">
            <v>0</v>
          </cell>
          <cell r="BO34">
            <v>0</v>
          </cell>
          <cell r="BP34">
            <v>0</v>
          </cell>
          <cell r="BQ34">
            <v>0</v>
          </cell>
          <cell r="BR34">
            <v>0</v>
          </cell>
          <cell r="BS34">
            <v>0</v>
          </cell>
          <cell r="BT34" t="str">
            <v>DESPESA</v>
          </cell>
          <cell r="BU34">
            <v>0</v>
          </cell>
          <cell r="BV34">
            <v>0</v>
          </cell>
          <cell r="BW34" t="str">
            <v>RECEITA</v>
          </cell>
          <cell r="BX34">
            <v>0</v>
          </cell>
          <cell r="BY34">
            <v>0</v>
          </cell>
          <cell r="BZ34">
            <v>0</v>
          </cell>
          <cell r="CA34">
            <v>0</v>
          </cell>
          <cell r="CB34">
            <v>0</v>
          </cell>
          <cell r="CC34">
            <v>0</v>
          </cell>
          <cell r="CD34">
            <v>0</v>
          </cell>
          <cell r="CE34">
            <v>0</v>
          </cell>
          <cell r="CF34">
            <v>0</v>
          </cell>
          <cell r="CG34">
            <v>0</v>
          </cell>
          <cell r="CH34">
            <v>0</v>
          </cell>
          <cell r="CI34">
            <v>0</v>
          </cell>
          <cell r="CL34">
            <v>0</v>
          </cell>
          <cell r="CM34">
            <v>0</v>
          </cell>
          <cell r="CN34">
            <v>0</v>
          </cell>
          <cell r="CO34" t="str">
            <v>DESPESA</v>
          </cell>
          <cell r="CP34">
            <v>0</v>
          </cell>
          <cell r="CQ34">
            <v>0</v>
          </cell>
          <cell r="CR34" t="str">
            <v>RECEITA</v>
          </cell>
          <cell r="CS34">
            <v>0</v>
          </cell>
          <cell r="CT34">
            <v>0</v>
          </cell>
          <cell r="CU34">
            <v>0</v>
          </cell>
          <cell r="CV34">
            <v>0</v>
          </cell>
          <cell r="CW34">
            <v>0</v>
          </cell>
          <cell r="CX34">
            <v>0</v>
          </cell>
          <cell r="CZ34">
            <v>0</v>
          </cell>
          <cell r="DA34">
            <v>0</v>
          </cell>
          <cell r="DB34">
            <v>0</v>
          </cell>
          <cell r="DC34">
            <v>0</v>
          </cell>
          <cell r="DD34">
            <v>0</v>
          </cell>
          <cell r="DE34" t="str">
            <v>DESPESA</v>
          </cell>
          <cell r="DF34">
            <v>0</v>
          </cell>
          <cell r="DG34">
            <v>0</v>
          </cell>
          <cell r="DH34" t="str">
            <v>RECEITA</v>
          </cell>
        </row>
        <row r="35">
          <cell r="G35" t="str">
            <v>DISTRIBUIDORA</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Y35" t="str">
            <v>DISTRIBUIDORA</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BA35">
            <v>0</v>
          </cell>
          <cell r="BB35">
            <v>0</v>
          </cell>
          <cell r="BC35">
            <v>0</v>
          </cell>
          <cell r="BD35">
            <v>22</v>
          </cell>
          <cell r="BE35">
            <v>0</v>
          </cell>
          <cell r="BF35">
            <v>0</v>
          </cell>
          <cell r="BG35">
            <v>0</v>
          </cell>
          <cell r="BH35">
            <v>0</v>
          </cell>
          <cell r="BI35">
            <v>0</v>
          </cell>
          <cell r="BJ35">
            <v>0</v>
          </cell>
          <cell r="BK35">
            <v>0</v>
          </cell>
          <cell r="BL35">
            <v>0</v>
          </cell>
          <cell r="BM35">
            <v>0</v>
          </cell>
          <cell r="BO35">
            <v>0</v>
          </cell>
          <cell r="BP35">
            <v>0</v>
          </cell>
          <cell r="BQ35">
            <v>0</v>
          </cell>
          <cell r="BR35">
            <v>0</v>
          </cell>
          <cell r="BS35">
            <v>0</v>
          </cell>
          <cell r="BT35">
            <v>22</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L35">
            <v>0</v>
          </cell>
          <cell r="CM35">
            <v>0</v>
          </cell>
          <cell r="CN35">
            <v>0</v>
          </cell>
          <cell r="CO35">
            <v>2111</v>
          </cell>
        </row>
        <row r="36">
          <cell r="G36" t="str">
            <v xml:space="preserve">  - Despesa financeira - 3540.002/005</v>
          </cell>
          <cell r="H36">
            <v>60</v>
          </cell>
          <cell r="I36">
            <v>0</v>
          </cell>
          <cell r="J36">
            <v>93</v>
          </cell>
          <cell r="K36">
            <v>153</v>
          </cell>
          <cell r="L36">
            <v>229</v>
          </cell>
          <cell r="M36">
            <v>38</v>
          </cell>
          <cell r="N36">
            <v>0</v>
          </cell>
          <cell r="O36">
            <v>153</v>
          </cell>
          <cell r="P36">
            <v>0</v>
          </cell>
          <cell r="Q36">
            <v>0</v>
          </cell>
          <cell r="R36">
            <v>0</v>
          </cell>
          <cell r="S36">
            <v>153</v>
          </cell>
          <cell r="T36">
            <v>0</v>
          </cell>
          <cell r="U36">
            <v>0</v>
          </cell>
          <cell r="V36">
            <v>0</v>
          </cell>
          <cell r="W36">
            <v>153</v>
          </cell>
          <cell r="Y36" t="str">
            <v xml:space="preserve">  - Receita financeira - 3540.012/014</v>
          </cell>
          <cell r="Z36">
            <v>1511</v>
          </cell>
          <cell r="AA36">
            <v>966</v>
          </cell>
          <cell r="AB36">
            <v>1024</v>
          </cell>
          <cell r="AC36">
            <v>3501</v>
          </cell>
          <cell r="AD36">
            <v>0</v>
          </cell>
          <cell r="AE36">
            <v>0</v>
          </cell>
          <cell r="AF36">
            <v>0</v>
          </cell>
          <cell r="AG36">
            <v>3501</v>
          </cell>
          <cell r="AH36">
            <v>0</v>
          </cell>
          <cell r="AI36">
            <v>0</v>
          </cell>
          <cell r="AJ36">
            <v>0</v>
          </cell>
          <cell r="AK36">
            <v>3501</v>
          </cell>
          <cell r="AL36">
            <v>0</v>
          </cell>
          <cell r="AM36">
            <v>0</v>
          </cell>
          <cell r="AN36">
            <v>0</v>
          </cell>
          <cell r="AO36">
            <v>3501</v>
          </cell>
        </row>
        <row r="37">
          <cell r="G37" t="str">
            <v xml:space="preserve">  - Desp.variação cambial - 3541.012</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Y37" t="str">
            <v xml:space="preserve">  - Rec.var.cambial - 3542.012/015/022</v>
          </cell>
          <cell r="Z37">
            <v>985</v>
          </cell>
          <cell r="AA37">
            <v>526</v>
          </cell>
          <cell r="AB37">
            <v>403</v>
          </cell>
          <cell r="AC37">
            <v>1914</v>
          </cell>
          <cell r="AD37">
            <v>0</v>
          </cell>
          <cell r="AE37">
            <v>1</v>
          </cell>
          <cell r="AF37">
            <v>0</v>
          </cell>
          <cell r="AG37">
            <v>1914</v>
          </cell>
          <cell r="AH37">
            <v>0</v>
          </cell>
          <cell r="AI37">
            <v>0</v>
          </cell>
          <cell r="AJ37">
            <v>0</v>
          </cell>
          <cell r="AK37">
            <v>1914</v>
          </cell>
          <cell r="AL37">
            <v>0</v>
          </cell>
          <cell r="AM37">
            <v>0</v>
          </cell>
          <cell r="AN37">
            <v>0</v>
          </cell>
          <cell r="AO37">
            <v>1914</v>
          </cell>
        </row>
        <row r="38">
          <cell r="G38" t="str">
            <v xml:space="preserve">  - Desp.cor.monet. - 3541.002/022</v>
          </cell>
          <cell r="H38">
            <v>42</v>
          </cell>
          <cell r="I38">
            <v>17</v>
          </cell>
          <cell r="J38">
            <v>23</v>
          </cell>
          <cell r="K38">
            <v>82</v>
          </cell>
          <cell r="L38">
            <v>14</v>
          </cell>
          <cell r="M38">
            <v>2</v>
          </cell>
          <cell r="N38">
            <v>523</v>
          </cell>
          <cell r="O38">
            <v>82</v>
          </cell>
          <cell r="P38">
            <v>0</v>
          </cell>
          <cell r="Q38">
            <v>0</v>
          </cell>
          <cell r="R38">
            <v>0</v>
          </cell>
          <cell r="S38">
            <v>82</v>
          </cell>
          <cell r="T38">
            <v>0</v>
          </cell>
          <cell r="U38">
            <v>0</v>
          </cell>
          <cell r="V38">
            <v>0</v>
          </cell>
          <cell r="W38">
            <v>82</v>
          </cell>
          <cell r="Y38" t="str">
            <v xml:space="preserve">  - Rec.cor.monet. -  3542.002/004/025</v>
          </cell>
          <cell r="Z38">
            <v>1</v>
          </cell>
          <cell r="AA38">
            <v>1</v>
          </cell>
          <cell r="AB38">
            <v>1</v>
          </cell>
          <cell r="AC38">
            <v>3</v>
          </cell>
          <cell r="AD38">
            <v>369</v>
          </cell>
          <cell r="AE38">
            <v>1146</v>
          </cell>
          <cell r="AF38">
            <v>2081</v>
          </cell>
          <cell r="AG38">
            <v>3</v>
          </cell>
          <cell r="AH38">
            <v>0</v>
          </cell>
          <cell r="AI38">
            <v>0</v>
          </cell>
          <cell r="AJ38">
            <v>0</v>
          </cell>
          <cell r="AK38">
            <v>3</v>
          </cell>
          <cell r="AL38">
            <v>0</v>
          </cell>
          <cell r="AM38">
            <v>0</v>
          </cell>
          <cell r="AN38">
            <v>0</v>
          </cell>
          <cell r="AO38">
            <v>3</v>
          </cell>
          <cell r="BA38">
            <v>0</v>
          </cell>
          <cell r="BB38">
            <v>0</v>
          </cell>
          <cell r="BC38">
            <v>0</v>
          </cell>
          <cell r="BD38" t="str">
            <v>PAI</v>
          </cell>
          <cell r="BE38">
            <v>0</v>
          </cell>
          <cell r="BF38">
            <v>0</v>
          </cell>
          <cell r="BG38">
            <v>0</v>
          </cell>
          <cell r="BH38">
            <v>0</v>
          </cell>
          <cell r="BI38">
            <v>0</v>
          </cell>
          <cell r="BJ38">
            <v>0</v>
          </cell>
          <cell r="BK38">
            <v>0</v>
          </cell>
          <cell r="BL38">
            <v>0</v>
          </cell>
          <cell r="BM38">
            <v>0</v>
          </cell>
          <cell r="BO38">
            <v>0</v>
          </cell>
          <cell r="BP38">
            <v>0</v>
          </cell>
          <cell r="BQ38">
            <v>0</v>
          </cell>
          <cell r="BR38">
            <v>0</v>
          </cell>
          <cell r="BS38">
            <v>0</v>
          </cell>
          <cell r="BT38" t="str">
            <v>PAI</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L38">
            <v>0</v>
          </cell>
          <cell r="CM38">
            <v>0</v>
          </cell>
          <cell r="CN38">
            <v>0</v>
          </cell>
          <cell r="CO38" t="str">
            <v>PAI</v>
          </cell>
          <cell r="CP38">
            <v>0</v>
          </cell>
          <cell r="CQ38">
            <v>0</v>
          </cell>
          <cell r="CR38">
            <v>0</v>
          </cell>
          <cell r="CS38">
            <v>0</v>
          </cell>
          <cell r="CT38">
            <v>0</v>
          </cell>
          <cell r="CU38">
            <v>0</v>
          </cell>
          <cell r="CV38">
            <v>0</v>
          </cell>
          <cell r="CW38">
            <v>0</v>
          </cell>
          <cell r="CX38">
            <v>0</v>
          </cell>
          <cell r="CZ38">
            <v>0</v>
          </cell>
          <cell r="DA38">
            <v>0</v>
          </cell>
          <cell r="DB38">
            <v>0</v>
          </cell>
          <cell r="DC38">
            <v>0</v>
          </cell>
          <cell r="DD38">
            <v>0</v>
          </cell>
          <cell r="DE38" t="str">
            <v>PAI</v>
          </cell>
        </row>
        <row r="39">
          <cell r="G39" t="str">
            <v xml:space="preserve">  - Total</v>
          </cell>
          <cell r="H39">
            <v>102</v>
          </cell>
          <cell r="I39">
            <v>17</v>
          </cell>
          <cell r="J39">
            <v>116</v>
          </cell>
          <cell r="K39">
            <v>235</v>
          </cell>
          <cell r="L39">
            <v>0</v>
          </cell>
          <cell r="M39">
            <v>0</v>
          </cell>
          <cell r="N39">
            <v>0</v>
          </cell>
          <cell r="O39">
            <v>235</v>
          </cell>
          <cell r="P39">
            <v>0</v>
          </cell>
          <cell r="Q39">
            <v>0</v>
          </cell>
          <cell r="R39">
            <v>0</v>
          </cell>
          <cell r="S39">
            <v>235</v>
          </cell>
          <cell r="T39">
            <v>0</v>
          </cell>
          <cell r="U39">
            <v>0</v>
          </cell>
          <cell r="V39">
            <v>0</v>
          </cell>
          <cell r="W39">
            <v>235</v>
          </cell>
          <cell r="Y39" t="str">
            <v xml:space="preserve">  - Total</v>
          </cell>
          <cell r="Z39">
            <v>2497</v>
          </cell>
          <cell r="AA39">
            <v>1493</v>
          </cell>
          <cell r="AB39">
            <v>1428</v>
          </cell>
          <cell r="AC39">
            <v>5418</v>
          </cell>
          <cell r="AD39">
            <v>0</v>
          </cell>
          <cell r="AE39">
            <v>0</v>
          </cell>
          <cell r="AF39">
            <v>0</v>
          </cell>
          <cell r="AG39">
            <v>5418</v>
          </cell>
          <cell r="AH39">
            <v>0</v>
          </cell>
          <cell r="AI39">
            <v>0</v>
          </cell>
          <cell r="AJ39">
            <v>0</v>
          </cell>
          <cell r="AK39">
            <v>5418</v>
          </cell>
          <cell r="AL39">
            <v>0</v>
          </cell>
          <cell r="AM39">
            <v>0</v>
          </cell>
          <cell r="AN39">
            <v>0</v>
          </cell>
          <cell r="AO39">
            <v>5418</v>
          </cell>
          <cell r="BA39">
            <v>0</v>
          </cell>
          <cell r="BB39">
            <v>0</v>
          </cell>
          <cell r="BC39">
            <v>0</v>
          </cell>
          <cell r="BD39" t="str">
            <v>DESPESA</v>
          </cell>
          <cell r="BE39">
            <v>0</v>
          </cell>
          <cell r="BF39">
            <v>0</v>
          </cell>
          <cell r="BG39" t="str">
            <v>RECEITA</v>
          </cell>
          <cell r="BH39">
            <v>0</v>
          </cell>
          <cell r="BI39">
            <v>0</v>
          </cell>
          <cell r="BJ39">
            <v>0</v>
          </cell>
          <cell r="BK39">
            <v>0</v>
          </cell>
          <cell r="BL39">
            <v>0</v>
          </cell>
          <cell r="BM39">
            <v>0</v>
          </cell>
          <cell r="BO39">
            <v>0</v>
          </cell>
          <cell r="BP39">
            <v>0</v>
          </cell>
          <cell r="BQ39">
            <v>0</v>
          </cell>
          <cell r="BR39">
            <v>0</v>
          </cell>
          <cell r="BS39">
            <v>0</v>
          </cell>
          <cell r="BT39" t="str">
            <v>DESPESA</v>
          </cell>
          <cell r="BU39">
            <v>0</v>
          </cell>
          <cell r="BV39">
            <v>0</v>
          </cell>
          <cell r="BW39" t="str">
            <v>RECEITA</v>
          </cell>
          <cell r="BX39">
            <v>0</v>
          </cell>
          <cell r="BY39">
            <v>0</v>
          </cell>
          <cell r="BZ39">
            <v>0</v>
          </cell>
          <cell r="CA39">
            <v>0</v>
          </cell>
          <cell r="CB39">
            <v>0</v>
          </cell>
          <cell r="CC39">
            <v>0</v>
          </cell>
          <cell r="CD39">
            <v>0</v>
          </cell>
          <cell r="CE39">
            <v>0</v>
          </cell>
          <cell r="CF39">
            <v>0</v>
          </cell>
          <cell r="CG39">
            <v>0</v>
          </cell>
          <cell r="CH39">
            <v>0</v>
          </cell>
          <cell r="CI39">
            <v>0</v>
          </cell>
          <cell r="CL39">
            <v>0</v>
          </cell>
          <cell r="CM39">
            <v>0</v>
          </cell>
          <cell r="CN39">
            <v>0</v>
          </cell>
          <cell r="CO39" t="str">
            <v>DESPESA</v>
          </cell>
          <cell r="CP39">
            <v>0</v>
          </cell>
          <cell r="CQ39">
            <v>0</v>
          </cell>
          <cell r="CR39" t="str">
            <v>RECEITA</v>
          </cell>
          <cell r="CS39">
            <v>0</v>
          </cell>
          <cell r="CT39">
            <v>0</v>
          </cell>
          <cell r="CU39">
            <v>0</v>
          </cell>
          <cell r="CV39">
            <v>0</v>
          </cell>
          <cell r="CW39">
            <v>0</v>
          </cell>
          <cell r="CX39">
            <v>0</v>
          </cell>
          <cell r="CZ39">
            <v>0</v>
          </cell>
          <cell r="DA39">
            <v>0</v>
          </cell>
          <cell r="DB39">
            <v>0</v>
          </cell>
          <cell r="DC39">
            <v>0</v>
          </cell>
          <cell r="DD39">
            <v>0</v>
          </cell>
          <cell r="DE39" t="str">
            <v>DESPESA</v>
          </cell>
          <cell r="DF39">
            <v>0</v>
          </cell>
          <cell r="DG39">
            <v>0</v>
          </cell>
          <cell r="DH39" t="str">
            <v>RECEITA</v>
          </cell>
        </row>
        <row r="40">
          <cell r="BD40">
            <v>0</v>
          </cell>
          <cell r="BE40">
            <v>0</v>
          </cell>
          <cell r="BF40">
            <v>0</v>
          </cell>
          <cell r="BG40">
            <v>0</v>
          </cell>
          <cell r="BH40">
            <v>0</v>
          </cell>
          <cell r="BI40">
            <v>0</v>
          </cell>
          <cell r="BJ40">
            <v>0</v>
          </cell>
          <cell r="BK40">
            <v>0</v>
          </cell>
          <cell r="BL40">
            <v>0</v>
          </cell>
          <cell r="BM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L40">
            <v>0</v>
          </cell>
          <cell r="CM40">
            <v>0</v>
          </cell>
          <cell r="CN40">
            <v>0</v>
          </cell>
          <cell r="CO40">
            <v>0</v>
          </cell>
          <cell r="CP40">
            <v>0</v>
          </cell>
          <cell r="CQ40">
            <v>0</v>
          </cell>
          <cell r="CR40">
            <v>0</v>
          </cell>
          <cell r="CS40">
            <v>1699</v>
          </cell>
        </row>
        <row r="41">
          <cell r="G41" t="str">
            <v xml:space="preserve">    TOTAL</v>
          </cell>
          <cell r="H41">
            <v>11093</v>
          </cell>
          <cell r="I41">
            <v>10597</v>
          </cell>
          <cell r="J41">
            <v>8877</v>
          </cell>
          <cell r="K41">
            <v>30567</v>
          </cell>
          <cell r="L41">
            <v>0</v>
          </cell>
          <cell r="M41">
            <v>0</v>
          </cell>
          <cell r="N41">
            <v>0</v>
          </cell>
          <cell r="O41">
            <v>30567</v>
          </cell>
          <cell r="P41">
            <v>0</v>
          </cell>
          <cell r="Q41">
            <v>0</v>
          </cell>
          <cell r="R41">
            <v>0</v>
          </cell>
          <cell r="S41">
            <v>30567</v>
          </cell>
          <cell r="T41">
            <v>0</v>
          </cell>
          <cell r="U41">
            <v>0</v>
          </cell>
          <cell r="V41">
            <v>0</v>
          </cell>
          <cell r="W41">
            <v>30567</v>
          </cell>
          <cell r="Y41" t="str">
            <v xml:space="preserve">    TOTAL</v>
          </cell>
          <cell r="Z41">
            <v>9477</v>
          </cell>
          <cell r="AA41">
            <v>3287</v>
          </cell>
          <cell r="AB41">
            <v>4544</v>
          </cell>
          <cell r="AC41">
            <v>17308</v>
          </cell>
          <cell r="AD41">
            <v>0</v>
          </cell>
          <cell r="AE41">
            <v>0</v>
          </cell>
          <cell r="AF41">
            <v>0</v>
          </cell>
          <cell r="AG41">
            <v>17308</v>
          </cell>
          <cell r="AH41">
            <v>0</v>
          </cell>
          <cell r="AI41">
            <v>0</v>
          </cell>
          <cell r="AJ41">
            <v>0</v>
          </cell>
          <cell r="AK41">
            <v>17308</v>
          </cell>
          <cell r="AL41">
            <v>0</v>
          </cell>
          <cell r="AM41">
            <v>0</v>
          </cell>
          <cell r="AN41">
            <v>0</v>
          </cell>
          <cell r="AO41">
            <v>17308</v>
          </cell>
        </row>
        <row r="43">
          <cell r="I43" t="str">
            <v/>
          </cell>
          <cell r="T43" t="str">
            <v/>
          </cell>
          <cell r="AA43" t="str">
            <v/>
          </cell>
          <cell r="AL43" t="str">
            <v/>
          </cell>
          <cell r="BD43" t="str">
            <v>BR</v>
          </cell>
          <cell r="BE43">
            <v>0</v>
          </cell>
          <cell r="BF43">
            <v>0</v>
          </cell>
          <cell r="BG43">
            <v>0</v>
          </cell>
          <cell r="BH43">
            <v>0</v>
          </cell>
          <cell r="BI43">
            <v>0</v>
          </cell>
          <cell r="BJ43">
            <v>0</v>
          </cell>
          <cell r="BK43">
            <v>0</v>
          </cell>
          <cell r="BL43">
            <v>0</v>
          </cell>
          <cell r="BM43">
            <v>0</v>
          </cell>
          <cell r="BO43">
            <v>0</v>
          </cell>
          <cell r="BP43">
            <v>0</v>
          </cell>
          <cell r="BQ43">
            <v>0</v>
          </cell>
          <cell r="BR43">
            <v>0</v>
          </cell>
          <cell r="BS43">
            <v>0</v>
          </cell>
          <cell r="BT43" t="str">
            <v>BR</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L43">
            <v>0</v>
          </cell>
          <cell r="CM43">
            <v>0</v>
          </cell>
          <cell r="CN43">
            <v>0</v>
          </cell>
          <cell r="CO43" t="str">
            <v>BR</v>
          </cell>
          <cell r="CP43">
            <v>0</v>
          </cell>
          <cell r="CQ43">
            <v>0</v>
          </cell>
          <cell r="CR43">
            <v>0</v>
          </cell>
          <cell r="CS43">
            <v>0</v>
          </cell>
          <cell r="CT43">
            <v>0</v>
          </cell>
          <cell r="CU43">
            <v>0</v>
          </cell>
          <cell r="CV43">
            <v>0</v>
          </cell>
          <cell r="CW43">
            <v>0</v>
          </cell>
          <cell r="CX43">
            <v>0</v>
          </cell>
          <cell r="CZ43">
            <v>0</v>
          </cell>
          <cell r="DA43">
            <v>0</v>
          </cell>
          <cell r="DB43">
            <v>0</v>
          </cell>
          <cell r="DC43">
            <v>0</v>
          </cell>
          <cell r="DD43">
            <v>0</v>
          </cell>
          <cell r="DE43" t="str">
            <v>BR</v>
          </cell>
        </row>
        <row r="44">
          <cell r="G44" t="str">
            <v>CHECK</v>
          </cell>
          <cell r="H44">
            <v>11093</v>
          </cell>
          <cell r="I44">
            <v>10597</v>
          </cell>
          <cell r="J44">
            <v>8877</v>
          </cell>
          <cell r="K44">
            <v>30567</v>
          </cell>
          <cell r="L44">
            <v>10037</v>
          </cell>
          <cell r="M44">
            <v>9422</v>
          </cell>
          <cell r="N44">
            <v>12522</v>
          </cell>
          <cell r="O44">
            <v>30567</v>
          </cell>
          <cell r="P44">
            <v>0</v>
          </cell>
          <cell r="Q44">
            <v>0</v>
          </cell>
          <cell r="R44">
            <v>0</v>
          </cell>
          <cell r="S44">
            <v>30567</v>
          </cell>
          <cell r="T44">
            <v>0</v>
          </cell>
          <cell r="U44">
            <v>0</v>
          </cell>
          <cell r="V44">
            <v>0</v>
          </cell>
          <cell r="W44">
            <v>30567</v>
          </cell>
          <cell r="Y44" t="str">
            <v>CHECK</v>
          </cell>
          <cell r="Z44">
            <v>9477</v>
          </cell>
          <cell r="AA44">
            <v>3287</v>
          </cell>
          <cell r="AB44">
            <v>4544</v>
          </cell>
          <cell r="AC44">
            <v>17308</v>
          </cell>
          <cell r="AD44">
            <v>4842</v>
          </cell>
          <cell r="AE44">
            <v>6002</v>
          </cell>
          <cell r="AF44">
            <v>7668</v>
          </cell>
          <cell r="AG44">
            <v>17308</v>
          </cell>
          <cell r="AH44">
            <v>0</v>
          </cell>
          <cell r="AI44">
            <v>0</v>
          </cell>
          <cell r="AJ44">
            <v>0</v>
          </cell>
          <cell r="AK44">
            <v>17308</v>
          </cell>
          <cell r="AL44">
            <v>0</v>
          </cell>
          <cell r="AM44">
            <v>0</v>
          </cell>
          <cell r="AN44">
            <v>0</v>
          </cell>
          <cell r="AO44">
            <v>17308</v>
          </cell>
          <cell r="BA44">
            <v>0</v>
          </cell>
          <cell r="BB44">
            <v>0</v>
          </cell>
          <cell r="BC44">
            <v>0</v>
          </cell>
          <cell r="BD44" t="str">
            <v>DESPESA</v>
          </cell>
          <cell r="BE44">
            <v>0</v>
          </cell>
          <cell r="BF44">
            <v>0</v>
          </cell>
          <cell r="BG44" t="str">
            <v>RECEITA</v>
          </cell>
          <cell r="BH44">
            <v>0</v>
          </cell>
          <cell r="BI44">
            <v>0</v>
          </cell>
          <cell r="BJ44">
            <v>0</v>
          </cell>
          <cell r="BK44">
            <v>0</v>
          </cell>
          <cell r="BL44">
            <v>0</v>
          </cell>
          <cell r="BM44">
            <v>0</v>
          </cell>
          <cell r="BO44">
            <v>0</v>
          </cell>
          <cell r="BP44">
            <v>0</v>
          </cell>
          <cell r="BQ44">
            <v>0</v>
          </cell>
          <cell r="BR44">
            <v>0</v>
          </cell>
          <cell r="BS44">
            <v>0</v>
          </cell>
          <cell r="BT44" t="str">
            <v>DESPESA</v>
          </cell>
          <cell r="BU44">
            <v>0</v>
          </cell>
          <cell r="BV44">
            <v>0</v>
          </cell>
          <cell r="BW44" t="str">
            <v>RECEITA</v>
          </cell>
          <cell r="BX44">
            <v>0</v>
          </cell>
          <cell r="BY44">
            <v>0</v>
          </cell>
          <cell r="BZ44" t="str">
            <v>PERDA S/ATIVO MONET.</v>
          </cell>
          <cell r="CA44">
            <v>0</v>
          </cell>
          <cell r="CB44">
            <v>0</v>
          </cell>
          <cell r="CC44" t="str">
            <v>GANHO S/ PASS.MONET.</v>
          </cell>
          <cell r="CD44">
            <v>0</v>
          </cell>
          <cell r="CE44">
            <v>0</v>
          </cell>
          <cell r="CF44">
            <v>0</v>
          </cell>
          <cell r="CG44">
            <v>0</v>
          </cell>
          <cell r="CH44">
            <v>0</v>
          </cell>
          <cell r="CI44">
            <v>0</v>
          </cell>
          <cell r="CL44">
            <v>0</v>
          </cell>
          <cell r="CM44">
            <v>0</v>
          </cell>
          <cell r="CN44">
            <v>0</v>
          </cell>
          <cell r="CO44" t="str">
            <v>DESPESA</v>
          </cell>
          <cell r="CP44">
            <v>0</v>
          </cell>
          <cell r="CQ44">
            <v>0</v>
          </cell>
          <cell r="CR44" t="str">
            <v>RECEITA</v>
          </cell>
          <cell r="CS44">
            <v>0</v>
          </cell>
          <cell r="CT44">
            <v>0</v>
          </cell>
          <cell r="CU44">
            <v>0</v>
          </cell>
          <cell r="CV44">
            <v>0</v>
          </cell>
          <cell r="CW44">
            <v>0</v>
          </cell>
          <cell r="CX44">
            <v>0</v>
          </cell>
          <cell r="CZ44">
            <v>0</v>
          </cell>
          <cell r="DA44">
            <v>0</v>
          </cell>
          <cell r="DB44">
            <v>0</v>
          </cell>
          <cell r="DC44">
            <v>0</v>
          </cell>
          <cell r="DD44">
            <v>0</v>
          </cell>
          <cell r="DE44" t="str">
            <v>DESPESA</v>
          </cell>
          <cell r="DF44">
            <v>0</v>
          </cell>
          <cell r="DG44">
            <v>0</v>
          </cell>
          <cell r="DH44" t="str">
            <v>RECEITA</v>
          </cell>
          <cell r="DI44">
            <v>0</v>
          </cell>
          <cell r="DJ44">
            <v>0</v>
          </cell>
          <cell r="DK44" t="str">
            <v>PERDA S/ATIVO MONET.</v>
          </cell>
          <cell r="DL44">
            <v>0</v>
          </cell>
          <cell r="DM44">
            <v>0</v>
          </cell>
          <cell r="DN44" t="str">
            <v>GANHO S/ PASS.MONET.</v>
          </cell>
        </row>
        <row r="45">
          <cell r="I45" t="str">
            <v/>
          </cell>
          <cell r="AA45" t="str">
            <v/>
          </cell>
          <cell r="BD45">
            <v>5418</v>
          </cell>
          <cell r="BE45">
            <v>0</v>
          </cell>
          <cell r="BF45">
            <v>0</v>
          </cell>
          <cell r="BG45">
            <v>0</v>
          </cell>
          <cell r="BH45">
            <v>235</v>
          </cell>
          <cell r="BI45">
            <v>0</v>
          </cell>
          <cell r="BJ45">
            <v>0</v>
          </cell>
          <cell r="BK45">
            <v>0</v>
          </cell>
          <cell r="BL45">
            <v>0</v>
          </cell>
          <cell r="BM45">
            <v>0</v>
          </cell>
          <cell r="BO45">
            <v>0</v>
          </cell>
          <cell r="BP45">
            <v>0</v>
          </cell>
          <cell r="BQ45">
            <v>0</v>
          </cell>
          <cell r="BR45">
            <v>0</v>
          </cell>
          <cell r="BS45">
            <v>0</v>
          </cell>
          <cell r="BT45">
            <v>5454</v>
          </cell>
          <cell r="BU45">
            <v>0</v>
          </cell>
          <cell r="BV45">
            <v>0</v>
          </cell>
          <cell r="BW45">
            <v>0</v>
          </cell>
          <cell r="BX45">
            <v>236</v>
          </cell>
          <cell r="BY45">
            <v>0</v>
          </cell>
          <cell r="BZ45">
            <v>10579.864167239179</v>
          </cell>
          <cell r="CA45">
            <v>0</v>
          </cell>
          <cell r="CB45">
            <v>0</v>
          </cell>
          <cell r="CC45">
            <v>0</v>
          </cell>
          <cell r="CD45">
            <v>4376.2352091518378</v>
          </cell>
          <cell r="CE45">
            <v>0</v>
          </cell>
          <cell r="CF45">
            <v>0</v>
          </cell>
          <cell r="CG45">
            <v>0</v>
          </cell>
          <cell r="CH45">
            <v>0</v>
          </cell>
          <cell r="CI45">
            <v>0</v>
          </cell>
          <cell r="CL45">
            <v>0</v>
          </cell>
          <cell r="CM45">
            <v>0</v>
          </cell>
          <cell r="CN45">
            <v>0</v>
          </cell>
          <cell r="CO45">
            <v>1869</v>
          </cell>
          <cell r="CP45">
            <v>0</v>
          </cell>
          <cell r="CQ45">
            <v>0</v>
          </cell>
          <cell r="CR45">
            <v>0</v>
          </cell>
          <cell r="CS45">
            <v>69</v>
          </cell>
        </row>
        <row r="46">
          <cell r="G46" t="str">
            <v>Diferença</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Y46" t="str">
            <v>Diferença</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row>
        <row r="48">
          <cell r="BC48" t="str">
            <v>LANÇAMENTOS DE ELIMINAÇÃO NO CONSOLIDADO</v>
          </cell>
          <cell r="BD48">
            <v>0</v>
          </cell>
          <cell r="BE48">
            <v>0</v>
          </cell>
          <cell r="BF48">
            <v>0</v>
          </cell>
          <cell r="BG48">
            <v>0</v>
          </cell>
          <cell r="BH48">
            <v>0</v>
          </cell>
          <cell r="BI48">
            <v>0</v>
          </cell>
          <cell r="BJ48">
            <v>0</v>
          </cell>
          <cell r="BK48">
            <v>0</v>
          </cell>
          <cell r="BL48">
            <v>0</v>
          </cell>
          <cell r="BM48">
            <v>0</v>
          </cell>
          <cell r="BO48">
            <v>0</v>
          </cell>
          <cell r="BP48" t="str">
            <v>LANÇAMENTOS DE ELIMINAÇÃO NO CONSOLIDADO</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L48">
            <v>0</v>
          </cell>
          <cell r="CM48">
            <v>0</v>
          </cell>
          <cell r="CN48" t="str">
            <v>LANÇAMENTOS DE ELIMINAÇÃO NO CONSOLIDADO</v>
          </cell>
          <cell r="CO48">
            <v>0</v>
          </cell>
          <cell r="CP48">
            <v>0</v>
          </cell>
          <cell r="CQ48">
            <v>0</v>
          </cell>
          <cell r="CR48">
            <v>0</v>
          </cell>
          <cell r="CS48">
            <v>0</v>
          </cell>
          <cell r="CT48">
            <v>0</v>
          </cell>
          <cell r="CU48">
            <v>0</v>
          </cell>
          <cell r="CV48">
            <v>0</v>
          </cell>
          <cell r="CW48">
            <v>0</v>
          </cell>
          <cell r="CX48">
            <v>0</v>
          </cell>
          <cell r="CZ48">
            <v>0</v>
          </cell>
          <cell r="DA48" t="str">
            <v>LANÇAMENTOS DE ELIMINAÇÃO NO CONSOLIDADO</v>
          </cell>
        </row>
        <row r="49">
          <cell r="BB49" t="str">
            <v>CONSOLIDADO</v>
          </cell>
          <cell r="BC49">
            <v>0</v>
          </cell>
          <cell r="BD49">
            <v>0</v>
          </cell>
          <cell r="BE49">
            <v>0</v>
          </cell>
          <cell r="BF49">
            <v>0</v>
          </cell>
          <cell r="BG49">
            <v>0</v>
          </cell>
          <cell r="BH49">
            <v>0</v>
          </cell>
          <cell r="BI49">
            <v>0</v>
          </cell>
          <cell r="BJ49">
            <v>0</v>
          </cell>
          <cell r="BK49">
            <v>0</v>
          </cell>
          <cell r="BL49">
            <v>0</v>
          </cell>
          <cell r="BM49">
            <v>0</v>
          </cell>
          <cell r="BO49">
            <v>0</v>
          </cell>
          <cell r="BP49" t="str">
            <v>CONSOLIDADO</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L49">
            <v>0</v>
          </cell>
          <cell r="CM49" t="str">
            <v>CONSOLIDADO</v>
          </cell>
          <cell r="CN49">
            <v>0</v>
          </cell>
          <cell r="CO49">
            <v>0</v>
          </cell>
          <cell r="CP49">
            <v>0</v>
          </cell>
          <cell r="CQ49">
            <v>0</v>
          </cell>
          <cell r="CR49">
            <v>0</v>
          </cell>
          <cell r="CS49">
            <v>0</v>
          </cell>
          <cell r="CT49">
            <v>0</v>
          </cell>
          <cell r="CU49">
            <v>0</v>
          </cell>
          <cell r="CV49">
            <v>0</v>
          </cell>
          <cell r="CW49">
            <v>0</v>
          </cell>
          <cell r="CX49">
            <v>0</v>
          </cell>
          <cell r="CZ49">
            <v>0</v>
          </cell>
          <cell r="DA49">
            <v>0</v>
          </cell>
          <cell r="DB49" t="str">
            <v>CONSOLIDADO</v>
          </cell>
        </row>
        <row r="50">
          <cell r="G50" t="str">
            <v>RESULTADO DE OPERAÇÕES COM EMPRESAS VINCULADAS - DESPESAS</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Y50" t="str">
            <v>RESULTADO DE OPERAÇÕES COM EMPRESAS VINCULADAS - RECEITAS</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BA50">
            <v>0</v>
          </cell>
          <cell r="BB50">
            <v>0</v>
          </cell>
          <cell r="BC50">
            <v>0</v>
          </cell>
          <cell r="BD50" t="str">
            <v>DESPESA</v>
          </cell>
          <cell r="BE50">
            <v>0</v>
          </cell>
          <cell r="BF50">
            <v>0</v>
          </cell>
          <cell r="BG50" t="str">
            <v>RECEITA</v>
          </cell>
          <cell r="BH50">
            <v>0</v>
          </cell>
          <cell r="BI50">
            <v>0</v>
          </cell>
          <cell r="BJ50">
            <v>0</v>
          </cell>
          <cell r="BK50" t="str">
            <v>GANHO/PERDA</v>
          </cell>
          <cell r="BL50">
            <v>0</v>
          </cell>
          <cell r="BM50">
            <v>0</v>
          </cell>
          <cell r="BO50">
            <v>0</v>
          </cell>
          <cell r="BP50">
            <v>0</v>
          </cell>
          <cell r="BQ50">
            <v>0</v>
          </cell>
          <cell r="BR50">
            <v>0</v>
          </cell>
          <cell r="BS50" t="str">
            <v>DESPESA</v>
          </cell>
          <cell r="BT50">
            <v>0</v>
          </cell>
          <cell r="BU50">
            <v>0</v>
          </cell>
          <cell r="BV50">
            <v>0</v>
          </cell>
          <cell r="BW50">
            <v>0</v>
          </cell>
          <cell r="BX50">
            <v>0</v>
          </cell>
          <cell r="BY50">
            <v>0</v>
          </cell>
          <cell r="BZ50" t="str">
            <v>RECEITA</v>
          </cell>
          <cell r="CA50">
            <v>0</v>
          </cell>
          <cell r="CB50">
            <v>0</v>
          </cell>
          <cell r="CC50">
            <v>0</v>
          </cell>
          <cell r="CD50" t="str">
            <v>GANHO/PERDA</v>
          </cell>
          <cell r="CE50">
            <v>0</v>
          </cell>
          <cell r="CF50">
            <v>0</v>
          </cell>
          <cell r="CG50">
            <v>0</v>
          </cell>
          <cell r="CH50">
            <v>0</v>
          </cell>
          <cell r="CI50">
            <v>0</v>
          </cell>
          <cell r="CL50">
            <v>0</v>
          </cell>
          <cell r="CM50">
            <v>0</v>
          </cell>
          <cell r="CN50">
            <v>0</v>
          </cell>
          <cell r="CO50" t="str">
            <v>DESPESA</v>
          </cell>
          <cell r="CP50">
            <v>0</v>
          </cell>
          <cell r="CQ50">
            <v>0</v>
          </cell>
          <cell r="CR50" t="str">
            <v>RECEITA</v>
          </cell>
          <cell r="CS50">
            <v>0</v>
          </cell>
          <cell r="CT50">
            <v>0</v>
          </cell>
          <cell r="CU50">
            <v>0</v>
          </cell>
          <cell r="CV50" t="str">
            <v>GANHO/PERDA</v>
          </cell>
          <cell r="CW50">
            <v>0</v>
          </cell>
          <cell r="CX50">
            <v>0</v>
          </cell>
          <cell r="CZ50">
            <v>0</v>
          </cell>
          <cell r="DA50">
            <v>0</v>
          </cell>
          <cell r="DB50">
            <v>0</v>
          </cell>
          <cell r="DC50">
            <v>0</v>
          </cell>
          <cell r="DD50" t="str">
            <v>DESPESA</v>
          </cell>
          <cell r="DE50">
            <v>0</v>
          </cell>
          <cell r="DF50">
            <v>0</v>
          </cell>
          <cell r="DG50">
            <v>0</v>
          </cell>
          <cell r="DH50">
            <v>0</v>
          </cell>
          <cell r="DI50">
            <v>0</v>
          </cell>
          <cell r="DJ50">
            <v>0</v>
          </cell>
          <cell r="DK50" t="str">
            <v>RECEITA</v>
          </cell>
          <cell r="DL50">
            <v>0</v>
          </cell>
          <cell r="DM50">
            <v>0</v>
          </cell>
          <cell r="DN50">
            <v>0</v>
          </cell>
          <cell r="DO50" t="str">
            <v>GANHO/PERDA</v>
          </cell>
        </row>
        <row r="51">
          <cell r="BB51" t="str">
            <v>PETROBRAS</v>
          </cell>
          <cell r="BC51">
            <v>0</v>
          </cell>
          <cell r="BD51">
            <v>0</v>
          </cell>
          <cell r="BE51">
            <v>16345</v>
          </cell>
          <cell r="BF51">
            <v>0</v>
          </cell>
          <cell r="BG51">
            <v>5617</v>
          </cell>
          <cell r="BH51">
            <v>0</v>
          </cell>
          <cell r="BI51">
            <v>0</v>
          </cell>
          <cell r="BJ51" t="str">
            <v>VC - EXTERIOR</v>
          </cell>
          <cell r="BK51">
            <v>14222</v>
          </cell>
          <cell r="BL51">
            <v>11691</v>
          </cell>
          <cell r="BM51">
            <v>0</v>
          </cell>
          <cell r="BO51">
            <v>0</v>
          </cell>
          <cell r="BP51">
            <v>0</v>
          </cell>
          <cell r="BQ51" t="str">
            <v>PETROBRAS</v>
          </cell>
          <cell r="BR51">
            <v>0</v>
          </cell>
          <cell r="BS51">
            <v>0</v>
          </cell>
          <cell r="BT51">
            <v>16434</v>
          </cell>
          <cell r="BU51">
            <v>0</v>
          </cell>
          <cell r="BV51">
            <v>0</v>
          </cell>
          <cell r="BW51">
            <v>0</v>
          </cell>
          <cell r="BX51">
            <v>0</v>
          </cell>
          <cell r="BY51">
            <v>0</v>
          </cell>
          <cell r="BZ51">
            <v>5670</v>
          </cell>
          <cell r="CA51">
            <v>0</v>
          </cell>
          <cell r="CB51" t="str">
            <v>VC - EXTERIOR</v>
          </cell>
          <cell r="CC51">
            <v>0</v>
          </cell>
          <cell r="CD51">
            <v>14307</v>
          </cell>
          <cell r="CE51">
            <v>11762</v>
          </cell>
          <cell r="CF51">
            <v>0</v>
          </cell>
          <cell r="CG51">
            <v>0</v>
          </cell>
          <cell r="CH51">
            <v>0</v>
          </cell>
          <cell r="CI51">
            <v>0</v>
          </cell>
          <cell r="CL51">
            <v>0</v>
          </cell>
          <cell r="CM51" t="str">
            <v>PETROBRAS</v>
          </cell>
          <cell r="CN51">
            <v>0</v>
          </cell>
          <cell r="CO51">
            <v>0</v>
          </cell>
          <cell r="CP51">
            <v>16345</v>
          </cell>
          <cell r="CQ51">
            <v>0</v>
          </cell>
          <cell r="CR51">
            <v>5617</v>
          </cell>
          <cell r="CS51">
            <v>0</v>
          </cell>
          <cell r="CT51">
            <v>0</v>
          </cell>
          <cell r="CU51" t="str">
            <v>VC - EXTERIOR</v>
          </cell>
          <cell r="CV51">
            <v>14222</v>
          </cell>
          <cell r="CW51">
            <v>11691</v>
          </cell>
          <cell r="CX51">
            <v>0</v>
          </cell>
          <cell r="CZ51">
            <v>0</v>
          </cell>
          <cell r="DA51">
            <v>0</v>
          </cell>
          <cell r="DB51" t="str">
            <v>PETROBRAS</v>
          </cell>
          <cell r="DC51">
            <v>0</v>
          </cell>
          <cell r="DD51">
            <v>0</v>
          </cell>
          <cell r="DE51">
            <v>16434</v>
          </cell>
          <cell r="DF51">
            <v>0</v>
          </cell>
          <cell r="DG51">
            <v>0</v>
          </cell>
          <cell r="DH51">
            <v>0</v>
          </cell>
          <cell r="DI51">
            <v>0</v>
          </cell>
          <cell r="DJ51">
            <v>0</v>
          </cell>
          <cell r="DK51">
            <v>5670</v>
          </cell>
          <cell r="DL51">
            <v>0</v>
          </cell>
          <cell r="DM51" t="str">
            <v>VC - EXTERIOR</v>
          </cell>
          <cell r="DN51">
            <v>0</v>
          </cell>
          <cell r="DO51">
            <v>14307</v>
          </cell>
          <cell r="DP51">
            <v>11762</v>
          </cell>
        </row>
        <row r="52">
          <cell r="G52" t="str">
            <v>PELA CORREÇÃO INTEGRAL</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Y52" t="str">
            <v>PELA CORREÇÃO INTEGRAL</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BA52">
            <v>0</v>
          </cell>
          <cell r="BB52" t="str">
            <v>PETROQUISA</v>
          </cell>
          <cell r="BC52">
            <v>0</v>
          </cell>
          <cell r="BD52">
            <v>0</v>
          </cell>
          <cell r="BE52">
            <v>0</v>
          </cell>
          <cell r="BF52">
            <v>0</v>
          </cell>
          <cell r="BG52">
            <v>16086</v>
          </cell>
          <cell r="BH52">
            <v>0</v>
          </cell>
          <cell r="BI52">
            <v>0</v>
          </cell>
          <cell r="BJ52">
            <v>0</v>
          </cell>
          <cell r="BK52">
            <v>0</v>
          </cell>
          <cell r="BL52">
            <v>0</v>
          </cell>
          <cell r="BM52">
            <v>0</v>
          </cell>
          <cell r="BO52">
            <v>0</v>
          </cell>
          <cell r="BP52">
            <v>0</v>
          </cell>
          <cell r="BQ52" t="str">
            <v>PETROQUISA</v>
          </cell>
          <cell r="BR52">
            <v>0</v>
          </cell>
          <cell r="BS52">
            <v>0</v>
          </cell>
          <cell r="BT52">
            <v>0</v>
          </cell>
          <cell r="BU52">
            <v>0</v>
          </cell>
          <cell r="BV52">
            <v>0</v>
          </cell>
          <cell r="BW52">
            <v>0</v>
          </cell>
          <cell r="BX52">
            <v>0</v>
          </cell>
          <cell r="BY52">
            <v>0</v>
          </cell>
          <cell r="BZ52">
            <v>16174</v>
          </cell>
          <cell r="CA52">
            <v>0</v>
          </cell>
          <cell r="CB52" t="str">
            <v>GANHO/PERDA AT.e</v>
          </cell>
          <cell r="CC52">
            <v>0</v>
          </cell>
          <cell r="CD52">
            <v>0</v>
          </cell>
          <cell r="CE52">
            <v>0</v>
          </cell>
          <cell r="CF52">
            <v>0</v>
          </cell>
          <cell r="CG52">
            <v>0</v>
          </cell>
          <cell r="CH52">
            <v>0</v>
          </cell>
          <cell r="CI52">
            <v>0</v>
          </cell>
          <cell r="CL52">
            <v>0</v>
          </cell>
          <cell r="CM52" t="str">
            <v>PETROQUISA</v>
          </cell>
          <cell r="CN52">
            <v>0</v>
          </cell>
          <cell r="CO52">
            <v>0</v>
          </cell>
          <cell r="CP52">
            <v>0</v>
          </cell>
          <cell r="CQ52">
            <v>0</v>
          </cell>
          <cell r="CR52">
            <v>16086</v>
          </cell>
          <cell r="CS52">
            <v>0</v>
          </cell>
          <cell r="CT52">
            <v>0</v>
          </cell>
          <cell r="CU52">
            <v>0</v>
          </cell>
          <cell r="CV52">
            <v>0</v>
          </cell>
          <cell r="CW52">
            <v>0</v>
          </cell>
          <cell r="CX52">
            <v>0</v>
          </cell>
          <cell r="CZ52">
            <v>0</v>
          </cell>
          <cell r="DA52">
            <v>0</v>
          </cell>
          <cell r="DB52" t="str">
            <v>PETROQUISA</v>
          </cell>
          <cell r="DC52">
            <v>0</v>
          </cell>
          <cell r="DD52">
            <v>0</v>
          </cell>
          <cell r="DE52">
            <v>0</v>
          </cell>
          <cell r="DF52">
            <v>0</v>
          </cell>
          <cell r="DG52">
            <v>0</v>
          </cell>
          <cell r="DH52">
            <v>0</v>
          </cell>
          <cell r="DI52">
            <v>0</v>
          </cell>
          <cell r="DJ52">
            <v>0</v>
          </cell>
          <cell r="DK52">
            <v>0</v>
          </cell>
          <cell r="DL52">
            <v>0</v>
          </cell>
          <cell r="DM52" t="str">
            <v>GANHO/PERDA AT.e</v>
          </cell>
        </row>
        <row r="53">
          <cell r="BB53" t="str">
            <v>PETROFÉRTIL</v>
          </cell>
          <cell r="BC53">
            <v>0</v>
          </cell>
          <cell r="BD53">
            <v>0</v>
          </cell>
          <cell r="BE53">
            <v>29</v>
          </cell>
          <cell r="BF53">
            <v>0</v>
          </cell>
          <cell r="BG53">
            <v>24</v>
          </cell>
          <cell r="BH53">
            <v>0</v>
          </cell>
          <cell r="BI53">
            <v>0</v>
          </cell>
          <cell r="BJ53">
            <v>0</v>
          </cell>
          <cell r="BK53">
            <v>0</v>
          </cell>
          <cell r="BL53">
            <v>0</v>
          </cell>
          <cell r="BM53">
            <v>0</v>
          </cell>
          <cell r="BO53">
            <v>0</v>
          </cell>
          <cell r="BP53">
            <v>0</v>
          </cell>
          <cell r="BQ53" t="str">
            <v>PETROFÉRTIL</v>
          </cell>
          <cell r="BR53">
            <v>0</v>
          </cell>
          <cell r="BS53">
            <v>0</v>
          </cell>
          <cell r="BT53">
            <v>46</v>
          </cell>
          <cell r="BU53">
            <v>0</v>
          </cell>
          <cell r="BV53">
            <v>0</v>
          </cell>
          <cell r="BW53">
            <v>0</v>
          </cell>
          <cell r="BX53">
            <v>0</v>
          </cell>
          <cell r="BY53">
            <v>0</v>
          </cell>
          <cell r="BZ53">
            <v>24</v>
          </cell>
          <cell r="CA53">
            <v>0</v>
          </cell>
          <cell r="CB53" t="str">
            <v>PASS-EXT.</v>
          </cell>
          <cell r="CC53">
            <v>0</v>
          </cell>
          <cell r="CD53">
            <v>8673.7647908481631</v>
          </cell>
          <cell r="CE53">
            <v>9102.1358327608195</v>
          </cell>
          <cell r="CF53">
            <v>0</v>
          </cell>
          <cell r="CG53">
            <v>0</v>
          </cell>
          <cell r="CH53">
            <v>0</v>
          </cell>
          <cell r="CI53">
            <v>0</v>
          </cell>
          <cell r="CL53">
            <v>0</v>
          </cell>
          <cell r="CM53" t="str">
            <v>PETROFÉRTIL</v>
          </cell>
          <cell r="CN53">
            <v>0</v>
          </cell>
          <cell r="CO53">
            <v>0</v>
          </cell>
          <cell r="CP53">
            <v>29</v>
          </cell>
          <cell r="CQ53">
            <v>0</v>
          </cell>
          <cell r="CR53">
            <v>25</v>
          </cell>
          <cell r="CS53">
            <v>0</v>
          </cell>
          <cell r="CT53">
            <v>0</v>
          </cell>
          <cell r="CU53">
            <v>0</v>
          </cell>
          <cell r="CV53">
            <v>0</v>
          </cell>
          <cell r="CW53">
            <v>0</v>
          </cell>
          <cell r="CX53">
            <v>0</v>
          </cell>
          <cell r="CZ53">
            <v>0</v>
          </cell>
          <cell r="DA53">
            <v>0</v>
          </cell>
          <cell r="DB53" t="str">
            <v>PETROFÉRTIL</v>
          </cell>
          <cell r="DC53">
            <v>0</v>
          </cell>
          <cell r="DD53">
            <v>0</v>
          </cell>
          <cell r="DE53">
            <v>0</v>
          </cell>
          <cell r="DF53">
            <v>0</v>
          </cell>
          <cell r="DG53">
            <v>0</v>
          </cell>
          <cell r="DH53">
            <v>0</v>
          </cell>
          <cell r="DI53">
            <v>0</v>
          </cell>
          <cell r="DJ53">
            <v>0</v>
          </cell>
          <cell r="DK53">
            <v>0</v>
          </cell>
          <cell r="DL53">
            <v>0</v>
          </cell>
          <cell r="DM53" t="str">
            <v>PASS-EXT.</v>
          </cell>
          <cell r="DN53">
            <v>0</v>
          </cell>
          <cell r="DO53">
            <v>8673.7647908481631</v>
          </cell>
          <cell r="DP53">
            <v>9102.1358327608195</v>
          </cell>
        </row>
        <row r="54">
          <cell r="G54" t="str">
            <v xml:space="preserve"> CONTAS</v>
          </cell>
          <cell r="H54">
            <v>0</v>
          </cell>
          <cell r="I54">
            <v>0</v>
          </cell>
          <cell r="J54">
            <v>0</v>
          </cell>
          <cell r="K54">
            <v>0</v>
          </cell>
          <cell r="L54">
            <v>0</v>
          </cell>
          <cell r="M54">
            <v>0</v>
          </cell>
          <cell r="N54">
            <v>0</v>
          </cell>
          <cell r="O54">
            <v>0</v>
          </cell>
          <cell r="P54" t="str">
            <v/>
          </cell>
          <cell r="Q54" t="str">
            <v/>
          </cell>
          <cell r="R54" t="str">
            <v/>
          </cell>
          <cell r="S54">
            <v>0</v>
          </cell>
          <cell r="T54" t="str">
            <v/>
          </cell>
          <cell r="U54" t="str">
            <v/>
          </cell>
          <cell r="V54" t="str">
            <v/>
          </cell>
          <cell r="W54">
            <v>0</v>
          </cell>
          <cell r="Y54" t="str">
            <v xml:space="preserve"> CONTAS</v>
          </cell>
          <cell r="Z54">
            <v>0</v>
          </cell>
          <cell r="AA54">
            <v>0</v>
          </cell>
          <cell r="AB54">
            <v>0</v>
          </cell>
          <cell r="AC54">
            <v>0</v>
          </cell>
          <cell r="AD54">
            <v>0</v>
          </cell>
          <cell r="AE54">
            <v>0</v>
          </cell>
          <cell r="AF54">
            <v>0</v>
          </cell>
          <cell r="AG54">
            <v>0</v>
          </cell>
          <cell r="AH54" t="str">
            <v/>
          </cell>
          <cell r="AI54" t="str">
            <v/>
          </cell>
          <cell r="AJ54" t="str">
            <v/>
          </cell>
          <cell r="AK54">
            <v>0</v>
          </cell>
          <cell r="AL54" t="str">
            <v/>
          </cell>
          <cell r="AM54" t="str">
            <v/>
          </cell>
          <cell r="AN54" t="str">
            <v/>
          </cell>
          <cell r="AO54">
            <v>0</v>
          </cell>
          <cell r="BA54">
            <v>0</v>
          </cell>
          <cell r="BB54" t="str">
            <v>BRASPETRO</v>
          </cell>
          <cell r="BC54">
            <v>0</v>
          </cell>
          <cell r="BD54">
            <v>0</v>
          </cell>
          <cell r="BE54">
            <v>148</v>
          </cell>
          <cell r="BF54">
            <v>0</v>
          </cell>
          <cell r="BG54">
            <v>0</v>
          </cell>
          <cell r="BH54">
            <v>0</v>
          </cell>
          <cell r="BI54">
            <v>0</v>
          </cell>
          <cell r="BJ54">
            <v>0</v>
          </cell>
          <cell r="BK54">
            <v>0</v>
          </cell>
          <cell r="BL54">
            <v>0</v>
          </cell>
          <cell r="BM54">
            <v>0</v>
          </cell>
          <cell r="BO54">
            <v>0</v>
          </cell>
          <cell r="BP54">
            <v>0</v>
          </cell>
          <cell r="BQ54" t="str">
            <v>BRASPETRO</v>
          </cell>
          <cell r="BR54">
            <v>0</v>
          </cell>
          <cell r="BS54">
            <v>0</v>
          </cell>
          <cell r="BT54">
            <v>148</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L54">
            <v>0</v>
          </cell>
          <cell r="CM54" t="str">
            <v>BRASPETRO</v>
          </cell>
          <cell r="CN54">
            <v>0</v>
          </cell>
          <cell r="CO54">
            <v>0</v>
          </cell>
          <cell r="CP54">
            <v>73</v>
          </cell>
          <cell r="CQ54">
            <v>0</v>
          </cell>
          <cell r="CR54">
            <v>102</v>
          </cell>
          <cell r="CS54">
            <v>0</v>
          </cell>
          <cell r="CT54">
            <v>0</v>
          </cell>
          <cell r="CU54">
            <v>0</v>
          </cell>
          <cell r="CV54">
            <v>0</v>
          </cell>
          <cell r="CW54">
            <v>0</v>
          </cell>
          <cell r="CX54">
            <v>0</v>
          </cell>
          <cell r="CZ54">
            <v>0</v>
          </cell>
          <cell r="DA54">
            <v>0</v>
          </cell>
          <cell r="DB54" t="str">
            <v>BRASPETRO</v>
          </cell>
          <cell r="DC54">
            <v>0</v>
          </cell>
          <cell r="DD54">
            <v>0</v>
          </cell>
          <cell r="DE54">
            <v>0</v>
          </cell>
          <cell r="DF54">
            <v>0</v>
          </cell>
          <cell r="DG54">
            <v>0</v>
          </cell>
          <cell r="DH54">
            <v>0</v>
          </cell>
          <cell r="DI54">
            <v>0</v>
          </cell>
          <cell r="DJ54">
            <v>0</v>
          </cell>
          <cell r="DK54">
            <v>0</v>
          </cell>
        </row>
        <row r="55">
          <cell r="G55">
            <v>3540</v>
          </cell>
          <cell r="H55" t="str">
            <v>TOTAL</v>
          </cell>
          <cell r="I55">
            <v>0</v>
          </cell>
          <cell r="J55">
            <v>0</v>
          </cell>
          <cell r="K55">
            <v>0</v>
          </cell>
          <cell r="L55">
            <v>0</v>
          </cell>
          <cell r="M55">
            <v>0</v>
          </cell>
          <cell r="N55">
            <v>0</v>
          </cell>
          <cell r="O55">
            <v>0</v>
          </cell>
          <cell r="P55" t="str">
            <v/>
          </cell>
          <cell r="Q55" t="str">
            <v/>
          </cell>
          <cell r="R55" t="str">
            <v/>
          </cell>
          <cell r="S55">
            <v>0</v>
          </cell>
          <cell r="T55" t="str">
            <v/>
          </cell>
          <cell r="U55" t="str">
            <v/>
          </cell>
          <cell r="V55" t="str">
            <v/>
          </cell>
          <cell r="W55" t="str">
            <v>TOTAL</v>
          </cell>
          <cell r="Y55">
            <v>3540</v>
          </cell>
          <cell r="Z55" t="str">
            <v>TOTAL</v>
          </cell>
          <cell r="AA55">
            <v>0</v>
          </cell>
          <cell r="AB55">
            <v>0</v>
          </cell>
          <cell r="AC55">
            <v>0</v>
          </cell>
          <cell r="AD55">
            <v>0</v>
          </cell>
          <cell r="AE55">
            <v>0</v>
          </cell>
          <cell r="AF55">
            <v>0</v>
          </cell>
          <cell r="AG55">
            <v>0</v>
          </cell>
          <cell r="AH55" t="str">
            <v/>
          </cell>
          <cell r="AI55" t="str">
            <v/>
          </cell>
          <cell r="AJ55" t="str">
            <v/>
          </cell>
          <cell r="AK55">
            <v>0</v>
          </cell>
          <cell r="AL55" t="str">
            <v/>
          </cell>
          <cell r="AM55" t="str">
            <v/>
          </cell>
          <cell r="AN55" t="str">
            <v/>
          </cell>
          <cell r="AO55" t="str">
            <v>TOTAL</v>
          </cell>
          <cell r="BA55">
            <v>0</v>
          </cell>
          <cell r="BB55" t="str">
            <v>BRASOIL</v>
          </cell>
          <cell r="BC55">
            <v>0</v>
          </cell>
          <cell r="BD55">
            <v>0</v>
          </cell>
          <cell r="BE55">
            <v>22</v>
          </cell>
          <cell r="BF55">
            <v>0</v>
          </cell>
          <cell r="BG55">
            <v>0</v>
          </cell>
          <cell r="BH55">
            <v>0</v>
          </cell>
          <cell r="BI55">
            <v>0</v>
          </cell>
          <cell r="BJ55">
            <v>0</v>
          </cell>
          <cell r="BK55">
            <v>0</v>
          </cell>
          <cell r="BL55">
            <v>0</v>
          </cell>
          <cell r="BM55">
            <v>0</v>
          </cell>
          <cell r="BO55">
            <v>0</v>
          </cell>
          <cell r="BP55">
            <v>0</v>
          </cell>
          <cell r="BQ55" t="str">
            <v>BRASOIL</v>
          </cell>
          <cell r="BR55">
            <v>0</v>
          </cell>
          <cell r="BS55">
            <v>0</v>
          </cell>
          <cell r="BT55">
            <v>22</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L55">
            <v>0</v>
          </cell>
          <cell r="CM55" t="str">
            <v>BRASOIL</v>
          </cell>
          <cell r="CN55">
            <v>0</v>
          </cell>
          <cell r="CO55">
            <v>0</v>
          </cell>
          <cell r="CP55">
            <v>2111</v>
          </cell>
          <cell r="CQ55">
            <v>0</v>
          </cell>
          <cell r="CR55">
            <v>0</v>
          </cell>
          <cell r="CS55">
            <v>0</v>
          </cell>
          <cell r="CT55">
            <v>0</v>
          </cell>
          <cell r="CU55">
            <v>0</v>
          </cell>
          <cell r="CV55">
            <v>0</v>
          </cell>
          <cell r="CW55">
            <v>0</v>
          </cell>
          <cell r="CX55">
            <v>0</v>
          </cell>
          <cell r="CZ55">
            <v>0</v>
          </cell>
          <cell r="DA55">
            <v>0</v>
          </cell>
          <cell r="DB55" t="str">
            <v>BRASOIL</v>
          </cell>
          <cell r="DC55">
            <v>0</v>
          </cell>
          <cell r="DD55">
            <v>0</v>
          </cell>
          <cell r="DE55">
            <v>0</v>
          </cell>
          <cell r="DF55">
            <v>0</v>
          </cell>
          <cell r="DG55">
            <v>0</v>
          </cell>
          <cell r="DH55">
            <v>0</v>
          </cell>
          <cell r="DI55">
            <v>0</v>
          </cell>
          <cell r="DJ55">
            <v>0</v>
          </cell>
          <cell r="DK55">
            <v>0</v>
          </cell>
        </row>
        <row r="56">
          <cell r="G56">
            <v>3541</v>
          </cell>
          <cell r="H56" t="str">
            <v>JAN</v>
          </cell>
          <cell r="I56" t="str">
            <v>FEV</v>
          </cell>
          <cell r="J56" t="str">
            <v>MAR</v>
          </cell>
          <cell r="K56" t="str">
            <v>ACUMULADO</v>
          </cell>
          <cell r="L56" t="str">
            <v>ABR</v>
          </cell>
          <cell r="M56" t="str">
            <v>MAI</v>
          </cell>
          <cell r="N56" t="str">
            <v>JUN</v>
          </cell>
          <cell r="O56" t="str">
            <v>ACUMULADO</v>
          </cell>
          <cell r="P56" t="str">
            <v>JUL</v>
          </cell>
          <cell r="Q56" t="str">
            <v>AGO</v>
          </cell>
          <cell r="R56" t="str">
            <v>SET</v>
          </cell>
          <cell r="S56" t="str">
            <v>ACUMULADO</v>
          </cell>
          <cell r="T56" t="str">
            <v>OUT</v>
          </cell>
          <cell r="U56" t="str">
            <v>NOV</v>
          </cell>
          <cell r="V56" t="str">
            <v>DEZ</v>
          </cell>
          <cell r="W56" t="str">
            <v>ACUMULADO</v>
          </cell>
          <cell r="Y56">
            <v>3541</v>
          </cell>
          <cell r="Z56" t="str">
            <v>JAN</v>
          </cell>
          <cell r="AA56" t="str">
            <v>FEV</v>
          </cell>
          <cell r="AB56" t="str">
            <v>MAR</v>
          </cell>
          <cell r="AC56" t="str">
            <v>ACUMULADO</v>
          </cell>
          <cell r="AD56" t="str">
            <v>ABR</v>
          </cell>
          <cell r="AE56" t="str">
            <v>MAI</v>
          </cell>
          <cell r="AF56" t="str">
            <v>JUN</v>
          </cell>
          <cell r="AG56" t="str">
            <v>ACUMULADO</v>
          </cell>
          <cell r="AH56" t="str">
            <v>JUL</v>
          </cell>
          <cell r="AI56" t="str">
            <v>AGO</v>
          </cell>
          <cell r="AJ56" t="str">
            <v>SET</v>
          </cell>
          <cell r="AK56" t="str">
            <v>ACUMULADO</v>
          </cell>
          <cell r="AL56" t="str">
            <v>OUT</v>
          </cell>
          <cell r="AM56" t="str">
            <v>NOV</v>
          </cell>
          <cell r="AN56" t="str">
            <v>DEZ</v>
          </cell>
          <cell r="AO56" t="str">
            <v>ACUMULADO</v>
          </cell>
          <cell r="BA56">
            <v>0</v>
          </cell>
          <cell r="BB56" t="str">
            <v>PAI</v>
          </cell>
          <cell r="BC56">
            <v>0</v>
          </cell>
          <cell r="BD56">
            <v>0</v>
          </cell>
          <cell r="BE56">
            <v>0</v>
          </cell>
          <cell r="BF56">
            <v>0</v>
          </cell>
          <cell r="BG56">
            <v>0</v>
          </cell>
          <cell r="BH56">
            <v>0</v>
          </cell>
          <cell r="BI56">
            <v>0</v>
          </cell>
          <cell r="BJ56">
            <v>0</v>
          </cell>
          <cell r="BK56">
            <v>0</v>
          </cell>
          <cell r="BL56">
            <v>0</v>
          </cell>
          <cell r="BM56">
            <v>0</v>
          </cell>
          <cell r="BO56">
            <v>0</v>
          </cell>
          <cell r="BP56">
            <v>0</v>
          </cell>
          <cell r="BQ56" t="str">
            <v>PAI</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L56">
            <v>0</v>
          </cell>
          <cell r="CM56" t="str">
            <v>PAI</v>
          </cell>
          <cell r="CN56">
            <v>0</v>
          </cell>
          <cell r="CO56">
            <v>0</v>
          </cell>
          <cell r="CP56">
            <v>0</v>
          </cell>
          <cell r="CQ56">
            <v>0</v>
          </cell>
          <cell r="CR56">
            <v>1699</v>
          </cell>
          <cell r="CS56">
            <v>0</v>
          </cell>
          <cell r="CT56">
            <v>0</v>
          </cell>
          <cell r="CU56">
            <v>0</v>
          </cell>
          <cell r="CV56">
            <v>0</v>
          </cell>
          <cell r="CW56">
            <v>0</v>
          </cell>
          <cell r="CX56">
            <v>0</v>
          </cell>
          <cell r="CZ56">
            <v>0</v>
          </cell>
          <cell r="DA56">
            <v>0</v>
          </cell>
          <cell r="DB56" t="str">
            <v>PAI</v>
          </cell>
          <cell r="DC56">
            <v>0</v>
          </cell>
          <cell r="DD56">
            <v>0</v>
          </cell>
          <cell r="DE56">
            <v>0</v>
          </cell>
          <cell r="DF56">
            <v>0</v>
          </cell>
          <cell r="DG56">
            <v>0</v>
          </cell>
          <cell r="DH56">
            <v>0</v>
          </cell>
          <cell r="DI56">
            <v>0</v>
          </cell>
          <cell r="DJ56">
            <v>0</v>
          </cell>
          <cell r="DK56">
            <v>0</v>
          </cell>
        </row>
        <row r="57">
          <cell r="BB57" t="str">
            <v>BR</v>
          </cell>
          <cell r="BC57">
            <v>0</v>
          </cell>
          <cell r="BD57">
            <v>0</v>
          </cell>
          <cell r="BE57">
            <v>5418</v>
          </cell>
          <cell r="BF57">
            <v>0</v>
          </cell>
          <cell r="BG57">
            <v>235</v>
          </cell>
          <cell r="BH57">
            <v>0</v>
          </cell>
          <cell r="BI57">
            <v>0</v>
          </cell>
          <cell r="BJ57">
            <v>0</v>
          </cell>
          <cell r="BK57">
            <v>0</v>
          </cell>
          <cell r="BL57">
            <v>0</v>
          </cell>
          <cell r="BM57">
            <v>0</v>
          </cell>
          <cell r="BO57">
            <v>0</v>
          </cell>
          <cell r="BP57">
            <v>0</v>
          </cell>
          <cell r="BQ57" t="str">
            <v>BR</v>
          </cell>
          <cell r="BR57">
            <v>0</v>
          </cell>
          <cell r="BS57">
            <v>0</v>
          </cell>
          <cell r="BT57">
            <v>5454</v>
          </cell>
          <cell r="BU57">
            <v>0</v>
          </cell>
          <cell r="BV57">
            <v>0</v>
          </cell>
          <cell r="BW57">
            <v>0</v>
          </cell>
          <cell r="BX57">
            <v>0</v>
          </cell>
          <cell r="BY57">
            <v>0</v>
          </cell>
          <cell r="BZ57">
            <v>236</v>
          </cell>
          <cell r="CA57">
            <v>0</v>
          </cell>
          <cell r="CB57">
            <v>0</v>
          </cell>
          <cell r="CC57">
            <v>0</v>
          </cell>
          <cell r="CD57">
            <v>0</v>
          </cell>
          <cell r="CE57">
            <v>0</v>
          </cell>
          <cell r="CF57">
            <v>0</v>
          </cell>
          <cell r="CG57">
            <v>0</v>
          </cell>
          <cell r="CH57">
            <v>0</v>
          </cell>
          <cell r="CI57">
            <v>0</v>
          </cell>
          <cell r="CL57">
            <v>0</v>
          </cell>
          <cell r="CM57" t="str">
            <v>BR</v>
          </cell>
          <cell r="CN57">
            <v>0</v>
          </cell>
          <cell r="CO57">
            <v>0</v>
          </cell>
          <cell r="CP57">
            <v>1869</v>
          </cell>
          <cell r="CQ57">
            <v>0</v>
          </cell>
          <cell r="CR57">
            <v>69</v>
          </cell>
          <cell r="CS57">
            <v>0</v>
          </cell>
          <cell r="CT57">
            <v>0</v>
          </cell>
          <cell r="CU57">
            <v>0</v>
          </cell>
          <cell r="CV57">
            <v>0</v>
          </cell>
          <cell r="CW57">
            <v>0</v>
          </cell>
          <cell r="CX57">
            <v>0</v>
          </cell>
          <cell r="CZ57">
            <v>0</v>
          </cell>
          <cell r="DA57">
            <v>0</v>
          </cell>
          <cell r="DB57" t="str">
            <v>BR</v>
          </cell>
          <cell r="DC57">
            <v>0</v>
          </cell>
          <cell r="DD57">
            <v>0</v>
          </cell>
          <cell r="DE57">
            <v>0</v>
          </cell>
          <cell r="DF57">
            <v>0</v>
          </cell>
          <cell r="DG57">
            <v>0</v>
          </cell>
          <cell r="DH57">
            <v>0</v>
          </cell>
          <cell r="DI57">
            <v>0</v>
          </cell>
          <cell r="DJ57">
            <v>0</v>
          </cell>
          <cell r="DK57">
            <v>0</v>
          </cell>
        </row>
        <row r="58">
          <cell r="G58" t="str">
            <v>PETROQUISA</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Y58" t="str">
            <v>PETROQUISA</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BA58">
            <v>0</v>
          </cell>
          <cell r="BB58" t="str">
            <v>VC - EXTERIOR</v>
          </cell>
          <cell r="BC58">
            <v>0</v>
          </cell>
          <cell r="BD58">
            <v>0</v>
          </cell>
          <cell r="BE58">
            <v>14222</v>
          </cell>
          <cell r="BF58">
            <v>0</v>
          </cell>
          <cell r="BG58">
            <v>11691</v>
          </cell>
          <cell r="BH58">
            <v>0</v>
          </cell>
          <cell r="BI58">
            <v>0</v>
          </cell>
          <cell r="BJ58">
            <v>0</v>
          </cell>
          <cell r="BK58">
            <v>0</v>
          </cell>
          <cell r="BL58">
            <v>0</v>
          </cell>
          <cell r="BM58">
            <v>0</v>
          </cell>
          <cell r="BO58">
            <v>0</v>
          </cell>
          <cell r="BP58">
            <v>0</v>
          </cell>
          <cell r="BQ58" t="str">
            <v>VC - EXTERIOR</v>
          </cell>
          <cell r="BR58">
            <v>0</v>
          </cell>
          <cell r="BS58">
            <v>0</v>
          </cell>
          <cell r="BT58">
            <v>14307</v>
          </cell>
          <cell r="BU58">
            <v>0</v>
          </cell>
          <cell r="BV58">
            <v>0</v>
          </cell>
          <cell r="BW58">
            <v>0</v>
          </cell>
          <cell r="BX58">
            <v>0</v>
          </cell>
          <cell r="BY58">
            <v>0</v>
          </cell>
          <cell r="BZ58">
            <v>11762</v>
          </cell>
          <cell r="CA58">
            <v>0</v>
          </cell>
          <cell r="CB58">
            <v>0</v>
          </cell>
          <cell r="CC58">
            <v>0</v>
          </cell>
          <cell r="CD58">
            <v>0</v>
          </cell>
          <cell r="CE58">
            <v>0</v>
          </cell>
          <cell r="CF58">
            <v>0</v>
          </cell>
          <cell r="CG58">
            <v>0</v>
          </cell>
          <cell r="CH58">
            <v>0</v>
          </cell>
          <cell r="CI58">
            <v>0</v>
          </cell>
          <cell r="CL58">
            <v>0</v>
          </cell>
          <cell r="CM58" t="str">
            <v>VC - EXTERIOR</v>
          </cell>
          <cell r="CN58">
            <v>0</v>
          </cell>
          <cell r="CO58">
            <v>0</v>
          </cell>
          <cell r="CP58">
            <v>14222</v>
          </cell>
          <cell r="CQ58">
            <v>0</v>
          </cell>
          <cell r="CR58">
            <v>11691</v>
          </cell>
          <cell r="CS58">
            <v>0</v>
          </cell>
          <cell r="CT58">
            <v>0</v>
          </cell>
          <cell r="CU58">
            <v>0</v>
          </cell>
          <cell r="CV58">
            <v>0</v>
          </cell>
          <cell r="CW58">
            <v>0</v>
          </cell>
          <cell r="CX58">
            <v>0</v>
          </cell>
          <cell r="CZ58">
            <v>0</v>
          </cell>
          <cell r="DA58">
            <v>0</v>
          </cell>
          <cell r="DB58" t="str">
            <v>VC - EXTERIOR</v>
          </cell>
          <cell r="DC58">
            <v>0</v>
          </cell>
          <cell r="DD58">
            <v>0</v>
          </cell>
          <cell r="DE58">
            <v>14307</v>
          </cell>
          <cell r="DF58">
            <v>0</v>
          </cell>
          <cell r="DG58">
            <v>0</v>
          </cell>
          <cell r="DH58">
            <v>0</v>
          </cell>
          <cell r="DI58">
            <v>0</v>
          </cell>
          <cell r="DJ58">
            <v>0</v>
          </cell>
          <cell r="DK58">
            <v>11762</v>
          </cell>
        </row>
        <row r="59">
          <cell r="G59" t="str">
            <v xml:space="preserve">  - Despesa financeira - 3540.002/005</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Y59" t="str">
            <v xml:space="preserve">  - Receita financeira - 3540.012/014</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BA59">
            <v>0</v>
          </cell>
          <cell r="BB59">
            <v>0</v>
          </cell>
          <cell r="BC59">
            <v>0</v>
          </cell>
          <cell r="BD59">
            <v>0</v>
          </cell>
          <cell r="BE59">
            <v>36184</v>
          </cell>
          <cell r="BF59">
            <v>0</v>
          </cell>
          <cell r="BG59">
            <v>33653</v>
          </cell>
          <cell r="BH59">
            <v>0</v>
          </cell>
          <cell r="BI59">
            <v>0</v>
          </cell>
          <cell r="BJ59">
            <v>0</v>
          </cell>
          <cell r="BK59">
            <v>0</v>
          </cell>
          <cell r="BL59">
            <v>-2531</v>
          </cell>
          <cell r="BM59">
            <v>0</v>
          </cell>
          <cell r="BO59">
            <v>0</v>
          </cell>
          <cell r="BP59">
            <v>0</v>
          </cell>
          <cell r="BQ59" t="str">
            <v>PERDA AT.MONET-PAÍS</v>
          </cell>
          <cell r="BR59">
            <v>0</v>
          </cell>
          <cell r="BS59">
            <v>4376.2352091518378</v>
          </cell>
          <cell r="BT59">
            <v>0</v>
          </cell>
          <cell r="BU59">
            <v>0</v>
          </cell>
          <cell r="BV59">
            <v>0</v>
          </cell>
          <cell r="BW59" t="str">
            <v>GANHO PASS.MONET-PAÍS</v>
          </cell>
          <cell r="BX59">
            <v>0</v>
          </cell>
          <cell r="BY59">
            <v>0</v>
          </cell>
          <cell r="BZ59">
            <v>0</v>
          </cell>
          <cell r="CA59">
            <v>10579.864167239179</v>
          </cell>
          <cell r="CB59">
            <v>0</v>
          </cell>
          <cell r="CC59">
            <v>0</v>
          </cell>
          <cell r="CD59">
            <v>0</v>
          </cell>
          <cell r="CE59">
            <v>0</v>
          </cell>
          <cell r="CF59">
            <v>0</v>
          </cell>
          <cell r="CG59">
            <v>0</v>
          </cell>
          <cell r="CH59">
            <v>0</v>
          </cell>
          <cell r="CI59">
            <v>0</v>
          </cell>
          <cell r="CL59">
            <v>0</v>
          </cell>
          <cell r="CM59">
            <v>0</v>
          </cell>
          <cell r="CN59">
            <v>0</v>
          </cell>
          <cell r="CO59">
            <v>0</v>
          </cell>
          <cell r="CP59">
            <v>34649</v>
          </cell>
          <cell r="CQ59">
            <v>0</v>
          </cell>
          <cell r="CR59">
            <v>35289</v>
          </cell>
          <cell r="CS59">
            <v>0</v>
          </cell>
          <cell r="CT59">
            <v>0</v>
          </cell>
          <cell r="CU59">
            <v>0</v>
          </cell>
          <cell r="CV59">
            <v>0</v>
          </cell>
          <cell r="CW59">
            <v>-2531</v>
          </cell>
          <cell r="CX59">
            <v>0</v>
          </cell>
          <cell r="CZ59">
            <v>0</v>
          </cell>
          <cell r="DA59">
            <v>0</v>
          </cell>
          <cell r="DB59" t="str">
            <v>PERDA AT.MONET-PAÍS</v>
          </cell>
          <cell r="DC59">
            <v>0</v>
          </cell>
          <cell r="DD59">
            <v>0</v>
          </cell>
          <cell r="DE59">
            <v>4143.2352091518378</v>
          </cell>
          <cell r="DF59" t="str">
            <v>GANHO PASS.MONET-PAÍS</v>
          </cell>
          <cell r="DG59">
            <v>0</v>
          </cell>
          <cell r="DH59">
            <v>0</v>
          </cell>
          <cell r="DI59">
            <v>0</v>
          </cell>
          <cell r="DJ59">
            <v>0</v>
          </cell>
          <cell r="DK59">
            <v>10460.864167239179</v>
          </cell>
        </row>
        <row r="60">
          <cell r="G60" t="str">
            <v xml:space="preserve">  - Desp.variação cambial - 3541.012</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Y60" t="str">
            <v xml:space="preserve">  - Rec.var.cambial - 3542.012/015/022</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BA60">
            <v>0</v>
          </cell>
          <cell r="BB60">
            <v>0</v>
          </cell>
          <cell r="BC60">
            <v>0</v>
          </cell>
          <cell r="BD60">
            <v>0</v>
          </cell>
          <cell r="BE60">
            <v>0</v>
          </cell>
          <cell r="BF60">
            <v>0</v>
          </cell>
          <cell r="BG60">
            <v>0</v>
          </cell>
          <cell r="BH60">
            <v>0</v>
          </cell>
          <cell r="BI60">
            <v>0</v>
          </cell>
          <cell r="BJ60">
            <v>0</v>
          </cell>
          <cell r="BK60">
            <v>0</v>
          </cell>
          <cell r="BL60">
            <v>0</v>
          </cell>
          <cell r="BM60">
            <v>0</v>
          </cell>
          <cell r="BO60">
            <v>0</v>
          </cell>
          <cell r="BP60">
            <v>0</v>
          </cell>
          <cell r="BQ60" t="str">
            <v>PERDA AT.MONET.-BRASP</v>
          </cell>
          <cell r="BR60">
            <v>0</v>
          </cell>
          <cell r="BS60">
            <v>10579.864167239179</v>
          </cell>
          <cell r="BT60">
            <v>0</v>
          </cell>
          <cell r="BU60">
            <v>0</v>
          </cell>
          <cell r="BV60">
            <v>0</v>
          </cell>
          <cell r="BW60" t="str">
            <v>GANHO PASS.AT.MONET.-BRASP</v>
          </cell>
          <cell r="BX60">
            <v>0</v>
          </cell>
          <cell r="BY60">
            <v>0</v>
          </cell>
          <cell r="BZ60">
            <v>0</v>
          </cell>
          <cell r="CA60">
            <v>4376.2352091518378</v>
          </cell>
          <cell r="CB60">
            <v>0</v>
          </cell>
          <cell r="CC60">
            <v>0</v>
          </cell>
          <cell r="CD60">
            <v>0</v>
          </cell>
          <cell r="CE60">
            <v>0</v>
          </cell>
          <cell r="CF60">
            <v>0</v>
          </cell>
          <cell r="CG60">
            <v>0</v>
          </cell>
          <cell r="CH60">
            <v>0</v>
          </cell>
          <cell r="CI60">
            <v>0</v>
          </cell>
          <cell r="CL60">
            <v>0</v>
          </cell>
          <cell r="CM60">
            <v>0</v>
          </cell>
          <cell r="CN60">
            <v>0</v>
          </cell>
          <cell r="CO60">
            <v>0</v>
          </cell>
          <cell r="CP60">
            <v>0</v>
          </cell>
          <cell r="CQ60">
            <v>0</v>
          </cell>
          <cell r="CR60">
            <v>0</v>
          </cell>
          <cell r="CS60">
            <v>0</v>
          </cell>
          <cell r="CT60">
            <v>0</v>
          </cell>
          <cell r="CU60">
            <v>0</v>
          </cell>
          <cell r="CV60">
            <v>0</v>
          </cell>
          <cell r="CW60">
            <v>0</v>
          </cell>
          <cell r="CX60">
            <v>0</v>
          </cell>
          <cell r="CZ60">
            <v>0</v>
          </cell>
          <cell r="DA60">
            <v>0</v>
          </cell>
          <cell r="DB60" t="str">
            <v>PERDA AT.MONET.-BRASP</v>
          </cell>
          <cell r="DC60">
            <v>0</v>
          </cell>
          <cell r="DD60">
            <v>0</v>
          </cell>
          <cell r="DE60">
            <v>0</v>
          </cell>
          <cell r="DF60" t="str">
            <v>GANHO PASS.AT.MONET.-BRASP</v>
          </cell>
          <cell r="DG60">
            <v>0</v>
          </cell>
          <cell r="DH60">
            <v>0</v>
          </cell>
          <cell r="DI60">
            <v>0</v>
          </cell>
          <cell r="DJ60">
            <v>0</v>
          </cell>
          <cell r="DK60">
            <v>0</v>
          </cell>
        </row>
        <row r="61">
          <cell r="G61" t="str">
            <v xml:space="preserve">  - Desp.cor.monet. - 3541.002/022</v>
          </cell>
          <cell r="H61">
            <v>5690</v>
          </cell>
          <cell r="I61">
            <v>5231</v>
          </cell>
          <cell r="J61">
            <v>5253</v>
          </cell>
          <cell r="K61">
            <v>16174</v>
          </cell>
          <cell r="L61">
            <v>0</v>
          </cell>
          <cell r="M61">
            <v>0</v>
          </cell>
          <cell r="N61">
            <v>0</v>
          </cell>
          <cell r="O61">
            <v>16174</v>
          </cell>
          <cell r="P61">
            <v>0</v>
          </cell>
          <cell r="Q61">
            <v>0</v>
          </cell>
          <cell r="R61">
            <v>0</v>
          </cell>
          <cell r="S61">
            <v>16174</v>
          </cell>
          <cell r="T61">
            <v>0</v>
          </cell>
          <cell r="U61">
            <v>0</v>
          </cell>
          <cell r="V61">
            <v>0</v>
          </cell>
          <cell r="W61">
            <v>16174</v>
          </cell>
          <cell r="Y61" t="str">
            <v xml:space="preserve">  - Rec.cor.monet. -  3542.002/004/025</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BA61">
            <v>0</v>
          </cell>
          <cell r="BB61">
            <v>0</v>
          </cell>
          <cell r="BC61">
            <v>0</v>
          </cell>
          <cell r="BD61">
            <v>0</v>
          </cell>
          <cell r="BE61">
            <v>0</v>
          </cell>
          <cell r="BF61">
            <v>0</v>
          </cell>
          <cell r="BG61">
            <v>0</v>
          </cell>
          <cell r="BH61">
            <v>0</v>
          </cell>
          <cell r="BI61">
            <v>0</v>
          </cell>
          <cell r="BJ61">
            <v>0</v>
          </cell>
          <cell r="BK61">
            <v>0</v>
          </cell>
          <cell r="BL61">
            <v>0</v>
          </cell>
          <cell r="BM61">
            <v>0</v>
          </cell>
          <cell r="BO61">
            <v>0</v>
          </cell>
          <cell r="BP61">
            <v>0</v>
          </cell>
          <cell r="BQ61" t="str">
            <v>PERDA AT.MONET.-EXTERIOR</v>
          </cell>
          <cell r="BR61">
            <v>0</v>
          </cell>
          <cell r="BS61">
            <v>9102.1358327608195</v>
          </cell>
          <cell r="BT61">
            <v>0</v>
          </cell>
          <cell r="BU61">
            <v>0</v>
          </cell>
          <cell r="BV61">
            <v>0</v>
          </cell>
          <cell r="BW61" t="str">
            <v>GANHO PASS.-EXTERIOR</v>
          </cell>
          <cell r="BX61">
            <v>0</v>
          </cell>
          <cell r="BY61">
            <v>0</v>
          </cell>
          <cell r="BZ61">
            <v>0</v>
          </cell>
          <cell r="CA61">
            <v>8673.7647908481631</v>
          </cell>
          <cell r="CB61">
            <v>0</v>
          </cell>
          <cell r="CC61">
            <v>0</v>
          </cell>
          <cell r="CD61">
            <v>0</v>
          </cell>
          <cell r="CE61">
            <v>0</v>
          </cell>
          <cell r="CF61">
            <v>0</v>
          </cell>
          <cell r="CG61">
            <v>0</v>
          </cell>
          <cell r="CH61">
            <v>0</v>
          </cell>
          <cell r="CI61">
            <v>0</v>
          </cell>
          <cell r="CL61">
            <v>0</v>
          </cell>
          <cell r="CM61">
            <v>0</v>
          </cell>
          <cell r="CN61">
            <v>0</v>
          </cell>
          <cell r="CO61">
            <v>0</v>
          </cell>
          <cell r="CP61">
            <v>0</v>
          </cell>
          <cell r="CQ61">
            <v>0</v>
          </cell>
          <cell r="CR61">
            <v>0</v>
          </cell>
          <cell r="CS61">
            <v>0</v>
          </cell>
          <cell r="CT61">
            <v>0</v>
          </cell>
          <cell r="CU61">
            <v>0</v>
          </cell>
          <cell r="CV61">
            <v>0</v>
          </cell>
          <cell r="CW61">
            <v>0</v>
          </cell>
          <cell r="CX61">
            <v>0</v>
          </cell>
          <cell r="CZ61">
            <v>0</v>
          </cell>
          <cell r="DA61">
            <v>0</v>
          </cell>
          <cell r="DB61" t="str">
            <v>PERDA AT.MONET.-BR</v>
          </cell>
          <cell r="DC61">
            <v>0</v>
          </cell>
          <cell r="DD61">
            <v>0</v>
          </cell>
          <cell r="DE61">
            <v>0</v>
          </cell>
          <cell r="DF61" t="str">
            <v>GANHO PASS.AT.MONET.-BR</v>
          </cell>
          <cell r="DG61">
            <v>0</v>
          </cell>
          <cell r="DH61">
            <v>0</v>
          </cell>
          <cell r="DI61">
            <v>0</v>
          </cell>
          <cell r="DJ61">
            <v>0</v>
          </cell>
          <cell r="DK61">
            <v>0</v>
          </cell>
        </row>
        <row r="62">
          <cell r="G62" t="str">
            <v xml:space="preserve">  - Total</v>
          </cell>
          <cell r="H62">
            <v>5690</v>
          </cell>
          <cell r="I62">
            <v>5231</v>
          </cell>
          <cell r="J62">
            <v>5253</v>
          </cell>
          <cell r="K62">
            <v>16174</v>
          </cell>
          <cell r="L62">
            <v>0</v>
          </cell>
          <cell r="M62">
            <v>0</v>
          </cell>
          <cell r="N62">
            <v>0</v>
          </cell>
          <cell r="O62">
            <v>16174</v>
          </cell>
          <cell r="P62">
            <v>0</v>
          </cell>
          <cell r="Q62">
            <v>0</v>
          </cell>
          <cell r="R62">
            <v>0</v>
          </cell>
          <cell r="S62">
            <v>16174</v>
          </cell>
          <cell r="T62">
            <v>0</v>
          </cell>
          <cell r="U62">
            <v>0</v>
          </cell>
          <cell r="V62">
            <v>0</v>
          </cell>
          <cell r="W62">
            <v>16174</v>
          </cell>
          <cell r="Y62" t="str">
            <v xml:space="preserve">  - Total</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BA62">
            <v>0</v>
          </cell>
          <cell r="BB62" t="str">
            <v>RESUMO DOS LANÇAMENTOS DE ELIMINAÇÃO NO CONSOLIDADO</v>
          </cell>
          <cell r="BC62">
            <v>0</v>
          </cell>
          <cell r="BD62">
            <v>0</v>
          </cell>
          <cell r="BE62">
            <v>0</v>
          </cell>
          <cell r="BF62">
            <v>0</v>
          </cell>
          <cell r="BG62">
            <v>0</v>
          </cell>
          <cell r="BH62">
            <v>0</v>
          </cell>
          <cell r="BI62">
            <v>0</v>
          </cell>
          <cell r="BJ62">
            <v>0</v>
          </cell>
          <cell r="BK62">
            <v>0</v>
          </cell>
          <cell r="BL62">
            <v>0</v>
          </cell>
          <cell r="BM62">
            <v>0</v>
          </cell>
          <cell r="BO62">
            <v>0</v>
          </cell>
          <cell r="BP62">
            <v>0</v>
          </cell>
          <cell r="BQ62">
            <v>0</v>
          </cell>
          <cell r="BR62">
            <v>0</v>
          </cell>
          <cell r="BS62">
            <v>0</v>
          </cell>
          <cell r="BT62">
            <v>12352.764790848167</v>
          </cell>
          <cell r="BU62">
            <v>0</v>
          </cell>
          <cell r="BV62">
            <v>0</v>
          </cell>
          <cell r="BW62">
            <v>0</v>
          </cell>
          <cell r="BX62">
            <v>0</v>
          </cell>
          <cell r="BY62">
            <v>0</v>
          </cell>
          <cell r="BZ62">
            <v>10236.135832760821</v>
          </cell>
          <cell r="CA62">
            <v>0</v>
          </cell>
          <cell r="CB62">
            <v>0</v>
          </cell>
          <cell r="CC62">
            <v>0</v>
          </cell>
          <cell r="CD62">
            <v>22980.764790848163</v>
          </cell>
          <cell r="CE62">
            <v>20864.135832760818</v>
          </cell>
          <cell r="CF62">
            <v>0</v>
          </cell>
          <cell r="CG62">
            <v>0</v>
          </cell>
          <cell r="CH62">
            <v>0</v>
          </cell>
          <cell r="CI62">
            <v>0</v>
          </cell>
          <cell r="CL62">
            <v>0</v>
          </cell>
          <cell r="CM62" t="str">
            <v>RESUMO DOS LANÇAMENTOS DE ELIMINAÇÃO NO CONSOLIDADO</v>
          </cell>
          <cell r="CN62">
            <v>0</v>
          </cell>
          <cell r="CO62">
            <v>0</v>
          </cell>
          <cell r="CP62">
            <v>0</v>
          </cell>
          <cell r="CQ62">
            <v>0</v>
          </cell>
          <cell r="CR62">
            <v>0</v>
          </cell>
          <cell r="CS62">
            <v>0</v>
          </cell>
          <cell r="CT62">
            <v>0</v>
          </cell>
          <cell r="CU62">
            <v>0</v>
          </cell>
          <cell r="CV62">
            <v>0</v>
          </cell>
          <cell r="CW62">
            <v>0</v>
          </cell>
          <cell r="CX62">
            <v>0</v>
          </cell>
          <cell r="CZ62">
            <v>0</v>
          </cell>
          <cell r="DA62">
            <v>0</v>
          </cell>
          <cell r="DB62" t="str">
            <v>PERDA AT.MONET.-PETROF</v>
          </cell>
          <cell r="DC62">
            <v>0</v>
          </cell>
          <cell r="DD62">
            <v>0</v>
          </cell>
          <cell r="DE62">
            <v>0</v>
          </cell>
          <cell r="DF62" t="str">
            <v>GANHO PASS.AT.MONET.-PETROF</v>
          </cell>
          <cell r="DG62">
            <v>0</v>
          </cell>
          <cell r="DH62">
            <v>0</v>
          </cell>
          <cell r="DI62">
            <v>0</v>
          </cell>
          <cell r="DJ62">
            <v>0</v>
          </cell>
          <cell r="DK62">
            <v>0</v>
          </cell>
        </row>
        <row r="63">
          <cell r="G63" t="str">
            <v>PETROFERTIL</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Y63" t="str">
            <v>PETROFERTIL</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BA63">
            <v>0</v>
          </cell>
          <cell r="BB63">
            <v>0</v>
          </cell>
          <cell r="BC63">
            <v>0</v>
          </cell>
          <cell r="BD63">
            <v>0</v>
          </cell>
          <cell r="BE63">
            <v>0</v>
          </cell>
          <cell r="BF63">
            <v>0</v>
          </cell>
          <cell r="BG63">
            <v>0</v>
          </cell>
          <cell r="BH63">
            <v>0</v>
          </cell>
          <cell r="BI63">
            <v>0</v>
          </cell>
          <cell r="BJ63">
            <v>0</v>
          </cell>
          <cell r="BK63">
            <v>0</v>
          </cell>
          <cell r="BL63">
            <v>0</v>
          </cell>
          <cell r="BM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L63">
            <v>0</v>
          </cell>
          <cell r="CM63">
            <v>0</v>
          </cell>
          <cell r="CN63">
            <v>0</v>
          </cell>
          <cell r="CO63">
            <v>0</v>
          </cell>
          <cell r="CP63">
            <v>0</v>
          </cell>
          <cell r="CQ63">
            <v>0</v>
          </cell>
          <cell r="CR63">
            <v>0</v>
          </cell>
          <cell r="CS63">
            <v>0</v>
          </cell>
          <cell r="CT63">
            <v>0</v>
          </cell>
          <cell r="CU63">
            <v>0</v>
          </cell>
          <cell r="CV63">
            <v>0</v>
          </cell>
          <cell r="CW63">
            <v>0</v>
          </cell>
          <cell r="CX63">
            <v>0</v>
          </cell>
          <cell r="CZ63">
            <v>0</v>
          </cell>
          <cell r="DA63">
            <v>0</v>
          </cell>
          <cell r="DB63" t="str">
            <v>PERDA AT.MONET.-EXTERIOR</v>
          </cell>
          <cell r="DC63">
            <v>0</v>
          </cell>
          <cell r="DD63">
            <v>0</v>
          </cell>
          <cell r="DE63">
            <v>8673.7647908481631</v>
          </cell>
          <cell r="DF63" t="str">
            <v>GANHO PASS.-EXTERIOR</v>
          </cell>
          <cell r="DG63">
            <v>0</v>
          </cell>
          <cell r="DH63">
            <v>0</v>
          </cell>
          <cell r="DI63">
            <v>0</v>
          </cell>
          <cell r="DJ63">
            <v>0</v>
          </cell>
          <cell r="DK63">
            <v>9102.1358327608195</v>
          </cell>
        </row>
        <row r="64">
          <cell r="G64" t="str">
            <v xml:space="preserve">  - Despesa financeira - 3540.002/005</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Y64" t="str">
            <v xml:space="preserve">  - Receita financeira - 3540.012/014</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BA64">
            <v>0</v>
          </cell>
          <cell r="BB64" t="str">
            <v xml:space="preserve">         D  -  RECEITA</v>
          </cell>
          <cell r="BC64">
            <v>0</v>
          </cell>
          <cell r="BD64">
            <v>0</v>
          </cell>
          <cell r="BE64">
            <v>33653</v>
          </cell>
          <cell r="BF64">
            <v>0</v>
          </cell>
          <cell r="BG64">
            <v>0</v>
          </cell>
          <cell r="BH64">
            <v>0</v>
          </cell>
          <cell r="BI64">
            <v>0</v>
          </cell>
          <cell r="BJ64">
            <v>0</v>
          </cell>
          <cell r="BK64">
            <v>0</v>
          </cell>
          <cell r="BL64">
            <v>0</v>
          </cell>
          <cell r="BM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-2116.6289580873454</v>
          </cell>
          <cell r="CF64">
            <v>0</v>
          </cell>
          <cell r="CG64">
            <v>0</v>
          </cell>
          <cell r="CH64">
            <v>0</v>
          </cell>
          <cell r="CI64">
            <v>0</v>
          </cell>
          <cell r="CL64">
            <v>0</v>
          </cell>
          <cell r="CM64" t="str">
            <v xml:space="preserve">         D  -  RECEITA</v>
          </cell>
          <cell r="CN64">
            <v>0</v>
          </cell>
          <cell r="CO64">
            <v>0</v>
          </cell>
          <cell r="CP64">
            <v>35289</v>
          </cell>
          <cell r="CQ64">
            <v>0</v>
          </cell>
          <cell r="CR64">
            <v>0</v>
          </cell>
          <cell r="CS64">
            <v>0</v>
          </cell>
          <cell r="CT64">
            <v>0</v>
          </cell>
          <cell r="CU64">
            <v>0</v>
          </cell>
          <cell r="CV64">
            <v>0</v>
          </cell>
          <cell r="CW64">
            <v>0</v>
          </cell>
          <cell r="CX64">
            <v>0</v>
          </cell>
          <cell r="CZ64">
            <v>0</v>
          </cell>
          <cell r="DA64">
            <v>0</v>
          </cell>
          <cell r="DB64">
            <v>0</v>
          </cell>
          <cell r="DC64">
            <v>0</v>
          </cell>
          <cell r="DD64">
            <v>0</v>
          </cell>
          <cell r="DE64">
            <v>43558</v>
          </cell>
          <cell r="DF64">
            <v>0</v>
          </cell>
          <cell r="DG64">
            <v>0</v>
          </cell>
          <cell r="DH64">
            <v>0</v>
          </cell>
          <cell r="DI64">
            <v>0</v>
          </cell>
          <cell r="DJ64">
            <v>0</v>
          </cell>
          <cell r="DK64">
            <v>36995</v>
          </cell>
          <cell r="DL64">
            <v>0</v>
          </cell>
          <cell r="DM64">
            <v>0</v>
          </cell>
          <cell r="DN64">
            <v>0</v>
          </cell>
          <cell r="DO64">
            <v>22980.764790848163</v>
          </cell>
          <cell r="DP64">
            <v>20864.135832760818</v>
          </cell>
        </row>
        <row r="65">
          <cell r="G65" t="str">
            <v xml:space="preserve">  - Desp.variação cambial - 3541.012</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Y65" t="str">
            <v xml:space="preserve">  - Rec.var.cambial - 3542.012/015/022</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BA65">
            <v>0</v>
          </cell>
          <cell r="BB65" t="str">
            <v xml:space="preserve">        C  -  DESPESA</v>
          </cell>
          <cell r="BC65">
            <v>0</v>
          </cell>
          <cell r="BD65">
            <v>0</v>
          </cell>
          <cell r="BE65">
            <v>36184</v>
          </cell>
          <cell r="BF65">
            <v>0</v>
          </cell>
          <cell r="BG65">
            <v>0</v>
          </cell>
          <cell r="BH65">
            <v>0</v>
          </cell>
          <cell r="BI65">
            <v>0</v>
          </cell>
          <cell r="BJ65">
            <v>0</v>
          </cell>
          <cell r="BK65">
            <v>0</v>
          </cell>
          <cell r="BL65">
            <v>0</v>
          </cell>
          <cell r="BM65">
            <v>0</v>
          </cell>
          <cell r="BO65">
            <v>0</v>
          </cell>
          <cell r="BP65" t="str">
            <v>RESUMO DOS LANÇAMENTOS DE ELIMINAÇÃO NO CONSOLIDADO</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L65">
            <v>0</v>
          </cell>
          <cell r="CM65" t="str">
            <v xml:space="preserve">        C  -  DESPESA</v>
          </cell>
          <cell r="CN65">
            <v>0</v>
          </cell>
          <cell r="CO65">
            <v>0</v>
          </cell>
          <cell r="CP65">
            <v>34649</v>
          </cell>
        </row>
        <row r="66">
          <cell r="G66" t="str">
            <v xml:space="preserve">  - Desp.cor.monet. - 3541.002/022</v>
          </cell>
          <cell r="H66">
            <v>0</v>
          </cell>
          <cell r="I66">
            <v>7</v>
          </cell>
          <cell r="J66">
            <v>17</v>
          </cell>
          <cell r="K66">
            <v>24</v>
          </cell>
          <cell r="L66">
            <v>0</v>
          </cell>
          <cell r="M66">
            <v>0</v>
          </cell>
          <cell r="N66">
            <v>0</v>
          </cell>
          <cell r="O66">
            <v>24</v>
          </cell>
          <cell r="P66">
            <v>0</v>
          </cell>
          <cell r="Q66">
            <v>0</v>
          </cell>
          <cell r="R66">
            <v>0</v>
          </cell>
          <cell r="S66">
            <v>24</v>
          </cell>
          <cell r="T66">
            <v>0</v>
          </cell>
          <cell r="U66">
            <v>0</v>
          </cell>
          <cell r="V66">
            <v>0</v>
          </cell>
          <cell r="W66">
            <v>24</v>
          </cell>
          <cell r="Y66" t="str">
            <v xml:space="preserve">  - Rec.cor.monet. -  3542.002/004/025</v>
          </cell>
          <cell r="Z66">
            <v>2364</v>
          </cell>
          <cell r="AA66">
            <v>-2330</v>
          </cell>
          <cell r="AB66">
            <v>12</v>
          </cell>
          <cell r="AC66">
            <v>46</v>
          </cell>
          <cell r="AD66">
            <v>0</v>
          </cell>
          <cell r="AE66">
            <v>0</v>
          </cell>
          <cell r="AF66">
            <v>0</v>
          </cell>
          <cell r="AG66">
            <v>46</v>
          </cell>
          <cell r="AH66">
            <v>0</v>
          </cell>
          <cell r="AI66">
            <v>0</v>
          </cell>
          <cell r="AJ66">
            <v>0</v>
          </cell>
          <cell r="AK66">
            <v>46</v>
          </cell>
          <cell r="AL66">
            <v>0</v>
          </cell>
          <cell r="AM66">
            <v>0</v>
          </cell>
          <cell r="AN66">
            <v>0</v>
          </cell>
          <cell r="AO66">
            <v>46</v>
          </cell>
          <cell r="BA66">
            <v>0</v>
          </cell>
          <cell r="BB66" t="str">
            <v xml:space="preserve">     D/C - GANHO/PERDA</v>
          </cell>
          <cell r="BC66">
            <v>0</v>
          </cell>
          <cell r="BD66">
            <v>0</v>
          </cell>
          <cell r="BE66">
            <v>-2531</v>
          </cell>
          <cell r="BF66">
            <v>0</v>
          </cell>
          <cell r="BG66">
            <v>0</v>
          </cell>
          <cell r="BH66">
            <v>0</v>
          </cell>
          <cell r="BI66">
            <v>0</v>
          </cell>
          <cell r="BJ66">
            <v>0</v>
          </cell>
          <cell r="BK66">
            <v>0</v>
          </cell>
          <cell r="BL66">
            <v>0</v>
          </cell>
          <cell r="BM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L66">
            <v>0</v>
          </cell>
          <cell r="CM66" t="str">
            <v xml:space="preserve">     D/C - GANHO/PERDA</v>
          </cell>
          <cell r="CN66">
            <v>0</v>
          </cell>
          <cell r="CO66">
            <v>0</v>
          </cell>
          <cell r="CP66">
            <v>-2531</v>
          </cell>
          <cell r="CQ66">
            <v>0</v>
          </cell>
          <cell r="CR66">
            <v>0</v>
          </cell>
          <cell r="CS66">
            <v>0</v>
          </cell>
          <cell r="CT66">
            <v>0</v>
          </cell>
          <cell r="CU66">
            <v>0</v>
          </cell>
          <cell r="CV66">
            <v>0</v>
          </cell>
          <cell r="CW66">
            <v>0</v>
          </cell>
          <cell r="CX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-2116.6289580873454</v>
          </cell>
        </row>
        <row r="67">
          <cell r="G67" t="str">
            <v xml:space="preserve">  - Total</v>
          </cell>
          <cell r="H67">
            <v>0</v>
          </cell>
          <cell r="I67">
            <v>7</v>
          </cell>
          <cell r="J67">
            <v>17</v>
          </cell>
          <cell r="K67">
            <v>24</v>
          </cell>
          <cell r="L67">
            <v>0</v>
          </cell>
          <cell r="M67">
            <v>0</v>
          </cell>
          <cell r="N67">
            <v>0</v>
          </cell>
          <cell r="O67">
            <v>24</v>
          </cell>
          <cell r="P67">
            <v>0</v>
          </cell>
          <cell r="Q67">
            <v>0</v>
          </cell>
          <cell r="R67">
            <v>0</v>
          </cell>
          <cell r="S67">
            <v>24</v>
          </cell>
          <cell r="T67">
            <v>0</v>
          </cell>
          <cell r="U67">
            <v>0</v>
          </cell>
          <cell r="V67">
            <v>0</v>
          </cell>
          <cell r="W67">
            <v>24</v>
          </cell>
          <cell r="Y67" t="str">
            <v xml:space="preserve">  - Total</v>
          </cell>
          <cell r="Z67">
            <v>2364</v>
          </cell>
          <cell r="AA67">
            <v>-2330</v>
          </cell>
          <cell r="AB67">
            <v>12</v>
          </cell>
          <cell r="AC67">
            <v>46</v>
          </cell>
          <cell r="AD67">
            <v>0</v>
          </cell>
          <cell r="AE67">
            <v>0</v>
          </cell>
          <cell r="AF67">
            <v>0</v>
          </cell>
          <cell r="AG67">
            <v>46</v>
          </cell>
          <cell r="AH67">
            <v>0</v>
          </cell>
          <cell r="AI67">
            <v>0</v>
          </cell>
          <cell r="AJ67">
            <v>0</v>
          </cell>
          <cell r="AK67">
            <v>46</v>
          </cell>
          <cell r="AL67">
            <v>0</v>
          </cell>
          <cell r="AM67">
            <v>0</v>
          </cell>
          <cell r="AN67">
            <v>0</v>
          </cell>
          <cell r="AO67">
            <v>46</v>
          </cell>
          <cell r="BA67">
            <v>0</v>
          </cell>
          <cell r="BB67" t="str">
            <v xml:space="preserve">                   DIFERENÇA</v>
          </cell>
          <cell r="BC67">
            <v>0</v>
          </cell>
          <cell r="BD67">
            <v>0</v>
          </cell>
          <cell r="BE67">
            <v>0</v>
          </cell>
          <cell r="BF67">
            <v>0</v>
          </cell>
          <cell r="BG67">
            <v>0</v>
          </cell>
          <cell r="BH67">
            <v>0</v>
          </cell>
          <cell r="BI67">
            <v>0</v>
          </cell>
          <cell r="BJ67">
            <v>0</v>
          </cell>
          <cell r="BK67">
            <v>0</v>
          </cell>
          <cell r="BL67">
            <v>0</v>
          </cell>
          <cell r="BM67">
            <v>0</v>
          </cell>
          <cell r="BO67">
            <v>0</v>
          </cell>
          <cell r="BP67" t="str">
            <v xml:space="preserve">         D  -  RECEITA</v>
          </cell>
          <cell r="BQ67">
            <v>0</v>
          </cell>
          <cell r="BR67">
            <v>10236.135832760821</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L67">
            <v>0</v>
          </cell>
          <cell r="CM67" t="str">
            <v xml:space="preserve">                   DIFERENÇA</v>
          </cell>
          <cell r="CN67">
            <v>0</v>
          </cell>
          <cell r="CO67">
            <v>0</v>
          </cell>
          <cell r="CP67">
            <v>3171</v>
          </cell>
          <cell r="CQ67">
            <v>0</v>
          </cell>
          <cell r="CR67">
            <v>0</v>
          </cell>
          <cell r="CS67">
            <v>0</v>
          </cell>
          <cell r="CT67">
            <v>0</v>
          </cell>
          <cell r="CU67">
            <v>0</v>
          </cell>
          <cell r="CV67">
            <v>0</v>
          </cell>
          <cell r="CW67">
            <v>0</v>
          </cell>
          <cell r="CX67">
            <v>0</v>
          </cell>
          <cell r="CZ67">
            <v>0</v>
          </cell>
          <cell r="DA67" t="str">
            <v>RESUMO DOS LANÇAMENTOS DE ELIMINAÇÃO NO CONSOLIDADO</v>
          </cell>
        </row>
        <row r="68">
          <cell r="G68" t="str">
            <v>BRASPETRO</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Y68" t="str">
            <v>BRASPETRO</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BO68">
            <v>0</v>
          </cell>
          <cell r="BP68" t="str">
            <v xml:space="preserve">        C  -  DESPESA</v>
          </cell>
          <cell r="BQ68">
            <v>0</v>
          </cell>
          <cell r="BR68">
            <v>12352.764790848167</v>
          </cell>
        </row>
        <row r="69">
          <cell r="G69" t="str">
            <v xml:space="preserve">  - Despesa financeira - 3540.002/005</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Y69" t="str">
            <v xml:space="preserve">  - Receita financeira - 3540.012/014</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BO69">
            <v>0</v>
          </cell>
          <cell r="BP69" t="str">
            <v xml:space="preserve">     D/C - GANHO/PERDA</v>
          </cell>
          <cell r="BQ69">
            <v>0</v>
          </cell>
          <cell r="BR69">
            <v>-2116.6289580873454</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Z69">
            <v>0</v>
          </cell>
          <cell r="DA69" t="str">
            <v xml:space="preserve">         D  -  RECEITA</v>
          </cell>
          <cell r="DB69">
            <v>0</v>
          </cell>
          <cell r="DC69">
            <v>36995</v>
          </cell>
        </row>
        <row r="70">
          <cell r="G70" t="str">
            <v xml:space="preserve">  - Desp.variação cambial - 3541.012</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Y70" t="str">
            <v xml:space="preserve">  - Rec.var.cambial - 3542.012/015/022</v>
          </cell>
          <cell r="Z70">
            <v>0</v>
          </cell>
          <cell r="AA70">
            <v>1</v>
          </cell>
          <cell r="AB70">
            <v>147</v>
          </cell>
          <cell r="AC70">
            <v>148</v>
          </cell>
          <cell r="AD70">
            <v>0</v>
          </cell>
          <cell r="AE70">
            <v>0</v>
          </cell>
          <cell r="AF70">
            <v>0</v>
          </cell>
          <cell r="AG70">
            <v>148</v>
          </cell>
          <cell r="AH70">
            <v>0</v>
          </cell>
          <cell r="AI70">
            <v>0</v>
          </cell>
          <cell r="AJ70">
            <v>0</v>
          </cell>
          <cell r="AK70">
            <v>148</v>
          </cell>
          <cell r="AL70">
            <v>0</v>
          </cell>
          <cell r="AM70">
            <v>0</v>
          </cell>
          <cell r="AN70">
            <v>0</v>
          </cell>
          <cell r="AO70">
            <v>148</v>
          </cell>
          <cell r="BO70">
            <v>0</v>
          </cell>
          <cell r="BP70" t="str">
            <v xml:space="preserve">                      DIFERENÇA</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Z70">
            <v>0</v>
          </cell>
          <cell r="DA70" t="str">
            <v xml:space="preserve">        C  -  DESPESA</v>
          </cell>
          <cell r="DB70">
            <v>0</v>
          </cell>
          <cell r="DC70">
            <v>43558</v>
          </cell>
        </row>
        <row r="71">
          <cell r="G71" t="str">
            <v xml:space="preserve">  - Desp.cor.monet. - 3541.002/022</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Y71" t="str">
            <v xml:space="preserve">  - Rec.cor.monet. -  3542.002/004/025</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CZ71">
            <v>0</v>
          </cell>
          <cell r="DA71" t="str">
            <v xml:space="preserve">     D/C - GANHO/PERDA</v>
          </cell>
          <cell r="DB71">
            <v>0</v>
          </cell>
          <cell r="DC71">
            <v>-2116.6289580873454</v>
          </cell>
        </row>
        <row r="72">
          <cell r="G72" t="str">
            <v xml:space="preserve">  - Total</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Y72" t="str">
            <v xml:space="preserve">  - Total</v>
          </cell>
          <cell r="Z72">
            <v>0</v>
          </cell>
          <cell r="AA72">
            <v>1</v>
          </cell>
          <cell r="AB72">
            <v>147</v>
          </cell>
          <cell r="AC72">
            <v>148</v>
          </cell>
          <cell r="AD72">
            <v>0</v>
          </cell>
          <cell r="AE72">
            <v>0</v>
          </cell>
          <cell r="AF72">
            <v>0</v>
          </cell>
          <cell r="AG72">
            <v>148</v>
          </cell>
          <cell r="AH72">
            <v>0</v>
          </cell>
          <cell r="AI72">
            <v>0</v>
          </cell>
          <cell r="AJ72">
            <v>0</v>
          </cell>
          <cell r="AK72">
            <v>148</v>
          </cell>
          <cell r="AL72">
            <v>0</v>
          </cell>
          <cell r="AM72">
            <v>0</v>
          </cell>
          <cell r="AN72">
            <v>0</v>
          </cell>
          <cell r="AO72">
            <v>148</v>
          </cell>
          <cell r="CZ72">
            <v>0</v>
          </cell>
          <cell r="DA72" t="str">
            <v xml:space="preserve">                      DIFERENÇA</v>
          </cell>
          <cell r="DB72">
            <v>0</v>
          </cell>
          <cell r="DC72">
            <v>-4446.3710419126546</v>
          </cell>
        </row>
        <row r="73">
          <cell r="G73" t="str">
            <v xml:space="preserve">  BRASOIL</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Y73" t="str">
            <v xml:space="preserve">  BRASOIL</v>
          </cell>
        </row>
        <row r="74">
          <cell r="G74" t="str">
            <v xml:space="preserve">  - Despesa financeira - 3540.002/005</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Y74" t="str">
            <v xml:space="preserve">  - Receita financeira - 3540.012/014</v>
          </cell>
          <cell r="Z74">
            <v>22</v>
          </cell>
          <cell r="AA74">
            <v>0</v>
          </cell>
          <cell r="AB74">
            <v>0</v>
          </cell>
          <cell r="AC74">
            <v>22</v>
          </cell>
          <cell r="AD74">
            <v>0</v>
          </cell>
          <cell r="AE74">
            <v>0</v>
          </cell>
          <cell r="AF74">
            <v>0</v>
          </cell>
          <cell r="AG74">
            <v>22</v>
          </cell>
          <cell r="AH74">
            <v>0</v>
          </cell>
          <cell r="AI74">
            <v>0</v>
          </cell>
          <cell r="AJ74">
            <v>0</v>
          </cell>
          <cell r="AK74">
            <v>22</v>
          </cell>
          <cell r="AL74">
            <v>0</v>
          </cell>
          <cell r="AM74">
            <v>0</v>
          </cell>
          <cell r="AN74">
            <v>0</v>
          </cell>
          <cell r="AO74">
            <v>22</v>
          </cell>
        </row>
        <row r="75">
          <cell r="G75" t="str">
            <v xml:space="preserve">  - Desp.variação cambial - 3541.012</v>
          </cell>
          <cell r="H75">
            <v>4876</v>
          </cell>
          <cell r="I75">
            <v>4730</v>
          </cell>
          <cell r="J75">
            <v>3521</v>
          </cell>
          <cell r="K75">
            <v>13127</v>
          </cell>
          <cell r="L75">
            <v>0</v>
          </cell>
          <cell r="M75">
            <v>0</v>
          </cell>
          <cell r="N75">
            <v>0</v>
          </cell>
          <cell r="O75">
            <v>13127</v>
          </cell>
          <cell r="P75">
            <v>0</v>
          </cell>
          <cell r="Q75">
            <v>0</v>
          </cell>
          <cell r="R75">
            <v>0</v>
          </cell>
          <cell r="S75">
            <v>13127</v>
          </cell>
          <cell r="T75">
            <v>0</v>
          </cell>
          <cell r="U75">
            <v>0</v>
          </cell>
          <cell r="V75">
            <v>0</v>
          </cell>
          <cell r="W75">
            <v>13127</v>
          </cell>
          <cell r="Y75" t="str">
            <v xml:space="preserve">  - Rec.var.cambial - 3542.012/015/022</v>
          </cell>
          <cell r="Z75">
            <v>4590</v>
          </cell>
          <cell r="AA75">
            <v>4070</v>
          </cell>
          <cell r="AB75">
            <v>2974</v>
          </cell>
          <cell r="AC75">
            <v>11634</v>
          </cell>
          <cell r="AD75">
            <v>0</v>
          </cell>
          <cell r="AE75">
            <v>0</v>
          </cell>
          <cell r="AF75">
            <v>0</v>
          </cell>
          <cell r="AG75">
            <v>11634</v>
          </cell>
          <cell r="AH75">
            <v>0</v>
          </cell>
          <cell r="AI75">
            <v>0</v>
          </cell>
          <cell r="AJ75">
            <v>0</v>
          </cell>
          <cell r="AK75">
            <v>11634</v>
          </cell>
          <cell r="AL75">
            <v>0</v>
          </cell>
          <cell r="AM75">
            <v>0</v>
          </cell>
          <cell r="AN75">
            <v>0</v>
          </cell>
          <cell r="AO75">
            <v>11634</v>
          </cell>
        </row>
        <row r="76">
          <cell r="G76" t="str">
            <v xml:space="preserve">  - Desp.cor.monet. - 3541.002/022</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Y76" t="str">
            <v xml:space="preserve">  - Rec.cor.monet. -  3542.002/004/025</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row>
        <row r="77">
          <cell r="G77" t="str">
            <v xml:space="preserve">  - Total</v>
          </cell>
          <cell r="H77">
            <v>4876</v>
          </cell>
          <cell r="I77">
            <v>4730</v>
          </cell>
          <cell r="J77">
            <v>3521</v>
          </cell>
          <cell r="K77">
            <v>13127</v>
          </cell>
          <cell r="L77">
            <v>0</v>
          </cell>
          <cell r="M77">
            <v>0</v>
          </cell>
          <cell r="N77">
            <v>0</v>
          </cell>
          <cell r="O77">
            <v>13127</v>
          </cell>
          <cell r="P77">
            <v>0</v>
          </cell>
          <cell r="Q77">
            <v>0</v>
          </cell>
          <cell r="R77">
            <v>0</v>
          </cell>
          <cell r="S77">
            <v>13127</v>
          </cell>
          <cell r="T77">
            <v>0</v>
          </cell>
          <cell r="U77">
            <v>0</v>
          </cell>
          <cell r="V77">
            <v>0</v>
          </cell>
          <cell r="W77">
            <v>13127</v>
          </cell>
          <cell r="Y77" t="str">
            <v xml:space="preserve">  - Total</v>
          </cell>
          <cell r="Z77">
            <v>4612</v>
          </cell>
          <cell r="AA77">
            <v>4070</v>
          </cell>
          <cell r="AB77">
            <v>2974</v>
          </cell>
          <cell r="AC77">
            <v>11656</v>
          </cell>
          <cell r="AD77">
            <v>0</v>
          </cell>
          <cell r="AE77">
            <v>0</v>
          </cell>
          <cell r="AF77">
            <v>0</v>
          </cell>
          <cell r="AG77">
            <v>11656</v>
          </cell>
          <cell r="AH77">
            <v>0</v>
          </cell>
          <cell r="AI77">
            <v>0</v>
          </cell>
          <cell r="AJ77">
            <v>0</v>
          </cell>
          <cell r="AK77">
            <v>11656</v>
          </cell>
          <cell r="AL77">
            <v>0</v>
          </cell>
          <cell r="AM77">
            <v>0</v>
          </cell>
          <cell r="AN77">
            <v>0</v>
          </cell>
          <cell r="AO77">
            <v>11656</v>
          </cell>
        </row>
        <row r="78">
          <cell r="G78" t="str">
            <v xml:space="preserve">  PETROBRÁS AMÉRICA</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Y78" t="str">
            <v xml:space="preserve">  PETROBRÁS AMÉRICA</v>
          </cell>
        </row>
        <row r="79">
          <cell r="G79" t="str">
            <v xml:space="preserve">  - Despesa financeira - 3540.002/005</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Y79" t="str">
            <v xml:space="preserve">  - Receita financeira - 3540.012/014</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row>
        <row r="80">
          <cell r="G80" t="str">
            <v xml:space="preserve">  - Desp.variação cambial - 3541.012</v>
          </cell>
          <cell r="H80">
            <v>553</v>
          </cell>
          <cell r="I80">
            <v>657</v>
          </cell>
          <cell r="J80">
            <v>-30</v>
          </cell>
          <cell r="K80">
            <v>1180</v>
          </cell>
          <cell r="L80">
            <v>0</v>
          </cell>
          <cell r="M80">
            <v>0</v>
          </cell>
          <cell r="N80">
            <v>0</v>
          </cell>
          <cell r="O80">
            <v>1180</v>
          </cell>
          <cell r="P80">
            <v>0</v>
          </cell>
          <cell r="Q80">
            <v>0</v>
          </cell>
          <cell r="R80">
            <v>0</v>
          </cell>
          <cell r="S80">
            <v>1180</v>
          </cell>
          <cell r="T80">
            <v>0</v>
          </cell>
          <cell r="U80">
            <v>0</v>
          </cell>
          <cell r="V80">
            <v>0</v>
          </cell>
          <cell r="W80">
            <v>1180</v>
          </cell>
          <cell r="Y80" t="str">
            <v xml:space="preserve">  - Rec.var.cambial - 3542.012/015/022</v>
          </cell>
          <cell r="Z80">
            <v>85</v>
          </cell>
          <cell r="AA80">
            <v>60</v>
          </cell>
          <cell r="AB80">
            <v>-17</v>
          </cell>
          <cell r="AC80">
            <v>128</v>
          </cell>
          <cell r="AD80">
            <v>0</v>
          </cell>
          <cell r="AE80">
            <v>0</v>
          </cell>
          <cell r="AF80">
            <v>0</v>
          </cell>
          <cell r="AG80">
            <v>128</v>
          </cell>
          <cell r="AH80">
            <v>0</v>
          </cell>
          <cell r="AI80">
            <v>0</v>
          </cell>
          <cell r="AJ80">
            <v>0</v>
          </cell>
          <cell r="AK80">
            <v>128</v>
          </cell>
          <cell r="AL80">
            <v>0</v>
          </cell>
          <cell r="AM80">
            <v>0</v>
          </cell>
          <cell r="AN80">
            <v>0</v>
          </cell>
          <cell r="AO80">
            <v>128</v>
          </cell>
        </row>
        <row r="81">
          <cell r="G81" t="str">
            <v xml:space="preserve">  - Desp.cor.monet. - 3541.002/022</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Y81" t="str">
            <v xml:space="preserve">  - Rec.cor.monet. -  3542.002/004/025</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row>
        <row r="82">
          <cell r="G82" t="str">
            <v xml:space="preserve">  - Total</v>
          </cell>
          <cell r="H82">
            <v>553</v>
          </cell>
          <cell r="I82">
            <v>657</v>
          </cell>
          <cell r="J82">
            <v>-30</v>
          </cell>
          <cell r="K82">
            <v>1180</v>
          </cell>
          <cell r="L82">
            <v>0</v>
          </cell>
          <cell r="M82">
            <v>0</v>
          </cell>
          <cell r="N82">
            <v>0</v>
          </cell>
          <cell r="O82">
            <v>1180</v>
          </cell>
          <cell r="P82">
            <v>0</v>
          </cell>
          <cell r="Q82">
            <v>0</v>
          </cell>
          <cell r="R82">
            <v>0</v>
          </cell>
          <cell r="S82">
            <v>1180</v>
          </cell>
          <cell r="T82">
            <v>0</v>
          </cell>
          <cell r="U82">
            <v>0</v>
          </cell>
          <cell r="V82">
            <v>0</v>
          </cell>
          <cell r="W82">
            <v>1180</v>
          </cell>
          <cell r="Y82" t="str">
            <v xml:space="preserve">  - Total</v>
          </cell>
          <cell r="Z82">
            <v>85</v>
          </cell>
          <cell r="AA82">
            <v>60</v>
          </cell>
          <cell r="AB82">
            <v>-17</v>
          </cell>
          <cell r="AC82">
            <v>128</v>
          </cell>
          <cell r="AD82">
            <v>0</v>
          </cell>
          <cell r="AE82">
            <v>0</v>
          </cell>
          <cell r="AF82">
            <v>0</v>
          </cell>
          <cell r="AG82">
            <v>128</v>
          </cell>
          <cell r="AH82">
            <v>0</v>
          </cell>
          <cell r="AI82">
            <v>0</v>
          </cell>
          <cell r="AJ82">
            <v>0</v>
          </cell>
          <cell r="AK82">
            <v>128</v>
          </cell>
          <cell r="AL82">
            <v>0</v>
          </cell>
          <cell r="AM82">
            <v>0</v>
          </cell>
          <cell r="AN82">
            <v>0</v>
          </cell>
          <cell r="AO82">
            <v>128</v>
          </cell>
        </row>
        <row r="83">
          <cell r="Y83" t="str">
            <v>DISTRIBUIDORA</v>
          </cell>
        </row>
        <row r="84">
          <cell r="Y84" t="str">
            <v xml:space="preserve">  - Receita financeira - 3540.012/014</v>
          </cell>
          <cell r="Z84">
            <v>1529</v>
          </cell>
          <cell r="AA84">
            <v>970</v>
          </cell>
          <cell r="AB84">
            <v>1024</v>
          </cell>
          <cell r="AC84">
            <v>3523</v>
          </cell>
          <cell r="AD84">
            <v>0</v>
          </cell>
          <cell r="AE84">
            <v>0</v>
          </cell>
          <cell r="AF84">
            <v>0</v>
          </cell>
          <cell r="AG84">
            <v>3523</v>
          </cell>
          <cell r="AH84">
            <v>0</v>
          </cell>
          <cell r="AI84">
            <v>0</v>
          </cell>
          <cell r="AJ84">
            <v>0</v>
          </cell>
          <cell r="AK84">
            <v>3523</v>
          </cell>
          <cell r="AL84">
            <v>0</v>
          </cell>
          <cell r="AM84">
            <v>0</v>
          </cell>
          <cell r="AN84">
            <v>0</v>
          </cell>
          <cell r="AO84">
            <v>3523</v>
          </cell>
        </row>
        <row r="85">
          <cell r="Y85" t="str">
            <v xml:space="preserve">  - Rec.var.cambial - 3542.012/015/022</v>
          </cell>
          <cell r="Z85">
            <v>997</v>
          </cell>
          <cell r="AA85">
            <v>528</v>
          </cell>
          <cell r="AB85">
            <v>403</v>
          </cell>
          <cell r="AC85">
            <v>1928</v>
          </cell>
          <cell r="AD85">
            <v>0</v>
          </cell>
          <cell r="AE85">
            <v>0</v>
          </cell>
          <cell r="AF85">
            <v>0</v>
          </cell>
          <cell r="AG85">
            <v>1928</v>
          </cell>
          <cell r="AH85">
            <v>0</v>
          </cell>
          <cell r="AI85">
            <v>0</v>
          </cell>
          <cell r="AJ85">
            <v>0</v>
          </cell>
          <cell r="AK85">
            <v>1928</v>
          </cell>
          <cell r="AL85">
            <v>0</v>
          </cell>
          <cell r="AM85">
            <v>0</v>
          </cell>
          <cell r="AN85">
            <v>0</v>
          </cell>
          <cell r="AO85">
            <v>1928</v>
          </cell>
        </row>
        <row r="86">
          <cell r="Y86" t="str">
            <v xml:space="preserve">  - Rec.cor.monet. -  3542.002/004/025</v>
          </cell>
          <cell r="Z86">
            <v>1</v>
          </cell>
          <cell r="AA86">
            <v>1</v>
          </cell>
          <cell r="AB86">
            <v>1</v>
          </cell>
          <cell r="AC86">
            <v>3</v>
          </cell>
          <cell r="AD86">
            <v>0</v>
          </cell>
          <cell r="AE86">
            <v>0</v>
          </cell>
          <cell r="AF86">
            <v>0</v>
          </cell>
          <cell r="AG86">
            <v>3</v>
          </cell>
          <cell r="AH86">
            <v>0</v>
          </cell>
          <cell r="AI86">
            <v>0</v>
          </cell>
          <cell r="AJ86">
            <v>0</v>
          </cell>
          <cell r="AK86">
            <v>3</v>
          </cell>
          <cell r="AL86">
            <v>0</v>
          </cell>
          <cell r="AM86">
            <v>0</v>
          </cell>
          <cell r="AN86">
            <v>0</v>
          </cell>
          <cell r="AO86">
            <v>3</v>
          </cell>
        </row>
        <row r="87">
          <cell r="Y87" t="str">
            <v xml:space="preserve">  - Total</v>
          </cell>
          <cell r="Z87">
            <v>2527</v>
          </cell>
          <cell r="AA87">
            <v>1499</v>
          </cell>
          <cell r="AB87">
            <v>1428</v>
          </cell>
          <cell r="AC87">
            <v>5454</v>
          </cell>
          <cell r="AD87">
            <v>0</v>
          </cell>
          <cell r="AE87">
            <v>0</v>
          </cell>
          <cell r="AF87">
            <v>0</v>
          </cell>
          <cell r="AG87">
            <v>5454</v>
          </cell>
          <cell r="AH87">
            <v>0</v>
          </cell>
          <cell r="AI87">
            <v>0</v>
          </cell>
          <cell r="AJ87">
            <v>0</v>
          </cell>
          <cell r="AK87">
            <v>5454</v>
          </cell>
          <cell r="AL87">
            <v>0</v>
          </cell>
          <cell r="AM87">
            <v>0</v>
          </cell>
          <cell r="AN87">
            <v>0</v>
          </cell>
          <cell r="AO87">
            <v>5454</v>
          </cell>
        </row>
        <row r="89">
          <cell r="Y89" t="str">
            <v xml:space="preserve">    TOTAL</v>
          </cell>
          <cell r="Z89">
            <v>9588</v>
          </cell>
          <cell r="AA89">
            <v>3300</v>
          </cell>
          <cell r="AB89">
            <v>4544</v>
          </cell>
          <cell r="AC89">
            <v>17432</v>
          </cell>
          <cell r="AD89">
            <v>0</v>
          </cell>
          <cell r="AE89">
            <v>0</v>
          </cell>
          <cell r="AF89">
            <v>0</v>
          </cell>
          <cell r="AG89">
            <v>17432</v>
          </cell>
          <cell r="AH89">
            <v>0</v>
          </cell>
          <cell r="AI89">
            <v>0</v>
          </cell>
          <cell r="AJ89">
            <v>0</v>
          </cell>
          <cell r="AK89">
            <v>17432</v>
          </cell>
          <cell r="AL89">
            <v>0</v>
          </cell>
          <cell r="AM89">
            <v>0</v>
          </cell>
          <cell r="AN89">
            <v>0</v>
          </cell>
          <cell r="AO89">
            <v>17432</v>
          </cell>
        </row>
        <row r="91">
          <cell r="AA91" t="str">
            <v/>
          </cell>
          <cell r="AL91" t="str">
            <v/>
          </cell>
        </row>
        <row r="92">
          <cell r="Y92" t="str">
            <v>CHECK</v>
          </cell>
          <cell r="Z92">
            <v>9588</v>
          </cell>
          <cell r="AA92">
            <v>3301</v>
          </cell>
          <cell r="AB92">
            <v>4544</v>
          </cell>
          <cell r="AC92">
            <v>17433</v>
          </cell>
          <cell r="AD92">
            <v>0</v>
          </cell>
          <cell r="AE92">
            <v>0</v>
          </cell>
          <cell r="AF92">
            <v>0</v>
          </cell>
          <cell r="AG92">
            <v>17433</v>
          </cell>
          <cell r="AH92">
            <v>0</v>
          </cell>
          <cell r="AI92">
            <v>0</v>
          </cell>
          <cell r="AJ92">
            <v>0</v>
          </cell>
          <cell r="AK92">
            <v>17433</v>
          </cell>
          <cell r="AL92">
            <v>0</v>
          </cell>
          <cell r="AM92">
            <v>0</v>
          </cell>
          <cell r="AN92">
            <v>0</v>
          </cell>
          <cell r="AO92">
            <v>17433</v>
          </cell>
        </row>
        <row r="93">
          <cell r="AA93" t="str">
            <v/>
          </cell>
        </row>
        <row r="94">
          <cell r="Y94" t="str">
            <v>Diferença</v>
          </cell>
          <cell r="Z94">
            <v>0</v>
          </cell>
          <cell r="AA94">
            <v>-1</v>
          </cell>
          <cell r="AB94">
            <v>0</v>
          </cell>
          <cell r="AC94">
            <v>-1</v>
          </cell>
          <cell r="AD94">
            <v>0</v>
          </cell>
          <cell r="AE94">
            <v>0</v>
          </cell>
          <cell r="AF94">
            <v>0</v>
          </cell>
          <cell r="AG94">
            <v>-1</v>
          </cell>
          <cell r="AH94">
            <v>0</v>
          </cell>
          <cell r="AI94">
            <v>0</v>
          </cell>
          <cell r="AJ94">
            <v>0</v>
          </cell>
          <cell r="AK94">
            <v>-1</v>
          </cell>
          <cell r="AL94">
            <v>0</v>
          </cell>
          <cell r="AM94">
            <v>0</v>
          </cell>
          <cell r="AN94">
            <v>0</v>
          </cell>
          <cell r="AO94">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refreshError="1"/>
      <sheetData sheetId="412" refreshError="1"/>
      <sheetData sheetId="413"/>
      <sheetData sheetId="414"/>
      <sheetData sheetId="415" refreshError="1"/>
      <sheetData sheetId="416" refreshError="1"/>
      <sheetData sheetId="417" refreshError="1"/>
      <sheetData sheetId="418" refreshError="1"/>
      <sheetData sheetId="419" refreshError="1"/>
      <sheetData sheetId="420" refreshError="1"/>
      <sheetData sheetId="421" refreshError="1"/>
      <sheetData sheetId="422"/>
      <sheetData sheetId="423"/>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
      <sheetName val="Resumo SCM"/>
      <sheetName val="SCM"/>
      <sheetName val="SCMGAB"/>
      <sheetName val="CCO"/>
      <sheetName val="CGC"/>
      <sheetName val="CGM"/>
      <sheetName val="CAC"/>
      <sheetName val="CGR"/>
      <sheetName val="Resumo SEN"/>
      <sheetName val="SEN"/>
      <sheetName val="SENGAB"/>
      <sheetName val="EPI"/>
      <sheetName val="EAT"/>
      <sheetName val="EOS"/>
      <sheetName val="EMS"/>
      <sheetName val="Resumo SOP"/>
      <sheetName val="SOP"/>
      <sheetName val="SOPGAB"/>
      <sheetName val="OSR"/>
      <sheetName val="ONL"/>
      <sheetName val="OGP"/>
      <sheetName val="OGC"/>
      <sheetName val="ALTERAR"/>
      <sheetName val="Base Dados"/>
      <sheetName val="AJUSTE - ESTRUTUR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FLSUBS"/>
      <sheetName val="User"/>
      <sheetName val="ELIM_FINANCEIRA"/>
      <sheetName val="Dezembro"/>
      <sheetName val="Jan DDI"/>
      <sheetName val="Novembro"/>
      <sheetName val="PS-Consolidation"/>
      <sheetName val="Param"/>
      <sheetName val="PAR"/>
      <sheetName val="CDI"/>
      <sheetName val="Variables"/>
      <sheetName val="N3.2"/>
      <sheetName val="N3.1"/>
      <sheetName val="Sheet3"/>
      <sheetName val="Índices"/>
      <sheetName val="Juros79mi"/>
      <sheetName val="ELIMINAÇÕES"/>
      <sheetName val="Correção"/>
      <sheetName val="COPA"/>
      <sheetName val="APIPIAQ.XLS"/>
      <sheetName val="corsa"/>
      <sheetName val="heavy"/>
      <sheetName val="light"/>
      <sheetName val="medium"/>
      <sheetName val="Ent.Dados"/>
      <sheetName val="Resultado"/>
      <sheetName val="BRESSER"/>
      <sheetName val="VENDAS_P_SUBSIDIÁRIA"/>
      <sheetName val="N"/>
      <sheetName val="gráficos.devolrecup"/>
      <sheetName val="capital"/>
      <sheetName val="pagamentos nacionais"/>
      <sheetName val="gráficos.provrecup"/>
      <sheetName val="Fev Son"/>
      <sheetName val="Sintese de Fluxos de Tesouraria"/>
      <sheetName val="INFO"/>
      <sheetName val="Patrimonial"/>
      <sheetName val="Capa"/>
      <sheetName val="32470000"/>
      <sheetName val="Edo Res"/>
      <sheetName val="OUT02.REPORT"/>
      <sheetName val="DLFSUBS"/>
      <sheetName val="RIS_TECNICHE"/>
      <sheetName val="Plan1"/>
      <sheetName val="3.2. Fluxo Semanal_EMESA"/>
      <sheetName val="3.4. Fluxo Semanal_TMC"/>
      <sheetName val="3.3. Fluxo Semanal_VIGA"/>
      <sheetName val="Bal311202"/>
      <sheetName val="Tela"/>
      <sheetName val="BRZ Sell"/>
      <sheetName val="04_12_05"/>
      <sheetName val="PC"/>
      <sheetName val="fut_jurosanual"/>
      <sheetName val="fut_juros"/>
      <sheetName val="Swaps"/>
      <sheetName val="fut_dolar"/>
      <sheetName val="APIPIAQ_XLS"/>
      <sheetName val="Jan_DDI"/>
      <sheetName val="N3_2"/>
      <sheetName val="N3_1"/>
      <sheetName val="Ent_Dados"/>
      <sheetName val="Edo_Res"/>
      <sheetName val="OUT02_REPORT"/>
      <sheetName val="gráficos_devolrecup"/>
      <sheetName val="pagamentos_nacionais"/>
      <sheetName val="gráficos_provrecup"/>
      <sheetName val="Fev_Son"/>
      <sheetName val="Sintese_de_Fluxos_de_Tesouraria"/>
      <sheetName val="3_2__Fluxo_Semanal_EMESA"/>
      <sheetName val="3_4__Fluxo_Semanal_TMC"/>
      <sheetName val="3_3__Fluxo_Semanal_VIGA"/>
      <sheetName val="BRZ_Sell"/>
      <sheetName val="Parâmetros"/>
      <sheetName val="Jan_DDI1"/>
      <sheetName val="APIPIAQ_XLS1"/>
      <sheetName val="N3_21"/>
      <sheetName val="N3_11"/>
      <sheetName val="Ent_Dados1"/>
      <sheetName val="OUT02_REPORT1"/>
      <sheetName val="gráficos_devolrecup1"/>
      <sheetName val="pagamentos_nacionais1"/>
      <sheetName val="gráficos_provrecup1"/>
      <sheetName val="Fev_Son1"/>
      <sheetName val="Sintese_de_Fluxos_de_Tesourari1"/>
      <sheetName val="Edo_Res1"/>
      <sheetName val="BRZ_Sell1"/>
      <sheetName val="3_2__Fluxo_Semanal_EMESA1"/>
      <sheetName val="3_4__Fluxo_Semanal_TMC1"/>
      <sheetName val="3_3__Fluxo_Semanal_VIGA1"/>
      <sheetName val="Virtuales"/>
      <sheetName val="A3 - Balanço junho_setembro2004"/>
      <sheetName val="Check DF"/>
      <sheetName val="A4"/>
      <sheetName val="C"/>
      <sheetName val="C1"/>
      <sheetName val="D"/>
      <sheetName val="E"/>
      <sheetName val="E1"/>
      <sheetName val="E1.1"/>
      <sheetName val="E2"/>
      <sheetName val="E3"/>
      <sheetName val="E3-1"/>
      <sheetName val="F"/>
      <sheetName val="G"/>
      <sheetName val="G1"/>
      <sheetName val="H"/>
      <sheetName val="I"/>
      <sheetName val="J"/>
      <sheetName val="J1"/>
      <sheetName val="K"/>
      <sheetName val="k1"/>
      <sheetName val="L"/>
      <sheetName val="L1"/>
      <sheetName val="L2"/>
      <sheetName val="M"/>
      <sheetName val="M1"/>
      <sheetName val="M1.1"/>
      <sheetName val="M2"/>
      <sheetName val="M3"/>
      <sheetName val="N1"/>
      <sheetName val="N1.1"/>
      <sheetName val="N1.2"/>
      <sheetName val="N1.3"/>
      <sheetName val="N2"/>
      <sheetName val="N2.1"/>
      <sheetName val="P"/>
      <sheetName val="P1.1"/>
      <sheetName val="P1.2"/>
      <sheetName val="P1.3"/>
      <sheetName val="O"/>
      <sheetName val="O1"/>
      <sheetName val="O2"/>
      <sheetName val="Q"/>
      <sheetName val="S"/>
      <sheetName val="T"/>
      <sheetName val="T1-DMPL"/>
      <sheetName val="U"/>
      <sheetName val="U1"/>
      <sheetName val="U2"/>
      <sheetName val="ANEXO I"/>
      <sheetName val="Anexo 3"/>
      <sheetName val="Anexo 4"/>
      <sheetName val="Anexo 5."/>
      <sheetName val="MAI2000"/>
      <sheetName val="Data"/>
      <sheetName val="preferred"/>
      <sheetName val="MEXICO"/>
      <sheetName val="SCG"/>
      <sheetName val="FF1 - Listagem inicial"/>
      <sheetName val="FINANCEIRA"/>
      <sheetName val="A4.1-BRASFLEX "/>
      <sheetName val="Res.Autor.Motivo"/>
      <sheetName val="Res.Devolv.Motivo"/>
      <sheetName val="PENDENTES"/>
      <sheetName val="2008"/>
      <sheetName val="BASE BALSAP"/>
      <sheetName val="Plano de Contas"/>
      <sheetName val="DEPREC"/>
      <sheetName val="Dados"/>
      <sheetName val="Plan2"/>
      <sheetName val="Mapa"/>
      <sheetName val="Ajustes"/>
      <sheetName val="CTAS.DE LANÇAMENTO"/>
      <sheetName val="Instituicoes2001_LP"/>
      <sheetName val="Saldo 12480001"/>
      <sheetName val="Saldo final 32470000"/>
      <sheetName val="101171"/>
      <sheetName val="FCF IRR"/>
      <sheetName val="A3_-_Balanço_junho_setembro2004"/>
      <sheetName val="Check_DF"/>
      <sheetName val="E1_1"/>
      <sheetName val="M1_1"/>
      <sheetName val="N1_1"/>
      <sheetName val="N1_2"/>
      <sheetName val="N1_3"/>
      <sheetName val="N2_1"/>
      <sheetName val="P1_1"/>
      <sheetName val="P1_2"/>
      <sheetName val="P1_3"/>
      <sheetName val="ANEXO_I"/>
      <sheetName val="Anexo_3"/>
      <sheetName val="Anexo_4"/>
      <sheetName val="Anexo_5_"/>
      <sheetName val="OHReal(Cliente)"/>
      <sheetName val="TR"/>
      <sheetName val="ush"/>
      <sheetName val="Receitas x Custos"/>
      <sheetName val="FF1_-_Listagem_inicial"/>
      <sheetName val="Lead"/>
      <sheetName val="05,06 E 07"/>
      <sheetName val="A3_-_Balanço_junho_setembro2001"/>
      <sheetName val="Check_DF1"/>
      <sheetName val="E1_11"/>
      <sheetName val="M1_11"/>
      <sheetName val="N1_11"/>
      <sheetName val="N1_21"/>
      <sheetName val="N1_31"/>
      <sheetName val="N2_11"/>
      <sheetName val="P1_11"/>
      <sheetName val="P1_21"/>
      <sheetName val="P1_31"/>
      <sheetName val="ANEXO_I1"/>
      <sheetName val="Anexo_31"/>
      <sheetName val="Anexo_41"/>
      <sheetName val="Anexo_5_1"/>
      <sheetName val="BASE_BALSAP"/>
      <sheetName val="Plano_de_Contas"/>
      <sheetName val="Res_Autor_Motivo"/>
      <sheetName val="Res_Devolv_Motivo"/>
      <sheetName val="N1-3.1"/>
      <sheetName val="Investments"/>
      <sheetName val="Menu"/>
      <sheetName val="NE-14"/>
      <sheetName val="Chart Data"/>
      <sheetName val="Input"/>
      <sheetName val="Consol V N-O. Encerradas"/>
      <sheetName val="Duplicate Rate"/>
      <sheetName val="Resultados"/>
      <sheetName val="Consolidado US$"/>
      <sheetName val="Jan_DDI2"/>
      <sheetName val="N3_22"/>
      <sheetName val="N3_12"/>
      <sheetName val="APIPIAQ_XLS2"/>
      <sheetName val="Ent_Dados2"/>
      <sheetName val="gráficos_devolrecup2"/>
      <sheetName val="pagamentos_nacionais2"/>
      <sheetName val="gráficos_provrecup2"/>
      <sheetName val="Fev_Son2"/>
      <sheetName val="Sintese_de_Fluxos_de_Tesourari2"/>
      <sheetName val="OUT02_REPORT2"/>
      <sheetName val="Edo_Res2"/>
      <sheetName val="A3_-_Balanço_junho_setembro2002"/>
      <sheetName val="Check_DF2"/>
      <sheetName val="E1_12"/>
      <sheetName val="M1_12"/>
      <sheetName val="N1_12"/>
      <sheetName val="N1_22"/>
      <sheetName val="N1_32"/>
      <sheetName val="N2_12"/>
      <sheetName val="P1_12"/>
      <sheetName val="P1_22"/>
      <sheetName val="P1_32"/>
      <sheetName val="ANEXO_I2"/>
      <sheetName val="Anexo_32"/>
      <sheetName val="Anexo_42"/>
      <sheetName val="Anexo_5_2"/>
      <sheetName val="BRZ_Sell2"/>
      <sheetName val="3_2__Fluxo_Semanal_EMESA2"/>
      <sheetName val="3_4__Fluxo_Semanal_TMC2"/>
      <sheetName val="3_3__Fluxo_Semanal_VIGA2"/>
      <sheetName val="BASE_BALSAP1"/>
      <sheetName val="Plano_de_Contas1"/>
      <sheetName val="A4_1-BRASFLEX_"/>
      <sheetName val="Res_Autor_Motivo1"/>
      <sheetName val="Res_Devolv_Motivo1"/>
      <sheetName val="FF1_-_Listagem_inicial1"/>
      <sheetName val="Receitas_x_Custos"/>
      <sheetName val="CTAS_DE_LANÇAMENTO"/>
      <sheetName val="FCF_IRR"/>
      <sheetName val="Saldo_12480001"/>
      <sheetName val="Saldo_final_32470000"/>
      <sheetName val="Duplicate_Rate"/>
      <sheetName val="N1-3_1"/>
      <sheetName val="Consolidado_US$"/>
      <sheetName val="ABRIL 2000"/>
      <sheetName val="INDEX"/>
      <sheetName val="Tables"/>
      <sheetName val="Resumo Fatur."/>
      <sheetName val="pl atual"/>
      <sheetName val="INDICE"/>
      <sheetName val="BALANCETE"/>
      <sheetName val="CONS-LS"/>
      <sheetName val="NBMC-0"/>
      <sheetName val="INDICES"/>
      <sheetName val="Projeção álcool"/>
      <sheetName val=" AnexoOpDiv99"/>
      <sheetName val="GrafdivB"/>
      <sheetName val="ServDiv"/>
      <sheetName val="Exigível"/>
      <sheetName val="Fatura"/>
      <sheetName val="MêsBase"/>
      <sheetName val="Parameters"/>
      <sheetName val="List"/>
      <sheetName val="BP"/>
      <sheetName val="Taxas Interpolação"/>
      <sheetName val="CART0801"/>
      <sheetName val="Base2005"/>
      <sheetName val="estrazione"/>
      <sheetName val="CELPE_ENERGY"/>
      <sheetName val="COELBA_ENERGY"/>
      <sheetName val="COSERN_ENERGY"/>
      <sheetName val="backup"/>
      <sheetName val="Volume"/>
      <sheetName val="FORNECEDORES"/>
      <sheetName val="Deycon (2)"/>
      <sheetName val="#REF"/>
      <sheetName val="Jan_DDI3"/>
      <sheetName val="N3_23"/>
      <sheetName val="N3_13"/>
      <sheetName val="APIPIAQ_XLS3"/>
      <sheetName val="Ent_Dados3"/>
      <sheetName val="gráficos_devolrecup3"/>
      <sheetName val="pagamentos_nacionais3"/>
      <sheetName val="gráficos_provrecup3"/>
      <sheetName val="Fev_Son3"/>
      <sheetName val="Sintese_de_Fluxos_de_Tesourari3"/>
      <sheetName val="OUT02_REPORT3"/>
      <sheetName val="Edo_Res3"/>
      <sheetName val="A3_-_Balanço_junho_setembro2003"/>
      <sheetName val="Check_DF3"/>
      <sheetName val="E1_13"/>
      <sheetName val="M1_13"/>
      <sheetName val="N1_13"/>
      <sheetName val="N1_23"/>
      <sheetName val="N1_33"/>
      <sheetName val="N2_13"/>
      <sheetName val="P1_13"/>
      <sheetName val="P1_23"/>
      <sheetName val="P1_33"/>
      <sheetName val="ANEXO_I3"/>
      <sheetName val="Anexo_33"/>
      <sheetName val="Anexo_43"/>
      <sheetName val="Anexo_5_3"/>
      <sheetName val="3_2__Fluxo_Semanal_EMESA3"/>
      <sheetName val="3_4__Fluxo_Semanal_TMC3"/>
      <sheetName val="3_3__Fluxo_Semanal_VIGA3"/>
      <sheetName val="BRZ_Sell3"/>
      <sheetName val="Res_Autor_Motivo2"/>
      <sheetName val="Res_Devolv_Motivo2"/>
      <sheetName val="FF1_-_Listagem_inicial2"/>
      <sheetName val="CTAS_DE_LANÇAMENTO1"/>
      <sheetName val="A4_1-BRASFLEX_1"/>
      <sheetName val="Saldo_124800011"/>
      <sheetName val="Saldo_final_324700001"/>
      <sheetName val="BASE_BALSAP2"/>
      <sheetName val="Plano_de_Contas2"/>
      <sheetName val="Receitas_x_Custos1"/>
      <sheetName val="N1-3_11"/>
      <sheetName val="FCF_IRR1"/>
      <sheetName val="Chart_Data"/>
      <sheetName val="05,06_E_07"/>
      <sheetName val="Duplicate_Rate1"/>
      <sheetName val="Consolidado_US$1"/>
      <sheetName val="Consol_V_N-O__Encerradas"/>
      <sheetName val="Projeção_álcool"/>
      <sheetName val="ABRIL_2000"/>
      <sheetName val="_AnexoOpDiv99"/>
      <sheetName val="Taxas_Interpolação"/>
      <sheetName val="Matriz Reporte"/>
      <sheetName val="GERREAL"/>
      <sheetName val="Mutação do PL Trimestral"/>
      <sheetName val="Tabela de Parâmetros"/>
      <sheetName val="Canbras TVA"/>
      <sheetName val="SALDO"/>
      <sheetName val="Taxas"/>
      <sheetName val="Prod Mac"/>
      <sheetName val="mod 7 sin"/>
      <sheetName val="Mutuo 19112001"/>
      <sheetName val="PlASA"/>
      <sheetName val="Deycon_(2)"/>
    </sheetNames>
    <sheetDataSet>
      <sheetData sheetId="0" refreshError="1">
        <row r="1">
          <cell r="A1" t="str">
            <v>RECEITAS E DESPESAS FINANCEIRAS DE SUBSIDIÁRIAS</v>
          </cell>
          <cell r="Q1" t="str">
            <v>RECEITAS E DESPESAS FINANCEIRAS DE SUBSIDIÁRIAS</v>
          </cell>
          <cell r="AG1" t="str">
            <v>RECEITAS E DESPESAS FINANCEIRAS DE SUBSIDIÁRIAS</v>
          </cell>
          <cell r="AW1" t="str">
            <v>RECEITAS E DESPESAS FINANCEIRAS DE SUBSIDIÁRIAS</v>
          </cell>
          <cell r="BM1" t="str">
            <v>RECEITAS E DESPESAS FINANCEIRAS DE SUBSIDIÁRIAS</v>
          </cell>
          <cell r="CC1" t="str">
            <v>RECEITAS E DESPESAS FINANCEIRAS DE SUBSIDIÁRIAS</v>
          </cell>
        </row>
        <row r="2">
          <cell r="A2">
            <v>2000</v>
          </cell>
          <cell r="Q2">
            <v>2000</v>
          </cell>
          <cell r="AG2">
            <v>2000</v>
          </cell>
          <cell r="AW2">
            <v>2000</v>
          </cell>
          <cell r="BM2">
            <v>1999</v>
          </cell>
          <cell r="CC2">
            <v>1999</v>
          </cell>
        </row>
        <row r="4">
          <cell r="D4" t="str">
            <v>DESPESAS FINANCEIRAS</v>
          </cell>
          <cell r="G4" t="str">
            <v>V. M. CAMBIAL PASSIVA</v>
          </cell>
          <cell r="J4" t="str">
            <v>RECEITAS FINANCEIRAS</v>
          </cell>
          <cell r="M4" t="str">
            <v>V. M. CAMBIAL ATIVA</v>
          </cell>
          <cell r="T4" t="str">
            <v>DESPESAS FINANCEIRAS</v>
          </cell>
          <cell r="W4" t="str">
            <v>V. M. CAMBIAL PASSIVA</v>
          </cell>
          <cell r="Z4" t="str">
            <v>RECEITAS FINANCEIRAS</v>
          </cell>
          <cell r="AC4" t="str">
            <v>V. M. CAMBIAL ATIVA</v>
          </cell>
          <cell r="AJ4" t="str">
            <v>DESPESAS FINANCEIRAS</v>
          </cell>
          <cell r="AM4" t="str">
            <v>V. M. CAMBIAL PASSIVA</v>
          </cell>
          <cell r="AP4" t="str">
            <v>RECEITAS FINANCEIRAS</v>
          </cell>
          <cell r="AS4" t="str">
            <v>V. M. CAMBIAL ATIVA</v>
          </cell>
          <cell r="AZ4" t="str">
            <v>DESPESAS FINANCEIRAS</v>
          </cell>
          <cell r="BC4" t="str">
            <v>V. M. CAMBIAL PASSIVA</v>
          </cell>
          <cell r="BF4" t="str">
            <v>RECEITAS FINANCEIRAS</v>
          </cell>
          <cell r="BI4" t="str">
            <v>V. M. CAMBIAL ATIVA</v>
          </cell>
          <cell r="BP4" t="str">
            <v>DESPESAS FINANCEIRAS</v>
          </cell>
          <cell r="BS4" t="str">
            <v>V. M. CAMBIAL PASSIVA</v>
          </cell>
          <cell r="BV4" t="str">
            <v>RECEITAS FINANCEIRAS</v>
          </cell>
          <cell r="BY4" t="str">
            <v>V. M. CAMBIAL ATIVA</v>
          </cell>
          <cell r="CF4" t="str">
            <v>DESPESAS FINANCEIRAS</v>
          </cell>
          <cell r="CI4" t="str">
            <v>V. M. CAMBIAL PASSIVA</v>
          </cell>
          <cell r="CL4" t="str">
            <v>RECEITAS FINANCEIRAS</v>
          </cell>
          <cell r="CO4" t="str">
            <v>V. M. CAMBIAL ATIVA</v>
          </cell>
        </row>
        <row r="5">
          <cell r="A5" t="str">
            <v>MÊS</v>
          </cell>
          <cell r="B5" t="str">
            <v>DETALHE</v>
          </cell>
          <cell r="C5" t="str">
            <v>EMPRESA</v>
          </cell>
          <cell r="D5">
            <v>3540002</v>
          </cell>
          <cell r="G5">
            <v>3541002</v>
          </cell>
          <cell r="H5">
            <v>3541012</v>
          </cell>
          <cell r="J5">
            <v>3540012</v>
          </cell>
          <cell r="M5">
            <v>3542002</v>
          </cell>
          <cell r="N5">
            <v>3542012</v>
          </cell>
          <cell r="O5" t="str">
            <v>3542015/3542029</v>
          </cell>
          <cell r="Q5" t="str">
            <v>MÊS</v>
          </cell>
          <cell r="R5" t="str">
            <v>DETALHE</v>
          </cell>
          <cell r="S5" t="str">
            <v>EMPRESA</v>
          </cell>
          <cell r="T5">
            <v>3540002</v>
          </cell>
          <cell r="W5">
            <v>3541002</v>
          </cell>
          <cell r="X5">
            <v>3541012</v>
          </cell>
          <cell r="Z5">
            <v>3540012</v>
          </cell>
          <cell r="AC5">
            <v>3542002</v>
          </cell>
          <cell r="AD5">
            <v>3542012</v>
          </cell>
          <cell r="AE5" t="str">
            <v>3542015/3542029</v>
          </cell>
          <cell r="AG5" t="str">
            <v>MÊS</v>
          </cell>
          <cell r="AH5" t="str">
            <v>DETALHE</v>
          </cell>
          <cell r="AI5" t="str">
            <v>EMPRESA</v>
          </cell>
          <cell r="AJ5">
            <v>3540002</v>
          </cell>
          <cell r="AM5">
            <v>3541002</v>
          </cell>
          <cell r="AN5">
            <v>3541012</v>
          </cell>
          <cell r="AP5">
            <v>3540012</v>
          </cell>
          <cell r="AS5">
            <v>3542002</v>
          </cell>
          <cell r="AT5">
            <v>3542012</v>
          </cell>
          <cell r="AU5">
            <v>3542015</v>
          </cell>
          <cell r="AW5" t="str">
            <v>MÊS</v>
          </cell>
          <cell r="AX5" t="str">
            <v>DETALHE</v>
          </cell>
          <cell r="AY5" t="str">
            <v>EMPRESA</v>
          </cell>
          <cell r="AZ5">
            <v>3540002</v>
          </cell>
          <cell r="BC5">
            <v>3541002</v>
          </cell>
          <cell r="BD5">
            <v>3541012</v>
          </cell>
          <cell r="BF5">
            <v>3540012</v>
          </cell>
          <cell r="BI5">
            <v>3542002</v>
          </cell>
          <cell r="BJ5">
            <v>3542012</v>
          </cell>
          <cell r="BK5">
            <v>3542015</v>
          </cell>
          <cell r="BM5" t="str">
            <v>MÊS</v>
          </cell>
          <cell r="BN5" t="str">
            <v>DETALHE</v>
          </cell>
          <cell r="BO5" t="str">
            <v>EMPRESA</v>
          </cell>
          <cell r="BP5">
            <v>3540002</v>
          </cell>
          <cell r="BS5">
            <v>3541002</v>
          </cell>
          <cell r="BT5">
            <v>3541012</v>
          </cell>
          <cell r="BV5">
            <v>3540012</v>
          </cell>
          <cell r="BY5">
            <v>3542002</v>
          </cell>
          <cell r="BZ5">
            <v>3542012</v>
          </cell>
          <cell r="CA5">
            <v>3542015</v>
          </cell>
          <cell r="CC5" t="str">
            <v>MÊS</v>
          </cell>
          <cell r="CD5" t="str">
            <v>DETALHE</v>
          </cell>
          <cell r="CE5" t="str">
            <v>EMPRESA</v>
          </cell>
          <cell r="CF5">
            <v>3540002</v>
          </cell>
          <cell r="CI5">
            <v>3541002</v>
          </cell>
          <cell r="CJ5">
            <v>3541012</v>
          </cell>
          <cell r="CL5">
            <v>3540012</v>
          </cell>
          <cell r="CO5">
            <v>3542002</v>
          </cell>
          <cell r="CP5">
            <v>3542012</v>
          </cell>
          <cell r="CQ5">
            <v>3542015</v>
          </cell>
        </row>
        <row r="6">
          <cell r="B6" t="str">
            <v>C02709449</v>
          </cell>
          <cell r="C6" t="str">
            <v>TRANSPETRO</v>
          </cell>
          <cell r="M6">
            <v>-61990.1</v>
          </cell>
          <cell r="R6" t="str">
            <v>C02709449</v>
          </cell>
          <cell r="S6" t="str">
            <v>TRANSPETRO</v>
          </cell>
          <cell r="T6">
            <v>0</v>
          </cell>
          <cell r="AC6">
            <v>-62464.37</v>
          </cell>
          <cell r="AS6">
            <v>-63370.1</v>
          </cell>
          <cell r="AX6" t="str">
            <v>C02709449</v>
          </cell>
          <cell r="AY6" t="str">
            <v>TRANSPETRO</v>
          </cell>
          <cell r="BI6">
            <v>-57638.39</v>
          </cell>
          <cell r="BN6" t="str">
            <v>C02709449</v>
          </cell>
          <cell r="BO6" t="str">
            <v>TRANSPETRO</v>
          </cell>
          <cell r="BY6">
            <v>-12012.49</v>
          </cell>
          <cell r="CD6" t="str">
            <v>C02709449</v>
          </cell>
          <cell r="CE6" t="str">
            <v>TRANSPETRO</v>
          </cell>
        </row>
        <row r="7">
          <cell r="A7" t="str">
            <v>JANEIRO</v>
          </cell>
          <cell r="B7" t="str">
            <v>C34274233</v>
          </cell>
          <cell r="C7" t="str">
            <v>BR</v>
          </cell>
          <cell r="D7">
            <v>82237.850000000006</v>
          </cell>
          <cell r="G7">
            <v>2582502.56</v>
          </cell>
          <cell r="J7">
            <v>-729.03</v>
          </cell>
          <cell r="M7">
            <v>-8034737.7199999997</v>
          </cell>
          <cell r="Q7" t="str">
            <v>FEVEREIRO</v>
          </cell>
          <cell r="R7" t="str">
            <v>C34274233</v>
          </cell>
          <cell r="S7" t="str">
            <v>BR</v>
          </cell>
          <cell r="T7">
            <v>6390.47</v>
          </cell>
          <cell r="W7">
            <v>1305773.8700000001</v>
          </cell>
          <cell r="Z7">
            <v>-428.84999999999997</v>
          </cell>
          <cell r="AC7">
            <v>-7018819.6100000003</v>
          </cell>
          <cell r="AG7" t="str">
            <v>MARÇO</v>
          </cell>
          <cell r="AH7" t="str">
            <v>C34274233</v>
          </cell>
          <cell r="AI7" t="str">
            <v>BR</v>
          </cell>
          <cell r="AJ7">
            <v>0</v>
          </cell>
          <cell r="AM7">
            <v>1167340.7300000002</v>
          </cell>
          <cell r="AP7">
            <v>-478.04</v>
          </cell>
          <cell r="AS7">
            <v>-7443080.8199999994</v>
          </cell>
          <cell r="AW7" t="str">
            <v>ABRIL</v>
          </cell>
          <cell r="AX7" t="str">
            <v>C34274233</v>
          </cell>
          <cell r="AY7" t="str">
            <v>BR</v>
          </cell>
          <cell r="AZ7">
            <v>6390.47</v>
          </cell>
          <cell r="BC7">
            <v>1524470.14</v>
          </cell>
          <cell r="BF7">
            <v>-7959.5599999999995</v>
          </cell>
          <cell r="BI7">
            <v>-9237386.0700000003</v>
          </cell>
          <cell r="BM7" t="str">
            <v>MAIO</v>
          </cell>
          <cell r="BN7" t="str">
            <v>C34274233</v>
          </cell>
          <cell r="BO7" t="str">
            <v>BR</v>
          </cell>
          <cell r="BS7">
            <v>932226.73</v>
          </cell>
          <cell r="BV7">
            <v>-1047.75</v>
          </cell>
          <cell r="BY7">
            <v>-7059109.3600000003</v>
          </cell>
          <cell r="CC7" t="str">
            <v>JUNHO</v>
          </cell>
          <cell r="CD7" t="str">
            <v>C34274233</v>
          </cell>
          <cell r="CE7" t="str">
            <v>BR</v>
          </cell>
          <cell r="CI7">
            <v>5499895.8200000003</v>
          </cell>
          <cell r="CL7">
            <v>-495.50999999999993</v>
          </cell>
          <cell r="CO7">
            <v>-6473770.0700000003</v>
          </cell>
        </row>
        <row r="8">
          <cell r="B8" t="str">
            <v>C33795055</v>
          </cell>
          <cell r="C8" t="str">
            <v>PETROQUISA</v>
          </cell>
          <cell r="M8">
            <v>-1445475.06</v>
          </cell>
          <cell r="R8" t="str">
            <v>C33795055</v>
          </cell>
          <cell r="S8" t="str">
            <v>PETROQUISA</v>
          </cell>
          <cell r="AC8">
            <v>-1456533.94</v>
          </cell>
          <cell r="AH8" t="str">
            <v>C33795055</v>
          </cell>
          <cell r="AI8" t="str">
            <v>PETROQUISA</v>
          </cell>
          <cell r="AS8">
            <v>-1477653.68</v>
          </cell>
          <cell r="AX8" t="str">
            <v>C33795055</v>
          </cell>
          <cell r="AY8" t="str">
            <v>PETROQUISA</v>
          </cell>
          <cell r="BI8">
            <v>-31356.2</v>
          </cell>
          <cell r="BN8" t="str">
            <v>C33795055</v>
          </cell>
          <cell r="BO8" t="str">
            <v>PETROQUISA</v>
          </cell>
          <cell r="CD8" t="str">
            <v>C33795055</v>
          </cell>
          <cell r="CE8" t="str">
            <v>PETROQUISA</v>
          </cell>
          <cell r="CL8">
            <v>-10.56</v>
          </cell>
        </row>
        <row r="9">
          <cell r="B9" t="str">
            <v>C42520171</v>
          </cell>
          <cell r="C9" t="str">
            <v>GASPETRO</v>
          </cell>
          <cell r="G9">
            <v>8058058.71</v>
          </cell>
          <cell r="M9">
            <v>-2114586.0099999998</v>
          </cell>
          <cell r="R9" t="str">
            <v>C42520171</v>
          </cell>
          <cell r="S9" t="str">
            <v>GASPETRO</v>
          </cell>
          <cell r="W9">
            <v>8141058.1500000004</v>
          </cell>
          <cell r="AC9">
            <v>-2227585.06</v>
          </cell>
          <cell r="AH9" t="str">
            <v>C42520171</v>
          </cell>
          <cell r="AI9" t="str">
            <v>GASPETRO</v>
          </cell>
          <cell r="AM9">
            <v>1697571.39</v>
          </cell>
          <cell r="AS9">
            <v>-2370617.8199999998</v>
          </cell>
          <cell r="AX9" t="str">
            <v>C42520171</v>
          </cell>
          <cell r="AY9" t="str">
            <v>GASPETRO</v>
          </cell>
          <cell r="BC9">
            <v>1537376.21</v>
          </cell>
          <cell r="BI9">
            <v>-2253823.08</v>
          </cell>
          <cell r="BN9" t="str">
            <v>C42520171</v>
          </cell>
          <cell r="BO9" t="str">
            <v>GASPETRO</v>
          </cell>
          <cell r="BS9">
            <v>1795791.35</v>
          </cell>
          <cell r="BY9">
            <v>-2690818.06</v>
          </cell>
          <cell r="CD9" t="str">
            <v>C42520171</v>
          </cell>
          <cell r="CE9" t="str">
            <v>GASPETRO</v>
          </cell>
          <cell r="CO9">
            <v>-33573.9</v>
          </cell>
        </row>
        <row r="10">
          <cell r="B10" t="str">
            <v>C01891441</v>
          </cell>
          <cell r="C10" t="str">
            <v>TBG</v>
          </cell>
          <cell r="M10">
            <v>0</v>
          </cell>
          <cell r="N10">
            <v>-3888615.92</v>
          </cell>
          <cell r="R10" t="str">
            <v>C01891441</v>
          </cell>
          <cell r="S10" t="str">
            <v>TBG</v>
          </cell>
          <cell r="AC10">
            <v>0</v>
          </cell>
          <cell r="AD10">
            <v>9837617.8900000006</v>
          </cell>
          <cell r="AH10" t="str">
            <v>C01891441</v>
          </cell>
          <cell r="AI10" t="str">
            <v>TBG</v>
          </cell>
          <cell r="AT10">
            <v>6152138.6200000001</v>
          </cell>
          <cell r="AX10" t="str">
            <v>C01891441</v>
          </cell>
          <cell r="AY10" t="str">
            <v>TBG</v>
          </cell>
          <cell r="BJ10">
            <v>-17237595.940000001</v>
          </cell>
          <cell r="BN10" t="str">
            <v>C01891441</v>
          </cell>
          <cell r="BO10" t="str">
            <v>TBG</v>
          </cell>
          <cell r="BZ10">
            <v>-5774884.8399999999</v>
          </cell>
          <cell r="CD10" t="str">
            <v>C01891441</v>
          </cell>
          <cell r="CE10" t="str">
            <v>TBG</v>
          </cell>
          <cell r="CP10">
            <v>7719192.7999999998</v>
          </cell>
        </row>
        <row r="11">
          <cell r="B11" t="str">
            <v>C42154146</v>
          </cell>
          <cell r="C11" t="str">
            <v>BRASPETRO</v>
          </cell>
          <cell r="J11">
            <v>-456.96</v>
          </cell>
          <cell r="N11">
            <v>-1782.1</v>
          </cell>
          <cell r="O11">
            <v>-98.77</v>
          </cell>
          <cell r="R11" t="str">
            <v>C42154146</v>
          </cell>
          <cell r="S11" t="str">
            <v>BRASPETRO</v>
          </cell>
          <cell r="AD11">
            <v>5900.5</v>
          </cell>
          <cell r="AE11">
            <v>249.85</v>
          </cell>
          <cell r="AH11" t="str">
            <v>C42154146</v>
          </cell>
          <cell r="AI11" t="str">
            <v>BRASPETRO</v>
          </cell>
          <cell r="AT11">
            <v>2251.1999999999998</v>
          </cell>
          <cell r="AU11">
            <v>156.25</v>
          </cell>
          <cell r="AX11" t="str">
            <v>C42154146</v>
          </cell>
          <cell r="AY11" t="str">
            <v>BRASPETRO</v>
          </cell>
          <cell r="BD11">
            <v>1070400</v>
          </cell>
          <cell r="BJ11">
            <v>-6273.28</v>
          </cell>
          <cell r="BK11">
            <v>-437.79</v>
          </cell>
          <cell r="BN11" t="str">
            <v>C42154146</v>
          </cell>
          <cell r="BO11" t="str">
            <v>BRASPETRO</v>
          </cell>
          <cell r="BZ11">
            <v>-614.42999999999995</v>
          </cell>
          <cell r="CA11">
            <v>-146.66</v>
          </cell>
          <cell r="CD11" t="str">
            <v>C42154146</v>
          </cell>
          <cell r="CE11" t="str">
            <v>BRASPETRO</v>
          </cell>
          <cell r="CP11">
            <v>2857.72</v>
          </cell>
          <cell r="CQ11">
            <v>196.04</v>
          </cell>
        </row>
        <row r="12">
          <cell r="B12" t="str">
            <v>P001467</v>
          </cell>
          <cell r="C12" t="str">
            <v>BRASOIL</v>
          </cell>
          <cell r="H12">
            <v>7702632.3099999996</v>
          </cell>
          <cell r="J12">
            <v>-14513292.6</v>
          </cell>
          <cell r="N12">
            <v>-20423716.57</v>
          </cell>
          <cell r="O12">
            <v>-2257600.5</v>
          </cell>
          <cell r="R12" t="str">
            <v>P001467</v>
          </cell>
          <cell r="S12" t="str">
            <v>BRASOIL</v>
          </cell>
          <cell r="X12">
            <v>-15732353.290000001</v>
          </cell>
          <cell r="Z12">
            <v>-13289452.109999999</v>
          </cell>
          <cell r="AD12">
            <v>44271787.18</v>
          </cell>
          <cell r="AE12">
            <v>11365661.529999999</v>
          </cell>
          <cell r="AH12" t="str">
            <v>P001467</v>
          </cell>
          <cell r="AI12" t="str">
            <v>BRASOIL</v>
          </cell>
          <cell r="AN12">
            <v>-12137609.17</v>
          </cell>
          <cell r="AP12">
            <v>-14054795.300000001</v>
          </cell>
          <cell r="AT12">
            <v>30517457.309999995</v>
          </cell>
          <cell r="AU12">
            <v>6937426.5599999996</v>
          </cell>
          <cell r="AX12" t="str">
            <v>P001467</v>
          </cell>
          <cell r="AY12" t="str">
            <v>BRASOIL</v>
          </cell>
          <cell r="BD12">
            <v>25598447.399999999</v>
          </cell>
          <cell r="BF12">
            <v>-14048784.92</v>
          </cell>
          <cell r="BJ12">
            <v>-84761992.739999995</v>
          </cell>
          <cell r="BK12">
            <v>-15312859.559999999</v>
          </cell>
          <cell r="BN12" t="str">
            <v>P001467</v>
          </cell>
          <cell r="BO12" t="str">
            <v>BRASOIL</v>
          </cell>
          <cell r="BT12">
            <v>7803672.5300000003</v>
          </cell>
          <cell r="BV12">
            <v>-15931339.119999999</v>
          </cell>
          <cell r="BZ12">
            <v>-31890999.18</v>
          </cell>
          <cell r="CA12">
            <v>-6288992.2800000003</v>
          </cell>
          <cell r="CD12" t="str">
            <v>P001467</v>
          </cell>
          <cell r="CE12" t="str">
            <v>BRASOIL</v>
          </cell>
          <cell r="CF12">
            <v>356.96</v>
          </cell>
          <cell r="CJ12">
            <v>-13865256.08</v>
          </cell>
          <cell r="CL12">
            <v>-15087701.199999999</v>
          </cell>
          <cell r="CP12">
            <v>48157305.660000004</v>
          </cell>
          <cell r="CQ12">
            <v>5269587.76</v>
          </cell>
        </row>
        <row r="13">
          <cell r="B13" t="str">
            <v>P002797</v>
          </cell>
          <cell r="C13" t="str">
            <v>PAI</v>
          </cell>
          <cell r="G13">
            <v>0</v>
          </cell>
          <cell r="H13">
            <v>458507.15</v>
          </cell>
          <cell r="N13">
            <v>-33334.35</v>
          </cell>
          <cell r="O13">
            <v>-37.5</v>
          </cell>
          <cell r="R13" t="str">
            <v>P002797</v>
          </cell>
          <cell r="S13" t="str">
            <v>PAI</v>
          </cell>
          <cell r="X13">
            <v>-279334.96000000002</v>
          </cell>
          <cell r="AD13">
            <v>84330.94</v>
          </cell>
          <cell r="AE13">
            <v>94.87</v>
          </cell>
          <cell r="AH13" t="str">
            <v>P002797</v>
          </cell>
          <cell r="AI13" t="str">
            <v>PAI</v>
          </cell>
          <cell r="AN13">
            <v>-320186.33</v>
          </cell>
          <cell r="AT13">
            <v>52737.93</v>
          </cell>
          <cell r="AU13">
            <v>59.33</v>
          </cell>
          <cell r="AX13" t="str">
            <v>P002797</v>
          </cell>
          <cell r="AY13" t="str">
            <v>PAI</v>
          </cell>
          <cell r="BD13">
            <v>476643.69</v>
          </cell>
          <cell r="BJ13">
            <v>-152276.97</v>
          </cell>
          <cell r="BK13">
            <v>-166.23</v>
          </cell>
          <cell r="BN13" t="str">
            <v>P002797</v>
          </cell>
          <cell r="BO13" t="str">
            <v>PAI</v>
          </cell>
          <cell r="BT13">
            <v>682726.61</v>
          </cell>
          <cell r="BZ13">
            <v>-52367.46</v>
          </cell>
          <cell r="CA13">
            <v>-55.69</v>
          </cell>
          <cell r="CD13" t="str">
            <v>P002797</v>
          </cell>
          <cell r="CE13" t="str">
            <v>PAI</v>
          </cell>
          <cell r="CJ13">
            <v>-440922.10000000003</v>
          </cell>
          <cell r="CP13">
            <v>67008.06</v>
          </cell>
          <cell r="CQ13">
            <v>74.44</v>
          </cell>
        </row>
        <row r="14">
          <cell r="B14" t="str">
            <v>P007120</v>
          </cell>
          <cell r="C14" t="str">
            <v>PAR</v>
          </cell>
          <cell r="H14">
            <v>82157.179999999993</v>
          </cell>
          <cell r="R14" t="str">
            <v>P007120</v>
          </cell>
          <cell r="S14" t="str">
            <v>PAR</v>
          </cell>
          <cell r="X14">
            <v>-225787.86</v>
          </cell>
          <cell r="AH14" t="str">
            <v>P007120</v>
          </cell>
          <cell r="AI14" t="str">
            <v>PAR</v>
          </cell>
          <cell r="AN14">
            <v>-137455.98000000001</v>
          </cell>
          <cell r="AX14" t="str">
            <v>P007120</v>
          </cell>
          <cell r="AY14" t="str">
            <v>PAR</v>
          </cell>
          <cell r="BD14">
            <v>389007.28</v>
          </cell>
          <cell r="BN14" t="str">
            <v>P007120</v>
          </cell>
          <cell r="BO14" t="str">
            <v>PAR</v>
          </cell>
          <cell r="BT14">
            <v>144443.48000000001</v>
          </cell>
          <cell r="CD14" t="str">
            <v>P007120</v>
          </cell>
          <cell r="CE14" t="str">
            <v>PAR</v>
          </cell>
          <cell r="CJ14">
            <v>-255256.71000000002</v>
          </cell>
        </row>
        <row r="15">
          <cell r="B15" t="str">
            <v>P009099</v>
          </cell>
          <cell r="C15" t="str">
            <v>PETROGASBOL</v>
          </cell>
          <cell r="N15">
            <v>-90038.3</v>
          </cell>
          <cell r="R15" t="str">
            <v>P009099</v>
          </cell>
          <cell r="S15" t="str">
            <v>PETROGASBOL</v>
          </cell>
          <cell r="AD15">
            <v>233125.58</v>
          </cell>
          <cell r="AH15" t="str">
            <v>P009099</v>
          </cell>
          <cell r="AI15" t="str">
            <v>PETROGASBOL</v>
          </cell>
          <cell r="AT15">
            <v>163677.26</v>
          </cell>
          <cell r="AX15" t="str">
            <v>P009099</v>
          </cell>
          <cell r="AY15" t="str">
            <v>PETROGASBOL</v>
          </cell>
          <cell r="BJ15">
            <v>-579308.76</v>
          </cell>
          <cell r="BN15" t="str">
            <v>P009099</v>
          </cell>
          <cell r="BO15" t="str">
            <v>PETROGASBOL</v>
          </cell>
          <cell r="BZ15">
            <v>-16055.58</v>
          </cell>
          <cell r="CD15" t="str">
            <v>P009099</v>
          </cell>
          <cell r="CE15" t="str">
            <v>PETROGASBOL</v>
          </cell>
          <cell r="CP15">
            <v>198951.51</v>
          </cell>
        </row>
        <row r="16">
          <cell r="B16" t="str">
            <v>P009797</v>
          </cell>
          <cell r="C16" t="str">
            <v>PIFCO</v>
          </cell>
          <cell r="D16">
            <v>32129037.109999999</v>
          </cell>
          <cell r="H16">
            <v>40072511.68</v>
          </cell>
          <cell r="J16">
            <v>-19211771.989999998</v>
          </cell>
          <cell r="N16">
            <v>-22460982.059999999</v>
          </cell>
          <cell r="O16">
            <v>-638.27</v>
          </cell>
          <cell r="R16" t="str">
            <v>P009797</v>
          </cell>
          <cell r="S16" t="str">
            <v>PIFCO</v>
          </cell>
          <cell r="T16">
            <v>29981770.169999998</v>
          </cell>
          <cell r="X16">
            <v>-96287239.680000007</v>
          </cell>
          <cell r="Z16">
            <v>-19414857.469999999</v>
          </cell>
          <cell r="AD16">
            <v>58636033.950000003</v>
          </cell>
          <cell r="AE16">
            <v>1211.32</v>
          </cell>
          <cell r="AH16" t="str">
            <v>P009797</v>
          </cell>
          <cell r="AI16" t="str">
            <v>PIFCO</v>
          </cell>
          <cell r="AJ16">
            <v>38783600.979999997</v>
          </cell>
          <cell r="AN16">
            <v>-66527860.670000002</v>
          </cell>
          <cell r="AP16">
            <v>-20146186.82</v>
          </cell>
          <cell r="AT16">
            <v>37197817.409999996</v>
          </cell>
          <cell r="AU16">
            <v>7987.34</v>
          </cell>
          <cell r="AX16" t="str">
            <v>P009797</v>
          </cell>
          <cell r="AY16" t="str">
            <v>PIFCO</v>
          </cell>
          <cell r="AZ16">
            <v>18475228.129999995</v>
          </cell>
          <cell r="BD16">
            <v>181996177.03</v>
          </cell>
          <cell r="BF16">
            <v>-21089547.489999998</v>
          </cell>
          <cell r="BJ16">
            <v>-114949003.65000001</v>
          </cell>
          <cell r="BK16">
            <v>-24965.05</v>
          </cell>
          <cell r="BN16" t="str">
            <v>P009797</v>
          </cell>
          <cell r="BO16" t="str">
            <v>PIFCO</v>
          </cell>
          <cell r="BP16">
            <v>13384098.609999999</v>
          </cell>
          <cell r="BT16">
            <v>60736332.32</v>
          </cell>
          <cell r="BV16">
            <v>-20519285.989999998</v>
          </cell>
          <cell r="BZ16">
            <v>-37395876.619999997</v>
          </cell>
          <cell r="CA16">
            <v>3748.51</v>
          </cell>
          <cell r="CD16" t="str">
            <v>P009797</v>
          </cell>
          <cell r="CE16" t="str">
            <v>PIFCO</v>
          </cell>
          <cell r="CF16">
            <v>60723230.670000002</v>
          </cell>
          <cell r="CJ16">
            <v>-86833284.120000005</v>
          </cell>
          <cell r="CL16">
            <v>-19562501.41</v>
          </cell>
          <cell r="CP16">
            <v>44651680.200000003</v>
          </cell>
          <cell r="CQ16">
            <v>13460.99</v>
          </cell>
        </row>
        <row r="17">
          <cell r="B17" t="str">
            <v>P010128</v>
          </cell>
          <cell r="C17" t="str">
            <v>BRASOIL ALLIANCE</v>
          </cell>
          <cell r="O17">
            <v>-42145.3</v>
          </cell>
          <cell r="R17" t="str">
            <v>P010128</v>
          </cell>
          <cell r="S17" t="str">
            <v>BRASOIL ALLIANCE</v>
          </cell>
          <cell r="AH17" t="str">
            <v>P010128</v>
          </cell>
          <cell r="AI17" t="str">
            <v>BRASOIL ALLIANCE</v>
          </cell>
          <cell r="AX17" t="str">
            <v>P010128</v>
          </cell>
          <cell r="AY17" t="str">
            <v>BRASOIL ALLIANCE</v>
          </cell>
          <cell r="BN17" t="str">
            <v>P010128</v>
          </cell>
          <cell r="BO17" t="str">
            <v>BRASOIL ALLIANCE</v>
          </cell>
          <cell r="CD17" t="str">
            <v>P010128</v>
          </cell>
          <cell r="CE17" t="str">
            <v>BRASOIL ALLIANCE</v>
          </cell>
        </row>
        <row r="18">
          <cell r="B18" t="str">
            <v>P010224</v>
          </cell>
          <cell r="C18" t="str">
            <v>CATLEIA</v>
          </cell>
          <cell r="D18">
            <v>418700.69</v>
          </cell>
          <cell r="H18">
            <v>3238736.78</v>
          </cell>
          <cell r="R18" t="str">
            <v>P010224</v>
          </cell>
          <cell r="S18" t="str">
            <v>CATLEIA</v>
          </cell>
          <cell r="T18">
            <v>803021.47</v>
          </cell>
          <cell r="X18">
            <v>-7886703.1699999999</v>
          </cell>
          <cell r="Z18">
            <v>-418700.69</v>
          </cell>
          <cell r="AH18" t="str">
            <v>P010224</v>
          </cell>
          <cell r="AI18" t="str">
            <v>CATLEIA</v>
          </cell>
          <cell r="AJ18">
            <v>405900.86</v>
          </cell>
          <cell r="AN18">
            <v>-5303907.1399999997</v>
          </cell>
          <cell r="AX18" t="str">
            <v>P010224</v>
          </cell>
          <cell r="AY18" t="str">
            <v>CATLEIA</v>
          </cell>
          <cell r="AZ18">
            <v>1209182.3500000001</v>
          </cell>
          <cell r="BD18">
            <v>16970318.07</v>
          </cell>
          <cell r="BN18" t="str">
            <v>P010224</v>
          </cell>
          <cell r="BO18" t="str">
            <v>CATLEIA</v>
          </cell>
          <cell r="BP18">
            <v>424322.39</v>
          </cell>
          <cell r="BT18">
            <v>5236634.93</v>
          </cell>
          <cell r="CD18" t="str">
            <v>P010224</v>
          </cell>
          <cell r="CE18" t="str">
            <v>CATLEIA</v>
          </cell>
          <cell r="CF18">
            <v>404654.67</v>
          </cell>
          <cell r="CJ18">
            <v>-7210941.54</v>
          </cell>
        </row>
        <row r="19">
          <cell r="B19" t="str">
            <v>P008424</v>
          </cell>
          <cell r="C19" t="str">
            <v>PETROBRAS U.K.</v>
          </cell>
          <cell r="H19">
            <v>26522.09</v>
          </cell>
          <cell r="R19" t="str">
            <v>P008424</v>
          </cell>
          <cell r="S19" t="str">
            <v>PETROBRAS U.K.</v>
          </cell>
          <cell r="X19">
            <v>34849.67</v>
          </cell>
          <cell r="AH19" t="str">
            <v>P008424</v>
          </cell>
          <cell r="AI19" t="str">
            <v>PETROBRAS U.K.</v>
          </cell>
          <cell r="AN19">
            <v>2340.0700000000002</v>
          </cell>
          <cell r="AX19" t="str">
            <v>P008424</v>
          </cell>
          <cell r="AY19" t="str">
            <v>PETROBRAS U.K.</v>
          </cell>
          <cell r="BD19">
            <v>55662.63</v>
          </cell>
          <cell r="BN19" t="str">
            <v>P008424</v>
          </cell>
          <cell r="BO19" t="str">
            <v>PETROBRAS U.K.</v>
          </cell>
          <cell r="BT19">
            <v>17940.490000000002</v>
          </cell>
          <cell r="CD19" t="str">
            <v>P008424</v>
          </cell>
          <cell r="CE19" t="str">
            <v>PETROBRAS U.K.</v>
          </cell>
          <cell r="CJ19">
            <v>-27676.31</v>
          </cell>
        </row>
        <row r="20">
          <cell r="B20" t="str">
            <v>P008945</v>
          </cell>
          <cell r="C20" t="str">
            <v>PETROBRAS BOLÍVIA</v>
          </cell>
          <cell r="O20">
            <v>-0.54</v>
          </cell>
          <cell r="R20" t="str">
            <v>P008945</v>
          </cell>
          <cell r="S20" t="str">
            <v>PETROBRAS BOLÍVIA</v>
          </cell>
          <cell r="AE20">
            <v>1.36</v>
          </cell>
          <cell r="AH20" t="str">
            <v>P008945</v>
          </cell>
          <cell r="AI20" t="str">
            <v>PETROBRAS BOLÍVIA</v>
          </cell>
          <cell r="AU20">
            <v>0.84</v>
          </cell>
          <cell r="AX20" t="str">
            <v>P008945</v>
          </cell>
          <cell r="AY20" t="str">
            <v>PETROBRAS BOLÍVIA</v>
          </cell>
          <cell r="BK20">
            <v>-2.37</v>
          </cell>
          <cell r="BN20" t="str">
            <v>P008945</v>
          </cell>
          <cell r="BO20" t="str">
            <v>PETROBRAS BOLÍVIA</v>
          </cell>
          <cell r="CA20">
            <v>-0.8</v>
          </cell>
          <cell r="CD20" t="str">
            <v>P008945</v>
          </cell>
          <cell r="CE20" t="str">
            <v>PETROBRAS BOLÍVIA</v>
          </cell>
          <cell r="CQ20">
            <v>1.07</v>
          </cell>
        </row>
        <row r="21">
          <cell r="A21" t="str">
            <v>TOTAL</v>
          </cell>
          <cell r="B21" t="str">
            <v>P010559</v>
          </cell>
          <cell r="C21" t="str">
            <v>FIC</v>
          </cell>
          <cell r="H21">
            <v>-302172.63</v>
          </cell>
          <cell r="Q21" t="str">
            <v>TOTAL</v>
          </cell>
          <cell r="R21" t="str">
            <v>P010559</v>
          </cell>
          <cell r="S21" t="str">
            <v>FIC</v>
          </cell>
          <cell r="X21">
            <v>221641.68</v>
          </cell>
          <cell r="AE21">
            <v>106621.32</v>
          </cell>
          <cell r="AG21" t="str">
            <v>TOTAL</v>
          </cell>
          <cell r="AH21" t="str">
            <v>P010559</v>
          </cell>
          <cell r="AI21" t="str">
            <v>FIC</v>
          </cell>
          <cell r="AN21">
            <v>-93845.84</v>
          </cell>
          <cell r="AU21">
            <v>65397.24</v>
          </cell>
          <cell r="AW21" t="str">
            <v>TOTAL</v>
          </cell>
          <cell r="AX21" t="str">
            <v>P010559</v>
          </cell>
          <cell r="AY21" t="str">
            <v>FIC</v>
          </cell>
          <cell r="BD21">
            <v>306280.43</v>
          </cell>
          <cell r="BE21">
            <v>0</v>
          </cell>
          <cell r="BG21">
            <v>0</v>
          </cell>
          <cell r="BH21">
            <v>0</v>
          </cell>
          <cell r="BK21">
            <v>-191512.05</v>
          </cell>
          <cell r="BM21" t="str">
            <v>TOTAL</v>
          </cell>
          <cell r="BN21" t="str">
            <v>P010559</v>
          </cell>
          <cell r="BO21" t="str">
            <v>FIC</v>
          </cell>
          <cell r="BT21">
            <v>149018.16</v>
          </cell>
          <cell r="BW21">
            <v>0</v>
          </cell>
          <cell r="BX21">
            <v>0</v>
          </cell>
          <cell r="BZ21">
            <v>1598.98</v>
          </cell>
          <cell r="CA21">
            <v>-64159.76</v>
          </cell>
          <cell r="CC21" t="str">
            <v>TOTAL</v>
          </cell>
          <cell r="CD21" t="str">
            <v>P010559</v>
          </cell>
          <cell r="CE21" t="str">
            <v>FIC</v>
          </cell>
          <cell r="CJ21">
            <v>-180249.48</v>
          </cell>
          <cell r="CK21">
            <v>0</v>
          </cell>
          <cell r="CM21">
            <v>0</v>
          </cell>
          <cell r="CN21">
            <v>0</v>
          </cell>
          <cell r="CP21">
            <v>1243.6400000000001</v>
          </cell>
          <cell r="CQ21">
            <v>85761.29</v>
          </cell>
        </row>
        <row r="22">
          <cell r="C22" t="str">
            <v>TOTAL</v>
          </cell>
          <cell r="D22">
            <v>32629975.650000002</v>
          </cell>
          <cell r="G22">
            <v>10640561.27</v>
          </cell>
          <cell r="H22">
            <v>51278894.560000002</v>
          </cell>
          <cell r="I22">
            <v>0</v>
          </cell>
          <cell r="J22">
            <v>-33726250.579999998</v>
          </cell>
          <cell r="K22">
            <v>0</v>
          </cell>
          <cell r="L22">
            <v>0</v>
          </cell>
          <cell r="M22">
            <v>-11656788.889999999</v>
          </cell>
          <cell r="N22">
            <v>-46898469.299999997</v>
          </cell>
          <cell r="O22">
            <v>-2300520.88</v>
          </cell>
          <cell r="T22">
            <v>30791182.109999996</v>
          </cell>
          <cell r="W22">
            <v>9446832.0199999996</v>
          </cell>
          <cell r="X22">
            <v>-120154927.61</v>
          </cell>
          <cell r="Z22">
            <v>-33123439.120000001</v>
          </cell>
          <cell r="AC22">
            <v>-10765402.98</v>
          </cell>
          <cell r="AD22">
            <v>113068796.03999999</v>
          </cell>
          <cell r="AE22">
            <v>11473840.249999998</v>
          </cell>
          <cell r="AJ22">
            <v>39189501.839999996</v>
          </cell>
          <cell r="AM22">
            <v>2864912.12</v>
          </cell>
          <cell r="AN22">
            <v>-84518525.060000017</v>
          </cell>
          <cell r="AO22">
            <v>0</v>
          </cell>
          <cell r="AP22">
            <v>-34201460.159999996</v>
          </cell>
          <cell r="AQ22">
            <v>0</v>
          </cell>
          <cell r="AR22">
            <v>0</v>
          </cell>
          <cell r="AS22">
            <v>-11354722.42</v>
          </cell>
          <cell r="AT22">
            <v>74086079.729999989</v>
          </cell>
          <cell r="AU22">
            <v>7011027.5599999996</v>
          </cell>
          <cell r="BE22">
            <v>0</v>
          </cell>
          <cell r="BG22">
            <v>0</v>
          </cell>
          <cell r="BH22">
            <v>0</v>
          </cell>
          <cell r="BP22">
            <v>13808421</v>
          </cell>
          <cell r="BQ22">
            <v>0</v>
          </cell>
          <cell r="BR22">
            <v>0</v>
          </cell>
          <cell r="BS22">
            <v>2728018.08</v>
          </cell>
          <cell r="BT22">
            <v>74770768.519999996</v>
          </cell>
          <cell r="BU22">
            <v>0</v>
          </cell>
          <cell r="BV22">
            <v>-36451672.859999999</v>
          </cell>
          <cell r="BW22">
            <v>0</v>
          </cell>
          <cell r="BX22">
            <v>0</v>
          </cell>
          <cell r="BY22">
            <v>-9761939.9100000001</v>
          </cell>
          <cell r="BZ22">
            <v>-75129199.129999995</v>
          </cell>
          <cell r="CA22">
            <v>-6349606.6800000006</v>
          </cell>
        </row>
        <row r="23">
          <cell r="Q23">
            <v>9770802.0599999763</v>
          </cell>
          <cell r="T23">
            <v>63421157.759999998</v>
          </cell>
          <cell r="W23">
            <v>20087393.289999999</v>
          </cell>
          <cell r="X23">
            <v>-68876033.049999997</v>
          </cell>
          <cell r="Y23">
            <v>0</v>
          </cell>
          <cell r="Z23">
            <v>-66849689.700000003</v>
          </cell>
          <cell r="AA23">
            <v>0</v>
          </cell>
          <cell r="AB23">
            <v>0</v>
          </cell>
          <cell r="AC23">
            <v>-22422191.869999997</v>
          </cell>
          <cell r="AD23">
            <v>66170326.739999995</v>
          </cell>
          <cell r="AE23">
            <v>9173319.3699999973</v>
          </cell>
          <cell r="AJ23">
            <v>102610659.59999999</v>
          </cell>
          <cell r="AM23">
            <v>22952305.41</v>
          </cell>
          <cell r="AN23">
            <v>-153394558.11000001</v>
          </cell>
          <cell r="AP23">
            <v>-101051149.86</v>
          </cell>
          <cell r="AS23">
            <v>-33776914.289999999</v>
          </cell>
          <cell r="AT23">
            <v>140256406.46999997</v>
          </cell>
          <cell r="AU23">
            <v>16184346.929999996</v>
          </cell>
        </row>
        <row r="44">
          <cell r="AJ44" t="str">
            <v>DESPESAS FINANCEIRAS</v>
          </cell>
          <cell r="AM44" t="str">
            <v>V. M. CAMBIAL PASSIVA</v>
          </cell>
          <cell r="AP44" t="str">
            <v>RECEITAS FINANCEIRAS</v>
          </cell>
          <cell r="AS44" t="str">
            <v>V. M. CAMBIAL ATIVA</v>
          </cell>
          <cell r="CF44" t="str">
            <v>DESPESAS FINANCEIRAS</v>
          </cell>
          <cell r="CI44" t="str">
            <v>V. M. CAMBIAL PASSIVA</v>
          </cell>
          <cell r="CL44" t="str">
            <v>RECEITAS FINANCEIRAS</v>
          </cell>
          <cell r="CO44" t="str">
            <v>V. M. CAMBIAL ATIVA</v>
          </cell>
        </row>
        <row r="45">
          <cell r="AG45" t="str">
            <v>PERÍODO ACUMULADO</v>
          </cell>
          <cell r="AH45" t="str">
            <v>DETALHE</v>
          </cell>
          <cell r="AI45" t="str">
            <v>EMPRESA</v>
          </cell>
          <cell r="AJ45">
            <v>3540002</v>
          </cell>
          <cell r="AM45">
            <v>3541002</v>
          </cell>
          <cell r="AN45">
            <v>3541012</v>
          </cell>
          <cell r="AP45">
            <v>3540012</v>
          </cell>
          <cell r="AS45">
            <v>3542002</v>
          </cell>
          <cell r="AT45">
            <v>3542012</v>
          </cell>
          <cell r="AU45">
            <v>3542015</v>
          </cell>
          <cell r="CC45" t="str">
            <v>PERÍODO ACUMULADO</v>
          </cell>
          <cell r="CD45" t="str">
            <v>DETALHE</v>
          </cell>
          <cell r="CE45" t="str">
            <v>EMPRESA</v>
          </cell>
          <cell r="CF45">
            <v>3540002</v>
          </cell>
          <cell r="CI45">
            <v>3541002</v>
          </cell>
          <cell r="CJ45">
            <v>3541012</v>
          </cell>
          <cell r="CL45">
            <v>3540012</v>
          </cell>
          <cell r="CO45">
            <v>3542002</v>
          </cell>
          <cell r="CP45">
            <v>3542012</v>
          </cell>
          <cell r="CQ45">
            <v>3542015</v>
          </cell>
        </row>
        <row r="47">
          <cell r="AG47" t="str">
            <v>ATÉ MARÇO</v>
          </cell>
          <cell r="AH47" t="str">
            <v>C34274233</v>
          </cell>
          <cell r="AI47" t="str">
            <v>BR</v>
          </cell>
          <cell r="AJ47">
            <v>88628.32</v>
          </cell>
          <cell r="AK47">
            <v>0</v>
          </cell>
          <cell r="AL47">
            <v>0</v>
          </cell>
          <cell r="AM47">
            <v>5055617.16</v>
          </cell>
          <cell r="AN47">
            <v>0</v>
          </cell>
          <cell r="AO47">
            <v>0</v>
          </cell>
          <cell r="AP47">
            <v>-1635.9199999999998</v>
          </cell>
          <cell r="AQ47">
            <v>0</v>
          </cell>
          <cell r="AR47">
            <v>0</v>
          </cell>
          <cell r="AS47">
            <v>-22496638.149999999</v>
          </cell>
          <cell r="AT47">
            <v>0</v>
          </cell>
          <cell r="AU47">
            <v>0</v>
          </cell>
          <cell r="CC47" t="str">
            <v>ATÉ JUNHO</v>
          </cell>
          <cell r="CD47" t="str">
            <v>C34274233</v>
          </cell>
          <cell r="CE47" t="str">
            <v>BR</v>
          </cell>
          <cell r="CF47">
            <v>95018.790000000008</v>
          </cell>
          <cell r="CG47">
            <v>0</v>
          </cell>
          <cell r="CH47">
            <v>0</v>
          </cell>
          <cell r="CI47">
            <v>13012209.85</v>
          </cell>
          <cell r="CJ47">
            <v>0</v>
          </cell>
          <cell r="CK47">
            <v>0</v>
          </cell>
          <cell r="CL47">
            <v>-11138.74</v>
          </cell>
          <cell r="CM47">
            <v>0</v>
          </cell>
          <cell r="CN47">
            <v>0</v>
          </cell>
          <cell r="CO47">
            <v>-45266903.649999999</v>
          </cell>
          <cell r="CP47">
            <v>0</v>
          </cell>
          <cell r="CQ47">
            <v>0</v>
          </cell>
        </row>
        <row r="48">
          <cell r="AH48" t="str">
            <v>C33795055</v>
          </cell>
          <cell r="AI48" t="str">
            <v>PETROQUISA</v>
          </cell>
          <cell r="AJ48">
            <v>0</v>
          </cell>
          <cell r="AK48">
            <v>0</v>
          </cell>
          <cell r="AL48">
            <v>0</v>
          </cell>
          <cell r="AM48">
            <v>0</v>
          </cell>
          <cell r="AN48">
            <v>0</v>
          </cell>
          <cell r="AO48">
            <v>0</v>
          </cell>
          <cell r="AP48">
            <v>0</v>
          </cell>
          <cell r="AQ48">
            <v>0</v>
          </cell>
          <cell r="AR48">
            <v>0</v>
          </cell>
          <cell r="AS48">
            <v>-4379662.68</v>
          </cell>
          <cell r="AT48">
            <v>0</v>
          </cell>
          <cell r="AU48">
            <v>0</v>
          </cell>
          <cell r="CD48" t="str">
            <v>C33795055</v>
          </cell>
          <cell r="CE48" t="str">
            <v>PETROQUISA</v>
          </cell>
          <cell r="CF48">
            <v>0</v>
          </cell>
          <cell r="CG48">
            <v>0</v>
          </cell>
          <cell r="CH48">
            <v>0</v>
          </cell>
          <cell r="CI48">
            <v>0</v>
          </cell>
          <cell r="CJ48">
            <v>0</v>
          </cell>
          <cell r="CK48">
            <v>0</v>
          </cell>
          <cell r="CL48">
            <v>-10.56</v>
          </cell>
          <cell r="CM48">
            <v>0</v>
          </cell>
          <cell r="CN48">
            <v>0</v>
          </cell>
          <cell r="CO48">
            <v>-4411018.88</v>
          </cell>
          <cell r="CP48">
            <v>0</v>
          </cell>
          <cell r="CQ48">
            <v>0</v>
          </cell>
        </row>
        <row r="49">
          <cell r="AH49" t="str">
            <v>C42520171</v>
          </cell>
          <cell r="AI49" t="str">
            <v>GASPETRO</v>
          </cell>
          <cell r="AJ49">
            <v>0</v>
          </cell>
          <cell r="AK49">
            <v>0</v>
          </cell>
          <cell r="AL49">
            <v>0</v>
          </cell>
          <cell r="AM49">
            <v>17896688.25</v>
          </cell>
          <cell r="AN49">
            <v>0</v>
          </cell>
          <cell r="AO49">
            <v>0</v>
          </cell>
          <cell r="AP49">
            <v>0</v>
          </cell>
          <cell r="AQ49">
            <v>0</v>
          </cell>
          <cell r="AR49">
            <v>0</v>
          </cell>
          <cell r="AS49">
            <v>-6712788.8900000006</v>
          </cell>
          <cell r="AT49">
            <v>0</v>
          </cell>
          <cell r="AU49">
            <v>0</v>
          </cell>
          <cell r="CD49" t="str">
            <v>C42520171</v>
          </cell>
          <cell r="CE49" t="str">
            <v>GASPETRO</v>
          </cell>
          <cell r="CF49">
            <v>0</v>
          </cell>
          <cell r="CG49">
            <v>0</v>
          </cell>
          <cell r="CH49">
            <v>0</v>
          </cell>
          <cell r="CI49">
            <v>21229855.810000002</v>
          </cell>
          <cell r="CJ49">
            <v>0</v>
          </cell>
          <cell r="CK49">
            <v>0</v>
          </cell>
          <cell r="CL49">
            <v>0</v>
          </cell>
          <cell r="CM49">
            <v>0</v>
          </cell>
          <cell r="CN49">
            <v>0</v>
          </cell>
          <cell r="CO49">
            <v>-11691003.930000002</v>
          </cell>
          <cell r="CP49">
            <v>0</v>
          </cell>
          <cell r="CQ49">
            <v>0</v>
          </cell>
        </row>
        <row r="50">
          <cell r="AH50" t="str">
            <v>C01891441</v>
          </cell>
          <cell r="AI50" t="str">
            <v>TBG</v>
          </cell>
          <cell r="AJ50">
            <v>0</v>
          </cell>
          <cell r="AK50">
            <v>0</v>
          </cell>
          <cell r="AL50">
            <v>0</v>
          </cell>
          <cell r="AM50">
            <v>0</v>
          </cell>
          <cell r="AN50">
            <v>0</v>
          </cell>
          <cell r="AO50">
            <v>0</v>
          </cell>
          <cell r="AP50">
            <v>0</v>
          </cell>
          <cell r="AQ50">
            <v>0</v>
          </cell>
          <cell r="AR50">
            <v>0</v>
          </cell>
          <cell r="AS50">
            <v>0</v>
          </cell>
          <cell r="AT50">
            <v>12101140.59</v>
          </cell>
          <cell r="AU50">
            <v>0</v>
          </cell>
          <cell r="CD50" t="str">
            <v>C01891441</v>
          </cell>
          <cell r="CE50" t="str">
            <v>TBG</v>
          </cell>
          <cell r="CF50">
            <v>0</v>
          </cell>
          <cell r="CG50">
            <v>0</v>
          </cell>
          <cell r="CH50">
            <v>0</v>
          </cell>
          <cell r="CI50">
            <v>0</v>
          </cell>
          <cell r="CJ50">
            <v>0</v>
          </cell>
          <cell r="CK50">
            <v>0</v>
          </cell>
          <cell r="CL50">
            <v>0</v>
          </cell>
          <cell r="CM50">
            <v>0</v>
          </cell>
          <cell r="CN50">
            <v>0</v>
          </cell>
          <cell r="CO50">
            <v>0</v>
          </cell>
          <cell r="CP50">
            <v>-3192147.3900000015</v>
          </cell>
          <cell r="CQ50">
            <v>0</v>
          </cell>
        </row>
        <row r="51">
          <cell r="AH51" t="str">
            <v>C42154146</v>
          </cell>
          <cell r="AI51" t="str">
            <v>BRASPETRO</v>
          </cell>
          <cell r="AJ51">
            <v>0</v>
          </cell>
          <cell r="AK51">
            <v>0</v>
          </cell>
          <cell r="AL51">
            <v>0</v>
          </cell>
          <cell r="AM51">
            <v>0</v>
          </cell>
          <cell r="AN51">
            <v>0</v>
          </cell>
          <cell r="AO51">
            <v>0</v>
          </cell>
          <cell r="AP51">
            <v>-456.96</v>
          </cell>
          <cell r="AQ51">
            <v>0</v>
          </cell>
          <cell r="AR51">
            <v>0</v>
          </cell>
          <cell r="AS51">
            <v>0</v>
          </cell>
          <cell r="AT51">
            <v>6369.5999999999995</v>
          </cell>
          <cell r="AU51">
            <v>307.33</v>
          </cell>
          <cell r="CD51" t="str">
            <v>C42154146</v>
          </cell>
          <cell r="CE51" t="str">
            <v>BRASPETRO</v>
          </cell>
          <cell r="CF51">
            <v>0</v>
          </cell>
          <cell r="CG51">
            <v>0</v>
          </cell>
          <cell r="CH51">
            <v>0</v>
          </cell>
          <cell r="CI51">
            <v>0</v>
          </cell>
          <cell r="CJ51">
            <v>0</v>
          </cell>
          <cell r="CK51">
            <v>0</v>
          </cell>
          <cell r="CL51">
            <v>-456.96</v>
          </cell>
          <cell r="CM51">
            <v>0</v>
          </cell>
          <cell r="CN51">
            <v>0</v>
          </cell>
          <cell r="CO51">
            <v>0</v>
          </cell>
          <cell r="CP51">
            <v>2339.6099999999997</v>
          </cell>
          <cell r="CQ51">
            <v>-81.080000000000013</v>
          </cell>
        </row>
        <row r="52">
          <cell r="AH52" t="str">
            <v>P001467</v>
          </cell>
          <cell r="AI52" t="str">
            <v>BRASOIL</v>
          </cell>
          <cell r="AJ52">
            <v>0</v>
          </cell>
          <cell r="AK52">
            <v>0</v>
          </cell>
          <cell r="AL52">
            <v>0</v>
          </cell>
          <cell r="AM52">
            <v>0</v>
          </cell>
          <cell r="AN52">
            <v>-20167330.150000002</v>
          </cell>
          <cell r="AO52">
            <v>0</v>
          </cell>
          <cell r="AP52">
            <v>-41857540.010000005</v>
          </cell>
          <cell r="AQ52">
            <v>0</v>
          </cell>
          <cell r="AR52">
            <v>0</v>
          </cell>
          <cell r="AS52">
            <v>0</v>
          </cell>
          <cell r="AT52">
            <v>54365527.919999994</v>
          </cell>
          <cell r="AU52">
            <v>16045487.59</v>
          </cell>
          <cell r="CD52" t="str">
            <v>P001467</v>
          </cell>
          <cell r="CE52" t="str">
            <v>BRASOIL</v>
          </cell>
          <cell r="CF52">
            <v>356.96</v>
          </cell>
          <cell r="CG52">
            <v>0</v>
          </cell>
          <cell r="CH52">
            <v>0</v>
          </cell>
          <cell r="CI52">
            <v>0</v>
          </cell>
          <cell r="CJ52">
            <v>-630466.30000000261</v>
          </cell>
          <cell r="CK52">
            <v>0</v>
          </cell>
          <cell r="CL52">
            <v>-86925365.250000015</v>
          </cell>
          <cell r="CM52">
            <v>0</v>
          </cell>
          <cell r="CN52">
            <v>0</v>
          </cell>
          <cell r="CO52">
            <v>0</v>
          </cell>
          <cell r="CP52">
            <v>-14130158.339999996</v>
          </cell>
          <cell r="CQ52">
            <v>-286776.48999999929</v>
          </cell>
        </row>
        <row r="53">
          <cell r="AH53" t="str">
            <v>P002797</v>
          </cell>
          <cell r="AI53" t="str">
            <v>PAI</v>
          </cell>
          <cell r="AJ53">
            <v>0</v>
          </cell>
          <cell r="AK53">
            <v>0</v>
          </cell>
          <cell r="AL53">
            <v>0</v>
          </cell>
          <cell r="AM53">
            <v>0</v>
          </cell>
          <cell r="AN53">
            <v>-141014.14000000001</v>
          </cell>
          <cell r="AO53">
            <v>0</v>
          </cell>
          <cell r="AP53">
            <v>0</v>
          </cell>
          <cell r="AQ53">
            <v>0</v>
          </cell>
          <cell r="AR53">
            <v>0</v>
          </cell>
          <cell r="AS53">
            <v>0</v>
          </cell>
          <cell r="AT53">
            <v>103734.52</v>
          </cell>
          <cell r="AU53">
            <v>116.7</v>
          </cell>
          <cell r="CD53" t="str">
            <v>P002797</v>
          </cell>
          <cell r="CE53" t="str">
            <v>PAI</v>
          </cell>
          <cell r="CF53">
            <v>0</v>
          </cell>
          <cell r="CG53">
            <v>0</v>
          </cell>
          <cell r="CH53">
            <v>0</v>
          </cell>
          <cell r="CI53">
            <v>0</v>
          </cell>
          <cell r="CJ53">
            <v>577434.05999999982</v>
          </cell>
          <cell r="CK53">
            <v>0</v>
          </cell>
          <cell r="CL53">
            <v>0</v>
          </cell>
          <cell r="CM53">
            <v>0</v>
          </cell>
          <cell r="CN53">
            <v>0</v>
          </cell>
          <cell r="CO53">
            <v>0</v>
          </cell>
          <cell r="CP53">
            <v>-33901.850000000006</v>
          </cell>
          <cell r="CQ53">
            <v>-30.779999999999987</v>
          </cell>
        </row>
        <row r="54">
          <cell r="AH54" t="str">
            <v>P007120</v>
          </cell>
          <cell r="AI54" t="str">
            <v>PAR</v>
          </cell>
          <cell r="AJ54">
            <v>0</v>
          </cell>
          <cell r="AK54">
            <v>0</v>
          </cell>
          <cell r="AL54">
            <v>0</v>
          </cell>
          <cell r="AM54">
            <v>0</v>
          </cell>
          <cell r="AN54">
            <v>-281086.66000000003</v>
          </cell>
          <cell r="AO54">
            <v>0</v>
          </cell>
          <cell r="AP54">
            <v>0</v>
          </cell>
          <cell r="AQ54">
            <v>0</v>
          </cell>
          <cell r="AR54">
            <v>0</v>
          </cell>
          <cell r="AS54">
            <v>0</v>
          </cell>
          <cell r="AT54">
            <v>0</v>
          </cell>
          <cell r="AU54">
            <v>0</v>
          </cell>
          <cell r="CD54" t="str">
            <v>P007120</v>
          </cell>
          <cell r="CE54" t="str">
            <v>PAR</v>
          </cell>
          <cell r="CF54">
            <v>0</v>
          </cell>
          <cell r="CG54">
            <v>0</v>
          </cell>
          <cell r="CH54">
            <v>0</v>
          </cell>
          <cell r="CI54">
            <v>0</v>
          </cell>
          <cell r="CJ54">
            <v>-2892.6100000000151</v>
          </cell>
          <cell r="CK54">
            <v>0</v>
          </cell>
          <cell r="CL54">
            <v>0</v>
          </cell>
          <cell r="CM54">
            <v>0</v>
          </cell>
          <cell r="CN54">
            <v>0</v>
          </cell>
          <cell r="CO54">
            <v>0</v>
          </cell>
          <cell r="CP54">
            <v>0</v>
          </cell>
          <cell r="CQ54">
            <v>0</v>
          </cell>
        </row>
        <row r="55">
          <cell r="AH55" t="str">
            <v>P009099</v>
          </cell>
          <cell r="AI55" t="str">
            <v>PETROGASBOL</v>
          </cell>
          <cell r="AJ55">
            <v>0</v>
          </cell>
          <cell r="AK55">
            <v>0</v>
          </cell>
          <cell r="AL55">
            <v>0</v>
          </cell>
          <cell r="AM55">
            <v>0</v>
          </cell>
          <cell r="AN55">
            <v>0</v>
          </cell>
          <cell r="AO55">
            <v>0</v>
          </cell>
          <cell r="AP55">
            <v>0</v>
          </cell>
          <cell r="AQ55">
            <v>0</v>
          </cell>
          <cell r="AR55">
            <v>0</v>
          </cell>
          <cell r="AS55">
            <v>0</v>
          </cell>
          <cell r="AT55">
            <v>306764.53999999998</v>
          </cell>
          <cell r="AU55">
            <v>0</v>
          </cell>
          <cell r="CD55" t="str">
            <v>P009099</v>
          </cell>
          <cell r="CE55" t="str">
            <v>PETROGASBOL</v>
          </cell>
          <cell r="CF55">
            <v>0</v>
          </cell>
          <cell r="CG55">
            <v>0</v>
          </cell>
          <cell r="CH55">
            <v>0</v>
          </cell>
          <cell r="CI55">
            <v>0</v>
          </cell>
          <cell r="CJ55">
            <v>0</v>
          </cell>
          <cell r="CK55">
            <v>0</v>
          </cell>
          <cell r="CL55">
            <v>0</v>
          </cell>
          <cell r="CM55">
            <v>0</v>
          </cell>
          <cell r="CN55">
            <v>0</v>
          </cell>
          <cell r="CO55">
            <v>0</v>
          </cell>
          <cell r="CP55">
            <v>-89648.290000000037</v>
          </cell>
          <cell r="CQ55">
            <v>0</v>
          </cell>
        </row>
        <row r="56">
          <cell r="AH56" t="str">
            <v>P009797</v>
          </cell>
          <cell r="AI56" t="str">
            <v>PIFCO</v>
          </cell>
          <cell r="AJ56">
            <v>100894408.25999999</v>
          </cell>
          <cell r="AK56">
            <v>0</v>
          </cell>
          <cell r="AL56">
            <v>0</v>
          </cell>
          <cell r="AM56">
            <v>0</v>
          </cell>
          <cell r="AN56">
            <v>-122742588.67000002</v>
          </cell>
          <cell r="AO56">
            <v>0</v>
          </cell>
          <cell r="AP56">
            <v>-58772816.279999994</v>
          </cell>
          <cell r="AQ56">
            <v>0</v>
          </cell>
          <cell r="AR56">
            <v>0</v>
          </cell>
          <cell r="AS56">
            <v>0</v>
          </cell>
          <cell r="AT56">
            <v>73372869.299999997</v>
          </cell>
          <cell r="AU56">
            <v>8560.39</v>
          </cell>
          <cell r="CD56" t="str">
            <v>P009797</v>
          </cell>
          <cell r="CE56" t="str">
            <v>PIFCO</v>
          </cell>
          <cell r="CF56">
            <v>193476965.66999999</v>
          </cell>
          <cell r="CG56">
            <v>0</v>
          </cell>
          <cell r="CH56">
            <v>0</v>
          </cell>
          <cell r="CI56">
            <v>0</v>
          </cell>
          <cell r="CJ56">
            <v>33156636.559999973</v>
          </cell>
          <cell r="CK56">
            <v>0</v>
          </cell>
          <cell r="CL56">
            <v>-119944151.16999999</v>
          </cell>
          <cell r="CM56">
            <v>0</v>
          </cell>
          <cell r="CN56">
            <v>0</v>
          </cell>
          <cell r="CO56">
            <v>0</v>
          </cell>
          <cell r="CP56">
            <v>-34320330.769999996</v>
          </cell>
          <cell r="CQ56">
            <v>804.84000000000015</v>
          </cell>
        </row>
        <row r="57">
          <cell r="AH57" t="str">
            <v>P010128</v>
          </cell>
          <cell r="AI57" t="str">
            <v>BRASOIL ALLIANCE</v>
          </cell>
          <cell r="AJ57">
            <v>0</v>
          </cell>
          <cell r="AK57">
            <v>0</v>
          </cell>
          <cell r="AL57">
            <v>0</v>
          </cell>
          <cell r="AM57">
            <v>0</v>
          </cell>
          <cell r="AN57">
            <v>0</v>
          </cell>
          <cell r="AO57">
            <v>0</v>
          </cell>
          <cell r="AP57">
            <v>0</v>
          </cell>
          <cell r="AQ57">
            <v>0</v>
          </cell>
          <cell r="AR57">
            <v>0</v>
          </cell>
          <cell r="AS57">
            <v>0</v>
          </cell>
          <cell r="AT57">
            <v>0</v>
          </cell>
          <cell r="AU57">
            <v>-42145.3</v>
          </cell>
          <cell r="CD57" t="str">
            <v>P010128</v>
          </cell>
          <cell r="CE57" t="str">
            <v>BRASOIL ALLIANCE</v>
          </cell>
          <cell r="CF57">
            <v>0</v>
          </cell>
          <cell r="CG57">
            <v>0</v>
          </cell>
          <cell r="CH57">
            <v>0</v>
          </cell>
          <cell r="CI57">
            <v>0</v>
          </cell>
          <cell r="CJ57">
            <v>0</v>
          </cell>
          <cell r="CK57">
            <v>0</v>
          </cell>
          <cell r="CL57">
            <v>0</v>
          </cell>
          <cell r="CM57">
            <v>0</v>
          </cell>
          <cell r="CN57">
            <v>0</v>
          </cell>
          <cell r="CO57">
            <v>0</v>
          </cell>
          <cell r="CP57">
            <v>0</v>
          </cell>
          <cell r="CQ57">
            <v>-42145.3</v>
          </cell>
        </row>
        <row r="58">
          <cell r="AH58" t="str">
            <v>P010224</v>
          </cell>
          <cell r="AI58" t="str">
            <v>CATLEIA</v>
          </cell>
          <cell r="AJ58">
            <v>1627623.02</v>
          </cell>
          <cell r="AK58">
            <v>0</v>
          </cell>
          <cell r="AL58">
            <v>0</v>
          </cell>
          <cell r="AM58">
            <v>0</v>
          </cell>
          <cell r="AN58">
            <v>-9951873.5300000012</v>
          </cell>
          <cell r="AO58">
            <v>0</v>
          </cell>
          <cell r="AP58">
            <v>-418700.69</v>
          </cell>
          <cell r="AQ58">
            <v>0</v>
          </cell>
          <cell r="AR58">
            <v>0</v>
          </cell>
          <cell r="AS58">
            <v>0</v>
          </cell>
          <cell r="AT58">
            <v>0</v>
          </cell>
          <cell r="AU58">
            <v>0</v>
          </cell>
          <cell r="CD58" t="str">
            <v>P010224</v>
          </cell>
          <cell r="CE58" t="str">
            <v>CATLEIA</v>
          </cell>
          <cell r="CF58">
            <v>3665782.43</v>
          </cell>
          <cell r="CG58">
            <v>0</v>
          </cell>
          <cell r="CH58">
            <v>0</v>
          </cell>
          <cell r="CI58">
            <v>0</v>
          </cell>
          <cell r="CJ58">
            <v>5044137.9299999988</v>
          </cell>
          <cell r="CK58">
            <v>0</v>
          </cell>
          <cell r="CL58">
            <v>-418700.69</v>
          </cell>
          <cell r="CM58">
            <v>0</v>
          </cell>
          <cell r="CN58">
            <v>0</v>
          </cell>
          <cell r="CO58">
            <v>0</v>
          </cell>
          <cell r="CP58">
            <v>0</v>
          </cell>
          <cell r="CQ58">
            <v>0</v>
          </cell>
        </row>
        <row r="61">
          <cell r="AG61" t="str">
            <v>TOTAL</v>
          </cell>
          <cell r="AJ61">
            <v>102610659.59999998</v>
          </cell>
          <cell r="AM61">
            <v>22952305.41</v>
          </cell>
          <cell r="AN61">
            <v>-153283893.15000001</v>
          </cell>
          <cell r="AO61">
            <v>0</v>
          </cell>
          <cell r="AP61">
            <v>-101051149.86</v>
          </cell>
          <cell r="AQ61">
            <v>0</v>
          </cell>
          <cell r="AR61">
            <v>0</v>
          </cell>
          <cell r="AS61">
            <v>-33589089.719999999</v>
          </cell>
          <cell r="AT61">
            <v>140256406.47</v>
          </cell>
          <cell r="AU61">
            <v>16012326.709999999</v>
          </cell>
          <cell r="CC61" t="str">
            <v>TOTAL</v>
          </cell>
          <cell r="CF61">
            <v>197238123.84999999</v>
          </cell>
          <cell r="CI61">
            <v>34242065.660000004</v>
          </cell>
          <cell r="CJ61">
            <v>38144849.639999971</v>
          </cell>
          <cell r="CK61">
            <v>0</v>
          </cell>
          <cell r="CL61">
            <v>-207299823.37</v>
          </cell>
          <cell r="CM61">
            <v>0</v>
          </cell>
          <cell r="CN61">
            <v>0</v>
          </cell>
          <cell r="CO61">
            <v>-61368926.460000001</v>
          </cell>
          <cell r="CP61">
            <v>-51763847.029999994</v>
          </cell>
          <cell r="CQ61">
            <v>-328228.8099999993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o"/>
      <sheetName val="Cenários"/>
      <sheetName val="Receita"/>
      <sheetName val="Operacao"/>
      <sheetName val="Pgto Gás"/>
      <sheetName val="Preço Gás"/>
      <sheetName val="CCEE"/>
      <sheetName val="Despesas"/>
      <sheetName val="O&amp;M"/>
      <sheetName val="Impostos"/>
      <sheetName val="Balanço"/>
      <sheetName val="Ativo fixo"/>
      <sheetName val="DRE"/>
      <sheetName val="Valuation"/>
      <sheetName val="Ágio"/>
      <sheetName val="Fired hours"/>
      <sheetName val="Projecoes Macro"/>
      <sheetName val="DADOS MENSAIS"/>
      <sheetName val="Historical Economics"/>
      <sheetName val="CPI hist"/>
      <sheetName val="Usos e fontes"/>
      <sheetName val="PLD x Gás"/>
      <sheetName val="Log"/>
      <sheetName val="Sheet1"/>
      <sheetName val="160807 Termo DCF Model"/>
    </sheetNames>
    <sheetDataSet>
      <sheetData sheetId="0" refreshError="1">
        <row r="2">
          <cell r="N2" t="str">
            <v xml:space="preserve">Draft para discussão: 14 de novembro de 2007 às 9:28  </v>
          </cell>
        </row>
        <row r="4">
          <cell r="C4" t="str">
            <v>Projeto Gold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ckmarks (3)"/>
      <sheetName val="BP"/>
      <sheetName val="DR"/>
      <sheetName val="Ajustes"/>
      <sheetName val="Tickmarks"/>
      <sheetName val="fut_jurosanual"/>
      <sheetName val="fut_juros"/>
      <sheetName val="Swaps"/>
      <sheetName val="fut_dolar"/>
      <sheetName val="DFLSUBS"/>
      <sheetName val="INDICE"/>
      <sheetName val="Mapa"/>
      <sheetName val="OUT02.REPORT"/>
      <sheetName val="Volume"/>
      <sheetName val="Balancete"/>
      <sheetName val="INDIECO1"/>
      <sheetName val="ELIM_FINANCEIR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sheetName val="Parametros"/>
      <sheetName val="Balance 2002"/>
      <sheetName val="EERR 2002"/>
      <sheetName val="Caja 2002"/>
      <sheetName val="Ingresos CDEC"/>
      <sheetName val="Ingresos Contratos"/>
      <sheetName val="Gastos 2002"/>
      <sheetName val="Organigrama 2002"/>
      <sheetName val="Gastos Financieros 2002"/>
      <sheetName val="Inversiones 2002"/>
      <sheetName val="Impuesto 2002"/>
      <sheetName val="Tesorería 2002"/>
      <sheetName val="Gráfico Egresos 2002"/>
      <sheetName val="Balance 2001"/>
      <sheetName val="EERR 2001"/>
      <sheetName val="10_Year_Pos"/>
      <sheetName val="Check"/>
      <sheetName val="PGC (Frango)"/>
      <sheetName val="PPM ConGas test"/>
      <sheetName val="File Generator"/>
      <sheetName val="Jan"/>
      <sheetName val="Daily"/>
      <sheetName val="Presupuesto 2002 V2.0"/>
      <sheetName val="Sheet1"/>
      <sheetName val="Att3"/>
      <sheetName val="Att4"/>
      <sheetName val="Att5"/>
      <sheetName val="Att6"/>
      <sheetName val="Att7"/>
      <sheetName val="STE"/>
      <sheetName val="TOUTES"/>
      <sheetName val="Balance_2002"/>
      <sheetName val="EERR_2002"/>
      <sheetName val="Caja_2002"/>
      <sheetName val="Ingresos_CDEC"/>
      <sheetName val="Ingresos_Contratos"/>
      <sheetName val="Gastos_2002"/>
      <sheetName val="Organigrama_2002"/>
      <sheetName val="Gastos_Financieros_2002"/>
      <sheetName val="Inversiones_2002"/>
      <sheetName val="Impuesto_2002"/>
      <sheetName val="Tesorería_2002"/>
      <sheetName val="Gráfico_Egresos_2002"/>
      <sheetName val="Balance_2001"/>
      <sheetName val="EERR_2001"/>
      <sheetName val="PGC_(Frango)"/>
      <sheetName val="PPM_ConGas_test"/>
      <sheetName val="File_Generator"/>
      <sheetName val="Presupuesto_2002_V2_0"/>
      <sheetName val="Balance_20021"/>
      <sheetName val="EERR_20021"/>
      <sheetName val="Caja_20021"/>
      <sheetName val="Ingresos_CDEC1"/>
      <sheetName val="Ingresos_Contratos1"/>
      <sheetName val="Gastos_20021"/>
      <sheetName val="Organigrama_20021"/>
      <sheetName val="Gastos_Financieros_20021"/>
      <sheetName val="Inversiones_20021"/>
      <sheetName val="Impuesto_20021"/>
      <sheetName val="Tesorería_20021"/>
      <sheetName val="Gráfico_Egresos_20021"/>
      <sheetName val="Balance_20011"/>
      <sheetName val="EERR_20011"/>
      <sheetName val="PGC_(Frango)1"/>
      <sheetName val="PPM_ConGas_test1"/>
      <sheetName val="File_Generator1"/>
      <sheetName val="Presupuesto_2002_V2_01"/>
      <sheetName val="A4.6-SEAOIL"/>
      <sheetName val="Balance_20022"/>
      <sheetName val="EERR_20022"/>
      <sheetName val="Caja_20022"/>
      <sheetName val="Ingresos_CDEC2"/>
      <sheetName val="Ingresos_Contratos2"/>
      <sheetName val="Gastos_20022"/>
      <sheetName val="Organigrama_20022"/>
      <sheetName val="Gastos_Financieros_20022"/>
      <sheetName val="Inversiones_20022"/>
      <sheetName val="Impuesto_20022"/>
      <sheetName val="Tesorería_20022"/>
      <sheetName val="Gráfico_Egresos_20022"/>
      <sheetName val="Balance_20012"/>
      <sheetName val="EERR_20012"/>
      <sheetName val="PGC_(Frango)2"/>
      <sheetName val="PPM_ConGas_test2"/>
      <sheetName val="File_Generator2"/>
      <sheetName val="Presupuesto_2002_V2_02"/>
    </sheetNames>
    <sheetDataSet>
      <sheetData sheetId="0" refreshError="1"/>
      <sheetData sheetId="1" refreshError="1">
        <row r="16">
          <cell r="B16">
            <v>7.0000000000000007E-2</v>
          </cell>
        </row>
        <row r="17">
          <cell r="E17">
            <v>718.48029865422029</v>
          </cell>
          <cell r="F17">
            <v>721.97753783812243</v>
          </cell>
          <cell r="G17">
            <v>725.49180001059142</v>
          </cell>
          <cell r="H17">
            <v>729.02316803188467</v>
          </cell>
          <cell r="I17">
            <v>732.57172516558649</v>
          </cell>
          <cell r="J17">
            <v>736.13755508057056</v>
          </cell>
          <cell r="K17">
            <v>739.72074185297322</v>
          </cell>
          <cell r="L17">
            <v>743.32136996817565</v>
          </cell>
          <cell r="M17">
            <v>746.93952432279582</v>
          </cell>
          <cell r="N17">
            <v>750.5752902266903</v>
          </cell>
          <cell r="O17">
            <v>754.2287534049658</v>
          </cell>
          <cell r="P17">
            <v>757.90000000000009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 val="BDRENDAMENSAL"/>
      <sheetName val="FAT MENSAL 0104"/>
      <sheetName val="ICMS RESID ATE 30"/>
      <sheetName val="Dados mensais"/>
      <sheetName val="INDICE"/>
      <sheetName val="A4.3-SIGMA"/>
    </sheetNames>
    <sheetDataSet>
      <sheetData sheetId="0" refreshError="1">
        <row r="127">
          <cell r="B127" t="str">
            <v>CLASSE</v>
          </cell>
          <cell r="C127" t="str">
            <v>COD_CONCEITO</v>
          </cell>
          <cell r="E127" t="str">
            <v>CLASSE</v>
          </cell>
          <cell r="F127" t="str">
            <v>COD_CONCEITO</v>
          </cell>
          <cell r="H127" t="str">
            <v>CLASSE</v>
          </cell>
          <cell r="I127" t="str">
            <v>COD_CONCEITO</v>
          </cell>
          <cell r="K127" t="str">
            <v>CLASSE</v>
          </cell>
          <cell r="L127" t="str">
            <v>COD_CONCEITO</v>
          </cell>
          <cell r="N127" t="str">
            <v>CLASSE</v>
          </cell>
          <cell r="O127" t="str">
            <v>COD_CONCEITO</v>
          </cell>
          <cell r="Q127" t="str">
            <v>CLASSE</v>
          </cell>
          <cell r="R127" t="str">
            <v>COD_CONCEITO</v>
          </cell>
          <cell r="T127" t="str">
            <v>CLASSE</v>
          </cell>
          <cell r="U127" t="str">
            <v>COD_CONCEITO</v>
          </cell>
          <cell r="W127" t="str">
            <v>CLASSE</v>
          </cell>
          <cell r="X127" t="str">
            <v>COD_CONCEITO</v>
          </cell>
          <cell r="Z127" t="str">
            <v>CLASSE</v>
          </cell>
          <cell r="AA127" t="str">
            <v>COD_CONCEITO</v>
          </cell>
        </row>
        <row r="128">
          <cell r="B128" t="str">
            <v xml:space="preserve">RESIDENCIAL          </v>
          </cell>
          <cell r="C128">
            <v>883</v>
          </cell>
          <cell r="E128" t="str">
            <v xml:space="preserve">INDUSTRIAL          </v>
          </cell>
          <cell r="F128">
            <v>883</v>
          </cell>
          <cell r="H128" t="str">
            <v xml:space="preserve">COMERCIAL          </v>
          </cell>
          <cell r="I128">
            <v>883</v>
          </cell>
          <cell r="K128" t="str">
            <v xml:space="preserve">RURAL          </v>
          </cell>
          <cell r="L128">
            <v>883</v>
          </cell>
          <cell r="N128" t="str">
            <v xml:space="preserve">PODER PUBLICO        </v>
          </cell>
          <cell r="O128">
            <v>883</v>
          </cell>
          <cell r="Q128" t="str">
            <v xml:space="preserve">ILUMINACAO PUBLICA   </v>
          </cell>
          <cell r="R128">
            <v>883</v>
          </cell>
          <cell r="T128" t="str">
            <v xml:space="preserve">SERVICO PUBLICO      </v>
          </cell>
          <cell r="U128">
            <v>883</v>
          </cell>
          <cell r="W128" t="str">
            <v xml:space="preserve">CONSUMO PROPRIO      </v>
          </cell>
          <cell r="X128">
            <v>883</v>
          </cell>
          <cell r="Z128" t="str">
            <v xml:space="preserve">REVENDA              </v>
          </cell>
          <cell r="AA128">
            <v>883</v>
          </cell>
        </row>
        <row r="139">
          <cell r="B139" t="str">
            <v>CLASSE</v>
          </cell>
          <cell r="C139" t="str">
            <v>COD_CONCEITO</v>
          </cell>
          <cell r="E139" t="str">
            <v>CLASSE</v>
          </cell>
          <cell r="F139" t="str">
            <v>COD_CONCEITO</v>
          </cell>
          <cell r="H139" t="str">
            <v>CLASSE</v>
          </cell>
          <cell r="I139" t="str">
            <v>COD_CONCEITO</v>
          </cell>
          <cell r="K139" t="str">
            <v>CLASSE</v>
          </cell>
          <cell r="L139" t="str">
            <v>COD_CONCEITO</v>
          </cell>
          <cell r="N139" t="str">
            <v>CLASSE</v>
          </cell>
          <cell r="O139" t="str">
            <v>COD_CONCEITO</v>
          </cell>
          <cell r="Q139" t="str">
            <v>CLASSE</v>
          </cell>
          <cell r="R139" t="str">
            <v>COD_CONCEITO</v>
          </cell>
          <cell r="T139" t="str">
            <v>CLASSE</v>
          </cell>
          <cell r="U139" t="str">
            <v>COD_CONCEITO</v>
          </cell>
          <cell r="W139" t="str">
            <v>CLASSE</v>
          </cell>
          <cell r="X139" t="str">
            <v>COD_CONCEITO</v>
          </cell>
          <cell r="Z139" t="str">
            <v>CLASSE</v>
          </cell>
          <cell r="AA139" t="str">
            <v>COD_CONCEITO</v>
          </cell>
        </row>
        <row r="140">
          <cell r="B140" t="str">
            <v xml:space="preserve">RESIDENCIAL          </v>
          </cell>
          <cell r="C140" t="str">
            <v>886</v>
          </cell>
          <cell r="E140" t="str">
            <v xml:space="preserve">INDUSTRIAL          </v>
          </cell>
          <cell r="F140" t="str">
            <v>886</v>
          </cell>
          <cell r="H140" t="str">
            <v xml:space="preserve">COMERCIAL          </v>
          </cell>
          <cell r="I140" t="str">
            <v>886</v>
          </cell>
          <cell r="K140" t="str">
            <v xml:space="preserve">RURAL          </v>
          </cell>
          <cell r="L140" t="str">
            <v>886</v>
          </cell>
          <cell r="N140" t="str">
            <v xml:space="preserve">PODER PUBLICO        </v>
          </cell>
          <cell r="O140" t="str">
            <v>886</v>
          </cell>
          <cell r="Q140" t="str">
            <v xml:space="preserve">ILUMINACAO PUBLICA   </v>
          </cell>
          <cell r="R140" t="str">
            <v>886</v>
          </cell>
          <cell r="T140" t="str">
            <v xml:space="preserve">SERVICO PUBLICO      </v>
          </cell>
          <cell r="U140" t="str">
            <v>886</v>
          </cell>
          <cell r="W140" t="str">
            <v xml:space="preserve">CONSUMO PROPRIO      </v>
          </cell>
          <cell r="X140" t="str">
            <v>886</v>
          </cell>
          <cell r="Z140" t="str">
            <v xml:space="preserve">REVENDA              </v>
          </cell>
          <cell r="AA140" t="str">
            <v>886</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Input"/>
      <sheetName val="Curves"/>
      <sheetName val="GoSeven"/>
      <sheetName val="GoEight"/>
      <sheetName val="GrThree"/>
      <sheetName val="GrFour"/>
      <sheetName val="HOne"/>
      <sheetName val="HTwo"/>
      <sheetName val="JOne"/>
      <sheetName val="JTwo"/>
      <sheetName val="KOne"/>
      <sheetName val="MOne"/>
      <sheetName val="MTwo"/>
      <sheetName val="StartShut"/>
      <sheetName val="Calc"/>
      <sheetName val="Inc. HR"/>
      <sheetName val="cscve"/>
      <sheetName val="PPA Tariff"/>
      <sheetName val="DEC FEC 02 BD"/>
      <sheetName val="PLAN MANUT"/>
      <sheetName val="Reforma Secundária"/>
      <sheetName val="CP"/>
      <sheetName val="DE PARA"/>
      <sheetName val="FLC.COMPL"/>
      <sheetName val="Lists"/>
      <sheetName val="Customer Lists"/>
      <sheetName val="RT RI"/>
      <sheetName val="Compra - MWh"/>
      <sheetName val="Campiche"/>
      <sheetName val="USS99"/>
      <sheetName val="Subsistemas Andres"/>
      <sheetName val="Ref. Materiales"/>
      <sheetName val="Subsistemas DPP"/>
      <sheetName val="Причины"/>
      <sheetName val="Demanda nova ou edição"/>
      <sheetName val="CA por Gerência"/>
      <sheetName val="Categ Valor _ Classe de custo"/>
      <sheetName val="Critérios priorização"/>
      <sheetName val="Processo_Subprocesso"/>
      <sheetName val="Cidade-Regional"/>
      <sheetName val="Centro de Planejamento"/>
      <sheetName val="Sup_Ger"/>
      <sheetName val="Centro de custo"/>
      <sheetName val="Parâmetros"/>
      <sheetName val="Plan1"/>
      <sheetName val="ParâmetrosGerais"/>
      <sheetName val="Centro de Custos e Classes"/>
      <sheetName val="Datos"/>
      <sheetName val="Dashboard"/>
      <sheetName val="øYñf"/>
      <sheetName val=""/>
      <sheetName val="AUXILIAR"/>
      <sheetName val="São Paulo"/>
      <sheetName val="Mapping"/>
      <sheetName val="Title_Page"/>
      <sheetName val="Inc__HR"/>
      <sheetName val="Customer_Lists"/>
      <sheetName val="DEC_FEC_02_BD"/>
      <sheetName val="FLC_COMPL"/>
      <sheetName val="PPA_Tariff"/>
      <sheetName val="PLAN_MANUT"/>
      <sheetName val="Reforma_Secundária"/>
      <sheetName val="DE_PARA"/>
      <sheetName val="Subsistemas_Andres"/>
      <sheetName val="Ref__Materiales"/>
      <sheetName val="Subsistemas_DPP"/>
      <sheetName val="RT_RI"/>
      <sheetName val="Compra_-_MWh"/>
      <sheetName val="99 cons YTD"/>
      <sheetName val="Returns USD"/>
      <sheetName val="AUT. TRSFT"/>
      <sheetName val="Tax"/>
      <sheetName val="Debt"/>
      <sheetName val="Articles"/>
      <sheetName val="LUP"/>
      <sheetName val="P&amp;L"/>
      <sheetName val="RP-101.2.1."/>
      <sheetName val="OBRA VIAL S2"/>
      <sheetName val="CCMM Enap"/>
      <sheetName val="Inicio Análisis Cuentas"/>
      <sheetName val="General Data"/>
      <sheetName val="AMORT 2010"/>
      <sheetName val="Deducc"/>
      <sheetName val="Gtovta"/>
      <sheetName val="RLI (AII-1)"/>
      <sheetName val=" AnexoOpDiv99"/>
      <sheetName val="Repeticiones"/>
      <sheetName val="AII-0 "/>
      <sheetName val="Condicable"/>
      <sheetName val="A"/>
      <sheetName val="Gen-2"/>
      <sheetName val="Index (2)"/>
      <sheetName val="IC_A"/>
      <sheetName val="ANEXOS"/>
      <sheetName val="ANEXO 1847"/>
      <sheetName val="aju10"/>
      <sheetName val="res10"/>
      <sheetName val="ANEXO 14"/>
      <sheetName val="Report 1"/>
      <sheetName val="LID-AR"/>
      <sheetName val="MES"/>
      <sheetName val="Title_Page1"/>
      <sheetName val="Inc__HR1"/>
      <sheetName val="DEC_FEC_02_BD1"/>
      <sheetName val="FLC_COMPL1"/>
      <sheetName val="PPA_Tariff1"/>
      <sheetName val="PLAN_MANUT1"/>
      <sheetName val="Reforma_Secundária1"/>
      <sheetName val="Customer_Lists1"/>
      <sheetName val="DE_PARA1"/>
      <sheetName val="Subsistemas_Andres1"/>
      <sheetName val="Ref__Materiales1"/>
      <sheetName val="Subsistemas_DPP1"/>
      <sheetName val="RT_RI1"/>
      <sheetName val="Compra_-_MWh1"/>
      <sheetName val="99_cons_YTD"/>
      <sheetName val="Returns_USD"/>
      <sheetName val="AUT__TRSFT"/>
      <sheetName val="BS_US"/>
      <sheetName val="IS_US"/>
      <sheetName val="CF_US"/>
      <sheetName val="BS"/>
      <sheetName val="IS"/>
      <sheetName val="CF"/>
      <sheetName val="Equity"/>
      <sheetName val="Fixed_Assets"/>
      <sheetName val="ELETROPAULO capacidade nova"/>
      <sheetName val="CVA_Projetada12meses"/>
      <sheetName val="Classes_Custos"/>
      <sheetName val="Neutralidade"/>
      <sheetName val="vinc"/>
      <sheetName val="CA e atividade"/>
      <sheetName val="2006-08"/>
      <sheetName val="2006-12"/>
      <sheetName val="2006-07"/>
      <sheetName val="2006-11"/>
      <sheetName val="2006-10"/>
      <sheetName val="2006-09"/>
      <sheetName val="Demanda_nova_ou_edição"/>
      <sheetName val="CA_por_Gerência"/>
      <sheetName val="Categ_Valor___Classe_de_custo"/>
      <sheetName val="Critérios_priorização"/>
      <sheetName val="Centro_de_Planejamento"/>
      <sheetName val="Centro_de_custo"/>
      <sheetName val="Centro_de_Custos_e_Classes"/>
      <sheetName val="São_Paulo"/>
      <sheetName val="Title_Page2"/>
      <sheetName val="Inc__HR2"/>
      <sheetName val="PPA_Tariff2"/>
      <sheetName val="DEC_FEC_02_BD2"/>
      <sheetName val="PLAN_MANUT2"/>
      <sheetName val="Reforma_Secundária2"/>
      <sheetName val="DE_PARA2"/>
      <sheetName val="FLC_COMPL2"/>
      <sheetName val="Customer_Lists2"/>
      <sheetName val="RT_RI2"/>
      <sheetName val="Compra_-_MWh2"/>
      <sheetName val="Subsistemas_Andres2"/>
      <sheetName val="Ref__Materiales2"/>
      <sheetName val="Subsistemas_DPP2"/>
      <sheetName val="99_cons_YTD1"/>
      <sheetName val="Returns_USD1"/>
      <sheetName val="AUT__TRSFT1"/>
      <sheetName val="RP-101_2_1_"/>
      <sheetName val="OBRA_VIAL_S2"/>
      <sheetName val="CCMM_Enap"/>
      <sheetName val="Inicio_Análisis_Cuentas"/>
      <sheetName val="General_Data"/>
      <sheetName val="AMORT_2010"/>
      <sheetName val="RLI_(AII-1)"/>
      <sheetName val="_AnexoOpDiv99"/>
      <sheetName val="AII-0_"/>
      <sheetName val="Index_(2)"/>
      <sheetName val="ANEXO_1847"/>
      <sheetName val="ANEXO_14"/>
      <sheetName val="Report_1"/>
      <sheetName val="ELETROPAULO_capacidade_nova"/>
      <sheetName val="Lookups"/>
      <sheetName val="#REF"/>
      <sheetName val="dez99_dez01"/>
      <sheetName val="Dados de Entrada - Planejamento"/>
      <sheetName val="ENERINC"/>
      <sheetName val="0 &lt; VCM &lt; 1.350"/>
      <sheetName val="IREM"/>
      <sheetName val="RESUMO"/>
      <sheetName val="BancoSegment"/>
      <sheetName val="Critérios"/>
      <sheetName val="TermoPE"/>
      <sheetName val="FEV99"/>
      <sheetName val=" PIB Brasil ( R$ de 1996 )"/>
      <sheetName val="Mercado"/>
      <sheetName val="2000"/>
      <sheetName val="Form09"/>
      <sheetName val="Dados mensais"/>
      <sheetName val="DRA"/>
      <sheetName val="DRP"/>
      <sheetName val="1996"/>
      <sheetName val="INDIECO1"/>
      <sheetName val="Matriz de covariância"/>
      <sheetName val="tar. media"/>
      <sheetName val="Spot"/>
      <sheetName val="Taxes"/>
      <sheetName val="_Pasta1"/>
      <sheetName val="Compra de Energia"/>
      <sheetName val="PAGAMENTO"/>
      <sheetName val="FLASH REN"/>
      <sheetName val="Parque Gerador"/>
      <sheetName val="2007-04"/>
      <sheetName val="2007-08"/>
      <sheetName val="2007-12"/>
      <sheetName val="2007-02"/>
      <sheetName val="2007-01"/>
      <sheetName val="2007-07"/>
      <sheetName val="2007-06"/>
      <sheetName val="2007-05"/>
      <sheetName val="2007-03"/>
      <sheetName val="2007-11"/>
      <sheetName val="2007-10"/>
      <sheetName val="2007-09"/>
      <sheetName val="Resumo detalhado"/>
      <sheetName val="Title_Page3"/>
      <sheetName val="Inc__HR3"/>
      <sheetName val="PPA_Tariff3"/>
      <sheetName val="DEC_FEC_02_BD3"/>
      <sheetName val="PLAN_MANUT3"/>
      <sheetName val="Reforma_Secundária3"/>
      <sheetName val="FLC_COMPL3"/>
      <sheetName val="Customer_Lists3"/>
      <sheetName val="DE_PARA3"/>
      <sheetName val="Compra_-_MWh3"/>
      <sheetName val="RT_RI3"/>
      <sheetName val="Subsistemas_Andres3"/>
      <sheetName val="Ref__Materiales3"/>
      <sheetName val="Subsistemas_DPP3"/>
      <sheetName val="Demanda_nova_ou_edição1"/>
      <sheetName val="CA_por_Gerência1"/>
      <sheetName val="Categ_Valor___Classe_de_custo1"/>
      <sheetName val="Critérios_priorização1"/>
      <sheetName val="Centro_de_Planejamento1"/>
      <sheetName val="Centro_de_custo1"/>
      <sheetName val="Centro_de_Custos_e_Classes1"/>
      <sheetName val="São_Paulo1"/>
      <sheetName val="99_cons_YTD2"/>
      <sheetName val="Returns_USD2"/>
      <sheetName val="AUT__TRSFT2"/>
      <sheetName val="RP-101_2_1_1"/>
      <sheetName val="OBRA_VIAL_S21"/>
      <sheetName val="CCMM_Enap1"/>
      <sheetName val="Inicio_Análisis_Cuentas1"/>
      <sheetName val="General_Data1"/>
      <sheetName val="AMORT_20101"/>
      <sheetName val="RLI_(AII-1)1"/>
      <sheetName val="_AnexoOpDiv991"/>
      <sheetName val="AII-0_1"/>
      <sheetName val="Index_(2)1"/>
      <sheetName val="ANEXO_18471"/>
      <sheetName val="ANEXO_141"/>
      <sheetName val="Report_11"/>
      <sheetName val="ELETROPAULO_capacidade_nova1"/>
      <sheetName val="CA_e_atividade"/>
      <sheetName val="Dados_de_Entrada_-_Planejamento"/>
      <sheetName val="0_&lt;_VCM_&lt;_1_350"/>
      <sheetName val="_PIB_Brasil_(_R$_de_1996_)"/>
      <sheetName val="Dados_mensais"/>
      <sheetName val="Matriz_de_covariância"/>
      <sheetName val="tar__media"/>
      <sheetName val="Compra_de_Energia"/>
      <sheetName val="FLASH_REN"/>
      <sheetName val="DADOS"/>
      <sheetName val="TOTCO"/>
      <sheetName val="n"/>
      <sheetName val="Patrimonio 30.09.04"/>
      <sheetName val="ANEXO 1847 (2)"/>
      <sheetName val="1846 (ANEXOS)"/>
      <sheetName val="Sheet1"/>
      <sheetName val="OR AT2018"/>
      <sheetName val="Dados de relacionamento"/>
      <sheetName val="AGENCIA DE COBRANÇA"/>
      <sheetName val="BADNETMini"/>
      <sheetName val="Formule"/>
      <sheetName val="Title_Page4"/>
      <sheetName val="Inc__HR4"/>
      <sheetName val="PPA_Tariff4"/>
      <sheetName val="DEC_FEC_02_BD4"/>
      <sheetName val="PLAN_MANUT4"/>
      <sheetName val="Reforma_Secundária4"/>
      <sheetName val="FLC_COMPL4"/>
      <sheetName val="Customer_Lists4"/>
      <sheetName val="DE_PARA4"/>
      <sheetName val="Compra_-_MWh4"/>
      <sheetName val="RT_RI4"/>
      <sheetName val="Subsistemas_Andres4"/>
      <sheetName val="Ref__Materiales4"/>
      <sheetName val="Subsistemas_DPP4"/>
      <sheetName val="Demanda_nova_ou_edição2"/>
      <sheetName val="CA_por_Gerência2"/>
      <sheetName val="Categ_Valor___Classe_de_custo2"/>
      <sheetName val="Critérios_priorização2"/>
      <sheetName val="Centro_de_Planejamento2"/>
      <sheetName val="Centro_de_custo2"/>
      <sheetName val="Centro_de_Custos_e_Classes2"/>
      <sheetName val="São_Paulo2"/>
      <sheetName val="99_cons_YTD3"/>
      <sheetName val="Returns_USD3"/>
      <sheetName val="AUT__TRSFT3"/>
      <sheetName val="RP-101_2_1_2"/>
      <sheetName val="OBRA_VIAL_S22"/>
      <sheetName val="CCMM_Enap2"/>
      <sheetName val="Inicio_Análisis_Cuentas2"/>
      <sheetName val="General_Data2"/>
      <sheetName val="AMORT_20102"/>
      <sheetName val="RLI_(AII-1)2"/>
      <sheetName val="_AnexoOpDiv992"/>
      <sheetName val="AII-0_2"/>
      <sheetName val="Index_(2)2"/>
      <sheetName val="ANEXO_18472"/>
      <sheetName val="ANEXO_142"/>
      <sheetName val="Report_12"/>
      <sheetName val="ELETROPAULO_capacidade_nova2"/>
      <sheetName val="CA_e_atividade1"/>
      <sheetName val="Dados_de_Entrada_-_Planejament1"/>
      <sheetName val="0_&lt;_VCM_&lt;_1_3501"/>
      <sheetName val="_PIB_Brasil_(_R$_de_1996_)1"/>
      <sheetName val="Dados_mensais1"/>
      <sheetName val="Matriz_de_covariância1"/>
      <sheetName val="tar__media1"/>
      <sheetName val="Compra_de_Energia1"/>
      <sheetName val="FLASH_REN1"/>
      <sheetName val="Parque_Gerador"/>
      <sheetName val="Resumo_detalhado"/>
      <sheetName val=" "/>
      <sheetName val="P&amp;L CCI Detail"/>
      <sheetName val="Cash CCI Detail"/>
      <sheetName val="Budget"/>
      <sheetName val="Current Year"/>
      <sheetName val="Previous Year"/>
      <sheetName val="Patrimonio_30_09_04"/>
      <sheetName val="ANEXO_1847_(2)"/>
      <sheetName val="1846_(ANEXOS)"/>
      <sheetName val="OR_AT2018"/>
      <sheetName val="_"/>
      <sheetName val="P&amp;L_CCI_Detail"/>
      <sheetName val="Cash_CCI_Detail"/>
      <sheetName val="Current_Year"/>
      <sheetName val="Previous_Year"/>
      <sheetName val="ICATU"/>
      <sheetName val="prop2"/>
      <sheetName val="consol"/>
      <sheetName val="cp121999"/>
      <sheetName val="1º semestre 99"/>
      <sheetName val="4-RCDP-2001"/>
      <sheetName val="revenues cp"/>
      <sheetName val="2010-2015"/>
      <sheetName val="fin lp"/>
      <sheetName val="Sheet2"/>
      <sheetName val="Service Offerings to Top-20"/>
      <sheetName val="Logistics Out. by Region"/>
      <sheetName val="Revenue by Segment"/>
      <sheetName val="Facilities Overview"/>
      <sheetName val="Control"/>
      <sheetName val="Sch15 Guarantees"/>
      <sheetName val="sales vol."/>
      <sheetName val="fut_jurosanual"/>
      <sheetName val="fut_juros"/>
      <sheetName val="Swaps"/>
      <sheetName val="fut_dolar"/>
      <sheetName val="Plan4"/>
      <sheetName val="DCF Assumptions"/>
      <sheetName val="PV Calcs"/>
      <sheetName val="RP2"/>
      <sheetName val="GoSeven/"/>
      <sheetName val="GoEight/"/>
      <sheetName val="GrThree/"/>
      <sheetName val="GrFour/"/>
      <sheetName val="HOne/"/>
      <sheetName val="HTwo/"/>
      <sheetName val="JOne/"/>
      <sheetName val="JTwo/"/>
      <sheetName val="KOne/"/>
      <sheetName val="MOne/"/>
      <sheetName val="MTwo/"/>
      <sheetName val="Calc/"/>
      <sheetName val="DCF_Assumptions"/>
      <sheetName val="PV_Calcs"/>
      <sheetName val="DCF_Assumptions1"/>
      <sheetName val="PV_Calcs1"/>
      <sheetName val="DCF_Assumptions2"/>
      <sheetName val="PV_Calcs2"/>
      <sheetName val="DCF_Assumptions3"/>
      <sheetName val="PV_Calcs3"/>
      <sheetName val="Index_(2)3"/>
      <sheetName val="Title_Page5"/>
      <sheetName val="Inc__HR5"/>
      <sheetName val="DCF_Assumptions4"/>
      <sheetName val="PV_Calcs4"/>
      <sheetName val="Index_(2)4"/>
      <sheetName val="Title_Page6"/>
      <sheetName val="Inc__HR6"/>
      <sheetName val="DCF_Assumptions5"/>
      <sheetName val="PV_Calcs5"/>
      <sheetName val="Index_(2)5"/>
      <sheetName val="Resumo Fatur."/>
      <sheetName val="INDICADO"/>
      <sheetName val="[cscve.xls]GoSeven/"/>
      <sheetName val="[cscve.xls]GoEight/"/>
      <sheetName val="[cscve.xls]GrThree/"/>
      <sheetName val="[cscve.xls]GrFour/"/>
      <sheetName val="[cscve.xls]HOne/"/>
      <sheetName val="[cscve.xls]HTwo/"/>
      <sheetName val="[cscve.xls]JOne/"/>
      <sheetName val="[cscve.xls]JTwo/"/>
      <sheetName val="[cscve.xls]KOne/"/>
      <sheetName val="[cscve.xls]MOne/"/>
      <sheetName val="[cscve.xls]MTwo/"/>
      <sheetName val="[cscve.xls]Calc/"/>
    </sheetNames>
    <sheetDataSet>
      <sheetData sheetId="0" refreshError="1"/>
      <sheetData sheetId="1" refreshError="1"/>
      <sheetData sheetId="2" refreshError="1"/>
      <sheetData sheetId="3" refreshError="1">
        <row r="86">
          <cell r="B86">
            <v>14.2936554173952</v>
          </cell>
        </row>
        <row r="90">
          <cell r="D90">
            <v>13.297261859999997</v>
          </cell>
          <cell r="E90">
            <v>19.379258234999998</v>
          </cell>
        </row>
        <row r="91">
          <cell r="D91">
            <v>13.709517884999995</v>
          </cell>
          <cell r="E91">
            <v>18.845088383863636</v>
          </cell>
        </row>
        <row r="92">
          <cell r="D92">
            <v>14.121773909999996</v>
          </cell>
          <cell r="E92">
            <v>18.434301509999997</v>
          </cell>
        </row>
        <row r="93">
          <cell r="D93">
            <v>14.534029934999998</v>
          </cell>
          <cell r="E93">
            <v>18.118424618653844</v>
          </cell>
        </row>
        <row r="94">
          <cell r="D94">
            <v>14.946285959999994</v>
          </cell>
          <cell r="E94">
            <v>17.877119856428571</v>
          </cell>
        </row>
        <row r="95">
          <cell r="D95">
            <v>15.358541984999997</v>
          </cell>
          <cell r="E95">
            <v>17.695472797499995</v>
          </cell>
        </row>
        <row r="96">
          <cell r="D96">
            <v>15.770798009999998</v>
          </cell>
          <cell r="E96">
            <v>17.562297622499997</v>
          </cell>
        </row>
        <row r="97">
          <cell r="D97">
            <v>16.183054034999998</v>
          </cell>
          <cell r="E97">
            <v>17.469040469558824</v>
          </cell>
        </row>
        <row r="98">
          <cell r="D98">
            <v>16.595310059999996</v>
          </cell>
          <cell r="E98">
            <v>17.409048334999998</v>
          </cell>
        </row>
        <row r="99">
          <cell r="D99">
            <v>17.007566085000001</v>
          </cell>
          <cell r="E99">
            <v>17.377068847499999</v>
          </cell>
        </row>
        <row r="100">
          <cell r="B100">
            <v>14.917384895999996</v>
          </cell>
          <cell r="C100">
            <v>17.567727888</v>
          </cell>
          <cell r="D100">
            <v>17.419822109999998</v>
          </cell>
          <cell r="E100">
            <v>17.368900109999998</v>
          </cell>
        </row>
        <row r="101">
          <cell r="B101">
            <v>15.081375519299998</v>
          </cell>
          <cell r="C101">
            <v>17.445425617507141</v>
          </cell>
          <cell r="D101">
            <v>17.832078134999996</v>
          </cell>
          <cell r="E101">
            <v>17.381140586785712</v>
          </cell>
        </row>
        <row r="102">
          <cell r="B102">
            <v>15.245366142599998</v>
          </cell>
          <cell r="C102">
            <v>17.341695854481816</v>
          </cell>
          <cell r="D102">
            <v>18.244334159999998</v>
          </cell>
          <cell r="E102">
            <v>17.411007203181818</v>
          </cell>
        </row>
        <row r="103">
          <cell r="B103">
            <v>15.409356765899998</v>
          </cell>
          <cell r="C103">
            <v>17.254116097949996</v>
          </cell>
          <cell r="D103">
            <v>18.656590184999999</v>
          </cell>
          <cell r="E103">
            <v>17.456200897499997</v>
          </cell>
        </row>
        <row r="104">
          <cell r="B104">
            <v>15.573347389199997</v>
          </cell>
          <cell r="C104">
            <v>17.180667597099998</v>
          </cell>
          <cell r="D104">
            <v>19.068846209999997</v>
          </cell>
          <cell r="E104">
            <v>17.514805785</v>
          </cell>
        </row>
        <row r="105">
          <cell r="B105">
            <v>15.737338012499995</v>
          </cell>
          <cell r="C105">
            <v>17.119654601249998</v>
          </cell>
          <cell r="D105">
            <v>19.481102234999998</v>
          </cell>
          <cell r="E105">
            <v>17.585212522500001</v>
          </cell>
        </row>
        <row r="106">
          <cell r="B106">
            <v>15.901328635799997</v>
          </cell>
          <cell r="C106">
            <v>17.069642244438459</v>
          </cell>
        </row>
        <row r="107">
          <cell r="B107">
            <v>16.065319259099997</v>
          </cell>
          <cell r="C107">
            <v>17.02940823343889</v>
          </cell>
        </row>
        <row r="108">
          <cell r="B108">
            <v>16.229309882399999</v>
          </cell>
          <cell r="C108">
            <v>16.997904888342855</v>
          </cell>
        </row>
        <row r="109">
          <cell r="B109">
            <v>16.393300505699997</v>
          </cell>
          <cell r="C109">
            <v>16.974229036815515</v>
          </cell>
        </row>
        <row r="110">
          <cell r="B110">
            <v>16.557291128999996</v>
          </cell>
          <cell r="C110">
            <v>16.9575979295</v>
          </cell>
        </row>
        <row r="111">
          <cell r="B111">
            <v>16.721281752299998</v>
          </cell>
          <cell r="C111">
            <v>16.947329816956451</v>
          </cell>
        </row>
        <row r="112">
          <cell r="B112">
            <v>16.885272375599996</v>
          </cell>
          <cell r="C112">
            <v>16.942828168424999</v>
          </cell>
        </row>
        <row r="113">
          <cell r="B113">
            <v>17.049262998899998</v>
          </cell>
          <cell r="C113">
            <v>16.943568759904544</v>
          </cell>
        </row>
        <row r="114">
          <cell r="B114">
            <v>17.213253622199996</v>
          </cell>
          <cell r="C114">
            <v>16.949089040805884</v>
          </cell>
        </row>
        <row r="115">
          <cell r="B115">
            <v>17.377244245499998</v>
          </cell>
          <cell r="C115">
            <v>16.958979323464284</v>
          </cell>
        </row>
        <row r="116">
          <cell r="B116">
            <v>17.541234868799997</v>
          </cell>
          <cell r="C116">
            <v>16.972875441066666</v>
          </cell>
        </row>
        <row r="117">
          <cell r="B117">
            <v>17.705225492099999</v>
          </cell>
          <cell r="C117">
            <v>16.990452596185136</v>
          </cell>
        </row>
        <row r="118">
          <cell r="B118">
            <v>17.869216115399997</v>
          </cell>
          <cell r="C118">
            <v>17.011420180594737</v>
          </cell>
        </row>
        <row r="119">
          <cell r="B119">
            <v>18.033206738699992</v>
          </cell>
          <cell r="C119">
            <v>17.035517392042305</v>
          </cell>
        </row>
        <row r="120">
          <cell r="B120">
            <v>18.197197361999997</v>
          </cell>
          <cell r="C120">
            <v>17.062509508499996</v>
          </cell>
        </row>
        <row r="121">
          <cell r="B121">
            <v>18.361187985299996</v>
          </cell>
          <cell r="C121">
            <v>17.092184707649999</v>
          </cell>
        </row>
        <row r="122">
          <cell r="B122">
            <v>18.525178608599997</v>
          </cell>
          <cell r="C122">
            <v>17.12435134072857</v>
          </cell>
        </row>
        <row r="123">
          <cell r="B123">
            <v>18.689169231899996</v>
          </cell>
          <cell r="C123">
            <v>17.158835586763953</v>
          </cell>
        </row>
        <row r="124">
          <cell r="B124">
            <v>18.853159855199998</v>
          </cell>
          <cell r="C124">
            <v>17.195479426690909</v>
          </cell>
        </row>
        <row r="125">
          <cell r="B125">
            <v>19.017150478499996</v>
          </cell>
          <cell r="C125">
            <v>17.234138887583335</v>
          </cell>
        </row>
      </sheetData>
      <sheetData sheetId="4" refreshError="1">
        <row r="86">
          <cell r="B86">
            <v>12.852652706944001</v>
          </cell>
        </row>
        <row r="115">
          <cell r="B115">
            <v>12.15130352994</v>
          </cell>
          <cell r="C115">
            <v>14.854220254684288</v>
          </cell>
        </row>
        <row r="116">
          <cell r="B116">
            <v>12.219952805423997</v>
          </cell>
          <cell r="C116">
            <v>14.780092696711998</v>
          </cell>
        </row>
        <row r="117">
          <cell r="B117">
            <v>12.288602080907999</v>
          </cell>
          <cell r="C117">
            <v>14.711827419589133</v>
          </cell>
        </row>
        <row r="118">
          <cell r="B118">
            <v>12.357251356392</v>
          </cell>
          <cell r="C118">
            <v>14.648961611669682</v>
          </cell>
        </row>
        <row r="119">
          <cell r="B119">
            <v>12.425900631875999</v>
          </cell>
          <cell r="C119">
            <v>14.591079929168767</v>
          </cell>
        </row>
        <row r="120">
          <cell r="B120">
            <v>12.49454990736</v>
          </cell>
          <cell r="C120">
            <v>14.537808562679999</v>
          </cell>
        </row>
        <row r="121">
          <cell r="B121">
            <v>12.563199182843999</v>
          </cell>
          <cell r="C121">
            <v>14.488810172007364</v>
          </cell>
        </row>
        <row r="122">
          <cell r="B122">
            <v>12.631848458327999</v>
          </cell>
          <cell r="C122">
            <v>14.443779544592571</v>
          </cell>
        </row>
        <row r="123">
          <cell r="B123">
            <v>12.700497733811998</v>
          </cell>
          <cell r="C123">
            <v>14.402439859743209</v>
          </cell>
        </row>
        <row r="124">
          <cell r="B124">
            <v>12.769147009295999</v>
          </cell>
          <cell r="C124">
            <v>14.364539462284364</v>
          </cell>
        </row>
        <row r="125">
          <cell r="B125">
            <v>12.837796284779998</v>
          </cell>
          <cell r="C125">
            <v>14.329849066389999</v>
          </cell>
        </row>
        <row r="126">
          <cell r="B126">
            <v>12.906445560263998</v>
          </cell>
          <cell r="C126">
            <v>14.298159324132</v>
          </cell>
        </row>
        <row r="127">
          <cell r="B127">
            <v>12.975094835747999</v>
          </cell>
          <cell r="C127">
            <v>14.26927870442719</v>
          </cell>
        </row>
        <row r="128">
          <cell r="B128">
            <v>13.043744111232</v>
          </cell>
          <cell r="C128">
            <v>14.243031637115998</v>
          </cell>
        </row>
        <row r="129">
          <cell r="B129">
            <v>13.112393386715999</v>
          </cell>
          <cell r="C129">
            <v>14.219256884296774</v>
          </cell>
        </row>
        <row r="130">
          <cell r="B130">
            <v>13.181042662199999</v>
          </cell>
          <cell r="C130">
            <v>14.197806107099998</v>
          </cell>
        </row>
        <row r="131">
          <cell r="B131">
            <v>13.249691937683998</v>
          </cell>
          <cell r="C131">
            <v>14.178542601077293</v>
          </cell>
        </row>
        <row r="132">
          <cell r="B132">
            <v>13.318341213167999</v>
          </cell>
          <cell r="C132">
            <v>14.161340177507075</v>
          </cell>
        </row>
        <row r="133">
          <cell r="B133">
            <v>13.386990488652</v>
          </cell>
          <cell r="C133">
            <v>14.146082171344865</v>
          </cell>
        </row>
        <row r="134">
          <cell r="B134">
            <v>13.455639764136</v>
          </cell>
          <cell r="C134">
            <v>14.132660559401332</v>
          </cell>
        </row>
        <row r="135">
          <cell r="B135">
            <v>13.524289039619998</v>
          </cell>
          <cell r="C135">
            <v>14.120975174719089</v>
          </cell>
        </row>
        <row r="136">
          <cell r="B136">
            <v>13.592938315104</v>
          </cell>
          <cell r="C136">
            <v>14.110933005123426</v>
          </cell>
        </row>
        <row r="137">
          <cell r="B137">
            <v>13.661587590587999</v>
          </cell>
          <cell r="C137">
            <v>14.102447565609786</v>
          </cell>
        </row>
        <row r="138">
          <cell r="B138">
            <v>13.730236866072</v>
          </cell>
          <cell r="C138">
            <v>14.095438335656688</v>
          </cell>
        </row>
        <row r="139">
          <cell r="B139">
            <v>13.798886141555997</v>
          </cell>
          <cell r="C139">
            <v>14.089830253761049</v>
          </cell>
        </row>
        <row r="140">
          <cell r="B140">
            <v>13.867535417039999</v>
          </cell>
          <cell r="C140">
            <v>14.08555326252</v>
          </cell>
        </row>
        <row r="141">
          <cell r="B141">
            <v>13.936184692524</v>
          </cell>
          <cell r="C141">
            <v>14.08254189845872</v>
          </cell>
        </row>
        <row r="142">
          <cell r="B142">
            <v>14.004833968007999</v>
          </cell>
          <cell r="C142">
            <v>14.080734921552386</v>
          </cell>
        </row>
        <row r="143">
          <cell r="B143">
            <v>14.073483243491999</v>
          </cell>
          <cell r="C143">
            <v>14.080074980031711</v>
          </cell>
        </row>
        <row r="144">
          <cell r="B144">
            <v>14.142132518975998</v>
          </cell>
          <cell r="C144">
            <v>14.080508306612996</v>
          </cell>
        </row>
        <row r="145">
          <cell r="B145">
            <v>14.210781794460001</v>
          </cell>
          <cell r="C145">
            <v>14.081984442768459</v>
          </cell>
        </row>
        <row r="146">
          <cell r="B146">
            <v>14.279431069943998</v>
          </cell>
          <cell r="C146">
            <v>14.084455988062906</v>
          </cell>
        </row>
        <row r="147">
          <cell r="B147">
            <v>14.348080345428</v>
          </cell>
          <cell r="C147">
            <v>14.087878371937878</v>
          </cell>
        </row>
        <row r="148">
          <cell r="B148">
            <v>14.416729620911998</v>
          </cell>
          <cell r="C148">
            <v>14.092209645632469</v>
          </cell>
        </row>
        <row r="149">
          <cell r="B149">
            <v>14.485378896396</v>
          </cell>
          <cell r="C149">
            <v>14.097410292197997</v>
          </cell>
        </row>
        <row r="150">
          <cell r="B150">
            <v>14.554028171879997</v>
          </cell>
          <cell r="C150">
            <v>14.10344305279714</v>
          </cell>
        </row>
        <row r="151">
          <cell r="B151">
            <v>14.622677447364</v>
          </cell>
          <cell r="C151">
            <v>14.110272767682</v>
          </cell>
        </row>
        <row r="152">
          <cell r="B152">
            <v>14.691326722848</v>
          </cell>
          <cell r="C152">
            <v>14.117866230423996</v>
          </cell>
        </row>
        <row r="153">
          <cell r="B153">
            <v>14.759975998331999</v>
          </cell>
          <cell r="C153">
            <v>14.126192054124902</v>
          </cell>
        </row>
        <row r="154">
          <cell r="B154">
            <v>14.828625273815996</v>
          </cell>
          <cell r="C154">
            <v>14.135220548475564</v>
          </cell>
        </row>
        <row r="155">
          <cell r="B155">
            <v>14.897274549299999</v>
          </cell>
          <cell r="C155">
            <v>14.144923606649996</v>
          </cell>
        </row>
        <row r="156">
          <cell r="B156">
            <v>14.965923824783999</v>
          </cell>
          <cell r="C156">
            <v>14.155274601128838</v>
          </cell>
        </row>
        <row r="157">
          <cell r="B157">
            <v>15.034573100267998</v>
          </cell>
          <cell r="C157">
            <v>14.16624828764049</v>
          </cell>
        </row>
        <row r="158">
          <cell r="B158">
            <v>15.103222375751999</v>
          </cell>
          <cell r="C158">
            <v>14.177820716491382</v>
          </cell>
        </row>
        <row r="159">
          <cell r="B159">
            <v>15.171871651235998</v>
          </cell>
          <cell r="C159">
            <v>14.189969150630656</v>
          </cell>
        </row>
        <row r="160">
          <cell r="B160">
            <v>15.240520926719999</v>
          </cell>
          <cell r="C160">
            <v>14.202671989859997</v>
          </cell>
        </row>
      </sheetData>
      <sheetData sheetId="5" refreshError="1">
        <row r="8">
          <cell r="A8">
            <v>5</v>
          </cell>
        </row>
        <row r="90">
          <cell r="B90">
            <v>11.682603967871998</v>
          </cell>
          <cell r="C90">
            <v>25.950679633535998</v>
          </cell>
          <cell r="D90">
            <v>13.238451600000001</v>
          </cell>
          <cell r="E90">
            <v>18.599631599999999</v>
          </cell>
        </row>
        <row r="91">
          <cell r="B91">
            <v>11.7660115675392</v>
          </cell>
          <cell r="C91">
            <v>24.657373100278686</v>
          </cell>
          <cell r="D91">
            <v>13.305718800000001</v>
          </cell>
          <cell r="E91">
            <v>18.115309199999999</v>
          </cell>
        </row>
        <row r="92">
          <cell r="B92">
            <v>11.849419167206399</v>
          </cell>
          <cell r="C92">
            <v>23.586568289203196</v>
          </cell>
          <cell r="D92">
            <v>13.372986000000001</v>
          </cell>
          <cell r="E92">
            <v>17.717312800000002</v>
          </cell>
        </row>
        <row r="93">
          <cell r="B93">
            <v>11.932826766873598</v>
          </cell>
          <cell r="C93">
            <v>22.686918649036798</v>
          </cell>
          <cell r="D93">
            <v>13.440253200000001</v>
          </cell>
          <cell r="E93">
            <v>17.385721015384615</v>
          </cell>
        </row>
        <row r="94">
          <cell r="B94">
            <v>12.016234366540798</v>
          </cell>
          <cell r="C94">
            <v>21.921748071727542</v>
          </cell>
          <cell r="D94">
            <v>13.507520400000001</v>
          </cell>
          <cell r="E94">
            <v>17.106304285714284</v>
          </cell>
        </row>
        <row r="95">
          <cell r="B95">
            <v>12.099641966208001</v>
          </cell>
          <cell r="C95">
            <v>21.264160744703997</v>
          </cell>
          <cell r="D95">
            <v>13.574787600000001</v>
          </cell>
          <cell r="E95">
            <v>16.8686276</v>
          </cell>
        </row>
        <row r="96">
          <cell r="B96">
            <v>12.183049565875198</v>
          </cell>
          <cell r="C96">
            <v>20.693984808537596</v>
          </cell>
          <cell r="D96">
            <v>13.6420548</v>
          </cell>
          <cell r="E96">
            <v>16.664864699999999</v>
          </cell>
        </row>
        <row r="97">
          <cell r="B97">
            <v>12.266457165542398</v>
          </cell>
          <cell r="C97">
            <v>20.195794723665319</v>
          </cell>
          <cell r="D97">
            <v>13.709322</v>
          </cell>
          <cell r="E97">
            <v>16.489030799999998</v>
          </cell>
        </row>
        <row r="98">
          <cell r="B98">
            <v>12.349864765209599</v>
          </cell>
          <cell r="C98">
            <v>19.757592848204794</v>
          </cell>
          <cell r="D98">
            <v>13.7765892</v>
          </cell>
          <cell r="E98">
            <v>16.336471066666668</v>
          </cell>
        </row>
        <row r="99">
          <cell r="B99">
            <v>12.433272364876798</v>
          </cell>
          <cell r="C99">
            <v>19.369907359617343</v>
          </cell>
          <cell r="D99">
            <v>13.8438564</v>
          </cell>
          <cell r="E99">
            <v>16.203510631578951</v>
          </cell>
        </row>
        <row r="100">
          <cell r="B100">
            <v>14.355798864</v>
          </cell>
          <cell r="C100">
            <v>16.789061388</v>
          </cell>
          <cell r="D100">
            <v>13.9111236</v>
          </cell>
          <cell r="E100">
            <v>16.087209600000001</v>
          </cell>
        </row>
        <row r="101">
          <cell r="B101">
            <v>14.4086274816</v>
          </cell>
          <cell r="C101">
            <v>16.674449568228571</v>
          </cell>
          <cell r="D101">
            <v>13.9783908</v>
          </cell>
          <cell r="E101">
            <v>15.985188057142855</v>
          </cell>
        </row>
        <row r="102">
          <cell r="B102">
            <v>14.461456099200001</v>
          </cell>
          <cell r="C102">
            <v>16.572658305600001</v>
          </cell>
          <cell r="D102">
            <v>14.045658</v>
          </cell>
          <cell r="E102">
            <v>15.8954988</v>
          </cell>
        </row>
        <row r="103">
          <cell r="B103">
            <v>14.514284716800002</v>
          </cell>
          <cell r="C103">
            <v>16.482015353530436</v>
          </cell>
          <cell r="D103">
            <v>14.112925199999999</v>
          </cell>
          <cell r="E103">
            <v>15.816533269565216</v>
          </cell>
        </row>
        <row r="104">
          <cell r="B104">
            <v>14.5671133344</v>
          </cell>
          <cell r="C104">
            <v>16.401127173199999</v>
          </cell>
          <cell r="D104">
            <v>14.180192399999999</v>
          </cell>
          <cell r="E104">
            <v>15.746951000000001</v>
          </cell>
        </row>
        <row r="105">
          <cell r="B105">
            <v>14.619941952</v>
          </cell>
          <cell r="C105">
            <v>16.328823192000002</v>
          </cell>
          <cell r="D105">
            <v>14.247459600000001</v>
          </cell>
          <cell r="E105">
            <v>15.685626000000003</v>
          </cell>
        </row>
        <row r="106">
          <cell r="B106">
            <v>14.672770569600001</v>
          </cell>
          <cell r="C106">
            <v>16.264112925415386</v>
          </cell>
          <cell r="D106">
            <v>14.314726800000001</v>
          </cell>
          <cell r="E106">
            <v>15.63160550769231</v>
          </cell>
        </row>
        <row r="107">
          <cell r="B107">
            <v>14.725599187200002</v>
          </cell>
          <cell r="C107">
            <v>16.206152627377779</v>
          </cell>
          <cell r="D107">
            <v>14.381994000000001</v>
          </cell>
          <cell r="E107">
            <v>15.584077911111114</v>
          </cell>
        </row>
        <row r="108">
          <cell r="B108">
            <v>14.7784278048</v>
          </cell>
          <cell r="C108">
            <v>16.15421908697143</v>
          </cell>
          <cell r="D108">
            <v>14.4492612</v>
          </cell>
          <cell r="E108">
            <v>15.542347542857142</v>
          </cell>
        </row>
        <row r="109">
          <cell r="B109">
            <v>14.831256422400001</v>
          </cell>
          <cell r="C109">
            <v>16.107688846510346</v>
          </cell>
          <cell r="D109">
            <v>14.5165284</v>
          </cell>
          <cell r="E109">
            <v>15.505814689655173</v>
          </cell>
        </row>
        <row r="110">
          <cell r="B110">
            <v>14.88408504</v>
          </cell>
          <cell r="C110">
            <v>16.066021576000001</v>
          </cell>
          <cell r="D110">
            <v>14.5837956</v>
          </cell>
          <cell r="E110">
            <v>15.473959600000001</v>
          </cell>
        </row>
        <row r="111">
          <cell r="B111">
            <v>14.936913657600003</v>
          </cell>
          <cell r="C111">
            <v>16.028746665445162</v>
          </cell>
        </row>
        <row r="112">
          <cell r="B112">
            <v>14.989742275200001</v>
          </cell>
          <cell r="C112">
            <v>15.995452331100001</v>
          </cell>
        </row>
        <row r="113">
          <cell r="B113">
            <v>15.042570892800001</v>
          </cell>
          <cell r="C113">
            <v>15.965776702400001</v>
          </cell>
        </row>
        <row r="114">
          <cell r="B114">
            <v>15.0953995104</v>
          </cell>
          <cell r="C114">
            <v>15.939400481788239</v>
          </cell>
        </row>
        <row r="115">
          <cell r="B115">
            <v>15.148228128000003</v>
          </cell>
          <cell r="C115">
            <v>15.916040862857146</v>
          </cell>
        </row>
        <row r="116">
          <cell r="B116">
            <v>15.201056745600001</v>
          </cell>
          <cell r="C116">
            <v>15.895446462133338</v>
          </cell>
        </row>
        <row r="117">
          <cell r="B117">
            <v>15.2538853632</v>
          </cell>
          <cell r="C117">
            <v>15.877393072735135</v>
          </cell>
        </row>
        <row r="118">
          <cell r="B118">
            <v>15.306713980800001</v>
          </cell>
          <cell r="C118">
            <v>15.861680088505265</v>
          </cell>
        </row>
        <row r="119">
          <cell r="B119">
            <v>15.359542598400003</v>
          </cell>
          <cell r="C119">
            <v>15.848127478276924</v>
          </cell>
        </row>
        <row r="120">
          <cell r="B120">
            <v>15.412371216</v>
          </cell>
          <cell r="C120">
            <v>15.836573214000003</v>
          </cell>
        </row>
        <row r="121">
          <cell r="B121">
            <v>15.4651998336</v>
          </cell>
          <cell r="C121">
            <v>15.826871075239024</v>
          </cell>
        </row>
        <row r="122">
          <cell r="B122">
            <v>15.518028451200001</v>
          </cell>
          <cell r="C122">
            <v>15.818888767314288</v>
          </cell>
        </row>
        <row r="123">
          <cell r="B123">
            <v>15.570857068800002</v>
          </cell>
          <cell r="C123">
            <v>15.812506302027909</v>
          </cell>
        </row>
        <row r="124">
          <cell r="B124">
            <v>15.623685686400002</v>
          </cell>
          <cell r="C124">
            <v>15.807614599200001</v>
          </cell>
        </row>
        <row r="125">
          <cell r="B125">
            <v>15.676514304000001</v>
          </cell>
          <cell r="C125">
            <v>15.804114274666668</v>
          </cell>
        </row>
        <row r="126">
          <cell r="B126">
            <v>15.729342921600001</v>
          </cell>
          <cell r="C126">
            <v>15.801914586365216</v>
          </cell>
        </row>
        <row r="127">
          <cell r="B127">
            <v>15.782171539200004</v>
          </cell>
          <cell r="C127">
            <v>15.800932514961701</v>
          </cell>
        </row>
        <row r="128">
          <cell r="B128">
            <v>15.835000156800001</v>
          </cell>
          <cell r="C128">
            <v>15.801091959400004</v>
          </cell>
        </row>
        <row r="129">
          <cell r="B129">
            <v>15.887828774399999</v>
          </cell>
          <cell r="C129">
            <v>15.802323030955106</v>
          </cell>
        </row>
        <row r="130">
          <cell r="B130">
            <v>15.940657392000002</v>
          </cell>
          <cell r="C130">
            <v>15.804561432000003</v>
          </cell>
        </row>
        <row r="131">
          <cell r="B131">
            <v>15.993486009600002</v>
          </cell>
          <cell r="C131">
            <v>15.807747907858827</v>
          </cell>
        </row>
        <row r="132">
          <cell r="B132">
            <v>16.046314627200001</v>
          </cell>
          <cell r="C132">
            <v>15.811827761907693</v>
          </cell>
        </row>
        <row r="133">
          <cell r="B133">
            <v>16.0991432448</v>
          </cell>
          <cell r="C133">
            <v>15.816750425569815</v>
          </cell>
        </row>
        <row r="134">
          <cell r="B134">
            <v>16.1519718624</v>
          </cell>
          <cell r="C134">
            <v>15.822469076088892</v>
          </cell>
        </row>
        <row r="135">
          <cell r="B135">
            <v>16.204800480000003</v>
          </cell>
          <cell r="C135">
            <v>15.828940296000004</v>
          </cell>
        </row>
        <row r="136">
          <cell r="B136">
            <v>16.257629097599999</v>
          </cell>
          <cell r="C136">
            <v>15.836123769085713</v>
          </cell>
        </row>
        <row r="137">
          <cell r="B137">
            <v>16.310457715200002</v>
          </cell>
          <cell r="C137">
            <v>15.843982008336843</v>
          </cell>
        </row>
        <row r="138">
          <cell r="B138">
            <v>16.363286332800001</v>
          </cell>
          <cell r="C138">
            <v>15.852480112055174</v>
          </cell>
        </row>
        <row r="139">
          <cell r="B139">
            <v>16.416114950400004</v>
          </cell>
          <cell r="C139">
            <v>15.861585544759325</v>
          </cell>
        </row>
        <row r="140">
          <cell r="B140">
            <v>16.468943568</v>
          </cell>
          <cell r="C140">
            <v>15.871267939999999</v>
          </cell>
        </row>
      </sheetData>
      <sheetData sheetId="6" refreshError="1">
        <row r="86">
          <cell r="B86">
            <v>14.2936554173952</v>
          </cell>
        </row>
        <row r="115">
          <cell r="B115">
            <v>13.079862651959997</v>
          </cell>
          <cell r="C115">
            <v>18.186276850894288</v>
          </cell>
        </row>
        <row r="116">
          <cell r="B116">
            <v>13.113436548576001</v>
          </cell>
          <cell r="C116">
            <v>18.044898316154669</v>
          </cell>
        </row>
        <row r="117">
          <cell r="B117">
            <v>13.147010445191999</v>
          </cell>
          <cell r="C117">
            <v>17.912069266985188</v>
          </cell>
        </row>
        <row r="118">
          <cell r="B118">
            <v>13.180584341807998</v>
          </cell>
          <cell r="C118">
            <v>17.787114743998739</v>
          </cell>
        </row>
        <row r="119">
          <cell r="B119">
            <v>13.214158238424</v>
          </cell>
          <cell r="C119">
            <v>17.669429014412</v>
          </cell>
        </row>
        <row r="120">
          <cell r="B120">
            <v>13.24773213504</v>
          </cell>
          <cell r="C120">
            <v>17.558466918720001</v>
          </cell>
        </row>
        <row r="121">
          <cell r="B121">
            <v>13.281306031655999</v>
          </cell>
          <cell r="C121">
            <v>17.45373648371093</v>
          </cell>
        </row>
        <row r="122">
          <cell r="B122">
            <v>13.314879928272001</v>
          </cell>
          <cell r="C122">
            <v>17.354792590764571</v>
          </cell>
        </row>
        <row r="123">
          <cell r="B123">
            <v>13.348453824888001</v>
          </cell>
          <cell r="C123">
            <v>17.261231527644</v>
          </cell>
        </row>
        <row r="124">
          <cell r="B124">
            <v>13.382027721503999</v>
          </cell>
          <cell r="C124">
            <v>17.172686283224728</v>
          </cell>
        </row>
        <row r="125">
          <cell r="B125">
            <v>13.415601618119998</v>
          </cell>
          <cell r="C125">
            <v>17.088822469593332</v>
          </cell>
        </row>
        <row r="126">
          <cell r="B126">
            <v>13.449175514736</v>
          </cell>
          <cell r="C126">
            <v>17.009334776046263</v>
          </cell>
        </row>
        <row r="127">
          <cell r="B127">
            <v>13.482749411352</v>
          </cell>
          <cell r="C127">
            <v>16.933943875769618</v>
          </cell>
        </row>
        <row r="128">
          <cell r="B128">
            <v>13.516323307967998</v>
          </cell>
          <cell r="C128">
            <v>16.862393719184002</v>
          </cell>
        </row>
        <row r="129">
          <cell r="B129">
            <v>13.549897204584001</v>
          </cell>
          <cell r="C129">
            <v>16.794449158716489</v>
          </cell>
        </row>
        <row r="130">
          <cell r="B130">
            <v>13.583471101199999</v>
          </cell>
          <cell r="C130">
            <v>16.729893858600001</v>
          </cell>
        </row>
        <row r="131">
          <cell r="B131">
            <v>13.617044997815999</v>
          </cell>
          <cell r="C131">
            <v>16.668528450578592</v>
          </cell>
        </row>
        <row r="132">
          <cell r="B132">
            <v>13.650618894432</v>
          </cell>
          <cell r="C132">
            <v>16.610168902416003</v>
          </cell>
        </row>
        <row r="133">
          <cell r="B133">
            <v>13.684192791048</v>
          </cell>
          <cell r="C133">
            <v>16.554645071101362</v>
          </cell>
        </row>
        <row r="134">
          <cell r="B134">
            <v>13.717766687663998</v>
          </cell>
          <cell r="C134">
            <v>16.501799416809778</v>
          </cell>
        </row>
        <row r="135">
          <cell r="B135">
            <v>13.751340584279999</v>
          </cell>
          <cell r="C135">
            <v>16.451485857158183</v>
          </cell>
        </row>
        <row r="136">
          <cell r="B136">
            <v>13.784914480895999</v>
          </cell>
          <cell r="C136">
            <v>16.403568744219431</v>
          </cell>
        </row>
        <row r="137">
          <cell r="B137">
            <v>13.818488377512001</v>
          </cell>
          <cell r="C137">
            <v>16.357921949219161</v>
          </cell>
        </row>
        <row r="138">
          <cell r="B138">
            <v>13.852062274127999</v>
          </cell>
          <cell r="C138">
            <v>16.314428041919172</v>
          </cell>
        </row>
        <row r="139">
          <cell r="B139">
            <v>13.885636170744002</v>
          </cell>
          <cell r="C139">
            <v>16.272977553453355</v>
          </cell>
        </row>
        <row r="140">
          <cell r="B140">
            <v>13.91921006736</v>
          </cell>
          <cell r="C140">
            <v>16.233468312879999</v>
          </cell>
        </row>
        <row r="141">
          <cell r="B141">
            <v>13.952783963976</v>
          </cell>
          <cell r="C141">
            <v>16.19580484899128</v>
          </cell>
        </row>
        <row r="142">
          <cell r="B142">
            <v>13.986357860591998</v>
          </cell>
          <cell r="C142">
            <v>16.159897850012129</v>
          </cell>
        </row>
        <row r="143">
          <cell r="B143">
            <v>14.019931757208001</v>
          </cell>
          <cell r="C143">
            <v>16.125663674756382</v>
          </cell>
        </row>
        <row r="144">
          <cell r="B144">
            <v>14.053505653823999</v>
          </cell>
          <cell r="C144">
            <v>16.093023909612</v>
          </cell>
        </row>
        <row r="145">
          <cell r="B145">
            <v>14.087079550439997</v>
          </cell>
          <cell r="C145">
            <v>16.061904966420002</v>
          </cell>
        </row>
        <row r="146">
          <cell r="B146">
            <v>14.120653447056</v>
          </cell>
          <cell r="C146">
            <v>16.032237716909819</v>
          </cell>
        </row>
        <row r="147">
          <cell r="B147">
            <v>14.154227343671998</v>
          </cell>
          <cell r="C147">
            <v>16.003957159871824</v>
          </cell>
        </row>
        <row r="148">
          <cell r="B148">
            <v>14.187801240288</v>
          </cell>
          <cell r="C148">
            <v>15.977002117696944</v>
          </cell>
        </row>
        <row r="149">
          <cell r="B149">
            <v>14.221375136903999</v>
          </cell>
          <cell r="C149">
            <v>15.951314959304174</v>
          </cell>
        </row>
        <row r="150">
          <cell r="B150">
            <v>14.254949033519999</v>
          </cell>
          <cell r="C150">
            <v>15.926841346817143</v>
          </cell>
        </row>
        <row r="151">
          <cell r="B151">
            <v>14.288522930135999</v>
          </cell>
          <cell r="C151">
            <v>15.903530003648282</v>
          </cell>
        </row>
        <row r="152">
          <cell r="B152">
            <v>14.322096826752</v>
          </cell>
          <cell r="C152">
            <v>15.881332501909334</v>
          </cell>
        </row>
        <row r="153">
          <cell r="B153">
            <v>14.355670723368</v>
          </cell>
          <cell r="C153">
            <v>15.860203067294957</v>
          </cell>
        </row>
        <row r="154">
          <cell r="B154">
            <v>14.389244619984</v>
          </cell>
          <cell r="C154">
            <v>15.840098399786598</v>
          </cell>
        </row>
        <row r="155">
          <cell r="B155">
            <v>14.422818516599998</v>
          </cell>
          <cell r="C155">
            <v>15.8209775087</v>
          </cell>
        </row>
        <row r="156">
          <cell r="B156">
            <v>14.456392413216001</v>
          </cell>
          <cell r="C156">
            <v>15.80280156075537</v>
          </cell>
        </row>
        <row r="157">
          <cell r="B157">
            <v>14.489966309831999</v>
          </cell>
          <cell r="C157">
            <v>15.785533739986132</v>
          </cell>
        </row>
        <row r="158">
          <cell r="B158">
            <v>14.523540206447999</v>
          </cell>
          <cell r="C158">
            <v>15.769139118424</v>
          </cell>
        </row>
        <row r="159">
          <cell r="B159">
            <v>14.557114103064</v>
          </cell>
          <cell r="C159">
            <v>15.753584536605418</v>
          </cell>
        </row>
        <row r="160">
          <cell r="B160">
            <v>14.59068799968</v>
          </cell>
          <cell r="C160">
            <v>15.738838493040001</v>
          </cell>
        </row>
        <row r="161">
          <cell r="B161">
            <v>14.624261896295998</v>
          </cell>
          <cell r="C161">
            <v>15.724871041866519</v>
          </cell>
        </row>
        <row r="162">
          <cell r="B162">
            <v>14.657835792912</v>
          </cell>
          <cell r="C162">
            <v>15.711653697997463</v>
          </cell>
        </row>
        <row r="163">
          <cell r="B163">
            <v>14.691409689527999</v>
          </cell>
          <cell r="C163">
            <v>15.699159349120626</v>
          </cell>
        </row>
        <row r="164">
          <cell r="B164">
            <v>14.724983586144001</v>
          </cell>
          <cell r="C164">
            <v>15.687362173986287</v>
          </cell>
        </row>
        <row r="165">
          <cell r="B165">
            <v>14.758557482759999</v>
          </cell>
          <cell r="C165">
            <v>15.676237566462353</v>
          </cell>
        </row>
        <row r="166">
          <cell r="B166">
            <v>14.792131379376</v>
          </cell>
          <cell r="C166">
            <v>15.665762064887998</v>
          </cell>
        </row>
        <row r="167">
          <cell r="B167">
            <v>14.825705275992</v>
          </cell>
          <cell r="C167">
            <v>15.655913286299448</v>
          </cell>
        </row>
        <row r="168">
          <cell r="B168">
            <v>14.859279172607998</v>
          </cell>
          <cell r="C168">
            <v>15.646669865140364</v>
          </cell>
        </row>
        <row r="169">
          <cell r="B169">
            <v>14.892853069224001</v>
          </cell>
          <cell r="C169">
            <v>15.638011396104135</v>
          </cell>
        </row>
        <row r="170">
          <cell r="B170">
            <v>14.926426965839999</v>
          </cell>
          <cell r="C170">
            <v>15.629918380786666</v>
          </cell>
        </row>
        <row r="171">
          <cell r="B171">
            <v>14.960000862455999</v>
          </cell>
          <cell r="C171">
            <v>15.622372177856571</v>
          </cell>
        </row>
        <row r="172">
          <cell r="B172">
            <v>14.993574759072001</v>
          </cell>
          <cell r="C172">
            <v>15.61535495647513</v>
          </cell>
        </row>
        <row r="173">
          <cell r="B173">
            <v>15.027148655688</v>
          </cell>
          <cell r="C173">
            <v>15.608849652721419</v>
          </cell>
        </row>
        <row r="174">
          <cell r="B174">
            <v>15.060722552303998</v>
          </cell>
          <cell r="C174">
            <v>15.60283992879881</v>
          </cell>
        </row>
        <row r="175">
          <cell r="B175">
            <v>15.094296448919998</v>
          </cell>
          <cell r="C175">
            <v>15.597310134817896</v>
          </cell>
        </row>
        <row r="176">
          <cell r="B176">
            <v>15.127870345536</v>
          </cell>
          <cell r="C176">
            <v>15.592245272968</v>
          </cell>
        </row>
        <row r="177">
          <cell r="B177">
            <v>15.161444242151999</v>
          </cell>
          <cell r="C177">
            <v>15.587630963904868</v>
          </cell>
        </row>
        <row r="178">
          <cell r="B178">
            <v>15.195018138767999</v>
          </cell>
          <cell r="C178">
            <v>15.583453415196246</v>
          </cell>
        </row>
        <row r="179">
          <cell r="B179">
            <v>15.228592035384001</v>
          </cell>
          <cell r="C179">
            <v>15.579699391679879</v>
          </cell>
        </row>
        <row r="180">
          <cell r="B180">
            <v>15.262165932</v>
          </cell>
          <cell r="C180">
            <v>15.576356187600002</v>
          </cell>
        </row>
        <row r="181">
          <cell r="B181">
            <v>15.295739828616</v>
          </cell>
          <cell r="C181">
            <v>15.573411600399091</v>
          </cell>
        </row>
        <row r="182">
          <cell r="B182">
            <v>15.329313725231998</v>
          </cell>
          <cell r="C182">
            <v>15.570853906051292</v>
          </cell>
        </row>
        <row r="183">
          <cell r="B183">
            <v>15.362887621848001</v>
          </cell>
          <cell r="C183">
            <v>15.568671835832738</v>
          </cell>
        </row>
        <row r="184">
          <cell r="B184">
            <v>15.396461518463999</v>
          </cell>
          <cell r="C184">
            <v>15.566854554432</v>
          </cell>
        </row>
        <row r="185">
          <cell r="B185">
            <v>15.430035415080003</v>
          </cell>
          <cell r="C185">
            <v>15.565391639311429</v>
          </cell>
        </row>
        <row r="186">
          <cell r="C186">
            <v>15.56427306123668</v>
          </cell>
        </row>
        <row r="187">
          <cell r="C187">
            <v>15.563489165898055</v>
          </cell>
        </row>
        <row r="188">
          <cell r="C188">
            <v>15.563030656552892</v>
          </cell>
        </row>
        <row r="189">
          <cell r="C189">
            <v>15.562888577623376</v>
          </cell>
        </row>
        <row r="190">
          <cell r="C190">
            <v>15.563054299189091</v>
          </cell>
        </row>
      </sheetData>
      <sheetData sheetId="7" refreshError="1">
        <row r="86">
          <cell r="B86">
            <v>12.852652706944001</v>
          </cell>
          <cell r="E86">
            <v>23.21093860954667</v>
          </cell>
        </row>
        <row r="87">
          <cell r="E87">
            <v>21.620483059931427</v>
          </cell>
        </row>
        <row r="88">
          <cell r="B88">
            <v>13.432628553792</v>
          </cell>
          <cell r="C88">
            <v>30.356448940096005</v>
          </cell>
          <cell r="D88">
            <v>12.662539907679999</v>
          </cell>
          <cell r="E88">
            <v>20.476373909839999</v>
          </cell>
        </row>
        <row r="89">
          <cell r="B89">
            <v>13.722616477216</v>
          </cell>
          <cell r="C89">
            <v>28.492134892919111</v>
          </cell>
          <cell r="D89">
            <v>13.052400004639999</v>
          </cell>
          <cell r="E89">
            <v>19.629829026097777</v>
          </cell>
        </row>
        <row r="90">
          <cell r="B90">
            <v>14.012604400640003</v>
          </cell>
          <cell r="C90">
            <v>27.029682447520003</v>
          </cell>
          <cell r="D90">
            <v>13.442260101600001</v>
          </cell>
          <cell r="E90">
            <v>18.991579128800002</v>
          </cell>
        </row>
        <row r="91">
          <cell r="B91">
            <v>14.302592324063999</v>
          </cell>
          <cell r="C91">
            <v>25.859492985231999</v>
          </cell>
          <cell r="D91">
            <v>13.83212019856</v>
          </cell>
          <cell r="E91">
            <v>18.50481649437091</v>
          </cell>
        </row>
        <row r="92">
          <cell r="B92">
            <v>14.592580247488002</v>
          </cell>
          <cell r="C92">
            <v>24.908500760277331</v>
          </cell>
          <cell r="D92">
            <v>14.22198029552</v>
          </cell>
          <cell r="E92">
            <v>18.131669307093336</v>
          </cell>
        </row>
        <row r="93">
          <cell r="B93">
            <v>14.882568170912002</v>
          </cell>
          <cell r="C93">
            <v>24.126121794809844</v>
          </cell>
          <cell r="D93">
            <v>14.611840392479998</v>
          </cell>
          <cell r="E93">
            <v>17.845918617624616</v>
          </cell>
        </row>
        <row r="94">
          <cell r="B94">
            <v>15.172556094336</v>
          </cell>
          <cell r="C94">
            <v>23.476224676082289</v>
          </cell>
          <cell r="D94">
            <v>15.001700489439999</v>
          </cell>
          <cell r="E94">
            <v>17.628836605005716</v>
          </cell>
        </row>
        <row r="95">
          <cell r="B95">
            <v>15.462544017760001</v>
          </cell>
          <cell r="C95">
            <v>22.932313034746663</v>
          </cell>
          <cell r="D95">
            <v>15.391560586400001</v>
          </cell>
          <cell r="E95">
            <v>17.466689533866667</v>
          </cell>
        </row>
        <row r="96">
          <cell r="B96">
            <v>15.752531941184001</v>
          </cell>
          <cell r="C96">
            <v>22.474514593791998</v>
          </cell>
          <cell r="D96">
            <v>15.78142068336</v>
          </cell>
          <cell r="E96">
            <v>17.349177102679999</v>
          </cell>
        </row>
        <row r="97">
          <cell r="B97">
            <v>16.042519864608</v>
          </cell>
          <cell r="C97">
            <v>22.087632906092239</v>
          </cell>
          <cell r="D97">
            <v>16.17128078032</v>
          </cell>
          <cell r="E97">
            <v>17.26842261027765</v>
          </cell>
        </row>
        <row r="98">
          <cell r="B98">
            <v>16.332507788032</v>
          </cell>
          <cell r="C98">
            <v>21.759848512771555</v>
          </cell>
          <cell r="D98">
            <v>16.561140877280003</v>
          </cell>
          <cell r="E98">
            <v>17.218299733528891</v>
          </cell>
        </row>
        <row r="99">
          <cell r="B99">
            <v>16.622495711456001</v>
          </cell>
          <cell r="C99">
            <v>21.481830262085893</v>
          </cell>
          <cell r="D99">
            <v>16.951000974239999</v>
          </cell>
          <cell r="E99">
            <v>17.193971901541055</v>
          </cell>
        </row>
        <row r="100">
          <cell r="B100">
            <v>13.808259691999998</v>
          </cell>
          <cell r="C100">
            <v>17.326186787199997</v>
          </cell>
          <cell r="D100">
            <v>17.340861071199999</v>
          </cell>
          <cell r="E100">
            <v>17.191569857600001</v>
          </cell>
        </row>
        <row r="101">
          <cell r="B101">
            <v>14.065171983679999</v>
          </cell>
          <cell r="C101">
            <v>17.164783408659048</v>
          </cell>
          <cell r="D101">
            <v>17.730721168159999</v>
          </cell>
          <cell r="E101">
            <v>17.207961346270476</v>
          </cell>
        </row>
        <row r="102">
          <cell r="B102">
            <v>14.322084275359998</v>
          </cell>
          <cell r="C102">
            <v>17.029730895970911</v>
          </cell>
          <cell r="D102">
            <v>18.120581265119998</v>
          </cell>
          <cell r="E102">
            <v>17.240583613105454</v>
          </cell>
        </row>
        <row r="103">
          <cell r="B103">
            <v>14.578996567039997</v>
          </cell>
          <cell r="C103">
            <v>16.917592179676522</v>
          </cell>
          <cell r="D103">
            <v>18.510441362080002</v>
          </cell>
          <cell r="E103">
            <v>17.287319600083478</v>
          </cell>
        </row>
        <row r="104">
          <cell r="B104">
            <v>14.83590885872</v>
          </cell>
          <cell r="C104">
            <v>16.825503035226664</v>
          </cell>
          <cell r="D104">
            <v>18.900301459039998</v>
          </cell>
          <cell r="E104">
            <v>17.346405092186668</v>
          </cell>
        </row>
        <row r="105">
          <cell r="B105">
            <v>15.092821150399999</v>
          </cell>
          <cell r="C105">
            <v>16.751057513999996</v>
          </cell>
          <cell r="D105">
            <v>19.290161556000001</v>
          </cell>
          <cell r="E105">
            <v>17.416358148800001</v>
          </cell>
        </row>
        <row r="106">
          <cell r="B106">
            <v>15.349733442079998</v>
          </cell>
          <cell r="C106">
            <v>16.692219813316918</v>
          </cell>
          <cell r="D106">
            <v>19.680021652960001</v>
          </cell>
          <cell r="E106">
            <v>17.495924820172306</v>
          </cell>
        </row>
        <row r="107">
          <cell r="B107">
            <v>15.606645733759999</v>
          </cell>
          <cell r="C107">
            <v>16.647255730894816</v>
          </cell>
          <cell r="D107">
            <v>20.069881749919997</v>
          </cell>
          <cell r="E107">
            <v>17.584036926885926</v>
          </cell>
        </row>
        <row r="108">
          <cell r="B108">
            <v>15.863558025439998</v>
          </cell>
          <cell r="C108">
            <v>16.614678807634284</v>
          </cell>
          <cell r="D108">
            <v>20.45974184688</v>
          </cell>
          <cell r="E108">
            <v>17.679778886582856</v>
          </cell>
        </row>
        <row r="109">
          <cell r="B109">
            <v>16.120470317119999</v>
          </cell>
          <cell r="C109">
            <v>16.59320761327724</v>
          </cell>
          <cell r="D109">
            <v>20.84960194384</v>
          </cell>
          <cell r="E109">
            <v>17.782361404126895</v>
          </cell>
        </row>
        <row r="110">
          <cell r="B110">
            <v>16.377382608799998</v>
          </cell>
          <cell r="C110">
            <v>16.581731574933332</v>
          </cell>
          <cell r="D110">
            <v>21.239462040799999</v>
          </cell>
          <cell r="E110">
            <v>17.891100423733334</v>
          </cell>
        </row>
        <row r="111">
          <cell r="B111">
            <v>16.634294900479997</v>
          </cell>
          <cell r="C111">
            <v>16.579283419439999</v>
          </cell>
        </row>
        <row r="112">
          <cell r="B112">
            <v>16.891207192159996</v>
          </cell>
          <cell r="C112">
            <v>16.585016782779999</v>
          </cell>
        </row>
        <row r="113">
          <cell r="B113">
            <v>17.148119483839999</v>
          </cell>
          <cell r="C113">
            <v>16.598187890513938</v>
          </cell>
        </row>
        <row r="114">
          <cell r="B114">
            <v>17.405031775519998</v>
          </cell>
          <cell r="C114">
            <v>16.618140471077645</v>
          </cell>
        </row>
        <row r="115">
          <cell r="B115">
            <v>17.661944067199997</v>
          </cell>
          <cell r="C115">
            <v>16.644293255371426</v>
          </cell>
        </row>
        <row r="116">
          <cell r="B116">
            <v>17.918856358879996</v>
          </cell>
          <cell r="C116">
            <v>16.676129559751107</v>
          </cell>
        </row>
        <row r="117">
          <cell r="B117">
            <v>18.175768650559998</v>
          </cell>
          <cell r="C117">
            <v>16.713188558263784</v>
          </cell>
        </row>
        <row r="118">
          <cell r="B118">
            <v>18.432680942239998</v>
          </cell>
          <cell r="C118">
            <v>16.75505793295158</v>
          </cell>
        </row>
        <row r="119">
          <cell r="B119">
            <v>18.689593233919997</v>
          </cell>
          <cell r="C119">
            <v>16.80136765487795</v>
          </cell>
        </row>
        <row r="120">
          <cell r="B120">
            <v>18.946505525599999</v>
          </cell>
          <cell r="C120">
            <v>16.851784697999996</v>
          </cell>
        </row>
        <row r="121">
          <cell r="B121">
            <v>19.203417817279998</v>
          </cell>
          <cell r="C121">
            <v>16.906008526620486</v>
          </cell>
        </row>
        <row r="122">
          <cell r="B122">
            <v>19.460330108960001</v>
          </cell>
          <cell r="C122">
            <v>16.963767227489523</v>
          </cell>
        </row>
        <row r="123">
          <cell r="B123">
            <v>19.71724240064</v>
          </cell>
          <cell r="C123">
            <v>17.024814181613024</v>
          </cell>
        </row>
        <row r="124">
          <cell r="B124">
            <v>19.974154692319999</v>
          </cell>
          <cell r="C124">
            <v>17.088925189905453</v>
          </cell>
        </row>
        <row r="125">
          <cell r="B125">
            <v>20.231066984000002</v>
          </cell>
          <cell r="C125">
            <v>17.155895982088886</v>
          </cell>
        </row>
        <row r="126">
          <cell r="B126">
            <v>20.487979275679994</v>
          </cell>
          <cell r="C126">
            <v>17.225540050518259</v>
          </cell>
        </row>
        <row r="127">
          <cell r="B127">
            <v>20.744891567359996</v>
          </cell>
          <cell r="C127">
            <v>17.297686760539573</v>
          </cell>
        </row>
        <row r="128">
          <cell r="B128">
            <v>21.001803859040002</v>
          </cell>
          <cell r="C128">
            <v>17.372179697053333</v>
          </cell>
        </row>
        <row r="129">
          <cell r="B129">
            <v>21.258716150719994</v>
          </cell>
          <cell r="C129">
            <v>17.448875213539587</v>
          </cell>
        </row>
        <row r="130">
          <cell r="B130">
            <v>21.515628442399997</v>
          </cell>
          <cell r="C130">
            <v>17.527641155199998</v>
          </cell>
        </row>
      </sheetData>
      <sheetData sheetId="8" refreshError="1">
        <row r="8">
          <cell r="A8">
            <v>5</v>
          </cell>
        </row>
        <row r="88">
          <cell r="B88">
            <v>13.432628553792</v>
          </cell>
          <cell r="C88">
            <v>30.356448940096005</v>
          </cell>
          <cell r="D88">
            <v>10.89150688704</v>
          </cell>
          <cell r="E88">
            <v>25.568168502719999</v>
          </cell>
        </row>
        <row r="89">
          <cell r="B89">
            <v>13.722616477216</v>
          </cell>
          <cell r="C89">
            <v>28.492134892919111</v>
          </cell>
          <cell r="D89">
            <v>11.135890293120001</v>
          </cell>
          <cell r="E89">
            <v>23.951005179093336</v>
          </cell>
        </row>
        <row r="90">
          <cell r="B90">
            <v>11.682603967871998</v>
          </cell>
          <cell r="C90">
            <v>25.950679633535998</v>
          </cell>
          <cell r="D90">
            <v>11.3802736992</v>
          </cell>
          <cell r="E90">
            <v>22.681712860799998</v>
          </cell>
        </row>
        <row r="91">
          <cell r="B91">
            <v>11.7660115675392</v>
          </cell>
          <cell r="C91">
            <v>24.657373100278686</v>
          </cell>
          <cell r="D91">
            <v>11.624657105279999</v>
          </cell>
          <cell r="E91">
            <v>21.665417637294542</v>
          </cell>
        </row>
        <row r="92">
          <cell r="B92">
            <v>11.849419167206399</v>
          </cell>
          <cell r="C92">
            <v>23.586568289203196</v>
          </cell>
          <cell r="D92">
            <v>11.869040511360001</v>
          </cell>
          <cell r="E92">
            <v>20.838870234879998</v>
          </cell>
        </row>
        <row r="93">
          <cell r="B93">
            <v>11.932826766873598</v>
          </cell>
          <cell r="C93">
            <v>22.686918649036798</v>
          </cell>
          <cell r="D93">
            <v>12.11342391744</v>
          </cell>
          <cell r="E93">
            <v>20.158282694843077</v>
          </cell>
        </row>
        <row r="94">
          <cell r="B94">
            <v>12.016234366540798</v>
          </cell>
          <cell r="C94">
            <v>21.921748071727542</v>
          </cell>
          <cell r="D94">
            <v>12.357807323519998</v>
          </cell>
          <cell r="E94">
            <v>19.592377903817145</v>
          </cell>
        </row>
        <row r="95">
          <cell r="B95">
            <v>12.099641966208001</v>
          </cell>
          <cell r="C95">
            <v>21.264160744703997</v>
          </cell>
          <cell r="D95">
            <v>12.6021907296</v>
          </cell>
          <cell r="E95">
            <v>19.118219312000001</v>
          </cell>
        </row>
        <row r="96">
          <cell r="B96">
            <v>12.183049565875198</v>
          </cell>
          <cell r="C96">
            <v>20.693984808537596</v>
          </cell>
          <cell r="D96">
            <v>12.846574135680001</v>
          </cell>
          <cell r="E96">
            <v>18.718604507039998</v>
          </cell>
        </row>
        <row r="97">
          <cell r="B97">
            <v>12.266457165542398</v>
          </cell>
          <cell r="C97">
            <v>20.195794723665319</v>
          </cell>
          <cell r="D97">
            <v>13.09095754176</v>
          </cell>
          <cell r="E97">
            <v>18.380378703021176</v>
          </cell>
        </row>
        <row r="98">
          <cell r="B98">
            <v>12.349864765209599</v>
          </cell>
          <cell r="C98">
            <v>19.757592848204794</v>
          </cell>
          <cell r="D98">
            <v>13.335340947839999</v>
          </cell>
          <cell r="E98">
            <v>18.093310399786667</v>
          </cell>
        </row>
        <row r="99">
          <cell r="B99">
            <v>12.433272364876798</v>
          </cell>
          <cell r="C99">
            <v>19.369907359617343</v>
          </cell>
          <cell r="D99">
            <v>13.57972435392</v>
          </cell>
          <cell r="E99">
            <v>17.849322097212632</v>
          </cell>
        </row>
        <row r="100">
          <cell r="B100">
            <v>12.516679964544</v>
          </cell>
          <cell r="C100">
            <v>19.025160799871998</v>
          </cell>
          <cell r="D100">
            <v>13.82410776</v>
          </cell>
          <cell r="E100">
            <v>17.641951795199997</v>
          </cell>
        </row>
        <row r="101">
          <cell r="B101">
            <v>12.600087564211199</v>
          </cell>
          <cell r="C101">
            <v>18.717219036277026</v>
          </cell>
          <cell r="D101">
            <v>14.068491166080001</v>
          </cell>
          <cell r="E101">
            <v>17.465968350811426</v>
          </cell>
        </row>
        <row r="102">
          <cell r="B102">
            <v>12.683495163878398</v>
          </cell>
          <cell r="C102">
            <v>18.441063232993745</v>
          </cell>
          <cell r="D102">
            <v>14.312874572159998</v>
          </cell>
          <cell r="E102">
            <v>17.317091738007267</v>
          </cell>
        </row>
        <row r="103">
          <cell r="B103">
            <v>12.766902763545598</v>
          </cell>
          <cell r="C103">
            <v>18.192547395198886</v>
          </cell>
          <cell r="D103">
            <v>14.557257978240001</v>
          </cell>
          <cell r="E103">
            <v>17.191786283102608</v>
          </cell>
        </row>
        <row r="104">
          <cell r="B104">
            <v>12.850310363212799</v>
          </cell>
          <cell r="C104">
            <v>17.968216527206398</v>
          </cell>
          <cell r="D104">
            <v>14.801641384319998</v>
          </cell>
          <cell r="E104">
            <v>17.087105591359997</v>
          </cell>
        </row>
        <row r="105">
          <cell r="B105">
            <v>12.933717962879998</v>
          </cell>
          <cell r="C105">
            <v>17.765168432639999</v>
          </cell>
          <cell r="D105">
            <v>15.046024790399999</v>
          </cell>
          <cell r="E105">
            <v>17.000574691200001</v>
          </cell>
        </row>
        <row r="106">
          <cell r="B106">
            <v>13.017125562547198</v>
          </cell>
          <cell r="C106">
            <v>17.580947406873598</v>
          </cell>
          <cell r="D106">
            <v>15.29040819648</v>
          </cell>
          <cell r="E106">
            <v>16.930099375901538</v>
          </cell>
        </row>
        <row r="107">
          <cell r="B107">
            <v>13.100533162214399</v>
          </cell>
          <cell r="C107">
            <v>17.413461553373864</v>
          </cell>
          <cell r="D107">
            <v>15.534791602559999</v>
          </cell>
          <cell r="E107">
            <v>16.873895691591109</v>
          </cell>
        </row>
        <row r="108">
          <cell r="B108">
            <v>13.183940761881599</v>
          </cell>
          <cell r="C108">
            <v>17.260917817969368</v>
          </cell>
          <cell r="D108">
            <v>15.779175008640001</v>
          </cell>
          <cell r="E108">
            <v>16.830434534948569</v>
          </cell>
        </row>
        <row r="109">
          <cell r="B109">
            <v>13.267348361548798</v>
          </cell>
          <cell r="C109">
            <v>17.121770464305431</v>
          </cell>
          <cell r="D109">
            <v>16.023558414720004</v>
          </cell>
          <cell r="E109">
            <v>16.798397713456549</v>
          </cell>
        </row>
        <row r="110">
          <cell r="B110">
            <v>13.350755961215999</v>
          </cell>
          <cell r="C110">
            <v>16.994679854207995</v>
          </cell>
          <cell r="D110">
            <v>16.267941820800001</v>
          </cell>
          <cell r="E110">
            <v>16.776642793600001</v>
          </cell>
        </row>
        <row r="111">
          <cell r="B111">
            <v>13.434163560883198</v>
          </cell>
          <cell r="C111">
            <v>16.878479206041597</v>
          </cell>
        </row>
        <row r="112">
          <cell r="B112">
            <v>13.5175711605504</v>
          </cell>
          <cell r="C112">
            <v>16.772147585875196</v>
          </cell>
        </row>
        <row r="113">
          <cell r="B113">
            <v>13.600978760217599</v>
          </cell>
          <cell r="C113">
            <v>16.674787809345162</v>
          </cell>
        </row>
        <row r="114">
          <cell r="B114">
            <v>13.684386359884797</v>
          </cell>
          <cell r="C114">
            <v>16.585608243189455</v>
          </cell>
        </row>
        <row r="115">
          <cell r="B115">
            <v>13.767793959551998</v>
          </cell>
          <cell r="C115">
            <v>16.503907726518854</v>
          </cell>
        </row>
        <row r="116">
          <cell r="B116">
            <v>13.8512015592192</v>
          </cell>
          <cell r="C116">
            <v>16.429063005209596</v>
          </cell>
        </row>
        <row r="117">
          <cell r="B117">
            <v>13.934609158886399</v>
          </cell>
          <cell r="C117">
            <v>16.360518203962116</v>
          </cell>
        </row>
        <row r="118">
          <cell r="B118">
            <v>14.0180167585536</v>
          </cell>
          <cell r="C118">
            <v>16.297775960666268</v>
          </cell>
        </row>
        <row r="119">
          <cell r="B119">
            <v>14.101424358220799</v>
          </cell>
          <cell r="C119">
            <v>16.240389924710396</v>
          </cell>
        </row>
        <row r="120">
          <cell r="B120">
            <v>16.122657369599999</v>
          </cell>
          <cell r="C120">
            <v>16.789206374399999</v>
          </cell>
        </row>
        <row r="121">
          <cell r="B121">
            <v>16.508979548159999</v>
          </cell>
          <cell r="C121">
            <v>16.777660327680003</v>
          </cell>
        </row>
        <row r="122">
          <cell r="B122">
            <v>16.89530172672</v>
          </cell>
          <cell r="C122">
            <v>16.775862239817144</v>
          </cell>
        </row>
        <row r="123">
          <cell r="B123">
            <v>17.281623905280004</v>
          </cell>
          <cell r="C123">
            <v>16.783132020658606</v>
          </cell>
        </row>
        <row r="124">
          <cell r="B124">
            <v>17.66794608384</v>
          </cell>
          <cell r="C124">
            <v>16.79885140642909</v>
          </cell>
        </row>
        <row r="125">
          <cell r="B125">
            <v>18.054268262400001</v>
          </cell>
          <cell r="C125">
            <v>16.822457090133334</v>
          </cell>
        </row>
        <row r="126">
          <cell r="B126">
            <v>18.440590440960001</v>
          </cell>
          <cell r="C126">
            <v>16.853434747993045</v>
          </cell>
        </row>
        <row r="127">
          <cell r="B127">
            <v>18.826912619520002</v>
          </cell>
          <cell r="C127">
            <v>16.89131382846638</v>
          </cell>
        </row>
        <row r="128">
          <cell r="B128">
            <v>19.213234798079998</v>
          </cell>
          <cell r="C128">
            <v>16.935662992639998</v>
          </cell>
        </row>
        <row r="129">
          <cell r="B129">
            <v>19.599556976639999</v>
          </cell>
          <cell r="C129">
            <v>16.986086112940406</v>
          </cell>
        </row>
        <row r="130">
          <cell r="B130">
            <v>19.985879155199999</v>
          </cell>
          <cell r="C130">
            <v>17.042218752</v>
          </cell>
        </row>
      </sheetData>
      <sheetData sheetId="9" refreshError="1">
        <row r="86">
          <cell r="B86">
            <v>14.2936554173952</v>
          </cell>
          <cell r="C86">
            <v>42.024148111897595</v>
          </cell>
          <cell r="D86">
            <v>12.098936467200001</v>
          </cell>
          <cell r="E86">
            <v>32.547108316799999</v>
          </cell>
        </row>
        <row r="87">
          <cell r="B87">
            <v>14.556302705894399</v>
          </cell>
          <cell r="C87">
            <v>38.081409676147196</v>
          </cell>
          <cell r="D87">
            <v>13.261619184000001</v>
          </cell>
          <cell r="E87">
            <v>29.708989675200002</v>
          </cell>
        </row>
        <row r="88">
          <cell r="B88">
            <v>14.818949994393602</v>
          </cell>
          <cell r="C88">
            <v>35.157186760396797</v>
          </cell>
          <cell r="D88">
            <v>14.424301900800003</v>
          </cell>
          <cell r="E88">
            <v>27.7257360336</v>
          </cell>
        </row>
        <row r="89">
          <cell r="B89">
            <v>15.081597282892799</v>
          </cell>
          <cell r="C89">
            <v>32.911974191313071</v>
          </cell>
          <cell r="D89">
            <v>15.586984617600002</v>
          </cell>
          <cell r="E89">
            <v>26.312392392</v>
          </cell>
        </row>
        <row r="90">
          <cell r="B90">
            <v>15.344244571392</v>
          </cell>
          <cell r="C90">
            <v>31.142068864896004</v>
          </cell>
          <cell r="D90">
            <v>16.749667334400002</v>
          </cell>
          <cell r="E90">
            <v>25.297985750399999</v>
          </cell>
        </row>
        <row r="91">
          <cell r="B91">
            <v>15.606891859891201</v>
          </cell>
          <cell r="C91">
            <v>29.717841533145599</v>
          </cell>
          <cell r="D91">
            <v>17.912350051200001</v>
          </cell>
          <cell r="E91">
            <v>24.573715108800002</v>
          </cell>
        </row>
        <row r="92">
          <cell r="B92">
            <v>15.869539148390402</v>
          </cell>
          <cell r="C92">
            <v>28.552872697395198</v>
          </cell>
          <cell r="D92">
            <v>19.075032767999996</v>
          </cell>
          <cell r="E92">
            <v>24.067046467200001</v>
          </cell>
        </row>
        <row r="93">
          <cell r="B93">
            <v>16.132186436889601</v>
          </cell>
          <cell r="C93">
            <v>27.587333473952491</v>
          </cell>
          <cell r="D93">
            <v>20.237715484800002</v>
          </cell>
          <cell r="E93">
            <v>23.727763979446156</v>
          </cell>
        </row>
        <row r="94">
          <cell r="B94">
            <v>16.3948337253888</v>
          </cell>
          <cell r="C94">
            <v>26.778488945894399</v>
          </cell>
          <cell r="D94">
            <v>21.400398201600002</v>
          </cell>
          <cell r="E94">
            <v>23.519999184</v>
          </cell>
        </row>
        <row r="95">
          <cell r="B95">
            <v>16.657481013888003</v>
          </cell>
          <cell r="C95">
            <v>26.095000174144001</v>
          </cell>
          <cell r="D95">
            <v>22.563080918400001</v>
          </cell>
          <cell r="E95">
            <v>23.417448542399999</v>
          </cell>
        </row>
        <row r="96">
          <cell r="B96">
            <v>16.920128302387202</v>
          </cell>
          <cell r="C96">
            <v>25.5133629543936</v>
          </cell>
          <cell r="D96">
            <v>23.7257636352</v>
          </cell>
          <cell r="E96">
            <v>23.400384400800004</v>
          </cell>
        </row>
        <row r="97">
          <cell r="B97">
            <v>17.182775590886401</v>
          </cell>
          <cell r="C97">
            <v>25.015603483349079</v>
          </cell>
          <cell r="D97">
            <v>24.888446351999999</v>
          </cell>
          <cell r="E97">
            <v>23.453720906258827</v>
          </cell>
        </row>
        <row r="98">
          <cell r="B98">
            <v>17.4454228793856</v>
          </cell>
          <cell r="C98">
            <v>24.587742136226137</v>
          </cell>
          <cell r="D98">
            <v>26.051129068800002</v>
          </cell>
          <cell r="E98">
            <v>23.565724617599997</v>
          </cell>
        </row>
        <row r="99">
          <cell r="B99">
            <v>17.708070167884802</v>
          </cell>
          <cell r="C99">
            <v>24.218742367142401</v>
          </cell>
        </row>
        <row r="100">
          <cell r="B100">
            <v>17.970717456384001</v>
          </cell>
          <cell r="C100">
            <v>23.899774939391996</v>
          </cell>
        </row>
        <row r="101">
          <cell r="B101">
            <v>18.233364744883197</v>
          </cell>
          <cell r="C101">
            <v>23.623692375641596</v>
          </cell>
        </row>
        <row r="102">
          <cell r="B102">
            <v>18.496012033382403</v>
          </cell>
          <cell r="C102">
            <v>23.384646739891199</v>
          </cell>
        </row>
        <row r="103">
          <cell r="B103">
            <v>18.758659321881602</v>
          </cell>
          <cell r="C103">
            <v>23.177807128488627</v>
          </cell>
        </row>
        <row r="104">
          <cell r="B104">
            <v>19.021306610380801</v>
          </cell>
          <cell r="C104">
            <v>22.999147788390403</v>
          </cell>
        </row>
        <row r="105">
          <cell r="B105">
            <v>19.28395389888</v>
          </cell>
          <cell r="C105">
            <v>22.845287087040003</v>
          </cell>
        </row>
        <row r="106">
          <cell r="B106">
            <v>19.546601187379203</v>
          </cell>
          <cell r="C106">
            <v>22.713363643043447</v>
          </cell>
        </row>
        <row r="107">
          <cell r="B107">
            <v>19.809248475878398</v>
          </cell>
          <cell r="C107">
            <v>22.600939983361425</v>
          </cell>
        </row>
        <row r="108">
          <cell r="B108">
            <v>20.071895764377601</v>
          </cell>
          <cell r="C108">
            <v>22.505926845388803</v>
          </cell>
        </row>
        <row r="109">
          <cell r="B109">
            <v>25.084671131520004</v>
          </cell>
          <cell r="C109">
            <v>22.085034379001375</v>
          </cell>
        </row>
        <row r="110">
          <cell r="B110">
            <v>26.338579238400005</v>
          </cell>
          <cell r="C110">
            <v>22.2059207392</v>
          </cell>
        </row>
        <row r="111">
          <cell r="B111">
            <v>27.592487345280002</v>
          </cell>
          <cell r="C111">
            <v>22.359456627994838</v>
          </cell>
        </row>
        <row r="112">
          <cell r="B112">
            <v>28.846395452160003</v>
          </cell>
          <cell r="C112">
            <v>22.54258115208</v>
          </cell>
        </row>
      </sheetData>
      <sheetData sheetId="10" refreshError="1">
        <row r="86">
          <cell r="B86">
            <v>12.852652706944001</v>
          </cell>
          <cell r="C86">
            <v>36.094385043338669</v>
          </cell>
          <cell r="D86">
            <v>15.06698241248</v>
          </cell>
          <cell r="E86">
            <v>28.788060382506668</v>
          </cell>
        </row>
        <row r="87">
          <cell r="B87">
            <v>13.142640630368001</v>
          </cell>
          <cell r="C87">
            <v>32.794850989812566</v>
          </cell>
          <cell r="D87">
            <v>15.35972715136</v>
          </cell>
          <cell r="E87">
            <v>26.848816725279999</v>
          </cell>
        </row>
        <row r="88">
          <cell r="B88">
            <v>13.432628553792</v>
          </cell>
          <cell r="C88">
            <v>30.356448940096005</v>
          </cell>
          <cell r="D88">
            <v>15.652471890240001</v>
          </cell>
          <cell r="E88">
            <v>25.430977074719998</v>
          </cell>
        </row>
        <row r="89">
          <cell r="B89">
            <v>13.722616477216</v>
          </cell>
          <cell r="C89">
            <v>28.492134892919111</v>
          </cell>
          <cell r="D89">
            <v>15.945216629119999</v>
          </cell>
          <cell r="E89">
            <v>24.360740095271108</v>
          </cell>
        </row>
        <row r="90">
          <cell r="B90">
            <v>14.012604400640003</v>
          </cell>
          <cell r="C90">
            <v>27.029682447520003</v>
          </cell>
          <cell r="D90">
            <v>16.237961368000001</v>
          </cell>
          <cell r="E90">
            <v>23.533824985599999</v>
          </cell>
        </row>
        <row r="91">
          <cell r="B91">
            <v>14.302592324063999</v>
          </cell>
          <cell r="C91">
            <v>25.859492985231999</v>
          </cell>
          <cell r="D91">
            <v>16.53070610688</v>
          </cell>
          <cell r="E91">
            <v>22.883871235767273</v>
          </cell>
        </row>
        <row r="92">
          <cell r="B92">
            <v>14.592580247488002</v>
          </cell>
          <cell r="C92">
            <v>24.908500760277331</v>
          </cell>
          <cell r="D92">
            <v>16.82345084576</v>
          </cell>
          <cell r="E92">
            <v>22.366638505813331</v>
          </cell>
        </row>
        <row r="93">
          <cell r="B93">
            <v>14.882568170912002</v>
          </cell>
          <cell r="C93">
            <v>24.126121794809844</v>
          </cell>
          <cell r="D93">
            <v>17.116195584639996</v>
          </cell>
          <cell r="E93">
            <v>21.951498868073845</v>
          </cell>
        </row>
        <row r="94">
          <cell r="B94">
            <v>15.172556094336</v>
          </cell>
          <cell r="C94">
            <v>23.476224676082289</v>
          </cell>
          <cell r="D94">
            <v>17.40894032352</v>
          </cell>
          <cell r="E94">
            <v>21.616575231359999</v>
          </cell>
        </row>
        <row r="95">
          <cell r="B95">
            <v>15.462544017760001</v>
          </cell>
          <cell r="C95">
            <v>22.932313034746663</v>
          </cell>
          <cell r="D95">
            <v>17.701685062399999</v>
          </cell>
          <cell r="E95">
            <v>21.345824395466664</v>
          </cell>
        </row>
        <row r="96">
          <cell r="B96">
            <v>15.752531941184001</v>
          </cell>
          <cell r="C96">
            <v>22.474514593791998</v>
          </cell>
          <cell r="D96">
            <v>17.994429801279999</v>
          </cell>
          <cell r="E96">
            <v>21.127213960240002</v>
          </cell>
        </row>
        <row r="97">
          <cell r="B97">
            <v>16.042519864608</v>
          </cell>
          <cell r="C97">
            <v>22.087632906092239</v>
          </cell>
          <cell r="D97">
            <v>18.287174540160002</v>
          </cell>
          <cell r="E97">
            <v>20.951542678503529</v>
          </cell>
        </row>
        <row r="98">
          <cell r="B98">
            <v>16.332507788032</v>
          </cell>
          <cell r="C98">
            <v>21.759848512771555</v>
          </cell>
          <cell r="D98">
            <v>18.579919279040002</v>
          </cell>
          <cell r="E98">
            <v>20.811654024675555</v>
          </cell>
        </row>
        <row r="99">
          <cell r="B99">
            <v>16.622495711456001</v>
          </cell>
          <cell r="C99">
            <v>21.481830262085893</v>
          </cell>
        </row>
        <row r="100">
          <cell r="B100">
            <v>16.912483634880001</v>
          </cell>
          <cell r="C100">
            <v>21.246113232640003</v>
          </cell>
        </row>
        <row r="101">
          <cell r="B101">
            <v>17.202471558304001</v>
          </cell>
          <cell r="C101">
            <v>21.046654392828188</v>
          </cell>
        </row>
        <row r="102">
          <cell r="B102">
            <v>17.492459481728002</v>
          </cell>
          <cell r="C102">
            <v>20.878509444064004</v>
          </cell>
        </row>
        <row r="103">
          <cell r="B103">
            <v>17.782447405151999</v>
          </cell>
          <cell r="C103">
            <v>20.737593965776</v>
          </cell>
        </row>
        <row r="104">
          <cell r="B104">
            <v>18.072435328576002</v>
          </cell>
          <cell r="C104">
            <v>20.620504274154666</v>
          </cell>
        </row>
        <row r="105">
          <cell r="B105">
            <v>18.362423252000003</v>
          </cell>
          <cell r="C105">
            <v>20.5243812748</v>
          </cell>
        </row>
        <row r="106">
          <cell r="B106">
            <v>18.652411175424</v>
          </cell>
          <cell r="C106">
            <v>20.446805733988921</v>
          </cell>
        </row>
        <row r="107">
          <cell r="B107">
            <v>18.942399098848</v>
          </cell>
          <cell r="C107">
            <v>20.385716822994372</v>
          </cell>
        </row>
        <row r="108">
          <cell r="B108">
            <v>19.232387022272</v>
          </cell>
          <cell r="C108">
            <v>20.33934811719314</v>
          </cell>
        </row>
        <row r="109">
          <cell r="B109">
            <v>19.522374945696001</v>
          </cell>
          <cell r="C109">
            <v>20.306176836737652</v>
          </cell>
        </row>
        <row r="110">
          <cell r="B110">
            <v>19.812362869120001</v>
          </cell>
          <cell r="C110">
            <v>20.284883239093332</v>
          </cell>
        </row>
        <row r="111">
          <cell r="B111">
            <v>20.102350792544001</v>
          </cell>
          <cell r="C111">
            <v>20.274317871084904</v>
          </cell>
        </row>
        <row r="112">
          <cell r="B112">
            <v>20.392338715967998</v>
          </cell>
          <cell r="C112">
            <v>20.273474961184</v>
          </cell>
        </row>
        <row r="113">
          <cell r="B113">
            <v>28.368055485120003</v>
          </cell>
          <cell r="C113">
            <v>20.994096297953941</v>
          </cell>
        </row>
        <row r="114">
          <cell r="B114">
            <v>30.039614709760002</v>
          </cell>
          <cell r="C114">
            <v>21.235559203821179</v>
          </cell>
        </row>
        <row r="115">
          <cell r="B115">
            <v>31.711173934400005</v>
          </cell>
          <cell r="C115">
            <v>21.510983064342863</v>
          </cell>
        </row>
        <row r="116">
          <cell r="B116">
            <v>33.382733159040001</v>
          </cell>
          <cell r="C116">
            <v>21.817537799964448</v>
          </cell>
        </row>
      </sheetData>
      <sheetData sheetId="11" refreshError="1">
        <row r="8">
          <cell r="A8">
            <v>5</v>
          </cell>
        </row>
        <row r="230">
          <cell r="B230">
            <v>10.504353343619998</v>
          </cell>
          <cell r="C230">
            <v>16.229724111709995</v>
          </cell>
        </row>
        <row r="231">
          <cell r="B231">
            <v>10.508964495298798</v>
          </cell>
          <cell r="C231">
            <v>16.191823017721585</v>
          </cell>
        </row>
        <row r="232">
          <cell r="B232">
            <v>10.513575646977598</v>
          </cell>
          <cell r="C232">
            <v>16.15445095886248</v>
          </cell>
        </row>
        <row r="233">
          <cell r="B233">
            <v>10.518186798656398</v>
          </cell>
          <cell r="C233">
            <v>16.117597561894865</v>
          </cell>
        </row>
        <row r="234">
          <cell r="B234">
            <v>10.522797950335198</v>
          </cell>
          <cell r="C234">
            <v>16.081252723015648</v>
          </cell>
        </row>
        <row r="235">
          <cell r="B235">
            <v>10.527409102013998</v>
          </cell>
          <cell r="C235">
            <v>16.045406599165062</v>
          </cell>
        </row>
        <row r="236">
          <cell r="B236">
            <v>10.532020253692798</v>
          </cell>
          <cell r="C236">
            <v>16.010049599669475</v>
          </cell>
        </row>
        <row r="237">
          <cell r="B237">
            <v>10.536631405371597</v>
          </cell>
          <cell r="C237">
            <v>15.975172378203631</v>
          </cell>
        </row>
        <row r="238">
          <cell r="B238">
            <v>10.541242557050397</v>
          </cell>
          <cell r="C238">
            <v>15.940765825058106</v>
          </cell>
        </row>
        <row r="239">
          <cell r="B239">
            <v>10.545853708729197</v>
          </cell>
          <cell r="C239">
            <v>15.90682105969856</v>
          </cell>
        </row>
        <row r="240">
          <cell r="B240">
            <v>10.550464860407997</v>
          </cell>
          <cell r="C240">
            <v>15.873329423603996</v>
          </cell>
        </row>
        <row r="241">
          <cell r="B241">
            <v>10.555076012086797</v>
          </cell>
          <cell r="C241">
            <v>15.840282473371966</v>
          </cell>
        </row>
        <row r="242">
          <cell r="B242">
            <v>10.559687163765597</v>
          </cell>
          <cell r="C242">
            <v>15.807671974079094</v>
          </cell>
        </row>
        <row r="243">
          <cell r="B243">
            <v>10.564298315444397</v>
          </cell>
          <cell r="C243">
            <v>15.775489892885998</v>
          </cell>
        </row>
        <row r="244">
          <cell r="B244">
            <v>10.568909467123197</v>
          </cell>
          <cell r="C244">
            <v>15.74372839287623</v>
          </cell>
        </row>
        <row r="245">
          <cell r="B245">
            <v>10.573520618801997</v>
          </cell>
          <cell r="C245">
            <v>15.712379827119179</v>
          </cell>
        </row>
        <row r="246">
          <cell r="B246">
            <v>10.578131770480798</v>
          </cell>
          <cell r="C246">
            <v>15.681436732947624</v>
          </cell>
        </row>
        <row r="247">
          <cell r="B247">
            <v>10.582742922159596</v>
          </cell>
          <cell r="C247">
            <v>15.650891826440876</v>
          </cell>
        </row>
        <row r="248">
          <cell r="B248">
            <v>10.587354073838396</v>
          </cell>
          <cell r="C248">
            <v>15.620737997104911</v>
          </cell>
        </row>
        <row r="249">
          <cell r="B249">
            <v>10.5919652255172</v>
          </cell>
          <cell r="C249">
            <v>15.590968302741434</v>
          </cell>
        </row>
        <row r="250">
          <cell r="B250">
            <v>10.596576377195998</v>
          </cell>
          <cell r="C250">
            <v>15.561575964497997</v>
          </cell>
        </row>
        <row r="251">
          <cell r="B251">
            <v>10.601187528874798</v>
          </cell>
          <cell r="C251">
            <v>15.532554362091783</v>
          </cell>
        </row>
        <row r="252">
          <cell r="B252">
            <v>10.605798680553599</v>
          </cell>
          <cell r="C252">
            <v>15.503897029200054</v>
          </cell>
        </row>
        <row r="253">
          <cell r="B253">
            <v>10.610409832232397</v>
          </cell>
          <cell r="C253">
            <v>15.475597649010416</v>
          </cell>
        </row>
        <row r="254">
          <cell r="B254">
            <v>10.615020983911199</v>
          </cell>
          <cell r="C254">
            <v>15.447650049924562</v>
          </cell>
        </row>
        <row r="255">
          <cell r="B255">
            <v>10.619632135589997</v>
          </cell>
          <cell r="C255">
            <v>15.420048201409283</v>
          </cell>
        </row>
        <row r="256">
          <cell r="B256">
            <v>10.624243287268797</v>
          </cell>
          <cell r="C256">
            <v>15.392786209988941</v>
          </cell>
        </row>
        <row r="257">
          <cell r="B257">
            <v>10.628854438947599</v>
          </cell>
          <cell r="C257">
            <v>15.365858315373796</v>
          </cell>
        </row>
        <row r="258">
          <cell r="B258">
            <v>10.633465590626399</v>
          </cell>
          <cell r="C258">
            <v>15.339258886718817</v>
          </cell>
        </row>
        <row r="259">
          <cell r="B259">
            <v>10.638076742305197</v>
          </cell>
          <cell r="C259">
            <v>15.312982419007904</v>
          </cell>
        </row>
        <row r="260">
          <cell r="B260">
            <v>10.642687893983998</v>
          </cell>
          <cell r="C260">
            <v>15.287023529558663</v>
          </cell>
        </row>
        <row r="261">
          <cell r="B261">
            <v>10.647299045662797</v>
          </cell>
          <cell r="C261">
            <v>15.261376954643</v>
          </cell>
        </row>
        <row r="262">
          <cell r="B262">
            <v>10.651910197341598</v>
          </cell>
          <cell r="C262">
            <v>15.236037546219148</v>
          </cell>
        </row>
        <row r="263">
          <cell r="B263">
            <v>10.656521349020398</v>
          </cell>
          <cell r="C263">
            <v>15.211000268770851</v>
          </cell>
        </row>
        <row r="264">
          <cell r="B264">
            <v>10.661132500699196</v>
          </cell>
          <cell r="C264">
            <v>15.186260196249597</v>
          </cell>
        </row>
        <row r="265">
          <cell r="B265">
            <v>10.665743652377998</v>
          </cell>
          <cell r="C265">
            <v>15.161812509116023</v>
          </cell>
        </row>
        <row r="266">
          <cell r="B266">
            <v>10.670354804056798</v>
          </cell>
          <cell r="C266">
            <v>15.137652491476786</v>
          </cell>
        </row>
        <row r="267">
          <cell r="B267">
            <v>10.674965955735596</v>
          </cell>
          <cell r="C267">
            <v>15.113775528313251</v>
          </cell>
        </row>
        <row r="268">
          <cell r="B268">
            <v>10.679577107414397</v>
          </cell>
          <cell r="C268">
            <v>15.090177102798686</v>
          </cell>
        </row>
        <row r="269">
          <cell r="B269">
            <v>10.684188259093197</v>
          </cell>
          <cell r="C269">
            <v>15.066852793700566</v>
          </cell>
        </row>
        <row r="270">
          <cell r="B270">
            <v>10.688799410771997</v>
          </cell>
          <cell r="C270">
            <v>15.043798272864946</v>
          </cell>
        </row>
        <row r="271">
          <cell r="B271">
            <v>10.693410562450797</v>
          </cell>
          <cell r="C271">
            <v>15.021009302779849</v>
          </cell>
        </row>
        <row r="272">
          <cell r="B272">
            <v>10.698021714129599</v>
          </cell>
          <cell r="C272">
            <v>14.998481734214799</v>
          </cell>
        </row>
        <row r="273">
          <cell r="B273">
            <v>10.702632865808399</v>
          </cell>
          <cell r="C273">
            <v>14.97621150393373</v>
          </cell>
        </row>
        <row r="274">
          <cell r="B274">
            <v>10.707244017487199</v>
          </cell>
          <cell r="C274">
            <v>14.954194632478648</v>
          </cell>
        </row>
        <row r="275">
          <cell r="B275">
            <v>10.711855169165998</v>
          </cell>
          <cell r="C275">
            <v>14.932427222021458</v>
          </cell>
        </row>
        <row r="276">
          <cell r="B276">
            <v>10.716466320844798</v>
          </cell>
          <cell r="C276">
            <v>14.910905454281577</v>
          </cell>
        </row>
        <row r="277">
          <cell r="B277">
            <v>10.721077472523598</v>
          </cell>
          <cell r="C277">
            <v>14.889625588506977</v>
          </cell>
        </row>
        <row r="278">
          <cell r="B278">
            <v>10.725688624202398</v>
          </cell>
          <cell r="C278">
            <v>14.868583959516346</v>
          </cell>
        </row>
        <row r="279">
          <cell r="B279">
            <v>10.730299775881198</v>
          </cell>
          <cell r="C279">
            <v>14.847776975800395</v>
          </cell>
        </row>
        <row r="280">
          <cell r="B280">
            <v>10.734910927559998</v>
          </cell>
          <cell r="C280">
            <v>14.827201117679998</v>
          </cell>
        </row>
        <row r="281">
          <cell r="B281">
            <v>10.739522079238798</v>
          </cell>
          <cell r="C281">
            <v>14.806852935519396</v>
          </cell>
        </row>
        <row r="282">
          <cell r="B282">
            <v>10.744133230917598</v>
          </cell>
          <cell r="C282">
            <v>14.786729047992459</v>
          </cell>
        </row>
        <row r="283">
          <cell r="B283">
            <v>10.748744382596398</v>
          </cell>
          <cell r="C283">
            <v>14.766826140400168</v>
          </cell>
        </row>
        <row r="284">
          <cell r="B284">
            <v>10.753355534275197</v>
          </cell>
          <cell r="C284">
            <v>14.747140963037598</v>
          </cell>
        </row>
        <row r="285">
          <cell r="B285">
            <v>10.757966685953997</v>
          </cell>
          <cell r="C285">
            <v>14.727670329608705</v>
          </cell>
        </row>
        <row r="286">
          <cell r="B286">
            <v>10.762577837632797</v>
          </cell>
          <cell r="C286">
            <v>14.708411115687271</v>
          </cell>
        </row>
        <row r="287">
          <cell r="B287">
            <v>10.767188989311599</v>
          </cell>
          <cell r="C287">
            <v>14.689360257222464</v>
          </cell>
        </row>
        <row r="288">
          <cell r="B288">
            <v>10.771800140990397</v>
          </cell>
          <cell r="C288">
            <v>14.670514749087506</v>
          </cell>
        </row>
        <row r="289">
          <cell r="B289">
            <v>10.776411292669197</v>
          </cell>
          <cell r="C289">
            <v>14.651871643670006</v>
          </cell>
        </row>
        <row r="290">
          <cell r="B290">
            <v>10.781022444347997</v>
          </cell>
          <cell r="C290">
            <v>14.633428049502569</v>
          </cell>
        </row>
        <row r="291">
          <cell r="B291">
            <v>10.785633596026797</v>
          </cell>
          <cell r="C291">
            <v>14.615181129932354</v>
          </cell>
        </row>
        <row r="292">
          <cell r="B292">
            <v>10.790244747705596</v>
          </cell>
          <cell r="C292">
            <v>14.597128101828268</v>
          </cell>
        </row>
        <row r="293">
          <cell r="B293">
            <v>10.794855899384396</v>
          </cell>
          <cell r="C293">
            <v>14.579266234324592</v>
          </cell>
        </row>
        <row r="294">
          <cell r="B294">
            <v>10.799467051063196</v>
          </cell>
          <cell r="C294">
            <v>14.561592847599821</v>
          </cell>
        </row>
        <row r="295">
          <cell r="B295">
            <v>10.804078202741998</v>
          </cell>
          <cell r="C295">
            <v>14.544105311689602</v>
          </cell>
        </row>
        <row r="296">
          <cell r="B296">
            <v>10.808689354420798</v>
          </cell>
          <cell r="C296">
            <v>14.526801045332618</v>
          </cell>
        </row>
        <row r="297">
          <cell r="B297">
            <v>10.813300506099598</v>
          </cell>
          <cell r="C297">
            <v>14.509677514848415</v>
          </cell>
        </row>
        <row r="298">
          <cell r="B298">
            <v>10.817911657778399</v>
          </cell>
          <cell r="C298">
            <v>14.492732233046077</v>
          </cell>
        </row>
        <row r="299">
          <cell r="B299">
            <v>10.822522809457197</v>
          </cell>
          <cell r="C299">
            <v>14.475962758162842</v>
          </cell>
        </row>
        <row r="300">
          <cell r="B300">
            <v>10.827133961135997</v>
          </cell>
          <cell r="C300">
            <v>14.459366692831633</v>
          </cell>
        </row>
        <row r="301">
          <cell r="B301">
            <v>10.831745112814799</v>
          </cell>
          <cell r="C301">
            <v>14.442941683076628</v>
          </cell>
        </row>
        <row r="302">
          <cell r="B302">
            <v>10.836356264493597</v>
          </cell>
          <cell r="C302">
            <v>14.426685417335984</v>
          </cell>
        </row>
        <row r="303">
          <cell r="B303">
            <v>10.840967416172399</v>
          </cell>
          <cell r="C303">
            <v>14.41059562551086</v>
          </cell>
        </row>
        <row r="304">
          <cell r="B304">
            <v>10.845578567851199</v>
          </cell>
          <cell r="C304">
            <v>14.39467007803988</v>
          </cell>
        </row>
        <row r="305">
          <cell r="B305">
            <v>10.850189719529997</v>
          </cell>
          <cell r="C305">
            <v>14.378906584998331</v>
          </cell>
        </row>
        <row r="306">
          <cell r="B306">
            <v>10.854800871208798</v>
          </cell>
          <cell r="C306">
            <v>14.363302995221211</v>
          </cell>
        </row>
        <row r="307">
          <cell r="B307">
            <v>10.859412022887597</v>
          </cell>
          <cell r="C307">
            <v>14.347857195449523</v>
          </cell>
        </row>
        <row r="308">
          <cell r="B308">
            <v>10.864023174566396</v>
          </cell>
          <cell r="C308">
            <v>14.332567109498989</v>
          </cell>
        </row>
        <row r="309">
          <cell r="B309">
            <v>10.868634326245198</v>
          </cell>
          <cell r="C309">
            <v>14.317430697450545</v>
          </cell>
        </row>
        <row r="310">
          <cell r="B310">
            <v>10.873245477923998</v>
          </cell>
          <cell r="C310">
            <v>14.302445954861996</v>
          </cell>
        </row>
        <row r="311">
          <cell r="B311">
            <v>10.877856629602798</v>
          </cell>
          <cell r="C311">
            <v>14.287610912000098</v>
          </cell>
        </row>
        <row r="312">
          <cell r="B312">
            <v>10.882467781281598</v>
          </cell>
          <cell r="C312">
            <v>14.272923633092521</v>
          </cell>
        </row>
        <row r="313">
          <cell r="B313">
            <v>10.887078932960396</v>
          </cell>
          <cell r="C313">
            <v>14.258382215599083</v>
          </cell>
        </row>
        <row r="314">
          <cell r="B314">
            <v>10.891690084639198</v>
          </cell>
          <cell r="C314">
            <v>14.243984789501649</v>
          </cell>
        </row>
        <row r="315">
          <cell r="B315">
            <v>10.896301236317997</v>
          </cell>
          <cell r="C315">
            <v>14.229729516612187</v>
          </cell>
        </row>
        <row r="316">
          <cell r="B316">
            <v>10.900912387996796</v>
          </cell>
          <cell r="C316">
            <v>14.215614589898399</v>
          </cell>
        </row>
        <row r="317">
          <cell r="B317">
            <v>10.905523539675597</v>
          </cell>
          <cell r="C317">
            <v>14.201638232826406</v>
          </cell>
        </row>
        <row r="318">
          <cell r="B318">
            <v>10.910134691354397</v>
          </cell>
          <cell r="C318">
            <v>14.187798698720053</v>
          </cell>
        </row>
        <row r="319">
          <cell r="B319">
            <v>10.914745843033199</v>
          </cell>
          <cell r="C319">
            <v>14.174094270136262</v>
          </cell>
        </row>
        <row r="320">
          <cell r="B320">
            <v>10.919356994711999</v>
          </cell>
          <cell r="C320">
            <v>14.160523258255996</v>
          </cell>
        </row>
        <row r="321">
          <cell r="B321">
            <v>10.923968146390798</v>
          </cell>
          <cell r="C321">
            <v>14.147084002290416</v>
          </cell>
        </row>
        <row r="322">
          <cell r="B322">
            <v>10.928579298069598</v>
          </cell>
          <cell r="C322">
            <v>14.133774868901741</v>
          </cell>
        </row>
        <row r="323">
          <cell r="B323">
            <v>10.933190449748398</v>
          </cell>
          <cell r="C323">
            <v>14.120594251638394</v>
          </cell>
        </row>
        <row r="324">
          <cell r="B324">
            <v>10.937801601427198</v>
          </cell>
          <cell r="C324">
            <v>14.107540570384089</v>
          </cell>
        </row>
        <row r="325">
          <cell r="B325">
            <v>10.942412753105998</v>
          </cell>
          <cell r="C325">
            <v>14.094612270820344</v>
          </cell>
        </row>
        <row r="326">
          <cell r="B326">
            <v>10.947023904784798</v>
          </cell>
          <cell r="C326">
            <v>14.08180782390215</v>
          </cell>
        </row>
        <row r="327">
          <cell r="B327">
            <v>10.951635056463598</v>
          </cell>
          <cell r="C327">
            <v>14.069125725346373</v>
          </cell>
        </row>
        <row r="328">
          <cell r="B328">
            <v>10.956246208142398</v>
          </cell>
          <cell r="C328">
            <v>14.056564495132488</v>
          </cell>
        </row>
        <row r="329">
          <cell r="B329">
            <v>10.960857359821198</v>
          </cell>
          <cell r="C329">
            <v>14.044122677015416</v>
          </cell>
        </row>
        <row r="330">
          <cell r="B330">
            <v>10.965468511499997</v>
          </cell>
          <cell r="C330">
            <v>14.031798838049996</v>
          </cell>
        </row>
        <row r="331">
          <cell r="B331">
            <v>10.970079663178797</v>
          </cell>
          <cell r="C331">
            <v>14.019591568126847</v>
          </cell>
        </row>
        <row r="332">
          <cell r="B332">
            <v>10.974690814857597</v>
          </cell>
          <cell r="C332">
            <v>14.007499479519275</v>
          </cell>
        </row>
        <row r="333">
          <cell r="B333">
            <v>10.979301966536397</v>
          </cell>
          <cell r="C333">
            <v>13.995521206440923</v>
          </cell>
        </row>
        <row r="334">
          <cell r="B334">
            <v>10.983913118215197</v>
          </cell>
          <cell r="C334">
            <v>13.983655404613895</v>
          </cell>
        </row>
        <row r="335">
          <cell r="B335">
            <v>10.988524269893997</v>
          </cell>
          <cell r="C335">
            <v>13.971900750846997</v>
          </cell>
        </row>
        <row r="336">
          <cell r="B336">
            <v>10.993135421572797</v>
          </cell>
          <cell r="C336">
            <v>13.960255942623899</v>
          </cell>
        </row>
        <row r="337">
          <cell r="B337">
            <v>10.997746573251597</v>
          </cell>
          <cell r="C337">
            <v>13.948719697700893</v>
          </cell>
        </row>
        <row r="338">
          <cell r="B338">
            <v>11.002357724930397</v>
          </cell>
          <cell r="C338">
            <v>13.937290753714032</v>
          </cell>
        </row>
        <row r="339">
          <cell r="B339">
            <v>11.006968876609198</v>
          </cell>
          <cell r="C339">
            <v>13.925967867795331</v>
          </cell>
        </row>
        <row r="340">
          <cell r="B340">
            <v>11.011580028287996</v>
          </cell>
          <cell r="C340">
            <v>13.914749816197844</v>
          </cell>
        </row>
        <row r="341">
          <cell r="B341">
            <v>11.016191179966796</v>
          </cell>
          <cell r="C341">
            <v>13.903635393929374</v>
          </cell>
        </row>
        <row r="342">
          <cell r="B342">
            <v>11.020802331645596</v>
          </cell>
          <cell r="C342">
            <v>13.892623414394551</v>
          </cell>
        </row>
        <row r="343">
          <cell r="B343">
            <v>11.025413483324398</v>
          </cell>
          <cell r="C343">
            <v>13.88171270904509</v>
          </cell>
        </row>
        <row r="344">
          <cell r="B344">
            <v>11.030024635003199</v>
          </cell>
          <cell r="C344">
            <v>13.870902127037962</v>
          </cell>
        </row>
        <row r="345">
          <cell r="B345">
            <v>11.034635786681998</v>
          </cell>
          <cell r="C345">
            <v>13.860190534901372</v>
          </cell>
        </row>
        <row r="346">
          <cell r="B346">
            <v>11.039246938360797</v>
          </cell>
          <cell r="C346">
            <v>13.849576816208216</v>
          </cell>
        </row>
        <row r="347">
          <cell r="B347">
            <v>11.043858090039599</v>
          </cell>
          <cell r="C347">
            <v>13.839059871256875</v>
          </cell>
        </row>
        <row r="348">
          <cell r="B348">
            <v>11.048469241718397</v>
          </cell>
          <cell r="C348">
            <v>13.828638616759196</v>
          </cell>
        </row>
        <row r="349">
          <cell r="B349">
            <v>11.053080393397197</v>
          </cell>
          <cell r="C349">
            <v>13.818311985535399</v>
          </cell>
        </row>
        <row r="350">
          <cell r="B350">
            <v>11.057691545075999</v>
          </cell>
          <cell r="C350">
            <v>13.808078926215774</v>
          </cell>
        </row>
        <row r="351">
          <cell r="B351">
            <v>11.062302696754797</v>
          </cell>
          <cell r="C351">
            <v>13.797938402948983</v>
          </cell>
        </row>
        <row r="352">
          <cell r="B352">
            <v>11.066913848433598</v>
          </cell>
          <cell r="C352">
            <v>13.787889395116798</v>
          </cell>
        </row>
        <row r="353">
          <cell r="B353">
            <v>11.071525000112398</v>
          </cell>
          <cell r="C353">
            <v>13.777930897055098</v>
          </cell>
        </row>
        <row r="354">
          <cell r="B354">
            <v>11.076136151791196</v>
          </cell>
          <cell r="C354">
            <v>13.768061917781001</v>
          </cell>
        </row>
        <row r="355">
          <cell r="B355">
            <v>11.080747303469998</v>
          </cell>
          <cell r="C355">
            <v>13.758281480725906</v>
          </cell>
        </row>
        <row r="356">
          <cell r="B356">
            <v>11.085358455148798</v>
          </cell>
          <cell r="C356">
            <v>13.748588623474397</v>
          </cell>
        </row>
        <row r="357">
          <cell r="B357">
            <v>11.089969606827598</v>
          </cell>
          <cell r="C357">
            <v>13.738982397508744</v>
          </cell>
        </row>
        <row r="358">
          <cell r="B358">
            <v>11.094580758506396</v>
          </cell>
          <cell r="C358">
            <v>13.729461867958952</v>
          </cell>
        </row>
        <row r="359">
          <cell r="B359">
            <v>11.099191910185196</v>
          </cell>
          <cell r="C359">
            <v>13.720026113358188</v>
          </cell>
        </row>
        <row r="360">
          <cell r="B360">
            <v>11.103803061863998</v>
          </cell>
          <cell r="C360">
            <v>13.710674225403427</v>
          </cell>
        </row>
        <row r="361">
          <cell r="B361">
            <v>11.108414213542797</v>
          </cell>
          <cell r="C361">
            <v>13.701405308721217</v>
          </cell>
        </row>
        <row r="362">
          <cell r="B362">
            <v>11.113025365221597</v>
          </cell>
          <cell r="C362">
            <v>13.692218480638456</v>
          </cell>
        </row>
        <row r="363">
          <cell r="B363">
            <v>11.117636516900397</v>
          </cell>
          <cell r="C363">
            <v>13.68311287095797</v>
          </cell>
        </row>
        <row r="364">
          <cell r="B364">
            <v>11.122247668579195</v>
          </cell>
          <cell r="C364">
            <v>13.674087621738893</v>
          </cell>
        </row>
        <row r="365">
          <cell r="B365">
            <v>11.126858820257995</v>
          </cell>
          <cell r="C365">
            <v>13.66514188708163</v>
          </cell>
        </row>
        <row r="366">
          <cell r="B366">
            <v>11.131469971936799</v>
          </cell>
          <cell r="C366">
            <v>13.656274832917347</v>
          </cell>
        </row>
        <row r="367">
          <cell r="B367">
            <v>11.136081123615599</v>
          </cell>
          <cell r="C367">
            <v>13.647485636801871</v>
          </cell>
        </row>
        <row r="368">
          <cell r="B368">
            <v>11.140692275294398</v>
          </cell>
          <cell r="C368">
            <v>13.638773487713863</v>
          </cell>
        </row>
        <row r="369">
          <cell r="B369">
            <v>11.1453034269732</v>
          </cell>
          <cell r="C369">
            <v>13.630137585857186</v>
          </cell>
        </row>
        <row r="370">
          <cell r="B370">
            <v>11.149914578651996</v>
          </cell>
          <cell r="C370">
            <v>13.621577142467375</v>
          </cell>
        </row>
        <row r="371">
          <cell r="B371">
            <v>11.154525730330798</v>
          </cell>
          <cell r="C371">
            <v>13.613091379622098</v>
          </cell>
        </row>
        <row r="372">
          <cell r="B372">
            <v>11.159136882009598</v>
          </cell>
          <cell r="C372">
            <v>13.604679530055483</v>
          </cell>
        </row>
        <row r="373">
          <cell r="B373">
            <v>11.163748033688398</v>
          </cell>
          <cell r="C373">
            <v>13.596340836976278</v>
          </cell>
        </row>
        <row r="374">
          <cell r="B374">
            <v>11.168359185367198</v>
          </cell>
          <cell r="C374">
            <v>13.588074553889717</v>
          </cell>
        </row>
        <row r="375">
          <cell r="B375">
            <v>11.172970337045996</v>
          </cell>
          <cell r="C375">
            <v>13.579879944422997</v>
          </cell>
        </row>
        <row r="376">
          <cell r="B376">
            <v>11.177581488724798</v>
          </cell>
          <cell r="C376">
            <v>13.57175628215429</v>
          </cell>
        </row>
        <row r="377">
          <cell r="B377">
            <v>11.182192640403597</v>
          </cell>
          <cell r="C377">
            <v>13.56370285044523</v>
          </cell>
        </row>
        <row r="378">
          <cell r="B378">
            <v>11.186803792082397</v>
          </cell>
          <cell r="C378">
            <v>13.555718942276766</v>
          </cell>
        </row>
        <row r="379">
          <cell r="B379">
            <v>11.191414943761197</v>
          </cell>
          <cell r="C379">
            <v>13.54780386008829</v>
          </cell>
        </row>
        <row r="380">
          <cell r="B380">
            <v>11.196026095439999</v>
          </cell>
          <cell r="C380">
            <v>13.539956915619996</v>
          </cell>
        </row>
        <row r="381">
          <cell r="B381">
            <v>11.200637247118799</v>
          </cell>
          <cell r="C381">
            <v>13.532177429758399</v>
          </cell>
        </row>
        <row r="382">
          <cell r="B382">
            <v>11.205248398797597</v>
          </cell>
          <cell r="C382">
            <v>13.524464732384891</v>
          </cell>
        </row>
        <row r="383">
          <cell r="B383">
            <v>11.209859550476397</v>
          </cell>
          <cell r="C383">
            <v>13.516818162227308</v>
          </cell>
        </row>
        <row r="384">
          <cell r="B384">
            <v>11.214470702155197</v>
          </cell>
          <cell r="C384">
            <v>13.509237066714437</v>
          </cell>
        </row>
        <row r="385">
          <cell r="B385">
            <v>11.219081853833998</v>
          </cell>
          <cell r="C385">
            <v>13.501720801833391</v>
          </cell>
        </row>
        <row r="386">
          <cell r="B386">
            <v>11.223693005512798</v>
          </cell>
          <cell r="C386">
            <v>13.494268731989729</v>
          </cell>
        </row>
        <row r="387">
          <cell r="B387">
            <v>11.228304157191596</v>
          </cell>
          <cell r="C387">
            <v>13.486880229870387</v>
          </cell>
        </row>
        <row r="388">
          <cell r="B388">
            <v>11.232915308870396</v>
          </cell>
          <cell r="C388">
            <v>13.479554676309224</v>
          </cell>
        </row>
        <row r="389">
          <cell r="B389">
            <v>11.237526460549198</v>
          </cell>
          <cell r="C389">
            <v>13.47229146015518</v>
          </cell>
        </row>
        <row r="390">
          <cell r="B390">
            <v>11.242137612227998</v>
          </cell>
          <cell r="C390">
            <v>13.465089978143029</v>
          </cell>
        </row>
        <row r="391">
          <cell r="B391">
            <v>11.246748763906799</v>
          </cell>
          <cell r="C391">
            <v>13.45794963476658</v>
          </cell>
        </row>
        <row r="392">
          <cell r="B392">
            <v>11.251359915585599</v>
          </cell>
          <cell r="C392">
            <v>13.450869842154335</v>
          </cell>
        </row>
        <row r="393">
          <cell r="B393">
            <v>11.255971067264397</v>
          </cell>
          <cell r="C393">
            <v>13.443850019947531</v>
          </cell>
        </row>
        <row r="394">
          <cell r="B394">
            <v>11.260582218943197</v>
          </cell>
          <cell r="C394">
            <v>13.436889595180514</v>
          </cell>
        </row>
        <row r="395">
          <cell r="B395">
            <v>11.265193370621997</v>
          </cell>
          <cell r="C395">
            <v>13.429988002163379</v>
          </cell>
        </row>
        <row r="396">
          <cell r="B396">
            <v>11.269804522300799</v>
          </cell>
          <cell r="C396">
            <v>13.42314468236685</v>
          </cell>
        </row>
        <row r="397">
          <cell r="B397">
            <v>11.274415673979599</v>
          </cell>
          <cell r="C397">
            <v>13.416359084309354</v>
          </cell>
        </row>
        <row r="398">
          <cell r="B398">
            <v>11.279026825658399</v>
          </cell>
          <cell r="C398">
            <v>13.409630663446178</v>
          </cell>
        </row>
        <row r="399">
          <cell r="B399">
            <v>11.283637977337197</v>
          </cell>
          <cell r="C399">
            <v>13.40295888206076</v>
          </cell>
        </row>
        <row r="400">
          <cell r="B400">
            <v>11.288249129015997</v>
          </cell>
          <cell r="C400">
            <v>13.396343209157996</v>
          </cell>
        </row>
        <row r="401">
          <cell r="B401">
            <v>11.292860280694798</v>
          </cell>
          <cell r="C401">
            <v>13.389783120359548</v>
          </cell>
        </row>
        <row r="402">
          <cell r="B402">
            <v>11.297471432373598</v>
          </cell>
          <cell r="C402">
            <v>13.383278097801083</v>
          </cell>
        </row>
        <row r="403">
          <cell r="B403">
            <v>11.302082584052398</v>
          </cell>
          <cell r="C403">
            <v>13.37682763003146</v>
          </cell>
        </row>
        <row r="404">
          <cell r="B404">
            <v>11.306693735731196</v>
          </cell>
          <cell r="C404">
            <v>13.370431211913745</v>
          </cell>
        </row>
        <row r="405">
          <cell r="B405">
            <v>11.311304887409996</v>
          </cell>
          <cell r="C405">
            <v>13.364088344528074</v>
          </cell>
        </row>
        <row r="406">
          <cell r="B406">
            <v>11.315916039088796</v>
          </cell>
          <cell r="C406">
            <v>13.3577985350763</v>
          </cell>
        </row>
        <row r="407">
          <cell r="B407">
            <v>11.320527190767598</v>
          </cell>
          <cell r="C407">
            <v>13.351561296788384</v>
          </cell>
        </row>
        <row r="408">
          <cell r="B408">
            <v>11.325138342446397</v>
          </cell>
          <cell r="C408">
            <v>13.345376148830516</v>
          </cell>
        </row>
        <row r="409">
          <cell r="B409">
            <v>11.329749494125197</v>
          </cell>
          <cell r="C409">
            <v>13.339242616214877</v>
          </cell>
        </row>
        <row r="410">
          <cell r="B410">
            <v>11.334360645803999</v>
          </cell>
          <cell r="C410">
            <v>13.333160229711087</v>
          </cell>
        </row>
        <row r="411">
          <cell r="B411">
            <v>11.338971797482795</v>
          </cell>
          <cell r="C411">
            <v>13.327128525759223</v>
          </cell>
        </row>
        <row r="412">
          <cell r="B412">
            <v>11.343582949161597</v>
          </cell>
          <cell r="C412">
            <v>13.321147046384411</v>
          </cell>
        </row>
        <row r="413">
          <cell r="B413">
            <v>11.348194100840399</v>
          </cell>
          <cell r="C413">
            <v>13.31521533911299</v>
          </cell>
        </row>
        <row r="414">
          <cell r="B414">
            <v>11.352805252519198</v>
          </cell>
          <cell r="C414">
            <v>13.309332956890135</v>
          </cell>
        </row>
        <row r="415">
          <cell r="B415">
            <v>11.357416404197998</v>
          </cell>
          <cell r="C415">
            <v>13.303499457998997</v>
          </cell>
        </row>
        <row r="416">
          <cell r="B416">
            <v>11.362027555876796</v>
          </cell>
          <cell r="C416">
            <v>13.297714405981253</v>
          </cell>
        </row>
        <row r="417">
          <cell r="B417">
            <v>11.366638707555598</v>
          </cell>
          <cell r="C417">
            <v>13.291977369559104</v>
          </cell>
        </row>
        <row r="418">
          <cell r="B418">
            <v>11.371249859234398</v>
          </cell>
          <cell r="C418">
            <v>13.286287922558618</v>
          </cell>
        </row>
        <row r="419">
          <cell r="B419">
            <v>11.375861010913198</v>
          </cell>
          <cell r="C419">
            <v>13.280645643834472</v>
          </cell>
        </row>
        <row r="420">
          <cell r="B420">
            <v>11.380472162591998</v>
          </cell>
          <cell r="C420">
            <v>13.275050117195997</v>
          </cell>
        </row>
        <row r="421">
          <cell r="B421">
            <v>11.385083314270796</v>
          </cell>
          <cell r="C421">
            <v>13.269500931334516</v>
          </cell>
        </row>
        <row r="422">
          <cell r="B422">
            <v>11.389694465949596</v>
          </cell>
          <cell r="C422">
            <v>13.263997679751991</v>
          </cell>
        </row>
        <row r="423">
          <cell r="B423">
            <v>11.394305617628397</v>
          </cell>
          <cell r="C423">
            <v>13.258539960690875</v>
          </cell>
        </row>
        <row r="424">
          <cell r="B424">
            <v>11.398916769307197</v>
          </cell>
          <cell r="C424">
            <v>13.253127377065224</v>
          </cell>
        </row>
        <row r="425">
          <cell r="B425">
            <v>11.403527920985997</v>
          </cell>
          <cell r="C425">
            <v>13.247759536392996</v>
          </cell>
        </row>
        <row r="426">
          <cell r="B426">
            <v>11.408139072664799</v>
          </cell>
          <cell r="C426">
            <v>13.242436050729507</v>
          </cell>
        </row>
        <row r="427">
          <cell r="B427">
            <v>11.412750224343599</v>
          </cell>
          <cell r="C427">
            <v>13.237156536602058</v>
          </cell>
        </row>
        <row r="428">
          <cell r="B428">
            <v>11.417361376022397</v>
          </cell>
          <cell r="C428">
            <v>13.231920614945681</v>
          </cell>
        </row>
        <row r="429">
          <cell r="B429">
            <v>11.421972527701197</v>
          </cell>
          <cell r="C429">
            <v>13.226727911039998</v>
          </cell>
        </row>
        <row r="430">
          <cell r="B430">
            <v>11.426583679379997</v>
          </cell>
          <cell r="C430">
            <v>13.221578054447141</v>
          </cell>
        </row>
        <row r="431">
          <cell r="B431">
            <v>11.431194831058797</v>
          </cell>
          <cell r="C431">
            <v>13.216470678950763</v>
          </cell>
        </row>
        <row r="432">
          <cell r="B432">
            <v>11.435805982737598</v>
          </cell>
          <cell r="C432">
            <v>13.211405422496069</v>
          </cell>
        </row>
        <row r="433">
          <cell r="B433">
            <v>11.440417134416396</v>
          </cell>
          <cell r="C433">
            <v>13.206381927130861</v>
          </cell>
        </row>
        <row r="434">
          <cell r="B434">
            <v>11.445028286095196</v>
          </cell>
          <cell r="C434">
            <v>13.201399838947596</v>
          </cell>
        </row>
        <row r="435">
          <cell r="B435">
            <v>11.449639437773996</v>
          </cell>
          <cell r="C435">
            <v>13.196458808026433</v>
          </cell>
        </row>
        <row r="436">
          <cell r="B436">
            <v>11.454250589452798</v>
          </cell>
          <cell r="C436">
            <v>13.191558488379208</v>
          </cell>
        </row>
        <row r="437">
          <cell r="B437">
            <v>11.458861741131599</v>
          </cell>
          <cell r="C437">
            <v>13.186698537894369</v>
          </cell>
        </row>
        <row r="438">
          <cell r="B438">
            <v>11.463472892810399</v>
          </cell>
          <cell r="C438">
            <v>13.18187861828285</v>
          </cell>
        </row>
        <row r="439">
          <cell r="B439">
            <v>11.468084044489199</v>
          </cell>
          <cell r="C439">
            <v>13.177098395024823</v>
          </cell>
        </row>
        <row r="440">
          <cell r="B440">
            <v>11.472695196167997</v>
          </cell>
          <cell r="C440">
            <v>13.172357537317332</v>
          </cell>
        </row>
        <row r="441">
          <cell r="B441">
            <v>11.477306347846797</v>
          </cell>
          <cell r="C441">
            <v>13.167655718022845</v>
          </cell>
        </row>
        <row r="442">
          <cell r="B442">
            <v>11.481917499525599</v>
          </cell>
          <cell r="C442">
            <v>13.1629926136186</v>
          </cell>
        </row>
        <row r="443">
          <cell r="B443">
            <v>11.486528651204399</v>
          </cell>
          <cell r="C443">
            <v>13.158367904146827</v>
          </cell>
        </row>
        <row r="444">
          <cell r="B444">
            <v>11.491139802883199</v>
          </cell>
          <cell r="C444">
            <v>13.153781273165773</v>
          </cell>
        </row>
        <row r="445">
          <cell r="B445">
            <v>11.495750954561997</v>
          </cell>
          <cell r="C445">
            <v>13.149232407701545</v>
          </cell>
        </row>
        <row r="446">
          <cell r="B446">
            <v>11.500362106240797</v>
          </cell>
          <cell r="C446">
            <v>13.144720998200725</v>
          </cell>
        </row>
        <row r="447">
          <cell r="B447">
            <v>11.504973257919596</v>
          </cell>
          <cell r="C447">
            <v>13.140246738483777</v>
          </cell>
        </row>
        <row r="448">
          <cell r="B448">
            <v>11.509584409598398</v>
          </cell>
          <cell r="C448">
            <v>13.135809325699197</v>
          </cell>
        </row>
        <row r="449">
          <cell r="B449">
            <v>11.514195561277198</v>
          </cell>
          <cell r="C449">
            <v>13.131408460278434</v>
          </cell>
        </row>
        <row r="450">
          <cell r="B450">
            <v>11.518806712955996</v>
          </cell>
          <cell r="C450">
            <v>13.12704384589151</v>
          </cell>
        </row>
        <row r="451">
          <cell r="B451">
            <v>11.523417864634796</v>
          </cell>
          <cell r="C451">
            <v>13.122715189403381</v>
          </cell>
        </row>
        <row r="452">
          <cell r="B452">
            <v>11.528029016313596</v>
          </cell>
          <cell r="C452">
            <v>13.118422200830992</v>
          </cell>
        </row>
        <row r="453">
          <cell r="B453">
            <v>11.532640167992398</v>
          </cell>
          <cell r="C453">
            <v>13.114164593301021</v>
          </cell>
        </row>
        <row r="454">
          <cell r="B454">
            <v>11.537251319671197</v>
          </cell>
          <cell r="C454">
            <v>13.109942083008324</v>
          </cell>
        </row>
        <row r="455">
          <cell r="B455">
            <v>11.541862471349997</v>
          </cell>
          <cell r="C455">
            <v>13.105754389174997</v>
          </cell>
        </row>
        <row r="456">
          <cell r="B456">
            <v>11.546473623028797</v>
          </cell>
          <cell r="C456">
            <v>13.101601234010143</v>
          </cell>
        </row>
        <row r="457">
          <cell r="B457">
            <v>11.551084774707595</v>
          </cell>
          <cell r="C457">
            <v>13.097482342670244</v>
          </cell>
        </row>
        <row r="458">
          <cell r="B458">
            <v>11.555695926386397</v>
          </cell>
          <cell r="C458">
            <v>13.09339744322018</v>
          </cell>
        </row>
        <row r="459">
          <cell r="B459">
            <v>11.560307078065199</v>
          </cell>
          <cell r="C459">
            <v>13.089346266594866</v>
          </cell>
        </row>
        <row r="460">
          <cell r="B460">
            <v>11.564918229743999</v>
          </cell>
          <cell r="C460">
            <v>13.08532854656147</v>
          </cell>
        </row>
        <row r="461">
          <cell r="B461">
            <v>11.569529381422798</v>
          </cell>
          <cell r="C461">
            <v>13.081344019682264</v>
          </cell>
        </row>
        <row r="462">
          <cell r="B462">
            <v>11.574140533101597</v>
          </cell>
          <cell r="C462">
            <v>13.077392425278022</v>
          </cell>
        </row>
        <row r="463">
          <cell r="B463">
            <v>11.578751684780396</v>
          </cell>
          <cell r="C463">
            <v>13.073473505392025</v>
          </cell>
        </row>
        <row r="464">
          <cell r="B464">
            <v>11.583362836459198</v>
          </cell>
          <cell r="C464">
            <v>13.069587004754597</v>
          </cell>
        </row>
        <row r="465">
          <cell r="B465">
            <v>11.587973988137998</v>
          </cell>
          <cell r="C465">
            <v>13.065732670748217</v>
          </cell>
        </row>
        <row r="466">
          <cell r="B466">
            <v>11.592585139816798</v>
          </cell>
          <cell r="C466">
            <v>13.061910253373163</v>
          </cell>
        </row>
        <row r="467">
          <cell r="B467">
            <v>11.597196291495599</v>
          </cell>
          <cell r="C467">
            <v>13.058119505213689</v>
          </cell>
        </row>
        <row r="468">
          <cell r="B468">
            <v>11.601807443174396</v>
          </cell>
          <cell r="C468">
            <v>13.054360181404723</v>
          </cell>
        </row>
        <row r="469">
          <cell r="B469">
            <v>11.606418594853197</v>
          </cell>
          <cell r="C469">
            <v>13.050632039599092</v>
          </cell>
        </row>
        <row r="470">
          <cell r="B470">
            <v>11.611029746531997</v>
          </cell>
          <cell r="C470">
            <v>13.046934839935229</v>
          </cell>
        </row>
        <row r="471">
          <cell r="B471">
            <v>11.615640898210797</v>
          </cell>
          <cell r="C471">
            <v>13.043268345005398</v>
          </cell>
        </row>
        <row r="472">
          <cell r="B472">
            <v>11.620252049889597</v>
          </cell>
          <cell r="C472">
            <v>13.039632319824388</v>
          </cell>
        </row>
        <row r="473">
          <cell r="B473">
            <v>11.624863201568399</v>
          </cell>
          <cell r="C473">
            <v>13.036026531798703</v>
          </cell>
        </row>
        <row r="474">
          <cell r="B474">
            <v>11.629474353247197</v>
          </cell>
          <cell r="C474">
            <v>13.032450750696187</v>
          </cell>
        </row>
        <row r="475">
          <cell r="B475">
            <v>11.634085504925997</v>
          </cell>
          <cell r="C475">
            <v>13.028904748616162</v>
          </cell>
        </row>
        <row r="476">
          <cell r="B476">
            <v>11.638696656604797</v>
          </cell>
          <cell r="C476">
            <v>13.025388299959973</v>
          </cell>
        </row>
        <row r="477">
          <cell r="B477">
            <v>11.643307808283597</v>
          </cell>
          <cell r="C477">
            <v>13.021901181401999</v>
          </cell>
        </row>
        <row r="478">
          <cell r="B478">
            <v>11.647918959962398</v>
          </cell>
          <cell r="C478">
            <v>13.018443171861097</v>
          </cell>
        </row>
        <row r="479">
          <cell r="B479">
            <v>11.652530111641195</v>
          </cell>
          <cell r="C479">
            <v>13.015014052472475</v>
          </cell>
        </row>
        <row r="480">
          <cell r="B480">
            <v>11.657141263319996</v>
          </cell>
          <cell r="C480">
            <v>13.011613606559997</v>
          </cell>
        </row>
        <row r="481">
          <cell r="B481">
            <v>11.661752414998796</v>
          </cell>
          <cell r="C481">
            <v>13.008241619608874</v>
          </cell>
        </row>
        <row r="482">
          <cell r="B482">
            <v>11.666363566677596</v>
          </cell>
          <cell r="C482">
            <v>13.004897879238797</v>
          </cell>
        </row>
        <row r="483">
          <cell r="B483">
            <v>11.670974718356399</v>
          </cell>
          <cell r="C483">
            <v>13.001582175177454</v>
          </cell>
        </row>
        <row r="484">
          <cell r="B484">
            <v>11.675585870035199</v>
          </cell>
          <cell r="C484">
            <v>12.998294299234429</v>
          </cell>
        </row>
        <row r="485">
          <cell r="B485">
            <v>11.680197021713999</v>
          </cell>
          <cell r="C485">
            <v>12.995034045275515</v>
          </cell>
        </row>
        <row r="486">
          <cell r="B486">
            <v>11.684808173392797</v>
          </cell>
          <cell r="C486">
            <v>12.991801209197382</v>
          </cell>
        </row>
        <row r="487">
          <cell r="B487">
            <v>11.689419325071597</v>
          </cell>
          <cell r="C487">
            <v>12.988595588902628</v>
          </cell>
        </row>
        <row r="488">
          <cell r="B488">
            <v>11.694030476750397</v>
          </cell>
          <cell r="C488">
            <v>12.985416984275197</v>
          </cell>
        </row>
        <row r="489">
          <cell r="B489">
            <v>11.698641628429199</v>
          </cell>
          <cell r="C489">
            <v>12.982265197156162</v>
          </cell>
        </row>
        <row r="490">
          <cell r="B490">
            <v>11.703252780107999</v>
          </cell>
          <cell r="C490">
            <v>12.979140031319849</v>
          </cell>
        </row>
        <row r="491">
          <cell r="B491">
            <v>11.707863931786797</v>
          </cell>
          <cell r="C491">
            <v>12.976041292450331</v>
          </cell>
        </row>
        <row r="492">
          <cell r="B492">
            <v>11.712475083465597</v>
          </cell>
          <cell r="C492">
            <v>12.972968788118234</v>
          </cell>
        </row>
        <row r="493">
          <cell r="B493">
            <v>11.717086235144397</v>
          </cell>
          <cell r="C493">
            <v>12.969922327757914</v>
          </cell>
        </row>
        <row r="494">
          <cell r="B494">
            <v>11.721697386823198</v>
          </cell>
          <cell r="C494">
            <v>12.966901722644929</v>
          </cell>
        </row>
        <row r="495">
          <cell r="B495">
            <v>11.726308538501998</v>
          </cell>
          <cell r="C495">
            <v>12.96390678587389</v>
          </cell>
        </row>
        <row r="496">
          <cell r="B496">
            <v>11.730919690180798</v>
          </cell>
          <cell r="C496">
            <v>12.960937332336552</v>
          </cell>
        </row>
        <row r="497">
          <cell r="B497">
            <v>11.735530841859596</v>
          </cell>
          <cell r="C497">
            <v>12.957993178700301</v>
          </cell>
        </row>
        <row r="498">
          <cell r="B498">
            <v>11.740141993538396</v>
          </cell>
          <cell r="C498">
            <v>12.9550741433869</v>
          </cell>
        </row>
        <row r="499">
          <cell r="B499">
            <v>11.744753145217198</v>
          </cell>
          <cell r="C499">
            <v>12.952180046551558</v>
          </cell>
        </row>
        <row r="500">
          <cell r="B500">
            <v>11.749364296895997</v>
          </cell>
          <cell r="C500">
            <v>12.949310710062283</v>
          </cell>
        </row>
        <row r="501">
          <cell r="B501">
            <v>11.753975448574797</v>
          </cell>
          <cell r="C501">
            <v>12.946465957479559</v>
          </cell>
        </row>
        <row r="502">
          <cell r="B502">
            <v>11.758586600253597</v>
          </cell>
          <cell r="C502">
            <v>12.943645614036276</v>
          </cell>
        </row>
        <row r="503">
          <cell r="B503">
            <v>11.763197751932395</v>
          </cell>
          <cell r="C503">
            <v>12.940849506617971</v>
          </cell>
        </row>
        <row r="504">
          <cell r="B504">
            <v>11.767808903611195</v>
          </cell>
          <cell r="C504">
            <v>12.938077463743335</v>
          </cell>
        </row>
        <row r="505">
          <cell r="B505">
            <v>11.772420055289997</v>
          </cell>
          <cell r="C505">
            <v>12.935329315544998</v>
          </cell>
        </row>
        <row r="506">
          <cell r="B506">
            <v>11.777031206968799</v>
          </cell>
          <cell r="C506">
            <v>12.932604893750593</v>
          </cell>
        </row>
        <row r="507">
          <cell r="B507">
            <v>11.781642358647598</v>
          </cell>
          <cell r="C507">
            <v>12.929904031664078</v>
          </cell>
        </row>
        <row r="508">
          <cell r="B508">
            <v>11.786253510326397</v>
          </cell>
          <cell r="C508">
            <v>12.927226564147311</v>
          </cell>
        </row>
        <row r="509">
          <cell r="B509">
            <v>11.790864662005196</v>
          </cell>
          <cell r="C509">
            <v>12.924572327601897</v>
          </cell>
        </row>
        <row r="510">
          <cell r="B510">
            <v>11.795475813683998</v>
          </cell>
          <cell r="C510">
            <v>12.921941159951299</v>
          </cell>
        </row>
        <row r="511">
          <cell r="B511">
            <v>11.800086965362798</v>
          </cell>
          <cell r="C511">
            <v>12.919332900623163</v>
          </cell>
        </row>
        <row r="512">
          <cell r="B512">
            <v>11.804698117041598</v>
          </cell>
          <cell r="C512">
            <v>12.916747390531906</v>
          </cell>
        </row>
        <row r="513">
          <cell r="B513">
            <v>11.809309268720398</v>
          </cell>
          <cell r="C513">
            <v>12.914184472061581</v>
          </cell>
        </row>
        <row r="514">
          <cell r="B514">
            <v>11.813920420399199</v>
          </cell>
          <cell r="C514">
            <v>12.911643989048907</v>
          </cell>
        </row>
        <row r="515">
          <cell r="B515">
            <v>11.818531572077998</v>
          </cell>
          <cell r="C515">
            <v>12.909125786766586</v>
          </cell>
        </row>
        <row r="516">
          <cell r="B516">
            <v>11.823142723756797</v>
          </cell>
          <cell r="C516">
            <v>12.906629711906838</v>
          </cell>
        </row>
        <row r="517">
          <cell r="B517">
            <v>11.827753875435597</v>
          </cell>
          <cell r="C517">
            <v>12.904155612565166</v>
          </cell>
        </row>
        <row r="518">
          <cell r="B518">
            <v>11.832365027114397</v>
          </cell>
          <cell r="C518">
            <v>12.901703338224321</v>
          </cell>
        </row>
        <row r="519">
          <cell r="B519">
            <v>11.836976178793199</v>
          </cell>
          <cell r="C519">
            <v>12.899272739738509</v>
          </cell>
        </row>
        <row r="520">
          <cell r="B520">
            <v>11.841587330471995</v>
          </cell>
          <cell r="C520">
            <v>12.896863669317815</v>
          </cell>
        </row>
        <row r="521">
          <cell r="B521">
            <v>11.846198482150797</v>
          </cell>
          <cell r="C521">
            <v>12.89447598051281</v>
          </cell>
        </row>
        <row r="522">
          <cell r="B522">
            <v>11.850809633829597</v>
          </cell>
          <cell r="C522">
            <v>12.892109528199413</v>
          </cell>
        </row>
        <row r="523">
          <cell r="B523">
            <v>11.855420785508397</v>
          </cell>
          <cell r="C523">
            <v>12.889764168563905</v>
          </cell>
        </row>
        <row r="524">
          <cell r="B524">
            <v>11.860031937187198</v>
          </cell>
          <cell r="C524">
            <v>12.887439759088196</v>
          </cell>
        </row>
        <row r="525">
          <cell r="B525">
            <v>11.864643088865998</v>
          </cell>
          <cell r="C525">
            <v>12.885136158535245</v>
          </cell>
        </row>
        <row r="526">
          <cell r="B526">
            <v>11.869254240544796</v>
          </cell>
          <cell r="C526">
            <v>12.882853226934728</v>
          </cell>
        </row>
        <row r="527">
          <cell r="B527">
            <v>11.873865392223596</v>
          </cell>
          <cell r="C527">
            <v>12.880590825568845</v>
          </cell>
        </row>
        <row r="528">
          <cell r="B528">
            <v>11.878476543902396</v>
          </cell>
          <cell r="C528">
            <v>12.878348816958338</v>
          </cell>
        </row>
        <row r="529">
          <cell r="B529">
            <v>11.883087695581196</v>
          </cell>
          <cell r="C529">
            <v>12.876127064848724</v>
          </cell>
        </row>
        <row r="530">
          <cell r="B530">
            <v>11.887698847259999</v>
          </cell>
          <cell r="C530">
            <v>12.873925434196664</v>
          </cell>
        </row>
        <row r="531">
          <cell r="B531">
            <v>11.892309998938799</v>
          </cell>
          <cell r="C531">
            <v>12.871743791156536</v>
          </cell>
        </row>
        <row r="532">
          <cell r="B532">
            <v>11.896921150617597</v>
          </cell>
          <cell r="C532">
            <v>12.869582003067205</v>
          </cell>
        </row>
        <row r="533">
          <cell r="B533">
            <v>11.901532302296397</v>
          </cell>
          <cell r="C533">
            <v>12.867439938438926</v>
          </cell>
        </row>
        <row r="534">
          <cell r="B534">
            <v>11.906143453975197</v>
          </cell>
          <cell r="C534">
            <v>12.865317466940459</v>
          </cell>
        </row>
        <row r="535">
          <cell r="B535">
            <v>11.910754605653999</v>
          </cell>
          <cell r="C535">
            <v>12.863214459386338</v>
          </cell>
        </row>
        <row r="536">
          <cell r="B536">
            <v>11.915365757332799</v>
          </cell>
          <cell r="C536">
            <v>12.861130787724292</v>
          </cell>
        </row>
        <row r="537">
          <cell r="B537">
            <v>11.919976909011597</v>
          </cell>
          <cell r="C537">
            <v>12.859066325022866</v>
          </cell>
        </row>
        <row r="538">
          <cell r="B538">
            <v>11.924588060690397</v>
          </cell>
          <cell r="C538">
            <v>12.857020945459169</v>
          </cell>
        </row>
        <row r="539">
          <cell r="B539">
            <v>11.929199212369197</v>
          </cell>
          <cell r="C539">
            <v>12.854994524306818</v>
          </cell>
        </row>
        <row r="540">
          <cell r="B540">
            <v>11.933810364047998</v>
          </cell>
          <cell r="C540">
            <v>12.852986937923996</v>
          </cell>
        </row>
        <row r="541">
          <cell r="B541">
            <v>11.938421515726798</v>
          </cell>
          <cell r="C541">
            <v>12.850998063741702</v>
          </cell>
        </row>
        <row r="542">
          <cell r="B542">
            <v>11.943032667405598</v>
          </cell>
          <cell r="C542">
            <v>12.849027780252147</v>
          </cell>
        </row>
        <row r="543">
          <cell r="B543">
            <v>11.947643819084398</v>
          </cell>
          <cell r="C543">
            <v>12.847075966997274</v>
          </cell>
        </row>
        <row r="544">
          <cell r="B544">
            <v>11.952254970763196</v>
          </cell>
          <cell r="C544">
            <v>12.84514250455746</v>
          </cell>
        </row>
        <row r="545">
          <cell r="B545">
            <v>11.956866122441996</v>
          </cell>
          <cell r="C545">
            <v>12.84322727454035</v>
          </cell>
        </row>
        <row r="546">
          <cell r="B546">
            <v>11.961477274120798</v>
          </cell>
          <cell r="C546">
            <v>12.841330159569839</v>
          </cell>
        </row>
        <row r="547">
          <cell r="B547">
            <v>11.966088425799597</v>
          </cell>
          <cell r="C547">
            <v>12.839451043275172</v>
          </cell>
        </row>
        <row r="548">
          <cell r="B548">
            <v>11.970699577478397</v>
          </cell>
          <cell r="C548">
            <v>12.837589810280223</v>
          </cell>
        </row>
        <row r="549">
          <cell r="B549">
            <v>11.975310729157195</v>
          </cell>
          <cell r="C549">
            <v>12.835746346192881</v>
          </cell>
        </row>
        <row r="550">
          <cell r="B550">
            <v>11.979921880835995</v>
          </cell>
          <cell r="C550">
            <v>12.833920537594594</v>
          </cell>
        </row>
        <row r="551">
          <cell r="B551">
            <v>11.984533032514797</v>
          </cell>
          <cell r="C551">
            <v>12.832112272030008</v>
          </cell>
        </row>
        <row r="552">
          <cell r="B552">
            <v>11.989144184193597</v>
          </cell>
          <cell r="C552">
            <v>12.830321437996799</v>
          </cell>
        </row>
        <row r="553">
          <cell r="B553">
            <v>11.993755335872399</v>
          </cell>
          <cell r="C553">
            <v>12.828547924935563</v>
          </cell>
        </row>
        <row r="554">
          <cell r="B554">
            <v>11.998366487551198</v>
          </cell>
          <cell r="C554">
            <v>12.826791623219902</v>
          </cell>
        </row>
        <row r="555">
          <cell r="B555">
            <v>12.002977639229996</v>
          </cell>
          <cell r="C555">
            <v>12.825052424146577</v>
          </cell>
        </row>
        <row r="556">
          <cell r="B556">
            <v>12.007588790908798</v>
          </cell>
          <cell r="C556">
            <v>12.823330219925824</v>
          </cell>
        </row>
        <row r="557">
          <cell r="B557">
            <v>12.012199942587598</v>
          </cell>
          <cell r="C557">
            <v>12.821624903671784</v>
          </cell>
        </row>
        <row r="558">
          <cell r="B558">
            <v>12.016811094266398</v>
          </cell>
          <cell r="C558">
            <v>12.819936369393032</v>
          </cell>
        </row>
        <row r="559">
          <cell r="B559">
            <v>12.021422245945198</v>
          </cell>
          <cell r="C559">
            <v>12.818264511983244</v>
          </cell>
        </row>
        <row r="560">
          <cell r="B560">
            <v>12.026033397623999</v>
          </cell>
          <cell r="C560">
            <v>12.816609227211996</v>
          </cell>
        </row>
        <row r="561">
          <cell r="B561">
            <v>12.030644549302796</v>
          </cell>
          <cell r="C561">
            <v>12.81497041171564</v>
          </cell>
        </row>
        <row r="562">
          <cell r="B562">
            <v>12.035255700981597</v>
          </cell>
          <cell r="C562">
            <v>12.81334796298831</v>
          </cell>
        </row>
        <row r="563">
          <cell r="B563">
            <v>12.039866852660397</v>
          </cell>
          <cell r="C563">
            <v>12.811741779373055</v>
          </cell>
        </row>
        <row r="564">
          <cell r="B564">
            <v>12.044478004339197</v>
          </cell>
          <cell r="C564">
            <v>12.810151760053071</v>
          </cell>
        </row>
        <row r="565">
          <cell r="B565">
            <v>12.049089156017999</v>
          </cell>
          <cell r="C565">
            <v>12.808577805043019</v>
          </cell>
        </row>
        <row r="566">
          <cell r="B566">
            <v>12.053700307696795</v>
          </cell>
          <cell r="C566">
            <v>12.807019815180494</v>
          </cell>
        </row>
        <row r="567">
          <cell r="B567">
            <v>12.058311459375597</v>
          </cell>
          <cell r="C567">
            <v>12.805477692117572</v>
          </cell>
        </row>
        <row r="568">
          <cell r="B568">
            <v>12.062922611054397</v>
          </cell>
          <cell r="C568">
            <v>12.803951338312446</v>
          </cell>
        </row>
        <row r="569">
          <cell r="B569">
            <v>12.067533762733197</v>
          </cell>
          <cell r="C569">
            <v>12.802440657021197</v>
          </cell>
        </row>
        <row r="570">
          <cell r="B570">
            <v>12.072144914411997</v>
          </cell>
          <cell r="C570">
            <v>12.800945552289672</v>
          </cell>
        </row>
        <row r="571">
          <cell r="B571">
            <v>12.076756066090798</v>
          </cell>
          <cell r="C571">
            <v>12.799465928945397</v>
          </cell>
        </row>
        <row r="572">
          <cell r="B572">
            <v>12.081367217769598</v>
          </cell>
          <cell r="C572">
            <v>12.798001692589677</v>
          </cell>
        </row>
        <row r="573">
          <cell r="B573">
            <v>12.085978369448396</v>
          </cell>
          <cell r="C573">
            <v>12.796552749589715</v>
          </cell>
        </row>
        <row r="574">
          <cell r="B574">
            <v>12.090589521127196</v>
          </cell>
          <cell r="C574">
            <v>12.795119007070886</v>
          </cell>
        </row>
        <row r="575">
          <cell r="B575">
            <v>12.095200672805996</v>
          </cell>
          <cell r="C575">
            <v>12.793700372909058</v>
          </cell>
        </row>
        <row r="576">
          <cell r="B576">
            <v>12.099811824484799</v>
          </cell>
          <cell r="C576">
            <v>12.792296755723044</v>
          </cell>
        </row>
        <row r="577">
          <cell r="B577">
            <v>12.104422976163599</v>
          </cell>
          <cell r="C577">
            <v>12.790908064867107</v>
          </cell>
        </row>
        <row r="578">
          <cell r="B578">
            <v>12.109034127842397</v>
          </cell>
          <cell r="C578">
            <v>12.789534210423607</v>
          </cell>
        </row>
        <row r="579">
          <cell r="B579">
            <v>12.113645279521197</v>
          </cell>
          <cell r="C579">
            <v>12.788175103195664</v>
          </cell>
        </row>
        <row r="580">
          <cell r="B580">
            <v>12.118256431199997</v>
          </cell>
          <cell r="C580">
            <v>12.786830654699997</v>
          </cell>
        </row>
        <row r="581">
          <cell r="B581">
            <v>12.122867582878799</v>
          </cell>
          <cell r="C581">
            <v>12.785500777159758</v>
          </cell>
        </row>
        <row r="582">
          <cell r="B582">
            <v>12.127478734557599</v>
          </cell>
          <cell r="C582">
            <v>12.784185383497521</v>
          </cell>
        </row>
        <row r="583">
          <cell r="B583">
            <v>12.132089886236397</v>
          </cell>
          <cell r="C583">
            <v>12.782884387328336</v>
          </cell>
        </row>
        <row r="584">
          <cell r="B584">
            <v>12.136701037915197</v>
          </cell>
          <cell r="C584">
            <v>12.781597702952835</v>
          </cell>
        </row>
        <row r="585">
          <cell r="B585">
            <v>12.141312189593997</v>
          </cell>
          <cell r="C585">
            <v>12.780325245350461</v>
          </cell>
        </row>
        <row r="586">
          <cell r="B586">
            <v>12.145923341272796</v>
          </cell>
          <cell r="C586">
            <v>12.77906693017276</v>
          </cell>
        </row>
        <row r="587">
          <cell r="B587">
            <v>12.150534492951598</v>
          </cell>
          <cell r="C587">
            <v>12.777822673736745</v>
          </cell>
        </row>
        <row r="588">
          <cell r="B588">
            <v>12.155145644630398</v>
          </cell>
          <cell r="C588">
            <v>12.776592393018346</v>
          </cell>
        </row>
        <row r="589">
          <cell r="B589">
            <v>12.159756796309198</v>
          </cell>
          <cell r="C589">
            <v>12.775376005645954</v>
          </cell>
        </row>
        <row r="590">
          <cell r="B590">
            <v>12.164367947987996</v>
          </cell>
          <cell r="C590">
            <v>12.774173429893997</v>
          </cell>
        </row>
        <row r="591">
          <cell r="B591">
            <v>12.168979099666796</v>
          </cell>
          <cell r="C591">
            <v>12.772984584676646</v>
          </cell>
        </row>
        <row r="592">
          <cell r="B592">
            <v>12.173590251345598</v>
          </cell>
          <cell r="C592">
            <v>12.771809389541547</v>
          </cell>
        </row>
        <row r="593">
          <cell r="B593">
            <v>12.178201403024397</v>
          </cell>
          <cell r="C593">
            <v>12.770647764663659</v>
          </cell>
        </row>
        <row r="594">
          <cell r="B594">
            <v>12.182812554703197</v>
          </cell>
          <cell r="C594">
            <v>12.769499630839146</v>
          </cell>
        </row>
        <row r="595">
          <cell r="B595">
            <v>12.187423706381995</v>
          </cell>
          <cell r="C595">
            <v>12.768364909479343</v>
          </cell>
        </row>
        <row r="596">
          <cell r="B596">
            <v>12.192034858060795</v>
          </cell>
          <cell r="C596">
            <v>12.767243522604815</v>
          </cell>
        </row>
        <row r="597">
          <cell r="B597">
            <v>12.196646009739597</v>
          </cell>
          <cell r="C597">
            <v>12.766135392839427</v>
          </cell>
        </row>
        <row r="598">
          <cell r="B598">
            <v>12.201257161418397</v>
          </cell>
          <cell r="C598">
            <v>12.765040443404562</v>
          </cell>
        </row>
        <row r="599">
          <cell r="B599">
            <v>12.205868313097197</v>
          </cell>
          <cell r="C599">
            <v>12.763958598113339</v>
          </cell>
        </row>
        <row r="600">
          <cell r="B600">
            <v>12.210479464775998</v>
          </cell>
          <cell r="C600">
            <v>12.762889781364921</v>
          </cell>
        </row>
        <row r="601">
          <cell r="B601">
            <v>12.2150906164548</v>
          </cell>
          <cell r="C601">
            <v>12.761833918138914</v>
          </cell>
        </row>
        <row r="602">
          <cell r="B602">
            <v>12.219701768133596</v>
          </cell>
          <cell r="C602">
            <v>12.760790933989787</v>
          </cell>
        </row>
        <row r="603">
          <cell r="B603">
            <v>12.224312919812398</v>
          </cell>
          <cell r="C603">
            <v>12.759760755041377</v>
          </cell>
        </row>
        <row r="604">
          <cell r="B604">
            <v>12.228924071491198</v>
          </cell>
          <cell r="C604">
            <v>12.758743307981476</v>
          </cell>
        </row>
        <row r="605">
          <cell r="B605">
            <v>12.233535223169998</v>
          </cell>
          <cell r="C605">
            <v>12.757738520056428</v>
          </cell>
        </row>
        <row r="606">
          <cell r="B606">
            <v>12.2381463748488</v>
          </cell>
          <cell r="C606">
            <v>12.75674631906584</v>
          </cell>
        </row>
        <row r="607">
          <cell r="B607">
            <v>12.242757526527596</v>
          </cell>
          <cell r="C607">
            <v>12.755766633357347</v>
          </cell>
        </row>
        <row r="608">
          <cell r="B608">
            <v>12.247368678206398</v>
          </cell>
          <cell r="C608">
            <v>12.754799391821381</v>
          </cell>
        </row>
        <row r="609">
          <cell r="B609">
            <v>12.251979829885197</v>
          </cell>
          <cell r="C609">
            <v>12.753844523886075</v>
          </cell>
        </row>
        <row r="610">
          <cell r="B610">
            <v>12.256590981563997</v>
          </cell>
          <cell r="C610">
            <v>12.752901959512187</v>
          </cell>
        </row>
        <row r="611">
          <cell r="B611">
            <v>12.261202133242797</v>
          </cell>
          <cell r="C611">
            <v>12.751971629188063</v>
          </cell>
        </row>
        <row r="612">
          <cell r="B612">
            <v>12.265813284921595</v>
          </cell>
          <cell r="C612">
            <v>12.751053463924707</v>
          </cell>
        </row>
        <row r="613">
          <cell r="B613">
            <v>12.270424436600397</v>
          </cell>
          <cell r="C613">
            <v>12.750147395250851</v>
          </cell>
        </row>
        <row r="614">
          <cell r="B614">
            <v>12.275035588279197</v>
          </cell>
          <cell r="C614">
            <v>12.749253355208134</v>
          </cell>
        </row>
        <row r="615">
          <cell r="B615">
            <v>12.279646739957997</v>
          </cell>
          <cell r="C615">
            <v>12.748371276346289</v>
          </cell>
        </row>
        <row r="616">
          <cell r="B616">
            <v>12.284257891636797</v>
          </cell>
          <cell r="C616">
            <v>12.747501091718398</v>
          </cell>
        </row>
        <row r="617">
          <cell r="B617">
            <v>12.288869043315598</v>
          </cell>
          <cell r="C617">
            <v>12.746642734876232</v>
          </cell>
        </row>
        <row r="618">
          <cell r="B618">
            <v>12.293480194994398</v>
          </cell>
          <cell r="C618">
            <v>12.745796139865599</v>
          </cell>
        </row>
        <row r="619">
          <cell r="B619">
            <v>12.298091346673196</v>
          </cell>
          <cell r="C619">
            <v>12.744961241221754</v>
          </cell>
        </row>
        <row r="620">
          <cell r="B620">
            <v>12.302702498351996</v>
          </cell>
          <cell r="C620">
            <v>12.744137973964884</v>
          </cell>
        </row>
        <row r="621">
          <cell r="B621">
            <v>12.307313650030796</v>
          </cell>
          <cell r="C621">
            <v>12.743326273595621</v>
          </cell>
        </row>
        <row r="622">
          <cell r="B622">
            <v>12.311924801709598</v>
          </cell>
          <cell r="C622">
            <v>12.742526076090591</v>
          </cell>
        </row>
        <row r="623">
          <cell r="B623">
            <v>12.316535953388399</v>
          </cell>
          <cell r="C623">
            <v>12.741737317898066</v>
          </cell>
        </row>
        <row r="624">
          <cell r="B624">
            <v>12.321147105067197</v>
          </cell>
          <cell r="C624">
            <v>12.740959935933597</v>
          </cell>
        </row>
        <row r="625">
          <cell r="B625">
            <v>12.325758256745997</v>
          </cell>
          <cell r="C625">
            <v>12.740193867575748</v>
          </cell>
        </row>
        <row r="626">
          <cell r="B626">
            <v>12.330369408424797</v>
          </cell>
          <cell r="C626">
            <v>12.739439050661845</v>
          </cell>
        </row>
        <row r="627">
          <cell r="B627">
            <v>12.334980560103597</v>
          </cell>
          <cell r="C627">
            <v>12.73869542348379</v>
          </cell>
        </row>
        <row r="628">
          <cell r="B628">
            <v>12.339591711782399</v>
          </cell>
          <cell r="C628">
            <v>12.737962924783901</v>
          </cell>
        </row>
        <row r="629">
          <cell r="B629">
            <v>12.344202863461199</v>
          </cell>
          <cell r="C629">
            <v>12.737241493750815</v>
          </cell>
        </row>
        <row r="630">
          <cell r="B630">
            <v>12.348814015139997</v>
          </cell>
          <cell r="C630">
            <v>12.736531070015451</v>
          </cell>
        </row>
        <row r="631">
          <cell r="B631">
            <v>12.353425166818797</v>
          </cell>
          <cell r="C631">
            <v>12.735831593646967</v>
          </cell>
        </row>
        <row r="632">
          <cell r="B632">
            <v>12.358036318497597</v>
          </cell>
          <cell r="C632">
            <v>12.735143005148794</v>
          </cell>
        </row>
        <row r="633">
          <cell r="B633">
            <v>12.362647470176398</v>
          </cell>
          <cell r="C633">
            <v>12.734465245454743</v>
          </cell>
        </row>
        <row r="634">
          <cell r="B634">
            <v>12.367258621855198</v>
          </cell>
          <cell r="C634">
            <v>12.733798255925072</v>
          </cell>
        </row>
        <row r="635">
          <cell r="B635">
            <v>12.371869773533998</v>
          </cell>
          <cell r="C635">
            <v>12.733141978342671</v>
          </cell>
        </row>
        <row r="636">
          <cell r="B636">
            <v>12.376480925212796</v>
          </cell>
          <cell r="C636">
            <v>12.732496354909275</v>
          </cell>
        </row>
        <row r="637">
          <cell r="B637">
            <v>12.381092076891596</v>
          </cell>
          <cell r="C637">
            <v>12.731861328241669</v>
          </cell>
        </row>
        <row r="638">
          <cell r="B638">
            <v>12.385703228570398</v>
          </cell>
          <cell r="C638">
            <v>12.731236841367995</v>
          </cell>
        </row>
        <row r="639">
          <cell r="B639">
            <v>12.390314380249198</v>
          </cell>
          <cell r="C639">
            <v>12.730622837724059</v>
          </cell>
        </row>
        <row r="640">
          <cell r="B640">
            <v>12.394925531927997</v>
          </cell>
          <cell r="C640">
            <v>12.730019261149712</v>
          </cell>
        </row>
        <row r="641">
          <cell r="B641">
            <v>12.399536683606796</v>
          </cell>
          <cell r="C641">
            <v>12.729426055885213</v>
          </cell>
        </row>
        <row r="642">
          <cell r="B642">
            <v>12.404147835285595</v>
          </cell>
          <cell r="C642">
            <v>12.72884316656771</v>
          </cell>
        </row>
        <row r="643">
          <cell r="B643">
            <v>12.408758986964395</v>
          </cell>
          <cell r="C643">
            <v>12.728270538227669</v>
          </cell>
        </row>
        <row r="644">
          <cell r="B644">
            <v>12.413370138643197</v>
          </cell>
          <cell r="C644">
            <v>12.727708116285427</v>
          </cell>
        </row>
        <row r="645">
          <cell r="B645">
            <v>12.417981290321997</v>
          </cell>
          <cell r="C645">
            <v>12.727155846547721</v>
          </cell>
        </row>
        <row r="646">
          <cell r="B646">
            <v>12.422592442000798</v>
          </cell>
          <cell r="C646">
            <v>12.726613675204286</v>
          </cell>
        </row>
        <row r="647">
          <cell r="B647">
            <v>12.4272035936796</v>
          </cell>
          <cell r="C647">
            <v>12.726081548824453</v>
          </cell>
        </row>
        <row r="648">
          <cell r="B648">
            <v>12.431814745358396</v>
          </cell>
          <cell r="C648">
            <v>12.725559414353846</v>
          </cell>
        </row>
        <row r="649">
          <cell r="B649">
            <v>12.436425897037198</v>
          </cell>
          <cell r="C649">
            <v>12.725047219111037</v>
          </cell>
        </row>
        <row r="650">
          <cell r="B650">
            <v>12.441037048715998</v>
          </cell>
          <cell r="C650">
            <v>12.724544910784315</v>
          </cell>
        </row>
        <row r="651">
          <cell r="B651">
            <v>12.445648200394798</v>
          </cell>
          <cell r="C651">
            <v>12.724052437428396</v>
          </cell>
        </row>
        <row r="652">
          <cell r="B652">
            <v>12.450259352073598</v>
          </cell>
          <cell r="C652">
            <v>12.723569747461273</v>
          </cell>
        </row>
        <row r="653">
          <cell r="B653">
            <v>12.454870503752396</v>
          </cell>
          <cell r="C653">
            <v>12.723096789661016</v>
          </cell>
        </row>
        <row r="654">
          <cell r="B654">
            <v>12.459481655431198</v>
          </cell>
          <cell r="C654">
            <v>12.722633513162634</v>
          </cell>
        </row>
        <row r="655">
          <cell r="B655">
            <v>12.464092807109997</v>
          </cell>
          <cell r="C655">
            <v>12.722179867454997</v>
          </cell>
        </row>
        <row r="656">
          <cell r="B656">
            <v>12.468703958788797</v>
          </cell>
          <cell r="C656">
            <v>12.721735802377729</v>
          </cell>
        </row>
        <row r="657">
          <cell r="B657">
            <v>12.473315110467597</v>
          </cell>
          <cell r="C657">
            <v>12.721301268118197</v>
          </cell>
        </row>
        <row r="658">
          <cell r="B658">
            <v>12.477926262146399</v>
          </cell>
          <cell r="C658">
            <v>12.720876215208488</v>
          </cell>
        </row>
        <row r="659">
          <cell r="B659">
            <v>12.482537413825195</v>
          </cell>
          <cell r="C659">
            <v>12.720460594522441</v>
          </cell>
        </row>
        <row r="660">
          <cell r="B660">
            <v>12.487148565503997</v>
          </cell>
          <cell r="C660">
            <v>12.720054357272687</v>
          </cell>
        </row>
        <row r="661">
          <cell r="B661">
            <v>12.491759717182797</v>
          </cell>
          <cell r="C661">
            <v>12.71965745500775</v>
          </cell>
        </row>
        <row r="662">
          <cell r="B662">
            <v>12.496370868861597</v>
          </cell>
          <cell r="C662">
            <v>12.719269839609145</v>
          </cell>
        </row>
        <row r="663">
          <cell r="B663">
            <v>12.500982020540398</v>
          </cell>
          <cell r="C663">
            <v>12.71889146328855</v>
          </cell>
        </row>
        <row r="664">
          <cell r="B664">
            <v>12.505593172219198</v>
          </cell>
          <cell r="C664">
            <v>12.718522278584938</v>
          </cell>
        </row>
        <row r="665">
          <cell r="B665">
            <v>12.510204323897996</v>
          </cell>
          <cell r="C665">
            <v>12.718162238361815</v>
          </cell>
        </row>
        <row r="666">
          <cell r="B666">
            <v>12.514815475576796</v>
          </cell>
          <cell r="C666">
            <v>12.71781129580444</v>
          </cell>
        </row>
        <row r="667">
          <cell r="B667">
            <v>12.519426627255596</v>
          </cell>
          <cell r="C667">
            <v>12.717469404417065</v>
          </cell>
        </row>
        <row r="668">
          <cell r="B668">
            <v>12.524037778934396</v>
          </cell>
          <cell r="C668">
            <v>12.717136518020258</v>
          </cell>
        </row>
        <row r="669">
          <cell r="B669">
            <v>12.528648930613198</v>
          </cell>
          <cell r="C669">
            <v>12.716812590748193</v>
          </cell>
        </row>
        <row r="670">
          <cell r="B670">
            <v>12.533260082291998</v>
          </cell>
          <cell r="C670">
            <v>12.716497577045997</v>
          </cell>
        </row>
        <row r="671">
          <cell r="B671">
            <v>12.537871233970797</v>
          </cell>
          <cell r="C671">
            <v>12.71619143166712</v>
          </cell>
        </row>
        <row r="672">
          <cell r="B672">
            <v>12.542482385649597</v>
          </cell>
          <cell r="C672">
            <v>12.715894109670746</v>
          </cell>
        </row>
        <row r="673">
          <cell r="B673">
            <v>12.547093537328397</v>
          </cell>
          <cell r="C673">
            <v>12.715605566419171</v>
          </cell>
        </row>
        <row r="674">
          <cell r="B674">
            <v>12.551704689007199</v>
          </cell>
          <cell r="C674">
            <v>12.715325757575314</v>
          </cell>
        </row>
        <row r="675">
          <cell r="B675">
            <v>12.556315840685999</v>
          </cell>
          <cell r="C675">
            <v>12.715054639100142</v>
          </cell>
        </row>
        <row r="676">
          <cell r="B676">
            <v>12.560926992364799</v>
          </cell>
          <cell r="C676">
            <v>12.714792167250183</v>
          </cell>
        </row>
        <row r="677">
          <cell r="B677">
            <v>12.565538144043597</v>
          </cell>
          <cell r="C677">
            <v>12.714538298575061</v>
          </cell>
        </row>
        <row r="678">
          <cell r="B678">
            <v>12.570149295722397</v>
          </cell>
          <cell r="C678">
            <v>12.714292989915041</v>
          </cell>
        </row>
        <row r="679">
          <cell r="B679">
            <v>12.574760447401198</v>
          </cell>
          <cell r="C679">
            <v>12.714056198398595</v>
          </cell>
        </row>
        <row r="680">
          <cell r="B680">
            <v>12.579371599079998</v>
          </cell>
          <cell r="C680">
            <v>12.713827881439997</v>
          </cell>
        </row>
        <row r="681">
          <cell r="B681">
            <v>12.583982750758798</v>
          </cell>
          <cell r="C681">
            <v>12.71360799673697</v>
          </cell>
        </row>
        <row r="682">
          <cell r="B682">
            <v>12.588593902437596</v>
          </cell>
          <cell r="C682">
            <v>12.713396502268301</v>
          </cell>
        </row>
        <row r="683">
          <cell r="B683">
            <v>12.593205054116396</v>
          </cell>
          <cell r="C683">
            <v>12.713193356291528</v>
          </cell>
        </row>
        <row r="684">
          <cell r="B684">
            <v>12.597816205795196</v>
          </cell>
          <cell r="C684">
            <v>12.712998517340642</v>
          </cell>
        </row>
        <row r="685">
          <cell r="B685">
            <v>12.602427357473998</v>
          </cell>
          <cell r="C685">
            <v>12.712811944223775</v>
          </cell>
        </row>
        <row r="686">
          <cell r="B686">
            <v>12.607038509152797</v>
          </cell>
          <cell r="C686">
            <v>12.712633596020952</v>
          </cell>
        </row>
        <row r="687">
          <cell r="B687">
            <v>12.611649660831596</v>
          </cell>
          <cell r="C687">
            <v>12.712463432081861</v>
          </cell>
        </row>
        <row r="688">
          <cell r="B688">
            <v>12.616260812510397</v>
          </cell>
          <cell r="C688">
            <v>12.712301412023621</v>
          </cell>
        </row>
        <row r="689">
          <cell r="B689">
            <v>12.620871964189195</v>
          </cell>
          <cell r="C689">
            <v>12.71214749572859</v>
          </cell>
        </row>
        <row r="690">
          <cell r="B690">
            <v>12.625483115867997</v>
          </cell>
          <cell r="C690">
            <v>12.712001643342193</v>
          </cell>
        </row>
        <row r="691">
          <cell r="B691">
            <v>12.630094267546797</v>
          </cell>
          <cell r="C691">
            <v>12.711863815270778</v>
          </cell>
        </row>
        <row r="692">
          <cell r="B692">
            <v>12.634705419225597</v>
          </cell>
          <cell r="C692">
            <v>12.711733972179463</v>
          </cell>
        </row>
        <row r="693">
          <cell r="B693">
            <v>12.639316570904398</v>
          </cell>
          <cell r="C693">
            <v>12.711612074990045</v>
          </cell>
        </row>
        <row r="694">
          <cell r="B694">
            <v>12.643927722583197</v>
          </cell>
          <cell r="C694">
            <v>12.711498084878896</v>
          </cell>
        </row>
        <row r="695">
          <cell r="B695">
            <v>12.648538874261998</v>
          </cell>
          <cell r="C695">
            <v>12.711391963274901</v>
          </cell>
        </row>
        <row r="696">
          <cell r="B696">
            <v>12.653150025940798</v>
          </cell>
          <cell r="C696">
            <v>12.711293671857412</v>
          </cell>
        </row>
        <row r="697">
          <cell r="B697">
            <v>12.657761177619598</v>
          </cell>
          <cell r="C697">
            <v>12.711203172554205</v>
          </cell>
        </row>
        <row r="698">
          <cell r="B698">
            <v>12.662372329298398</v>
          </cell>
          <cell r="C698">
            <v>12.711120427539491</v>
          </cell>
        </row>
        <row r="699">
          <cell r="B699">
            <v>12.666983480977196</v>
          </cell>
          <cell r="C699">
            <v>12.711045399231892</v>
          </cell>
        </row>
        <row r="700">
          <cell r="B700">
            <v>12.671594632655996</v>
          </cell>
          <cell r="C700">
            <v>12.710978050292512</v>
          </cell>
        </row>
        <row r="701">
          <cell r="B701">
            <v>12.676205784334797</v>
          </cell>
          <cell r="C701">
            <v>12.710918343622955</v>
          </cell>
        </row>
        <row r="702">
          <cell r="B702">
            <v>12.680816936013597</v>
          </cell>
          <cell r="C702">
            <v>12.710866242363389</v>
          </cell>
        </row>
        <row r="703">
          <cell r="B703">
            <v>12.685428087692397</v>
          </cell>
          <cell r="C703">
            <v>12.710821709890658</v>
          </cell>
        </row>
        <row r="704">
          <cell r="B704">
            <v>12.690039239371199</v>
          </cell>
          <cell r="C704">
            <v>12.710784709816368</v>
          </cell>
        </row>
        <row r="705">
          <cell r="B705">
            <v>12.694650391049999</v>
          </cell>
          <cell r="C705">
            <v>12.710755205984995</v>
          </cell>
        </row>
        <row r="706">
          <cell r="B706">
            <v>12.699261542728797</v>
          </cell>
          <cell r="C706">
            <v>12.710733162472064</v>
          </cell>
        </row>
        <row r="707">
          <cell r="B707">
            <v>12.703872694407597</v>
          </cell>
          <cell r="C707">
            <v>12.710718543582267</v>
          </cell>
        </row>
        <row r="708">
          <cell r="B708">
            <v>12.708483846086397</v>
          </cell>
          <cell r="C708">
            <v>12.710711313847654</v>
          </cell>
        </row>
        <row r="709">
          <cell r="B709">
            <v>12.713094997765197</v>
          </cell>
          <cell r="C709">
            <v>12.710711438025841</v>
          </cell>
        </row>
        <row r="710">
          <cell r="B710">
            <v>12.717706149443998</v>
          </cell>
          <cell r="C710">
            <v>12.710718881098186</v>
          </cell>
        </row>
        <row r="711">
          <cell r="B711">
            <v>12.722317301122796</v>
          </cell>
          <cell r="C711">
            <v>12.710733608268056</v>
          </cell>
        </row>
        <row r="712">
          <cell r="B712">
            <v>12.726928452801596</v>
          </cell>
          <cell r="C712">
            <v>12.710755584959026</v>
          </cell>
        </row>
        <row r="713">
          <cell r="B713">
            <v>12.731539604480396</v>
          </cell>
          <cell r="C713">
            <v>12.710784776813185</v>
          </cell>
        </row>
        <row r="714">
          <cell r="B714">
            <v>12.736150756159196</v>
          </cell>
          <cell r="C714">
            <v>12.710821149689378</v>
          </cell>
        </row>
        <row r="715">
          <cell r="B715">
            <v>12.740761907837998</v>
          </cell>
          <cell r="C715">
            <v>12.710864669661515</v>
          </cell>
        </row>
        <row r="716">
          <cell r="B716">
            <v>12.745373059516794</v>
          </cell>
          <cell r="C716">
            <v>12.71091530301689</v>
          </cell>
        </row>
        <row r="717">
          <cell r="B717">
            <v>12.749984211195599</v>
          </cell>
          <cell r="C717">
            <v>12.710973016254469</v>
          </cell>
        </row>
        <row r="718">
          <cell r="B718">
            <v>12.754595362874397</v>
          </cell>
          <cell r="C718">
            <v>12.711037776083277</v>
          </cell>
        </row>
        <row r="719">
          <cell r="B719">
            <v>12.759206514553197</v>
          </cell>
          <cell r="C719">
            <v>12.711109549420728</v>
          </cell>
        </row>
        <row r="720">
          <cell r="B720">
            <v>12.763817666231999</v>
          </cell>
          <cell r="C720">
            <v>12.711188303390996</v>
          </cell>
        </row>
        <row r="721">
          <cell r="B721">
            <v>12.768428817910799</v>
          </cell>
          <cell r="C721">
            <v>12.711274005323416</v>
          </cell>
        </row>
        <row r="722">
          <cell r="B722">
            <v>12.773039969589599</v>
          </cell>
          <cell r="C722">
            <v>12.711366622750871</v>
          </cell>
        </row>
        <row r="723">
          <cell r="B723">
            <v>12.777651121268397</v>
          </cell>
          <cell r="C723">
            <v>12.711466123408226</v>
          </cell>
        </row>
        <row r="724">
          <cell r="B724">
            <v>12.782262272947197</v>
          </cell>
          <cell r="C724">
            <v>12.71157247523074</v>
          </cell>
        </row>
        <row r="725">
          <cell r="B725">
            <v>12.786873424625997</v>
          </cell>
          <cell r="C725">
            <v>12.711685646352533</v>
          </cell>
        </row>
        <row r="726">
          <cell r="B726">
            <v>12.791484576304798</v>
          </cell>
          <cell r="C726">
            <v>12.711805605105029</v>
          </cell>
        </row>
        <row r="727">
          <cell r="B727">
            <v>12.796095727983598</v>
          </cell>
          <cell r="C727">
            <v>12.711932320015448</v>
          </cell>
        </row>
        <row r="728">
          <cell r="B728">
            <v>12.800706879662396</v>
          </cell>
          <cell r="C728">
            <v>12.712065759805272</v>
          </cell>
        </row>
        <row r="729">
          <cell r="B729">
            <v>12.805318031341196</v>
          </cell>
          <cell r="C729">
            <v>12.712205893388775</v>
          </cell>
        </row>
        <row r="730">
          <cell r="B730">
            <v>12.809929183019996</v>
          </cell>
          <cell r="C730">
            <v>12.712352689871535</v>
          </cell>
        </row>
        <row r="731">
          <cell r="B731">
            <v>12.814540334698798</v>
          </cell>
          <cell r="C731">
            <v>12.712506118548937</v>
          </cell>
        </row>
        <row r="732">
          <cell r="B732">
            <v>12.819151486377597</v>
          </cell>
          <cell r="C732">
            <v>12.712666148904749</v>
          </cell>
        </row>
        <row r="733">
          <cell r="B733">
            <v>12.823762638056397</v>
          </cell>
          <cell r="C733">
            <v>12.712832750609671</v>
          </cell>
        </row>
        <row r="734">
          <cell r="B734">
            <v>12.828373789735197</v>
          </cell>
          <cell r="C734">
            <v>12.713005893519894</v>
          </cell>
        </row>
        <row r="735">
          <cell r="B735">
            <v>12.832984941413995</v>
          </cell>
          <cell r="C735">
            <v>12.713185547675698</v>
          </cell>
        </row>
        <row r="736">
          <cell r="B736">
            <v>12.837596093092797</v>
          </cell>
          <cell r="C736">
            <v>12.713371683300059</v>
          </cell>
        </row>
        <row r="737">
          <cell r="B737">
            <v>12.842207244771597</v>
          </cell>
          <cell r="C737">
            <v>12.71356427079721</v>
          </cell>
        </row>
        <row r="738">
          <cell r="B738">
            <v>12.846818396450397</v>
          </cell>
          <cell r="C738">
            <v>12.713763280751335</v>
          </cell>
        </row>
        <row r="739">
          <cell r="B739">
            <v>12.851429548129197</v>
          </cell>
          <cell r="C739">
            <v>12.713968683925147</v>
          </cell>
        </row>
        <row r="740">
          <cell r="B740">
            <v>12.856040699807997</v>
          </cell>
          <cell r="C740">
            <v>12.714180451258542</v>
          </cell>
        </row>
        <row r="741">
          <cell r="B741">
            <v>12.860651851486796</v>
          </cell>
          <cell r="C741">
            <v>12.7143985538673</v>
          </cell>
        </row>
        <row r="742">
          <cell r="B742">
            <v>12.865263003165598</v>
          </cell>
          <cell r="C742">
            <v>12.714622963041711</v>
          </cell>
        </row>
        <row r="743">
          <cell r="B743">
            <v>12.869874154844398</v>
          </cell>
          <cell r="C743">
            <v>12.714853650245274</v>
          </cell>
        </row>
        <row r="744">
          <cell r="B744">
            <v>12.874485306523198</v>
          </cell>
          <cell r="C744">
            <v>12.715090587113401</v>
          </cell>
        </row>
        <row r="745">
          <cell r="B745">
            <v>12.879096458201996</v>
          </cell>
          <cell r="C745">
            <v>12.715333745452122</v>
          </cell>
        </row>
        <row r="746">
          <cell r="B746">
            <v>12.883707609880799</v>
          </cell>
          <cell r="C746">
            <v>12.715583097236795</v>
          </cell>
        </row>
        <row r="747">
          <cell r="B747">
            <v>12.888318761559598</v>
          </cell>
          <cell r="C747">
            <v>12.71583861461083</v>
          </cell>
        </row>
        <row r="748">
          <cell r="B748">
            <v>12.892929913238397</v>
          </cell>
          <cell r="C748">
            <v>12.716100269884468</v>
          </cell>
        </row>
        <row r="749">
          <cell r="B749">
            <v>12.897541064917197</v>
          </cell>
          <cell r="C749">
            <v>12.716368035533485</v>
          </cell>
        </row>
        <row r="750">
          <cell r="B750">
            <v>12.902152216595997</v>
          </cell>
          <cell r="C750">
            <v>12.716641884197994</v>
          </cell>
        </row>
        <row r="751">
          <cell r="B751">
            <v>12.906763368274799</v>
          </cell>
          <cell r="C751">
            <v>12.716921788681214</v>
          </cell>
        </row>
        <row r="752">
          <cell r="B752">
            <v>12.911374519953597</v>
          </cell>
          <cell r="C752">
            <v>12.717207721948228</v>
          </cell>
        </row>
        <row r="753">
          <cell r="B753">
            <v>12.915985671632397</v>
          </cell>
          <cell r="C753">
            <v>12.717499657124815</v>
          </cell>
        </row>
        <row r="754">
          <cell r="B754">
            <v>12.920596823311197</v>
          </cell>
          <cell r="C754">
            <v>12.717797567496252</v>
          </cell>
        </row>
        <row r="755">
          <cell r="B755">
            <v>12.925207974989997</v>
          </cell>
          <cell r="C755">
            <v>12.718101426506106</v>
          </cell>
        </row>
      </sheetData>
      <sheetData sheetId="12" refreshError="1">
        <row r="86">
          <cell r="B86">
            <v>14.2936554173952</v>
          </cell>
        </row>
        <row r="145">
          <cell r="B145">
            <v>12.510079197084</v>
          </cell>
          <cell r="C145">
            <v>14.634942306070153</v>
          </cell>
        </row>
        <row r="146">
          <cell r="B146">
            <v>12.5295340136904</v>
          </cell>
          <cell r="C146">
            <v>14.602894795453745</v>
          </cell>
        </row>
        <row r="147">
          <cell r="B147">
            <v>12.548988830296798</v>
          </cell>
          <cell r="C147">
            <v>14.572094297342398</v>
          </cell>
        </row>
        <row r="148">
          <cell r="B148">
            <v>12.5684436469032</v>
          </cell>
          <cell r="C148">
            <v>14.542485796478541</v>
          </cell>
        </row>
        <row r="149">
          <cell r="B149">
            <v>12.587898463509598</v>
          </cell>
          <cell r="C149">
            <v>14.514017466894884</v>
          </cell>
        </row>
        <row r="150">
          <cell r="B150">
            <v>12.607353280116</v>
          </cell>
          <cell r="C150">
            <v>14.486640444108</v>
          </cell>
        </row>
        <row r="151">
          <cell r="B151">
            <v>12.626808096722399</v>
          </cell>
          <cell r="C151">
            <v>14.460308616563086</v>
          </cell>
        </row>
        <row r="152">
          <cell r="B152">
            <v>12.646262913328799</v>
          </cell>
          <cell r="C152">
            <v>14.434978434458401</v>
          </cell>
        </row>
        <row r="153">
          <cell r="B153">
            <v>12.665717729935199</v>
          </cell>
          <cell r="C153">
            <v>14.410608734282695</v>
          </cell>
        </row>
        <row r="154">
          <cell r="B154">
            <v>12.685172546541599</v>
          </cell>
          <cell r="C154">
            <v>14.387160577579392</v>
          </cell>
        </row>
        <row r="155">
          <cell r="B155">
            <v>12.704627363147999</v>
          </cell>
          <cell r="C155">
            <v>14.364597102609599</v>
          </cell>
        </row>
        <row r="156">
          <cell r="B156">
            <v>12.724082179754399</v>
          </cell>
          <cell r="C156">
            <v>14.342883387725934</v>
          </cell>
        </row>
        <row r="157">
          <cell r="B157">
            <v>12.743536996360799</v>
          </cell>
          <cell r="C157">
            <v>14.321986325392581</v>
          </cell>
        </row>
        <row r="158">
          <cell r="B158">
            <v>12.762991812967201</v>
          </cell>
          <cell r="C158">
            <v>14.301874505896061</v>
          </cell>
        </row>
        <row r="159">
          <cell r="B159">
            <v>12.782446629573599</v>
          </cell>
          <cell r="C159">
            <v>14.282518109888143</v>
          </cell>
        </row>
        <row r="160">
          <cell r="B160">
            <v>12.80190144618</v>
          </cell>
          <cell r="C160">
            <v>14.263888808988</v>
          </cell>
        </row>
        <row r="161">
          <cell r="B161">
            <v>12.821356262786399</v>
          </cell>
          <cell r="C161">
            <v>14.245959673747199</v>
          </cell>
        </row>
        <row r="162">
          <cell r="B162">
            <v>12.8408110793928</v>
          </cell>
          <cell r="C162">
            <v>14.228705088348935</v>
          </cell>
        </row>
        <row r="163">
          <cell r="B163">
            <v>12.8602658959992</v>
          </cell>
          <cell r="C163">
            <v>14.212100671473596</v>
          </cell>
        </row>
        <row r="164">
          <cell r="B164">
            <v>12.8797207126056</v>
          </cell>
          <cell r="C164">
            <v>14.196123202816798</v>
          </cell>
        </row>
        <row r="165">
          <cell r="B165">
            <v>12.899175529212</v>
          </cell>
          <cell r="C165">
            <v>14.180750554794349</v>
          </cell>
        </row>
        <row r="166">
          <cell r="B166">
            <v>12.9186303458184</v>
          </cell>
          <cell r="C166">
            <v>14.165961629012036</v>
          </cell>
        </row>
        <row r="167">
          <cell r="B167">
            <v>12.9380851624248</v>
          </cell>
          <cell r="C167">
            <v>14.151736297116745</v>
          </cell>
        </row>
        <row r="168">
          <cell r="B168">
            <v>12.957539979031198</v>
          </cell>
          <cell r="C168">
            <v>14.138055345680506</v>
          </cell>
        </row>
        <row r="169">
          <cell r="B169">
            <v>12.976994795637601</v>
          </cell>
          <cell r="C169">
            <v>14.124900424800215</v>
          </cell>
        </row>
        <row r="170">
          <cell r="B170">
            <v>12.996449612244</v>
          </cell>
          <cell r="C170">
            <v>14.112254000123997</v>
          </cell>
        </row>
        <row r="171">
          <cell r="B171">
            <v>13.015904428850401</v>
          </cell>
          <cell r="C171">
            <v>14.100099308040738</v>
          </cell>
        </row>
        <row r="172">
          <cell r="B172">
            <v>13.035359245456799</v>
          </cell>
          <cell r="C172">
            <v>14.088420313791964</v>
          </cell>
        </row>
        <row r="173">
          <cell r="B173">
            <v>13.054814062063201</v>
          </cell>
          <cell r="C173">
            <v>14.077201672286245</v>
          </cell>
        </row>
        <row r="174">
          <cell r="B174">
            <v>13.074268878669599</v>
          </cell>
          <cell r="C174">
            <v>14.066428691414757</v>
          </cell>
        </row>
        <row r="175">
          <cell r="B175">
            <v>13.093723695275997</v>
          </cell>
          <cell r="C175">
            <v>14.05608729768379</v>
          </cell>
        </row>
        <row r="176">
          <cell r="B176">
            <v>13.113178511882401</v>
          </cell>
          <cell r="C176">
            <v>14.046164003995196</v>
          </cell>
        </row>
        <row r="177">
          <cell r="B177">
            <v>13.132633328488799</v>
          </cell>
          <cell r="C177">
            <v>14.036645879419842</v>
          </cell>
        </row>
        <row r="178">
          <cell r="B178">
            <v>13.152088145095201</v>
          </cell>
          <cell r="C178">
            <v>14.0275205208216</v>
          </cell>
        </row>
        <row r="179">
          <cell r="B179">
            <v>13.171542961701599</v>
          </cell>
          <cell r="C179">
            <v>14.018776026201161</v>
          </cell>
        </row>
        <row r="180">
          <cell r="B180">
            <v>13.190997778308001</v>
          </cell>
          <cell r="C180">
            <v>14.010400969639198</v>
          </cell>
        </row>
        <row r="181">
          <cell r="B181">
            <v>13.210452594914399</v>
          </cell>
          <cell r="C181">
            <v>14.002384377728029</v>
          </cell>
        </row>
        <row r="182">
          <cell r="B182">
            <v>13.229907411520799</v>
          </cell>
          <cell r="C182">
            <v>13.994715707389693</v>
          </cell>
        </row>
        <row r="183">
          <cell r="B183">
            <v>13.2493622281272</v>
          </cell>
          <cell r="C183">
            <v>13.98738482498614</v>
          </cell>
        </row>
        <row r="184">
          <cell r="B184">
            <v>13.268817044733598</v>
          </cell>
          <cell r="C184">
            <v>13.980381986634645</v>
          </cell>
        </row>
        <row r="185">
          <cell r="B185">
            <v>13.28827186134</v>
          </cell>
          <cell r="C185">
            <v>13.973697819647997</v>
          </cell>
        </row>
        <row r="186">
          <cell r="B186">
            <v>13.307726677946398</v>
          </cell>
          <cell r="C186">
            <v>13.967323305025312</v>
          </cell>
        </row>
        <row r="187">
          <cell r="B187">
            <v>13.3271814945528</v>
          </cell>
          <cell r="C187">
            <v>13.961249760924604</v>
          </cell>
        </row>
        <row r="188">
          <cell r="B188">
            <v>13.346636311159198</v>
          </cell>
          <cell r="C188">
            <v>13.955468827053599</v>
          </cell>
        </row>
        <row r="189">
          <cell r="B189">
            <v>13.366091127765598</v>
          </cell>
          <cell r="C189">
            <v>13.949972449919736</v>
          </cell>
        </row>
        <row r="190">
          <cell r="B190">
            <v>13.385545944372</v>
          </cell>
          <cell r="C190">
            <v>13.944752868884729</v>
          </cell>
        </row>
        <row r="191">
          <cell r="B191">
            <v>13.405000760978398</v>
          </cell>
          <cell r="C191">
            <v>13.939802602972929</v>
          </cell>
        </row>
        <row r="192">
          <cell r="B192">
            <v>13.4244555775848</v>
          </cell>
          <cell r="C192">
            <v>13.935114438386398</v>
          </cell>
        </row>
        <row r="193">
          <cell r="B193">
            <v>13.443910394191198</v>
          </cell>
          <cell r="C193">
            <v>13.930681416682873</v>
          </cell>
        </row>
        <row r="194">
          <cell r="B194">
            <v>13.463365210797599</v>
          </cell>
          <cell r="C194">
            <v>13.926496823575954</v>
          </cell>
        </row>
        <row r="195">
          <cell r="B195">
            <v>13.482820027403999</v>
          </cell>
          <cell r="C195">
            <v>13.92255417831965</v>
          </cell>
        </row>
        <row r="196">
          <cell r="B196">
            <v>13.502274844010399</v>
          </cell>
          <cell r="C196">
            <v>13.918847223641956</v>
          </cell>
        </row>
        <row r="197">
          <cell r="B197">
            <v>13.521729660616799</v>
          </cell>
          <cell r="C197">
            <v>13.915369916194708</v>
          </cell>
        </row>
        <row r="198">
          <cell r="B198">
            <v>13.541184477223199</v>
          </cell>
          <cell r="C198">
            <v>13.912116417488988</v>
          </cell>
        </row>
        <row r="199">
          <cell r="B199">
            <v>13.560639293829599</v>
          </cell>
          <cell r="C199">
            <v>13.909081085287621</v>
          </cell>
        </row>
        <row r="200">
          <cell r="B200">
            <v>13.580094110435999</v>
          </cell>
          <cell r="C200">
            <v>13.906258465427998</v>
          </cell>
        </row>
        <row r="201">
          <cell r="B201">
            <v>13.599548927042401</v>
          </cell>
          <cell r="C201">
            <v>13.903643284050405</v>
          </cell>
        </row>
        <row r="202">
          <cell r="B202">
            <v>13.619003743648801</v>
          </cell>
          <cell r="C202">
            <v>13.901230440208561</v>
          </cell>
        </row>
        <row r="203">
          <cell r="B203">
            <v>13.6384585602552</v>
          </cell>
          <cell r="C203">
            <v>13.899014998840622</v>
          </cell>
        </row>
        <row r="204">
          <cell r="B204">
            <v>13.657913376861599</v>
          </cell>
          <cell r="C204">
            <v>13.896992184080281</v>
          </cell>
        </row>
        <row r="205">
          <cell r="B205">
            <v>13.677368193468</v>
          </cell>
          <cell r="C205">
            <v>13.895157372888958</v>
          </cell>
        </row>
        <row r="206">
          <cell r="B206">
            <v>13.696823010074398</v>
          </cell>
          <cell r="C206">
            <v>13.893506088991201</v>
          </cell>
        </row>
        <row r="207">
          <cell r="B207">
            <v>13.716277826680798</v>
          </cell>
          <cell r="C207">
            <v>13.892033997096604</v>
          </cell>
        </row>
        <row r="208">
          <cell r="B208">
            <v>13.7357326432872</v>
          </cell>
          <cell r="C208">
            <v>13.8907368973926</v>
          </cell>
        </row>
        <row r="209">
          <cell r="B209">
            <v>13.7551874598936</v>
          </cell>
          <cell r="C209">
            <v>13.889610720293357</v>
          </cell>
        </row>
        <row r="210">
          <cell r="B210">
            <v>13.7746422765</v>
          </cell>
          <cell r="C210">
            <v>13.888651521431076</v>
          </cell>
        </row>
        <row r="211">
          <cell r="B211">
            <v>13.7940970931064</v>
          </cell>
          <cell r="C211">
            <v>13.887855476876664</v>
          </cell>
        </row>
        <row r="212">
          <cell r="B212">
            <v>13.8135519097128</v>
          </cell>
          <cell r="C212">
            <v>13.887218878577672</v>
          </cell>
        </row>
        <row r="213">
          <cell r="B213">
            <v>13.8330067263192</v>
          </cell>
          <cell r="C213">
            <v>13.886738130002021</v>
          </cell>
        </row>
        <row r="214">
          <cell r="B214">
            <v>13.8524615429256</v>
          </cell>
          <cell r="C214">
            <v>13.886409741976797</v>
          </cell>
        </row>
        <row r="215">
          <cell r="B215">
            <v>13.871916359532001</v>
          </cell>
          <cell r="C215">
            <v>13.886230328711999</v>
          </cell>
        </row>
        <row r="216">
          <cell r="B216">
            <v>13.891371176138399</v>
          </cell>
          <cell r="C216">
            <v>13.886196603999668</v>
          </cell>
        </row>
        <row r="217">
          <cell r="B217">
            <v>13.910825992744801</v>
          </cell>
          <cell r="C217">
            <v>13.886305377579536</v>
          </cell>
        </row>
        <row r="218">
          <cell r="B218">
            <v>13.930280809351199</v>
          </cell>
          <cell r="C218">
            <v>13.886553551662644</v>
          </cell>
        </row>
        <row r="219">
          <cell r="B219">
            <v>13.949735625957601</v>
          </cell>
          <cell r="C219">
            <v>13.88693811760503</v>
          </cell>
        </row>
        <row r="220">
          <cell r="B220">
            <v>13.969190442563999</v>
          </cell>
          <cell r="C220">
            <v>13.887456152723999</v>
          </cell>
        </row>
        <row r="221">
          <cell r="B221">
            <v>13.988645259170399</v>
          </cell>
          <cell r="C221">
            <v>13.888104817249838</v>
          </cell>
        </row>
        <row r="222">
          <cell r="B222">
            <v>14.008100075776801</v>
          </cell>
          <cell r="C222">
            <v>13.888881351406344</v>
          </cell>
        </row>
        <row r="223">
          <cell r="B223">
            <v>14.027554892383199</v>
          </cell>
          <cell r="C223">
            <v>13.88978307261385</v>
          </cell>
        </row>
        <row r="224">
          <cell r="B224">
            <v>14.0470097089896</v>
          </cell>
          <cell r="C224">
            <v>13.8908073728088</v>
          </cell>
        </row>
        <row r="225">
          <cell r="B225">
            <v>14.066464525595999</v>
          </cell>
          <cell r="C225">
            <v>13.891951715874205</v>
          </cell>
        </row>
        <row r="226">
          <cell r="B226">
            <v>14.0859193422024</v>
          </cell>
          <cell r="C226">
            <v>13.893213635175746</v>
          </cell>
        </row>
        <row r="227">
          <cell r="B227">
            <v>14.1053741588088</v>
          </cell>
          <cell r="C227">
            <v>13.894590731198397</v>
          </cell>
        </row>
        <row r="228">
          <cell r="B228">
            <v>14.124828975415198</v>
          </cell>
          <cell r="C228">
            <v>13.896080669278895</v>
          </cell>
        </row>
        <row r="229">
          <cell r="B229">
            <v>14.1442837920216</v>
          </cell>
          <cell r="C229">
            <v>13.897681177429497</v>
          </cell>
        </row>
        <row r="230">
          <cell r="B230">
            <v>14.163738608627998</v>
          </cell>
          <cell r="C230">
            <v>13.899390044248801</v>
          </cell>
        </row>
        <row r="231">
          <cell r="B231">
            <v>14.1831934252344</v>
          </cell>
          <cell r="C231">
            <v>13.901205116915568</v>
          </cell>
        </row>
      </sheetData>
      <sheetData sheetId="13" refreshError="1">
        <row r="86">
          <cell r="B86">
            <v>12.852652706944001</v>
          </cell>
        </row>
        <row r="145">
          <cell r="B145">
            <v>12.661895733815999</v>
          </cell>
          <cell r="C145">
            <v>15.507303629554151</v>
          </cell>
        </row>
        <row r="146">
          <cell r="B146">
            <v>12.676902353942401</v>
          </cell>
          <cell r="C146">
            <v>15.464305075225745</v>
          </cell>
        </row>
        <row r="147">
          <cell r="B147">
            <v>12.691908974068799</v>
          </cell>
          <cell r="C147">
            <v>15.422814039237386</v>
          </cell>
        </row>
        <row r="148">
          <cell r="B148">
            <v>12.7069155941952</v>
          </cell>
          <cell r="C148">
            <v>15.382764013427009</v>
          </cell>
        </row>
        <row r="149">
          <cell r="B149">
            <v>12.721922214321602</v>
          </cell>
          <cell r="C149">
            <v>15.344092345178192</v>
          </cell>
        </row>
        <row r="150">
          <cell r="B150">
            <v>12.736928834447998</v>
          </cell>
          <cell r="C150">
            <v>15.306739962024</v>
          </cell>
        </row>
        <row r="151">
          <cell r="B151">
            <v>12.751935454574399</v>
          </cell>
          <cell r="C151">
            <v>15.270651119523816</v>
          </cell>
        </row>
        <row r="152">
          <cell r="B152">
            <v>12.766942074700799</v>
          </cell>
          <cell r="C152">
            <v>15.235773170150399</v>
          </cell>
        </row>
        <row r="153">
          <cell r="B153">
            <v>12.781948694827202</v>
          </cell>
          <cell r="C153">
            <v>15.202056351172503</v>
          </cell>
        </row>
        <row r="154">
          <cell r="B154">
            <v>12.7969553149536</v>
          </cell>
          <cell r="C154">
            <v>15.169453589736261</v>
          </cell>
        </row>
        <row r="155">
          <cell r="B155">
            <v>12.811961935079999</v>
          </cell>
          <cell r="C155">
            <v>15.13792032354</v>
          </cell>
        </row>
        <row r="156">
          <cell r="B156">
            <v>12.826968555206401</v>
          </cell>
          <cell r="C156">
            <v>15.107414335666357</v>
          </cell>
        </row>
        <row r="157">
          <cell r="B157">
            <v>12.841975175332797</v>
          </cell>
          <cell r="C157">
            <v>15.077895602284583</v>
          </cell>
        </row>
        <row r="158">
          <cell r="B158">
            <v>12.856981795459198</v>
          </cell>
          <cell r="C158">
            <v>15.04932615206806</v>
          </cell>
        </row>
        <row r="159">
          <cell r="B159">
            <v>12.8719884155856</v>
          </cell>
          <cell r="C159">
            <v>15.021669936288999</v>
          </cell>
        </row>
        <row r="160">
          <cell r="B160">
            <v>12.886995035712001</v>
          </cell>
          <cell r="C160">
            <v>14.994892708656</v>
          </cell>
        </row>
        <row r="161">
          <cell r="B161">
            <v>12.902001655838399</v>
          </cell>
          <cell r="C161">
            <v>14.968961914052535</v>
          </cell>
        </row>
        <row r="162">
          <cell r="B162">
            <v>12.917008275964799</v>
          </cell>
          <cell r="C162">
            <v>14.943846585416544</v>
          </cell>
        </row>
        <row r="163">
          <cell r="B163">
            <v>12.932014896091198</v>
          </cell>
          <cell r="C163">
            <v>14.919517248074515</v>
          </cell>
        </row>
        <row r="164">
          <cell r="B164">
            <v>12.947021516217601</v>
          </cell>
          <cell r="C164">
            <v>14.895945830908799</v>
          </cell>
        </row>
        <row r="165">
          <cell r="B165">
            <v>12.962028136343999</v>
          </cell>
          <cell r="C165">
            <v>14.873105583795528</v>
          </cell>
        </row>
        <row r="166">
          <cell r="B166">
            <v>12.977034756470399</v>
          </cell>
          <cell r="C166">
            <v>14.850971000802641</v>
          </cell>
        </row>
        <row r="167">
          <cell r="B167">
            <v>12.9920413765968</v>
          </cell>
          <cell r="C167">
            <v>14.829517748684605</v>
          </cell>
        </row>
        <row r="168">
          <cell r="B168">
            <v>13.0070479967232</v>
          </cell>
          <cell r="C168">
            <v>14.80872260025251</v>
          </cell>
        </row>
        <row r="169">
          <cell r="B169">
            <v>13.022054616849598</v>
          </cell>
          <cell r="C169">
            <v>14.788563372236036</v>
          </cell>
        </row>
        <row r="170">
          <cell r="B170">
            <v>13.037061236975999</v>
          </cell>
          <cell r="C170">
            <v>14.769018867287999</v>
          </cell>
        </row>
        <row r="171">
          <cell r="B171">
            <v>13.052067857102401</v>
          </cell>
          <cell r="C171">
            <v>14.750068819812737</v>
          </cell>
        </row>
        <row r="172">
          <cell r="B172">
            <v>13.067074477228799</v>
          </cell>
          <cell r="C172">
            <v>14.73169384532744</v>
          </cell>
        </row>
        <row r="173">
          <cell r="B173">
            <v>13.082081097355198</v>
          </cell>
          <cell r="C173">
            <v>14.713875393090502</v>
          </cell>
        </row>
        <row r="174">
          <cell r="B174">
            <v>13.0970877174816</v>
          </cell>
          <cell r="C174">
            <v>14.696595701753564</v>
          </cell>
        </row>
        <row r="175">
          <cell r="B175">
            <v>13.112094337608001</v>
          </cell>
          <cell r="C175">
            <v>14.679837757814527</v>
          </cell>
        </row>
        <row r="176">
          <cell r="B176">
            <v>13.127100957734399</v>
          </cell>
          <cell r="C176">
            <v>14.663585256667197</v>
          </cell>
        </row>
        <row r="177">
          <cell r="B177">
            <v>13.142107577860799</v>
          </cell>
          <cell r="C177">
            <v>14.647822566060297</v>
          </cell>
        </row>
        <row r="178">
          <cell r="B178">
            <v>13.1571141979872</v>
          </cell>
          <cell r="C178">
            <v>14.632534691793598</v>
          </cell>
        </row>
        <row r="179">
          <cell r="B179">
            <v>13.172120818113598</v>
          </cell>
          <cell r="C179">
            <v>14.617707245493163</v>
          </cell>
        </row>
        <row r="180">
          <cell r="B180">
            <v>13.187127438239997</v>
          </cell>
          <cell r="C180">
            <v>14.60332641432</v>
          </cell>
        </row>
        <row r="181">
          <cell r="B181">
            <v>13.202134058366401</v>
          </cell>
          <cell r="C181">
            <v>14.589378932478247</v>
          </cell>
        </row>
        <row r="182">
          <cell r="B182">
            <v>13.2171406784928</v>
          </cell>
          <cell r="C182">
            <v>14.57585205439934</v>
          </cell>
        </row>
        <row r="183">
          <cell r="B183">
            <v>13.232147298619198</v>
          </cell>
          <cell r="C183">
            <v>14.56273352948824</v>
          </cell>
        </row>
        <row r="184">
          <cell r="B184">
            <v>13.247153918745598</v>
          </cell>
          <cell r="C184">
            <v>14.550011578326645</v>
          </cell>
        </row>
        <row r="185">
          <cell r="B185">
            <v>13.262160538871999</v>
          </cell>
          <cell r="C185">
            <v>14.537674870236</v>
          </cell>
        </row>
        <row r="186">
          <cell r="B186">
            <v>13.277167158998401</v>
          </cell>
          <cell r="C186">
            <v>14.525712502110519</v>
          </cell>
        </row>
        <row r="187">
          <cell r="B187">
            <v>13.292173779124798</v>
          </cell>
          <cell r="C187">
            <v>14.514113978437164</v>
          </cell>
        </row>
        <row r="188">
          <cell r="B188">
            <v>13.3071803992512</v>
          </cell>
          <cell r="C188">
            <v>14.502869192425599</v>
          </cell>
        </row>
        <row r="189">
          <cell r="B189">
            <v>13.3221870193776</v>
          </cell>
          <cell r="C189">
            <v>14.49196840817687</v>
          </cell>
        </row>
        <row r="190">
          <cell r="B190">
            <v>13.337193639504001</v>
          </cell>
          <cell r="C190">
            <v>14.481402243824729</v>
          </cell>
        </row>
        <row r="191">
          <cell r="B191">
            <v>13.352200259630399</v>
          </cell>
          <cell r="C191">
            <v>14.471161655588173</v>
          </cell>
        </row>
        <row r="192">
          <cell r="B192">
            <v>13.3672068797568</v>
          </cell>
          <cell r="C192">
            <v>14.461237922678398</v>
          </cell>
        </row>
        <row r="193">
          <cell r="B193">
            <v>13.3822134998832</v>
          </cell>
          <cell r="C193">
            <v>14.451622633007087</v>
          </cell>
        </row>
        <row r="194">
          <cell r="B194">
            <v>13.397220120009598</v>
          </cell>
          <cell r="C194">
            <v>14.442307669646903</v>
          </cell>
        </row>
        <row r="195">
          <cell r="B195">
            <v>13.412226740135999</v>
          </cell>
          <cell r="C195">
            <v>14.433285197998433</v>
          </cell>
        </row>
        <row r="196">
          <cell r="B196">
            <v>13.427233360262399</v>
          </cell>
          <cell r="C196">
            <v>14.424547653620854</v>
          </cell>
        </row>
        <row r="197">
          <cell r="B197">
            <v>13.442239980388802</v>
          </cell>
          <cell r="C197">
            <v>14.416087730686709</v>
          </cell>
        </row>
        <row r="198">
          <cell r="B198">
            <v>13.457246600515198</v>
          </cell>
          <cell r="C198">
            <v>14.407898371023702</v>
          </cell>
        </row>
        <row r="199">
          <cell r="B199">
            <v>13.472253220641599</v>
          </cell>
          <cell r="C199">
            <v>14.399972753709037</v>
          </cell>
        </row>
        <row r="200">
          <cell r="B200">
            <v>13.487259840767999</v>
          </cell>
          <cell r="C200">
            <v>14.392304285183998</v>
          </cell>
        </row>
        <row r="201">
          <cell r="B201">
            <v>13.502266460894397</v>
          </cell>
          <cell r="C201">
            <v>14.38488658985877</v>
          </cell>
        </row>
        <row r="202">
          <cell r="B202">
            <v>13.5172730810208</v>
          </cell>
          <cell r="C202">
            <v>14.377713501179253</v>
          </cell>
        </row>
        <row r="203">
          <cell r="B203">
            <v>13.5322797011472</v>
          </cell>
          <cell r="C203">
            <v>14.370779053129697</v>
          </cell>
        </row>
        <row r="204">
          <cell r="B204">
            <v>13.547286321273601</v>
          </cell>
          <cell r="C204">
            <v>14.364077472146478</v>
          </cell>
        </row>
        <row r="205">
          <cell r="B205">
            <v>13.562292941400001</v>
          </cell>
          <cell r="C205">
            <v>14.357603169419997</v>
          </cell>
        </row>
        <row r="206">
          <cell r="B206">
            <v>13.577299561526399</v>
          </cell>
          <cell r="C206">
            <v>14.351350733563198</v>
          </cell>
        </row>
        <row r="207">
          <cell r="B207">
            <v>13.592306181652798</v>
          </cell>
          <cell r="C207">
            <v>14.345314923626399</v>
          </cell>
        </row>
        <row r="208">
          <cell r="B208">
            <v>13.607312801779202</v>
          </cell>
          <cell r="C208">
            <v>14.339490662439598</v>
          </cell>
        </row>
        <row r="209">
          <cell r="B209">
            <v>13.622319421905599</v>
          </cell>
          <cell r="C209">
            <v>14.333873030264426</v>
          </cell>
        </row>
        <row r="210">
          <cell r="B210">
            <v>13.637326042031999</v>
          </cell>
          <cell r="C210">
            <v>14.328457258739073</v>
          </cell>
        </row>
        <row r="211">
          <cell r="B211">
            <v>13.6523326621584</v>
          </cell>
          <cell r="C211">
            <v>14.323238725100575</v>
          </cell>
        </row>
        <row r="212">
          <cell r="B212">
            <v>13.6673392822848</v>
          </cell>
          <cell r="C212">
            <v>14.31821294666967</v>
          </cell>
        </row>
        <row r="213">
          <cell r="B213">
            <v>13.6823459024112</v>
          </cell>
          <cell r="C213">
            <v>14.313375575584544</v>
          </cell>
        </row>
        <row r="214">
          <cell r="B214">
            <v>13.697352522537599</v>
          </cell>
          <cell r="C214">
            <v>14.308722393770294</v>
          </cell>
        </row>
        <row r="215">
          <cell r="B215">
            <v>13.712359142664001</v>
          </cell>
          <cell r="C215">
            <v>14.304249308132</v>
          </cell>
        </row>
        <row r="216">
          <cell r="B216">
            <v>13.727365762790399</v>
          </cell>
          <cell r="C216">
            <v>14.299952345959907</v>
          </cell>
        </row>
        <row r="217">
          <cell r="B217">
            <v>13.742372382916798</v>
          </cell>
          <cell r="C217">
            <v>14.295827650535774</v>
          </cell>
        </row>
        <row r="218">
          <cell r="B218">
            <v>13.757379003043201</v>
          </cell>
          <cell r="C218">
            <v>14.291871476930295</v>
          </cell>
        </row>
        <row r="219">
          <cell r="B219">
            <v>13.772385623169601</v>
          </cell>
          <cell r="C219">
            <v>14.288080187981919</v>
          </cell>
        </row>
        <row r="220">
          <cell r="B220">
            <v>13.787392243295999</v>
          </cell>
          <cell r="C220">
            <v>14.284450250447998</v>
          </cell>
        </row>
        <row r="221">
          <cell r="B221">
            <v>13.802398863422399</v>
          </cell>
          <cell r="C221">
            <v>14.280978231319709</v>
          </cell>
        </row>
        <row r="222">
          <cell r="B222">
            <v>13.8174054835488</v>
          </cell>
          <cell r="C222">
            <v>14.277660794292705</v>
          </cell>
        </row>
        <row r="223">
          <cell r="B223">
            <v>13.832412103675198</v>
          </cell>
          <cell r="C223">
            <v>14.274494696385851</v>
          </cell>
        </row>
        <row r="224">
          <cell r="B224">
            <v>13.847418723801599</v>
          </cell>
          <cell r="C224">
            <v>14.2714767847008</v>
          </cell>
        </row>
        <row r="225">
          <cell r="B225">
            <v>13.862425343928001</v>
          </cell>
          <cell r="C225">
            <v>14.268603993315722</v>
          </cell>
        </row>
        <row r="226">
          <cell r="B226">
            <v>13.8774319640544</v>
          </cell>
          <cell r="C226">
            <v>14.265873340306651</v>
          </cell>
        </row>
        <row r="227">
          <cell r="B227">
            <v>13.8924385841808</v>
          </cell>
          <cell r="C227">
            <v>14.2632819248904</v>
          </cell>
        </row>
        <row r="228">
          <cell r="B228">
            <v>13.907445204307198</v>
          </cell>
          <cell r="C228">
            <v>14.260826924683329</v>
          </cell>
        </row>
        <row r="229">
          <cell r="B229">
            <v>13.922451824433601</v>
          </cell>
          <cell r="C229">
            <v>14.25850559307049</v>
          </cell>
        </row>
        <row r="230">
          <cell r="B230">
            <v>13.937458444560001</v>
          </cell>
          <cell r="C230">
            <v>14.256315256679997</v>
          </cell>
        </row>
        <row r="231">
          <cell r="B231">
            <v>13.952465064686399</v>
          </cell>
          <cell r="C231">
            <v>14.25425331295777</v>
          </cell>
        </row>
        <row r="232">
          <cell r="B232">
            <v>13.9674716848128</v>
          </cell>
        </row>
      </sheetData>
      <sheetData sheetId="14" refreshError="1"/>
      <sheetData sheetId="15" refreshError="1">
        <row r="8">
          <cell r="A8">
            <v>5</v>
          </cell>
          <cell r="AJ8">
            <v>10.936253750400001</v>
          </cell>
          <cell r="AK8">
            <v>36.753010958399997</v>
          </cell>
          <cell r="AL8">
            <v>15.361293475200002</v>
          </cell>
          <cell r="AM8">
            <v>32.815651792800004</v>
          </cell>
        </row>
        <row r="9">
          <cell r="A9">
            <v>6</v>
          </cell>
          <cell r="N9">
            <v>14.293655417395202</v>
          </cell>
          <cell r="O9">
            <v>42.024148111897603</v>
          </cell>
          <cell r="P9">
            <v>13.363354139007999</v>
          </cell>
          <cell r="Q9">
            <v>37.528599018570667</v>
          </cell>
          <cell r="AJ9">
            <v>12.0989364672</v>
          </cell>
          <cell r="AK9">
            <v>32.547108316799999</v>
          </cell>
          <cell r="AL9">
            <v>15.665670455359999</v>
          </cell>
          <cell r="AM9">
            <v>29.931956821546667</v>
          </cell>
        </row>
        <row r="10">
          <cell r="A10">
            <v>7</v>
          </cell>
          <cell r="N10">
            <v>14.556302705894398</v>
          </cell>
          <cell r="O10">
            <v>38.081409676147203</v>
          </cell>
          <cell r="P10">
            <v>13.664864761376</v>
          </cell>
          <cell r="Q10">
            <v>34.097957651659428</v>
          </cell>
          <cell r="AD10">
            <v>13.03665</v>
          </cell>
          <cell r="AE10">
            <v>20.940523371428572</v>
          </cell>
          <cell r="AH10">
            <v>10.647123480960001</v>
          </cell>
          <cell r="AI10">
            <v>27.682290405394287</v>
          </cell>
          <cell r="AJ10">
            <v>13.261619184000001</v>
          </cell>
          <cell r="AK10">
            <v>29.708989675200005</v>
          </cell>
          <cell r="AL10">
            <v>15.97004743552</v>
          </cell>
          <cell r="AM10">
            <v>27.915657124960003</v>
          </cell>
        </row>
        <row r="11">
          <cell r="A11">
            <v>8</v>
          </cell>
          <cell r="N11">
            <v>14.8189499943936</v>
          </cell>
          <cell r="O11">
            <v>35.157186760396804</v>
          </cell>
          <cell r="P11">
            <v>13.966375383743999</v>
          </cell>
          <cell r="Q11">
            <v>31.562665454272004</v>
          </cell>
          <cell r="AD11">
            <v>13.1039172</v>
          </cell>
          <cell r="AE11">
            <v>19.956743400000001</v>
          </cell>
          <cell r="AH11">
            <v>10.89150688704</v>
          </cell>
          <cell r="AI11">
            <v>25.568168502719999</v>
          </cell>
          <cell r="AJ11">
            <v>14.424301900800002</v>
          </cell>
          <cell r="AK11">
            <v>27.725736033600004</v>
          </cell>
          <cell r="AL11">
            <v>16.274424415680002</v>
          </cell>
          <cell r="AM11">
            <v>26.441479475039998</v>
          </cell>
        </row>
        <row r="12">
          <cell r="A12">
            <v>9</v>
          </cell>
          <cell r="N12">
            <v>15.081597282892799</v>
          </cell>
          <cell r="O12">
            <v>32.911974191313071</v>
          </cell>
          <cell r="P12">
            <v>14.267886006112001</v>
          </cell>
          <cell r="Q12">
            <v>29.624272703233785</v>
          </cell>
          <cell r="AD12">
            <v>13.171184400000001</v>
          </cell>
          <cell r="AE12">
            <v>19.199055333333334</v>
          </cell>
          <cell r="AH12">
            <v>11.135890293119999</v>
          </cell>
          <cell r="AI12">
            <v>23.951005179093336</v>
          </cell>
          <cell r="AJ12">
            <v>15.586984617600002</v>
          </cell>
          <cell r="AK12">
            <v>26.312392392</v>
          </cell>
          <cell r="AL12">
            <v>16.578801395839999</v>
          </cell>
          <cell r="AM12">
            <v>25.328716522897775</v>
          </cell>
        </row>
        <row r="13">
          <cell r="A13">
            <v>10</v>
          </cell>
          <cell r="L13">
            <v>11.682603967871998</v>
          </cell>
          <cell r="M13">
            <v>25.950679633535998</v>
          </cell>
          <cell r="N13">
            <v>15.344244571392002</v>
          </cell>
          <cell r="O13">
            <v>31.142068864896004</v>
          </cell>
          <cell r="P13">
            <v>14.56939662848</v>
          </cell>
          <cell r="Q13">
            <v>28.103709564640003</v>
          </cell>
          <cell r="AD13">
            <v>13.238451600000001</v>
          </cell>
          <cell r="AE13">
            <v>18.599631599999999</v>
          </cell>
          <cell r="AH13">
            <v>11.3802736992</v>
          </cell>
          <cell r="AI13">
            <v>22.681712860800001</v>
          </cell>
          <cell r="AJ13">
            <v>16.749667334400005</v>
          </cell>
          <cell r="AK13">
            <v>25.297985750399999</v>
          </cell>
          <cell r="AL13">
            <v>16.883178376</v>
          </cell>
          <cell r="AM13">
            <v>24.468943859199996</v>
          </cell>
        </row>
        <row r="14">
          <cell r="A14">
            <v>11</v>
          </cell>
          <cell r="L14">
            <v>11.7660115675392</v>
          </cell>
          <cell r="M14">
            <v>24.65737310027869</v>
          </cell>
          <cell r="N14">
            <v>15.606891859891201</v>
          </cell>
          <cell r="O14">
            <v>29.717841533145602</v>
          </cell>
          <cell r="P14">
            <v>14.870907250847999</v>
          </cell>
          <cell r="Q14">
            <v>26.887022507824</v>
          </cell>
          <cell r="AD14">
            <v>13.305718800000001</v>
          </cell>
          <cell r="AE14">
            <v>18.115309199999999</v>
          </cell>
          <cell r="AH14">
            <v>11.624657105279999</v>
          </cell>
          <cell r="AI14">
            <v>21.665417637294546</v>
          </cell>
          <cell r="AJ14">
            <v>17.912350051200001</v>
          </cell>
          <cell r="AK14">
            <v>24.573715108800005</v>
          </cell>
          <cell r="AL14">
            <v>17.187555356160001</v>
          </cell>
          <cell r="AM14">
            <v>23.793164132552729</v>
          </cell>
        </row>
        <row r="15">
          <cell r="A15">
            <v>12</v>
          </cell>
          <cell r="L15">
            <v>11.849419167206397</v>
          </cell>
          <cell r="M15">
            <v>23.586568289203196</v>
          </cell>
          <cell r="N15">
            <v>15.869539148390402</v>
          </cell>
          <cell r="O15">
            <v>28.552872697395202</v>
          </cell>
          <cell r="P15">
            <v>15.172417873216</v>
          </cell>
          <cell r="Q15">
            <v>25.89824251234133</v>
          </cell>
          <cell r="AD15">
            <v>13.372986000000001</v>
          </cell>
          <cell r="AE15">
            <v>17.717312800000002</v>
          </cell>
          <cell r="AH15">
            <v>11.869040511360001</v>
          </cell>
          <cell r="AI15">
            <v>20.838870234880002</v>
          </cell>
          <cell r="AJ15">
            <v>19.075032768</v>
          </cell>
          <cell r="AK15">
            <v>24.067046467200001</v>
          </cell>
          <cell r="AL15">
            <v>17.491932336320001</v>
          </cell>
          <cell r="AM15">
            <v>23.255379108693333</v>
          </cell>
        </row>
        <row r="16">
          <cell r="A16">
            <v>13</v>
          </cell>
          <cell r="L16">
            <v>11.9328267668736</v>
          </cell>
          <cell r="M16">
            <v>22.686918649036798</v>
          </cell>
          <cell r="N16">
            <v>16.132186436889601</v>
          </cell>
          <cell r="O16">
            <v>27.587333473952491</v>
          </cell>
          <cell r="P16">
            <v>15.473928495584001</v>
          </cell>
          <cell r="Q16">
            <v>25.084775640961233</v>
          </cell>
          <cell r="AD16">
            <v>13.440253200000001</v>
          </cell>
          <cell r="AE16">
            <v>17.385721015384615</v>
          </cell>
          <cell r="AH16">
            <v>12.11342391744</v>
          </cell>
          <cell r="AI16">
            <v>20.158282694843077</v>
          </cell>
          <cell r="AJ16">
            <v>20.237715484799999</v>
          </cell>
          <cell r="AK16">
            <v>23.727763979446156</v>
          </cell>
          <cell r="AL16">
            <v>17.796309316479999</v>
          </cell>
          <cell r="AM16">
            <v>22.82374385620923</v>
          </cell>
        </row>
        <row r="17">
          <cell r="A17">
            <v>14</v>
          </cell>
          <cell r="L17">
            <v>12.016234366540798</v>
          </cell>
          <cell r="M17">
            <v>21.921748071727542</v>
          </cell>
          <cell r="N17">
            <v>16.3948337253888</v>
          </cell>
          <cell r="O17">
            <v>26.778488945894399</v>
          </cell>
          <cell r="P17">
            <v>15.775439117951999</v>
          </cell>
          <cell r="Q17">
            <v>24.409054795661717</v>
          </cell>
          <cell r="AD17">
            <v>13.507520400000001</v>
          </cell>
          <cell r="AE17">
            <v>17.106304285714284</v>
          </cell>
          <cell r="AH17">
            <v>12.357807323519999</v>
          </cell>
          <cell r="AI17">
            <v>19.592377903817145</v>
          </cell>
          <cell r="AJ17">
            <v>21.400398201599998</v>
          </cell>
          <cell r="AK17">
            <v>23.519999184</v>
          </cell>
          <cell r="AL17">
            <v>18.100686296639999</v>
          </cell>
          <cell r="AM17">
            <v>22.475511995520002</v>
          </cell>
        </row>
        <row r="18">
          <cell r="A18">
            <v>15</v>
          </cell>
          <cell r="L18">
            <v>12.099641966207999</v>
          </cell>
          <cell r="M18">
            <v>21.264160744703997</v>
          </cell>
          <cell r="N18">
            <v>16.657481013887999</v>
          </cell>
          <cell r="O18">
            <v>26.095000174144001</v>
          </cell>
          <cell r="P18">
            <v>16.07694974032</v>
          </cell>
          <cell r="Q18">
            <v>23.843530771226668</v>
          </cell>
          <cell r="AD18">
            <v>13.574787600000001</v>
          </cell>
          <cell r="AE18">
            <v>16.8686276</v>
          </cell>
          <cell r="AH18">
            <v>12.6021907296</v>
          </cell>
          <cell r="AI18">
            <v>19.118219312000001</v>
          </cell>
          <cell r="AJ18">
            <v>22.563080918400001</v>
          </cell>
          <cell r="AK18">
            <v>23.417448542399999</v>
          </cell>
          <cell r="AL18">
            <v>18.4050632768</v>
          </cell>
          <cell r="AM18">
            <v>22.194002848266667</v>
          </cell>
        </row>
        <row r="19">
          <cell r="A19">
            <v>16</v>
          </cell>
          <cell r="L19">
            <v>12.1830495658752</v>
          </cell>
          <cell r="M19">
            <v>20.693984808537596</v>
          </cell>
          <cell r="N19">
            <v>16.920128302387198</v>
          </cell>
          <cell r="O19">
            <v>25.5133629543936</v>
          </cell>
          <cell r="P19">
            <v>16.378460362687999</v>
          </cell>
          <cell r="Q19">
            <v>23.367541663743999</v>
          </cell>
          <cell r="AD19">
            <v>13.6420548</v>
          </cell>
          <cell r="AE19">
            <v>16.664864699999999</v>
          </cell>
          <cell r="AH19">
            <v>12.846574135679999</v>
          </cell>
          <cell r="AI19">
            <v>18.718604507040002</v>
          </cell>
          <cell r="AJ19">
            <v>23.7257636352</v>
          </cell>
          <cell r="AK19">
            <v>23.400384400800004</v>
          </cell>
          <cell r="AL19">
            <v>18.709440256960001</v>
          </cell>
          <cell r="AM19">
            <v>21.966705905680001</v>
          </cell>
        </row>
        <row r="20">
          <cell r="A20">
            <v>17</v>
          </cell>
          <cell r="L20">
            <v>12.266457165542398</v>
          </cell>
          <cell r="M20">
            <v>20.195794723665315</v>
          </cell>
          <cell r="N20">
            <v>17.182775590886401</v>
          </cell>
          <cell r="O20">
            <v>25.015603483349079</v>
          </cell>
          <cell r="P20">
            <v>16.679970985056002</v>
          </cell>
          <cell r="Q20">
            <v>22.965287193751532</v>
          </cell>
          <cell r="AD20">
            <v>13.709322</v>
          </cell>
          <cell r="AE20">
            <v>16.489030799999998</v>
          </cell>
          <cell r="AH20">
            <v>13.09095754176</v>
          </cell>
          <cell r="AI20">
            <v>18.380378703021179</v>
          </cell>
          <cell r="AL20">
            <v>19.013817237120001</v>
          </cell>
          <cell r="AM20">
            <v>21.784054308112943</v>
          </cell>
        </row>
        <row r="21">
          <cell r="A21">
            <v>18</v>
          </cell>
          <cell r="L21">
            <v>12.349864765209599</v>
          </cell>
          <cell r="M21">
            <v>19.757592848204798</v>
          </cell>
          <cell r="N21">
            <v>17.4454228793856</v>
          </cell>
          <cell r="O21">
            <v>24.587742136226137</v>
          </cell>
          <cell r="P21">
            <v>16.981481607424001</v>
          </cell>
          <cell r="Q21">
            <v>22.624478255000888</v>
          </cell>
          <cell r="AD21">
            <v>13.7765892</v>
          </cell>
          <cell r="AE21">
            <v>16.336471066666668</v>
          </cell>
          <cell r="AH21">
            <v>13.335340947839999</v>
          </cell>
          <cell r="AI21">
            <v>18.093310399786667</v>
          </cell>
          <cell r="AL21">
            <v>19.318194217280002</v>
          </cell>
          <cell r="AM21">
            <v>21.638607164728889</v>
          </cell>
        </row>
        <row r="22">
          <cell r="A22">
            <v>19</v>
          </cell>
          <cell r="L22">
            <v>12.4332723648768</v>
          </cell>
          <cell r="M22">
            <v>19.369907359617343</v>
          </cell>
          <cell r="N22">
            <v>17.708070167884802</v>
          </cell>
          <cell r="O22">
            <v>24.218742367142404</v>
          </cell>
          <cell r="P22">
            <v>17.282992229792004</v>
          </cell>
          <cell r="Q22">
            <v>22.335412921506524</v>
          </cell>
          <cell r="AD22">
            <v>13.8438564</v>
          </cell>
          <cell r="AE22">
            <v>16.203510631578951</v>
          </cell>
          <cell r="AH22">
            <v>13.579724353920001</v>
          </cell>
          <cell r="AI22">
            <v>17.849322097212632</v>
          </cell>
        </row>
        <row r="23">
          <cell r="A23">
            <v>20</v>
          </cell>
          <cell r="F23">
            <v>13.937668800000001</v>
          </cell>
          <cell r="G23">
            <v>16.300059600000001</v>
          </cell>
          <cell r="L23">
            <v>12.516679964544</v>
          </cell>
          <cell r="M23">
            <v>19.025160799871998</v>
          </cell>
          <cell r="N23">
            <v>17.970717456384001</v>
          </cell>
          <cell r="O23">
            <v>23.899774939392</v>
          </cell>
          <cell r="P23">
            <v>17.58450285216</v>
          </cell>
          <cell r="Q23">
            <v>22.090329652480001</v>
          </cell>
          <cell r="AD23">
            <v>13.9111236</v>
          </cell>
          <cell r="AE23">
            <v>16.087209600000001</v>
          </cell>
          <cell r="AH23">
            <v>13.82410776</v>
          </cell>
          <cell r="AI23">
            <v>17.641951795199997</v>
          </cell>
        </row>
        <row r="24">
          <cell r="A24">
            <v>21</v>
          </cell>
          <cell r="F24">
            <v>13.988958719999999</v>
          </cell>
          <cell r="G24">
            <v>16.188785988571425</v>
          </cell>
          <cell r="L24">
            <v>12.600087564211197</v>
          </cell>
          <cell r="M24">
            <v>18.717219036277029</v>
          </cell>
          <cell r="N24">
            <v>18.2333647448832</v>
          </cell>
          <cell r="O24">
            <v>23.6236923756416</v>
          </cell>
          <cell r="P24">
            <v>17.886013474528003</v>
          </cell>
          <cell r="Q24">
            <v>21.882945295854476</v>
          </cell>
          <cell r="AD24">
            <v>13.9783908</v>
          </cell>
          <cell r="AE24">
            <v>15.985188057142855</v>
          </cell>
          <cell r="AH24">
            <v>14.068491166080001</v>
          </cell>
          <cell r="AI24">
            <v>17.465968350811426</v>
          </cell>
        </row>
        <row r="25">
          <cell r="A25">
            <v>22</v>
          </cell>
          <cell r="F25">
            <v>14.040248640000002</v>
          </cell>
          <cell r="G25">
            <v>16.089959519999997</v>
          </cell>
          <cell r="L25">
            <v>12.683495163878399</v>
          </cell>
          <cell r="M25">
            <v>18.441063232993745</v>
          </cell>
          <cell r="N25">
            <v>18.496012033382403</v>
          </cell>
          <cell r="O25">
            <v>23.384646739891199</v>
          </cell>
          <cell r="P25">
            <v>18.187524096896002</v>
          </cell>
          <cell r="Q25">
            <v>21.708119090848001</v>
          </cell>
          <cell r="AD25">
            <v>14.045658</v>
          </cell>
          <cell r="AE25">
            <v>15.8954988</v>
          </cell>
          <cell r="AH25">
            <v>14.31287457216</v>
          </cell>
          <cell r="AI25">
            <v>17.317091738007271</v>
          </cell>
        </row>
        <row r="26">
          <cell r="A26">
            <v>23</v>
          </cell>
          <cell r="F26">
            <v>14.091538560000002</v>
          </cell>
          <cell r="G26">
            <v>16.001956653913044</v>
          </cell>
          <cell r="L26">
            <v>12.766902763545598</v>
          </cell>
          <cell r="M26">
            <v>18.192547395198886</v>
          </cell>
          <cell r="N26">
            <v>18.758659321881598</v>
          </cell>
          <cell r="O26">
            <v>23.177807128488627</v>
          </cell>
          <cell r="P26">
            <v>18.489034719264001</v>
          </cell>
          <cell r="Q26">
            <v>21.561604322032</v>
          </cell>
          <cell r="AD26">
            <v>14.112925199999999</v>
          </cell>
          <cell r="AE26">
            <v>15.816533269565216</v>
          </cell>
          <cell r="AH26">
            <v>14.557257978239999</v>
          </cell>
          <cell r="AI26">
            <v>17.191786283102608</v>
          </cell>
        </row>
        <row r="27">
          <cell r="A27">
            <v>24</v>
          </cell>
          <cell r="F27">
            <v>14.14282848</v>
          </cell>
          <cell r="G27">
            <v>15.923424439999998</v>
          </cell>
          <cell r="L27">
            <v>12.850310363212797</v>
          </cell>
          <cell r="M27">
            <v>17.968216527206398</v>
          </cell>
          <cell r="N27">
            <v>19.021306610380798</v>
          </cell>
          <cell r="O27">
            <v>22.999147788390406</v>
          </cell>
          <cell r="P27">
            <v>18.790545341632001</v>
          </cell>
          <cell r="Q27">
            <v>21.439862059882667</v>
          </cell>
          <cell r="AD27">
            <v>14.180192399999999</v>
          </cell>
          <cell r="AE27">
            <v>15.746951000000001</v>
          </cell>
          <cell r="AH27">
            <v>14.801641384319998</v>
          </cell>
          <cell r="AI27">
            <v>17.087105591359997</v>
          </cell>
        </row>
        <row r="28">
          <cell r="A28">
            <v>25</v>
          </cell>
          <cell r="F28">
            <v>14.194118399999999</v>
          </cell>
          <cell r="G28">
            <v>15.8532264</v>
          </cell>
          <cell r="L28">
            <v>12.933717962879998</v>
          </cell>
          <cell r="M28">
            <v>17.765168432639999</v>
          </cell>
          <cell r="N28">
            <v>19.28395389888</v>
          </cell>
          <cell r="O28">
            <v>22.845287087040003</v>
          </cell>
          <cell r="P28">
            <v>19.092055964000004</v>
          </cell>
          <cell r="Q28">
            <v>21.339919603600002</v>
          </cell>
          <cell r="AD28">
            <v>14.247459600000001</v>
          </cell>
          <cell r="AE28">
            <v>15.685626000000003</v>
          </cell>
          <cell r="AH28">
            <v>15.046024790399999</v>
          </cell>
          <cell r="AI28">
            <v>17.000574691200001</v>
          </cell>
        </row>
        <row r="29">
          <cell r="A29">
            <v>26</v>
          </cell>
          <cell r="F29">
            <v>14.245408320000001</v>
          </cell>
          <cell r="G29">
            <v>15.79040089846154</v>
          </cell>
          <cell r="L29">
            <v>13.017125562547198</v>
          </cell>
          <cell r="M29">
            <v>17.580947406873598</v>
          </cell>
          <cell r="N29">
            <v>19.546601187379203</v>
          </cell>
          <cell r="O29">
            <v>22.713363643043447</v>
          </cell>
          <cell r="P29">
            <v>19.393566586367999</v>
          </cell>
          <cell r="Q29">
            <v>21.259261590968613</v>
          </cell>
          <cell r="AD29">
            <v>14.314726800000001</v>
          </cell>
          <cell r="AE29">
            <v>15.63160550769231</v>
          </cell>
        </row>
        <row r="30">
          <cell r="A30">
            <v>27</v>
          </cell>
          <cell r="F30">
            <v>14.296698240000001</v>
          </cell>
          <cell r="G30">
            <v>15.734128764444446</v>
          </cell>
          <cell r="L30">
            <v>13.100533162214401</v>
          </cell>
          <cell r="M30">
            <v>17.413461553373864</v>
          </cell>
          <cell r="N30">
            <v>19.809248475878402</v>
          </cell>
          <cell r="O30">
            <v>22.600939983361425</v>
          </cell>
          <cell r="P30">
            <v>19.695077208736002</v>
          </cell>
          <cell r="Q30">
            <v>21.195745306027263</v>
          </cell>
          <cell r="AD30">
            <v>14.381994000000001</v>
          </cell>
          <cell r="AE30">
            <v>15.584077911111114</v>
          </cell>
        </row>
        <row r="31">
          <cell r="A31">
            <v>28</v>
          </cell>
          <cell r="F31">
            <v>14.34798816</v>
          </cell>
          <cell r="G31">
            <v>15.68370785142857</v>
          </cell>
          <cell r="L31">
            <v>13.183940761881599</v>
          </cell>
          <cell r="M31">
            <v>17.260917817969368</v>
          </cell>
          <cell r="N31">
            <v>20.071895764377601</v>
          </cell>
          <cell r="O31">
            <v>22.505926845388803</v>
          </cell>
          <cell r="P31">
            <v>19.996587831104002</v>
          </cell>
          <cell r="Q31">
            <v>21.147534135094855</v>
          </cell>
          <cell r="AD31">
            <v>14.4492612</v>
          </cell>
          <cell r="AE31">
            <v>15.542347542857142</v>
          </cell>
        </row>
        <row r="32">
          <cell r="A32">
            <v>29</v>
          </cell>
          <cell r="F32">
            <v>14.39927808</v>
          </cell>
          <cell r="G32">
            <v>15.638532860689656</v>
          </cell>
          <cell r="L32">
            <v>13.267348361548798</v>
          </cell>
          <cell r="M32">
            <v>17.121770464305435</v>
          </cell>
          <cell r="N32">
            <v>25.084671131520004</v>
          </cell>
          <cell r="O32">
            <v>22.426523140672884</v>
          </cell>
          <cell r="P32">
            <v>20.298098453472001</v>
          </cell>
          <cell r="Q32">
            <v>21.11304479051531</v>
          </cell>
          <cell r="AD32">
            <v>14.5165284</v>
          </cell>
          <cell r="AE32">
            <v>15.505814689655173</v>
          </cell>
        </row>
        <row r="33">
          <cell r="A33">
            <v>30</v>
          </cell>
          <cell r="F33">
            <v>14.450568000000001</v>
          </cell>
          <cell r="G33">
            <v>15.598079200000001</v>
          </cell>
          <cell r="L33">
            <v>13.350755961215999</v>
          </cell>
          <cell r="M33">
            <v>16.994679854207995</v>
          </cell>
          <cell r="N33">
            <v>26.338579238400005</v>
          </cell>
          <cell r="O33">
            <v>22.361167925888005</v>
          </cell>
          <cell r="P33">
            <v>20.59960907584</v>
          </cell>
          <cell r="Q33">
            <v>21.090905089653333</v>
          </cell>
          <cell r="AD33">
            <v>14.5837956</v>
          </cell>
          <cell r="AE33">
            <v>15.473959600000001</v>
          </cell>
        </row>
        <row r="34">
          <cell r="A34">
            <v>31</v>
          </cell>
          <cell r="F34">
            <v>14.501857920000003</v>
          </cell>
          <cell r="G34">
            <v>15.561889966451611</v>
          </cell>
          <cell r="L34">
            <v>13.434163560883199</v>
          </cell>
          <cell r="M34">
            <v>16.878479206041597</v>
          </cell>
          <cell r="N34">
            <v>27.592487345280006</v>
          </cell>
          <cell r="O34">
            <v>22.308501669750505</v>
          </cell>
          <cell r="P34">
            <v>20.901119698208003</v>
          </cell>
          <cell r="Q34">
            <v>21.079919905697551</v>
          </cell>
        </row>
        <row r="35">
          <cell r="A35">
            <v>32</v>
          </cell>
          <cell r="F35">
            <v>14.553147840000001</v>
          </cell>
          <cell r="G35">
            <v>15.52956537</v>
          </cell>
          <cell r="L35">
            <v>13.517571160550398</v>
          </cell>
          <cell r="M35">
            <v>16.772147585875196</v>
          </cell>
          <cell r="N35">
            <v>28.846395452160007</v>
          </cell>
          <cell r="O35">
            <v>22.267334782387202</v>
          </cell>
          <cell r="P35">
            <v>21.202630320576002</v>
          </cell>
          <cell r="Q35">
            <v>21.079043502688002</v>
          </cell>
        </row>
        <row r="36">
          <cell r="A36">
            <v>33</v>
          </cell>
          <cell r="F36">
            <v>14.60443776</v>
          </cell>
          <cell r="G36">
            <v>15.50075408</v>
          </cell>
          <cell r="L36">
            <v>13.600978760217599</v>
          </cell>
          <cell r="M36">
            <v>16.674787809345162</v>
          </cell>
          <cell r="N36">
            <v>30.10030355904</v>
          </cell>
          <cell r="O36">
            <v>22.236621866636799</v>
          </cell>
          <cell r="P36">
            <v>29.495262987840007</v>
          </cell>
          <cell r="Q36">
            <v>21.087356900538666</v>
          </cell>
        </row>
        <row r="37">
          <cell r="A37">
            <v>34</v>
          </cell>
          <cell r="F37">
            <v>14.65572768</v>
          </cell>
          <cell r="G37">
            <v>15.475146098823533</v>
          </cell>
          <cell r="L37">
            <v>13.684386359884797</v>
          </cell>
          <cell r="M37">
            <v>16.585608243189455</v>
          </cell>
          <cell r="P37">
            <v>31.233241784320004</v>
          </cell>
          <cell r="Q37">
            <v>21.104049234467766</v>
          </cell>
        </row>
        <row r="38">
          <cell r="A38">
            <v>35</v>
          </cell>
          <cell r="D38">
            <v>19.63580208099</v>
          </cell>
          <cell r="E38">
            <v>24.003558817352143</v>
          </cell>
          <cell r="F38">
            <v>14.707017600000002</v>
          </cell>
          <cell r="G38">
            <v>15.452466857142859</v>
          </cell>
          <cell r="H38">
            <v>17.101838438999998</v>
          </cell>
          <cell r="I38">
            <v>23.778442999499998</v>
          </cell>
          <cell r="L38">
            <v>13.767793959551998</v>
          </cell>
          <cell r="M38">
            <v>16.503907726518854</v>
          </cell>
          <cell r="P38">
            <v>32.971220580800008</v>
          </cell>
          <cell r="Q38">
            <v>21.128402309954286</v>
          </cell>
        </row>
        <row r="39">
          <cell r="A39">
            <v>36</v>
          </cell>
          <cell r="D39">
            <v>19.746735330503999</v>
          </cell>
          <cell r="E39">
            <v>23.883772980918664</v>
          </cell>
          <cell r="F39">
            <v>14.758307520000001</v>
          </cell>
          <cell r="G39">
            <v>15.432472293333335</v>
          </cell>
          <cell r="H39">
            <v>17.1457360984</v>
          </cell>
          <cell r="I39">
            <v>23.59359145142222</v>
          </cell>
          <cell r="L39">
            <v>13.8512015592192</v>
          </cell>
          <cell r="M39">
            <v>16.429063005209599</v>
          </cell>
          <cell r="P39">
            <v>34.709199377280008</v>
          </cell>
          <cell r="Q39">
            <v>21.159777731868445</v>
          </cell>
        </row>
        <row r="40">
          <cell r="A40">
            <v>37</v>
          </cell>
          <cell r="D40">
            <v>19.857668580018</v>
          </cell>
          <cell r="E40">
            <v>23.773460250495486</v>
          </cell>
          <cell r="F40">
            <v>14.809597439999999</v>
          </cell>
          <cell r="G40">
            <v>15.414944730810811</v>
          </cell>
          <cell r="H40">
            <v>17.189633757799999</v>
          </cell>
          <cell r="I40">
            <v>23.419918302143241</v>
          </cell>
          <cell r="L40">
            <v>13.934609158886399</v>
          </cell>
          <cell r="M40">
            <v>16.360518203962116</v>
          </cell>
          <cell r="P40">
            <v>36.447178173760001</v>
          </cell>
          <cell r="Q40">
            <v>21.197606120770164</v>
          </cell>
        </row>
        <row r="41">
          <cell r="A41">
            <v>38</v>
          </cell>
          <cell r="D41">
            <v>19.968601829532002</v>
          </cell>
          <cell r="E41">
            <v>23.671872749292316</v>
          </cell>
          <cell r="F41">
            <v>14.860887360000001</v>
          </cell>
          <cell r="G41">
            <v>15.399689406315792</v>
          </cell>
          <cell r="H41">
            <v>17.233531417199998</v>
          </cell>
          <cell r="I41">
            <v>23.256541046494736</v>
          </cell>
          <cell r="L41">
            <v>14.0180167585536</v>
          </cell>
          <cell r="M41">
            <v>16.297775960666272</v>
          </cell>
          <cell r="P41">
            <v>38.185156970240008</v>
          </cell>
          <cell r="Q41">
            <v>21.241378031897266</v>
          </cell>
        </row>
        <row r="42">
          <cell r="A42">
            <v>39</v>
          </cell>
          <cell r="D42">
            <v>20.079535079046</v>
          </cell>
          <cell r="E42">
            <v>23.578339305830688</v>
          </cell>
          <cell r="F42">
            <v>14.912177280000002</v>
          </cell>
          <cell r="G42">
            <v>15.386531532307691</v>
          </cell>
          <cell r="H42">
            <v>17.277429076600001</v>
          </cell>
          <cell r="I42">
            <v>23.102667692658972</v>
          </cell>
          <cell r="L42">
            <v>14.101424358220799</v>
          </cell>
          <cell r="M42">
            <v>16.240389924710396</v>
          </cell>
        </row>
        <row r="43">
          <cell r="A43">
            <v>40</v>
          </cell>
          <cell r="D43">
            <v>20.190468328560002</v>
          </cell>
          <cell r="E43">
            <v>23.492255865779999</v>
          </cell>
          <cell r="F43">
            <v>14.9634672</v>
          </cell>
          <cell r="G43">
            <v>15.375313800000001</v>
          </cell>
          <cell r="H43">
            <v>17.321326736</v>
          </cell>
          <cell r="I43">
            <v>22.957585447999996</v>
          </cell>
          <cell r="L43">
            <v>14.184831957887999</v>
          </cell>
          <cell r="M43">
            <v>16.187958380544</v>
          </cell>
        </row>
        <row r="44">
          <cell r="A44">
            <v>41</v>
          </cell>
          <cell r="D44">
            <v>20.301401578074</v>
          </cell>
          <cell r="E44">
            <v>23.413077306939442</v>
          </cell>
          <cell r="F44">
            <v>15.014757119999999</v>
          </cell>
          <cell r="G44">
            <v>15.365894247804878</v>
          </cell>
          <cell r="H44">
            <v>17.365224395399999</v>
          </cell>
          <cell r="I44">
            <v>22.82065106062683</v>
          </cell>
          <cell r="L44">
            <v>14.268239557555198</v>
          </cell>
          <cell r="M44">
            <v>16.1401188043776</v>
          </cell>
        </row>
        <row r="45">
          <cell r="A45">
            <v>42</v>
          </cell>
          <cell r="D45">
            <v>20.412334827588001</v>
          </cell>
          <cell r="E45">
            <v>23.340310423508289</v>
          </cell>
          <cell r="F45">
            <v>15.066047040000001</v>
          </cell>
          <cell r="G45">
            <v>15.358144434285716</v>
          </cell>
          <cell r="H45">
            <v>17.409122054800001</v>
          </cell>
          <cell r="I45">
            <v>22.691282540733329</v>
          </cell>
          <cell r="L45">
            <v>14.351647157222398</v>
          </cell>
          <cell r="M45">
            <v>16.096543198496914</v>
          </cell>
        </row>
        <row r="46">
          <cell r="A46">
            <v>43</v>
          </cell>
          <cell r="D46">
            <v>20.523268077101999</v>
          </cell>
          <cell r="E46">
            <v>23.273507889295185</v>
          </cell>
          <cell r="F46">
            <v>15.117336960000001</v>
          </cell>
          <cell r="G46">
            <v>15.351947866046512</v>
          </cell>
          <cell r="H46">
            <v>17.4530197142</v>
          </cell>
          <cell r="I46">
            <v>22.568952037099997</v>
          </cell>
          <cell r="L46">
            <v>14.435054756889597</v>
          </cell>
          <cell r="M46">
            <v>16.056934076602939</v>
          </cell>
        </row>
        <row r="47">
          <cell r="A47">
            <v>44</v>
          </cell>
          <cell r="D47">
            <v>20.634201326616001</v>
          </cell>
          <cell r="E47">
            <v>23.212263044126185</v>
          </cell>
          <cell r="F47">
            <v>15.168626880000001</v>
          </cell>
          <cell r="G47">
            <v>15.34719864</v>
          </cell>
          <cell r="H47">
            <v>17.496917373599999</v>
          </cell>
          <cell r="I47">
            <v>22.453179684981819</v>
          </cell>
          <cell r="L47">
            <v>14.5184623565568</v>
          </cell>
          <cell r="M47">
            <v>16.021020996605671</v>
          </cell>
        </row>
        <row r="48">
          <cell r="A48">
            <v>45</v>
          </cell>
          <cell r="D48">
            <v>20.745134576129999</v>
          </cell>
          <cell r="E48">
            <v>23.156205375398333</v>
          </cell>
          <cell r="F48">
            <v>15.2199168</v>
          </cell>
          <cell r="G48">
            <v>15.343800266666669</v>
          </cell>
          <cell r="H48">
            <v>17.540815032999998</v>
          </cell>
          <cell r="I48">
            <v>22.343528274277777</v>
          </cell>
          <cell r="L48">
            <v>14.601869956224</v>
          </cell>
          <cell r="M48">
            <v>15.988557555711999</v>
          </cell>
        </row>
        <row r="49">
          <cell r="A49">
            <v>46</v>
          </cell>
          <cell r="D49">
            <v>20.856067825644004</v>
          </cell>
          <cell r="E49">
            <v>23.104996588995913</v>
          </cell>
          <cell r="F49">
            <v>15.27120672</v>
          </cell>
          <cell r="G49">
            <v>15.34166464695652</v>
          </cell>
          <cell r="H49">
            <v>17.5847126924</v>
          </cell>
          <cell r="I49">
            <v>22.23959861315652</v>
          </cell>
          <cell r="L49">
            <v>14.685277555891199</v>
          </cell>
          <cell r="M49">
            <v>15.959318777458641</v>
          </cell>
        </row>
        <row r="50">
          <cell r="A50">
            <v>47</v>
          </cell>
          <cell r="D50">
            <v>20.967001075158002</v>
          </cell>
          <cell r="E50">
            <v>23.058327181791768</v>
          </cell>
          <cell r="F50">
            <v>15.322496640000002</v>
          </cell>
          <cell r="G50">
            <v>15.340711179574466</v>
          </cell>
          <cell r="H50">
            <v>17.628610351799999</v>
          </cell>
          <cell r="I50">
            <v>22.141025483559577</v>
          </cell>
          <cell r="L50">
            <v>14.7686851555584</v>
          </cell>
          <cell r="M50">
            <v>15.93309883231537</v>
          </cell>
        </row>
        <row r="51">
          <cell r="A51">
            <v>48</v>
          </cell>
          <cell r="D51">
            <v>21.077934324672</v>
          </cell>
          <cell r="E51">
            <v>23.015913442585997</v>
          </cell>
          <cell r="F51">
            <v>15.373786560000001</v>
          </cell>
          <cell r="G51">
            <v>15.340865980000002</v>
          </cell>
          <cell r="H51">
            <v>17.672508011199998</v>
          </cell>
          <cell r="I51">
            <v>22.047474102266666</v>
          </cell>
          <cell r="L51">
            <v>14.852092755225598</v>
          </cell>
          <cell r="M51">
            <v>15.9097090432128</v>
          </cell>
        </row>
        <row r="52">
          <cell r="A52">
            <v>49</v>
          </cell>
          <cell r="D52">
            <v>21.188867574185998</v>
          </cell>
          <cell r="E52">
            <v>22.977494820276675</v>
          </cell>
          <cell r="F52">
            <v>15.42507648</v>
          </cell>
          <cell r="G52">
            <v>15.342061195102044</v>
          </cell>
          <cell r="H52">
            <v>17.716405670600004</v>
          </cell>
          <cell r="I52">
            <v>21.958637015299999</v>
          </cell>
          <cell r="L52">
            <v>14.935500354892799</v>
          </cell>
          <cell r="M52">
            <v>15.888976135291301</v>
          </cell>
        </row>
        <row r="53">
          <cell r="A53">
            <v>50</v>
          </cell>
          <cell r="D53">
            <v>21.2998008237</v>
          </cell>
          <cell r="E53">
            <v>22.94283160785</v>
          </cell>
          <cell r="F53">
            <v>15.476366400000002</v>
          </cell>
          <cell r="G53">
            <v>15.344234399999999</v>
          </cell>
          <cell r="H53">
            <v>17.760303329999999</v>
          </cell>
          <cell r="I53">
            <v>21.874231364999996</v>
          </cell>
          <cell r="L53">
            <v>15.018907954559999</v>
          </cell>
          <cell r="M53">
            <v>15.870740695679999</v>
          </cell>
        </row>
        <row r="54">
          <cell r="A54">
            <v>51</v>
          </cell>
          <cell r="D54">
            <v>21.410734073213998</v>
          </cell>
          <cell r="E54">
            <v>22.911702898842297</v>
          </cell>
          <cell r="F54">
            <v>15.527656320000002</v>
          </cell>
          <cell r="G54">
            <v>15.347328065882355</v>
          </cell>
          <cell r="H54">
            <v>17.804200989399998</v>
          </cell>
          <cell r="I54">
            <v>21.793996478621569</v>
          </cell>
        </row>
        <row r="55">
          <cell r="A55">
            <v>52</v>
          </cell>
          <cell r="D55">
            <v>21.521667322728</v>
          </cell>
          <cell r="E55">
            <v>22.883904779594769</v>
          </cell>
          <cell r="F55">
            <v>15.578946240000001</v>
          </cell>
          <cell r="G55">
            <v>15.35128908923077</v>
          </cell>
          <cell r="H55">
            <v>17.848098648800001</v>
          </cell>
          <cell r="I55">
            <v>21.717691735169232</v>
          </cell>
        </row>
        <row r="56">
          <cell r="A56">
            <v>53</v>
          </cell>
          <cell r="D56">
            <v>21.632600572242001</v>
          </cell>
          <cell r="E56">
            <v>22.859248726158736</v>
          </cell>
          <cell r="F56">
            <v>15.630236159999999</v>
          </cell>
          <cell r="G56">
            <v>15.356068374339625</v>
          </cell>
          <cell r="H56">
            <v>17.8919963082</v>
          </cell>
          <cell r="I56">
            <v>21.645094673722642</v>
          </cell>
        </row>
        <row r="57">
          <cell r="A57">
            <v>54</v>
          </cell>
          <cell r="D57">
            <v>21.743533821755999</v>
          </cell>
          <cell r="E57">
            <v>22.837560179322441</v>
          </cell>
          <cell r="F57">
            <v>15.681526080000001</v>
          </cell>
          <cell r="G57">
            <v>15.361620462222223</v>
          </cell>
          <cell r="H57">
            <v>17.935893967600002</v>
          </cell>
          <cell r="I57">
            <v>21.575999311948149</v>
          </cell>
        </row>
        <row r="58">
          <cell r="A58">
            <v>55</v>
          </cell>
          <cell r="D58">
            <v>21.854467071269998</v>
          </cell>
          <cell r="E58">
            <v>22.818677275089541</v>
          </cell>
          <cell r="F58">
            <v>15.732816000000001</v>
          </cell>
          <cell r="G58">
            <v>15.367903200000002</v>
          </cell>
          <cell r="H58">
            <v>17.979791626999997</v>
          </cell>
          <cell r="I58">
            <v>21.510214648045451</v>
          </cell>
        </row>
        <row r="59">
          <cell r="A59">
            <v>56</v>
          </cell>
          <cell r="D59">
            <v>21.965400320783999</v>
          </cell>
          <cell r="E59">
            <v>22.802449711177712</v>
          </cell>
          <cell r="H59">
            <v>18.0236892864</v>
          </cell>
          <cell r="I59">
            <v>21.447563323200001</v>
          </cell>
        </row>
        <row r="60">
          <cell r="A60">
            <v>57</v>
          </cell>
          <cell r="D60">
            <v>22.076333570298001</v>
          </cell>
          <cell r="E60">
            <v>22.788737732833209</v>
          </cell>
          <cell r="H60">
            <v>18.067586945799999</v>
          </cell>
          <cell r="I60">
            <v>21.387880424829824</v>
          </cell>
        </row>
        <row r="61">
          <cell r="A61">
            <v>58</v>
          </cell>
          <cell r="D61">
            <v>22.187266819811999</v>
          </cell>
          <cell r="E61">
            <v>22.77741122356117</v>
          </cell>
          <cell r="H61">
            <v>18.111484605199998</v>
          </cell>
          <cell r="I61">
            <v>21.331012413634479</v>
          </cell>
        </row>
        <row r="62">
          <cell r="A62">
            <v>59</v>
          </cell>
          <cell r="D62">
            <v>22.298200069325997</v>
          </cell>
          <cell r="E62">
            <v>22.768348888324013</v>
          </cell>
          <cell r="H62">
            <v>18.1553822646</v>
          </cell>
          <cell r="I62">
            <v>21.276816159757622</v>
          </cell>
        </row>
        <row r="63">
          <cell r="A63">
            <v>60</v>
          </cell>
          <cell r="D63">
            <v>22.409133318839999</v>
          </cell>
          <cell r="E63">
            <v>22.761437518420003</v>
          </cell>
          <cell r="H63">
            <v>18.199279923999999</v>
          </cell>
          <cell r="I63">
            <v>21.225158075333333</v>
          </cell>
        </row>
        <row r="64">
          <cell r="A64">
            <v>61</v>
          </cell>
          <cell r="D64">
            <v>22.520066568354</v>
          </cell>
          <cell r="E64">
            <v>22.756571328668802</v>
          </cell>
          <cell r="H64">
            <v>18.243177583399998</v>
          </cell>
          <cell r="I64">
            <v>21.175913332355734</v>
          </cell>
        </row>
        <row r="65">
          <cell r="A65">
            <v>62</v>
          </cell>
          <cell r="D65">
            <v>22.630999817867998</v>
          </cell>
          <cell r="E65">
            <v>22.753651358740449</v>
          </cell>
          <cell r="H65">
            <v>18.287075242799997</v>
          </cell>
          <cell r="I65">
            <v>21.128965156238706</v>
          </cell>
        </row>
        <row r="66">
          <cell r="A66">
            <v>63</v>
          </cell>
          <cell r="D66">
            <v>22.741933067382</v>
          </cell>
          <cell r="E66">
            <v>22.752584931500522</v>
          </cell>
          <cell r="H66">
            <v>18.330972902199999</v>
          </cell>
          <cell r="I66">
            <v>21.084204186655555</v>
          </cell>
        </row>
        <row r="67">
          <cell r="A67">
            <v>64</v>
          </cell>
          <cell r="D67">
            <v>22.852866316895998</v>
          </cell>
          <cell r="E67">
            <v>22.753285162135498</v>
          </cell>
          <cell r="H67">
            <v>18.374870561599998</v>
          </cell>
          <cell r="I67">
            <v>21.0415278983</v>
          </cell>
        </row>
        <row r="68">
          <cell r="A68">
            <v>65</v>
          </cell>
          <cell r="D68">
            <v>22.96379956641</v>
          </cell>
          <cell r="E68">
            <v>22.755670512589614</v>
          </cell>
          <cell r="H68">
            <v>18.418768220999997</v>
          </cell>
          <cell r="I68">
            <v>21.000840075115381</v>
          </cell>
        </row>
        <row r="69">
          <cell r="A69">
            <v>66</v>
          </cell>
          <cell r="D69">
            <v>23.074732815923998</v>
          </cell>
          <cell r="E69">
            <v>22.759664386507453</v>
          </cell>
          <cell r="H69">
            <v>18.462665880400003</v>
          </cell>
          <cell r="I69">
            <v>20.962050332321212</v>
          </cell>
        </row>
        <row r="70">
          <cell r="A70">
            <v>67</v>
          </cell>
          <cell r="D70">
            <v>23.185666065438003</v>
          </cell>
          <cell r="E70">
            <v>22.765194760450342</v>
          </cell>
          <cell r="H70">
            <v>18.506563539799998</v>
          </cell>
          <cell r="I70">
            <v>20.925073681243287</v>
          </cell>
        </row>
        <row r="71">
          <cell r="A71">
            <v>68</v>
          </cell>
          <cell r="D71">
            <v>23.296599314952001</v>
          </cell>
          <cell r="E71">
            <v>22.772193847652467</v>
          </cell>
          <cell r="H71">
            <v>18.550461199199997</v>
          </cell>
          <cell r="I71">
            <v>20.889830132541174</v>
          </cell>
        </row>
        <row r="72">
          <cell r="A72">
            <v>69</v>
          </cell>
          <cell r="D72">
            <v>23.407532564466003</v>
          </cell>
          <cell r="E72">
            <v>22.780597791015609</v>
          </cell>
          <cell r="H72">
            <v>18.5943588586</v>
          </cell>
          <cell r="I72">
            <v>20.856244333937681</v>
          </cell>
        </row>
        <row r="73">
          <cell r="A73">
            <v>70</v>
          </cell>
          <cell r="D73">
            <v>23.518465813980001</v>
          </cell>
          <cell r="E73">
            <v>22.790346382418566</v>
          </cell>
          <cell r="H73">
            <v>18.638256517999999</v>
          </cell>
          <cell r="I73">
            <v>20.824245239000003</v>
          </cell>
        </row>
        <row r="74">
          <cell r="A74">
            <v>71</v>
          </cell>
          <cell r="D74">
            <v>23.629399063494002</v>
          </cell>
          <cell r="E74">
            <v>22.801382805747</v>
          </cell>
          <cell r="H74">
            <v>18.682154177400001</v>
          </cell>
          <cell r="I74">
            <v>20.793765803911267</v>
          </cell>
        </row>
        <row r="75">
          <cell r="A75">
            <v>72</v>
          </cell>
          <cell r="D75">
            <v>23.740332313008004</v>
          </cell>
          <cell r="E75">
            <v>22.813653401337334</v>
          </cell>
          <cell r="H75">
            <v>18.7260518368</v>
          </cell>
          <cell r="I75">
            <v>20.764742709511111</v>
          </cell>
        </row>
        <row r="76">
          <cell r="A76">
            <v>73</v>
          </cell>
          <cell r="D76">
            <v>23.851265562522002</v>
          </cell>
          <cell r="E76">
            <v>22.827107449781543</v>
          </cell>
          <cell r="H76">
            <v>18.769949496199999</v>
          </cell>
          <cell r="I76">
            <v>20.737116106182189</v>
          </cell>
        </row>
        <row r="77">
          <cell r="A77">
            <v>74</v>
          </cell>
          <cell r="D77">
            <v>23.962198812035997</v>
          </cell>
          <cell r="E77">
            <v>22.841696973261243</v>
          </cell>
          <cell r="H77">
            <v>18.813847155599998</v>
          </cell>
          <cell r="I77">
            <v>20.710829379421622</v>
          </cell>
        </row>
        <row r="78">
          <cell r="A78">
            <v>75</v>
          </cell>
          <cell r="D78">
            <v>24.073132061549998</v>
          </cell>
          <cell r="E78">
            <v>22.857376552774994</v>
          </cell>
          <cell r="H78">
            <v>18.857744814999997</v>
          </cell>
          <cell r="I78">
            <v>20.685828934166668</v>
          </cell>
        </row>
        <row r="79">
          <cell r="A79">
            <v>76</v>
          </cell>
          <cell r="D79">
            <v>24.184065311064</v>
          </cell>
          <cell r="E79">
            <v>22.874103159795155</v>
          </cell>
          <cell r="H79">
            <v>18.901642474400003</v>
          </cell>
          <cell r="I79">
            <v>20.662063996147371</v>
          </cell>
        </row>
        <row r="80">
          <cell r="A80">
            <v>77</v>
          </cell>
          <cell r="D80">
            <v>24.294998560577998</v>
          </cell>
          <cell r="E80">
            <v>22.891836001042243</v>
          </cell>
          <cell r="H80">
            <v>18.945540133799998</v>
          </cell>
          <cell r="I80">
            <v>20.639486428718179</v>
          </cell>
        </row>
        <row r="81">
          <cell r="A81">
            <v>78</v>
          </cell>
          <cell r="D81">
            <v>24.405931810092</v>
          </cell>
          <cell r="E81">
            <v>22.910536375199847</v>
          </cell>
          <cell r="H81">
            <v>18.9894377932</v>
          </cell>
          <cell r="I81">
            <v>20.618050563779487</v>
          </cell>
        </row>
        <row r="82">
          <cell r="A82">
            <v>79</v>
          </cell>
          <cell r="D82">
            <v>24.516865059605998</v>
          </cell>
          <cell r="E82">
            <v>22.930167540511857</v>
          </cell>
          <cell r="H82">
            <v>19.033335452599999</v>
          </cell>
          <cell r="I82">
            <v>20.597713045540505</v>
          </cell>
        </row>
        <row r="83">
          <cell r="A83">
            <v>80</v>
          </cell>
          <cell r="D83">
            <v>24.627798309119999</v>
          </cell>
          <cell r="E83">
            <v>22.950694592309993</v>
          </cell>
          <cell r="H83">
            <v>19.077233111999998</v>
          </cell>
          <cell r="I83">
            <v>20.578432685999996</v>
          </cell>
          <cell r="T83">
            <v>18.985132756920002</v>
          </cell>
          <cell r="U83">
            <v>21.153250070472005</v>
          </cell>
          <cell r="V83">
            <v>19.111325971328004</v>
          </cell>
          <cell r="W83">
            <v>22.237323880864004</v>
          </cell>
        </row>
        <row r="84">
          <cell r="A84">
            <v>81</v>
          </cell>
          <cell r="H84">
            <v>19.121130771400001</v>
          </cell>
          <cell r="I84">
            <v>20.560170331132099</v>
          </cell>
          <cell r="T84">
            <v>19.013984117601602</v>
          </cell>
          <cell r="U84">
            <v>21.126661284876803</v>
          </cell>
          <cell r="V84">
            <v>19.133580686889601</v>
          </cell>
          <cell r="W84">
            <v>22.198868688867023</v>
          </cell>
        </row>
        <row r="85">
          <cell r="A85">
            <v>82</v>
          </cell>
          <cell r="H85">
            <v>19.165028430799996</v>
          </cell>
          <cell r="I85">
            <v>20.542888736863414</v>
          </cell>
          <cell r="T85">
            <v>19.042835478283202</v>
          </cell>
          <cell r="U85">
            <v>21.101072852109308</v>
          </cell>
          <cell r="V85">
            <v>19.155835402451203</v>
          </cell>
          <cell r="W85">
            <v>22.161622827352431</v>
          </cell>
        </row>
        <row r="86">
          <cell r="A86">
            <v>83</v>
          </cell>
          <cell r="H86">
            <v>19.208926090200002</v>
          </cell>
          <cell r="I86">
            <v>20.526552454015661</v>
          </cell>
          <cell r="T86">
            <v>19.071686838964801</v>
          </cell>
          <cell r="U86">
            <v>21.076448614838402</v>
          </cell>
          <cell r="V86">
            <v>19.178090118012801</v>
          </cell>
          <cell r="W86">
            <v>22.125542585579897</v>
          </cell>
        </row>
        <row r="87">
          <cell r="A87">
            <v>84</v>
          </cell>
          <cell r="H87">
            <v>19.252823749599997</v>
          </cell>
          <cell r="I87">
            <v>20.511127721466664</v>
          </cell>
          <cell r="T87">
            <v>19.100538199646405</v>
          </cell>
          <cell r="U87">
            <v>21.052754137510629</v>
          </cell>
          <cell r="V87">
            <v>19.200344833574402</v>
          </cell>
          <cell r="W87">
            <v>22.090586334272913</v>
          </cell>
        </row>
        <row r="88">
          <cell r="A88">
            <v>85</v>
          </cell>
          <cell r="H88">
            <v>19.296721408999996</v>
          </cell>
          <cell r="I88">
            <v>20.496582366852937</v>
          </cell>
          <cell r="T88">
            <v>19.129389560328001</v>
          </cell>
          <cell r="U88">
            <v>21.029956605069174</v>
          </cell>
          <cell r="V88">
            <v>19.222599549136</v>
          </cell>
          <cell r="W88">
            <v>22.056714403179765</v>
          </cell>
        </row>
        <row r="89">
          <cell r="A89">
            <v>86</v>
          </cell>
          <cell r="H89">
            <v>19.340619068400002</v>
          </cell>
          <cell r="I89">
            <v>20.482885714199995</v>
          </cell>
          <cell r="T89">
            <v>19.158240921009604</v>
          </cell>
          <cell r="U89">
            <v>21.008024728738938</v>
          </cell>
          <cell r="V89">
            <v>19.244854264697601</v>
          </cell>
          <cell r="W89">
            <v>22.023888967176706</v>
          </cell>
        </row>
        <row r="90">
          <cell r="A90">
            <v>87</v>
          </cell>
          <cell r="H90">
            <v>19.384516727799998</v>
          </cell>
          <cell r="I90">
            <v>20.470008497922986</v>
          </cell>
          <cell r="T90">
            <v>19.187092281691204</v>
          </cell>
          <cell r="U90">
            <v>20.986928658309189</v>
          </cell>
          <cell r="V90">
            <v>19.267108980259199</v>
          </cell>
          <cell r="W90">
            <v>21.992073940226156</v>
          </cell>
        </row>
        <row r="91">
          <cell r="A91">
            <v>88</v>
          </cell>
          <cell r="H91">
            <v>19.4284143872</v>
          </cell>
          <cell r="I91">
            <v>20.457922782690908</v>
          </cell>
          <cell r="T91">
            <v>19.2159436423728</v>
          </cell>
          <cell r="U91">
            <v>20.966639900396945</v>
          </cell>
          <cell r="V91">
            <v>19.289363695820803</v>
          </cell>
          <cell r="W91">
            <v>21.961234876564948</v>
          </cell>
        </row>
        <row r="92">
          <cell r="A92">
            <v>89</v>
          </cell>
          <cell r="H92">
            <v>19.472312046599999</v>
          </cell>
          <cell r="I92">
            <v>20.446601888693259</v>
          </cell>
          <cell r="T92">
            <v>19.244795003054403</v>
          </cell>
          <cell r="U92">
            <v>20.947131242220728</v>
          </cell>
          <cell r="V92">
            <v>19.311618411382401</v>
          </cell>
          <cell r="W92">
            <v>21.931338878554122</v>
          </cell>
        </row>
        <row r="93">
          <cell r="A93">
            <v>90</v>
          </cell>
          <cell r="H93">
            <v>19.516209706000001</v>
          </cell>
          <cell r="I93">
            <v>20.436020321888886</v>
          </cell>
          <cell r="T93">
            <v>19.273646363736002</v>
          </cell>
          <cell r="U93">
            <v>20.928376680456001</v>
          </cell>
          <cell r="V93">
            <v>19.333873126944003</v>
          </cell>
          <cell r="W93">
            <v>21.902354510672001</v>
          </cell>
        </row>
        <row r="94">
          <cell r="A94">
            <v>91</v>
          </cell>
          <cell r="H94">
            <v>19.560107365399997</v>
          </cell>
          <cell r="I94">
            <v>20.426153708853846</v>
          </cell>
          <cell r="T94">
            <v>19.302497724417606</v>
          </cell>
          <cell r="U94">
            <v>20.910351354781508</v>
          </cell>
          <cell r="V94">
            <v>19.356127842505604</v>
          </cell>
          <cell r="W94">
            <v>21.874251719178073</v>
          </cell>
        </row>
        <row r="95">
          <cell r="A95">
            <v>92</v>
          </cell>
          <cell r="H95">
            <v>19.604005024799999</v>
          </cell>
          <cell r="I95">
            <v>20.41697873587826</v>
          </cell>
          <cell r="T95">
            <v>19.331349085099198</v>
          </cell>
          <cell r="U95">
            <v>20.893031485759511</v>
          </cell>
          <cell r="V95">
            <v>19.378382558067198</v>
          </cell>
          <cell r="W95">
            <v>21.847001757016209</v>
          </cell>
        </row>
        <row r="96">
          <cell r="A96">
            <v>93</v>
          </cell>
          <cell r="H96">
            <v>19.647902684200002</v>
          </cell>
          <cell r="I96">
            <v>20.408473091992473</v>
          </cell>
          <cell r="T96">
            <v>19.360200445780801</v>
          </cell>
          <cell r="U96">
            <v>20.876394316723822</v>
          </cell>
          <cell r="V96">
            <v>19.400637273628799</v>
          </cell>
          <cell r="W96">
            <v>21.820577113562788</v>
          </cell>
        </row>
        <row r="97">
          <cell r="A97">
            <v>94</v>
          </cell>
          <cell r="H97">
            <v>19.691800343599997</v>
          </cell>
          <cell r="I97">
            <v>20.400615415629787</v>
          </cell>
          <cell r="T97">
            <v>19.389051806462401</v>
          </cell>
          <cell r="U97">
            <v>20.86041805937699</v>
          </cell>
          <cell r="V97">
            <v>19.422891989190401</v>
          </cell>
          <cell r="W97">
            <v>21.794951448859031</v>
          </cell>
        </row>
        <row r="98">
          <cell r="A98">
            <v>95</v>
          </cell>
          <cell r="H98">
            <v>19.735698003</v>
          </cell>
          <cell r="I98">
            <v>20.393385244657896</v>
          </cell>
          <cell r="T98">
            <v>19.417903167143997</v>
          </cell>
          <cell r="U98">
            <v>20.845081842823582</v>
          </cell>
          <cell r="V98">
            <v>19.445146704752005</v>
          </cell>
          <cell r="W98">
            <v>21.770099531997054</v>
          </cell>
        </row>
        <row r="99">
          <cell r="A99">
            <v>96</v>
          </cell>
          <cell r="H99">
            <v>19.779595662399998</v>
          </cell>
          <cell r="I99">
            <v>20.386762969533333</v>
          </cell>
          <cell r="T99">
            <v>19.4467545278256</v>
          </cell>
          <cell r="U99">
            <v>20.830365665788801</v>
          </cell>
          <cell r="V99">
            <v>19.4674014203136</v>
          </cell>
          <cell r="W99">
            <v>21.745997183356803</v>
          </cell>
        </row>
        <row r="100">
          <cell r="A100">
            <v>97</v>
          </cell>
          <cell r="H100">
            <v>19.823493321799997</v>
          </cell>
          <cell r="I100">
            <v>20.380729789353605</v>
          </cell>
          <cell r="T100">
            <v>19.4756058885072</v>
          </cell>
          <cell r="U100">
            <v>20.816250351792693</v>
          </cell>
          <cell r="V100">
            <v>19.489656135875201</v>
          </cell>
          <cell r="W100">
            <v>21.722621220415949</v>
          </cell>
        </row>
        <row r="101">
          <cell r="A101">
            <v>98</v>
          </cell>
          <cell r="H101">
            <v>19.8673909812</v>
          </cell>
          <cell r="I101">
            <v>20.3752676706</v>
          </cell>
          <cell r="T101">
            <v>19.5044572491888</v>
          </cell>
          <cell r="U101">
            <v>20.802717507068767</v>
          </cell>
          <cell r="V101">
            <v>19.511910851436802</v>
          </cell>
          <cell r="W101">
            <v>21.699949406877582</v>
          </cell>
        </row>
        <row r="102">
          <cell r="A102">
            <v>99</v>
          </cell>
          <cell r="H102">
            <v>19.911288640599999</v>
          </cell>
          <cell r="I102">
            <v>20.370359308380806</v>
          </cell>
          <cell r="T102">
            <v>19.533308609870399</v>
          </cell>
          <cell r="U102">
            <v>20.789749481033017</v>
          </cell>
          <cell r="V102">
            <v>19.5341655669984</v>
          </cell>
          <cell r="W102">
            <v>21.677960404881016</v>
          </cell>
        </row>
        <row r="103">
          <cell r="A103">
            <v>100</v>
          </cell>
          <cell r="H103">
            <v>19.955186300000001</v>
          </cell>
          <cell r="I103">
            <v>20.365988090000002</v>
          </cell>
          <cell r="T103">
            <v>19.562159970552003</v>
          </cell>
          <cell r="U103">
            <v>20.7773293291248</v>
          </cell>
          <cell r="V103">
            <v>19.556420282559998</v>
          </cell>
          <cell r="W103">
            <v>21.656633730080003</v>
          </cell>
        </row>
        <row r="104">
          <cell r="A104">
            <v>101</v>
          </cell>
          <cell r="H104">
            <v>19.999083959399997</v>
          </cell>
          <cell r="I104">
            <v>20.3621380606901</v>
          </cell>
          <cell r="T104">
            <v>19.591011331233602</v>
          </cell>
          <cell r="U104">
            <v>20.765440777855176</v>
          </cell>
          <cell r="V104">
            <v>19.578674998121599</v>
          </cell>
          <cell r="W104">
            <v>21.635949709389514</v>
          </cell>
        </row>
        <row r="105">
          <cell r="A105">
            <v>102</v>
          </cell>
          <cell r="H105">
            <v>20.042981618799995</v>
          </cell>
          <cell r="I105">
            <v>20.358793891360783</v>
          </cell>
          <cell r="T105">
            <v>19.619862691915198</v>
          </cell>
          <cell r="U105">
            <v>20.754068191911248</v>
          </cell>
          <cell r="V105">
            <v>19.600929713683204</v>
          </cell>
          <cell r="W105">
            <v>21.615889441218073</v>
          </cell>
        </row>
        <row r="106">
          <cell r="A106">
            <v>103</v>
          </cell>
          <cell r="H106">
            <v>20.086879278200001</v>
          </cell>
          <cell r="I106">
            <v>20.355940848226215</v>
          </cell>
          <cell r="T106">
            <v>19.648714052596802</v>
          </cell>
          <cell r="U106">
            <v>20.74319654317673</v>
          </cell>
          <cell r="V106">
            <v>19.623184429244802</v>
          </cell>
          <cell r="W106">
            <v>21.596434758016578</v>
          </cell>
        </row>
        <row r="107">
          <cell r="A107">
            <v>104</v>
          </cell>
          <cell r="H107">
            <v>20.130776937599997</v>
          </cell>
          <cell r="I107">
            <v>20.353564764184611</v>
          </cell>
          <cell r="T107">
            <v>19.677565413278401</v>
          </cell>
          <cell r="U107">
            <v>20.732811381539818</v>
          </cell>
          <cell r="V107">
            <v>19.645439144806403</v>
          </cell>
          <cell r="W107">
            <v>21.577568190987815</v>
          </cell>
        </row>
        <row r="108">
          <cell r="A108">
            <v>105</v>
          </cell>
          <cell r="T108">
            <v>19.706416773960001</v>
          </cell>
          <cell r="U108">
            <v>20.722898807369145</v>
          </cell>
          <cell r="V108">
            <v>19.667693860368001</v>
          </cell>
          <cell r="W108">
            <v>21.559272936812572</v>
          </cell>
        </row>
        <row r="109">
          <cell r="A109">
            <v>106</v>
          </cell>
          <cell r="T109">
            <v>19.735268134641601</v>
          </cell>
          <cell r="U109">
            <v>20.713445445547745</v>
          </cell>
          <cell r="V109">
            <v>19.689948575929602</v>
          </cell>
          <cell r="W109">
            <v>21.541532826259139</v>
          </cell>
        </row>
        <row r="110">
          <cell r="A110">
            <v>107</v>
          </cell>
          <cell r="T110">
            <v>19.764119495323204</v>
          </cell>
          <cell r="U110">
            <v>20.704438420963022</v>
          </cell>
          <cell r="V110">
            <v>19.7122032914912</v>
          </cell>
          <cell r="W110">
            <v>21.524332294553076</v>
          </cell>
        </row>
        <row r="111">
          <cell r="A111">
            <v>108</v>
          </cell>
          <cell r="T111">
            <v>19.7929708560048</v>
          </cell>
          <cell r="U111">
            <v>20.695865335358398</v>
          </cell>
          <cell r="V111">
            <v>19.734458007052801</v>
          </cell>
          <cell r="W111">
            <v>21.507656353393063</v>
          </cell>
        </row>
        <row r="112">
          <cell r="A112">
            <v>109</v>
          </cell>
          <cell r="T112">
            <v>19.8218222166864</v>
          </cell>
          <cell r="U112">
            <v>20.687714245459201</v>
          </cell>
          <cell r="V112">
            <v>19.756712722614399</v>
          </cell>
          <cell r="W112">
            <v>21.491490564507195</v>
          </cell>
        </row>
        <row r="113">
          <cell r="A113">
            <v>110</v>
          </cell>
          <cell r="T113">
            <v>19.850673577368003</v>
          </cell>
          <cell r="U113">
            <v>20.679973642291642</v>
          </cell>
          <cell r="V113">
            <v>19.778967438176004</v>
          </cell>
          <cell r="W113">
            <v>21.475821014651636</v>
          </cell>
        </row>
        <row r="114">
          <cell r="A114">
            <v>111</v>
          </cell>
          <cell r="T114">
            <v>19.879524938049602</v>
          </cell>
          <cell r="U114">
            <v>20.672632431619718</v>
          </cell>
          <cell r="V114">
            <v>19.801222153737601</v>
          </cell>
          <cell r="W114">
            <v>21.460634291960694</v>
          </cell>
        </row>
        <row r="115">
          <cell r="A115">
            <v>112</v>
          </cell>
          <cell r="T115">
            <v>19.908376298731202</v>
          </cell>
          <cell r="U115">
            <v>20.665679915430172</v>
          </cell>
          <cell r="V115">
            <v>19.823476869299203</v>
          </cell>
          <cell r="W115">
            <v>21.445917463563887</v>
          </cell>
        </row>
        <row r="116">
          <cell r="A116">
            <v>113</v>
          </cell>
          <cell r="T116">
            <v>19.937227659412802</v>
          </cell>
          <cell r="U116">
            <v>20.659105774400455</v>
          </cell>
          <cell r="V116">
            <v>19.8457315848608</v>
          </cell>
          <cell r="W116">
            <v>21.431658054391463</v>
          </cell>
        </row>
        <row r="117">
          <cell r="A117">
            <v>114</v>
          </cell>
          <cell r="T117">
            <v>19.966079020094405</v>
          </cell>
          <cell r="U117">
            <v>20.652900051289514</v>
          </cell>
          <cell r="V117">
            <v>19.867986300422398</v>
          </cell>
          <cell r="W117">
            <v>21.417844027095409</v>
          </cell>
        </row>
        <row r="118">
          <cell r="A118">
            <v>115</v>
          </cell>
          <cell r="T118">
            <v>19.994930380776001</v>
          </cell>
          <cell r="U118">
            <v>20.647053135195133</v>
          </cell>
          <cell r="V118">
            <v>19.890241015984</v>
          </cell>
          <cell r="W118">
            <v>21.404463763018086</v>
          </cell>
        </row>
        <row r="119">
          <cell r="A119">
            <v>116</v>
          </cell>
          <cell r="T119">
            <v>20.023781741457601</v>
          </cell>
          <cell r="U119">
            <v>20.641555746625489</v>
          </cell>
          <cell r="V119">
            <v>19.912495731545601</v>
          </cell>
          <cell r="W119">
            <v>21.391506044145217</v>
          </cell>
        </row>
        <row r="120">
          <cell r="A120">
            <v>117</v>
          </cell>
          <cell r="T120">
            <v>20.052633102139204</v>
          </cell>
          <cell r="U120">
            <v>20.636398923336372</v>
          </cell>
          <cell r="V120">
            <v>19.934750447107206</v>
          </cell>
          <cell r="W120">
            <v>21.378960035984374</v>
          </cell>
        </row>
        <row r="121">
          <cell r="A121">
            <v>118</v>
          </cell>
          <cell r="T121">
            <v>20.081484462820796</v>
          </cell>
          <cell r="U121">
            <v>20.631574006888439</v>
          </cell>
          <cell r="V121">
            <v>19.9570051626688</v>
          </cell>
          <cell r="W121">
            <v>21.36681527131406</v>
          </cell>
        </row>
        <row r="122">
          <cell r="A122">
            <v>119</v>
          </cell>
          <cell r="T122">
            <v>20.1103358235024</v>
          </cell>
          <cell r="U122">
            <v>20.627072629882324</v>
          </cell>
          <cell r="V122">
            <v>19.979259878230401</v>
          </cell>
          <cell r="W122">
            <v>21.355061634752179</v>
          </cell>
        </row>
        <row r="123">
          <cell r="A123">
            <v>120</v>
          </cell>
          <cell r="T123">
            <v>20.139187184183999</v>
          </cell>
          <cell r="U123">
            <v>20.622886703831998</v>
          </cell>
          <cell r="V123">
            <v>20.001514593792002</v>
          </cell>
          <cell r="W123">
            <v>21.343689348096003</v>
          </cell>
        </row>
        <row r="124">
          <cell r="A124">
            <v>121</v>
          </cell>
          <cell r="T124">
            <v>20.168038544865603</v>
          </cell>
          <cell r="U124">
            <v>20.619008407639377</v>
          </cell>
          <cell r="V124">
            <v>20.0237693093536</v>
          </cell>
          <cell r="W124">
            <v>21.332688956389198</v>
          </cell>
        </row>
        <row r="125">
          <cell r="A125">
            <v>122</v>
          </cell>
          <cell r="T125">
            <v>20.196889905547199</v>
          </cell>
          <cell r="U125">
            <v>20.615430176635829</v>
          </cell>
          <cell r="V125">
            <v>20.046024024915198</v>
          </cell>
          <cell r="W125">
            <v>21.322051314673995</v>
          </cell>
        </row>
        <row r="126">
          <cell r="A126">
            <v>123</v>
          </cell>
          <cell r="T126">
            <v>20.225741266228802</v>
          </cell>
          <cell r="U126">
            <v>20.612144692158207</v>
          </cell>
          <cell r="V126">
            <v>20.068278740476799</v>
          </cell>
          <cell r="W126">
            <v>21.31176757538962</v>
          </cell>
        </row>
        <row r="127">
          <cell r="A127">
            <v>124</v>
          </cell>
          <cell r="T127">
            <v>20.254592626910402</v>
          </cell>
          <cell r="U127">
            <v>20.609144871629265</v>
          </cell>
          <cell r="V127">
            <v>20.090533456038401</v>
          </cell>
          <cell r="W127">
            <v>21.30182917638049</v>
          </cell>
        </row>
        <row r="128">
          <cell r="A128">
            <v>125</v>
          </cell>
          <cell r="T128">
            <v>20.283443987592001</v>
          </cell>
          <cell r="U128">
            <v>20.606423859114237</v>
          </cell>
          <cell r="V128">
            <v>20.112788171600005</v>
          </cell>
          <cell r="W128">
            <v>21.292227829479998</v>
          </cell>
        </row>
        <row r="129">
          <cell r="A129">
            <v>126</v>
          </cell>
          <cell r="T129">
            <v>20.312295348273601</v>
          </cell>
          <cell r="U129">
            <v>20.603975016327087</v>
          </cell>
          <cell r="V129">
            <v>20.135042887161603</v>
          </cell>
          <cell r="W129">
            <v>21.282955509637944</v>
          </cell>
        </row>
        <row r="130">
          <cell r="A130">
            <v>127</v>
          </cell>
          <cell r="T130">
            <v>20.3411467089552</v>
          </cell>
          <cell r="U130">
            <v>20.601791914061636</v>
          </cell>
          <cell r="V130">
            <v>20.157297602723201</v>
          </cell>
          <cell r="W130">
            <v>21.274004444561601</v>
          </cell>
        </row>
        <row r="131">
          <cell r="A131">
            <v>128</v>
          </cell>
          <cell r="T131">
            <v>20.3699980696368</v>
          </cell>
          <cell r="U131">
            <v>20.599868324024399</v>
          </cell>
          <cell r="V131">
            <v>20.179552318284802</v>
          </cell>
          <cell r="W131">
            <v>21.265367104842401</v>
          </cell>
        </row>
        <row r="132">
          <cell r="A132">
            <v>129</v>
          </cell>
          <cell r="T132">
            <v>20.3988494303184</v>
          </cell>
          <cell r="U132">
            <v>20.598198211047293</v>
          </cell>
          <cell r="V132">
            <v>20.2018070338464</v>
          </cell>
          <cell r="W132">
            <v>21.257036194541804</v>
          </cell>
        </row>
        <row r="133">
          <cell r="A133">
            <v>130</v>
          </cell>
          <cell r="T133">
            <v>20.427700791000003</v>
          </cell>
          <cell r="U133">
            <v>20.596775725659693</v>
          </cell>
          <cell r="V133">
            <v>20.224061749408001</v>
          </cell>
          <cell r="W133">
            <v>21.249004642211691</v>
          </cell>
        </row>
        <row r="134">
          <cell r="A134">
            <v>131</v>
          </cell>
          <cell r="T134">
            <v>20.456552151681599</v>
          </cell>
          <cell r="U134">
            <v>20.595595197000769</v>
          </cell>
          <cell r="V134">
            <v>20.246316464969599</v>
          </cell>
          <cell r="W134">
            <v>21.241265592326027</v>
          </cell>
        </row>
        <row r="135">
          <cell r="A135">
            <v>132</v>
          </cell>
          <cell r="T135">
            <v>20.485403512363202</v>
          </cell>
          <cell r="U135">
            <v>20.594651126053964</v>
          </cell>
          <cell r="V135">
            <v>20.268571180531204</v>
          </cell>
          <cell r="W135">
            <v>21.233812397101964</v>
          </cell>
        </row>
        <row r="136">
          <cell r="A136">
            <v>133</v>
          </cell>
          <cell r="T136">
            <v>20.514254873044802</v>
          </cell>
          <cell r="U136">
            <v>20.593938179186672</v>
          </cell>
          <cell r="V136">
            <v>20.290825896092802</v>
          </cell>
          <cell r="W136">
            <v>21.226638608690006</v>
          </cell>
        </row>
        <row r="137">
          <cell r="A137">
            <v>134</v>
          </cell>
          <cell r="T137">
            <v>20.543106233726402</v>
          </cell>
          <cell r="U137">
            <v>20.593451181979201</v>
          </cell>
          <cell r="V137">
            <v>20.313080611654403</v>
          </cell>
          <cell r="W137">
            <v>21.219737971713773</v>
          </cell>
        </row>
        <row r="138">
          <cell r="A138">
            <v>135</v>
          </cell>
          <cell r="T138">
            <v>20.571957594408001</v>
          </cell>
          <cell r="U138">
            <v>20.593185113328001</v>
          </cell>
          <cell r="V138">
            <v>20.335335327216001</v>
          </cell>
          <cell r="W138">
            <v>21.213104416141338</v>
          </cell>
        </row>
        <row r="139">
          <cell r="A139">
            <v>136</v>
          </cell>
          <cell r="T139">
            <v>20.600808955089601</v>
          </cell>
          <cell r="U139">
            <v>20.593135099809036</v>
          </cell>
          <cell r="V139">
            <v>20.357590042777598</v>
          </cell>
          <cell r="W139">
            <v>21.206732050471157</v>
          </cell>
        </row>
        <row r="140">
          <cell r="A140">
            <v>137</v>
          </cell>
          <cell r="T140">
            <v>20.629660315771204</v>
          </cell>
          <cell r="U140">
            <v>20.593296410288023</v>
          </cell>
          <cell r="V140">
            <v>20.3798447583392</v>
          </cell>
          <cell r="W140">
            <v>21.200615155216319</v>
          </cell>
        </row>
        <row r="141">
          <cell r="A141">
            <v>138</v>
          </cell>
          <cell r="T141">
            <v>20.6585116764528</v>
          </cell>
          <cell r="U141">
            <v>20.593664450765008</v>
          </cell>
          <cell r="V141">
            <v>20.402099473900801</v>
          </cell>
          <cell r="W141">
            <v>21.194748176672142</v>
          </cell>
        </row>
        <row r="142">
          <cell r="A142">
            <v>139</v>
          </cell>
          <cell r="T142">
            <v>20.687363037134403</v>
          </cell>
          <cell r="U142">
            <v>20.594234759441473</v>
          </cell>
          <cell r="V142">
            <v>20.424354189462406</v>
          </cell>
          <cell r="W142">
            <v>21.189125720952781</v>
          </cell>
        </row>
        <row r="143">
          <cell r="A143">
            <v>140</v>
          </cell>
          <cell r="T143">
            <v>20.716214397816003</v>
          </cell>
          <cell r="U143">
            <v>20.595003001998858</v>
          </cell>
          <cell r="V143">
            <v>20.446608905024</v>
          </cell>
          <cell r="W143">
            <v>21.18374254828343</v>
          </cell>
        </row>
        <row r="144">
          <cell r="A144">
            <v>141</v>
          </cell>
          <cell r="T144">
            <v>20.745065758497599</v>
          </cell>
          <cell r="U144">
            <v>20.595964967077993</v>
          </cell>
          <cell r="V144">
            <v>20.468863620585601</v>
          </cell>
          <cell r="W144">
            <v>21.178593567535351</v>
          </cell>
        </row>
        <row r="145">
          <cell r="A145">
            <v>142</v>
          </cell>
          <cell r="T145">
            <v>20.773917119179202</v>
          </cell>
          <cell r="U145">
            <v>20.597116561949548</v>
          </cell>
          <cell r="V145">
            <v>20.491118336147203</v>
          </cell>
          <cell r="W145">
            <v>21.173673830991905</v>
          </cell>
        </row>
        <row r="146">
          <cell r="A146">
            <v>143</v>
          </cell>
          <cell r="T146">
            <v>20.802768479860802</v>
          </cell>
          <cell r="U146">
            <v>20.598453808366123</v>
          </cell>
          <cell r="V146">
            <v>20.5133730517088</v>
          </cell>
          <cell r="W146">
            <v>21.168978529334119</v>
          </cell>
        </row>
        <row r="147">
          <cell r="A147">
            <v>144</v>
          </cell>
          <cell r="T147">
            <v>20.831619840542405</v>
          </cell>
          <cell r="U147">
            <v>20.599972838587203</v>
          </cell>
          <cell r="V147">
            <v>20.535627767270398</v>
          </cell>
          <cell r="W147">
            <v>21.164502986835203</v>
          </cell>
        </row>
        <row r="148">
          <cell r="A148">
            <v>145</v>
          </cell>
          <cell r="T148">
            <v>20.860471201223998</v>
          </cell>
          <cell r="U148">
            <v>20.601669891568552</v>
          </cell>
          <cell r="V148">
            <v>20.557882482831999</v>
          </cell>
          <cell r="W148">
            <v>21.16024265675393</v>
          </cell>
        </row>
        <row r="149">
          <cell r="A149">
            <v>146</v>
          </cell>
          <cell r="T149">
            <v>20.889322561905601</v>
          </cell>
          <cell r="U149">
            <v>20.603541309308255</v>
          </cell>
          <cell r="V149">
            <v>20.580137198393601</v>
          </cell>
          <cell r="W149">
            <v>21.156193116917347</v>
          </cell>
        </row>
        <row r="150">
          <cell r="A150">
            <v>147</v>
          </cell>
          <cell r="T150">
            <v>20.918173922587201</v>
          </cell>
          <cell r="U150">
            <v>20.605583533341843</v>
          </cell>
          <cell r="V150">
            <v>20.602391913955206</v>
          </cell>
          <cell r="W150">
            <v>21.152350065483724</v>
          </cell>
        </row>
        <row r="151">
          <cell r="A151">
            <v>148</v>
          </cell>
          <cell r="T151">
            <v>20.947025283268797</v>
          </cell>
          <cell r="U151">
            <v>20.607793101379588</v>
          </cell>
          <cell r="V151">
            <v>20.6246466295168</v>
          </cell>
          <cell r="W151">
            <v>21.148709316877319</v>
          </cell>
        </row>
        <row r="152">
          <cell r="A152">
            <v>149</v>
          </cell>
          <cell r="T152">
            <v>20.9758766439504</v>
          </cell>
          <cell r="U152">
            <v>20.610166644079122</v>
          </cell>
          <cell r="V152">
            <v>20.646901345078401</v>
          </cell>
          <cell r="W152">
            <v>21.145266797886851</v>
          </cell>
        </row>
        <row r="153">
          <cell r="A153">
            <v>150</v>
          </cell>
          <cell r="R153">
            <v>10.862110305322998</v>
          </cell>
          <cell r="S153">
            <v>16.78247558507983</v>
          </cell>
          <cell r="T153">
            <v>21.004728004632</v>
          </cell>
          <cell r="U153">
            <v>20.612700881947202</v>
          </cell>
          <cell r="V153">
            <v>20.669156060640002</v>
          </cell>
          <cell r="W153">
            <v>21.142018543919995</v>
          </cell>
          <cell r="X153" t="e">
            <v>#REF!</v>
          </cell>
          <cell r="Y153" t="e">
            <v>#REF!</v>
          </cell>
          <cell r="Z153" t="e">
            <v>#REF!</v>
          </cell>
          <cell r="AA153" t="e">
            <v>#REF!</v>
          </cell>
          <cell r="AB153" t="e">
            <v>#REF!</v>
          </cell>
          <cell r="AC153" t="e">
            <v>#REF!</v>
          </cell>
        </row>
        <row r="154">
          <cell r="A154">
            <v>151</v>
          </cell>
          <cell r="R154">
            <v>10.866878503472019</v>
          </cell>
          <cell r="S154">
            <v>16.743283656730942</v>
          </cell>
          <cell r="X154" t="e">
            <v>#REF!</v>
          </cell>
          <cell r="Y154" t="e">
            <v>#REF!</v>
          </cell>
          <cell r="Z154" t="e">
            <v>#REF!</v>
          </cell>
          <cell r="AA154" t="e">
            <v>#REF!</v>
          </cell>
          <cell r="AB154" t="e">
            <v>#REF!</v>
          </cell>
          <cell r="AC154" t="e">
            <v>#REF!</v>
          </cell>
        </row>
        <row r="155">
          <cell r="A155">
            <v>152</v>
          </cell>
          <cell r="R155">
            <v>10.871646701621039</v>
          </cell>
          <cell r="S155">
            <v>16.704638781374467</v>
          </cell>
          <cell r="X155" t="e">
            <v>#REF!</v>
          </cell>
          <cell r="Y155" t="e">
            <v>#REF!</v>
          </cell>
          <cell r="Z155" t="e">
            <v>#REF!</v>
          </cell>
          <cell r="AA155" t="e">
            <v>#REF!</v>
          </cell>
          <cell r="AB155" t="e">
            <v>#REF!</v>
          </cell>
          <cell r="AC155" t="e">
            <v>#REF!</v>
          </cell>
        </row>
        <row r="156">
          <cell r="A156">
            <v>153</v>
          </cell>
          <cell r="R156">
            <v>10.876414899770058</v>
          </cell>
          <cell r="S156">
            <v>16.666530232481144</v>
          </cell>
          <cell r="X156" t="e">
            <v>#REF!</v>
          </cell>
          <cell r="Y156" t="e">
            <v>#REF!</v>
          </cell>
          <cell r="Z156" t="e">
            <v>#REF!</v>
          </cell>
          <cell r="AA156" t="e">
            <v>#REF!</v>
          </cell>
          <cell r="AB156" t="e">
            <v>#REF!</v>
          </cell>
          <cell r="AC156" t="e">
            <v>#REF!</v>
          </cell>
        </row>
        <row r="157">
          <cell r="A157">
            <v>154</v>
          </cell>
          <cell r="R157">
            <v>10.881183097919079</v>
          </cell>
          <cell r="S157">
            <v>16.628947562132851</v>
          </cell>
          <cell r="X157" t="e">
            <v>#REF!</v>
          </cell>
          <cell r="Y157" t="e">
            <v>#REF!</v>
          </cell>
          <cell r="Z157" t="e">
            <v>#REF!</v>
          </cell>
          <cell r="AA157" t="e">
            <v>#REF!</v>
          </cell>
          <cell r="AB157" t="e">
            <v>#REF!</v>
          </cell>
          <cell r="AC157" t="e">
            <v>#REF!</v>
          </cell>
        </row>
        <row r="158">
          <cell r="A158">
            <v>155</v>
          </cell>
          <cell r="R158">
            <v>10.885951296068098</v>
          </cell>
          <cell r="S158">
            <v>16.591880592035178</v>
          </cell>
          <cell r="X158" t="e">
            <v>#REF!</v>
          </cell>
          <cell r="Y158" t="e">
            <v>#REF!</v>
          </cell>
          <cell r="Z158" t="e">
            <v>#REF!</v>
          </cell>
          <cell r="AA158" t="e">
            <v>#REF!</v>
          </cell>
          <cell r="AB158" t="e">
            <v>#REF!</v>
          </cell>
          <cell r="AC158" t="e">
            <v>#REF!</v>
          </cell>
        </row>
        <row r="159">
          <cell r="A159">
            <v>156</v>
          </cell>
          <cell r="R159">
            <v>10.890719494217119</v>
          </cell>
          <cell r="S159">
            <v>16.555319404875611</v>
          </cell>
          <cell r="X159" t="e">
            <v>#REF!</v>
          </cell>
          <cell r="Y159" t="e">
            <v>#REF!</v>
          </cell>
          <cell r="Z159" t="e">
            <v>#REF!</v>
          </cell>
          <cell r="AA159" t="e">
            <v>#REF!</v>
          </cell>
          <cell r="AB159" t="e">
            <v>#REF!</v>
          </cell>
          <cell r="AC159" t="e">
            <v>#REF!</v>
          </cell>
        </row>
        <row r="160">
          <cell r="A160">
            <v>157</v>
          </cell>
          <cell r="R160">
            <v>10.895487692366139</v>
          </cell>
          <cell r="S160">
            <v>16.519254336012018</v>
          </cell>
          <cell r="X160" t="e">
            <v>#REF!</v>
          </cell>
          <cell r="Y160" t="e">
            <v>#REF!</v>
          </cell>
          <cell r="Z160" t="e">
            <v>#REF!</v>
          </cell>
          <cell r="AA160" t="e">
            <v>#REF!</v>
          </cell>
          <cell r="AB160" t="e">
            <v>#REF!</v>
          </cell>
          <cell r="AC160" t="e">
            <v>#REF!</v>
          </cell>
        </row>
        <row r="161">
          <cell r="A161">
            <v>158</v>
          </cell>
          <cell r="R161">
            <v>10.900255890515158</v>
          </cell>
          <cell r="S161">
            <v>16.483675965476756</v>
          </cell>
          <cell r="X161" t="e">
            <v>#REF!</v>
          </cell>
          <cell r="Y161" t="e">
            <v>#REF!</v>
          </cell>
          <cell r="Z161" t="e">
            <v>#REF!</v>
          </cell>
          <cell r="AA161" t="e">
            <v>#REF!</v>
          </cell>
          <cell r="AB161" t="e">
            <v>#REF!</v>
          </cell>
          <cell r="AC161" t="e">
            <v>#REF!</v>
          </cell>
        </row>
        <row r="162">
          <cell r="A162">
            <v>159</v>
          </cell>
          <cell r="R162">
            <v>10.905024088664179</v>
          </cell>
          <cell r="S162">
            <v>16.448575110282498</v>
          </cell>
          <cell r="X162" t="e">
            <v>#REF!</v>
          </cell>
          <cell r="Y162" t="e">
            <v>#REF!</v>
          </cell>
          <cell r="Z162" t="e">
            <v>#REF!</v>
          </cell>
          <cell r="AA162" t="e">
            <v>#REF!</v>
          </cell>
          <cell r="AB162" t="e">
            <v>#REF!</v>
          </cell>
          <cell r="AC162" t="e">
            <v>#REF!</v>
          </cell>
        </row>
        <row r="163">
          <cell r="A163">
            <v>160</v>
          </cell>
          <cell r="R163">
            <v>10.9097922868132</v>
          </cell>
          <cell r="S163">
            <v>16.413942817016597</v>
          </cell>
          <cell r="X163" t="e">
            <v>#REF!</v>
          </cell>
          <cell r="Y163" t="e">
            <v>#REF!</v>
          </cell>
          <cell r="Z163" t="e">
            <v>#REF!</v>
          </cell>
          <cell r="AA163" t="e">
            <v>#REF!</v>
          </cell>
          <cell r="AB163" t="e">
            <v>#REF!</v>
          </cell>
          <cell r="AC163" t="e">
            <v>#REF!</v>
          </cell>
        </row>
        <row r="164">
          <cell r="A164">
            <v>161</v>
          </cell>
          <cell r="R164">
            <v>10.914560484962218</v>
          </cell>
          <cell r="S164">
            <v>16.37977035471145</v>
          </cell>
          <cell r="X164" t="e">
            <v>#REF!</v>
          </cell>
          <cell r="Y164" t="e">
            <v>#REF!</v>
          </cell>
          <cell r="Z164" t="e">
            <v>#REF!</v>
          </cell>
          <cell r="AA164" t="e">
            <v>#REF!</v>
          </cell>
          <cell r="AB164" t="e">
            <v>#REF!</v>
          </cell>
          <cell r="AC164" t="e">
            <v>#REF!</v>
          </cell>
        </row>
        <row r="165">
          <cell r="A165">
            <v>162</v>
          </cell>
          <cell r="R165">
            <v>10.919328683111239</v>
          </cell>
          <cell r="S165">
            <v>16.34604920797889</v>
          </cell>
          <cell r="X165" t="e">
            <v>#REF!</v>
          </cell>
          <cell r="Y165" t="e">
            <v>#REF!</v>
          </cell>
          <cell r="Z165" t="e">
            <v>#REF!</v>
          </cell>
          <cell r="AA165" t="e">
            <v>#REF!</v>
          </cell>
          <cell r="AB165" t="e">
            <v>#REF!</v>
          </cell>
          <cell r="AC165" t="e">
            <v>#REF!</v>
          </cell>
        </row>
        <row r="166">
          <cell r="A166">
            <v>163</v>
          </cell>
          <cell r="R166">
            <v>10.924096881260258</v>
          </cell>
          <cell r="S166">
            <v>16.312771070397336</v>
          </cell>
          <cell r="X166" t="e">
            <v>#REF!</v>
          </cell>
          <cell r="Y166" t="e">
            <v>#REF!</v>
          </cell>
          <cell r="Z166" t="e">
            <v>#REF!</v>
          </cell>
          <cell r="AA166" t="e">
            <v>#REF!</v>
          </cell>
          <cell r="AB166" t="e">
            <v>#REF!</v>
          </cell>
          <cell r="AC166" t="e">
            <v>#REF!</v>
          </cell>
        </row>
        <row r="167">
          <cell r="A167">
            <v>164</v>
          </cell>
          <cell r="R167">
            <v>10.928865079409277</v>
          </cell>
          <cell r="S167">
            <v>16.279927838140861</v>
          </cell>
          <cell r="X167" t="e">
            <v>#REF!</v>
          </cell>
          <cell r="Y167" t="e">
            <v>#REF!</v>
          </cell>
          <cell r="Z167" t="e">
            <v>#REF!</v>
          </cell>
          <cell r="AA167" t="e">
            <v>#REF!</v>
          </cell>
          <cell r="AB167" t="e">
            <v>#REF!</v>
          </cell>
          <cell r="AC167" t="e">
            <v>#REF!</v>
          </cell>
        </row>
        <row r="168">
          <cell r="A168">
            <v>165</v>
          </cell>
          <cell r="R168">
            <v>10.933633277558299</v>
          </cell>
          <cell r="S168">
            <v>16.247511603839907</v>
          </cell>
          <cell r="X168" t="e">
            <v>#REF!</v>
          </cell>
          <cell r="Y168" t="e">
            <v>#REF!</v>
          </cell>
          <cell r="Z168" t="e">
            <v>#REF!</v>
          </cell>
          <cell r="AA168" t="e">
            <v>#REF!</v>
          </cell>
          <cell r="AB168" t="e">
            <v>#REF!</v>
          </cell>
          <cell r="AC168" t="e">
            <v>#REF!</v>
          </cell>
        </row>
        <row r="169">
          <cell r="A169">
            <v>166</v>
          </cell>
          <cell r="R169">
            <v>10.93840147570732</v>
          </cell>
          <cell r="S169">
            <v>16.215514650663959</v>
          </cell>
          <cell r="X169" t="e">
            <v>#REF!</v>
          </cell>
          <cell r="Y169" t="e">
            <v>#REF!</v>
          </cell>
          <cell r="Z169" t="e">
            <v>#REF!</v>
          </cell>
          <cell r="AA169" t="e">
            <v>#REF!</v>
          </cell>
          <cell r="AB169" t="e">
            <v>#REF!</v>
          </cell>
          <cell r="AC169" t="e">
            <v>#REF!</v>
          </cell>
        </row>
        <row r="170">
          <cell r="A170">
            <v>167</v>
          </cell>
          <cell r="R170">
            <v>10.943169673856339</v>
          </cell>
          <cell r="S170">
            <v>16.183929446616759</v>
          </cell>
          <cell r="X170" t="e">
            <v>#REF!</v>
          </cell>
          <cell r="Y170" t="e">
            <v>#REF!</v>
          </cell>
          <cell r="Z170" t="e">
            <v>#REF!</v>
          </cell>
          <cell r="AA170" t="e">
            <v>#REF!</v>
          </cell>
          <cell r="AB170" t="e">
            <v>#REF!</v>
          </cell>
          <cell r="AC170" t="e">
            <v>#REF!</v>
          </cell>
        </row>
        <row r="171">
          <cell r="A171">
            <v>168</v>
          </cell>
          <cell r="R171">
            <v>10.947937872005358</v>
          </cell>
          <cell r="S171">
            <v>16.152748639035298</v>
          </cell>
          <cell r="X171" t="e">
            <v>#REF!</v>
          </cell>
          <cell r="Y171" t="e">
            <v>#REF!</v>
          </cell>
          <cell r="Z171" t="e">
            <v>#REF!</v>
          </cell>
          <cell r="AA171" t="e">
            <v>#REF!</v>
          </cell>
          <cell r="AB171" t="e">
            <v>#REF!</v>
          </cell>
          <cell r="AC171" t="e">
            <v>#REF!</v>
          </cell>
        </row>
        <row r="172">
          <cell r="A172">
            <v>169</v>
          </cell>
          <cell r="R172">
            <v>10.952706070154379</v>
          </cell>
          <cell r="S172">
            <v>16.121965049284082</v>
          </cell>
          <cell r="X172" t="e">
            <v>#REF!</v>
          </cell>
          <cell r="Y172" t="e">
            <v>#REF!</v>
          </cell>
          <cell r="Z172" t="e">
            <v>#REF!</v>
          </cell>
          <cell r="AA172" t="e">
            <v>#REF!</v>
          </cell>
          <cell r="AB172" t="e">
            <v>#REF!</v>
          </cell>
          <cell r="AC172" t="e">
            <v>#REF!</v>
          </cell>
        </row>
        <row r="173">
          <cell r="A173">
            <v>170</v>
          </cell>
          <cell r="R173">
            <v>10.957474268303399</v>
          </cell>
          <cell r="S173">
            <v>16.091571667636696</v>
          </cell>
          <cell r="X173" t="e">
            <v>#REF!</v>
          </cell>
          <cell r="Y173" t="e">
            <v>#REF!</v>
          </cell>
          <cell r="Z173" t="e">
            <v>#REF!</v>
          </cell>
          <cell r="AA173" t="e">
            <v>#REF!</v>
          </cell>
          <cell r="AB173" t="e">
            <v>#REF!</v>
          </cell>
          <cell r="AC173" t="e">
            <v>#REF!</v>
          </cell>
        </row>
        <row r="174">
          <cell r="A174">
            <v>171</v>
          </cell>
          <cell r="R174">
            <v>10.96224246645242</v>
          </cell>
          <cell r="S174">
            <v>16.061561648336941</v>
          </cell>
          <cell r="X174" t="e">
            <v>#REF!</v>
          </cell>
          <cell r="Y174" t="e">
            <v>#REF!</v>
          </cell>
          <cell r="Z174" t="e">
            <v>#REF!</v>
          </cell>
          <cell r="AA174" t="e">
            <v>#REF!</v>
          </cell>
          <cell r="AB174" t="e">
            <v>#REF!</v>
          </cell>
          <cell r="AC174" t="e">
            <v>#REF!</v>
          </cell>
        </row>
        <row r="175">
          <cell r="A175">
            <v>172</v>
          </cell>
          <cell r="R175">
            <v>10.967010664601439</v>
          </cell>
          <cell r="S175">
            <v>16.031928304832228</v>
          </cell>
          <cell r="X175" t="e">
            <v>#REF!</v>
          </cell>
          <cell r="Y175" t="e">
            <v>#REF!</v>
          </cell>
          <cell r="Z175" t="e">
            <v>#REF!</v>
          </cell>
          <cell r="AA175" t="e">
            <v>#REF!</v>
          </cell>
          <cell r="AB175" t="e">
            <v>#REF!</v>
          </cell>
          <cell r="AC175" t="e">
            <v>#REF!</v>
          </cell>
        </row>
        <row r="176">
          <cell r="A176">
            <v>173</v>
          </cell>
          <cell r="R176">
            <v>10.971778862750458</v>
          </cell>
          <cell r="S176">
            <v>16.002665105172369</v>
          </cell>
          <cell r="X176" t="e">
            <v>#REF!</v>
          </cell>
          <cell r="Y176" t="e">
            <v>#REF!</v>
          </cell>
          <cell r="Z176" t="e">
            <v>#REF!</v>
          </cell>
          <cell r="AA176" t="e">
            <v>#REF!</v>
          </cell>
          <cell r="AB176" t="e">
            <v>#REF!</v>
          </cell>
          <cell r="AC176" t="e">
            <v>#REF!</v>
          </cell>
        </row>
        <row r="177">
          <cell r="A177">
            <v>174</v>
          </cell>
          <cell r="R177">
            <v>10.976547060899479</v>
          </cell>
          <cell r="S177">
            <v>15.973765667566921</v>
          </cell>
          <cell r="X177" t="e">
            <v>#REF!</v>
          </cell>
          <cell r="Y177" t="e">
            <v>#REF!</v>
          </cell>
          <cell r="Z177" t="e">
            <v>#REF!</v>
          </cell>
          <cell r="AA177" t="e">
            <v>#REF!</v>
          </cell>
          <cell r="AB177" t="e">
            <v>#REF!</v>
          </cell>
          <cell r="AC177" t="e">
            <v>#REF!</v>
          </cell>
        </row>
        <row r="178">
          <cell r="A178">
            <v>175</v>
          </cell>
          <cell r="R178">
            <v>10.981315259048499</v>
          </cell>
          <cell r="S178">
            <v>15.945223756094963</v>
          </cell>
          <cell r="X178" t="e">
            <v>#REF!</v>
          </cell>
          <cell r="Y178" t="e">
            <v>#REF!</v>
          </cell>
          <cell r="Z178" t="e">
            <v>#REF!</v>
          </cell>
          <cell r="AA178" t="e">
            <v>#REF!</v>
          </cell>
          <cell r="AB178" t="e">
            <v>#REF!</v>
          </cell>
          <cell r="AC178" t="e">
            <v>#REF!</v>
          </cell>
        </row>
        <row r="179">
          <cell r="A179">
            <v>176</v>
          </cell>
          <cell r="R179">
            <v>10.986083457197518</v>
          </cell>
          <cell r="S179">
            <v>15.91703327656103</v>
          </cell>
          <cell r="X179" t="e">
            <v>#REF!</v>
          </cell>
          <cell r="Y179" t="e">
            <v>#REF!</v>
          </cell>
          <cell r="Z179" t="e">
            <v>#REF!</v>
          </cell>
          <cell r="AA179" t="e">
            <v>#REF!</v>
          </cell>
          <cell r="AB179" t="e">
            <v>#REF!</v>
          </cell>
          <cell r="AC179" t="e">
            <v>#REF!</v>
          </cell>
        </row>
        <row r="180">
          <cell r="A180">
            <v>177</v>
          </cell>
          <cell r="R180">
            <v>10.990851655346539</v>
          </cell>
          <cell r="S180">
            <v>15.889188272491602</v>
          </cell>
          <cell r="X180" t="e">
            <v>#REF!</v>
          </cell>
          <cell r="Y180" t="e">
            <v>#REF!</v>
          </cell>
          <cell r="Z180" t="e">
            <v>#REF!</v>
          </cell>
          <cell r="AA180" t="e">
            <v>#REF!</v>
          </cell>
          <cell r="AB180" t="e">
            <v>#REF!</v>
          </cell>
          <cell r="AC180" t="e">
            <v>#REF!</v>
          </cell>
        </row>
        <row r="181">
          <cell r="A181">
            <v>178</v>
          </cell>
          <cell r="R181">
            <v>10.99561985349556</v>
          </cell>
          <cell r="S181">
            <v>15.861682921266487</v>
          </cell>
          <cell r="X181" t="e">
            <v>#REF!</v>
          </cell>
          <cell r="Y181" t="e">
            <v>#REF!</v>
          </cell>
          <cell r="Z181" t="e">
            <v>#REF!</v>
          </cell>
          <cell r="AA181" t="e">
            <v>#REF!</v>
          </cell>
          <cell r="AB181" t="e">
            <v>#REF!</v>
          </cell>
          <cell r="AC181" t="e">
            <v>#REF!</v>
          </cell>
        </row>
        <row r="182">
          <cell r="A182">
            <v>179</v>
          </cell>
          <cell r="R182">
            <v>11.000388051644579</v>
          </cell>
          <cell r="S182">
            <v>15.834511530379913</v>
          </cell>
          <cell r="X182" t="e">
            <v>#REF!</v>
          </cell>
          <cell r="Y182" t="e">
            <v>#REF!</v>
          </cell>
          <cell r="Z182" t="e">
            <v>#REF!</v>
          </cell>
          <cell r="AA182" t="e">
            <v>#REF!</v>
          </cell>
          <cell r="AB182" t="e">
            <v>#REF!</v>
          </cell>
          <cell r="AC182" t="e">
            <v>#REF!</v>
          </cell>
        </row>
        <row r="183">
          <cell r="A183">
            <v>180</v>
          </cell>
          <cell r="R183">
            <v>11.005156249793599</v>
          </cell>
          <cell r="S183">
            <v>15.807668533826243</v>
          </cell>
          <cell r="X183" t="e">
            <v>#REF!</v>
          </cell>
          <cell r="Y183" t="e">
            <v>#REF!</v>
          </cell>
          <cell r="Z183" t="e">
            <v>#REF!</v>
          </cell>
          <cell r="AA183" t="e">
            <v>#REF!</v>
          </cell>
          <cell r="AB183" t="e">
            <v>#REF!</v>
          </cell>
          <cell r="AC183" t="e">
            <v>#REF!</v>
          </cell>
        </row>
        <row r="184">
          <cell r="A184">
            <v>181</v>
          </cell>
          <cell r="R184">
            <v>11.009924447942618</v>
          </cell>
          <cell r="S184">
            <v>15.781148488605481</v>
          </cell>
          <cell r="X184" t="e">
            <v>#REF!</v>
          </cell>
          <cell r="Y184" t="e">
            <v>#REF!</v>
          </cell>
          <cell r="Z184" t="e">
            <v>#REF!</v>
          </cell>
          <cell r="AA184" t="e">
            <v>#REF!</v>
          </cell>
          <cell r="AB184" t="e">
            <v>#REF!</v>
          </cell>
          <cell r="AC184" t="e">
            <v>#REF!</v>
          </cell>
        </row>
        <row r="185">
          <cell r="A185">
            <v>182</v>
          </cell>
          <cell r="R185">
            <v>11.014692646091639</v>
          </cell>
          <cell r="S185">
            <v>15.754946071344007</v>
          </cell>
          <cell r="X185" t="e">
            <v>#REF!</v>
          </cell>
          <cell r="Y185" t="e">
            <v>#REF!</v>
          </cell>
          <cell r="Z185" t="e">
            <v>#REF!</v>
          </cell>
          <cell r="AA185" t="e">
            <v>#REF!</v>
          </cell>
          <cell r="AB185" t="e">
            <v>#REF!</v>
          </cell>
          <cell r="AC185" t="e">
            <v>#REF!</v>
          </cell>
        </row>
        <row r="186">
          <cell r="A186">
            <v>183</v>
          </cell>
          <cell r="R186">
            <v>11.01946084424066</v>
          </cell>
          <cell r="S186">
            <v>15.729056075026092</v>
          </cell>
          <cell r="X186" t="e">
            <v>#REF!</v>
          </cell>
          <cell r="Y186" t="e">
            <v>#REF!</v>
          </cell>
          <cell r="Z186" t="e">
            <v>#REF!</v>
          </cell>
          <cell r="AA186" t="e">
            <v>#REF!</v>
          </cell>
          <cell r="AB186" t="e">
            <v>#REF!</v>
          </cell>
          <cell r="AC186" t="e">
            <v>#REF!</v>
          </cell>
        </row>
        <row r="187">
          <cell r="A187">
            <v>184</v>
          </cell>
          <cell r="R187">
            <v>11.024229042389679</v>
          </cell>
          <cell r="S187">
            <v>15.703473405832014</v>
          </cell>
          <cell r="X187" t="e">
            <v>#REF!</v>
          </cell>
          <cell r="Y187" t="e">
            <v>#REF!</v>
          </cell>
          <cell r="Z187" t="e">
            <v>#REF!</v>
          </cell>
          <cell r="AA187" t="e">
            <v>#REF!</v>
          </cell>
          <cell r="AB187" t="e">
            <v>#REF!</v>
          </cell>
          <cell r="AC187" t="e">
            <v>#REF!</v>
          </cell>
        </row>
        <row r="188">
          <cell r="A188">
            <v>185</v>
          </cell>
          <cell r="R188">
            <v>11.028997240538699</v>
          </cell>
          <cell r="S188">
            <v>15.678193080078673</v>
          </cell>
          <cell r="X188" t="e">
            <v>#REF!</v>
          </cell>
          <cell r="Y188" t="e">
            <v>#REF!</v>
          </cell>
          <cell r="Z188" t="e">
            <v>#REF!</v>
          </cell>
          <cell r="AA188" t="e">
            <v>#REF!</v>
          </cell>
          <cell r="AB188" t="e">
            <v>#REF!</v>
          </cell>
          <cell r="AC188" t="e">
            <v>#REF!</v>
          </cell>
        </row>
        <row r="189">
          <cell r="A189">
            <v>186</v>
          </cell>
          <cell r="R189">
            <v>11.033765438687718</v>
          </cell>
          <cell r="S189">
            <v>15.653210221258968</v>
          </cell>
          <cell r="X189" t="e">
            <v>#REF!</v>
          </cell>
          <cell r="Y189" t="e">
            <v>#REF!</v>
          </cell>
          <cell r="Z189" t="e">
            <v>#REF!</v>
          </cell>
          <cell r="AA189" t="e">
            <v>#REF!</v>
          </cell>
          <cell r="AB189" t="e">
            <v>#REF!</v>
          </cell>
          <cell r="AC189" t="e">
            <v>#REF!</v>
          </cell>
        </row>
        <row r="190">
          <cell r="A190">
            <v>187</v>
          </cell>
          <cell r="R190">
            <v>11.038533636836737</v>
          </cell>
          <cell r="S190">
            <v>15.628520057176095</v>
          </cell>
          <cell r="X190" t="e">
            <v>#REF!</v>
          </cell>
          <cell r="Y190" t="e">
            <v>#REF!</v>
          </cell>
          <cell r="Z190" t="e">
            <v>#REF!</v>
          </cell>
          <cell r="AA190" t="e">
            <v>#REF!</v>
          </cell>
          <cell r="AB190" t="e">
            <v>#REF!</v>
          </cell>
          <cell r="AC190" t="e">
            <v>#REF!</v>
          </cell>
        </row>
        <row r="191">
          <cell r="A191">
            <v>188</v>
          </cell>
          <cell r="R191">
            <v>11.043301834985758</v>
          </cell>
          <cell r="S191">
            <v>15.604117917169368</v>
          </cell>
          <cell r="X191" t="e">
            <v>#REF!</v>
          </cell>
          <cell r="Y191" t="e">
            <v>#REF!</v>
          </cell>
          <cell r="Z191" t="e">
            <v>#REF!</v>
          </cell>
          <cell r="AA191" t="e">
            <v>#REF!</v>
          </cell>
          <cell r="AB191" t="e">
            <v>#REF!</v>
          </cell>
          <cell r="AC191" t="e">
            <v>#REF!</v>
          </cell>
        </row>
        <row r="192">
          <cell r="A192">
            <v>189</v>
          </cell>
          <cell r="R192">
            <v>11.048070033134779</v>
          </cell>
          <cell r="S192">
            <v>15.579999229428051</v>
          </cell>
          <cell r="X192" t="e">
            <v>#REF!</v>
          </cell>
          <cell r="Y192" t="e">
            <v>#REF!</v>
          </cell>
          <cell r="Z192" t="e">
            <v>#REF!</v>
          </cell>
          <cell r="AA192" t="e">
            <v>#REF!</v>
          </cell>
          <cell r="AB192" t="e">
            <v>#REF!</v>
          </cell>
          <cell r="AC192" t="e">
            <v>#REF!</v>
          </cell>
        </row>
        <row r="193">
          <cell r="A193">
            <v>190</v>
          </cell>
          <cell r="R193">
            <v>11.052838231283799</v>
          </cell>
          <cell r="S193">
            <v>15.556159518390057</v>
          </cell>
          <cell r="X193" t="e">
            <v>#REF!</v>
          </cell>
          <cell r="Y193" t="e">
            <v>#REF!</v>
          </cell>
          <cell r="Z193" t="e">
            <v>#REF!</v>
          </cell>
          <cell r="AA193" t="e">
            <v>#REF!</v>
          </cell>
          <cell r="AB193" t="e">
            <v>#REF!</v>
          </cell>
          <cell r="AC193" t="e">
            <v>#REF!</v>
          </cell>
        </row>
        <row r="194">
          <cell r="A194">
            <v>191</v>
          </cell>
          <cell r="R194">
            <v>11.057606429432818</v>
          </cell>
          <cell r="S194">
            <v>15.532594402222353</v>
          </cell>
          <cell r="X194" t="e">
            <v>#REF!</v>
          </cell>
          <cell r="Y194" t="e">
            <v>#REF!</v>
          </cell>
          <cell r="Z194" t="e">
            <v>#REF!</v>
          </cell>
          <cell r="AA194" t="e">
            <v>#REF!</v>
          </cell>
          <cell r="AB194" t="e">
            <v>#REF!</v>
          </cell>
          <cell r="AC194" t="e">
            <v>#REF!</v>
          </cell>
        </row>
        <row r="195">
          <cell r="A195">
            <v>192</v>
          </cell>
          <cell r="R195">
            <v>11.062374627581839</v>
          </cell>
          <cell r="S195">
            <v>15.509299590380087</v>
          </cell>
          <cell r="X195" t="e">
            <v>#REF!</v>
          </cell>
          <cell r="Y195" t="e">
            <v>#REF!</v>
          </cell>
          <cell r="Z195" t="e">
            <v>#REF!</v>
          </cell>
          <cell r="AA195" t="e">
            <v>#REF!</v>
          </cell>
          <cell r="AB195" t="e">
            <v>#REF!</v>
          </cell>
          <cell r="AC195" t="e">
            <v>#REF!</v>
          </cell>
        </row>
        <row r="196">
          <cell r="A196">
            <v>193</v>
          </cell>
          <cell r="R196">
            <v>11.067142825730858</v>
          </cell>
          <cell r="S196">
            <v>15.486270881241621</v>
          </cell>
          <cell r="X196" t="e">
            <v>#REF!</v>
          </cell>
          <cell r="Y196" t="e">
            <v>#REF!</v>
          </cell>
          <cell r="Z196" t="e">
            <v>#REF!</v>
          </cell>
          <cell r="AA196" t="e">
            <v>#REF!</v>
          </cell>
          <cell r="AB196" t="e">
            <v>#REF!</v>
          </cell>
          <cell r="AC196" t="e">
            <v>#REF!</v>
          </cell>
        </row>
        <row r="197">
          <cell r="A197">
            <v>194</v>
          </cell>
          <cell r="R197">
            <v>11.071911023879879</v>
          </cell>
          <cell r="S197">
            <v>15.463504159816692</v>
          </cell>
          <cell r="X197" t="e">
            <v>#REF!</v>
          </cell>
          <cell r="Y197" t="e">
            <v>#REF!</v>
          </cell>
          <cell r="Z197" t="e">
            <v>#REF!</v>
          </cell>
          <cell r="AA197" t="e">
            <v>#REF!</v>
          </cell>
          <cell r="AB197" t="e">
            <v>#REF!</v>
          </cell>
          <cell r="AC197" t="e">
            <v>#REF!</v>
          </cell>
        </row>
        <row r="198">
          <cell r="A198">
            <v>195</v>
          </cell>
          <cell r="R198">
            <v>11.076679222028899</v>
          </cell>
          <cell r="S198">
            <v>15.440995395525091</v>
          </cell>
          <cell r="X198" t="e">
            <v>#REF!</v>
          </cell>
          <cell r="Y198" t="e">
            <v>#REF!</v>
          </cell>
          <cell r="Z198" t="e">
            <v>#REF!</v>
          </cell>
          <cell r="AA198" t="e">
            <v>#REF!</v>
          </cell>
          <cell r="AB198" t="e">
            <v>#REF!</v>
          </cell>
          <cell r="AC198" t="e">
            <v>#REF!</v>
          </cell>
        </row>
        <row r="199">
          <cell r="A199">
            <v>196</v>
          </cell>
          <cell r="R199">
            <v>11.081447420177918</v>
          </cell>
          <cell r="S199">
            <v>15.418740640043346</v>
          </cell>
          <cell r="X199" t="e">
            <v>#REF!</v>
          </cell>
          <cell r="Y199" t="e">
            <v>#REF!</v>
          </cell>
          <cell r="Z199" t="e">
            <v>#REF!</v>
          </cell>
          <cell r="AA199" t="e">
            <v>#REF!</v>
          </cell>
          <cell r="AB199" t="e">
            <v>#REF!</v>
          </cell>
          <cell r="AC199" t="e">
            <v>#REF!</v>
          </cell>
        </row>
        <row r="200">
          <cell r="A200">
            <v>197</v>
          </cell>
          <cell r="R200">
            <v>11.086215618326939</v>
          </cell>
          <cell r="S200">
            <v>15.396736025216997</v>
          </cell>
          <cell r="X200" t="e">
            <v>#REF!</v>
          </cell>
          <cell r="Y200" t="e">
            <v>#REF!</v>
          </cell>
          <cell r="Z200" t="e">
            <v>#REF!</v>
          </cell>
          <cell r="AA200" t="e">
            <v>#REF!</v>
          </cell>
          <cell r="AB200" t="e">
            <v>#REF!</v>
          </cell>
          <cell r="AC200" t="e">
            <v>#REF!</v>
          </cell>
        </row>
        <row r="201">
          <cell r="A201">
            <v>198</v>
          </cell>
          <cell r="R201">
            <v>11.090983816475958</v>
          </cell>
          <cell r="S201">
            <v>15.37497776103611</v>
          </cell>
          <cell r="X201" t="e">
            <v>#REF!</v>
          </cell>
          <cell r="Y201" t="e">
            <v>#REF!</v>
          </cell>
          <cell r="Z201" t="e">
            <v>#REF!</v>
          </cell>
          <cell r="AA201" t="e">
            <v>#REF!</v>
          </cell>
          <cell r="AB201" t="e">
            <v>#REF!</v>
          </cell>
          <cell r="AC201" t="e">
            <v>#REF!</v>
          </cell>
        </row>
        <row r="202">
          <cell r="A202">
            <v>199</v>
          </cell>
          <cell r="R202">
            <v>11.095752014624978</v>
          </cell>
          <cell r="S202">
            <v>15.353462133671858</v>
          </cell>
          <cell r="X202" t="e">
            <v>#REF!</v>
          </cell>
          <cell r="Y202" t="e">
            <v>#REF!</v>
          </cell>
          <cell r="Z202" t="e">
            <v>#REF!</v>
          </cell>
          <cell r="AA202" t="e">
            <v>#REF!</v>
          </cell>
          <cell r="AB202" t="e">
            <v>#REF!</v>
          </cell>
          <cell r="AC202" t="e">
            <v>#REF!</v>
          </cell>
        </row>
        <row r="203">
          <cell r="A203">
            <v>200</v>
          </cell>
          <cell r="R203">
            <v>11.100520212773999</v>
          </cell>
          <cell r="S203">
            <v>15.332185503571997</v>
          </cell>
          <cell r="X203" t="e">
            <v>#REF!</v>
          </cell>
          <cell r="Y203" t="e">
            <v>#REF!</v>
          </cell>
          <cell r="Z203" t="e">
            <v>#REF!</v>
          </cell>
          <cell r="AA203" t="e">
            <v>#REF!</v>
          </cell>
          <cell r="AB203" t="e">
            <v>#REF!</v>
          </cell>
          <cell r="AC203" t="e">
            <v>#REF!</v>
          </cell>
        </row>
        <row r="204">
          <cell r="A204">
            <v>201</v>
          </cell>
          <cell r="R204">
            <v>11.10528841092302</v>
          </cell>
          <cell r="S204">
            <v>15.311144303613176</v>
          </cell>
          <cell r="X204" t="e">
            <v>#REF!</v>
          </cell>
          <cell r="Y204" t="e">
            <v>#REF!</v>
          </cell>
          <cell r="Z204" t="e">
            <v>#REF!</v>
          </cell>
          <cell r="AA204" t="e">
            <v>#REF!</v>
          </cell>
          <cell r="AB204" t="e">
            <v>#REF!</v>
          </cell>
          <cell r="AC204" t="e">
            <v>#REF!</v>
          </cell>
        </row>
        <row r="205">
          <cell r="A205">
            <v>202</v>
          </cell>
          <cell r="R205">
            <v>11.110056609072039</v>
          </cell>
          <cell r="S205">
            <v>15.290335037308147</v>
          </cell>
          <cell r="X205" t="e">
            <v>#REF!</v>
          </cell>
          <cell r="Y205" t="e">
            <v>#REF!</v>
          </cell>
          <cell r="Z205" t="e">
            <v>#REF!</v>
          </cell>
          <cell r="AA205" t="e">
            <v>#REF!</v>
          </cell>
          <cell r="AB205" t="e">
            <v>#REF!</v>
          </cell>
          <cell r="AC205" t="e">
            <v>#REF!</v>
          </cell>
        </row>
        <row r="206">
          <cell r="A206">
            <v>203</v>
          </cell>
          <cell r="R206">
            <v>11.114824807221058</v>
          </cell>
          <cell r="S206">
            <v>15.269754277065973</v>
          </cell>
          <cell r="X206" t="e">
            <v>#REF!</v>
          </cell>
          <cell r="Y206" t="e">
            <v>#REF!</v>
          </cell>
          <cell r="Z206" t="e">
            <v>#REF!</v>
          </cell>
          <cell r="AA206" t="e">
            <v>#REF!</v>
          </cell>
          <cell r="AB206" t="e">
            <v>#REF!</v>
          </cell>
          <cell r="AC206" t="e">
            <v>#REF!</v>
          </cell>
        </row>
        <row r="207">
          <cell r="A207">
            <v>204</v>
          </cell>
          <cell r="R207">
            <v>11.119593005370078</v>
          </cell>
          <cell r="S207">
            <v>15.249398662503372</v>
          </cell>
          <cell r="X207" t="e">
            <v>#REF!</v>
          </cell>
          <cell r="Y207" t="e">
            <v>#REF!</v>
          </cell>
          <cell r="Z207" t="e">
            <v>#REF!</v>
          </cell>
          <cell r="AA207" t="e">
            <v>#REF!</v>
          </cell>
          <cell r="AB207" t="e">
            <v>#REF!</v>
          </cell>
          <cell r="AC207" t="e">
            <v>#REF!</v>
          </cell>
        </row>
        <row r="208">
          <cell r="A208">
            <v>205</v>
          </cell>
          <cell r="R208">
            <v>11.124361203519099</v>
          </cell>
          <cell r="S208">
            <v>15.229264898805525</v>
          </cell>
          <cell r="X208" t="e">
            <v>#REF!</v>
          </cell>
          <cell r="Y208" t="e">
            <v>#REF!</v>
          </cell>
          <cell r="Z208" t="e">
            <v>#REF!</v>
          </cell>
          <cell r="AA208" t="e">
            <v>#REF!</v>
          </cell>
          <cell r="AB208" t="e">
            <v>#REF!</v>
          </cell>
          <cell r="AC208" t="e">
            <v>#REF!</v>
          </cell>
        </row>
        <row r="209">
          <cell r="A209">
            <v>206</v>
          </cell>
          <cell r="R209">
            <v>11.12912940166812</v>
          </cell>
          <cell r="S209">
            <v>15.209349755134596</v>
          </cell>
          <cell r="X209" t="e">
            <v>#REF!</v>
          </cell>
          <cell r="Y209" t="e">
            <v>#REF!</v>
          </cell>
          <cell r="Z209" t="e">
            <v>#REF!</v>
          </cell>
          <cell r="AA209" t="e">
            <v>#REF!</v>
          </cell>
          <cell r="AB209" t="e">
            <v>#REF!</v>
          </cell>
          <cell r="AC209" t="e">
            <v>#REF!</v>
          </cell>
        </row>
        <row r="210">
          <cell r="A210">
            <v>207</v>
          </cell>
          <cell r="R210">
            <v>11.133897599817139</v>
          </cell>
          <cell r="S210">
            <v>15.189650063084393</v>
          </cell>
          <cell r="X210" t="e">
            <v>#REF!</v>
          </cell>
          <cell r="Y210" t="e">
            <v>#REF!</v>
          </cell>
          <cell r="Z210" t="e">
            <v>#REF!</v>
          </cell>
          <cell r="AA210" t="e">
            <v>#REF!</v>
          </cell>
          <cell r="AB210" t="e">
            <v>#REF!</v>
          </cell>
          <cell r="AC210" t="e">
            <v>#REF!</v>
          </cell>
        </row>
        <row r="211">
          <cell r="A211">
            <v>208</v>
          </cell>
          <cell r="R211">
            <v>11.138665797966159</v>
          </cell>
          <cell r="S211">
            <v>15.170162715179618</v>
          </cell>
          <cell r="X211" t="e">
            <v>#REF!</v>
          </cell>
          <cell r="Y211" t="e">
            <v>#REF!</v>
          </cell>
          <cell r="Z211" t="e">
            <v>#REF!</v>
          </cell>
          <cell r="AA211" t="e">
            <v>#REF!</v>
          </cell>
          <cell r="AB211" t="e">
            <v>#REF!</v>
          </cell>
          <cell r="AC211" t="e">
            <v>#REF!</v>
          </cell>
        </row>
        <row r="212">
          <cell r="A212">
            <v>209</v>
          </cell>
          <cell r="R212">
            <v>11.14343399611518</v>
          </cell>
          <cell r="S212">
            <v>15.150884663418186</v>
          </cell>
          <cell r="X212" t="e">
            <v>#REF!</v>
          </cell>
          <cell r="Y212" t="e">
            <v>#REF!</v>
          </cell>
          <cell r="Z212" t="e">
            <v>#REF!</v>
          </cell>
          <cell r="AA212" t="e">
            <v>#REF!</v>
          </cell>
          <cell r="AB212" t="e">
            <v>#REF!</v>
          </cell>
          <cell r="AC212" t="e">
            <v>#REF!</v>
          </cell>
        </row>
        <row r="213">
          <cell r="A213">
            <v>210</v>
          </cell>
          <cell r="R213">
            <v>11.148202194264199</v>
          </cell>
          <cell r="S213">
            <v>15.131812917855195</v>
          </cell>
          <cell r="X213" t="e">
            <v>#REF!</v>
          </cell>
          <cell r="Y213" t="e">
            <v>#REF!</v>
          </cell>
          <cell r="Z213" t="e">
            <v>#REF!</v>
          </cell>
          <cell r="AA213" t="e">
            <v>#REF!</v>
          </cell>
          <cell r="AB213" t="e">
            <v>#REF!</v>
          </cell>
          <cell r="AC213" t="e">
            <v>#REF!</v>
          </cell>
        </row>
        <row r="214">
          <cell r="A214">
            <v>211</v>
          </cell>
          <cell r="R214">
            <v>11.152970392413218</v>
          </cell>
          <cell r="S214">
            <v>15.112944545227156</v>
          </cell>
          <cell r="X214" t="e">
            <v>#REF!</v>
          </cell>
          <cell r="Y214" t="e">
            <v>#REF!</v>
          </cell>
          <cell r="Z214" t="e">
            <v>#REF!</v>
          </cell>
          <cell r="AA214" t="e">
            <v>#REF!</v>
          </cell>
          <cell r="AB214" t="e">
            <v>#REF!</v>
          </cell>
          <cell r="AC214" t="e">
            <v>#REF!</v>
          </cell>
        </row>
        <row r="215">
          <cell r="A215">
            <v>212</v>
          </cell>
          <cell r="R215">
            <v>11.157738590562239</v>
          </cell>
          <cell r="S215">
            <v>15.094276667615178</v>
          </cell>
          <cell r="X215" t="e">
            <v>#REF!</v>
          </cell>
          <cell r="Y215" t="e">
            <v>#REF!</v>
          </cell>
          <cell r="Z215" t="e">
            <v>#REF!</v>
          </cell>
          <cell r="AA215" t="e">
            <v>#REF!</v>
          </cell>
          <cell r="AB215" t="e">
            <v>#REF!</v>
          </cell>
          <cell r="AC215" t="e">
            <v>#REF!</v>
          </cell>
        </row>
        <row r="216">
          <cell r="A216">
            <v>213</v>
          </cell>
          <cell r="R216">
            <v>11.162506788711259</v>
          </cell>
          <cell r="S216">
            <v>15.075806461145795</v>
          </cell>
          <cell r="X216" t="e">
            <v>#REF!</v>
          </cell>
          <cell r="Y216" t="e">
            <v>#REF!</v>
          </cell>
          <cell r="Z216" t="e">
            <v>#REF!</v>
          </cell>
          <cell r="AA216" t="e">
            <v>#REF!</v>
          </cell>
          <cell r="AB216" t="e">
            <v>#REF!</v>
          </cell>
          <cell r="AC216" t="e">
            <v>#REF!</v>
          </cell>
        </row>
        <row r="217">
          <cell r="A217">
            <v>214</v>
          </cell>
          <cell r="R217">
            <v>11.167274986860278</v>
          </cell>
          <cell r="S217">
            <v>15.057531154728224</v>
          </cell>
          <cell r="X217" t="e">
            <v>#REF!</v>
          </cell>
          <cell r="Y217" t="e">
            <v>#REF!</v>
          </cell>
          <cell r="Z217" t="e">
            <v>#REF!</v>
          </cell>
          <cell r="AA217" t="e">
            <v>#REF!</v>
          </cell>
          <cell r="AB217" t="e">
            <v>#REF!</v>
          </cell>
          <cell r="AC217" t="e">
            <v>#REF!</v>
          </cell>
        </row>
        <row r="218">
          <cell r="A218">
            <v>215</v>
          </cell>
          <cell r="R218">
            <v>11.172043185009299</v>
          </cell>
          <cell r="S218">
            <v>15.039448028826857</v>
          </cell>
          <cell r="X218" t="e">
            <v>#REF!</v>
          </cell>
          <cell r="Y218" t="e">
            <v>#REF!</v>
          </cell>
          <cell r="Z218" t="e">
            <v>#REF!</v>
          </cell>
          <cell r="AA218" t="e">
            <v>#REF!</v>
          </cell>
          <cell r="AB218" t="e">
            <v>#REF!</v>
          </cell>
          <cell r="AC218" t="e">
            <v>#REF!</v>
          </cell>
        </row>
        <row r="219">
          <cell r="A219">
            <v>216</v>
          </cell>
          <cell r="R219">
            <v>11.176811383158318</v>
          </cell>
          <cell r="S219">
            <v>15.021554414267863</v>
          </cell>
          <cell r="X219" t="e">
            <v>#REF!</v>
          </cell>
          <cell r="Y219" t="e">
            <v>#REF!</v>
          </cell>
          <cell r="Z219" t="e">
            <v>#REF!</v>
          </cell>
          <cell r="AA219" t="e">
            <v>#REF!</v>
          </cell>
          <cell r="AB219" t="e">
            <v>#REF!</v>
          </cell>
          <cell r="AC219" t="e">
            <v>#REF!</v>
          </cell>
        </row>
        <row r="220">
          <cell r="A220">
            <v>217</v>
          </cell>
          <cell r="R220">
            <v>11.181579581307338</v>
          </cell>
          <cell r="S220">
            <v>15.003847691078763</v>
          </cell>
          <cell r="X220" t="e">
            <v>#REF!</v>
          </cell>
          <cell r="Y220" t="e">
            <v>#REF!</v>
          </cell>
          <cell r="Z220" t="e">
            <v>#REF!</v>
          </cell>
          <cell r="AA220" t="e">
            <v>#REF!</v>
          </cell>
          <cell r="AB220" t="e">
            <v>#REF!</v>
          </cell>
          <cell r="AC220" t="e">
            <v>#REF!</v>
          </cell>
        </row>
        <row r="221">
          <cell r="A221">
            <v>218</v>
          </cell>
          <cell r="R221">
            <v>11.186347779456359</v>
          </cell>
          <cell r="S221">
            <v>14.986325287359966</v>
          </cell>
          <cell r="X221" t="e">
            <v>#REF!</v>
          </cell>
          <cell r="Y221" t="e">
            <v>#REF!</v>
          </cell>
          <cell r="Z221" t="e">
            <v>#REF!</v>
          </cell>
          <cell r="AA221" t="e">
            <v>#REF!</v>
          </cell>
          <cell r="AB221" t="e">
            <v>#REF!</v>
          </cell>
          <cell r="AC221" t="e">
            <v>#REF!</v>
          </cell>
        </row>
        <row r="222">
          <cell r="A222">
            <v>219</v>
          </cell>
          <cell r="R222">
            <v>11.191115977605378</v>
          </cell>
          <cell r="S222">
            <v>14.968984678187232</v>
          </cell>
          <cell r="X222" t="e">
            <v>#REF!</v>
          </cell>
          <cell r="Y222" t="e">
            <v>#REF!</v>
          </cell>
          <cell r="Z222" t="e">
            <v>#REF!</v>
          </cell>
          <cell r="AA222" t="e">
            <v>#REF!</v>
          </cell>
          <cell r="AB222" t="e">
            <v>#REF!</v>
          </cell>
          <cell r="AC222" t="e">
            <v>#REF!</v>
          </cell>
        </row>
        <row r="223">
          <cell r="A223">
            <v>220</v>
          </cell>
          <cell r="R223">
            <v>11.195884175754399</v>
          </cell>
          <cell r="S223">
            <v>14.951823384544017</v>
          </cell>
          <cell r="X223" t="e">
            <v>#REF!</v>
          </cell>
          <cell r="Y223" t="e">
            <v>#REF!</v>
          </cell>
          <cell r="Z223" t="e">
            <v>#REF!</v>
          </cell>
          <cell r="AA223" t="e">
            <v>#REF!</v>
          </cell>
          <cell r="AB223" t="e">
            <v>#REF!</v>
          </cell>
          <cell r="AC223" t="e">
            <v>#REF!</v>
          </cell>
        </row>
        <row r="224">
          <cell r="A224">
            <v>221</v>
          </cell>
          <cell r="R224">
            <v>11.200652373903418</v>
          </cell>
          <cell r="S224">
            <v>14.934838972282861</v>
          </cell>
          <cell r="X224" t="e">
            <v>#REF!</v>
          </cell>
          <cell r="Y224" t="e">
            <v>#REF!</v>
          </cell>
          <cell r="Z224" t="e">
            <v>#REF!</v>
          </cell>
          <cell r="AA224" t="e">
            <v>#REF!</v>
          </cell>
          <cell r="AB224" t="e">
            <v>#REF!</v>
          </cell>
          <cell r="AC224" t="e">
            <v>#REF!</v>
          </cell>
        </row>
        <row r="225">
          <cell r="A225">
            <v>222</v>
          </cell>
          <cell r="R225">
            <v>11.205420572052438</v>
          </cell>
          <cell r="S225">
            <v>14.918029051114821</v>
          </cell>
          <cell r="X225" t="e">
            <v>#REF!</v>
          </cell>
          <cell r="Y225" t="e">
            <v>#REF!</v>
          </cell>
          <cell r="Z225" t="e">
            <v>#REF!</v>
          </cell>
          <cell r="AA225" t="e">
            <v>#REF!</v>
          </cell>
          <cell r="AB225" t="e">
            <v>#REF!</v>
          </cell>
          <cell r="AC225" t="e">
            <v>#REF!</v>
          </cell>
        </row>
        <row r="226">
          <cell r="A226">
            <v>223</v>
          </cell>
          <cell r="R226">
            <v>11.210188770201459</v>
          </cell>
          <cell r="S226">
            <v>14.901391273626086</v>
          </cell>
          <cell r="X226" t="e">
            <v>#REF!</v>
          </cell>
          <cell r="Y226" t="e">
            <v>#REF!</v>
          </cell>
          <cell r="Z226" t="e">
            <v>#REF!</v>
          </cell>
          <cell r="AA226" t="e">
            <v>#REF!</v>
          </cell>
          <cell r="AB226" t="e">
            <v>#REF!</v>
          </cell>
          <cell r="AC226" t="e">
            <v>#REF!</v>
          </cell>
        </row>
        <row r="227">
          <cell r="A227">
            <v>224</v>
          </cell>
          <cell r="R227">
            <v>11.21495696835048</v>
          </cell>
          <cell r="S227">
            <v>14.88492333432095</v>
          </cell>
          <cell r="X227" t="e">
            <v>#REF!</v>
          </cell>
          <cell r="Y227" t="e">
            <v>#REF!</v>
          </cell>
          <cell r="Z227" t="e">
            <v>#REF!</v>
          </cell>
          <cell r="AA227" t="e">
            <v>#REF!</v>
          </cell>
          <cell r="AB227" t="e">
            <v>#REF!</v>
          </cell>
          <cell r="AC227" t="e">
            <v>#REF!</v>
          </cell>
        </row>
        <row r="228">
          <cell r="A228">
            <v>225</v>
          </cell>
          <cell r="R228">
            <v>11.219725166499499</v>
          </cell>
          <cell r="S228">
            <v>14.868622968690303</v>
          </cell>
          <cell r="X228" t="e">
            <v>#REF!</v>
          </cell>
          <cell r="Y228" t="e">
            <v>#REF!</v>
          </cell>
          <cell r="Z228" t="e">
            <v>#REF!</v>
          </cell>
          <cell r="AA228" t="e">
            <v>#REF!</v>
          </cell>
          <cell r="AB228" t="e">
            <v>#REF!</v>
          </cell>
          <cell r="AC228" t="e">
            <v>#REF!</v>
          </cell>
        </row>
        <row r="229">
          <cell r="A229">
            <v>226</v>
          </cell>
          <cell r="R229">
            <v>11.224493364648518</v>
          </cell>
          <cell r="S229">
            <v>14.852487952304832</v>
          </cell>
          <cell r="X229" t="e">
            <v>#REF!</v>
          </cell>
          <cell r="Y229" t="e">
            <v>#REF!</v>
          </cell>
          <cell r="Z229" t="e">
            <v>#REF!</v>
          </cell>
          <cell r="AA229" t="e">
            <v>#REF!</v>
          </cell>
          <cell r="AB229" t="e">
            <v>#REF!</v>
          </cell>
          <cell r="AC229" t="e">
            <v>#REF!</v>
          </cell>
        </row>
        <row r="230">
          <cell r="A230">
            <v>227</v>
          </cell>
          <cell r="R230">
            <v>11.229261562797538</v>
          </cell>
          <cell r="S230">
            <v>14.836516099932227</v>
          </cell>
          <cell r="X230" t="e">
            <v>#REF!</v>
          </cell>
          <cell r="Y230" t="e">
            <v>#REF!</v>
          </cell>
          <cell r="Z230" t="e">
            <v>#REF!</v>
          </cell>
          <cell r="AA230" t="e">
            <v>#REF!</v>
          </cell>
          <cell r="AB230" t="e">
            <v>#REF!</v>
          </cell>
          <cell r="AC230" t="e">
            <v>#REF!</v>
          </cell>
        </row>
        <row r="231">
          <cell r="A231">
            <v>228</v>
          </cell>
          <cell r="R231">
            <v>11.234029760946559</v>
          </cell>
          <cell r="S231">
            <v>14.820705264677578</v>
          </cell>
          <cell r="X231" t="e">
            <v>#REF!</v>
          </cell>
          <cell r="Y231" t="e">
            <v>#REF!</v>
          </cell>
          <cell r="Z231" t="e">
            <v>#REF!</v>
          </cell>
          <cell r="AA231" t="e">
            <v>#REF!</v>
          </cell>
          <cell r="AB231" t="e">
            <v>#REF!</v>
          </cell>
          <cell r="AC231" t="e">
            <v>#REF!</v>
          </cell>
        </row>
        <row r="232">
          <cell r="A232">
            <v>229</v>
          </cell>
          <cell r="R232">
            <v>11.23879795909558</v>
          </cell>
          <cell r="S232">
            <v>14.805053337146328</v>
          </cell>
          <cell r="X232" t="e">
            <v>#REF!</v>
          </cell>
          <cell r="Y232" t="e">
            <v>#REF!</v>
          </cell>
          <cell r="Z232" t="e">
            <v>#REF!</v>
          </cell>
          <cell r="AA232" t="e">
            <v>#REF!</v>
          </cell>
          <cell r="AB232" t="e">
            <v>#REF!</v>
          </cell>
          <cell r="AC232" t="e">
            <v>#REF!</v>
          </cell>
        </row>
        <row r="233">
          <cell r="A233">
            <v>230</v>
          </cell>
          <cell r="R233">
            <v>11.243566157244599</v>
          </cell>
          <cell r="S233">
            <v>14.78955824462904</v>
          </cell>
          <cell r="X233" t="e">
            <v>#REF!</v>
          </cell>
          <cell r="Y233" t="e">
            <v>#REF!</v>
          </cell>
          <cell r="Z233" t="e">
            <v>#REF!</v>
          </cell>
          <cell r="AA233" t="e">
            <v>#REF!</v>
          </cell>
          <cell r="AB233" t="e">
            <v>#REF!</v>
          </cell>
          <cell r="AC233" t="e">
            <v>#REF!</v>
          </cell>
        </row>
        <row r="234">
          <cell r="A234">
            <v>231</v>
          </cell>
          <cell r="R234">
            <v>11.248334355393618</v>
          </cell>
          <cell r="S234">
            <v>14.774217950307351</v>
          </cell>
          <cell r="X234" t="e">
            <v>#REF!</v>
          </cell>
          <cell r="Y234" t="e">
            <v>#REF!</v>
          </cell>
          <cell r="Z234" t="e">
            <v>#REF!</v>
          </cell>
          <cell r="AA234" t="e">
            <v>#REF!</v>
          </cell>
          <cell r="AB234" t="e">
            <v>#REF!</v>
          </cell>
          <cell r="AC234" t="e">
            <v>#REF!</v>
          </cell>
        </row>
        <row r="235">
          <cell r="A235">
            <v>232</v>
          </cell>
          <cell r="R235">
            <v>11.253102553542639</v>
          </cell>
          <cell r="S235">
            <v>14.759030452480456</v>
          </cell>
          <cell r="X235" t="e">
            <v>#REF!</v>
          </cell>
          <cell r="Y235" t="e">
            <v>#REF!</v>
          </cell>
          <cell r="Z235" t="e">
            <v>#REF!</v>
          </cell>
          <cell r="AA235" t="e">
            <v>#REF!</v>
          </cell>
          <cell r="AB235" t="e">
            <v>#REF!</v>
          </cell>
          <cell r="AC235" t="e">
            <v>#REF!</v>
          </cell>
        </row>
        <row r="236">
          <cell r="A236">
            <v>233</v>
          </cell>
          <cell r="R236">
            <v>11.257870751691659</v>
          </cell>
          <cell r="S236">
            <v>14.743993783811517</v>
          </cell>
          <cell r="X236" t="e">
            <v>#REF!</v>
          </cell>
          <cell r="Y236" t="e">
            <v>#REF!</v>
          </cell>
          <cell r="Z236" t="e">
            <v>#REF!</v>
          </cell>
          <cell r="AA236" t="e">
            <v>#REF!</v>
          </cell>
          <cell r="AB236" t="e">
            <v>#REF!</v>
          </cell>
          <cell r="AC236" t="e">
            <v>#REF!</v>
          </cell>
        </row>
        <row r="237">
          <cell r="A237">
            <v>234</v>
          </cell>
          <cell r="R237">
            <v>11.26263894984068</v>
          </cell>
          <cell r="S237">
            <v>14.729106010593375</v>
          </cell>
          <cell r="X237" t="e">
            <v>#REF!</v>
          </cell>
          <cell r="Y237" t="e">
            <v>#REF!</v>
          </cell>
          <cell r="Z237" t="e">
            <v>#REF!</v>
          </cell>
          <cell r="AA237" t="e">
            <v>#REF!</v>
          </cell>
          <cell r="AB237" t="e">
            <v>#REF!</v>
          </cell>
          <cell r="AC237" t="e">
            <v>#REF!</v>
          </cell>
        </row>
        <row r="238">
          <cell r="A238">
            <v>235</v>
          </cell>
          <cell r="R238">
            <v>11.267407147989699</v>
          </cell>
          <cell r="S238">
            <v>14.714365232033041</v>
          </cell>
          <cell r="X238" t="e">
            <v>#REF!</v>
          </cell>
          <cell r="Y238" t="e">
            <v>#REF!</v>
          </cell>
          <cell r="Z238" t="e">
            <v>#REF!</v>
          </cell>
          <cell r="AA238" t="e">
            <v>#REF!</v>
          </cell>
          <cell r="AB238" t="e">
            <v>#REF!</v>
          </cell>
          <cell r="AC238" t="e">
            <v>#REF!</v>
          </cell>
        </row>
        <row r="239">
          <cell r="A239">
            <v>236</v>
          </cell>
          <cell r="R239">
            <v>11.272175346138718</v>
          </cell>
          <cell r="S239">
            <v>14.699769579554362</v>
          </cell>
          <cell r="X239" t="e">
            <v>#REF!</v>
          </cell>
          <cell r="Y239" t="e">
            <v>#REF!</v>
          </cell>
          <cell r="Z239" t="e">
            <v>#REF!</v>
          </cell>
          <cell r="AA239" t="e">
            <v>#REF!</v>
          </cell>
          <cell r="AB239" t="e">
            <v>#REF!</v>
          </cell>
          <cell r="AC239" t="e">
            <v>#REF!</v>
          </cell>
        </row>
        <row r="240">
          <cell r="A240">
            <v>237</v>
          </cell>
          <cell r="R240">
            <v>11.276943544287738</v>
          </cell>
          <cell r="S240">
            <v>14.685317216118323</v>
          </cell>
          <cell r="X240" t="e">
            <v>#REF!</v>
          </cell>
          <cell r="Y240" t="e">
            <v>#REF!</v>
          </cell>
          <cell r="Z240" t="e">
            <v>#REF!</v>
          </cell>
          <cell r="AA240" t="e">
            <v>#REF!</v>
          </cell>
          <cell r="AB240" t="e">
            <v>#REF!</v>
          </cell>
          <cell r="AC240" t="e">
            <v>#REF!</v>
          </cell>
        </row>
        <row r="241">
          <cell r="A241">
            <v>238</v>
          </cell>
          <cell r="R241">
            <v>11.281711742436759</v>
          </cell>
          <cell r="S241">
            <v>14.671006335560522</v>
          </cell>
          <cell r="X241" t="e">
            <v>#REF!</v>
          </cell>
          <cell r="Y241" t="e">
            <v>#REF!</v>
          </cell>
          <cell r="Z241" t="e">
            <v>#REF!</v>
          </cell>
          <cell r="AA241" t="e">
            <v>#REF!</v>
          </cell>
          <cell r="AB241" t="e">
            <v>#REF!</v>
          </cell>
          <cell r="AC241" t="e">
            <v>#REF!</v>
          </cell>
        </row>
        <row r="242">
          <cell r="A242">
            <v>239</v>
          </cell>
          <cell r="R242">
            <v>11.286479940585778</v>
          </cell>
          <cell r="S242">
            <v>14.656835161945251</v>
          </cell>
          <cell r="X242" t="e">
            <v>#REF!</v>
          </cell>
          <cell r="Y242" t="e">
            <v>#REF!</v>
          </cell>
          <cell r="Z242" t="e">
            <v>#REF!</v>
          </cell>
          <cell r="AA242" t="e">
            <v>#REF!</v>
          </cell>
          <cell r="AB242" t="e">
            <v>#REF!</v>
          </cell>
          <cell r="AC242" t="e">
            <v>#REF!</v>
          </cell>
        </row>
        <row r="243">
          <cell r="A243">
            <v>240</v>
          </cell>
          <cell r="R243">
            <v>11.291248138734797</v>
          </cell>
          <cell r="S243">
            <v>14.64280194893573</v>
          </cell>
          <cell r="X243" t="e">
            <v>#REF!</v>
          </cell>
          <cell r="Y243" t="e">
            <v>#REF!</v>
          </cell>
          <cell r="Z243" t="e">
            <v>#REF!</v>
          </cell>
          <cell r="AA243" t="e">
            <v>#REF!</v>
          </cell>
          <cell r="AB243" t="e">
            <v>#REF!</v>
          </cell>
          <cell r="AC243" t="e">
            <v>#REF!</v>
          </cell>
        </row>
        <row r="244">
          <cell r="A244">
            <v>241</v>
          </cell>
          <cell r="R244">
            <v>11.296016336883818</v>
          </cell>
          <cell r="S244">
            <v>14.628904979180021</v>
          </cell>
          <cell r="X244" t="e">
            <v>#REF!</v>
          </cell>
          <cell r="Y244" t="e">
            <v>#REF!</v>
          </cell>
          <cell r="Z244" t="e">
            <v>#REF!</v>
          </cell>
          <cell r="AA244" t="e">
            <v>#REF!</v>
          </cell>
          <cell r="AB244" t="e">
            <v>#REF!</v>
          </cell>
          <cell r="AC244" t="e">
            <v>#REF!</v>
          </cell>
        </row>
        <row r="245">
          <cell r="A245">
            <v>242</v>
          </cell>
          <cell r="R245">
            <v>11.300784535032838</v>
          </cell>
          <cell r="S245">
            <v>14.615142563712164</v>
          </cell>
          <cell r="X245" t="e">
            <v>#REF!</v>
          </cell>
          <cell r="Y245" t="e">
            <v>#REF!</v>
          </cell>
          <cell r="Z245" t="e">
            <v>#REF!</v>
          </cell>
          <cell r="AA245" t="e">
            <v>#REF!</v>
          </cell>
          <cell r="AB245" t="e">
            <v>#REF!</v>
          </cell>
          <cell r="AC245" t="e">
            <v>#REF!</v>
          </cell>
        </row>
        <row r="246">
          <cell r="A246">
            <v>243</v>
          </cell>
          <cell r="R246">
            <v>11.305552733181859</v>
          </cell>
          <cell r="S246">
            <v>14.601513041368111</v>
          </cell>
          <cell r="X246" t="e">
            <v>#REF!</v>
          </cell>
          <cell r="Y246" t="e">
            <v>#REF!</v>
          </cell>
          <cell r="Z246" t="e">
            <v>#REF!</v>
          </cell>
          <cell r="AA246" t="e">
            <v>#REF!</v>
          </cell>
          <cell r="AB246" t="e">
            <v>#REF!</v>
          </cell>
          <cell r="AC246" t="e">
            <v>#REF!</v>
          </cell>
        </row>
        <row r="247">
          <cell r="A247">
            <v>244</v>
          </cell>
          <cell r="R247">
            <v>11.310320931330878</v>
          </cell>
          <cell r="S247">
            <v>14.588014778216012</v>
          </cell>
          <cell r="X247" t="e">
            <v>#REF!</v>
          </cell>
          <cell r="Y247" t="e">
            <v>#REF!</v>
          </cell>
          <cell r="Z247" t="e">
            <v>#REF!</v>
          </cell>
          <cell r="AA247" t="e">
            <v>#REF!</v>
          </cell>
          <cell r="AB247" t="e">
            <v>#REF!</v>
          </cell>
          <cell r="AC247" t="e">
            <v>#REF!</v>
          </cell>
        </row>
        <row r="248">
          <cell r="A248">
            <v>245</v>
          </cell>
          <cell r="R248">
            <v>11.315089129479897</v>
          </cell>
          <cell r="S248">
            <v>14.574646167000457</v>
          </cell>
          <cell r="X248" t="e">
            <v>#REF!</v>
          </cell>
          <cell r="Y248" t="e">
            <v>#REF!</v>
          </cell>
          <cell r="Z248" t="e">
            <v>#REF!</v>
          </cell>
          <cell r="AA248" t="e">
            <v>#REF!</v>
          </cell>
          <cell r="AB248" t="e">
            <v>#REF!</v>
          </cell>
          <cell r="AC248" t="e">
            <v>#REF!</v>
          </cell>
        </row>
        <row r="249">
          <cell r="A249">
            <v>246</v>
          </cell>
          <cell r="R249">
            <v>11.319857327628918</v>
          </cell>
          <cell r="S249">
            <v>14.561405626600269</v>
          </cell>
          <cell r="X249" t="e">
            <v>#REF!</v>
          </cell>
          <cell r="Y249" t="e">
            <v>#REF!</v>
          </cell>
          <cell r="Z249" t="e">
            <v>#REF!</v>
          </cell>
          <cell r="AA249" t="e">
            <v>#REF!</v>
          </cell>
          <cell r="AB249" t="e">
            <v>#REF!</v>
          </cell>
          <cell r="AC249" t="e">
            <v>#REF!</v>
          </cell>
        </row>
        <row r="250">
          <cell r="A250">
            <v>247</v>
          </cell>
          <cell r="R250">
            <v>11.32462552577794</v>
          </cell>
          <cell r="S250">
            <v>14.548291601499477</v>
          </cell>
          <cell r="X250" t="e">
            <v>#REF!</v>
          </cell>
          <cell r="Y250" t="e">
            <v>#REF!</v>
          </cell>
          <cell r="Z250" t="e">
            <v>#REF!</v>
          </cell>
          <cell r="AA250" t="e">
            <v>#REF!</v>
          </cell>
          <cell r="AB250" t="e">
            <v>#REF!</v>
          </cell>
          <cell r="AC250" t="e">
            <v>#REF!</v>
          </cell>
        </row>
        <row r="251">
          <cell r="A251">
            <v>248</v>
          </cell>
          <cell r="R251">
            <v>11.329393723926959</v>
          </cell>
          <cell r="S251">
            <v>14.53530256127106</v>
          </cell>
          <cell r="X251" t="e">
            <v>#REF!</v>
          </cell>
          <cell r="Y251" t="e">
            <v>#REF!</v>
          </cell>
          <cell r="Z251" t="e">
            <v>#REF!</v>
          </cell>
          <cell r="AA251" t="e">
            <v>#REF!</v>
          </cell>
          <cell r="AB251" t="e">
            <v>#REF!</v>
          </cell>
          <cell r="AC251" t="e">
            <v>#REF!</v>
          </cell>
        </row>
        <row r="252">
          <cell r="A252">
            <v>249</v>
          </cell>
          <cell r="R252">
            <v>11.334161922075978</v>
          </cell>
          <cell r="S252">
            <v>14.522437000073189</v>
          </cell>
          <cell r="X252" t="e">
            <v>#REF!</v>
          </cell>
          <cell r="Y252" t="e">
            <v>#REF!</v>
          </cell>
          <cell r="Z252" t="e">
            <v>#REF!</v>
          </cell>
          <cell r="AA252" t="e">
            <v>#REF!</v>
          </cell>
          <cell r="AB252" t="e">
            <v>#REF!</v>
          </cell>
          <cell r="AC252" t="e">
            <v>#REF!</v>
          </cell>
        </row>
        <row r="253">
          <cell r="A253">
            <v>250</v>
          </cell>
          <cell r="R253">
            <v>11.338930120224999</v>
          </cell>
          <cell r="S253">
            <v>14.509693436157496</v>
          </cell>
          <cell r="X253" t="e">
            <v>#REF!</v>
          </cell>
          <cell r="Y253" t="e">
            <v>#REF!</v>
          </cell>
          <cell r="Z253" t="e">
            <v>#REF!</v>
          </cell>
          <cell r="AA253" t="e">
            <v>#REF!</v>
          </cell>
          <cell r="AB253" t="e">
            <v>#REF!</v>
          </cell>
          <cell r="AC253" t="e">
            <v>#REF!</v>
          </cell>
        </row>
        <row r="254">
          <cell r="A254">
            <v>251</v>
          </cell>
          <cell r="R254">
            <v>11.343698318374019</v>
          </cell>
          <cell r="S254">
            <v>14.49707041138914</v>
          </cell>
          <cell r="X254" t="e">
            <v>#REF!</v>
          </cell>
          <cell r="Y254" t="e">
            <v>#REF!</v>
          </cell>
          <cell r="Z254" t="e">
            <v>#REF!</v>
          </cell>
          <cell r="AA254" t="e">
            <v>#REF!</v>
          </cell>
          <cell r="AB254" t="e">
            <v>#REF!</v>
          </cell>
          <cell r="AC254" t="e">
            <v>#REF!</v>
          </cell>
        </row>
        <row r="255">
          <cell r="A255">
            <v>252</v>
          </cell>
          <cell r="R255">
            <v>11.34846651652304</v>
          </cell>
          <cell r="S255">
            <v>14.484566490778269</v>
          </cell>
          <cell r="X255" t="e">
            <v>#REF!</v>
          </cell>
          <cell r="Y255" t="e">
            <v>#REF!</v>
          </cell>
          <cell r="Z255" t="e">
            <v>#REF!</v>
          </cell>
          <cell r="AA255" t="e">
            <v>#REF!</v>
          </cell>
          <cell r="AB255" t="e">
            <v>#REF!</v>
          </cell>
          <cell r="AC255" t="e">
            <v>#REF!</v>
          </cell>
        </row>
        <row r="256">
          <cell r="A256">
            <v>253</v>
          </cell>
          <cell r="R256">
            <v>11.353234714672059</v>
          </cell>
          <cell r="S256">
            <v>14.47218026202261</v>
          </cell>
          <cell r="X256" t="e">
            <v>#REF!</v>
          </cell>
          <cell r="Y256" t="e">
            <v>#REF!</v>
          </cell>
          <cell r="Z256" t="e">
            <v>#REF!</v>
          </cell>
          <cell r="AA256" t="e">
            <v>#REF!</v>
          </cell>
          <cell r="AB256" t="e">
            <v>#REF!</v>
          </cell>
          <cell r="AC256" t="e">
            <v>#REF!</v>
          </cell>
        </row>
        <row r="257">
          <cell r="A257">
            <v>254</v>
          </cell>
          <cell r="R257">
            <v>11.358002912821078</v>
          </cell>
          <cell r="S257">
            <v>14.459910335060892</v>
          </cell>
          <cell r="X257" t="e">
            <v>#REF!</v>
          </cell>
          <cell r="Y257" t="e">
            <v>#REF!</v>
          </cell>
          <cell r="Z257" t="e">
            <v>#REF!</v>
          </cell>
          <cell r="AA257" t="e">
            <v>#REF!</v>
          </cell>
          <cell r="AB257" t="e">
            <v>#REF!</v>
          </cell>
          <cell r="AC257" t="e">
            <v>#REF!</v>
          </cell>
        </row>
        <row r="258">
          <cell r="A258">
            <v>255</v>
          </cell>
          <cell r="R258">
            <v>11.362771110970099</v>
          </cell>
          <cell r="S258">
            <v>14.447755341636716</v>
          </cell>
          <cell r="X258" t="e">
            <v>#REF!</v>
          </cell>
          <cell r="Y258" t="e">
            <v>#REF!</v>
          </cell>
          <cell r="Z258" t="e">
            <v>#REF!</v>
          </cell>
          <cell r="AA258" t="e">
            <v>#REF!</v>
          </cell>
          <cell r="AB258" t="e">
            <v>#REF!</v>
          </cell>
          <cell r="AC258" t="e">
            <v>#REF!</v>
          </cell>
        </row>
        <row r="259">
          <cell r="A259">
            <v>256</v>
          </cell>
          <cell r="R259">
            <v>11.367539309119119</v>
          </cell>
          <cell r="S259">
            <v>14.435713934872686</v>
          </cell>
          <cell r="X259" t="e">
            <v>#REF!</v>
          </cell>
          <cell r="Y259" t="e">
            <v>#REF!</v>
          </cell>
          <cell r="Z259" t="e">
            <v>#REF!</v>
          </cell>
          <cell r="AA259" t="e">
            <v>#REF!</v>
          </cell>
          <cell r="AB259" t="e">
            <v>#REF!</v>
          </cell>
          <cell r="AC259" t="e">
            <v>#REF!</v>
          </cell>
        </row>
        <row r="260">
          <cell r="A260">
            <v>257</v>
          </cell>
          <cell r="R260">
            <v>11.37230750726814</v>
          </cell>
          <cell r="S260">
            <v>14.423784788854478</v>
          </cell>
          <cell r="X260" t="e">
            <v>#REF!</v>
          </cell>
          <cell r="Y260" t="e">
            <v>#REF!</v>
          </cell>
          <cell r="Z260" t="e">
            <v>#REF!</v>
          </cell>
          <cell r="AA260" t="e">
            <v>#REF!</v>
          </cell>
          <cell r="AB260" t="e">
            <v>#REF!</v>
          </cell>
          <cell r="AC260" t="e">
            <v>#REF!</v>
          </cell>
        </row>
        <row r="261">
          <cell r="A261">
            <v>258</v>
          </cell>
          <cell r="R261">
            <v>11.377075705417159</v>
          </cell>
          <cell r="S261">
            <v>14.411966598224584</v>
          </cell>
          <cell r="X261" t="e">
            <v>#REF!</v>
          </cell>
          <cell r="Y261" t="e">
            <v>#REF!</v>
          </cell>
          <cell r="Z261" t="e">
            <v>#REF!</v>
          </cell>
          <cell r="AA261" t="e">
            <v>#REF!</v>
          </cell>
          <cell r="AB261" t="e">
            <v>#REF!</v>
          </cell>
          <cell r="AC261" t="e">
            <v>#REF!</v>
          </cell>
        </row>
        <row r="262">
          <cell r="A262">
            <v>259</v>
          </cell>
          <cell r="R262">
            <v>11.38184390356618</v>
          </cell>
          <cell r="S262">
            <v>14.400258077785464</v>
          </cell>
          <cell r="X262" t="e">
            <v>#REF!</v>
          </cell>
          <cell r="Y262" t="e">
            <v>#REF!</v>
          </cell>
          <cell r="Z262" t="e">
            <v>#REF!</v>
          </cell>
          <cell r="AA262" t="e">
            <v>#REF!</v>
          </cell>
          <cell r="AB262" t="e">
            <v>#REF!</v>
          </cell>
          <cell r="AC262" t="e">
            <v>#REF!</v>
          </cell>
        </row>
        <row r="263">
          <cell r="A263">
            <v>260</v>
          </cell>
          <cell r="R263">
            <v>11.386612101715199</v>
          </cell>
          <cell r="S263">
            <v>14.388657962111832</v>
          </cell>
          <cell r="X263" t="e">
            <v>#REF!</v>
          </cell>
          <cell r="Y263" t="e">
            <v>#REF!</v>
          </cell>
          <cell r="Z263" t="e">
            <v>#REF!</v>
          </cell>
          <cell r="AA263" t="e">
            <v>#REF!</v>
          </cell>
          <cell r="AB263" t="e">
            <v>#REF!</v>
          </cell>
          <cell r="AC263" t="e">
            <v>#REF!</v>
          </cell>
        </row>
        <row r="264">
          <cell r="A264">
            <v>261</v>
          </cell>
          <cell r="R264">
            <v>11.39138029986422</v>
          </cell>
          <cell r="S264">
            <v>14.377165005171896</v>
          </cell>
          <cell r="X264" t="e">
            <v>#REF!</v>
          </cell>
          <cell r="Y264" t="e">
            <v>#REF!</v>
          </cell>
          <cell r="Z264" t="e">
            <v>#REF!</v>
          </cell>
          <cell r="AA264" t="e">
            <v>#REF!</v>
          </cell>
          <cell r="AB264" t="e">
            <v>#REF!</v>
          </cell>
          <cell r="AC264" t="e">
            <v>#REF!</v>
          </cell>
        </row>
        <row r="265">
          <cell r="A265">
            <v>262</v>
          </cell>
          <cell r="R265">
            <v>11.396148498013238</v>
          </cell>
          <cell r="S265">
            <v>14.365777979957265</v>
          </cell>
          <cell r="X265" t="e">
            <v>#REF!</v>
          </cell>
          <cell r="Y265" t="e">
            <v>#REF!</v>
          </cell>
          <cell r="Z265" t="e">
            <v>#REF!</v>
          </cell>
          <cell r="AA265" t="e">
            <v>#REF!</v>
          </cell>
          <cell r="AB265" t="e">
            <v>#REF!</v>
          </cell>
          <cell r="AC265" t="e">
            <v>#REF!</v>
          </cell>
        </row>
        <row r="266">
          <cell r="A266">
            <v>263</v>
          </cell>
          <cell r="R266">
            <v>11.400916696162257</v>
          </cell>
          <cell r="S266">
            <v>14.354495678121266</v>
          </cell>
          <cell r="X266" t="e">
            <v>#REF!</v>
          </cell>
          <cell r="Y266" t="e">
            <v>#REF!</v>
          </cell>
          <cell r="Z266" t="e">
            <v>#REF!</v>
          </cell>
          <cell r="AA266" t="e">
            <v>#REF!</v>
          </cell>
          <cell r="AB266" t="e">
            <v>#REF!</v>
          </cell>
          <cell r="AC266" t="e">
            <v>#REF!</v>
          </cell>
        </row>
        <row r="267">
          <cell r="A267">
            <v>264</v>
          </cell>
          <cell r="R267">
            <v>11.405684894311278</v>
          </cell>
          <cell r="S267">
            <v>14.343316909625488</v>
          </cell>
          <cell r="X267" t="e">
            <v>#REF!</v>
          </cell>
          <cell r="Y267" t="e">
            <v>#REF!</v>
          </cell>
          <cell r="Z267" t="e">
            <v>#REF!</v>
          </cell>
          <cell r="AA267" t="e">
            <v>#REF!</v>
          </cell>
          <cell r="AB267" t="e">
            <v>#REF!</v>
          </cell>
          <cell r="AC267" t="e">
            <v>#REF!</v>
          </cell>
        </row>
        <row r="268">
          <cell r="A268">
            <v>265</v>
          </cell>
          <cell r="R268">
            <v>11.410453092460298</v>
          </cell>
          <cell r="S268">
            <v>14.332240502394392</v>
          </cell>
          <cell r="X268" t="e">
            <v>#REF!</v>
          </cell>
          <cell r="Y268" t="e">
            <v>#REF!</v>
          </cell>
          <cell r="Z268" t="e">
            <v>#REF!</v>
          </cell>
          <cell r="AA268" t="e">
            <v>#REF!</v>
          </cell>
          <cell r="AB268" t="e">
            <v>#REF!</v>
          </cell>
          <cell r="AC268" t="e">
            <v>#REF!</v>
          </cell>
        </row>
        <row r="269">
          <cell r="A269">
            <v>266</v>
          </cell>
          <cell r="R269">
            <v>11.415221290609319</v>
          </cell>
          <cell r="S269">
            <v>14.321265301977629</v>
          </cell>
          <cell r="X269" t="e">
            <v>#REF!</v>
          </cell>
          <cell r="Y269" t="e">
            <v>#REF!</v>
          </cell>
          <cell r="Z269" t="e">
            <v>#REF!</v>
          </cell>
          <cell r="AA269" t="e">
            <v>#REF!</v>
          </cell>
          <cell r="AB269" t="e">
            <v>#REF!</v>
          </cell>
          <cell r="AC269" t="e">
            <v>#REF!</v>
          </cell>
        </row>
        <row r="270">
          <cell r="A270">
            <v>267</v>
          </cell>
          <cell r="R270">
            <v>11.41998948875834</v>
          </cell>
          <cell r="S270">
            <v>14.310390171219975</v>
          </cell>
          <cell r="X270" t="e">
            <v>#REF!</v>
          </cell>
          <cell r="Y270" t="e">
            <v>#REF!</v>
          </cell>
          <cell r="Z270" t="e">
            <v>#REF!</v>
          </cell>
          <cell r="AA270" t="e">
            <v>#REF!</v>
          </cell>
          <cell r="AB270" t="e">
            <v>#REF!</v>
          </cell>
          <cell r="AC270" t="e">
            <v>#REF!</v>
          </cell>
        </row>
        <row r="271">
          <cell r="A271">
            <v>268</v>
          </cell>
          <cell r="R271">
            <v>11.424757686907359</v>
          </cell>
          <cell r="S271">
            <v>14.299613989938678</v>
          </cell>
          <cell r="X271" t="e">
            <v>#REF!</v>
          </cell>
          <cell r="Y271" t="e">
            <v>#REF!</v>
          </cell>
          <cell r="Z271" t="e">
            <v>#REF!</v>
          </cell>
          <cell r="AA271" t="e">
            <v>#REF!</v>
          </cell>
          <cell r="AB271" t="e">
            <v>#REF!</v>
          </cell>
          <cell r="AC271" t="e">
            <v>#REF!</v>
          </cell>
        </row>
        <row r="272">
          <cell r="A272">
            <v>269</v>
          </cell>
          <cell r="R272">
            <v>11.429525885056378</v>
          </cell>
          <cell r="S272">
            <v>14.288935654607984</v>
          </cell>
          <cell r="X272" t="e">
            <v>#REF!</v>
          </cell>
          <cell r="Y272" t="e">
            <v>#REF!</v>
          </cell>
          <cell r="Z272" t="e">
            <v>#REF!</v>
          </cell>
          <cell r="AA272" t="e">
            <v>#REF!</v>
          </cell>
          <cell r="AB272" t="e">
            <v>#REF!</v>
          </cell>
          <cell r="AC272" t="e">
            <v>#REF!</v>
          </cell>
        </row>
        <row r="273">
          <cell r="A273">
            <v>270</v>
          </cell>
          <cell r="R273">
            <v>11.434294083205399</v>
          </cell>
          <cell r="S273">
            <v>14.278354078050661</v>
          </cell>
          <cell r="X273" t="e">
            <v>#REF!</v>
          </cell>
          <cell r="Y273" t="e">
            <v>#REF!</v>
          </cell>
          <cell r="Z273" t="e">
            <v>#REF!</v>
          </cell>
          <cell r="AA273" t="e">
            <v>#REF!</v>
          </cell>
          <cell r="AB273" t="e">
            <v>#REF!</v>
          </cell>
          <cell r="AC273" t="e">
            <v>#REF!</v>
          </cell>
        </row>
        <row r="274">
          <cell r="A274">
            <v>271</v>
          </cell>
          <cell r="R274">
            <v>11.439062281354419</v>
          </cell>
          <cell r="S274">
            <v>14.267868189136379</v>
          </cell>
          <cell r="X274" t="e">
            <v>#REF!</v>
          </cell>
          <cell r="Y274" t="e">
            <v>#REF!</v>
          </cell>
          <cell r="Z274" t="e">
            <v>#REF!</v>
          </cell>
          <cell r="AA274" t="e">
            <v>#REF!</v>
          </cell>
          <cell r="AB274" t="e">
            <v>#REF!</v>
          </cell>
          <cell r="AC274" t="e">
            <v>#REF!</v>
          </cell>
        </row>
        <row r="275">
          <cell r="A275">
            <v>272</v>
          </cell>
          <cell r="R275">
            <v>11.443830479503438</v>
          </cell>
          <cell r="S275">
            <v>14.257476932486718</v>
          </cell>
          <cell r="X275" t="e">
            <v>#REF!</v>
          </cell>
          <cell r="Y275" t="e">
            <v>#REF!</v>
          </cell>
          <cell r="Z275" t="e">
            <v>#REF!</v>
          </cell>
          <cell r="AA275" t="e">
            <v>#REF!</v>
          </cell>
          <cell r="AB275" t="e">
            <v>#REF!</v>
          </cell>
          <cell r="AC275" t="e">
            <v>#REF!</v>
          </cell>
        </row>
        <row r="276">
          <cell r="A276">
            <v>273</v>
          </cell>
          <cell r="R276">
            <v>11.448598677652461</v>
          </cell>
          <cell r="S276">
            <v>14.247179268186688</v>
          </cell>
          <cell r="X276" t="e">
            <v>#REF!</v>
          </cell>
          <cell r="Y276" t="e">
            <v>#REF!</v>
          </cell>
          <cell r="Z276" t="e">
            <v>#REF!</v>
          </cell>
          <cell r="AA276" t="e">
            <v>#REF!</v>
          </cell>
          <cell r="AB276" t="e">
            <v>#REF!</v>
          </cell>
          <cell r="AC276" t="e">
            <v>#REF!</v>
          </cell>
        </row>
        <row r="277">
          <cell r="A277">
            <v>274</v>
          </cell>
          <cell r="R277">
            <v>11.45336687580148</v>
          </cell>
          <cell r="S277">
            <v>14.236974171502528</v>
          </cell>
          <cell r="X277" t="e">
            <v>#REF!</v>
          </cell>
          <cell r="Y277" t="e">
            <v>#REF!</v>
          </cell>
          <cell r="Z277" t="e">
            <v>#REF!</v>
          </cell>
          <cell r="AA277" t="e">
            <v>#REF!</v>
          </cell>
          <cell r="AB277" t="e">
            <v>#REF!</v>
          </cell>
          <cell r="AC277" t="e">
            <v>#REF!</v>
          </cell>
        </row>
        <row r="278">
          <cell r="A278">
            <v>275</v>
          </cell>
          <cell r="R278">
            <v>11.458135073950499</v>
          </cell>
          <cell r="S278">
            <v>14.226860632605703</v>
          </cell>
          <cell r="X278" t="e">
            <v>#REF!</v>
          </cell>
          <cell r="Y278" t="e">
            <v>#REF!</v>
          </cell>
          <cell r="Z278" t="e">
            <v>#REF!</v>
          </cell>
          <cell r="AA278" t="e">
            <v>#REF!</v>
          </cell>
          <cell r="AB278" t="e">
            <v>#REF!</v>
          </cell>
          <cell r="AC278" t="e">
            <v>#REF!</v>
          </cell>
        </row>
        <row r="279">
          <cell r="A279">
            <v>276</v>
          </cell>
          <cell r="R279">
            <v>11.462903272099519</v>
          </cell>
          <cell r="S279">
            <v>14.216837656302877</v>
          </cell>
          <cell r="X279" t="e">
            <v>#REF!</v>
          </cell>
          <cell r="Y279" t="e">
            <v>#REF!</v>
          </cell>
          <cell r="Z279" t="e">
            <v>#REF!</v>
          </cell>
          <cell r="AA279" t="e">
            <v>#REF!</v>
          </cell>
          <cell r="AB279" t="e">
            <v>#REF!</v>
          </cell>
          <cell r="AC279" t="e">
            <v>#REF!</v>
          </cell>
        </row>
        <row r="280">
          <cell r="A280">
            <v>277</v>
          </cell>
          <cell r="R280">
            <v>11.46767147024854</v>
          </cell>
          <cell r="S280">
            <v>14.206904261771724</v>
          </cell>
          <cell r="X280" t="e">
            <v>#REF!</v>
          </cell>
          <cell r="Y280" t="e">
            <v>#REF!</v>
          </cell>
          <cell r="Z280" t="e">
            <v>#REF!</v>
          </cell>
          <cell r="AA280" t="e">
            <v>#REF!</v>
          </cell>
          <cell r="AB280" t="e">
            <v>#REF!</v>
          </cell>
          <cell r="AC280" t="e">
            <v>#REF!</v>
          </cell>
        </row>
        <row r="281">
          <cell r="A281">
            <v>278</v>
          </cell>
          <cell r="R281">
            <v>11.472439668397557</v>
          </cell>
          <cell r="S281">
            <v>14.197059482302485</v>
          </cell>
          <cell r="X281" t="e">
            <v>#REF!</v>
          </cell>
          <cell r="Y281" t="e">
            <v>#REF!</v>
          </cell>
          <cell r="Z281" t="e">
            <v>#REF!</v>
          </cell>
          <cell r="AA281" t="e">
            <v>#REF!</v>
          </cell>
          <cell r="AB281" t="e">
            <v>#REF!</v>
          </cell>
          <cell r="AC281" t="e">
            <v>#REF!</v>
          </cell>
        </row>
        <row r="282">
          <cell r="A282">
            <v>279</v>
          </cell>
          <cell r="R282">
            <v>11.477207866546578</v>
          </cell>
          <cell r="S282">
            <v>14.187302365045026</v>
          </cell>
          <cell r="X282" t="e">
            <v>#REF!</v>
          </cell>
          <cell r="Y282" t="e">
            <v>#REF!</v>
          </cell>
          <cell r="Z282" t="e">
            <v>#REF!</v>
          </cell>
          <cell r="AA282" t="e">
            <v>#REF!</v>
          </cell>
          <cell r="AB282" t="e">
            <v>#REF!</v>
          </cell>
          <cell r="AC282" t="e">
            <v>#REF!</v>
          </cell>
        </row>
        <row r="283">
          <cell r="A283">
            <v>280</v>
          </cell>
          <cell r="R283">
            <v>11.481976064695598</v>
          </cell>
          <cell r="S283">
            <v>14.17763197076137</v>
          </cell>
          <cell r="X283" t="e">
            <v>#REF!</v>
          </cell>
          <cell r="Y283" t="e">
            <v>#REF!</v>
          </cell>
          <cell r="Z283" t="e">
            <v>#REF!</v>
          </cell>
          <cell r="AA283" t="e">
            <v>#REF!</v>
          </cell>
          <cell r="AB283" t="e">
            <v>#REF!</v>
          </cell>
          <cell r="AC283" t="e">
            <v>#REF!</v>
          </cell>
        </row>
        <row r="284">
          <cell r="A284">
            <v>281</v>
          </cell>
          <cell r="R284">
            <v>11.486744262844619</v>
          </cell>
          <cell r="S284">
            <v>14.168047373583462</v>
          </cell>
          <cell r="X284" t="e">
            <v>#REF!</v>
          </cell>
          <cell r="Y284" t="e">
            <v>#REF!</v>
          </cell>
          <cell r="Z284" t="e">
            <v>#REF!</v>
          </cell>
          <cell r="AA284" t="e">
            <v>#REF!</v>
          </cell>
          <cell r="AB284" t="e">
            <v>#REF!</v>
          </cell>
          <cell r="AC284" t="e">
            <v>#REF!</v>
          </cell>
        </row>
        <row r="285">
          <cell r="A285">
            <v>282</v>
          </cell>
          <cell r="R285">
            <v>11.491512460993638</v>
          </cell>
          <cell r="S285">
            <v>14.158547660776145</v>
          </cell>
          <cell r="X285" t="e">
            <v>#REF!</v>
          </cell>
          <cell r="Y285" t="e">
            <v>#REF!</v>
          </cell>
          <cell r="Z285" t="e">
            <v>#REF!</v>
          </cell>
          <cell r="AA285" t="e">
            <v>#REF!</v>
          </cell>
          <cell r="AB285" t="e">
            <v>#REF!</v>
          </cell>
          <cell r="AC285" t="e">
            <v>#REF!</v>
          </cell>
        </row>
        <row r="286">
          <cell r="A286">
            <v>283</v>
          </cell>
          <cell r="R286">
            <v>11.496280659142661</v>
          </cell>
          <cell r="S286">
            <v>14.149131932505091</v>
          </cell>
          <cell r="X286" t="e">
            <v>#REF!</v>
          </cell>
          <cell r="Y286" t="e">
            <v>#REF!</v>
          </cell>
          <cell r="Z286" t="e">
            <v>#REF!</v>
          </cell>
          <cell r="AA286" t="e">
            <v>#REF!</v>
          </cell>
          <cell r="AB286" t="e">
            <v>#REF!</v>
          </cell>
          <cell r="AC286" t="e">
            <v>#REF!</v>
          </cell>
        </row>
        <row r="287">
          <cell r="A287">
            <v>284</v>
          </cell>
          <cell r="R287">
            <v>11.501048857291677</v>
          </cell>
          <cell r="S287">
            <v>14.139799301609713</v>
          </cell>
          <cell r="X287" t="e">
            <v>#REF!</v>
          </cell>
          <cell r="Y287" t="e">
            <v>#REF!</v>
          </cell>
          <cell r="Z287" t="e">
            <v>#REF!</v>
          </cell>
          <cell r="AA287" t="e">
            <v>#REF!</v>
          </cell>
          <cell r="AB287" t="e">
            <v>#REF!</v>
          </cell>
          <cell r="AC287" t="e">
            <v>#REF!</v>
          </cell>
        </row>
        <row r="288">
          <cell r="A288">
            <v>285</v>
          </cell>
          <cell r="R288">
            <v>11.505817055440698</v>
          </cell>
          <cell r="S288">
            <v>14.130548893380787</v>
          </cell>
          <cell r="X288" t="e">
            <v>#REF!</v>
          </cell>
          <cell r="Y288" t="e">
            <v>#REF!</v>
          </cell>
          <cell r="Z288" t="e">
            <v>#REF!</v>
          </cell>
          <cell r="AA288" t="e">
            <v>#REF!</v>
          </cell>
          <cell r="AB288" t="e">
            <v>#REF!</v>
          </cell>
          <cell r="AC288" t="e">
            <v>#REF!</v>
          </cell>
        </row>
        <row r="289">
          <cell r="A289">
            <v>286</v>
          </cell>
          <cell r="R289">
            <v>11.510585253589717</v>
          </cell>
          <cell r="S289">
            <v>14.121379845342798</v>
          </cell>
          <cell r="X289" t="e">
            <v>#REF!</v>
          </cell>
          <cell r="Y289" t="e">
            <v>#REF!</v>
          </cell>
          <cell r="Z289" t="e">
            <v>#REF!</v>
          </cell>
          <cell r="AA289" t="e">
            <v>#REF!</v>
          </cell>
          <cell r="AB289" t="e">
            <v>#REF!</v>
          </cell>
          <cell r="AC289" t="e">
            <v>#REF!</v>
          </cell>
        </row>
        <row r="290">
          <cell r="A290">
            <v>287</v>
          </cell>
          <cell r="R290">
            <v>11.51535345173874</v>
          </cell>
          <cell r="S290">
            <v>14.112291307040778</v>
          </cell>
          <cell r="X290" t="e">
            <v>#REF!</v>
          </cell>
          <cell r="Y290" t="e">
            <v>#REF!</v>
          </cell>
          <cell r="Z290" t="e">
            <v>#REF!</v>
          </cell>
          <cell r="AA290" t="e">
            <v>#REF!</v>
          </cell>
          <cell r="AB290" t="e">
            <v>#REF!</v>
          </cell>
          <cell r="AC290" t="e">
            <v>#REF!</v>
          </cell>
        </row>
        <row r="291">
          <cell r="A291">
            <v>288</v>
          </cell>
          <cell r="R291">
            <v>11.520121649887759</v>
          </cell>
          <cell r="S291">
            <v>14.103282439831657</v>
          </cell>
          <cell r="X291" t="e">
            <v>#REF!</v>
          </cell>
          <cell r="Y291" t="e">
            <v>#REF!</v>
          </cell>
          <cell r="Z291" t="e">
            <v>#REF!</v>
          </cell>
          <cell r="AA291" t="e">
            <v>#REF!</v>
          </cell>
          <cell r="AB291" t="e">
            <v>#REF!</v>
          </cell>
          <cell r="AC291" t="e">
            <v>#REF!</v>
          </cell>
        </row>
        <row r="292">
          <cell r="A292">
            <v>289</v>
          </cell>
          <cell r="R292">
            <v>11.52488984803678</v>
          </cell>
          <cell r="S292">
            <v>14.094352416679859</v>
          </cell>
          <cell r="X292" t="e">
            <v>#REF!</v>
          </cell>
          <cell r="Y292" t="e">
            <v>#REF!</v>
          </cell>
          <cell r="Z292" t="e">
            <v>#REF!</v>
          </cell>
          <cell r="AA292" t="e">
            <v>#REF!</v>
          </cell>
          <cell r="AB292" t="e">
            <v>#REF!</v>
          </cell>
          <cell r="AC292" t="e">
            <v>#REF!</v>
          </cell>
        </row>
        <row r="293">
          <cell r="A293">
            <v>290</v>
          </cell>
          <cell r="R293">
            <v>11.529658046185798</v>
          </cell>
          <cell r="S293">
            <v>14.085500421957208</v>
          </cell>
          <cell r="X293" t="e">
            <v>#REF!</v>
          </cell>
          <cell r="Y293" t="e">
            <v>#REF!</v>
          </cell>
          <cell r="Z293" t="e">
            <v>#REF!</v>
          </cell>
          <cell r="AA293" t="e">
            <v>#REF!</v>
          </cell>
          <cell r="AB293" t="e">
            <v>#REF!</v>
          </cell>
          <cell r="AC293" t="e">
            <v>#REF!</v>
          </cell>
        </row>
        <row r="294">
          <cell r="A294">
            <v>291</v>
          </cell>
          <cell r="R294">
            <v>11.534426244334819</v>
          </cell>
          <cell r="S294">
            <v>14.07672565124691</v>
          </cell>
          <cell r="X294" t="e">
            <v>#REF!</v>
          </cell>
          <cell r="Y294" t="e">
            <v>#REF!</v>
          </cell>
          <cell r="Z294" t="e">
            <v>#REF!</v>
          </cell>
          <cell r="AA294" t="e">
            <v>#REF!</v>
          </cell>
          <cell r="AB294" t="e">
            <v>#REF!</v>
          </cell>
          <cell r="AC294" t="e">
            <v>#REF!</v>
          </cell>
        </row>
        <row r="295">
          <cell r="A295">
            <v>292</v>
          </cell>
          <cell r="R295">
            <v>11.539194442483838</v>
          </cell>
          <cell r="S295">
            <v>14.068027311151575</v>
          </cell>
          <cell r="X295" t="e">
            <v>#REF!</v>
          </cell>
          <cell r="Y295" t="e">
            <v>#REF!</v>
          </cell>
          <cell r="Z295" t="e">
            <v>#REF!</v>
          </cell>
          <cell r="AA295" t="e">
            <v>#REF!</v>
          </cell>
          <cell r="AB295" t="e">
            <v>#REF!</v>
          </cell>
          <cell r="AC295" t="e">
            <v>#REF!</v>
          </cell>
        </row>
        <row r="296">
          <cell r="A296">
            <v>293</v>
          </cell>
          <cell r="R296">
            <v>11.543962640632859</v>
          </cell>
          <cell r="S296">
            <v>14.059404619105184</v>
          </cell>
          <cell r="X296" t="e">
            <v>#REF!</v>
          </cell>
          <cell r="Y296" t="e">
            <v>#REF!</v>
          </cell>
          <cell r="Z296" t="e">
            <v>#REF!</v>
          </cell>
          <cell r="AA296" t="e">
            <v>#REF!</v>
          </cell>
          <cell r="AB296" t="e">
            <v>#REF!</v>
          </cell>
          <cell r="AC296" t="e">
            <v>#REF!</v>
          </cell>
        </row>
        <row r="297">
          <cell r="A297">
            <v>294</v>
          </cell>
          <cell r="R297">
            <v>11.548730838781879</v>
          </cell>
          <cell r="S297">
            <v>14.050856803188863</v>
          </cell>
          <cell r="X297" t="e">
            <v>#REF!</v>
          </cell>
          <cell r="Y297" t="e">
            <v>#REF!</v>
          </cell>
          <cell r="Z297" t="e">
            <v>#REF!</v>
          </cell>
          <cell r="AA297" t="e">
            <v>#REF!</v>
          </cell>
          <cell r="AB297" t="e">
            <v>#REF!</v>
          </cell>
          <cell r="AC297" t="e">
            <v>#REF!</v>
          </cell>
        </row>
        <row r="298">
          <cell r="A298">
            <v>295</v>
          </cell>
          <cell r="R298">
            <v>11.553499036930898</v>
          </cell>
          <cell r="S298">
            <v>14.042383101950451</v>
          </cell>
          <cell r="X298" t="e">
            <v>#REF!</v>
          </cell>
          <cell r="Y298" t="e">
            <v>#REF!</v>
          </cell>
          <cell r="Z298" t="e">
            <v>#REF!</v>
          </cell>
          <cell r="AA298" t="e">
            <v>#REF!</v>
          </cell>
          <cell r="AB298" t="e">
            <v>#REF!</v>
          </cell>
          <cell r="AC298" t="e">
            <v>#REF!</v>
          </cell>
        </row>
        <row r="299">
          <cell r="A299">
            <v>296</v>
          </cell>
          <cell r="R299">
            <v>11.558267235079917</v>
          </cell>
          <cell r="S299">
            <v>14.033982764227661</v>
          </cell>
          <cell r="X299" t="e">
            <v>#REF!</v>
          </cell>
          <cell r="Y299" t="e">
            <v>#REF!</v>
          </cell>
          <cell r="Z299" t="e">
            <v>#REF!</v>
          </cell>
          <cell r="AA299" t="e">
            <v>#REF!</v>
          </cell>
          <cell r="AB299" t="e">
            <v>#REF!</v>
          </cell>
          <cell r="AC299" t="e">
            <v>#REF!</v>
          </cell>
        </row>
        <row r="300">
          <cell r="A300">
            <v>297</v>
          </cell>
          <cell r="R300">
            <v>11.56303543322894</v>
          </cell>
          <cell r="S300">
            <v>14.02565504897489</v>
          </cell>
          <cell r="X300" t="e">
            <v>#REF!</v>
          </cell>
          <cell r="Y300" t="e">
            <v>#REF!</v>
          </cell>
          <cell r="Z300" t="e">
            <v>#REF!</v>
          </cell>
          <cell r="AA300" t="e">
            <v>#REF!</v>
          </cell>
          <cell r="AB300" t="e">
            <v>#REF!</v>
          </cell>
          <cell r="AC300" t="e">
            <v>#REF!</v>
          </cell>
        </row>
        <row r="301">
          <cell r="A301">
            <v>298</v>
          </cell>
          <cell r="R301">
            <v>11.567803631377959</v>
          </cell>
          <cell r="S301">
            <v>14.01739922509344</v>
          </cell>
          <cell r="X301" t="e">
            <v>#REF!</v>
          </cell>
          <cell r="Y301" t="e">
            <v>#REF!</v>
          </cell>
          <cell r="Z301" t="e">
            <v>#REF!</v>
          </cell>
          <cell r="AA301" t="e">
            <v>#REF!</v>
          </cell>
          <cell r="AB301" t="e">
            <v>#REF!</v>
          </cell>
          <cell r="AC301" t="e">
            <v>#REF!</v>
          </cell>
        </row>
        <row r="302">
          <cell r="A302">
            <v>299</v>
          </cell>
          <cell r="R302">
            <v>11.57257182952698</v>
          </cell>
          <cell r="S302">
            <v>14.009214571265215</v>
          </cell>
          <cell r="X302" t="e">
            <v>#REF!</v>
          </cell>
          <cell r="Y302" t="e">
            <v>#REF!</v>
          </cell>
          <cell r="Z302" t="e">
            <v>#REF!</v>
          </cell>
          <cell r="AA302" t="e">
            <v>#REF!</v>
          </cell>
          <cell r="AB302" t="e">
            <v>#REF!</v>
          </cell>
          <cell r="AC302" t="e">
            <v>#REF!</v>
          </cell>
        </row>
        <row r="303">
          <cell r="A303">
            <v>300</v>
          </cell>
          <cell r="R303">
            <v>11.577340027676</v>
          </cell>
          <cell r="S303">
            <v>14.001100375789665</v>
          </cell>
          <cell r="X303" t="e">
            <v>#REF!</v>
          </cell>
          <cell r="Y303" t="e">
            <v>#REF!</v>
          </cell>
          <cell r="Z303" t="e">
            <v>#REF!</v>
          </cell>
          <cell r="AA303" t="e">
            <v>#REF!</v>
          </cell>
          <cell r="AB303" t="e">
            <v>#REF!</v>
          </cell>
          <cell r="AC303" t="e">
            <v>#REF!</v>
          </cell>
        </row>
        <row r="304">
          <cell r="A304">
            <v>301</v>
          </cell>
          <cell r="R304">
            <v>11.582108225825019</v>
          </cell>
          <cell r="S304">
            <v>13.993055936424085</v>
          </cell>
          <cell r="X304" t="e">
            <v>#REF!</v>
          </cell>
          <cell r="Y304" t="e">
            <v>#REF!</v>
          </cell>
          <cell r="Z304" t="e">
            <v>#REF!</v>
          </cell>
          <cell r="AA304" t="e">
            <v>#REF!</v>
          </cell>
          <cell r="AB304" t="e">
            <v>#REF!</v>
          </cell>
          <cell r="AC304" t="e">
            <v>#REF!</v>
          </cell>
        </row>
        <row r="305">
          <cell r="A305">
            <v>302</v>
          </cell>
          <cell r="R305">
            <v>11.586876423974038</v>
          </cell>
          <cell r="S305">
            <v>13.985080560226987</v>
          </cell>
          <cell r="X305" t="e">
            <v>#REF!</v>
          </cell>
          <cell r="Y305" t="e">
            <v>#REF!</v>
          </cell>
          <cell r="Z305" t="e">
            <v>#REF!</v>
          </cell>
          <cell r="AA305" t="e">
            <v>#REF!</v>
          </cell>
          <cell r="AB305" t="e">
            <v>#REF!</v>
          </cell>
          <cell r="AC305" t="e">
            <v>#REF!</v>
          </cell>
        </row>
        <row r="306">
          <cell r="A306">
            <v>303</v>
          </cell>
          <cell r="R306">
            <v>11.591644622123058</v>
          </cell>
          <cell r="S306">
            <v>13.977173563404616</v>
          </cell>
          <cell r="X306" t="e">
            <v>#REF!</v>
          </cell>
          <cell r="Y306" t="e">
            <v>#REF!</v>
          </cell>
          <cell r="Z306" t="e">
            <v>#REF!</v>
          </cell>
          <cell r="AA306" t="e">
            <v>#REF!</v>
          </cell>
          <cell r="AB306" t="e">
            <v>#REF!</v>
          </cell>
          <cell r="AC306" t="e">
            <v>#REF!</v>
          </cell>
        </row>
        <row r="307">
          <cell r="A307">
            <v>304</v>
          </cell>
          <cell r="R307">
            <v>11.596412820272079</v>
          </cell>
          <cell r="S307">
            <v>13.969334271160511</v>
          </cell>
          <cell r="X307" t="e">
            <v>#REF!</v>
          </cell>
          <cell r="Y307" t="e">
            <v>#REF!</v>
          </cell>
          <cell r="Z307" t="e">
            <v>#REF!</v>
          </cell>
          <cell r="AA307" t="e">
            <v>#REF!</v>
          </cell>
          <cell r="AB307" t="e">
            <v>#REF!</v>
          </cell>
          <cell r="AC307" t="e">
            <v>#REF!</v>
          </cell>
        </row>
        <row r="308">
          <cell r="A308">
            <v>305</v>
          </cell>
          <cell r="R308">
            <v>11.601181018421098</v>
          </cell>
          <cell r="S308">
            <v>13.96156201754801</v>
          </cell>
          <cell r="X308" t="e">
            <v>#REF!</v>
          </cell>
          <cell r="Y308" t="e">
            <v>#REF!</v>
          </cell>
          <cell r="Z308" t="e">
            <v>#REF!</v>
          </cell>
          <cell r="AA308" t="e">
            <v>#REF!</v>
          </cell>
          <cell r="AB308" t="e">
            <v>#REF!</v>
          </cell>
          <cell r="AC308" t="e">
            <v>#REF!</v>
          </cell>
        </row>
        <row r="309">
          <cell r="A309">
            <v>306</v>
          </cell>
          <cell r="R309">
            <v>11.605949216570121</v>
          </cell>
          <cell r="S309">
            <v>13.953856145325615</v>
          </cell>
          <cell r="X309" t="e">
            <v>#REF!</v>
          </cell>
          <cell r="Y309" t="e">
            <v>#REF!</v>
          </cell>
          <cell r="Z309" t="e">
            <v>#REF!</v>
          </cell>
          <cell r="AA309" t="e">
            <v>#REF!</v>
          </cell>
          <cell r="AB309" t="e">
            <v>#REF!</v>
          </cell>
          <cell r="AC309" t="e">
            <v>#REF!</v>
          </cell>
        </row>
        <row r="310">
          <cell r="A310">
            <v>307</v>
          </cell>
          <cell r="R310">
            <v>11.610717414719137</v>
          </cell>
          <cell r="S310">
            <v>13.946216005815252</v>
          </cell>
          <cell r="X310" t="e">
            <v>#REF!</v>
          </cell>
          <cell r="Y310" t="e">
            <v>#REF!</v>
          </cell>
          <cell r="Z310" t="e">
            <v>#REF!</v>
          </cell>
          <cell r="AA310" t="e">
            <v>#REF!</v>
          </cell>
          <cell r="AB310" t="e">
            <v>#REF!</v>
          </cell>
          <cell r="AC310" t="e">
            <v>#REF!</v>
          </cell>
        </row>
        <row r="311">
          <cell r="A311">
            <v>308</v>
          </cell>
          <cell r="R311">
            <v>11.615485612868158</v>
          </cell>
          <cell r="S311">
            <v>13.938640958763235</v>
          </cell>
          <cell r="X311" t="e">
            <v>#REF!</v>
          </cell>
          <cell r="Y311" t="e">
            <v>#REF!</v>
          </cell>
          <cell r="Z311" t="e">
            <v>#REF!</v>
          </cell>
          <cell r="AA311" t="e">
            <v>#REF!</v>
          </cell>
          <cell r="AB311" t="e">
            <v>#REF!</v>
          </cell>
          <cell r="AC311" t="e">
            <v>#REF!</v>
          </cell>
        </row>
        <row r="312">
          <cell r="A312">
            <v>309</v>
          </cell>
          <cell r="R312">
            <v>11.620253811017177</v>
          </cell>
          <cell r="S312">
            <v>13.931130372203947</v>
          </cell>
          <cell r="X312" t="e">
            <v>#REF!</v>
          </cell>
          <cell r="Y312" t="e">
            <v>#REF!</v>
          </cell>
          <cell r="Z312" t="e">
            <v>#REF!</v>
          </cell>
          <cell r="AA312" t="e">
            <v>#REF!</v>
          </cell>
          <cell r="AB312" t="e">
            <v>#REF!</v>
          </cell>
          <cell r="AC312" t="e">
            <v>#REF!</v>
          </cell>
        </row>
        <row r="313">
          <cell r="A313">
            <v>310</v>
          </cell>
          <cell r="R313">
            <v>11.6250220091662</v>
          </cell>
          <cell r="S313">
            <v>13.923683622326163</v>
          </cell>
          <cell r="X313" t="e">
            <v>#REF!</v>
          </cell>
          <cell r="Y313" t="e">
            <v>#REF!</v>
          </cell>
          <cell r="Z313" t="e">
            <v>#REF!</v>
          </cell>
          <cell r="AA313" t="e">
            <v>#REF!</v>
          </cell>
          <cell r="AB313" t="e">
            <v>#REF!</v>
          </cell>
          <cell r="AC313" t="e">
            <v>#REF!</v>
          </cell>
        </row>
        <row r="314">
          <cell r="A314">
            <v>311</v>
          </cell>
          <cell r="R314">
            <v>11.629790207315219</v>
          </cell>
          <cell r="S314">
            <v>13.916300093341963</v>
          </cell>
          <cell r="Z314" t="e">
            <v>#REF!</v>
          </cell>
          <cell r="AA314" t="e">
            <v>#REF!</v>
          </cell>
          <cell r="AB314" t="e">
            <v>#REF!</v>
          </cell>
          <cell r="AC314" t="e">
            <v>#REF!</v>
          </cell>
        </row>
        <row r="315">
          <cell r="A315">
            <v>312</v>
          </cell>
          <cell r="R315">
            <v>11.63455840546424</v>
          </cell>
          <cell r="S315">
            <v>13.908979177358143</v>
          </cell>
          <cell r="Z315" t="e">
            <v>#REF!</v>
          </cell>
          <cell r="AA315" t="e">
            <v>#REF!</v>
          </cell>
          <cell r="AB315" t="e">
            <v>#REF!</v>
          </cell>
          <cell r="AC315" t="e">
            <v>#REF!</v>
          </cell>
        </row>
        <row r="316">
          <cell r="A316">
            <v>313</v>
          </cell>
          <cell r="R316">
            <v>11.639326603613258</v>
          </cell>
          <cell r="S316">
            <v>13.901720274250094</v>
          </cell>
          <cell r="AB316" t="e">
            <v>#REF!</v>
          </cell>
          <cell r="AC316" t="e">
            <v>#REF!</v>
          </cell>
        </row>
        <row r="317">
          <cell r="A317">
            <v>314</v>
          </cell>
          <cell r="R317">
            <v>11.644094801762279</v>
          </cell>
          <cell r="S317">
            <v>13.894522791538114</v>
          </cell>
          <cell r="AB317" t="e">
            <v>#REF!</v>
          </cell>
          <cell r="AC317" t="e">
            <v>#REF!</v>
          </cell>
        </row>
        <row r="318">
          <cell r="A318">
            <v>315</v>
          </cell>
          <cell r="R318">
            <v>11.648862999911298</v>
          </cell>
          <cell r="S318">
            <v>13.887386144266046</v>
          </cell>
          <cell r="AB318" t="e">
            <v>#REF!</v>
          </cell>
          <cell r="AC318" t="e">
            <v>#REF!</v>
          </cell>
        </row>
        <row r="319">
          <cell r="A319">
            <v>316</v>
          </cell>
          <cell r="R319">
            <v>11.653631198060319</v>
          </cell>
          <cell r="S319">
            <v>13.880309754882246</v>
          </cell>
          <cell r="AB319" t="e">
            <v>#REF!</v>
          </cell>
          <cell r="AC319" t="e">
            <v>#REF!</v>
          </cell>
        </row>
        <row r="320">
          <cell r="A320">
            <v>317</v>
          </cell>
          <cell r="R320">
            <v>11.658399396209338</v>
          </cell>
          <cell r="S320">
            <v>13.873293053122792</v>
          </cell>
          <cell r="AB320" t="e">
            <v>#REF!</v>
          </cell>
          <cell r="AC320" t="e">
            <v>#REF!</v>
          </cell>
        </row>
        <row r="321">
          <cell r="A321">
            <v>318</v>
          </cell>
          <cell r="R321">
            <v>11.663167594358361</v>
          </cell>
          <cell r="S321">
            <v>13.866335475896884</v>
          </cell>
          <cell r="AB321" t="e">
            <v>#REF!</v>
          </cell>
          <cell r="AC321" t="e">
            <v>#REF!</v>
          </cell>
        </row>
        <row r="322">
          <cell r="A322">
            <v>319</v>
          </cell>
          <cell r="R322">
            <v>11.667935792507377</v>
          </cell>
          <cell r="S322">
            <v>13.859436467174424</v>
          </cell>
          <cell r="AB322" t="e">
            <v>#REF!</v>
          </cell>
          <cell r="AC322" t="e">
            <v>#REF!</v>
          </cell>
        </row>
        <row r="323">
          <cell r="A323">
            <v>320</v>
          </cell>
          <cell r="R323">
            <v>11.6727039906564</v>
          </cell>
          <cell r="S323">
            <v>13.852595477875699</v>
          </cell>
          <cell r="AB323" t="e">
            <v>#REF!</v>
          </cell>
          <cell r="AC323" t="e">
            <v>#REF!</v>
          </cell>
        </row>
        <row r="324">
          <cell r="A324">
            <v>321</v>
          </cell>
          <cell r="R324">
            <v>11.677472188805419</v>
          </cell>
          <cell r="S324">
            <v>13.845811965763099</v>
          </cell>
          <cell r="AB324" t="e">
            <v>#REF!</v>
          </cell>
          <cell r="AC324" t="e">
            <v>#REF!</v>
          </cell>
        </row>
        <row r="325">
          <cell r="A325">
            <v>322</v>
          </cell>
          <cell r="R325">
            <v>11.68224038695444</v>
          </cell>
          <cell r="S325">
            <v>13.839085395334889</v>
          </cell>
          <cell r="AB325" t="e">
            <v>#REF!</v>
          </cell>
          <cell r="AC325" t="e">
            <v>#REF!</v>
          </cell>
        </row>
        <row r="326">
          <cell r="A326">
            <v>323</v>
          </cell>
          <cell r="R326">
            <v>11.68700858510346</v>
          </cell>
          <cell r="S326">
            <v>13.832415237720939</v>
          </cell>
        </row>
        <row r="327">
          <cell r="A327">
            <v>324</v>
          </cell>
          <cell r="R327">
            <v>11.691776783252479</v>
          </cell>
          <cell r="S327">
            <v>13.825800970580374</v>
          </cell>
        </row>
        <row r="328">
          <cell r="A328">
            <v>325</v>
          </cell>
          <cell r="R328">
            <v>11.696544981401498</v>
          </cell>
          <cell r="S328">
            <v>13.819242078001135</v>
          </cell>
        </row>
        <row r="329">
          <cell r="A329">
            <v>326</v>
          </cell>
          <cell r="R329">
            <v>11.701313179550517</v>
          </cell>
          <cell r="S329">
            <v>13.812738050401363</v>
          </cell>
        </row>
        <row r="330">
          <cell r="A330">
            <v>327</v>
          </cell>
          <cell r="R330">
            <v>11.706081377699538</v>
          </cell>
          <cell r="S330">
            <v>13.806288384432628</v>
          </cell>
        </row>
        <row r="331">
          <cell r="A331">
            <v>328</v>
          </cell>
          <cell r="R331">
            <v>11.710849575848558</v>
          </cell>
          <cell r="S331">
            <v>13.799892582884889</v>
          </cell>
        </row>
        <row r="332">
          <cell r="A332">
            <v>329</v>
          </cell>
          <cell r="R332">
            <v>11.715617773997581</v>
          </cell>
          <cell r="S332">
            <v>13.793550154593211</v>
          </cell>
        </row>
        <row r="333">
          <cell r="A333">
            <v>330</v>
          </cell>
          <cell r="R333">
            <v>11.720385972146598</v>
          </cell>
          <cell r="S333">
            <v>13.787260614346177</v>
          </cell>
        </row>
        <row r="334">
          <cell r="A334">
            <v>331</v>
          </cell>
          <cell r="R334">
            <v>11.725154170295617</v>
          </cell>
          <cell r="S334">
            <v>13.78102348279595</v>
          </cell>
        </row>
        <row r="335">
          <cell r="A335">
            <v>332</v>
          </cell>
          <cell r="R335">
            <v>11.729922368444637</v>
          </cell>
          <cell r="S335">
            <v>13.77483828636997</v>
          </cell>
        </row>
        <row r="336">
          <cell r="A336">
            <v>333</v>
          </cell>
          <cell r="R336">
            <v>11.73469056659366</v>
          </cell>
          <cell r="S336">
            <v>13.768704557184231</v>
          </cell>
        </row>
        <row r="337">
          <cell r="A337">
            <v>334</v>
          </cell>
          <cell r="R337">
            <v>11.739458764742679</v>
          </cell>
          <cell r="S337">
            <v>13.762621832958136</v>
          </cell>
        </row>
        <row r="338">
          <cell r="A338">
            <v>335</v>
          </cell>
          <cell r="R338">
            <v>11.7442269628917</v>
          </cell>
          <cell r="S338">
            <v>13.756589656930847</v>
          </cell>
        </row>
        <row r="339">
          <cell r="A339">
            <v>336</v>
          </cell>
          <cell r="R339">
            <v>11.748995161040718</v>
          </cell>
          <cell r="S339">
            <v>13.750607577779167</v>
          </cell>
        </row>
        <row r="340">
          <cell r="A340">
            <v>337</v>
          </cell>
          <cell r="R340">
            <v>11.753763359189739</v>
          </cell>
          <cell r="S340">
            <v>13.744675149536842</v>
          </cell>
        </row>
        <row r="341">
          <cell r="A341">
            <v>338</v>
          </cell>
          <cell r="R341">
            <v>11.758531557338758</v>
          </cell>
          <cell r="S341">
            <v>13.738791931515324</v>
          </cell>
        </row>
        <row r="342">
          <cell r="A342">
            <v>339</v>
          </cell>
          <cell r="R342">
            <v>11.763299755487779</v>
          </cell>
          <cell r="S342">
            <v>13.73295748822594</v>
          </cell>
        </row>
        <row r="343">
          <cell r="A343">
            <v>340</v>
          </cell>
          <cell r="R343">
            <v>11.768067953636798</v>
          </cell>
          <cell r="S343">
            <v>13.727171389303399</v>
          </cell>
        </row>
        <row r="344">
          <cell r="A344">
            <v>341</v>
          </cell>
          <cell r="R344">
            <v>11.772836151785818</v>
          </cell>
          <cell r="S344">
            <v>13.721433209430694</v>
          </cell>
        </row>
        <row r="345">
          <cell r="A345">
            <v>342</v>
          </cell>
          <cell r="R345">
            <v>11.777604349934837</v>
          </cell>
          <cell r="S345">
            <v>13.715742528265286</v>
          </cell>
        </row>
        <row r="346">
          <cell r="A346">
            <v>343</v>
          </cell>
          <cell r="R346">
            <v>11.78237254808386</v>
          </cell>
          <cell r="S346">
            <v>13.710098930366581</v>
          </cell>
        </row>
        <row r="347">
          <cell r="A347">
            <v>344</v>
          </cell>
          <cell r="R347">
            <v>11.787140746232879</v>
          </cell>
          <cell r="S347">
            <v>13.704502005124693</v>
          </cell>
        </row>
        <row r="348">
          <cell r="A348">
            <v>345</v>
          </cell>
          <cell r="R348">
            <v>11.7919089443819</v>
          </cell>
          <cell r="S348">
            <v>13.698951346690441</v>
          </cell>
        </row>
        <row r="349">
          <cell r="A349">
            <v>346</v>
          </cell>
          <cell r="R349">
            <v>11.796677142530919</v>
          </cell>
          <cell r="S349">
            <v>13.693446553906529</v>
          </cell>
        </row>
        <row r="350">
          <cell r="A350">
            <v>347</v>
          </cell>
          <cell r="R350">
            <v>11.80144534067994</v>
          </cell>
          <cell r="S350">
            <v>13.687987230239955</v>
          </cell>
        </row>
        <row r="351">
          <cell r="A351">
            <v>348</v>
          </cell>
          <cell r="R351">
            <v>11.806213538828958</v>
          </cell>
          <cell r="S351">
            <v>13.682572983715572</v>
          </cell>
        </row>
        <row r="352">
          <cell r="A352">
            <v>349</v>
          </cell>
          <cell r="R352">
            <v>11.810981736977979</v>
          </cell>
          <cell r="S352">
            <v>13.677203426850779</v>
          </cell>
        </row>
        <row r="353">
          <cell r="A353">
            <v>350</v>
          </cell>
          <cell r="R353">
            <v>11.815749935126998</v>
          </cell>
          <cell r="S353">
            <v>13.671878176591358</v>
          </cell>
        </row>
        <row r="354">
          <cell r="A354">
            <v>351</v>
          </cell>
          <cell r="R354">
            <v>11.820518133276018</v>
          </cell>
          <cell r="S354">
            <v>13.666596854248365</v>
          </cell>
        </row>
        <row r="355">
          <cell r="A355">
            <v>352</v>
          </cell>
          <cell r="R355">
            <v>11.82528633142504</v>
          </cell>
          <cell r="S355">
            <v>13.661359085436157</v>
          </cell>
        </row>
        <row r="356">
          <cell r="A356">
            <v>353</v>
          </cell>
          <cell r="R356">
            <v>11.830054529574056</v>
          </cell>
          <cell r="S356">
            <v>13.656164500011405</v>
          </cell>
        </row>
        <row r="357">
          <cell r="A357">
            <v>354</v>
          </cell>
          <cell r="R357">
            <v>11.834822727723077</v>
          </cell>
          <cell r="S357">
            <v>13.651012732013205</v>
          </cell>
        </row>
        <row r="358">
          <cell r="A358">
            <v>355</v>
          </cell>
          <cell r="R358">
            <v>11.839590925872097</v>
          </cell>
          <cell r="S358">
            <v>13.645903419604146</v>
          </cell>
        </row>
        <row r="359">
          <cell r="A359">
            <v>356</v>
          </cell>
          <cell r="R359">
            <v>11.844359124021119</v>
          </cell>
          <cell r="S359">
            <v>13.640836205012414</v>
          </cell>
        </row>
        <row r="360">
          <cell r="A360">
            <v>357</v>
          </cell>
          <cell r="R360">
            <v>11.849127322170139</v>
          </cell>
          <cell r="S360">
            <v>13.635810734474829</v>
          </cell>
        </row>
        <row r="361">
          <cell r="A361">
            <v>358</v>
          </cell>
          <cell r="R361">
            <v>11.85389552031916</v>
          </cell>
          <cell r="S361">
            <v>13.630826658180892</v>
          </cell>
        </row>
        <row r="362">
          <cell r="A362">
            <v>359</v>
          </cell>
          <cell r="R362">
            <v>11.858663718468179</v>
          </cell>
          <cell r="S362">
            <v>13.625883630217697</v>
          </cell>
        </row>
        <row r="363">
          <cell r="A363">
            <v>360</v>
          </cell>
          <cell r="R363">
            <v>11.863431916617198</v>
          </cell>
          <cell r="S363">
            <v>13.62098130851582</v>
          </cell>
        </row>
        <row r="364">
          <cell r="A364">
            <v>361</v>
          </cell>
          <cell r="R364">
            <v>11.868200114766218</v>
          </cell>
          <cell r="S364">
            <v>13.616119354796087</v>
          </cell>
        </row>
        <row r="365">
          <cell r="A365">
            <v>362</v>
          </cell>
          <cell r="R365">
            <v>11.872968312915239</v>
          </cell>
          <cell r="S365">
            <v>13.611297434517207</v>
          </cell>
        </row>
        <row r="366">
          <cell r="A366">
            <v>363</v>
          </cell>
          <cell r="R366">
            <v>11.877736511064258</v>
          </cell>
          <cell r="S366">
            <v>13.606515216824292</v>
          </cell>
        </row>
        <row r="367">
          <cell r="A367">
            <v>364</v>
          </cell>
          <cell r="R367">
            <v>11.882504709213281</v>
          </cell>
          <cell r="S367">
            <v>13.60177237449823</v>
          </cell>
        </row>
        <row r="368">
          <cell r="A368">
            <v>365</v>
          </cell>
          <cell r="R368">
            <v>11.887272907362297</v>
          </cell>
          <cell r="S368">
            <v>13.597068583905875</v>
          </cell>
        </row>
        <row r="369">
          <cell r="A369">
            <v>366</v>
          </cell>
          <cell r="R369">
            <v>11.89204110551132</v>
          </cell>
          <cell r="S369">
            <v>13.59240352495104</v>
          </cell>
        </row>
        <row r="370">
          <cell r="A370">
            <v>367</v>
          </cell>
          <cell r="R370">
            <v>11.896809303660339</v>
          </cell>
          <cell r="S370">
            <v>13.587776881026342</v>
          </cell>
        </row>
        <row r="371">
          <cell r="A371">
            <v>368</v>
          </cell>
          <cell r="R371">
            <v>11.90157750180936</v>
          </cell>
          <cell r="S371">
            <v>13.583188338965765</v>
          </cell>
        </row>
        <row r="372">
          <cell r="A372">
            <v>369</v>
          </cell>
          <cell r="R372">
            <v>11.906345699958379</v>
          </cell>
          <cell r="S372">
            <v>13.578637588998065</v>
          </cell>
        </row>
        <row r="373">
          <cell r="A373">
            <v>370</v>
          </cell>
          <cell r="R373">
            <v>11.911113898107399</v>
          </cell>
          <cell r="S373">
            <v>13.574124324700861</v>
          </cell>
        </row>
        <row r="374">
          <cell r="A374">
            <v>371</v>
          </cell>
          <cell r="R374">
            <v>11.915882096256418</v>
          </cell>
          <cell r="S374">
            <v>13.569648242955529</v>
          </cell>
        </row>
        <row r="375">
          <cell r="A375">
            <v>372</v>
          </cell>
          <cell r="R375">
            <v>11.920650294405439</v>
          </cell>
          <cell r="S375">
            <v>13.565209043902774</v>
          </cell>
        </row>
        <row r="376">
          <cell r="A376">
            <v>373</v>
          </cell>
          <cell r="R376">
            <v>11.925418492554458</v>
          </cell>
          <cell r="S376">
            <v>13.560806430898959</v>
          </cell>
        </row>
        <row r="377">
          <cell r="A377">
            <v>374</v>
          </cell>
          <cell r="R377">
            <v>11.930186690703481</v>
          </cell>
          <cell r="S377">
            <v>13.556440110473103</v>
          </cell>
        </row>
        <row r="378">
          <cell r="A378">
            <v>375</v>
          </cell>
          <cell r="R378">
            <v>11.934954888852499</v>
          </cell>
          <cell r="S378">
            <v>13.552109792284583</v>
          </cell>
        </row>
        <row r="379">
          <cell r="A379">
            <v>376</v>
          </cell>
          <cell r="R379">
            <v>11.939723087001518</v>
          </cell>
          <cell r="S379">
            <v>13.547815189081506</v>
          </cell>
        </row>
        <row r="380">
          <cell r="A380">
            <v>377</v>
          </cell>
          <cell r="R380">
            <v>11.944491285150537</v>
          </cell>
          <cell r="S380">
            <v>13.543556016659737</v>
          </cell>
        </row>
        <row r="381">
          <cell r="A381">
            <v>378</v>
          </cell>
          <cell r="R381">
            <v>11.949259483299556</v>
          </cell>
          <cell r="S381">
            <v>13.539331993822611</v>
          </cell>
        </row>
        <row r="382">
          <cell r="A382">
            <v>379</v>
          </cell>
          <cell r="R382">
            <v>11.954027681448579</v>
          </cell>
          <cell r="S382">
            <v>13.535142842341214</v>
          </cell>
        </row>
        <row r="383">
          <cell r="A383">
            <v>380</v>
          </cell>
          <cell r="R383">
            <v>11.958795879597599</v>
          </cell>
          <cell r="S383">
            <v>13.530988286915377</v>
          </cell>
        </row>
        <row r="384">
          <cell r="A384">
            <v>381</v>
          </cell>
          <cell r="R384">
            <v>11.96356407774662</v>
          </cell>
          <cell r="S384">
            <v>13.526868055135212</v>
          </cell>
        </row>
        <row r="385">
          <cell r="A385">
            <v>382</v>
          </cell>
          <cell r="R385">
            <v>11.968332275895637</v>
          </cell>
          <cell r="S385">
            <v>13.522781877443292</v>
          </cell>
        </row>
        <row r="386">
          <cell r="A386">
            <v>383</v>
          </cell>
          <cell r="R386">
            <v>11.973100474044658</v>
          </cell>
          <cell r="S386">
            <v>13.518729487097408</v>
          </cell>
        </row>
        <row r="387">
          <cell r="A387">
            <v>384</v>
          </cell>
          <cell r="R387">
            <v>11.977868672193678</v>
          </cell>
          <cell r="S387">
            <v>13.51471062013392</v>
          </cell>
        </row>
        <row r="388">
          <cell r="A388">
            <v>385</v>
          </cell>
          <cell r="R388">
            <v>11.982636870342699</v>
          </cell>
          <cell r="S388">
            <v>13.510725015331673</v>
          </cell>
        </row>
        <row r="389">
          <cell r="A389">
            <v>386</v>
          </cell>
          <cell r="R389">
            <v>11.987405068491718</v>
          </cell>
          <cell r="S389">
            <v>13.506772414176455</v>
          </cell>
        </row>
        <row r="390">
          <cell r="A390">
            <v>387</v>
          </cell>
          <cell r="R390">
            <v>11.992173266640741</v>
          </cell>
          <cell r="S390">
            <v>13.502852560826041</v>
          </cell>
        </row>
        <row r="391">
          <cell r="A391">
            <v>388</v>
          </cell>
          <cell r="R391">
            <v>11.996941464789757</v>
          </cell>
          <cell r="S391">
            <v>13.498965202075754</v>
          </cell>
        </row>
        <row r="392">
          <cell r="A392">
            <v>389</v>
          </cell>
          <cell r="R392">
            <v>12.001709662938779</v>
          </cell>
          <cell r="S392">
            <v>13.495110087324568</v>
          </cell>
        </row>
        <row r="393">
          <cell r="A393">
            <v>390</v>
          </cell>
          <cell r="R393">
            <v>12.006477861087799</v>
          </cell>
          <cell r="S393">
            <v>13.49128696854172</v>
          </cell>
        </row>
        <row r="394">
          <cell r="A394">
            <v>391</v>
          </cell>
          <cell r="R394">
            <v>12.01124605923682</v>
          </cell>
          <cell r="S394">
            <v>13.487495600233844</v>
          </cell>
        </row>
        <row r="395">
          <cell r="A395">
            <v>392</v>
          </cell>
          <cell r="R395">
            <v>12.016014257385839</v>
          </cell>
          <cell r="S395">
            <v>13.483735739412614</v>
          </cell>
        </row>
        <row r="396">
          <cell r="A396">
            <v>393</v>
          </cell>
          <cell r="R396">
            <v>12.02078245553486</v>
          </cell>
          <cell r="S396">
            <v>13.480007145562862</v>
          </cell>
        </row>
        <row r="397">
          <cell r="A397">
            <v>394</v>
          </cell>
          <cell r="R397">
            <v>12.025550653683878</v>
          </cell>
          <cell r="S397">
            <v>13.476309580611202</v>
          </cell>
        </row>
        <row r="398">
          <cell r="A398">
            <v>395</v>
          </cell>
          <cell r="R398">
            <v>12.030318851832899</v>
          </cell>
          <cell r="S398">
            <v>13.47264280889512</v>
          </cell>
        </row>
        <row r="399">
          <cell r="A399">
            <v>396</v>
          </cell>
          <cell r="R399">
            <v>12.035087049981918</v>
          </cell>
          <cell r="S399">
            <v>13.469006597132523</v>
          </cell>
        </row>
        <row r="400">
          <cell r="A400">
            <v>397</v>
          </cell>
          <cell r="R400">
            <v>12.039855248130941</v>
          </cell>
          <cell r="S400">
            <v>13.465400714391778</v>
          </cell>
        </row>
        <row r="401">
          <cell r="A401">
            <v>398</v>
          </cell>
          <cell r="R401">
            <v>12.044623446279958</v>
          </cell>
          <cell r="S401">
            <v>13.461824932062164</v>
          </cell>
        </row>
        <row r="402">
          <cell r="A402">
            <v>399</v>
          </cell>
          <cell r="R402">
            <v>12.049391644428978</v>
          </cell>
          <cell r="S402">
            <v>13.458279023824801</v>
          </cell>
        </row>
        <row r="403">
          <cell r="A403">
            <v>400</v>
          </cell>
          <cell r="R403">
            <v>12.054159842577997</v>
          </cell>
          <cell r="S403">
            <v>13.454762765624</v>
          </cell>
        </row>
        <row r="404">
          <cell r="A404">
            <v>401</v>
          </cell>
          <cell r="R404">
            <v>12.058928040727016</v>
          </cell>
          <cell r="S404">
            <v>13.451275935639032</v>
          </cell>
        </row>
        <row r="405">
          <cell r="A405">
            <v>402</v>
          </cell>
          <cell r="R405">
            <v>12.063696238876039</v>
          </cell>
          <cell r="S405">
            <v>13.447818314256352</v>
          </cell>
        </row>
        <row r="406">
          <cell r="A406">
            <v>403</v>
          </cell>
          <cell r="R406">
            <v>12.068464437025058</v>
          </cell>
          <cell r="S406">
            <v>13.444389684042196</v>
          </cell>
        </row>
        <row r="407">
          <cell r="A407">
            <v>404</v>
          </cell>
          <cell r="R407">
            <v>12.07323263517408</v>
          </cell>
          <cell r="S407">
            <v>13.440989829715601</v>
          </cell>
        </row>
        <row r="408">
          <cell r="A408">
            <v>405</v>
          </cell>
          <cell r="R408">
            <v>12.078000833323099</v>
          </cell>
          <cell r="S408">
            <v>13.437618538121859</v>
          </cell>
        </row>
        <row r="409">
          <cell r="A409">
            <v>406</v>
          </cell>
          <cell r="R409">
            <v>12.082769031472118</v>
          </cell>
          <cell r="S409">
            <v>13.434275598206279</v>
          </cell>
        </row>
        <row r="410">
          <cell r="A410">
            <v>407</v>
          </cell>
          <cell r="R410">
            <v>12.087537229621137</v>
          </cell>
          <cell r="S410">
            <v>13.430960800988442</v>
          </cell>
        </row>
        <row r="411">
          <cell r="A411">
            <v>408</v>
          </cell>
          <cell r="R411">
            <v>12.092305427770158</v>
          </cell>
          <cell r="S411">
            <v>13.427673939536746</v>
          </cell>
        </row>
        <row r="412">
          <cell r="A412">
            <v>409</v>
          </cell>
          <cell r="R412">
            <v>12.097073625919178</v>
          </cell>
          <cell r="S412">
            <v>13.424414808943368</v>
          </cell>
        </row>
        <row r="413">
          <cell r="A413">
            <v>410</v>
          </cell>
          <cell r="R413">
            <v>12.101841824068201</v>
          </cell>
          <cell r="S413">
            <v>13.421183206299585</v>
          </cell>
        </row>
        <row r="414">
          <cell r="A414">
            <v>411</v>
          </cell>
          <cell r="R414">
            <v>12.106610022217216</v>
          </cell>
          <cell r="S414">
            <v>13.417978930671467</v>
          </cell>
        </row>
        <row r="415">
          <cell r="A415">
            <v>412</v>
          </cell>
          <cell r="R415">
            <v>12.111378220366239</v>
          </cell>
          <cell r="S415">
            <v>13.414801783075887</v>
          </cell>
        </row>
        <row r="416">
          <cell r="A416">
            <v>413</v>
          </cell>
          <cell r="R416">
            <v>12.116146418515259</v>
          </cell>
          <cell r="S416">
            <v>13.411651566456916</v>
          </cell>
        </row>
        <row r="417">
          <cell r="A417">
            <v>414</v>
          </cell>
          <cell r="R417">
            <v>12.12091461666428</v>
          </cell>
          <cell r="S417">
            <v>13.408528085662548</v>
          </cell>
        </row>
        <row r="418">
          <cell r="A418">
            <v>415</v>
          </cell>
          <cell r="R418">
            <v>12.125682814813299</v>
          </cell>
          <cell r="S418">
            <v>13.405431147421771</v>
          </cell>
        </row>
        <row r="419">
          <cell r="A419">
            <v>416</v>
          </cell>
          <cell r="R419">
            <v>12.13045101296232</v>
          </cell>
          <cell r="S419">
            <v>13.402360560321929</v>
          </cell>
        </row>
        <row r="420">
          <cell r="A420">
            <v>417</v>
          </cell>
          <cell r="R420">
            <v>12.135219211111338</v>
          </cell>
          <cell r="S420">
            <v>13.399316134786472</v>
          </cell>
        </row>
        <row r="421">
          <cell r="A421">
            <v>418</v>
          </cell>
          <cell r="R421">
            <v>12.139987409260359</v>
          </cell>
          <cell r="S421">
            <v>13.396297683052978</v>
          </cell>
        </row>
        <row r="422">
          <cell r="A422">
            <v>419</v>
          </cell>
          <cell r="R422">
            <v>12.144755607409378</v>
          </cell>
          <cell r="S422">
            <v>13.393305019151503</v>
          </cell>
        </row>
        <row r="423">
          <cell r="A423">
            <v>420</v>
          </cell>
          <cell r="R423">
            <v>12.149523805558399</v>
          </cell>
          <cell r="S423">
            <v>13.390337958883245</v>
          </cell>
        </row>
        <row r="424">
          <cell r="A424">
            <v>421</v>
          </cell>
          <cell r="R424">
            <v>12.154292003707418</v>
          </cell>
          <cell r="S424">
            <v>13.387396319799517</v>
          </cell>
        </row>
        <row r="425">
          <cell r="A425">
            <v>422</v>
          </cell>
          <cell r="R425">
            <v>12.159060201856441</v>
          </cell>
          <cell r="S425">
            <v>13.384479921180992</v>
          </cell>
        </row>
        <row r="426">
          <cell r="A426">
            <v>423</v>
          </cell>
          <cell r="R426">
            <v>12.163828400005457</v>
          </cell>
          <cell r="S426">
            <v>13.381588584017278</v>
          </cell>
        </row>
        <row r="427">
          <cell r="A427">
            <v>424</v>
          </cell>
          <cell r="R427">
            <v>12.16859659815448</v>
          </cell>
          <cell r="S427">
            <v>13.378722130986768</v>
          </cell>
        </row>
        <row r="428">
          <cell r="A428">
            <v>425</v>
          </cell>
          <cell r="R428">
            <v>12.173364796303499</v>
          </cell>
          <cell r="S428">
            <v>13.375880386436748</v>
          </cell>
        </row>
        <row r="429">
          <cell r="A429">
            <v>426</v>
          </cell>
          <cell r="R429">
            <v>12.17813299445252</v>
          </cell>
          <cell r="S429">
            <v>13.373063176363841</v>
          </cell>
        </row>
        <row r="430">
          <cell r="A430">
            <v>427</v>
          </cell>
          <cell r="R430">
            <v>12.182901192601539</v>
          </cell>
          <cell r="S430">
            <v>13.370270328394669</v>
          </cell>
        </row>
        <row r="431">
          <cell r="A431">
            <v>428</v>
          </cell>
          <cell r="R431">
            <v>12.187669390750557</v>
          </cell>
          <cell r="S431">
            <v>13.367501671766822</v>
          </cell>
        </row>
        <row r="432">
          <cell r="A432">
            <v>429</v>
          </cell>
          <cell r="R432">
            <v>12.192437588899578</v>
          </cell>
          <cell r="S432">
            <v>13.364757037310079</v>
          </cell>
        </row>
        <row r="433">
          <cell r="A433">
            <v>430</v>
          </cell>
          <cell r="R433">
            <v>12.197205787048597</v>
          </cell>
          <cell r="S433">
            <v>13.362036257427903</v>
          </cell>
        </row>
        <row r="434">
          <cell r="A434">
            <v>431</v>
          </cell>
          <cell r="R434">
            <v>12.201973985197618</v>
          </cell>
          <cell r="S434">
            <v>13.359339166079167</v>
          </cell>
        </row>
        <row r="435">
          <cell r="A435">
            <v>432</v>
          </cell>
          <cell r="R435">
            <v>12.206742183346638</v>
          </cell>
          <cell r="S435">
            <v>13.35666559876017</v>
          </cell>
        </row>
        <row r="436">
          <cell r="A436">
            <v>433</v>
          </cell>
          <cell r="R436">
            <v>12.21151038149566</v>
          </cell>
          <cell r="S436">
            <v>13.35401539248687</v>
          </cell>
        </row>
        <row r="437">
          <cell r="A437">
            <v>434</v>
          </cell>
          <cell r="R437">
            <v>12.21627857964468</v>
          </cell>
          <cell r="S437">
            <v>13.351388385777387</v>
          </cell>
        </row>
        <row r="438">
          <cell r="A438">
            <v>435</v>
          </cell>
          <cell r="R438">
            <v>12.221046777793699</v>
          </cell>
          <cell r="S438">
            <v>13.348784418634724</v>
          </cell>
        </row>
        <row r="439">
          <cell r="A439">
            <v>436</v>
          </cell>
          <cell r="R439">
            <v>12.225814975942717</v>
          </cell>
          <cell r="S439">
            <v>13.346203332529754</v>
          </cell>
        </row>
        <row r="440">
          <cell r="A440">
            <v>437</v>
          </cell>
          <cell r="R440">
            <v>12.230583174091739</v>
          </cell>
          <cell r="S440">
            <v>13.343644970384416</v>
          </cell>
        </row>
        <row r="441">
          <cell r="A441">
            <v>438</v>
          </cell>
          <cell r="R441">
            <v>12.235351372240759</v>
          </cell>
          <cell r="S441">
            <v>13.34110917655515</v>
          </cell>
        </row>
        <row r="442">
          <cell r="A442">
            <v>439</v>
          </cell>
          <cell r="R442">
            <v>12.24011957038978</v>
          </cell>
          <cell r="S442">
            <v>13.338595796816563</v>
          </cell>
        </row>
        <row r="443">
          <cell r="A443">
            <v>440</v>
          </cell>
          <cell r="R443">
            <v>12.244887768538797</v>
          </cell>
          <cell r="S443">
            <v>13.336104678345308</v>
          </cell>
        </row>
        <row r="444">
          <cell r="A444">
            <v>441</v>
          </cell>
          <cell r="R444">
            <v>12.249655966687818</v>
          </cell>
          <cell r="S444">
            <v>13.333635669704192</v>
          </cell>
        </row>
        <row r="445">
          <cell r="A445">
            <v>442</v>
          </cell>
          <cell r="R445">
            <v>12.254424164836838</v>
          </cell>
          <cell r="S445">
            <v>13.331188620826497</v>
          </cell>
        </row>
        <row r="446">
          <cell r="A446">
            <v>443</v>
          </cell>
          <cell r="R446">
            <v>12.259192362985859</v>
          </cell>
          <cell r="S446">
            <v>13.328763383000503</v>
          </cell>
        </row>
        <row r="447">
          <cell r="A447">
            <v>444</v>
          </cell>
          <cell r="R447">
            <v>12.263960561134878</v>
          </cell>
          <cell r="S447">
            <v>13.326359808854244</v>
          </cell>
        </row>
        <row r="448">
          <cell r="A448">
            <v>445</v>
          </cell>
          <cell r="R448">
            <v>12.268728759283901</v>
          </cell>
          <cell r="S448">
            <v>13.323977752340435</v>
          </cell>
        </row>
        <row r="449">
          <cell r="A449">
            <v>446</v>
          </cell>
          <cell r="R449">
            <v>12.273496957432917</v>
          </cell>
          <cell r="S449">
            <v>13.321617068721634</v>
          </cell>
        </row>
        <row r="450">
          <cell r="A450">
            <v>447</v>
          </cell>
          <cell r="R450">
            <v>12.27826515558194</v>
          </cell>
          <cell r="S450">
            <v>13.319277614555611</v>
          </cell>
        </row>
        <row r="451">
          <cell r="A451">
            <v>448</v>
          </cell>
          <cell r="R451">
            <v>12.283033353730959</v>
          </cell>
          <cell r="S451">
            <v>13.316959247680833</v>
          </cell>
        </row>
        <row r="452">
          <cell r="A452">
            <v>449</v>
          </cell>
          <cell r="R452">
            <v>12.28780155187998</v>
          </cell>
          <cell r="S452">
            <v>13.31466182720227</v>
          </cell>
        </row>
        <row r="453">
          <cell r="A453">
            <v>450</v>
          </cell>
          <cell r="R453">
            <v>12.292569750028999</v>
          </cell>
          <cell r="S453">
            <v>13.312385213477276</v>
          </cell>
        </row>
        <row r="454">
          <cell r="A454">
            <v>451</v>
          </cell>
          <cell r="R454">
            <v>12.29733794817802</v>
          </cell>
          <cell r="S454">
            <v>13.310129268101726</v>
          </cell>
        </row>
        <row r="455">
          <cell r="A455">
            <v>452</v>
          </cell>
          <cell r="R455">
            <v>12.302106146327038</v>
          </cell>
          <cell r="S455">
            <v>13.307893853896308</v>
          </cell>
        </row>
        <row r="456">
          <cell r="A456">
            <v>453</v>
          </cell>
          <cell r="R456">
            <v>12.306874344476057</v>
          </cell>
          <cell r="S456">
            <v>13.305678834893008</v>
          </cell>
        </row>
        <row r="457">
          <cell r="A457">
            <v>454</v>
          </cell>
          <cell r="R457">
            <v>12.311642542625078</v>
          </cell>
          <cell r="S457">
            <v>13.303484076321768</v>
          </cell>
        </row>
        <row r="458">
          <cell r="A458">
            <v>455</v>
          </cell>
          <cell r="R458">
            <v>12.316410740774097</v>
          </cell>
          <cell r="S458">
            <v>13.301309444597326</v>
          </cell>
        </row>
        <row r="459">
          <cell r="A459">
            <v>456</v>
          </cell>
          <cell r="R459">
            <v>12.32117893892312</v>
          </cell>
          <cell r="S459">
            <v>13.299154807306209</v>
          </cell>
        </row>
        <row r="460">
          <cell r="A460">
            <v>457</v>
          </cell>
          <cell r="R460">
            <v>12.325947137072136</v>
          </cell>
          <cell r="S460">
            <v>13.297020033193936</v>
          </cell>
        </row>
        <row r="461">
          <cell r="A461">
            <v>458</v>
          </cell>
          <cell r="R461">
            <v>12.330715335221159</v>
          </cell>
          <cell r="S461">
            <v>13.294904992152345</v>
          </cell>
        </row>
        <row r="462">
          <cell r="A462">
            <v>459</v>
          </cell>
          <cell r="R462">
            <v>12.335483533370176</v>
          </cell>
          <cell r="S462">
            <v>13.292809555207125</v>
          </cell>
        </row>
        <row r="463">
          <cell r="A463">
            <v>460</v>
          </cell>
          <cell r="R463">
            <v>12.340251731519199</v>
          </cell>
          <cell r="S463">
            <v>13.290733594505467</v>
          </cell>
        </row>
        <row r="464">
          <cell r="A464">
            <v>461</v>
          </cell>
          <cell r="R464">
            <v>12.345019929668219</v>
          </cell>
          <cell r="S464">
            <v>13.288676983303921</v>
          </cell>
        </row>
        <row r="465">
          <cell r="A465">
            <v>462</v>
          </cell>
          <cell r="R465">
            <v>12.34978812781724</v>
          </cell>
          <cell r="S465">
            <v>13.286639595956389</v>
          </cell>
        </row>
        <row r="466">
          <cell r="A466">
            <v>463</v>
          </cell>
          <cell r="R466">
            <v>12.354556325966259</v>
          </cell>
          <cell r="S466">
            <v>13.284621307902256</v>
          </cell>
        </row>
        <row r="467">
          <cell r="A467">
            <v>464</v>
          </cell>
          <cell r="R467">
            <v>12.359324524115278</v>
          </cell>
          <cell r="S467">
            <v>13.282621995654708</v>
          </cell>
        </row>
        <row r="468">
          <cell r="A468">
            <v>465</v>
          </cell>
          <cell r="R468">
            <v>12.364092722264298</v>
          </cell>
          <cell r="S468">
            <v>13.280641536789192</v>
          </cell>
        </row>
        <row r="469">
          <cell r="A469">
            <v>466</v>
          </cell>
          <cell r="R469">
            <v>12.368860920413319</v>
          </cell>
          <cell r="S469">
            <v>13.278679809932004</v>
          </cell>
        </row>
        <row r="470">
          <cell r="A470">
            <v>467</v>
          </cell>
          <cell r="R470">
            <v>12.373629118562338</v>
          </cell>
          <cell r="S470">
            <v>13.276736694749038</v>
          </cell>
        </row>
        <row r="471">
          <cell r="A471">
            <v>468</v>
          </cell>
          <cell r="R471">
            <v>12.378397316711361</v>
          </cell>
          <cell r="S471">
            <v>13.274812071934697</v>
          </cell>
        </row>
        <row r="472">
          <cell r="A472">
            <v>469</v>
          </cell>
          <cell r="R472">
            <v>12.383165514860377</v>
          </cell>
          <cell r="S472">
            <v>13.272905823200901</v>
          </cell>
        </row>
        <row r="473">
          <cell r="A473">
            <v>470</v>
          </cell>
          <cell r="R473">
            <v>12.387933713009399</v>
          </cell>
          <cell r="S473">
            <v>13.271017831266297</v>
          </cell>
        </row>
        <row r="474">
          <cell r="A474">
            <v>471</v>
          </cell>
          <cell r="R474">
            <v>12.392701911158419</v>
          </cell>
          <cell r="S474">
            <v>13.269147979845526</v>
          </cell>
        </row>
        <row r="475">
          <cell r="A475">
            <v>472</v>
          </cell>
          <cell r="R475">
            <v>12.39747010930744</v>
          </cell>
          <cell r="S475">
            <v>13.26729615363872</v>
          </cell>
        </row>
        <row r="476">
          <cell r="A476">
            <v>473</v>
          </cell>
          <cell r="R476">
            <v>12.402238307456459</v>
          </cell>
          <cell r="S476">
            <v>13.265462238321051</v>
          </cell>
        </row>
        <row r="477">
          <cell r="A477">
            <v>474</v>
          </cell>
          <cell r="R477">
            <v>12.40700650560548</v>
          </cell>
          <cell r="S477">
            <v>13.263646120532467</v>
          </cell>
        </row>
        <row r="478">
          <cell r="A478">
            <v>475</v>
          </cell>
          <cell r="R478">
            <v>12.411774703754498</v>
          </cell>
          <cell r="S478">
            <v>13.261847687867514</v>
          </cell>
        </row>
        <row r="479">
          <cell r="A479">
            <v>476</v>
          </cell>
          <cell r="R479">
            <v>12.416542901903519</v>
          </cell>
          <cell r="S479">
            <v>13.260066828865329</v>
          </cell>
        </row>
        <row r="480">
          <cell r="A480">
            <v>477</v>
          </cell>
          <cell r="R480">
            <v>12.421311100052538</v>
          </cell>
          <cell r="S480">
            <v>13.258303432999737</v>
          </cell>
        </row>
        <row r="481">
          <cell r="A481">
            <v>478</v>
          </cell>
          <cell r="R481">
            <v>12.426079298201557</v>
          </cell>
          <cell r="S481">
            <v>13.256557390669462</v>
          </cell>
        </row>
        <row r="482">
          <cell r="A482">
            <v>479</v>
          </cell>
          <cell r="R482">
            <v>12.43084749635058</v>
          </cell>
          <cell r="S482">
            <v>13.254828593188472</v>
          </cell>
        </row>
        <row r="483">
          <cell r="A483">
            <v>480</v>
          </cell>
          <cell r="R483">
            <v>12.435615694499599</v>
          </cell>
          <cell r="S483">
            <v>13.253116932776466</v>
          </cell>
        </row>
        <row r="484">
          <cell r="A484">
            <v>481</v>
          </cell>
          <cell r="R484">
            <v>12.440383892648617</v>
          </cell>
          <cell r="S484">
            <v>13.251422302549434</v>
          </cell>
        </row>
        <row r="485">
          <cell r="A485">
            <v>482</v>
          </cell>
          <cell r="R485">
            <v>12.445152090797636</v>
          </cell>
          <cell r="S485">
            <v>13.249744596510377</v>
          </cell>
        </row>
        <row r="486">
          <cell r="A486">
            <v>483</v>
          </cell>
          <cell r="R486">
            <v>12.449920288946659</v>
          </cell>
          <cell r="S486">
            <v>13.248083709540111</v>
          </cell>
        </row>
        <row r="487">
          <cell r="A487">
            <v>484</v>
          </cell>
          <cell r="R487">
            <v>12.454688487095678</v>
          </cell>
          <cell r="S487">
            <v>13.246439537388213</v>
          </cell>
        </row>
        <row r="488">
          <cell r="A488">
            <v>485</v>
          </cell>
          <cell r="R488">
            <v>12.4594566852447</v>
          </cell>
          <cell r="S488">
            <v>13.244811976664051</v>
          </cell>
        </row>
        <row r="489">
          <cell r="A489">
            <v>486</v>
          </cell>
          <cell r="R489">
            <v>12.464224883393717</v>
          </cell>
          <cell r="S489">
            <v>13.243200924827947</v>
          </cell>
        </row>
        <row r="490">
          <cell r="A490">
            <v>487</v>
          </cell>
          <cell r="R490">
            <v>12.468993081542738</v>
          </cell>
          <cell r="S490">
            <v>13.241606280182449</v>
          </cell>
        </row>
        <row r="491">
          <cell r="A491">
            <v>488</v>
          </cell>
          <cell r="R491">
            <v>12.473761279691757</v>
          </cell>
          <cell r="S491">
            <v>13.240027941863667</v>
          </cell>
        </row>
        <row r="492">
          <cell r="A492">
            <v>489</v>
          </cell>
          <cell r="R492">
            <v>12.478529477840778</v>
          </cell>
          <cell r="S492">
            <v>13.238465809832793</v>
          </cell>
        </row>
        <row r="493">
          <cell r="A493">
            <v>490</v>
          </cell>
          <cell r="R493">
            <v>12.483297675989798</v>
          </cell>
          <cell r="S493">
            <v>13.236919784867657</v>
          </cell>
        </row>
        <row r="494">
          <cell r="A494">
            <v>491</v>
          </cell>
          <cell r="R494">
            <v>12.488065874138821</v>
          </cell>
          <cell r="S494">
            <v>13.235389768554411</v>
          </cell>
        </row>
        <row r="495">
          <cell r="A495">
            <v>492</v>
          </cell>
          <cell r="R495">
            <v>12.49283407228784</v>
          </cell>
          <cell r="S495">
            <v>13.233875663279328</v>
          </cell>
        </row>
        <row r="496">
          <cell r="A496">
            <v>493</v>
          </cell>
          <cell r="R496">
            <v>12.497602270436859</v>
          </cell>
          <cell r="S496">
            <v>13.232377372220668</v>
          </cell>
        </row>
        <row r="497">
          <cell r="A497">
            <v>494</v>
          </cell>
          <cell r="R497">
            <v>12.502370468585879</v>
          </cell>
          <cell r="S497">
            <v>13.230894799340692</v>
          </cell>
        </row>
        <row r="498">
          <cell r="A498">
            <v>495</v>
          </cell>
          <cell r="R498">
            <v>12.5071386667349</v>
          </cell>
          <cell r="S498">
            <v>13.229427849377702</v>
          </cell>
        </row>
        <row r="499">
          <cell r="A499">
            <v>496</v>
          </cell>
          <cell r="R499">
            <v>12.511906864883919</v>
          </cell>
          <cell r="S499">
            <v>13.22797642783825</v>
          </cell>
        </row>
        <row r="500">
          <cell r="A500">
            <v>497</v>
          </cell>
          <cell r="R500">
            <v>12.51667506303294</v>
          </cell>
          <cell r="S500">
            <v>13.226540440989396</v>
          </cell>
        </row>
        <row r="501">
          <cell r="A501">
            <v>498</v>
          </cell>
          <cell r="R501">
            <v>12.521443261181957</v>
          </cell>
          <cell r="S501">
            <v>13.225119795851077</v>
          </cell>
        </row>
        <row r="502">
          <cell r="A502">
            <v>499</v>
          </cell>
          <cell r="R502">
            <v>12.526211459330979</v>
          </cell>
          <cell r="S502">
            <v>13.223714400188562</v>
          </cell>
        </row>
        <row r="503">
          <cell r="A503">
            <v>500</v>
          </cell>
          <cell r="R503">
            <v>12.530979657479998</v>
          </cell>
          <cell r="S503">
            <v>13.222324162505</v>
          </cell>
        </row>
        <row r="504">
          <cell r="A504">
            <v>501</v>
          </cell>
          <cell r="R504">
            <v>12.535747855629021</v>
          </cell>
          <cell r="S504">
            <v>13.220948992034041</v>
          </cell>
        </row>
        <row r="505">
          <cell r="A505">
            <v>502</v>
          </cell>
          <cell r="R505">
            <v>12.54051605377804</v>
          </cell>
          <cell r="S505">
            <v>13.219588798732584</v>
          </cell>
        </row>
        <row r="506">
          <cell r="A506">
            <v>503</v>
          </cell>
          <cell r="R506">
            <v>12.545284251927056</v>
          </cell>
          <cell r="S506">
            <v>13.21824349327358</v>
          </cell>
        </row>
        <row r="507">
          <cell r="A507">
            <v>504</v>
          </cell>
          <cell r="R507">
            <v>12.550052450076077</v>
          </cell>
          <cell r="S507">
            <v>13.216912987038913</v>
          </cell>
        </row>
        <row r="508">
          <cell r="A508">
            <v>505</v>
          </cell>
          <cell r="R508">
            <v>12.554820648225096</v>
          </cell>
          <cell r="S508">
            <v>13.2155971921124</v>
          </cell>
        </row>
        <row r="509">
          <cell r="A509">
            <v>506</v>
          </cell>
          <cell r="R509">
            <v>12.559588846374119</v>
          </cell>
          <cell r="S509">
            <v>13.214296021272849</v>
          </cell>
        </row>
        <row r="510">
          <cell r="A510">
            <v>507</v>
          </cell>
          <cell r="R510">
            <v>12.564357044523138</v>
          </cell>
          <cell r="S510">
            <v>13.213009387987203</v>
          </cell>
        </row>
        <row r="511">
          <cell r="A511">
            <v>508</v>
          </cell>
          <cell r="R511">
            <v>12.569125242672159</v>
          </cell>
          <cell r="S511">
            <v>13.211737206403756</v>
          </cell>
        </row>
        <row r="512">
          <cell r="A512">
            <v>509</v>
          </cell>
          <cell r="R512">
            <v>12.573893440821179</v>
          </cell>
          <cell r="S512">
            <v>13.210479391345492</v>
          </cell>
        </row>
        <row r="513">
          <cell r="A513">
            <v>510</v>
          </cell>
          <cell r="R513">
            <v>12.578661638970198</v>
          </cell>
          <cell r="S513">
            <v>13.209235858303433</v>
          </cell>
        </row>
        <row r="514">
          <cell r="A514">
            <v>511</v>
          </cell>
          <cell r="R514">
            <v>12.583429837119217</v>
          </cell>
          <cell r="S514">
            <v>13.208006523430129</v>
          </cell>
        </row>
        <row r="515">
          <cell r="A515">
            <v>512</v>
          </cell>
          <cell r="R515">
            <v>12.588198035268238</v>
          </cell>
          <cell r="S515">
            <v>13.206791303533183</v>
          </cell>
        </row>
        <row r="516">
          <cell r="A516">
            <v>513</v>
          </cell>
          <cell r="R516">
            <v>12.592966233417258</v>
          </cell>
          <cell r="S516">
            <v>13.205590116068869</v>
          </cell>
        </row>
        <row r="517">
          <cell r="A517">
            <v>514</v>
          </cell>
          <cell r="R517">
            <v>12.59773443156628</v>
          </cell>
          <cell r="S517">
            <v>13.204402879135841</v>
          </cell>
        </row>
        <row r="518">
          <cell r="A518">
            <v>515</v>
          </cell>
          <cell r="R518">
            <v>12.602502629715296</v>
          </cell>
          <cell r="S518">
            <v>13.203229511468859</v>
          </cell>
        </row>
        <row r="519">
          <cell r="A519">
            <v>516</v>
          </cell>
          <cell r="R519">
            <v>12.607270827864319</v>
          </cell>
          <cell r="S519">
            <v>13.202069932432661</v>
          </cell>
        </row>
        <row r="520">
          <cell r="A520">
            <v>517</v>
          </cell>
          <cell r="R520">
            <v>12.612039026013338</v>
          </cell>
          <cell r="S520">
            <v>13.200924062015845</v>
          </cell>
        </row>
        <row r="521">
          <cell r="A521">
            <v>518</v>
          </cell>
          <cell r="R521">
            <v>12.616807224162359</v>
          </cell>
          <cell r="S521">
            <v>13.199791820824863</v>
          </cell>
        </row>
        <row r="522">
          <cell r="A522">
            <v>519</v>
          </cell>
          <cell r="R522">
            <v>12.621575422311379</v>
          </cell>
          <cell r="S522">
            <v>13.19867313007807</v>
          </cell>
        </row>
        <row r="523">
          <cell r="A523">
            <v>520</v>
          </cell>
          <cell r="R523">
            <v>12.6263436204604</v>
          </cell>
          <cell r="S523">
            <v>13.197567911599817</v>
          </cell>
        </row>
        <row r="524">
          <cell r="A524">
            <v>521</v>
          </cell>
          <cell r="R524">
            <v>12.631111818609419</v>
          </cell>
          <cell r="S524">
            <v>13.196476087814661</v>
          </cell>
        </row>
        <row r="525">
          <cell r="A525">
            <v>522</v>
          </cell>
          <cell r="R525">
            <v>12.635880016758438</v>
          </cell>
          <cell r="S525">
            <v>13.195397581741615</v>
          </cell>
        </row>
        <row r="526">
          <cell r="A526">
            <v>523</v>
          </cell>
          <cell r="R526">
            <v>12.640648214907458</v>
          </cell>
          <cell r="S526">
            <v>13.19433231698844</v>
          </cell>
        </row>
        <row r="527">
          <cell r="A527">
            <v>524</v>
          </cell>
          <cell r="R527">
            <v>12.645416413056481</v>
          </cell>
          <cell r="S527">
            <v>13.193280217746064</v>
          </cell>
        </row>
        <row r="528">
          <cell r="A528">
            <v>525</v>
          </cell>
          <cell r="R528">
            <v>12.6501846112055</v>
          </cell>
          <cell r="S528">
            <v>13.19224120878299</v>
          </cell>
        </row>
        <row r="529">
          <cell r="A529">
            <v>526</v>
          </cell>
          <cell r="R529">
            <v>12.654952809354521</v>
          </cell>
          <cell r="S529">
            <v>13.191215215439824</v>
          </cell>
        </row>
        <row r="530">
          <cell r="A530">
            <v>527</v>
          </cell>
          <cell r="R530">
            <v>12.659721007503537</v>
          </cell>
          <cell r="S530">
            <v>13.190202163623868</v>
          </cell>
        </row>
        <row r="531">
          <cell r="A531">
            <v>528</v>
          </cell>
          <cell r="R531">
            <v>12.664489205652556</v>
          </cell>
          <cell r="S531">
            <v>13.189201979803705</v>
          </cell>
        </row>
        <row r="532">
          <cell r="A532">
            <v>529</v>
          </cell>
          <cell r="R532">
            <v>12.669257403801579</v>
          </cell>
          <cell r="S532">
            <v>13.188214591003936</v>
          </cell>
        </row>
        <row r="533">
          <cell r="A533">
            <v>530</v>
          </cell>
          <cell r="R533">
            <v>12.674025601950598</v>
          </cell>
          <cell r="S533">
            <v>13.187239924799922</v>
          </cell>
        </row>
        <row r="534">
          <cell r="A534">
            <v>531</v>
          </cell>
          <cell r="R534">
            <v>12.678793800099619</v>
          </cell>
          <cell r="S534">
            <v>13.186277909312585</v>
          </cell>
        </row>
        <row r="535">
          <cell r="A535">
            <v>532</v>
          </cell>
          <cell r="R535">
            <v>12.683561998248637</v>
          </cell>
          <cell r="S535">
            <v>13.185328473203304</v>
          </cell>
        </row>
        <row r="536">
          <cell r="A536">
            <v>533</v>
          </cell>
          <cell r="R536">
            <v>12.688330196397658</v>
          </cell>
          <cell r="S536">
            <v>13.184391545668817</v>
          </cell>
        </row>
        <row r="537">
          <cell r="A537">
            <v>534</v>
          </cell>
          <cell r="R537">
            <v>12.693098394546677</v>
          </cell>
          <cell r="S537">
            <v>13.183467056436239</v>
          </cell>
        </row>
        <row r="538">
          <cell r="A538">
            <v>535</v>
          </cell>
          <cell r="R538">
            <v>12.697866592695698</v>
          </cell>
          <cell r="S538">
            <v>13.182554935758082</v>
          </cell>
        </row>
        <row r="539">
          <cell r="A539">
            <v>536</v>
          </cell>
          <cell r="R539">
            <v>12.702634790844717</v>
          </cell>
          <cell r="S539">
            <v>13.181655114407359</v>
          </cell>
        </row>
        <row r="540">
          <cell r="A540">
            <v>537</v>
          </cell>
          <cell r="R540">
            <v>12.70740298899374</v>
          </cell>
          <cell r="S540">
            <v>13.180767523672744</v>
          </cell>
        </row>
        <row r="541">
          <cell r="A541">
            <v>538</v>
          </cell>
          <cell r="R541">
            <v>12.71217118714276</v>
          </cell>
          <cell r="S541">
            <v>13.179892095353777</v>
          </cell>
        </row>
        <row r="542">
          <cell r="A542">
            <v>539</v>
          </cell>
          <cell r="R542">
            <v>12.716939385291779</v>
          </cell>
          <cell r="S542">
            <v>13.17902876175612</v>
          </cell>
        </row>
        <row r="543">
          <cell r="A543">
            <v>540</v>
          </cell>
          <cell r="R543">
            <v>12.721707583440798</v>
          </cell>
          <cell r="S543">
            <v>13.17817745568688</v>
          </cell>
        </row>
        <row r="544">
          <cell r="A544">
            <v>541</v>
          </cell>
          <cell r="R544">
            <v>12.726475781589819</v>
          </cell>
          <cell r="S544">
            <v>13.177338110449966</v>
          </cell>
        </row>
        <row r="545">
          <cell r="A545">
            <v>542</v>
          </cell>
          <cell r="R545">
            <v>12.731243979738839</v>
          </cell>
          <cell r="S545">
            <v>13.176510659841506</v>
          </cell>
        </row>
        <row r="546">
          <cell r="A546">
            <v>543</v>
          </cell>
          <cell r="R546">
            <v>12.73601217788786</v>
          </cell>
          <cell r="S546">
            <v>13.175695038145319</v>
          </cell>
        </row>
        <row r="547">
          <cell r="A547">
            <v>544</v>
          </cell>
          <cell r="R547">
            <v>12.740780376036877</v>
          </cell>
          <cell r="S547">
            <v>13.174891180128439</v>
          </cell>
        </row>
        <row r="548">
          <cell r="A548">
            <v>545</v>
          </cell>
          <cell r="R548">
            <v>12.745548574185898</v>
          </cell>
          <cell r="S548">
            <v>13.174099021036662</v>
          </cell>
        </row>
        <row r="549">
          <cell r="A549">
            <v>546</v>
          </cell>
          <cell r="R549">
            <v>12.750316772334918</v>
          </cell>
          <cell r="S549">
            <v>13.173318496590188</v>
          </cell>
        </row>
        <row r="550">
          <cell r="A550">
            <v>547</v>
          </cell>
          <cell r="R550">
            <v>12.75508497048394</v>
          </cell>
          <cell r="S550">
            <v>13.172549542979255</v>
          </cell>
        </row>
        <row r="551">
          <cell r="A551">
            <v>548</v>
          </cell>
          <cell r="R551">
            <v>12.75985316863296</v>
          </cell>
          <cell r="S551">
            <v>13.171792096859875</v>
          </cell>
        </row>
        <row r="552">
          <cell r="A552">
            <v>549</v>
          </cell>
          <cell r="R552">
            <v>12.764621366781981</v>
          </cell>
          <cell r="S552">
            <v>13.171046095349578</v>
          </cell>
        </row>
        <row r="553">
          <cell r="A553">
            <v>550</v>
          </cell>
          <cell r="R553">
            <v>12.769389564930997</v>
          </cell>
          <cell r="S553">
            <v>13.170311476023224</v>
          </cell>
        </row>
        <row r="554">
          <cell r="A554">
            <v>551</v>
          </cell>
          <cell r="R554">
            <v>12.774157763080019</v>
          </cell>
          <cell r="S554">
            <v>13.169588176908858</v>
          </cell>
        </row>
        <row r="555">
          <cell r="A555">
            <v>552</v>
          </cell>
          <cell r="R555">
            <v>12.778925961229039</v>
          </cell>
          <cell r="S555">
            <v>13.168876136483574</v>
          </cell>
        </row>
        <row r="556">
          <cell r="A556">
            <v>553</v>
          </cell>
          <cell r="R556">
            <v>12.78369415937806</v>
          </cell>
          <cell r="S556">
            <v>13.168175293669508</v>
          </cell>
        </row>
        <row r="557">
          <cell r="A557">
            <v>554</v>
          </cell>
          <cell r="R557">
            <v>12.788462357527079</v>
          </cell>
          <cell r="S557">
            <v>13.167485587829766</v>
          </cell>
        </row>
        <row r="558">
          <cell r="A558">
            <v>555</v>
          </cell>
          <cell r="R558">
            <v>12.793230555676098</v>
          </cell>
          <cell r="S558">
            <v>13.166806958764489</v>
          </cell>
        </row>
        <row r="559">
          <cell r="A559">
            <v>556</v>
          </cell>
          <cell r="R559">
            <v>12.797998753825118</v>
          </cell>
          <cell r="S559">
            <v>13.16613934670691</v>
          </cell>
        </row>
        <row r="560">
          <cell r="A560">
            <v>557</v>
          </cell>
          <cell r="R560">
            <v>12.802766951974137</v>
          </cell>
          <cell r="S560">
            <v>13.165482692319468</v>
          </cell>
        </row>
        <row r="561">
          <cell r="A561">
            <v>558</v>
          </cell>
          <cell r="R561">
            <v>12.807535150123158</v>
          </cell>
          <cell r="S561">
            <v>13.16483693668995</v>
          </cell>
        </row>
        <row r="562">
          <cell r="A562">
            <v>559</v>
          </cell>
          <cell r="R562">
            <v>12.812303348272177</v>
          </cell>
          <cell r="S562">
            <v>13.164202021327709</v>
          </cell>
        </row>
        <row r="563">
          <cell r="A563">
            <v>560</v>
          </cell>
          <cell r="R563">
            <v>12.8170715464212</v>
          </cell>
          <cell r="S563">
            <v>13.163577888159883</v>
          </cell>
        </row>
        <row r="564">
          <cell r="A564">
            <v>561</v>
          </cell>
          <cell r="R564">
            <v>12.821839744570216</v>
          </cell>
          <cell r="S564">
            <v>13.162964479527682</v>
          </cell>
        </row>
        <row r="565">
          <cell r="A565">
            <v>562</v>
          </cell>
          <cell r="R565">
            <v>12.826607942719239</v>
          </cell>
          <cell r="S565">
            <v>13.1623617381827</v>
          </cell>
        </row>
        <row r="566">
          <cell r="A566">
            <v>563</v>
          </cell>
          <cell r="R566">
            <v>12.831376140868258</v>
          </cell>
          <cell r="S566">
            <v>13.161769607283251</v>
          </cell>
        </row>
        <row r="567">
          <cell r="A567">
            <v>564</v>
          </cell>
          <cell r="R567">
            <v>12.836144339017279</v>
          </cell>
          <cell r="S567">
            <v>13.161188030390802</v>
          </cell>
        </row>
        <row r="568">
          <cell r="A568">
            <v>565</v>
          </cell>
          <cell r="R568">
            <v>12.840912537166298</v>
          </cell>
          <cell r="S568">
            <v>13.160616951466379</v>
          </cell>
        </row>
        <row r="569">
          <cell r="A569">
            <v>566</v>
          </cell>
          <cell r="R569">
            <v>12.84568073531532</v>
          </cell>
          <cell r="S569">
            <v>13.160056314867044</v>
          </cell>
        </row>
        <row r="570">
          <cell r="A570">
            <v>567</v>
          </cell>
          <cell r="R570">
            <v>12.850448933464339</v>
          </cell>
          <cell r="S570">
            <v>13.159506065342388</v>
          </cell>
        </row>
        <row r="571">
          <cell r="A571">
            <v>568</v>
          </cell>
          <cell r="R571">
            <v>12.855217131613358</v>
          </cell>
          <cell r="S571">
            <v>13.158966148031116</v>
          </cell>
        </row>
        <row r="572">
          <cell r="A572">
            <v>569</v>
          </cell>
          <cell r="R572">
            <v>12.859985329762377</v>
          </cell>
          <cell r="S572">
            <v>13.158436508457577</v>
          </cell>
        </row>
        <row r="573">
          <cell r="A573">
            <v>570</v>
          </cell>
          <cell r="R573">
            <v>12.8647535279114</v>
          </cell>
          <cell r="S573">
            <v>13.157917092528422</v>
          </cell>
        </row>
        <row r="574">
          <cell r="A574">
            <v>571</v>
          </cell>
          <cell r="R574">
            <v>12.869521726060418</v>
          </cell>
          <cell r="S574">
            <v>13.157407846529221</v>
          </cell>
        </row>
        <row r="575">
          <cell r="A575">
            <v>572</v>
          </cell>
          <cell r="R575">
            <v>12.874289924209441</v>
          </cell>
          <cell r="S575">
            <v>13.156908717121187</v>
          </cell>
        </row>
        <row r="576">
          <cell r="A576">
            <v>573</v>
          </cell>
          <cell r="R576">
            <v>12.879058122358456</v>
          </cell>
          <cell r="S576">
            <v>13.156419651337877</v>
          </cell>
        </row>
        <row r="577">
          <cell r="A577">
            <v>574</v>
          </cell>
          <cell r="R577">
            <v>12.883826320507479</v>
          </cell>
          <cell r="S577">
            <v>13.155940596581942</v>
          </cell>
        </row>
        <row r="578">
          <cell r="A578">
            <v>575</v>
          </cell>
          <cell r="R578">
            <v>12.888594518656499</v>
          </cell>
          <cell r="S578">
            <v>13.155471500621944</v>
          </cell>
        </row>
        <row r="579">
          <cell r="A579">
            <v>576</v>
          </cell>
          <cell r="R579">
            <v>12.89336271680552</v>
          </cell>
          <cell r="S579">
            <v>13.155012311589148</v>
          </cell>
        </row>
        <row r="580">
          <cell r="A580">
            <v>577</v>
          </cell>
          <cell r="R580">
            <v>12.898130914954539</v>
          </cell>
          <cell r="S580">
            <v>13.154562977974399</v>
          </cell>
        </row>
        <row r="581">
          <cell r="A581">
            <v>578</v>
          </cell>
          <cell r="R581">
            <v>12.90289911310356</v>
          </cell>
          <cell r="S581">
            <v>13.154123448625013</v>
          </cell>
        </row>
        <row r="582">
          <cell r="A582">
            <v>579</v>
          </cell>
          <cell r="R582">
            <v>12.907667311252577</v>
          </cell>
          <cell r="S582">
            <v>13.153693672741685</v>
          </cell>
        </row>
        <row r="583">
          <cell r="A583">
            <v>580</v>
          </cell>
          <cell r="R583">
            <v>12.912435509401597</v>
          </cell>
          <cell r="S583">
            <v>13.153273599875453</v>
          </cell>
        </row>
        <row r="584">
          <cell r="A584">
            <v>581</v>
          </cell>
          <cell r="R584">
            <v>12.917203707550618</v>
          </cell>
          <cell r="S584">
            <v>13.152863179924685</v>
          </cell>
        </row>
        <row r="585">
          <cell r="A585">
            <v>582</v>
          </cell>
          <cell r="R585">
            <v>12.921971905699637</v>
          </cell>
          <cell r="S585">
            <v>13.152462363132067</v>
          </cell>
        </row>
        <row r="586">
          <cell r="A586">
            <v>583</v>
          </cell>
          <cell r="R586">
            <v>12.92674010384866</v>
          </cell>
          <cell r="S586">
            <v>13.152071100081711</v>
          </cell>
        </row>
        <row r="587">
          <cell r="A587">
            <v>584</v>
          </cell>
          <cell r="R587">
            <v>12.931508301997679</v>
          </cell>
          <cell r="S587">
            <v>13.151689341696166</v>
          </cell>
        </row>
        <row r="588">
          <cell r="A588">
            <v>585</v>
          </cell>
          <cell r="R588">
            <v>12.936276500146699</v>
          </cell>
          <cell r="S588">
            <v>13.151317039233561</v>
          </cell>
        </row>
        <row r="589">
          <cell r="A589">
            <v>586</v>
          </cell>
          <cell r="R589">
            <v>12.941044698295718</v>
          </cell>
          <cell r="S589">
            <v>13.150954144284739</v>
          </cell>
        </row>
        <row r="590">
          <cell r="A590">
            <v>587</v>
          </cell>
          <cell r="R590">
            <v>12.945812896444739</v>
          </cell>
          <cell r="S590">
            <v>13.150600608770398</v>
          </cell>
        </row>
        <row r="591">
          <cell r="A591">
            <v>588</v>
          </cell>
          <cell r="R591">
            <v>12.950581094593758</v>
          </cell>
          <cell r="S591">
            <v>13.15025638493834</v>
          </cell>
        </row>
        <row r="592">
          <cell r="A592">
            <v>589</v>
          </cell>
          <cell r="R592">
            <v>12.955349292742779</v>
          </cell>
          <cell r="S592">
            <v>13.149921425360635</v>
          </cell>
        </row>
        <row r="593">
          <cell r="A593">
            <v>590</v>
          </cell>
          <cell r="R593">
            <v>12.960117490891797</v>
          </cell>
          <cell r="S593">
            <v>13.149595682930899</v>
          </cell>
        </row>
        <row r="594">
          <cell r="A594">
            <v>591</v>
          </cell>
          <cell r="R594">
            <v>12.964885689040818</v>
          </cell>
          <cell r="S594">
            <v>13.149279110861583</v>
          </cell>
        </row>
        <row r="595">
          <cell r="A595">
            <v>592</v>
          </cell>
          <cell r="R595">
            <v>12.969653887189837</v>
          </cell>
          <cell r="S595">
            <v>13.148971662681273</v>
          </cell>
        </row>
        <row r="596">
          <cell r="A596">
            <v>593</v>
          </cell>
          <cell r="R596">
            <v>12.97442208533886</v>
          </cell>
          <cell r="S596">
            <v>13.148673292231999</v>
          </cell>
        </row>
        <row r="597">
          <cell r="A597">
            <v>594</v>
          </cell>
          <cell r="R597">
            <v>12.979190283487878</v>
          </cell>
          <cell r="S597">
            <v>13.148383953666649</v>
          </cell>
        </row>
        <row r="598">
          <cell r="A598">
            <v>595</v>
          </cell>
          <cell r="R598">
            <v>12.9839584816369</v>
          </cell>
          <cell r="S598">
            <v>13.148103601446307</v>
          </cell>
        </row>
        <row r="599">
          <cell r="A599">
            <v>596</v>
          </cell>
          <cell r="R599">
            <v>12.98872667978592</v>
          </cell>
          <cell r="S599">
            <v>13.147832190337692</v>
          </cell>
        </row>
        <row r="600">
          <cell r="A600">
            <v>597</v>
          </cell>
          <cell r="R600">
            <v>12.993494877934939</v>
          </cell>
          <cell r="S600">
            <v>13.147569675410592</v>
          </cell>
        </row>
        <row r="601">
          <cell r="A601">
            <v>598</v>
          </cell>
          <cell r="R601">
            <v>12.998263076083958</v>
          </cell>
          <cell r="S601">
            <v>13.14731601203534</v>
          </cell>
        </row>
        <row r="602">
          <cell r="A602">
            <v>599</v>
          </cell>
          <cell r="R602">
            <v>13.003031274232979</v>
          </cell>
          <cell r="S602">
            <v>13.147071155880289</v>
          </cell>
        </row>
        <row r="603">
          <cell r="A603">
            <v>600</v>
          </cell>
          <cell r="R603">
            <v>13.007799472381999</v>
          </cell>
          <cell r="S603">
            <v>13.146835062909332</v>
          </cell>
        </row>
        <row r="604">
          <cell r="A604">
            <v>601</v>
          </cell>
          <cell r="R604">
            <v>13.01256767053102</v>
          </cell>
          <cell r="S604">
            <v>13.146607689379463</v>
          </cell>
        </row>
        <row r="605">
          <cell r="A605">
            <v>602</v>
          </cell>
          <cell r="R605">
            <v>13.017335868680037</v>
          </cell>
          <cell r="S605">
            <v>13.146388991838309</v>
          </cell>
        </row>
        <row r="606">
          <cell r="A606">
            <v>603</v>
          </cell>
          <cell r="R606">
            <v>13.022104066829058</v>
          </cell>
          <cell r="S606">
            <v>13.146178927121751</v>
          </cell>
        </row>
        <row r="607">
          <cell r="A607">
            <v>604</v>
          </cell>
          <cell r="R607">
            <v>13.026872264978078</v>
          </cell>
          <cell r="S607">
            <v>13.14597745235152</v>
          </cell>
        </row>
        <row r="608">
          <cell r="A608">
            <v>605</v>
          </cell>
          <cell r="R608">
            <v>13.031640463127097</v>
          </cell>
          <cell r="S608">
            <v>13.145784524932846</v>
          </cell>
        </row>
        <row r="609">
          <cell r="A609">
            <v>606</v>
          </cell>
          <cell r="R609">
            <v>13.03640866127612</v>
          </cell>
          <cell r="S609">
            <v>13.145600102552102</v>
          </cell>
        </row>
        <row r="610">
          <cell r="A610">
            <v>607</v>
          </cell>
          <cell r="R610">
            <v>13.041176859425136</v>
          </cell>
          <cell r="S610">
            <v>13.145424143174507</v>
          </cell>
        </row>
        <row r="611">
          <cell r="A611">
            <v>608</v>
          </cell>
          <cell r="R611">
            <v>13.04594505757416</v>
          </cell>
          <cell r="S611">
            <v>13.145256605041817</v>
          </cell>
        </row>
        <row r="612">
          <cell r="A612">
            <v>609</v>
          </cell>
          <cell r="R612">
            <v>13.050713255723178</v>
          </cell>
          <cell r="S612">
            <v>13.145097446670073</v>
          </cell>
        </row>
        <row r="613">
          <cell r="A613">
            <v>610</v>
          </cell>
          <cell r="R613">
            <v>13.055481453872199</v>
          </cell>
          <cell r="S613">
            <v>13.144946626847327</v>
          </cell>
        </row>
        <row r="614">
          <cell r="A614">
            <v>611</v>
          </cell>
          <cell r="R614">
            <v>13.060249652021218</v>
          </cell>
          <cell r="S614">
            <v>13.144804104631453</v>
          </cell>
        </row>
        <row r="615">
          <cell r="A615">
            <v>612</v>
          </cell>
          <cell r="R615">
            <v>13.065017850170239</v>
          </cell>
          <cell r="S615">
            <v>13.144669839347896</v>
          </cell>
        </row>
        <row r="616">
          <cell r="A616">
            <v>613</v>
          </cell>
          <cell r="R616">
            <v>13.069786048319258</v>
          </cell>
          <cell r="S616">
            <v>13.144543790587532</v>
          </cell>
        </row>
        <row r="617">
          <cell r="A617">
            <v>614</v>
          </cell>
          <cell r="R617">
            <v>13.074554246468278</v>
          </cell>
          <cell r="S617">
            <v>13.144425918204481</v>
          </cell>
        </row>
        <row r="618">
          <cell r="A618">
            <v>615</v>
          </cell>
          <cell r="R618">
            <v>13.079322444617297</v>
          </cell>
          <cell r="S618">
            <v>13.144316182313977</v>
          </cell>
        </row>
        <row r="619">
          <cell r="A619">
            <v>616</v>
          </cell>
          <cell r="R619">
            <v>13.084090642766318</v>
          </cell>
          <cell r="S619">
            <v>13.144214543290239</v>
          </cell>
        </row>
        <row r="620">
          <cell r="A620">
            <v>617</v>
          </cell>
          <cell r="R620">
            <v>13.088858840915337</v>
          </cell>
          <cell r="S620">
            <v>13.144120961764386</v>
          </cell>
        </row>
        <row r="621">
          <cell r="A621">
            <v>618</v>
          </cell>
          <cell r="R621">
            <v>13.09362703906436</v>
          </cell>
          <cell r="S621">
            <v>13.144035398622359</v>
          </cell>
        </row>
        <row r="622">
          <cell r="A622">
            <v>619</v>
          </cell>
          <cell r="R622">
            <v>13.098395237213376</v>
          </cell>
          <cell r="S622">
            <v>13.143957815002837</v>
          </cell>
        </row>
        <row r="623">
          <cell r="A623">
            <v>620</v>
          </cell>
          <cell r="R623">
            <v>13.103163435362399</v>
          </cell>
          <cell r="S623">
            <v>13.143888172295229</v>
          </cell>
        </row>
        <row r="624">
          <cell r="A624">
            <v>621</v>
          </cell>
          <cell r="R624">
            <v>13.107931633511418</v>
          </cell>
          <cell r="S624">
            <v>13.143826432137651</v>
          </cell>
        </row>
        <row r="625">
          <cell r="A625">
            <v>622</v>
          </cell>
          <cell r="R625">
            <v>13.112699831660439</v>
          </cell>
          <cell r="S625">
            <v>13.143772556414898</v>
          </cell>
        </row>
        <row r="626">
          <cell r="A626">
            <v>623</v>
          </cell>
          <cell r="R626">
            <v>13.117468029809459</v>
          </cell>
          <cell r="S626">
            <v>13.143726507256499</v>
          </cell>
        </row>
        <row r="627">
          <cell r="A627">
            <v>624</v>
          </cell>
          <cell r="R627">
            <v>13.12223622795848</v>
          </cell>
          <cell r="S627">
            <v>13.143688247034753</v>
          </cell>
        </row>
        <row r="628">
          <cell r="A628">
            <v>625</v>
          </cell>
          <cell r="R628">
            <v>13.127004426107499</v>
          </cell>
          <cell r="S628">
            <v>13.143657738362748</v>
          </cell>
        </row>
        <row r="629">
          <cell r="A629">
            <v>626</v>
          </cell>
          <cell r="R629">
            <v>13.131772624256518</v>
          </cell>
          <cell r="S629">
            <v>13.14363494409249</v>
          </cell>
        </row>
        <row r="630">
          <cell r="A630">
            <v>627</v>
          </cell>
          <cell r="R630">
            <v>13.136540822405538</v>
          </cell>
          <cell r="S630">
            <v>13.143619827312968</v>
          </cell>
        </row>
        <row r="631">
          <cell r="A631">
            <v>628</v>
          </cell>
          <cell r="R631">
            <v>13.14130902055456</v>
          </cell>
          <cell r="S631">
            <v>13.143612351348263</v>
          </cell>
        </row>
        <row r="632">
          <cell r="A632">
            <v>629</v>
          </cell>
          <cell r="R632">
            <v>13.14607721870358</v>
          </cell>
          <cell r="S632">
            <v>13.14361247975571</v>
          </cell>
        </row>
        <row r="633">
          <cell r="A633">
            <v>630</v>
          </cell>
          <cell r="R633">
            <v>13.150845416852599</v>
          </cell>
          <cell r="S633">
            <v>13.143620176323996</v>
          </cell>
        </row>
        <row r="634">
          <cell r="A634">
            <v>631</v>
          </cell>
          <cell r="R634">
            <v>13.155613615001618</v>
          </cell>
          <cell r="S634">
            <v>13.143635405071388</v>
          </cell>
        </row>
        <row r="635">
          <cell r="A635">
            <v>632</v>
          </cell>
          <cell r="R635">
            <v>13.160381813150638</v>
          </cell>
          <cell r="S635">
            <v>13.143658130243864</v>
          </cell>
        </row>
        <row r="636">
          <cell r="A636">
            <v>633</v>
          </cell>
          <cell r="R636">
            <v>13.165150011299659</v>
          </cell>
          <cell r="S636">
            <v>13.143688316313344</v>
          </cell>
        </row>
        <row r="637">
          <cell r="A637">
            <v>634</v>
          </cell>
          <cell r="R637">
            <v>13.169918209448678</v>
          </cell>
          <cell r="S637">
            <v>13.143725927975902</v>
          </cell>
        </row>
        <row r="638">
          <cell r="A638">
            <v>635</v>
          </cell>
          <cell r="R638">
            <v>13.174686407597699</v>
          </cell>
          <cell r="S638">
            <v>13.143770930149991</v>
          </cell>
        </row>
        <row r="639">
          <cell r="A639">
            <v>636</v>
          </cell>
          <cell r="R639">
            <v>13.179454605746717</v>
          </cell>
          <cell r="S639">
            <v>13.143823287974714</v>
          </cell>
        </row>
        <row r="640">
          <cell r="A640">
            <v>637</v>
          </cell>
          <cell r="R640">
            <v>13.184222803895741</v>
          </cell>
          <cell r="S640">
            <v>13.143882966808063</v>
          </cell>
        </row>
        <row r="641">
          <cell r="A641">
            <v>638</v>
          </cell>
          <cell r="R641">
            <v>13.188991002044757</v>
          </cell>
          <cell r="S641">
            <v>13.143949932225244</v>
          </cell>
        </row>
        <row r="642">
          <cell r="A642">
            <v>639</v>
          </cell>
          <cell r="R642">
            <v>13.193759200193778</v>
          </cell>
          <cell r="S642">
            <v>13.144024150016945</v>
          </cell>
        </row>
        <row r="643">
          <cell r="A643">
            <v>640</v>
          </cell>
          <cell r="R643">
            <v>13.198527398342797</v>
          </cell>
          <cell r="S643">
            <v>13.144105586187646</v>
          </cell>
        </row>
        <row r="644">
          <cell r="A644">
            <v>641</v>
          </cell>
          <cell r="R644">
            <v>13.20329559649182</v>
          </cell>
          <cell r="S644">
            <v>13.144194206953998</v>
          </cell>
        </row>
        <row r="645">
          <cell r="A645">
            <v>642</v>
          </cell>
          <cell r="R645">
            <v>13.208063794640839</v>
          </cell>
          <cell r="S645">
            <v>13.144289978743112</v>
          </cell>
        </row>
        <row r="646">
          <cell r="A646">
            <v>643</v>
          </cell>
          <cell r="R646">
            <v>13.212831992789859</v>
          </cell>
          <cell r="S646">
            <v>13.144392868190971</v>
          </cell>
        </row>
        <row r="647">
          <cell r="A647">
            <v>644</v>
          </cell>
          <cell r="R647">
            <v>13.217600190938878</v>
          </cell>
          <cell r="S647">
            <v>13.144502842140776</v>
          </cell>
        </row>
        <row r="648">
          <cell r="A648">
            <v>645</v>
          </cell>
          <cell r="R648">
            <v>13.222368389087899</v>
          </cell>
          <cell r="S648">
            <v>13.144619867641351</v>
          </cell>
        </row>
        <row r="649">
          <cell r="A649">
            <v>646</v>
          </cell>
          <cell r="R649">
            <v>13.227136587236918</v>
          </cell>
          <cell r="S649">
            <v>13.144743911945566</v>
          </cell>
        </row>
        <row r="650">
          <cell r="A650">
            <v>647</v>
          </cell>
          <cell r="R650">
            <v>13.23190478538594</v>
          </cell>
          <cell r="S650">
            <v>13.144874942508727</v>
          </cell>
        </row>
        <row r="651">
          <cell r="A651">
            <v>648</v>
          </cell>
          <cell r="R651">
            <v>13.236672983534957</v>
          </cell>
          <cell r="S651">
            <v>13.145012926987047</v>
          </cell>
        </row>
        <row r="652">
          <cell r="A652">
            <v>649</v>
          </cell>
          <cell r="R652">
            <v>13.241441181683978</v>
          </cell>
          <cell r="S652">
            <v>13.145157833236077</v>
          </cell>
        </row>
        <row r="653">
          <cell r="A653">
            <v>650</v>
          </cell>
          <cell r="R653">
            <v>13.246209379832997</v>
          </cell>
          <cell r="S653">
            <v>13.145309629309192</v>
          </cell>
        </row>
        <row r="654">
          <cell r="A654">
            <v>651</v>
          </cell>
          <cell r="R654">
            <v>13.25097757798202</v>
          </cell>
          <cell r="S654">
            <v>13.14546828345604</v>
          </cell>
        </row>
        <row r="655">
          <cell r="A655">
            <v>652</v>
          </cell>
          <cell r="R655">
            <v>13.25574577613104</v>
          </cell>
          <cell r="S655">
            <v>13.145633764121071</v>
          </cell>
        </row>
        <row r="656">
          <cell r="A656">
            <v>653</v>
          </cell>
          <cell r="R656">
            <v>13.260513974280061</v>
          </cell>
          <cell r="S656">
            <v>13.145806039942032</v>
          </cell>
        </row>
        <row r="657">
          <cell r="A657">
            <v>654</v>
          </cell>
          <cell r="R657">
            <v>13.26528217242908</v>
          </cell>
          <cell r="S657">
            <v>13.145985079748471</v>
          </cell>
        </row>
        <row r="658">
          <cell r="A658">
            <v>655</v>
          </cell>
          <cell r="R658">
            <v>13.270050370578096</v>
          </cell>
          <cell r="S658">
            <v>13.146170852560306</v>
          </cell>
        </row>
        <row r="659">
          <cell r="A659">
            <v>656</v>
          </cell>
          <cell r="R659">
            <v>13.274818568727119</v>
          </cell>
          <cell r="S659">
            <v>13.146363327586366</v>
          </cell>
        </row>
        <row r="660">
          <cell r="A660">
            <v>657</v>
          </cell>
          <cell r="R660">
            <v>13.279586766876138</v>
          </cell>
          <cell r="S660">
            <v>13.146562474222913</v>
          </cell>
        </row>
        <row r="661">
          <cell r="A661">
            <v>658</v>
          </cell>
          <cell r="R661">
            <v>13.284354965025159</v>
          </cell>
          <cell r="S661">
            <v>13.146768262052289</v>
          </cell>
        </row>
        <row r="662">
          <cell r="A662">
            <v>659</v>
          </cell>
          <cell r="R662">
            <v>13.289123163174178</v>
          </cell>
          <cell r="S662">
            <v>13.146980660841439</v>
          </cell>
        </row>
        <row r="663">
          <cell r="A663">
            <v>660</v>
          </cell>
          <cell r="R663">
            <v>13.293891361323197</v>
          </cell>
          <cell r="S663">
            <v>13.147199640540538</v>
          </cell>
        </row>
        <row r="664">
          <cell r="A664">
            <v>661</v>
          </cell>
          <cell r="R664">
            <v>13.298659559472217</v>
          </cell>
          <cell r="S664">
            <v>13.14742517128162</v>
          </cell>
        </row>
        <row r="665">
          <cell r="A665">
            <v>662</v>
          </cell>
          <cell r="R665">
            <v>13.303427757621238</v>
          </cell>
          <cell r="S665">
            <v>13.147657223377193</v>
          </cell>
        </row>
        <row r="666">
          <cell r="A666">
            <v>663</v>
          </cell>
          <cell r="R666">
            <v>13.308195955770257</v>
          </cell>
          <cell r="S666">
            <v>13.147895767318845</v>
          </cell>
        </row>
        <row r="667">
          <cell r="A667">
            <v>664</v>
          </cell>
          <cell r="R667">
            <v>13.31296415391928</v>
          </cell>
          <cell r="S667">
            <v>13.148140773775962</v>
          </cell>
        </row>
        <row r="668">
          <cell r="A668">
            <v>665</v>
          </cell>
          <cell r="R668">
            <v>13.317732352068296</v>
          </cell>
          <cell r="S668">
            <v>13.148392213594335</v>
          </cell>
        </row>
        <row r="669">
          <cell r="A669">
            <v>666</v>
          </cell>
          <cell r="R669">
            <v>13.32250055021732</v>
          </cell>
          <cell r="S669">
            <v>13.14865005779486</v>
          </cell>
        </row>
        <row r="670">
          <cell r="A670">
            <v>667</v>
          </cell>
          <cell r="R670">
            <v>13.327268748366338</v>
          </cell>
          <cell r="S670">
            <v>13.148914277572217</v>
          </cell>
        </row>
        <row r="671">
          <cell r="A671">
            <v>668</v>
          </cell>
          <cell r="R671">
            <v>13.332036946515359</v>
          </cell>
          <cell r="S671">
            <v>13.149184844293579</v>
          </cell>
        </row>
        <row r="672">
          <cell r="A672">
            <v>669</v>
          </cell>
          <cell r="R672">
            <v>13.336805144664378</v>
          </cell>
          <cell r="S672">
            <v>13.149461729497306</v>
          </cell>
        </row>
        <row r="673">
          <cell r="A673">
            <v>670</v>
          </cell>
          <cell r="R673">
            <v>13.341573342813399</v>
          </cell>
          <cell r="S673">
            <v>13.149744904891694</v>
          </cell>
        </row>
        <row r="674">
          <cell r="A674">
            <v>671</v>
          </cell>
          <cell r="R674">
            <v>13.346341540962419</v>
          </cell>
          <cell r="S674">
            <v>13.150034342353692</v>
          </cell>
        </row>
        <row r="675">
          <cell r="A675">
            <v>672</v>
          </cell>
          <cell r="R675">
            <v>13.351109739111438</v>
          </cell>
          <cell r="S675">
            <v>13.150330013927626</v>
          </cell>
        </row>
        <row r="676">
          <cell r="A676">
            <v>673</v>
          </cell>
          <cell r="R676">
            <v>13.355877937260457</v>
          </cell>
          <cell r="S676">
            <v>13.150631891823993</v>
          </cell>
        </row>
        <row r="677">
          <cell r="A677">
            <v>674</v>
          </cell>
          <cell r="R677">
            <v>13.36064613540948</v>
          </cell>
          <cell r="S677">
            <v>13.150939948418227</v>
          </cell>
        </row>
        <row r="678">
          <cell r="A678">
            <v>675</v>
          </cell>
          <cell r="R678">
            <v>13.365414333558499</v>
          </cell>
          <cell r="S678">
            <v>13.151254156249431</v>
          </cell>
        </row>
        <row r="679">
          <cell r="A679">
            <v>676</v>
          </cell>
          <cell r="R679">
            <v>13.37018253170752</v>
          </cell>
          <cell r="S679">
            <v>13.151574488019232</v>
          </cell>
        </row>
        <row r="680">
          <cell r="A680">
            <v>677</v>
          </cell>
          <cell r="R680">
            <v>13.374950729856538</v>
          </cell>
          <cell r="S680">
            <v>13.151900916590522</v>
          </cell>
        </row>
        <row r="681">
          <cell r="A681">
            <v>678</v>
          </cell>
          <cell r="R681">
            <v>13.379718928005559</v>
          </cell>
          <cell r="S681">
            <v>13.152233414986304</v>
          </cell>
        </row>
        <row r="682">
          <cell r="A682">
            <v>679</v>
          </cell>
          <cell r="R682">
            <v>13.384487126154578</v>
          </cell>
          <cell r="S682">
            <v>13.152571956388503</v>
          </cell>
        </row>
        <row r="683">
          <cell r="A683">
            <v>680</v>
          </cell>
          <cell r="R683">
            <v>13.389255324303598</v>
          </cell>
          <cell r="S683">
            <v>13.152916514136798</v>
          </cell>
        </row>
        <row r="684">
          <cell r="A684">
            <v>681</v>
          </cell>
          <cell r="R684">
            <v>13.394023522452619</v>
          </cell>
          <cell r="S684">
            <v>13.153267061727462</v>
          </cell>
        </row>
        <row r="685">
          <cell r="A685">
            <v>682</v>
          </cell>
          <cell r="R685">
            <v>13.398791720601636</v>
          </cell>
          <cell r="S685">
            <v>13.153623572812212</v>
          </cell>
        </row>
        <row r="686">
          <cell r="A686">
            <v>683</v>
          </cell>
          <cell r="R686">
            <v>13.403559918750661</v>
          </cell>
          <cell r="S686">
            <v>13.153986021197079</v>
          </cell>
        </row>
        <row r="687">
          <cell r="A687">
            <v>684</v>
          </cell>
          <cell r="R687">
            <v>13.408328116899677</v>
          </cell>
          <cell r="S687">
            <v>13.154354380841269</v>
          </cell>
        </row>
        <row r="688">
          <cell r="A688">
            <v>685</v>
          </cell>
          <cell r="R688">
            <v>13.413096315048698</v>
          </cell>
          <cell r="S688">
            <v>13.154728625856063</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Input Page"/>
      <sheetName val="ControlMod"/>
      <sheetName val="Performance_Ratios"/>
      <sheetName val="__FDSCACHE__"/>
      <sheetName val="Trading Multiples"/>
      <sheetName val="Financials"/>
      <sheetName val="Margins"/>
      <sheetName val="RecalcDialog"/>
      <sheetName val="Report"/>
      <sheetName val="FormulaHelp"/>
      <sheetName val="DescriptionDLG"/>
      <sheetName val="industryDialog"/>
      <sheetName val="FactSet Declarations"/>
    </sheetNames>
    <sheetDataSet>
      <sheetData sheetId="0" refreshError="1"/>
      <sheetData sheetId="1" refreshError="1">
        <row r="7">
          <cell r="BT7" t="str">
            <v>LTM</v>
          </cell>
          <cell r="DL7" t="str">
            <v>LTM</v>
          </cell>
        </row>
        <row r="8">
          <cell r="BT8" t="str">
            <v>SALES</v>
          </cell>
          <cell r="DL8" t="str">
            <v>EBITDA</v>
          </cell>
        </row>
        <row r="10">
          <cell r="BT10" t="str">
            <v>IB_SALES_LTM</v>
          </cell>
        </row>
        <row r="11">
          <cell r="BT11" t="str">
            <v>IBG_SALES</v>
          </cell>
        </row>
        <row r="12">
          <cell r="BT12">
            <v>3004.7919999999999</v>
          </cell>
          <cell r="DL12">
            <v>965.67980000000011</v>
          </cell>
        </row>
        <row r="13">
          <cell r="BT13">
            <v>6856</v>
          </cell>
          <cell r="DL13">
            <v>1869</v>
          </cell>
        </row>
        <row r="14">
          <cell r="BT14">
            <v>1283.3316000000002</v>
          </cell>
          <cell r="DL14">
            <v>246.779</v>
          </cell>
        </row>
        <row r="15">
          <cell r="BT15">
            <v>9442.1550000000025</v>
          </cell>
          <cell r="DL15">
            <v>1587.7773999999999</v>
          </cell>
        </row>
        <row r="16">
          <cell r="BT16">
            <v>8446</v>
          </cell>
          <cell r="DL16">
            <v>1482</v>
          </cell>
        </row>
        <row r="17">
          <cell r="BT17">
            <v>14459</v>
          </cell>
          <cell r="DL17">
            <v>5860</v>
          </cell>
        </row>
        <row r="18">
          <cell r="BT18">
            <v>10978</v>
          </cell>
          <cell r="DL18">
            <v>2900</v>
          </cell>
        </row>
        <row r="19">
          <cell r="BT19">
            <v>3130.6710000000003</v>
          </cell>
          <cell r="DL19">
            <v>628.24700000000007</v>
          </cell>
        </row>
        <row r="20">
          <cell r="BT20">
            <v>10576</v>
          </cell>
          <cell r="DL20">
            <v>2483</v>
          </cell>
        </row>
        <row r="21">
          <cell r="BT21" t="e">
            <v>#N/A</v>
          </cell>
          <cell r="DL21">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jun00"/>
      <sheetName val="Resumo Fatur."/>
      <sheetName val="B. Renda"/>
      <sheetName val="Clientes Especiais"/>
      <sheetName val="Teleatendimento"/>
      <sheetName val="Atendimento"/>
      <sheetName val="Leitura "/>
      <sheetName val="Ctas Receber"/>
      <sheetName val="Arrecadação "/>
      <sheetName val="MarKeting"/>
      <sheetName val="Sist. Comercial"/>
      <sheetName val="Resumo Fatur_"/>
      <sheetName val="E2.1-PCLD 06-2006"/>
      <sheetName val="DRA"/>
      <sheetName val="DRP"/>
      <sheetName val="Capa_jun00"/>
      <sheetName val="Resumo_Fatur_"/>
      <sheetName val="B__Renda"/>
      <sheetName val="Clientes_Especiais"/>
      <sheetName val="Leitura_"/>
      <sheetName val="Ctas_Receber"/>
      <sheetName val="Arrecadação_"/>
      <sheetName val="Sist__Comercial"/>
      <sheetName val="Resumo_Fatur_1"/>
      <sheetName val="E2_1-PCLD_06-2006"/>
      <sheetName val="NATSAT"/>
      <sheetName val="ed_escrit"/>
      <sheetName val="estac"/>
      <sheetName val="hospital"/>
      <sheetName val="hotel"/>
      <sheetName val="ser_ger"/>
      <sheetName val="urban"/>
      <sheetName val="BP"/>
      <sheetName val="Sheet3"/>
      <sheetName val="Aging"/>
      <sheetName val="XREF"/>
      <sheetName val="PDD-Movimentação"/>
      <sheetName val="CVA_Projetada12meses"/>
      <sheetName val="Fluxo"/>
      <sheetName val="Ativo"/>
      <sheetName val="EdComercial"/>
      <sheetName val="JANEIRO"/>
      <sheetName val="Plan1"/>
      <sheetName val="Dados"/>
      <sheetName val="DRE"/>
      <sheetName val="Entrada"/>
      <sheetName val="A"/>
      <sheetName val="pl atual"/>
      <sheetName val="Escalonamento 31.12"/>
      <sheetName val="Lead"/>
      <sheetName val="Pas Juros e V.M.C."/>
      <sheetName val="Mapa 31.01.04"/>
      <sheetName val="A-18"/>
      <sheetName val="indicators2"/>
      <sheetName val="Correção"/>
      <sheetName val="CDI"/>
      <sheetName val="RESULTADO MÊS A MÊS"/>
      <sheetName val="EBTA"/>
      <sheetName val="Mapa 31.08.02"/>
      <sheetName val="BC Patrimonial"/>
      <sheetName val="circularização"/>
      <sheetName val="CALC-RESUMO"/>
      <sheetName val="DIN"/>
      <sheetName val="INDICADORES"/>
      <sheetName val="CONTROLE DE NOTAS"/>
      <sheetName val="EQ-SUP-FISCAL"/>
      <sheetName val="PLANEJAMENTO QUANTITATIVO"/>
      <sheetName val="Plan2"/>
      <sheetName val="C1398T96"/>
      <sheetName val="CELPE_ENERGY"/>
      <sheetName val="COELBA_ENERGY"/>
      <sheetName val="COSERN_ENERGY"/>
      <sheetName val="BDRENDAMENSAL"/>
      <sheetName val="CRITERIOS"/>
      <sheetName val="Lista Suspensa"/>
      <sheetName val="Teste Equity 30.09.03"/>
      <sheetName val="Dados Energia"/>
      <sheetName val="DRE_Brasil"/>
      <sheetName val="Balanço"/>
      <sheetName val="A4.4-MARFLEX"/>
      <sheetName val="APLIC102009"/>
      <sheetName val="Capa_jun001"/>
      <sheetName val="Resumo_Fatur_2"/>
      <sheetName val="B__Renda1"/>
      <sheetName val="Clientes_Especiais1"/>
      <sheetName val="Leitura_1"/>
      <sheetName val="Ctas_Receber1"/>
      <sheetName val="Arrecadação_1"/>
      <sheetName val="Sist__Comercial1"/>
      <sheetName val="Resumo_Fatur_3"/>
      <sheetName val="E2_1-PCLD_06-20061"/>
      <sheetName val="pl_atual"/>
      <sheetName val="Escalonamento_31_12"/>
      <sheetName val="Pas_Juros_e_V_M_C_"/>
      <sheetName val="Mapa_31_01_04"/>
      <sheetName val="Mapa_31_08_02"/>
      <sheetName val="BC_Patrimonial"/>
      <sheetName val="RESULTADO_MÊS_A_MÊS"/>
      <sheetName val="CONTROLE_DE_NOTAS"/>
      <sheetName val="PLANEJAMENTO_QUANTITATIVO"/>
      <sheetName val="CELPE-média-mensal-99-04"/>
      <sheetName val="Resumo RT"/>
      <sheetName val="TAP - SRT"/>
    </sheetNames>
    <sheetDataSet>
      <sheetData sheetId="0" refreshError="1"/>
      <sheetData sheetId="1" refreshError="1">
        <row r="17">
          <cell r="AF17" t="str">
            <v>Industrial</v>
          </cell>
          <cell r="AG17">
            <v>10524</v>
          </cell>
          <cell r="AH17">
            <v>10447</v>
          </cell>
          <cell r="AI17">
            <v>10585</v>
          </cell>
          <cell r="AJ17">
            <v>10507</v>
          </cell>
          <cell r="AK17">
            <v>10524</v>
          </cell>
          <cell r="AL17">
            <v>10545.985388958361</v>
          </cell>
          <cell r="AM17">
            <v>10572.187116820132</v>
          </cell>
          <cell r="AN17">
            <v>10598.133405327564</v>
          </cell>
          <cell r="AO17">
            <v>10626.224527300976</v>
          </cell>
          <cell r="AP17">
            <v>10650.248103520134</v>
          </cell>
          <cell r="AQ17">
            <v>10690.368841650547</v>
          </cell>
          <cell r="AR17">
            <v>10728.708908339962</v>
          </cell>
        </row>
        <row r="18">
          <cell r="AF18" t="str">
            <v>Comercial</v>
          </cell>
          <cell r="AG18">
            <v>138733</v>
          </cell>
          <cell r="AH18">
            <v>139989</v>
          </cell>
          <cell r="AI18">
            <v>143792</v>
          </cell>
          <cell r="AJ18">
            <v>143616</v>
          </cell>
          <cell r="AK18">
            <v>151676</v>
          </cell>
          <cell r="AL18">
            <v>152026</v>
          </cell>
          <cell r="AM18">
            <v>152427</v>
          </cell>
          <cell r="AN18">
            <v>152831</v>
          </cell>
          <cell r="AO18">
            <v>153259</v>
          </cell>
          <cell r="AP18">
            <v>153607</v>
          </cell>
          <cell r="AQ18">
            <v>154207</v>
          </cell>
          <cell r="AR18">
            <v>154796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efreshError="1"/>
      <sheetData sheetId="101" refreshError="1"/>
      <sheetData sheetId="102"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Séries IGP-M e IPCA"/>
      <sheetName val="Preços do Leilão"/>
      <sheetName val="Empresas e Datas"/>
      <sheetName val="Empresas Compradoras"/>
      <sheetName val="Contrato-Reaj. Preço de Venda"/>
      <sheetName val="RelatórioProd2005_8"/>
      <sheetName val="RelatórioProd2005_8_frente"/>
      <sheetName val="RelatórioProd2006_8"/>
      <sheetName val="RelatórioProd2006_8_frente"/>
      <sheetName val="MCSD-Totais por Empresa2005"/>
      <sheetName val="MCSD-Totais por Empresa2006"/>
      <sheetName val="Sazonalização2006"/>
      <sheetName val="MCSD_2005"/>
      <sheetName val="CCEE-4%2005_8-Inicio em 2006"/>
      <sheetName val="CCEE-4%2006_8-Inicio em 2006"/>
      <sheetName val="CCEE-4%-TUDO"/>
      <sheetName val="CCEE-4%-2006_8-Inicio em 2007"/>
      <sheetName val="CCEE-4%-2007_8-Inicio em 2007"/>
      <sheetName val="CCEE-4%-2005_8-Inicio em 2007"/>
      <sheetName val="dez99_dez01"/>
      <sheetName val="Coelba"/>
      <sheetName val="A"/>
      <sheetName val="IndicadoresOperacionaisRealiz04"/>
      <sheetName val="IndicadoresOperacionaisReal03"/>
      <sheetName val="MacroData"/>
      <sheetName val="IndicadoresValorRealizado03"/>
      <sheetName val="IndicadoresQualidadeRealizado04"/>
      <sheetName val="IndicadoresQualidadeRealiz03"/>
      <sheetName val="Distribuição NG28 + 52"/>
      <sheetName val="Aux_4"/>
      <sheetName val="Aux_3"/>
      <sheetName val="Controle"/>
      <sheetName val="Rel.3"/>
      <sheetName val="Aux_1"/>
      <sheetName val="Aux_2"/>
      <sheetName val="          C D E C           "/>
      <sheetName val="   C O N T R A T O S    "/>
      <sheetName val="Resumo Fatur."/>
    </sheetNames>
    <sheetDataSet>
      <sheetData sheetId="0" refreshError="1"/>
      <sheetData sheetId="1" refreshError="1"/>
      <sheetData sheetId="2" refreshError="1"/>
      <sheetData sheetId="3" refreshError="1">
        <row r="8">
          <cell r="B8" t="str">
            <v>AES - SUL</v>
          </cell>
          <cell r="C8" t="str">
            <v>AES SUL Distribuidora Gaúcha de Energia</v>
          </cell>
          <cell r="D8">
            <v>19</v>
          </cell>
          <cell r="E8">
            <v>4</v>
          </cell>
          <cell r="F8">
            <v>38826</v>
          </cell>
        </row>
        <row r="9">
          <cell r="B9" t="str">
            <v>AMPLA</v>
          </cell>
          <cell r="C9" t="str">
            <v>AMPLA Ampla Energia e Serviços S/A</v>
          </cell>
          <cell r="D9">
            <v>15</v>
          </cell>
          <cell r="E9">
            <v>3</v>
          </cell>
          <cell r="F9">
            <v>38791</v>
          </cell>
        </row>
        <row r="10">
          <cell r="B10" t="str">
            <v>BANDEIRANTE</v>
          </cell>
          <cell r="C10" t="str">
            <v>Bandeirante Energia S/A</v>
          </cell>
          <cell r="D10">
            <v>23</v>
          </cell>
          <cell r="E10">
            <v>10</v>
          </cell>
          <cell r="F10">
            <v>39013</v>
          </cell>
        </row>
        <row r="11">
          <cell r="B11" t="str">
            <v>BOA VISTA</v>
          </cell>
          <cell r="C11" t="str">
            <v>Boa Vista Energia S.A.</v>
          </cell>
          <cell r="D11">
            <v>1</v>
          </cell>
          <cell r="E11">
            <v>11</v>
          </cell>
          <cell r="F11">
            <v>39022</v>
          </cell>
        </row>
        <row r="12">
          <cell r="B12" t="str">
            <v>BRAGANTINA</v>
          </cell>
          <cell r="C12" t="str">
            <v>Empresa Elétrica Bragantina S.A.</v>
          </cell>
          <cell r="D12">
            <v>10</v>
          </cell>
          <cell r="E12">
            <v>5</v>
          </cell>
          <cell r="F12">
            <v>38847</v>
          </cell>
        </row>
        <row r="13">
          <cell r="B13" t="str">
            <v>CAIUÁ</v>
          </cell>
          <cell r="C13" t="str">
            <v>CAIUÁ - Serviços de Eletricidade S/A.</v>
          </cell>
          <cell r="D13">
            <v>10</v>
          </cell>
          <cell r="E13">
            <v>5</v>
          </cell>
          <cell r="F13">
            <v>38847</v>
          </cell>
        </row>
        <row r="14">
          <cell r="B14" t="str">
            <v>CATAGUAZES</v>
          </cell>
          <cell r="C14" t="str">
            <v>Companhia Força e Luz Cataguazes Leopoldina</v>
          </cell>
          <cell r="D14">
            <v>18</v>
          </cell>
          <cell r="E14">
            <v>6</v>
          </cell>
          <cell r="F14">
            <v>38886</v>
          </cell>
        </row>
        <row r="15">
          <cell r="B15" t="str">
            <v>CEA</v>
          </cell>
          <cell r="C15" t="str">
            <v>Cia Energética do Amapá</v>
          </cell>
          <cell r="D15">
            <v>30</v>
          </cell>
          <cell r="E15">
            <v>11</v>
          </cell>
          <cell r="F15">
            <v>39051</v>
          </cell>
        </row>
        <row r="16">
          <cell r="B16" t="str">
            <v>CEAL</v>
          </cell>
          <cell r="C16" t="str">
            <v>Companhia de Energética de Alagoas</v>
          </cell>
          <cell r="D16">
            <v>28</v>
          </cell>
          <cell r="E16">
            <v>8</v>
          </cell>
          <cell r="F16">
            <v>38957</v>
          </cell>
        </row>
        <row r="17">
          <cell r="B17" t="str">
            <v>CEAM</v>
          </cell>
          <cell r="C17" t="str">
            <v>Companhia Energética do Amazonas</v>
          </cell>
          <cell r="D17">
            <v>1</v>
          </cell>
          <cell r="E17">
            <v>11</v>
          </cell>
          <cell r="F17">
            <v>39022</v>
          </cell>
        </row>
        <row r="18">
          <cell r="B18" t="str">
            <v>CEB</v>
          </cell>
          <cell r="C18" t="str">
            <v>Companhia Energética de Brasília</v>
          </cell>
          <cell r="D18">
            <v>26</v>
          </cell>
          <cell r="E18">
            <v>8</v>
          </cell>
          <cell r="F18">
            <v>38955</v>
          </cell>
        </row>
        <row r="19">
          <cell r="B19" t="str">
            <v>CEEE</v>
          </cell>
          <cell r="C19" t="str">
            <v>Companhia Estadual de Energia Elétrica</v>
          </cell>
          <cell r="D19">
            <v>25</v>
          </cell>
          <cell r="E19">
            <v>10</v>
          </cell>
          <cell r="F19">
            <v>39015</v>
          </cell>
        </row>
        <row r="20">
          <cell r="B20" t="str">
            <v>CELB</v>
          </cell>
          <cell r="C20" t="str">
            <v>Companhia Energética da Borborema</v>
          </cell>
          <cell r="D20">
            <v>4</v>
          </cell>
          <cell r="E20">
            <v>2</v>
          </cell>
          <cell r="F20">
            <v>38752</v>
          </cell>
        </row>
        <row r="21">
          <cell r="B21" t="str">
            <v>CELESC</v>
          </cell>
          <cell r="C21" t="str">
            <v>Centrais Elétricas de Santa Catarina S.A</v>
          </cell>
          <cell r="D21">
            <v>7</v>
          </cell>
          <cell r="E21">
            <v>8</v>
          </cell>
          <cell r="F21">
            <v>38936</v>
          </cell>
        </row>
        <row r="22">
          <cell r="B22" t="str">
            <v>CELG</v>
          </cell>
          <cell r="C22" t="str">
            <v>Companhia Energética de Goiás</v>
          </cell>
          <cell r="D22">
            <v>12</v>
          </cell>
          <cell r="E22">
            <v>9</v>
          </cell>
          <cell r="F22">
            <v>38972</v>
          </cell>
        </row>
        <row r="23">
          <cell r="B23" t="str">
            <v>CELPA</v>
          </cell>
          <cell r="C23" t="str">
            <v>Centrais Elétricas do Pará S/A</v>
          </cell>
          <cell r="D23">
            <v>7</v>
          </cell>
          <cell r="E23">
            <v>8</v>
          </cell>
          <cell r="F23">
            <v>38936</v>
          </cell>
        </row>
        <row r="24">
          <cell r="B24" t="str">
            <v>CELPE</v>
          </cell>
          <cell r="C24" t="str">
            <v>Companhia Energética de Pernambuco</v>
          </cell>
          <cell r="D24">
            <v>29</v>
          </cell>
          <cell r="E24">
            <v>4</v>
          </cell>
          <cell r="F24">
            <v>38836</v>
          </cell>
        </row>
        <row r="25">
          <cell r="B25" t="str">
            <v>CELTINS</v>
          </cell>
          <cell r="C25" t="str">
            <v>Cia de Energia Elétrica do Estado do Tocantins</v>
          </cell>
          <cell r="D25">
            <v>4</v>
          </cell>
          <cell r="E25">
            <v>7</v>
          </cell>
          <cell r="F25">
            <v>38902</v>
          </cell>
        </row>
        <row r="26">
          <cell r="B26" t="str">
            <v>CEMAR</v>
          </cell>
          <cell r="C26" t="str">
            <v>Companhia Energética do Maranhão</v>
          </cell>
          <cell r="D26">
            <v>28</v>
          </cell>
          <cell r="E26">
            <v>8</v>
          </cell>
          <cell r="F26">
            <v>38957</v>
          </cell>
        </row>
        <row r="27">
          <cell r="B27" t="str">
            <v>CEMAT</v>
          </cell>
          <cell r="C27" t="str">
            <v>Centrais Elétricas Matogrossenses S/A</v>
          </cell>
          <cell r="D27">
            <v>8</v>
          </cell>
          <cell r="E27">
            <v>4</v>
          </cell>
          <cell r="F27">
            <v>38815</v>
          </cell>
        </row>
        <row r="28">
          <cell r="B28" t="str">
            <v>CEMIG</v>
          </cell>
          <cell r="C28" t="str">
            <v>Companhia Energética de Minas Gerais</v>
          </cell>
          <cell r="D28">
            <v>8</v>
          </cell>
          <cell r="E28">
            <v>4</v>
          </cell>
          <cell r="F28">
            <v>38815</v>
          </cell>
        </row>
        <row r="29">
          <cell r="B29" t="str">
            <v>CENF</v>
          </cell>
          <cell r="C29" t="str">
            <v>Companhia de Eletricidade de Nova Friburgo</v>
          </cell>
          <cell r="D29">
            <v>18</v>
          </cell>
          <cell r="E29">
            <v>6</v>
          </cell>
          <cell r="F29">
            <v>38886</v>
          </cell>
        </row>
        <row r="30">
          <cell r="B30" t="str">
            <v>CEPISA</v>
          </cell>
          <cell r="C30" t="str">
            <v>Companhia Energética do Piauí</v>
          </cell>
          <cell r="D30">
            <v>28</v>
          </cell>
          <cell r="E30">
            <v>8</v>
          </cell>
          <cell r="F30">
            <v>38957</v>
          </cell>
        </row>
        <row r="31">
          <cell r="B31" t="str">
            <v>CER</v>
          </cell>
          <cell r="C31" t="str">
            <v>Companhia Energética de Roraima</v>
          </cell>
          <cell r="D31">
            <v>1</v>
          </cell>
          <cell r="E31">
            <v>11</v>
          </cell>
          <cell r="F31">
            <v>39022</v>
          </cell>
        </row>
        <row r="32">
          <cell r="B32" t="str">
            <v>CERON</v>
          </cell>
          <cell r="C32" t="str">
            <v>Centrais Elétricas de Rondônia S/A</v>
          </cell>
          <cell r="D32">
            <v>30</v>
          </cell>
          <cell r="E32">
            <v>11</v>
          </cell>
          <cell r="F32">
            <v>39051</v>
          </cell>
        </row>
        <row r="33">
          <cell r="B33" t="str">
            <v>CFLO</v>
          </cell>
          <cell r="C33" t="str">
            <v>Companhia Força e Luz do Oeste</v>
          </cell>
          <cell r="D33">
            <v>3</v>
          </cell>
          <cell r="E33">
            <v>2</v>
          </cell>
          <cell r="F33">
            <v>38751</v>
          </cell>
        </row>
        <row r="34">
          <cell r="B34" t="str">
            <v>CHESP</v>
          </cell>
          <cell r="C34" t="str">
            <v>Companhia Hidroelétrica São Patrício</v>
          </cell>
          <cell r="D34">
            <v>12</v>
          </cell>
          <cell r="E34">
            <v>9</v>
          </cell>
          <cell r="F34">
            <v>38972</v>
          </cell>
        </row>
        <row r="35">
          <cell r="B35" t="str">
            <v>CJE</v>
          </cell>
          <cell r="C35" t="str">
            <v>Companhia Jaguari de Energia</v>
          </cell>
          <cell r="D35">
            <v>3</v>
          </cell>
          <cell r="E35">
            <v>2</v>
          </cell>
          <cell r="F35">
            <v>38751</v>
          </cell>
        </row>
        <row r="36">
          <cell r="B36" t="str">
            <v>CLFM</v>
          </cell>
          <cell r="C36" t="str">
            <v>Companhia Luz e Força de Mococa</v>
          </cell>
          <cell r="D36">
            <v>3</v>
          </cell>
          <cell r="E36">
            <v>2</v>
          </cell>
          <cell r="F36">
            <v>38751</v>
          </cell>
        </row>
        <row r="37">
          <cell r="B37" t="str">
            <v>COCEL</v>
          </cell>
          <cell r="C37" t="str">
            <v>Companhia Campolarguense de Energia</v>
          </cell>
          <cell r="D37">
            <v>30</v>
          </cell>
          <cell r="E37">
            <v>3</v>
          </cell>
          <cell r="F37">
            <v>38806</v>
          </cell>
        </row>
        <row r="38">
          <cell r="B38" t="str">
            <v>COELBA</v>
          </cell>
          <cell r="C38" t="str">
            <v>Companhia de Eletricidade do Estado da Bahia</v>
          </cell>
          <cell r="D38">
            <v>22</v>
          </cell>
          <cell r="E38">
            <v>4</v>
          </cell>
          <cell r="F38">
            <v>38829</v>
          </cell>
        </row>
        <row r="39">
          <cell r="B39" t="str">
            <v>COELCE</v>
          </cell>
          <cell r="C39" t="str">
            <v>Companhia Energética do Ceará</v>
          </cell>
          <cell r="D39">
            <v>22</v>
          </cell>
          <cell r="E39">
            <v>4</v>
          </cell>
          <cell r="F39">
            <v>38829</v>
          </cell>
        </row>
        <row r="40">
          <cell r="B40" t="str">
            <v>COOPERALIANÇA</v>
          </cell>
          <cell r="C40" t="str">
            <v>Cooperativa Aliança</v>
          </cell>
          <cell r="D40">
            <v>7</v>
          </cell>
          <cell r="E40">
            <v>2</v>
          </cell>
          <cell r="F40">
            <v>38755</v>
          </cell>
        </row>
        <row r="41">
          <cell r="B41" t="str">
            <v>COPEL DISTRIB</v>
          </cell>
          <cell r="C41" t="str">
            <v>COPEL Distribuição S.A.</v>
          </cell>
          <cell r="D41">
            <v>24</v>
          </cell>
          <cell r="E41">
            <v>6</v>
          </cell>
          <cell r="F41">
            <v>38892</v>
          </cell>
        </row>
        <row r="42">
          <cell r="B42" t="str">
            <v>COSERN</v>
          </cell>
          <cell r="C42" t="str">
            <v>Companhia Energética do Rio Grande do Norte</v>
          </cell>
          <cell r="D42">
            <v>22</v>
          </cell>
          <cell r="E42">
            <v>4</v>
          </cell>
          <cell r="F42">
            <v>38829</v>
          </cell>
        </row>
        <row r="43">
          <cell r="B43" t="str">
            <v>CPEE</v>
          </cell>
          <cell r="C43" t="str">
            <v>Companhia Paulista de Energia Elétrica</v>
          </cell>
          <cell r="D43">
            <v>3</v>
          </cell>
          <cell r="E43">
            <v>2</v>
          </cell>
          <cell r="F43">
            <v>38751</v>
          </cell>
        </row>
        <row r="44">
          <cell r="B44" t="str">
            <v>CPFL</v>
          </cell>
          <cell r="C44" t="str">
            <v>Companhia Paulista de Força e Luz S/A</v>
          </cell>
          <cell r="D44">
            <v>8</v>
          </cell>
          <cell r="E44">
            <v>4</v>
          </cell>
          <cell r="F44">
            <v>38815</v>
          </cell>
        </row>
        <row r="45">
          <cell r="B45" t="str">
            <v>CSPE</v>
          </cell>
          <cell r="C45" t="str">
            <v>Companhia Sul Paulista de Energia</v>
          </cell>
          <cell r="D45">
            <v>3</v>
          </cell>
          <cell r="E45">
            <v>2</v>
          </cell>
          <cell r="F45">
            <v>38751</v>
          </cell>
        </row>
        <row r="46">
          <cell r="B46" t="str">
            <v>DEMEI</v>
          </cell>
          <cell r="C46" t="str">
            <v>Departamento Municipal de Energia de Ijuí</v>
          </cell>
          <cell r="D46">
            <v>29</v>
          </cell>
          <cell r="E46">
            <v>6</v>
          </cell>
          <cell r="F46">
            <v>38897</v>
          </cell>
        </row>
        <row r="47">
          <cell r="B47" t="str">
            <v>DMEPC</v>
          </cell>
          <cell r="C47" t="str">
            <v>Departamento Municipal de Eletricidade de Poços de Caldas</v>
          </cell>
          <cell r="D47">
            <v>28</v>
          </cell>
          <cell r="E47">
            <v>6</v>
          </cell>
          <cell r="F47">
            <v>38896</v>
          </cell>
        </row>
        <row r="48">
          <cell r="B48" t="str">
            <v>EEVP</v>
          </cell>
          <cell r="C48" t="str">
            <v>Empresa de Eletricidade Vale Paranapanema S.A</v>
          </cell>
          <cell r="D48">
            <v>10</v>
          </cell>
          <cell r="E48">
            <v>5</v>
          </cell>
          <cell r="F48">
            <v>38847</v>
          </cell>
        </row>
        <row r="49">
          <cell r="B49" t="str">
            <v>EFLJC</v>
          </cell>
          <cell r="C49" t="str">
            <v>Empresa Força e Luz João Cesa</v>
          </cell>
          <cell r="D49">
            <v>30</v>
          </cell>
          <cell r="E49">
            <v>3</v>
          </cell>
          <cell r="F49">
            <v>38806</v>
          </cell>
        </row>
        <row r="50">
          <cell r="B50" t="str">
            <v>EFLUL</v>
          </cell>
          <cell r="C50" t="str">
            <v>Empresa Força e Luz de Urussanga Ltda.</v>
          </cell>
          <cell r="D50">
            <v>30</v>
          </cell>
          <cell r="E50">
            <v>3</v>
          </cell>
          <cell r="F50">
            <v>38806</v>
          </cell>
        </row>
        <row r="51">
          <cell r="B51" t="str">
            <v>ELEKTRO</v>
          </cell>
          <cell r="C51" t="str">
            <v>Elektro Eletricidade e Serviços S/A</v>
          </cell>
          <cell r="D51">
            <v>27</v>
          </cell>
          <cell r="E51">
            <v>8</v>
          </cell>
          <cell r="F51">
            <v>38956</v>
          </cell>
        </row>
        <row r="52">
          <cell r="B52" t="str">
            <v>ELETROACRE</v>
          </cell>
          <cell r="C52" t="str">
            <v>Companhia de Eletricidade do Acre</v>
          </cell>
          <cell r="D52">
            <v>30</v>
          </cell>
          <cell r="E52">
            <v>11</v>
          </cell>
          <cell r="F52">
            <v>39051</v>
          </cell>
        </row>
        <row r="53">
          <cell r="B53" t="str">
            <v>ELETROCAR</v>
          </cell>
          <cell r="C53" t="str">
            <v>Centrais Elétricas de Carazinho S/A</v>
          </cell>
          <cell r="D53">
            <v>29</v>
          </cell>
          <cell r="E53">
            <v>6</v>
          </cell>
          <cell r="F53">
            <v>38897</v>
          </cell>
        </row>
        <row r="54">
          <cell r="B54" t="str">
            <v>ELETROPAULO</v>
          </cell>
          <cell r="C54" t="str">
            <v>Eletropaulo Metropolitana de Eletricidade de São Paulo S/A</v>
          </cell>
          <cell r="D54">
            <v>4</v>
          </cell>
          <cell r="E54">
            <v>7</v>
          </cell>
          <cell r="F54">
            <v>38902</v>
          </cell>
        </row>
        <row r="55">
          <cell r="B55" t="str">
            <v>ELFSM</v>
          </cell>
          <cell r="C55" t="str">
            <v>Empresa Luz e Força Santa Maria S/A</v>
          </cell>
          <cell r="D55">
            <v>7</v>
          </cell>
          <cell r="E55">
            <v>2</v>
          </cell>
          <cell r="F55">
            <v>38755</v>
          </cell>
        </row>
        <row r="56">
          <cell r="B56" t="str">
            <v>ENERGIPE</v>
          </cell>
          <cell r="C56" t="str">
            <v>Empresa Energética de Sergipe</v>
          </cell>
          <cell r="D56">
            <v>22</v>
          </cell>
          <cell r="E56">
            <v>4</v>
          </cell>
          <cell r="F56">
            <v>38829</v>
          </cell>
        </row>
        <row r="57">
          <cell r="B57" t="str">
            <v>ENERSUL</v>
          </cell>
          <cell r="C57" t="str">
            <v>Empresa Energética de Mato Grosso do Sul S/A</v>
          </cell>
          <cell r="D57">
            <v>8</v>
          </cell>
          <cell r="E57">
            <v>4</v>
          </cell>
          <cell r="F57">
            <v>38815</v>
          </cell>
        </row>
        <row r="58">
          <cell r="B58" t="str">
            <v>ESCELSA</v>
          </cell>
          <cell r="C58" t="str">
            <v>Espírito Santo Centrais Elétricas S/A</v>
          </cell>
          <cell r="D58">
            <v>7</v>
          </cell>
          <cell r="E58">
            <v>8</v>
          </cell>
          <cell r="F58">
            <v>38936</v>
          </cell>
        </row>
        <row r="59">
          <cell r="B59" t="str">
            <v>FORCEL</v>
          </cell>
          <cell r="C59" t="str">
            <v>Força e Luz Coronel Vivida Ltda</v>
          </cell>
          <cell r="D59">
            <v>26</v>
          </cell>
          <cell r="E59">
            <v>8</v>
          </cell>
          <cell r="F59">
            <v>38955</v>
          </cell>
        </row>
        <row r="60">
          <cell r="B60" t="str">
            <v>HIDROPAN</v>
          </cell>
          <cell r="C60" t="str">
            <v>Hidroelétrica Panambi S/A</v>
          </cell>
          <cell r="D60">
            <v>29</v>
          </cell>
          <cell r="E60">
            <v>6</v>
          </cell>
          <cell r="F60">
            <v>38897</v>
          </cell>
        </row>
        <row r="61">
          <cell r="B61" t="str">
            <v>IGUAÇÚ ENERGIA</v>
          </cell>
          <cell r="C61" t="str">
            <v>Iguaçú Distribuidora de Enegia Elétrica</v>
          </cell>
          <cell r="D61">
            <v>7</v>
          </cell>
          <cell r="E61">
            <v>8</v>
          </cell>
          <cell r="F61">
            <v>38936</v>
          </cell>
        </row>
        <row r="62">
          <cell r="B62" t="str">
            <v>LIGHT</v>
          </cell>
          <cell r="C62" t="str">
            <v>Light Serviços de Eletricidade S/A</v>
          </cell>
          <cell r="D62">
            <v>7</v>
          </cell>
          <cell r="E62">
            <v>11</v>
          </cell>
          <cell r="F62">
            <v>39028</v>
          </cell>
        </row>
        <row r="63">
          <cell r="B63" t="str">
            <v>MESA</v>
          </cell>
          <cell r="C63" t="str">
            <v>Manaus Energia S.A.</v>
          </cell>
          <cell r="D63">
            <v>1</v>
          </cell>
          <cell r="E63">
            <v>11</v>
          </cell>
          <cell r="F63">
            <v>39022</v>
          </cell>
        </row>
        <row r="64">
          <cell r="B64" t="str">
            <v>MUXFELDT</v>
          </cell>
          <cell r="C64" t="str">
            <v>Muxfeldt Marin &amp; Cia. Ltda.</v>
          </cell>
          <cell r="D64">
            <v>29</v>
          </cell>
          <cell r="E64">
            <v>6</v>
          </cell>
          <cell r="F64">
            <v>38897</v>
          </cell>
        </row>
        <row r="65">
          <cell r="B65" t="str">
            <v>NACIONAL</v>
          </cell>
          <cell r="C65" t="str">
            <v>Companhia Nacional de Energia Elétrica</v>
          </cell>
          <cell r="D65">
            <v>10</v>
          </cell>
          <cell r="E65">
            <v>5</v>
          </cell>
          <cell r="F65">
            <v>38847</v>
          </cell>
        </row>
        <row r="66">
          <cell r="B66" t="str">
            <v>PIRATININGA</v>
          </cell>
          <cell r="C66" t="str">
            <v>Companhia Piratininga de Força e Luz</v>
          </cell>
          <cell r="D66">
            <v>23</v>
          </cell>
          <cell r="E66">
            <v>10</v>
          </cell>
          <cell r="F66">
            <v>39013</v>
          </cell>
        </row>
        <row r="67">
          <cell r="B67" t="str">
            <v>RGE</v>
          </cell>
          <cell r="C67" t="str">
            <v>Rio Grande Energia</v>
          </cell>
          <cell r="D67">
            <v>19</v>
          </cell>
          <cell r="E67">
            <v>4</v>
          </cell>
          <cell r="F67">
            <v>38826</v>
          </cell>
        </row>
        <row r="68">
          <cell r="B68" t="str">
            <v>SAELPA</v>
          </cell>
          <cell r="C68" t="str">
            <v>Sociedade Anônima de Eletrificação da Paraíba</v>
          </cell>
          <cell r="D68">
            <v>28</v>
          </cell>
          <cell r="E68">
            <v>8</v>
          </cell>
          <cell r="F68">
            <v>38957</v>
          </cell>
        </row>
        <row r="69">
          <cell r="B69" t="str">
            <v>SANTA CRUZ</v>
          </cell>
          <cell r="C69" t="str">
            <v>Companhia Luz e Força Santa Cruz</v>
          </cell>
          <cell r="D69">
            <v>3</v>
          </cell>
          <cell r="E69">
            <v>2</v>
          </cell>
          <cell r="F69">
            <v>38751</v>
          </cell>
        </row>
        <row r="70">
          <cell r="B70" t="str">
            <v>SULGIPE</v>
          </cell>
          <cell r="C70" t="str">
            <v>Companhia Sul Sergipana de Eletricidade</v>
          </cell>
          <cell r="D70">
            <v>14</v>
          </cell>
          <cell r="E70">
            <v>12</v>
          </cell>
          <cell r="F70">
            <v>39065</v>
          </cell>
        </row>
        <row r="71">
          <cell r="B71" t="str">
            <v>TODAS</v>
          </cell>
          <cell r="C71" t="str">
            <v>TODAS AS EMPRESAS</v>
          </cell>
          <cell r="F71" t="str">
            <v>-</v>
          </cell>
        </row>
        <row r="72">
          <cell r="B72" t="str">
            <v>UHENPAL</v>
          </cell>
          <cell r="C72" t="str">
            <v>Hidroelétrica Nova Palma Ltda.</v>
          </cell>
          <cell r="D72">
            <v>20</v>
          </cell>
          <cell r="E72">
            <v>12</v>
          </cell>
          <cell r="F72">
            <v>39071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FIR (2)"/>
      <sheetName val="TR"/>
      <sheetName val="IGP-M"/>
      <sheetName val="EURO"/>
      <sheetName val="TJLP"/>
      <sheetName val="PTAX "/>
      <sheetName val="INPC"/>
      <sheetName val="SELIC"/>
      <sheetName val="CDI"/>
      <sheetName val="FINEL"/>
      <sheetName val="dez-04"/>
      <sheetName val="jan-05 "/>
      <sheetName val="fev-05 "/>
      <sheetName val="mar-05 "/>
      <sheetName val="Abr-05 "/>
      <sheetName val="Mai-05 "/>
      <sheetName val="GRÁF."/>
      <sheetName val="BALANCETE"/>
      <sheetName val="Lead"/>
      <sheetName val="DFLSUBS"/>
      <sheetName val="Empresas e Datas"/>
    </sheetNames>
    <sheetDataSet>
      <sheetData sheetId="0" refreshError="1">
        <row r="6">
          <cell r="A6">
            <v>36740</v>
          </cell>
          <cell r="B6">
            <v>1.0641</v>
          </cell>
        </row>
        <row r="7">
          <cell r="A7">
            <v>36741</v>
          </cell>
          <cell r="B7">
            <v>1.0641</v>
          </cell>
        </row>
        <row r="8">
          <cell r="A8">
            <v>36742</v>
          </cell>
          <cell r="B8">
            <v>1.0641</v>
          </cell>
        </row>
        <row r="9">
          <cell r="A9">
            <v>36743</v>
          </cell>
          <cell r="B9">
            <v>1.0641</v>
          </cell>
        </row>
        <row r="10">
          <cell r="A10">
            <v>36744</v>
          </cell>
          <cell r="B10">
            <v>1.0641</v>
          </cell>
        </row>
        <row r="11">
          <cell r="A11">
            <v>36745</v>
          </cell>
          <cell r="B11">
            <v>1.0641</v>
          </cell>
        </row>
        <row r="12">
          <cell r="A12">
            <v>36746</v>
          </cell>
          <cell r="B12">
            <v>1.0641</v>
          </cell>
        </row>
        <row r="13">
          <cell r="A13">
            <v>36747</v>
          </cell>
          <cell r="B13">
            <v>1.0641</v>
          </cell>
        </row>
        <row r="14">
          <cell r="A14">
            <v>36748</v>
          </cell>
          <cell r="B14">
            <v>1.0641</v>
          </cell>
        </row>
        <row r="15">
          <cell r="A15">
            <v>36749</v>
          </cell>
          <cell r="B15">
            <v>1.0641</v>
          </cell>
        </row>
        <row r="16">
          <cell r="A16">
            <v>36750</v>
          </cell>
          <cell r="B16">
            <v>1.0641</v>
          </cell>
        </row>
        <row r="17">
          <cell r="A17">
            <v>36751</v>
          </cell>
          <cell r="B17">
            <v>1.0641</v>
          </cell>
        </row>
        <row r="18">
          <cell r="A18">
            <v>36752</v>
          </cell>
          <cell r="B18">
            <v>1.0641</v>
          </cell>
        </row>
        <row r="19">
          <cell r="A19">
            <v>36753</v>
          </cell>
          <cell r="B19">
            <v>1.0641</v>
          </cell>
        </row>
        <row r="20">
          <cell r="A20">
            <v>36754</v>
          </cell>
          <cell r="B20">
            <v>1.0641</v>
          </cell>
        </row>
        <row r="21">
          <cell r="A21">
            <v>36755</v>
          </cell>
          <cell r="B21">
            <v>1.0641</v>
          </cell>
        </row>
        <row r="22">
          <cell r="A22">
            <v>36756</v>
          </cell>
          <cell r="B22">
            <v>1.0641</v>
          </cell>
        </row>
        <row r="23">
          <cell r="A23">
            <v>36757</v>
          </cell>
          <cell r="B23">
            <v>1.0641</v>
          </cell>
        </row>
        <row r="24">
          <cell r="A24">
            <v>36758</v>
          </cell>
          <cell r="B24">
            <v>1.0641</v>
          </cell>
        </row>
        <row r="25">
          <cell r="A25">
            <v>36759</v>
          </cell>
          <cell r="B25">
            <v>1.0641</v>
          </cell>
        </row>
        <row r="26">
          <cell r="A26">
            <v>36760</v>
          </cell>
          <cell r="B26">
            <v>1.0641</v>
          </cell>
        </row>
        <row r="27">
          <cell r="A27">
            <v>36761</v>
          </cell>
          <cell r="B27">
            <v>1.0641</v>
          </cell>
        </row>
        <row r="28">
          <cell r="A28">
            <v>36762</v>
          </cell>
          <cell r="B28">
            <v>1.0641</v>
          </cell>
        </row>
        <row r="29">
          <cell r="A29">
            <v>36763</v>
          </cell>
          <cell r="B29">
            <v>1.0641</v>
          </cell>
        </row>
        <row r="30">
          <cell r="A30">
            <v>36764</v>
          </cell>
          <cell r="B30">
            <v>1.0641</v>
          </cell>
        </row>
        <row r="31">
          <cell r="A31">
            <v>36765</v>
          </cell>
          <cell r="B31">
            <v>1.0641</v>
          </cell>
        </row>
        <row r="32">
          <cell r="A32">
            <v>36766</v>
          </cell>
          <cell r="B32">
            <v>1.0641</v>
          </cell>
        </row>
        <row r="33">
          <cell r="A33">
            <v>36767</v>
          </cell>
          <cell r="B33">
            <v>1.0641</v>
          </cell>
        </row>
        <row r="34">
          <cell r="A34">
            <v>36768</v>
          </cell>
          <cell r="B34">
            <v>1.0641</v>
          </cell>
        </row>
        <row r="35">
          <cell r="A35">
            <v>36769</v>
          </cell>
          <cell r="B35">
            <v>1.0641</v>
          </cell>
        </row>
        <row r="36">
          <cell r="A36">
            <v>36770</v>
          </cell>
          <cell r="B36">
            <v>1.0641</v>
          </cell>
        </row>
        <row r="37">
          <cell r="A37">
            <v>36771</v>
          </cell>
          <cell r="B37">
            <v>1.0641</v>
          </cell>
        </row>
        <row r="38">
          <cell r="A38">
            <v>36772</v>
          </cell>
          <cell r="B38">
            <v>1.0641</v>
          </cell>
        </row>
        <row r="39">
          <cell r="A39">
            <v>36773</v>
          </cell>
          <cell r="B39">
            <v>1.0641</v>
          </cell>
        </row>
        <row r="40">
          <cell r="A40">
            <v>36774</v>
          </cell>
          <cell r="B40">
            <v>1.0641</v>
          </cell>
        </row>
        <row r="41">
          <cell r="A41">
            <v>36775</v>
          </cell>
          <cell r="B41">
            <v>1.0641</v>
          </cell>
        </row>
        <row r="42">
          <cell r="A42">
            <v>36776</v>
          </cell>
          <cell r="B42">
            <v>1.0641</v>
          </cell>
        </row>
        <row r="43">
          <cell r="A43">
            <v>36777</v>
          </cell>
          <cell r="B43">
            <v>1.0641</v>
          </cell>
        </row>
        <row r="44">
          <cell r="A44">
            <v>36778</v>
          </cell>
          <cell r="B44">
            <v>1.0641</v>
          </cell>
        </row>
        <row r="45">
          <cell r="A45">
            <v>36779</v>
          </cell>
          <cell r="B45">
            <v>1.0641</v>
          </cell>
        </row>
        <row r="46">
          <cell r="A46">
            <v>36780</v>
          </cell>
          <cell r="B46">
            <v>1.0641</v>
          </cell>
        </row>
        <row r="47">
          <cell r="A47">
            <v>36781</v>
          </cell>
          <cell r="B47">
            <v>1.0641</v>
          </cell>
        </row>
        <row r="48">
          <cell r="A48">
            <v>36782</v>
          </cell>
          <cell r="B48">
            <v>1.0641</v>
          </cell>
        </row>
        <row r="49">
          <cell r="A49">
            <v>36783</v>
          </cell>
          <cell r="B49">
            <v>1.0641</v>
          </cell>
        </row>
        <row r="50">
          <cell r="A50">
            <v>36784</v>
          </cell>
          <cell r="B50">
            <v>1.0641</v>
          </cell>
        </row>
        <row r="51">
          <cell r="A51">
            <v>36785</v>
          </cell>
          <cell r="B51">
            <v>1.0641</v>
          </cell>
        </row>
        <row r="52">
          <cell r="A52">
            <v>36786</v>
          </cell>
          <cell r="B52">
            <v>1.0641</v>
          </cell>
        </row>
        <row r="53">
          <cell r="A53">
            <v>36787</v>
          </cell>
          <cell r="B53">
            <v>1.0641</v>
          </cell>
        </row>
        <row r="54">
          <cell r="A54">
            <v>36788</v>
          </cell>
          <cell r="B54">
            <v>1.0641</v>
          </cell>
        </row>
        <row r="55">
          <cell r="A55">
            <v>36789</v>
          </cell>
          <cell r="B55">
            <v>1.0641</v>
          </cell>
        </row>
        <row r="56">
          <cell r="A56">
            <v>36790</v>
          </cell>
          <cell r="B56">
            <v>1.0641</v>
          </cell>
        </row>
        <row r="57">
          <cell r="A57">
            <v>36791</v>
          </cell>
          <cell r="B57">
            <v>1.0641</v>
          </cell>
        </row>
        <row r="58">
          <cell r="A58">
            <v>36792</v>
          </cell>
          <cell r="B58">
            <v>1.0641</v>
          </cell>
        </row>
        <row r="59">
          <cell r="A59">
            <v>36793</v>
          </cell>
          <cell r="B59">
            <v>1.0641</v>
          </cell>
        </row>
        <row r="60">
          <cell r="A60">
            <v>36794</v>
          </cell>
          <cell r="B60">
            <v>1.0641</v>
          </cell>
        </row>
        <row r="61">
          <cell r="A61">
            <v>36795</v>
          </cell>
          <cell r="B61">
            <v>1.0641</v>
          </cell>
        </row>
        <row r="62">
          <cell r="A62">
            <v>36796</v>
          </cell>
          <cell r="B62">
            <v>1.0641</v>
          </cell>
        </row>
        <row r="63">
          <cell r="A63">
            <v>36797</v>
          </cell>
          <cell r="B63">
            <v>1.0641</v>
          </cell>
        </row>
        <row r="64">
          <cell r="A64">
            <v>36798</v>
          </cell>
          <cell r="B64">
            <v>1.0641</v>
          </cell>
        </row>
        <row r="65">
          <cell r="A65">
            <v>36799</v>
          </cell>
          <cell r="B65">
            <v>1.0641</v>
          </cell>
        </row>
        <row r="66">
          <cell r="A66">
            <v>36800</v>
          </cell>
          <cell r="B66">
            <v>1.0641</v>
          </cell>
        </row>
        <row r="67">
          <cell r="A67">
            <v>36801</v>
          </cell>
          <cell r="B67">
            <v>1.0641</v>
          </cell>
        </row>
        <row r="68">
          <cell r="A68">
            <v>36802</v>
          </cell>
          <cell r="B68">
            <v>1.0641</v>
          </cell>
        </row>
        <row r="69">
          <cell r="A69">
            <v>36803</v>
          </cell>
          <cell r="B69">
            <v>1.0641</v>
          </cell>
        </row>
        <row r="70">
          <cell r="A70">
            <v>36804</v>
          </cell>
          <cell r="B70">
            <v>1.0641</v>
          </cell>
        </row>
        <row r="71">
          <cell r="A71">
            <v>36805</v>
          </cell>
          <cell r="B71">
            <v>1.0641</v>
          </cell>
        </row>
        <row r="72">
          <cell r="A72">
            <v>36806</v>
          </cell>
          <cell r="B72">
            <v>1.0641</v>
          </cell>
        </row>
        <row r="73">
          <cell r="A73">
            <v>36807</v>
          </cell>
          <cell r="B73">
            <v>1.0641</v>
          </cell>
        </row>
        <row r="74">
          <cell r="A74">
            <v>36808</v>
          </cell>
          <cell r="B74">
            <v>1.0641</v>
          </cell>
        </row>
        <row r="75">
          <cell r="A75">
            <v>36809</v>
          </cell>
          <cell r="B75">
            <v>1.0641</v>
          </cell>
        </row>
        <row r="76">
          <cell r="A76">
            <v>36810</v>
          </cell>
          <cell r="B76">
            <v>1.0641</v>
          </cell>
        </row>
        <row r="77">
          <cell r="A77">
            <v>36811</v>
          </cell>
          <cell r="B77">
            <v>1.0641</v>
          </cell>
        </row>
        <row r="78">
          <cell r="A78">
            <v>36812</v>
          </cell>
          <cell r="B78">
            <v>1.0641</v>
          </cell>
        </row>
        <row r="79">
          <cell r="A79">
            <v>36813</v>
          </cell>
          <cell r="B79">
            <v>1.0641</v>
          </cell>
        </row>
        <row r="80">
          <cell r="A80">
            <v>36814</v>
          </cell>
          <cell r="B80">
            <v>1.0641</v>
          </cell>
        </row>
        <row r="81">
          <cell r="A81">
            <v>36815</v>
          </cell>
          <cell r="B81">
            <v>1.0641</v>
          </cell>
        </row>
        <row r="82">
          <cell r="A82">
            <v>36816</v>
          </cell>
          <cell r="B82">
            <v>1.0641</v>
          </cell>
        </row>
        <row r="83">
          <cell r="A83">
            <v>36817</v>
          </cell>
          <cell r="B83">
            <v>1.0641</v>
          </cell>
        </row>
        <row r="84">
          <cell r="A84">
            <v>36818</v>
          </cell>
          <cell r="B84">
            <v>1.0641</v>
          </cell>
        </row>
        <row r="85">
          <cell r="A85">
            <v>36819</v>
          </cell>
          <cell r="B85">
            <v>1.0641</v>
          </cell>
        </row>
        <row r="86">
          <cell r="A86">
            <v>36820</v>
          </cell>
          <cell r="B86">
            <v>1.0641</v>
          </cell>
        </row>
        <row r="87">
          <cell r="A87">
            <v>36821</v>
          </cell>
          <cell r="B87">
            <v>1.0641</v>
          </cell>
        </row>
        <row r="88">
          <cell r="A88">
            <v>36822</v>
          </cell>
          <cell r="B88">
            <v>1.0641</v>
          </cell>
        </row>
        <row r="89">
          <cell r="A89">
            <v>36823</v>
          </cell>
          <cell r="B89">
            <v>1.0641</v>
          </cell>
        </row>
        <row r="90">
          <cell r="A90">
            <v>36824</v>
          </cell>
          <cell r="B90">
            <v>1.0641</v>
          </cell>
        </row>
        <row r="91">
          <cell r="A91">
            <v>36825</v>
          </cell>
          <cell r="B91">
            <v>1.0641</v>
          </cell>
        </row>
        <row r="92">
          <cell r="A92">
            <v>36826</v>
          </cell>
          <cell r="B92">
            <v>1.0641</v>
          </cell>
        </row>
        <row r="93">
          <cell r="A93">
            <v>36827</v>
          </cell>
          <cell r="B93">
            <v>1.0641</v>
          </cell>
        </row>
        <row r="94">
          <cell r="A94">
            <v>36828</v>
          </cell>
          <cell r="B94">
            <v>1.0641</v>
          </cell>
        </row>
        <row r="95">
          <cell r="A95">
            <v>36829</v>
          </cell>
          <cell r="B95">
            <v>1.0641</v>
          </cell>
        </row>
        <row r="96">
          <cell r="A96">
            <v>36830</v>
          </cell>
          <cell r="B96">
            <v>1.0641</v>
          </cell>
        </row>
        <row r="97">
          <cell r="A97">
            <v>36831</v>
          </cell>
          <cell r="B97">
            <v>1.0641</v>
          </cell>
        </row>
        <row r="98">
          <cell r="A98">
            <v>36832</v>
          </cell>
          <cell r="B98">
            <v>1.0641</v>
          </cell>
        </row>
        <row r="99">
          <cell r="A99">
            <v>36833</v>
          </cell>
          <cell r="B99">
            <v>1.0641</v>
          </cell>
        </row>
        <row r="100">
          <cell r="A100">
            <v>36834</v>
          </cell>
          <cell r="B100">
            <v>1.0641</v>
          </cell>
        </row>
        <row r="101">
          <cell r="A101">
            <v>36835</v>
          </cell>
          <cell r="B101">
            <v>1.0641</v>
          </cell>
        </row>
        <row r="102">
          <cell r="A102">
            <v>36836</v>
          </cell>
          <cell r="B102">
            <v>1.0641</v>
          </cell>
        </row>
        <row r="103">
          <cell r="A103">
            <v>36837</v>
          </cell>
          <cell r="B103">
            <v>1.0641</v>
          </cell>
        </row>
        <row r="104">
          <cell r="A104">
            <v>36838</v>
          </cell>
          <cell r="B104">
            <v>1.0641</v>
          </cell>
        </row>
        <row r="105">
          <cell r="A105">
            <v>36839</v>
          </cell>
          <cell r="B105">
            <v>1.0641</v>
          </cell>
        </row>
        <row r="106">
          <cell r="A106">
            <v>36840</v>
          </cell>
          <cell r="B106">
            <v>1.0641</v>
          </cell>
        </row>
        <row r="107">
          <cell r="A107">
            <v>36841</v>
          </cell>
          <cell r="B107">
            <v>1.0641</v>
          </cell>
        </row>
        <row r="108">
          <cell r="A108">
            <v>36842</v>
          </cell>
          <cell r="B108">
            <v>1.0641</v>
          </cell>
        </row>
        <row r="109">
          <cell r="A109">
            <v>36843</v>
          </cell>
          <cell r="B109">
            <v>1.0641</v>
          </cell>
        </row>
        <row r="110">
          <cell r="A110">
            <v>36844</v>
          </cell>
          <cell r="B110">
            <v>1.0641</v>
          </cell>
        </row>
        <row r="111">
          <cell r="A111">
            <v>36845</v>
          </cell>
          <cell r="B111">
            <v>1.0641</v>
          </cell>
        </row>
        <row r="112">
          <cell r="A112">
            <v>36846</v>
          </cell>
          <cell r="B112">
            <v>1.0641</v>
          </cell>
        </row>
        <row r="113">
          <cell r="A113">
            <v>36847</v>
          </cell>
          <cell r="B113">
            <v>1.0641</v>
          </cell>
        </row>
        <row r="114">
          <cell r="A114">
            <v>36848</v>
          </cell>
          <cell r="B114">
            <v>1.0641</v>
          </cell>
        </row>
        <row r="115">
          <cell r="A115">
            <v>36849</v>
          </cell>
          <cell r="B115">
            <v>1.0641</v>
          </cell>
        </row>
        <row r="116">
          <cell r="A116">
            <v>36850</v>
          </cell>
          <cell r="B116">
            <v>1.0641</v>
          </cell>
        </row>
        <row r="117">
          <cell r="A117">
            <v>36851</v>
          </cell>
          <cell r="B117">
            <v>1.0641</v>
          </cell>
        </row>
        <row r="118">
          <cell r="A118">
            <v>36852</v>
          </cell>
          <cell r="B118">
            <v>1.0641</v>
          </cell>
        </row>
        <row r="119">
          <cell r="A119">
            <v>36853</v>
          </cell>
          <cell r="B119">
            <v>1.0641</v>
          </cell>
        </row>
        <row r="120">
          <cell r="A120">
            <v>36854</v>
          </cell>
          <cell r="B120">
            <v>1.0641</v>
          </cell>
        </row>
        <row r="121">
          <cell r="A121">
            <v>36855</v>
          </cell>
          <cell r="B121">
            <v>1.0641</v>
          </cell>
        </row>
        <row r="122">
          <cell r="A122">
            <v>36856</v>
          </cell>
          <cell r="B122">
            <v>1.0641</v>
          </cell>
        </row>
        <row r="123">
          <cell r="A123">
            <v>36857</v>
          </cell>
          <cell r="B123">
            <v>1.0641</v>
          </cell>
        </row>
        <row r="124">
          <cell r="A124">
            <v>36858</v>
          </cell>
          <cell r="B124">
            <v>1.0641</v>
          </cell>
        </row>
        <row r="125">
          <cell r="A125">
            <v>36859</v>
          </cell>
          <cell r="B125">
            <v>1.0641</v>
          </cell>
        </row>
        <row r="126">
          <cell r="A126">
            <v>36860</v>
          </cell>
          <cell r="B126">
            <v>1.0641</v>
          </cell>
        </row>
        <row r="127">
          <cell r="A127">
            <v>36861</v>
          </cell>
          <cell r="B127">
            <v>1.0641</v>
          </cell>
        </row>
        <row r="128">
          <cell r="A128">
            <v>36862</v>
          </cell>
          <cell r="B128">
            <v>1.0641</v>
          </cell>
        </row>
        <row r="129">
          <cell r="A129">
            <v>36863</v>
          </cell>
          <cell r="B129">
            <v>1.0641</v>
          </cell>
        </row>
        <row r="130">
          <cell r="A130">
            <v>36864</v>
          </cell>
          <cell r="B130">
            <v>1.0641</v>
          </cell>
        </row>
        <row r="131">
          <cell r="A131">
            <v>36865</v>
          </cell>
          <cell r="B131">
            <v>1.0641</v>
          </cell>
        </row>
        <row r="132">
          <cell r="A132">
            <v>36866</v>
          </cell>
          <cell r="B132">
            <v>1.0641</v>
          </cell>
        </row>
        <row r="133">
          <cell r="A133">
            <v>36867</v>
          </cell>
          <cell r="B133">
            <v>1.0641</v>
          </cell>
        </row>
        <row r="134">
          <cell r="A134">
            <v>36868</v>
          </cell>
          <cell r="B134">
            <v>1.0641</v>
          </cell>
        </row>
        <row r="135">
          <cell r="A135">
            <v>36869</v>
          </cell>
          <cell r="B135">
            <v>1.0641</v>
          </cell>
        </row>
        <row r="136">
          <cell r="A136">
            <v>36870</v>
          </cell>
          <cell r="B136">
            <v>1.0641</v>
          </cell>
        </row>
        <row r="137">
          <cell r="A137">
            <v>36871</v>
          </cell>
          <cell r="B137">
            <v>1.0641</v>
          </cell>
        </row>
        <row r="138">
          <cell r="A138">
            <v>36872</v>
          </cell>
          <cell r="B138">
            <v>1.0641</v>
          </cell>
        </row>
        <row r="139">
          <cell r="A139">
            <v>36873</v>
          </cell>
          <cell r="B139">
            <v>1.0641</v>
          </cell>
        </row>
        <row r="140">
          <cell r="A140">
            <v>36874</v>
          </cell>
          <cell r="B140">
            <v>1.0641</v>
          </cell>
        </row>
        <row r="141">
          <cell r="A141">
            <v>36875</v>
          </cell>
          <cell r="B141">
            <v>1.0641</v>
          </cell>
        </row>
        <row r="142">
          <cell r="A142">
            <v>36876</v>
          </cell>
          <cell r="B142">
            <v>1.0641</v>
          </cell>
        </row>
        <row r="143">
          <cell r="A143">
            <v>36877</v>
          </cell>
          <cell r="B143">
            <v>1.0641</v>
          </cell>
        </row>
        <row r="144">
          <cell r="A144">
            <v>36878</v>
          </cell>
          <cell r="B144">
            <v>1.0641</v>
          </cell>
        </row>
        <row r="145">
          <cell r="A145">
            <v>36879</v>
          </cell>
          <cell r="B145">
            <v>1.0641</v>
          </cell>
        </row>
        <row r="146">
          <cell r="A146">
            <v>36880</v>
          </cell>
          <cell r="B146">
            <v>1.0641</v>
          </cell>
        </row>
        <row r="147">
          <cell r="A147">
            <v>36881</v>
          </cell>
          <cell r="B147">
            <v>1.0641</v>
          </cell>
        </row>
        <row r="148">
          <cell r="A148">
            <v>36882</v>
          </cell>
          <cell r="B148">
            <v>1.0641</v>
          </cell>
        </row>
        <row r="149">
          <cell r="A149">
            <v>36883</v>
          </cell>
          <cell r="B149">
            <v>1.0641</v>
          </cell>
        </row>
        <row r="150">
          <cell r="A150">
            <v>36884</v>
          </cell>
          <cell r="B150">
            <v>1.0641</v>
          </cell>
        </row>
        <row r="151">
          <cell r="A151">
            <v>36885</v>
          </cell>
          <cell r="B151">
            <v>1.0641</v>
          </cell>
        </row>
        <row r="152">
          <cell r="A152">
            <v>36886</v>
          </cell>
          <cell r="B152">
            <v>1.0641</v>
          </cell>
        </row>
        <row r="153">
          <cell r="A153">
            <v>36887</v>
          </cell>
          <cell r="B153">
            <v>1.0641</v>
          </cell>
        </row>
        <row r="154">
          <cell r="A154">
            <v>36888</v>
          </cell>
          <cell r="B154">
            <v>1.0641</v>
          </cell>
        </row>
        <row r="155">
          <cell r="A155">
            <v>36889</v>
          </cell>
          <cell r="B155">
            <v>1.0641</v>
          </cell>
        </row>
        <row r="156">
          <cell r="A156">
            <v>36890</v>
          </cell>
          <cell r="B156">
            <v>1.0641</v>
          </cell>
        </row>
        <row r="157">
          <cell r="A157">
            <v>36891</v>
          </cell>
          <cell r="B157">
            <v>1.0641</v>
          </cell>
        </row>
        <row r="158">
          <cell r="A158">
            <v>36892</v>
          </cell>
          <cell r="B158">
            <v>1.0641</v>
          </cell>
        </row>
        <row r="159">
          <cell r="A159">
            <v>36893</v>
          </cell>
          <cell r="B159">
            <v>1.0641</v>
          </cell>
        </row>
        <row r="160">
          <cell r="A160">
            <v>36894</v>
          </cell>
          <cell r="B160">
            <v>1.0641</v>
          </cell>
        </row>
        <row r="161">
          <cell r="A161">
            <v>36895</v>
          </cell>
          <cell r="B161">
            <v>1.0641</v>
          </cell>
        </row>
        <row r="162">
          <cell r="A162">
            <v>36896</v>
          </cell>
          <cell r="B162">
            <v>1.0641</v>
          </cell>
        </row>
        <row r="163">
          <cell r="A163">
            <v>36897</v>
          </cell>
          <cell r="B163">
            <v>1.0641</v>
          </cell>
        </row>
        <row r="164">
          <cell r="A164">
            <v>36898</v>
          </cell>
          <cell r="B164">
            <v>1.0641</v>
          </cell>
        </row>
        <row r="165">
          <cell r="A165">
            <v>36899</v>
          </cell>
          <cell r="B165">
            <v>1.0641</v>
          </cell>
        </row>
        <row r="166">
          <cell r="A166">
            <v>36900</v>
          </cell>
          <cell r="B166">
            <v>1.0641</v>
          </cell>
        </row>
        <row r="167">
          <cell r="A167">
            <v>36901</v>
          </cell>
          <cell r="B167">
            <v>1.0641</v>
          </cell>
        </row>
        <row r="168">
          <cell r="A168">
            <v>36902</v>
          </cell>
          <cell r="B168">
            <v>1.0641</v>
          </cell>
        </row>
        <row r="169">
          <cell r="A169">
            <v>36903</v>
          </cell>
          <cell r="B169">
            <v>1.0641</v>
          </cell>
        </row>
        <row r="170">
          <cell r="A170">
            <v>36904</v>
          </cell>
          <cell r="B170">
            <v>1.0641</v>
          </cell>
        </row>
        <row r="171">
          <cell r="A171">
            <v>36905</v>
          </cell>
          <cell r="B171">
            <v>1.0641</v>
          </cell>
        </row>
        <row r="172">
          <cell r="A172">
            <v>36906</v>
          </cell>
          <cell r="B172">
            <v>1.0641</v>
          </cell>
        </row>
        <row r="173">
          <cell r="A173">
            <v>36907</v>
          </cell>
          <cell r="B173">
            <v>1.0641</v>
          </cell>
        </row>
        <row r="174">
          <cell r="A174">
            <v>36908</v>
          </cell>
          <cell r="B174">
            <v>1.0641</v>
          </cell>
        </row>
        <row r="175">
          <cell r="A175">
            <v>36909</v>
          </cell>
          <cell r="B175">
            <v>1.0641</v>
          </cell>
        </row>
        <row r="176">
          <cell r="A176">
            <v>36910</v>
          </cell>
          <cell r="B176">
            <v>1.0641</v>
          </cell>
        </row>
        <row r="177">
          <cell r="A177">
            <v>36911</v>
          </cell>
          <cell r="B177">
            <v>1.0641</v>
          </cell>
        </row>
        <row r="178">
          <cell r="A178">
            <v>36912</v>
          </cell>
          <cell r="B178">
            <v>1.0641</v>
          </cell>
        </row>
        <row r="179">
          <cell r="A179">
            <v>36913</v>
          </cell>
          <cell r="B179">
            <v>1.0641</v>
          </cell>
        </row>
        <row r="180">
          <cell r="A180">
            <v>36914</v>
          </cell>
          <cell r="B180">
            <v>1.0641</v>
          </cell>
        </row>
        <row r="181">
          <cell r="A181">
            <v>36915</v>
          </cell>
          <cell r="B181">
            <v>1.0641</v>
          </cell>
        </row>
        <row r="182">
          <cell r="A182">
            <v>36916</v>
          </cell>
          <cell r="B182">
            <v>1.0641</v>
          </cell>
        </row>
        <row r="183">
          <cell r="A183">
            <v>36917</v>
          </cell>
          <cell r="B183">
            <v>1.0641</v>
          </cell>
        </row>
        <row r="184">
          <cell r="A184">
            <v>36918</v>
          </cell>
          <cell r="B184">
            <v>1.0641</v>
          </cell>
        </row>
        <row r="185">
          <cell r="A185">
            <v>36919</v>
          </cell>
          <cell r="B185">
            <v>1.0641</v>
          </cell>
        </row>
        <row r="186">
          <cell r="A186">
            <v>36920</v>
          </cell>
          <cell r="B186">
            <v>1.0641</v>
          </cell>
        </row>
        <row r="187">
          <cell r="A187">
            <v>36921</v>
          </cell>
          <cell r="B187">
            <v>1.0641</v>
          </cell>
        </row>
        <row r="188">
          <cell r="A188">
            <v>36922</v>
          </cell>
          <cell r="B188">
            <v>1.0641</v>
          </cell>
        </row>
        <row r="189">
          <cell r="A189">
            <v>36923</v>
          </cell>
          <cell r="B189">
            <v>1.0641</v>
          </cell>
        </row>
        <row r="190">
          <cell r="A190">
            <v>36924</v>
          </cell>
          <cell r="B190">
            <v>1.0641</v>
          </cell>
        </row>
        <row r="191">
          <cell r="A191">
            <v>36925</v>
          </cell>
          <cell r="B191">
            <v>1.0641</v>
          </cell>
        </row>
        <row r="192">
          <cell r="A192">
            <v>36926</v>
          </cell>
          <cell r="B192">
            <v>1.0641</v>
          </cell>
        </row>
        <row r="193">
          <cell r="A193">
            <v>36927</v>
          </cell>
          <cell r="B193">
            <v>1.0641</v>
          </cell>
        </row>
        <row r="194">
          <cell r="A194">
            <v>36928</v>
          </cell>
          <cell r="B194">
            <v>1.0641</v>
          </cell>
        </row>
        <row r="195">
          <cell r="A195">
            <v>36929</v>
          </cell>
          <cell r="B195">
            <v>1.0641</v>
          </cell>
        </row>
        <row r="196">
          <cell r="A196">
            <v>36930</v>
          </cell>
          <cell r="B196">
            <v>1.0641</v>
          </cell>
        </row>
        <row r="197">
          <cell r="A197">
            <v>36931</v>
          </cell>
          <cell r="B197">
            <v>1.0641</v>
          </cell>
        </row>
        <row r="198">
          <cell r="A198">
            <v>36932</v>
          </cell>
          <cell r="B198">
            <v>1.0641</v>
          </cell>
        </row>
        <row r="199">
          <cell r="A199">
            <v>36933</v>
          </cell>
          <cell r="B199">
            <v>1.0641</v>
          </cell>
        </row>
        <row r="200">
          <cell r="A200">
            <v>36934</v>
          </cell>
          <cell r="B200">
            <v>1.0641</v>
          </cell>
        </row>
        <row r="201">
          <cell r="A201">
            <v>36935</v>
          </cell>
          <cell r="B201">
            <v>1.0641</v>
          </cell>
        </row>
        <row r="202">
          <cell r="A202">
            <v>36936</v>
          </cell>
          <cell r="B202">
            <v>1.0641</v>
          </cell>
        </row>
        <row r="203">
          <cell r="A203">
            <v>36937</v>
          </cell>
          <cell r="B203">
            <v>1.0641</v>
          </cell>
        </row>
        <row r="204">
          <cell r="A204">
            <v>36938</v>
          </cell>
          <cell r="B204">
            <v>1.0641</v>
          </cell>
        </row>
        <row r="205">
          <cell r="A205">
            <v>36939</v>
          </cell>
          <cell r="B205">
            <v>1.0641</v>
          </cell>
        </row>
        <row r="206">
          <cell r="A206">
            <v>36940</v>
          </cell>
          <cell r="B206">
            <v>1.0641</v>
          </cell>
        </row>
        <row r="207">
          <cell r="A207">
            <v>36941</v>
          </cell>
          <cell r="B207">
            <v>1.0641</v>
          </cell>
        </row>
        <row r="208">
          <cell r="A208">
            <v>36942</v>
          </cell>
          <cell r="B208">
            <v>1.0641</v>
          </cell>
        </row>
        <row r="209">
          <cell r="A209">
            <v>36943</v>
          </cell>
          <cell r="B209">
            <v>1.0641</v>
          </cell>
        </row>
        <row r="210">
          <cell r="A210">
            <v>36944</v>
          </cell>
          <cell r="B210">
            <v>1.0641</v>
          </cell>
        </row>
        <row r="211">
          <cell r="A211">
            <v>36945</v>
          </cell>
          <cell r="B211">
            <v>1.0641</v>
          </cell>
        </row>
        <row r="212">
          <cell r="A212">
            <v>36946</v>
          </cell>
          <cell r="B212">
            <v>1.0641</v>
          </cell>
        </row>
        <row r="213">
          <cell r="A213">
            <v>36947</v>
          </cell>
          <cell r="B213">
            <v>1.0641</v>
          </cell>
        </row>
        <row r="214">
          <cell r="A214">
            <v>36948</v>
          </cell>
          <cell r="B214">
            <v>1.0641</v>
          </cell>
        </row>
        <row r="215">
          <cell r="A215">
            <v>36949</v>
          </cell>
          <cell r="B215">
            <v>1.0641</v>
          </cell>
        </row>
        <row r="216">
          <cell r="A216">
            <v>36950</v>
          </cell>
          <cell r="B216">
            <v>1.0641</v>
          </cell>
        </row>
        <row r="217">
          <cell r="A217">
            <v>36951</v>
          </cell>
          <cell r="B217">
            <v>1.0641</v>
          </cell>
        </row>
        <row r="218">
          <cell r="A218">
            <v>36952</v>
          </cell>
          <cell r="B218">
            <v>1.0641</v>
          </cell>
        </row>
        <row r="219">
          <cell r="A219">
            <v>36953</v>
          </cell>
          <cell r="B219">
            <v>1.0641</v>
          </cell>
        </row>
        <row r="220">
          <cell r="A220">
            <v>36954</v>
          </cell>
          <cell r="B220">
            <v>1.0641</v>
          </cell>
        </row>
        <row r="221">
          <cell r="A221">
            <v>36955</v>
          </cell>
          <cell r="B221">
            <v>1.0641</v>
          </cell>
        </row>
        <row r="222">
          <cell r="A222">
            <v>36956</v>
          </cell>
          <cell r="B222">
            <v>1.0641</v>
          </cell>
        </row>
        <row r="223">
          <cell r="A223">
            <v>36957</v>
          </cell>
          <cell r="B223">
            <v>1.0641</v>
          </cell>
        </row>
        <row r="224">
          <cell r="A224">
            <v>36958</v>
          </cell>
          <cell r="B224">
            <v>1.0641</v>
          </cell>
        </row>
        <row r="225">
          <cell r="A225">
            <v>36959</v>
          </cell>
          <cell r="B225">
            <v>1.0641</v>
          </cell>
        </row>
        <row r="226">
          <cell r="A226">
            <v>36960</v>
          </cell>
          <cell r="B226">
            <v>1.0641</v>
          </cell>
        </row>
        <row r="227">
          <cell r="A227">
            <v>36961</v>
          </cell>
          <cell r="B227">
            <v>1.0641</v>
          </cell>
        </row>
        <row r="228">
          <cell r="A228">
            <v>36962</v>
          </cell>
          <cell r="B228">
            <v>1.0641</v>
          </cell>
        </row>
        <row r="229">
          <cell r="A229">
            <v>36963</v>
          </cell>
          <cell r="B229">
            <v>1.0641</v>
          </cell>
        </row>
        <row r="230">
          <cell r="A230">
            <v>36964</v>
          </cell>
          <cell r="B230">
            <v>1.0641</v>
          </cell>
        </row>
        <row r="231">
          <cell r="A231">
            <v>36965</v>
          </cell>
          <cell r="B231">
            <v>1.0641</v>
          </cell>
        </row>
        <row r="232">
          <cell r="A232">
            <v>36966</v>
          </cell>
          <cell r="B232">
            <v>1.0641</v>
          </cell>
        </row>
        <row r="233">
          <cell r="A233">
            <v>36967</v>
          </cell>
          <cell r="B233">
            <v>1.0641</v>
          </cell>
        </row>
        <row r="234">
          <cell r="A234">
            <v>36968</v>
          </cell>
          <cell r="B234">
            <v>1.0641</v>
          </cell>
        </row>
        <row r="235">
          <cell r="A235">
            <v>36969</v>
          </cell>
          <cell r="B235">
            <v>1.0641</v>
          </cell>
        </row>
        <row r="236">
          <cell r="A236">
            <v>36970</v>
          </cell>
          <cell r="B236">
            <v>1.0641</v>
          </cell>
        </row>
        <row r="237">
          <cell r="A237">
            <v>36971</v>
          </cell>
          <cell r="B237">
            <v>1.0641</v>
          </cell>
        </row>
        <row r="238">
          <cell r="A238">
            <v>36972</v>
          </cell>
          <cell r="B238">
            <v>1.0641</v>
          </cell>
        </row>
        <row r="239">
          <cell r="A239">
            <v>36973</v>
          </cell>
          <cell r="B239">
            <v>1.0641</v>
          </cell>
        </row>
        <row r="240">
          <cell r="A240">
            <v>36974</v>
          </cell>
          <cell r="B240">
            <v>1.0641</v>
          </cell>
        </row>
        <row r="241">
          <cell r="A241">
            <v>36975</v>
          </cell>
          <cell r="B241">
            <v>1.0641</v>
          </cell>
        </row>
        <row r="242">
          <cell r="A242">
            <v>36976</v>
          </cell>
          <cell r="B242">
            <v>1.0641</v>
          </cell>
        </row>
        <row r="243">
          <cell r="A243">
            <v>36977</v>
          </cell>
          <cell r="B243">
            <v>1.0641</v>
          </cell>
        </row>
        <row r="244">
          <cell r="A244">
            <v>36978</v>
          </cell>
          <cell r="B244">
            <v>1.0641</v>
          </cell>
        </row>
        <row r="245">
          <cell r="A245">
            <v>36979</v>
          </cell>
          <cell r="B245">
            <v>1.0641</v>
          </cell>
        </row>
        <row r="246">
          <cell r="A246">
            <v>36980</v>
          </cell>
          <cell r="B246">
            <v>1.0641</v>
          </cell>
        </row>
        <row r="247">
          <cell r="A247">
            <v>36981</v>
          </cell>
          <cell r="B247">
            <v>1.0641</v>
          </cell>
        </row>
        <row r="248">
          <cell r="A248">
            <v>36982</v>
          </cell>
          <cell r="B248">
            <v>1.0641</v>
          </cell>
        </row>
        <row r="249">
          <cell r="A249">
            <v>36983</v>
          </cell>
          <cell r="B249">
            <v>1.0641</v>
          </cell>
        </row>
        <row r="250">
          <cell r="A250">
            <v>36984</v>
          </cell>
          <cell r="B250">
            <v>1.0641</v>
          </cell>
        </row>
        <row r="251">
          <cell r="A251">
            <v>36985</v>
          </cell>
          <cell r="B251">
            <v>1.0641</v>
          </cell>
        </row>
        <row r="252">
          <cell r="A252">
            <v>36986</v>
          </cell>
          <cell r="B252">
            <v>1.0641</v>
          </cell>
        </row>
        <row r="253">
          <cell r="A253">
            <v>36987</v>
          </cell>
          <cell r="B253">
            <v>1.0641</v>
          </cell>
        </row>
        <row r="254">
          <cell r="A254">
            <v>36988</v>
          </cell>
          <cell r="B254">
            <v>1.0641</v>
          </cell>
        </row>
        <row r="255">
          <cell r="A255">
            <v>36989</v>
          </cell>
          <cell r="B255">
            <v>1.0641</v>
          </cell>
        </row>
        <row r="256">
          <cell r="A256">
            <v>36990</v>
          </cell>
          <cell r="B256">
            <v>1.0641</v>
          </cell>
        </row>
        <row r="257">
          <cell r="A257">
            <v>36991</v>
          </cell>
          <cell r="B257">
            <v>1.0641</v>
          </cell>
        </row>
        <row r="258">
          <cell r="A258">
            <v>36992</v>
          </cell>
          <cell r="B258">
            <v>1.0641</v>
          </cell>
        </row>
        <row r="259">
          <cell r="A259">
            <v>36993</v>
          </cell>
          <cell r="B259">
            <v>1.0641</v>
          </cell>
        </row>
        <row r="260">
          <cell r="A260">
            <v>36994</v>
          </cell>
          <cell r="B260">
            <v>1.0641</v>
          </cell>
        </row>
        <row r="261">
          <cell r="A261">
            <v>36995</v>
          </cell>
          <cell r="B261">
            <v>1.0641</v>
          </cell>
        </row>
        <row r="262">
          <cell r="A262">
            <v>36996</v>
          </cell>
          <cell r="B262">
            <v>1.0641</v>
          </cell>
        </row>
        <row r="263">
          <cell r="A263">
            <v>36997</v>
          </cell>
          <cell r="B263">
            <v>1.0641</v>
          </cell>
        </row>
        <row r="264">
          <cell r="A264">
            <v>36998</v>
          </cell>
          <cell r="B264">
            <v>1.0641</v>
          </cell>
        </row>
        <row r="265">
          <cell r="A265">
            <v>36999</v>
          </cell>
          <cell r="B265">
            <v>1.0641</v>
          </cell>
        </row>
        <row r="266">
          <cell r="A266">
            <v>37000</v>
          </cell>
          <cell r="B266">
            <v>1.0641</v>
          </cell>
        </row>
        <row r="267">
          <cell r="A267">
            <v>37001</v>
          </cell>
          <cell r="B267">
            <v>1.0641</v>
          </cell>
        </row>
        <row r="268">
          <cell r="A268">
            <v>37002</v>
          </cell>
          <cell r="B268">
            <v>1.0641</v>
          </cell>
        </row>
        <row r="269">
          <cell r="A269">
            <v>37003</v>
          </cell>
          <cell r="B269">
            <v>1.0641</v>
          </cell>
        </row>
        <row r="270">
          <cell r="A270">
            <v>37004</v>
          </cell>
          <cell r="B270">
            <v>1.0641</v>
          </cell>
        </row>
        <row r="271">
          <cell r="A271">
            <v>37005</v>
          </cell>
          <cell r="B271">
            <v>1.0641</v>
          </cell>
        </row>
        <row r="272">
          <cell r="A272">
            <v>37006</v>
          </cell>
          <cell r="B272">
            <v>1.0641</v>
          </cell>
        </row>
        <row r="273">
          <cell r="A273">
            <v>37007</v>
          </cell>
          <cell r="B273">
            <v>1.0641</v>
          </cell>
        </row>
        <row r="274">
          <cell r="A274">
            <v>37008</v>
          </cell>
          <cell r="B274">
            <v>1.0641</v>
          </cell>
        </row>
        <row r="275">
          <cell r="A275">
            <v>37009</v>
          </cell>
          <cell r="B275">
            <v>1.0641</v>
          </cell>
        </row>
        <row r="276">
          <cell r="A276">
            <v>37010</v>
          </cell>
          <cell r="B276">
            <v>1.0641</v>
          </cell>
        </row>
        <row r="277">
          <cell r="A277">
            <v>37011</v>
          </cell>
          <cell r="B277">
            <v>1.0641</v>
          </cell>
        </row>
        <row r="278">
          <cell r="A278">
            <v>37012</v>
          </cell>
          <cell r="B278">
            <v>1.0641</v>
          </cell>
        </row>
        <row r="279">
          <cell r="A279">
            <v>37013</v>
          </cell>
          <cell r="B279">
            <v>1.0641</v>
          </cell>
        </row>
        <row r="280">
          <cell r="A280">
            <v>37014</v>
          </cell>
          <cell r="B280">
            <v>1.0641</v>
          </cell>
        </row>
        <row r="281">
          <cell r="A281">
            <v>37015</v>
          </cell>
          <cell r="B281">
            <v>1.0641</v>
          </cell>
        </row>
        <row r="282">
          <cell r="A282">
            <v>37016</v>
          </cell>
          <cell r="B282">
            <v>1.0641</v>
          </cell>
        </row>
        <row r="283">
          <cell r="A283">
            <v>37017</v>
          </cell>
          <cell r="B283">
            <v>1.0641</v>
          </cell>
        </row>
        <row r="284">
          <cell r="A284">
            <v>37018</v>
          </cell>
          <cell r="B284">
            <v>1.0641</v>
          </cell>
        </row>
        <row r="285">
          <cell r="A285">
            <v>37019</v>
          </cell>
          <cell r="B285">
            <v>1.0641</v>
          </cell>
        </row>
        <row r="286">
          <cell r="A286">
            <v>37020</v>
          </cell>
          <cell r="B286">
            <v>1.0641</v>
          </cell>
        </row>
        <row r="287">
          <cell r="A287">
            <v>37021</v>
          </cell>
          <cell r="B287">
            <v>1.0641</v>
          </cell>
        </row>
        <row r="288">
          <cell r="A288">
            <v>37022</v>
          </cell>
          <cell r="B288">
            <v>1.0641</v>
          </cell>
        </row>
        <row r="289">
          <cell r="A289">
            <v>37023</v>
          </cell>
          <cell r="B289">
            <v>1.0641</v>
          </cell>
        </row>
        <row r="290">
          <cell r="A290">
            <v>37024</v>
          </cell>
          <cell r="B290">
            <v>1.0641</v>
          </cell>
        </row>
        <row r="291">
          <cell r="A291">
            <v>37025</v>
          </cell>
          <cell r="B291">
            <v>1.0641</v>
          </cell>
        </row>
        <row r="292">
          <cell r="A292">
            <v>37026</v>
          </cell>
          <cell r="B292">
            <v>1.0641</v>
          </cell>
        </row>
        <row r="293">
          <cell r="A293">
            <v>37027</v>
          </cell>
          <cell r="B293">
            <v>1.0641</v>
          </cell>
        </row>
        <row r="294">
          <cell r="A294">
            <v>37028</v>
          </cell>
          <cell r="B294">
            <v>1.0641</v>
          </cell>
        </row>
        <row r="295">
          <cell r="A295">
            <v>37029</v>
          </cell>
          <cell r="B295">
            <v>1.0641</v>
          </cell>
        </row>
        <row r="296">
          <cell r="A296">
            <v>37030</v>
          </cell>
          <cell r="B296">
            <v>1.0641</v>
          </cell>
        </row>
        <row r="297">
          <cell r="A297">
            <v>37031</v>
          </cell>
          <cell r="B297">
            <v>1.0641</v>
          </cell>
        </row>
        <row r="298">
          <cell r="A298">
            <v>37032</v>
          </cell>
          <cell r="B298">
            <v>1.0641</v>
          </cell>
        </row>
        <row r="299">
          <cell r="A299">
            <v>37033</v>
          </cell>
          <cell r="B299">
            <v>1.0641</v>
          </cell>
        </row>
        <row r="300">
          <cell r="A300">
            <v>37034</v>
          </cell>
          <cell r="B300">
            <v>1.0641</v>
          </cell>
        </row>
        <row r="301">
          <cell r="A301">
            <v>37035</v>
          </cell>
          <cell r="B301">
            <v>1.0641</v>
          </cell>
        </row>
        <row r="302">
          <cell r="A302">
            <v>37036</v>
          </cell>
          <cell r="B302">
            <v>1.0641</v>
          </cell>
        </row>
        <row r="303">
          <cell r="A303">
            <v>37037</v>
          </cell>
          <cell r="B303">
            <v>1.0641</v>
          </cell>
        </row>
        <row r="304">
          <cell r="A304">
            <v>37038</v>
          </cell>
          <cell r="B304">
            <v>1.0641</v>
          </cell>
        </row>
        <row r="305">
          <cell r="A305">
            <v>37039</v>
          </cell>
          <cell r="B305">
            <v>1.0641</v>
          </cell>
        </row>
        <row r="306">
          <cell r="A306">
            <v>37040</v>
          </cell>
          <cell r="B306">
            <v>1.0641</v>
          </cell>
        </row>
        <row r="307">
          <cell r="A307">
            <v>37041</v>
          </cell>
          <cell r="B307">
            <v>1.0641</v>
          </cell>
        </row>
        <row r="308">
          <cell r="A308">
            <v>37042</v>
          </cell>
          <cell r="B308">
            <v>1.0641</v>
          </cell>
        </row>
        <row r="309">
          <cell r="A309">
            <v>37043</v>
          </cell>
          <cell r="B309">
            <v>1.0641</v>
          </cell>
        </row>
        <row r="310">
          <cell r="A310">
            <v>37044</v>
          </cell>
          <cell r="B310">
            <v>1.0641</v>
          </cell>
        </row>
        <row r="311">
          <cell r="A311">
            <v>37045</v>
          </cell>
          <cell r="B311">
            <v>1.0641</v>
          </cell>
        </row>
        <row r="312">
          <cell r="A312">
            <v>37046</v>
          </cell>
          <cell r="B312">
            <v>1.0641</v>
          </cell>
        </row>
        <row r="313">
          <cell r="A313">
            <v>37047</v>
          </cell>
          <cell r="B313">
            <v>1.0641</v>
          </cell>
        </row>
        <row r="314">
          <cell r="A314">
            <v>37048</v>
          </cell>
          <cell r="B314">
            <v>1.0641</v>
          </cell>
        </row>
        <row r="315">
          <cell r="A315">
            <v>37049</v>
          </cell>
          <cell r="B315">
            <v>1.0641</v>
          </cell>
        </row>
        <row r="316">
          <cell r="A316">
            <v>37050</v>
          </cell>
          <cell r="B316">
            <v>1.0641</v>
          </cell>
        </row>
        <row r="317">
          <cell r="A317">
            <v>37051</v>
          </cell>
          <cell r="B317">
            <v>1.0641</v>
          </cell>
        </row>
        <row r="318">
          <cell r="A318">
            <v>37052</v>
          </cell>
          <cell r="B318">
            <v>1.0641</v>
          </cell>
        </row>
        <row r="319">
          <cell r="A319">
            <v>37053</v>
          </cell>
          <cell r="B319">
            <v>1.0641</v>
          </cell>
        </row>
        <row r="320">
          <cell r="A320">
            <v>37054</v>
          </cell>
          <cell r="B320">
            <v>1.0641</v>
          </cell>
        </row>
        <row r="321">
          <cell r="A321">
            <v>37055</v>
          </cell>
          <cell r="B321">
            <v>1.0641</v>
          </cell>
        </row>
        <row r="322">
          <cell r="A322">
            <v>37056</v>
          </cell>
          <cell r="B322">
            <v>1.0641</v>
          </cell>
        </row>
        <row r="323">
          <cell r="A323">
            <v>37057</v>
          </cell>
          <cell r="B323">
            <v>1.0641</v>
          </cell>
        </row>
        <row r="324">
          <cell r="A324">
            <v>37058</v>
          </cell>
          <cell r="B324">
            <v>1.0641</v>
          </cell>
        </row>
        <row r="325">
          <cell r="A325">
            <v>37059</v>
          </cell>
          <cell r="B325">
            <v>1.0641</v>
          </cell>
        </row>
        <row r="326">
          <cell r="A326">
            <v>37060</v>
          </cell>
          <cell r="B326">
            <v>1.0641</v>
          </cell>
        </row>
        <row r="327">
          <cell r="A327">
            <v>37061</v>
          </cell>
          <cell r="B327">
            <v>1.0641</v>
          </cell>
        </row>
        <row r="328">
          <cell r="A328">
            <v>37062</v>
          </cell>
          <cell r="B328">
            <v>1.0641</v>
          </cell>
        </row>
        <row r="329">
          <cell r="A329">
            <v>37063</v>
          </cell>
          <cell r="B329">
            <v>1.0641</v>
          </cell>
        </row>
        <row r="330">
          <cell r="A330">
            <v>37064</v>
          </cell>
          <cell r="B330">
            <v>1.0641</v>
          </cell>
        </row>
        <row r="331">
          <cell r="A331">
            <v>37065</v>
          </cell>
          <cell r="B331">
            <v>1.0641</v>
          </cell>
        </row>
        <row r="332">
          <cell r="A332">
            <v>37066</v>
          </cell>
          <cell r="B332">
            <v>1.0641</v>
          </cell>
        </row>
        <row r="333">
          <cell r="A333">
            <v>37067</v>
          </cell>
          <cell r="B333">
            <v>1.0641</v>
          </cell>
        </row>
        <row r="334">
          <cell r="A334">
            <v>37068</v>
          </cell>
          <cell r="B334">
            <v>1.0641</v>
          </cell>
        </row>
        <row r="335">
          <cell r="A335">
            <v>37069</v>
          </cell>
          <cell r="B335">
            <v>1.0641</v>
          </cell>
        </row>
        <row r="336">
          <cell r="A336">
            <v>37070</v>
          </cell>
          <cell r="B336">
            <v>1.0641</v>
          </cell>
        </row>
        <row r="337">
          <cell r="A337">
            <v>37071</v>
          </cell>
          <cell r="B337">
            <v>1.0641</v>
          </cell>
        </row>
        <row r="338">
          <cell r="A338">
            <v>37072</v>
          </cell>
          <cell r="B338">
            <v>1.0641</v>
          </cell>
        </row>
        <row r="339">
          <cell r="A339">
            <v>37073</v>
          </cell>
          <cell r="B339">
            <v>1.0641</v>
          </cell>
        </row>
        <row r="340">
          <cell r="A340">
            <v>37074</v>
          </cell>
          <cell r="B340">
            <v>1.0641</v>
          </cell>
        </row>
        <row r="341">
          <cell r="A341">
            <v>37075</v>
          </cell>
          <cell r="B341">
            <v>1.0641</v>
          </cell>
        </row>
        <row r="342">
          <cell r="A342">
            <v>37076</v>
          </cell>
          <cell r="B342">
            <v>1.0641</v>
          </cell>
        </row>
        <row r="343">
          <cell r="A343">
            <v>37077</v>
          </cell>
          <cell r="B343">
            <v>1.0641</v>
          </cell>
        </row>
        <row r="344">
          <cell r="A344">
            <v>37078</v>
          </cell>
          <cell r="B344">
            <v>1.0641</v>
          </cell>
        </row>
        <row r="345">
          <cell r="A345">
            <v>37079</v>
          </cell>
          <cell r="B345">
            <v>1.0641</v>
          </cell>
        </row>
        <row r="346">
          <cell r="A346">
            <v>37080</v>
          </cell>
          <cell r="B346">
            <v>1.0641</v>
          </cell>
        </row>
        <row r="347">
          <cell r="A347">
            <v>37081</v>
          </cell>
          <cell r="B347">
            <v>1.0641</v>
          </cell>
        </row>
        <row r="348">
          <cell r="A348">
            <v>37082</v>
          </cell>
          <cell r="B348">
            <v>1.0641</v>
          </cell>
        </row>
        <row r="349">
          <cell r="A349">
            <v>37083</v>
          </cell>
          <cell r="B349">
            <v>1.0641</v>
          </cell>
        </row>
        <row r="350">
          <cell r="A350">
            <v>37084</v>
          </cell>
          <cell r="B350">
            <v>1.0641</v>
          </cell>
        </row>
        <row r="351">
          <cell r="A351">
            <v>37085</v>
          </cell>
          <cell r="B351">
            <v>1.0641</v>
          </cell>
        </row>
        <row r="352">
          <cell r="A352">
            <v>37086</v>
          </cell>
          <cell r="B352">
            <v>1.0641</v>
          </cell>
        </row>
        <row r="353">
          <cell r="A353">
            <v>37087</v>
          </cell>
          <cell r="B353">
            <v>1.0641</v>
          </cell>
        </row>
        <row r="354">
          <cell r="A354">
            <v>37088</v>
          </cell>
          <cell r="B354">
            <v>1.0641</v>
          </cell>
        </row>
        <row r="355">
          <cell r="A355">
            <v>37089</v>
          </cell>
          <cell r="B355">
            <v>1.0641</v>
          </cell>
        </row>
        <row r="356">
          <cell r="A356">
            <v>37090</v>
          </cell>
          <cell r="B356">
            <v>1.0641</v>
          </cell>
        </row>
        <row r="357">
          <cell r="A357">
            <v>37091</v>
          </cell>
          <cell r="B357">
            <v>1.0641</v>
          </cell>
        </row>
        <row r="358">
          <cell r="A358">
            <v>37092</v>
          </cell>
          <cell r="B358">
            <v>1.0641</v>
          </cell>
        </row>
        <row r="359">
          <cell r="A359">
            <v>37093</v>
          </cell>
          <cell r="B359">
            <v>1.0641</v>
          </cell>
        </row>
        <row r="360">
          <cell r="A360">
            <v>37094</v>
          </cell>
          <cell r="B360">
            <v>1.0641</v>
          </cell>
        </row>
        <row r="361">
          <cell r="A361">
            <v>37095</v>
          </cell>
          <cell r="B361">
            <v>1.0641</v>
          </cell>
        </row>
        <row r="362">
          <cell r="A362">
            <v>37096</v>
          </cell>
          <cell r="B362">
            <v>1.0641</v>
          </cell>
        </row>
        <row r="363">
          <cell r="A363">
            <v>37097</v>
          </cell>
          <cell r="B363">
            <v>1.0641</v>
          </cell>
        </row>
        <row r="364">
          <cell r="A364">
            <v>37098</v>
          </cell>
          <cell r="B364">
            <v>1.0641</v>
          </cell>
        </row>
        <row r="365">
          <cell r="A365">
            <v>37099</v>
          </cell>
          <cell r="B365">
            <v>1.0641</v>
          </cell>
        </row>
        <row r="366">
          <cell r="A366">
            <v>37100</v>
          </cell>
          <cell r="B366">
            <v>1.0641</v>
          </cell>
        </row>
        <row r="367">
          <cell r="A367">
            <v>37101</v>
          </cell>
          <cell r="B367">
            <v>1.0641</v>
          </cell>
        </row>
        <row r="368">
          <cell r="A368">
            <v>37102</v>
          </cell>
          <cell r="B368">
            <v>1.0641</v>
          </cell>
        </row>
        <row r="369">
          <cell r="A369">
            <v>37103</v>
          </cell>
          <cell r="B369">
            <v>1.0641</v>
          </cell>
        </row>
        <row r="370">
          <cell r="A370">
            <v>37104</v>
          </cell>
          <cell r="B370">
            <v>1.0641</v>
          </cell>
        </row>
        <row r="371">
          <cell r="A371">
            <v>37105</v>
          </cell>
          <cell r="B371">
            <v>1.0641</v>
          </cell>
        </row>
        <row r="372">
          <cell r="A372">
            <v>37106</v>
          </cell>
          <cell r="B372">
            <v>1.0641</v>
          </cell>
        </row>
        <row r="373">
          <cell r="A373">
            <v>37107</v>
          </cell>
          <cell r="B373">
            <v>1.0641</v>
          </cell>
        </row>
        <row r="374">
          <cell r="A374">
            <v>37108</v>
          </cell>
          <cell r="B374">
            <v>1.0641</v>
          </cell>
        </row>
        <row r="375">
          <cell r="A375">
            <v>37109</v>
          </cell>
          <cell r="B375">
            <v>1.0641</v>
          </cell>
        </row>
        <row r="376">
          <cell r="A376">
            <v>37110</v>
          </cell>
          <cell r="B376">
            <v>1.0641</v>
          </cell>
        </row>
        <row r="377">
          <cell r="A377">
            <v>37111</v>
          </cell>
          <cell r="B377">
            <v>1.0641</v>
          </cell>
        </row>
        <row r="378">
          <cell r="A378">
            <v>37112</v>
          </cell>
          <cell r="B378">
            <v>1.0641</v>
          </cell>
        </row>
        <row r="379">
          <cell r="A379">
            <v>37113</v>
          </cell>
          <cell r="B379">
            <v>1.0641</v>
          </cell>
        </row>
        <row r="380">
          <cell r="A380">
            <v>37114</v>
          </cell>
          <cell r="B380">
            <v>1.0641</v>
          </cell>
        </row>
        <row r="381">
          <cell r="A381">
            <v>37115</v>
          </cell>
          <cell r="B381">
            <v>1.0641</v>
          </cell>
        </row>
        <row r="382">
          <cell r="A382">
            <v>37116</v>
          </cell>
          <cell r="B382">
            <v>1.0641</v>
          </cell>
        </row>
        <row r="383">
          <cell r="A383">
            <v>37117</v>
          </cell>
          <cell r="B383">
            <v>1.0641</v>
          </cell>
        </row>
        <row r="384">
          <cell r="A384">
            <v>37118</v>
          </cell>
          <cell r="B384">
            <v>1.0641</v>
          </cell>
        </row>
        <row r="385">
          <cell r="A385">
            <v>37119</v>
          </cell>
          <cell r="B385">
            <v>1.0641</v>
          </cell>
        </row>
        <row r="386">
          <cell r="A386">
            <v>37120</v>
          </cell>
          <cell r="B386">
            <v>1.0641</v>
          </cell>
        </row>
        <row r="387">
          <cell r="A387">
            <v>37121</v>
          </cell>
          <cell r="B387">
            <v>1.0641</v>
          </cell>
        </row>
        <row r="388">
          <cell r="A388">
            <v>37122</v>
          </cell>
          <cell r="B388">
            <v>1.0641</v>
          </cell>
        </row>
        <row r="389">
          <cell r="A389">
            <v>37123</v>
          </cell>
          <cell r="B389">
            <v>1.0641</v>
          </cell>
        </row>
        <row r="390">
          <cell r="A390">
            <v>37124</v>
          </cell>
          <cell r="B390">
            <v>1.0641</v>
          </cell>
        </row>
        <row r="391">
          <cell r="A391">
            <v>37125</v>
          </cell>
          <cell r="B391">
            <v>1.0641</v>
          </cell>
        </row>
        <row r="392">
          <cell r="A392">
            <v>37126</v>
          </cell>
          <cell r="B392">
            <v>1.0641</v>
          </cell>
        </row>
        <row r="393">
          <cell r="A393">
            <v>37127</v>
          </cell>
          <cell r="B393">
            <v>1.0641</v>
          </cell>
        </row>
        <row r="394">
          <cell r="A394">
            <v>37128</v>
          </cell>
          <cell r="B394">
            <v>1.0641</v>
          </cell>
        </row>
        <row r="395">
          <cell r="A395">
            <v>37129</v>
          </cell>
          <cell r="B395">
            <v>1.0641</v>
          </cell>
        </row>
        <row r="396">
          <cell r="A396">
            <v>37130</v>
          </cell>
          <cell r="B396">
            <v>1.0641</v>
          </cell>
        </row>
        <row r="397">
          <cell r="A397">
            <v>37131</v>
          </cell>
          <cell r="B397">
            <v>1.0641</v>
          </cell>
        </row>
        <row r="398">
          <cell r="A398">
            <v>37132</v>
          </cell>
          <cell r="B398">
            <v>1.0641</v>
          </cell>
        </row>
        <row r="399">
          <cell r="A399">
            <v>37133</v>
          </cell>
          <cell r="B399">
            <v>1.0641</v>
          </cell>
        </row>
        <row r="400">
          <cell r="A400">
            <v>37134</v>
          </cell>
          <cell r="B400">
            <v>1.0641</v>
          </cell>
        </row>
        <row r="401">
          <cell r="A401">
            <v>37135</v>
          </cell>
          <cell r="B401">
            <v>1.0641</v>
          </cell>
        </row>
        <row r="402">
          <cell r="A402">
            <v>37136</v>
          </cell>
          <cell r="B402">
            <v>1.0641</v>
          </cell>
        </row>
        <row r="403">
          <cell r="A403">
            <v>37137</v>
          </cell>
          <cell r="B403">
            <v>1.0641</v>
          </cell>
        </row>
        <row r="404">
          <cell r="A404">
            <v>37138</v>
          </cell>
          <cell r="B404">
            <v>1.0641</v>
          </cell>
        </row>
        <row r="405">
          <cell r="A405">
            <v>37139</v>
          </cell>
          <cell r="B405">
            <v>1.0641</v>
          </cell>
        </row>
        <row r="406">
          <cell r="A406">
            <v>37140</v>
          </cell>
          <cell r="B406">
            <v>1.0641</v>
          </cell>
        </row>
        <row r="407">
          <cell r="A407">
            <v>37141</v>
          </cell>
          <cell r="B407">
            <v>1.0641</v>
          </cell>
        </row>
        <row r="408">
          <cell r="A408">
            <v>37142</v>
          </cell>
          <cell r="B408">
            <v>1.0641</v>
          </cell>
        </row>
        <row r="409">
          <cell r="A409">
            <v>37143</v>
          </cell>
          <cell r="B409">
            <v>1.0641</v>
          </cell>
        </row>
        <row r="410">
          <cell r="A410">
            <v>37144</v>
          </cell>
          <cell r="B410">
            <v>1.0641</v>
          </cell>
        </row>
        <row r="411">
          <cell r="A411">
            <v>37145</v>
          </cell>
          <cell r="B411">
            <v>1.0641</v>
          </cell>
        </row>
        <row r="412">
          <cell r="A412">
            <v>37146</v>
          </cell>
          <cell r="B412">
            <v>1.0641</v>
          </cell>
        </row>
        <row r="413">
          <cell r="A413">
            <v>37147</v>
          </cell>
          <cell r="B413">
            <v>1.0641</v>
          </cell>
        </row>
        <row r="414">
          <cell r="A414">
            <v>37148</v>
          </cell>
          <cell r="B414">
            <v>1.0641</v>
          </cell>
        </row>
        <row r="415">
          <cell r="A415">
            <v>37149</v>
          </cell>
          <cell r="B415">
            <v>1.0641</v>
          </cell>
        </row>
        <row r="416">
          <cell r="A416">
            <v>37150</v>
          </cell>
          <cell r="B416">
            <v>1.0641</v>
          </cell>
        </row>
        <row r="417">
          <cell r="A417">
            <v>37151</v>
          </cell>
          <cell r="B417">
            <v>1.0641</v>
          </cell>
        </row>
        <row r="418">
          <cell r="A418">
            <v>37152</v>
          </cell>
          <cell r="B418">
            <v>1.0641</v>
          </cell>
        </row>
        <row r="419">
          <cell r="A419">
            <v>37153</v>
          </cell>
          <cell r="B419">
            <v>1.0641</v>
          </cell>
        </row>
        <row r="420">
          <cell r="A420">
            <v>37154</v>
          </cell>
          <cell r="B420">
            <v>1.0641</v>
          </cell>
        </row>
        <row r="421">
          <cell r="A421">
            <v>37155</v>
          </cell>
          <cell r="B421">
            <v>1.0641</v>
          </cell>
        </row>
        <row r="422">
          <cell r="A422">
            <v>37156</v>
          </cell>
          <cell r="B422">
            <v>1.0641</v>
          </cell>
        </row>
        <row r="423">
          <cell r="A423">
            <v>37157</v>
          </cell>
          <cell r="B423">
            <v>1.0641</v>
          </cell>
        </row>
        <row r="424">
          <cell r="A424">
            <v>37158</v>
          </cell>
          <cell r="B424">
            <v>1.0641</v>
          </cell>
        </row>
        <row r="425">
          <cell r="A425">
            <v>37159</v>
          </cell>
          <cell r="B425">
            <v>1.0641</v>
          </cell>
        </row>
        <row r="426">
          <cell r="A426">
            <v>37160</v>
          </cell>
          <cell r="B426">
            <v>1.0641</v>
          </cell>
        </row>
        <row r="427">
          <cell r="A427">
            <v>37161</v>
          </cell>
          <cell r="B427">
            <v>1.0641</v>
          </cell>
        </row>
        <row r="428">
          <cell r="A428">
            <v>37162</v>
          </cell>
          <cell r="B428">
            <v>1.0641</v>
          </cell>
        </row>
        <row r="429">
          <cell r="A429">
            <v>37163</v>
          </cell>
          <cell r="B429">
            <v>1.0641</v>
          </cell>
        </row>
        <row r="430">
          <cell r="A430">
            <v>37164</v>
          </cell>
          <cell r="B430">
            <v>1.0641</v>
          </cell>
        </row>
        <row r="431">
          <cell r="A431">
            <v>37165</v>
          </cell>
          <cell r="B431">
            <v>1.0641</v>
          </cell>
        </row>
        <row r="432">
          <cell r="A432">
            <v>37166</v>
          </cell>
          <cell r="B432">
            <v>1.0641</v>
          </cell>
        </row>
        <row r="433">
          <cell r="A433">
            <v>37167</v>
          </cell>
          <cell r="B433">
            <v>1.0641</v>
          </cell>
        </row>
        <row r="434">
          <cell r="A434">
            <v>37168</v>
          </cell>
          <cell r="B434">
            <v>1.0641</v>
          </cell>
        </row>
        <row r="435">
          <cell r="A435">
            <v>37169</v>
          </cell>
          <cell r="B435">
            <v>1.0641</v>
          </cell>
        </row>
        <row r="436">
          <cell r="A436">
            <v>37170</v>
          </cell>
          <cell r="B436">
            <v>1.0641</v>
          </cell>
        </row>
        <row r="437">
          <cell r="A437">
            <v>37171</v>
          </cell>
          <cell r="B437">
            <v>1.0641</v>
          </cell>
        </row>
        <row r="438">
          <cell r="A438">
            <v>37172</v>
          </cell>
          <cell r="B438">
            <v>1.0641</v>
          </cell>
        </row>
        <row r="439">
          <cell r="A439">
            <v>37173</v>
          </cell>
          <cell r="B439">
            <v>1.0641</v>
          </cell>
        </row>
        <row r="440">
          <cell r="A440">
            <v>37174</v>
          </cell>
          <cell r="B440">
            <v>1.0641</v>
          </cell>
        </row>
        <row r="441">
          <cell r="A441">
            <v>37175</v>
          </cell>
          <cell r="B441">
            <v>1.0641</v>
          </cell>
        </row>
        <row r="442">
          <cell r="A442">
            <v>37176</v>
          </cell>
          <cell r="B442">
            <v>1.0641</v>
          </cell>
        </row>
        <row r="443">
          <cell r="A443">
            <v>37177</v>
          </cell>
          <cell r="B443">
            <v>1.0641</v>
          </cell>
        </row>
        <row r="444">
          <cell r="A444">
            <v>37178</v>
          </cell>
          <cell r="B444">
            <v>1.0641</v>
          </cell>
        </row>
        <row r="445">
          <cell r="A445">
            <v>37179</v>
          </cell>
          <cell r="B445">
            <v>1.0641</v>
          </cell>
        </row>
        <row r="446">
          <cell r="A446">
            <v>37180</v>
          </cell>
          <cell r="B446">
            <v>1.0641</v>
          </cell>
        </row>
        <row r="447">
          <cell r="A447">
            <v>37181</v>
          </cell>
          <cell r="B447">
            <v>1.0641</v>
          </cell>
        </row>
        <row r="448">
          <cell r="A448">
            <v>37182</v>
          </cell>
          <cell r="B448">
            <v>1.0641</v>
          </cell>
        </row>
        <row r="449">
          <cell r="A449">
            <v>37183</v>
          </cell>
          <cell r="B449">
            <v>1.0641</v>
          </cell>
        </row>
        <row r="450">
          <cell r="A450">
            <v>37184</v>
          </cell>
          <cell r="B450">
            <v>1.0641</v>
          </cell>
        </row>
        <row r="451">
          <cell r="A451">
            <v>37185</v>
          </cell>
          <cell r="B451">
            <v>1.0641</v>
          </cell>
        </row>
        <row r="452">
          <cell r="A452">
            <v>37186</v>
          </cell>
          <cell r="B452">
            <v>1.0641</v>
          </cell>
        </row>
        <row r="453">
          <cell r="A453">
            <v>37187</v>
          </cell>
          <cell r="B453">
            <v>1.0641</v>
          </cell>
        </row>
        <row r="454">
          <cell r="A454">
            <v>37188</v>
          </cell>
          <cell r="B454">
            <v>1.0641</v>
          </cell>
        </row>
        <row r="455">
          <cell r="A455">
            <v>37189</v>
          </cell>
          <cell r="B455">
            <v>1.0641</v>
          </cell>
        </row>
        <row r="456">
          <cell r="A456">
            <v>37190</v>
          </cell>
          <cell r="B456">
            <v>1.0641</v>
          </cell>
        </row>
        <row r="457">
          <cell r="A457">
            <v>37191</v>
          </cell>
          <cell r="B457">
            <v>1.0641</v>
          </cell>
        </row>
        <row r="458">
          <cell r="A458">
            <v>37192</v>
          </cell>
          <cell r="B458">
            <v>1.0641</v>
          </cell>
        </row>
        <row r="459">
          <cell r="A459">
            <v>37193</v>
          </cell>
          <cell r="B459">
            <v>1.0641</v>
          </cell>
        </row>
        <row r="460">
          <cell r="A460">
            <v>37194</v>
          </cell>
          <cell r="B460">
            <v>1.0641</v>
          </cell>
        </row>
        <row r="461">
          <cell r="A461">
            <v>37195</v>
          </cell>
          <cell r="B461">
            <v>1.0641</v>
          </cell>
        </row>
        <row r="462">
          <cell r="A462">
            <v>37196</v>
          </cell>
          <cell r="B462">
            <v>1.0641</v>
          </cell>
        </row>
        <row r="463">
          <cell r="A463">
            <v>37197</v>
          </cell>
          <cell r="B463">
            <v>1.0641</v>
          </cell>
        </row>
        <row r="464">
          <cell r="A464">
            <v>37198</v>
          </cell>
          <cell r="B464">
            <v>1.0641</v>
          </cell>
        </row>
        <row r="465">
          <cell r="A465">
            <v>37199</v>
          </cell>
          <cell r="B465">
            <v>1.0641</v>
          </cell>
        </row>
        <row r="466">
          <cell r="A466">
            <v>37200</v>
          </cell>
          <cell r="B466">
            <v>1.0641</v>
          </cell>
        </row>
        <row r="467">
          <cell r="A467">
            <v>37201</v>
          </cell>
          <cell r="B467">
            <v>1.0641</v>
          </cell>
        </row>
        <row r="468">
          <cell r="A468">
            <v>37202</v>
          </cell>
          <cell r="B468">
            <v>1.0641</v>
          </cell>
        </row>
        <row r="469">
          <cell r="A469">
            <v>37203</v>
          </cell>
          <cell r="B469">
            <v>1.0641</v>
          </cell>
        </row>
        <row r="470">
          <cell r="A470">
            <v>37204</v>
          </cell>
          <cell r="B470">
            <v>1.0641</v>
          </cell>
        </row>
        <row r="471">
          <cell r="A471">
            <v>37205</v>
          </cell>
          <cell r="B471">
            <v>1.0641</v>
          </cell>
        </row>
        <row r="472">
          <cell r="A472">
            <v>37206</v>
          </cell>
          <cell r="B472">
            <v>1.0641</v>
          </cell>
        </row>
        <row r="473">
          <cell r="A473">
            <v>37207</v>
          </cell>
          <cell r="B473">
            <v>1.0641</v>
          </cell>
        </row>
        <row r="474">
          <cell r="A474">
            <v>37208</v>
          </cell>
          <cell r="B474">
            <v>1.0641</v>
          </cell>
        </row>
        <row r="475">
          <cell r="A475">
            <v>37209</v>
          </cell>
          <cell r="B475">
            <v>1.0641</v>
          </cell>
        </row>
        <row r="476">
          <cell r="A476">
            <v>37210</v>
          </cell>
          <cell r="B476">
            <v>1.0641</v>
          </cell>
        </row>
        <row r="477">
          <cell r="A477">
            <v>37211</v>
          </cell>
          <cell r="B477">
            <v>1.0641</v>
          </cell>
        </row>
        <row r="478">
          <cell r="A478">
            <v>37212</v>
          </cell>
          <cell r="B478">
            <v>1.0641</v>
          </cell>
        </row>
        <row r="479">
          <cell r="A479">
            <v>37213</v>
          </cell>
          <cell r="B479">
            <v>1.0641</v>
          </cell>
        </row>
        <row r="480">
          <cell r="A480">
            <v>37214</v>
          </cell>
          <cell r="B480">
            <v>1.0641</v>
          </cell>
        </row>
        <row r="481">
          <cell r="A481">
            <v>37215</v>
          </cell>
          <cell r="B481">
            <v>1.0641</v>
          </cell>
        </row>
        <row r="482">
          <cell r="A482">
            <v>37216</v>
          </cell>
          <cell r="B482">
            <v>1.0641</v>
          </cell>
        </row>
        <row r="483">
          <cell r="A483">
            <v>37217</v>
          </cell>
          <cell r="B483">
            <v>1.0641</v>
          </cell>
        </row>
        <row r="484">
          <cell r="A484">
            <v>37218</v>
          </cell>
          <cell r="B484">
            <v>1.0641</v>
          </cell>
        </row>
        <row r="485">
          <cell r="A485">
            <v>37219</v>
          </cell>
          <cell r="B485">
            <v>1.0641</v>
          </cell>
        </row>
        <row r="486">
          <cell r="A486">
            <v>37220</v>
          </cell>
          <cell r="B486">
            <v>1.0641</v>
          </cell>
        </row>
        <row r="487">
          <cell r="A487">
            <v>37221</v>
          </cell>
          <cell r="B487">
            <v>1.0641</v>
          </cell>
        </row>
        <row r="488">
          <cell r="A488">
            <v>37222</v>
          </cell>
          <cell r="B488">
            <v>1.0641</v>
          </cell>
        </row>
        <row r="489">
          <cell r="A489">
            <v>37223</v>
          </cell>
          <cell r="B489">
            <v>1.0641</v>
          </cell>
        </row>
        <row r="490">
          <cell r="A490">
            <v>37224</v>
          </cell>
          <cell r="B490">
            <v>1.0641</v>
          </cell>
        </row>
        <row r="491">
          <cell r="A491">
            <v>37225</v>
          </cell>
          <cell r="B491">
            <v>1.0641</v>
          </cell>
        </row>
        <row r="492">
          <cell r="A492">
            <v>37226</v>
          </cell>
          <cell r="B492">
            <v>1.0641</v>
          </cell>
        </row>
        <row r="493">
          <cell r="A493">
            <v>37227</v>
          </cell>
          <cell r="B493">
            <v>1.0641</v>
          </cell>
        </row>
        <row r="494">
          <cell r="A494">
            <v>37228</v>
          </cell>
          <cell r="B494">
            <v>1.0641</v>
          </cell>
        </row>
        <row r="495">
          <cell r="A495">
            <v>37229</v>
          </cell>
          <cell r="B495">
            <v>1.0641</v>
          </cell>
        </row>
        <row r="496">
          <cell r="A496">
            <v>37230</v>
          </cell>
          <cell r="B496">
            <v>1.0641</v>
          </cell>
        </row>
        <row r="497">
          <cell r="A497">
            <v>37231</v>
          </cell>
          <cell r="B497">
            <v>1.0641</v>
          </cell>
        </row>
        <row r="498">
          <cell r="A498">
            <v>37232</v>
          </cell>
          <cell r="B498">
            <v>1.0641</v>
          </cell>
        </row>
        <row r="499">
          <cell r="A499">
            <v>37233</v>
          </cell>
          <cell r="B499">
            <v>1.0641</v>
          </cell>
        </row>
        <row r="500">
          <cell r="A500">
            <v>37234</v>
          </cell>
          <cell r="B500">
            <v>1.0641</v>
          </cell>
        </row>
        <row r="501">
          <cell r="A501">
            <v>37235</v>
          </cell>
          <cell r="B501">
            <v>1.0641</v>
          </cell>
        </row>
        <row r="502">
          <cell r="A502">
            <v>37236</v>
          </cell>
          <cell r="B502">
            <v>1.0641</v>
          </cell>
        </row>
        <row r="503">
          <cell r="A503">
            <v>37237</v>
          </cell>
          <cell r="B503">
            <v>1.0641</v>
          </cell>
        </row>
        <row r="504">
          <cell r="A504">
            <v>37238</v>
          </cell>
          <cell r="B504">
            <v>1.0641</v>
          </cell>
        </row>
        <row r="505">
          <cell r="A505">
            <v>37239</v>
          </cell>
          <cell r="B505">
            <v>1.0641</v>
          </cell>
        </row>
        <row r="506">
          <cell r="A506">
            <v>37240</v>
          </cell>
          <cell r="B506">
            <v>1.0641</v>
          </cell>
        </row>
        <row r="507">
          <cell r="A507">
            <v>37241</v>
          </cell>
          <cell r="B507">
            <v>1.0641</v>
          </cell>
        </row>
        <row r="508">
          <cell r="A508">
            <v>37242</v>
          </cell>
          <cell r="B508">
            <v>1.0641</v>
          </cell>
        </row>
        <row r="509">
          <cell r="A509">
            <v>37243</v>
          </cell>
          <cell r="B509">
            <v>1.0641</v>
          </cell>
        </row>
        <row r="510">
          <cell r="A510">
            <v>37244</v>
          </cell>
          <cell r="B510">
            <v>1.0641</v>
          </cell>
        </row>
        <row r="511">
          <cell r="A511">
            <v>37245</v>
          </cell>
          <cell r="B511">
            <v>1.0641</v>
          </cell>
        </row>
        <row r="512">
          <cell r="A512">
            <v>37246</v>
          </cell>
          <cell r="B512">
            <v>1.0641</v>
          </cell>
        </row>
        <row r="513">
          <cell r="A513">
            <v>37247</v>
          </cell>
          <cell r="B513">
            <v>1.0641</v>
          </cell>
        </row>
        <row r="514">
          <cell r="A514">
            <v>37248</v>
          </cell>
          <cell r="B514">
            <v>1.0641</v>
          </cell>
        </row>
        <row r="515">
          <cell r="A515">
            <v>37249</v>
          </cell>
          <cell r="B515">
            <v>1.0641</v>
          </cell>
        </row>
        <row r="516">
          <cell r="A516">
            <v>37250</v>
          </cell>
          <cell r="B516">
            <v>1.0641</v>
          </cell>
        </row>
        <row r="517">
          <cell r="A517">
            <v>37251</v>
          </cell>
          <cell r="B517">
            <v>1.0641</v>
          </cell>
        </row>
        <row r="518">
          <cell r="A518">
            <v>37252</v>
          </cell>
          <cell r="B518">
            <v>1.0641</v>
          </cell>
        </row>
        <row r="519">
          <cell r="A519">
            <v>37253</v>
          </cell>
          <cell r="B519">
            <v>1.0641</v>
          </cell>
        </row>
        <row r="520">
          <cell r="A520">
            <v>37254</v>
          </cell>
          <cell r="B520">
            <v>1.0641</v>
          </cell>
        </row>
        <row r="521">
          <cell r="A521">
            <v>37255</v>
          </cell>
          <cell r="B521">
            <v>1.0641</v>
          </cell>
        </row>
        <row r="522">
          <cell r="A522">
            <v>37256</v>
          </cell>
          <cell r="B522">
            <v>1.0641</v>
          </cell>
        </row>
        <row r="523">
          <cell r="A523">
            <v>37257</v>
          </cell>
          <cell r="B523">
            <v>1.0641</v>
          </cell>
        </row>
        <row r="524">
          <cell r="A524">
            <v>37258</v>
          </cell>
          <cell r="B524">
            <v>1.0641</v>
          </cell>
        </row>
        <row r="525">
          <cell r="A525">
            <v>37259</v>
          </cell>
          <cell r="B525">
            <v>1.0641</v>
          </cell>
        </row>
        <row r="526">
          <cell r="A526">
            <v>37260</v>
          </cell>
          <cell r="B526">
            <v>1.0641</v>
          </cell>
        </row>
        <row r="527">
          <cell r="A527">
            <v>37261</v>
          </cell>
          <cell r="B527">
            <v>1.0641</v>
          </cell>
        </row>
        <row r="528">
          <cell r="A528">
            <v>37262</v>
          </cell>
          <cell r="B528">
            <v>1.0641</v>
          </cell>
        </row>
        <row r="529">
          <cell r="A529">
            <v>37263</v>
          </cell>
          <cell r="B529">
            <v>1.0641</v>
          </cell>
        </row>
        <row r="530">
          <cell r="A530">
            <v>37264</v>
          </cell>
          <cell r="B530">
            <v>1.0641</v>
          </cell>
        </row>
        <row r="531">
          <cell r="A531">
            <v>37265</v>
          </cell>
          <cell r="B531">
            <v>1.0641</v>
          </cell>
        </row>
        <row r="532">
          <cell r="A532">
            <v>37266</v>
          </cell>
          <cell r="B532">
            <v>1.0641</v>
          </cell>
        </row>
        <row r="533">
          <cell r="A533">
            <v>37267</v>
          </cell>
          <cell r="B533">
            <v>1.0641</v>
          </cell>
        </row>
        <row r="534">
          <cell r="A534">
            <v>37268</v>
          </cell>
          <cell r="B534">
            <v>1.0641</v>
          </cell>
        </row>
        <row r="535">
          <cell r="A535">
            <v>37269</v>
          </cell>
          <cell r="B535">
            <v>1.0641</v>
          </cell>
        </row>
        <row r="536">
          <cell r="A536">
            <v>37270</v>
          </cell>
          <cell r="B536">
            <v>1.0641</v>
          </cell>
        </row>
        <row r="537">
          <cell r="A537">
            <v>37271</v>
          </cell>
          <cell r="B537">
            <v>1.0641</v>
          </cell>
        </row>
        <row r="538">
          <cell r="A538">
            <v>37272</v>
          </cell>
          <cell r="B538">
            <v>1.0641</v>
          </cell>
        </row>
        <row r="539">
          <cell r="A539">
            <v>37273</v>
          </cell>
          <cell r="B539">
            <v>1.0641</v>
          </cell>
        </row>
        <row r="540">
          <cell r="A540">
            <v>37274</v>
          </cell>
          <cell r="B540">
            <v>1.0641</v>
          </cell>
        </row>
        <row r="541">
          <cell r="A541">
            <v>37275</v>
          </cell>
          <cell r="B541">
            <v>1.0641</v>
          </cell>
        </row>
        <row r="542">
          <cell r="A542">
            <v>37276</v>
          </cell>
          <cell r="B542">
            <v>1.0641</v>
          </cell>
        </row>
        <row r="543">
          <cell r="A543">
            <v>37277</v>
          </cell>
          <cell r="B543">
            <v>1.0641</v>
          </cell>
        </row>
        <row r="544">
          <cell r="A544">
            <v>37278</v>
          </cell>
          <cell r="B544">
            <v>1.0641</v>
          </cell>
        </row>
        <row r="545">
          <cell r="A545">
            <v>37279</v>
          </cell>
          <cell r="B545">
            <v>1.0641</v>
          </cell>
        </row>
        <row r="546">
          <cell r="A546">
            <v>37280</v>
          </cell>
          <cell r="B546">
            <v>1.0641</v>
          </cell>
        </row>
        <row r="547">
          <cell r="A547">
            <v>37281</v>
          </cell>
          <cell r="B547">
            <v>1.0641</v>
          </cell>
        </row>
        <row r="548">
          <cell r="A548">
            <v>37282</v>
          </cell>
          <cell r="B548">
            <v>1.0641</v>
          </cell>
        </row>
        <row r="549">
          <cell r="A549">
            <v>37283</v>
          </cell>
          <cell r="B549">
            <v>1.0641</v>
          </cell>
        </row>
        <row r="550">
          <cell r="A550">
            <v>37284</v>
          </cell>
          <cell r="B550">
            <v>1.0641</v>
          </cell>
        </row>
        <row r="551">
          <cell r="A551">
            <v>37285</v>
          </cell>
          <cell r="B551">
            <v>1.0641</v>
          </cell>
        </row>
        <row r="552">
          <cell r="A552">
            <v>37286</v>
          </cell>
          <cell r="B552">
            <v>1.0641</v>
          </cell>
        </row>
        <row r="553">
          <cell r="A553">
            <v>37287</v>
          </cell>
          <cell r="B553">
            <v>1.0641</v>
          </cell>
        </row>
        <row r="554">
          <cell r="A554">
            <v>37288</v>
          </cell>
          <cell r="B554">
            <v>1.0641</v>
          </cell>
        </row>
        <row r="555">
          <cell r="A555">
            <v>37289</v>
          </cell>
          <cell r="B555">
            <v>1.0641</v>
          </cell>
        </row>
        <row r="556">
          <cell r="A556">
            <v>37290</v>
          </cell>
          <cell r="B556">
            <v>1.0641</v>
          </cell>
        </row>
        <row r="557">
          <cell r="A557">
            <v>37291</v>
          </cell>
          <cell r="B557">
            <v>1.0641</v>
          </cell>
        </row>
        <row r="558">
          <cell r="A558">
            <v>37292</v>
          </cell>
          <cell r="B558">
            <v>1.0641</v>
          </cell>
        </row>
        <row r="559">
          <cell r="A559">
            <v>37293</v>
          </cell>
          <cell r="B559">
            <v>1.0641</v>
          </cell>
        </row>
        <row r="560">
          <cell r="A560">
            <v>37294</v>
          </cell>
          <cell r="B560">
            <v>1.0641</v>
          </cell>
        </row>
        <row r="561">
          <cell r="A561">
            <v>37295</v>
          </cell>
          <cell r="B561">
            <v>1.0641</v>
          </cell>
        </row>
        <row r="562">
          <cell r="A562">
            <v>37296</v>
          </cell>
          <cell r="B562">
            <v>1.0641</v>
          </cell>
        </row>
        <row r="563">
          <cell r="A563">
            <v>37297</v>
          </cell>
          <cell r="B563">
            <v>1.0641</v>
          </cell>
        </row>
        <row r="564">
          <cell r="A564">
            <v>37298</v>
          </cell>
          <cell r="B564">
            <v>1.0641</v>
          </cell>
        </row>
        <row r="565">
          <cell r="A565">
            <v>37299</v>
          </cell>
          <cell r="B565">
            <v>1.0641</v>
          </cell>
        </row>
        <row r="566">
          <cell r="A566">
            <v>37300</v>
          </cell>
          <cell r="B566">
            <v>1.0641</v>
          </cell>
        </row>
        <row r="567">
          <cell r="A567">
            <v>37301</v>
          </cell>
          <cell r="B567">
            <v>1.0641</v>
          </cell>
        </row>
        <row r="568">
          <cell r="A568">
            <v>37302</v>
          </cell>
          <cell r="B568">
            <v>1.0641</v>
          </cell>
        </row>
        <row r="569">
          <cell r="A569">
            <v>37303</v>
          </cell>
          <cell r="B569">
            <v>1.0641</v>
          </cell>
        </row>
        <row r="570">
          <cell r="A570">
            <v>37304</v>
          </cell>
          <cell r="B570">
            <v>1.0641</v>
          </cell>
        </row>
        <row r="571">
          <cell r="A571">
            <v>37305</v>
          </cell>
          <cell r="B571">
            <v>1.0641</v>
          </cell>
        </row>
        <row r="572">
          <cell r="A572">
            <v>37306</v>
          </cell>
          <cell r="B572">
            <v>1.0641</v>
          </cell>
        </row>
        <row r="573">
          <cell r="A573">
            <v>37307</v>
          </cell>
          <cell r="B573">
            <v>1.0641</v>
          </cell>
        </row>
        <row r="574">
          <cell r="A574">
            <v>37308</v>
          </cell>
          <cell r="B574">
            <v>1.0641</v>
          </cell>
        </row>
        <row r="575">
          <cell r="A575">
            <v>37309</v>
          </cell>
          <cell r="B575">
            <v>1.0641</v>
          </cell>
        </row>
        <row r="576">
          <cell r="A576">
            <v>37310</v>
          </cell>
          <cell r="B576">
            <v>1.0641</v>
          </cell>
        </row>
        <row r="577">
          <cell r="A577">
            <v>37311</v>
          </cell>
          <cell r="B577">
            <v>1.0641</v>
          </cell>
        </row>
        <row r="578">
          <cell r="A578">
            <v>37312</v>
          </cell>
          <cell r="B578">
            <v>1.0641</v>
          </cell>
        </row>
        <row r="579">
          <cell r="A579">
            <v>37313</v>
          </cell>
          <cell r="B579">
            <v>1.0641</v>
          </cell>
        </row>
        <row r="580">
          <cell r="A580">
            <v>37314</v>
          </cell>
          <cell r="B580">
            <v>1.0641</v>
          </cell>
        </row>
        <row r="581">
          <cell r="A581">
            <v>37315</v>
          </cell>
          <cell r="B581">
            <v>1.0641</v>
          </cell>
        </row>
        <row r="582">
          <cell r="A582">
            <v>37316</v>
          </cell>
          <cell r="B582">
            <v>1.0641</v>
          </cell>
        </row>
        <row r="583">
          <cell r="A583">
            <v>37317</v>
          </cell>
          <cell r="B583">
            <v>1.0641</v>
          </cell>
        </row>
        <row r="584">
          <cell r="A584">
            <v>37318</v>
          </cell>
          <cell r="B584">
            <v>1.0641</v>
          </cell>
        </row>
        <row r="585">
          <cell r="A585">
            <v>37319</v>
          </cell>
          <cell r="B585">
            <v>1.0641</v>
          </cell>
        </row>
        <row r="586">
          <cell r="A586">
            <v>37320</v>
          </cell>
          <cell r="B586">
            <v>1.0641</v>
          </cell>
        </row>
        <row r="587">
          <cell r="A587">
            <v>37321</v>
          </cell>
          <cell r="B587">
            <v>1.0641</v>
          </cell>
        </row>
        <row r="588">
          <cell r="A588">
            <v>37322</v>
          </cell>
          <cell r="B588">
            <v>1.0641</v>
          </cell>
        </row>
        <row r="589">
          <cell r="A589">
            <v>37323</v>
          </cell>
          <cell r="B589">
            <v>1.0641</v>
          </cell>
        </row>
        <row r="590">
          <cell r="A590">
            <v>37324</v>
          </cell>
          <cell r="B590">
            <v>1.0641</v>
          </cell>
        </row>
        <row r="591">
          <cell r="A591">
            <v>37325</v>
          </cell>
          <cell r="B591">
            <v>1.0641</v>
          </cell>
        </row>
        <row r="592">
          <cell r="A592">
            <v>37326</v>
          </cell>
          <cell r="B592">
            <v>1.0641</v>
          </cell>
        </row>
        <row r="593">
          <cell r="A593">
            <v>37327</v>
          </cell>
          <cell r="B593">
            <v>1.0641</v>
          </cell>
        </row>
        <row r="594">
          <cell r="A594">
            <v>37328</v>
          </cell>
          <cell r="B594">
            <v>1.0641</v>
          </cell>
        </row>
        <row r="595">
          <cell r="A595">
            <v>37329</v>
          </cell>
          <cell r="B595">
            <v>1.0641</v>
          </cell>
        </row>
        <row r="596">
          <cell r="A596">
            <v>37330</v>
          </cell>
          <cell r="B596">
            <v>1.0641</v>
          </cell>
        </row>
        <row r="597">
          <cell r="A597">
            <v>37331</v>
          </cell>
          <cell r="B597">
            <v>1.0641</v>
          </cell>
        </row>
        <row r="598">
          <cell r="A598">
            <v>37332</v>
          </cell>
          <cell r="B598">
            <v>1.0641</v>
          </cell>
        </row>
        <row r="599">
          <cell r="A599">
            <v>37333</v>
          </cell>
          <cell r="B599">
            <v>1.0641</v>
          </cell>
        </row>
        <row r="600">
          <cell r="A600">
            <v>37334</v>
          </cell>
          <cell r="B600">
            <v>1.0641</v>
          </cell>
        </row>
        <row r="601">
          <cell r="A601">
            <v>37335</v>
          </cell>
          <cell r="B601">
            <v>1.0641</v>
          </cell>
        </row>
        <row r="602">
          <cell r="A602">
            <v>37336</v>
          </cell>
          <cell r="B602">
            <v>1.0641</v>
          </cell>
        </row>
        <row r="603">
          <cell r="A603">
            <v>37337</v>
          </cell>
          <cell r="B603">
            <v>1.0641</v>
          </cell>
        </row>
        <row r="604">
          <cell r="A604">
            <v>37338</v>
          </cell>
          <cell r="B604">
            <v>1.0641</v>
          </cell>
        </row>
        <row r="605">
          <cell r="A605">
            <v>37339</v>
          </cell>
          <cell r="B605">
            <v>1.0641</v>
          </cell>
        </row>
        <row r="606">
          <cell r="A606">
            <v>37340</v>
          </cell>
          <cell r="B606">
            <v>1.0641</v>
          </cell>
        </row>
        <row r="607">
          <cell r="A607">
            <v>37341</v>
          </cell>
          <cell r="B607">
            <v>1.0641</v>
          </cell>
        </row>
        <row r="608">
          <cell r="A608">
            <v>37342</v>
          </cell>
          <cell r="B608">
            <v>1.0641</v>
          </cell>
        </row>
        <row r="609">
          <cell r="A609">
            <v>37343</v>
          </cell>
          <cell r="B609">
            <v>1.0641</v>
          </cell>
        </row>
        <row r="610">
          <cell r="A610">
            <v>37344</v>
          </cell>
          <cell r="B610">
            <v>1.0641</v>
          </cell>
        </row>
        <row r="611">
          <cell r="A611">
            <v>37345</v>
          </cell>
          <cell r="B611">
            <v>1.0641</v>
          </cell>
        </row>
        <row r="612">
          <cell r="A612">
            <v>37346</v>
          </cell>
          <cell r="B612">
            <v>1.0641</v>
          </cell>
        </row>
        <row r="613">
          <cell r="A613">
            <v>37347</v>
          </cell>
          <cell r="B613">
            <v>1.0641</v>
          </cell>
        </row>
        <row r="614">
          <cell r="A614">
            <v>37348</v>
          </cell>
          <cell r="B614">
            <v>1.0641</v>
          </cell>
        </row>
        <row r="615">
          <cell r="A615">
            <v>37349</v>
          </cell>
          <cell r="B615">
            <v>1.0641</v>
          </cell>
        </row>
        <row r="616">
          <cell r="A616">
            <v>37350</v>
          </cell>
          <cell r="B616">
            <v>1.0641</v>
          </cell>
        </row>
        <row r="617">
          <cell r="A617">
            <v>37351</v>
          </cell>
          <cell r="B617">
            <v>1.0641</v>
          </cell>
        </row>
        <row r="618">
          <cell r="A618">
            <v>37352</v>
          </cell>
          <cell r="B618">
            <v>1.0641</v>
          </cell>
        </row>
        <row r="619">
          <cell r="A619">
            <v>37353</v>
          </cell>
          <cell r="B619">
            <v>1.0641</v>
          </cell>
        </row>
        <row r="620">
          <cell r="A620">
            <v>37354</v>
          </cell>
          <cell r="B620">
            <v>1.0641</v>
          </cell>
        </row>
        <row r="621">
          <cell r="A621">
            <v>37355</v>
          </cell>
          <cell r="B621">
            <v>1.0641</v>
          </cell>
        </row>
        <row r="622">
          <cell r="A622">
            <v>37356</v>
          </cell>
          <cell r="B622">
            <v>1.0641</v>
          </cell>
        </row>
        <row r="623">
          <cell r="A623">
            <v>37357</v>
          </cell>
          <cell r="B623">
            <v>1.0641</v>
          </cell>
        </row>
        <row r="624">
          <cell r="A624">
            <v>37358</v>
          </cell>
          <cell r="B624">
            <v>1.0641</v>
          </cell>
        </row>
        <row r="625">
          <cell r="A625">
            <v>37359</v>
          </cell>
          <cell r="B625">
            <v>1.0641</v>
          </cell>
        </row>
        <row r="626">
          <cell r="A626">
            <v>37360</v>
          </cell>
          <cell r="B626">
            <v>1.0641</v>
          </cell>
        </row>
        <row r="627">
          <cell r="A627">
            <v>37361</v>
          </cell>
          <cell r="B627">
            <v>1.0641</v>
          </cell>
        </row>
        <row r="628">
          <cell r="A628">
            <v>37362</v>
          </cell>
          <cell r="B628">
            <v>1.0641</v>
          </cell>
        </row>
        <row r="629">
          <cell r="A629">
            <v>37363</v>
          </cell>
          <cell r="B629">
            <v>1.0641</v>
          </cell>
        </row>
        <row r="630">
          <cell r="A630">
            <v>37364</v>
          </cell>
          <cell r="B630">
            <v>1.0641</v>
          </cell>
        </row>
        <row r="631">
          <cell r="A631">
            <v>37365</v>
          </cell>
          <cell r="B631">
            <v>1.0641</v>
          </cell>
        </row>
        <row r="632">
          <cell r="A632">
            <v>37366</v>
          </cell>
          <cell r="B632">
            <v>1.0641</v>
          </cell>
        </row>
        <row r="633">
          <cell r="A633">
            <v>37367</v>
          </cell>
          <cell r="B633">
            <v>1.0641</v>
          </cell>
        </row>
        <row r="634">
          <cell r="A634">
            <v>37368</v>
          </cell>
          <cell r="B634">
            <v>1.0641</v>
          </cell>
        </row>
        <row r="635">
          <cell r="A635">
            <v>37369</v>
          </cell>
          <cell r="B635">
            <v>1.0641</v>
          </cell>
        </row>
        <row r="636">
          <cell r="A636">
            <v>37370</v>
          </cell>
          <cell r="B636">
            <v>1.0641</v>
          </cell>
        </row>
        <row r="637">
          <cell r="A637">
            <v>37371</v>
          </cell>
          <cell r="B637">
            <v>1.0641</v>
          </cell>
        </row>
        <row r="638">
          <cell r="A638">
            <v>37372</v>
          </cell>
          <cell r="B638">
            <v>1.0641</v>
          </cell>
        </row>
        <row r="639">
          <cell r="A639">
            <v>37373</v>
          </cell>
          <cell r="B639">
            <v>1.0641</v>
          </cell>
        </row>
        <row r="640">
          <cell r="A640">
            <v>37374</v>
          </cell>
          <cell r="B640">
            <v>1.0641</v>
          </cell>
        </row>
        <row r="641">
          <cell r="A641">
            <v>37375</v>
          </cell>
          <cell r="B641">
            <v>1.0641</v>
          </cell>
        </row>
        <row r="642">
          <cell r="A642">
            <v>37376</v>
          </cell>
          <cell r="B642">
            <v>1.0641</v>
          </cell>
        </row>
        <row r="643">
          <cell r="A643">
            <v>37377</v>
          </cell>
          <cell r="B643">
            <v>1.0641</v>
          </cell>
        </row>
        <row r="644">
          <cell r="A644">
            <v>37378</v>
          </cell>
          <cell r="B644">
            <v>1.0641</v>
          </cell>
        </row>
        <row r="645">
          <cell r="A645">
            <v>37379</v>
          </cell>
          <cell r="B645">
            <v>1.0641</v>
          </cell>
        </row>
        <row r="646">
          <cell r="A646">
            <v>37380</v>
          </cell>
          <cell r="B646">
            <v>1.0641</v>
          </cell>
        </row>
        <row r="647">
          <cell r="A647">
            <v>37381</v>
          </cell>
          <cell r="B647">
            <v>1.0641</v>
          </cell>
        </row>
        <row r="648">
          <cell r="A648">
            <v>37382</v>
          </cell>
          <cell r="B648">
            <v>1.0641</v>
          </cell>
        </row>
        <row r="649">
          <cell r="A649">
            <v>37383</v>
          </cell>
          <cell r="B649">
            <v>1.0641</v>
          </cell>
        </row>
        <row r="650">
          <cell r="A650">
            <v>37384</v>
          </cell>
          <cell r="B650">
            <v>1.0641</v>
          </cell>
        </row>
        <row r="651">
          <cell r="A651">
            <v>37385</v>
          </cell>
          <cell r="B651">
            <v>1.0641</v>
          </cell>
        </row>
        <row r="652">
          <cell r="A652">
            <v>37386</v>
          </cell>
          <cell r="B652">
            <v>1.0641</v>
          </cell>
        </row>
        <row r="653">
          <cell r="A653">
            <v>37387</v>
          </cell>
          <cell r="B653">
            <v>1.0641</v>
          </cell>
        </row>
        <row r="654">
          <cell r="A654">
            <v>37388</v>
          </cell>
          <cell r="B654">
            <v>1.0641</v>
          </cell>
        </row>
        <row r="655">
          <cell r="A655">
            <v>37389</v>
          </cell>
          <cell r="B655">
            <v>1.0641</v>
          </cell>
        </row>
        <row r="656">
          <cell r="A656">
            <v>37390</v>
          </cell>
          <cell r="B656">
            <v>1.0641</v>
          </cell>
        </row>
        <row r="657">
          <cell r="A657">
            <v>37391</v>
          </cell>
          <cell r="B657">
            <v>1.0641</v>
          </cell>
        </row>
        <row r="658">
          <cell r="A658">
            <v>37392</v>
          </cell>
          <cell r="B658">
            <v>1.0641</v>
          </cell>
        </row>
        <row r="659">
          <cell r="A659">
            <v>37393</v>
          </cell>
          <cell r="B659">
            <v>1.0641</v>
          </cell>
        </row>
        <row r="660">
          <cell r="A660">
            <v>37394</v>
          </cell>
          <cell r="B660">
            <v>1.0641</v>
          </cell>
        </row>
        <row r="661">
          <cell r="A661">
            <v>37395</v>
          </cell>
          <cell r="B661">
            <v>1.0641</v>
          </cell>
        </row>
        <row r="662">
          <cell r="A662">
            <v>37396</v>
          </cell>
          <cell r="B662">
            <v>1.0641</v>
          </cell>
        </row>
        <row r="663">
          <cell r="A663">
            <v>37397</v>
          </cell>
          <cell r="B663">
            <v>1.0641</v>
          </cell>
        </row>
        <row r="664">
          <cell r="A664">
            <v>37398</v>
          </cell>
          <cell r="B664">
            <v>1.0641</v>
          </cell>
        </row>
        <row r="665">
          <cell r="A665">
            <v>37399</v>
          </cell>
          <cell r="B665">
            <v>1.0641</v>
          </cell>
        </row>
        <row r="666">
          <cell r="A666">
            <v>37400</v>
          </cell>
          <cell r="B666">
            <v>1.0641</v>
          </cell>
        </row>
        <row r="667">
          <cell r="A667">
            <v>37401</v>
          </cell>
          <cell r="B667">
            <v>1.0641</v>
          </cell>
        </row>
        <row r="668">
          <cell r="A668">
            <v>37402</v>
          </cell>
          <cell r="B668">
            <v>1.0641</v>
          </cell>
        </row>
        <row r="669">
          <cell r="A669">
            <v>37403</v>
          </cell>
          <cell r="B669">
            <v>1.0641</v>
          </cell>
        </row>
        <row r="670">
          <cell r="A670">
            <v>37404</v>
          </cell>
          <cell r="B670">
            <v>1.0641</v>
          </cell>
        </row>
        <row r="671">
          <cell r="A671">
            <v>37405</v>
          </cell>
          <cell r="B671">
            <v>1.0641</v>
          </cell>
        </row>
        <row r="672">
          <cell r="A672">
            <v>37406</v>
          </cell>
          <cell r="B672">
            <v>1.0641</v>
          </cell>
        </row>
        <row r="673">
          <cell r="A673">
            <v>37407</v>
          </cell>
          <cell r="B673">
            <v>1.0641</v>
          </cell>
        </row>
        <row r="674">
          <cell r="A674">
            <v>37408</v>
          </cell>
          <cell r="B674">
            <v>1.0641</v>
          </cell>
        </row>
        <row r="675">
          <cell r="A675">
            <v>37409</v>
          </cell>
          <cell r="B675">
            <v>1.0641</v>
          </cell>
        </row>
        <row r="676">
          <cell r="A676">
            <v>37410</v>
          </cell>
          <cell r="B676">
            <v>1.0641</v>
          </cell>
        </row>
        <row r="677">
          <cell r="A677">
            <v>37411</v>
          </cell>
          <cell r="B677">
            <v>1.0641</v>
          </cell>
        </row>
        <row r="678">
          <cell r="A678">
            <v>37412</v>
          </cell>
          <cell r="B678">
            <v>1.0641</v>
          </cell>
        </row>
        <row r="679">
          <cell r="A679">
            <v>37413</v>
          </cell>
          <cell r="B679">
            <v>1.0641</v>
          </cell>
        </row>
        <row r="680">
          <cell r="A680">
            <v>37414</v>
          </cell>
          <cell r="B680">
            <v>1.0641</v>
          </cell>
        </row>
        <row r="681">
          <cell r="A681">
            <v>37415</v>
          </cell>
          <cell r="B681">
            <v>1.0641</v>
          </cell>
        </row>
        <row r="682">
          <cell r="A682">
            <v>37416</v>
          </cell>
          <cell r="B682">
            <v>1.0641</v>
          </cell>
        </row>
        <row r="683">
          <cell r="A683">
            <v>37417</v>
          </cell>
          <cell r="B683">
            <v>1.0641</v>
          </cell>
        </row>
        <row r="684">
          <cell r="A684">
            <v>37418</v>
          </cell>
          <cell r="B684">
            <v>1.0641</v>
          </cell>
        </row>
        <row r="685">
          <cell r="A685">
            <v>37419</v>
          </cell>
          <cell r="B685">
            <v>1.0641</v>
          </cell>
        </row>
        <row r="686">
          <cell r="A686">
            <v>37420</v>
          </cell>
          <cell r="B686">
            <v>1.0641</v>
          </cell>
        </row>
        <row r="687">
          <cell r="A687">
            <v>37421</v>
          </cell>
          <cell r="B687">
            <v>1.0641</v>
          </cell>
        </row>
        <row r="688">
          <cell r="A688">
            <v>37422</v>
          </cell>
          <cell r="B688">
            <v>1.0641</v>
          </cell>
        </row>
        <row r="689">
          <cell r="A689">
            <v>37423</v>
          </cell>
          <cell r="B689">
            <v>1.0641</v>
          </cell>
        </row>
        <row r="690">
          <cell r="A690">
            <v>37424</v>
          </cell>
          <cell r="B690">
            <v>1.0641</v>
          </cell>
        </row>
        <row r="691">
          <cell r="A691">
            <v>37425</v>
          </cell>
          <cell r="B691">
            <v>1.0641</v>
          </cell>
        </row>
        <row r="692">
          <cell r="A692">
            <v>37426</v>
          </cell>
          <cell r="B692">
            <v>1.0641</v>
          </cell>
        </row>
        <row r="693">
          <cell r="A693">
            <v>37427</v>
          </cell>
          <cell r="B693">
            <v>1.0641</v>
          </cell>
        </row>
        <row r="694">
          <cell r="A694">
            <v>37428</v>
          </cell>
          <cell r="B694">
            <v>1.0641</v>
          </cell>
        </row>
        <row r="695">
          <cell r="A695">
            <v>37429</v>
          </cell>
          <cell r="B695">
            <v>1.0641</v>
          </cell>
        </row>
        <row r="696">
          <cell r="A696">
            <v>37430</v>
          </cell>
          <cell r="B696">
            <v>1.0641</v>
          </cell>
        </row>
        <row r="697">
          <cell r="A697">
            <v>37431</v>
          </cell>
          <cell r="B697">
            <v>1.0641</v>
          </cell>
        </row>
        <row r="698">
          <cell r="A698">
            <v>37432</v>
          </cell>
          <cell r="B698">
            <v>1.0641</v>
          </cell>
        </row>
        <row r="699">
          <cell r="A699">
            <v>37433</v>
          </cell>
          <cell r="B699">
            <v>1.0641</v>
          </cell>
        </row>
        <row r="700">
          <cell r="A700">
            <v>37434</v>
          </cell>
          <cell r="B700">
            <v>1.0641</v>
          </cell>
        </row>
        <row r="701">
          <cell r="A701">
            <v>37435</v>
          </cell>
          <cell r="B701">
            <v>1.0641</v>
          </cell>
        </row>
        <row r="702">
          <cell r="A702">
            <v>37436</v>
          </cell>
          <cell r="B702">
            <v>1.0641</v>
          </cell>
        </row>
        <row r="703">
          <cell r="A703">
            <v>37437</v>
          </cell>
          <cell r="B703">
            <v>1.0641</v>
          </cell>
        </row>
        <row r="704">
          <cell r="A704">
            <v>37438</v>
          </cell>
          <cell r="B704">
            <v>1.0641</v>
          </cell>
        </row>
        <row r="705">
          <cell r="A705">
            <v>37439</v>
          </cell>
          <cell r="B705">
            <v>1.0641</v>
          </cell>
        </row>
        <row r="706">
          <cell r="A706">
            <v>37440</v>
          </cell>
          <cell r="B706">
            <v>1.0641</v>
          </cell>
        </row>
        <row r="707">
          <cell r="A707">
            <v>37441</v>
          </cell>
          <cell r="B707">
            <v>1.0641</v>
          </cell>
        </row>
        <row r="708">
          <cell r="A708">
            <v>37442</v>
          </cell>
          <cell r="B708">
            <v>1.0641</v>
          </cell>
        </row>
        <row r="709">
          <cell r="A709">
            <v>37443</v>
          </cell>
          <cell r="B709">
            <v>1.0641</v>
          </cell>
        </row>
        <row r="710">
          <cell r="A710">
            <v>37444</v>
          </cell>
          <cell r="B710">
            <v>1.0641</v>
          </cell>
        </row>
        <row r="711">
          <cell r="A711">
            <v>37445</v>
          </cell>
          <cell r="B711">
            <v>1.0641</v>
          </cell>
        </row>
        <row r="712">
          <cell r="A712">
            <v>37446</v>
          </cell>
          <cell r="B712">
            <v>1.0641</v>
          </cell>
        </row>
        <row r="713">
          <cell r="A713">
            <v>37447</v>
          </cell>
          <cell r="B713">
            <v>1.0641</v>
          </cell>
        </row>
        <row r="714">
          <cell r="A714">
            <v>37448</v>
          </cell>
          <cell r="B714">
            <v>1.0641</v>
          </cell>
        </row>
        <row r="715">
          <cell r="A715">
            <v>37449</v>
          </cell>
          <cell r="B715">
            <v>1.0641</v>
          </cell>
        </row>
        <row r="716">
          <cell r="A716">
            <v>37450</v>
          </cell>
          <cell r="B716">
            <v>1.0641</v>
          </cell>
        </row>
        <row r="717">
          <cell r="A717">
            <v>37451</v>
          </cell>
          <cell r="B717">
            <v>1.0641</v>
          </cell>
        </row>
        <row r="718">
          <cell r="A718">
            <v>37452</v>
          </cell>
          <cell r="B718">
            <v>1.0641</v>
          </cell>
        </row>
        <row r="719">
          <cell r="A719">
            <v>37453</v>
          </cell>
          <cell r="B719">
            <v>1.0641</v>
          </cell>
        </row>
        <row r="720">
          <cell r="A720">
            <v>37454</v>
          </cell>
          <cell r="B720">
            <v>1.0641</v>
          </cell>
        </row>
        <row r="721">
          <cell r="A721">
            <v>37455</v>
          </cell>
          <cell r="B721">
            <v>1.0641</v>
          </cell>
        </row>
        <row r="722">
          <cell r="A722">
            <v>37456</v>
          </cell>
          <cell r="B722">
            <v>1.0641</v>
          </cell>
        </row>
        <row r="723">
          <cell r="A723">
            <v>37457</v>
          </cell>
          <cell r="B723">
            <v>1.0641</v>
          </cell>
        </row>
        <row r="724">
          <cell r="A724">
            <v>37458</v>
          </cell>
          <cell r="B724">
            <v>1.0641</v>
          </cell>
        </row>
        <row r="725">
          <cell r="A725">
            <v>37459</v>
          </cell>
          <cell r="B725">
            <v>1.0641</v>
          </cell>
        </row>
        <row r="726">
          <cell r="A726">
            <v>37460</v>
          </cell>
          <cell r="B726">
            <v>1.0641</v>
          </cell>
        </row>
        <row r="727">
          <cell r="A727">
            <v>37461</v>
          </cell>
          <cell r="B727">
            <v>1.0641</v>
          </cell>
        </row>
        <row r="728">
          <cell r="A728">
            <v>37462</v>
          </cell>
          <cell r="B728">
            <v>1.0641</v>
          </cell>
        </row>
        <row r="729">
          <cell r="A729">
            <v>37463</v>
          </cell>
          <cell r="B729">
            <v>1.0641</v>
          </cell>
        </row>
        <row r="730">
          <cell r="A730">
            <v>37464</v>
          </cell>
          <cell r="B730">
            <v>1.0641</v>
          </cell>
        </row>
        <row r="731">
          <cell r="A731">
            <v>37465</v>
          </cell>
          <cell r="B731">
            <v>1.0641</v>
          </cell>
        </row>
        <row r="732">
          <cell r="A732">
            <v>37466</v>
          </cell>
          <cell r="B732">
            <v>1.0641</v>
          </cell>
        </row>
        <row r="733">
          <cell r="A733">
            <v>37467</v>
          </cell>
          <cell r="B733">
            <v>1.0641</v>
          </cell>
        </row>
        <row r="734">
          <cell r="A734">
            <v>37468</v>
          </cell>
          <cell r="B734">
            <v>1.0641</v>
          </cell>
        </row>
        <row r="735">
          <cell r="A735">
            <v>37469</v>
          </cell>
          <cell r="B735">
            <v>1.0641</v>
          </cell>
        </row>
        <row r="736">
          <cell r="A736">
            <v>37470</v>
          </cell>
          <cell r="B736">
            <v>1.0641</v>
          </cell>
        </row>
        <row r="737">
          <cell r="A737">
            <v>37471</v>
          </cell>
          <cell r="B737">
            <v>1.0641</v>
          </cell>
        </row>
        <row r="738">
          <cell r="A738">
            <v>37472</v>
          </cell>
          <cell r="B738">
            <v>1.0641</v>
          </cell>
        </row>
        <row r="739">
          <cell r="A739">
            <v>37473</v>
          </cell>
          <cell r="B739">
            <v>1.0641</v>
          </cell>
        </row>
        <row r="740">
          <cell r="A740">
            <v>37474</v>
          </cell>
          <cell r="B740">
            <v>1.0641</v>
          </cell>
        </row>
        <row r="741">
          <cell r="A741">
            <v>37475</v>
          </cell>
          <cell r="B741">
            <v>1.0641</v>
          </cell>
        </row>
        <row r="742">
          <cell r="A742">
            <v>37476</v>
          </cell>
          <cell r="B742">
            <v>1.0641</v>
          </cell>
        </row>
        <row r="743">
          <cell r="A743">
            <v>37477</v>
          </cell>
          <cell r="B743">
            <v>1.0641</v>
          </cell>
        </row>
        <row r="744">
          <cell r="A744">
            <v>37478</v>
          </cell>
          <cell r="B744">
            <v>1.0641</v>
          </cell>
        </row>
        <row r="745">
          <cell r="A745">
            <v>37479</v>
          </cell>
          <cell r="B745">
            <v>1.0641</v>
          </cell>
        </row>
        <row r="746">
          <cell r="A746">
            <v>37480</v>
          </cell>
          <cell r="B746">
            <v>1.0641</v>
          </cell>
        </row>
        <row r="747">
          <cell r="A747">
            <v>37481</v>
          </cell>
          <cell r="B747">
            <v>1.0641</v>
          </cell>
        </row>
        <row r="748">
          <cell r="A748">
            <v>37482</v>
          </cell>
          <cell r="B748">
            <v>1.0641</v>
          </cell>
        </row>
        <row r="749">
          <cell r="A749">
            <v>37483</v>
          </cell>
          <cell r="B749">
            <v>1.0641</v>
          </cell>
        </row>
        <row r="750">
          <cell r="A750">
            <v>37484</v>
          </cell>
          <cell r="B750">
            <v>1.0641</v>
          </cell>
        </row>
        <row r="751">
          <cell r="A751">
            <v>37485</v>
          </cell>
          <cell r="B751">
            <v>1.0641</v>
          </cell>
        </row>
        <row r="752">
          <cell r="A752">
            <v>37486</v>
          </cell>
          <cell r="B752">
            <v>1.0641</v>
          </cell>
        </row>
        <row r="753">
          <cell r="A753">
            <v>37487</v>
          </cell>
          <cell r="B753">
            <v>1.0641</v>
          </cell>
        </row>
        <row r="754">
          <cell r="A754">
            <v>37488</v>
          </cell>
          <cell r="B754">
            <v>1.0641</v>
          </cell>
        </row>
        <row r="755">
          <cell r="A755">
            <v>37489</v>
          </cell>
          <cell r="B755">
            <v>1.0641</v>
          </cell>
        </row>
        <row r="756">
          <cell r="A756">
            <v>37490</v>
          </cell>
          <cell r="B756">
            <v>1.0641</v>
          </cell>
        </row>
        <row r="757">
          <cell r="A757">
            <v>37491</v>
          </cell>
          <cell r="B757">
            <v>1.0641</v>
          </cell>
        </row>
        <row r="758">
          <cell r="A758">
            <v>37492</v>
          </cell>
          <cell r="B758">
            <v>1.0641</v>
          </cell>
        </row>
        <row r="759">
          <cell r="A759">
            <v>37493</v>
          </cell>
          <cell r="B759">
            <v>1.0641</v>
          </cell>
        </row>
        <row r="760">
          <cell r="A760">
            <v>37494</v>
          </cell>
          <cell r="B760">
            <v>1.0641</v>
          </cell>
        </row>
        <row r="761">
          <cell r="A761">
            <v>37495</v>
          </cell>
          <cell r="B761">
            <v>1.0641</v>
          </cell>
        </row>
        <row r="762">
          <cell r="A762">
            <v>37496</v>
          </cell>
          <cell r="B762">
            <v>1.0641</v>
          </cell>
        </row>
        <row r="763">
          <cell r="A763">
            <v>37497</v>
          </cell>
          <cell r="B763">
            <v>1.0641</v>
          </cell>
        </row>
        <row r="764">
          <cell r="A764">
            <v>37498</v>
          </cell>
          <cell r="B764">
            <v>1.0641</v>
          </cell>
        </row>
        <row r="765">
          <cell r="A765">
            <v>37499</v>
          </cell>
          <cell r="B765">
            <v>1.0641</v>
          </cell>
        </row>
        <row r="766">
          <cell r="A766">
            <v>37500</v>
          </cell>
          <cell r="B766">
            <v>1.0641</v>
          </cell>
        </row>
        <row r="767">
          <cell r="A767">
            <v>37501</v>
          </cell>
          <cell r="B767">
            <v>1.0641</v>
          </cell>
        </row>
        <row r="768">
          <cell r="A768">
            <v>37502</v>
          </cell>
          <cell r="B768">
            <v>1.0641</v>
          </cell>
        </row>
        <row r="769">
          <cell r="A769">
            <v>37503</v>
          </cell>
          <cell r="B769">
            <v>1.0641</v>
          </cell>
        </row>
        <row r="770">
          <cell r="A770">
            <v>37504</v>
          </cell>
          <cell r="B770">
            <v>1.0641</v>
          </cell>
        </row>
        <row r="771">
          <cell r="A771">
            <v>37505</v>
          </cell>
          <cell r="B771">
            <v>1.0641</v>
          </cell>
        </row>
        <row r="772">
          <cell r="A772">
            <v>37506</v>
          </cell>
          <cell r="B772">
            <v>1.0641</v>
          </cell>
        </row>
        <row r="773">
          <cell r="A773">
            <v>37507</v>
          </cell>
          <cell r="B773">
            <v>1.0641</v>
          </cell>
        </row>
        <row r="774">
          <cell r="A774">
            <v>37508</v>
          </cell>
          <cell r="B774">
            <v>1.0641</v>
          </cell>
        </row>
        <row r="775">
          <cell r="A775">
            <v>37509</v>
          </cell>
          <cell r="B775">
            <v>1.0641</v>
          </cell>
        </row>
        <row r="776">
          <cell r="A776">
            <v>37510</v>
          </cell>
          <cell r="B776">
            <v>1.0641</v>
          </cell>
        </row>
        <row r="777">
          <cell r="A777">
            <v>37511</v>
          </cell>
          <cell r="B777">
            <v>1.0641</v>
          </cell>
        </row>
        <row r="778">
          <cell r="A778">
            <v>37512</v>
          </cell>
          <cell r="B778">
            <v>1.0641</v>
          </cell>
        </row>
        <row r="779">
          <cell r="A779">
            <v>37513</v>
          </cell>
          <cell r="B779">
            <v>1.0641</v>
          </cell>
        </row>
        <row r="780">
          <cell r="A780">
            <v>37514</v>
          </cell>
          <cell r="B780">
            <v>1.0641</v>
          </cell>
        </row>
        <row r="781">
          <cell r="A781">
            <v>37515</v>
          </cell>
          <cell r="B781">
            <v>1.0641</v>
          </cell>
        </row>
        <row r="782">
          <cell r="A782">
            <v>37516</v>
          </cell>
          <cell r="B782">
            <v>1.0641</v>
          </cell>
        </row>
        <row r="783">
          <cell r="A783">
            <v>37517</v>
          </cell>
          <cell r="B783">
            <v>1.0641</v>
          </cell>
        </row>
        <row r="784">
          <cell r="A784">
            <v>37518</v>
          </cell>
          <cell r="B784">
            <v>1.0641</v>
          </cell>
        </row>
        <row r="785">
          <cell r="A785">
            <v>37519</v>
          </cell>
          <cell r="B785">
            <v>1.0641</v>
          </cell>
        </row>
        <row r="786">
          <cell r="A786">
            <v>37520</v>
          </cell>
          <cell r="B786">
            <v>1.0641</v>
          </cell>
        </row>
        <row r="787">
          <cell r="A787">
            <v>37521</v>
          </cell>
          <cell r="B787">
            <v>1.0641</v>
          </cell>
        </row>
        <row r="788">
          <cell r="A788">
            <v>37522</v>
          </cell>
          <cell r="B788">
            <v>1.0641</v>
          </cell>
        </row>
        <row r="789">
          <cell r="A789">
            <v>37523</v>
          </cell>
          <cell r="B789">
            <v>1.0641</v>
          </cell>
        </row>
        <row r="790">
          <cell r="A790">
            <v>37524</v>
          </cell>
          <cell r="B790">
            <v>1.0641</v>
          </cell>
        </row>
        <row r="791">
          <cell r="A791">
            <v>37525</v>
          </cell>
          <cell r="B791">
            <v>1.0641</v>
          </cell>
        </row>
        <row r="792">
          <cell r="A792">
            <v>37526</v>
          </cell>
          <cell r="B792">
            <v>1.0641</v>
          </cell>
        </row>
        <row r="793">
          <cell r="A793">
            <v>37527</v>
          </cell>
          <cell r="B793">
            <v>1.0641</v>
          </cell>
        </row>
        <row r="794">
          <cell r="A794">
            <v>37528</v>
          </cell>
          <cell r="B794">
            <v>1.0641</v>
          </cell>
        </row>
        <row r="795">
          <cell r="A795">
            <v>37529</v>
          </cell>
          <cell r="B795">
            <v>1.0641</v>
          </cell>
        </row>
        <row r="796">
          <cell r="A796">
            <v>37530</v>
          </cell>
          <cell r="B796">
            <v>1.0641</v>
          </cell>
        </row>
        <row r="797">
          <cell r="A797">
            <v>37531</v>
          </cell>
          <cell r="B797">
            <v>1.0641</v>
          </cell>
        </row>
        <row r="798">
          <cell r="A798">
            <v>37532</v>
          </cell>
          <cell r="B798">
            <v>1.0641</v>
          </cell>
        </row>
        <row r="799">
          <cell r="A799">
            <v>37533</v>
          </cell>
          <cell r="B799">
            <v>1.0641</v>
          </cell>
        </row>
        <row r="800">
          <cell r="A800">
            <v>37534</v>
          </cell>
          <cell r="B800">
            <v>1.0641</v>
          </cell>
        </row>
        <row r="801">
          <cell r="A801">
            <v>37535</v>
          </cell>
          <cell r="B801">
            <v>1.0641</v>
          </cell>
        </row>
        <row r="802">
          <cell r="A802">
            <v>37536</v>
          </cell>
          <cell r="B802">
            <v>1.0641</v>
          </cell>
        </row>
        <row r="803">
          <cell r="A803">
            <v>37537</v>
          </cell>
          <cell r="B803">
            <v>1.0641</v>
          </cell>
        </row>
        <row r="804">
          <cell r="A804">
            <v>37538</v>
          </cell>
          <cell r="B804">
            <v>1.0641</v>
          </cell>
        </row>
        <row r="805">
          <cell r="A805">
            <v>37539</v>
          </cell>
          <cell r="B805">
            <v>1.0641</v>
          </cell>
        </row>
        <row r="806">
          <cell r="A806">
            <v>37540</v>
          </cell>
          <cell r="B806">
            <v>1.0641</v>
          </cell>
        </row>
        <row r="807">
          <cell r="A807">
            <v>37541</v>
          </cell>
          <cell r="B807">
            <v>1.0641</v>
          </cell>
        </row>
        <row r="808">
          <cell r="A808">
            <v>37542</v>
          </cell>
          <cell r="B808">
            <v>1.0641</v>
          </cell>
        </row>
        <row r="809">
          <cell r="A809">
            <v>37543</v>
          </cell>
          <cell r="B809">
            <v>1.0641</v>
          </cell>
        </row>
        <row r="810">
          <cell r="A810">
            <v>37544</v>
          </cell>
          <cell r="B810">
            <v>1.0641</v>
          </cell>
        </row>
        <row r="811">
          <cell r="A811">
            <v>37545</v>
          </cell>
          <cell r="B811">
            <v>1.0641</v>
          </cell>
        </row>
        <row r="812">
          <cell r="A812">
            <v>37546</v>
          </cell>
          <cell r="B812">
            <v>1.0641</v>
          </cell>
        </row>
        <row r="813">
          <cell r="A813">
            <v>37547</v>
          </cell>
          <cell r="B813">
            <v>1.0641</v>
          </cell>
        </row>
        <row r="814">
          <cell r="A814">
            <v>37548</v>
          </cell>
          <cell r="B814">
            <v>1.0641</v>
          </cell>
        </row>
        <row r="815">
          <cell r="A815">
            <v>37549</v>
          </cell>
          <cell r="B815">
            <v>1.0641</v>
          </cell>
        </row>
        <row r="816">
          <cell r="A816">
            <v>37550</v>
          </cell>
          <cell r="B816">
            <v>1.0641</v>
          </cell>
        </row>
        <row r="817">
          <cell r="A817">
            <v>37551</v>
          </cell>
          <cell r="B817">
            <v>1.0641</v>
          </cell>
        </row>
        <row r="818">
          <cell r="A818">
            <v>37552</v>
          </cell>
          <cell r="B818">
            <v>1.0641</v>
          </cell>
        </row>
        <row r="819">
          <cell r="A819">
            <v>37553</v>
          </cell>
          <cell r="B819">
            <v>1.0641</v>
          </cell>
        </row>
        <row r="820">
          <cell r="A820">
            <v>37554</v>
          </cell>
          <cell r="B820">
            <v>1.0641</v>
          </cell>
        </row>
        <row r="821">
          <cell r="A821">
            <v>37555</v>
          </cell>
          <cell r="B821">
            <v>1.0641</v>
          </cell>
        </row>
        <row r="822">
          <cell r="A822">
            <v>37556</v>
          </cell>
          <cell r="B822">
            <v>1.0641</v>
          </cell>
        </row>
        <row r="823">
          <cell r="A823">
            <v>37557</v>
          </cell>
          <cell r="B823">
            <v>1.0641</v>
          </cell>
        </row>
        <row r="824">
          <cell r="A824">
            <v>37558</v>
          </cell>
          <cell r="B824">
            <v>1.0641</v>
          </cell>
        </row>
        <row r="825">
          <cell r="A825">
            <v>37559</v>
          </cell>
          <cell r="B825">
            <v>1.0641</v>
          </cell>
        </row>
        <row r="826">
          <cell r="A826">
            <v>37560</v>
          </cell>
          <cell r="B826">
            <v>1.0641</v>
          </cell>
        </row>
        <row r="827">
          <cell r="A827">
            <v>37561</v>
          </cell>
          <cell r="B827">
            <v>1.0641</v>
          </cell>
        </row>
        <row r="828">
          <cell r="A828">
            <v>37562</v>
          </cell>
          <cell r="B828">
            <v>1.0641</v>
          </cell>
        </row>
        <row r="829">
          <cell r="A829">
            <v>37563</v>
          </cell>
          <cell r="B829">
            <v>1.0641</v>
          </cell>
        </row>
        <row r="830">
          <cell r="A830">
            <v>37564</v>
          </cell>
          <cell r="B830">
            <v>1.0641</v>
          </cell>
        </row>
        <row r="831">
          <cell r="A831">
            <v>37565</v>
          </cell>
          <cell r="B831">
            <v>1.0641</v>
          </cell>
        </row>
        <row r="832">
          <cell r="A832">
            <v>37566</v>
          </cell>
          <cell r="B832">
            <v>1.0641</v>
          </cell>
        </row>
        <row r="833">
          <cell r="A833">
            <v>37567</v>
          </cell>
          <cell r="B833">
            <v>1.0641</v>
          </cell>
        </row>
        <row r="834">
          <cell r="A834">
            <v>37568</v>
          </cell>
          <cell r="B834">
            <v>1.0641</v>
          </cell>
        </row>
        <row r="835">
          <cell r="A835">
            <v>37569</v>
          </cell>
          <cell r="B835">
            <v>1.0641</v>
          </cell>
        </row>
        <row r="836">
          <cell r="A836">
            <v>37570</v>
          </cell>
          <cell r="B836">
            <v>1.0641</v>
          </cell>
        </row>
        <row r="837">
          <cell r="A837">
            <v>37571</v>
          </cell>
          <cell r="B837">
            <v>1.0641</v>
          </cell>
        </row>
        <row r="838">
          <cell r="A838">
            <v>37572</v>
          </cell>
          <cell r="B838">
            <v>1.0641</v>
          </cell>
        </row>
        <row r="839">
          <cell r="A839">
            <v>37573</v>
          </cell>
          <cell r="B839">
            <v>1.0641</v>
          </cell>
        </row>
        <row r="840">
          <cell r="A840">
            <v>37574</v>
          </cell>
          <cell r="B840">
            <v>1.0641</v>
          </cell>
        </row>
        <row r="841">
          <cell r="A841">
            <v>37575</v>
          </cell>
          <cell r="B841">
            <v>1.0641</v>
          </cell>
        </row>
        <row r="842">
          <cell r="A842">
            <v>37576</v>
          </cell>
          <cell r="B842">
            <v>1.0641</v>
          </cell>
        </row>
        <row r="843">
          <cell r="A843">
            <v>37577</v>
          </cell>
          <cell r="B843">
            <v>1.0641</v>
          </cell>
        </row>
        <row r="844">
          <cell r="A844">
            <v>37578</v>
          </cell>
          <cell r="B844">
            <v>1.0641</v>
          </cell>
        </row>
        <row r="845">
          <cell r="A845">
            <v>37579</v>
          </cell>
          <cell r="B845">
            <v>1.0641</v>
          </cell>
        </row>
        <row r="846">
          <cell r="A846">
            <v>37580</v>
          </cell>
          <cell r="B846">
            <v>1.0641</v>
          </cell>
        </row>
        <row r="847">
          <cell r="A847">
            <v>37581</v>
          </cell>
          <cell r="B847">
            <v>1.0641</v>
          </cell>
        </row>
        <row r="848">
          <cell r="A848">
            <v>37582</v>
          </cell>
          <cell r="B848">
            <v>1.0641</v>
          </cell>
        </row>
        <row r="849">
          <cell r="A849">
            <v>37583</v>
          </cell>
          <cell r="B849">
            <v>1.0641</v>
          </cell>
        </row>
        <row r="850">
          <cell r="A850">
            <v>37584</v>
          </cell>
          <cell r="B850">
            <v>1.0641</v>
          </cell>
        </row>
        <row r="851">
          <cell r="A851">
            <v>37585</v>
          </cell>
          <cell r="B851">
            <v>1.0641</v>
          </cell>
        </row>
        <row r="852">
          <cell r="A852">
            <v>37586</v>
          </cell>
          <cell r="B852">
            <v>1.0641</v>
          </cell>
        </row>
        <row r="853">
          <cell r="A853">
            <v>37587</v>
          </cell>
          <cell r="B853">
            <v>1.0641</v>
          </cell>
        </row>
        <row r="854">
          <cell r="A854">
            <v>37588</v>
          </cell>
          <cell r="B854">
            <v>1.0641</v>
          </cell>
        </row>
        <row r="855">
          <cell r="A855">
            <v>37589</v>
          </cell>
          <cell r="B855">
            <v>1.0641</v>
          </cell>
        </row>
        <row r="856">
          <cell r="A856">
            <v>37590</v>
          </cell>
          <cell r="B856">
            <v>1.0641</v>
          </cell>
        </row>
        <row r="857">
          <cell r="A857">
            <v>37591</v>
          </cell>
          <cell r="B857">
            <v>1.0641</v>
          </cell>
        </row>
        <row r="858">
          <cell r="A858">
            <v>37592</v>
          </cell>
          <cell r="B858">
            <v>1.0641</v>
          </cell>
        </row>
        <row r="859">
          <cell r="A859">
            <v>37593</v>
          </cell>
          <cell r="B859">
            <v>1.0641</v>
          </cell>
        </row>
        <row r="860">
          <cell r="A860">
            <v>37594</v>
          </cell>
          <cell r="B860">
            <v>1.0641</v>
          </cell>
        </row>
        <row r="861">
          <cell r="A861">
            <v>37595</v>
          </cell>
          <cell r="B861">
            <v>1.0641</v>
          </cell>
        </row>
        <row r="862">
          <cell r="A862">
            <v>37596</v>
          </cell>
          <cell r="B862">
            <v>1.0641</v>
          </cell>
        </row>
        <row r="863">
          <cell r="A863">
            <v>37597</v>
          </cell>
          <cell r="B863">
            <v>1.0641</v>
          </cell>
        </row>
        <row r="864">
          <cell r="A864">
            <v>37598</v>
          </cell>
          <cell r="B864">
            <v>1.0641</v>
          </cell>
        </row>
        <row r="865">
          <cell r="A865">
            <v>37599</v>
          </cell>
          <cell r="B865">
            <v>1.0641</v>
          </cell>
        </row>
        <row r="866">
          <cell r="A866">
            <v>37600</v>
          </cell>
          <cell r="B866">
            <v>1.0641</v>
          </cell>
        </row>
        <row r="867">
          <cell r="A867">
            <v>37601</v>
          </cell>
          <cell r="B867">
            <v>1.0641</v>
          </cell>
        </row>
        <row r="868">
          <cell r="A868">
            <v>37602</v>
          </cell>
          <cell r="B868">
            <v>1.0641</v>
          </cell>
        </row>
        <row r="869">
          <cell r="A869">
            <v>37603</v>
          </cell>
          <cell r="B869">
            <v>1.0641</v>
          </cell>
        </row>
        <row r="870">
          <cell r="A870">
            <v>37604</v>
          </cell>
          <cell r="B870">
            <v>1.0641</v>
          </cell>
        </row>
        <row r="871">
          <cell r="A871">
            <v>37605</v>
          </cell>
          <cell r="B871">
            <v>1.0641</v>
          </cell>
        </row>
        <row r="872">
          <cell r="A872">
            <v>37606</v>
          </cell>
          <cell r="B872">
            <v>1.0641</v>
          </cell>
        </row>
        <row r="873">
          <cell r="A873">
            <v>37607</v>
          </cell>
          <cell r="B873">
            <v>1.0641</v>
          </cell>
        </row>
        <row r="874">
          <cell r="A874">
            <v>37608</v>
          </cell>
          <cell r="B874">
            <v>1.0641</v>
          </cell>
        </row>
        <row r="875">
          <cell r="A875">
            <v>37609</v>
          </cell>
          <cell r="B875">
            <v>1.0641</v>
          </cell>
        </row>
        <row r="876">
          <cell r="A876">
            <v>37610</v>
          </cell>
          <cell r="B876">
            <v>1.0641</v>
          </cell>
        </row>
        <row r="877">
          <cell r="A877">
            <v>37611</v>
          </cell>
          <cell r="B877">
            <v>1.0641</v>
          </cell>
        </row>
        <row r="878">
          <cell r="A878">
            <v>37612</v>
          </cell>
          <cell r="B878">
            <v>1.0641</v>
          </cell>
        </row>
        <row r="879">
          <cell r="A879">
            <v>37613</v>
          </cell>
          <cell r="B879">
            <v>1.0641</v>
          </cell>
        </row>
        <row r="880">
          <cell r="A880">
            <v>37614</v>
          </cell>
          <cell r="B880">
            <v>1.0641</v>
          </cell>
        </row>
        <row r="881">
          <cell r="A881">
            <v>37615</v>
          </cell>
          <cell r="B881">
            <v>1.0641</v>
          </cell>
        </row>
        <row r="882">
          <cell r="A882">
            <v>37616</v>
          </cell>
          <cell r="B882">
            <v>1.0641</v>
          </cell>
        </row>
        <row r="883">
          <cell r="A883">
            <v>37617</v>
          </cell>
          <cell r="B883">
            <v>1.0641</v>
          </cell>
        </row>
        <row r="884">
          <cell r="A884">
            <v>37618</v>
          </cell>
          <cell r="B884">
            <v>1.0641</v>
          </cell>
        </row>
        <row r="885">
          <cell r="A885">
            <v>37619</v>
          </cell>
          <cell r="B885">
            <v>1.0641</v>
          </cell>
        </row>
        <row r="886">
          <cell r="A886">
            <v>37620</v>
          </cell>
          <cell r="B886">
            <v>1.0641</v>
          </cell>
        </row>
        <row r="887">
          <cell r="A887">
            <v>37621</v>
          </cell>
          <cell r="B887">
            <v>1.0641</v>
          </cell>
        </row>
        <row r="888">
          <cell r="A888">
            <v>37622</v>
          </cell>
          <cell r="B888">
            <v>1.0641</v>
          </cell>
        </row>
        <row r="889">
          <cell r="A889">
            <v>37623</v>
          </cell>
          <cell r="B889">
            <v>1.0641</v>
          </cell>
        </row>
        <row r="890">
          <cell r="A890">
            <v>37624</v>
          </cell>
          <cell r="B890">
            <v>1.0641</v>
          </cell>
        </row>
        <row r="891">
          <cell r="A891">
            <v>37625</v>
          </cell>
          <cell r="B891">
            <v>1.0641</v>
          </cell>
        </row>
        <row r="892">
          <cell r="A892">
            <v>37626</v>
          </cell>
          <cell r="B892">
            <v>1.0641</v>
          </cell>
        </row>
        <row r="893">
          <cell r="A893">
            <v>37627</v>
          </cell>
          <cell r="B893">
            <v>1.0641</v>
          </cell>
        </row>
        <row r="894">
          <cell r="A894">
            <v>37628</v>
          </cell>
          <cell r="B894">
            <v>1.0641</v>
          </cell>
        </row>
        <row r="895">
          <cell r="A895">
            <v>37629</v>
          </cell>
          <cell r="B895">
            <v>1.0641</v>
          </cell>
        </row>
        <row r="896">
          <cell r="A896">
            <v>37630</v>
          </cell>
          <cell r="B896">
            <v>1.0641</v>
          </cell>
        </row>
        <row r="897">
          <cell r="A897">
            <v>37631</v>
          </cell>
          <cell r="B897">
            <v>1.0641</v>
          </cell>
        </row>
        <row r="898">
          <cell r="A898">
            <v>37632</v>
          </cell>
          <cell r="B898">
            <v>1.0641</v>
          </cell>
        </row>
        <row r="899">
          <cell r="A899">
            <v>37633</v>
          </cell>
          <cell r="B899">
            <v>1.0641</v>
          </cell>
        </row>
        <row r="900">
          <cell r="A900">
            <v>37634</v>
          </cell>
          <cell r="B900">
            <v>1.0641</v>
          </cell>
        </row>
        <row r="901">
          <cell r="A901">
            <v>37635</v>
          </cell>
          <cell r="B901">
            <v>1.0641</v>
          </cell>
        </row>
        <row r="902">
          <cell r="A902">
            <v>37636</v>
          </cell>
          <cell r="B902">
            <v>1.0641</v>
          </cell>
        </row>
        <row r="903">
          <cell r="A903">
            <v>37637</v>
          </cell>
          <cell r="B903">
            <v>1.0641</v>
          </cell>
        </row>
        <row r="904">
          <cell r="A904">
            <v>37638</v>
          </cell>
          <cell r="B904">
            <v>1.0641</v>
          </cell>
        </row>
        <row r="905">
          <cell r="A905">
            <v>37639</v>
          </cell>
          <cell r="B905">
            <v>1.0641</v>
          </cell>
        </row>
        <row r="906">
          <cell r="A906">
            <v>37640</v>
          </cell>
          <cell r="B906">
            <v>1.0641</v>
          </cell>
        </row>
        <row r="907">
          <cell r="A907">
            <v>37641</v>
          </cell>
          <cell r="B907">
            <v>1.0641</v>
          </cell>
        </row>
        <row r="908">
          <cell r="A908">
            <v>37642</v>
          </cell>
          <cell r="B908">
            <v>1.0641</v>
          </cell>
        </row>
        <row r="909">
          <cell r="A909">
            <v>37643</v>
          </cell>
          <cell r="B909">
            <v>1.0641</v>
          </cell>
        </row>
        <row r="910">
          <cell r="A910">
            <v>37644</v>
          </cell>
          <cell r="B910">
            <v>1.0641</v>
          </cell>
        </row>
        <row r="911">
          <cell r="A911">
            <v>37645</v>
          </cell>
          <cell r="B911">
            <v>1.0641</v>
          </cell>
        </row>
        <row r="912">
          <cell r="A912">
            <v>37646</v>
          </cell>
          <cell r="B912">
            <v>1.0641</v>
          </cell>
        </row>
        <row r="913">
          <cell r="A913">
            <v>37647</v>
          </cell>
          <cell r="B913">
            <v>1.0641</v>
          </cell>
        </row>
        <row r="914">
          <cell r="A914">
            <v>37648</v>
          </cell>
          <cell r="B914">
            <v>1.0641</v>
          </cell>
        </row>
        <row r="915">
          <cell r="A915">
            <v>37649</v>
          </cell>
          <cell r="B915">
            <v>1.0641</v>
          </cell>
        </row>
        <row r="916">
          <cell r="A916">
            <v>37650</v>
          </cell>
          <cell r="B916">
            <v>1.0641</v>
          </cell>
        </row>
        <row r="917">
          <cell r="A917">
            <v>37651</v>
          </cell>
          <cell r="B917">
            <v>1.0641</v>
          </cell>
        </row>
        <row r="918">
          <cell r="A918">
            <v>37652</v>
          </cell>
          <cell r="B918">
            <v>1.0641</v>
          </cell>
        </row>
        <row r="919">
          <cell r="A919">
            <v>37653</v>
          </cell>
          <cell r="B919">
            <v>1.0641</v>
          </cell>
        </row>
        <row r="920">
          <cell r="A920">
            <v>37654</v>
          </cell>
          <cell r="B920">
            <v>1.0641</v>
          </cell>
        </row>
        <row r="921">
          <cell r="A921">
            <v>37655</v>
          </cell>
          <cell r="B921">
            <v>1.0641</v>
          </cell>
        </row>
        <row r="922">
          <cell r="A922">
            <v>37656</v>
          </cell>
          <cell r="B922">
            <v>1.0641</v>
          </cell>
        </row>
        <row r="923">
          <cell r="A923">
            <v>37657</v>
          </cell>
          <cell r="B923">
            <v>1.0641</v>
          </cell>
        </row>
        <row r="924">
          <cell r="A924">
            <v>37658</v>
          </cell>
          <cell r="B924">
            <v>1.0641</v>
          </cell>
        </row>
        <row r="925">
          <cell r="A925">
            <v>37659</v>
          </cell>
          <cell r="B925">
            <v>1.0641</v>
          </cell>
        </row>
        <row r="926">
          <cell r="A926">
            <v>37660</v>
          </cell>
          <cell r="B926">
            <v>1.0641</v>
          </cell>
        </row>
        <row r="927">
          <cell r="A927">
            <v>37661</v>
          </cell>
          <cell r="B927">
            <v>1.0641</v>
          </cell>
        </row>
        <row r="928">
          <cell r="A928">
            <v>37662</v>
          </cell>
          <cell r="B928">
            <v>1.0641</v>
          </cell>
        </row>
        <row r="929">
          <cell r="A929">
            <v>37663</v>
          </cell>
          <cell r="B929">
            <v>1.0641</v>
          </cell>
        </row>
        <row r="930">
          <cell r="A930">
            <v>37664</v>
          </cell>
          <cell r="B930">
            <v>1.0641</v>
          </cell>
        </row>
        <row r="931">
          <cell r="A931">
            <v>37665</v>
          </cell>
          <cell r="B931">
            <v>1.0641</v>
          </cell>
        </row>
        <row r="932">
          <cell r="A932">
            <v>37666</v>
          </cell>
          <cell r="B932">
            <v>1.0641</v>
          </cell>
        </row>
        <row r="933">
          <cell r="A933">
            <v>37667</v>
          </cell>
          <cell r="B933">
            <v>1.0641</v>
          </cell>
        </row>
        <row r="934">
          <cell r="A934">
            <v>37668</v>
          </cell>
          <cell r="B934">
            <v>1.0641</v>
          </cell>
        </row>
        <row r="935">
          <cell r="A935">
            <v>37669</v>
          </cell>
          <cell r="B935">
            <v>1.0641</v>
          </cell>
        </row>
        <row r="936">
          <cell r="A936">
            <v>37670</v>
          </cell>
          <cell r="B936">
            <v>1.0641</v>
          </cell>
        </row>
        <row r="937">
          <cell r="A937">
            <v>37671</v>
          </cell>
          <cell r="B937">
            <v>1.0641</v>
          </cell>
        </row>
        <row r="938">
          <cell r="A938">
            <v>37672</v>
          </cell>
          <cell r="B938">
            <v>1.0641</v>
          </cell>
        </row>
        <row r="939">
          <cell r="A939">
            <v>37673</v>
          </cell>
          <cell r="B939">
            <v>1.0641</v>
          </cell>
        </row>
        <row r="940">
          <cell r="A940">
            <v>37674</v>
          </cell>
          <cell r="B940">
            <v>1.0641</v>
          </cell>
        </row>
        <row r="941">
          <cell r="A941">
            <v>37675</v>
          </cell>
          <cell r="B941">
            <v>1.0641</v>
          </cell>
        </row>
        <row r="942">
          <cell r="A942">
            <v>37676</v>
          </cell>
          <cell r="B942">
            <v>1.0641</v>
          </cell>
        </row>
        <row r="943">
          <cell r="A943">
            <v>37677</v>
          </cell>
          <cell r="B943">
            <v>1.0641</v>
          </cell>
        </row>
        <row r="944">
          <cell r="A944">
            <v>37678</v>
          </cell>
          <cell r="B944">
            <v>1.0641</v>
          </cell>
        </row>
        <row r="945">
          <cell r="A945">
            <v>37679</v>
          </cell>
          <cell r="B945">
            <v>1.0641</v>
          </cell>
        </row>
        <row r="946">
          <cell r="A946">
            <v>37680</v>
          </cell>
          <cell r="B946">
            <v>1.0641</v>
          </cell>
        </row>
        <row r="947">
          <cell r="A947">
            <v>37681</v>
          </cell>
          <cell r="B947">
            <v>1.0641</v>
          </cell>
        </row>
        <row r="948">
          <cell r="A948">
            <v>37682</v>
          </cell>
          <cell r="B948">
            <v>1.0641</v>
          </cell>
        </row>
        <row r="949">
          <cell r="A949">
            <v>37683</v>
          </cell>
          <cell r="B949">
            <v>1.0641</v>
          </cell>
        </row>
        <row r="950">
          <cell r="A950">
            <v>37684</v>
          </cell>
          <cell r="B950">
            <v>1.0641</v>
          </cell>
        </row>
        <row r="951">
          <cell r="A951">
            <v>37685</v>
          </cell>
          <cell r="B951">
            <v>1.0641</v>
          </cell>
        </row>
        <row r="952">
          <cell r="A952">
            <v>37686</v>
          </cell>
          <cell r="B952">
            <v>1.0641</v>
          </cell>
        </row>
        <row r="953">
          <cell r="A953">
            <v>37687</v>
          </cell>
          <cell r="B953">
            <v>1.0641</v>
          </cell>
        </row>
        <row r="954">
          <cell r="A954">
            <v>37688</v>
          </cell>
          <cell r="B954">
            <v>1.0641</v>
          </cell>
        </row>
        <row r="955">
          <cell r="A955">
            <v>37689</v>
          </cell>
          <cell r="B955">
            <v>1.0641</v>
          </cell>
        </row>
        <row r="956">
          <cell r="A956">
            <v>37690</v>
          </cell>
          <cell r="B956">
            <v>1.0641</v>
          </cell>
        </row>
        <row r="957">
          <cell r="A957">
            <v>37691</v>
          </cell>
          <cell r="B957">
            <v>1.0641</v>
          </cell>
        </row>
        <row r="958">
          <cell r="A958">
            <v>37692</v>
          </cell>
          <cell r="B958">
            <v>1.0641</v>
          </cell>
        </row>
        <row r="959">
          <cell r="A959">
            <v>37693</v>
          </cell>
          <cell r="B959">
            <v>1.0641</v>
          </cell>
        </row>
        <row r="960">
          <cell r="A960">
            <v>37694</v>
          </cell>
          <cell r="B960">
            <v>1.0641</v>
          </cell>
        </row>
        <row r="961">
          <cell r="A961">
            <v>37695</v>
          </cell>
          <cell r="B961">
            <v>1.0641</v>
          </cell>
        </row>
        <row r="962">
          <cell r="A962">
            <v>37696</v>
          </cell>
          <cell r="B962">
            <v>1.0641</v>
          </cell>
        </row>
        <row r="963">
          <cell r="A963">
            <v>37697</v>
          </cell>
          <cell r="B963">
            <v>1.0641</v>
          </cell>
        </row>
        <row r="964">
          <cell r="A964">
            <v>37698</v>
          </cell>
          <cell r="B964">
            <v>1.0641</v>
          </cell>
        </row>
        <row r="965">
          <cell r="A965">
            <v>37699</v>
          </cell>
          <cell r="B965">
            <v>1.0641</v>
          </cell>
        </row>
        <row r="966">
          <cell r="A966">
            <v>37700</v>
          </cell>
          <cell r="B966">
            <v>1.0641</v>
          </cell>
        </row>
        <row r="967">
          <cell r="A967">
            <v>37701</v>
          </cell>
          <cell r="B967">
            <v>1.0641</v>
          </cell>
        </row>
        <row r="968">
          <cell r="A968">
            <v>37702</v>
          </cell>
          <cell r="B968">
            <v>1.0641</v>
          </cell>
        </row>
        <row r="969">
          <cell r="A969">
            <v>37703</v>
          </cell>
          <cell r="B969">
            <v>1.0641</v>
          </cell>
        </row>
        <row r="970">
          <cell r="A970">
            <v>37704</v>
          </cell>
          <cell r="B970">
            <v>1.0641</v>
          </cell>
        </row>
        <row r="971">
          <cell r="A971">
            <v>37705</v>
          </cell>
          <cell r="B971">
            <v>1.0641</v>
          </cell>
        </row>
        <row r="972">
          <cell r="A972">
            <v>37706</v>
          </cell>
          <cell r="B972">
            <v>1.0641</v>
          </cell>
        </row>
        <row r="973">
          <cell r="A973">
            <v>37707</v>
          </cell>
          <cell r="B973">
            <v>1.0641</v>
          </cell>
        </row>
        <row r="974">
          <cell r="A974">
            <v>37708</v>
          </cell>
          <cell r="B974">
            <v>1.0641</v>
          </cell>
        </row>
        <row r="975">
          <cell r="A975">
            <v>37709</v>
          </cell>
          <cell r="B975">
            <v>1.0641</v>
          </cell>
        </row>
        <row r="976">
          <cell r="A976">
            <v>37710</v>
          </cell>
          <cell r="B976">
            <v>1.0641</v>
          </cell>
        </row>
        <row r="977">
          <cell r="A977">
            <v>37711</v>
          </cell>
          <cell r="B977">
            <v>1.0641</v>
          </cell>
        </row>
        <row r="978">
          <cell r="A978">
            <v>37712</v>
          </cell>
          <cell r="B978">
            <v>1.0641</v>
          </cell>
        </row>
        <row r="979">
          <cell r="A979">
            <v>37713</v>
          </cell>
          <cell r="B979">
            <v>1.0641</v>
          </cell>
        </row>
        <row r="980">
          <cell r="A980">
            <v>37714</v>
          </cell>
          <cell r="B980">
            <v>1.0641</v>
          </cell>
        </row>
        <row r="981">
          <cell r="A981">
            <v>37715</v>
          </cell>
          <cell r="B981">
            <v>1.0641</v>
          </cell>
        </row>
        <row r="982">
          <cell r="A982">
            <v>37716</v>
          </cell>
          <cell r="B982">
            <v>1.0641</v>
          </cell>
        </row>
        <row r="983">
          <cell r="A983">
            <v>37717</v>
          </cell>
          <cell r="B983">
            <v>1.0641</v>
          </cell>
        </row>
        <row r="984">
          <cell r="A984">
            <v>37718</v>
          </cell>
          <cell r="B984">
            <v>1.0641</v>
          </cell>
        </row>
        <row r="985">
          <cell r="A985">
            <v>37719</v>
          </cell>
          <cell r="B985">
            <v>1.0641</v>
          </cell>
        </row>
        <row r="986">
          <cell r="A986">
            <v>37720</v>
          </cell>
          <cell r="B986">
            <v>1.0641</v>
          </cell>
        </row>
        <row r="987">
          <cell r="A987">
            <v>37721</v>
          </cell>
          <cell r="B987">
            <v>1.0641</v>
          </cell>
        </row>
        <row r="988">
          <cell r="A988">
            <v>37722</v>
          </cell>
          <cell r="B988">
            <v>1.0641</v>
          </cell>
        </row>
        <row r="989">
          <cell r="A989">
            <v>37723</v>
          </cell>
          <cell r="B989">
            <v>1.0641</v>
          </cell>
        </row>
        <row r="990">
          <cell r="A990">
            <v>37724</v>
          </cell>
          <cell r="B990">
            <v>1.0641</v>
          </cell>
        </row>
        <row r="991">
          <cell r="A991">
            <v>37725</v>
          </cell>
          <cell r="B991">
            <v>1.0641</v>
          </cell>
        </row>
        <row r="992">
          <cell r="A992">
            <v>37726</v>
          </cell>
          <cell r="B992">
            <v>1.0641</v>
          </cell>
        </row>
        <row r="993">
          <cell r="A993">
            <v>37727</v>
          </cell>
          <cell r="B993">
            <v>1.0641</v>
          </cell>
        </row>
        <row r="994">
          <cell r="A994">
            <v>37728</v>
          </cell>
          <cell r="B994">
            <v>1.0641</v>
          </cell>
        </row>
        <row r="995">
          <cell r="A995">
            <v>37729</v>
          </cell>
          <cell r="B995">
            <v>1.0641</v>
          </cell>
        </row>
        <row r="996">
          <cell r="A996">
            <v>37730</v>
          </cell>
          <cell r="B996">
            <v>1.0641</v>
          </cell>
        </row>
        <row r="997">
          <cell r="A997">
            <v>37731</v>
          </cell>
          <cell r="B997">
            <v>1.0641</v>
          </cell>
        </row>
        <row r="998">
          <cell r="A998">
            <v>37732</v>
          </cell>
          <cell r="B998">
            <v>1.0641</v>
          </cell>
        </row>
        <row r="999">
          <cell r="A999">
            <v>37733</v>
          </cell>
          <cell r="B999">
            <v>1.0641</v>
          </cell>
        </row>
        <row r="1000">
          <cell r="A1000">
            <v>37734</v>
          </cell>
          <cell r="B1000">
            <v>1.0641</v>
          </cell>
        </row>
        <row r="1001">
          <cell r="A1001">
            <v>37735</v>
          </cell>
          <cell r="B1001">
            <v>1.0641</v>
          </cell>
        </row>
        <row r="1002">
          <cell r="A1002">
            <v>37736</v>
          </cell>
          <cell r="B1002">
            <v>1.0641</v>
          </cell>
        </row>
        <row r="1003">
          <cell r="A1003">
            <v>37737</v>
          </cell>
          <cell r="B1003">
            <v>1.0641</v>
          </cell>
        </row>
        <row r="1004">
          <cell r="A1004">
            <v>37738</v>
          </cell>
          <cell r="B1004">
            <v>1.0641</v>
          </cell>
        </row>
        <row r="1005">
          <cell r="A1005">
            <v>37739</v>
          </cell>
          <cell r="B1005">
            <v>1.0641</v>
          </cell>
        </row>
        <row r="1006">
          <cell r="A1006">
            <v>37740</v>
          </cell>
          <cell r="B1006">
            <v>1.0641</v>
          </cell>
        </row>
        <row r="1007">
          <cell r="A1007">
            <v>37741</v>
          </cell>
          <cell r="B1007">
            <v>1.0641</v>
          </cell>
        </row>
        <row r="1008">
          <cell r="A1008">
            <v>37742</v>
          </cell>
          <cell r="B1008">
            <v>1.0641</v>
          </cell>
        </row>
        <row r="1009">
          <cell r="A1009">
            <v>37743</v>
          </cell>
          <cell r="B1009">
            <v>1.0641</v>
          </cell>
        </row>
        <row r="1010">
          <cell r="A1010">
            <v>37744</v>
          </cell>
          <cell r="B1010">
            <v>1.0641</v>
          </cell>
        </row>
        <row r="1011">
          <cell r="A1011">
            <v>37745</v>
          </cell>
          <cell r="B1011">
            <v>1.0641</v>
          </cell>
        </row>
        <row r="1012">
          <cell r="A1012">
            <v>37746</v>
          </cell>
          <cell r="B1012">
            <v>1.0641</v>
          </cell>
        </row>
        <row r="1013">
          <cell r="A1013">
            <v>37747</v>
          </cell>
          <cell r="B1013">
            <v>1.0641</v>
          </cell>
        </row>
        <row r="1014">
          <cell r="A1014">
            <v>37748</v>
          </cell>
          <cell r="B1014">
            <v>1.0641</v>
          </cell>
        </row>
        <row r="1015">
          <cell r="A1015">
            <v>37749</v>
          </cell>
          <cell r="B1015">
            <v>1.0641</v>
          </cell>
        </row>
        <row r="1016">
          <cell r="A1016">
            <v>37750</v>
          </cell>
          <cell r="B1016">
            <v>1.0641</v>
          </cell>
        </row>
        <row r="1017">
          <cell r="A1017">
            <v>37751</v>
          </cell>
          <cell r="B1017">
            <v>1.0641</v>
          </cell>
        </row>
        <row r="1018">
          <cell r="A1018">
            <v>37752</v>
          </cell>
          <cell r="B1018">
            <v>1.0641</v>
          </cell>
        </row>
        <row r="1019">
          <cell r="A1019">
            <v>37753</v>
          </cell>
          <cell r="B1019">
            <v>1.0641</v>
          </cell>
        </row>
        <row r="1020">
          <cell r="A1020">
            <v>37754</v>
          </cell>
          <cell r="B1020">
            <v>1.0641</v>
          </cell>
        </row>
        <row r="1021">
          <cell r="A1021">
            <v>37755</v>
          </cell>
          <cell r="B1021">
            <v>1.0641</v>
          </cell>
        </row>
        <row r="1022">
          <cell r="A1022">
            <v>37756</v>
          </cell>
          <cell r="B1022">
            <v>1.0641</v>
          </cell>
        </row>
        <row r="1023">
          <cell r="A1023">
            <v>37757</v>
          </cell>
          <cell r="B1023">
            <v>1.0641</v>
          </cell>
        </row>
        <row r="1024">
          <cell r="A1024">
            <v>37758</v>
          </cell>
          <cell r="B1024">
            <v>1.0641</v>
          </cell>
        </row>
        <row r="1025">
          <cell r="A1025">
            <v>37759</v>
          </cell>
          <cell r="B1025">
            <v>1.0641</v>
          </cell>
        </row>
        <row r="1026">
          <cell r="A1026">
            <v>37760</v>
          </cell>
          <cell r="B1026">
            <v>1.0641</v>
          </cell>
        </row>
        <row r="1027">
          <cell r="A1027">
            <v>37761</v>
          </cell>
          <cell r="B1027">
            <v>1.0641</v>
          </cell>
        </row>
        <row r="1028">
          <cell r="A1028">
            <v>37762</v>
          </cell>
          <cell r="B1028">
            <v>1.0641</v>
          </cell>
        </row>
        <row r="1029">
          <cell r="A1029">
            <v>37763</v>
          </cell>
          <cell r="B1029">
            <v>1.0641</v>
          </cell>
        </row>
        <row r="1030">
          <cell r="A1030">
            <v>37764</v>
          </cell>
          <cell r="B1030">
            <v>1.0641</v>
          </cell>
        </row>
        <row r="1031">
          <cell r="A1031">
            <v>37765</v>
          </cell>
          <cell r="B1031">
            <v>1.0641</v>
          </cell>
        </row>
        <row r="1032">
          <cell r="A1032">
            <v>37766</v>
          </cell>
          <cell r="B1032">
            <v>1.0641</v>
          </cell>
        </row>
        <row r="1033">
          <cell r="A1033">
            <v>37767</v>
          </cell>
          <cell r="B1033">
            <v>1.0641</v>
          </cell>
        </row>
        <row r="1034">
          <cell r="A1034">
            <v>37768</v>
          </cell>
          <cell r="B1034">
            <v>1.0641</v>
          </cell>
        </row>
        <row r="1035">
          <cell r="A1035">
            <v>37769</v>
          </cell>
          <cell r="B1035">
            <v>1.0641</v>
          </cell>
        </row>
        <row r="1036">
          <cell r="A1036">
            <v>37770</v>
          </cell>
          <cell r="B1036">
            <v>1.0641</v>
          </cell>
        </row>
        <row r="1037">
          <cell r="A1037">
            <v>37771</v>
          </cell>
          <cell r="B1037">
            <v>1.0641</v>
          </cell>
        </row>
        <row r="1038">
          <cell r="A1038">
            <v>37772</v>
          </cell>
          <cell r="B1038">
            <v>1.0641</v>
          </cell>
        </row>
        <row r="1039">
          <cell r="A1039">
            <v>37773</v>
          </cell>
          <cell r="B1039">
            <v>1.0641</v>
          </cell>
        </row>
        <row r="1040">
          <cell r="A1040">
            <v>37774</v>
          </cell>
          <cell r="B1040">
            <v>1.0641</v>
          </cell>
        </row>
        <row r="1041">
          <cell r="A1041">
            <v>37775</v>
          </cell>
          <cell r="B1041">
            <v>1.0641</v>
          </cell>
        </row>
        <row r="1042">
          <cell r="A1042">
            <v>37776</v>
          </cell>
          <cell r="B1042">
            <v>1.0641</v>
          </cell>
        </row>
        <row r="1043">
          <cell r="A1043">
            <v>37777</v>
          </cell>
          <cell r="B1043">
            <v>1.0641</v>
          </cell>
        </row>
        <row r="1044">
          <cell r="A1044">
            <v>37778</v>
          </cell>
          <cell r="B1044">
            <v>1.0641</v>
          </cell>
        </row>
        <row r="1045">
          <cell r="A1045">
            <v>37779</v>
          </cell>
          <cell r="B1045">
            <v>1.0641</v>
          </cell>
        </row>
        <row r="1046">
          <cell r="A1046">
            <v>37780</v>
          </cell>
          <cell r="B1046">
            <v>1.0641</v>
          </cell>
        </row>
        <row r="1047">
          <cell r="A1047">
            <v>37781</v>
          </cell>
          <cell r="B1047">
            <v>1.0641</v>
          </cell>
        </row>
        <row r="1048">
          <cell r="A1048">
            <v>37782</v>
          </cell>
          <cell r="B1048">
            <v>1.0641</v>
          </cell>
        </row>
        <row r="1049">
          <cell r="A1049">
            <v>37783</v>
          </cell>
          <cell r="B1049">
            <v>1.0641</v>
          </cell>
        </row>
        <row r="1050">
          <cell r="A1050">
            <v>37784</v>
          </cell>
          <cell r="B1050">
            <v>1.0641</v>
          </cell>
        </row>
        <row r="1051">
          <cell r="A1051">
            <v>37785</v>
          </cell>
          <cell r="B1051">
            <v>1.0641</v>
          </cell>
        </row>
        <row r="1052">
          <cell r="A1052">
            <v>37786</v>
          </cell>
          <cell r="B1052">
            <v>1.0641</v>
          </cell>
        </row>
        <row r="1053">
          <cell r="A1053">
            <v>37787</v>
          </cell>
          <cell r="B1053">
            <v>1.0641</v>
          </cell>
        </row>
        <row r="1054">
          <cell r="A1054">
            <v>37788</v>
          </cell>
          <cell r="B1054">
            <v>1.0641</v>
          </cell>
        </row>
        <row r="1055">
          <cell r="A1055">
            <v>37789</v>
          </cell>
          <cell r="B1055">
            <v>1.0641</v>
          </cell>
        </row>
        <row r="1056">
          <cell r="A1056">
            <v>37790</v>
          </cell>
          <cell r="B1056">
            <v>1.0641</v>
          </cell>
        </row>
        <row r="1057">
          <cell r="A1057">
            <v>37791</v>
          </cell>
          <cell r="B1057">
            <v>1.0641</v>
          </cell>
        </row>
        <row r="1058">
          <cell r="A1058">
            <v>37792</v>
          </cell>
          <cell r="B1058">
            <v>1.0641</v>
          </cell>
        </row>
        <row r="1059">
          <cell r="A1059">
            <v>37793</v>
          </cell>
          <cell r="B1059">
            <v>1.0641</v>
          </cell>
        </row>
        <row r="1060">
          <cell r="A1060">
            <v>37794</v>
          </cell>
          <cell r="B1060">
            <v>1.0641</v>
          </cell>
        </row>
        <row r="1061">
          <cell r="A1061">
            <v>37795</v>
          </cell>
          <cell r="B1061">
            <v>1.0641</v>
          </cell>
        </row>
        <row r="1062">
          <cell r="A1062">
            <v>37796</v>
          </cell>
          <cell r="B1062">
            <v>1.0641</v>
          </cell>
        </row>
        <row r="1063">
          <cell r="A1063">
            <v>37797</v>
          </cell>
          <cell r="B1063">
            <v>1.0641</v>
          </cell>
        </row>
        <row r="1064">
          <cell r="A1064">
            <v>37798</v>
          </cell>
          <cell r="B1064">
            <v>1.0641</v>
          </cell>
        </row>
        <row r="1065">
          <cell r="A1065">
            <v>37799</v>
          </cell>
          <cell r="B1065">
            <v>1.0641</v>
          </cell>
        </row>
        <row r="1066">
          <cell r="A1066">
            <v>37800</v>
          </cell>
          <cell r="B1066">
            <v>1.0641</v>
          </cell>
        </row>
        <row r="1067">
          <cell r="A1067">
            <v>37801</v>
          </cell>
          <cell r="B1067">
            <v>1.0641</v>
          </cell>
        </row>
        <row r="1068">
          <cell r="A1068">
            <v>37802</v>
          </cell>
          <cell r="B1068">
            <v>1.0641</v>
          </cell>
        </row>
        <row r="1069">
          <cell r="A1069">
            <v>37803</v>
          </cell>
          <cell r="B1069">
            <v>1.0641</v>
          </cell>
        </row>
        <row r="1070">
          <cell r="A1070">
            <v>37804</v>
          </cell>
          <cell r="B1070">
            <v>1.0641</v>
          </cell>
        </row>
        <row r="1071">
          <cell r="A1071">
            <v>37805</v>
          </cell>
          <cell r="B1071">
            <v>1.0641</v>
          </cell>
        </row>
        <row r="1072">
          <cell r="A1072">
            <v>37806</v>
          </cell>
          <cell r="B1072">
            <v>1.0641</v>
          </cell>
        </row>
        <row r="1073">
          <cell r="A1073">
            <v>37807</v>
          </cell>
          <cell r="B1073">
            <v>1.0641</v>
          </cell>
        </row>
        <row r="1074">
          <cell r="A1074">
            <v>37808</v>
          </cell>
          <cell r="B1074">
            <v>1.0641</v>
          </cell>
        </row>
        <row r="1075">
          <cell r="A1075">
            <v>37809</v>
          </cell>
          <cell r="B1075">
            <v>1.0641</v>
          </cell>
        </row>
        <row r="1076">
          <cell r="A1076">
            <v>37810</v>
          </cell>
          <cell r="B1076">
            <v>1.0641</v>
          </cell>
        </row>
        <row r="1077">
          <cell r="A1077">
            <v>37811</v>
          </cell>
          <cell r="B1077">
            <v>1.0641</v>
          </cell>
        </row>
        <row r="1078">
          <cell r="A1078">
            <v>37812</v>
          </cell>
          <cell r="B1078">
            <v>1.0641</v>
          </cell>
        </row>
        <row r="1079">
          <cell r="A1079">
            <v>37813</v>
          </cell>
          <cell r="B1079">
            <v>1.0641</v>
          </cell>
        </row>
        <row r="1080">
          <cell r="A1080">
            <v>37814</v>
          </cell>
          <cell r="B1080">
            <v>1.0641</v>
          </cell>
        </row>
        <row r="1081">
          <cell r="A1081">
            <v>37815</v>
          </cell>
          <cell r="B1081">
            <v>1.0641</v>
          </cell>
        </row>
        <row r="1082">
          <cell r="A1082">
            <v>37816</v>
          </cell>
          <cell r="B1082">
            <v>1.0641</v>
          </cell>
        </row>
        <row r="1083">
          <cell r="A1083">
            <v>37817</v>
          </cell>
          <cell r="B1083">
            <v>1.0641</v>
          </cell>
        </row>
        <row r="1084">
          <cell r="A1084">
            <v>37818</v>
          </cell>
          <cell r="B1084">
            <v>1.0641</v>
          </cell>
        </row>
        <row r="1085">
          <cell r="A1085">
            <v>37819</v>
          </cell>
          <cell r="B1085">
            <v>1.0641</v>
          </cell>
        </row>
        <row r="1086">
          <cell r="A1086">
            <v>37820</v>
          </cell>
          <cell r="B1086">
            <v>1.0641</v>
          </cell>
        </row>
        <row r="1087">
          <cell r="A1087">
            <v>37821</v>
          </cell>
          <cell r="B1087">
            <v>1.0641</v>
          </cell>
        </row>
        <row r="1088">
          <cell r="A1088">
            <v>37822</v>
          </cell>
          <cell r="B1088">
            <v>1.0641</v>
          </cell>
        </row>
        <row r="1089">
          <cell r="A1089">
            <v>37823</v>
          </cell>
          <cell r="B1089">
            <v>1.0641</v>
          </cell>
        </row>
        <row r="1090">
          <cell r="A1090">
            <v>37824</v>
          </cell>
          <cell r="B1090">
            <v>1.0641</v>
          </cell>
        </row>
        <row r="1091">
          <cell r="A1091">
            <v>37825</v>
          </cell>
          <cell r="B1091">
            <v>1.0641</v>
          </cell>
        </row>
        <row r="1092">
          <cell r="A1092">
            <v>37826</v>
          </cell>
          <cell r="B1092">
            <v>1.0641</v>
          </cell>
        </row>
        <row r="1093">
          <cell r="A1093">
            <v>37827</v>
          </cell>
          <cell r="B1093">
            <v>1.0641</v>
          </cell>
        </row>
        <row r="1094">
          <cell r="A1094">
            <v>37828</v>
          </cell>
          <cell r="B1094">
            <v>1.0641</v>
          </cell>
        </row>
        <row r="1095">
          <cell r="A1095">
            <v>37829</v>
          </cell>
          <cell r="B1095">
            <v>1.0641</v>
          </cell>
        </row>
        <row r="1096">
          <cell r="A1096">
            <v>37830</v>
          </cell>
          <cell r="B1096">
            <v>1.0641</v>
          </cell>
        </row>
        <row r="1097">
          <cell r="A1097">
            <v>37831</v>
          </cell>
          <cell r="B1097">
            <v>1.0641</v>
          </cell>
        </row>
        <row r="1098">
          <cell r="A1098">
            <v>37832</v>
          </cell>
          <cell r="B1098">
            <v>1.0641</v>
          </cell>
        </row>
        <row r="1099">
          <cell r="A1099">
            <v>37833</v>
          </cell>
          <cell r="B1099">
            <v>1.0641</v>
          </cell>
        </row>
        <row r="1100">
          <cell r="A1100">
            <v>37834</v>
          </cell>
          <cell r="B1100">
            <v>1.0641</v>
          </cell>
        </row>
        <row r="1101">
          <cell r="A1101">
            <v>37835</v>
          </cell>
          <cell r="B1101">
            <v>1.0641</v>
          </cell>
        </row>
        <row r="1102">
          <cell r="A1102">
            <v>37836</v>
          </cell>
          <cell r="B1102">
            <v>1.0641</v>
          </cell>
        </row>
        <row r="1103">
          <cell r="A1103">
            <v>37837</v>
          </cell>
          <cell r="B1103">
            <v>1.0641</v>
          </cell>
        </row>
        <row r="1104">
          <cell r="A1104">
            <v>37838</v>
          </cell>
          <cell r="B1104">
            <v>1.0641</v>
          </cell>
        </row>
        <row r="1105">
          <cell r="A1105">
            <v>37839</v>
          </cell>
          <cell r="B1105">
            <v>1.0641</v>
          </cell>
        </row>
        <row r="1106">
          <cell r="A1106">
            <v>37840</v>
          </cell>
          <cell r="B1106">
            <v>1.0641</v>
          </cell>
        </row>
        <row r="1107">
          <cell r="A1107">
            <v>37841</v>
          </cell>
          <cell r="B1107">
            <v>1.0641</v>
          </cell>
        </row>
        <row r="1108">
          <cell r="A1108">
            <v>37842</v>
          </cell>
          <cell r="B1108">
            <v>1.0641</v>
          </cell>
        </row>
        <row r="1109">
          <cell r="A1109">
            <v>37843</v>
          </cell>
          <cell r="B1109">
            <v>1.0641</v>
          </cell>
        </row>
        <row r="1110">
          <cell r="A1110">
            <v>37844</v>
          </cell>
          <cell r="B1110">
            <v>1.0641</v>
          </cell>
        </row>
        <row r="1111">
          <cell r="A1111">
            <v>37845</v>
          </cell>
          <cell r="B1111">
            <v>1.0641</v>
          </cell>
        </row>
        <row r="1112">
          <cell r="A1112">
            <v>37846</v>
          </cell>
          <cell r="B1112">
            <v>1.0641</v>
          </cell>
        </row>
        <row r="1113">
          <cell r="A1113">
            <v>37847</v>
          </cell>
          <cell r="B1113">
            <v>1.0641</v>
          </cell>
        </row>
        <row r="1114">
          <cell r="A1114">
            <v>37848</v>
          </cell>
          <cell r="B1114">
            <v>1.0641</v>
          </cell>
        </row>
        <row r="1115">
          <cell r="A1115">
            <v>37849</v>
          </cell>
          <cell r="B1115">
            <v>1.0641</v>
          </cell>
        </row>
        <row r="1116">
          <cell r="A1116">
            <v>37850</v>
          </cell>
          <cell r="B1116">
            <v>1.0641</v>
          </cell>
        </row>
        <row r="1117">
          <cell r="A1117">
            <v>37851</v>
          </cell>
          <cell r="B1117">
            <v>1.0641</v>
          </cell>
        </row>
        <row r="1118">
          <cell r="A1118">
            <v>37852</v>
          </cell>
          <cell r="B1118">
            <v>1.0641</v>
          </cell>
        </row>
        <row r="1119">
          <cell r="A1119">
            <v>37853</v>
          </cell>
          <cell r="B1119">
            <v>1.0641</v>
          </cell>
        </row>
        <row r="1120">
          <cell r="A1120">
            <v>37854</v>
          </cell>
          <cell r="B1120">
            <v>1.0641</v>
          </cell>
        </row>
        <row r="1121">
          <cell r="A1121">
            <v>37855</v>
          </cell>
          <cell r="B1121">
            <v>1.0641</v>
          </cell>
        </row>
        <row r="1122">
          <cell r="A1122">
            <v>37856</v>
          </cell>
          <cell r="B1122">
            <v>1.0641</v>
          </cell>
        </row>
        <row r="1123">
          <cell r="A1123">
            <v>37857</v>
          </cell>
          <cell r="B1123">
            <v>1.0641</v>
          </cell>
        </row>
        <row r="1124">
          <cell r="A1124">
            <v>37858</v>
          </cell>
          <cell r="B1124">
            <v>1.0641</v>
          </cell>
        </row>
        <row r="1125">
          <cell r="A1125">
            <v>37859</v>
          </cell>
          <cell r="B1125">
            <v>1.0641</v>
          </cell>
        </row>
        <row r="1126">
          <cell r="A1126">
            <v>37860</v>
          </cell>
          <cell r="B1126">
            <v>1.0641</v>
          </cell>
        </row>
        <row r="1127">
          <cell r="A1127">
            <v>37861</v>
          </cell>
          <cell r="B1127">
            <v>1.0641</v>
          </cell>
        </row>
        <row r="1128">
          <cell r="A1128">
            <v>37862</v>
          </cell>
          <cell r="B1128">
            <v>1.0641</v>
          </cell>
        </row>
        <row r="1129">
          <cell r="A1129">
            <v>37863</v>
          </cell>
          <cell r="B1129">
            <v>1.0641</v>
          </cell>
        </row>
        <row r="1130">
          <cell r="A1130">
            <v>37864</v>
          </cell>
          <cell r="B1130">
            <v>1.0641</v>
          </cell>
        </row>
        <row r="1131">
          <cell r="A1131">
            <v>37865</v>
          </cell>
          <cell r="B1131">
            <v>1.0641</v>
          </cell>
        </row>
        <row r="1132">
          <cell r="A1132">
            <v>37866</v>
          </cell>
          <cell r="B1132">
            <v>1.0641</v>
          </cell>
        </row>
        <row r="1133">
          <cell r="A1133">
            <v>37867</v>
          </cell>
          <cell r="B1133">
            <v>1.0641</v>
          </cell>
        </row>
        <row r="1134">
          <cell r="A1134">
            <v>37868</v>
          </cell>
          <cell r="B1134">
            <v>1.0641</v>
          </cell>
        </row>
        <row r="1135">
          <cell r="A1135">
            <v>37869</v>
          </cell>
          <cell r="B1135">
            <v>1.0641</v>
          </cell>
        </row>
        <row r="1136">
          <cell r="A1136">
            <v>37870</v>
          </cell>
          <cell r="B1136">
            <v>1.0641</v>
          </cell>
        </row>
        <row r="1137">
          <cell r="A1137">
            <v>37871</v>
          </cell>
          <cell r="B1137">
            <v>1.0641</v>
          </cell>
        </row>
        <row r="1138">
          <cell r="A1138">
            <v>37872</v>
          </cell>
          <cell r="B1138">
            <v>1.0641</v>
          </cell>
        </row>
        <row r="1139">
          <cell r="A1139">
            <v>37873</v>
          </cell>
          <cell r="B1139">
            <v>1.0641</v>
          </cell>
        </row>
        <row r="1140">
          <cell r="A1140">
            <v>37874</v>
          </cell>
          <cell r="B1140">
            <v>1.0641</v>
          </cell>
        </row>
        <row r="1141">
          <cell r="A1141">
            <v>37875</v>
          </cell>
          <cell r="B1141">
            <v>1.0641</v>
          </cell>
        </row>
        <row r="1142">
          <cell r="A1142">
            <v>37876</v>
          </cell>
          <cell r="B1142">
            <v>1.0641</v>
          </cell>
        </row>
        <row r="1143">
          <cell r="A1143">
            <v>37877</v>
          </cell>
          <cell r="B1143">
            <v>1.0641</v>
          </cell>
        </row>
        <row r="1144">
          <cell r="A1144">
            <v>37878</v>
          </cell>
          <cell r="B1144">
            <v>1.0641</v>
          </cell>
        </row>
        <row r="1145">
          <cell r="A1145">
            <v>37879</v>
          </cell>
          <cell r="B1145">
            <v>1.0641</v>
          </cell>
        </row>
        <row r="1146">
          <cell r="A1146">
            <v>37880</v>
          </cell>
          <cell r="B1146">
            <v>1.0641</v>
          </cell>
        </row>
        <row r="1147">
          <cell r="A1147">
            <v>37881</v>
          </cell>
          <cell r="B1147">
            <v>1.0641</v>
          </cell>
        </row>
        <row r="1148">
          <cell r="A1148">
            <v>37882</v>
          </cell>
          <cell r="B1148">
            <v>1.0641</v>
          </cell>
        </row>
        <row r="1149">
          <cell r="A1149">
            <v>37883</v>
          </cell>
          <cell r="B1149">
            <v>1.0641</v>
          </cell>
        </row>
        <row r="1150">
          <cell r="A1150">
            <v>37884</v>
          </cell>
          <cell r="B1150">
            <v>1.0641</v>
          </cell>
        </row>
        <row r="1151">
          <cell r="A1151">
            <v>37885</v>
          </cell>
          <cell r="B1151">
            <v>1.0641</v>
          </cell>
        </row>
        <row r="1152">
          <cell r="A1152">
            <v>37886</v>
          </cell>
          <cell r="B1152">
            <v>1.0641</v>
          </cell>
        </row>
        <row r="1153">
          <cell r="A1153">
            <v>37887</v>
          </cell>
          <cell r="B1153">
            <v>1.0641</v>
          </cell>
        </row>
        <row r="1154">
          <cell r="A1154">
            <v>37888</v>
          </cell>
          <cell r="B1154">
            <v>1.0641</v>
          </cell>
        </row>
        <row r="1155">
          <cell r="A1155">
            <v>37889</v>
          </cell>
          <cell r="B1155">
            <v>1.0641</v>
          </cell>
        </row>
        <row r="1156">
          <cell r="A1156">
            <v>37890</v>
          </cell>
          <cell r="B1156">
            <v>1.0641</v>
          </cell>
        </row>
        <row r="1157">
          <cell r="A1157">
            <v>37891</v>
          </cell>
          <cell r="B1157">
            <v>1.0641</v>
          </cell>
        </row>
        <row r="1158">
          <cell r="A1158">
            <v>37892</v>
          </cell>
          <cell r="B1158">
            <v>1.0641</v>
          </cell>
        </row>
        <row r="1159">
          <cell r="A1159">
            <v>37893</v>
          </cell>
          <cell r="B1159">
            <v>1.0641</v>
          </cell>
        </row>
        <row r="1160">
          <cell r="A1160">
            <v>37894</v>
          </cell>
          <cell r="B1160">
            <v>1.0641</v>
          </cell>
        </row>
        <row r="1161">
          <cell r="A1161">
            <v>37895</v>
          </cell>
          <cell r="B1161">
            <v>1.0641</v>
          </cell>
        </row>
        <row r="1162">
          <cell r="A1162">
            <v>37896</v>
          </cell>
          <cell r="B1162">
            <v>1.0641</v>
          </cell>
        </row>
        <row r="1163">
          <cell r="A1163">
            <v>37897</v>
          </cell>
          <cell r="B1163">
            <v>1.0641</v>
          </cell>
        </row>
        <row r="1164">
          <cell r="A1164">
            <v>37898</v>
          </cell>
          <cell r="B1164">
            <v>1.0641</v>
          </cell>
        </row>
        <row r="1165">
          <cell r="A1165">
            <v>37899</v>
          </cell>
          <cell r="B1165">
            <v>1.0641</v>
          </cell>
        </row>
        <row r="1166">
          <cell r="A1166">
            <v>37900</v>
          </cell>
          <cell r="B1166">
            <v>1.0641</v>
          </cell>
        </row>
        <row r="1167">
          <cell r="A1167">
            <v>37901</v>
          </cell>
          <cell r="B1167">
            <v>1.0641</v>
          </cell>
        </row>
        <row r="1168">
          <cell r="A1168">
            <v>37902</v>
          </cell>
          <cell r="B1168">
            <v>1.0641</v>
          </cell>
        </row>
        <row r="1169">
          <cell r="A1169">
            <v>37903</v>
          </cell>
          <cell r="B1169">
            <v>1.0641</v>
          </cell>
        </row>
        <row r="1170">
          <cell r="A1170">
            <v>37904</v>
          </cell>
          <cell r="B1170">
            <v>1.0641</v>
          </cell>
        </row>
        <row r="1171">
          <cell r="A1171">
            <v>37905</v>
          </cell>
          <cell r="B1171">
            <v>1.0641</v>
          </cell>
        </row>
        <row r="1172">
          <cell r="A1172">
            <v>37906</v>
          </cell>
          <cell r="B1172">
            <v>1.0641</v>
          </cell>
        </row>
        <row r="1173">
          <cell r="A1173">
            <v>37907</v>
          </cell>
          <cell r="B1173">
            <v>1.0641</v>
          </cell>
        </row>
        <row r="1174">
          <cell r="A1174">
            <v>37908</v>
          </cell>
          <cell r="B1174">
            <v>1.0641</v>
          </cell>
        </row>
        <row r="1175">
          <cell r="A1175">
            <v>37909</v>
          </cell>
          <cell r="B1175">
            <v>1.0641</v>
          </cell>
        </row>
        <row r="1176">
          <cell r="A1176">
            <v>37910</v>
          </cell>
          <cell r="B1176">
            <v>1.0641</v>
          </cell>
        </row>
        <row r="1177">
          <cell r="A1177">
            <v>37911</v>
          </cell>
          <cell r="B1177">
            <v>1.0641</v>
          </cell>
        </row>
        <row r="1178">
          <cell r="A1178">
            <v>37912</v>
          </cell>
          <cell r="B1178">
            <v>1.0641</v>
          </cell>
        </row>
        <row r="1179">
          <cell r="A1179">
            <v>37913</v>
          </cell>
          <cell r="B1179">
            <v>1.0641</v>
          </cell>
        </row>
        <row r="1180">
          <cell r="A1180">
            <v>37914</v>
          </cell>
          <cell r="B1180">
            <v>1.0641</v>
          </cell>
        </row>
        <row r="1181">
          <cell r="A1181">
            <v>37915</v>
          </cell>
          <cell r="B1181">
            <v>1.0641</v>
          </cell>
        </row>
        <row r="1182">
          <cell r="A1182">
            <v>37916</v>
          </cell>
          <cell r="B1182">
            <v>1.0641</v>
          </cell>
        </row>
        <row r="1183">
          <cell r="A1183">
            <v>37917</v>
          </cell>
          <cell r="B1183">
            <v>1.0641</v>
          </cell>
        </row>
        <row r="1184">
          <cell r="A1184">
            <v>37918</v>
          </cell>
          <cell r="B1184">
            <v>1.0641</v>
          </cell>
        </row>
        <row r="1185">
          <cell r="A1185">
            <v>37919</v>
          </cell>
          <cell r="B1185">
            <v>1.0641</v>
          </cell>
        </row>
        <row r="1186">
          <cell r="A1186">
            <v>37920</v>
          </cell>
          <cell r="B1186">
            <v>1.0641</v>
          </cell>
        </row>
        <row r="1187">
          <cell r="A1187">
            <v>37921</v>
          </cell>
          <cell r="B1187">
            <v>1.0641</v>
          </cell>
        </row>
        <row r="1188">
          <cell r="A1188">
            <v>37922</v>
          </cell>
          <cell r="B1188">
            <v>1.0641</v>
          </cell>
        </row>
        <row r="1189">
          <cell r="A1189">
            <v>37923</v>
          </cell>
          <cell r="B1189">
            <v>1.0641</v>
          </cell>
        </row>
        <row r="1190">
          <cell r="A1190">
            <v>37924</v>
          </cell>
          <cell r="B1190">
            <v>1.0641</v>
          </cell>
        </row>
        <row r="1191">
          <cell r="A1191">
            <v>37925</v>
          </cell>
          <cell r="B1191">
            <v>1.0641</v>
          </cell>
        </row>
        <row r="1192">
          <cell r="A1192">
            <v>37926</v>
          </cell>
          <cell r="B1192">
            <v>1.0641</v>
          </cell>
        </row>
        <row r="1193">
          <cell r="A1193">
            <v>37927</v>
          </cell>
          <cell r="B1193">
            <v>1.0641</v>
          </cell>
        </row>
        <row r="1194">
          <cell r="A1194">
            <v>37928</v>
          </cell>
          <cell r="B1194">
            <v>1.0641</v>
          </cell>
        </row>
        <row r="1195">
          <cell r="A1195">
            <v>37929</v>
          </cell>
          <cell r="B1195">
            <v>1.0641</v>
          </cell>
        </row>
        <row r="1196">
          <cell r="A1196">
            <v>37930</v>
          </cell>
          <cell r="B1196">
            <v>1.0641</v>
          </cell>
        </row>
        <row r="1197">
          <cell r="A1197">
            <v>37931</v>
          </cell>
          <cell r="B1197">
            <v>1.0641</v>
          </cell>
        </row>
        <row r="1198">
          <cell r="A1198">
            <v>37932</v>
          </cell>
          <cell r="B1198">
            <v>1.0641</v>
          </cell>
        </row>
        <row r="1199">
          <cell r="A1199">
            <v>37933</v>
          </cell>
          <cell r="B1199">
            <v>1.0641</v>
          </cell>
        </row>
        <row r="1200">
          <cell r="A1200">
            <v>37934</v>
          </cell>
          <cell r="B1200">
            <v>1.0641</v>
          </cell>
        </row>
        <row r="1201">
          <cell r="A1201">
            <v>37935</v>
          </cell>
          <cell r="B1201">
            <v>1.0641</v>
          </cell>
        </row>
        <row r="1202">
          <cell r="A1202">
            <v>37936</v>
          </cell>
          <cell r="B1202">
            <v>1.0641</v>
          </cell>
        </row>
        <row r="1203">
          <cell r="A1203">
            <v>37937</v>
          </cell>
          <cell r="B1203">
            <v>1.0641</v>
          </cell>
        </row>
        <row r="1204">
          <cell r="A1204">
            <v>37938</v>
          </cell>
          <cell r="B1204">
            <v>1.0641</v>
          </cell>
        </row>
        <row r="1205">
          <cell r="A1205">
            <v>37939</v>
          </cell>
          <cell r="B1205">
            <v>1.0641</v>
          </cell>
        </row>
        <row r="1206">
          <cell r="A1206">
            <v>37940</v>
          </cell>
          <cell r="B1206">
            <v>1.0641</v>
          </cell>
        </row>
        <row r="1207">
          <cell r="A1207">
            <v>37941</v>
          </cell>
          <cell r="B1207">
            <v>1.0641</v>
          </cell>
        </row>
        <row r="1208">
          <cell r="A1208">
            <v>37942</v>
          </cell>
          <cell r="B1208">
            <v>1.0641</v>
          </cell>
        </row>
        <row r="1209">
          <cell r="A1209">
            <v>37943</v>
          </cell>
          <cell r="B1209">
            <v>1.0641</v>
          </cell>
        </row>
        <row r="1210">
          <cell r="A1210">
            <v>37944</v>
          </cell>
          <cell r="B1210">
            <v>1.0641</v>
          </cell>
        </row>
        <row r="1211">
          <cell r="A1211">
            <v>37945</v>
          </cell>
          <cell r="B1211">
            <v>1.0641</v>
          </cell>
        </row>
        <row r="1212">
          <cell r="A1212">
            <v>37946</v>
          </cell>
          <cell r="B1212">
            <v>1.0641</v>
          </cell>
        </row>
        <row r="1213">
          <cell r="A1213">
            <v>37947</v>
          </cell>
          <cell r="B1213">
            <v>1.0641</v>
          </cell>
        </row>
        <row r="1214">
          <cell r="A1214">
            <v>37948</v>
          </cell>
          <cell r="B1214">
            <v>1.0641</v>
          </cell>
        </row>
        <row r="1215">
          <cell r="A1215">
            <v>37949</v>
          </cell>
          <cell r="B1215">
            <v>1.0641</v>
          </cell>
        </row>
        <row r="1216">
          <cell r="A1216">
            <v>37950</v>
          </cell>
          <cell r="B1216">
            <v>1.0641</v>
          </cell>
        </row>
        <row r="1217">
          <cell r="A1217">
            <v>37951</v>
          </cell>
          <cell r="B1217">
            <v>1.0641</v>
          </cell>
        </row>
        <row r="1218">
          <cell r="A1218">
            <v>37952</v>
          </cell>
          <cell r="B1218">
            <v>1.0641</v>
          </cell>
        </row>
        <row r="1219">
          <cell r="A1219">
            <v>37953</v>
          </cell>
          <cell r="B1219">
            <v>1.0641</v>
          </cell>
        </row>
        <row r="1220">
          <cell r="A1220">
            <v>37954</v>
          </cell>
          <cell r="B1220">
            <v>1.0641</v>
          </cell>
        </row>
        <row r="1221">
          <cell r="A1221">
            <v>37955</v>
          </cell>
          <cell r="B1221">
            <v>1.0641</v>
          </cell>
        </row>
        <row r="1222">
          <cell r="A1222">
            <v>37956</v>
          </cell>
          <cell r="B1222">
            <v>1.0641</v>
          </cell>
        </row>
        <row r="1223">
          <cell r="A1223">
            <v>37957</v>
          </cell>
          <cell r="B1223">
            <v>1.0641</v>
          </cell>
        </row>
        <row r="1224">
          <cell r="A1224">
            <v>37958</v>
          </cell>
          <cell r="B1224">
            <v>1.0641</v>
          </cell>
        </row>
        <row r="1225">
          <cell r="A1225">
            <v>37959</v>
          </cell>
          <cell r="B1225">
            <v>1.0641</v>
          </cell>
        </row>
        <row r="1226">
          <cell r="A1226">
            <v>37960</v>
          </cell>
          <cell r="B1226">
            <v>1.0641</v>
          </cell>
        </row>
        <row r="1227">
          <cell r="A1227">
            <v>37961</v>
          </cell>
          <cell r="B1227">
            <v>1.0641</v>
          </cell>
        </row>
        <row r="1228">
          <cell r="A1228">
            <v>37962</v>
          </cell>
          <cell r="B1228">
            <v>1.0641</v>
          </cell>
        </row>
        <row r="1229">
          <cell r="A1229">
            <v>37963</v>
          </cell>
          <cell r="B1229">
            <v>1.0641</v>
          </cell>
        </row>
        <row r="1230">
          <cell r="A1230">
            <v>37964</v>
          </cell>
          <cell r="B1230">
            <v>1.0641</v>
          </cell>
        </row>
        <row r="1231">
          <cell r="A1231">
            <v>37965</v>
          </cell>
          <cell r="B1231">
            <v>1.0641</v>
          </cell>
        </row>
        <row r="1232">
          <cell r="A1232">
            <v>37966</v>
          </cell>
          <cell r="B1232">
            <v>1.0641</v>
          </cell>
        </row>
        <row r="1233">
          <cell r="A1233">
            <v>37967</v>
          </cell>
          <cell r="B1233">
            <v>1.0641</v>
          </cell>
        </row>
        <row r="1234">
          <cell r="A1234">
            <v>37968</v>
          </cell>
          <cell r="B1234">
            <v>1.0641</v>
          </cell>
        </row>
        <row r="1235">
          <cell r="A1235">
            <v>37969</v>
          </cell>
          <cell r="B1235">
            <v>1.0641</v>
          </cell>
        </row>
        <row r="1236">
          <cell r="A1236">
            <v>37970</v>
          </cell>
          <cell r="B1236">
            <v>1.0641</v>
          </cell>
        </row>
        <row r="1237">
          <cell r="A1237">
            <v>37971</v>
          </cell>
          <cell r="B1237">
            <v>1.0641</v>
          </cell>
        </row>
        <row r="1238">
          <cell r="A1238">
            <v>37972</v>
          </cell>
          <cell r="B1238">
            <v>1.0641</v>
          </cell>
        </row>
        <row r="1239">
          <cell r="A1239">
            <v>37973</v>
          </cell>
          <cell r="B1239">
            <v>1.0641</v>
          </cell>
        </row>
        <row r="1240">
          <cell r="A1240">
            <v>37974</v>
          </cell>
          <cell r="B1240">
            <v>1.0641</v>
          </cell>
        </row>
        <row r="1241">
          <cell r="A1241">
            <v>37975</v>
          </cell>
          <cell r="B1241">
            <v>1.0641</v>
          </cell>
        </row>
        <row r="1242">
          <cell r="A1242">
            <v>37976</v>
          </cell>
          <cell r="B1242">
            <v>1.0641</v>
          </cell>
        </row>
        <row r="1243">
          <cell r="A1243">
            <v>37977</v>
          </cell>
          <cell r="B1243">
            <v>1.0641</v>
          </cell>
        </row>
        <row r="1244">
          <cell r="A1244">
            <v>37978</v>
          </cell>
          <cell r="B1244">
            <v>1.0641</v>
          </cell>
        </row>
        <row r="1245">
          <cell r="A1245">
            <v>37979</v>
          </cell>
          <cell r="B1245">
            <v>1.0641</v>
          </cell>
        </row>
        <row r="1246">
          <cell r="A1246">
            <v>37980</v>
          </cell>
          <cell r="B1246">
            <v>1.0641</v>
          </cell>
        </row>
        <row r="1247">
          <cell r="A1247">
            <v>37981</v>
          </cell>
          <cell r="B1247">
            <v>1.0641</v>
          </cell>
        </row>
        <row r="1248">
          <cell r="A1248">
            <v>37982</v>
          </cell>
          <cell r="B1248">
            <v>1.0641</v>
          </cell>
        </row>
        <row r="1249">
          <cell r="A1249">
            <v>37983</v>
          </cell>
          <cell r="B1249">
            <v>1.0641</v>
          </cell>
        </row>
        <row r="1250">
          <cell r="A1250">
            <v>37984</v>
          </cell>
          <cell r="B1250">
            <v>1.0641</v>
          </cell>
        </row>
        <row r="1251">
          <cell r="A1251">
            <v>37985</v>
          </cell>
          <cell r="B1251">
            <v>1.0641</v>
          </cell>
        </row>
        <row r="1252">
          <cell r="A1252">
            <v>37986</v>
          </cell>
          <cell r="B1252">
            <v>1.0641</v>
          </cell>
        </row>
        <row r="1253">
          <cell r="A1253">
            <v>37987</v>
          </cell>
          <cell r="B1253">
            <v>1.0641</v>
          </cell>
        </row>
        <row r="1254">
          <cell r="A1254">
            <v>37988</v>
          </cell>
          <cell r="B1254">
            <v>1.0641</v>
          </cell>
        </row>
        <row r="1255">
          <cell r="A1255">
            <v>37989</v>
          </cell>
          <cell r="B1255">
            <v>1.0641</v>
          </cell>
        </row>
        <row r="1256">
          <cell r="A1256">
            <v>37990</v>
          </cell>
          <cell r="B1256">
            <v>1.0641</v>
          </cell>
        </row>
        <row r="1257">
          <cell r="A1257">
            <v>37991</v>
          </cell>
          <cell r="B1257">
            <v>1.0641</v>
          </cell>
        </row>
        <row r="1258">
          <cell r="A1258">
            <v>37992</v>
          </cell>
          <cell r="B1258">
            <v>1.0641</v>
          </cell>
        </row>
        <row r="1259">
          <cell r="A1259">
            <v>37993</v>
          </cell>
          <cell r="B1259">
            <v>1.0641</v>
          </cell>
        </row>
        <row r="1260">
          <cell r="A1260">
            <v>37994</v>
          </cell>
          <cell r="B1260">
            <v>1.0641</v>
          </cell>
        </row>
        <row r="1261">
          <cell r="A1261">
            <v>37995</v>
          </cell>
          <cell r="B1261">
            <v>1.0641</v>
          </cell>
        </row>
        <row r="1262">
          <cell r="A1262">
            <v>37996</v>
          </cell>
          <cell r="B1262">
            <v>1.0641</v>
          </cell>
        </row>
        <row r="1263">
          <cell r="A1263">
            <v>37997</v>
          </cell>
          <cell r="B1263">
            <v>1.0641</v>
          </cell>
        </row>
        <row r="1264">
          <cell r="A1264">
            <v>37998</v>
          </cell>
          <cell r="B1264">
            <v>1.0641</v>
          </cell>
        </row>
        <row r="1265">
          <cell r="A1265">
            <v>37999</v>
          </cell>
          <cell r="B1265">
            <v>1.0641</v>
          </cell>
        </row>
        <row r="1266">
          <cell r="A1266">
            <v>38000</v>
          </cell>
          <cell r="B1266">
            <v>1.0641</v>
          </cell>
        </row>
        <row r="1267">
          <cell r="A1267">
            <v>38001</v>
          </cell>
          <cell r="B1267">
            <v>1.0641</v>
          </cell>
        </row>
        <row r="1268">
          <cell r="A1268">
            <v>38002</v>
          </cell>
          <cell r="B1268">
            <v>1.0641</v>
          </cell>
        </row>
        <row r="1269">
          <cell r="A1269">
            <v>38003</v>
          </cell>
          <cell r="B1269">
            <v>1.0641</v>
          </cell>
        </row>
        <row r="1270">
          <cell r="A1270">
            <v>38004</v>
          </cell>
          <cell r="B1270">
            <v>1.0641</v>
          </cell>
        </row>
        <row r="1271">
          <cell r="A1271">
            <v>38005</v>
          </cell>
          <cell r="B1271">
            <v>1.0641</v>
          </cell>
        </row>
        <row r="1272">
          <cell r="A1272">
            <v>38006</v>
          </cell>
          <cell r="B1272">
            <v>1.0641</v>
          </cell>
        </row>
        <row r="1273">
          <cell r="A1273">
            <v>38007</v>
          </cell>
          <cell r="B1273">
            <v>1.0641</v>
          </cell>
        </row>
        <row r="1274">
          <cell r="A1274">
            <v>38008</v>
          </cell>
          <cell r="B1274">
            <v>1.0641</v>
          </cell>
        </row>
        <row r="1275">
          <cell r="A1275">
            <v>38009</v>
          </cell>
          <cell r="B1275">
            <v>1.0641</v>
          </cell>
        </row>
        <row r="1276">
          <cell r="A1276">
            <v>38010</v>
          </cell>
          <cell r="B1276">
            <v>1.0641</v>
          </cell>
        </row>
        <row r="1277">
          <cell r="A1277">
            <v>38011</v>
          </cell>
          <cell r="B1277">
            <v>1.0641</v>
          </cell>
        </row>
        <row r="1278">
          <cell r="A1278">
            <v>38012</v>
          </cell>
          <cell r="B1278">
            <v>1.0641</v>
          </cell>
        </row>
        <row r="1279">
          <cell r="A1279">
            <v>38013</v>
          </cell>
          <cell r="B1279">
            <v>1.0641</v>
          </cell>
        </row>
        <row r="1280">
          <cell r="A1280">
            <v>38014</v>
          </cell>
          <cell r="B1280">
            <v>1.0641</v>
          </cell>
        </row>
        <row r="1281">
          <cell r="A1281">
            <v>38015</v>
          </cell>
          <cell r="B1281">
            <v>1.0641</v>
          </cell>
        </row>
        <row r="1282">
          <cell r="A1282">
            <v>38016</v>
          </cell>
          <cell r="B1282">
            <v>1.0641</v>
          </cell>
        </row>
        <row r="1283">
          <cell r="A1283">
            <v>38017</v>
          </cell>
          <cell r="B1283">
            <v>1.0641</v>
          </cell>
        </row>
        <row r="1284">
          <cell r="A1284">
            <v>38018</v>
          </cell>
          <cell r="B1284">
            <v>1.0641</v>
          </cell>
        </row>
        <row r="1285">
          <cell r="A1285">
            <v>38019</v>
          </cell>
          <cell r="B1285">
            <v>1.0641</v>
          </cell>
        </row>
        <row r="1286">
          <cell r="A1286">
            <v>38020</v>
          </cell>
          <cell r="B1286">
            <v>1.0641</v>
          </cell>
        </row>
        <row r="1287">
          <cell r="A1287">
            <v>38021</v>
          </cell>
          <cell r="B1287">
            <v>1.0641</v>
          </cell>
        </row>
        <row r="1288">
          <cell r="A1288">
            <v>38022</v>
          </cell>
          <cell r="B1288">
            <v>1.0641</v>
          </cell>
        </row>
        <row r="1289">
          <cell r="A1289">
            <v>38023</v>
          </cell>
          <cell r="B1289">
            <v>1.0641</v>
          </cell>
        </row>
        <row r="1290">
          <cell r="A1290">
            <v>38024</v>
          </cell>
          <cell r="B1290">
            <v>1.0641</v>
          </cell>
        </row>
        <row r="1291">
          <cell r="A1291">
            <v>38025</v>
          </cell>
          <cell r="B1291">
            <v>1.0641</v>
          </cell>
        </row>
        <row r="1292">
          <cell r="A1292">
            <v>38026</v>
          </cell>
          <cell r="B1292">
            <v>1.0641</v>
          </cell>
        </row>
        <row r="1293">
          <cell r="A1293">
            <v>38027</v>
          </cell>
          <cell r="B1293">
            <v>1.0641</v>
          </cell>
        </row>
        <row r="1294">
          <cell r="A1294">
            <v>38028</v>
          </cell>
          <cell r="B1294">
            <v>1.0641</v>
          </cell>
        </row>
        <row r="1295">
          <cell r="A1295">
            <v>38029</v>
          </cell>
          <cell r="B1295">
            <v>1.0641</v>
          </cell>
        </row>
        <row r="1296">
          <cell r="A1296">
            <v>38030</v>
          </cell>
          <cell r="B1296">
            <v>1.0641</v>
          </cell>
        </row>
        <row r="1297">
          <cell r="A1297">
            <v>38031</v>
          </cell>
          <cell r="B1297">
            <v>1.0641</v>
          </cell>
        </row>
        <row r="1298">
          <cell r="A1298">
            <v>38032</v>
          </cell>
          <cell r="B1298">
            <v>1.0641</v>
          </cell>
        </row>
        <row r="1299">
          <cell r="A1299">
            <v>38033</v>
          </cell>
          <cell r="B1299">
            <v>1.0641</v>
          </cell>
        </row>
        <row r="1300">
          <cell r="A1300">
            <v>38034</v>
          </cell>
          <cell r="B1300">
            <v>1.0641</v>
          </cell>
        </row>
        <row r="1301">
          <cell r="A1301">
            <v>38035</v>
          </cell>
          <cell r="B1301">
            <v>1.0641</v>
          </cell>
        </row>
        <row r="1302">
          <cell r="A1302">
            <v>38036</v>
          </cell>
          <cell r="B1302">
            <v>1.0641</v>
          </cell>
        </row>
        <row r="1303">
          <cell r="A1303">
            <v>38037</v>
          </cell>
          <cell r="B1303">
            <v>1.0641</v>
          </cell>
        </row>
        <row r="1304">
          <cell r="A1304">
            <v>38038</v>
          </cell>
          <cell r="B1304">
            <v>1.0641</v>
          </cell>
        </row>
        <row r="1305">
          <cell r="A1305">
            <v>38039</v>
          </cell>
          <cell r="B1305">
            <v>1.0641</v>
          </cell>
        </row>
        <row r="1306">
          <cell r="A1306">
            <v>38040</v>
          </cell>
          <cell r="B1306">
            <v>1.0641</v>
          </cell>
        </row>
        <row r="1307">
          <cell r="A1307">
            <v>38041</v>
          </cell>
          <cell r="B1307">
            <v>1.0641</v>
          </cell>
        </row>
        <row r="1308">
          <cell r="A1308">
            <v>38042</v>
          </cell>
          <cell r="B1308">
            <v>1.0641</v>
          </cell>
        </row>
        <row r="1309">
          <cell r="A1309">
            <v>38043</v>
          </cell>
          <cell r="B1309">
            <v>1.0641</v>
          </cell>
        </row>
        <row r="1310">
          <cell r="A1310">
            <v>38044</v>
          </cell>
          <cell r="B1310">
            <v>1.0641</v>
          </cell>
        </row>
        <row r="1311">
          <cell r="A1311">
            <v>38045</v>
          </cell>
          <cell r="B1311">
            <v>1.0641</v>
          </cell>
        </row>
        <row r="1312">
          <cell r="A1312">
            <v>38046</v>
          </cell>
          <cell r="B1312">
            <v>1.0641</v>
          </cell>
        </row>
        <row r="1313">
          <cell r="A1313">
            <v>38047</v>
          </cell>
          <cell r="B1313">
            <v>1.0641</v>
          </cell>
        </row>
        <row r="1314">
          <cell r="A1314">
            <v>38048</v>
          </cell>
          <cell r="B1314">
            <v>1.0641</v>
          </cell>
        </row>
        <row r="1315">
          <cell r="A1315">
            <v>38049</v>
          </cell>
          <cell r="B1315">
            <v>1.0641</v>
          </cell>
        </row>
        <row r="1316">
          <cell r="A1316">
            <v>38050</v>
          </cell>
          <cell r="B1316">
            <v>1.0641</v>
          </cell>
        </row>
        <row r="1317">
          <cell r="A1317">
            <v>38051</v>
          </cell>
          <cell r="B1317">
            <v>1.0641</v>
          </cell>
        </row>
        <row r="1318">
          <cell r="A1318">
            <v>38052</v>
          </cell>
          <cell r="B1318">
            <v>1.0641</v>
          </cell>
        </row>
        <row r="1319">
          <cell r="A1319">
            <v>38053</v>
          </cell>
          <cell r="B1319">
            <v>1.0641</v>
          </cell>
        </row>
        <row r="1320">
          <cell r="A1320">
            <v>38054</v>
          </cell>
          <cell r="B1320">
            <v>1.0641</v>
          </cell>
        </row>
        <row r="1321">
          <cell r="A1321">
            <v>38055</v>
          </cell>
          <cell r="B1321">
            <v>1.0641</v>
          </cell>
        </row>
        <row r="1322">
          <cell r="A1322">
            <v>38056</v>
          </cell>
          <cell r="B1322">
            <v>1.0641</v>
          </cell>
        </row>
        <row r="1323">
          <cell r="A1323">
            <v>38057</v>
          </cell>
          <cell r="B1323">
            <v>1.0641</v>
          </cell>
        </row>
        <row r="1324">
          <cell r="A1324">
            <v>38058</v>
          </cell>
          <cell r="B1324">
            <v>1.0641</v>
          </cell>
        </row>
        <row r="1325">
          <cell r="A1325">
            <v>38059</v>
          </cell>
          <cell r="B1325">
            <v>1.0641</v>
          </cell>
        </row>
        <row r="1326">
          <cell r="A1326">
            <v>38060</v>
          </cell>
          <cell r="B1326">
            <v>1.0641</v>
          </cell>
        </row>
        <row r="1327">
          <cell r="A1327">
            <v>38061</v>
          </cell>
          <cell r="B1327">
            <v>1.0641</v>
          </cell>
        </row>
        <row r="1328">
          <cell r="A1328">
            <v>38062</v>
          </cell>
          <cell r="B1328">
            <v>1.0641</v>
          </cell>
        </row>
        <row r="1329">
          <cell r="A1329">
            <v>38063</v>
          </cell>
          <cell r="B1329">
            <v>1.0641</v>
          </cell>
        </row>
        <row r="1330">
          <cell r="A1330">
            <v>38064</v>
          </cell>
          <cell r="B1330">
            <v>1.0641</v>
          </cell>
        </row>
        <row r="1331">
          <cell r="A1331">
            <v>38065</v>
          </cell>
          <cell r="B1331">
            <v>1.0641</v>
          </cell>
        </row>
        <row r="1332">
          <cell r="A1332">
            <v>38066</v>
          </cell>
          <cell r="B1332">
            <v>1.0641</v>
          </cell>
        </row>
        <row r="1333">
          <cell r="A1333">
            <v>38067</v>
          </cell>
          <cell r="B1333">
            <v>1.0641</v>
          </cell>
        </row>
        <row r="1334">
          <cell r="A1334">
            <v>38068</v>
          </cell>
          <cell r="B1334">
            <v>1.0641</v>
          </cell>
        </row>
        <row r="1335">
          <cell r="A1335">
            <v>38069</v>
          </cell>
          <cell r="B1335">
            <v>1.0641</v>
          </cell>
        </row>
        <row r="1336">
          <cell r="A1336">
            <v>38070</v>
          </cell>
          <cell r="B1336">
            <v>1.0641</v>
          </cell>
        </row>
        <row r="1337">
          <cell r="A1337">
            <v>38071</v>
          </cell>
          <cell r="B1337">
            <v>1.0641</v>
          </cell>
        </row>
        <row r="1338">
          <cell r="A1338">
            <v>38072</v>
          </cell>
          <cell r="B1338">
            <v>1.0641</v>
          </cell>
        </row>
        <row r="1339">
          <cell r="A1339">
            <v>38073</v>
          </cell>
          <cell r="B1339">
            <v>1.0641</v>
          </cell>
        </row>
        <row r="1340">
          <cell r="A1340">
            <v>38074</v>
          </cell>
          <cell r="B1340">
            <v>1.0641</v>
          </cell>
        </row>
        <row r="1341">
          <cell r="A1341">
            <v>38075</v>
          </cell>
          <cell r="B1341">
            <v>1.0641</v>
          </cell>
        </row>
        <row r="1342">
          <cell r="A1342">
            <v>38076</v>
          </cell>
          <cell r="B1342">
            <v>1.0641</v>
          </cell>
        </row>
        <row r="1343">
          <cell r="A1343">
            <v>38077</v>
          </cell>
          <cell r="B1343">
            <v>1.0641</v>
          </cell>
        </row>
        <row r="1344">
          <cell r="A1344">
            <v>38078</v>
          </cell>
          <cell r="B1344">
            <v>1.0641</v>
          </cell>
        </row>
        <row r="1345">
          <cell r="A1345">
            <v>38079</v>
          </cell>
          <cell r="B1345">
            <v>1.0641</v>
          </cell>
        </row>
        <row r="1346">
          <cell r="A1346">
            <v>38080</v>
          </cell>
          <cell r="B1346">
            <v>1.0641</v>
          </cell>
        </row>
        <row r="1347">
          <cell r="A1347">
            <v>38081</v>
          </cell>
          <cell r="B1347">
            <v>1.0641</v>
          </cell>
        </row>
        <row r="1348">
          <cell r="A1348">
            <v>38082</v>
          </cell>
          <cell r="B1348">
            <v>1.0641</v>
          </cell>
        </row>
        <row r="1349">
          <cell r="A1349">
            <v>38083</v>
          </cell>
          <cell r="B1349">
            <v>1.0641</v>
          </cell>
        </row>
        <row r="1350">
          <cell r="A1350">
            <v>38084</v>
          </cell>
          <cell r="B1350">
            <v>1.0641</v>
          </cell>
        </row>
        <row r="1351">
          <cell r="A1351">
            <v>38085</v>
          </cell>
          <cell r="B1351">
            <v>1.0641</v>
          </cell>
        </row>
        <row r="1352">
          <cell r="A1352">
            <v>38086</v>
          </cell>
          <cell r="B1352">
            <v>1.0641</v>
          </cell>
        </row>
        <row r="1353">
          <cell r="A1353">
            <v>38087</v>
          </cell>
          <cell r="B1353">
            <v>1.0641</v>
          </cell>
        </row>
        <row r="1354">
          <cell r="A1354">
            <v>38088</v>
          </cell>
          <cell r="B1354">
            <v>1.0641</v>
          </cell>
        </row>
        <row r="1355">
          <cell r="A1355">
            <v>38089</v>
          </cell>
          <cell r="B1355">
            <v>1.0641</v>
          </cell>
        </row>
        <row r="1356">
          <cell r="A1356">
            <v>38090</v>
          </cell>
          <cell r="B1356">
            <v>1.0641</v>
          </cell>
        </row>
        <row r="1357">
          <cell r="A1357">
            <v>38091</v>
          </cell>
          <cell r="B1357">
            <v>1.0641</v>
          </cell>
        </row>
        <row r="1358">
          <cell r="A1358">
            <v>38092</v>
          </cell>
          <cell r="B1358">
            <v>1.0641</v>
          </cell>
        </row>
        <row r="1359">
          <cell r="A1359">
            <v>38093</v>
          </cell>
          <cell r="B1359">
            <v>1.0641</v>
          </cell>
        </row>
        <row r="1360">
          <cell r="A1360">
            <v>38094</v>
          </cell>
          <cell r="B1360">
            <v>1.0641</v>
          </cell>
        </row>
        <row r="1361">
          <cell r="A1361">
            <v>38095</v>
          </cell>
          <cell r="B1361">
            <v>1.0641</v>
          </cell>
        </row>
        <row r="1362">
          <cell r="A1362">
            <v>38096</v>
          </cell>
          <cell r="B1362">
            <v>1.0641</v>
          </cell>
        </row>
        <row r="1363">
          <cell r="A1363">
            <v>38097</v>
          </cell>
          <cell r="B1363">
            <v>1.0641</v>
          </cell>
        </row>
        <row r="1364">
          <cell r="A1364">
            <v>38098</v>
          </cell>
          <cell r="B1364">
            <v>1.0641</v>
          </cell>
        </row>
        <row r="1365">
          <cell r="A1365">
            <v>38099</v>
          </cell>
          <cell r="B1365">
            <v>1.0641</v>
          </cell>
        </row>
        <row r="1366">
          <cell r="A1366">
            <v>38100</v>
          </cell>
          <cell r="B1366">
            <v>1.0641</v>
          </cell>
        </row>
        <row r="1367">
          <cell r="A1367">
            <v>38101</v>
          </cell>
          <cell r="B1367">
            <v>1.0641</v>
          </cell>
        </row>
        <row r="1368">
          <cell r="A1368">
            <v>38102</v>
          </cell>
          <cell r="B1368">
            <v>1.0641</v>
          </cell>
        </row>
        <row r="1369">
          <cell r="A1369">
            <v>38103</v>
          </cell>
          <cell r="B1369">
            <v>1.0641</v>
          </cell>
        </row>
        <row r="1370">
          <cell r="A1370">
            <v>38104</v>
          </cell>
          <cell r="B1370">
            <v>1.0641</v>
          </cell>
        </row>
        <row r="1371">
          <cell r="A1371">
            <v>38105</v>
          </cell>
          <cell r="B1371">
            <v>1.0641</v>
          </cell>
        </row>
        <row r="1372">
          <cell r="A1372">
            <v>38106</v>
          </cell>
          <cell r="B1372">
            <v>1.0641</v>
          </cell>
        </row>
        <row r="1373">
          <cell r="A1373">
            <v>38107</v>
          </cell>
          <cell r="B1373">
            <v>1.0641</v>
          </cell>
        </row>
        <row r="1374">
          <cell r="A1374">
            <v>38108</v>
          </cell>
          <cell r="B1374">
            <v>1.0641</v>
          </cell>
        </row>
        <row r="1375">
          <cell r="A1375">
            <v>38109</v>
          </cell>
          <cell r="B1375">
            <v>1.0641</v>
          </cell>
        </row>
        <row r="1376">
          <cell r="A1376">
            <v>38110</v>
          </cell>
          <cell r="B1376">
            <v>1.0641</v>
          </cell>
        </row>
        <row r="1377">
          <cell r="A1377">
            <v>38111</v>
          </cell>
          <cell r="B1377">
            <v>1.0641</v>
          </cell>
        </row>
        <row r="1378">
          <cell r="A1378">
            <v>38112</v>
          </cell>
          <cell r="B1378">
            <v>1.0641</v>
          </cell>
        </row>
        <row r="1379">
          <cell r="A1379">
            <v>38113</v>
          </cell>
          <cell r="B1379">
            <v>1.0641</v>
          </cell>
        </row>
        <row r="1380">
          <cell r="A1380">
            <v>38114</v>
          </cell>
          <cell r="B1380">
            <v>1.0641</v>
          </cell>
        </row>
        <row r="1381">
          <cell r="A1381">
            <v>38115</v>
          </cell>
          <cell r="B1381">
            <v>1.0641</v>
          </cell>
        </row>
        <row r="1382">
          <cell r="A1382">
            <v>38116</v>
          </cell>
          <cell r="B1382">
            <v>1.0641</v>
          </cell>
        </row>
        <row r="1383">
          <cell r="A1383">
            <v>38117</v>
          </cell>
          <cell r="B1383">
            <v>1.0641</v>
          </cell>
        </row>
        <row r="1384">
          <cell r="A1384">
            <v>38118</v>
          </cell>
          <cell r="B1384">
            <v>1.0641</v>
          </cell>
        </row>
        <row r="1385">
          <cell r="A1385">
            <v>38119</v>
          </cell>
          <cell r="B1385">
            <v>1.0641</v>
          </cell>
        </row>
        <row r="1386">
          <cell r="A1386">
            <v>38120</v>
          </cell>
          <cell r="B1386">
            <v>1.0641</v>
          </cell>
        </row>
        <row r="1387">
          <cell r="A1387">
            <v>38121</v>
          </cell>
          <cell r="B1387">
            <v>1.0641</v>
          </cell>
        </row>
        <row r="1388">
          <cell r="A1388">
            <v>38122</v>
          </cell>
          <cell r="B1388">
            <v>1.0641</v>
          </cell>
        </row>
        <row r="1389">
          <cell r="A1389">
            <v>38123</v>
          </cell>
          <cell r="B1389">
            <v>1.0641</v>
          </cell>
        </row>
        <row r="1390">
          <cell r="A1390">
            <v>38124</v>
          </cell>
          <cell r="B1390">
            <v>1.0641</v>
          </cell>
        </row>
        <row r="1391">
          <cell r="A1391">
            <v>38125</v>
          </cell>
          <cell r="B1391">
            <v>1.0641</v>
          </cell>
        </row>
        <row r="1392">
          <cell r="A1392">
            <v>38126</v>
          </cell>
          <cell r="B1392">
            <v>1.0641</v>
          </cell>
        </row>
        <row r="1393">
          <cell r="A1393">
            <v>38127</v>
          </cell>
          <cell r="B1393">
            <v>1.0641</v>
          </cell>
        </row>
        <row r="1394">
          <cell r="A1394">
            <v>38128</v>
          </cell>
          <cell r="B1394">
            <v>1.0641</v>
          </cell>
        </row>
        <row r="1395">
          <cell r="A1395">
            <v>38129</v>
          </cell>
          <cell r="B1395">
            <v>1.0641</v>
          </cell>
        </row>
        <row r="1396">
          <cell r="A1396">
            <v>38130</v>
          </cell>
          <cell r="B1396">
            <v>1.0641</v>
          </cell>
        </row>
        <row r="1397">
          <cell r="A1397">
            <v>38131</v>
          </cell>
          <cell r="B1397">
            <v>1.0641</v>
          </cell>
        </row>
        <row r="1398">
          <cell r="A1398">
            <v>38132</v>
          </cell>
          <cell r="B1398">
            <v>1.0641</v>
          </cell>
        </row>
        <row r="1399">
          <cell r="A1399">
            <v>38133</v>
          </cell>
          <cell r="B1399">
            <v>1.0641</v>
          </cell>
        </row>
        <row r="1400">
          <cell r="A1400">
            <v>38134</v>
          </cell>
          <cell r="B1400">
            <v>1.0641</v>
          </cell>
        </row>
        <row r="1401">
          <cell r="A1401">
            <v>38135</v>
          </cell>
          <cell r="B1401">
            <v>1.0641</v>
          </cell>
        </row>
        <row r="1402">
          <cell r="A1402">
            <v>38136</v>
          </cell>
          <cell r="B1402">
            <v>1.0641</v>
          </cell>
        </row>
        <row r="1403">
          <cell r="A1403">
            <v>38137</v>
          </cell>
          <cell r="B1403">
            <v>1.0641</v>
          </cell>
        </row>
        <row r="1404">
          <cell r="A1404">
            <v>38138</v>
          </cell>
          <cell r="B1404">
            <v>1.0641</v>
          </cell>
        </row>
        <row r="1405">
          <cell r="A1405">
            <v>38139</v>
          </cell>
          <cell r="B1405">
            <v>1.0641</v>
          </cell>
        </row>
        <row r="1406">
          <cell r="A1406">
            <v>38140</v>
          </cell>
          <cell r="B1406">
            <v>1.0641</v>
          </cell>
        </row>
        <row r="1407">
          <cell r="A1407">
            <v>38141</v>
          </cell>
          <cell r="B1407">
            <v>1.0641</v>
          </cell>
        </row>
        <row r="1408">
          <cell r="A1408">
            <v>38142</v>
          </cell>
          <cell r="B1408">
            <v>1.0641</v>
          </cell>
        </row>
        <row r="1409">
          <cell r="A1409">
            <v>38143</v>
          </cell>
          <cell r="B1409">
            <v>1.0641</v>
          </cell>
        </row>
        <row r="1410">
          <cell r="A1410">
            <v>38144</v>
          </cell>
          <cell r="B1410">
            <v>1.0641</v>
          </cell>
        </row>
        <row r="1411">
          <cell r="A1411">
            <v>38145</v>
          </cell>
          <cell r="B1411">
            <v>1.0641</v>
          </cell>
        </row>
        <row r="1412">
          <cell r="A1412">
            <v>38146</v>
          </cell>
          <cell r="B1412">
            <v>1.0641</v>
          </cell>
        </row>
        <row r="1413">
          <cell r="A1413">
            <v>38147</v>
          </cell>
          <cell r="B1413">
            <v>1.0641</v>
          </cell>
        </row>
        <row r="1414">
          <cell r="A1414">
            <v>38148</v>
          </cell>
          <cell r="B1414">
            <v>1.0641</v>
          </cell>
        </row>
        <row r="1415">
          <cell r="A1415">
            <v>38149</v>
          </cell>
          <cell r="B1415">
            <v>1.0641</v>
          </cell>
        </row>
        <row r="1416">
          <cell r="A1416">
            <v>38150</v>
          </cell>
          <cell r="B1416">
            <v>1.0641</v>
          </cell>
        </row>
        <row r="1417">
          <cell r="A1417">
            <v>38151</v>
          </cell>
          <cell r="B1417">
            <v>1.0641</v>
          </cell>
        </row>
        <row r="1418">
          <cell r="A1418">
            <v>38152</v>
          </cell>
          <cell r="B1418">
            <v>1.0641</v>
          </cell>
        </row>
        <row r="1419">
          <cell r="A1419">
            <v>38153</v>
          </cell>
          <cell r="B1419">
            <v>1.0641</v>
          </cell>
        </row>
        <row r="1420">
          <cell r="A1420">
            <v>38154</v>
          </cell>
          <cell r="B1420">
            <v>1.0641</v>
          </cell>
        </row>
        <row r="1421">
          <cell r="A1421">
            <v>38155</v>
          </cell>
          <cell r="B1421">
            <v>1.0641</v>
          </cell>
        </row>
        <row r="1422">
          <cell r="A1422">
            <v>38156</v>
          </cell>
          <cell r="B1422">
            <v>1.0641</v>
          </cell>
        </row>
        <row r="1423">
          <cell r="A1423">
            <v>38157</v>
          </cell>
          <cell r="B1423">
            <v>1.0641</v>
          </cell>
        </row>
        <row r="1424">
          <cell r="A1424">
            <v>38158</v>
          </cell>
          <cell r="B1424">
            <v>1.0641</v>
          </cell>
        </row>
        <row r="1425">
          <cell r="A1425">
            <v>38159</v>
          </cell>
          <cell r="B1425">
            <v>1.0641</v>
          </cell>
        </row>
        <row r="1426">
          <cell r="A1426">
            <v>38160</v>
          </cell>
          <cell r="B1426">
            <v>1.0641</v>
          </cell>
        </row>
        <row r="1427">
          <cell r="A1427">
            <v>38161</v>
          </cell>
          <cell r="B1427">
            <v>1.0641</v>
          </cell>
        </row>
        <row r="1428">
          <cell r="A1428">
            <v>38162</v>
          </cell>
          <cell r="B1428">
            <v>1.0641</v>
          </cell>
        </row>
        <row r="1429">
          <cell r="A1429">
            <v>38163</v>
          </cell>
          <cell r="B1429">
            <v>1.0641</v>
          </cell>
        </row>
        <row r="1430">
          <cell r="A1430">
            <v>38164</v>
          </cell>
          <cell r="B1430">
            <v>1.0641</v>
          </cell>
        </row>
        <row r="1431">
          <cell r="A1431">
            <v>38165</v>
          </cell>
          <cell r="B1431">
            <v>1.0641</v>
          </cell>
        </row>
        <row r="1432">
          <cell r="A1432">
            <v>38166</v>
          </cell>
          <cell r="B1432">
            <v>1.0641</v>
          </cell>
        </row>
        <row r="1433">
          <cell r="A1433">
            <v>38167</v>
          </cell>
          <cell r="B1433">
            <v>1.0641</v>
          </cell>
        </row>
        <row r="1434">
          <cell r="A1434">
            <v>38168</v>
          </cell>
          <cell r="B1434">
            <v>1.0641</v>
          </cell>
        </row>
        <row r="1435">
          <cell r="A1435">
            <v>38169</v>
          </cell>
          <cell r="B1435">
            <v>1.0641</v>
          </cell>
        </row>
        <row r="1436">
          <cell r="A1436">
            <v>38170</v>
          </cell>
          <cell r="B1436">
            <v>1.0641</v>
          </cell>
        </row>
        <row r="1437">
          <cell r="A1437">
            <v>38171</v>
          </cell>
          <cell r="B1437">
            <v>1.0641</v>
          </cell>
        </row>
        <row r="1438">
          <cell r="A1438">
            <v>38172</v>
          </cell>
          <cell r="B1438">
            <v>1.0641</v>
          </cell>
        </row>
        <row r="1439">
          <cell r="A1439">
            <v>38173</v>
          </cell>
          <cell r="B1439">
            <v>1.0641</v>
          </cell>
        </row>
        <row r="1440">
          <cell r="A1440">
            <v>38174</v>
          </cell>
          <cell r="B1440">
            <v>1.0641</v>
          </cell>
        </row>
        <row r="1441">
          <cell r="A1441">
            <v>38175</v>
          </cell>
          <cell r="B1441">
            <v>1.0641</v>
          </cell>
        </row>
        <row r="1442">
          <cell r="A1442">
            <v>38176</v>
          </cell>
          <cell r="B1442">
            <v>1.0641</v>
          </cell>
        </row>
        <row r="1443">
          <cell r="A1443">
            <v>38177</v>
          </cell>
          <cell r="B1443">
            <v>1.0641</v>
          </cell>
        </row>
        <row r="1444">
          <cell r="A1444">
            <v>38178</v>
          </cell>
          <cell r="B1444">
            <v>1.0641</v>
          </cell>
        </row>
        <row r="1445">
          <cell r="A1445">
            <v>38179</v>
          </cell>
          <cell r="B1445">
            <v>1.0641</v>
          </cell>
        </row>
        <row r="1446">
          <cell r="A1446">
            <v>38180</v>
          </cell>
          <cell r="B1446">
            <v>1.0641</v>
          </cell>
        </row>
        <row r="1447">
          <cell r="A1447">
            <v>38181</v>
          </cell>
          <cell r="B1447">
            <v>1.0641</v>
          </cell>
        </row>
        <row r="1448">
          <cell r="A1448">
            <v>38182</v>
          </cell>
          <cell r="B1448">
            <v>1.0641</v>
          </cell>
        </row>
        <row r="1449">
          <cell r="A1449">
            <v>38183</v>
          </cell>
          <cell r="B1449">
            <v>1.0641</v>
          </cell>
        </row>
        <row r="1450">
          <cell r="A1450">
            <v>38184</v>
          </cell>
          <cell r="B1450">
            <v>1.0641</v>
          </cell>
        </row>
        <row r="1451">
          <cell r="A1451">
            <v>38185</v>
          </cell>
          <cell r="B1451">
            <v>1.0641</v>
          </cell>
        </row>
        <row r="1452">
          <cell r="A1452">
            <v>38186</v>
          </cell>
          <cell r="B1452">
            <v>1.0641</v>
          </cell>
        </row>
        <row r="1453">
          <cell r="A1453">
            <v>38187</v>
          </cell>
          <cell r="B1453">
            <v>1.0641</v>
          </cell>
        </row>
        <row r="1454">
          <cell r="A1454">
            <v>38188</v>
          </cell>
          <cell r="B1454">
            <v>1.0641</v>
          </cell>
        </row>
        <row r="1455">
          <cell r="A1455">
            <v>38189</v>
          </cell>
          <cell r="B1455">
            <v>1.0641</v>
          </cell>
        </row>
        <row r="1456">
          <cell r="A1456">
            <v>38190</v>
          </cell>
          <cell r="B1456">
            <v>1.0641</v>
          </cell>
        </row>
        <row r="1457">
          <cell r="A1457">
            <v>38191</v>
          </cell>
          <cell r="B1457">
            <v>1.0641</v>
          </cell>
        </row>
        <row r="1458">
          <cell r="A1458">
            <v>38192</v>
          </cell>
          <cell r="B1458">
            <v>1.0641</v>
          </cell>
        </row>
        <row r="1459">
          <cell r="A1459">
            <v>38193</v>
          </cell>
          <cell r="B1459">
            <v>1.0641</v>
          </cell>
        </row>
        <row r="1460">
          <cell r="A1460">
            <v>38194</v>
          </cell>
          <cell r="B1460">
            <v>1.0641</v>
          </cell>
        </row>
        <row r="1461">
          <cell r="A1461">
            <v>38195</v>
          </cell>
          <cell r="B1461">
            <v>1.0641</v>
          </cell>
        </row>
        <row r="1462">
          <cell r="A1462">
            <v>38196</v>
          </cell>
          <cell r="B1462">
            <v>1.0641</v>
          </cell>
        </row>
        <row r="1463">
          <cell r="A1463">
            <v>38197</v>
          </cell>
          <cell r="B1463">
            <v>1.0641</v>
          </cell>
        </row>
        <row r="1464">
          <cell r="A1464">
            <v>38198</v>
          </cell>
          <cell r="B1464">
            <v>1.0641</v>
          </cell>
        </row>
        <row r="1465">
          <cell r="A1465">
            <v>38199</v>
          </cell>
          <cell r="B1465">
            <v>1.0641</v>
          </cell>
        </row>
        <row r="1466">
          <cell r="A1466">
            <v>38200</v>
          </cell>
          <cell r="B1466">
            <v>1.0641</v>
          </cell>
        </row>
        <row r="1467">
          <cell r="A1467">
            <v>38201</v>
          </cell>
          <cell r="B1467">
            <v>1.0641</v>
          </cell>
        </row>
        <row r="1468">
          <cell r="A1468">
            <v>38202</v>
          </cell>
          <cell r="B1468">
            <v>1.0641</v>
          </cell>
        </row>
        <row r="1469">
          <cell r="A1469">
            <v>38203</v>
          </cell>
          <cell r="B1469">
            <v>1.0641</v>
          </cell>
        </row>
        <row r="1470">
          <cell r="A1470">
            <v>38204</v>
          </cell>
          <cell r="B1470">
            <v>1.0641</v>
          </cell>
        </row>
        <row r="1471">
          <cell r="A1471">
            <v>38205</v>
          </cell>
          <cell r="B1471">
            <v>1.0641</v>
          </cell>
        </row>
        <row r="1472">
          <cell r="A1472">
            <v>38206</v>
          </cell>
          <cell r="B1472">
            <v>1.0641</v>
          </cell>
        </row>
        <row r="1473">
          <cell r="A1473">
            <v>38207</v>
          </cell>
          <cell r="B1473">
            <v>1.0641</v>
          </cell>
        </row>
        <row r="1474">
          <cell r="A1474">
            <v>38208</v>
          </cell>
          <cell r="B1474">
            <v>1.0641</v>
          </cell>
        </row>
        <row r="1475">
          <cell r="A1475">
            <v>38209</v>
          </cell>
          <cell r="B1475">
            <v>1.0641</v>
          </cell>
        </row>
        <row r="1476">
          <cell r="A1476">
            <v>38210</v>
          </cell>
          <cell r="B1476">
            <v>1.0641</v>
          </cell>
        </row>
        <row r="1477">
          <cell r="A1477">
            <v>38211</v>
          </cell>
          <cell r="B1477">
            <v>1.0641</v>
          </cell>
        </row>
        <row r="1478">
          <cell r="A1478">
            <v>38212</v>
          </cell>
          <cell r="B1478">
            <v>1.0641</v>
          </cell>
        </row>
        <row r="1479">
          <cell r="A1479">
            <v>38213</v>
          </cell>
          <cell r="B1479">
            <v>1.0641</v>
          </cell>
        </row>
        <row r="1480">
          <cell r="A1480">
            <v>38214</v>
          </cell>
          <cell r="B1480">
            <v>1.0641</v>
          </cell>
        </row>
        <row r="1481">
          <cell r="A1481">
            <v>38215</v>
          </cell>
          <cell r="B1481">
            <v>1.0641</v>
          </cell>
        </row>
        <row r="1482">
          <cell r="A1482">
            <v>38216</v>
          </cell>
          <cell r="B1482">
            <v>1.0641</v>
          </cell>
        </row>
        <row r="1483">
          <cell r="A1483">
            <v>38217</v>
          </cell>
          <cell r="B1483">
            <v>1.0641</v>
          </cell>
        </row>
        <row r="1484">
          <cell r="A1484">
            <v>38218</v>
          </cell>
          <cell r="B1484">
            <v>1.0641</v>
          </cell>
        </row>
        <row r="1485">
          <cell r="A1485">
            <v>38219</v>
          </cell>
          <cell r="B1485">
            <v>1.0641</v>
          </cell>
        </row>
        <row r="1486">
          <cell r="A1486">
            <v>38220</v>
          </cell>
          <cell r="B1486">
            <v>1.0641</v>
          </cell>
        </row>
        <row r="1487">
          <cell r="A1487">
            <v>38221</v>
          </cell>
          <cell r="B1487">
            <v>1.0641</v>
          </cell>
        </row>
        <row r="1488">
          <cell r="A1488">
            <v>38222</v>
          </cell>
          <cell r="B1488">
            <v>1.0641</v>
          </cell>
        </row>
        <row r="1489">
          <cell r="A1489">
            <v>38223</v>
          </cell>
          <cell r="B1489">
            <v>1.0641</v>
          </cell>
        </row>
        <row r="1490">
          <cell r="A1490">
            <v>38224</v>
          </cell>
          <cell r="B1490">
            <v>1.0641</v>
          </cell>
        </row>
        <row r="1491">
          <cell r="A1491">
            <v>38225</v>
          </cell>
          <cell r="B1491">
            <v>1.0641</v>
          </cell>
        </row>
        <row r="1492">
          <cell r="A1492">
            <v>38226</v>
          </cell>
          <cell r="B1492">
            <v>1.0641</v>
          </cell>
        </row>
        <row r="1493">
          <cell r="A1493">
            <v>38227</v>
          </cell>
          <cell r="B1493">
            <v>1.0641</v>
          </cell>
        </row>
        <row r="1494">
          <cell r="A1494">
            <v>38228</v>
          </cell>
          <cell r="B1494">
            <v>1.0641</v>
          </cell>
        </row>
        <row r="1495">
          <cell r="A1495">
            <v>38229</v>
          </cell>
          <cell r="B1495">
            <v>1.0641</v>
          </cell>
        </row>
        <row r="1496">
          <cell r="A1496">
            <v>38230</v>
          </cell>
          <cell r="B1496">
            <v>1.0641</v>
          </cell>
        </row>
        <row r="1497">
          <cell r="A1497">
            <v>38231</v>
          </cell>
          <cell r="B1497">
            <v>1.0641</v>
          </cell>
        </row>
        <row r="1498">
          <cell r="A1498">
            <v>38232</v>
          </cell>
          <cell r="B1498">
            <v>1.0641</v>
          </cell>
        </row>
        <row r="1499">
          <cell r="A1499">
            <v>38233</v>
          </cell>
          <cell r="B1499">
            <v>1.0641</v>
          </cell>
        </row>
        <row r="1500">
          <cell r="A1500">
            <v>38234</v>
          </cell>
          <cell r="B1500">
            <v>1.0641</v>
          </cell>
        </row>
        <row r="1501">
          <cell r="A1501">
            <v>38235</v>
          </cell>
          <cell r="B1501">
            <v>1.0641</v>
          </cell>
        </row>
        <row r="1502">
          <cell r="A1502">
            <v>38236</v>
          </cell>
          <cell r="B1502">
            <v>1.0641</v>
          </cell>
        </row>
        <row r="1503">
          <cell r="A1503">
            <v>38237</v>
          </cell>
          <cell r="B1503">
            <v>1.0641</v>
          </cell>
        </row>
        <row r="1504">
          <cell r="A1504">
            <v>38238</v>
          </cell>
          <cell r="B1504">
            <v>1.0641</v>
          </cell>
        </row>
        <row r="1505">
          <cell r="A1505">
            <v>38239</v>
          </cell>
          <cell r="B1505">
            <v>1.0641</v>
          </cell>
        </row>
        <row r="1506">
          <cell r="A1506">
            <v>38240</v>
          </cell>
          <cell r="B1506">
            <v>1.0641</v>
          </cell>
        </row>
        <row r="1507">
          <cell r="A1507">
            <v>38241</v>
          </cell>
          <cell r="B1507">
            <v>1.0641</v>
          </cell>
        </row>
        <row r="1508">
          <cell r="A1508">
            <v>38242</v>
          </cell>
          <cell r="B1508">
            <v>1.0641</v>
          </cell>
        </row>
        <row r="1509">
          <cell r="A1509">
            <v>38243</v>
          </cell>
          <cell r="B1509">
            <v>1.0641</v>
          </cell>
        </row>
        <row r="1510">
          <cell r="A1510">
            <v>38244</v>
          </cell>
          <cell r="B1510">
            <v>1.0641</v>
          </cell>
        </row>
        <row r="1511">
          <cell r="A1511">
            <v>38245</v>
          </cell>
          <cell r="B1511">
            <v>1.0641</v>
          </cell>
        </row>
        <row r="1512">
          <cell r="A1512">
            <v>38246</v>
          </cell>
          <cell r="B1512">
            <v>1.0641</v>
          </cell>
        </row>
        <row r="1513">
          <cell r="A1513">
            <v>38247</v>
          </cell>
          <cell r="B1513">
            <v>1.0641</v>
          </cell>
        </row>
        <row r="1514">
          <cell r="A1514">
            <v>38248</v>
          </cell>
          <cell r="B1514">
            <v>1.0641</v>
          </cell>
        </row>
        <row r="1515">
          <cell r="A1515">
            <v>38249</v>
          </cell>
          <cell r="B1515">
            <v>1.0641</v>
          </cell>
        </row>
        <row r="1516">
          <cell r="A1516">
            <v>38250</v>
          </cell>
          <cell r="B1516">
            <v>1.0641</v>
          </cell>
        </row>
        <row r="1517">
          <cell r="A1517">
            <v>38251</v>
          </cell>
          <cell r="B1517">
            <v>1.0641</v>
          </cell>
        </row>
        <row r="1518">
          <cell r="A1518">
            <v>38252</v>
          </cell>
          <cell r="B1518">
            <v>1.0641</v>
          </cell>
        </row>
        <row r="1519">
          <cell r="A1519">
            <v>38253</v>
          </cell>
          <cell r="B1519">
            <v>1.0641</v>
          </cell>
        </row>
        <row r="1520">
          <cell r="A1520">
            <v>38254</v>
          </cell>
          <cell r="B1520">
            <v>1.0641</v>
          </cell>
        </row>
        <row r="1521">
          <cell r="A1521">
            <v>38255</v>
          </cell>
          <cell r="B1521">
            <v>1.0641</v>
          </cell>
        </row>
        <row r="1522">
          <cell r="A1522">
            <v>38256</v>
          </cell>
          <cell r="B1522">
            <v>1.0641</v>
          </cell>
        </row>
        <row r="1523">
          <cell r="A1523">
            <v>38257</v>
          </cell>
          <cell r="B1523">
            <v>1.0641</v>
          </cell>
        </row>
        <row r="1524">
          <cell r="A1524">
            <v>38258</v>
          </cell>
          <cell r="B1524">
            <v>1.0641</v>
          </cell>
        </row>
        <row r="1525">
          <cell r="A1525">
            <v>38259</v>
          </cell>
          <cell r="B1525">
            <v>1.0641</v>
          </cell>
        </row>
        <row r="1526">
          <cell r="A1526">
            <v>38260</v>
          </cell>
          <cell r="B1526">
            <v>1.0641</v>
          </cell>
        </row>
        <row r="1527">
          <cell r="A1527">
            <v>38261</v>
          </cell>
          <cell r="B1527">
            <v>1.0641</v>
          </cell>
        </row>
        <row r="1528">
          <cell r="A1528">
            <v>38262</v>
          </cell>
          <cell r="B1528">
            <v>1.0641</v>
          </cell>
        </row>
        <row r="1529">
          <cell r="A1529">
            <v>38263</v>
          </cell>
          <cell r="B1529">
            <v>1.0641</v>
          </cell>
        </row>
        <row r="1530">
          <cell r="A1530">
            <v>38264</v>
          </cell>
          <cell r="B1530">
            <v>1.0641</v>
          </cell>
        </row>
        <row r="1531">
          <cell r="A1531">
            <v>38265</v>
          </cell>
          <cell r="B1531">
            <v>1.0641</v>
          </cell>
        </row>
        <row r="1532">
          <cell r="A1532">
            <v>38266</v>
          </cell>
          <cell r="B1532">
            <v>1.0641</v>
          </cell>
        </row>
        <row r="1533">
          <cell r="A1533">
            <v>38267</v>
          </cell>
          <cell r="B1533">
            <v>1.0641</v>
          </cell>
        </row>
        <row r="1534">
          <cell r="A1534">
            <v>38268</v>
          </cell>
          <cell r="B1534">
            <v>1.0641</v>
          </cell>
        </row>
        <row r="1535">
          <cell r="A1535">
            <v>38269</v>
          </cell>
          <cell r="B1535">
            <v>1.0641</v>
          </cell>
        </row>
        <row r="1536">
          <cell r="A1536">
            <v>38270</v>
          </cell>
          <cell r="B1536">
            <v>1.0641</v>
          </cell>
        </row>
        <row r="1537">
          <cell r="A1537">
            <v>38271</v>
          </cell>
          <cell r="B1537">
            <v>1.0641</v>
          </cell>
        </row>
        <row r="1538">
          <cell r="A1538">
            <v>38272</v>
          </cell>
          <cell r="B1538">
            <v>1.0641</v>
          </cell>
        </row>
        <row r="1539">
          <cell r="A1539">
            <v>38273</v>
          </cell>
          <cell r="B1539">
            <v>1.0641</v>
          </cell>
        </row>
        <row r="1540">
          <cell r="A1540">
            <v>38274</v>
          </cell>
          <cell r="B1540">
            <v>1.0641</v>
          </cell>
        </row>
        <row r="1541">
          <cell r="A1541">
            <v>38275</v>
          </cell>
          <cell r="B1541">
            <v>1.0641</v>
          </cell>
        </row>
        <row r="1542">
          <cell r="A1542">
            <v>38276</v>
          </cell>
          <cell r="B1542">
            <v>1.0641</v>
          </cell>
        </row>
        <row r="1543">
          <cell r="A1543">
            <v>38277</v>
          </cell>
          <cell r="B1543">
            <v>1.0641</v>
          </cell>
        </row>
        <row r="1544">
          <cell r="A1544">
            <v>38278</v>
          </cell>
          <cell r="B1544">
            <v>1.0641</v>
          </cell>
        </row>
        <row r="1545">
          <cell r="A1545">
            <v>38279</v>
          </cell>
          <cell r="B1545">
            <v>1.0641</v>
          </cell>
        </row>
        <row r="1546">
          <cell r="A1546">
            <v>38280</v>
          </cell>
          <cell r="B1546">
            <v>1.0641</v>
          </cell>
        </row>
        <row r="1547">
          <cell r="A1547">
            <v>38281</v>
          </cell>
          <cell r="B1547">
            <v>1.0641</v>
          </cell>
        </row>
        <row r="1548">
          <cell r="A1548">
            <v>38282</v>
          </cell>
          <cell r="B1548">
            <v>1.0641</v>
          </cell>
        </row>
        <row r="1549">
          <cell r="A1549">
            <v>38283</v>
          </cell>
          <cell r="B1549">
            <v>1.0641</v>
          </cell>
        </row>
        <row r="1550">
          <cell r="A1550">
            <v>38284</v>
          </cell>
          <cell r="B1550">
            <v>1.0641</v>
          </cell>
        </row>
        <row r="1551">
          <cell r="A1551">
            <v>38285</v>
          </cell>
          <cell r="B1551">
            <v>1.0641</v>
          </cell>
        </row>
        <row r="1552">
          <cell r="A1552">
            <v>38286</v>
          </cell>
          <cell r="B1552">
            <v>1.0641</v>
          </cell>
        </row>
        <row r="1553">
          <cell r="A1553">
            <v>38287</v>
          </cell>
          <cell r="B1553">
            <v>1.0641</v>
          </cell>
        </row>
        <row r="1554">
          <cell r="A1554">
            <v>38288</v>
          </cell>
          <cell r="B1554">
            <v>1.0641</v>
          </cell>
        </row>
        <row r="1555">
          <cell r="A1555">
            <v>38289</v>
          </cell>
          <cell r="B1555">
            <v>1.0641</v>
          </cell>
        </row>
        <row r="1556">
          <cell r="A1556">
            <v>38290</v>
          </cell>
          <cell r="B1556">
            <v>1.0641</v>
          </cell>
        </row>
        <row r="1557">
          <cell r="A1557">
            <v>38291</v>
          </cell>
          <cell r="B1557">
            <v>1.0641</v>
          </cell>
        </row>
        <row r="1558">
          <cell r="A1558">
            <v>38292</v>
          </cell>
          <cell r="B1558">
            <v>1.0641</v>
          </cell>
        </row>
        <row r="1559">
          <cell r="A1559">
            <v>38293</v>
          </cell>
          <cell r="B1559">
            <v>1.0641</v>
          </cell>
        </row>
        <row r="1560">
          <cell r="A1560">
            <v>38294</v>
          </cell>
          <cell r="B1560">
            <v>1.0641</v>
          </cell>
        </row>
        <row r="1561">
          <cell r="A1561">
            <v>38295</v>
          </cell>
          <cell r="B1561">
            <v>1.0641</v>
          </cell>
        </row>
        <row r="1562">
          <cell r="A1562">
            <v>38296</v>
          </cell>
          <cell r="B1562">
            <v>1.0641</v>
          </cell>
        </row>
        <row r="1563">
          <cell r="A1563">
            <v>38297</v>
          </cell>
          <cell r="B1563">
            <v>1.0641</v>
          </cell>
        </row>
        <row r="1564">
          <cell r="A1564">
            <v>38298</v>
          </cell>
          <cell r="B1564">
            <v>1.0641</v>
          </cell>
        </row>
        <row r="1565">
          <cell r="A1565">
            <v>38299</v>
          </cell>
          <cell r="B1565">
            <v>1.0641</v>
          </cell>
        </row>
        <row r="1566">
          <cell r="A1566">
            <v>38300</v>
          </cell>
          <cell r="B1566">
            <v>1.0641</v>
          </cell>
        </row>
        <row r="1567">
          <cell r="A1567">
            <v>38301</v>
          </cell>
          <cell r="B1567">
            <v>1.0641</v>
          </cell>
        </row>
        <row r="1568">
          <cell r="A1568">
            <v>38302</v>
          </cell>
          <cell r="B1568">
            <v>1.0641</v>
          </cell>
        </row>
        <row r="1569">
          <cell r="A1569">
            <v>38303</v>
          </cell>
          <cell r="B1569">
            <v>1.0641</v>
          </cell>
        </row>
        <row r="1570">
          <cell r="A1570">
            <v>38304</v>
          </cell>
          <cell r="B1570">
            <v>1.0641</v>
          </cell>
        </row>
        <row r="1571">
          <cell r="A1571">
            <v>38305</v>
          </cell>
          <cell r="B1571">
            <v>1.0641</v>
          </cell>
        </row>
        <row r="1572">
          <cell r="A1572">
            <v>38306</v>
          </cell>
          <cell r="B1572">
            <v>1.0641</v>
          </cell>
        </row>
        <row r="1573">
          <cell r="A1573">
            <v>38307</v>
          </cell>
          <cell r="B1573">
            <v>1.0641</v>
          </cell>
        </row>
        <row r="1574">
          <cell r="A1574">
            <v>38308</v>
          </cell>
          <cell r="B1574">
            <v>1.0641</v>
          </cell>
        </row>
        <row r="1575">
          <cell r="A1575">
            <v>38309</v>
          </cell>
          <cell r="B1575">
            <v>1.0641</v>
          </cell>
        </row>
        <row r="1576">
          <cell r="A1576">
            <v>38310</v>
          </cell>
          <cell r="B1576">
            <v>1.0641</v>
          </cell>
        </row>
        <row r="1577">
          <cell r="A1577">
            <v>38311</v>
          </cell>
          <cell r="B1577">
            <v>1.0641</v>
          </cell>
        </row>
        <row r="1578">
          <cell r="A1578">
            <v>38312</v>
          </cell>
          <cell r="B1578">
            <v>1.0641</v>
          </cell>
        </row>
        <row r="1579">
          <cell r="A1579">
            <v>38313</v>
          </cell>
          <cell r="B1579">
            <v>1.0641</v>
          </cell>
        </row>
        <row r="1580">
          <cell r="A1580">
            <v>38314</v>
          </cell>
          <cell r="B1580">
            <v>1.0641</v>
          </cell>
        </row>
        <row r="1581">
          <cell r="A1581">
            <v>38315</v>
          </cell>
          <cell r="B1581">
            <v>1.0641</v>
          </cell>
        </row>
        <row r="1582">
          <cell r="A1582">
            <v>38316</v>
          </cell>
          <cell r="B1582">
            <v>1.0641</v>
          </cell>
        </row>
        <row r="1583">
          <cell r="A1583">
            <v>38317</v>
          </cell>
          <cell r="B1583">
            <v>1.0641</v>
          </cell>
        </row>
        <row r="1584">
          <cell r="A1584">
            <v>38318</v>
          </cell>
          <cell r="B1584">
            <v>1.0641</v>
          </cell>
        </row>
        <row r="1585">
          <cell r="A1585">
            <v>38319</v>
          </cell>
          <cell r="B1585">
            <v>1.0641</v>
          </cell>
        </row>
        <row r="1586">
          <cell r="A1586">
            <v>38320</v>
          </cell>
          <cell r="B1586">
            <v>1.0641</v>
          </cell>
        </row>
        <row r="1587">
          <cell r="A1587">
            <v>38321</v>
          </cell>
          <cell r="B1587">
            <v>1.0641</v>
          </cell>
        </row>
        <row r="1588">
          <cell r="A1588">
            <v>38322</v>
          </cell>
          <cell r="B1588">
            <v>1.0641</v>
          </cell>
        </row>
        <row r="1589">
          <cell r="A1589">
            <v>38323</v>
          </cell>
          <cell r="B1589">
            <v>1.0641</v>
          </cell>
        </row>
        <row r="1590">
          <cell r="A1590">
            <v>38324</v>
          </cell>
          <cell r="B1590">
            <v>1.0641</v>
          </cell>
        </row>
        <row r="1591">
          <cell r="A1591">
            <v>38325</v>
          </cell>
          <cell r="B1591">
            <v>1.0641</v>
          </cell>
        </row>
        <row r="1592">
          <cell r="A1592">
            <v>38326</v>
          </cell>
          <cell r="B1592">
            <v>1.0641</v>
          </cell>
        </row>
        <row r="1593">
          <cell r="A1593">
            <v>38327</v>
          </cell>
          <cell r="B1593">
            <v>1.0641</v>
          </cell>
        </row>
        <row r="1594">
          <cell r="A1594">
            <v>38328</v>
          </cell>
          <cell r="B1594">
            <v>1.0641</v>
          </cell>
        </row>
        <row r="1595">
          <cell r="A1595">
            <v>38329</v>
          </cell>
          <cell r="B1595">
            <v>1.0641</v>
          </cell>
        </row>
        <row r="1596">
          <cell r="A1596">
            <v>38330</v>
          </cell>
          <cell r="B1596">
            <v>1.0641</v>
          </cell>
        </row>
        <row r="1597">
          <cell r="A1597">
            <v>38331</v>
          </cell>
          <cell r="B1597">
            <v>1.0641</v>
          </cell>
        </row>
        <row r="1598">
          <cell r="A1598">
            <v>38332</v>
          </cell>
          <cell r="B1598">
            <v>1.0641</v>
          </cell>
        </row>
        <row r="1599">
          <cell r="A1599">
            <v>38333</v>
          </cell>
          <cell r="B1599">
            <v>1.0641</v>
          </cell>
        </row>
        <row r="1600">
          <cell r="A1600">
            <v>38334</v>
          </cell>
          <cell r="B1600">
            <v>1.0641</v>
          </cell>
        </row>
        <row r="1601">
          <cell r="A1601">
            <v>38335</v>
          </cell>
          <cell r="B1601">
            <v>1.0641</v>
          </cell>
        </row>
        <row r="1602">
          <cell r="A1602">
            <v>38336</v>
          </cell>
          <cell r="B1602">
            <v>1.0641</v>
          </cell>
        </row>
        <row r="1603">
          <cell r="A1603">
            <v>38337</v>
          </cell>
          <cell r="B1603">
            <v>1.0641</v>
          </cell>
        </row>
        <row r="1604">
          <cell r="A1604">
            <v>38338</v>
          </cell>
          <cell r="B1604">
            <v>1.0641</v>
          </cell>
        </row>
        <row r="1605">
          <cell r="A1605">
            <v>38339</v>
          </cell>
          <cell r="B1605">
            <v>1.0641</v>
          </cell>
        </row>
        <row r="1606">
          <cell r="A1606">
            <v>38340</v>
          </cell>
          <cell r="B1606">
            <v>1.0641</v>
          </cell>
        </row>
        <row r="1607">
          <cell r="A1607">
            <v>38341</v>
          </cell>
          <cell r="B1607">
            <v>1.0641</v>
          </cell>
        </row>
        <row r="1608">
          <cell r="A1608">
            <v>38342</v>
          </cell>
          <cell r="B1608">
            <v>1.0641</v>
          </cell>
        </row>
        <row r="1609">
          <cell r="A1609">
            <v>38343</v>
          </cell>
          <cell r="B1609">
            <v>1.0641</v>
          </cell>
        </row>
        <row r="1610">
          <cell r="A1610">
            <v>38344</v>
          </cell>
          <cell r="B1610">
            <v>1.0641</v>
          </cell>
        </row>
        <row r="1611">
          <cell r="A1611">
            <v>38345</v>
          </cell>
          <cell r="B1611">
            <v>1.0641</v>
          </cell>
        </row>
        <row r="1612">
          <cell r="A1612">
            <v>38346</v>
          </cell>
          <cell r="B1612">
            <v>1.0641</v>
          </cell>
        </row>
        <row r="1613">
          <cell r="A1613">
            <v>38347</v>
          </cell>
          <cell r="B1613">
            <v>1.0641</v>
          </cell>
        </row>
        <row r="1614">
          <cell r="A1614">
            <v>38348</v>
          </cell>
          <cell r="B1614">
            <v>1.0641</v>
          </cell>
        </row>
        <row r="1615">
          <cell r="A1615">
            <v>38349</v>
          </cell>
          <cell r="B1615">
            <v>1.0641</v>
          </cell>
        </row>
        <row r="1616">
          <cell r="A1616">
            <v>38350</v>
          </cell>
          <cell r="B1616">
            <v>1.0641</v>
          </cell>
        </row>
        <row r="1617">
          <cell r="A1617">
            <v>38351</v>
          </cell>
          <cell r="B1617">
            <v>1.0641</v>
          </cell>
        </row>
        <row r="1618">
          <cell r="A1618">
            <v>38352</v>
          </cell>
          <cell r="B1618">
            <v>1.0641</v>
          </cell>
        </row>
        <row r="1619">
          <cell r="A1619">
            <v>38353</v>
          </cell>
          <cell r="B1619">
            <v>1.0641</v>
          </cell>
        </row>
        <row r="1620">
          <cell r="A1620">
            <v>38354</v>
          </cell>
          <cell r="B1620">
            <v>1.0641</v>
          </cell>
        </row>
        <row r="1621">
          <cell r="A1621">
            <v>38355</v>
          </cell>
          <cell r="B1621">
            <v>1.0641</v>
          </cell>
        </row>
        <row r="1622">
          <cell r="A1622">
            <v>38356</v>
          </cell>
          <cell r="B1622">
            <v>1.0641</v>
          </cell>
        </row>
        <row r="1623">
          <cell r="A1623">
            <v>38357</v>
          </cell>
          <cell r="B1623">
            <v>1.0641</v>
          </cell>
        </row>
        <row r="1624">
          <cell r="A1624">
            <v>38358</v>
          </cell>
          <cell r="B1624">
            <v>1.0641</v>
          </cell>
        </row>
        <row r="1625">
          <cell r="A1625">
            <v>38359</v>
          </cell>
          <cell r="B1625">
            <v>1.0641</v>
          </cell>
        </row>
        <row r="1626">
          <cell r="A1626">
            <v>38360</v>
          </cell>
          <cell r="B1626">
            <v>1.0641</v>
          </cell>
        </row>
        <row r="1627">
          <cell r="A1627">
            <v>38361</v>
          </cell>
          <cell r="B1627">
            <v>1.0641</v>
          </cell>
        </row>
        <row r="1628">
          <cell r="A1628">
            <v>38362</v>
          </cell>
          <cell r="B1628">
            <v>1.0641</v>
          </cell>
        </row>
        <row r="1629">
          <cell r="A1629">
            <v>38363</v>
          </cell>
          <cell r="B1629">
            <v>1.0641</v>
          </cell>
        </row>
        <row r="1630">
          <cell r="A1630">
            <v>38364</v>
          </cell>
          <cell r="B1630">
            <v>1.0641</v>
          </cell>
        </row>
        <row r="1631">
          <cell r="A1631">
            <v>38365</v>
          </cell>
          <cell r="B1631">
            <v>1.0641</v>
          </cell>
        </row>
        <row r="1632">
          <cell r="A1632">
            <v>38366</v>
          </cell>
          <cell r="B1632">
            <v>1.0641</v>
          </cell>
        </row>
        <row r="1633">
          <cell r="A1633">
            <v>38367</v>
          </cell>
          <cell r="B1633">
            <v>1.0641</v>
          </cell>
        </row>
        <row r="1634">
          <cell r="A1634">
            <v>38368</v>
          </cell>
          <cell r="B1634">
            <v>1.0641</v>
          </cell>
        </row>
        <row r="1635">
          <cell r="A1635">
            <v>38369</v>
          </cell>
          <cell r="B1635">
            <v>1.0641</v>
          </cell>
        </row>
        <row r="1636">
          <cell r="A1636">
            <v>38370</v>
          </cell>
          <cell r="B1636">
            <v>1.0641</v>
          </cell>
        </row>
        <row r="1637">
          <cell r="A1637">
            <v>38371</v>
          </cell>
          <cell r="B1637">
            <v>1.0641</v>
          </cell>
        </row>
        <row r="1638">
          <cell r="A1638">
            <v>38372</v>
          </cell>
          <cell r="B1638">
            <v>1.0641</v>
          </cell>
        </row>
        <row r="1639">
          <cell r="A1639">
            <v>38373</v>
          </cell>
          <cell r="B1639">
            <v>1.0641</v>
          </cell>
        </row>
        <row r="1640">
          <cell r="A1640">
            <v>38374</v>
          </cell>
          <cell r="B1640">
            <v>1.0641</v>
          </cell>
        </row>
        <row r="1641">
          <cell r="A1641">
            <v>38375</v>
          </cell>
          <cell r="B1641">
            <v>1.0641</v>
          </cell>
        </row>
        <row r="1642">
          <cell r="A1642">
            <v>38376</v>
          </cell>
          <cell r="B1642">
            <v>1.0641</v>
          </cell>
        </row>
        <row r="1643">
          <cell r="A1643">
            <v>38377</v>
          </cell>
          <cell r="B1643">
            <v>1.0641</v>
          </cell>
        </row>
        <row r="1644">
          <cell r="A1644">
            <v>38378</v>
          </cell>
          <cell r="B1644">
            <v>1.0641</v>
          </cell>
        </row>
        <row r="1645">
          <cell r="A1645">
            <v>38379</v>
          </cell>
          <cell r="B1645">
            <v>1.0641</v>
          </cell>
        </row>
        <row r="1646">
          <cell r="A1646">
            <v>38380</v>
          </cell>
          <cell r="B1646">
            <v>1.0641</v>
          </cell>
        </row>
        <row r="1647">
          <cell r="A1647">
            <v>38381</v>
          </cell>
          <cell r="B1647">
            <v>1.0641</v>
          </cell>
        </row>
        <row r="1648">
          <cell r="A1648">
            <v>38382</v>
          </cell>
          <cell r="B1648">
            <v>1.0641</v>
          </cell>
        </row>
        <row r="1649">
          <cell r="A1649">
            <v>38383</v>
          </cell>
          <cell r="B1649">
            <v>1.0641</v>
          </cell>
        </row>
        <row r="1650">
          <cell r="A1650">
            <v>38384</v>
          </cell>
          <cell r="B1650">
            <v>1.0641</v>
          </cell>
        </row>
        <row r="1651">
          <cell r="A1651">
            <v>38385</v>
          </cell>
          <cell r="B1651">
            <v>1.0641</v>
          </cell>
        </row>
        <row r="1652">
          <cell r="A1652">
            <v>38386</v>
          </cell>
          <cell r="B1652">
            <v>1.0641</v>
          </cell>
        </row>
        <row r="1653">
          <cell r="A1653">
            <v>38387</v>
          </cell>
          <cell r="B1653">
            <v>1.0641</v>
          </cell>
        </row>
        <row r="1654">
          <cell r="A1654">
            <v>38388</v>
          </cell>
          <cell r="B1654">
            <v>1.0641</v>
          </cell>
        </row>
        <row r="1655">
          <cell r="A1655">
            <v>38389</v>
          </cell>
          <cell r="B1655">
            <v>1.0641</v>
          </cell>
        </row>
        <row r="1656">
          <cell r="A1656">
            <v>38390</v>
          </cell>
          <cell r="B1656">
            <v>1.0641</v>
          </cell>
        </row>
        <row r="1657">
          <cell r="A1657">
            <v>38391</v>
          </cell>
          <cell r="B1657">
            <v>1.0641</v>
          </cell>
        </row>
        <row r="1658">
          <cell r="A1658">
            <v>38392</v>
          </cell>
          <cell r="B1658">
            <v>1.0641</v>
          </cell>
        </row>
        <row r="1659">
          <cell r="A1659">
            <v>38393</v>
          </cell>
          <cell r="B1659">
            <v>1.0641</v>
          </cell>
        </row>
        <row r="1660">
          <cell r="A1660">
            <v>38394</v>
          </cell>
          <cell r="B1660">
            <v>1.0641</v>
          </cell>
        </row>
        <row r="1661">
          <cell r="A1661">
            <v>38395</v>
          </cell>
          <cell r="B1661">
            <v>1.0641</v>
          </cell>
        </row>
        <row r="1662">
          <cell r="A1662">
            <v>38396</v>
          </cell>
          <cell r="B1662">
            <v>1.0641</v>
          </cell>
        </row>
        <row r="1663">
          <cell r="A1663">
            <v>38397</v>
          </cell>
          <cell r="B1663">
            <v>1.0641</v>
          </cell>
        </row>
        <row r="1664">
          <cell r="A1664">
            <v>38398</v>
          </cell>
          <cell r="B1664">
            <v>1.0641</v>
          </cell>
        </row>
        <row r="1665">
          <cell r="A1665">
            <v>38399</v>
          </cell>
          <cell r="B1665">
            <v>1.0641</v>
          </cell>
        </row>
        <row r="1666">
          <cell r="A1666">
            <v>38400</v>
          </cell>
          <cell r="B1666">
            <v>1.0641</v>
          </cell>
        </row>
        <row r="1667">
          <cell r="A1667">
            <v>38401</v>
          </cell>
          <cell r="B1667">
            <v>1.0641</v>
          </cell>
        </row>
        <row r="1668">
          <cell r="A1668">
            <v>38402</v>
          </cell>
          <cell r="B1668">
            <v>1.0641</v>
          </cell>
        </row>
        <row r="1669">
          <cell r="A1669">
            <v>38403</v>
          </cell>
          <cell r="B1669">
            <v>1.0641</v>
          </cell>
        </row>
        <row r="1670">
          <cell r="A1670">
            <v>38404</v>
          </cell>
          <cell r="B1670">
            <v>1.0641</v>
          </cell>
        </row>
        <row r="1671">
          <cell r="A1671">
            <v>38405</v>
          </cell>
          <cell r="B1671">
            <v>1.0641</v>
          </cell>
        </row>
        <row r="1672">
          <cell r="A1672">
            <v>38406</v>
          </cell>
          <cell r="B1672">
            <v>1.0641</v>
          </cell>
        </row>
        <row r="1673">
          <cell r="A1673">
            <v>38407</v>
          </cell>
          <cell r="B1673">
            <v>1.0641</v>
          </cell>
        </row>
        <row r="1674">
          <cell r="A1674">
            <v>38408</v>
          </cell>
          <cell r="B1674">
            <v>1.0641</v>
          </cell>
        </row>
        <row r="1675">
          <cell r="A1675">
            <v>38409</v>
          </cell>
          <cell r="B1675">
            <v>1.0641</v>
          </cell>
        </row>
        <row r="1676">
          <cell r="A1676">
            <v>38410</v>
          </cell>
          <cell r="B1676">
            <v>1.0641</v>
          </cell>
        </row>
        <row r="1677">
          <cell r="A1677">
            <v>38411</v>
          </cell>
          <cell r="B1677">
            <v>1.0641</v>
          </cell>
        </row>
        <row r="1678">
          <cell r="A1678">
            <v>38412</v>
          </cell>
          <cell r="B1678">
            <v>1.0641</v>
          </cell>
        </row>
        <row r="1679">
          <cell r="A1679">
            <v>38413</v>
          </cell>
          <cell r="B1679">
            <v>1.0641</v>
          </cell>
        </row>
        <row r="1680">
          <cell r="A1680">
            <v>38414</v>
          </cell>
          <cell r="B1680">
            <v>1.0641</v>
          </cell>
        </row>
        <row r="1681">
          <cell r="A1681">
            <v>38415</v>
          </cell>
          <cell r="B1681">
            <v>1.0641</v>
          </cell>
        </row>
        <row r="1682">
          <cell r="A1682">
            <v>38416</v>
          </cell>
          <cell r="B1682">
            <v>1.0641</v>
          </cell>
        </row>
        <row r="1683">
          <cell r="A1683">
            <v>38417</v>
          </cell>
          <cell r="B1683">
            <v>1.0641</v>
          </cell>
        </row>
        <row r="1684">
          <cell r="A1684">
            <v>38418</v>
          </cell>
          <cell r="B1684">
            <v>1.0641</v>
          </cell>
        </row>
        <row r="1685">
          <cell r="A1685">
            <v>38419</v>
          </cell>
          <cell r="B1685">
            <v>1.0641</v>
          </cell>
        </row>
        <row r="1686">
          <cell r="A1686">
            <v>38420</v>
          </cell>
          <cell r="B1686">
            <v>1.0641</v>
          </cell>
        </row>
        <row r="1687">
          <cell r="A1687">
            <v>38421</v>
          </cell>
          <cell r="B1687">
            <v>1.0641</v>
          </cell>
        </row>
        <row r="1688">
          <cell r="A1688">
            <v>38422</v>
          </cell>
          <cell r="B1688">
            <v>1.0641</v>
          </cell>
        </row>
        <row r="1689">
          <cell r="A1689">
            <v>38423</v>
          </cell>
          <cell r="B1689">
            <v>1.0641</v>
          </cell>
        </row>
        <row r="1690">
          <cell r="A1690">
            <v>38424</v>
          </cell>
          <cell r="B1690">
            <v>1.0641</v>
          </cell>
        </row>
        <row r="1691">
          <cell r="A1691">
            <v>38425</v>
          </cell>
          <cell r="B1691">
            <v>1.0641</v>
          </cell>
        </row>
        <row r="1692">
          <cell r="A1692">
            <v>38426</v>
          </cell>
          <cell r="B1692">
            <v>1.0641</v>
          </cell>
        </row>
        <row r="1693">
          <cell r="A1693">
            <v>38427</v>
          </cell>
          <cell r="B1693">
            <v>1.0641</v>
          </cell>
        </row>
        <row r="1694">
          <cell r="A1694">
            <v>38428</v>
          </cell>
          <cell r="B1694">
            <v>1.0641</v>
          </cell>
        </row>
        <row r="1695">
          <cell r="A1695">
            <v>38429</v>
          </cell>
          <cell r="B1695">
            <v>1.0641</v>
          </cell>
        </row>
        <row r="1696">
          <cell r="A1696">
            <v>38430</v>
          </cell>
          <cell r="B1696">
            <v>1.0641</v>
          </cell>
        </row>
        <row r="1697">
          <cell r="A1697">
            <v>38431</v>
          </cell>
          <cell r="B1697">
            <v>1.0641</v>
          </cell>
        </row>
        <row r="1698">
          <cell r="A1698">
            <v>38432</v>
          </cell>
          <cell r="B1698">
            <v>1.0641</v>
          </cell>
        </row>
        <row r="1699">
          <cell r="A1699">
            <v>38433</v>
          </cell>
          <cell r="B1699">
            <v>1.0641</v>
          </cell>
        </row>
        <row r="1700">
          <cell r="A1700">
            <v>38434</v>
          </cell>
          <cell r="B1700">
            <v>1.0641</v>
          </cell>
        </row>
        <row r="1701">
          <cell r="A1701">
            <v>38435</v>
          </cell>
          <cell r="B1701">
            <v>1.0641</v>
          </cell>
        </row>
        <row r="1702">
          <cell r="A1702">
            <v>38436</v>
          </cell>
          <cell r="B1702">
            <v>1.0641</v>
          </cell>
        </row>
        <row r="1703">
          <cell r="A1703">
            <v>38437</v>
          </cell>
          <cell r="B1703">
            <v>1.0641</v>
          </cell>
        </row>
        <row r="1704">
          <cell r="A1704">
            <v>38438</v>
          </cell>
          <cell r="B1704">
            <v>1.0641</v>
          </cell>
        </row>
        <row r="1705">
          <cell r="A1705">
            <v>38439</v>
          </cell>
          <cell r="B1705">
            <v>1.0641</v>
          </cell>
        </row>
        <row r="1706">
          <cell r="A1706">
            <v>38440</v>
          </cell>
          <cell r="B1706">
            <v>1.0641</v>
          </cell>
        </row>
        <row r="1707">
          <cell r="A1707">
            <v>38441</v>
          </cell>
          <cell r="B1707">
            <v>1.0641</v>
          </cell>
        </row>
        <row r="1708">
          <cell r="A1708">
            <v>38442</v>
          </cell>
          <cell r="B1708">
            <v>1.0641</v>
          </cell>
        </row>
        <row r="1709">
          <cell r="A1709">
            <v>38443</v>
          </cell>
          <cell r="B1709">
            <v>1.0641</v>
          </cell>
        </row>
        <row r="1710">
          <cell r="A1710">
            <v>38444</v>
          </cell>
          <cell r="B1710">
            <v>1.0641</v>
          </cell>
        </row>
        <row r="1711">
          <cell r="A1711">
            <v>38445</v>
          </cell>
          <cell r="B1711">
            <v>1.0641</v>
          </cell>
        </row>
        <row r="1712">
          <cell r="A1712">
            <v>38446</v>
          </cell>
          <cell r="B1712">
            <v>1.0641</v>
          </cell>
        </row>
        <row r="1713">
          <cell r="A1713">
            <v>38447</v>
          </cell>
          <cell r="B1713">
            <v>1.0641</v>
          </cell>
        </row>
        <row r="1714">
          <cell r="A1714">
            <v>38448</v>
          </cell>
          <cell r="B1714">
            <v>1.0641</v>
          </cell>
        </row>
        <row r="1715">
          <cell r="A1715">
            <v>38449</v>
          </cell>
          <cell r="B1715">
            <v>1.0641</v>
          </cell>
        </row>
        <row r="1716">
          <cell r="A1716">
            <v>38450</v>
          </cell>
          <cell r="B1716">
            <v>1.0641</v>
          </cell>
        </row>
        <row r="1717">
          <cell r="A1717">
            <v>38451</v>
          </cell>
          <cell r="B1717">
            <v>1.0641</v>
          </cell>
        </row>
        <row r="1718">
          <cell r="A1718">
            <v>38452</v>
          </cell>
          <cell r="B1718">
            <v>1.0641</v>
          </cell>
        </row>
        <row r="1719">
          <cell r="A1719">
            <v>38453</v>
          </cell>
          <cell r="B1719">
            <v>1.0641</v>
          </cell>
        </row>
        <row r="1720">
          <cell r="A1720">
            <v>38454</v>
          </cell>
          <cell r="B1720">
            <v>1.0641</v>
          </cell>
        </row>
        <row r="1721">
          <cell r="A1721">
            <v>38455</v>
          </cell>
          <cell r="B1721">
            <v>1.0641</v>
          </cell>
        </row>
        <row r="1722">
          <cell r="A1722">
            <v>38456</v>
          </cell>
          <cell r="B1722">
            <v>1.0641</v>
          </cell>
        </row>
        <row r="1723">
          <cell r="A1723">
            <v>38457</v>
          </cell>
          <cell r="B1723">
            <v>1.0641</v>
          </cell>
        </row>
        <row r="1724">
          <cell r="A1724">
            <v>38458</v>
          </cell>
          <cell r="B1724">
            <v>1.0641</v>
          </cell>
        </row>
        <row r="1725">
          <cell r="A1725">
            <v>38459</v>
          </cell>
          <cell r="B1725">
            <v>1.0641</v>
          </cell>
        </row>
        <row r="1726">
          <cell r="A1726">
            <v>38460</v>
          </cell>
          <cell r="B1726">
            <v>1.0641</v>
          </cell>
        </row>
        <row r="1727">
          <cell r="A1727">
            <v>38461</v>
          </cell>
          <cell r="B1727">
            <v>1.0641</v>
          </cell>
        </row>
        <row r="1728">
          <cell r="A1728">
            <v>38462</v>
          </cell>
          <cell r="B1728">
            <v>1.0641</v>
          </cell>
        </row>
        <row r="1729">
          <cell r="A1729">
            <v>38463</v>
          </cell>
          <cell r="B1729">
            <v>1.0641</v>
          </cell>
        </row>
        <row r="1730">
          <cell r="A1730">
            <v>38464</v>
          </cell>
          <cell r="B1730">
            <v>1.0641</v>
          </cell>
        </row>
        <row r="1731">
          <cell r="A1731">
            <v>38465</v>
          </cell>
          <cell r="B1731">
            <v>1.0641</v>
          </cell>
        </row>
        <row r="1732">
          <cell r="A1732">
            <v>38466</v>
          </cell>
          <cell r="B1732">
            <v>1.0641</v>
          </cell>
        </row>
        <row r="1733">
          <cell r="A1733">
            <v>38467</v>
          </cell>
          <cell r="B1733">
            <v>1.0641</v>
          </cell>
        </row>
        <row r="1734">
          <cell r="A1734">
            <v>38468</v>
          </cell>
          <cell r="B1734">
            <v>1.0641</v>
          </cell>
        </row>
        <row r="1735">
          <cell r="A1735">
            <v>38469</v>
          </cell>
          <cell r="B1735">
            <v>1.0641</v>
          </cell>
        </row>
        <row r="1736">
          <cell r="A1736">
            <v>38470</v>
          </cell>
          <cell r="B1736">
            <v>1.0641</v>
          </cell>
        </row>
        <row r="1737">
          <cell r="A1737">
            <v>38471</v>
          </cell>
          <cell r="B1737">
            <v>1.0641</v>
          </cell>
        </row>
        <row r="1738">
          <cell r="A1738">
            <v>38472</v>
          </cell>
          <cell r="B1738">
            <v>1.0641</v>
          </cell>
        </row>
        <row r="1739">
          <cell r="A1739">
            <v>38473</v>
          </cell>
          <cell r="B1739">
            <v>1.0641</v>
          </cell>
        </row>
        <row r="1740">
          <cell r="A1740">
            <v>38474</v>
          </cell>
          <cell r="B1740">
            <v>1.0641</v>
          </cell>
        </row>
        <row r="1741">
          <cell r="A1741">
            <v>38475</v>
          </cell>
          <cell r="B1741">
            <v>1.0641</v>
          </cell>
        </row>
        <row r="1742">
          <cell r="A1742">
            <v>38476</v>
          </cell>
          <cell r="B1742">
            <v>1.0641</v>
          </cell>
        </row>
        <row r="1743">
          <cell r="A1743">
            <v>38477</v>
          </cell>
          <cell r="B1743">
            <v>1.0641</v>
          </cell>
        </row>
        <row r="1744">
          <cell r="A1744">
            <v>38478</v>
          </cell>
          <cell r="B1744">
            <v>1.0641</v>
          </cell>
        </row>
        <row r="1745">
          <cell r="A1745">
            <v>38479</v>
          </cell>
          <cell r="B1745">
            <v>1.0641</v>
          </cell>
        </row>
        <row r="1746">
          <cell r="A1746">
            <v>38480</v>
          </cell>
          <cell r="B1746">
            <v>1.0641</v>
          </cell>
        </row>
        <row r="1747">
          <cell r="A1747">
            <v>38481</v>
          </cell>
          <cell r="B1747">
            <v>1.0641</v>
          </cell>
        </row>
        <row r="1748">
          <cell r="A1748">
            <v>38482</v>
          </cell>
          <cell r="B1748">
            <v>1.0641</v>
          </cell>
        </row>
        <row r="1749">
          <cell r="A1749">
            <v>38483</v>
          </cell>
          <cell r="B1749">
            <v>1.0641</v>
          </cell>
        </row>
        <row r="1750">
          <cell r="A1750">
            <v>38484</v>
          </cell>
          <cell r="B1750">
            <v>1.0641</v>
          </cell>
        </row>
        <row r="1751">
          <cell r="A1751">
            <v>38485</v>
          </cell>
          <cell r="B1751">
            <v>1.0641</v>
          </cell>
        </row>
        <row r="1752">
          <cell r="A1752">
            <v>38486</v>
          </cell>
          <cell r="B1752">
            <v>1.0641</v>
          </cell>
        </row>
        <row r="1753">
          <cell r="A1753">
            <v>38487</v>
          </cell>
          <cell r="B1753">
            <v>1.0641</v>
          </cell>
        </row>
        <row r="1754">
          <cell r="A1754">
            <v>38488</v>
          </cell>
          <cell r="B1754">
            <v>1.0641</v>
          </cell>
        </row>
        <row r="1755">
          <cell r="A1755">
            <v>38489</v>
          </cell>
          <cell r="B1755">
            <v>1.0641</v>
          </cell>
        </row>
        <row r="1756">
          <cell r="A1756">
            <v>38490</v>
          </cell>
          <cell r="B1756">
            <v>1.0641</v>
          </cell>
        </row>
        <row r="1757">
          <cell r="A1757">
            <v>38491</v>
          </cell>
          <cell r="B1757">
            <v>1.0641</v>
          </cell>
        </row>
        <row r="1758">
          <cell r="A1758">
            <v>38492</v>
          </cell>
          <cell r="B1758">
            <v>1.0641</v>
          </cell>
        </row>
        <row r="1759">
          <cell r="A1759">
            <v>38493</v>
          </cell>
          <cell r="B1759">
            <v>1.0641</v>
          </cell>
        </row>
        <row r="1760">
          <cell r="A1760">
            <v>38494</v>
          </cell>
          <cell r="B1760">
            <v>1.0641</v>
          </cell>
        </row>
        <row r="1761">
          <cell r="A1761">
            <v>38495</v>
          </cell>
          <cell r="B1761">
            <v>1.0641</v>
          </cell>
        </row>
        <row r="1762">
          <cell r="A1762">
            <v>38496</v>
          </cell>
          <cell r="B1762">
            <v>1.0641</v>
          </cell>
        </row>
        <row r="1763">
          <cell r="A1763">
            <v>38497</v>
          </cell>
          <cell r="B1763">
            <v>1.0641</v>
          </cell>
        </row>
        <row r="1764">
          <cell r="A1764">
            <v>38498</v>
          </cell>
          <cell r="B1764">
            <v>1.0641</v>
          </cell>
        </row>
        <row r="1765">
          <cell r="A1765">
            <v>38499</v>
          </cell>
          <cell r="B1765">
            <v>1.0641</v>
          </cell>
        </row>
        <row r="1766">
          <cell r="A1766">
            <v>38500</v>
          </cell>
          <cell r="B1766">
            <v>1.0641</v>
          </cell>
        </row>
        <row r="1767">
          <cell r="A1767">
            <v>38501</v>
          </cell>
          <cell r="B1767">
            <v>1.0641</v>
          </cell>
        </row>
        <row r="1768">
          <cell r="A1768">
            <v>38502</v>
          </cell>
          <cell r="B1768">
            <v>1.0641</v>
          </cell>
        </row>
        <row r="1769">
          <cell r="A1769">
            <v>38503</v>
          </cell>
          <cell r="B1769">
            <v>1.0641</v>
          </cell>
        </row>
        <row r="1770">
          <cell r="A1770">
            <v>38504</v>
          </cell>
          <cell r="B1770">
            <v>1.0641</v>
          </cell>
        </row>
        <row r="1771">
          <cell r="A1771">
            <v>38505</v>
          </cell>
          <cell r="B1771">
            <v>1.0641</v>
          </cell>
        </row>
        <row r="1772">
          <cell r="A1772">
            <v>38506</v>
          </cell>
          <cell r="B1772">
            <v>1.0641</v>
          </cell>
        </row>
        <row r="1773">
          <cell r="A1773">
            <v>38507</v>
          </cell>
          <cell r="B1773">
            <v>1.0641</v>
          </cell>
        </row>
        <row r="1774">
          <cell r="A1774">
            <v>38508</v>
          </cell>
          <cell r="B1774">
            <v>1.0641</v>
          </cell>
        </row>
        <row r="1775">
          <cell r="A1775">
            <v>38509</v>
          </cell>
          <cell r="B1775">
            <v>1.0641</v>
          </cell>
        </row>
        <row r="1776">
          <cell r="A1776">
            <v>38510</v>
          </cell>
          <cell r="B1776">
            <v>1.0641</v>
          </cell>
        </row>
        <row r="1777">
          <cell r="A1777">
            <v>38511</v>
          </cell>
          <cell r="B1777">
            <v>1.0641</v>
          </cell>
        </row>
        <row r="1778">
          <cell r="A1778">
            <v>38512</v>
          </cell>
          <cell r="B1778">
            <v>1.0641</v>
          </cell>
        </row>
        <row r="1779">
          <cell r="A1779">
            <v>38513</v>
          </cell>
          <cell r="B1779">
            <v>1.0641</v>
          </cell>
        </row>
        <row r="1780">
          <cell r="A1780">
            <v>38514</v>
          </cell>
          <cell r="B1780">
            <v>1.0641</v>
          </cell>
        </row>
        <row r="1781">
          <cell r="A1781">
            <v>38515</v>
          </cell>
          <cell r="B1781">
            <v>1.0641</v>
          </cell>
        </row>
        <row r="1782">
          <cell r="A1782">
            <v>38516</v>
          </cell>
          <cell r="B1782">
            <v>1.0641</v>
          </cell>
        </row>
        <row r="1783">
          <cell r="A1783">
            <v>38517</v>
          </cell>
          <cell r="B1783">
            <v>1.0641</v>
          </cell>
        </row>
        <row r="1784">
          <cell r="A1784">
            <v>38518</v>
          </cell>
          <cell r="B1784">
            <v>1.0641</v>
          </cell>
        </row>
        <row r="1785">
          <cell r="A1785">
            <v>38519</v>
          </cell>
          <cell r="B1785">
            <v>1.0641</v>
          </cell>
        </row>
        <row r="1786">
          <cell r="A1786">
            <v>38520</v>
          </cell>
          <cell r="B1786">
            <v>1.0641</v>
          </cell>
        </row>
        <row r="1787">
          <cell r="A1787">
            <v>38521</v>
          </cell>
          <cell r="B1787">
            <v>1.0641</v>
          </cell>
        </row>
        <row r="1788">
          <cell r="A1788">
            <v>38522</v>
          </cell>
          <cell r="B1788">
            <v>1.0641</v>
          </cell>
        </row>
        <row r="1789">
          <cell r="A1789">
            <v>38523</v>
          </cell>
          <cell r="B1789">
            <v>1.0641</v>
          </cell>
        </row>
        <row r="1790">
          <cell r="A1790">
            <v>38524</v>
          </cell>
          <cell r="B1790">
            <v>1.0641</v>
          </cell>
        </row>
        <row r="1791">
          <cell r="A1791">
            <v>38525</v>
          </cell>
          <cell r="B1791">
            <v>1.0641</v>
          </cell>
        </row>
        <row r="1792">
          <cell r="A1792">
            <v>38526</v>
          </cell>
          <cell r="B1792">
            <v>1.0641</v>
          </cell>
        </row>
        <row r="1793">
          <cell r="A1793">
            <v>38527</v>
          </cell>
          <cell r="B1793">
            <v>1.0641</v>
          </cell>
        </row>
        <row r="1794">
          <cell r="A1794">
            <v>38528</v>
          </cell>
          <cell r="B1794">
            <v>1.0641</v>
          </cell>
        </row>
        <row r="1795">
          <cell r="A1795">
            <v>38529</v>
          </cell>
          <cell r="B1795">
            <v>1.0641</v>
          </cell>
        </row>
        <row r="1796">
          <cell r="A1796">
            <v>38530</v>
          </cell>
          <cell r="B1796">
            <v>1.0641</v>
          </cell>
        </row>
        <row r="1797">
          <cell r="A1797">
            <v>38531</v>
          </cell>
          <cell r="B1797">
            <v>1.0641</v>
          </cell>
        </row>
        <row r="1798">
          <cell r="A1798">
            <v>38532</v>
          </cell>
          <cell r="B1798">
            <v>1.0641</v>
          </cell>
        </row>
        <row r="1799">
          <cell r="A1799">
            <v>38533</v>
          </cell>
          <cell r="B1799">
            <v>1.0641</v>
          </cell>
        </row>
        <row r="1800">
          <cell r="A1800">
            <v>38534</v>
          </cell>
          <cell r="B1800">
            <v>1.0641</v>
          </cell>
        </row>
        <row r="1801">
          <cell r="A1801">
            <v>38535</v>
          </cell>
          <cell r="B1801">
            <v>1.0641</v>
          </cell>
        </row>
        <row r="1802">
          <cell r="A1802">
            <v>38536</v>
          </cell>
          <cell r="B1802">
            <v>1.0641</v>
          </cell>
        </row>
        <row r="1803">
          <cell r="A1803">
            <v>38537</v>
          </cell>
          <cell r="B1803">
            <v>1.0641</v>
          </cell>
        </row>
        <row r="1804">
          <cell r="A1804">
            <v>38538</v>
          </cell>
          <cell r="B1804">
            <v>1.0641</v>
          </cell>
        </row>
        <row r="1805">
          <cell r="A1805">
            <v>38539</v>
          </cell>
          <cell r="B1805">
            <v>1.0641</v>
          </cell>
        </row>
        <row r="1806">
          <cell r="A1806">
            <v>38540</v>
          </cell>
          <cell r="B1806">
            <v>1.0641</v>
          </cell>
        </row>
        <row r="1807">
          <cell r="A1807">
            <v>38541</v>
          </cell>
          <cell r="B1807">
            <v>1.0641</v>
          </cell>
        </row>
        <row r="1808">
          <cell r="A1808">
            <v>38542</v>
          </cell>
          <cell r="B1808">
            <v>1.0641</v>
          </cell>
        </row>
        <row r="1809">
          <cell r="A1809">
            <v>38543</v>
          </cell>
          <cell r="B1809">
            <v>1.0641</v>
          </cell>
        </row>
        <row r="1810">
          <cell r="A1810">
            <v>38544</v>
          </cell>
          <cell r="B1810">
            <v>1.0641</v>
          </cell>
        </row>
        <row r="1811">
          <cell r="A1811">
            <v>38545</v>
          </cell>
          <cell r="B1811">
            <v>1.0641</v>
          </cell>
        </row>
        <row r="1812">
          <cell r="A1812">
            <v>38546</v>
          </cell>
          <cell r="B1812">
            <v>1.0641</v>
          </cell>
        </row>
        <row r="1813">
          <cell r="A1813">
            <v>38547</v>
          </cell>
          <cell r="B1813">
            <v>1.0641</v>
          </cell>
        </row>
        <row r="1814">
          <cell r="A1814">
            <v>38548</v>
          </cell>
          <cell r="B1814">
            <v>1.0641</v>
          </cell>
        </row>
        <row r="1815">
          <cell r="A1815">
            <v>38549</v>
          </cell>
          <cell r="B1815">
            <v>1.0641</v>
          </cell>
        </row>
        <row r="1816">
          <cell r="A1816">
            <v>38550</v>
          </cell>
          <cell r="B1816">
            <v>1.0641</v>
          </cell>
        </row>
        <row r="1817">
          <cell r="A1817">
            <v>38551</v>
          </cell>
          <cell r="B1817">
            <v>1.0641</v>
          </cell>
        </row>
        <row r="1818">
          <cell r="A1818">
            <v>38552</v>
          </cell>
          <cell r="B1818">
            <v>1.0641</v>
          </cell>
        </row>
        <row r="1819">
          <cell r="A1819">
            <v>38553</v>
          </cell>
          <cell r="B1819">
            <v>1.0641</v>
          </cell>
        </row>
        <row r="1820">
          <cell r="A1820">
            <v>38554</v>
          </cell>
          <cell r="B1820">
            <v>1.0641</v>
          </cell>
        </row>
        <row r="1821">
          <cell r="A1821">
            <v>38555</v>
          </cell>
          <cell r="B1821">
            <v>1.0641</v>
          </cell>
        </row>
        <row r="1822">
          <cell r="A1822">
            <v>38556</v>
          </cell>
          <cell r="B1822">
            <v>1.0641</v>
          </cell>
        </row>
        <row r="1823">
          <cell r="A1823">
            <v>38557</v>
          </cell>
          <cell r="B1823">
            <v>1.0641</v>
          </cell>
        </row>
        <row r="1824">
          <cell r="A1824">
            <v>38558</v>
          </cell>
          <cell r="B1824">
            <v>1.0641</v>
          </cell>
        </row>
        <row r="1825">
          <cell r="A1825">
            <v>38559</v>
          </cell>
          <cell r="B1825">
            <v>1.0641</v>
          </cell>
        </row>
        <row r="1826">
          <cell r="A1826">
            <v>38560</v>
          </cell>
          <cell r="B1826">
            <v>1.0641</v>
          </cell>
        </row>
        <row r="1827">
          <cell r="A1827">
            <v>38561</v>
          </cell>
          <cell r="B1827">
            <v>1.0641</v>
          </cell>
        </row>
        <row r="1828">
          <cell r="A1828">
            <v>38562</v>
          </cell>
          <cell r="B1828">
            <v>1.0641</v>
          </cell>
        </row>
        <row r="1829">
          <cell r="A1829">
            <v>38563</v>
          </cell>
          <cell r="B1829">
            <v>1.0641</v>
          </cell>
        </row>
        <row r="1830">
          <cell r="A1830">
            <v>38564</v>
          </cell>
          <cell r="B1830">
            <v>1.0641</v>
          </cell>
        </row>
        <row r="1831">
          <cell r="A1831">
            <v>38565</v>
          </cell>
          <cell r="B1831">
            <v>1.0641</v>
          </cell>
        </row>
        <row r="1832">
          <cell r="A1832">
            <v>38566</v>
          </cell>
          <cell r="B1832">
            <v>1.0641</v>
          </cell>
        </row>
        <row r="1833">
          <cell r="A1833">
            <v>38567</v>
          </cell>
          <cell r="B1833">
            <v>1.0641</v>
          </cell>
        </row>
        <row r="1834">
          <cell r="A1834">
            <v>38568</v>
          </cell>
          <cell r="B1834">
            <v>1.0641</v>
          </cell>
        </row>
        <row r="1835">
          <cell r="A1835">
            <v>38569</v>
          </cell>
          <cell r="B1835">
            <v>1.0641</v>
          </cell>
        </row>
        <row r="1836">
          <cell r="A1836">
            <v>38570</v>
          </cell>
          <cell r="B1836">
            <v>1.0641</v>
          </cell>
        </row>
        <row r="1837">
          <cell r="A1837">
            <v>38571</v>
          </cell>
          <cell r="B1837">
            <v>1.0641</v>
          </cell>
        </row>
        <row r="1838">
          <cell r="A1838">
            <v>38572</v>
          </cell>
          <cell r="B1838">
            <v>1.0641</v>
          </cell>
        </row>
        <row r="1839">
          <cell r="A1839">
            <v>38573</v>
          </cell>
          <cell r="B1839">
            <v>1.0641</v>
          </cell>
        </row>
        <row r="1840">
          <cell r="A1840">
            <v>38574</v>
          </cell>
          <cell r="B1840">
            <v>1.0641</v>
          </cell>
        </row>
        <row r="1841">
          <cell r="A1841">
            <v>38575</v>
          </cell>
          <cell r="B1841">
            <v>1.0641</v>
          </cell>
        </row>
        <row r="1842">
          <cell r="A1842">
            <v>38576</v>
          </cell>
          <cell r="B1842">
            <v>1.0641</v>
          </cell>
        </row>
        <row r="1843">
          <cell r="A1843">
            <v>38577</v>
          </cell>
          <cell r="B1843">
            <v>1.0641</v>
          </cell>
        </row>
        <row r="1844">
          <cell r="A1844">
            <v>38578</v>
          </cell>
          <cell r="B1844">
            <v>1.0641</v>
          </cell>
        </row>
        <row r="1845">
          <cell r="A1845">
            <v>38579</v>
          </cell>
          <cell r="B1845">
            <v>1.0641</v>
          </cell>
        </row>
        <row r="1846">
          <cell r="A1846">
            <v>38580</v>
          </cell>
          <cell r="B1846">
            <v>1.0641</v>
          </cell>
        </row>
        <row r="1847">
          <cell r="A1847">
            <v>38581</v>
          </cell>
          <cell r="B1847">
            <v>1.0641</v>
          </cell>
        </row>
        <row r="1848">
          <cell r="A1848">
            <v>38582</v>
          </cell>
          <cell r="B1848">
            <v>1.0641</v>
          </cell>
        </row>
        <row r="1849">
          <cell r="A1849">
            <v>38583</v>
          </cell>
          <cell r="B1849">
            <v>1.0641</v>
          </cell>
        </row>
        <row r="1850">
          <cell r="A1850">
            <v>38584</v>
          </cell>
          <cell r="B1850">
            <v>1.0641</v>
          </cell>
        </row>
        <row r="1851">
          <cell r="A1851">
            <v>38585</v>
          </cell>
          <cell r="B1851">
            <v>1.0641</v>
          </cell>
        </row>
        <row r="1852">
          <cell r="A1852">
            <v>38586</v>
          </cell>
          <cell r="B1852">
            <v>1.0641</v>
          </cell>
        </row>
        <row r="1853">
          <cell r="A1853">
            <v>38587</v>
          </cell>
          <cell r="B1853">
            <v>1.0641</v>
          </cell>
        </row>
        <row r="1854">
          <cell r="A1854">
            <v>38588</v>
          </cell>
          <cell r="B1854">
            <v>1.0641</v>
          </cell>
        </row>
        <row r="1855">
          <cell r="A1855">
            <v>38589</v>
          </cell>
          <cell r="B1855">
            <v>1.0641</v>
          </cell>
        </row>
        <row r="1856">
          <cell r="A1856">
            <v>38590</v>
          </cell>
          <cell r="B1856">
            <v>1.0641</v>
          </cell>
        </row>
        <row r="1857">
          <cell r="A1857">
            <v>38591</v>
          </cell>
          <cell r="B1857">
            <v>1.0641</v>
          </cell>
        </row>
        <row r="1858">
          <cell r="A1858">
            <v>38592</v>
          </cell>
          <cell r="B1858">
            <v>1.0641</v>
          </cell>
        </row>
        <row r="1859">
          <cell r="A1859">
            <v>38593</v>
          </cell>
          <cell r="B1859">
            <v>1.0641</v>
          </cell>
        </row>
        <row r="1860">
          <cell r="A1860">
            <v>38594</v>
          </cell>
          <cell r="B1860">
            <v>1.0641</v>
          </cell>
        </row>
        <row r="1861">
          <cell r="A1861">
            <v>38595</v>
          </cell>
          <cell r="B1861">
            <v>1.0641</v>
          </cell>
        </row>
        <row r="1862">
          <cell r="A1862">
            <v>38596</v>
          </cell>
          <cell r="B1862">
            <v>1.0641</v>
          </cell>
        </row>
        <row r="1863">
          <cell r="A1863">
            <v>38597</v>
          </cell>
          <cell r="B1863">
            <v>1.0641</v>
          </cell>
        </row>
        <row r="1864">
          <cell r="A1864">
            <v>38598</v>
          </cell>
          <cell r="B1864">
            <v>1.0641</v>
          </cell>
        </row>
        <row r="1865">
          <cell r="A1865">
            <v>38599</v>
          </cell>
          <cell r="B1865">
            <v>1.0641</v>
          </cell>
        </row>
        <row r="1866">
          <cell r="A1866">
            <v>38600</v>
          </cell>
          <cell r="B1866">
            <v>1.0641</v>
          </cell>
        </row>
        <row r="1867">
          <cell r="A1867">
            <v>38601</v>
          </cell>
          <cell r="B1867">
            <v>1.0641</v>
          </cell>
        </row>
        <row r="1868">
          <cell r="A1868">
            <v>38602</v>
          </cell>
          <cell r="B1868">
            <v>1.0641</v>
          </cell>
        </row>
        <row r="1869">
          <cell r="A1869">
            <v>38603</v>
          </cell>
          <cell r="B1869">
            <v>1.0641</v>
          </cell>
        </row>
        <row r="1870">
          <cell r="A1870">
            <v>38604</v>
          </cell>
          <cell r="B1870">
            <v>1.0641</v>
          </cell>
        </row>
        <row r="1871">
          <cell r="A1871">
            <v>38605</v>
          </cell>
          <cell r="B1871">
            <v>1.0641</v>
          </cell>
        </row>
        <row r="1872">
          <cell r="A1872">
            <v>38606</v>
          </cell>
          <cell r="B1872">
            <v>1.0641</v>
          </cell>
        </row>
        <row r="1873">
          <cell r="A1873">
            <v>38607</v>
          </cell>
          <cell r="B1873">
            <v>1.0641</v>
          </cell>
        </row>
        <row r="1874">
          <cell r="A1874">
            <v>38608</v>
          </cell>
          <cell r="B1874">
            <v>1.0641</v>
          </cell>
        </row>
        <row r="1875">
          <cell r="A1875">
            <v>38609</v>
          </cell>
          <cell r="B1875">
            <v>1.0641</v>
          </cell>
        </row>
        <row r="1876">
          <cell r="A1876">
            <v>38610</v>
          </cell>
          <cell r="B1876">
            <v>1.0641</v>
          </cell>
        </row>
        <row r="1877">
          <cell r="A1877">
            <v>38611</v>
          </cell>
          <cell r="B1877">
            <v>1.0641</v>
          </cell>
        </row>
        <row r="1878">
          <cell r="A1878">
            <v>38612</v>
          </cell>
          <cell r="B1878">
            <v>1.0641</v>
          </cell>
        </row>
        <row r="1879">
          <cell r="A1879">
            <v>38613</v>
          </cell>
          <cell r="B1879">
            <v>1.0641</v>
          </cell>
        </row>
        <row r="1880">
          <cell r="A1880">
            <v>38614</v>
          </cell>
          <cell r="B1880">
            <v>1.0641</v>
          </cell>
        </row>
        <row r="1881">
          <cell r="A1881">
            <v>38615</v>
          </cell>
          <cell r="B1881">
            <v>1.0641</v>
          </cell>
        </row>
        <row r="1882">
          <cell r="A1882">
            <v>38616</v>
          </cell>
          <cell r="B1882">
            <v>1.0641</v>
          </cell>
        </row>
        <row r="1883">
          <cell r="A1883">
            <v>38617</v>
          </cell>
          <cell r="B1883">
            <v>1.0641</v>
          </cell>
        </row>
        <row r="1884">
          <cell r="A1884">
            <v>38618</v>
          </cell>
          <cell r="B1884">
            <v>1.0641</v>
          </cell>
        </row>
        <row r="1885">
          <cell r="A1885">
            <v>38619</v>
          </cell>
          <cell r="B1885">
            <v>1.0641</v>
          </cell>
        </row>
        <row r="1886">
          <cell r="A1886">
            <v>38620</v>
          </cell>
          <cell r="B1886">
            <v>1.0641</v>
          </cell>
        </row>
        <row r="1887">
          <cell r="A1887">
            <v>38621</v>
          </cell>
          <cell r="B1887">
            <v>1.0641</v>
          </cell>
        </row>
        <row r="1888">
          <cell r="A1888">
            <v>38622</v>
          </cell>
          <cell r="B1888">
            <v>1.0641</v>
          </cell>
        </row>
        <row r="1889">
          <cell r="A1889">
            <v>38623</v>
          </cell>
          <cell r="B1889">
            <v>1.0641</v>
          </cell>
        </row>
        <row r="1890">
          <cell r="A1890">
            <v>38624</v>
          </cell>
          <cell r="B1890">
            <v>1.0641</v>
          </cell>
        </row>
        <row r="1891">
          <cell r="A1891">
            <v>38625</v>
          </cell>
          <cell r="B1891">
            <v>1.0641</v>
          </cell>
        </row>
        <row r="1892">
          <cell r="A1892">
            <v>38626</v>
          </cell>
          <cell r="B1892">
            <v>1.0641</v>
          </cell>
        </row>
        <row r="1893">
          <cell r="A1893">
            <v>38627</v>
          </cell>
          <cell r="B1893">
            <v>1.0641</v>
          </cell>
        </row>
        <row r="1894">
          <cell r="A1894">
            <v>38628</v>
          </cell>
          <cell r="B1894">
            <v>1.0641</v>
          </cell>
        </row>
        <row r="1895">
          <cell r="A1895">
            <v>38629</v>
          </cell>
          <cell r="B1895">
            <v>1.0641</v>
          </cell>
        </row>
        <row r="1896">
          <cell r="A1896">
            <v>38630</v>
          </cell>
          <cell r="B1896">
            <v>1.0641</v>
          </cell>
        </row>
        <row r="1897">
          <cell r="A1897">
            <v>38631</v>
          </cell>
          <cell r="B1897">
            <v>1.0641</v>
          </cell>
        </row>
        <row r="1898">
          <cell r="A1898">
            <v>38632</v>
          </cell>
          <cell r="B1898">
            <v>1.0641</v>
          </cell>
        </row>
        <row r="1899">
          <cell r="A1899">
            <v>38633</v>
          </cell>
          <cell r="B1899">
            <v>1.0641</v>
          </cell>
        </row>
        <row r="1900">
          <cell r="A1900">
            <v>38634</v>
          </cell>
          <cell r="B1900">
            <v>1.0641</v>
          </cell>
        </row>
        <row r="1901">
          <cell r="A1901">
            <v>38635</v>
          </cell>
          <cell r="B1901">
            <v>1.0641</v>
          </cell>
        </row>
        <row r="1902">
          <cell r="A1902">
            <v>38636</v>
          </cell>
          <cell r="B1902">
            <v>1.0641</v>
          </cell>
        </row>
        <row r="1903">
          <cell r="A1903">
            <v>38637</v>
          </cell>
          <cell r="B1903">
            <v>1.0641</v>
          </cell>
        </row>
        <row r="1904">
          <cell r="A1904">
            <v>38638</v>
          </cell>
          <cell r="B1904">
            <v>1.0641</v>
          </cell>
        </row>
        <row r="1905">
          <cell r="A1905">
            <v>38639</v>
          </cell>
          <cell r="B1905">
            <v>1.0641</v>
          </cell>
        </row>
        <row r="1906">
          <cell r="A1906">
            <v>38640</v>
          </cell>
          <cell r="B1906">
            <v>1.0641</v>
          </cell>
        </row>
        <row r="1907">
          <cell r="A1907">
            <v>38641</v>
          </cell>
          <cell r="B1907">
            <v>1.0641</v>
          </cell>
        </row>
        <row r="1908">
          <cell r="A1908">
            <v>38642</v>
          </cell>
          <cell r="B1908">
            <v>1.0641</v>
          </cell>
        </row>
        <row r="1909">
          <cell r="A1909">
            <v>38643</v>
          </cell>
          <cell r="B1909">
            <v>1.0641</v>
          </cell>
        </row>
        <row r="1910">
          <cell r="A1910">
            <v>38644</v>
          </cell>
          <cell r="B1910">
            <v>1.0641</v>
          </cell>
        </row>
        <row r="1911">
          <cell r="A1911">
            <v>38645</v>
          </cell>
          <cell r="B1911">
            <v>1.0641</v>
          </cell>
        </row>
        <row r="1912">
          <cell r="A1912">
            <v>38646</v>
          </cell>
          <cell r="B1912">
            <v>1.0641</v>
          </cell>
        </row>
        <row r="1913">
          <cell r="A1913">
            <v>38647</v>
          </cell>
          <cell r="B1913">
            <v>1.0641</v>
          </cell>
        </row>
        <row r="1914">
          <cell r="A1914">
            <v>38648</v>
          </cell>
          <cell r="B1914">
            <v>1.0641</v>
          </cell>
        </row>
        <row r="1915">
          <cell r="A1915">
            <v>38649</v>
          </cell>
          <cell r="B1915">
            <v>1.0641</v>
          </cell>
        </row>
        <row r="1916">
          <cell r="A1916">
            <v>38650</v>
          </cell>
          <cell r="B1916">
            <v>1.0641</v>
          </cell>
        </row>
        <row r="1917">
          <cell r="A1917">
            <v>38651</v>
          </cell>
          <cell r="B1917">
            <v>1.0641</v>
          </cell>
        </row>
        <row r="1918">
          <cell r="A1918">
            <v>38652</v>
          </cell>
          <cell r="B1918">
            <v>1.0641</v>
          </cell>
        </row>
        <row r="1919">
          <cell r="A1919">
            <v>38653</v>
          </cell>
          <cell r="B1919">
            <v>1.0641</v>
          </cell>
        </row>
        <row r="1920">
          <cell r="A1920">
            <v>38654</v>
          </cell>
          <cell r="B1920">
            <v>1.0641</v>
          </cell>
        </row>
        <row r="1921">
          <cell r="A1921">
            <v>38655</v>
          </cell>
          <cell r="B1921">
            <v>1.0641</v>
          </cell>
        </row>
        <row r="1922">
          <cell r="A1922">
            <v>38656</v>
          </cell>
          <cell r="B1922">
            <v>1.0641</v>
          </cell>
        </row>
        <row r="1923">
          <cell r="A1923">
            <v>38657</v>
          </cell>
          <cell r="B1923">
            <v>1.0641</v>
          </cell>
        </row>
        <row r="1924">
          <cell r="A1924">
            <v>38658</v>
          </cell>
          <cell r="B1924">
            <v>1.0641</v>
          </cell>
        </row>
        <row r="1925">
          <cell r="A1925">
            <v>38659</v>
          </cell>
          <cell r="B1925">
            <v>1.0641</v>
          </cell>
        </row>
        <row r="1926">
          <cell r="A1926">
            <v>38660</v>
          </cell>
          <cell r="B1926">
            <v>1.0641</v>
          </cell>
        </row>
        <row r="1927">
          <cell r="A1927">
            <v>38661</v>
          </cell>
          <cell r="B1927">
            <v>1.0641</v>
          </cell>
        </row>
        <row r="1928">
          <cell r="A1928">
            <v>38662</v>
          </cell>
          <cell r="B1928">
            <v>1.0641</v>
          </cell>
        </row>
        <row r="1929">
          <cell r="A1929">
            <v>38663</v>
          </cell>
          <cell r="B1929">
            <v>1.0641</v>
          </cell>
        </row>
        <row r="1930">
          <cell r="A1930">
            <v>38664</v>
          </cell>
          <cell r="B1930">
            <v>1.0641</v>
          </cell>
        </row>
        <row r="1931">
          <cell r="A1931">
            <v>38665</v>
          </cell>
          <cell r="B1931">
            <v>1.0641</v>
          </cell>
        </row>
        <row r="1932">
          <cell r="A1932">
            <v>38666</v>
          </cell>
          <cell r="B1932">
            <v>1.0641</v>
          </cell>
        </row>
        <row r="1933">
          <cell r="A1933">
            <v>38667</v>
          </cell>
          <cell r="B1933">
            <v>1.0641</v>
          </cell>
        </row>
        <row r="1934">
          <cell r="A1934">
            <v>38668</v>
          </cell>
          <cell r="B1934">
            <v>1.0641</v>
          </cell>
        </row>
        <row r="1935">
          <cell r="A1935">
            <v>38669</v>
          </cell>
          <cell r="B1935">
            <v>1.0641</v>
          </cell>
        </row>
        <row r="1936">
          <cell r="A1936">
            <v>38670</v>
          </cell>
          <cell r="B1936">
            <v>1.0641</v>
          </cell>
        </row>
        <row r="1937">
          <cell r="A1937">
            <v>38671</v>
          </cell>
          <cell r="B1937">
            <v>1.0641</v>
          </cell>
        </row>
        <row r="1938">
          <cell r="A1938">
            <v>38672</v>
          </cell>
          <cell r="B1938">
            <v>1.0641</v>
          </cell>
        </row>
        <row r="1939">
          <cell r="A1939">
            <v>38673</v>
          </cell>
          <cell r="B1939">
            <v>1.0641</v>
          </cell>
        </row>
        <row r="1940">
          <cell r="A1940">
            <v>38674</v>
          </cell>
          <cell r="B1940">
            <v>1.0641</v>
          </cell>
        </row>
        <row r="1941">
          <cell r="A1941">
            <v>38675</v>
          </cell>
          <cell r="B1941">
            <v>1.0641</v>
          </cell>
        </row>
        <row r="1942">
          <cell r="A1942">
            <v>38676</v>
          </cell>
          <cell r="B1942">
            <v>1.0641</v>
          </cell>
        </row>
        <row r="1943">
          <cell r="A1943">
            <v>38677</v>
          </cell>
          <cell r="B1943">
            <v>1.0641</v>
          </cell>
        </row>
        <row r="1944">
          <cell r="A1944">
            <v>38678</v>
          </cell>
          <cell r="B1944">
            <v>1.0641</v>
          </cell>
        </row>
        <row r="1945">
          <cell r="A1945">
            <v>38679</v>
          </cell>
          <cell r="B1945">
            <v>1.0641</v>
          </cell>
        </row>
        <row r="1946">
          <cell r="A1946">
            <v>38680</v>
          </cell>
          <cell r="B1946">
            <v>1.0641</v>
          </cell>
        </row>
        <row r="1947">
          <cell r="A1947">
            <v>38681</v>
          </cell>
          <cell r="B1947">
            <v>1.0641</v>
          </cell>
        </row>
        <row r="1948">
          <cell r="A1948">
            <v>38682</v>
          </cell>
          <cell r="B1948">
            <v>1.0641</v>
          </cell>
        </row>
        <row r="1949">
          <cell r="A1949">
            <v>38683</v>
          </cell>
          <cell r="B1949">
            <v>1.0641</v>
          </cell>
        </row>
        <row r="1950">
          <cell r="A1950">
            <v>38684</v>
          </cell>
          <cell r="B1950">
            <v>1.0641</v>
          </cell>
        </row>
        <row r="1951">
          <cell r="A1951">
            <v>38685</v>
          </cell>
          <cell r="B1951">
            <v>1.0641</v>
          </cell>
        </row>
        <row r="1952">
          <cell r="A1952">
            <v>38686</v>
          </cell>
          <cell r="B1952">
            <v>1.0641</v>
          </cell>
        </row>
        <row r="1953">
          <cell r="A1953">
            <v>38687</v>
          </cell>
          <cell r="B1953">
            <v>1.0641</v>
          </cell>
        </row>
        <row r="1954">
          <cell r="A1954">
            <v>38688</v>
          </cell>
          <cell r="B1954">
            <v>1.0641</v>
          </cell>
        </row>
        <row r="1955">
          <cell r="A1955">
            <v>38689</v>
          </cell>
          <cell r="B1955">
            <v>1.0641</v>
          </cell>
        </row>
        <row r="1956">
          <cell r="A1956">
            <v>38690</v>
          </cell>
          <cell r="B1956">
            <v>1.0641</v>
          </cell>
        </row>
        <row r="1957">
          <cell r="A1957">
            <v>38691</v>
          </cell>
          <cell r="B1957">
            <v>1.0641</v>
          </cell>
        </row>
        <row r="1958">
          <cell r="A1958">
            <v>38692</v>
          </cell>
          <cell r="B1958">
            <v>1.0641</v>
          </cell>
        </row>
        <row r="1959">
          <cell r="A1959">
            <v>38693</v>
          </cell>
          <cell r="B1959">
            <v>1.0641</v>
          </cell>
        </row>
        <row r="1960">
          <cell r="A1960">
            <v>38694</v>
          </cell>
          <cell r="B1960">
            <v>1.0641</v>
          </cell>
        </row>
        <row r="1961">
          <cell r="A1961">
            <v>38695</v>
          </cell>
          <cell r="B1961">
            <v>1.0641</v>
          </cell>
        </row>
        <row r="1962">
          <cell r="A1962">
            <v>38696</v>
          </cell>
          <cell r="B1962">
            <v>1.0641</v>
          </cell>
        </row>
        <row r="1963">
          <cell r="A1963">
            <v>38697</v>
          </cell>
          <cell r="B1963">
            <v>1.0641</v>
          </cell>
        </row>
        <row r="1964">
          <cell r="A1964">
            <v>38698</v>
          </cell>
          <cell r="B1964">
            <v>1.0641</v>
          </cell>
        </row>
        <row r="1965">
          <cell r="A1965">
            <v>38699</v>
          </cell>
          <cell r="B1965">
            <v>1.0641</v>
          </cell>
        </row>
        <row r="1966">
          <cell r="A1966">
            <v>38700</v>
          </cell>
          <cell r="B1966">
            <v>1.0641</v>
          </cell>
        </row>
        <row r="1967">
          <cell r="A1967">
            <v>38701</v>
          </cell>
          <cell r="B1967">
            <v>1.0641</v>
          </cell>
        </row>
        <row r="1968">
          <cell r="A1968">
            <v>38702</v>
          </cell>
          <cell r="B1968">
            <v>1.0641</v>
          </cell>
        </row>
        <row r="1969">
          <cell r="A1969">
            <v>38703</v>
          </cell>
          <cell r="B1969">
            <v>1.0641</v>
          </cell>
        </row>
        <row r="1970">
          <cell r="A1970">
            <v>38704</v>
          </cell>
          <cell r="B1970">
            <v>1.0641</v>
          </cell>
        </row>
        <row r="1971">
          <cell r="A1971">
            <v>38705</v>
          </cell>
          <cell r="B1971">
            <v>1.0641</v>
          </cell>
        </row>
        <row r="1972">
          <cell r="A1972">
            <v>38706</v>
          </cell>
          <cell r="B1972">
            <v>1.0641</v>
          </cell>
        </row>
        <row r="1973">
          <cell r="A1973">
            <v>38707</v>
          </cell>
          <cell r="B1973">
            <v>1.0641</v>
          </cell>
        </row>
        <row r="1974">
          <cell r="A1974">
            <v>38708</v>
          </cell>
          <cell r="B1974">
            <v>1.0641</v>
          </cell>
        </row>
        <row r="1975">
          <cell r="A1975">
            <v>38709</v>
          </cell>
          <cell r="B1975">
            <v>1.0641</v>
          </cell>
        </row>
        <row r="1976">
          <cell r="A1976">
            <v>38710</v>
          </cell>
          <cell r="B1976">
            <v>1.0641</v>
          </cell>
        </row>
        <row r="1977">
          <cell r="A1977">
            <v>38711</v>
          </cell>
          <cell r="B1977">
            <v>1.0641</v>
          </cell>
        </row>
        <row r="1978">
          <cell r="A1978">
            <v>38712</v>
          </cell>
          <cell r="B1978">
            <v>1.0641</v>
          </cell>
        </row>
        <row r="1979">
          <cell r="A1979">
            <v>38713</v>
          </cell>
          <cell r="B1979">
            <v>1.0641</v>
          </cell>
        </row>
        <row r="1980">
          <cell r="A1980">
            <v>38714</v>
          </cell>
          <cell r="B1980">
            <v>1.0641</v>
          </cell>
        </row>
        <row r="1981">
          <cell r="A1981">
            <v>38715</v>
          </cell>
          <cell r="B1981">
            <v>1.0641</v>
          </cell>
        </row>
        <row r="1982">
          <cell r="A1982">
            <v>38716</v>
          </cell>
          <cell r="B1982">
            <v>1.0641</v>
          </cell>
        </row>
        <row r="1983">
          <cell r="A1983">
            <v>38717</v>
          </cell>
          <cell r="B1983">
            <v>1.0641</v>
          </cell>
        </row>
        <row r="1984">
          <cell r="A1984">
            <v>38718</v>
          </cell>
          <cell r="B1984">
            <v>1.0641</v>
          </cell>
        </row>
        <row r="1985">
          <cell r="A1985">
            <v>38719</v>
          </cell>
          <cell r="B1985">
            <v>1.0641</v>
          </cell>
        </row>
        <row r="1986">
          <cell r="A1986">
            <v>38720</v>
          </cell>
          <cell r="B1986">
            <v>1.0641</v>
          </cell>
        </row>
        <row r="1987">
          <cell r="A1987">
            <v>38721</v>
          </cell>
          <cell r="B1987">
            <v>1.0641</v>
          </cell>
        </row>
        <row r="1988">
          <cell r="A1988">
            <v>38722</v>
          </cell>
          <cell r="B1988">
            <v>1.0641</v>
          </cell>
        </row>
        <row r="1989">
          <cell r="A1989">
            <v>38723</v>
          </cell>
          <cell r="B1989">
            <v>1.0641</v>
          </cell>
        </row>
        <row r="1990">
          <cell r="A1990">
            <v>38724</v>
          </cell>
          <cell r="B1990">
            <v>1.0641</v>
          </cell>
        </row>
        <row r="1991">
          <cell r="A1991">
            <v>38725</v>
          </cell>
          <cell r="B1991">
            <v>1.0641</v>
          </cell>
        </row>
        <row r="1992">
          <cell r="A1992">
            <v>38726</v>
          </cell>
          <cell r="B1992">
            <v>1.0641</v>
          </cell>
        </row>
        <row r="1993">
          <cell r="A1993">
            <v>38727</v>
          </cell>
          <cell r="B1993">
            <v>1.0641</v>
          </cell>
        </row>
        <row r="1994">
          <cell r="A1994">
            <v>38728</v>
          </cell>
          <cell r="B1994">
            <v>1.0641</v>
          </cell>
        </row>
        <row r="1995">
          <cell r="A1995">
            <v>38729</v>
          </cell>
          <cell r="B1995">
            <v>1.0641</v>
          </cell>
        </row>
        <row r="1996">
          <cell r="A1996">
            <v>38730</v>
          </cell>
          <cell r="B1996">
            <v>1.0641</v>
          </cell>
        </row>
        <row r="1997">
          <cell r="A1997">
            <v>38731</v>
          </cell>
          <cell r="B1997">
            <v>1.0641</v>
          </cell>
        </row>
        <row r="1998">
          <cell r="A1998">
            <v>38732</v>
          </cell>
          <cell r="B1998">
            <v>1.0641</v>
          </cell>
        </row>
        <row r="1999">
          <cell r="A1999">
            <v>38733</v>
          </cell>
          <cell r="B1999">
            <v>1.0641</v>
          </cell>
        </row>
        <row r="2000">
          <cell r="A2000">
            <v>38734</v>
          </cell>
          <cell r="B2000">
            <v>1.0641</v>
          </cell>
        </row>
        <row r="2001">
          <cell r="A2001">
            <v>38735</v>
          </cell>
          <cell r="B2001">
            <v>1.0641</v>
          </cell>
        </row>
        <row r="2002">
          <cell r="A2002">
            <v>38736</v>
          </cell>
          <cell r="B2002">
            <v>1.0641</v>
          </cell>
        </row>
        <row r="2003">
          <cell r="A2003">
            <v>38737</v>
          </cell>
          <cell r="B2003">
            <v>1.0641</v>
          </cell>
        </row>
        <row r="2004">
          <cell r="A2004">
            <v>38738</v>
          </cell>
          <cell r="B2004">
            <v>1.0641</v>
          </cell>
        </row>
        <row r="2005">
          <cell r="A2005">
            <v>38739</v>
          </cell>
          <cell r="B2005">
            <v>1.0641</v>
          </cell>
        </row>
        <row r="2006">
          <cell r="A2006">
            <v>38740</v>
          </cell>
          <cell r="B2006">
            <v>1.0641</v>
          </cell>
        </row>
        <row r="2007">
          <cell r="A2007">
            <v>38741</v>
          </cell>
          <cell r="B2007">
            <v>1.0641</v>
          </cell>
        </row>
        <row r="2008">
          <cell r="A2008">
            <v>38742</v>
          </cell>
          <cell r="B2008">
            <v>1.0641</v>
          </cell>
        </row>
        <row r="2009">
          <cell r="A2009">
            <v>38743</v>
          </cell>
          <cell r="B2009">
            <v>1.0641</v>
          </cell>
        </row>
        <row r="2010">
          <cell r="A2010">
            <v>38744</v>
          </cell>
          <cell r="B2010">
            <v>1.0641</v>
          </cell>
        </row>
        <row r="2011">
          <cell r="A2011">
            <v>38745</v>
          </cell>
          <cell r="B2011">
            <v>1.0641</v>
          </cell>
        </row>
        <row r="2012">
          <cell r="A2012">
            <v>38746</v>
          </cell>
          <cell r="B2012">
            <v>1.0641</v>
          </cell>
        </row>
        <row r="2013">
          <cell r="A2013">
            <v>38747</v>
          </cell>
          <cell r="B2013">
            <v>1.0641</v>
          </cell>
        </row>
        <row r="2014">
          <cell r="A2014">
            <v>38748</v>
          </cell>
          <cell r="B2014">
            <v>1.0641</v>
          </cell>
        </row>
        <row r="2015">
          <cell r="A2015">
            <v>38749</v>
          </cell>
          <cell r="B2015">
            <v>1.0641</v>
          </cell>
        </row>
        <row r="2016">
          <cell r="A2016">
            <v>38750</v>
          </cell>
          <cell r="B2016">
            <v>1.0641</v>
          </cell>
        </row>
        <row r="2017">
          <cell r="A2017">
            <v>38751</v>
          </cell>
          <cell r="B2017">
            <v>1.0641</v>
          </cell>
        </row>
        <row r="2018">
          <cell r="A2018">
            <v>38752</v>
          </cell>
          <cell r="B2018">
            <v>1.0641</v>
          </cell>
        </row>
        <row r="2019">
          <cell r="A2019">
            <v>38753</v>
          </cell>
          <cell r="B2019">
            <v>1.0641</v>
          </cell>
        </row>
        <row r="2020">
          <cell r="A2020">
            <v>38754</v>
          </cell>
          <cell r="B2020">
            <v>1.0641</v>
          </cell>
        </row>
        <row r="2021">
          <cell r="A2021">
            <v>38755</v>
          </cell>
          <cell r="B2021">
            <v>1.0641</v>
          </cell>
        </row>
        <row r="2022">
          <cell r="A2022">
            <v>38756</v>
          </cell>
          <cell r="B2022">
            <v>1.0641</v>
          </cell>
        </row>
        <row r="2023">
          <cell r="A2023">
            <v>38757</v>
          </cell>
          <cell r="B2023">
            <v>1.0641</v>
          </cell>
        </row>
        <row r="2024">
          <cell r="A2024">
            <v>38758</v>
          </cell>
          <cell r="B2024">
            <v>1.0641</v>
          </cell>
        </row>
        <row r="2025">
          <cell r="A2025">
            <v>38759</v>
          </cell>
          <cell r="B2025">
            <v>1.0641</v>
          </cell>
        </row>
        <row r="2026">
          <cell r="A2026">
            <v>38760</v>
          </cell>
          <cell r="B2026">
            <v>1.0641</v>
          </cell>
        </row>
        <row r="2027">
          <cell r="A2027">
            <v>38761</v>
          </cell>
          <cell r="B2027">
            <v>1.0641</v>
          </cell>
        </row>
        <row r="2028">
          <cell r="A2028">
            <v>38762</v>
          </cell>
          <cell r="B2028">
            <v>1.0641</v>
          </cell>
        </row>
        <row r="2029">
          <cell r="A2029">
            <v>38763</v>
          </cell>
          <cell r="B2029">
            <v>1.0641</v>
          </cell>
        </row>
        <row r="2030">
          <cell r="A2030">
            <v>38764</v>
          </cell>
          <cell r="B2030">
            <v>1.0641</v>
          </cell>
        </row>
        <row r="2031">
          <cell r="A2031">
            <v>38765</v>
          </cell>
          <cell r="B2031">
            <v>1.0641</v>
          </cell>
        </row>
        <row r="2032">
          <cell r="A2032">
            <v>38766</v>
          </cell>
          <cell r="B2032">
            <v>1.0641</v>
          </cell>
        </row>
        <row r="2033">
          <cell r="A2033">
            <v>38767</v>
          </cell>
          <cell r="B2033">
            <v>1.0641</v>
          </cell>
        </row>
        <row r="2034">
          <cell r="A2034">
            <v>38768</v>
          </cell>
          <cell r="B2034">
            <v>1.0641</v>
          </cell>
        </row>
        <row r="2035">
          <cell r="A2035">
            <v>38769</v>
          </cell>
          <cell r="B2035">
            <v>1.0641</v>
          </cell>
        </row>
        <row r="2036">
          <cell r="A2036">
            <v>38770</v>
          </cell>
          <cell r="B2036">
            <v>1.0641</v>
          </cell>
        </row>
        <row r="2037">
          <cell r="A2037">
            <v>38771</v>
          </cell>
          <cell r="B2037">
            <v>1.0641</v>
          </cell>
        </row>
        <row r="2038">
          <cell r="A2038">
            <v>38772</v>
          </cell>
          <cell r="B2038">
            <v>1.0641</v>
          </cell>
        </row>
        <row r="2039">
          <cell r="A2039">
            <v>38773</v>
          </cell>
          <cell r="B2039">
            <v>1.0641</v>
          </cell>
        </row>
        <row r="2040">
          <cell r="A2040">
            <v>38774</v>
          </cell>
          <cell r="B2040">
            <v>1.0641</v>
          </cell>
        </row>
        <row r="2041">
          <cell r="A2041">
            <v>38775</v>
          </cell>
          <cell r="B2041">
            <v>1.0641</v>
          </cell>
        </row>
        <row r="2042">
          <cell r="A2042">
            <v>38776</v>
          </cell>
          <cell r="B2042">
            <v>1.0641</v>
          </cell>
        </row>
        <row r="2043">
          <cell r="A2043">
            <v>38777</v>
          </cell>
          <cell r="B2043">
            <v>1.0641</v>
          </cell>
        </row>
        <row r="2044">
          <cell r="A2044">
            <v>38778</v>
          </cell>
          <cell r="B2044">
            <v>1.0641</v>
          </cell>
        </row>
        <row r="2045">
          <cell r="A2045">
            <v>38779</v>
          </cell>
          <cell r="B2045">
            <v>1.0641</v>
          </cell>
        </row>
        <row r="2046">
          <cell r="A2046">
            <v>38780</v>
          </cell>
          <cell r="B2046">
            <v>1.0641</v>
          </cell>
        </row>
        <row r="2047">
          <cell r="A2047">
            <v>38781</v>
          </cell>
          <cell r="B2047">
            <v>1.0641</v>
          </cell>
        </row>
        <row r="2048">
          <cell r="A2048">
            <v>38782</v>
          </cell>
          <cell r="B2048">
            <v>1.0641</v>
          </cell>
        </row>
        <row r="2049">
          <cell r="A2049">
            <v>38783</v>
          </cell>
          <cell r="B2049">
            <v>1.0641</v>
          </cell>
        </row>
        <row r="2050">
          <cell r="A2050">
            <v>38784</v>
          </cell>
          <cell r="B2050">
            <v>1.0641</v>
          </cell>
        </row>
        <row r="2051">
          <cell r="A2051">
            <v>38785</v>
          </cell>
          <cell r="B2051">
            <v>1.0641</v>
          </cell>
        </row>
        <row r="2052">
          <cell r="A2052">
            <v>38786</v>
          </cell>
          <cell r="B2052">
            <v>1.0641</v>
          </cell>
        </row>
        <row r="2053">
          <cell r="A2053">
            <v>38787</v>
          </cell>
          <cell r="B2053">
            <v>1.0641</v>
          </cell>
        </row>
        <row r="2054">
          <cell r="A2054">
            <v>38788</v>
          </cell>
          <cell r="B2054">
            <v>1.0641</v>
          </cell>
        </row>
        <row r="2055">
          <cell r="A2055">
            <v>38789</v>
          </cell>
          <cell r="B2055">
            <v>1.0641</v>
          </cell>
        </row>
        <row r="2056">
          <cell r="A2056">
            <v>38790</v>
          </cell>
          <cell r="B2056">
            <v>1.0641</v>
          </cell>
        </row>
        <row r="2057">
          <cell r="A2057">
            <v>38791</v>
          </cell>
          <cell r="B2057">
            <v>1.0641</v>
          </cell>
        </row>
        <row r="2058">
          <cell r="A2058">
            <v>38792</v>
          </cell>
          <cell r="B2058">
            <v>1.0641</v>
          </cell>
        </row>
        <row r="2059">
          <cell r="A2059">
            <v>38793</v>
          </cell>
          <cell r="B2059">
            <v>1.0641</v>
          </cell>
        </row>
        <row r="2060">
          <cell r="A2060">
            <v>38794</v>
          </cell>
          <cell r="B2060">
            <v>1.0641</v>
          </cell>
        </row>
        <row r="2061">
          <cell r="A2061">
            <v>38795</v>
          </cell>
          <cell r="B2061">
            <v>1.0641</v>
          </cell>
        </row>
        <row r="2062">
          <cell r="A2062">
            <v>38796</v>
          </cell>
          <cell r="B2062">
            <v>1.0641</v>
          </cell>
        </row>
        <row r="2063">
          <cell r="A2063">
            <v>38797</v>
          </cell>
          <cell r="B2063">
            <v>1.0641</v>
          </cell>
        </row>
        <row r="2064">
          <cell r="A2064">
            <v>38798</v>
          </cell>
          <cell r="B2064">
            <v>1.0641</v>
          </cell>
        </row>
        <row r="2065">
          <cell r="A2065">
            <v>38799</v>
          </cell>
          <cell r="B2065">
            <v>1.0641</v>
          </cell>
        </row>
        <row r="2066">
          <cell r="A2066">
            <v>38800</v>
          </cell>
          <cell r="B2066">
            <v>1.0641</v>
          </cell>
        </row>
        <row r="2067">
          <cell r="A2067">
            <v>38801</v>
          </cell>
          <cell r="B2067">
            <v>1.0641</v>
          </cell>
        </row>
        <row r="2068">
          <cell r="A2068">
            <v>38802</v>
          </cell>
          <cell r="B2068">
            <v>1.0641</v>
          </cell>
        </row>
        <row r="2069">
          <cell r="A2069">
            <v>38803</v>
          </cell>
          <cell r="B2069">
            <v>1.0641</v>
          </cell>
        </row>
        <row r="2070">
          <cell r="A2070">
            <v>38804</v>
          </cell>
          <cell r="B2070">
            <v>1.0641</v>
          </cell>
        </row>
        <row r="2071">
          <cell r="A2071">
            <v>38805</v>
          </cell>
          <cell r="B2071">
            <v>1.0641</v>
          </cell>
        </row>
        <row r="2072">
          <cell r="A2072">
            <v>38806</v>
          </cell>
          <cell r="B2072">
            <v>1.0641</v>
          </cell>
        </row>
        <row r="2073">
          <cell r="A2073">
            <v>38807</v>
          </cell>
          <cell r="B2073">
            <v>1.0641</v>
          </cell>
        </row>
        <row r="2074">
          <cell r="A2074">
            <v>38808</v>
          </cell>
          <cell r="B2074">
            <v>1.0641</v>
          </cell>
        </row>
        <row r="2075">
          <cell r="A2075">
            <v>38809</v>
          </cell>
          <cell r="B2075">
            <v>1.0641</v>
          </cell>
        </row>
        <row r="2076">
          <cell r="A2076">
            <v>38810</v>
          </cell>
          <cell r="B2076">
            <v>1.0641</v>
          </cell>
        </row>
        <row r="2077">
          <cell r="A2077">
            <v>38811</v>
          </cell>
          <cell r="B2077">
            <v>1.0641</v>
          </cell>
        </row>
        <row r="2078">
          <cell r="A2078">
            <v>38812</v>
          </cell>
          <cell r="B2078">
            <v>1.0641</v>
          </cell>
        </row>
        <row r="2079">
          <cell r="A2079">
            <v>38813</v>
          </cell>
          <cell r="B2079">
            <v>1.0641</v>
          </cell>
        </row>
        <row r="2080">
          <cell r="A2080">
            <v>38814</v>
          </cell>
          <cell r="B2080">
            <v>1.0641</v>
          </cell>
        </row>
        <row r="2081">
          <cell r="A2081">
            <v>38815</v>
          </cell>
          <cell r="B2081">
            <v>1.0641</v>
          </cell>
        </row>
        <row r="2082">
          <cell r="A2082">
            <v>38816</v>
          </cell>
          <cell r="B2082">
            <v>1.0641</v>
          </cell>
        </row>
        <row r="2083">
          <cell r="A2083">
            <v>38817</v>
          </cell>
          <cell r="B2083">
            <v>1.0641</v>
          </cell>
        </row>
        <row r="2084">
          <cell r="A2084">
            <v>38818</v>
          </cell>
          <cell r="B2084">
            <v>1.0641</v>
          </cell>
        </row>
        <row r="2085">
          <cell r="A2085">
            <v>38819</v>
          </cell>
          <cell r="B2085">
            <v>1.0641</v>
          </cell>
        </row>
        <row r="2086">
          <cell r="A2086">
            <v>38820</v>
          </cell>
          <cell r="B2086">
            <v>1.0641</v>
          </cell>
        </row>
        <row r="2087">
          <cell r="A2087">
            <v>38821</v>
          </cell>
          <cell r="B2087">
            <v>1.0641</v>
          </cell>
        </row>
        <row r="2088">
          <cell r="A2088">
            <v>38822</v>
          </cell>
          <cell r="B2088">
            <v>1.0641</v>
          </cell>
        </row>
        <row r="2089">
          <cell r="A2089">
            <v>38823</v>
          </cell>
          <cell r="B2089">
            <v>1.0641</v>
          </cell>
        </row>
        <row r="2090">
          <cell r="A2090">
            <v>38824</v>
          </cell>
          <cell r="B2090">
            <v>1.0641</v>
          </cell>
        </row>
        <row r="2091">
          <cell r="A2091">
            <v>38825</v>
          </cell>
          <cell r="B2091">
            <v>1.0641</v>
          </cell>
        </row>
        <row r="2092">
          <cell r="A2092">
            <v>38826</v>
          </cell>
          <cell r="B2092">
            <v>1.0641</v>
          </cell>
        </row>
        <row r="2093">
          <cell r="A2093">
            <v>38827</v>
          </cell>
          <cell r="B2093">
            <v>1.0641</v>
          </cell>
        </row>
        <row r="2094">
          <cell r="A2094">
            <v>38828</v>
          </cell>
          <cell r="B2094">
            <v>1.0641</v>
          </cell>
        </row>
        <row r="2095">
          <cell r="A2095">
            <v>38829</v>
          </cell>
          <cell r="B2095">
            <v>1.0641</v>
          </cell>
        </row>
        <row r="2096">
          <cell r="A2096">
            <v>38830</v>
          </cell>
          <cell r="B2096">
            <v>1.0641</v>
          </cell>
        </row>
        <row r="2097">
          <cell r="A2097">
            <v>38831</v>
          </cell>
          <cell r="B2097">
            <v>1.0641</v>
          </cell>
        </row>
        <row r="2098">
          <cell r="A2098">
            <v>38832</v>
          </cell>
          <cell r="B2098">
            <v>1.0641</v>
          </cell>
        </row>
        <row r="2099">
          <cell r="A2099">
            <v>38833</v>
          </cell>
          <cell r="B2099">
            <v>1.0641</v>
          </cell>
        </row>
        <row r="2100">
          <cell r="A2100">
            <v>38834</v>
          </cell>
          <cell r="B2100">
            <v>1.0641</v>
          </cell>
        </row>
        <row r="2101">
          <cell r="A2101">
            <v>38835</v>
          </cell>
          <cell r="B2101">
            <v>1.0641</v>
          </cell>
        </row>
        <row r="2102">
          <cell r="A2102">
            <v>38836</v>
          </cell>
          <cell r="B2102">
            <v>1.0641</v>
          </cell>
        </row>
        <row r="2103">
          <cell r="A2103">
            <v>38837</v>
          </cell>
          <cell r="B2103">
            <v>1.0641</v>
          </cell>
        </row>
        <row r="2104">
          <cell r="A2104">
            <v>38838</v>
          </cell>
          <cell r="B2104">
            <v>1.0641</v>
          </cell>
        </row>
        <row r="2105">
          <cell r="A2105">
            <v>38839</v>
          </cell>
          <cell r="B2105">
            <v>1.0641</v>
          </cell>
        </row>
        <row r="2106">
          <cell r="A2106">
            <v>38840</v>
          </cell>
          <cell r="B2106">
            <v>1.0641</v>
          </cell>
        </row>
        <row r="2107">
          <cell r="A2107">
            <v>38841</v>
          </cell>
          <cell r="B2107">
            <v>1.0641</v>
          </cell>
        </row>
        <row r="2108">
          <cell r="A2108">
            <v>38842</v>
          </cell>
          <cell r="B2108">
            <v>1.0641</v>
          </cell>
        </row>
        <row r="2109">
          <cell r="A2109">
            <v>38843</v>
          </cell>
          <cell r="B2109">
            <v>1.0641</v>
          </cell>
        </row>
        <row r="2110">
          <cell r="A2110">
            <v>38844</v>
          </cell>
          <cell r="B2110">
            <v>1.0641</v>
          </cell>
        </row>
        <row r="2111">
          <cell r="A2111">
            <v>38845</v>
          </cell>
          <cell r="B2111">
            <v>1.0641</v>
          </cell>
        </row>
        <row r="2112">
          <cell r="A2112">
            <v>38846</v>
          </cell>
          <cell r="B2112">
            <v>1.0641</v>
          </cell>
        </row>
        <row r="2113">
          <cell r="A2113">
            <v>38847</v>
          </cell>
          <cell r="B2113">
            <v>1.0641</v>
          </cell>
        </row>
        <row r="2114">
          <cell r="A2114">
            <v>38848</v>
          </cell>
          <cell r="B2114">
            <v>1.0641</v>
          </cell>
        </row>
        <row r="2115">
          <cell r="A2115">
            <v>38849</v>
          </cell>
          <cell r="B2115">
            <v>1.0641</v>
          </cell>
        </row>
        <row r="2116">
          <cell r="A2116">
            <v>38850</v>
          </cell>
          <cell r="B2116">
            <v>1.0641</v>
          </cell>
        </row>
        <row r="2117">
          <cell r="A2117">
            <v>38851</v>
          </cell>
          <cell r="B2117">
            <v>1.0641</v>
          </cell>
        </row>
        <row r="2118">
          <cell r="A2118">
            <v>38852</v>
          </cell>
          <cell r="B2118">
            <v>1.0641</v>
          </cell>
        </row>
        <row r="2119">
          <cell r="A2119">
            <v>38853</v>
          </cell>
          <cell r="B2119">
            <v>1.0641</v>
          </cell>
        </row>
        <row r="2120">
          <cell r="A2120">
            <v>38854</v>
          </cell>
          <cell r="B2120">
            <v>1.0641</v>
          </cell>
        </row>
        <row r="2121">
          <cell r="A2121">
            <v>38855</v>
          </cell>
          <cell r="B2121">
            <v>1.0641</v>
          </cell>
        </row>
        <row r="2122">
          <cell r="A2122">
            <v>38856</v>
          </cell>
          <cell r="B2122">
            <v>1.0641</v>
          </cell>
        </row>
        <row r="2123">
          <cell r="A2123">
            <v>38857</v>
          </cell>
          <cell r="B2123">
            <v>1.0641</v>
          </cell>
        </row>
        <row r="2124">
          <cell r="A2124">
            <v>38858</v>
          </cell>
          <cell r="B2124">
            <v>1.0641</v>
          </cell>
        </row>
        <row r="2125">
          <cell r="A2125">
            <v>38859</v>
          </cell>
          <cell r="B2125">
            <v>1.0641</v>
          </cell>
        </row>
        <row r="2126">
          <cell r="A2126">
            <v>38860</v>
          </cell>
          <cell r="B2126">
            <v>1.0641</v>
          </cell>
        </row>
        <row r="2127">
          <cell r="A2127">
            <v>38861</v>
          </cell>
          <cell r="B2127">
            <v>1.0641</v>
          </cell>
        </row>
        <row r="2128">
          <cell r="A2128">
            <v>38862</v>
          </cell>
          <cell r="B2128">
            <v>1.0641</v>
          </cell>
        </row>
        <row r="2129">
          <cell r="A2129">
            <v>38863</v>
          </cell>
          <cell r="B2129">
            <v>1.0641</v>
          </cell>
        </row>
        <row r="2130">
          <cell r="A2130">
            <v>38864</v>
          </cell>
          <cell r="B2130">
            <v>1.0641</v>
          </cell>
        </row>
        <row r="2131">
          <cell r="A2131">
            <v>38865</v>
          </cell>
          <cell r="B2131">
            <v>1.0641</v>
          </cell>
        </row>
        <row r="2132">
          <cell r="A2132">
            <v>38866</v>
          </cell>
          <cell r="B2132">
            <v>1.0641</v>
          </cell>
        </row>
        <row r="2133">
          <cell r="A2133">
            <v>38867</v>
          </cell>
          <cell r="B2133">
            <v>1.0641</v>
          </cell>
        </row>
        <row r="2134">
          <cell r="A2134">
            <v>38868</v>
          </cell>
          <cell r="B2134">
            <v>1.0641</v>
          </cell>
        </row>
        <row r="2135">
          <cell r="A2135">
            <v>38869</v>
          </cell>
          <cell r="B2135">
            <v>1.0641</v>
          </cell>
        </row>
        <row r="2136">
          <cell r="A2136">
            <v>38870</v>
          </cell>
          <cell r="B2136">
            <v>1.0641</v>
          </cell>
        </row>
        <row r="2137">
          <cell r="A2137">
            <v>38871</v>
          </cell>
          <cell r="B2137">
            <v>1.0641</v>
          </cell>
        </row>
        <row r="2138">
          <cell r="A2138">
            <v>38872</v>
          </cell>
          <cell r="B2138">
            <v>1.0641</v>
          </cell>
        </row>
        <row r="2139">
          <cell r="A2139">
            <v>38873</v>
          </cell>
          <cell r="B2139">
            <v>1.0641</v>
          </cell>
        </row>
        <row r="2140">
          <cell r="A2140">
            <v>38874</v>
          </cell>
          <cell r="B2140">
            <v>1.0641</v>
          </cell>
        </row>
        <row r="2141">
          <cell r="A2141">
            <v>38875</v>
          </cell>
          <cell r="B2141">
            <v>1.0641</v>
          </cell>
        </row>
        <row r="2142">
          <cell r="A2142">
            <v>38876</v>
          </cell>
          <cell r="B2142">
            <v>1.0641</v>
          </cell>
        </row>
        <row r="2143">
          <cell r="A2143">
            <v>38877</v>
          </cell>
          <cell r="B2143">
            <v>1.0641</v>
          </cell>
        </row>
        <row r="2144">
          <cell r="A2144">
            <v>38878</v>
          </cell>
          <cell r="B2144">
            <v>1.0641</v>
          </cell>
        </row>
        <row r="2145">
          <cell r="A2145">
            <v>38879</v>
          </cell>
          <cell r="B2145">
            <v>1.0641</v>
          </cell>
        </row>
        <row r="2146">
          <cell r="A2146">
            <v>38880</v>
          </cell>
          <cell r="B2146">
            <v>1.0641</v>
          </cell>
        </row>
        <row r="2147">
          <cell r="A2147">
            <v>38881</v>
          </cell>
          <cell r="B2147">
            <v>1.0641</v>
          </cell>
        </row>
        <row r="2148">
          <cell r="A2148">
            <v>38882</v>
          </cell>
          <cell r="B2148">
            <v>1.0641</v>
          </cell>
        </row>
        <row r="2149">
          <cell r="A2149">
            <v>38883</v>
          </cell>
          <cell r="B2149">
            <v>1.0641</v>
          </cell>
        </row>
        <row r="2150">
          <cell r="A2150">
            <v>38884</v>
          </cell>
          <cell r="B2150">
            <v>1.0641</v>
          </cell>
        </row>
        <row r="2151">
          <cell r="A2151">
            <v>38885</v>
          </cell>
          <cell r="B2151">
            <v>1.0641</v>
          </cell>
        </row>
        <row r="2152">
          <cell r="A2152">
            <v>38886</v>
          </cell>
          <cell r="B2152">
            <v>1.0641</v>
          </cell>
        </row>
        <row r="2153">
          <cell r="A2153">
            <v>38887</v>
          </cell>
          <cell r="B2153">
            <v>1.0641</v>
          </cell>
        </row>
        <row r="2154">
          <cell r="A2154">
            <v>38888</v>
          </cell>
          <cell r="B2154">
            <v>1.0641</v>
          </cell>
        </row>
        <row r="2155">
          <cell r="A2155">
            <v>38889</v>
          </cell>
          <cell r="B2155">
            <v>1.0641</v>
          </cell>
        </row>
        <row r="2156">
          <cell r="A2156">
            <v>38890</v>
          </cell>
          <cell r="B2156">
            <v>1.0641</v>
          </cell>
        </row>
        <row r="2157">
          <cell r="A2157">
            <v>38891</v>
          </cell>
          <cell r="B2157">
            <v>1.0641</v>
          </cell>
        </row>
        <row r="2158">
          <cell r="A2158">
            <v>38892</v>
          </cell>
          <cell r="B2158">
            <v>1.0641</v>
          </cell>
        </row>
        <row r="2159">
          <cell r="A2159">
            <v>38893</v>
          </cell>
          <cell r="B2159">
            <v>1.0641</v>
          </cell>
        </row>
        <row r="2160">
          <cell r="A2160">
            <v>38894</v>
          </cell>
          <cell r="B2160">
            <v>1.0641</v>
          </cell>
        </row>
        <row r="2161">
          <cell r="A2161">
            <v>38895</v>
          </cell>
          <cell r="B2161">
            <v>1.0641</v>
          </cell>
        </row>
        <row r="2162">
          <cell r="A2162">
            <v>38896</v>
          </cell>
          <cell r="B2162">
            <v>1.0641</v>
          </cell>
        </row>
        <row r="2163">
          <cell r="A2163">
            <v>38897</v>
          </cell>
          <cell r="B2163">
            <v>1.0641</v>
          </cell>
        </row>
        <row r="2164">
          <cell r="A2164">
            <v>38898</v>
          </cell>
          <cell r="B2164">
            <v>1.0641</v>
          </cell>
        </row>
        <row r="2165">
          <cell r="A2165">
            <v>38899</v>
          </cell>
          <cell r="B2165">
            <v>1.0641</v>
          </cell>
        </row>
        <row r="2166">
          <cell r="A2166">
            <v>38900</v>
          </cell>
          <cell r="B2166">
            <v>1.0641</v>
          </cell>
        </row>
        <row r="2167">
          <cell r="A2167">
            <v>38901</v>
          </cell>
          <cell r="B2167">
            <v>1.0641</v>
          </cell>
        </row>
        <row r="2168">
          <cell r="A2168">
            <v>38902</v>
          </cell>
          <cell r="B2168">
            <v>1.0641</v>
          </cell>
        </row>
        <row r="2169">
          <cell r="A2169">
            <v>38903</v>
          </cell>
          <cell r="B2169">
            <v>1.0641</v>
          </cell>
        </row>
        <row r="2170">
          <cell r="A2170">
            <v>38904</v>
          </cell>
          <cell r="B2170">
            <v>1.0641</v>
          </cell>
        </row>
        <row r="2171">
          <cell r="A2171">
            <v>38905</v>
          </cell>
          <cell r="B2171">
            <v>1.0641</v>
          </cell>
        </row>
        <row r="2172">
          <cell r="A2172">
            <v>38906</v>
          </cell>
          <cell r="B2172">
            <v>1.0641</v>
          </cell>
        </row>
        <row r="2173">
          <cell r="A2173">
            <v>38907</v>
          </cell>
          <cell r="B2173">
            <v>1.0641</v>
          </cell>
        </row>
        <row r="2174">
          <cell r="A2174">
            <v>38908</v>
          </cell>
          <cell r="B2174">
            <v>1.0641</v>
          </cell>
        </row>
        <row r="2175">
          <cell r="A2175">
            <v>38909</v>
          </cell>
          <cell r="B2175">
            <v>1.0641</v>
          </cell>
        </row>
        <row r="2176">
          <cell r="A2176">
            <v>38910</v>
          </cell>
          <cell r="B2176">
            <v>1.0641</v>
          </cell>
        </row>
        <row r="2177">
          <cell r="A2177">
            <v>38911</v>
          </cell>
          <cell r="B2177">
            <v>1.0641</v>
          </cell>
        </row>
        <row r="2178">
          <cell r="A2178">
            <v>38912</v>
          </cell>
          <cell r="B2178">
            <v>1.0641</v>
          </cell>
        </row>
        <row r="2179">
          <cell r="A2179">
            <v>38913</v>
          </cell>
          <cell r="B2179">
            <v>1.0641</v>
          </cell>
        </row>
        <row r="2180">
          <cell r="A2180">
            <v>38914</v>
          </cell>
          <cell r="B2180">
            <v>1.0641</v>
          </cell>
        </row>
        <row r="2181">
          <cell r="A2181">
            <v>38915</v>
          </cell>
          <cell r="B2181">
            <v>1.0641</v>
          </cell>
        </row>
        <row r="2182">
          <cell r="A2182">
            <v>38916</v>
          </cell>
          <cell r="B2182">
            <v>1.0641</v>
          </cell>
        </row>
        <row r="2183">
          <cell r="A2183">
            <v>38917</v>
          </cell>
          <cell r="B2183">
            <v>1.0641</v>
          </cell>
        </row>
        <row r="2184">
          <cell r="A2184">
            <v>38918</v>
          </cell>
          <cell r="B2184">
            <v>1.0641</v>
          </cell>
        </row>
        <row r="2185">
          <cell r="A2185">
            <v>38919</v>
          </cell>
          <cell r="B2185">
            <v>1.0641</v>
          </cell>
        </row>
        <row r="2186">
          <cell r="A2186">
            <v>38920</v>
          </cell>
          <cell r="B2186">
            <v>1.0641</v>
          </cell>
        </row>
        <row r="2187">
          <cell r="A2187">
            <v>38921</v>
          </cell>
          <cell r="B2187">
            <v>1.0641</v>
          </cell>
        </row>
        <row r="2188">
          <cell r="A2188">
            <v>38922</v>
          </cell>
          <cell r="B2188">
            <v>1.0641</v>
          </cell>
        </row>
        <row r="2189">
          <cell r="A2189">
            <v>38923</v>
          </cell>
          <cell r="B2189">
            <v>1.0641</v>
          </cell>
        </row>
        <row r="2190">
          <cell r="A2190">
            <v>38924</v>
          </cell>
          <cell r="B2190">
            <v>1.0641</v>
          </cell>
        </row>
        <row r="2191">
          <cell r="A2191">
            <v>38925</v>
          </cell>
          <cell r="B2191">
            <v>1.0641</v>
          </cell>
        </row>
        <row r="2192">
          <cell r="A2192">
            <v>38926</v>
          </cell>
          <cell r="B2192">
            <v>1.0641</v>
          </cell>
        </row>
        <row r="2193">
          <cell r="A2193">
            <v>38927</v>
          </cell>
          <cell r="B2193">
            <v>1.0641</v>
          </cell>
        </row>
        <row r="2194">
          <cell r="A2194">
            <v>38928</v>
          </cell>
          <cell r="B2194">
            <v>1.0641</v>
          </cell>
        </row>
        <row r="2195">
          <cell r="A2195">
            <v>38929</v>
          </cell>
          <cell r="B2195">
            <v>1.0641</v>
          </cell>
        </row>
        <row r="2196">
          <cell r="A2196">
            <v>38930</v>
          </cell>
          <cell r="B2196">
            <v>1.0641</v>
          </cell>
        </row>
        <row r="2197">
          <cell r="A2197">
            <v>38931</v>
          </cell>
          <cell r="B2197">
            <v>1.0641</v>
          </cell>
        </row>
        <row r="2198">
          <cell r="A2198">
            <v>38932</v>
          </cell>
          <cell r="B2198">
            <v>1.0641</v>
          </cell>
        </row>
        <row r="2199">
          <cell r="A2199">
            <v>38933</v>
          </cell>
          <cell r="B2199">
            <v>1.0641</v>
          </cell>
        </row>
        <row r="2200">
          <cell r="A2200">
            <v>38934</v>
          </cell>
          <cell r="B2200">
            <v>1.0641</v>
          </cell>
        </row>
        <row r="2201">
          <cell r="A2201">
            <v>38935</v>
          </cell>
          <cell r="B2201">
            <v>1.0641</v>
          </cell>
        </row>
        <row r="2202">
          <cell r="A2202">
            <v>38936</v>
          </cell>
          <cell r="B2202">
            <v>1.0641</v>
          </cell>
        </row>
        <row r="2203">
          <cell r="A2203">
            <v>38937</v>
          </cell>
          <cell r="B2203">
            <v>1.0641</v>
          </cell>
        </row>
        <row r="2204">
          <cell r="A2204">
            <v>38938</v>
          </cell>
          <cell r="B2204">
            <v>1.0641</v>
          </cell>
        </row>
        <row r="2205">
          <cell r="A2205">
            <v>38939</v>
          </cell>
          <cell r="B2205">
            <v>1.0641</v>
          </cell>
        </row>
        <row r="2206">
          <cell r="A2206">
            <v>38940</v>
          </cell>
          <cell r="B2206">
            <v>1.0641</v>
          </cell>
        </row>
        <row r="2207">
          <cell r="A2207">
            <v>38941</v>
          </cell>
          <cell r="B2207">
            <v>1.0641</v>
          </cell>
        </row>
        <row r="2208">
          <cell r="A2208">
            <v>38942</v>
          </cell>
          <cell r="B2208">
            <v>1.0641</v>
          </cell>
        </row>
        <row r="2209">
          <cell r="A2209">
            <v>38943</v>
          </cell>
          <cell r="B2209">
            <v>1.0641</v>
          </cell>
        </row>
        <row r="2210">
          <cell r="A2210">
            <v>38944</v>
          </cell>
          <cell r="B2210">
            <v>1.0641</v>
          </cell>
        </row>
        <row r="2211">
          <cell r="A2211">
            <v>38945</v>
          </cell>
          <cell r="B2211">
            <v>1.0641</v>
          </cell>
        </row>
        <row r="2212">
          <cell r="A2212">
            <v>38946</v>
          </cell>
          <cell r="B2212">
            <v>1.0641</v>
          </cell>
        </row>
        <row r="2213">
          <cell r="A2213">
            <v>38947</v>
          </cell>
          <cell r="B2213">
            <v>1.0641</v>
          </cell>
        </row>
        <row r="2214">
          <cell r="A2214">
            <v>38948</v>
          </cell>
          <cell r="B2214">
            <v>1.0641</v>
          </cell>
        </row>
        <row r="2215">
          <cell r="A2215">
            <v>38949</v>
          </cell>
          <cell r="B2215">
            <v>1.0641</v>
          </cell>
        </row>
        <row r="2216">
          <cell r="A2216">
            <v>38950</v>
          </cell>
          <cell r="B2216">
            <v>1.0641</v>
          </cell>
        </row>
        <row r="2217">
          <cell r="A2217">
            <v>38951</v>
          </cell>
          <cell r="B2217">
            <v>1.0641</v>
          </cell>
        </row>
        <row r="2218">
          <cell r="A2218">
            <v>38952</v>
          </cell>
          <cell r="B2218">
            <v>1.0641</v>
          </cell>
        </row>
        <row r="2219">
          <cell r="A2219">
            <v>38953</v>
          </cell>
          <cell r="B2219">
            <v>1.0641</v>
          </cell>
        </row>
        <row r="2220">
          <cell r="A2220">
            <v>38954</v>
          </cell>
          <cell r="B2220">
            <v>1.0641</v>
          </cell>
        </row>
        <row r="2221">
          <cell r="A2221">
            <v>38955</v>
          </cell>
          <cell r="B2221">
            <v>1.0641</v>
          </cell>
        </row>
        <row r="2222">
          <cell r="A2222">
            <v>38956</v>
          </cell>
          <cell r="B2222">
            <v>1.0641</v>
          </cell>
        </row>
        <row r="2223">
          <cell r="A2223">
            <v>38957</v>
          </cell>
          <cell r="B2223">
            <v>1.0641</v>
          </cell>
        </row>
        <row r="2224">
          <cell r="A2224">
            <v>38958</v>
          </cell>
          <cell r="B2224">
            <v>1.0641</v>
          </cell>
        </row>
        <row r="2225">
          <cell r="A2225">
            <v>38959</v>
          </cell>
          <cell r="B2225">
            <v>1.0641</v>
          </cell>
        </row>
        <row r="2226">
          <cell r="A2226">
            <v>38960</v>
          </cell>
          <cell r="B2226">
            <v>1.0641</v>
          </cell>
        </row>
        <row r="2227">
          <cell r="A2227">
            <v>38961</v>
          </cell>
          <cell r="B2227">
            <v>1.0641</v>
          </cell>
        </row>
        <row r="2228">
          <cell r="A2228">
            <v>38962</v>
          </cell>
          <cell r="B2228">
            <v>1.0641</v>
          </cell>
        </row>
        <row r="2229">
          <cell r="A2229">
            <v>38963</v>
          </cell>
          <cell r="B2229">
            <v>1.0641</v>
          </cell>
        </row>
        <row r="2230">
          <cell r="A2230">
            <v>38964</v>
          </cell>
          <cell r="B2230">
            <v>1.0641</v>
          </cell>
        </row>
        <row r="2231">
          <cell r="A2231">
            <v>38965</v>
          </cell>
          <cell r="B2231">
            <v>1.0641</v>
          </cell>
        </row>
        <row r="2232">
          <cell r="A2232">
            <v>38966</v>
          </cell>
          <cell r="B2232">
            <v>1.0641</v>
          </cell>
        </row>
        <row r="2233">
          <cell r="A2233">
            <v>38967</v>
          </cell>
          <cell r="B2233">
            <v>1.0641</v>
          </cell>
        </row>
        <row r="2234">
          <cell r="A2234">
            <v>38968</v>
          </cell>
          <cell r="B2234">
            <v>1.0641</v>
          </cell>
        </row>
        <row r="2235">
          <cell r="A2235">
            <v>38969</v>
          </cell>
          <cell r="B2235">
            <v>1.0641</v>
          </cell>
        </row>
        <row r="2236">
          <cell r="A2236">
            <v>38970</v>
          </cell>
          <cell r="B2236">
            <v>1.0641</v>
          </cell>
        </row>
        <row r="2237">
          <cell r="A2237">
            <v>38971</v>
          </cell>
          <cell r="B2237">
            <v>1.0641</v>
          </cell>
        </row>
        <row r="2238">
          <cell r="A2238">
            <v>38972</v>
          </cell>
          <cell r="B2238">
            <v>1.0641</v>
          </cell>
        </row>
        <row r="2239">
          <cell r="A2239">
            <v>38973</v>
          </cell>
          <cell r="B2239">
            <v>1.0641</v>
          </cell>
        </row>
        <row r="2240">
          <cell r="A2240">
            <v>38974</v>
          </cell>
          <cell r="B2240">
            <v>1.0641</v>
          </cell>
        </row>
        <row r="2241">
          <cell r="A2241">
            <v>38975</v>
          </cell>
          <cell r="B2241">
            <v>1.0641</v>
          </cell>
        </row>
        <row r="2242">
          <cell r="A2242">
            <v>38976</v>
          </cell>
          <cell r="B2242">
            <v>1.0641</v>
          </cell>
        </row>
        <row r="2243">
          <cell r="A2243">
            <v>38977</v>
          </cell>
          <cell r="B2243">
            <v>1.0641</v>
          </cell>
        </row>
        <row r="2244">
          <cell r="A2244">
            <v>38978</v>
          </cell>
          <cell r="B2244">
            <v>1.0641</v>
          </cell>
        </row>
        <row r="2245">
          <cell r="A2245">
            <v>38979</v>
          </cell>
          <cell r="B2245">
            <v>1.0641</v>
          </cell>
        </row>
        <row r="2246">
          <cell r="A2246">
            <v>38980</v>
          </cell>
          <cell r="B2246">
            <v>1.0641</v>
          </cell>
        </row>
        <row r="2247">
          <cell r="A2247">
            <v>38981</v>
          </cell>
          <cell r="B2247">
            <v>1.0641</v>
          </cell>
        </row>
        <row r="2248">
          <cell r="A2248">
            <v>38982</v>
          </cell>
          <cell r="B2248">
            <v>1.0641</v>
          </cell>
        </row>
        <row r="2249">
          <cell r="A2249">
            <v>38983</v>
          </cell>
          <cell r="B2249">
            <v>1.0641</v>
          </cell>
        </row>
        <row r="2250">
          <cell r="A2250">
            <v>38984</v>
          </cell>
          <cell r="B2250">
            <v>1.0641</v>
          </cell>
        </row>
        <row r="2251">
          <cell r="A2251">
            <v>38985</v>
          </cell>
          <cell r="B2251">
            <v>1.0641</v>
          </cell>
        </row>
        <row r="2252">
          <cell r="A2252">
            <v>38986</v>
          </cell>
          <cell r="B2252">
            <v>1.0641</v>
          </cell>
        </row>
        <row r="2253">
          <cell r="A2253">
            <v>38987</v>
          </cell>
          <cell r="B2253">
            <v>1.0641</v>
          </cell>
        </row>
        <row r="2254">
          <cell r="A2254">
            <v>38988</v>
          </cell>
          <cell r="B2254">
            <v>1.0641</v>
          </cell>
        </row>
        <row r="2255">
          <cell r="A2255">
            <v>38989</v>
          </cell>
          <cell r="B2255">
            <v>1.0641</v>
          </cell>
        </row>
        <row r="2256">
          <cell r="A2256">
            <v>38990</v>
          </cell>
          <cell r="B2256">
            <v>1.0641</v>
          </cell>
        </row>
        <row r="2257">
          <cell r="A2257">
            <v>38991</v>
          </cell>
          <cell r="B2257">
            <v>1.0641</v>
          </cell>
        </row>
        <row r="2258">
          <cell r="A2258">
            <v>38992</v>
          </cell>
          <cell r="B2258">
            <v>1.0641</v>
          </cell>
        </row>
        <row r="2259">
          <cell r="A2259">
            <v>38993</v>
          </cell>
          <cell r="B2259">
            <v>1.0641</v>
          </cell>
        </row>
        <row r="2260">
          <cell r="A2260">
            <v>38994</v>
          </cell>
          <cell r="B2260">
            <v>1.0641</v>
          </cell>
        </row>
        <row r="2261">
          <cell r="A2261">
            <v>38995</v>
          </cell>
          <cell r="B2261">
            <v>1.0641</v>
          </cell>
        </row>
        <row r="2262">
          <cell r="A2262">
            <v>38996</v>
          </cell>
          <cell r="B2262">
            <v>1.0641</v>
          </cell>
        </row>
        <row r="2263">
          <cell r="A2263">
            <v>38997</v>
          </cell>
          <cell r="B2263">
            <v>1.0641</v>
          </cell>
        </row>
        <row r="2264">
          <cell r="A2264">
            <v>38998</v>
          </cell>
          <cell r="B2264">
            <v>1.0641</v>
          </cell>
        </row>
        <row r="2265">
          <cell r="A2265">
            <v>38999</v>
          </cell>
          <cell r="B2265">
            <v>1.0641</v>
          </cell>
        </row>
        <row r="2266">
          <cell r="A2266">
            <v>39000</v>
          </cell>
          <cell r="B2266">
            <v>1.0641</v>
          </cell>
        </row>
        <row r="2267">
          <cell r="A2267">
            <v>39001</v>
          </cell>
          <cell r="B2267">
            <v>1.0641</v>
          </cell>
        </row>
        <row r="2268">
          <cell r="A2268">
            <v>39002</v>
          </cell>
          <cell r="B2268">
            <v>1.0641</v>
          </cell>
        </row>
        <row r="2269">
          <cell r="A2269">
            <v>39003</v>
          </cell>
          <cell r="B2269">
            <v>1.0641</v>
          </cell>
        </row>
        <row r="2270">
          <cell r="A2270">
            <v>39004</v>
          </cell>
          <cell r="B2270">
            <v>1.0641</v>
          </cell>
        </row>
        <row r="2271">
          <cell r="A2271">
            <v>39005</v>
          </cell>
          <cell r="B2271">
            <v>1.0641</v>
          </cell>
        </row>
        <row r="2272">
          <cell r="A2272">
            <v>39006</v>
          </cell>
          <cell r="B2272">
            <v>1.0641</v>
          </cell>
        </row>
        <row r="2273">
          <cell r="A2273">
            <v>39007</v>
          </cell>
          <cell r="B2273">
            <v>1.0641</v>
          </cell>
        </row>
        <row r="2274">
          <cell r="A2274">
            <v>39008</v>
          </cell>
          <cell r="B2274">
            <v>1.0641</v>
          </cell>
        </row>
        <row r="2275">
          <cell r="A2275">
            <v>39009</v>
          </cell>
          <cell r="B2275">
            <v>1.0641</v>
          </cell>
        </row>
        <row r="2276">
          <cell r="A2276">
            <v>39010</v>
          </cell>
          <cell r="B2276">
            <v>1.0641</v>
          </cell>
        </row>
        <row r="2277">
          <cell r="A2277">
            <v>39011</v>
          </cell>
          <cell r="B2277">
            <v>1.0641</v>
          </cell>
        </row>
        <row r="2278">
          <cell r="A2278">
            <v>39012</v>
          </cell>
          <cell r="B2278">
            <v>1.0641</v>
          </cell>
        </row>
        <row r="2279">
          <cell r="A2279">
            <v>39013</v>
          </cell>
          <cell r="B2279">
            <v>1.0641</v>
          </cell>
        </row>
        <row r="2280">
          <cell r="A2280">
            <v>39014</v>
          </cell>
          <cell r="B2280">
            <v>1.0641</v>
          </cell>
        </row>
        <row r="2281">
          <cell r="A2281">
            <v>39015</v>
          </cell>
          <cell r="B2281">
            <v>1.0641</v>
          </cell>
        </row>
        <row r="2282">
          <cell r="A2282">
            <v>39016</v>
          </cell>
          <cell r="B2282">
            <v>1.0641</v>
          </cell>
        </row>
        <row r="2283">
          <cell r="A2283">
            <v>39017</v>
          </cell>
          <cell r="B2283">
            <v>1.0641</v>
          </cell>
        </row>
        <row r="2284">
          <cell r="A2284">
            <v>39018</v>
          </cell>
          <cell r="B2284">
            <v>1.0641</v>
          </cell>
        </row>
        <row r="2285">
          <cell r="A2285">
            <v>39019</v>
          </cell>
          <cell r="B2285">
            <v>1.0641</v>
          </cell>
        </row>
        <row r="2286">
          <cell r="A2286">
            <v>39020</v>
          </cell>
          <cell r="B2286">
            <v>1.0641</v>
          </cell>
        </row>
        <row r="2287">
          <cell r="A2287">
            <v>39021</v>
          </cell>
          <cell r="B2287">
            <v>1.0641</v>
          </cell>
        </row>
        <row r="2288">
          <cell r="A2288">
            <v>39022</v>
          </cell>
          <cell r="B2288">
            <v>1.0641</v>
          </cell>
        </row>
        <row r="2289">
          <cell r="A2289">
            <v>39023</v>
          </cell>
          <cell r="B2289">
            <v>1.0641</v>
          </cell>
        </row>
        <row r="2290">
          <cell r="A2290">
            <v>39024</v>
          </cell>
          <cell r="B2290">
            <v>1.0641</v>
          </cell>
        </row>
        <row r="2291">
          <cell r="A2291">
            <v>39025</v>
          </cell>
          <cell r="B2291">
            <v>1.0641</v>
          </cell>
        </row>
        <row r="2292">
          <cell r="A2292">
            <v>39026</v>
          </cell>
          <cell r="B2292">
            <v>1.0641</v>
          </cell>
        </row>
        <row r="2293">
          <cell r="A2293">
            <v>39027</v>
          </cell>
          <cell r="B2293">
            <v>1.0641</v>
          </cell>
        </row>
        <row r="2294">
          <cell r="A2294">
            <v>39028</v>
          </cell>
          <cell r="B2294">
            <v>1.0641</v>
          </cell>
        </row>
        <row r="2295">
          <cell r="A2295">
            <v>39029</v>
          </cell>
          <cell r="B2295">
            <v>1.0641</v>
          </cell>
        </row>
        <row r="2296">
          <cell r="A2296">
            <v>39030</v>
          </cell>
          <cell r="B2296">
            <v>1.0641</v>
          </cell>
        </row>
        <row r="2297">
          <cell r="A2297">
            <v>39031</v>
          </cell>
          <cell r="B2297">
            <v>1.0641</v>
          </cell>
        </row>
        <row r="2298">
          <cell r="A2298">
            <v>39032</v>
          </cell>
          <cell r="B2298">
            <v>1.0641</v>
          </cell>
        </row>
        <row r="2299">
          <cell r="A2299">
            <v>39033</v>
          </cell>
          <cell r="B2299">
            <v>1.0641</v>
          </cell>
        </row>
        <row r="2300">
          <cell r="A2300">
            <v>39034</v>
          </cell>
          <cell r="B2300">
            <v>1.0641</v>
          </cell>
        </row>
        <row r="2301">
          <cell r="A2301">
            <v>39035</v>
          </cell>
          <cell r="B2301">
            <v>1.0641</v>
          </cell>
        </row>
        <row r="2302">
          <cell r="A2302">
            <v>39036</v>
          </cell>
          <cell r="B2302">
            <v>1.0641</v>
          </cell>
        </row>
        <row r="2303">
          <cell r="A2303">
            <v>39037</v>
          </cell>
          <cell r="B2303">
            <v>1.0641</v>
          </cell>
        </row>
        <row r="2304">
          <cell r="A2304">
            <v>39038</v>
          </cell>
          <cell r="B2304">
            <v>1.0641</v>
          </cell>
        </row>
        <row r="2305">
          <cell r="A2305">
            <v>39039</v>
          </cell>
          <cell r="B2305">
            <v>1.0641</v>
          </cell>
        </row>
        <row r="2306">
          <cell r="A2306">
            <v>39040</v>
          </cell>
          <cell r="B2306">
            <v>1.0641</v>
          </cell>
        </row>
        <row r="2307">
          <cell r="A2307">
            <v>39041</v>
          </cell>
          <cell r="B2307">
            <v>1.0641</v>
          </cell>
        </row>
        <row r="2308">
          <cell r="A2308">
            <v>39042</v>
          </cell>
          <cell r="B2308">
            <v>1.0641</v>
          </cell>
        </row>
        <row r="2309">
          <cell r="A2309">
            <v>39043</v>
          </cell>
          <cell r="B2309">
            <v>1.0641</v>
          </cell>
        </row>
        <row r="2310">
          <cell r="A2310">
            <v>39044</v>
          </cell>
          <cell r="B2310">
            <v>1.0641</v>
          </cell>
        </row>
        <row r="2311">
          <cell r="A2311">
            <v>39045</v>
          </cell>
          <cell r="B2311">
            <v>1.0641</v>
          </cell>
        </row>
        <row r="2312">
          <cell r="A2312">
            <v>39046</v>
          </cell>
          <cell r="B2312">
            <v>1.0641</v>
          </cell>
        </row>
        <row r="2313">
          <cell r="A2313">
            <v>39047</v>
          </cell>
          <cell r="B2313">
            <v>1.0641</v>
          </cell>
        </row>
        <row r="2314">
          <cell r="A2314">
            <v>39048</v>
          </cell>
          <cell r="B2314">
            <v>1.0641</v>
          </cell>
        </row>
        <row r="2315">
          <cell r="A2315">
            <v>39049</v>
          </cell>
          <cell r="B2315">
            <v>1.0641</v>
          </cell>
        </row>
        <row r="2316">
          <cell r="A2316">
            <v>39050</v>
          </cell>
          <cell r="B2316">
            <v>1.0641</v>
          </cell>
        </row>
        <row r="2317">
          <cell r="A2317">
            <v>39051</v>
          </cell>
          <cell r="B2317">
            <v>1.0641</v>
          </cell>
        </row>
        <row r="2318">
          <cell r="A2318">
            <v>39052</v>
          </cell>
          <cell r="B2318">
            <v>1.0641</v>
          </cell>
        </row>
        <row r="2319">
          <cell r="A2319">
            <v>39053</v>
          </cell>
          <cell r="B2319">
            <v>1.0641</v>
          </cell>
        </row>
        <row r="2320">
          <cell r="A2320">
            <v>39054</v>
          </cell>
          <cell r="B2320">
            <v>1.0641</v>
          </cell>
        </row>
        <row r="2321">
          <cell r="A2321">
            <v>39055</v>
          </cell>
          <cell r="B2321">
            <v>1.0641</v>
          </cell>
        </row>
        <row r="2322">
          <cell r="A2322">
            <v>39056</v>
          </cell>
          <cell r="B2322">
            <v>1.0641</v>
          </cell>
        </row>
        <row r="2323">
          <cell r="A2323">
            <v>39057</v>
          </cell>
          <cell r="B2323">
            <v>1.0641</v>
          </cell>
        </row>
        <row r="2324">
          <cell r="A2324">
            <v>39058</v>
          </cell>
          <cell r="B2324">
            <v>1.0641</v>
          </cell>
        </row>
        <row r="2325">
          <cell r="A2325">
            <v>39059</v>
          </cell>
          <cell r="B2325">
            <v>1.0641</v>
          </cell>
        </row>
        <row r="2326">
          <cell r="A2326">
            <v>39060</v>
          </cell>
          <cell r="B2326">
            <v>1.0641</v>
          </cell>
        </row>
        <row r="2327">
          <cell r="A2327">
            <v>39061</v>
          </cell>
          <cell r="B2327">
            <v>1.0641</v>
          </cell>
        </row>
        <row r="2328">
          <cell r="A2328">
            <v>39062</v>
          </cell>
          <cell r="B2328">
            <v>1.0641</v>
          </cell>
        </row>
        <row r="2329">
          <cell r="A2329">
            <v>39063</v>
          </cell>
          <cell r="B2329">
            <v>1.0641</v>
          </cell>
        </row>
        <row r="2330">
          <cell r="A2330">
            <v>39064</v>
          </cell>
          <cell r="B2330">
            <v>1.0641</v>
          </cell>
        </row>
        <row r="2331">
          <cell r="A2331">
            <v>39065</v>
          </cell>
          <cell r="B2331">
            <v>1.0641</v>
          </cell>
        </row>
        <row r="2332">
          <cell r="A2332">
            <v>39066</v>
          </cell>
          <cell r="B2332">
            <v>1.0641</v>
          </cell>
        </row>
        <row r="2333">
          <cell r="A2333">
            <v>39067</v>
          </cell>
          <cell r="B2333">
            <v>1.0641</v>
          </cell>
        </row>
        <row r="2334">
          <cell r="A2334">
            <v>39068</v>
          </cell>
          <cell r="B2334">
            <v>1.0641</v>
          </cell>
        </row>
        <row r="2335">
          <cell r="A2335">
            <v>39069</v>
          </cell>
          <cell r="B2335">
            <v>1.0641</v>
          </cell>
        </row>
        <row r="2336">
          <cell r="A2336">
            <v>39070</v>
          </cell>
          <cell r="B2336">
            <v>1.0641</v>
          </cell>
        </row>
        <row r="2337">
          <cell r="A2337">
            <v>39071</v>
          </cell>
          <cell r="B2337">
            <v>1.0641</v>
          </cell>
        </row>
        <row r="2338">
          <cell r="A2338">
            <v>39072</v>
          </cell>
          <cell r="B2338">
            <v>1.0641</v>
          </cell>
        </row>
        <row r="2339">
          <cell r="A2339">
            <v>39073</v>
          </cell>
          <cell r="B2339">
            <v>1.0641</v>
          </cell>
        </row>
        <row r="2340">
          <cell r="A2340">
            <v>39074</v>
          </cell>
          <cell r="B2340">
            <v>1.0641</v>
          </cell>
        </row>
        <row r="2341">
          <cell r="A2341">
            <v>39075</v>
          </cell>
          <cell r="B2341">
            <v>1.0641</v>
          </cell>
        </row>
        <row r="2342">
          <cell r="A2342">
            <v>39076</v>
          </cell>
          <cell r="B2342">
            <v>1.0641</v>
          </cell>
        </row>
        <row r="2343">
          <cell r="A2343">
            <v>39077</v>
          </cell>
          <cell r="B2343">
            <v>1.0641</v>
          </cell>
        </row>
        <row r="2344">
          <cell r="A2344">
            <v>39078</v>
          </cell>
          <cell r="B2344">
            <v>1.0641</v>
          </cell>
        </row>
        <row r="2345">
          <cell r="A2345">
            <v>39079</v>
          </cell>
          <cell r="B2345">
            <v>1.0641</v>
          </cell>
        </row>
        <row r="2346">
          <cell r="A2346">
            <v>39080</v>
          </cell>
          <cell r="B2346">
            <v>1.0641</v>
          </cell>
        </row>
        <row r="2347">
          <cell r="A2347">
            <v>39081</v>
          </cell>
          <cell r="B2347">
            <v>1.0641</v>
          </cell>
        </row>
        <row r="2348">
          <cell r="A2348">
            <v>39082</v>
          </cell>
          <cell r="B2348">
            <v>1.0641</v>
          </cell>
        </row>
        <row r="2349">
          <cell r="A2349">
            <v>39083</v>
          </cell>
          <cell r="B2349">
            <v>1.0641</v>
          </cell>
        </row>
        <row r="2350">
          <cell r="A2350">
            <v>39084</v>
          </cell>
          <cell r="B2350">
            <v>1.0641</v>
          </cell>
        </row>
        <row r="2351">
          <cell r="A2351">
            <v>39085</v>
          </cell>
          <cell r="B2351">
            <v>1.0641</v>
          </cell>
        </row>
        <row r="2352">
          <cell r="A2352">
            <v>39086</v>
          </cell>
          <cell r="B2352">
            <v>1.0641</v>
          </cell>
        </row>
        <row r="2353">
          <cell r="A2353">
            <v>39087</v>
          </cell>
          <cell r="B2353">
            <v>1.0641</v>
          </cell>
        </row>
        <row r="2354">
          <cell r="A2354">
            <v>39088</v>
          </cell>
          <cell r="B2354">
            <v>1.0641</v>
          </cell>
        </row>
        <row r="2355">
          <cell r="A2355">
            <v>39089</v>
          </cell>
          <cell r="B2355">
            <v>1.0641</v>
          </cell>
        </row>
        <row r="2356">
          <cell r="A2356">
            <v>39090</v>
          </cell>
          <cell r="B2356">
            <v>1.0641</v>
          </cell>
        </row>
        <row r="2357">
          <cell r="A2357">
            <v>39091</v>
          </cell>
          <cell r="B2357">
            <v>1.0641</v>
          </cell>
        </row>
        <row r="2358">
          <cell r="A2358">
            <v>39092</v>
          </cell>
          <cell r="B2358">
            <v>1.0641</v>
          </cell>
        </row>
        <row r="2359">
          <cell r="A2359">
            <v>39093</v>
          </cell>
          <cell r="B2359">
            <v>1.0641</v>
          </cell>
        </row>
        <row r="2360">
          <cell r="A2360">
            <v>39094</v>
          </cell>
          <cell r="B2360">
            <v>1.0641</v>
          </cell>
        </row>
        <row r="2361">
          <cell r="A2361">
            <v>39095</v>
          </cell>
          <cell r="B2361">
            <v>1.0641</v>
          </cell>
        </row>
        <row r="2362">
          <cell r="A2362">
            <v>39096</v>
          </cell>
          <cell r="B2362">
            <v>1.0641</v>
          </cell>
        </row>
        <row r="2363">
          <cell r="A2363">
            <v>39097</v>
          </cell>
          <cell r="B2363">
            <v>1.0641</v>
          </cell>
        </row>
        <row r="2364">
          <cell r="A2364">
            <v>39098</v>
          </cell>
          <cell r="B2364">
            <v>1.0641</v>
          </cell>
        </row>
        <row r="2365">
          <cell r="A2365">
            <v>39099</v>
          </cell>
          <cell r="B2365">
            <v>1.0641</v>
          </cell>
        </row>
        <row r="2366">
          <cell r="A2366">
            <v>39100</v>
          </cell>
          <cell r="B2366">
            <v>1.0641</v>
          </cell>
        </row>
        <row r="2367">
          <cell r="A2367">
            <v>39101</v>
          </cell>
          <cell r="B2367">
            <v>1.0641</v>
          </cell>
        </row>
        <row r="2368">
          <cell r="A2368">
            <v>39102</v>
          </cell>
          <cell r="B2368">
            <v>1.0641</v>
          </cell>
        </row>
        <row r="2369">
          <cell r="A2369">
            <v>39103</v>
          </cell>
          <cell r="B2369">
            <v>1.0641</v>
          </cell>
        </row>
        <row r="2370">
          <cell r="A2370">
            <v>39104</v>
          </cell>
          <cell r="B2370">
            <v>1.0641</v>
          </cell>
        </row>
        <row r="2371">
          <cell r="A2371">
            <v>39105</v>
          </cell>
          <cell r="B2371">
            <v>1.0641</v>
          </cell>
        </row>
        <row r="2372">
          <cell r="A2372">
            <v>39106</v>
          </cell>
          <cell r="B2372">
            <v>1.0641</v>
          </cell>
        </row>
        <row r="2373">
          <cell r="A2373">
            <v>39107</v>
          </cell>
          <cell r="B2373">
            <v>1.0641</v>
          </cell>
        </row>
        <row r="2374">
          <cell r="A2374">
            <v>39108</v>
          </cell>
          <cell r="B2374">
            <v>1.0641</v>
          </cell>
        </row>
        <row r="2375">
          <cell r="A2375">
            <v>39109</v>
          </cell>
          <cell r="B2375">
            <v>1.0641</v>
          </cell>
        </row>
        <row r="2376">
          <cell r="A2376">
            <v>39110</v>
          </cell>
          <cell r="B2376">
            <v>1.0641</v>
          </cell>
        </row>
        <row r="2377">
          <cell r="A2377">
            <v>39111</v>
          </cell>
          <cell r="B2377">
            <v>1.0641</v>
          </cell>
        </row>
        <row r="2378">
          <cell r="A2378">
            <v>39112</v>
          </cell>
          <cell r="B2378">
            <v>1.0641</v>
          </cell>
        </row>
        <row r="2379">
          <cell r="A2379">
            <v>39113</v>
          </cell>
          <cell r="B2379">
            <v>1.0641</v>
          </cell>
        </row>
        <row r="2380">
          <cell r="A2380">
            <v>39114</v>
          </cell>
          <cell r="B2380">
            <v>1.0641</v>
          </cell>
        </row>
        <row r="2381">
          <cell r="A2381">
            <v>39115</v>
          </cell>
          <cell r="B2381">
            <v>1.0641</v>
          </cell>
        </row>
        <row r="2382">
          <cell r="A2382">
            <v>39116</v>
          </cell>
          <cell r="B2382">
            <v>1.0641</v>
          </cell>
        </row>
        <row r="2383">
          <cell r="A2383">
            <v>39117</v>
          </cell>
          <cell r="B2383">
            <v>1.0641</v>
          </cell>
        </row>
        <row r="2384">
          <cell r="A2384">
            <v>39118</v>
          </cell>
          <cell r="B2384">
            <v>1.0641</v>
          </cell>
        </row>
        <row r="2385">
          <cell r="A2385">
            <v>39119</v>
          </cell>
          <cell r="B2385">
            <v>1.0641</v>
          </cell>
        </row>
        <row r="2386">
          <cell r="A2386">
            <v>39120</v>
          </cell>
          <cell r="B2386">
            <v>1.0641</v>
          </cell>
        </row>
        <row r="2387">
          <cell r="A2387">
            <v>39121</v>
          </cell>
          <cell r="B2387">
            <v>1.0641</v>
          </cell>
        </row>
        <row r="2388">
          <cell r="A2388">
            <v>39122</v>
          </cell>
          <cell r="B2388">
            <v>1.0641</v>
          </cell>
        </row>
        <row r="2389">
          <cell r="A2389">
            <v>39123</v>
          </cell>
          <cell r="B2389">
            <v>1.0641</v>
          </cell>
        </row>
        <row r="2390">
          <cell r="A2390">
            <v>39124</v>
          </cell>
          <cell r="B2390">
            <v>1.0641</v>
          </cell>
        </row>
        <row r="2391">
          <cell r="A2391">
            <v>39125</v>
          </cell>
          <cell r="B2391">
            <v>1.0641</v>
          </cell>
        </row>
        <row r="2392">
          <cell r="A2392">
            <v>39126</v>
          </cell>
          <cell r="B2392">
            <v>1.0641</v>
          </cell>
        </row>
        <row r="2393">
          <cell r="A2393">
            <v>39127</v>
          </cell>
          <cell r="B2393">
            <v>1.0641</v>
          </cell>
        </row>
        <row r="2394">
          <cell r="A2394">
            <v>39128</v>
          </cell>
          <cell r="B2394">
            <v>1.0641</v>
          </cell>
        </row>
        <row r="2395">
          <cell r="A2395">
            <v>39129</v>
          </cell>
          <cell r="B2395">
            <v>1.0641</v>
          </cell>
        </row>
        <row r="2396">
          <cell r="A2396">
            <v>39130</v>
          </cell>
          <cell r="B2396">
            <v>1.0641</v>
          </cell>
        </row>
        <row r="2397">
          <cell r="A2397">
            <v>39131</v>
          </cell>
          <cell r="B2397">
            <v>1.0641</v>
          </cell>
        </row>
        <row r="2398">
          <cell r="A2398">
            <v>39132</v>
          </cell>
          <cell r="B2398">
            <v>1.0641</v>
          </cell>
        </row>
        <row r="2399">
          <cell r="A2399">
            <v>39133</v>
          </cell>
          <cell r="B2399">
            <v>1.0641</v>
          </cell>
        </row>
        <row r="2400">
          <cell r="A2400">
            <v>39134</v>
          </cell>
          <cell r="B2400">
            <v>1.0641</v>
          </cell>
        </row>
        <row r="2401">
          <cell r="A2401">
            <v>39135</v>
          </cell>
          <cell r="B2401">
            <v>1.0641</v>
          </cell>
        </row>
        <row r="2402">
          <cell r="A2402">
            <v>39136</v>
          </cell>
          <cell r="B2402">
            <v>1.0641</v>
          </cell>
        </row>
        <row r="2403">
          <cell r="A2403">
            <v>39137</v>
          </cell>
          <cell r="B2403">
            <v>1.0641</v>
          </cell>
        </row>
        <row r="2404">
          <cell r="A2404">
            <v>39138</v>
          </cell>
          <cell r="B2404">
            <v>1.0641</v>
          </cell>
        </row>
        <row r="2405">
          <cell r="A2405">
            <v>39139</v>
          </cell>
          <cell r="B2405">
            <v>1.0641</v>
          </cell>
        </row>
        <row r="2406">
          <cell r="A2406">
            <v>39140</v>
          </cell>
          <cell r="B2406">
            <v>1.0641</v>
          </cell>
        </row>
        <row r="2407">
          <cell r="A2407">
            <v>39141</v>
          </cell>
          <cell r="B2407">
            <v>1.0641</v>
          </cell>
        </row>
        <row r="2408">
          <cell r="A2408">
            <v>39142</v>
          </cell>
          <cell r="B2408">
            <v>1.0641</v>
          </cell>
        </row>
        <row r="2409">
          <cell r="A2409">
            <v>39143</v>
          </cell>
          <cell r="B2409">
            <v>1.0641</v>
          </cell>
        </row>
        <row r="2410">
          <cell r="A2410">
            <v>39144</v>
          </cell>
          <cell r="B2410">
            <v>1.0641</v>
          </cell>
        </row>
        <row r="2411">
          <cell r="A2411">
            <v>39145</v>
          </cell>
          <cell r="B2411">
            <v>1.0641</v>
          </cell>
        </row>
        <row r="2412">
          <cell r="A2412">
            <v>39146</v>
          </cell>
          <cell r="B2412">
            <v>1.0641</v>
          </cell>
        </row>
        <row r="2413">
          <cell r="A2413">
            <v>39147</v>
          </cell>
          <cell r="B2413">
            <v>1.0641</v>
          </cell>
        </row>
        <row r="2414">
          <cell r="A2414">
            <v>39148</v>
          </cell>
          <cell r="B2414">
            <v>1.0641</v>
          </cell>
        </row>
        <row r="2415">
          <cell r="A2415">
            <v>39149</v>
          </cell>
          <cell r="B2415">
            <v>1.0641</v>
          </cell>
        </row>
        <row r="2416">
          <cell r="A2416">
            <v>39150</v>
          </cell>
          <cell r="B2416">
            <v>1.0641</v>
          </cell>
        </row>
        <row r="2417">
          <cell r="A2417">
            <v>39151</v>
          </cell>
          <cell r="B2417">
            <v>1.0641</v>
          </cell>
        </row>
        <row r="2418">
          <cell r="A2418">
            <v>39152</v>
          </cell>
          <cell r="B2418">
            <v>1.0641</v>
          </cell>
        </row>
        <row r="2419">
          <cell r="A2419">
            <v>39153</v>
          </cell>
          <cell r="B2419">
            <v>1.0641</v>
          </cell>
        </row>
        <row r="2420">
          <cell r="A2420">
            <v>39154</v>
          </cell>
          <cell r="B2420">
            <v>1.0641</v>
          </cell>
        </row>
        <row r="2421">
          <cell r="A2421">
            <v>39155</v>
          </cell>
          <cell r="B2421">
            <v>1.0641</v>
          </cell>
        </row>
        <row r="2422">
          <cell r="A2422">
            <v>39156</v>
          </cell>
          <cell r="B2422">
            <v>1.0641</v>
          </cell>
        </row>
        <row r="2423">
          <cell r="A2423">
            <v>39157</v>
          </cell>
          <cell r="B2423">
            <v>1.0641</v>
          </cell>
        </row>
        <row r="2424">
          <cell r="A2424">
            <v>39158</v>
          </cell>
          <cell r="B2424">
            <v>1.0641</v>
          </cell>
        </row>
        <row r="2425">
          <cell r="A2425">
            <v>39159</v>
          </cell>
          <cell r="B2425">
            <v>1.0641</v>
          </cell>
        </row>
        <row r="2426">
          <cell r="A2426">
            <v>39160</v>
          </cell>
          <cell r="B2426">
            <v>1.0641</v>
          </cell>
        </row>
        <row r="2427">
          <cell r="A2427">
            <v>39161</v>
          </cell>
          <cell r="B2427">
            <v>1.0641</v>
          </cell>
        </row>
        <row r="2428">
          <cell r="A2428">
            <v>39162</v>
          </cell>
          <cell r="B2428">
            <v>1.0641</v>
          </cell>
        </row>
        <row r="2429">
          <cell r="A2429">
            <v>39163</v>
          </cell>
          <cell r="B2429">
            <v>1.0641</v>
          </cell>
        </row>
        <row r="2430">
          <cell r="A2430">
            <v>39164</v>
          </cell>
          <cell r="B2430">
            <v>1.0641</v>
          </cell>
        </row>
        <row r="2431">
          <cell r="A2431">
            <v>39165</v>
          </cell>
          <cell r="B2431">
            <v>1.0641</v>
          </cell>
        </row>
        <row r="2432">
          <cell r="A2432">
            <v>39166</v>
          </cell>
          <cell r="B2432">
            <v>1.0641</v>
          </cell>
        </row>
        <row r="2433">
          <cell r="A2433">
            <v>39167</v>
          </cell>
          <cell r="B2433">
            <v>1.0641</v>
          </cell>
        </row>
        <row r="2434">
          <cell r="A2434">
            <v>39168</v>
          </cell>
          <cell r="B2434">
            <v>1.0641</v>
          </cell>
        </row>
        <row r="2435">
          <cell r="A2435">
            <v>39169</v>
          </cell>
          <cell r="B2435">
            <v>1.0641</v>
          </cell>
        </row>
        <row r="2436">
          <cell r="A2436">
            <v>39170</v>
          </cell>
          <cell r="B2436">
            <v>1.0641</v>
          </cell>
        </row>
        <row r="2437">
          <cell r="A2437">
            <v>39171</v>
          </cell>
          <cell r="B2437">
            <v>1.0641</v>
          </cell>
        </row>
        <row r="2438">
          <cell r="A2438">
            <v>39172</v>
          </cell>
          <cell r="B2438">
            <v>1.0641</v>
          </cell>
        </row>
        <row r="2439">
          <cell r="A2439">
            <v>39173</v>
          </cell>
          <cell r="B2439">
            <v>1.0641</v>
          </cell>
        </row>
        <row r="2440">
          <cell r="A2440">
            <v>39174</v>
          </cell>
          <cell r="B2440">
            <v>1.0641</v>
          </cell>
        </row>
        <row r="2441">
          <cell r="A2441">
            <v>39175</v>
          </cell>
          <cell r="B2441">
            <v>1.0641</v>
          </cell>
        </row>
        <row r="2442">
          <cell r="A2442">
            <v>39176</v>
          </cell>
          <cell r="B2442">
            <v>1.0641</v>
          </cell>
        </row>
        <row r="2443">
          <cell r="A2443">
            <v>39177</v>
          </cell>
          <cell r="B2443">
            <v>1.0641</v>
          </cell>
        </row>
        <row r="2444">
          <cell r="A2444">
            <v>39178</v>
          </cell>
          <cell r="B2444">
            <v>1.0641</v>
          </cell>
        </row>
        <row r="2445">
          <cell r="A2445">
            <v>39179</v>
          </cell>
          <cell r="B2445">
            <v>1.0641</v>
          </cell>
        </row>
        <row r="2446">
          <cell r="A2446">
            <v>39180</v>
          </cell>
          <cell r="B2446">
            <v>1.0641</v>
          </cell>
        </row>
        <row r="2447">
          <cell r="A2447">
            <v>39181</v>
          </cell>
          <cell r="B2447">
            <v>1.0641</v>
          </cell>
        </row>
        <row r="2448">
          <cell r="A2448">
            <v>39182</v>
          </cell>
          <cell r="B2448">
            <v>1.0641</v>
          </cell>
        </row>
        <row r="2449">
          <cell r="A2449">
            <v>39183</v>
          </cell>
          <cell r="B2449">
            <v>1.0641</v>
          </cell>
        </row>
        <row r="2450">
          <cell r="A2450">
            <v>39184</v>
          </cell>
          <cell r="B2450">
            <v>1.0641</v>
          </cell>
        </row>
        <row r="2451">
          <cell r="A2451">
            <v>39185</v>
          </cell>
          <cell r="B2451">
            <v>1.0641</v>
          </cell>
        </row>
        <row r="2452">
          <cell r="A2452">
            <v>39186</v>
          </cell>
          <cell r="B2452">
            <v>1.0641</v>
          </cell>
        </row>
        <row r="2453">
          <cell r="A2453">
            <v>39187</v>
          </cell>
          <cell r="B2453">
            <v>1.0641</v>
          </cell>
        </row>
        <row r="2454">
          <cell r="A2454">
            <v>39188</v>
          </cell>
          <cell r="B2454">
            <v>1.0641</v>
          </cell>
        </row>
        <row r="2455">
          <cell r="A2455">
            <v>39189</v>
          </cell>
          <cell r="B2455">
            <v>1.0641</v>
          </cell>
        </row>
        <row r="2456">
          <cell r="A2456">
            <v>39190</v>
          </cell>
          <cell r="B2456">
            <v>1.0641</v>
          </cell>
        </row>
        <row r="2457">
          <cell r="A2457">
            <v>39191</v>
          </cell>
          <cell r="B2457">
            <v>1.0641</v>
          </cell>
        </row>
        <row r="2458">
          <cell r="A2458">
            <v>39192</v>
          </cell>
          <cell r="B2458">
            <v>1.0641</v>
          </cell>
        </row>
        <row r="2459">
          <cell r="A2459">
            <v>39193</v>
          </cell>
          <cell r="B2459">
            <v>1.0641</v>
          </cell>
        </row>
        <row r="2460">
          <cell r="A2460">
            <v>39194</v>
          </cell>
          <cell r="B2460">
            <v>1.0641</v>
          </cell>
        </row>
        <row r="2461">
          <cell r="A2461">
            <v>39195</v>
          </cell>
          <cell r="B2461">
            <v>1.0641</v>
          </cell>
        </row>
        <row r="2462">
          <cell r="A2462">
            <v>39196</v>
          </cell>
          <cell r="B2462">
            <v>1.0641</v>
          </cell>
        </row>
        <row r="2463">
          <cell r="A2463">
            <v>39197</v>
          </cell>
          <cell r="B2463">
            <v>1.0641</v>
          </cell>
        </row>
        <row r="2464">
          <cell r="A2464">
            <v>39198</v>
          </cell>
          <cell r="B2464">
            <v>1.0641</v>
          </cell>
        </row>
        <row r="2465">
          <cell r="A2465">
            <v>39199</v>
          </cell>
          <cell r="B2465">
            <v>1.0641</v>
          </cell>
        </row>
        <row r="2466">
          <cell r="A2466">
            <v>39200</v>
          </cell>
          <cell r="B2466">
            <v>1.0641</v>
          </cell>
        </row>
        <row r="2467">
          <cell r="A2467">
            <v>39201</v>
          </cell>
          <cell r="B2467">
            <v>1.0641</v>
          </cell>
        </row>
        <row r="2468">
          <cell r="A2468">
            <v>39202</v>
          </cell>
          <cell r="B2468">
            <v>1.0641</v>
          </cell>
        </row>
        <row r="2469">
          <cell r="A2469">
            <v>39203</v>
          </cell>
          <cell r="B2469">
            <v>1.0641</v>
          </cell>
        </row>
        <row r="2470">
          <cell r="A2470">
            <v>39204</v>
          </cell>
          <cell r="B2470">
            <v>1.0641</v>
          </cell>
        </row>
        <row r="2471">
          <cell r="A2471">
            <v>39205</v>
          </cell>
          <cell r="B2471">
            <v>1.0641</v>
          </cell>
        </row>
        <row r="2472">
          <cell r="A2472">
            <v>39206</v>
          </cell>
          <cell r="B2472">
            <v>1.0641</v>
          </cell>
        </row>
        <row r="2473">
          <cell r="A2473">
            <v>39207</v>
          </cell>
          <cell r="B2473">
            <v>1.0641</v>
          </cell>
        </row>
        <row r="2474">
          <cell r="A2474">
            <v>39208</v>
          </cell>
          <cell r="B2474">
            <v>1.0641</v>
          </cell>
        </row>
        <row r="2475">
          <cell r="A2475">
            <v>39209</v>
          </cell>
          <cell r="B2475">
            <v>1.0641</v>
          </cell>
        </row>
        <row r="2476">
          <cell r="A2476">
            <v>39210</v>
          </cell>
          <cell r="B2476">
            <v>1.0641</v>
          </cell>
        </row>
        <row r="2477">
          <cell r="A2477">
            <v>39211</v>
          </cell>
          <cell r="B2477">
            <v>1.0641</v>
          </cell>
        </row>
        <row r="2478">
          <cell r="A2478">
            <v>39212</v>
          </cell>
          <cell r="B2478">
            <v>1.0641</v>
          </cell>
        </row>
        <row r="2479">
          <cell r="A2479">
            <v>39213</v>
          </cell>
          <cell r="B2479">
            <v>1.0641</v>
          </cell>
        </row>
        <row r="2480">
          <cell r="A2480">
            <v>39214</v>
          </cell>
          <cell r="B2480">
            <v>1.0641</v>
          </cell>
        </row>
        <row r="2481">
          <cell r="A2481">
            <v>39215</v>
          </cell>
          <cell r="B2481">
            <v>1.0641</v>
          </cell>
        </row>
        <row r="2482">
          <cell r="A2482">
            <v>39216</v>
          </cell>
          <cell r="B2482">
            <v>1.0641</v>
          </cell>
        </row>
        <row r="2483">
          <cell r="A2483">
            <v>39217</v>
          </cell>
          <cell r="B2483">
            <v>1.0641</v>
          </cell>
        </row>
        <row r="2484">
          <cell r="A2484">
            <v>39218</v>
          </cell>
          <cell r="B2484">
            <v>1.0641</v>
          </cell>
        </row>
        <row r="2485">
          <cell r="A2485">
            <v>39219</v>
          </cell>
          <cell r="B2485">
            <v>1.0641</v>
          </cell>
        </row>
        <row r="2486">
          <cell r="A2486">
            <v>39220</v>
          </cell>
          <cell r="B2486">
            <v>1.0641</v>
          </cell>
        </row>
        <row r="2487">
          <cell r="A2487">
            <v>39221</v>
          </cell>
          <cell r="B2487">
            <v>1.0641</v>
          </cell>
        </row>
        <row r="2488">
          <cell r="A2488">
            <v>39222</v>
          </cell>
          <cell r="B2488">
            <v>1.0641</v>
          </cell>
        </row>
        <row r="2489">
          <cell r="A2489">
            <v>39223</v>
          </cell>
          <cell r="B2489">
            <v>1.0641</v>
          </cell>
        </row>
        <row r="2490">
          <cell r="A2490">
            <v>39224</v>
          </cell>
          <cell r="B2490">
            <v>1.0641</v>
          </cell>
        </row>
        <row r="2491">
          <cell r="A2491">
            <v>39225</v>
          </cell>
          <cell r="B2491">
            <v>1.0641</v>
          </cell>
        </row>
        <row r="2492">
          <cell r="A2492">
            <v>39226</v>
          </cell>
          <cell r="B2492">
            <v>1.0641</v>
          </cell>
        </row>
        <row r="2493">
          <cell r="A2493">
            <v>39227</v>
          </cell>
          <cell r="B2493">
            <v>1.0641</v>
          </cell>
        </row>
        <row r="2494">
          <cell r="A2494">
            <v>39228</v>
          </cell>
          <cell r="B2494">
            <v>1.0641</v>
          </cell>
        </row>
        <row r="2495">
          <cell r="A2495">
            <v>39229</v>
          </cell>
          <cell r="B2495">
            <v>1.0641</v>
          </cell>
        </row>
        <row r="2496">
          <cell r="A2496">
            <v>39230</v>
          </cell>
          <cell r="B2496">
            <v>1.0641</v>
          </cell>
        </row>
        <row r="2497">
          <cell r="A2497">
            <v>39231</v>
          </cell>
          <cell r="B2497">
            <v>1.0641</v>
          </cell>
        </row>
        <row r="2498">
          <cell r="A2498">
            <v>39232</v>
          </cell>
          <cell r="B2498">
            <v>1.0641</v>
          </cell>
        </row>
        <row r="2499">
          <cell r="A2499">
            <v>39233</v>
          </cell>
          <cell r="B2499">
            <v>1.0641</v>
          </cell>
        </row>
        <row r="2500">
          <cell r="A2500">
            <v>39234</v>
          </cell>
          <cell r="B2500">
            <v>1.0641</v>
          </cell>
        </row>
        <row r="2501">
          <cell r="A2501">
            <v>39235</v>
          </cell>
          <cell r="B2501">
            <v>1.0641</v>
          </cell>
        </row>
        <row r="2502">
          <cell r="A2502">
            <v>39236</v>
          </cell>
          <cell r="B2502">
            <v>1.0641</v>
          </cell>
        </row>
        <row r="2503">
          <cell r="A2503">
            <v>39237</v>
          </cell>
          <cell r="B2503">
            <v>1.0641</v>
          </cell>
        </row>
        <row r="2504">
          <cell r="A2504">
            <v>39238</v>
          </cell>
          <cell r="B2504">
            <v>1.0641</v>
          </cell>
        </row>
        <row r="2505">
          <cell r="A2505">
            <v>39239</v>
          </cell>
          <cell r="B2505">
            <v>1.0641</v>
          </cell>
        </row>
        <row r="2506">
          <cell r="A2506">
            <v>39240</v>
          </cell>
          <cell r="B2506">
            <v>1.0641</v>
          </cell>
        </row>
        <row r="2507">
          <cell r="A2507">
            <v>39241</v>
          </cell>
          <cell r="B2507">
            <v>1.0641</v>
          </cell>
        </row>
        <row r="2508">
          <cell r="A2508">
            <v>39242</v>
          </cell>
          <cell r="B2508">
            <v>1.0641</v>
          </cell>
        </row>
        <row r="2509">
          <cell r="A2509">
            <v>39243</v>
          </cell>
          <cell r="B2509">
            <v>1.0641</v>
          </cell>
        </row>
        <row r="2510">
          <cell r="A2510">
            <v>39244</v>
          </cell>
          <cell r="B2510">
            <v>1.0641</v>
          </cell>
        </row>
        <row r="2511">
          <cell r="A2511">
            <v>39245</v>
          </cell>
          <cell r="B2511">
            <v>1.0641</v>
          </cell>
        </row>
        <row r="2512">
          <cell r="A2512">
            <v>39246</v>
          </cell>
          <cell r="B2512">
            <v>1.0641</v>
          </cell>
        </row>
        <row r="2513">
          <cell r="A2513">
            <v>39247</v>
          </cell>
          <cell r="B2513">
            <v>1.0641</v>
          </cell>
        </row>
        <row r="2514">
          <cell r="A2514">
            <v>39248</v>
          </cell>
          <cell r="B2514">
            <v>1.0641</v>
          </cell>
        </row>
        <row r="2515">
          <cell r="A2515">
            <v>39249</v>
          </cell>
          <cell r="B2515">
            <v>1.0641</v>
          </cell>
        </row>
        <row r="2516">
          <cell r="A2516">
            <v>39250</v>
          </cell>
          <cell r="B2516">
            <v>1.0641</v>
          </cell>
        </row>
        <row r="2517">
          <cell r="A2517">
            <v>39251</v>
          </cell>
          <cell r="B2517">
            <v>1.0641</v>
          </cell>
        </row>
        <row r="2518">
          <cell r="A2518">
            <v>39252</v>
          </cell>
          <cell r="B2518">
            <v>1.0641</v>
          </cell>
        </row>
        <row r="2519">
          <cell r="A2519">
            <v>39253</v>
          </cell>
          <cell r="B2519">
            <v>1.0641</v>
          </cell>
        </row>
        <row r="2520">
          <cell r="A2520">
            <v>39254</v>
          </cell>
          <cell r="B2520">
            <v>1.0641</v>
          </cell>
        </row>
        <row r="2521">
          <cell r="A2521">
            <v>39255</v>
          </cell>
          <cell r="B2521">
            <v>1.0641</v>
          </cell>
        </row>
        <row r="2522">
          <cell r="A2522">
            <v>39256</v>
          </cell>
          <cell r="B2522">
            <v>1.0641</v>
          </cell>
        </row>
        <row r="2523">
          <cell r="A2523">
            <v>39257</v>
          </cell>
          <cell r="B2523">
            <v>1.0641</v>
          </cell>
        </row>
        <row r="2524">
          <cell r="A2524">
            <v>39258</v>
          </cell>
          <cell r="B2524">
            <v>1.0641</v>
          </cell>
        </row>
        <row r="2525">
          <cell r="A2525">
            <v>39259</v>
          </cell>
          <cell r="B2525">
            <v>1.0641</v>
          </cell>
        </row>
        <row r="2526">
          <cell r="A2526">
            <v>39260</v>
          </cell>
          <cell r="B2526">
            <v>1.0641</v>
          </cell>
        </row>
        <row r="2527">
          <cell r="A2527">
            <v>39261</v>
          </cell>
          <cell r="B2527">
            <v>1.0641</v>
          </cell>
        </row>
        <row r="2528">
          <cell r="A2528">
            <v>39262</v>
          </cell>
          <cell r="B2528">
            <v>1.0641</v>
          </cell>
        </row>
        <row r="2529">
          <cell r="A2529">
            <v>39263</v>
          </cell>
          <cell r="B2529">
            <v>1.0641</v>
          </cell>
        </row>
        <row r="2530">
          <cell r="A2530">
            <v>39264</v>
          </cell>
          <cell r="B2530">
            <v>1.0641</v>
          </cell>
        </row>
        <row r="2531">
          <cell r="A2531">
            <v>39265</v>
          </cell>
          <cell r="B2531">
            <v>1.0641</v>
          </cell>
        </row>
        <row r="2532">
          <cell r="A2532">
            <v>39266</v>
          </cell>
          <cell r="B2532">
            <v>1.0641</v>
          </cell>
        </row>
        <row r="2533">
          <cell r="A2533">
            <v>39267</v>
          </cell>
          <cell r="B2533">
            <v>1.0641</v>
          </cell>
        </row>
        <row r="2534">
          <cell r="A2534">
            <v>39268</v>
          </cell>
          <cell r="B2534">
            <v>1.0641</v>
          </cell>
        </row>
        <row r="2535">
          <cell r="A2535">
            <v>39269</v>
          </cell>
          <cell r="B2535">
            <v>1.0641</v>
          </cell>
        </row>
        <row r="2536">
          <cell r="A2536">
            <v>39270</v>
          </cell>
          <cell r="B2536">
            <v>1.0641</v>
          </cell>
        </row>
        <row r="2537">
          <cell r="A2537">
            <v>39271</v>
          </cell>
          <cell r="B2537">
            <v>1.0641</v>
          </cell>
        </row>
        <row r="2538">
          <cell r="A2538">
            <v>39272</v>
          </cell>
          <cell r="B2538">
            <v>1.0641</v>
          </cell>
        </row>
        <row r="2539">
          <cell r="A2539">
            <v>39273</v>
          </cell>
          <cell r="B2539">
            <v>1.0641</v>
          </cell>
        </row>
        <row r="2540">
          <cell r="A2540">
            <v>39274</v>
          </cell>
          <cell r="B2540">
            <v>1.0641</v>
          </cell>
        </row>
        <row r="2541">
          <cell r="A2541">
            <v>39275</v>
          </cell>
          <cell r="B2541">
            <v>1.0641</v>
          </cell>
        </row>
        <row r="2542">
          <cell r="A2542">
            <v>39276</v>
          </cell>
          <cell r="B2542">
            <v>1.0641</v>
          </cell>
        </row>
        <row r="2543">
          <cell r="A2543">
            <v>39277</v>
          </cell>
          <cell r="B2543">
            <v>1.0641</v>
          </cell>
        </row>
        <row r="2544">
          <cell r="A2544">
            <v>39278</v>
          </cell>
          <cell r="B2544">
            <v>1.0641</v>
          </cell>
        </row>
        <row r="2545">
          <cell r="A2545">
            <v>39279</v>
          </cell>
          <cell r="B2545">
            <v>1.0641</v>
          </cell>
        </row>
        <row r="2546">
          <cell r="A2546">
            <v>39280</v>
          </cell>
          <cell r="B2546">
            <v>1.0641</v>
          </cell>
        </row>
        <row r="2547">
          <cell r="A2547">
            <v>39281</v>
          </cell>
          <cell r="B2547">
            <v>1.0641</v>
          </cell>
        </row>
        <row r="2548">
          <cell r="A2548">
            <v>39282</v>
          </cell>
          <cell r="B2548">
            <v>1.0641</v>
          </cell>
        </row>
        <row r="2549">
          <cell r="A2549">
            <v>39283</v>
          </cell>
          <cell r="B2549">
            <v>1.0641</v>
          </cell>
        </row>
        <row r="2550">
          <cell r="A2550">
            <v>39284</v>
          </cell>
          <cell r="B2550">
            <v>1.0641</v>
          </cell>
        </row>
        <row r="2551">
          <cell r="A2551">
            <v>39285</v>
          </cell>
          <cell r="B2551">
            <v>1.0641</v>
          </cell>
        </row>
        <row r="2552">
          <cell r="A2552">
            <v>39286</v>
          </cell>
          <cell r="B2552">
            <v>1.0641</v>
          </cell>
        </row>
        <row r="2553">
          <cell r="A2553">
            <v>39287</v>
          </cell>
          <cell r="B2553">
            <v>1.0641</v>
          </cell>
        </row>
        <row r="2554">
          <cell r="A2554">
            <v>39288</v>
          </cell>
          <cell r="B2554">
            <v>1.0641</v>
          </cell>
        </row>
        <row r="2555">
          <cell r="A2555">
            <v>39289</v>
          </cell>
          <cell r="B2555">
            <v>1.0641</v>
          </cell>
        </row>
        <row r="2556">
          <cell r="A2556">
            <v>39290</v>
          </cell>
          <cell r="B2556">
            <v>1.0641</v>
          </cell>
        </row>
        <row r="2557">
          <cell r="A2557">
            <v>39291</v>
          </cell>
          <cell r="B2557">
            <v>1.0641</v>
          </cell>
        </row>
        <row r="2558">
          <cell r="A2558">
            <v>39292</v>
          </cell>
          <cell r="B2558">
            <v>1.0641</v>
          </cell>
        </row>
        <row r="2559">
          <cell r="A2559">
            <v>39293</v>
          </cell>
          <cell r="B2559">
            <v>1.0641</v>
          </cell>
        </row>
        <row r="2560">
          <cell r="A2560">
            <v>39294</v>
          </cell>
          <cell r="B2560">
            <v>1.0641</v>
          </cell>
        </row>
        <row r="2561">
          <cell r="A2561">
            <v>39295</v>
          </cell>
          <cell r="B2561">
            <v>1.0641</v>
          </cell>
        </row>
        <row r="2562">
          <cell r="A2562">
            <v>39296</v>
          </cell>
          <cell r="B2562">
            <v>1.0641</v>
          </cell>
        </row>
        <row r="2563">
          <cell r="A2563">
            <v>39297</v>
          </cell>
          <cell r="B2563">
            <v>1.0641</v>
          </cell>
        </row>
        <row r="2564">
          <cell r="A2564">
            <v>39298</v>
          </cell>
          <cell r="B2564">
            <v>1.0641</v>
          </cell>
        </row>
        <row r="2565">
          <cell r="A2565">
            <v>39299</v>
          </cell>
          <cell r="B2565">
            <v>1.0641</v>
          </cell>
        </row>
        <row r="2566">
          <cell r="A2566">
            <v>39300</v>
          </cell>
          <cell r="B2566">
            <v>1.0641</v>
          </cell>
        </row>
        <row r="2567">
          <cell r="A2567">
            <v>39301</v>
          </cell>
          <cell r="B2567">
            <v>1.0641</v>
          </cell>
        </row>
        <row r="2568">
          <cell r="A2568">
            <v>39302</v>
          </cell>
          <cell r="B2568">
            <v>1.0641</v>
          </cell>
        </row>
        <row r="2569">
          <cell r="A2569">
            <v>39303</v>
          </cell>
          <cell r="B2569">
            <v>1.0641</v>
          </cell>
        </row>
        <row r="2570">
          <cell r="A2570">
            <v>39304</v>
          </cell>
          <cell r="B2570">
            <v>1.0641</v>
          </cell>
        </row>
        <row r="2571">
          <cell r="A2571">
            <v>39305</v>
          </cell>
          <cell r="B2571">
            <v>1.0641</v>
          </cell>
        </row>
        <row r="2572">
          <cell r="A2572">
            <v>39306</v>
          </cell>
          <cell r="B2572">
            <v>1.0641</v>
          </cell>
        </row>
        <row r="2573">
          <cell r="A2573">
            <v>39307</v>
          </cell>
          <cell r="B2573">
            <v>1.0641</v>
          </cell>
        </row>
        <row r="2574">
          <cell r="A2574">
            <v>39308</v>
          </cell>
          <cell r="B2574">
            <v>1.0641</v>
          </cell>
        </row>
        <row r="2575">
          <cell r="A2575">
            <v>39309</v>
          </cell>
          <cell r="B2575">
            <v>1.0641</v>
          </cell>
        </row>
        <row r="2576">
          <cell r="A2576">
            <v>39310</v>
          </cell>
          <cell r="B2576">
            <v>1.0641</v>
          </cell>
        </row>
        <row r="2577">
          <cell r="A2577">
            <v>39311</v>
          </cell>
          <cell r="B2577">
            <v>1.0641</v>
          </cell>
        </row>
        <row r="2578">
          <cell r="A2578">
            <v>39312</v>
          </cell>
          <cell r="B2578">
            <v>1.0641</v>
          </cell>
        </row>
        <row r="2579">
          <cell r="A2579">
            <v>39313</v>
          </cell>
          <cell r="B2579">
            <v>1.0641</v>
          </cell>
        </row>
        <row r="2580">
          <cell r="A2580">
            <v>39314</v>
          </cell>
          <cell r="B2580">
            <v>1.0641</v>
          </cell>
        </row>
        <row r="2581">
          <cell r="A2581">
            <v>39315</v>
          </cell>
          <cell r="B2581">
            <v>1.0641</v>
          </cell>
        </row>
        <row r="2582">
          <cell r="A2582">
            <v>39316</v>
          </cell>
          <cell r="B2582">
            <v>1.0641</v>
          </cell>
        </row>
        <row r="2583">
          <cell r="A2583">
            <v>39317</v>
          </cell>
          <cell r="B2583">
            <v>1.0641</v>
          </cell>
        </row>
        <row r="2584">
          <cell r="A2584">
            <v>39318</v>
          </cell>
          <cell r="B2584">
            <v>1.0641</v>
          </cell>
        </row>
        <row r="2585">
          <cell r="A2585">
            <v>39319</v>
          </cell>
          <cell r="B2585">
            <v>1.0641</v>
          </cell>
        </row>
        <row r="2586">
          <cell r="A2586">
            <v>39320</v>
          </cell>
          <cell r="B2586">
            <v>1.0641</v>
          </cell>
        </row>
        <row r="2587">
          <cell r="A2587">
            <v>39321</v>
          </cell>
          <cell r="B2587">
            <v>1.0641</v>
          </cell>
        </row>
        <row r="2588">
          <cell r="A2588">
            <v>39322</v>
          </cell>
          <cell r="B2588">
            <v>1.0641</v>
          </cell>
        </row>
        <row r="2589">
          <cell r="A2589">
            <v>39323</v>
          </cell>
          <cell r="B2589">
            <v>1.0641</v>
          </cell>
        </row>
        <row r="2590">
          <cell r="A2590">
            <v>39324</v>
          </cell>
          <cell r="B2590">
            <v>1.0641</v>
          </cell>
        </row>
        <row r="2591">
          <cell r="A2591">
            <v>39325</v>
          </cell>
          <cell r="B2591">
            <v>1.0641</v>
          </cell>
        </row>
        <row r="2592">
          <cell r="A2592">
            <v>39326</v>
          </cell>
          <cell r="B2592">
            <v>1.0641</v>
          </cell>
        </row>
        <row r="2593">
          <cell r="A2593">
            <v>39327</v>
          </cell>
          <cell r="B2593">
            <v>1.0641</v>
          </cell>
        </row>
        <row r="2594">
          <cell r="A2594">
            <v>39328</v>
          </cell>
          <cell r="B2594">
            <v>1.0641</v>
          </cell>
        </row>
        <row r="2595">
          <cell r="A2595">
            <v>39329</v>
          </cell>
          <cell r="B2595">
            <v>1.0641</v>
          </cell>
        </row>
        <row r="2596">
          <cell r="A2596">
            <v>39330</v>
          </cell>
          <cell r="B2596">
            <v>1.0641</v>
          </cell>
        </row>
        <row r="2597">
          <cell r="A2597">
            <v>39331</v>
          </cell>
          <cell r="B2597">
            <v>1.0641</v>
          </cell>
        </row>
        <row r="2598">
          <cell r="A2598">
            <v>39332</v>
          </cell>
          <cell r="B2598">
            <v>1.0641</v>
          </cell>
        </row>
        <row r="2599">
          <cell r="A2599">
            <v>39333</v>
          </cell>
          <cell r="B2599">
            <v>1.0641</v>
          </cell>
        </row>
        <row r="2600">
          <cell r="A2600">
            <v>39334</v>
          </cell>
          <cell r="B2600">
            <v>1.0641</v>
          </cell>
        </row>
        <row r="2601">
          <cell r="A2601">
            <v>39335</v>
          </cell>
          <cell r="B2601">
            <v>1.0641</v>
          </cell>
        </row>
        <row r="2602">
          <cell r="A2602">
            <v>39336</v>
          </cell>
          <cell r="B2602">
            <v>1.0641</v>
          </cell>
        </row>
        <row r="2603">
          <cell r="A2603">
            <v>39337</v>
          </cell>
          <cell r="B2603">
            <v>1.0641</v>
          </cell>
        </row>
        <row r="2604">
          <cell r="A2604">
            <v>39338</v>
          </cell>
          <cell r="B2604">
            <v>1.0641</v>
          </cell>
        </row>
        <row r="2605">
          <cell r="A2605">
            <v>39339</v>
          </cell>
          <cell r="B2605">
            <v>1.0641</v>
          </cell>
        </row>
        <row r="2606">
          <cell r="A2606">
            <v>39340</v>
          </cell>
          <cell r="B2606">
            <v>1.0641</v>
          </cell>
        </row>
        <row r="2607">
          <cell r="A2607">
            <v>39341</v>
          </cell>
          <cell r="B2607">
            <v>1.0641</v>
          </cell>
        </row>
        <row r="2608">
          <cell r="A2608">
            <v>39342</v>
          </cell>
          <cell r="B2608">
            <v>1.0641</v>
          </cell>
        </row>
        <row r="2609">
          <cell r="A2609">
            <v>39343</v>
          </cell>
          <cell r="B2609">
            <v>1.0641</v>
          </cell>
        </row>
        <row r="2610">
          <cell r="A2610">
            <v>39344</v>
          </cell>
          <cell r="B2610">
            <v>1.0641</v>
          </cell>
        </row>
        <row r="2611">
          <cell r="A2611">
            <v>39345</v>
          </cell>
          <cell r="B2611">
            <v>1.0641</v>
          </cell>
        </row>
        <row r="2612">
          <cell r="A2612">
            <v>39346</v>
          </cell>
          <cell r="B2612">
            <v>1.0641</v>
          </cell>
        </row>
        <row r="2613">
          <cell r="A2613">
            <v>39347</v>
          </cell>
          <cell r="B2613">
            <v>1.0641</v>
          </cell>
        </row>
        <row r="2614">
          <cell r="A2614">
            <v>39348</v>
          </cell>
          <cell r="B2614">
            <v>1.0641</v>
          </cell>
        </row>
        <row r="2615">
          <cell r="A2615">
            <v>39349</v>
          </cell>
          <cell r="B2615">
            <v>1.0641</v>
          </cell>
        </row>
        <row r="2616">
          <cell r="A2616">
            <v>39350</v>
          </cell>
          <cell r="B2616">
            <v>1.0641</v>
          </cell>
        </row>
        <row r="2617">
          <cell r="A2617">
            <v>39351</v>
          </cell>
          <cell r="B2617">
            <v>1.0641</v>
          </cell>
        </row>
        <row r="2618">
          <cell r="A2618">
            <v>39352</v>
          </cell>
          <cell r="B2618">
            <v>1.0641</v>
          </cell>
        </row>
        <row r="2619">
          <cell r="A2619">
            <v>39353</v>
          </cell>
          <cell r="B2619">
            <v>1.0641</v>
          </cell>
        </row>
        <row r="2620">
          <cell r="A2620">
            <v>39354</v>
          </cell>
          <cell r="B2620">
            <v>1.0641</v>
          </cell>
        </row>
        <row r="2621">
          <cell r="A2621">
            <v>39355</v>
          </cell>
          <cell r="B2621">
            <v>1.0641</v>
          </cell>
        </row>
        <row r="2622">
          <cell r="A2622">
            <v>39356</v>
          </cell>
          <cell r="B2622">
            <v>1.0641</v>
          </cell>
        </row>
        <row r="2623">
          <cell r="A2623">
            <v>39357</v>
          </cell>
          <cell r="B2623">
            <v>1.0641</v>
          </cell>
        </row>
        <row r="2624">
          <cell r="A2624">
            <v>39358</v>
          </cell>
          <cell r="B2624">
            <v>1.0641</v>
          </cell>
        </row>
        <row r="2625">
          <cell r="A2625">
            <v>39359</v>
          </cell>
          <cell r="B2625">
            <v>1.0641</v>
          </cell>
        </row>
        <row r="2626">
          <cell r="A2626">
            <v>39360</v>
          </cell>
          <cell r="B2626">
            <v>1.0641</v>
          </cell>
        </row>
        <row r="2627">
          <cell r="A2627">
            <v>39361</v>
          </cell>
          <cell r="B2627">
            <v>1.0641</v>
          </cell>
        </row>
        <row r="2628">
          <cell r="A2628">
            <v>39362</v>
          </cell>
          <cell r="B2628">
            <v>1.0641</v>
          </cell>
        </row>
        <row r="2629">
          <cell r="A2629">
            <v>39363</v>
          </cell>
          <cell r="B2629">
            <v>1.0641</v>
          </cell>
        </row>
        <row r="2630">
          <cell r="A2630">
            <v>39364</v>
          </cell>
          <cell r="B2630">
            <v>1.0641</v>
          </cell>
        </row>
        <row r="2631">
          <cell r="A2631">
            <v>39365</v>
          </cell>
          <cell r="B2631">
            <v>1.0641</v>
          </cell>
        </row>
        <row r="2632">
          <cell r="A2632">
            <v>39366</v>
          </cell>
          <cell r="B2632">
            <v>1.0641</v>
          </cell>
        </row>
        <row r="2633">
          <cell r="A2633">
            <v>39367</v>
          </cell>
          <cell r="B2633">
            <v>1.0641</v>
          </cell>
        </row>
        <row r="2634">
          <cell r="A2634">
            <v>39368</v>
          </cell>
          <cell r="B2634">
            <v>1.0641</v>
          </cell>
        </row>
        <row r="2635">
          <cell r="A2635">
            <v>39369</v>
          </cell>
          <cell r="B2635">
            <v>1.0641</v>
          </cell>
        </row>
        <row r="2636">
          <cell r="A2636">
            <v>39370</v>
          </cell>
          <cell r="B2636">
            <v>1.0641</v>
          </cell>
        </row>
        <row r="2637">
          <cell r="A2637">
            <v>39371</v>
          </cell>
          <cell r="B2637">
            <v>1.0641</v>
          </cell>
        </row>
        <row r="2638">
          <cell r="A2638">
            <v>39372</v>
          </cell>
          <cell r="B2638">
            <v>1.0641</v>
          </cell>
        </row>
        <row r="2639">
          <cell r="A2639">
            <v>39373</v>
          </cell>
          <cell r="B2639">
            <v>1.0641</v>
          </cell>
        </row>
        <row r="2640">
          <cell r="A2640">
            <v>39374</v>
          </cell>
          <cell r="B2640">
            <v>1.0641</v>
          </cell>
        </row>
        <row r="2641">
          <cell r="A2641">
            <v>39375</v>
          </cell>
          <cell r="B2641">
            <v>1.0641</v>
          </cell>
        </row>
        <row r="2642">
          <cell r="A2642">
            <v>39376</v>
          </cell>
          <cell r="B2642">
            <v>1.0641</v>
          </cell>
        </row>
        <row r="2643">
          <cell r="A2643">
            <v>39377</v>
          </cell>
          <cell r="B2643">
            <v>1.0641</v>
          </cell>
        </row>
        <row r="2644">
          <cell r="A2644">
            <v>39378</v>
          </cell>
          <cell r="B2644">
            <v>1.0641</v>
          </cell>
        </row>
        <row r="2645">
          <cell r="A2645">
            <v>39379</v>
          </cell>
          <cell r="B2645">
            <v>1.0641</v>
          </cell>
        </row>
        <row r="2646">
          <cell r="A2646">
            <v>39380</v>
          </cell>
          <cell r="B2646">
            <v>1.0641</v>
          </cell>
        </row>
        <row r="2647">
          <cell r="A2647">
            <v>39381</v>
          </cell>
          <cell r="B2647">
            <v>1.0641</v>
          </cell>
        </row>
        <row r="2648">
          <cell r="A2648">
            <v>39382</v>
          </cell>
          <cell r="B2648">
            <v>1.0641</v>
          </cell>
        </row>
        <row r="2649">
          <cell r="A2649">
            <v>39383</v>
          </cell>
          <cell r="B2649">
            <v>1.0641</v>
          </cell>
        </row>
        <row r="2650">
          <cell r="A2650">
            <v>39384</v>
          </cell>
          <cell r="B2650">
            <v>1.0641</v>
          </cell>
        </row>
        <row r="2651">
          <cell r="A2651">
            <v>39385</v>
          </cell>
          <cell r="B2651">
            <v>1.0641</v>
          </cell>
        </row>
        <row r="2652">
          <cell r="A2652">
            <v>39386</v>
          </cell>
          <cell r="B2652">
            <v>1.0641</v>
          </cell>
        </row>
        <row r="2653">
          <cell r="A2653">
            <v>39387</v>
          </cell>
          <cell r="B2653">
            <v>1.0641</v>
          </cell>
        </row>
        <row r="2654">
          <cell r="A2654">
            <v>39388</v>
          </cell>
          <cell r="B2654">
            <v>1.0641</v>
          </cell>
        </row>
        <row r="2655">
          <cell r="A2655">
            <v>39389</v>
          </cell>
          <cell r="B2655">
            <v>1.0641</v>
          </cell>
        </row>
        <row r="2656">
          <cell r="A2656">
            <v>39390</v>
          </cell>
          <cell r="B2656">
            <v>1.0641</v>
          </cell>
        </row>
        <row r="2657">
          <cell r="A2657">
            <v>39391</v>
          </cell>
          <cell r="B2657">
            <v>1.0641</v>
          </cell>
        </row>
        <row r="2658">
          <cell r="A2658">
            <v>39392</v>
          </cell>
          <cell r="B2658">
            <v>1.0641</v>
          </cell>
        </row>
        <row r="2659">
          <cell r="A2659">
            <v>39393</v>
          </cell>
          <cell r="B2659">
            <v>1.0641</v>
          </cell>
        </row>
        <row r="2660">
          <cell r="A2660">
            <v>39394</v>
          </cell>
          <cell r="B2660">
            <v>1.0641</v>
          </cell>
        </row>
        <row r="2661">
          <cell r="A2661">
            <v>39395</v>
          </cell>
          <cell r="B2661">
            <v>1.0641</v>
          </cell>
        </row>
        <row r="2662">
          <cell r="A2662">
            <v>39396</v>
          </cell>
          <cell r="B2662">
            <v>1.0641</v>
          </cell>
        </row>
        <row r="2663">
          <cell r="A2663">
            <v>39397</v>
          </cell>
          <cell r="B2663">
            <v>1.0641</v>
          </cell>
        </row>
        <row r="2664">
          <cell r="A2664">
            <v>39398</v>
          </cell>
          <cell r="B2664">
            <v>1.0641</v>
          </cell>
        </row>
        <row r="2665">
          <cell r="A2665">
            <v>39399</v>
          </cell>
          <cell r="B2665">
            <v>1.0641</v>
          </cell>
        </row>
        <row r="2666">
          <cell r="A2666">
            <v>39400</v>
          </cell>
          <cell r="B2666">
            <v>1.0641</v>
          </cell>
        </row>
        <row r="2667">
          <cell r="A2667">
            <v>39401</v>
          </cell>
          <cell r="B2667">
            <v>1.0641</v>
          </cell>
        </row>
        <row r="2668">
          <cell r="A2668">
            <v>39402</v>
          </cell>
          <cell r="B2668">
            <v>1.0641</v>
          </cell>
        </row>
        <row r="2669">
          <cell r="A2669">
            <v>39403</v>
          </cell>
          <cell r="B2669">
            <v>1.0641</v>
          </cell>
        </row>
        <row r="2670">
          <cell r="A2670">
            <v>39404</v>
          </cell>
          <cell r="B2670">
            <v>1.0641</v>
          </cell>
        </row>
        <row r="2671">
          <cell r="A2671">
            <v>39405</v>
          </cell>
          <cell r="B2671">
            <v>1.0641</v>
          </cell>
        </row>
        <row r="2672">
          <cell r="A2672">
            <v>39406</v>
          </cell>
          <cell r="B2672">
            <v>1.0641</v>
          </cell>
        </row>
        <row r="2673">
          <cell r="A2673">
            <v>39407</v>
          </cell>
          <cell r="B2673">
            <v>1.0641</v>
          </cell>
        </row>
        <row r="2674">
          <cell r="A2674">
            <v>39408</v>
          </cell>
          <cell r="B2674">
            <v>1.0641</v>
          </cell>
        </row>
        <row r="2675">
          <cell r="A2675">
            <v>39409</v>
          </cell>
          <cell r="B2675">
            <v>1.0641</v>
          </cell>
        </row>
        <row r="2676">
          <cell r="A2676">
            <v>39410</v>
          </cell>
          <cell r="B2676">
            <v>1.0641</v>
          </cell>
        </row>
        <row r="2677">
          <cell r="A2677">
            <v>39411</v>
          </cell>
          <cell r="B2677">
            <v>1.0641</v>
          </cell>
        </row>
        <row r="2678">
          <cell r="A2678">
            <v>39412</v>
          </cell>
          <cell r="B2678">
            <v>1.0641</v>
          </cell>
        </row>
        <row r="2679">
          <cell r="A2679">
            <v>39413</v>
          </cell>
          <cell r="B2679">
            <v>1.0641</v>
          </cell>
        </row>
        <row r="2680">
          <cell r="A2680">
            <v>39414</v>
          </cell>
          <cell r="B2680">
            <v>1.0641</v>
          </cell>
        </row>
        <row r="2681">
          <cell r="A2681">
            <v>39415</v>
          </cell>
          <cell r="B2681">
            <v>1.0641</v>
          </cell>
        </row>
        <row r="2682">
          <cell r="A2682">
            <v>39416</v>
          </cell>
          <cell r="B2682">
            <v>1.0641</v>
          </cell>
        </row>
        <row r="2683">
          <cell r="A2683">
            <v>39417</v>
          </cell>
          <cell r="B2683">
            <v>1.0641</v>
          </cell>
        </row>
        <row r="2684">
          <cell r="A2684">
            <v>39418</v>
          </cell>
          <cell r="B2684">
            <v>1.0641</v>
          </cell>
        </row>
        <row r="2685">
          <cell r="A2685">
            <v>39419</v>
          </cell>
          <cell r="B2685">
            <v>1.0641</v>
          </cell>
        </row>
        <row r="2686">
          <cell r="A2686">
            <v>39420</v>
          </cell>
          <cell r="B2686">
            <v>1.0641</v>
          </cell>
        </row>
        <row r="2687">
          <cell r="A2687">
            <v>39421</v>
          </cell>
          <cell r="B2687">
            <v>1.0641</v>
          </cell>
        </row>
        <row r="2688">
          <cell r="A2688">
            <v>39422</v>
          </cell>
          <cell r="B2688">
            <v>1.0641</v>
          </cell>
        </row>
        <row r="2689">
          <cell r="A2689">
            <v>39423</v>
          </cell>
          <cell r="B2689">
            <v>1.0641</v>
          </cell>
        </row>
        <row r="2690">
          <cell r="A2690">
            <v>39424</v>
          </cell>
          <cell r="B2690">
            <v>1.0641</v>
          </cell>
        </row>
        <row r="2691">
          <cell r="A2691">
            <v>39425</v>
          </cell>
          <cell r="B2691">
            <v>1.0641</v>
          </cell>
        </row>
        <row r="2692">
          <cell r="A2692">
            <v>39426</v>
          </cell>
          <cell r="B2692">
            <v>1.0641</v>
          </cell>
        </row>
        <row r="2693">
          <cell r="A2693">
            <v>39427</v>
          </cell>
          <cell r="B2693">
            <v>1.0641</v>
          </cell>
        </row>
        <row r="2694">
          <cell r="A2694">
            <v>39428</v>
          </cell>
          <cell r="B2694">
            <v>1.0641</v>
          </cell>
        </row>
        <row r="2695">
          <cell r="A2695">
            <v>39429</v>
          </cell>
          <cell r="B2695">
            <v>1.0641</v>
          </cell>
        </row>
        <row r="2696">
          <cell r="A2696">
            <v>39430</v>
          </cell>
          <cell r="B2696">
            <v>1.0641</v>
          </cell>
        </row>
        <row r="2697">
          <cell r="A2697">
            <v>39431</v>
          </cell>
          <cell r="B2697">
            <v>1.0641</v>
          </cell>
        </row>
        <row r="2698">
          <cell r="A2698">
            <v>39432</v>
          </cell>
          <cell r="B2698">
            <v>1.0641</v>
          </cell>
        </row>
        <row r="2699">
          <cell r="A2699">
            <v>39433</v>
          </cell>
          <cell r="B2699">
            <v>1.0641</v>
          </cell>
        </row>
        <row r="2700">
          <cell r="A2700">
            <v>39434</v>
          </cell>
          <cell r="B2700">
            <v>1.0641</v>
          </cell>
        </row>
        <row r="2701">
          <cell r="A2701">
            <v>39435</v>
          </cell>
          <cell r="B2701">
            <v>1.0641</v>
          </cell>
        </row>
        <row r="2702">
          <cell r="A2702">
            <v>39436</v>
          </cell>
          <cell r="B2702">
            <v>1.0641</v>
          </cell>
        </row>
        <row r="2703">
          <cell r="A2703">
            <v>39437</v>
          </cell>
          <cell r="B2703">
            <v>1.0641</v>
          </cell>
        </row>
        <row r="2704">
          <cell r="A2704">
            <v>39438</v>
          </cell>
          <cell r="B2704">
            <v>1.0641</v>
          </cell>
        </row>
        <row r="2705">
          <cell r="A2705">
            <v>39439</v>
          </cell>
          <cell r="B2705">
            <v>1.0641</v>
          </cell>
        </row>
        <row r="2706">
          <cell r="A2706">
            <v>39440</v>
          </cell>
          <cell r="B2706">
            <v>1.0641</v>
          </cell>
        </row>
        <row r="2707">
          <cell r="A2707">
            <v>39441</v>
          </cell>
          <cell r="B2707">
            <v>1.0641</v>
          </cell>
        </row>
        <row r="2708">
          <cell r="A2708">
            <v>39442</v>
          </cell>
          <cell r="B2708">
            <v>1.0641</v>
          </cell>
        </row>
        <row r="2709">
          <cell r="A2709">
            <v>39443</v>
          </cell>
          <cell r="B2709">
            <v>1.0641</v>
          </cell>
        </row>
        <row r="2710">
          <cell r="A2710">
            <v>39444</v>
          </cell>
          <cell r="B2710">
            <v>1.0641</v>
          </cell>
        </row>
        <row r="2711">
          <cell r="A2711">
            <v>39445</v>
          </cell>
          <cell r="B2711">
            <v>1.0641</v>
          </cell>
        </row>
        <row r="2712">
          <cell r="A2712">
            <v>39446</v>
          </cell>
          <cell r="B2712">
            <v>1.0641</v>
          </cell>
        </row>
        <row r="2713">
          <cell r="A2713">
            <v>39447</v>
          </cell>
          <cell r="B2713">
            <v>1.0641</v>
          </cell>
        </row>
        <row r="2714">
          <cell r="A2714">
            <v>39448</v>
          </cell>
          <cell r="B2714">
            <v>1.0641</v>
          </cell>
        </row>
        <row r="2715">
          <cell r="A2715">
            <v>39449</v>
          </cell>
          <cell r="B2715">
            <v>1.0641</v>
          </cell>
        </row>
        <row r="2716">
          <cell r="A2716">
            <v>39450</v>
          </cell>
          <cell r="B2716">
            <v>1.0641</v>
          </cell>
        </row>
        <row r="2717">
          <cell r="A2717">
            <v>39451</v>
          </cell>
          <cell r="B2717">
            <v>1.0641</v>
          </cell>
        </row>
        <row r="2718">
          <cell r="A2718">
            <v>39452</v>
          </cell>
          <cell r="B2718">
            <v>1.0641</v>
          </cell>
        </row>
        <row r="2719">
          <cell r="A2719">
            <v>39453</v>
          </cell>
          <cell r="B2719">
            <v>1.0641</v>
          </cell>
        </row>
        <row r="2720">
          <cell r="A2720">
            <v>39454</v>
          </cell>
          <cell r="B2720">
            <v>1.0641</v>
          </cell>
        </row>
        <row r="2721">
          <cell r="A2721">
            <v>39455</v>
          </cell>
          <cell r="B2721">
            <v>1.0641</v>
          </cell>
        </row>
        <row r="2722">
          <cell r="A2722">
            <v>39456</v>
          </cell>
          <cell r="B2722">
            <v>1.0641</v>
          </cell>
        </row>
        <row r="2723">
          <cell r="A2723">
            <v>39457</v>
          </cell>
          <cell r="B2723">
            <v>1.0641</v>
          </cell>
        </row>
        <row r="2724">
          <cell r="A2724">
            <v>39458</v>
          </cell>
          <cell r="B2724">
            <v>1.0641</v>
          </cell>
        </row>
        <row r="2725">
          <cell r="A2725">
            <v>39459</v>
          </cell>
          <cell r="B2725">
            <v>1.0641</v>
          </cell>
        </row>
        <row r="2726">
          <cell r="A2726">
            <v>39460</v>
          </cell>
          <cell r="B2726">
            <v>1.0641</v>
          </cell>
        </row>
        <row r="2727">
          <cell r="A2727">
            <v>39461</v>
          </cell>
          <cell r="B2727">
            <v>1.0641</v>
          </cell>
        </row>
        <row r="2728">
          <cell r="A2728">
            <v>39462</v>
          </cell>
          <cell r="B2728">
            <v>1.0641</v>
          </cell>
        </row>
        <row r="2729">
          <cell r="A2729">
            <v>39463</v>
          </cell>
          <cell r="B2729">
            <v>1.0641</v>
          </cell>
        </row>
        <row r="2730">
          <cell r="A2730">
            <v>39464</v>
          </cell>
          <cell r="B2730">
            <v>1.0641</v>
          </cell>
        </row>
        <row r="2731">
          <cell r="A2731">
            <v>39465</v>
          </cell>
          <cell r="B2731">
            <v>1.0641</v>
          </cell>
        </row>
        <row r="2732">
          <cell r="A2732">
            <v>39466</v>
          </cell>
          <cell r="B2732">
            <v>1.0641</v>
          </cell>
        </row>
        <row r="2733">
          <cell r="A2733">
            <v>39467</v>
          </cell>
          <cell r="B2733">
            <v>1.0641</v>
          </cell>
        </row>
        <row r="2734">
          <cell r="A2734">
            <v>39468</v>
          </cell>
          <cell r="B2734">
            <v>1.0641</v>
          </cell>
        </row>
        <row r="2735">
          <cell r="A2735">
            <v>39469</v>
          </cell>
          <cell r="B2735">
            <v>1.0641</v>
          </cell>
        </row>
        <row r="2736">
          <cell r="A2736">
            <v>39470</v>
          </cell>
          <cell r="B2736">
            <v>1.0641</v>
          </cell>
        </row>
        <row r="2737">
          <cell r="A2737">
            <v>39471</v>
          </cell>
          <cell r="B2737">
            <v>1.0641</v>
          </cell>
        </row>
        <row r="2738">
          <cell r="A2738">
            <v>39472</v>
          </cell>
          <cell r="B2738">
            <v>1.0641</v>
          </cell>
        </row>
        <row r="2739">
          <cell r="A2739">
            <v>39473</v>
          </cell>
          <cell r="B2739">
            <v>1.0641</v>
          </cell>
        </row>
        <row r="2740">
          <cell r="A2740">
            <v>39474</v>
          </cell>
          <cell r="B2740">
            <v>1.0641</v>
          </cell>
        </row>
        <row r="2741">
          <cell r="A2741">
            <v>39475</v>
          </cell>
          <cell r="B2741">
            <v>1.0641</v>
          </cell>
        </row>
        <row r="2742">
          <cell r="A2742">
            <v>39476</v>
          </cell>
          <cell r="B2742">
            <v>1.0641</v>
          </cell>
        </row>
        <row r="2743">
          <cell r="A2743">
            <v>39477</v>
          </cell>
          <cell r="B2743">
            <v>1.0641</v>
          </cell>
        </row>
        <row r="2744">
          <cell r="A2744">
            <v>39478</v>
          </cell>
          <cell r="B2744">
            <v>1.0641</v>
          </cell>
        </row>
        <row r="2745">
          <cell r="A2745">
            <v>39479</v>
          </cell>
          <cell r="B2745">
            <v>1.0641</v>
          </cell>
        </row>
        <row r="2746">
          <cell r="A2746">
            <v>39480</v>
          </cell>
          <cell r="B2746">
            <v>1.0641</v>
          </cell>
        </row>
        <row r="2747">
          <cell r="A2747">
            <v>39481</v>
          </cell>
          <cell r="B2747">
            <v>1.0641</v>
          </cell>
        </row>
        <row r="2748">
          <cell r="A2748">
            <v>39482</v>
          </cell>
          <cell r="B2748">
            <v>1.0641</v>
          </cell>
        </row>
        <row r="2749">
          <cell r="A2749">
            <v>39483</v>
          </cell>
          <cell r="B2749">
            <v>1.0641</v>
          </cell>
        </row>
        <row r="2750">
          <cell r="A2750">
            <v>39484</v>
          </cell>
          <cell r="B2750">
            <v>1.0641</v>
          </cell>
        </row>
        <row r="2751">
          <cell r="A2751">
            <v>39485</v>
          </cell>
          <cell r="B2751">
            <v>1.0641</v>
          </cell>
        </row>
        <row r="2752">
          <cell r="A2752">
            <v>39486</v>
          </cell>
          <cell r="B2752">
            <v>1.0641</v>
          </cell>
        </row>
        <row r="2753">
          <cell r="A2753">
            <v>39487</v>
          </cell>
          <cell r="B2753">
            <v>1.0641</v>
          </cell>
        </row>
        <row r="2754">
          <cell r="A2754">
            <v>39488</v>
          </cell>
          <cell r="B2754">
            <v>1.0641</v>
          </cell>
        </row>
        <row r="2755">
          <cell r="A2755">
            <v>39489</v>
          </cell>
          <cell r="B2755">
            <v>1.0641</v>
          </cell>
        </row>
        <row r="2756">
          <cell r="A2756">
            <v>39490</v>
          </cell>
          <cell r="B2756">
            <v>1.0641</v>
          </cell>
        </row>
        <row r="2757">
          <cell r="A2757">
            <v>39491</v>
          </cell>
          <cell r="B2757">
            <v>1.0641</v>
          </cell>
        </row>
        <row r="2758">
          <cell r="A2758">
            <v>39492</v>
          </cell>
          <cell r="B2758">
            <v>1.0641</v>
          </cell>
        </row>
        <row r="2759">
          <cell r="A2759">
            <v>39493</v>
          </cell>
          <cell r="B2759">
            <v>1.0641</v>
          </cell>
        </row>
        <row r="2760">
          <cell r="A2760">
            <v>39494</v>
          </cell>
          <cell r="B2760">
            <v>1.0641</v>
          </cell>
        </row>
        <row r="2761">
          <cell r="A2761">
            <v>39495</v>
          </cell>
          <cell r="B2761">
            <v>1.0641</v>
          </cell>
        </row>
        <row r="2762">
          <cell r="A2762">
            <v>39496</v>
          </cell>
          <cell r="B2762">
            <v>1.0641</v>
          </cell>
        </row>
        <row r="2763">
          <cell r="A2763">
            <v>39497</v>
          </cell>
          <cell r="B2763">
            <v>1.0641</v>
          </cell>
        </row>
        <row r="2764">
          <cell r="A2764">
            <v>39498</v>
          </cell>
          <cell r="B2764">
            <v>1.0641</v>
          </cell>
        </row>
        <row r="2765">
          <cell r="A2765">
            <v>39499</v>
          </cell>
          <cell r="B2765">
            <v>1.0641</v>
          </cell>
        </row>
        <row r="2766">
          <cell r="A2766">
            <v>39500</v>
          </cell>
          <cell r="B2766">
            <v>1.0641</v>
          </cell>
        </row>
        <row r="2767">
          <cell r="A2767">
            <v>39501</v>
          </cell>
          <cell r="B2767">
            <v>1.0641</v>
          </cell>
        </row>
        <row r="2768">
          <cell r="A2768">
            <v>39502</v>
          </cell>
          <cell r="B2768">
            <v>1.0641</v>
          </cell>
        </row>
        <row r="2769">
          <cell r="A2769">
            <v>39503</v>
          </cell>
          <cell r="B2769">
            <v>1.0641</v>
          </cell>
        </row>
        <row r="2770">
          <cell r="A2770">
            <v>39504</v>
          </cell>
          <cell r="B2770">
            <v>1.0641</v>
          </cell>
        </row>
        <row r="2771">
          <cell r="A2771">
            <v>39505</v>
          </cell>
          <cell r="B2771">
            <v>1.0641</v>
          </cell>
        </row>
        <row r="2772">
          <cell r="A2772">
            <v>39506</v>
          </cell>
          <cell r="B2772">
            <v>1.0641</v>
          </cell>
        </row>
        <row r="2773">
          <cell r="A2773">
            <v>39507</v>
          </cell>
          <cell r="B2773">
            <v>1.0641</v>
          </cell>
        </row>
        <row r="2774">
          <cell r="A2774">
            <v>39508</v>
          </cell>
          <cell r="B2774">
            <v>1.0641</v>
          </cell>
        </row>
        <row r="2775">
          <cell r="A2775">
            <v>39509</v>
          </cell>
          <cell r="B2775">
            <v>1.0641</v>
          </cell>
        </row>
        <row r="2776">
          <cell r="A2776">
            <v>39510</v>
          </cell>
          <cell r="B2776">
            <v>1.0641</v>
          </cell>
        </row>
        <row r="2777">
          <cell r="A2777">
            <v>39511</v>
          </cell>
          <cell r="B2777">
            <v>1.0641</v>
          </cell>
        </row>
        <row r="2778">
          <cell r="A2778">
            <v>39512</v>
          </cell>
          <cell r="B2778">
            <v>1.0641</v>
          </cell>
        </row>
        <row r="2779">
          <cell r="A2779">
            <v>39513</v>
          </cell>
          <cell r="B2779">
            <v>1.0641</v>
          </cell>
        </row>
        <row r="2780">
          <cell r="A2780">
            <v>39514</v>
          </cell>
          <cell r="B2780">
            <v>1.0641</v>
          </cell>
        </row>
        <row r="2781">
          <cell r="A2781">
            <v>39515</v>
          </cell>
          <cell r="B2781">
            <v>1.0641</v>
          </cell>
        </row>
        <row r="2782">
          <cell r="A2782">
            <v>39516</v>
          </cell>
          <cell r="B2782">
            <v>1.0641</v>
          </cell>
        </row>
        <row r="2783">
          <cell r="A2783">
            <v>39517</v>
          </cell>
          <cell r="B2783">
            <v>1.0641</v>
          </cell>
        </row>
        <row r="2784">
          <cell r="A2784">
            <v>39518</v>
          </cell>
          <cell r="B2784">
            <v>1.0641</v>
          </cell>
        </row>
        <row r="2785">
          <cell r="A2785">
            <v>39519</v>
          </cell>
          <cell r="B2785">
            <v>1.0641</v>
          </cell>
        </row>
        <row r="2786">
          <cell r="A2786">
            <v>39520</v>
          </cell>
          <cell r="B2786">
            <v>1.0641</v>
          </cell>
        </row>
        <row r="2787">
          <cell r="A2787">
            <v>39521</v>
          </cell>
          <cell r="B2787">
            <v>1.0641</v>
          </cell>
        </row>
        <row r="2788">
          <cell r="A2788">
            <v>39522</v>
          </cell>
          <cell r="B2788">
            <v>1.0641</v>
          </cell>
        </row>
        <row r="2789">
          <cell r="A2789">
            <v>39523</v>
          </cell>
          <cell r="B2789">
            <v>1.0641</v>
          </cell>
        </row>
        <row r="2790">
          <cell r="A2790">
            <v>39524</v>
          </cell>
          <cell r="B2790">
            <v>1.0641</v>
          </cell>
        </row>
        <row r="2791">
          <cell r="A2791">
            <v>39525</v>
          </cell>
          <cell r="B2791">
            <v>1.0641</v>
          </cell>
        </row>
        <row r="2792">
          <cell r="A2792">
            <v>39526</v>
          </cell>
          <cell r="B2792">
            <v>1.0641</v>
          </cell>
        </row>
        <row r="2793">
          <cell r="A2793">
            <v>39527</v>
          </cell>
          <cell r="B2793">
            <v>1.0641</v>
          </cell>
        </row>
        <row r="2794">
          <cell r="A2794">
            <v>39528</v>
          </cell>
          <cell r="B2794">
            <v>1.0641</v>
          </cell>
        </row>
        <row r="2795">
          <cell r="A2795">
            <v>39529</v>
          </cell>
          <cell r="B2795">
            <v>1.0641</v>
          </cell>
        </row>
        <row r="2796">
          <cell r="A2796">
            <v>39530</v>
          </cell>
          <cell r="B2796">
            <v>1.0641</v>
          </cell>
        </row>
        <row r="2797">
          <cell r="A2797">
            <v>39531</v>
          </cell>
          <cell r="B2797">
            <v>1.0641</v>
          </cell>
        </row>
        <row r="2798">
          <cell r="A2798">
            <v>39532</v>
          </cell>
          <cell r="B2798">
            <v>1.0641</v>
          </cell>
        </row>
        <row r="2799">
          <cell r="A2799">
            <v>39533</v>
          </cell>
          <cell r="B2799">
            <v>1.0641</v>
          </cell>
        </row>
        <row r="2800">
          <cell r="A2800">
            <v>39534</v>
          </cell>
          <cell r="B2800">
            <v>1.0641</v>
          </cell>
        </row>
        <row r="2801">
          <cell r="A2801">
            <v>39535</v>
          </cell>
          <cell r="B2801">
            <v>1.0641</v>
          </cell>
        </row>
        <row r="2802">
          <cell r="A2802">
            <v>39536</v>
          </cell>
          <cell r="B2802">
            <v>1.0641</v>
          </cell>
        </row>
        <row r="2803">
          <cell r="A2803">
            <v>39537</v>
          </cell>
          <cell r="B2803">
            <v>1.0641</v>
          </cell>
        </row>
        <row r="2804">
          <cell r="A2804">
            <v>39538</v>
          </cell>
          <cell r="B2804">
            <v>1.0641</v>
          </cell>
        </row>
        <row r="2805">
          <cell r="A2805">
            <v>39539</v>
          </cell>
          <cell r="B2805">
            <v>1.0641</v>
          </cell>
        </row>
        <row r="2806">
          <cell r="A2806">
            <v>39540</v>
          </cell>
          <cell r="B2806">
            <v>1.0641</v>
          </cell>
        </row>
        <row r="2807">
          <cell r="A2807">
            <v>39541</v>
          </cell>
          <cell r="B2807">
            <v>1.0641</v>
          </cell>
        </row>
        <row r="2808">
          <cell r="A2808">
            <v>39542</v>
          </cell>
          <cell r="B2808">
            <v>1.0641</v>
          </cell>
        </row>
        <row r="2809">
          <cell r="A2809">
            <v>39543</v>
          </cell>
          <cell r="B2809">
            <v>1.0641</v>
          </cell>
        </row>
        <row r="2810">
          <cell r="A2810">
            <v>39544</v>
          </cell>
          <cell r="B2810">
            <v>1.0641</v>
          </cell>
        </row>
        <row r="2811">
          <cell r="A2811">
            <v>39545</v>
          </cell>
          <cell r="B2811">
            <v>1.0641</v>
          </cell>
        </row>
        <row r="2812">
          <cell r="A2812">
            <v>39546</v>
          </cell>
          <cell r="B2812">
            <v>1.0641</v>
          </cell>
        </row>
        <row r="2813">
          <cell r="A2813">
            <v>39547</v>
          </cell>
          <cell r="B2813">
            <v>1.0641</v>
          </cell>
        </row>
        <row r="2814">
          <cell r="A2814">
            <v>39548</v>
          </cell>
          <cell r="B2814">
            <v>1.0641</v>
          </cell>
        </row>
        <row r="2815">
          <cell r="A2815">
            <v>39549</v>
          </cell>
          <cell r="B2815">
            <v>1.0641</v>
          </cell>
        </row>
        <row r="2816">
          <cell r="A2816">
            <v>39550</v>
          </cell>
          <cell r="B2816">
            <v>1.0641</v>
          </cell>
        </row>
        <row r="2817">
          <cell r="A2817">
            <v>39551</v>
          </cell>
          <cell r="B2817">
            <v>1.0641</v>
          </cell>
        </row>
        <row r="2818">
          <cell r="A2818">
            <v>39552</v>
          </cell>
          <cell r="B2818">
            <v>1.0641</v>
          </cell>
        </row>
        <row r="2819">
          <cell r="A2819">
            <v>39553</v>
          </cell>
          <cell r="B2819">
            <v>1.0641</v>
          </cell>
        </row>
        <row r="2820">
          <cell r="A2820">
            <v>39554</v>
          </cell>
          <cell r="B2820">
            <v>1.0641</v>
          </cell>
        </row>
        <row r="2821">
          <cell r="A2821">
            <v>39555</v>
          </cell>
          <cell r="B2821">
            <v>1.0641</v>
          </cell>
        </row>
        <row r="2822">
          <cell r="A2822">
            <v>39556</v>
          </cell>
          <cell r="B2822">
            <v>1.0641</v>
          </cell>
        </row>
        <row r="2823">
          <cell r="A2823">
            <v>39557</v>
          </cell>
          <cell r="B2823">
            <v>1.0641</v>
          </cell>
        </row>
        <row r="2824">
          <cell r="A2824">
            <v>39558</v>
          </cell>
          <cell r="B2824">
            <v>1.0641</v>
          </cell>
        </row>
        <row r="2825">
          <cell r="A2825">
            <v>39559</v>
          </cell>
          <cell r="B2825">
            <v>1.0641</v>
          </cell>
        </row>
        <row r="2826">
          <cell r="A2826">
            <v>39560</v>
          </cell>
          <cell r="B2826">
            <v>1.0641</v>
          </cell>
        </row>
        <row r="2827">
          <cell r="A2827">
            <v>39561</v>
          </cell>
          <cell r="B2827">
            <v>1.0641</v>
          </cell>
        </row>
        <row r="2828">
          <cell r="A2828">
            <v>39562</v>
          </cell>
          <cell r="B2828">
            <v>1.0641</v>
          </cell>
        </row>
        <row r="2829">
          <cell r="A2829">
            <v>39563</v>
          </cell>
          <cell r="B2829">
            <v>1.0641</v>
          </cell>
        </row>
        <row r="2830">
          <cell r="A2830">
            <v>39564</v>
          </cell>
          <cell r="B2830">
            <v>1.0641</v>
          </cell>
        </row>
        <row r="2831">
          <cell r="A2831">
            <v>39565</v>
          </cell>
          <cell r="B2831">
            <v>1.0641</v>
          </cell>
        </row>
        <row r="2832">
          <cell r="A2832">
            <v>39566</v>
          </cell>
          <cell r="B2832">
            <v>1.0641</v>
          </cell>
        </row>
        <row r="2833">
          <cell r="A2833">
            <v>39567</v>
          </cell>
          <cell r="B2833">
            <v>1.0641</v>
          </cell>
        </row>
        <row r="2834">
          <cell r="A2834">
            <v>39568</v>
          </cell>
          <cell r="B2834">
            <v>1.0641</v>
          </cell>
        </row>
        <row r="2835">
          <cell r="A2835">
            <v>39569</v>
          </cell>
          <cell r="B2835">
            <v>1.0641</v>
          </cell>
        </row>
        <row r="2836">
          <cell r="A2836">
            <v>39570</v>
          </cell>
          <cell r="B2836">
            <v>1.0641</v>
          </cell>
        </row>
        <row r="2837">
          <cell r="A2837">
            <v>39571</v>
          </cell>
          <cell r="B2837">
            <v>1.0641</v>
          </cell>
        </row>
        <row r="2838">
          <cell r="A2838">
            <v>39572</v>
          </cell>
          <cell r="B2838">
            <v>1.0641</v>
          </cell>
        </row>
        <row r="2839">
          <cell r="A2839">
            <v>39573</v>
          </cell>
          <cell r="B2839">
            <v>1.0641</v>
          </cell>
        </row>
        <row r="2840">
          <cell r="A2840">
            <v>39574</v>
          </cell>
          <cell r="B2840">
            <v>1.0641</v>
          </cell>
        </row>
        <row r="2841">
          <cell r="A2841">
            <v>39575</v>
          </cell>
          <cell r="B2841">
            <v>1.0641</v>
          </cell>
        </row>
        <row r="2842">
          <cell r="A2842">
            <v>39576</v>
          </cell>
          <cell r="B2842">
            <v>1.0641</v>
          </cell>
        </row>
        <row r="2843">
          <cell r="A2843">
            <v>39577</v>
          </cell>
          <cell r="B2843">
            <v>1.0641</v>
          </cell>
        </row>
        <row r="2844">
          <cell r="A2844">
            <v>39578</v>
          </cell>
          <cell r="B2844">
            <v>1.0641</v>
          </cell>
        </row>
        <row r="2845">
          <cell r="A2845">
            <v>39579</v>
          </cell>
          <cell r="B2845">
            <v>1.0641</v>
          </cell>
        </row>
        <row r="2846">
          <cell r="A2846">
            <v>39580</v>
          </cell>
          <cell r="B2846">
            <v>1.0641</v>
          </cell>
        </row>
        <row r="2847">
          <cell r="A2847">
            <v>39581</v>
          </cell>
          <cell r="B2847">
            <v>1.0641</v>
          </cell>
        </row>
        <row r="2848">
          <cell r="A2848">
            <v>39582</v>
          </cell>
          <cell r="B2848">
            <v>1.0641</v>
          </cell>
        </row>
        <row r="2849">
          <cell r="A2849">
            <v>39583</v>
          </cell>
          <cell r="B2849">
            <v>1.0641</v>
          </cell>
        </row>
        <row r="2850">
          <cell r="A2850">
            <v>39584</v>
          </cell>
          <cell r="B2850">
            <v>1.0641</v>
          </cell>
        </row>
        <row r="2851">
          <cell r="A2851">
            <v>39585</v>
          </cell>
          <cell r="B2851">
            <v>1.0641</v>
          </cell>
        </row>
        <row r="2852">
          <cell r="A2852">
            <v>39586</v>
          </cell>
          <cell r="B2852">
            <v>1.0641</v>
          </cell>
        </row>
        <row r="2853">
          <cell r="A2853">
            <v>39587</v>
          </cell>
          <cell r="B2853">
            <v>1.0641</v>
          </cell>
        </row>
        <row r="2854">
          <cell r="A2854">
            <v>39588</v>
          </cell>
          <cell r="B2854">
            <v>1.0641</v>
          </cell>
        </row>
        <row r="2855">
          <cell r="A2855">
            <v>39589</v>
          </cell>
          <cell r="B2855">
            <v>1.0641</v>
          </cell>
        </row>
        <row r="2856">
          <cell r="A2856">
            <v>39590</v>
          </cell>
          <cell r="B2856">
            <v>1.0641</v>
          </cell>
        </row>
        <row r="2857">
          <cell r="A2857">
            <v>39591</v>
          </cell>
          <cell r="B2857">
            <v>1.0641</v>
          </cell>
        </row>
        <row r="2858">
          <cell r="A2858">
            <v>39592</v>
          </cell>
          <cell r="B2858">
            <v>1.0641</v>
          </cell>
        </row>
        <row r="2859">
          <cell r="A2859">
            <v>39593</v>
          </cell>
          <cell r="B2859">
            <v>1.0641</v>
          </cell>
        </row>
        <row r="2860">
          <cell r="A2860">
            <v>39594</v>
          </cell>
          <cell r="B2860">
            <v>1.0641</v>
          </cell>
        </row>
        <row r="2861">
          <cell r="A2861">
            <v>39595</v>
          </cell>
          <cell r="B2861">
            <v>1.0641</v>
          </cell>
        </row>
        <row r="2862">
          <cell r="A2862">
            <v>39596</v>
          </cell>
          <cell r="B2862">
            <v>1.0641</v>
          </cell>
        </row>
        <row r="2863">
          <cell r="A2863">
            <v>39597</v>
          </cell>
          <cell r="B2863">
            <v>1.0641</v>
          </cell>
        </row>
        <row r="2864">
          <cell r="A2864">
            <v>39598</v>
          </cell>
          <cell r="B2864">
            <v>1.0641</v>
          </cell>
        </row>
        <row r="2865">
          <cell r="A2865">
            <v>39599</v>
          </cell>
          <cell r="B2865">
            <v>1.0641</v>
          </cell>
        </row>
        <row r="2866">
          <cell r="A2866">
            <v>39600</v>
          </cell>
          <cell r="B2866">
            <v>1.0641</v>
          </cell>
        </row>
        <row r="2867">
          <cell r="A2867">
            <v>39601</v>
          </cell>
          <cell r="B2867">
            <v>1.0641</v>
          </cell>
        </row>
        <row r="2868">
          <cell r="A2868">
            <v>39602</v>
          </cell>
          <cell r="B2868">
            <v>1.0641</v>
          </cell>
        </row>
        <row r="2869">
          <cell r="A2869">
            <v>39603</v>
          </cell>
          <cell r="B2869">
            <v>1.0641</v>
          </cell>
        </row>
        <row r="2870">
          <cell r="A2870">
            <v>39604</v>
          </cell>
          <cell r="B2870">
            <v>1.0641</v>
          </cell>
        </row>
        <row r="2871">
          <cell r="A2871">
            <v>39605</v>
          </cell>
          <cell r="B2871">
            <v>1.0641</v>
          </cell>
        </row>
        <row r="2872">
          <cell r="A2872">
            <v>39606</v>
          </cell>
          <cell r="B2872">
            <v>1.0641</v>
          </cell>
        </row>
        <row r="2873">
          <cell r="A2873">
            <v>39607</v>
          </cell>
          <cell r="B2873">
            <v>1.0641</v>
          </cell>
        </row>
        <row r="2874">
          <cell r="A2874">
            <v>39608</v>
          </cell>
          <cell r="B2874">
            <v>1.0641</v>
          </cell>
        </row>
        <row r="2875">
          <cell r="A2875">
            <v>39609</v>
          </cell>
          <cell r="B2875">
            <v>1.0641</v>
          </cell>
        </row>
        <row r="2876">
          <cell r="A2876">
            <v>39610</v>
          </cell>
          <cell r="B2876">
            <v>1.0641</v>
          </cell>
        </row>
        <row r="2877">
          <cell r="A2877">
            <v>39611</v>
          </cell>
          <cell r="B2877">
            <v>1.0641</v>
          </cell>
        </row>
        <row r="2878">
          <cell r="A2878">
            <v>39612</v>
          </cell>
          <cell r="B2878">
            <v>1.0641</v>
          </cell>
        </row>
        <row r="2879">
          <cell r="A2879">
            <v>39613</v>
          </cell>
          <cell r="B2879">
            <v>1.0641</v>
          </cell>
        </row>
        <row r="2880">
          <cell r="A2880">
            <v>39614</v>
          </cell>
          <cell r="B2880">
            <v>1.0641</v>
          </cell>
        </row>
        <row r="2881">
          <cell r="A2881">
            <v>39615</v>
          </cell>
          <cell r="B2881">
            <v>1.0641</v>
          </cell>
        </row>
        <row r="2882">
          <cell r="A2882">
            <v>39616</v>
          </cell>
          <cell r="B2882">
            <v>1.0641</v>
          </cell>
        </row>
        <row r="2883">
          <cell r="A2883">
            <v>39617</v>
          </cell>
          <cell r="B2883">
            <v>1.0641</v>
          </cell>
        </row>
        <row r="2884">
          <cell r="A2884">
            <v>39618</v>
          </cell>
          <cell r="B2884">
            <v>1.0641</v>
          </cell>
        </row>
        <row r="2885">
          <cell r="A2885">
            <v>39619</v>
          </cell>
          <cell r="B2885">
            <v>1.0641</v>
          </cell>
        </row>
        <row r="2886">
          <cell r="A2886">
            <v>39620</v>
          </cell>
          <cell r="B2886">
            <v>1.0641</v>
          </cell>
        </row>
        <row r="2887">
          <cell r="A2887">
            <v>39621</v>
          </cell>
          <cell r="B2887">
            <v>1.0641</v>
          </cell>
        </row>
        <row r="2888">
          <cell r="A2888">
            <v>39622</v>
          </cell>
          <cell r="B2888">
            <v>1.0641</v>
          </cell>
        </row>
        <row r="2889">
          <cell r="A2889">
            <v>39623</v>
          </cell>
          <cell r="B2889">
            <v>1.0641</v>
          </cell>
        </row>
        <row r="2890">
          <cell r="A2890">
            <v>39624</v>
          </cell>
          <cell r="B2890">
            <v>1.0641</v>
          </cell>
        </row>
        <row r="2891">
          <cell r="A2891">
            <v>39625</v>
          </cell>
          <cell r="B2891">
            <v>1.0641</v>
          </cell>
        </row>
        <row r="2892">
          <cell r="A2892">
            <v>39626</v>
          </cell>
          <cell r="B2892">
            <v>1.0641</v>
          </cell>
        </row>
        <row r="2893">
          <cell r="A2893">
            <v>39627</v>
          </cell>
          <cell r="B2893">
            <v>1.0641</v>
          </cell>
        </row>
        <row r="2894">
          <cell r="A2894">
            <v>39628</v>
          </cell>
          <cell r="B2894">
            <v>1.0641</v>
          </cell>
        </row>
        <row r="2895">
          <cell r="A2895">
            <v>39629</v>
          </cell>
          <cell r="B2895">
            <v>1.0641</v>
          </cell>
        </row>
        <row r="2896">
          <cell r="A2896">
            <v>39630</v>
          </cell>
          <cell r="B2896">
            <v>1.0641</v>
          </cell>
        </row>
        <row r="2897">
          <cell r="A2897">
            <v>39631</v>
          </cell>
          <cell r="B2897">
            <v>1.0641</v>
          </cell>
        </row>
        <row r="2898">
          <cell r="A2898">
            <v>39632</v>
          </cell>
          <cell r="B2898">
            <v>1.0641</v>
          </cell>
        </row>
        <row r="2899">
          <cell r="A2899">
            <v>39633</v>
          </cell>
          <cell r="B2899">
            <v>1.0641</v>
          </cell>
        </row>
        <row r="2900">
          <cell r="A2900">
            <v>39634</v>
          </cell>
          <cell r="B2900">
            <v>1.0641</v>
          </cell>
        </row>
        <row r="2901">
          <cell r="A2901">
            <v>39635</v>
          </cell>
          <cell r="B2901">
            <v>1.0641</v>
          </cell>
        </row>
        <row r="2902">
          <cell r="A2902">
            <v>39636</v>
          </cell>
          <cell r="B2902">
            <v>1.0641</v>
          </cell>
        </row>
        <row r="2903">
          <cell r="A2903">
            <v>39637</v>
          </cell>
          <cell r="B2903">
            <v>1.0641</v>
          </cell>
        </row>
        <row r="2904">
          <cell r="A2904">
            <v>39638</v>
          </cell>
          <cell r="B2904">
            <v>1.0641</v>
          </cell>
        </row>
        <row r="2905">
          <cell r="A2905">
            <v>39639</v>
          </cell>
          <cell r="B2905">
            <v>1.0641</v>
          </cell>
        </row>
        <row r="2906">
          <cell r="A2906">
            <v>39640</v>
          </cell>
          <cell r="B2906">
            <v>1.0641</v>
          </cell>
        </row>
        <row r="2907">
          <cell r="A2907">
            <v>39641</v>
          </cell>
          <cell r="B2907">
            <v>1.0641</v>
          </cell>
        </row>
        <row r="2908">
          <cell r="A2908">
            <v>39642</v>
          </cell>
          <cell r="B2908">
            <v>1.0641</v>
          </cell>
        </row>
        <row r="2909">
          <cell r="A2909">
            <v>39643</v>
          </cell>
          <cell r="B2909">
            <v>1.0641</v>
          </cell>
        </row>
        <row r="2910">
          <cell r="A2910">
            <v>39644</v>
          </cell>
          <cell r="B2910">
            <v>1.0641</v>
          </cell>
        </row>
        <row r="2911">
          <cell r="A2911">
            <v>39645</v>
          </cell>
          <cell r="B2911">
            <v>1.0641</v>
          </cell>
        </row>
        <row r="2912">
          <cell r="A2912">
            <v>39646</v>
          </cell>
          <cell r="B2912">
            <v>1.0641</v>
          </cell>
        </row>
        <row r="2913">
          <cell r="A2913">
            <v>39647</v>
          </cell>
          <cell r="B2913">
            <v>1.0641</v>
          </cell>
        </row>
        <row r="2914">
          <cell r="A2914">
            <v>39648</v>
          </cell>
          <cell r="B2914">
            <v>1.0641</v>
          </cell>
        </row>
        <row r="2915">
          <cell r="A2915">
            <v>39649</v>
          </cell>
          <cell r="B2915">
            <v>1.0641</v>
          </cell>
        </row>
        <row r="2916">
          <cell r="A2916">
            <v>39650</v>
          </cell>
          <cell r="B2916">
            <v>1.0641</v>
          </cell>
        </row>
        <row r="2917">
          <cell r="A2917">
            <v>39651</v>
          </cell>
          <cell r="B2917">
            <v>1.0641</v>
          </cell>
        </row>
        <row r="2918">
          <cell r="A2918">
            <v>39652</v>
          </cell>
          <cell r="B2918">
            <v>1.0641</v>
          </cell>
        </row>
        <row r="2919">
          <cell r="A2919">
            <v>39653</v>
          </cell>
          <cell r="B2919">
            <v>1.0641</v>
          </cell>
        </row>
        <row r="2920">
          <cell r="A2920">
            <v>39654</v>
          </cell>
          <cell r="B2920">
            <v>1.0641</v>
          </cell>
        </row>
        <row r="2921">
          <cell r="A2921">
            <v>39655</v>
          </cell>
          <cell r="B2921">
            <v>1.0641</v>
          </cell>
        </row>
        <row r="2922">
          <cell r="A2922">
            <v>39656</v>
          </cell>
          <cell r="B2922">
            <v>1.0641</v>
          </cell>
        </row>
        <row r="2923">
          <cell r="A2923">
            <v>39657</v>
          </cell>
          <cell r="B2923">
            <v>1.0641</v>
          </cell>
        </row>
        <row r="2924">
          <cell r="A2924">
            <v>39658</v>
          </cell>
          <cell r="B2924">
            <v>1.0641</v>
          </cell>
        </row>
        <row r="2925">
          <cell r="A2925">
            <v>39659</v>
          </cell>
          <cell r="B2925">
            <v>1.0641</v>
          </cell>
        </row>
        <row r="2926">
          <cell r="A2926">
            <v>39660</v>
          </cell>
          <cell r="B2926">
            <v>1.0641</v>
          </cell>
        </row>
        <row r="2927">
          <cell r="A2927">
            <v>39661</v>
          </cell>
          <cell r="B2927">
            <v>1.0641</v>
          </cell>
        </row>
        <row r="2928">
          <cell r="A2928">
            <v>39662</v>
          </cell>
          <cell r="B2928">
            <v>1.0641</v>
          </cell>
        </row>
        <row r="2929">
          <cell r="A2929">
            <v>39663</v>
          </cell>
          <cell r="B2929">
            <v>1.0641</v>
          </cell>
        </row>
        <row r="2930">
          <cell r="A2930">
            <v>39664</v>
          </cell>
          <cell r="B2930">
            <v>1.0641</v>
          </cell>
        </row>
        <row r="2931">
          <cell r="A2931">
            <v>39665</v>
          </cell>
          <cell r="B2931">
            <v>1.0641</v>
          </cell>
        </row>
        <row r="2932">
          <cell r="A2932">
            <v>39666</v>
          </cell>
          <cell r="B2932">
            <v>1.0641</v>
          </cell>
        </row>
        <row r="2933">
          <cell r="A2933">
            <v>39667</v>
          </cell>
          <cell r="B2933">
            <v>1.0641</v>
          </cell>
        </row>
        <row r="2934">
          <cell r="A2934">
            <v>39668</v>
          </cell>
          <cell r="B2934">
            <v>1.0641</v>
          </cell>
        </row>
        <row r="2935">
          <cell r="A2935">
            <v>39669</v>
          </cell>
          <cell r="B2935">
            <v>1.0641</v>
          </cell>
        </row>
        <row r="2936">
          <cell r="A2936">
            <v>39670</v>
          </cell>
          <cell r="B2936">
            <v>1.0641</v>
          </cell>
        </row>
        <row r="2937">
          <cell r="A2937">
            <v>39671</v>
          </cell>
          <cell r="B2937">
            <v>1.0641</v>
          </cell>
        </row>
        <row r="2938">
          <cell r="A2938">
            <v>39672</v>
          </cell>
          <cell r="B2938">
            <v>1.0641</v>
          </cell>
        </row>
        <row r="2939">
          <cell r="A2939">
            <v>39673</v>
          </cell>
          <cell r="B2939">
            <v>1.0641</v>
          </cell>
        </row>
        <row r="2940">
          <cell r="A2940">
            <v>39674</v>
          </cell>
          <cell r="B2940">
            <v>1.0641</v>
          </cell>
        </row>
        <row r="2941">
          <cell r="A2941">
            <v>39675</v>
          </cell>
          <cell r="B2941">
            <v>1.0641</v>
          </cell>
        </row>
        <row r="2942">
          <cell r="A2942">
            <v>39676</v>
          </cell>
          <cell r="B2942">
            <v>1.0641</v>
          </cell>
        </row>
        <row r="2943">
          <cell r="A2943">
            <v>39677</v>
          </cell>
          <cell r="B2943">
            <v>1.0641</v>
          </cell>
        </row>
        <row r="2944">
          <cell r="A2944">
            <v>39678</v>
          </cell>
          <cell r="B2944">
            <v>1.0641</v>
          </cell>
        </row>
        <row r="2945">
          <cell r="A2945">
            <v>39679</v>
          </cell>
          <cell r="B2945">
            <v>1.0641</v>
          </cell>
        </row>
        <row r="2946">
          <cell r="A2946">
            <v>39680</v>
          </cell>
          <cell r="B2946">
            <v>1.0641</v>
          </cell>
        </row>
        <row r="2947">
          <cell r="A2947">
            <v>39681</v>
          </cell>
          <cell r="B2947">
            <v>1.0641</v>
          </cell>
        </row>
        <row r="2948">
          <cell r="A2948">
            <v>39682</v>
          </cell>
          <cell r="B2948">
            <v>1.0641</v>
          </cell>
        </row>
        <row r="2949">
          <cell r="A2949">
            <v>39683</v>
          </cell>
          <cell r="B2949">
            <v>1.0641</v>
          </cell>
        </row>
        <row r="2950">
          <cell r="A2950">
            <v>39684</v>
          </cell>
          <cell r="B2950">
            <v>1.0641</v>
          </cell>
        </row>
        <row r="2951">
          <cell r="A2951">
            <v>39685</v>
          </cell>
          <cell r="B2951">
            <v>1.0641</v>
          </cell>
        </row>
        <row r="2952">
          <cell r="A2952">
            <v>39686</v>
          </cell>
          <cell r="B2952">
            <v>1.0641</v>
          </cell>
        </row>
        <row r="2953">
          <cell r="A2953">
            <v>39687</v>
          </cell>
          <cell r="B2953">
            <v>1.0641</v>
          </cell>
        </row>
        <row r="2954">
          <cell r="A2954">
            <v>39688</v>
          </cell>
          <cell r="B2954">
            <v>1.0641</v>
          </cell>
        </row>
        <row r="2955">
          <cell r="A2955">
            <v>39689</v>
          </cell>
          <cell r="B2955">
            <v>1.0641</v>
          </cell>
        </row>
        <row r="2956">
          <cell r="A2956">
            <v>39690</v>
          </cell>
          <cell r="B2956">
            <v>1.0641</v>
          </cell>
        </row>
        <row r="2957">
          <cell r="A2957">
            <v>39691</v>
          </cell>
          <cell r="B2957">
            <v>1.0641</v>
          </cell>
        </row>
        <row r="2958">
          <cell r="A2958">
            <v>39692</v>
          </cell>
          <cell r="B2958">
            <v>1.0641</v>
          </cell>
        </row>
        <row r="2959">
          <cell r="A2959">
            <v>39693</v>
          </cell>
          <cell r="B2959">
            <v>1.0641</v>
          </cell>
        </row>
        <row r="2960">
          <cell r="A2960">
            <v>39694</v>
          </cell>
          <cell r="B2960">
            <v>1.0641</v>
          </cell>
        </row>
        <row r="2961">
          <cell r="A2961">
            <v>39695</v>
          </cell>
          <cell r="B2961">
            <v>1.0641</v>
          </cell>
        </row>
        <row r="2962">
          <cell r="A2962">
            <v>39696</v>
          </cell>
          <cell r="B2962">
            <v>1.0641</v>
          </cell>
        </row>
        <row r="2963">
          <cell r="A2963">
            <v>39697</v>
          </cell>
          <cell r="B2963">
            <v>1.0641</v>
          </cell>
        </row>
        <row r="2964">
          <cell r="A2964">
            <v>39698</v>
          </cell>
          <cell r="B2964">
            <v>1.0641</v>
          </cell>
        </row>
        <row r="2965">
          <cell r="A2965">
            <v>39699</v>
          </cell>
          <cell r="B2965">
            <v>1.0641</v>
          </cell>
        </row>
        <row r="2966">
          <cell r="A2966">
            <v>39700</v>
          </cell>
          <cell r="B2966">
            <v>1.0641</v>
          </cell>
        </row>
        <row r="2967">
          <cell r="A2967">
            <v>39701</v>
          </cell>
          <cell r="B2967">
            <v>1.0641</v>
          </cell>
        </row>
        <row r="2968">
          <cell r="A2968">
            <v>39702</v>
          </cell>
          <cell r="B2968">
            <v>1.0641</v>
          </cell>
        </row>
        <row r="2969">
          <cell r="A2969">
            <v>39703</v>
          </cell>
          <cell r="B2969">
            <v>1.0641</v>
          </cell>
        </row>
        <row r="2970">
          <cell r="A2970">
            <v>39704</v>
          </cell>
          <cell r="B2970">
            <v>1.0641</v>
          </cell>
        </row>
        <row r="2971">
          <cell r="A2971">
            <v>39705</v>
          </cell>
          <cell r="B2971">
            <v>1.0641</v>
          </cell>
        </row>
        <row r="2972">
          <cell r="A2972">
            <v>39706</v>
          </cell>
          <cell r="B2972">
            <v>1.0641</v>
          </cell>
        </row>
        <row r="2973">
          <cell r="A2973">
            <v>39707</v>
          </cell>
          <cell r="B2973">
            <v>1.0641</v>
          </cell>
        </row>
        <row r="2974">
          <cell r="A2974">
            <v>39708</v>
          </cell>
          <cell r="B2974">
            <v>1.0641</v>
          </cell>
        </row>
        <row r="2975">
          <cell r="A2975">
            <v>39709</v>
          </cell>
          <cell r="B2975">
            <v>1.0641</v>
          </cell>
        </row>
        <row r="2976">
          <cell r="A2976">
            <v>39710</v>
          </cell>
          <cell r="B2976">
            <v>1.0641</v>
          </cell>
        </row>
        <row r="2977">
          <cell r="A2977">
            <v>39711</v>
          </cell>
          <cell r="B2977">
            <v>1.0641</v>
          </cell>
        </row>
        <row r="2978">
          <cell r="A2978">
            <v>39712</v>
          </cell>
          <cell r="B2978">
            <v>1.0641</v>
          </cell>
        </row>
        <row r="2979">
          <cell r="A2979">
            <v>39713</v>
          </cell>
          <cell r="B2979">
            <v>1.0641</v>
          </cell>
        </row>
        <row r="2980">
          <cell r="A2980">
            <v>39714</v>
          </cell>
          <cell r="B2980">
            <v>1.0641</v>
          </cell>
        </row>
        <row r="2981">
          <cell r="A2981">
            <v>39715</v>
          </cell>
          <cell r="B2981">
            <v>1.0641</v>
          </cell>
        </row>
        <row r="2982">
          <cell r="A2982">
            <v>39716</v>
          </cell>
          <cell r="B2982">
            <v>1.0641</v>
          </cell>
        </row>
        <row r="2983">
          <cell r="A2983">
            <v>39717</v>
          </cell>
          <cell r="B2983">
            <v>1.0641</v>
          </cell>
        </row>
        <row r="2984">
          <cell r="A2984">
            <v>39718</v>
          </cell>
          <cell r="B2984">
            <v>1.0641</v>
          </cell>
        </row>
        <row r="2985">
          <cell r="A2985">
            <v>39719</v>
          </cell>
          <cell r="B2985">
            <v>1.0641</v>
          </cell>
        </row>
        <row r="2986">
          <cell r="A2986">
            <v>39720</v>
          </cell>
          <cell r="B2986">
            <v>1.0641</v>
          </cell>
        </row>
        <row r="2987">
          <cell r="A2987">
            <v>39721</v>
          </cell>
          <cell r="B2987">
            <v>1.0641</v>
          </cell>
        </row>
        <row r="2988">
          <cell r="A2988">
            <v>39722</v>
          </cell>
          <cell r="B2988">
            <v>1.0641</v>
          </cell>
        </row>
        <row r="2989">
          <cell r="A2989">
            <v>39723</v>
          </cell>
          <cell r="B2989">
            <v>1.0641</v>
          </cell>
        </row>
        <row r="2990">
          <cell r="A2990">
            <v>39724</v>
          </cell>
          <cell r="B2990">
            <v>1.0641</v>
          </cell>
        </row>
        <row r="2991">
          <cell r="A2991">
            <v>39725</v>
          </cell>
          <cell r="B2991">
            <v>1.0641</v>
          </cell>
        </row>
        <row r="2992">
          <cell r="A2992">
            <v>39726</v>
          </cell>
          <cell r="B2992">
            <v>1.0641</v>
          </cell>
        </row>
        <row r="2993">
          <cell r="A2993">
            <v>39727</v>
          </cell>
          <cell r="B2993">
            <v>1.0641</v>
          </cell>
        </row>
        <row r="2994">
          <cell r="A2994">
            <v>39728</v>
          </cell>
          <cell r="B2994">
            <v>1.0641</v>
          </cell>
        </row>
        <row r="2995">
          <cell r="A2995">
            <v>39729</v>
          </cell>
          <cell r="B2995">
            <v>1.0641</v>
          </cell>
        </row>
        <row r="2996">
          <cell r="A2996">
            <v>39730</v>
          </cell>
          <cell r="B2996">
            <v>1.0641</v>
          </cell>
        </row>
        <row r="2997">
          <cell r="A2997">
            <v>39731</v>
          </cell>
          <cell r="B2997">
            <v>1.0641</v>
          </cell>
        </row>
        <row r="2998">
          <cell r="A2998">
            <v>39732</v>
          </cell>
          <cell r="B2998">
            <v>1.0641</v>
          </cell>
        </row>
        <row r="2999">
          <cell r="A2999">
            <v>39733</v>
          </cell>
          <cell r="B2999">
            <v>1.0641</v>
          </cell>
        </row>
        <row r="3000">
          <cell r="A3000">
            <v>39734</v>
          </cell>
          <cell r="B3000">
            <v>1.0641</v>
          </cell>
        </row>
        <row r="3001">
          <cell r="A3001">
            <v>39735</v>
          </cell>
          <cell r="B3001">
            <v>1.0641</v>
          </cell>
        </row>
        <row r="3002">
          <cell r="A3002">
            <v>39736</v>
          </cell>
          <cell r="B3002">
            <v>1.0641</v>
          </cell>
        </row>
        <row r="3003">
          <cell r="A3003">
            <v>39737</v>
          </cell>
          <cell r="B3003">
            <v>1.0641</v>
          </cell>
        </row>
        <row r="3004">
          <cell r="A3004">
            <v>39738</v>
          </cell>
          <cell r="B3004">
            <v>1.0641</v>
          </cell>
        </row>
        <row r="3005">
          <cell r="A3005">
            <v>39739</v>
          </cell>
          <cell r="B3005">
            <v>1.0641</v>
          </cell>
        </row>
        <row r="3006">
          <cell r="A3006">
            <v>39740</v>
          </cell>
          <cell r="B3006">
            <v>1.0641</v>
          </cell>
        </row>
        <row r="3007">
          <cell r="A3007">
            <v>39741</v>
          </cell>
          <cell r="B3007">
            <v>1.0641</v>
          </cell>
        </row>
        <row r="3008">
          <cell r="A3008">
            <v>39742</v>
          </cell>
          <cell r="B3008">
            <v>1.0641</v>
          </cell>
        </row>
        <row r="3009">
          <cell r="A3009">
            <v>39743</v>
          </cell>
          <cell r="B3009">
            <v>1.0641</v>
          </cell>
        </row>
        <row r="3010">
          <cell r="A3010">
            <v>39744</v>
          </cell>
          <cell r="B3010">
            <v>1.0641</v>
          </cell>
        </row>
        <row r="3011">
          <cell r="A3011">
            <v>39745</v>
          </cell>
          <cell r="B3011">
            <v>1.0641</v>
          </cell>
        </row>
        <row r="3012">
          <cell r="A3012">
            <v>39746</v>
          </cell>
          <cell r="B3012">
            <v>1.0641</v>
          </cell>
        </row>
        <row r="3013">
          <cell r="A3013">
            <v>39747</v>
          </cell>
          <cell r="B3013">
            <v>1.0641</v>
          </cell>
        </row>
        <row r="3014">
          <cell r="A3014">
            <v>39748</v>
          </cell>
          <cell r="B3014">
            <v>1.0641</v>
          </cell>
        </row>
        <row r="3015">
          <cell r="A3015">
            <v>39749</v>
          </cell>
          <cell r="B3015">
            <v>1.0641</v>
          </cell>
        </row>
        <row r="3016">
          <cell r="A3016">
            <v>39750</v>
          </cell>
          <cell r="B3016">
            <v>1.0641</v>
          </cell>
        </row>
        <row r="3017">
          <cell r="A3017">
            <v>39751</v>
          </cell>
          <cell r="B3017">
            <v>1.0641</v>
          </cell>
        </row>
        <row r="3018">
          <cell r="A3018">
            <v>39752</v>
          </cell>
          <cell r="B3018">
            <v>1.0641</v>
          </cell>
        </row>
        <row r="3019">
          <cell r="A3019">
            <v>39753</v>
          </cell>
          <cell r="B3019">
            <v>1.0641</v>
          </cell>
        </row>
        <row r="3020">
          <cell r="A3020">
            <v>39754</v>
          </cell>
          <cell r="B3020">
            <v>1.0641</v>
          </cell>
        </row>
        <row r="3021">
          <cell r="A3021">
            <v>39755</v>
          </cell>
          <cell r="B3021">
            <v>1.0641</v>
          </cell>
        </row>
        <row r="3022">
          <cell r="A3022">
            <v>39756</v>
          </cell>
          <cell r="B3022">
            <v>1.0641</v>
          </cell>
        </row>
        <row r="3023">
          <cell r="A3023">
            <v>39757</v>
          </cell>
          <cell r="B3023">
            <v>1.0641</v>
          </cell>
        </row>
        <row r="3024">
          <cell r="A3024">
            <v>39758</v>
          </cell>
          <cell r="B3024">
            <v>1.0641</v>
          </cell>
        </row>
        <row r="3025">
          <cell r="A3025">
            <v>39759</v>
          </cell>
          <cell r="B3025">
            <v>1.0641</v>
          </cell>
        </row>
        <row r="3026">
          <cell r="A3026">
            <v>39760</v>
          </cell>
          <cell r="B3026">
            <v>1.0641</v>
          </cell>
        </row>
        <row r="3027">
          <cell r="A3027">
            <v>39761</v>
          </cell>
          <cell r="B3027">
            <v>1.0641</v>
          </cell>
        </row>
        <row r="3028">
          <cell r="A3028">
            <v>39762</v>
          </cell>
          <cell r="B3028">
            <v>1.0641</v>
          </cell>
        </row>
        <row r="3029">
          <cell r="A3029">
            <v>39763</v>
          </cell>
          <cell r="B3029">
            <v>1.0641</v>
          </cell>
        </row>
        <row r="3030">
          <cell r="A3030">
            <v>39764</v>
          </cell>
          <cell r="B3030">
            <v>1.0641</v>
          </cell>
        </row>
        <row r="3031">
          <cell r="A3031">
            <v>39765</v>
          </cell>
          <cell r="B3031">
            <v>1.0641</v>
          </cell>
        </row>
        <row r="3032">
          <cell r="A3032">
            <v>39766</v>
          </cell>
          <cell r="B3032">
            <v>1.0641</v>
          </cell>
        </row>
        <row r="3033">
          <cell r="A3033">
            <v>39767</v>
          </cell>
          <cell r="B3033">
            <v>1.0641</v>
          </cell>
        </row>
        <row r="3034">
          <cell r="A3034">
            <v>39768</v>
          </cell>
          <cell r="B3034">
            <v>1.0641</v>
          </cell>
        </row>
        <row r="3035">
          <cell r="A3035">
            <v>39769</v>
          </cell>
          <cell r="B3035">
            <v>1.0641</v>
          </cell>
        </row>
        <row r="3036">
          <cell r="A3036">
            <v>39770</v>
          </cell>
          <cell r="B3036">
            <v>1.0641</v>
          </cell>
        </row>
        <row r="3037">
          <cell r="A3037">
            <v>39771</v>
          </cell>
          <cell r="B3037">
            <v>1.0641</v>
          </cell>
        </row>
        <row r="3038">
          <cell r="A3038">
            <v>39772</v>
          </cell>
          <cell r="B3038">
            <v>1.0641</v>
          </cell>
        </row>
        <row r="3039">
          <cell r="A3039">
            <v>39773</v>
          </cell>
          <cell r="B3039">
            <v>1.0641</v>
          </cell>
        </row>
        <row r="3040">
          <cell r="A3040">
            <v>39774</v>
          </cell>
          <cell r="B3040">
            <v>1.0641</v>
          </cell>
        </row>
        <row r="3041">
          <cell r="A3041">
            <v>39775</v>
          </cell>
          <cell r="B3041">
            <v>1.0641</v>
          </cell>
        </row>
        <row r="3042">
          <cell r="A3042">
            <v>39776</v>
          </cell>
          <cell r="B3042">
            <v>1.0641</v>
          </cell>
        </row>
        <row r="3043">
          <cell r="A3043">
            <v>39777</v>
          </cell>
          <cell r="B3043">
            <v>1.0641</v>
          </cell>
        </row>
        <row r="3044">
          <cell r="A3044">
            <v>39778</v>
          </cell>
          <cell r="B3044">
            <v>1.0641</v>
          </cell>
        </row>
        <row r="3045">
          <cell r="A3045">
            <v>39779</v>
          </cell>
          <cell r="B3045">
            <v>1.0641</v>
          </cell>
        </row>
        <row r="3046">
          <cell r="A3046">
            <v>39780</v>
          </cell>
          <cell r="B3046">
            <v>1.0641</v>
          </cell>
        </row>
        <row r="3047">
          <cell r="A3047">
            <v>39781</v>
          </cell>
          <cell r="B3047">
            <v>1.0641</v>
          </cell>
        </row>
        <row r="3048">
          <cell r="A3048">
            <v>39782</v>
          </cell>
          <cell r="B3048">
            <v>1.0641</v>
          </cell>
        </row>
        <row r="3049">
          <cell r="A3049">
            <v>39783</v>
          </cell>
          <cell r="B3049">
            <v>1.0641</v>
          </cell>
        </row>
        <row r="3050">
          <cell r="A3050">
            <v>39784</v>
          </cell>
          <cell r="B3050">
            <v>1.0641</v>
          </cell>
        </row>
        <row r="3051">
          <cell r="A3051">
            <v>39785</v>
          </cell>
          <cell r="B3051">
            <v>1.0641</v>
          </cell>
        </row>
        <row r="3052">
          <cell r="A3052">
            <v>39786</v>
          </cell>
          <cell r="B3052">
            <v>1.0641</v>
          </cell>
        </row>
        <row r="3053">
          <cell r="A3053">
            <v>39787</v>
          </cell>
          <cell r="B3053">
            <v>1.0641</v>
          </cell>
        </row>
        <row r="3054">
          <cell r="A3054">
            <v>39788</v>
          </cell>
          <cell r="B3054">
            <v>1.0641</v>
          </cell>
        </row>
        <row r="3055">
          <cell r="A3055">
            <v>39789</v>
          </cell>
          <cell r="B3055">
            <v>1.0641</v>
          </cell>
        </row>
        <row r="3056">
          <cell r="A3056">
            <v>39790</v>
          </cell>
          <cell r="B3056">
            <v>1.0641</v>
          </cell>
        </row>
        <row r="3057">
          <cell r="A3057">
            <v>39791</v>
          </cell>
          <cell r="B3057">
            <v>1.0641</v>
          </cell>
        </row>
        <row r="3058">
          <cell r="A3058">
            <v>39792</v>
          </cell>
          <cell r="B3058">
            <v>1.0641</v>
          </cell>
        </row>
        <row r="3059">
          <cell r="A3059">
            <v>39793</v>
          </cell>
          <cell r="B3059">
            <v>1.0641</v>
          </cell>
        </row>
        <row r="3060">
          <cell r="A3060">
            <v>39794</v>
          </cell>
          <cell r="B3060">
            <v>1.0641</v>
          </cell>
        </row>
        <row r="3061">
          <cell r="A3061">
            <v>39795</v>
          </cell>
          <cell r="B3061">
            <v>1.0641</v>
          </cell>
        </row>
        <row r="3062">
          <cell r="A3062">
            <v>39796</v>
          </cell>
          <cell r="B3062">
            <v>1.0641</v>
          </cell>
        </row>
        <row r="3063">
          <cell r="A3063">
            <v>39797</v>
          </cell>
          <cell r="B3063">
            <v>1.0641</v>
          </cell>
        </row>
        <row r="3064">
          <cell r="A3064">
            <v>39798</v>
          </cell>
          <cell r="B3064">
            <v>1.0641</v>
          </cell>
        </row>
        <row r="3065">
          <cell r="A3065">
            <v>39799</v>
          </cell>
          <cell r="B3065">
            <v>1.0641</v>
          </cell>
        </row>
        <row r="3066">
          <cell r="A3066">
            <v>39800</v>
          </cell>
          <cell r="B3066">
            <v>1.0641</v>
          </cell>
        </row>
        <row r="3067">
          <cell r="A3067">
            <v>39801</v>
          </cell>
          <cell r="B3067">
            <v>1.0641</v>
          </cell>
        </row>
        <row r="3068">
          <cell r="A3068">
            <v>39802</v>
          </cell>
          <cell r="B3068">
            <v>1.0641</v>
          </cell>
        </row>
        <row r="3069">
          <cell r="A3069">
            <v>39803</v>
          </cell>
          <cell r="B3069">
            <v>1.0641</v>
          </cell>
        </row>
        <row r="3070">
          <cell r="A3070">
            <v>39804</v>
          </cell>
          <cell r="B3070">
            <v>1.0641</v>
          </cell>
        </row>
        <row r="3071">
          <cell r="A3071">
            <v>39805</v>
          </cell>
          <cell r="B3071">
            <v>1.0641</v>
          </cell>
        </row>
        <row r="3072">
          <cell r="A3072">
            <v>39806</v>
          </cell>
          <cell r="B3072">
            <v>1.0641</v>
          </cell>
        </row>
        <row r="3073">
          <cell r="A3073">
            <v>39807</v>
          </cell>
          <cell r="B3073">
            <v>1.0641</v>
          </cell>
        </row>
        <row r="3074">
          <cell r="A3074">
            <v>39808</v>
          </cell>
          <cell r="B3074">
            <v>1.0641</v>
          </cell>
        </row>
        <row r="3075">
          <cell r="A3075">
            <v>39809</v>
          </cell>
          <cell r="B3075">
            <v>1.0641</v>
          </cell>
        </row>
        <row r="3076">
          <cell r="A3076">
            <v>39810</v>
          </cell>
          <cell r="B3076">
            <v>1.0641</v>
          </cell>
        </row>
        <row r="3077">
          <cell r="A3077">
            <v>39811</v>
          </cell>
          <cell r="B3077">
            <v>1.0641</v>
          </cell>
        </row>
        <row r="3078">
          <cell r="A3078">
            <v>39812</v>
          </cell>
          <cell r="B3078">
            <v>1.0641</v>
          </cell>
        </row>
        <row r="3079">
          <cell r="A3079">
            <v>39813</v>
          </cell>
          <cell r="B3079">
            <v>1.0641</v>
          </cell>
        </row>
        <row r="3080">
          <cell r="A3080">
            <v>39814</v>
          </cell>
          <cell r="B3080">
            <v>1.0641</v>
          </cell>
        </row>
        <row r="3081">
          <cell r="A3081">
            <v>39815</v>
          </cell>
          <cell r="B3081">
            <v>1.0641</v>
          </cell>
        </row>
        <row r="3082">
          <cell r="A3082">
            <v>39816</v>
          </cell>
          <cell r="B3082">
            <v>1.0641</v>
          </cell>
        </row>
        <row r="3083">
          <cell r="A3083">
            <v>39817</v>
          </cell>
          <cell r="B3083">
            <v>1.0641</v>
          </cell>
        </row>
        <row r="3084">
          <cell r="A3084">
            <v>39818</v>
          </cell>
          <cell r="B3084">
            <v>1.0641</v>
          </cell>
        </row>
        <row r="3085">
          <cell r="A3085">
            <v>39819</v>
          </cell>
          <cell r="B3085">
            <v>1.0641</v>
          </cell>
        </row>
        <row r="3086">
          <cell r="A3086">
            <v>39820</v>
          </cell>
          <cell r="B3086">
            <v>1.0641</v>
          </cell>
        </row>
        <row r="3087">
          <cell r="A3087">
            <v>39821</v>
          </cell>
          <cell r="B3087">
            <v>1.0641</v>
          </cell>
        </row>
        <row r="3088">
          <cell r="A3088">
            <v>39822</v>
          </cell>
          <cell r="B3088">
            <v>1.0641</v>
          </cell>
        </row>
        <row r="3089">
          <cell r="A3089">
            <v>39823</v>
          </cell>
          <cell r="B3089">
            <v>1.0641</v>
          </cell>
        </row>
        <row r="3090">
          <cell r="A3090">
            <v>39824</v>
          </cell>
          <cell r="B3090">
            <v>1.0641</v>
          </cell>
        </row>
        <row r="3091">
          <cell r="A3091">
            <v>39825</v>
          </cell>
          <cell r="B3091">
            <v>1.0641</v>
          </cell>
        </row>
        <row r="3092">
          <cell r="A3092">
            <v>39826</v>
          </cell>
          <cell r="B3092">
            <v>1.0641</v>
          </cell>
        </row>
        <row r="3093">
          <cell r="A3093">
            <v>39827</v>
          </cell>
          <cell r="B3093">
            <v>1.0641</v>
          </cell>
        </row>
        <row r="3094">
          <cell r="A3094">
            <v>39828</v>
          </cell>
          <cell r="B3094">
            <v>1.0641</v>
          </cell>
        </row>
        <row r="3095">
          <cell r="A3095">
            <v>39829</v>
          </cell>
          <cell r="B3095">
            <v>1.0641</v>
          </cell>
        </row>
        <row r="3096">
          <cell r="A3096">
            <v>39830</v>
          </cell>
          <cell r="B3096">
            <v>1.0641</v>
          </cell>
        </row>
        <row r="3097">
          <cell r="A3097">
            <v>39831</v>
          </cell>
          <cell r="B3097">
            <v>1.0641</v>
          </cell>
        </row>
        <row r="3098">
          <cell r="A3098">
            <v>39832</v>
          </cell>
          <cell r="B3098">
            <v>1.0641</v>
          </cell>
        </row>
        <row r="3099">
          <cell r="A3099">
            <v>39833</v>
          </cell>
          <cell r="B3099">
            <v>1.0641</v>
          </cell>
        </row>
        <row r="3100">
          <cell r="A3100">
            <v>39834</v>
          </cell>
          <cell r="B3100">
            <v>1.0641</v>
          </cell>
        </row>
        <row r="3101">
          <cell r="A3101">
            <v>39835</v>
          </cell>
          <cell r="B3101">
            <v>1.0641</v>
          </cell>
        </row>
        <row r="3102">
          <cell r="A3102">
            <v>39836</v>
          </cell>
          <cell r="B3102">
            <v>1.0641</v>
          </cell>
        </row>
        <row r="3103">
          <cell r="A3103">
            <v>39837</v>
          </cell>
          <cell r="B3103">
            <v>1.0641</v>
          </cell>
        </row>
        <row r="3104">
          <cell r="A3104">
            <v>39838</v>
          </cell>
          <cell r="B3104">
            <v>1.0641</v>
          </cell>
        </row>
        <row r="3105">
          <cell r="A3105">
            <v>39839</v>
          </cell>
          <cell r="B3105">
            <v>1.0641</v>
          </cell>
        </row>
        <row r="3106">
          <cell r="A3106">
            <v>39840</v>
          </cell>
          <cell r="B3106">
            <v>1.0641</v>
          </cell>
        </row>
        <row r="3107">
          <cell r="A3107">
            <v>39841</v>
          </cell>
          <cell r="B3107">
            <v>1.0641</v>
          </cell>
        </row>
        <row r="3108">
          <cell r="A3108">
            <v>39842</v>
          </cell>
          <cell r="B3108">
            <v>1.0641</v>
          </cell>
        </row>
        <row r="3109">
          <cell r="A3109">
            <v>39843</v>
          </cell>
          <cell r="B3109">
            <v>1.0641</v>
          </cell>
        </row>
        <row r="3110">
          <cell r="A3110">
            <v>39844</v>
          </cell>
          <cell r="B3110">
            <v>1.0641</v>
          </cell>
        </row>
        <row r="3111">
          <cell r="A3111">
            <v>39845</v>
          </cell>
          <cell r="B3111">
            <v>1.0641</v>
          </cell>
        </row>
        <row r="3112">
          <cell r="A3112">
            <v>39846</v>
          </cell>
          <cell r="B3112">
            <v>1.0641</v>
          </cell>
        </row>
        <row r="3113">
          <cell r="A3113">
            <v>39847</v>
          </cell>
          <cell r="B3113">
            <v>1.0641</v>
          </cell>
        </row>
        <row r="3114">
          <cell r="A3114">
            <v>39848</v>
          </cell>
          <cell r="B3114">
            <v>1.0641</v>
          </cell>
        </row>
        <row r="3115">
          <cell r="A3115">
            <v>39849</v>
          </cell>
          <cell r="B3115">
            <v>1.0641</v>
          </cell>
        </row>
        <row r="3116">
          <cell r="A3116">
            <v>39850</v>
          </cell>
          <cell r="B3116">
            <v>1.0641</v>
          </cell>
        </row>
        <row r="3117">
          <cell r="A3117">
            <v>39851</v>
          </cell>
          <cell r="B3117">
            <v>1.0641</v>
          </cell>
        </row>
        <row r="3118">
          <cell r="A3118">
            <v>39852</v>
          </cell>
          <cell r="B3118">
            <v>1.0641</v>
          </cell>
        </row>
        <row r="3119">
          <cell r="A3119">
            <v>39853</v>
          </cell>
          <cell r="B3119">
            <v>1.0641</v>
          </cell>
        </row>
        <row r="3120">
          <cell r="A3120">
            <v>39854</v>
          </cell>
          <cell r="B3120">
            <v>1.0641</v>
          </cell>
        </row>
        <row r="3121">
          <cell r="A3121">
            <v>39855</v>
          </cell>
          <cell r="B3121">
            <v>1.0641</v>
          </cell>
        </row>
        <row r="3122">
          <cell r="A3122">
            <v>39856</v>
          </cell>
          <cell r="B3122">
            <v>1.0641</v>
          </cell>
        </row>
        <row r="3123">
          <cell r="A3123">
            <v>39857</v>
          </cell>
          <cell r="B3123">
            <v>1.0641</v>
          </cell>
        </row>
        <row r="3124">
          <cell r="A3124">
            <v>39858</v>
          </cell>
          <cell r="B3124">
            <v>1.0641</v>
          </cell>
        </row>
        <row r="3125">
          <cell r="A3125">
            <v>39859</v>
          </cell>
          <cell r="B3125">
            <v>1.0641</v>
          </cell>
        </row>
        <row r="3126">
          <cell r="A3126">
            <v>39860</v>
          </cell>
          <cell r="B3126">
            <v>1.0641</v>
          </cell>
        </row>
        <row r="3127">
          <cell r="A3127">
            <v>39861</v>
          </cell>
          <cell r="B3127">
            <v>1.0641</v>
          </cell>
        </row>
        <row r="3128">
          <cell r="A3128">
            <v>39862</v>
          </cell>
          <cell r="B3128">
            <v>1.0641</v>
          </cell>
        </row>
        <row r="3129">
          <cell r="A3129">
            <v>39863</v>
          </cell>
          <cell r="B3129">
            <v>1.0641</v>
          </cell>
        </row>
        <row r="3130">
          <cell r="A3130">
            <v>39864</v>
          </cell>
          <cell r="B3130">
            <v>1.0641</v>
          </cell>
        </row>
        <row r="3131">
          <cell r="A3131">
            <v>39865</v>
          </cell>
          <cell r="B3131">
            <v>1.0641</v>
          </cell>
        </row>
        <row r="3132">
          <cell r="A3132">
            <v>39866</v>
          </cell>
          <cell r="B3132">
            <v>1.0641</v>
          </cell>
        </row>
        <row r="3133">
          <cell r="A3133">
            <v>39867</v>
          </cell>
          <cell r="B3133">
            <v>1.0641</v>
          </cell>
        </row>
        <row r="3134">
          <cell r="A3134">
            <v>39868</v>
          </cell>
          <cell r="B3134">
            <v>1.0641</v>
          </cell>
        </row>
        <row r="3135">
          <cell r="A3135">
            <v>39869</v>
          </cell>
          <cell r="B3135">
            <v>1.0641</v>
          </cell>
        </row>
        <row r="3136">
          <cell r="A3136">
            <v>39870</v>
          </cell>
          <cell r="B3136">
            <v>1.0641</v>
          </cell>
        </row>
        <row r="3137">
          <cell r="A3137">
            <v>39871</v>
          </cell>
          <cell r="B3137">
            <v>1.0641</v>
          </cell>
        </row>
        <row r="3138">
          <cell r="A3138">
            <v>39872</v>
          </cell>
          <cell r="B3138">
            <v>1.0641</v>
          </cell>
        </row>
        <row r="3139">
          <cell r="A3139">
            <v>39873</v>
          </cell>
          <cell r="B3139">
            <v>1.0641</v>
          </cell>
        </row>
        <row r="3140">
          <cell r="A3140">
            <v>39874</v>
          </cell>
          <cell r="B3140">
            <v>1.0641</v>
          </cell>
        </row>
        <row r="3141">
          <cell r="A3141">
            <v>39875</v>
          </cell>
          <cell r="B3141">
            <v>1.0641</v>
          </cell>
        </row>
        <row r="3142">
          <cell r="A3142">
            <v>39876</v>
          </cell>
          <cell r="B3142">
            <v>1.0641</v>
          </cell>
        </row>
        <row r="3143">
          <cell r="A3143">
            <v>39877</v>
          </cell>
          <cell r="B3143">
            <v>1.0641</v>
          </cell>
        </row>
        <row r="3144">
          <cell r="A3144">
            <v>39878</v>
          </cell>
          <cell r="B3144">
            <v>1.0641</v>
          </cell>
        </row>
        <row r="3145">
          <cell r="A3145">
            <v>39879</v>
          </cell>
          <cell r="B3145">
            <v>1.0641</v>
          </cell>
        </row>
        <row r="3146">
          <cell r="A3146">
            <v>39880</v>
          </cell>
          <cell r="B3146">
            <v>1.0641</v>
          </cell>
        </row>
        <row r="3147">
          <cell r="A3147">
            <v>39881</v>
          </cell>
          <cell r="B3147">
            <v>1.0641</v>
          </cell>
        </row>
        <row r="3148">
          <cell r="A3148">
            <v>39882</v>
          </cell>
          <cell r="B3148">
            <v>1.0641</v>
          </cell>
        </row>
        <row r="3149">
          <cell r="A3149">
            <v>39883</v>
          </cell>
          <cell r="B3149">
            <v>1.0641</v>
          </cell>
        </row>
        <row r="3150">
          <cell r="A3150">
            <v>39884</v>
          </cell>
          <cell r="B3150">
            <v>1.0641</v>
          </cell>
        </row>
        <row r="3151">
          <cell r="A3151">
            <v>39885</v>
          </cell>
          <cell r="B3151">
            <v>1.0641</v>
          </cell>
        </row>
        <row r="3152">
          <cell r="A3152">
            <v>39886</v>
          </cell>
          <cell r="B3152">
            <v>1.0641</v>
          </cell>
        </row>
        <row r="3153">
          <cell r="A3153">
            <v>39887</v>
          </cell>
          <cell r="B3153">
            <v>1.0641</v>
          </cell>
        </row>
        <row r="3154">
          <cell r="A3154">
            <v>39888</v>
          </cell>
          <cell r="B3154">
            <v>1.0641</v>
          </cell>
        </row>
        <row r="3155">
          <cell r="A3155">
            <v>39889</v>
          </cell>
          <cell r="B3155">
            <v>1.0641</v>
          </cell>
        </row>
        <row r="3156">
          <cell r="A3156">
            <v>39890</v>
          </cell>
          <cell r="B3156">
            <v>1.0641</v>
          </cell>
        </row>
        <row r="3157">
          <cell r="A3157">
            <v>39891</v>
          </cell>
          <cell r="B3157">
            <v>1.0641</v>
          </cell>
        </row>
        <row r="3158">
          <cell r="A3158">
            <v>39892</v>
          </cell>
          <cell r="B3158">
            <v>1.0641</v>
          </cell>
        </row>
        <row r="3159">
          <cell r="A3159">
            <v>39893</v>
          </cell>
          <cell r="B3159">
            <v>1.0641</v>
          </cell>
        </row>
        <row r="3160">
          <cell r="A3160">
            <v>39894</v>
          </cell>
          <cell r="B3160">
            <v>1.0641</v>
          </cell>
        </row>
        <row r="3161">
          <cell r="A3161">
            <v>39895</v>
          </cell>
          <cell r="B3161">
            <v>1.0641</v>
          </cell>
        </row>
        <row r="3162">
          <cell r="A3162">
            <v>39896</v>
          </cell>
          <cell r="B3162">
            <v>1.0641</v>
          </cell>
        </row>
        <row r="3163">
          <cell r="A3163">
            <v>39897</v>
          </cell>
          <cell r="B3163">
            <v>1.0641</v>
          </cell>
        </row>
        <row r="3164">
          <cell r="A3164">
            <v>39898</v>
          </cell>
          <cell r="B3164">
            <v>1.0641</v>
          </cell>
        </row>
        <row r="3165">
          <cell r="A3165">
            <v>39899</v>
          </cell>
          <cell r="B3165">
            <v>1.0641</v>
          </cell>
        </row>
        <row r="3166">
          <cell r="A3166">
            <v>39900</v>
          </cell>
          <cell r="B3166">
            <v>1.0641</v>
          </cell>
        </row>
        <row r="3167">
          <cell r="A3167">
            <v>39901</v>
          </cell>
          <cell r="B3167">
            <v>1.0641</v>
          </cell>
        </row>
        <row r="3168">
          <cell r="A3168">
            <v>39902</v>
          </cell>
          <cell r="B3168">
            <v>1.0641</v>
          </cell>
        </row>
        <row r="3169">
          <cell r="A3169">
            <v>39903</v>
          </cell>
          <cell r="B3169">
            <v>1.0641</v>
          </cell>
        </row>
        <row r="3170">
          <cell r="A3170">
            <v>39904</v>
          </cell>
          <cell r="B3170">
            <v>1.0641</v>
          </cell>
        </row>
        <row r="3171">
          <cell r="A3171">
            <v>39905</v>
          </cell>
          <cell r="B3171">
            <v>1.0641</v>
          </cell>
        </row>
        <row r="3172">
          <cell r="A3172">
            <v>39906</v>
          </cell>
          <cell r="B3172">
            <v>1.0641</v>
          </cell>
        </row>
        <row r="3173">
          <cell r="A3173">
            <v>39907</v>
          </cell>
          <cell r="B3173">
            <v>1.0641</v>
          </cell>
        </row>
        <row r="3174">
          <cell r="A3174">
            <v>39908</v>
          </cell>
          <cell r="B3174">
            <v>1.0641</v>
          </cell>
        </row>
        <row r="3175">
          <cell r="A3175">
            <v>39909</v>
          </cell>
          <cell r="B3175">
            <v>1.0641</v>
          </cell>
        </row>
        <row r="3176">
          <cell r="A3176">
            <v>39910</v>
          </cell>
          <cell r="B3176">
            <v>1.0641</v>
          </cell>
        </row>
        <row r="3177">
          <cell r="A3177">
            <v>39911</v>
          </cell>
          <cell r="B3177">
            <v>1.0641</v>
          </cell>
        </row>
        <row r="3178">
          <cell r="A3178">
            <v>39912</v>
          </cell>
          <cell r="B3178">
            <v>1.0641</v>
          </cell>
        </row>
        <row r="3179">
          <cell r="A3179">
            <v>39913</v>
          </cell>
          <cell r="B3179">
            <v>1.0641</v>
          </cell>
        </row>
        <row r="3180">
          <cell r="A3180">
            <v>39914</v>
          </cell>
          <cell r="B3180">
            <v>1.0641</v>
          </cell>
        </row>
        <row r="3181">
          <cell r="A3181">
            <v>39915</v>
          </cell>
          <cell r="B3181">
            <v>1.0641</v>
          </cell>
        </row>
        <row r="3182">
          <cell r="A3182">
            <v>39916</v>
          </cell>
          <cell r="B3182">
            <v>1.0641</v>
          </cell>
        </row>
        <row r="3183">
          <cell r="A3183">
            <v>39917</v>
          </cell>
          <cell r="B3183">
            <v>1.0641</v>
          </cell>
        </row>
        <row r="3184">
          <cell r="A3184">
            <v>39918</v>
          </cell>
          <cell r="B3184">
            <v>1.0641</v>
          </cell>
        </row>
        <row r="3185">
          <cell r="A3185">
            <v>39919</v>
          </cell>
          <cell r="B3185">
            <v>1.0641</v>
          </cell>
        </row>
        <row r="3186">
          <cell r="A3186">
            <v>39920</v>
          </cell>
          <cell r="B3186">
            <v>1.0641</v>
          </cell>
        </row>
        <row r="3187">
          <cell r="A3187">
            <v>39921</v>
          </cell>
          <cell r="B3187">
            <v>1.0641</v>
          </cell>
        </row>
        <row r="3188">
          <cell r="A3188">
            <v>39922</v>
          </cell>
          <cell r="B3188">
            <v>1.0641</v>
          </cell>
        </row>
        <row r="3189">
          <cell r="A3189">
            <v>39923</v>
          </cell>
          <cell r="B3189">
            <v>1.0641</v>
          </cell>
        </row>
        <row r="3190">
          <cell r="A3190">
            <v>39924</v>
          </cell>
          <cell r="B3190">
            <v>1.0641</v>
          </cell>
        </row>
        <row r="3191">
          <cell r="A3191">
            <v>39925</v>
          </cell>
          <cell r="B3191">
            <v>1.0641</v>
          </cell>
        </row>
        <row r="3192">
          <cell r="A3192">
            <v>39926</v>
          </cell>
          <cell r="B3192">
            <v>1.0641</v>
          </cell>
        </row>
        <row r="3193">
          <cell r="A3193">
            <v>39927</v>
          </cell>
          <cell r="B3193">
            <v>1.0641</v>
          </cell>
        </row>
        <row r="3194">
          <cell r="A3194">
            <v>39928</v>
          </cell>
          <cell r="B3194">
            <v>1.0641</v>
          </cell>
        </row>
        <row r="3195">
          <cell r="A3195">
            <v>39929</v>
          </cell>
          <cell r="B3195">
            <v>1.0641</v>
          </cell>
        </row>
        <row r="3196">
          <cell r="A3196">
            <v>39930</v>
          </cell>
          <cell r="B3196">
            <v>1.0641</v>
          </cell>
        </row>
        <row r="3197">
          <cell r="A3197">
            <v>39931</v>
          </cell>
          <cell r="B3197">
            <v>1.0641</v>
          </cell>
        </row>
        <row r="3198">
          <cell r="A3198">
            <v>39932</v>
          </cell>
          <cell r="B3198">
            <v>1.0641</v>
          </cell>
        </row>
        <row r="3199">
          <cell r="A3199">
            <v>39933</v>
          </cell>
          <cell r="B3199">
            <v>1.0641</v>
          </cell>
        </row>
        <row r="3200">
          <cell r="A3200">
            <v>39934</v>
          </cell>
          <cell r="B3200">
            <v>1.0641</v>
          </cell>
        </row>
        <row r="3201">
          <cell r="A3201">
            <v>39935</v>
          </cell>
          <cell r="B3201">
            <v>1.0641</v>
          </cell>
        </row>
        <row r="3202">
          <cell r="A3202">
            <v>39936</v>
          </cell>
          <cell r="B3202">
            <v>1.0641</v>
          </cell>
        </row>
        <row r="3203">
          <cell r="A3203">
            <v>39937</v>
          </cell>
          <cell r="B3203">
            <v>1.0641</v>
          </cell>
        </row>
        <row r="3204">
          <cell r="A3204">
            <v>39938</v>
          </cell>
          <cell r="B3204">
            <v>1.0641</v>
          </cell>
        </row>
        <row r="3205">
          <cell r="A3205">
            <v>39939</v>
          </cell>
          <cell r="B3205">
            <v>1.0641</v>
          </cell>
        </row>
        <row r="3206">
          <cell r="A3206">
            <v>39940</v>
          </cell>
          <cell r="B3206">
            <v>1.0641</v>
          </cell>
        </row>
        <row r="3207">
          <cell r="A3207">
            <v>39941</v>
          </cell>
          <cell r="B3207">
            <v>1.0641</v>
          </cell>
        </row>
        <row r="3208">
          <cell r="A3208">
            <v>39942</v>
          </cell>
          <cell r="B3208">
            <v>1.0641</v>
          </cell>
        </row>
        <row r="3209">
          <cell r="A3209">
            <v>39943</v>
          </cell>
          <cell r="B3209">
            <v>1.0641</v>
          </cell>
        </row>
        <row r="3210">
          <cell r="A3210">
            <v>39944</v>
          </cell>
          <cell r="B3210">
            <v>1.0641</v>
          </cell>
        </row>
        <row r="3211">
          <cell r="A3211">
            <v>39945</v>
          </cell>
          <cell r="B3211">
            <v>1.0641</v>
          </cell>
        </row>
        <row r="3212">
          <cell r="A3212">
            <v>39946</v>
          </cell>
          <cell r="B3212">
            <v>1.0641</v>
          </cell>
        </row>
        <row r="3213">
          <cell r="A3213">
            <v>39947</v>
          </cell>
          <cell r="B3213">
            <v>1.0641</v>
          </cell>
        </row>
        <row r="3214">
          <cell r="A3214">
            <v>39948</v>
          </cell>
          <cell r="B3214">
            <v>1.0641</v>
          </cell>
        </row>
        <row r="3215">
          <cell r="A3215">
            <v>39949</v>
          </cell>
          <cell r="B3215">
            <v>1.0641</v>
          </cell>
        </row>
        <row r="3216">
          <cell r="A3216">
            <v>39950</v>
          </cell>
          <cell r="B3216">
            <v>1.0641</v>
          </cell>
        </row>
        <row r="3217">
          <cell r="A3217">
            <v>39951</v>
          </cell>
          <cell r="B3217">
            <v>1.0641</v>
          </cell>
        </row>
        <row r="3218">
          <cell r="A3218">
            <v>39952</v>
          </cell>
          <cell r="B3218">
            <v>1.0641</v>
          </cell>
        </row>
        <row r="3219">
          <cell r="A3219">
            <v>39953</v>
          </cell>
          <cell r="B3219">
            <v>1.0641</v>
          </cell>
        </row>
        <row r="3220">
          <cell r="A3220">
            <v>39954</v>
          </cell>
          <cell r="B3220">
            <v>1.0641</v>
          </cell>
        </row>
        <row r="3221">
          <cell r="A3221">
            <v>39955</v>
          </cell>
          <cell r="B3221">
            <v>1.0641</v>
          </cell>
        </row>
        <row r="3222">
          <cell r="A3222">
            <v>39956</v>
          </cell>
          <cell r="B3222">
            <v>1.0641</v>
          </cell>
        </row>
        <row r="3223">
          <cell r="A3223">
            <v>39957</v>
          </cell>
          <cell r="B3223">
            <v>1.0641</v>
          </cell>
        </row>
        <row r="3224">
          <cell r="A3224">
            <v>39958</v>
          </cell>
          <cell r="B3224">
            <v>1.0641</v>
          </cell>
        </row>
        <row r="3225">
          <cell r="A3225">
            <v>39959</v>
          </cell>
          <cell r="B3225">
            <v>1.0641</v>
          </cell>
        </row>
        <row r="3226">
          <cell r="A3226">
            <v>39960</v>
          </cell>
          <cell r="B3226">
            <v>1.0641</v>
          </cell>
        </row>
        <row r="3227">
          <cell r="A3227">
            <v>39961</v>
          </cell>
          <cell r="B3227">
            <v>1.0641</v>
          </cell>
        </row>
        <row r="3228">
          <cell r="A3228">
            <v>39962</v>
          </cell>
          <cell r="B3228">
            <v>1.0641</v>
          </cell>
        </row>
        <row r="3229">
          <cell r="A3229">
            <v>39963</v>
          </cell>
          <cell r="B3229">
            <v>1.0641</v>
          </cell>
        </row>
        <row r="3230">
          <cell r="A3230">
            <v>39964</v>
          </cell>
          <cell r="B3230">
            <v>1.0641</v>
          </cell>
        </row>
        <row r="3231">
          <cell r="A3231">
            <v>39965</v>
          </cell>
          <cell r="B3231">
            <v>1.0641</v>
          </cell>
        </row>
        <row r="3232">
          <cell r="A3232">
            <v>39966</v>
          </cell>
          <cell r="B3232">
            <v>1.0641</v>
          </cell>
        </row>
        <row r="3233">
          <cell r="A3233">
            <v>39967</v>
          </cell>
          <cell r="B3233">
            <v>1.0641</v>
          </cell>
        </row>
        <row r="3234">
          <cell r="A3234">
            <v>39968</v>
          </cell>
          <cell r="B3234">
            <v>1.0641</v>
          </cell>
        </row>
        <row r="3235">
          <cell r="A3235">
            <v>39969</v>
          </cell>
          <cell r="B3235">
            <v>1.0641</v>
          </cell>
        </row>
        <row r="3236">
          <cell r="A3236">
            <v>39970</v>
          </cell>
          <cell r="B3236">
            <v>1.0641</v>
          </cell>
        </row>
        <row r="3237">
          <cell r="A3237">
            <v>39971</v>
          </cell>
          <cell r="B3237">
            <v>1.0641</v>
          </cell>
        </row>
        <row r="3238">
          <cell r="A3238">
            <v>39972</v>
          </cell>
          <cell r="B3238">
            <v>1.0641</v>
          </cell>
        </row>
        <row r="3239">
          <cell r="A3239">
            <v>39973</v>
          </cell>
          <cell r="B3239">
            <v>1.0641</v>
          </cell>
        </row>
        <row r="3240">
          <cell r="A3240">
            <v>39974</v>
          </cell>
          <cell r="B3240">
            <v>1.0641</v>
          </cell>
        </row>
        <row r="3241">
          <cell r="A3241">
            <v>39975</v>
          </cell>
          <cell r="B3241">
            <v>1.0641</v>
          </cell>
        </row>
        <row r="3242">
          <cell r="A3242">
            <v>39976</v>
          </cell>
          <cell r="B3242">
            <v>1.0641</v>
          </cell>
        </row>
        <row r="3243">
          <cell r="A3243">
            <v>39977</v>
          </cell>
          <cell r="B3243">
            <v>1.0641</v>
          </cell>
        </row>
        <row r="3244">
          <cell r="A3244">
            <v>39978</v>
          </cell>
          <cell r="B3244">
            <v>1.0641</v>
          </cell>
        </row>
        <row r="3245">
          <cell r="A3245">
            <v>39979</v>
          </cell>
          <cell r="B3245">
            <v>1.0641</v>
          </cell>
        </row>
        <row r="3246">
          <cell r="A3246">
            <v>39980</v>
          </cell>
          <cell r="B3246">
            <v>1.0641</v>
          </cell>
        </row>
        <row r="3247">
          <cell r="A3247">
            <v>39981</v>
          </cell>
          <cell r="B3247">
            <v>1.0641</v>
          </cell>
        </row>
        <row r="3248">
          <cell r="A3248">
            <v>39982</v>
          </cell>
          <cell r="B3248">
            <v>1.0641</v>
          </cell>
        </row>
        <row r="3249">
          <cell r="A3249">
            <v>39983</v>
          </cell>
          <cell r="B3249">
            <v>1.0641</v>
          </cell>
        </row>
        <row r="3250">
          <cell r="A3250">
            <v>39984</v>
          </cell>
          <cell r="B3250">
            <v>1.0641</v>
          </cell>
        </row>
        <row r="3251">
          <cell r="A3251">
            <v>39985</v>
          </cell>
          <cell r="B3251">
            <v>1.0641</v>
          </cell>
        </row>
        <row r="3252">
          <cell r="A3252">
            <v>39986</v>
          </cell>
          <cell r="B3252">
            <v>1.0641</v>
          </cell>
        </row>
        <row r="3253">
          <cell r="A3253">
            <v>39987</v>
          </cell>
          <cell r="B3253">
            <v>1.0641</v>
          </cell>
        </row>
        <row r="3254">
          <cell r="A3254">
            <v>39988</v>
          </cell>
          <cell r="B3254">
            <v>1.0641</v>
          </cell>
        </row>
        <row r="3255">
          <cell r="A3255">
            <v>39989</v>
          </cell>
          <cell r="B3255">
            <v>1.0641</v>
          </cell>
        </row>
        <row r="3256">
          <cell r="A3256">
            <v>39990</v>
          </cell>
          <cell r="B3256">
            <v>1.0641</v>
          </cell>
        </row>
        <row r="3257">
          <cell r="A3257">
            <v>39991</v>
          </cell>
          <cell r="B3257">
            <v>1.0641</v>
          </cell>
        </row>
        <row r="3258">
          <cell r="A3258">
            <v>39992</v>
          </cell>
          <cell r="B3258">
            <v>1.0641</v>
          </cell>
        </row>
        <row r="3259">
          <cell r="A3259">
            <v>39993</v>
          </cell>
          <cell r="B3259">
            <v>1.0641</v>
          </cell>
        </row>
        <row r="3260">
          <cell r="A3260">
            <v>39994</v>
          </cell>
          <cell r="B3260">
            <v>1.0641</v>
          </cell>
        </row>
        <row r="3261">
          <cell r="A3261">
            <v>39995</v>
          </cell>
          <cell r="B3261">
            <v>1.0641</v>
          </cell>
        </row>
        <row r="3262">
          <cell r="A3262">
            <v>39996</v>
          </cell>
          <cell r="B3262">
            <v>1.0641</v>
          </cell>
        </row>
        <row r="3263">
          <cell r="A3263">
            <v>39997</v>
          </cell>
          <cell r="B3263">
            <v>1.0641</v>
          </cell>
        </row>
        <row r="3264">
          <cell r="A3264">
            <v>39998</v>
          </cell>
          <cell r="B3264">
            <v>1.0641</v>
          </cell>
        </row>
        <row r="3265">
          <cell r="A3265">
            <v>39999</v>
          </cell>
          <cell r="B3265">
            <v>1.0641</v>
          </cell>
        </row>
        <row r="3266">
          <cell r="A3266">
            <v>40000</v>
          </cell>
          <cell r="B3266">
            <v>1.0641</v>
          </cell>
        </row>
        <row r="3267">
          <cell r="A3267">
            <v>40001</v>
          </cell>
          <cell r="B3267">
            <v>1.0641</v>
          </cell>
        </row>
        <row r="3268">
          <cell r="A3268">
            <v>40002</v>
          </cell>
          <cell r="B3268">
            <v>1.0641</v>
          </cell>
        </row>
        <row r="3269">
          <cell r="A3269">
            <v>40003</v>
          </cell>
          <cell r="B3269">
            <v>1.0641</v>
          </cell>
        </row>
        <row r="3270">
          <cell r="A3270">
            <v>40004</v>
          </cell>
          <cell r="B3270">
            <v>1.0641</v>
          </cell>
        </row>
        <row r="3271">
          <cell r="A3271">
            <v>40005</v>
          </cell>
          <cell r="B3271">
            <v>1.0641</v>
          </cell>
        </row>
        <row r="3272">
          <cell r="A3272">
            <v>40006</v>
          </cell>
          <cell r="B3272">
            <v>1.0641</v>
          </cell>
        </row>
        <row r="3273">
          <cell r="A3273">
            <v>40007</v>
          </cell>
          <cell r="B3273">
            <v>1.0641</v>
          </cell>
        </row>
        <row r="3274">
          <cell r="A3274">
            <v>40008</v>
          </cell>
          <cell r="B3274">
            <v>1.0641</v>
          </cell>
        </row>
        <row r="3275">
          <cell r="A3275">
            <v>40009</v>
          </cell>
          <cell r="B3275">
            <v>1.0641</v>
          </cell>
        </row>
        <row r="3276">
          <cell r="A3276">
            <v>40010</v>
          </cell>
          <cell r="B3276">
            <v>1.0641</v>
          </cell>
        </row>
        <row r="3277">
          <cell r="A3277">
            <v>40011</v>
          </cell>
          <cell r="B3277">
            <v>1.0641</v>
          </cell>
        </row>
        <row r="3278">
          <cell r="A3278">
            <v>40012</v>
          </cell>
          <cell r="B3278">
            <v>1.0641</v>
          </cell>
        </row>
        <row r="3279">
          <cell r="A3279">
            <v>40013</v>
          </cell>
          <cell r="B3279">
            <v>1.0641</v>
          </cell>
        </row>
        <row r="3280">
          <cell r="A3280">
            <v>40014</v>
          </cell>
          <cell r="B3280">
            <v>1.0641</v>
          </cell>
        </row>
        <row r="3281">
          <cell r="A3281">
            <v>40015</v>
          </cell>
          <cell r="B3281">
            <v>1.0641</v>
          </cell>
        </row>
        <row r="3282">
          <cell r="A3282">
            <v>40016</v>
          </cell>
          <cell r="B3282">
            <v>1.0641</v>
          </cell>
        </row>
        <row r="3283">
          <cell r="A3283">
            <v>40017</v>
          </cell>
          <cell r="B3283">
            <v>1.0641</v>
          </cell>
        </row>
        <row r="3284">
          <cell r="A3284">
            <v>40018</v>
          </cell>
          <cell r="B3284">
            <v>1.0641</v>
          </cell>
        </row>
        <row r="3285">
          <cell r="A3285">
            <v>40019</v>
          </cell>
          <cell r="B3285">
            <v>1.0641</v>
          </cell>
        </row>
        <row r="3286">
          <cell r="A3286">
            <v>40020</v>
          </cell>
          <cell r="B3286">
            <v>1.0641</v>
          </cell>
        </row>
        <row r="3287">
          <cell r="A3287">
            <v>40021</v>
          </cell>
          <cell r="B3287">
            <v>1.0641</v>
          </cell>
        </row>
        <row r="3288">
          <cell r="A3288">
            <v>40022</v>
          </cell>
          <cell r="B3288">
            <v>1.0641</v>
          </cell>
        </row>
        <row r="3289">
          <cell r="A3289">
            <v>40023</v>
          </cell>
          <cell r="B3289">
            <v>1.0641</v>
          </cell>
        </row>
        <row r="3290">
          <cell r="A3290">
            <v>40024</v>
          </cell>
          <cell r="B3290">
            <v>1.0641</v>
          </cell>
        </row>
        <row r="3291">
          <cell r="A3291">
            <v>40025</v>
          </cell>
          <cell r="B3291">
            <v>1.0641</v>
          </cell>
        </row>
        <row r="3292">
          <cell r="A3292">
            <v>40026</v>
          </cell>
          <cell r="B3292">
            <v>1.0641</v>
          </cell>
        </row>
        <row r="3293">
          <cell r="A3293">
            <v>40027</v>
          </cell>
          <cell r="B3293">
            <v>1.0641</v>
          </cell>
        </row>
        <row r="3294">
          <cell r="A3294">
            <v>40028</v>
          </cell>
          <cell r="B3294">
            <v>1.0641</v>
          </cell>
        </row>
        <row r="3295">
          <cell r="A3295">
            <v>40029</v>
          </cell>
          <cell r="B3295">
            <v>1.0641</v>
          </cell>
        </row>
        <row r="3296">
          <cell r="A3296">
            <v>40030</v>
          </cell>
          <cell r="B3296">
            <v>1.0641</v>
          </cell>
        </row>
        <row r="3297">
          <cell r="A3297">
            <v>40031</v>
          </cell>
          <cell r="B3297">
            <v>1.0641</v>
          </cell>
        </row>
        <row r="3298">
          <cell r="A3298">
            <v>40032</v>
          </cell>
          <cell r="B3298">
            <v>1.0641</v>
          </cell>
        </row>
        <row r="3299">
          <cell r="A3299">
            <v>40033</v>
          </cell>
          <cell r="B3299">
            <v>1.0641</v>
          </cell>
        </row>
        <row r="3300">
          <cell r="A3300">
            <v>40034</v>
          </cell>
          <cell r="B3300">
            <v>1.0641</v>
          </cell>
        </row>
        <row r="3301">
          <cell r="A3301">
            <v>40035</v>
          </cell>
          <cell r="B3301">
            <v>1.0641</v>
          </cell>
        </row>
        <row r="3302">
          <cell r="A3302">
            <v>40036</v>
          </cell>
          <cell r="B3302">
            <v>1.0641</v>
          </cell>
        </row>
        <row r="3303">
          <cell r="A3303">
            <v>40037</v>
          </cell>
          <cell r="B3303">
            <v>1.0641</v>
          </cell>
        </row>
        <row r="3304">
          <cell r="A3304">
            <v>40038</v>
          </cell>
          <cell r="B3304">
            <v>1.0641</v>
          </cell>
        </row>
        <row r="3305">
          <cell r="A3305">
            <v>40039</v>
          </cell>
          <cell r="B3305">
            <v>1.0641</v>
          </cell>
        </row>
        <row r="3306">
          <cell r="A3306">
            <v>40040</v>
          </cell>
          <cell r="B3306">
            <v>1.0641</v>
          </cell>
        </row>
        <row r="3307">
          <cell r="A3307">
            <v>40041</v>
          </cell>
          <cell r="B3307">
            <v>1.0641</v>
          </cell>
        </row>
        <row r="3308">
          <cell r="A3308">
            <v>40042</v>
          </cell>
          <cell r="B3308">
            <v>1.0641</v>
          </cell>
        </row>
        <row r="3309">
          <cell r="A3309">
            <v>40043</v>
          </cell>
          <cell r="B3309">
            <v>1.0641</v>
          </cell>
        </row>
        <row r="3310">
          <cell r="A3310">
            <v>40044</v>
          </cell>
          <cell r="B3310">
            <v>1.0641</v>
          </cell>
        </row>
        <row r="3311">
          <cell r="A3311">
            <v>40045</v>
          </cell>
          <cell r="B3311">
            <v>1.0641</v>
          </cell>
        </row>
        <row r="3312">
          <cell r="A3312">
            <v>40046</v>
          </cell>
          <cell r="B3312">
            <v>1.0641</v>
          </cell>
        </row>
        <row r="3313">
          <cell r="A3313">
            <v>40047</v>
          </cell>
          <cell r="B3313">
            <v>1.0641</v>
          </cell>
        </row>
        <row r="3314">
          <cell r="A3314">
            <v>40048</v>
          </cell>
          <cell r="B3314">
            <v>1.0641</v>
          </cell>
        </row>
        <row r="3315">
          <cell r="A3315">
            <v>40049</v>
          </cell>
          <cell r="B3315">
            <v>1.0641</v>
          </cell>
        </row>
        <row r="3316">
          <cell r="A3316">
            <v>40050</v>
          </cell>
          <cell r="B3316">
            <v>1.0641</v>
          </cell>
        </row>
        <row r="3317">
          <cell r="A3317">
            <v>40051</v>
          </cell>
          <cell r="B3317">
            <v>1.0641</v>
          </cell>
        </row>
        <row r="3318">
          <cell r="A3318">
            <v>40052</v>
          </cell>
          <cell r="B3318">
            <v>1.0641</v>
          </cell>
        </row>
        <row r="3319">
          <cell r="A3319">
            <v>40053</v>
          </cell>
          <cell r="B3319">
            <v>1.0641</v>
          </cell>
        </row>
        <row r="3320">
          <cell r="A3320">
            <v>40054</v>
          </cell>
          <cell r="B3320">
            <v>1.0641</v>
          </cell>
        </row>
        <row r="3321">
          <cell r="A3321">
            <v>40055</v>
          </cell>
          <cell r="B3321">
            <v>1.0641</v>
          </cell>
        </row>
        <row r="3322">
          <cell r="A3322">
            <v>40056</v>
          </cell>
          <cell r="B3322">
            <v>1.0641</v>
          </cell>
        </row>
        <row r="3323">
          <cell r="A3323">
            <v>40057</v>
          </cell>
          <cell r="B3323">
            <v>1.0641</v>
          </cell>
        </row>
        <row r="3324">
          <cell r="A3324">
            <v>40058</v>
          </cell>
          <cell r="B3324">
            <v>1.0641</v>
          </cell>
        </row>
        <row r="3325">
          <cell r="A3325">
            <v>40059</v>
          </cell>
          <cell r="B3325">
            <v>1.0641</v>
          </cell>
        </row>
        <row r="3326">
          <cell r="A3326">
            <v>40060</v>
          </cell>
          <cell r="B3326">
            <v>1.0641</v>
          </cell>
        </row>
        <row r="3327">
          <cell r="A3327">
            <v>40061</v>
          </cell>
          <cell r="B3327">
            <v>1.0641</v>
          </cell>
        </row>
        <row r="3328">
          <cell r="A3328">
            <v>40062</v>
          </cell>
          <cell r="B3328">
            <v>1.0641</v>
          </cell>
        </row>
        <row r="3329">
          <cell r="A3329">
            <v>40063</v>
          </cell>
          <cell r="B3329">
            <v>1.0641</v>
          </cell>
        </row>
        <row r="3330">
          <cell r="A3330">
            <v>40064</v>
          </cell>
          <cell r="B3330">
            <v>1.0641</v>
          </cell>
        </row>
        <row r="3331">
          <cell r="A3331">
            <v>40065</v>
          </cell>
          <cell r="B3331">
            <v>1.0641</v>
          </cell>
        </row>
        <row r="3332">
          <cell r="A3332">
            <v>40066</v>
          </cell>
          <cell r="B3332">
            <v>1.0641</v>
          </cell>
        </row>
        <row r="3333">
          <cell r="A3333">
            <v>40067</v>
          </cell>
          <cell r="B3333">
            <v>1.0641</v>
          </cell>
        </row>
        <row r="3334">
          <cell r="A3334">
            <v>40068</v>
          </cell>
          <cell r="B3334">
            <v>1.0641</v>
          </cell>
        </row>
        <row r="3335">
          <cell r="A3335">
            <v>40069</v>
          </cell>
          <cell r="B3335">
            <v>1.0641</v>
          </cell>
        </row>
        <row r="3336">
          <cell r="A3336">
            <v>40070</v>
          </cell>
          <cell r="B3336">
            <v>1.0641</v>
          </cell>
        </row>
        <row r="3337">
          <cell r="A3337">
            <v>40071</v>
          </cell>
          <cell r="B3337">
            <v>1.0641</v>
          </cell>
        </row>
        <row r="3338">
          <cell r="A3338">
            <v>40072</v>
          </cell>
          <cell r="B3338">
            <v>1.0641</v>
          </cell>
        </row>
        <row r="3339">
          <cell r="A3339">
            <v>40073</v>
          </cell>
          <cell r="B3339">
            <v>1.0641</v>
          </cell>
        </row>
        <row r="3340">
          <cell r="A3340">
            <v>40074</v>
          </cell>
          <cell r="B3340">
            <v>1.0641</v>
          </cell>
        </row>
        <row r="3341">
          <cell r="A3341">
            <v>40075</v>
          </cell>
          <cell r="B3341">
            <v>1.0641</v>
          </cell>
        </row>
        <row r="3342">
          <cell r="A3342">
            <v>40076</v>
          </cell>
          <cell r="B3342">
            <v>1.0641</v>
          </cell>
        </row>
        <row r="3343">
          <cell r="A3343">
            <v>40077</v>
          </cell>
          <cell r="B3343">
            <v>1.0641</v>
          </cell>
        </row>
        <row r="3344">
          <cell r="A3344">
            <v>40078</v>
          </cell>
          <cell r="B3344">
            <v>1.0641</v>
          </cell>
        </row>
        <row r="3345">
          <cell r="A3345">
            <v>40079</v>
          </cell>
          <cell r="B3345">
            <v>1.0641</v>
          </cell>
        </row>
        <row r="3346">
          <cell r="A3346">
            <v>40080</v>
          </cell>
          <cell r="B3346">
            <v>1.0641</v>
          </cell>
        </row>
        <row r="3347">
          <cell r="A3347">
            <v>40081</v>
          </cell>
          <cell r="B3347">
            <v>1.0641</v>
          </cell>
        </row>
        <row r="3348">
          <cell r="A3348">
            <v>40082</v>
          </cell>
          <cell r="B3348">
            <v>1.0641</v>
          </cell>
        </row>
        <row r="3349">
          <cell r="A3349">
            <v>40083</v>
          </cell>
          <cell r="B3349">
            <v>1.0641</v>
          </cell>
        </row>
        <row r="3350">
          <cell r="A3350">
            <v>40084</v>
          </cell>
          <cell r="B3350">
            <v>1.0641</v>
          </cell>
        </row>
        <row r="3351">
          <cell r="A3351">
            <v>40085</v>
          </cell>
          <cell r="B3351">
            <v>1.0641</v>
          </cell>
        </row>
        <row r="3352">
          <cell r="A3352">
            <v>40086</v>
          </cell>
          <cell r="B3352">
            <v>1.0641</v>
          </cell>
        </row>
        <row r="3353">
          <cell r="A3353">
            <v>40087</v>
          </cell>
          <cell r="B3353">
            <v>1.0641</v>
          </cell>
        </row>
        <row r="3354">
          <cell r="A3354">
            <v>40088</v>
          </cell>
          <cell r="B3354">
            <v>1.0641</v>
          </cell>
        </row>
        <row r="3355">
          <cell r="A3355">
            <v>40089</v>
          </cell>
          <cell r="B3355">
            <v>1.0641</v>
          </cell>
        </row>
        <row r="3356">
          <cell r="A3356">
            <v>40090</v>
          </cell>
          <cell r="B3356">
            <v>1.0641</v>
          </cell>
        </row>
        <row r="3357">
          <cell r="A3357">
            <v>40091</v>
          </cell>
          <cell r="B3357">
            <v>1.0641</v>
          </cell>
        </row>
        <row r="3358">
          <cell r="A3358">
            <v>40092</v>
          </cell>
          <cell r="B3358">
            <v>1.0641</v>
          </cell>
        </row>
        <row r="3359">
          <cell r="A3359">
            <v>40093</v>
          </cell>
          <cell r="B3359">
            <v>1.0641</v>
          </cell>
        </row>
        <row r="3360">
          <cell r="A3360">
            <v>40094</v>
          </cell>
          <cell r="B3360">
            <v>1.0641</v>
          </cell>
        </row>
        <row r="3361">
          <cell r="A3361">
            <v>40095</v>
          </cell>
          <cell r="B3361">
            <v>1.0641</v>
          </cell>
        </row>
        <row r="3362">
          <cell r="A3362">
            <v>40096</v>
          </cell>
          <cell r="B3362">
            <v>1.0641</v>
          </cell>
        </row>
        <row r="3363">
          <cell r="A3363">
            <v>40097</v>
          </cell>
          <cell r="B3363">
            <v>1.0641</v>
          </cell>
        </row>
        <row r="3364">
          <cell r="A3364">
            <v>40098</v>
          </cell>
          <cell r="B3364">
            <v>1.0641</v>
          </cell>
        </row>
        <row r="3365">
          <cell r="A3365">
            <v>40099</v>
          </cell>
          <cell r="B3365">
            <v>1.0641</v>
          </cell>
        </row>
        <row r="3366">
          <cell r="A3366">
            <v>40100</v>
          </cell>
          <cell r="B3366">
            <v>1.0641</v>
          </cell>
        </row>
        <row r="3367">
          <cell r="A3367">
            <v>40101</v>
          </cell>
          <cell r="B3367">
            <v>1.0641</v>
          </cell>
        </row>
        <row r="3368">
          <cell r="A3368">
            <v>40102</v>
          </cell>
          <cell r="B3368">
            <v>1.0641</v>
          </cell>
        </row>
        <row r="3369">
          <cell r="A3369">
            <v>40103</v>
          </cell>
          <cell r="B3369">
            <v>1.0641</v>
          </cell>
        </row>
        <row r="3370">
          <cell r="A3370">
            <v>40104</v>
          </cell>
          <cell r="B3370">
            <v>1.0641</v>
          </cell>
        </row>
        <row r="3371">
          <cell r="A3371">
            <v>40105</v>
          </cell>
          <cell r="B3371">
            <v>1.0641</v>
          </cell>
        </row>
        <row r="3372">
          <cell r="A3372">
            <v>40106</v>
          </cell>
          <cell r="B3372">
            <v>1.0641</v>
          </cell>
        </row>
        <row r="3373">
          <cell r="A3373">
            <v>40107</v>
          </cell>
          <cell r="B3373">
            <v>1.0641</v>
          </cell>
        </row>
        <row r="3374">
          <cell r="A3374">
            <v>40108</v>
          </cell>
          <cell r="B3374">
            <v>1.0641</v>
          </cell>
        </row>
        <row r="3375">
          <cell r="A3375">
            <v>40109</v>
          </cell>
          <cell r="B3375">
            <v>1.0641</v>
          </cell>
        </row>
        <row r="3376">
          <cell r="A3376">
            <v>40110</v>
          </cell>
          <cell r="B3376">
            <v>1.0641</v>
          </cell>
        </row>
        <row r="3377">
          <cell r="A3377">
            <v>40111</v>
          </cell>
          <cell r="B3377">
            <v>1.0641</v>
          </cell>
        </row>
        <row r="3378">
          <cell r="A3378">
            <v>40112</v>
          </cell>
          <cell r="B3378">
            <v>1.0641</v>
          </cell>
        </row>
        <row r="3379">
          <cell r="A3379">
            <v>40113</v>
          </cell>
          <cell r="B3379">
            <v>1.0641</v>
          </cell>
        </row>
        <row r="3380">
          <cell r="A3380">
            <v>40114</v>
          </cell>
          <cell r="B3380">
            <v>1.0641</v>
          </cell>
        </row>
        <row r="3381">
          <cell r="A3381">
            <v>40115</v>
          </cell>
          <cell r="B3381">
            <v>1.0641</v>
          </cell>
        </row>
        <row r="3382">
          <cell r="A3382">
            <v>40116</v>
          </cell>
          <cell r="B3382">
            <v>1.0641</v>
          </cell>
        </row>
        <row r="3383">
          <cell r="A3383">
            <v>40117</v>
          </cell>
          <cell r="B3383">
            <v>1.0641</v>
          </cell>
        </row>
        <row r="3384">
          <cell r="A3384">
            <v>40118</v>
          </cell>
          <cell r="B3384">
            <v>1.0641</v>
          </cell>
        </row>
        <row r="3385">
          <cell r="A3385">
            <v>40119</v>
          </cell>
          <cell r="B3385">
            <v>1.0641</v>
          </cell>
        </row>
        <row r="3386">
          <cell r="A3386">
            <v>40120</v>
          </cell>
          <cell r="B3386">
            <v>1.0641</v>
          </cell>
        </row>
        <row r="3387">
          <cell r="A3387">
            <v>40121</v>
          </cell>
          <cell r="B3387">
            <v>1.0641</v>
          </cell>
        </row>
        <row r="3388">
          <cell r="A3388">
            <v>40122</v>
          </cell>
          <cell r="B3388">
            <v>1.0641</v>
          </cell>
        </row>
        <row r="3389">
          <cell r="A3389">
            <v>40123</v>
          </cell>
          <cell r="B3389">
            <v>1.0641</v>
          </cell>
        </row>
        <row r="3390">
          <cell r="A3390">
            <v>40124</v>
          </cell>
          <cell r="B3390">
            <v>1.0641</v>
          </cell>
        </row>
        <row r="3391">
          <cell r="A3391">
            <v>40125</v>
          </cell>
          <cell r="B3391">
            <v>1.0641</v>
          </cell>
        </row>
        <row r="3392">
          <cell r="A3392">
            <v>40126</v>
          </cell>
          <cell r="B3392">
            <v>1.0641</v>
          </cell>
        </row>
        <row r="3393">
          <cell r="A3393">
            <v>40127</v>
          </cell>
          <cell r="B3393">
            <v>1.0641</v>
          </cell>
        </row>
        <row r="3394">
          <cell r="A3394">
            <v>40128</v>
          </cell>
          <cell r="B3394">
            <v>1.0641</v>
          </cell>
        </row>
        <row r="3395">
          <cell r="A3395">
            <v>40129</v>
          </cell>
          <cell r="B3395">
            <v>1.0641</v>
          </cell>
        </row>
        <row r="3396">
          <cell r="A3396">
            <v>40130</v>
          </cell>
          <cell r="B3396">
            <v>1.0641</v>
          </cell>
        </row>
        <row r="3397">
          <cell r="A3397">
            <v>40131</v>
          </cell>
          <cell r="B3397">
            <v>1.0641</v>
          </cell>
        </row>
        <row r="3398">
          <cell r="A3398">
            <v>40132</v>
          </cell>
          <cell r="B3398">
            <v>1.0641</v>
          </cell>
        </row>
        <row r="3399">
          <cell r="A3399">
            <v>40133</v>
          </cell>
          <cell r="B3399">
            <v>1.0641</v>
          </cell>
        </row>
        <row r="3400">
          <cell r="A3400">
            <v>40134</v>
          </cell>
          <cell r="B3400">
            <v>1.0641</v>
          </cell>
        </row>
        <row r="3401">
          <cell r="A3401">
            <v>40135</v>
          </cell>
          <cell r="B3401">
            <v>1.0641</v>
          </cell>
        </row>
        <row r="3402">
          <cell r="A3402">
            <v>40136</v>
          </cell>
          <cell r="B3402">
            <v>1.0641</v>
          </cell>
        </row>
        <row r="3403">
          <cell r="A3403">
            <v>40137</v>
          </cell>
          <cell r="B3403">
            <v>1.0641</v>
          </cell>
        </row>
        <row r="3404">
          <cell r="A3404">
            <v>40138</v>
          </cell>
          <cell r="B3404">
            <v>1.0641</v>
          </cell>
        </row>
        <row r="3405">
          <cell r="A3405">
            <v>40139</v>
          </cell>
          <cell r="B3405">
            <v>1.0641</v>
          </cell>
        </row>
        <row r="3406">
          <cell r="A3406">
            <v>40140</v>
          </cell>
          <cell r="B3406">
            <v>1.0641</v>
          </cell>
        </row>
        <row r="3407">
          <cell r="A3407">
            <v>40141</v>
          </cell>
          <cell r="B3407">
            <v>1.0641</v>
          </cell>
        </row>
        <row r="3408">
          <cell r="A3408">
            <v>40142</v>
          </cell>
          <cell r="B3408">
            <v>1.0641</v>
          </cell>
        </row>
        <row r="3409">
          <cell r="A3409">
            <v>40143</v>
          </cell>
          <cell r="B3409">
            <v>1.0641</v>
          </cell>
        </row>
        <row r="3410">
          <cell r="A3410">
            <v>40144</v>
          </cell>
          <cell r="B3410">
            <v>1.0641</v>
          </cell>
        </row>
        <row r="3411">
          <cell r="A3411">
            <v>40145</v>
          </cell>
          <cell r="B3411">
            <v>1.0641</v>
          </cell>
        </row>
        <row r="3412">
          <cell r="A3412">
            <v>40146</v>
          </cell>
          <cell r="B3412">
            <v>1.0641</v>
          </cell>
        </row>
        <row r="3413">
          <cell r="A3413">
            <v>40147</v>
          </cell>
          <cell r="B3413">
            <v>1.0641</v>
          </cell>
        </row>
        <row r="3414">
          <cell r="A3414">
            <v>40148</v>
          </cell>
          <cell r="B3414">
            <v>1.0641</v>
          </cell>
        </row>
        <row r="3415">
          <cell r="A3415">
            <v>40149</v>
          </cell>
          <cell r="B3415">
            <v>1.0641</v>
          </cell>
        </row>
        <row r="3416">
          <cell r="A3416">
            <v>40150</v>
          </cell>
          <cell r="B3416">
            <v>1.0641</v>
          </cell>
        </row>
        <row r="3417">
          <cell r="A3417">
            <v>40151</v>
          </cell>
          <cell r="B3417">
            <v>1.0641</v>
          </cell>
        </row>
        <row r="3418">
          <cell r="A3418">
            <v>40152</v>
          </cell>
          <cell r="B3418">
            <v>1.0641</v>
          </cell>
        </row>
        <row r="3419">
          <cell r="A3419">
            <v>40153</v>
          </cell>
          <cell r="B3419">
            <v>1.0641</v>
          </cell>
        </row>
        <row r="3420">
          <cell r="A3420">
            <v>40154</v>
          </cell>
          <cell r="B3420">
            <v>1.0641</v>
          </cell>
        </row>
        <row r="3421">
          <cell r="A3421">
            <v>40155</v>
          </cell>
          <cell r="B3421">
            <v>1.0641</v>
          </cell>
        </row>
        <row r="3422">
          <cell r="A3422">
            <v>40156</v>
          </cell>
          <cell r="B3422">
            <v>1.0641</v>
          </cell>
        </row>
        <row r="3423">
          <cell r="A3423">
            <v>40157</v>
          </cell>
          <cell r="B3423">
            <v>1.0641</v>
          </cell>
        </row>
        <row r="3424">
          <cell r="A3424">
            <v>40158</v>
          </cell>
          <cell r="B3424">
            <v>1.0641</v>
          </cell>
        </row>
        <row r="3425">
          <cell r="A3425">
            <v>40159</v>
          </cell>
          <cell r="B3425">
            <v>1.0641</v>
          </cell>
        </row>
        <row r="3426">
          <cell r="A3426">
            <v>40160</v>
          </cell>
          <cell r="B3426">
            <v>1.0641</v>
          </cell>
        </row>
        <row r="3427">
          <cell r="A3427">
            <v>40161</v>
          </cell>
          <cell r="B3427">
            <v>1.0641</v>
          </cell>
        </row>
        <row r="3428">
          <cell r="A3428">
            <v>40162</v>
          </cell>
          <cell r="B3428">
            <v>1.0641</v>
          </cell>
        </row>
        <row r="3429">
          <cell r="A3429">
            <v>40163</v>
          </cell>
          <cell r="B3429">
            <v>1.0641</v>
          </cell>
        </row>
        <row r="3430">
          <cell r="A3430">
            <v>40164</v>
          </cell>
          <cell r="B3430">
            <v>1.0641</v>
          </cell>
        </row>
        <row r="3431">
          <cell r="A3431">
            <v>40165</v>
          </cell>
          <cell r="B3431">
            <v>1.0641</v>
          </cell>
        </row>
        <row r="3432">
          <cell r="A3432">
            <v>40166</v>
          </cell>
          <cell r="B3432">
            <v>1.0641</v>
          </cell>
        </row>
        <row r="3433">
          <cell r="A3433">
            <v>40167</v>
          </cell>
          <cell r="B3433">
            <v>1.0641</v>
          </cell>
        </row>
        <row r="3434">
          <cell r="A3434">
            <v>40168</v>
          </cell>
          <cell r="B3434">
            <v>1.0641</v>
          </cell>
        </row>
        <row r="3435">
          <cell r="A3435">
            <v>40169</v>
          </cell>
          <cell r="B3435">
            <v>1.0641</v>
          </cell>
        </row>
        <row r="3436">
          <cell r="A3436">
            <v>40170</v>
          </cell>
          <cell r="B3436">
            <v>1.0641</v>
          </cell>
        </row>
        <row r="3437">
          <cell r="A3437">
            <v>40171</v>
          </cell>
          <cell r="B3437">
            <v>1.0641</v>
          </cell>
        </row>
        <row r="3438">
          <cell r="A3438">
            <v>40172</v>
          </cell>
          <cell r="B3438">
            <v>1.0641</v>
          </cell>
        </row>
        <row r="3439">
          <cell r="A3439">
            <v>40173</v>
          </cell>
          <cell r="B3439">
            <v>1.0641</v>
          </cell>
        </row>
        <row r="3440">
          <cell r="A3440">
            <v>40174</v>
          </cell>
          <cell r="B3440">
            <v>1.0641</v>
          </cell>
        </row>
        <row r="3441">
          <cell r="A3441">
            <v>40175</v>
          </cell>
          <cell r="B3441">
            <v>1.0641</v>
          </cell>
        </row>
        <row r="3442">
          <cell r="A3442">
            <v>40176</v>
          </cell>
          <cell r="B3442">
            <v>1.0641</v>
          </cell>
        </row>
        <row r="3443">
          <cell r="A3443">
            <v>40177</v>
          </cell>
          <cell r="B3443">
            <v>1.0641</v>
          </cell>
        </row>
        <row r="3444">
          <cell r="A3444">
            <v>40178</v>
          </cell>
          <cell r="B3444">
            <v>1.0641</v>
          </cell>
        </row>
      </sheetData>
      <sheetData sheetId="1" refreshError="1">
        <row r="5">
          <cell r="A5">
            <v>36769</v>
          </cell>
          <cell r="B5">
            <v>0.15469999999999651</v>
          </cell>
          <cell r="C5">
            <v>1.001547</v>
          </cell>
        </row>
        <row r="6">
          <cell r="A6">
            <v>36799</v>
          </cell>
          <cell r="B6">
            <v>0.20249999999999435</v>
          </cell>
          <cell r="C6">
            <v>1.003575132675</v>
          </cell>
        </row>
        <row r="7">
          <cell r="A7">
            <v>36830</v>
          </cell>
          <cell r="B7">
            <v>0.10380000000000944</v>
          </cell>
          <cell r="C7">
            <v>1.0046168436627168</v>
          </cell>
        </row>
        <row r="8">
          <cell r="A8">
            <v>36860</v>
          </cell>
          <cell r="B8">
            <v>0.13160000000000949</v>
          </cell>
          <cell r="C8">
            <v>1.005938919428977</v>
          </cell>
        </row>
        <row r="9">
          <cell r="A9">
            <v>36891</v>
          </cell>
          <cell r="B9">
            <v>0.11969999999998926</v>
          </cell>
          <cell r="C9">
            <v>1.0071430283155334</v>
          </cell>
        </row>
        <row r="10">
          <cell r="A10">
            <v>36922</v>
          </cell>
          <cell r="B10">
            <v>9.9099999999996413E-2</v>
          </cell>
          <cell r="C10">
            <v>1.008141107056594</v>
          </cell>
        </row>
        <row r="11">
          <cell r="A11">
            <v>36950</v>
          </cell>
          <cell r="B11">
            <v>0.13689999999999536</v>
          </cell>
          <cell r="C11">
            <v>1.0095212522321544</v>
          </cell>
        </row>
        <row r="12">
          <cell r="A12">
            <v>36981</v>
          </cell>
          <cell r="B12">
            <v>3.6799999999992394E-2</v>
          </cell>
          <cell r="C12">
            <v>1.0098927560529758</v>
          </cell>
        </row>
        <row r="13">
          <cell r="A13">
            <v>37011</v>
          </cell>
          <cell r="B13">
            <v>0.17240000000000588</v>
          </cell>
          <cell r="C13">
            <v>1.0116338111644112</v>
          </cell>
        </row>
        <row r="14">
          <cell r="A14">
            <v>37042</v>
          </cell>
          <cell r="B14">
            <v>0.15460000000000473</v>
          </cell>
          <cell r="C14">
            <v>1.0131977970364714</v>
          </cell>
        </row>
        <row r="15">
          <cell r="A15">
            <v>37072</v>
          </cell>
          <cell r="B15">
            <v>0.18270000000000231</v>
          </cell>
          <cell r="C15">
            <v>1.015048909411657</v>
          </cell>
        </row>
        <row r="16">
          <cell r="A16">
            <v>37103</v>
          </cell>
          <cell r="B16">
            <v>0.14579999999999593</v>
          </cell>
          <cell r="C16">
            <v>1.0165288507215793</v>
          </cell>
        </row>
        <row r="17">
          <cell r="A17">
            <v>37134</v>
          </cell>
          <cell r="B17">
            <v>0.24409999999999155</v>
          </cell>
          <cell r="C17">
            <v>1.0190101976461905</v>
          </cell>
        </row>
        <row r="18">
          <cell r="A18">
            <v>37164</v>
          </cell>
          <cell r="B18">
            <v>0.34359999999999946</v>
          </cell>
          <cell r="C18">
            <v>1.0225115166853027</v>
          </cell>
        </row>
        <row r="19">
          <cell r="A19">
            <v>37195</v>
          </cell>
          <cell r="B19">
            <v>0.16270000000000451</v>
          </cell>
          <cell r="C19">
            <v>1.0241751429229498</v>
          </cell>
        </row>
        <row r="20">
          <cell r="A20">
            <v>37225</v>
          </cell>
          <cell r="B20">
            <v>0.29129999999999434</v>
          </cell>
          <cell r="C20">
            <v>1.0271585651142843</v>
          </cell>
        </row>
        <row r="21">
          <cell r="A21">
            <v>37256</v>
          </cell>
          <cell r="B21">
            <v>0.19279999999999298</v>
          </cell>
          <cell r="C21">
            <v>1.0291389268278246</v>
          </cell>
        </row>
        <row r="22">
          <cell r="A22">
            <v>37287</v>
          </cell>
          <cell r="B22">
            <v>0.1983000000000068</v>
          </cell>
          <cell r="C22">
            <v>1.0311797093197241</v>
          </cell>
        </row>
        <row r="23">
          <cell r="A23">
            <v>37315</v>
          </cell>
          <cell r="B23">
            <v>0.259100000000001</v>
          </cell>
          <cell r="C23">
            <v>1.0338514959465714</v>
          </cell>
        </row>
        <row r="24">
          <cell r="A24">
            <v>37346</v>
          </cell>
          <cell r="B24">
            <v>0.11710000000000331</v>
          </cell>
          <cell r="C24">
            <v>1.035062136048325</v>
          </cell>
        </row>
        <row r="25">
          <cell r="A25">
            <v>37376</v>
          </cell>
          <cell r="B25">
            <v>0.17579999999999263</v>
          </cell>
          <cell r="C25">
            <v>1.0368817752834978</v>
          </cell>
        </row>
        <row r="26">
          <cell r="A26">
            <v>37407</v>
          </cell>
          <cell r="B26">
            <v>0.23569999999999425</v>
          </cell>
          <cell r="C26">
            <v>1.0393257056278409</v>
          </cell>
        </row>
        <row r="27">
          <cell r="A27">
            <v>37437</v>
          </cell>
          <cell r="B27">
            <v>0.21020000000000483</v>
          </cell>
          <cell r="C27">
            <v>1.0415103682610707</v>
          </cell>
        </row>
        <row r="28">
          <cell r="A28">
            <v>37468</v>
          </cell>
          <cell r="B28">
            <v>0.15819999999999723</v>
          </cell>
          <cell r="C28">
            <v>1.0431580376636598</v>
          </cell>
        </row>
        <row r="29">
          <cell r="A29">
            <v>37499</v>
          </cell>
          <cell r="B29">
            <v>0.26559999999999917</v>
          </cell>
          <cell r="C29">
            <v>1.0459286654116944</v>
          </cell>
        </row>
        <row r="30">
          <cell r="A30">
            <v>37529</v>
          </cell>
          <cell r="B30">
            <v>0.24809999999999555</v>
          </cell>
          <cell r="C30">
            <v>1.0485236144305807</v>
          </cell>
        </row>
        <row r="31">
          <cell r="A31">
            <v>37560</v>
          </cell>
          <cell r="B31">
            <v>0.1954999999999929</v>
          </cell>
          <cell r="C31">
            <v>1.0505734780967924</v>
          </cell>
        </row>
        <row r="32">
          <cell r="A32">
            <v>37590</v>
          </cell>
          <cell r="B32">
            <v>0.27680000000001037</v>
          </cell>
          <cell r="C32">
            <v>1.0534814654841644</v>
          </cell>
        </row>
        <row r="33">
          <cell r="A33">
            <v>37621</v>
          </cell>
          <cell r="B33">
            <v>0.26440000000000907</v>
          </cell>
          <cell r="C33">
            <v>1.0562668704789047</v>
          </cell>
        </row>
        <row r="34">
          <cell r="A34">
            <v>37652</v>
          </cell>
          <cell r="B34">
            <v>0.36089999999999733</v>
          </cell>
          <cell r="C34">
            <v>1.060078937614463</v>
          </cell>
        </row>
        <row r="35">
          <cell r="A35">
            <v>37680</v>
          </cell>
          <cell r="B35">
            <v>0.48779999999999379</v>
          </cell>
          <cell r="C35">
            <v>1.0652500026721463</v>
          </cell>
        </row>
        <row r="36">
          <cell r="A36">
            <v>37711</v>
          </cell>
          <cell r="B36">
            <v>0.41160000000000085</v>
          </cell>
          <cell r="C36">
            <v>1.0696345716831448</v>
          </cell>
        </row>
        <row r="37">
          <cell r="A37">
            <v>37741</v>
          </cell>
          <cell r="B37">
            <v>0.37819999999999521</v>
          </cell>
          <cell r="C37">
            <v>1.0736799296332504</v>
          </cell>
        </row>
        <row r="38">
          <cell r="A38">
            <v>37772</v>
          </cell>
          <cell r="B38">
            <v>0.41839999999999655</v>
          </cell>
          <cell r="C38">
            <v>1.0781722064588359</v>
          </cell>
        </row>
        <row r="39">
          <cell r="A39">
            <v>37802</v>
          </cell>
          <cell r="B39">
            <v>0.4650000000000043</v>
          </cell>
          <cell r="C39">
            <v>1.0831857072188695</v>
          </cell>
        </row>
        <row r="40">
          <cell r="A40">
            <v>37833</v>
          </cell>
          <cell r="B40">
            <v>0.4165999999999892</v>
          </cell>
          <cell r="C40">
            <v>1.0876982588751432</v>
          </cell>
        </row>
        <row r="41">
          <cell r="A41">
            <v>37864</v>
          </cell>
          <cell r="B41">
            <v>0.54650000000000531</v>
          </cell>
          <cell r="C41">
            <v>1.093642529859896</v>
          </cell>
        </row>
        <row r="42">
          <cell r="A42">
            <v>37894</v>
          </cell>
          <cell r="B42">
            <v>0.4037999999999986</v>
          </cell>
          <cell r="C42">
            <v>1.0980586583954701</v>
          </cell>
        </row>
        <row r="43">
          <cell r="A43">
            <v>37925</v>
          </cell>
          <cell r="B43">
            <v>0.33639999999999226</v>
          </cell>
          <cell r="C43">
            <v>1.1017525277223124</v>
          </cell>
        </row>
        <row r="44">
          <cell r="A44">
            <v>37955</v>
          </cell>
          <cell r="B44">
            <v>0.28239999999999377</v>
          </cell>
          <cell r="C44">
            <v>1.1048638768606001</v>
          </cell>
        </row>
        <row r="45">
          <cell r="A45">
            <v>37986</v>
          </cell>
          <cell r="B45">
            <v>0.17759999999999998</v>
          </cell>
          <cell r="C45">
            <v>1.1068261151059045</v>
          </cell>
        </row>
        <row r="46">
          <cell r="A46">
            <v>38017</v>
          </cell>
          <cell r="B46">
            <v>0.18990000000000951</v>
          </cell>
          <cell r="C46">
            <v>1.1089279778984906</v>
          </cell>
        </row>
        <row r="47">
          <cell r="A47">
            <v>38046</v>
          </cell>
          <cell r="B47">
            <v>0.12799999999999478</v>
          </cell>
          <cell r="C47">
            <v>1.1103474057102007</v>
          </cell>
        </row>
        <row r="48">
          <cell r="A48">
            <v>38077</v>
          </cell>
          <cell r="B48">
            <v>4.5800000000006946E-2</v>
          </cell>
          <cell r="C48">
            <v>1.1108559448220161</v>
          </cell>
        </row>
        <row r="49">
          <cell r="A49">
            <v>38107</v>
          </cell>
          <cell r="B49">
            <v>0.17780000000000573</v>
          </cell>
          <cell r="C49">
            <v>1.1128310466919098</v>
          </cell>
        </row>
        <row r="50">
          <cell r="A50">
            <v>38138</v>
          </cell>
          <cell r="B50">
            <v>8.7400000000004141E-2</v>
          </cell>
          <cell r="C50">
            <v>1.1138036610267186</v>
          </cell>
        </row>
        <row r="51">
          <cell r="A51">
            <v>38168</v>
          </cell>
          <cell r="B51">
            <v>0.15460000000000473</v>
          </cell>
          <cell r="C51">
            <v>1.1155256014866659</v>
          </cell>
        </row>
        <row r="52">
          <cell r="A52">
            <v>38199</v>
          </cell>
          <cell r="B52">
            <v>0.17609999999999015</v>
          </cell>
          <cell r="C52">
            <v>1.1174900420708838</v>
          </cell>
        </row>
        <row r="53">
          <cell r="A53">
            <v>38230</v>
          </cell>
          <cell r="B53">
            <v>0.19519999999999538</v>
          </cell>
          <cell r="C53">
            <v>1.119671382633006</v>
          </cell>
        </row>
        <row r="54">
          <cell r="A54">
            <v>38260</v>
          </cell>
          <cell r="B54">
            <v>0.20050000000000345</v>
          </cell>
          <cell r="C54">
            <v>1.1219163237551852</v>
          </cell>
        </row>
        <row r="55">
          <cell r="A55">
            <v>38291</v>
          </cell>
          <cell r="B55">
            <v>0.17279999999999518</v>
          </cell>
          <cell r="C55">
            <v>1.1238549951626342</v>
          </cell>
        </row>
        <row r="56">
          <cell r="A56">
            <v>38321</v>
          </cell>
          <cell r="B56">
            <v>0.11080000000001089</v>
          </cell>
          <cell r="C56">
            <v>1.1251002264972745</v>
          </cell>
        </row>
        <row r="57">
          <cell r="A57">
            <v>38352</v>
          </cell>
          <cell r="B57">
            <v>0.11460000000000914</v>
          </cell>
          <cell r="C57">
            <v>1.1263895913568405</v>
          </cell>
        </row>
        <row r="58">
          <cell r="A58">
            <v>38383</v>
          </cell>
          <cell r="B58">
            <v>0.24</v>
          </cell>
          <cell r="C58">
            <v>1.1290929263760969</v>
          </cell>
        </row>
        <row r="59">
          <cell r="A59">
            <v>38411</v>
          </cell>
          <cell r="B59">
            <v>0.24</v>
          </cell>
          <cell r="C59">
            <v>1.1318027493993996</v>
          </cell>
        </row>
        <row r="60">
          <cell r="A60">
            <v>38442</v>
          </cell>
          <cell r="B60">
            <v>0.188</v>
          </cell>
          <cell r="C60">
            <v>1.1339305385682705</v>
          </cell>
        </row>
        <row r="61">
          <cell r="A61">
            <v>38472</v>
          </cell>
          <cell r="B61">
            <v>0.26350000000000001</v>
          </cell>
          <cell r="C61">
            <v>1.136918445537398</v>
          </cell>
        </row>
        <row r="62">
          <cell r="A62">
            <v>38503</v>
          </cell>
          <cell r="B62">
            <v>0.20030000000000001</v>
          </cell>
          <cell r="C62">
            <v>1.1391956931838094</v>
          </cell>
        </row>
        <row r="63">
          <cell r="A63">
            <v>38533</v>
          </cell>
          <cell r="B63">
            <v>0.20030000000000001</v>
          </cell>
          <cell r="C63">
            <v>1.1414775021572565</v>
          </cell>
        </row>
        <row r="64">
          <cell r="A64">
            <v>38564</v>
          </cell>
          <cell r="B64">
            <v>0.20030000000000001</v>
          </cell>
          <cell r="C64">
            <v>1.1437638815940774</v>
          </cell>
        </row>
        <row r="65">
          <cell r="A65">
            <v>38595</v>
          </cell>
          <cell r="B65">
            <v>0.20030000000000001</v>
          </cell>
          <cell r="C65">
            <v>1.1460548406489104</v>
          </cell>
        </row>
        <row r="66">
          <cell r="A66">
            <v>38625</v>
          </cell>
          <cell r="B66">
            <v>0.20030000000000001</v>
          </cell>
          <cell r="C66">
            <v>1.1483503884947301</v>
          </cell>
        </row>
        <row r="67">
          <cell r="A67">
            <v>38656</v>
          </cell>
          <cell r="B67">
            <v>0.20030000000000001</v>
          </cell>
          <cell r="C67">
            <v>1.150650534322885</v>
          </cell>
        </row>
        <row r="68">
          <cell r="A68">
            <v>38686</v>
          </cell>
          <cell r="B68">
            <v>0.20030000000000001</v>
          </cell>
          <cell r="C68">
            <v>1.1529552873431337</v>
          </cell>
        </row>
        <row r="69">
          <cell r="A69">
            <v>38717</v>
          </cell>
          <cell r="B69">
            <v>0.20030000000000001</v>
          </cell>
          <cell r="C69">
            <v>1.155264656783682</v>
          </cell>
        </row>
        <row r="70">
          <cell r="A70">
            <v>38748</v>
          </cell>
          <cell r="B70">
            <v>0.20030000000000001</v>
          </cell>
          <cell r="C70">
            <v>1.1575786518912197</v>
          </cell>
        </row>
        <row r="71">
          <cell r="A71">
            <v>38776</v>
          </cell>
          <cell r="B71">
            <v>0.20030000000000001</v>
          </cell>
          <cell r="C71">
            <v>1.1598972819309576</v>
          </cell>
        </row>
        <row r="72">
          <cell r="A72">
            <v>38807</v>
          </cell>
          <cell r="B72">
            <v>0.20030000000000001</v>
          </cell>
          <cell r="C72">
            <v>1.1622205561866654</v>
          </cell>
        </row>
        <row r="73">
          <cell r="A73">
            <v>38837</v>
          </cell>
          <cell r="B73">
            <v>0.20030000000000001</v>
          </cell>
          <cell r="C73">
            <v>1.1645484839607072</v>
          </cell>
        </row>
        <row r="74">
          <cell r="A74">
            <v>38868</v>
          </cell>
          <cell r="B74">
            <v>0.20030000000000001</v>
          </cell>
          <cell r="C74">
            <v>1.1668810745740805</v>
          </cell>
        </row>
        <row r="75">
          <cell r="A75">
            <v>38898</v>
          </cell>
          <cell r="B75">
            <v>0.20030000000000001</v>
          </cell>
          <cell r="C75">
            <v>1.1692183373664524</v>
          </cell>
        </row>
      </sheetData>
      <sheetData sheetId="2" refreshError="1"/>
      <sheetData sheetId="3" refreshError="1">
        <row r="3">
          <cell r="A3">
            <v>36907</v>
          </cell>
          <cell r="B3">
            <v>1.8399399999999999</v>
          </cell>
        </row>
        <row r="4">
          <cell r="A4">
            <v>36908</v>
          </cell>
          <cell r="B4">
            <v>1.8406899999999999</v>
          </cell>
        </row>
        <row r="5">
          <cell r="A5">
            <v>36909</v>
          </cell>
          <cell r="B5">
            <v>1.82504</v>
          </cell>
        </row>
        <row r="6">
          <cell r="A6">
            <v>36910</v>
          </cell>
          <cell r="B6">
            <v>1.8483700000000001</v>
          </cell>
        </row>
        <row r="7">
          <cell r="A7">
            <v>36911</v>
          </cell>
          <cell r="B7">
            <v>1.83205</v>
          </cell>
        </row>
        <row r="8">
          <cell r="A8">
            <v>36912</v>
          </cell>
          <cell r="B8">
            <v>1.83205</v>
          </cell>
        </row>
        <row r="9">
          <cell r="A9">
            <v>36913</v>
          </cell>
          <cell r="B9">
            <v>1.83205</v>
          </cell>
        </row>
        <row r="10">
          <cell r="A10">
            <v>36914</v>
          </cell>
          <cell r="B10">
            <v>1.8409899999999999</v>
          </cell>
        </row>
        <row r="11">
          <cell r="A11">
            <v>36915</v>
          </cell>
          <cell r="B11">
            <v>1.8418099999999999</v>
          </cell>
        </row>
        <row r="12">
          <cell r="A12">
            <v>36916</v>
          </cell>
          <cell r="B12">
            <v>1.8148200000000001</v>
          </cell>
        </row>
        <row r="13">
          <cell r="A13">
            <v>36917</v>
          </cell>
          <cell r="B13">
            <v>1.8276699999999999</v>
          </cell>
        </row>
        <row r="14">
          <cell r="A14">
            <v>36918</v>
          </cell>
          <cell r="B14">
            <v>1.82864</v>
          </cell>
        </row>
        <row r="15">
          <cell r="A15">
            <v>36919</v>
          </cell>
          <cell r="B15">
            <v>1.82864</v>
          </cell>
        </row>
        <row r="16">
          <cell r="A16">
            <v>36920</v>
          </cell>
          <cell r="B16">
            <v>1.82864</v>
          </cell>
        </row>
        <row r="17">
          <cell r="A17">
            <v>36921</v>
          </cell>
          <cell r="B17">
            <v>1.8183800000000001</v>
          </cell>
        </row>
        <row r="18">
          <cell r="A18">
            <v>36922</v>
          </cell>
          <cell r="B18">
            <v>1.8313600000000001</v>
          </cell>
        </row>
        <row r="19">
          <cell r="A19">
            <v>36923</v>
          </cell>
          <cell r="B19">
            <v>1.8436999999999999</v>
          </cell>
        </row>
        <row r="20">
          <cell r="A20">
            <v>36924</v>
          </cell>
          <cell r="B20">
            <v>1.8613299999999999</v>
          </cell>
        </row>
        <row r="21">
          <cell r="A21">
            <v>36925</v>
          </cell>
          <cell r="B21">
            <v>1.86755</v>
          </cell>
        </row>
        <row r="22">
          <cell r="A22">
            <v>36926</v>
          </cell>
          <cell r="B22">
            <v>1.86755</v>
          </cell>
        </row>
        <row r="23">
          <cell r="A23">
            <v>36927</v>
          </cell>
          <cell r="B23">
            <v>1.86755</v>
          </cell>
        </row>
        <row r="24">
          <cell r="A24">
            <v>36928</v>
          </cell>
          <cell r="B24">
            <v>1.87557</v>
          </cell>
        </row>
        <row r="25">
          <cell r="A25">
            <v>36929</v>
          </cell>
          <cell r="B25">
            <v>1.86127</v>
          </cell>
        </row>
        <row r="26">
          <cell r="A26">
            <v>36930</v>
          </cell>
          <cell r="B26">
            <v>1.86913</v>
          </cell>
        </row>
        <row r="27">
          <cell r="A27">
            <v>36931</v>
          </cell>
          <cell r="B27">
            <v>1.83535</v>
          </cell>
        </row>
        <row r="28">
          <cell r="A28">
            <v>36932</v>
          </cell>
          <cell r="B28">
            <v>1.8443700000000001</v>
          </cell>
        </row>
        <row r="29">
          <cell r="A29">
            <v>36933</v>
          </cell>
          <cell r="B29">
            <v>1.8443700000000001</v>
          </cell>
        </row>
        <row r="30">
          <cell r="A30">
            <v>36934</v>
          </cell>
          <cell r="B30">
            <v>1.8443700000000001</v>
          </cell>
        </row>
        <row r="31">
          <cell r="A31">
            <v>36935</v>
          </cell>
          <cell r="B31">
            <v>1.84849</v>
          </cell>
        </row>
        <row r="32">
          <cell r="A32">
            <v>36936</v>
          </cell>
          <cell r="B32">
            <v>1.82457</v>
          </cell>
        </row>
        <row r="33">
          <cell r="A33">
            <v>36937</v>
          </cell>
          <cell r="B33">
            <v>1.8297699999999999</v>
          </cell>
        </row>
        <row r="34">
          <cell r="A34">
            <v>36938</v>
          </cell>
          <cell r="B34">
            <v>1.7944800000000001</v>
          </cell>
        </row>
        <row r="35">
          <cell r="A35">
            <v>36939</v>
          </cell>
          <cell r="B35">
            <v>1.82742</v>
          </cell>
        </row>
        <row r="36">
          <cell r="A36">
            <v>36940</v>
          </cell>
          <cell r="B36">
            <v>1.82742</v>
          </cell>
        </row>
        <row r="37">
          <cell r="A37">
            <v>36941</v>
          </cell>
          <cell r="B37">
            <v>1.82742</v>
          </cell>
        </row>
        <row r="38">
          <cell r="A38">
            <v>36942</v>
          </cell>
          <cell r="B38">
            <v>1.84962</v>
          </cell>
        </row>
        <row r="39">
          <cell r="A39">
            <v>36943</v>
          </cell>
          <cell r="B39">
            <v>1.83247</v>
          </cell>
        </row>
        <row r="40">
          <cell r="A40">
            <v>36944</v>
          </cell>
          <cell r="B40">
            <v>1.84337</v>
          </cell>
        </row>
        <row r="41">
          <cell r="A41">
            <v>36945</v>
          </cell>
          <cell r="B41">
            <v>1.8481000000000001</v>
          </cell>
        </row>
        <row r="42">
          <cell r="A42">
            <v>36946</v>
          </cell>
          <cell r="B42">
            <v>1.8788</v>
          </cell>
        </row>
        <row r="43">
          <cell r="A43">
            <v>36947</v>
          </cell>
          <cell r="B43">
            <v>1.8788</v>
          </cell>
        </row>
        <row r="44">
          <cell r="A44">
            <v>36948</v>
          </cell>
          <cell r="B44">
            <v>1.8788</v>
          </cell>
        </row>
        <row r="45">
          <cell r="A45">
            <v>36949</v>
          </cell>
          <cell r="B45">
            <v>1.8788</v>
          </cell>
        </row>
        <row r="46">
          <cell r="A46">
            <v>36950</v>
          </cell>
          <cell r="B46">
            <v>1.8788</v>
          </cell>
        </row>
        <row r="47">
          <cell r="A47">
            <v>36951</v>
          </cell>
          <cell r="B47">
            <v>1.8915299999999999</v>
          </cell>
        </row>
        <row r="48">
          <cell r="A48">
            <v>36952</v>
          </cell>
          <cell r="B48">
            <v>1.90259</v>
          </cell>
        </row>
        <row r="49">
          <cell r="A49">
            <v>36953</v>
          </cell>
          <cell r="B49">
            <v>1.90638</v>
          </cell>
        </row>
        <row r="50">
          <cell r="A50">
            <v>36954</v>
          </cell>
          <cell r="B50">
            <v>1.90638</v>
          </cell>
        </row>
        <row r="51">
          <cell r="A51">
            <v>36955</v>
          </cell>
          <cell r="B51">
            <v>1.90638</v>
          </cell>
        </row>
        <row r="52">
          <cell r="A52">
            <v>36956</v>
          </cell>
          <cell r="B52">
            <v>1.8843399999999999</v>
          </cell>
        </row>
        <row r="53">
          <cell r="A53">
            <v>36957</v>
          </cell>
          <cell r="B53">
            <v>1.8912</v>
          </cell>
        </row>
        <row r="54">
          <cell r="A54">
            <v>36958</v>
          </cell>
          <cell r="B54">
            <v>1.8995599999999999</v>
          </cell>
        </row>
        <row r="55">
          <cell r="A55">
            <v>36959</v>
          </cell>
          <cell r="B55">
            <v>1.9026700000000001</v>
          </cell>
        </row>
        <row r="56">
          <cell r="A56">
            <v>36960</v>
          </cell>
          <cell r="B56">
            <v>1.92388</v>
          </cell>
        </row>
        <row r="57">
          <cell r="A57">
            <v>36961</v>
          </cell>
          <cell r="B57">
            <v>1.92388</v>
          </cell>
        </row>
        <row r="58">
          <cell r="A58">
            <v>36962</v>
          </cell>
          <cell r="B58">
            <v>1.92388</v>
          </cell>
        </row>
        <row r="59">
          <cell r="A59">
            <v>36963</v>
          </cell>
          <cell r="B59">
            <v>1.91414</v>
          </cell>
        </row>
        <row r="60">
          <cell r="A60">
            <v>36964</v>
          </cell>
          <cell r="B60">
            <v>1.8893</v>
          </cell>
        </row>
        <row r="61">
          <cell r="A61">
            <v>36965</v>
          </cell>
          <cell r="B61">
            <v>1.8964000000000001</v>
          </cell>
        </row>
        <row r="62">
          <cell r="A62">
            <v>36966</v>
          </cell>
          <cell r="B62">
            <v>1.87849</v>
          </cell>
        </row>
        <row r="63">
          <cell r="A63">
            <v>36967</v>
          </cell>
          <cell r="B63">
            <v>1.9073</v>
          </cell>
        </row>
        <row r="64">
          <cell r="A64">
            <v>36968</v>
          </cell>
          <cell r="B64">
            <v>1.9073</v>
          </cell>
        </row>
        <row r="65">
          <cell r="A65">
            <v>36969</v>
          </cell>
          <cell r="B65">
            <v>1.9073</v>
          </cell>
        </row>
        <row r="66">
          <cell r="A66">
            <v>36970</v>
          </cell>
          <cell r="B66">
            <v>1.9160999999999999</v>
          </cell>
        </row>
        <row r="67">
          <cell r="A67">
            <v>36971</v>
          </cell>
          <cell r="B67">
            <v>1.90465</v>
          </cell>
        </row>
        <row r="68">
          <cell r="A68">
            <v>36972</v>
          </cell>
          <cell r="B68">
            <v>1.88527</v>
          </cell>
        </row>
        <row r="69">
          <cell r="A69">
            <v>36973</v>
          </cell>
          <cell r="B69">
            <v>1.9033899999999999</v>
          </cell>
        </row>
        <row r="70">
          <cell r="A70">
            <v>36974</v>
          </cell>
          <cell r="B70">
            <v>1.9251400000000001</v>
          </cell>
        </row>
        <row r="71">
          <cell r="A71">
            <v>36975</v>
          </cell>
          <cell r="B71">
            <v>1.9251400000000001</v>
          </cell>
        </row>
        <row r="72">
          <cell r="A72">
            <v>36976</v>
          </cell>
          <cell r="B72">
            <v>1.9251400000000001</v>
          </cell>
        </row>
        <row r="73">
          <cell r="A73">
            <v>36977</v>
          </cell>
          <cell r="B73">
            <v>1.91961</v>
          </cell>
        </row>
        <row r="74">
          <cell r="A74">
            <v>36978</v>
          </cell>
          <cell r="B74">
            <v>1.9011499999999999</v>
          </cell>
        </row>
        <row r="75">
          <cell r="A75">
            <v>36979</v>
          </cell>
          <cell r="B75">
            <v>1.87808</v>
          </cell>
        </row>
        <row r="76">
          <cell r="A76">
            <v>36980</v>
          </cell>
          <cell r="B76">
            <v>1.89167</v>
          </cell>
        </row>
        <row r="77">
          <cell r="A77">
            <v>36981</v>
          </cell>
          <cell r="B77">
            <v>1.9016500000000001</v>
          </cell>
        </row>
        <row r="78">
          <cell r="A78">
            <v>36982</v>
          </cell>
          <cell r="B78">
            <v>1.9016500000000001</v>
          </cell>
        </row>
        <row r="79">
          <cell r="A79">
            <v>36983</v>
          </cell>
          <cell r="B79">
            <v>1.9016500000000001</v>
          </cell>
        </row>
        <row r="80">
          <cell r="A80">
            <v>36984</v>
          </cell>
          <cell r="B80">
            <v>1.90272</v>
          </cell>
        </row>
        <row r="81">
          <cell r="A81">
            <v>36985</v>
          </cell>
          <cell r="B81">
            <v>1.95468</v>
          </cell>
        </row>
        <row r="82">
          <cell r="A82">
            <v>36986</v>
          </cell>
          <cell r="B82">
            <v>1.9528300000000001</v>
          </cell>
        </row>
        <row r="83">
          <cell r="A83">
            <v>36987</v>
          </cell>
          <cell r="B83">
            <v>1.93642</v>
          </cell>
        </row>
        <row r="84">
          <cell r="A84">
            <v>36988</v>
          </cell>
          <cell r="B84">
            <v>1.9501299999999999</v>
          </cell>
        </row>
        <row r="85">
          <cell r="A85">
            <v>36989</v>
          </cell>
          <cell r="B85">
            <v>1.9501299999999999</v>
          </cell>
        </row>
        <row r="86">
          <cell r="A86">
            <v>36990</v>
          </cell>
          <cell r="B86">
            <v>1.9501299999999999</v>
          </cell>
        </row>
        <row r="87">
          <cell r="A87">
            <v>36991</v>
          </cell>
          <cell r="B87">
            <v>1.9455100000000001</v>
          </cell>
        </row>
        <row r="88">
          <cell r="A88">
            <v>36992</v>
          </cell>
          <cell r="B88">
            <v>1.9077299999999999</v>
          </cell>
        </row>
        <row r="89">
          <cell r="A89">
            <v>36993</v>
          </cell>
          <cell r="B89">
            <v>1.9021999999999999</v>
          </cell>
        </row>
        <row r="90">
          <cell r="A90">
            <v>36994</v>
          </cell>
          <cell r="B90">
            <v>1.92808</v>
          </cell>
        </row>
        <row r="91">
          <cell r="A91">
            <v>36995</v>
          </cell>
          <cell r="B91">
            <v>1.92808</v>
          </cell>
        </row>
        <row r="92">
          <cell r="A92">
            <v>36996</v>
          </cell>
          <cell r="B92">
            <v>1.92808</v>
          </cell>
        </row>
        <row r="93">
          <cell r="A93">
            <v>36997</v>
          </cell>
          <cell r="B93">
            <v>1.92808</v>
          </cell>
        </row>
        <row r="94">
          <cell r="A94">
            <v>36998</v>
          </cell>
          <cell r="B94">
            <v>1.9412100000000001</v>
          </cell>
        </row>
        <row r="95">
          <cell r="A95">
            <v>36999</v>
          </cell>
          <cell r="B95">
            <v>1.93696</v>
          </cell>
        </row>
        <row r="96">
          <cell r="A96">
            <v>37000</v>
          </cell>
          <cell r="B96">
            <v>1.9230100000000001</v>
          </cell>
        </row>
        <row r="97">
          <cell r="A97">
            <v>37001</v>
          </cell>
          <cell r="B97">
            <v>1.9688300000000001</v>
          </cell>
        </row>
        <row r="98">
          <cell r="A98">
            <v>37002</v>
          </cell>
          <cell r="B98">
            <v>2.02115</v>
          </cell>
        </row>
        <row r="99">
          <cell r="A99">
            <v>37003</v>
          </cell>
          <cell r="B99">
            <v>2.02115</v>
          </cell>
        </row>
        <row r="100">
          <cell r="A100">
            <v>37004</v>
          </cell>
          <cell r="B100">
            <v>2.02115</v>
          </cell>
        </row>
        <row r="101">
          <cell r="A101">
            <v>37005</v>
          </cell>
          <cell r="B101">
            <v>2.0324</v>
          </cell>
        </row>
        <row r="102">
          <cell r="A102">
            <v>37006</v>
          </cell>
          <cell r="B102">
            <v>2.0197400000000001</v>
          </cell>
        </row>
        <row r="103">
          <cell r="A103">
            <v>37007</v>
          </cell>
          <cell r="B103">
            <v>2.0651199999999998</v>
          </cell>
        </row>
        <row r="104">
          <cell r="A104">
            <v>37008</v>
          </cell>
          <cell r="B104">
            <v>2.04053</v>
          </cell>
        </row>
        <row r="105">
          <cell r="A105">
            <v>37009</v>
          </cell>
          <cell r="B105">
            <v>1.9814400000000001</v>
          </cell>
        </row>
        <row r="106">
          <cell r="A106">
            <v>37010</v>
          </cell>
          <cell r="B106">
            <v>1.9814400000000001</v>
          </cell>
        </row>
        <row r="107">
          <cell r="A107">
            <v>37011</v>
          </cell>
          <cell r="B107">
            <v>1.9814400000000001</v>
          </cell>
        </row>
        <row r="108">
          <cell r="A108">
            <v>37013</v>
          </cell>
          <cell r="B108">
            <v>1.94164</v>
          </cell>
        </row>
        <row r="109">
          <cell r="A109">
            <v>37014</v>
          </cell>
          <cell r="B109">
            <v>1.9922800000000001</v>
          </cell>
        </row>
        <row r="110">
          <cell r="A110">
            <v>37015</v>
          </cell>
          <cell r="B110">
            <v>1.9931000000000001</v>
          </cell>
        </row>
        <row r="111">
          <cell r="A111">
            <v>37016</v>
          </cell>
          <cell r="B111">
            <v>1.98651</v>
          </cell>
        </row>
        <row r="112">
          <cell r="A112">
            <v>37017</v>
          </cell>
          <cell r="B112">
            <v>1.98651</v>
          </cell>
        </row>
        <row r="113">
          <cell r="A113">
            <v>37018</v>
          </cell>
          <cell r="B113">
            <v>1.98651</v>
          </cell>
        </row>
        <row r="114">
          <cell r="A114">
            <v>37019</v>
          </cell>
          <cell r="B114">
            <v>1.9586699999999999</v>
          </cell>
        </row>
        <row r="115">
          <cell r="A115">
            <v>37020</v>
          </cell>
          <cell r="B115">
            <v>1.97912</v>
          </cell>
        </row>
        <row r="116">
          <cell r="A116">
            <v>37021</v>
          </cell>
          <cell r="B116">
            <v>2.0030199999999998</v>
          </cell>
        </row>
        <row r="117">
          <cell r="A117">
            <v>37022</v>
          </cell>
          <cell r="B117">
            <v>2.0038299999999998</v>
          </cell>
        </row>
        <row r="118">
          <cell r="A118">
            <v>37023</v>
          </cell>
          <cell r="B118">
            <v>2.0063200000000001</v>
          </cell>
        </row>
        <row r="119">
          <cell r="A119">
            <v>37024</v>
          </cell>
          <cell r="B119">
            <v>2.0063200000000001</v>
          </cell>
        </row>
        <row r="120">
          <cell r="A120">
            <v>37025</v>
          </cell>
          <cell r="B120">
            <v>2.0063200000000001</v>
          </cell>
        </row>
        <row r="121">
          <cell r="A121">
            <v>37026</v>
          </cell>
          <cell r="B121">
            <v>2.0203199999999999</v>
          </cell>
        </row>
        <row r="122">
          <cell r="A122">
            <v>37027</v>
          </cell>
          <cell r="B122">
            <v>2.05905</v>
          </cell>
        </row>
        <row r="123">
          <cell r="A123">
            <v>37028</v>
          </cell>
          <cell r="B123">
            <v>2.0545100000000001</v>
          </cell>
        </row>
        <row r="124">
          <cell r="A124">
            <v>37029</v>
          </cell>
          <cell r="B124">
            <v>2.0376300000000001</v>
          </cell>
        </row>
        <row r="125">
          <cell r="A125">
            <v>37030</v>
          </cell>
          <cell r="B125">
            <v>2.02372</v>
          </cell>
        </row>
        <row r="126">
          <cell r="A126">
            <v>37031</v>
          </cell>
          <cell r="B126">
            <v>2.02372</v>
          </cell>
        </row>
        <row r="127">
          <cell r="A127">
            <v>37032</v>
          </cell>
          <cell r="B127">
            <v>2.02372</v>
          </cell>
        </row>
        <row r="128">
          <cell r="A128">
            <v>37033</v>
          </cell>
          <cell r="B128">
            <v>2.0455299999999998</v>
          </cell>
        </row>
        <row r="129">
          <cell r="A129">
            <v>37034</v>
          </cell>
          <cell r="B129">
            <v>1.99909</v>
          </cell>
        </row>
        <row r="130">
          <cell r="A130">
            <v>37035</v>
          </cell>
          <cell r="B130">
            <v>2.0108100000000002</v>
          </cell>
        </row>
        <row r="131">
          <cell r="A131">
            <v>37036</v>
          </cell>
          <cell r="B131">
            <v>2.0156200000000002</v>
          </cell>
        </row>
        <row r="132">
          <cell r="A132">
            <v>37037</v>
          </cell>
          <cell r="B132">
            <v>2.0178799999999999</v>
          </cell>
        </row>
        <row r="133">
          <cell r="A133">
            <v>37038</v>
          </cell>
          <cell r="B133">
            <v>2.0178799999999999</v>
          </cell>
        </row>
        <row r="134">
          <cell r="A134">
            <v>37039</v>
          </cell>
          <cell r="B134">
            <v>2.0178799999999999</v>
          </cell>
        </row>
        <row r="135">
          <cell r="A135">
            <v>37040</v>
          </cell>
          <cell r="B135">
            <v>2.0036499999999999</v>
          </cell>
        </row>
        <row r="136">
          <cell r="A136">
            <v>37041</v>
          </cell>
          <cell r="B136">
            <v>2.00806</v>
          </cell>
        </row>
        <row r="137">
          <cell r="A137">
            <v>37042</v>
          </cell>
          <cell r="B137">
            <v>2.0257900000000002</v>
          </cell>
        </row>
        <row r="138">
          <cell r="A138">
            <v>37043</v>
          </cell>
          <cell r="B138">
            <v>2.0013399999999999</v>
          </cell>
        </row>
        <row r="139">
          <cell r="A139">
            <v>37044</v>
          </cell>
          <cell r="B139">
            <v>2.0253899999999998</v>
          </cell>
        </row>
        <row r="140">
          <cell r="A140">
            <v>37045</v>
          </cell>
          <cell r="B140">
            <v>2.0253899999999998</v>
          </cell>
        </row>
        <row r="141">
          <cell r="A141">
            <v>37046</v>
          </cell>
          <cell r="B141">
            <v>2.0253899999999998</v>
          </cell>
        </row>
        <row r="142">
          <cell r="A142">
            <v>37047</v>
          </cell>
          <cell r="B142">
            <v>2.00332</v>
          </cell>
        </row>
        <row r="143">
          <cell r="A143">
            <v>37048</v>
          </cell>
          <cell r="B143">
            <v>2.04548</v>
          </cell>
        </row>
        <row r="144">
          <cell r="A144">
            <v>37049</v>
          </cell>
          <cell r="B144">
            <v>2.0257999999999998</v>
          </cell>
        </row>
        <row r="145">
          <cell r="A145">
            <v>37050</v>
          </cell>
          <cell r="B145">
            <v>2.0336799999999999</v>
          </cell>
        </row>
        <row r="146">
          <cell r="A146">
            <v>37051</v>
          </cell>
          <cell r="B146">
            <v>2.0126400000000002</v>
          </cell>
        </row>
        <row r="147">
          <cell r="A147">
            <v>37052</v>
          </cell>
          <cell r="B147">
            <v>2.0126400000000002</v>
          </cell>
        </row>
        <row r="148">
          <cell r="A148">
            <v>37053</v>
          </cell>
          <cell r="B148">
            <v>2.0126400000000002</v>
          </cell>
        </row>
        <row r="149">
          <cell r="A149">
            <v>37054</v>
          </cell>
          <cell r="B149">
            <v>2.0050400000000002</v>
          </cell>
        </row>
        <row r="150">
          <cell r="A150">
            <v>37055</v>
          </cell>
          <cell r="B150">
            <v>2.0411600000000001</v>
          </cell>
        </row>
        <row r="151">
          <cell r="A151">
            <v>37057</v>
          </cell>
          <cell r="B151">
            <v>2.06114</v>
          </cell>
        </row>
        <row r="152">
          <cell r="A152">
            <v>37058</v>
          </cell>
          <cell r="B152">
            <v>2.0790600000000001</v>
          </cell>
        </row>
        <row r="153">
          <cell r="A153">
            <v>37059</v>
          </cell>
          <cell r="B153">
            <v>2.0790600000000001</v>
          </cell>
        </row>
        <row r="154">
          <cell r="A154">
            <v>37060</v>
          </cell>
          <cell r="B154">
            <v>2.0790600000000001</v>
          </cell>
        </row>
        <row r="155">
          <cell r="A155">
            <v>37061</v>
          </cell>
          <cell r="B155">
            <v>2.1211099999999998</v>
          </cell>
        </row>
        <row r="156">
          <cell r="A156">
            <v>37062</v>
          </cell>
          <cell r="B156">
            <v>2.11151</v>
          </cell>
        </row>
        <row r="157">
          <cell r="A157">
            <v>37063</v>
          </cell>
          <cell r="B157">
            <v>2.1177600000000001</v>
          </cell>
        </row>
        <row r="158">
          <cell r="A158">
            <v>37064</v>
          </cell>
          <cell r="B158">
            <v>2.0622199999999999</v>
          </cell>
        </row>
        <row r="159">
          <cell r="A159">
            <v>37065</v>
          </cell>
          <cell r="B159">
            <v>1.99956</v>
          </cell>
        </row>
        <row r="160">
          <cell r="A160">
            <v>37066</v>
          </cell>
          <cell r="B160">
            <v>1.99956</v>
          </cell>
        </row>
        <row r="161">
          <cell r="A161">
            <v>37067</v>
          </cell>
          <cell r="B161">
            <v>1.99956</v>
          </cell>
        </row>
        <row r="162">
          <cell r="A162">
            <v>37068</v>
          </cell>
          <cell r="B162">
            <v>1.9796499999999999</v>
          </cell>
        </row>
        <row r="163">
          <cell r="A163">
            <v>37069</v>
          </cell>
          <cell r="B163">
            <v>2.00183</v>
          </cell>
        </row>
        <row r="164">
          <cell r="A164">
            <v>37070</v>
          </cell>
          <cell r="B164">
            <v>2.0023200000000001</v>
          </cell>
        </row>
        <row r="165">
          <cell r="A165">
            <v>37071</v>
          </cell>
          <cell r="B165">
            <v>1.9398</v>
          </cell>
        </row>
        <row r="166">
          <cell r="A166">
            <v>37072</v>
          </cell>
          <cell r="B166">
            <v>1.9636</v>
          </cell>
        </row>
        <row r="167">
          <cell r="A167">
            <v>37073</v>
          </cell>
          <cell r="B167">
            <v>1.9636</v>
          </cell>
        </row>
        <row r="168">
          <cell r="A168">
            <v>37074</v>
          </cell>
          <cell r="B168">
            <v>1.9636</v>
          </cell>
        </row>
        <row r="169">
          <cell r="A169">
            <v>37075</v>
          </cell>
          <cell r="B169">
            <v>1.9732000000000001</v>
          </cell>
        </row>
        <row r="170">
          <cell r="A170">
            <v>37076</v>
          </cell>
          <cell r="B170">
            <v>1.9886299999999999</v>
          </cell>
        </row>
        <row r="171">
          <cell r="A171">
            <v>37077</v>
          </cell>
          <cell r="B171">
            <v>2.0273699999999999</v>
          </cell>
        </row>
        <row r="172">
          <cell r="A172">
            <v>37078</v>
          </cell>
          <cell r="B172">
            <v>2.0211999999999999</v>
          </cell>
        </row>
        <row r="173">
          <cell r="A173">
            <v>37079</v>
          </cell>
          <cell r="B173">
            <v>2.1192199999999999</v>
          </cell>
        </row>
        <row r="174">
          <cell r="A174">
            <v>37080</v>
          </cell>
          <cell r="B174">
            <v>2.1192199999999999</v>
          </cell>
        </row>
        <row r="175">
          <cell r="A175">
            <v>37081</v>
          </cell>
          <cell r="B175">
            <v>2.1192199999999999</v>
          </cell>
        </row>
        <row r="176">
          <cell r="A176">
            <v>37082</v>
          </cell>
          <cell r="B176">
            <v>2.0868899999999999</v>
          </cell>
        </row>
        <row r="177">
          <cell r="A177">
            <v>37083</v>
          </cell>
          <cell r="B177">
            <v>2.1258499999999998</v>
          </cell>
        </row>
        <row r="178">
          <cell r="A178">
            <v>37084</v>
          </cell>
          <cell r="B178">
            <v>2.1768900000000002</v>
          </cell>
        </row>
        <row r="179">
          <cell r="A179">
            <v>37085</v>
          </cell>
          <cell r="B179">
            <v>2.1742400000000002</v>
          </cell>
        </row>
        <row r="180">
          <cell r="A180">
            <v>37086</v>
          </cell>
          <cell r="B180">
            <v>2.1866400000000001</v>
          </cell>
        </row>
        <row r="181">
          <cell r="A181">
            <v>37087</v>
          </cell>
          <cell r="B181">
            <v>2.1866400000000001</v>
          </cell>
        </row>
        <row r="182">
          <cell r="A182">
            <v>37088</v>
          </cell>
          <cell r="B182">
            <v>2.1866400000000001</v>
          </cell>
        </row>
        <row r="183">
          <cell r="A183">
            <v>37089</v>
          </cell>
          <cell r="B183">
            <v>2.2220499999999999</v>
          </cell>
        </row>
        <row r="184">
          <cell r="A184">
            <v>37090</v>
          </cell>
          <cell r="B184">
            <v>2.17774</v>
          </cell>
        </row>
        <row r="185">
          <cell r="A185">
            <v>37091</v>
          </cell>
          <cell r="B185">
            <v>2.15951</v>
          </cell>
        </row>
        <row r="186">
          <cell r="A186">
            <v>37092</v>
          </cell>
          <cell r="B186">
            <v>2.18588</v>
          </cell>
        </row>
        <row r="187">
          <cell r="A187">
            <v>37093</v>
          </cell>
          <cell r="B187">
            <v>2.1457999999999999</v>
          </cell>
        </row>
        <row r="188">
          <cell r="A188">
            <v>37094</v>
          </cell>
          <cell r="B188">
            <v>2.1457999999999999</v>
          </cell>
        </row>
        <row r="189">
          <cell r="A189">
            <v>37095</v>
          </cell>
          <cell r="B189">
            <v>2.1457999999999999</v>
          </cell>
        </row>
        <row r="190">
          <cell r="A190">
            <v>37096</v>
          </cell>
          <cell r="B190">
            <v>2.0994100000000002</v>
          </cell>
        </row>
        <row r="191">
          <cell r="A191">
            <v>37097</v>
          </cell>
          <cell r="B191">
            <v>2.1238899999999998</v>
          </cell>
        </row>
        <row r="192">
          <cell r="A192">
            <v>37098</v>
          </cell>
          <cell r="B192">
            <v>2.1967699999999999</v>
          </cell>
        </row>
        <row r="193">
          <cell r="A193">
            <v>37099</v>
          </cell>
          <cell r="B193">
            <v>2.1831800000000001</v>
          </cell>
        </row>
        <row r="194">
          <cell r="A194">
            <v>37100</v>
          </cell>
          <cell r="B194">
            <v>2.1940499999999998</v>
          </cell>
        </row>
        <row r="195">
          <cell r="A195">
            <v>37101</v>
          </cell>
          <cell r="B195">
            <v>2.1940499999999998</v>
          </cell>
        </row>
        <row r="196">
          <cell r="A196">
            <v>37102</v>
          </cell>
          <cell r="B196">
            <v>2.1940499999999998</v>
          </cell>
        </row>
        <row r="197">
          <cell r="A197">
            <v>37103</v>
          </cell>
          <cell r="B197">
            <v>2.1322399999999999</v>
          </cell>
        </row>
        <row r="198">
          <cell r="A198">
            <v>37104</v>
          </cell>
          <cell r="B198">
            <v>2.1328299999999998</v>
          </cell>
        </row>
        <row r="199">
          <cell r="A199">
            <v>37105</v>
          </cell>
          <cell r="B199">
            <v>2.2023600000000001</v>
          </cell>
        </row>
        <row r="200">
          <cell r="A200">
            <v>37106</v>
          </cell>
          <cell r="B200">
            <v>2.2032099999999999</v>
          </cell>
        </row>
        <row r="201">
          <cell r="A201">
            <v>37107</v>
          </cell>
          <cell r="B201">
            <v>2.2040799999999998</v>
          </cell>
        </row>
        <row r="202">
          <cell r="A202">
            <v>37108</v>
          </cell>
          <cell r="B202">
            <v>2.2040799999999998</v>
          </cell>
        </row>
        <row r="203">
          <cell r="A203">
            <v>37109</v>
          </cell>
          <cell r="B203">
            <v>2.2040799999999998</v>
          </cell>
        </row>
        <row r="204">
          <cell r="A204">
            <v>37110</v>
          </cell>
          <cell r="B204">
            <v>2.1819600000000001</v>
          </cell>
        </row>
        <row r="205">
          <cell r="A205">
            <v>37111</v>
          </cell>
          <cell r="B205">
            <v>2.1516199999999999</v>
          </cell>
        </row>
        <row r="206">
          <cell r="A206">
            <v>37112</v>
          </cell>
          <cell r="B206">
            <v>2.17801</v>
          </cell>
        </row>
        <row r="207">
          <cell r="A207">
            <v>37113</v>
          </cell>
          <cell r="B207">
            <v>2.20519</v>
          </cell>
        </row>
        <row r="208">
          <cell r="A208">
            <v>37114</v>
          </cell>
          <cell r="B208">
            <v>2.2252200000000002</v>
          </cell>
        </row>
        <row r="209">
          <cell r="A209">
            <v>37115</v>
          </cell>
          <cell r="B209">
            <v>2.2252200000000002</v>
          </cell>
        </row>
        <row r="210">
          <cell r="A210">
            <v>37116</v>
          </cell>
          <cell r="B210">
            <v>2.2252200000000002</v>
          </cell>
        </row>
        <row r="211">
          <cell r="A211">
            <v>37117</v>
          </cell>
          <cell r="B211">
            <v>2.2382900000000001</v>
          </cell>
        </row>
        <row r="212">
          <cell r="A212">
            <v>37118</v>
          </cell>
          <cell r="B212">
            <v>2.27379</v>
          </cell>
        </row>
        <row r="213">
          <cell r="A213">
            <v>37119</v>
          </cell>
          <cell r="B213">
            <v>2.2896000000000001</v>
          </cell>
        </row>
        <row r="214">
          <cell r="A214">
            <v>37120</v>
          </cell>
          <cell r="B214">
            <v>2.2731499999999998</v>
          </cell>
        </row>
        <row r="215">
          <cell r="A215">
            <v>37121</v>
          </cell>
          <cell r="B215">
            <v>2.3210099999999998</v>
          </cell>
        </row>
        <row r="216">
          <cell r="A216">
            <v>37122</v>
          </cell>
          <cell r="B216">
            <v>2.3210099999999998</v>
          </cell>
        </row>
        <row r="217">
          <cell r="A217">
            <v>37123</v>
          </cell>
          <cell r="B217">
            <v>2.3210099999999998</v>
          </cell>
        </row>
        <row r="218">
          <cell r="A218">
            <v>37124</v>
          </cell>
          <cell r="B218">
            <v>2.3174199999999998</v>
          </cell>
        </row>
        <row r="219">
          <cell r="A219">
            <v>37125</v>
          </cell>
          <cell r="B219">
            <v>2.3293300000000001</v>
          </cell>
        </row>
        <row r="220">
          <cell r="A220">
            <v>37126</v>
          </cell>
          <cell r="B220">
            <v>2.3120599999999998</v>
          </cell>
        </row>
        <row r="221">
          <cell r="A221">
            <v>37127</v>
          </cell>
          <cell r="B221">
            <v>2.31724</v>
          </cell>
        </row>
        <row r="222">
          <cell r="A222">
            <v>37128</v>
          </cell>
          <cell r="B222">
            <v>2.3323800000000001</v>
          </cell>
        </row>
        <row r="223">
          <cell r="A223">
            <v>37129</v>
          </cell>
          <cell r="B223">
            <v>2.3323800000000001</v>
          </cell>
        </row>
        <row r="224">
          <cell r="A224">
            <v>37130</v>
          </cell>
          <cell r="B224">
            <v>2.3323800000000001</v>
          </cell>
        </row>
        <row r="225">
          <cell r="A225">
            <v>37131</v>
          </cell>
          <cell r="B225">
            <v>2.3363100000000001</v>
          </cell>
        </row>
        <row r="226">
          <cell r="A226">
            <v>37132</v>
          </cell>
          <cell r="B226">
            <v>2.3341400000000001</v>
          </cell>
        </row>
        <row r="227">
          <cell r="A227">
            <v>37133</v>
          </cell>
          <cell r="B227">
            <v>2.3218399999999999</v>
          </cell>
        </row>
        <row r="228">
          <cell r="A228">
            <v>37134</v>
          </cell>
          <cell r="B228">
            <v>2.3313799999999998</v>
          </cell>
        </row>
        <row r="229">
          <cell r="A229">
            <v>37135</v>
          </cell>
          <cell r="B229">
            <v>2.3306100000000001</v>
          </cell>
        </row>
        <row r="230">
          <cell r="A230">
            <v>37136</v>
          </cell>
          <cell r="B230">
            <v>2.3306100000000001</v>
          </cell>
        </row>
        <row r="231">
          <cell r="A231">
            <v>37137</v>
          </cell>
          <cell r="B231">
            <v>2.3306100000000001</v>
          </cell>
        </row>
        <row r="232">
          <cell r="A232">
            <v>37138</v>
          </cell>
          <cell r="B232">
            <v>2.32755</v>
          </cell>
        </row>
        <row r="233">
          <cell r="A233">
            <v>37139</v>
          </cell>
          <cell r="B233">
            <v>2.2817400000000001</v>
          </cell>
        </row>
        <row r="234">
          <cell r="A234">
            <v>37140</v>
          </cell>
          <cell r="B234">
            <v>2.2802899999999999</v>
          </cell>
        </row>
        <row r="235">
          <cell r="A235">
            <v>37141</v>
          </cell>
          <cell r="B235">
            <v>2.3273299999999999</v>
          </cell>
        </row>
        <row r="236">
          <cell r="A236">
            <v>37142</v>
          </cell>
          <cell r="B236">
            <v>3.3273299999999999</v>
          </cell>
        </row>
        <row r="237">
          <cell r="A237">
            <v>37143</v>
          </cell>
          <cell r="B237">
            <v>3.3273299999999999</v>
          </cell>
        </row>
        <row r="238">
          <cell r="A238">
            <v>37144</v>
          </cell>
          <cell r="B238">
            <v>3.3273299999999999</v>
          </cell>
        </row>
        <row r="239">
          <cell r="A239">
            <v>37145</v>
          </cell>
          <cell r="B239">
            <v>2.3439000000000001</v>
          </cell>
        </row>
        <row r="240">
          <cell r="A240">
            <v>37146</v>
          </cell>
          <cell r="B240">
            <v>2.4163399999999999</v>
          </cell>
        </row>
        <row r="241">
          <cell r="A241">
            <v>37147</v>
          </cell>
          <cell r="B241">
            <v>2.4298299999999999</v>
          </cell>
        </row>
        <row r="242">
          <cell r="A242">
            <v>37148</v>
          </cell>
          <cell r="B242">
            <v>2.4651299999999998</v>
          </cell>
        </row>
        <row r="243">
          <cell r="A243">
            <v>37149</v>
          </cell>
          <cell r="B243">
            <v>2.4898899999999999</v>
          </cell>
        </row>
        <row r="244">
          <cell r="A244">
            <v>37150</v>
          </cell>
          <cell r="B244">
            <v>2.4898899999999999</v>
          </cell>
        </row>
        <row r="245">
          <cell r="A245">
            <v>37151</v>
          </cell>
          <cell r="B245">
            <v>2.4898899999999999</v>
          </cell>
        </row>
        <row r="246">
          <cell r="A246">
            <v>37152</v>
          </cell>
          <cell r="B246">
            <v>2.4679700000000002</v>
          </cell>
        </row>
        <row r="247">
          <cell r="A247">
            <v>37153</v>
          </cell>
          <cell r="B247">
            <v>2.4889700000000001</v>
          </cell>
        </row>
        <row r="248">
          <cell r="A248">
            <v>37154</v>
          </cell>
          <cell r="B248">
            <v>2.5137</v>
          </cell>
        </row>
        <row r="249">
          <cell r="A249">
            <v>37155</v>
          </cell>
          <cell r="B249">
            <v>2.5375700000000001</v>
          </cell>
        </row>
        <row r="250">
          <cell r="A250">
            <v>37156</v>
          </cell>
          <cell r="B250">
            <v>2.5644800000000001</v>
          </cell>
        </row>
        <row r="251">
          <cell r="A251">
            <v>37157</v>
          </cell>
          <cell r="B251">
            <v>2.5644800000000001</v>
          </cell>
        </row>
        <row r="252">
          <cell r="A252">
            <v>37158</v>
          </cell>
          <cell r="B252">
            <v>2.5644800000000001</v>
          </cell>
        </row>
        <row r="253">
          <cell r="A253">
            <v>37159</v>
          </cell>
          <cell r="B253">
            <v>2.5401699999999998</v>
          </cell>
        </row>
        <row r="254">
          <cell r="A254">
            <v>37160</v>
          </cell>
          <cell r="B254">
            <v>2.50834</v>
          </cell>
        </row>
        <row r="255">
          <cell r="A255">
            <v>37161</v>
          </cell>
          <cell r="B255">
            <v>2.52291</v>
          </cell>
        </row>
        <row r="256">
          <cell r="A256">
            <v>37162</v>
          </cell>
          <cell r="B256">
            <v>2.4871400000000001</v>
          </cell>
        </row>
        <row r="257">
          <cell r="A257">
            <v>37163</v>
          </cell>
          <cell r="B257">
            <v>2.4358399999999998</v>
          </cell>
        </row>
        <row r="258">
          <cell r="A258">
            <v>37164</v>
          </cell>
          <cell r="B258">
            <v>2.4358399999999998</v>
          </cell>
        </row>
        <row r="259">
          <cell r="A259">
            <v>37165</v>
          </cell>
          <cell r="B259">
            <v>2.4358399999999998</v>
          </cell>
        </row>
        <row r="260">
          <cell r="A260">
            <v>37166</v>
          </cell>
          <cell r="B260">
            <v>2.46888</v>
          </cell>
        </row>
        <row r="261">
          <cell r="A261">
            <v>37167</v>
          </cell>
          <cell r="B261">
            <v>2.4892799999999999</v>
          </cell>
        </row>
        <row r="262">
          <cell r="A262">
            <v>37168</v>
          </cell>
          <cell r="B262">
            <v>2.4974599999999998</v>
          </cell>
        </row>
        <row r="263">
          <cell r="A263">
            <v>37169</v>
          </cell>
          <cell r="B263">
            <v>2.5119699999999998</v>
          </cell>
        </row>
        <row r="264">
          <cell r="A264">
            <v>37170</v>
          </cell>
          <cell r="B264">
            <v>2.5341200000000002</v>
          </cell>
        </row>
        <row r="265">
          <cell r="A265">
            <v>37171</v>
          </cell>
          <cell r="B265">
            <v>2.5341200000000002</v>
          </cell>
        </row>
        <row r="266">
          <cell r="A266">
            <v>37172</v>
          </cell>
          <cell r="B266">
            <v>2.5341200000000002</v>
          </cell>
        </row>
        <row r="267">
          <cell r="A267">
            <v>37173</v>
          </cell>
          <cell r="B267">
            <v>2.5656300000000001</v>
          </cell>
        </row>
        <row r="268">
          <cell r="A268">
            <v>37174</v>
          </cell>
          <cell r="B268">
            <v>2.5447000000000002</v>
          </cell>
        </row>
        <row r="269">
          <cell r="A269">
            <v>37175</v>
          </cell>
          <cell r="B269">
            <v>2.5343300000000002</v>
          </cell>
        </row>
        <row r="270">
          <cell r="A270">
            <v>37176</v>
          </cell>
          <cell r="B270">
            <v>2.5134500000000002</v>
          </cell>
        </row>
        <row r="271">
          <cell r="A271">
            <v>37177</v>
          </cell>
          <cell r="B271">
            <v>2.5134500000000002</v>
          </cell>
        </row>
        <row r="272">
          <cell r="A272">
            <v>37178</v>
          </cell>
          <cell r="B272">
            <v>2.5134500000000002</v>
          </cell>
        </row>
        <row r="273">
          <cell r="A273">
            <v>37179</v>
          </cell>
          <cell r="B273">
            <v>2.5134500000000002</v>
          </cell>
        </row>
        <row r="274">
          <cell r="A274">
            <v>37180</v>
          </cell>
          <cell r="B274">
            <v>2.5298799999999999</v>
          </cell>
        </row>
        <row r="275">
          <cell r="A275">
            <v>37181</v>
          </cell>
          <cell r="B275">
            <v>2.5061200000000001</v>
          </cell>
        </row>
        <row r="276">
          <cell r="A276">
            <v>37182</v>
          </cell>
          <cell r="B276">
            <v>2.4613800000000001</v>
          </cell>
        </row>
        <row r="277">
          <cell r="A277">
            <v>37183</v>
          </cell>
          <cell r="B277">
            <v>2.4853999999999998</v>
          </cell>
        </row>
        <row r="278">
          <cell r="A278">
            <v>37184</v>
          </cell>
          <cell r="B278">
            <v>2.4833599999999998</v>
          </cell>
        </row>
        <row r="279">
          <cell r="A279">
            <v>37185</v>
          </cell>
          <cell r="B279">
            <v>2.4833599999999998</v>
          </cell>
        </row>
        <row r="280">
          <cell r="A280">
            <v>37186</v>
          </cell>
          <cell r="B280">
            <v>2.4833599999999998</v>
          </cell>
        </row>
        <row r="281">
          <cell r="A281">
            <v>37187</v>
          </cell>
          <cell r="B281">
            <v>2.4285800000000002</v>
          </cell>
        </row>
        <row r="282">
          <cell r="A282">
            <v>37188</v>
          </cell>
          <cell r="B282">
            <v>2.4237799999999998</v>
          </cell>
        </row>
        <row r="283">
          <cell r="A283">
            <v>37189</v>
          </cell>
          <cell r="B283">
            <v>2.4566499999999998</v>
          </cell>
        </row>
        <row r="284">
          <cell r="A284">
            <v>37190</v>
          </cell>
          <cell r="B284">
            <v>2.45411</v>
          </cell>
        </row>
        <row r="285">
          <cell r="A285">
            <v>37191</v>
          </cell>
          <cell r="B285">
            <v>2.4406699999999999</v>
          </cell>
        </row>
        <row r="286">
          <cell r="A286">
            <v>37192</v>
          </cell>
          <cell r="B286">
            <v>2.4406699999999999</v>
          </cell>
        </row>
        <row r="287">
          <cell r="A287">
            <v>37193</v>
          </cell>
          <cell r="B287">
            <v>2.4406699999999999</v>
          </cell>
        </row>
        <row r="288">
          <cell r="A288">
            <v>37194</v>
          </cell>
          <cell r="B288">
            <v>2.46645</v>
          </cell>
        </row>
        <row r="289">
          <cell r="A289">
            <v>37195</v>
          </cell>
          <cell r="B289">
            <v>2.4683600000000001</v>
          </cell>
        </row>
        <row r="290">
          <cell r="A290">
            <v>37196</v>
          </cell>
          <cell r="B290">
            <v>2.4416699999999998</v>
          </cell>
        </row>
        <row r="291">
          <cell r="A291">
            <v>37197</v>
          </cell>
          <cell r="B291">
            <v>2.42869</v>
          </cell>
        </row>
        <row r="292">
          <cell r="A292">
            <v>37198</v>
          </cell>
          <cell r="B292">
            <v>2.42869</v>
          </cell>
        </row>
        <row r="293">
          <cell r="A293">
            <v>37199</v>
          </cell>
          <cell r="B293">
            <v>2.42869</v>
          </cell>
        </row>
        <row r="294">
          <cell r="A294">
            <v>37200</v>
          </cell>
          <cell r="B294">
            <v>2.42869</v>
          </cell>
        </row>
        <row r="295">
          <cell r="A295">
            <v>37201</v>
          </cell>
          <cell r="B295">
            <v>2.35439</v>
          </cell>
        </row>
        <row r="296">
          <cell r="A296">
            <v>37202</v>
          </cell>
          <cell r="B296">
            <v>2.3401399999999999</v>
          </cell>
        </row>
        <row r="297">
          <cell r="A297">
            <v>37203</v>
          </cell>
          <cell r="B297">
            <v>2.3372600000000001</v>
          </cell>
        </row>
        <row r="298">
          <cell r="A298">
            <v>37204</v>
          </cell>
          <cell r="B298">
            <v>2.2869299999999999</v>
          </cell>
        </row>
        <row r="299">
          <cell r="A299">
            <v>37205</v>
          </cell>
          <cell r="B299">
            <v>2.2704499999999999</v>
          </cell>
        </row>
        <row r="300">
          <cell r="A300">
            <v>37206</v>
          </cell>
          <cell r="B300">
            <v>2.2704499999999999</v>
          </cell>
        </row>
        <row r="301">
          <cell r="A301">
            <v>37207</v>
          </cell>
          <cell r="B301">
            <v>2.2704499999999999</v>
          </cell>
        </row>
        <row r="302">
          <cell r="A302">
            <v>37208</v>
          </cell>
          <cell r="B302">
            <v>2.2868900000000001</v>
          </cell>
        </row>
        <row r="303">
          <cell r="A303">
            <v>37209</v>
          </cell>
          <cell r="B303">
            <v>2.23271</v>
          </cell>
        </row>
        <row r="304">
          <cell r="A304">
            <v>37211</v>
          </cell>
          <cell r="B304">
            <v>2.2395700000000001</v>
          </cell>
        </row>
        <row r="305">
          <cell r="A305">
            <v>37212</v>
          </cell>
          <cell r="B305">
            <v>2.2490800000000002</v>
          </cell>
        </row>
        <row r="306">
          <cell r="A306">
            <v>37213</v>
          </cell>
          <cell r="B306">
            <v>2.2490800000000002</v>
          </cell>
        </row>
        <row r="307">
          <cell r="A307">
            <v>37214</v>
          </cell>
          <cell r="B307">
            <v>2.2490800000000002</v>
          </cell>
        </row>
        <row r="308">
          <cell r="A308">
            <v>37215</v>
          </cell>
          <cell r="B308">
            <v>2.2181799999999998</v>
          </cell>
        </row>
        <row r="309">
          <cell r="A309">
            <v>37216</v>
          </cell>
          <cell r="B309">
            <v>2.2418100000000001</v>
          </cell>
        </row>
        <row r="310">
          <cell r="A310">
            <v>37217</v>
          </cell>
          <cell r="B310">
            <v>2.2362700000000002</v>
          </cell>
        </row>
        <row r="311">
          <cell r="A311">
            <v>37218</v>
          </cell>
          <cell r="B311">
            <v>2.2335500000000001</v>
          </cell>
        </row>
        <row r="312">
          <cell r="A312">
            <v>37219</v>
          </cell>
          <cell r="B312">
            <v>2.2111399999999999</v>
          </cell>
        </row>
        <row r="313">
          <cell r="A313">
            <v>37220</v>
          </cell>
          <cell r="B313">
            <v>2.2111399999999999</v>
          </cell>
        </row>
        <row r="314">
          <cell r="A314">
            <v>37221</v>
          </cell>
          <cell r="B314">
            <v>2.2111399999999999</v>
          </cell>
        </row>
        <row r="315">
          <cell r="A315">
            <v>37222</v>
          </cell>
          <cell r="B315">
            <v>2.19625</v>
          </cell>
        </row>
        <row r="316">
          <cell r="A316">
            <v>37223</v>
          </cell>
          <cell r="B316">
            <v>2.1748500000000002</v>
          </cell>
        </row>
        <row r="317">
          <cell r="A317">
            <v>37224</v>
          </cell>
          <cell r="B317">
            <v>2.2096499999999999</v>
          </cell>
        </row>
        <row r="318">
          <cell r="A318">
            <v>37225</v>
          </cell>
          <cell r="B318">
            <v>2.2312699999999999</v>
          </cell>
        </row>
        <row r="319">
          <cell r="A319">
            <v>37226</v>
          </cell>
          <cell r="B319">
            <v>2.2706400000000002</v>
          </cell>
        </row>
        <row r="320">
          <cell r="A320">
            <v>37227</v>
          </cell>
          <cell r="B320">
            <v>2.2706400000000002</v>
          </cell>
        </row>
        <row r="321">
          <cell r="A321">
            <v>37228</v>
          </cell>
          <cell r="B321">
            <v>2.2706400000000002</v>
          </cell>
        </row>
        <row r="322">
          <cell r="A322">
            <v>37229</v>
          </cell>
          <cell r="B322">
            <v>2.2038199999999999</v>
          </cell>
        </row>
        <row r="323">
          <cell r="A323">
            <v>37230</v>
          </cell>
          <cell r="B323">
            <v>2.1669299999999998</v>
          </cell>
        </row>
        <row r="324">
          <cell r="A324">
            <v>37231</v>
          </cell>
          <cell r="B324">
            <v>2.1587200000000002</v>
          </cell>
        </row>
        <row r="325">
          <cell r="A325">
            <v>37232</v>
          </cell>
          <cell r="B325">
            <v>2.1899799999999998</v>
          </cell>
        </row>
        <row r="326">
          <cell r="A326">
            <v>37233</v>
          </cell>
          <cell r="B326">
            <v>2.1408800000000001</v>
          </cell>
        </row>
        <row r="327">
          <cell r="A327">
            <v>37234</v>
          </cell>
          <cell r="B327">
            <v>2.1408800000000001</v>
          </cell>
        </row>
        <row r="328">
          <cell r="A328">
            <v>37235</v>
          </cell>
          <cell r="B328">
            <v>2.1408800000000001</v>
          </cell>
        </row>
        <row r="329">
          <cell r="A329">
            <v>37236</v>
          </cell>
          <cell r="B329">
            <v>2.1002900000000002</v>
          </cell>
        </row>
        <row r="330">
          <cell r="A330">
            <v>37237</v>
          </cell>
          <cell r="B330">
            <v>2.0910099999999998</v>
          </cell>
        </row>
        <row r="331">
          <cell r="A331">
            <v>37238</v>
          </cell>
          <cell r="B331">
            <v>2.11924</v>
          </cell>
        </row>
        <row r="332">
          <cell r="A332">
            <v>37239</v>
          </cell>
          <cell r="B332">
            <v>2.1327500000000001</v>
          </cell>
        </row>
        <row r="333">
          <cell r="A333">
            <v>37240</v>
          </cell>
          <cell r="B333">
            <v>2.1607500000000002</v>
          </cell>
        </row>
        <row r="334">
          <cell r="A334">
            <v>37241</v>
          </cell>
          <cell r="B334">
            <v>2.1607500000000002</v>
          </cell>
        </row>
        <row r="335">
          <cell r="A335">
            <v>37242</v>
          </cell>
          <cell r="B335">
            <v>2.1607500000000002</v>
          </cell>
        </row>
        <row r="336">
          <cell r="A336">
            <v>37243</v>
          </cell>
          <cell r="B336">
            <v>2.13388</v>
          </cell>
        </row>
        <row r="337">
          <cell r="A337">
            <v>37244</v>
          </cell>
          <cell r="B337">
            <v>2.1202999999999999</v>
          </cell>
        </row>
        <row r="338">
          <cell r="A338">
            <v>37245</v>
          </cell>
          <cell r="B338">
            <v>2.0684</v>
          </cell>
        </row>
        <row r="339">
          <cell r="A339">
            <v>37246</v>
          </cell>
          <cell r="B339">
            <v>2.0873699999999999</v>
          </cell>
        </row>
        <row r="340">
          <cell r="A340">
            <v>37247</v>
          </cell>
          <cell r="B340">
            <v>2.0766499999999999</v>
          </cell>
        </row>
        <row r="341">
          <cell r="A341">
            <v>37248</v>
          </cell>
          <cell r="B341">
            <v>2.0766499999999999</v>
          </cell>
        </row>
        <row r="342">
          <cell r="A342">
            <v>37249</v>
          </cell>
          <cell r="B342">
            <v>2.0766499999999999</v>
          </cell>
        </row>
        <row r="343">
          <cell r="A343">
            <v>37250</v>
          </cell>
          <cell r="B343">
            <v>2.048</v>
          </cell>
        </row>
        <row r="344">
          <cell r="A344">
            <v>37251</v>
          </cell>
          <cell r="B344">
            <v>2.048</v>
          </cell>
        </row>
        <row r="345">
          <cell r="A345">
            <v>37252</v>
          </cell>
          <cell r="B345">
            <v>2.0384699999999998</v>
          </cell>
        </row>
        <row r="346">
          <cell r="A346">
            <v>37253</v>
          </cell>
          <cell r="B346">
            <v>2.05463</v>
          </cell>
        </row>
        <row r="347">
          <cell r="A347">
            <v>37254</v>
          </cell>
          <cell r="B347">
            <v>2.0538799999999999</v>
          </cell>
        </row>
        <row r="348">
          <cell r="A348">
            <v>37255</v>
          </cell>
          <cell r="B348">
            <v>2.0538799999999999</v>
          </cell>
        </row>
        <row r="349">
          <cell r="A349">
            <v>37256</v>
          </cell>
          <cell r="B349">
            <v>2.0538799999999999</v>
          </cell>
        </row>
        <row r="350">
          <cell r="A350">
            <v>37257</v>
          </cell>
          <cell r="B350">
            <v>2.0636299999999999</v>
          </cell>
        </row>
        <row r="351">
          <cell r="A351">
            <v>37258</v>
          </cell>
          <cell r="B351">
            <v>2.0636299999999999</v>
          </cell>
        </row>
        <row r="352">
          <cell r="A352">
            <v>37259</v>
          </cell>
          <cell r="B352">
            <v>2.0885199999999999</v>
          </cell>
        </row>
        <row r="353">
          <cell r="A353">
            <v>37260</v>
          </cell>
          <cell r="B353">
            <v>2.0653700000000002</v>
          </cell>
        </row>
        <row r="354">
          <cell r="A354">
            <v>37261</v>
          </cell>
          <cell r="B354">
            <v>2.0722700000000001</v>
          </cell>
        </row>
        <row r="355">
          <cell r="A355">
            <v>37262</v>
          </cell>
          <cell r="B355">
            <v>2.0722700000000001</v>
          </cell>
        </row>
        <row r="356">
          <cell r="A356">
            <v>37263</v>
          </cell>
          <cell r="B356">
            <v>2.0722700000000001</v>
          </cell>
        </row>
        <row r="357">
          <cell r="A357">
            <v>37264</v>
          </cell>
          <cell r="B357">
            <v>2.0957400000000002</v>
          </cell>
        </row>
        <row r="358">
          <cell r="A358">
            <v>37265</v>
          </cell>
          <cell r="B358">
            <v>2.0954899999999999</v>
          </cell>
        </row>
        <row r="359">
          <cell r="A359">
            <v>37266</v>
          </cell>
          <cell r="B359">
            <v>2.1225299999999998</v>
          </cell>
        </row>
        <row r="360">
          <cell r="A360">
            <v>37267</v>
          </cell>
          <cell r="B360">
            <v>2.1347399999999999</v>
          </cell>
        </row>
        <row r="361">
          <cell r="A361">
            <v>37268</v>
          </cell>
          <cell r="B361">
            <v>2.1595200000000001</v>
          </cell>
        </row>
        <row r="362">
          <cell r="A362">
            <v>37269</v>
          </cell>
          <cell r="B362">
            <v>2.1595200000000001</v>
          </cell>
        </row>
        <row r="363">
          <cell r="A363">
            <v>37270</v>
          </cell>
          <cell r="B363">
            <v>2.1595200000000001</v>
          </cell>
        </row>
        <row r="364">
          <cell r="A364">
            <v>37271</v>
          </cell>
          <cell r="B364">
            <v>2.1552799999999999</v>
          </cell>
        </row>
        <row r="365">
          <cell r="A365">
            <v>37272</v>
          </cell>
          <cell r="B365">
            <v>2.10677</v>
          </cell>
        </row>
        <row r="366">
          <cell r="A366">
            <v>37273</v>
          </cell>
          <cell r="B366">
            <v>2.1111399999999998</v>
          </cell>
        </row>
        <row r="367">
          <cell r="A367">
            <v>37274</v>
          </cell>
          <cell r="B367">
            <v>2.0868899999999999</v>
          </cell>
        </row>
        <row r="368">
          <cell r="A368">
            <v>37275</v>
          </cell>
          <cell r="B368">
            <v>2.10405</v>
          </cell>
        </row>
        <row r="369">
          <cell r="A369">
            <v>37276</v>
          </cell>
          <cell r="B369">
            <v>2.10405</v>
          </cell>
        </row>
        <row r="370">
          <cell r="A370">
            <v>37277</v>
          </cell>
          <cell r="B370">
            <v>2.10405</v>
          </cell>
        </row>
        <row r="371">
          <cell r="A371">
            <v>37278</v>
          </cell>
          <cell r="B371">
            <v>2.10222</v>
          </cell>
        </row>
        <row r="372">
          <cell r="A372">
            <v>37279</v>
          </cell>
          <cell r="B372">
            <v>2.0979399999999999</v>
          </cell>
        </row>
        <row r="373">
          <cell r="A373">
            <v>37280</v>
          </cell>
          <cell r="B373">
            <v>2.0936599999999999</v>
          </cell>
        </row>
        <row r="374">
          <cell r="A374">
            <v>37281</v>
          </cell>
          <cell r="B374">
            <v>2.1087400000000001</v>
          </cell>
        </row>
        <row r="375">
          <cell r="A375">
            <v>37282</v>
          </cell>
          <cell r="B375">
            <v>2.08318</v>
          </cell>
        </row>
        <row r="376">
          <cell r="A376">
            <v>37283</v>
          </cell>
          <cell r="B376">
            <v>2.08318</v>
          </cell>
        </row>
        <row r="377">
          <cell r="A377">
            <v>37284</v>
          </cell>
          <cell r="B377">
            <v>2.08318</v>
          </cell>
        </row>
        <row r="378">
          <cell r="A378">
            <v>37285</v>
          </cell>
          <cell r="B378">
            <v>2.0909499999999999</v>
          </cell>
        </row>
        <row r="379">
          <cell r="A379">
            <v>37286</v>
          </cell>
          <cell r="B379">
            <v>2.1006800000000001</v>
          </cell>
        </row>
        <row r="380">
          <cell r="A380">
            <v>37287</v>
          </cell>
          <cell r="B380">
            <v>2.1051500000000001</v>
          </cell>
        </row>
        <row r="381">
          <cell r="A381">
            <v>37288</v>
          </cell>
          <cell r="B381">
            <v>2.0824699999999998</v>
          </cell>
        </row>
        <row r="382">
          <cell r="A382">
            <v>37289</v>
          </cell>
          <cell r="B382">
            <v>2.08541</v>
          </cell>
        </row>
        <row r="383">
          <cell r="A383">
            <v>37290</v>
          </cell>
          <cell r="B383">
            <v>2.08541</v>
          </cell>
        </row>
        <row r="384">
          <cell r="A384">
            <v>37291</v>
          </cell>
          <cell r="B384">
            <v>2.08541</v>
          </cell>
        </row>
        <row r="385">
          <cell r="A385">
            <v>37292</v>
          </cell>
          <cell r="B385">
            <v>2.11253</v>
          </cell>
        </row>
        <row r="386">
          <cell r="A386">
            <v>37293</v>
          </cell>
          <cell r="B386">
            <v>2.1008900000000001</v>
          </cell>
        </row>
        <row r="387">
          <cell r="A387">
            <v>37294</v>
          </cell>
          <cell r="B387">
            <v>2.1055199999999998</v>
          </cell>
        </row>
        <row r="388">
          <cell r="A388">
            <v>37295</v>
          </cell>
          <cell r="B388">
            <v>2.1360899999999998</v>
          </cell>
        </row>
        <row r="389">
          <cell r="A389">
            <v>37296</v>
          </cell>
          <cell r="B389">
            <v>2.1605500000000002</v>
          </cell>
        </row>
        <row r="390">
          <cell r="A390">
            <v>37297</v>
          </cell>
          <cell r="B390">
            <v>2.1605500000000002</v>
          </cell>
        </row>
        <row r="391">
          <cell r="A391">
            <v>37298</v>
          </cell>
          <cell r="B391">
            <v>2.1605500000000002</v>
          </cell>
        </row>
        <row r="392">
          <cell r="A392">
            <v>37299</v>
          </cell>
          <cell r="B392">
            <v>2.1605500000000002</v>
          </cell>
        </row>
        <row r="393">
          <cell r="A393">
            <v>37300</v>
          </cell>
          <cell r="B393">
            <v>2.1605500000000002</v>
          </cell>
        </row>
        <row r="394">
          <cell r="A394">
            <v>37301</v>
          </cell>
          <cell r="B394">
            <v>2.1177199999999998</v>
          </cell>
        </row>
        <row r="395">
          <cell r="A395">
            <v>37302</v>
          </cell>
          <cell r="B395">
            <v>2.1238199999999998</v>
          </cell>
        </row>
        <row r="396">
          <cell r="A396">
            <v>37303</v>
          </cell>
          <cell r="B396">
            <v>2.1306600000000002</v>
          </cell>
        </row>
        <row r="397">
          <cell r="A397">
            <v>37304</v>
          </cell>
          <cell r="B397">
            <v>2.1306600000000002</v>
          </cell>
        </row>
        <row r="398">
          <cell r="A398">
            <v>37305</v>
          </cell>
          <cell r="B398">
            <v>2.1306600000000002</v>
          </cell>
        </row>
        <row r="399">
          <cell r="A399">
            <v>37306</v>
          </cell>
          <cell r="B399">
            <v>2.1183800000000002</v>
          </cell>
        </row>
        <row r="400">
          <cell r="A400">
            <v>37307</v>
          </cell>
          <cell r="B400">
            <v>2.1286700000000001</v>
          </cell>
        </row>
        <row r="401">
          <cell r="A401">
            <v>37308</v>
          </cell>
          <cell r="B401">
            <v>2.1176499999999998</v>
          </cell>
        </row>
        <row r="402">
          <cell r="A402">
            <v>37309</v>
          </cell>
          <cell r="B402">
            <v>2.1097800000000002</v>
          </cell>
        </row>
        <row r="403">
          <cell r="A403">
            <v>37310</v>
          </cell>
          <cell r="B403">
            <v>2.1288299999999998</v>
          </cell>
        </row>
        <row r="404">
          <cell r="A404">
            <v>37311</v>
          </cell>
          <cell r="B404">
            <v>2.1288299999999998</v>
          </cell>
        </row>
        <row r="405">
          <cell r="A405">
            <v>37312</v>
          </cell>
          <cell r="B405">
            <v>2.1288299999999998</v>
          </cell>
        </row>
        <row r="406">
          <cell r="A406">
            <v>37313</v>
          </cell>
          <cell r="B406">
            <v>2.0956399999999999</v>
          </cell>
        </row>
        <row r="407">
          <cell r="A407">
            <v>37314</v>
          </cell>
          <cell r="B407">
            <v>2.0726900000000001</v>
          </cell>
        </row>
        <row r="408">
          <cell r="A408">
            <v>37315</v>
          </cell>
          <cell r="B408">
            <v>2.06684</v>
          </cell>
        </row>
        <row r="409">
          <cell r="A409">
            <v>37316</v>
          </cell>
          <cell r="B409">
            <v>2.04419</v>
          </cell>
        </row>
        <row r="410">
          <cell r="A410">
            <v>37317</v>
          </cell>
          <cell r="B410">
            <v>2.04467</v>
          </cell>
        </row>
        <row r="411">
          <cell r="A411">
            <v>37318</v>
          </cell>
          <cell r="B411">
            <v>2.04467</v>
          </cell>
        </row>
        <row r="412">
          <cell r="A412">
            <v>37319</v>
          </cell>
          <cell r="B412">
            <v>2.04467</v>
          </cell>
        </row>
        <row r="413">
          <cell r="A413">
            <v>37320</v>
          </cell>
          <cell r="B413">
            <v>2.0421800000000001</v>
          </cell>
        </row>
        <row r="414">
          <cell r="A414">
            <v>37321</v>
          </cell>
          <cell r="B414">
            <v>2.0303599999999999</v>
          </cell>
        </row>
        <row r="415">
          <cell r="A415">
            <v>37322</v>
          </cell>
          <cell r="B415">
            <v>2.0646800000000001</v>
          </cell>
        </row>
        <row r="416">
          <cell r="A416">
            <v>37323</v>
          </cell>
          <cell r="B416">
            <v>2.0952199999999999</v>
          </cell>
        </row>
        <row r="417">
          <cell r="A417">
            <v>37324</v>
          </cell>
          <cell r="B417">
            <v>2.0651700000000002</v>
          </cell>
        </row>
        <row r="418">
          <cell r="A418">
            <v>37325</v>
          </cell>
          <cell r="B418">
            <v>2.0651700000000002</v>
          </cell>
        </row>
        <row r="419">
          <cell r="A419">
            <v>37326</v>
          </cell>
          <cell r="B419">
            <v>2.0651700000000002</v>
          </cell>
        </row>
        <row r="420">
          <cell r="A420">
            <v>37327</v>
          </cell>
          <cell r="B420">
            <v>2.0598999999999998</v>
          </cell>
        </row>
        <row r="421">
          <cell r="A421">
            <v>37328</v>
          </cell>
          <cell r="B421">
            <v>2.0611600000000001</v>
          </cell>
        </row>
        <row r="422">
          <cell r="A422">
            <v>37329</v>
          </cell>
          <cell r="B422">
            <v>2.05016</v>
          </cell>
        </row>
        <row r="423">
          <cell r="A423">
            <v>37330</v>
          </cell>
          <cell r="B423">
            <v>2.07158</v>
          </cell>
        </row>
        <row r="424">
          <cell r="A424">
            <v>37331</v>
          </cell>
          <cell r="B424">
            <v>2.0809799999999998</v>
          </cell>
        </row>
        <row r="425">
          <cell r="A425">
            <v>37332</v>
          </cell>
          <cell r="B425">
            <v>2.0809799999999998</v>
          </cell>
        </row>
        <row r="426">
          <cell r="A426">
            <v>37333</v>
          </cell>
          <cell r="B426">
            <v>2.0809799999999998</v>
          </cell>
        </row>
        <row r="427">
          <cell r="A427">
            <v>37334</v>
          </cell>
          <cell r="B427">
            <v>2.0687199999999999</v>
          </cell>
        </row>
        <row r="428">
          <cell r="A428">
            <v>37335</v>
          </cell>
          <cell r="B428">
            <v>2.07219</v>
          </cell>
        </row>
        <row r="429">
          <cell r="A429">
            <v>37336</v>
          </cell>
          <cell r="B429">
            <v>2.0718000000000001</v>
          </cell>
        </row>
        <row r="430">
          <cell r="A430">
            <v>37337</v>
          </cell>
          <cell r="B430">
            <v>2.0752899999999999</v>
          </cell>
        </row>
        <row r="431">
          <cell r="A431">
            <v>37338</v>
          </cell>
          <cell r="B431">
            <v>2.0652699999999999</v>
          </cell>
        </row>
        <row r="432">
          <cell r="A432">
            <v>37339</v>
          </cell>
          <cell r="B432">
            <v>2.0652699999999999</v>
          </cell>
        </row>
        <row r="433">
          <cell r="A433">
            <v>37340</v>
          </cell>
          <cell r="B433">
            <v>2.0652699999999999</v>
          </cell>
        </row>
        <row r="434">
          <cell r="A434">
            <v>37341</v>
          </cell>
          <cell r="B434">
            <v>2.0783700000000001</v>
          </cell>
        </row>
        <row r="435">
          <cell r="A435">
            <v>37342</v>
          </cell>
          <cell r="B435">
            <v>2.06474</v>
          </cell>
        </row>
        <row r="436">
          <cell r="A436">
            <v>37343</v>
          </cell>
          <cell r="B436">
            <v>2.0438800000000001</v>
          </cell>
        </row>
        <row r="437">
          <cell r="A437">
            <v>37344</v>
          </cell>
          <cell r="B437">
            <v>2.02603</v>
          </cell>
        </row>
        <row r="438">
          <cell r="A438">
            <v>37345</v>
          </cell>
          <cell r="B438">
            <v>2.02603</v>
          </cell>
        </row>
        <row r="439">
          <cell r="A439">
            <v>37346</v>
          </cell>
          <cell r="B439">
            <v>2.02603</v>
          </cell>
        </row>
        <row r="440">
          <cell r="A440">
            <v>37347</v>
          </cell>
          <cell r="B440">
            <v>2.02603</v>
          </cell>
        </row>
        <row r="441">
          <cell r="A441">
            <v>37348</v>
          </cell>
          <cell r="B441">
            <v>2.0490300000000001</v>
          </cell>
        </row>
        <row r="442">
          <cell r="A442">
            <v>37349</v>
          </cell>
          <cell r="B442">
            <v>2.0285600000000001</v>
          </cell>
        </row>
        <row r="443">
          <cell r="A443">
            <v>37350</v>
          </cell>
          <cell r="B443">
            <v>2.0287299999999999</v>
          </cell>
        </row>
        <row r="444">
          <cell r="A444">
            <v>37351</v>
          </cell>
          <cell r="B444">
            <v>2.0328599999999999</v>
          </cell>
        </row>
        <row r="445">
          <cell r="A445">
            <v>37352</v>
          </cell>
          <cell r="B445">
            <v>2.0196999999999998</v>
          </cell>
        </row>
        <row r="446">
          <cell r="A446">
            <v>37353</v>
          </cell>
          <cell r="B446">
            <v>2.0196999999999998</v>
          </cell>
        </row>
        <row r="447">
          <cell r="A447">
            <v>37354</v>
          </cell>
          <cell r="B447">
            <v>2.0196999999999998</v>
          </cell>
        </row>
        <row r="448">
          <cell r="A448">
            <v>37355</v>
          </cell>
          <cell r="B448">
            <v>2.0069699999999999</v>
          </cell>
        </row>
        <row r="449">
          <cell r="A449">
            <v>37356</v>
          </cell>
          <cell r="B449">
            <v>2.0154399999999999</v>
          </cell>
        </row>
        <row r="450">
          <cell r="A450">
            <v>37357</v>
          </cell>
          <cell r="B450">
            <v>2.0051600000000001</v>
          </cell>
        </row>
        <row r="451">
          <cell r="A451">
            <v>37358</v>
          </cell>
          <cell r="B451">
            <v>2.0091600000000001</v>
          </cell>
        </row>
        <row r="452">
          <cell r="A452">
            <v>37359</v>
          </cell>
          <cell r="B452">
            <v>2.0257900000000002</v>
          </cell>
        </row>
        <row r="453">
          <cell r="A453">
            <v>37360</v>
          </cell>
          <cell r="B453">
            <v>2.0257900000000002</v>
          </cell>
        </row>
        <row r="454">
          <cell r="A454">
            <v>37361</v>
          </cell>
          <cell r="B454">
            <v>2.0257900000000002</v>
          </cell>
        </row>
        <row r="455">
          <cell r="A455">
            <v>37362</v>
          </cell>
          <cell r="B455">
            <v>2.04271</v>
          </cell>
        </row>
        <row r="456">
          <cell r="A456">
            <v>37363</v>
          </cell>
          <cell r="B456">
            <v>2.0480399999999999</v>
          </cell>
        </row>
        <row r="457">
          <cell r="A457">
            <v>37364</v>
          </cell>
          <cell r="B457">
            <v>2.0645699999999998</v>
          </cell>
        </row>
        <row r="458">
          <cell r="A458">
            <v>37365</v>
          </cell>
          <cell r="B458">
            <v>2.0820400000000001</v>
          </cell>
        </row>
        <row r="459">
          <cell r="A459">
            <v>37366</v>
          </cell>
          <cell r="B459">
            <v>2.0789599999999999</v>
          </cell>
        </row>
        <row r="460">
          <cell r="A460">
            <v>37367</v>
          </cell>
          <cell r="B460">
            <v>2.0789599999999999</v>
          </cell>
        </row>
        <row r="461">
          <cell r="A461">
            <v>37368</v>
          </cell>
          <cell r="B461">
            <v>2.0789599999999999</v>
          </cell>
        </row>
        <row r="462">
          <cell r="A462">
            <v>37369</v>
          </cell>
          <cell r="B462">
            <v>2.0805600000000002</v>
          </cell>
        </row>
        <row r="463">
          <cell r="A463">
            <v>37370</v>
          </cell>
          <cell r="B463">
            <v>2.0920899999999998</v>
          </cell>
        </row>
        <row r="464">
          <cell r="A464">
            <v>37371</v>
          </cell>
          <cell r="B464">
            <v>2.1087400000000001</v>
          </cell>
        </row>
        <row r="465">
          <cell r="A465">
            <v>37372</v>
          </cell>
          <cell r="B465">
            <v>2.1279300000000001</v>
          </cell>
        </row>
        <row r="466">
          <cell r="A466">
            <v>37373</v>
          </cell>
          <cell r="B466">
            <v>2.1288200000000002</v>
          </cell>
        </row>
        <row r="467">
          <cell r="A467">
            <v>37374</v>
          </cell>
          <cell r="B467">
            <v>2.1288200000000002</v>
          </cell>
        </row>
        <row r="468">
          <cell r="A468">
            <v>37375</v>
          </cell>
          <cell r="B468">
            <v>2.1288200000000002</v>
          </cell>
        </row>
        <row r="469">
          <cell r="A469">
            <v>37376</v>
          </cell>
          <cell r="B469">
            <v>2.1446900000000002</v>
          </cell>
        </row>
        <row r="470">
          <cell r="A470">
            <v>37377</v>
          </cell>
          <cell r="B470">
            <v>2.1294400000000002</v>
          </cell>
        </row>
        <row r="471">
          <cell r="A471">
            <v>37378</v>
          </cell>
          <cell r="B471">
            <v>2.1294400000000002</v>
          </cell>
        </row>
        <row r="472">
          <cell r="A472">
            <v>37379</v>
          </cell>
          <cell r="B472">
            <v>2.1505999999999998</v>
          </cell>
        </row>
        <row r="473">
          <cell r="A473">
            <v>37380</v>
          </cell>
          <cell r="B473">
            <v>2.2196799999999999</v>
          </cell>
        </row>
        <row r="474">
          <cell r="A474">
            <v>37381</v>
          </cell>
          <cell r="B474">
            <v>2.2196799999999999</v>
          </cell>
        </row>
        <row r="475">
          <cell r="A475">
            <v>37382</v>
          </cell>
          <cell r="B475">
            <v>2.2196799999999999</v>
          </cell>
        </row>
        <row r="476">
          <cell r="A476">
            <v>37383</v>
          </cell>
          <cell r="B476">
            <v>2.2370100000000002</v>
          </cell>
        </row>
        <row r="477">
          <cell r="A477">
            <v>37384</v>
          </cell>
          <cell r="B477">
            <v>2.21665</v>
          </cell>
        </row>
        <row r="478">
          <cell r="A478">
            <v>37385</v>
          </cell>
          <cell r="B478">
            <v>2.2049400000000001</v>
          </cell>
        </row>
        <row r="479">
          <cell r="A479">
            <v>37386</v>
          </cell>
          <cell r="B479">
            <v>2.2343099999999998</v>
          </cell>
        </row>
        <row r="480">
          <cell r="A480">
            <v>37387</v>
          </cell>
          <cell r="B480">
            <v>2.2738100000000001</v>
          </cell>
        </row>
        <row r="481">
          <cell r="A481">
            <v>37388</v>
          </cell>
          <cell r="B481">
            <v>2.2738100000000001</v>
          </cell>
        </row>
        <row r="482">
          <cell r="A482">
            <v>37389</v>
          </cell>
          <cell r="B482">
            <v>2.2738100000000001</v>
          </cell>
        </row>
        <row r="483">
          <cell r="A483">
            <v>37390</v>
          </cell>
          <cell r="B483">
            <v>2.2780100000000001</v>
          </cell>
        </row>
        <row r="484">
          <cell r="A484">
            <v>37391</v>
          </cell>
          <cell r="B484">
            <v>2.27481</v>
          </cell>
        </row>
        <row r="485">
          <cell r="A485">
            <v>37392</v>
          </cell>
          <cell r="B485">
            <v>2.2963399999999998</v>
          </cell>
        </row>
        <row r="486">
          <cell r="A486">
            <v>37393</v>
          </cell>
          <cell r="B486">
            <v>2.2652800000000002</v>
          </cell>
        </row>
        <row r="487">
          <cell r="A487">
            <v>37394</v>
          </cell>
          <cell r="B487">
            <v>2.2833000000000001</v>
          </cell>
        </row>
        <row r="488">
          <cell r="A488">
            <v>37395</v>
          </cell>
          <cell r="B488">
            <v>2.2833000000000001</v>
          </cell>
        </row>
        <row r="489">
          <cell r="A489">
            <v>37396</v>
          </cell>
          <cell r="B489">
            <v>2.2833000000000001</v>
          </cell>
        </row>
        <row r="490">
          <cell r="A490">
            <v>37397</v>
          </cell>
          <cell r="B490">
            <v>2.2823899999999999</v>
          </cell>
        </row>
        <row r="491">
          <cell r="A491">
            <v>37398</v>
          </cell>
          <cell r="B491">
            <v>2.28328</v>
          </cell>
        </row>
        <row r="492">
          <cell r="A492">
            <v>37399</v>
          </cell>
          <cell r="B492">
            <v>2.3193899999999998</v>
          </cell>
        </row>
        <row r="493">
          <cell r="A493">
            <v>37400</v>
          </cell>
          <cell r="B493">
            <v>2.3349799999999998</v>
          </cell>
        </row>
        <row r="494">
          <cell r="A494">
            <v>37401</v>
          </cell>
          <cell r="B494">
            <v>2.3295499999999998</v>
          </cell>
        </row>
        <row r="495">
          <cell r="A495">
            <v>37402</v>
          </cell>
          <cell r="B495">
            <v>2.3295499999999998</v>
          </cell>
        </row>
        <row r="496">
          <cell r="A496">
            <v>37403</v>
          </cell>
          <cell r="B496">
            <v>2.3295499999999998</v>
          </cell>
        </row>
        <row r="497">
          <cell r="A497">
            <v>37404</v>
          </cell>
          <cell r="B497">
            <v>2.3284500000000001</v>
          </cell>
        </row>
        <row r="498">
          <cell r="A498">
            <v>37405</v>
          </cell>
          <cell r="B498">
            <v>2.3494899999999999</v>
          </cell>
        </row>
        <row r="499">
          <cell r="A499">
            <v>37406</v>
          </cell>
          <cell r="B499">
            <v>2.36327</v>
          </cell>
        </row>
        <row r="500">
          <cell r="A500">
            <v>37407</v>
          </cell>
          <cell r="B500">
            <v>2.36327</v>
          </cell>
        </row>
        <row r="501">
          <cell r="A501">
            <v>37408</v>
          </cell>
          <cell r="B501">
            <v>2.35975</v>
          </cell>
        </row>
        <row r="502">
          <cell r="A502">
            <v>37409</v>
          </cell>
          <cell r="B502">
            <v>2.35975</v>
          </cell>
        </row>
        <row r="503">
          <cell r="A503">
            <v>37410</v>
          </cell>
          <cell r="B503">
            <v>2.35975</v>
          </cell>
        </row>
        <row r="504">
          <cell r="A504">
            <v>37411</v>
          </cell>
          <cell r="B504">
            <v>2.39459</v>
          </cell>
        </row>
        <row r="505">
          <cell r="A505">
            <v>37412</v>
          </cell>
          <cell r="B505">
            <v>2.4195600000000002</v>
          </cell>
        </row>
        <row r="506">
          <cell r="A506">
            <v>37413</v>
          </cell>
          <cell r="B506">
            <v>2.4551400000000001</v>
          </cell>
        </row>
        <row r="507">
          <cell r="A507">
            <v>37414</v>
          </cell>
          <cell r="B507">
            <v>2.50753</v>
          </cell>
        </row>
        <row r="508">
          <cell r="A508">
            <v>37415</v>
          </cell>
          <cell r="B508">
            <v>2.5265</v>
          </cell>
        </row>
        <row r="509">
          <cell r="A509">
            <v>37416</v>
          </cell>
          <cell r="B509">
            <v>2.5265</v>
          </cell>
        </row>
        <row r="510">
          <cell r="A510">
            <v>37417</v>
          </cell>
          <cell r="B510">
            <v>2.5265</v>
          </cell>
        </row>
        <row r="511">
          <cell r="A511">
            <v>37418</v>
          </cell>
          <cell r="B511">
            <v>2.4950399999999999</v>
          </cell>
        </row>
        <row r="512">
          <cell r="A512">
            <v>37419</v>
          </cell>
          <cell r="B512">
            <v>2.5338099999999999</v>
          </cell>
        </row>
        <row r="513">
          <cell r="A513">
            <v>37420</v>
          </cell>
          <cell r="B513">
            <v>2.5987300000000002</v>
          </cell>
        </row>
        <row r="514">
          <cell r="A514">
            <v>37421</v>
          </cell>
          <cell r="B514">
            <v>2.5443199999999999</v>
          </cell>
        </row>
        <row r="515">
          <cell r="A515">
            <v>37422</v>
          </cell>
          <cell r="B515">
            <v>2.5750500000000001</v>
          </cell>
        </row>
        <row r="516">
          <cell r="A516">
            <v>37423</v>
          </cell>
          <cell r="B516">
            <v>2.5750500000000001</v>
          </cell>
        </row>
        <row r="517">
          <cell r="A517">
            <v>37424</v>
          </cell>
          <cell r="B517">
            <v>2.5750500000000001</v>
          </cell>
        </row>
        <row r="518">
          <cell r="A518">
            <v>37425</v>
          </cell>
          <cell r="B518">
            <v>2.5365799999999998</v>
          </cell>
        </row>
        <row r="519">
          <cell r="A519">
            <v>37426</v>
          </cell>
          <cell r="B519">
            <v>2.5463200000000001</v>
          </cell>
        </row>
        <row r="520">
          <cell r="A520">
            <v>37427</v>
          </cell>
          <cell r="B520">
            <v>2.59158</v>
          </cell>
        </row>
        <row r="521">
          <cell r="A521">
            <v>37428</v>
          </cell>
          <cell r="B521">
            <v>2.6599599999999999</v>
          </cell>
        </row>
        <row r="522">
          <cell r="A522">
            <v>37429</v>
          </cell>
          <cell r="B522">
            <v>2.7158799999999998</v>
          </cell>
        </row>
        <row r="523">
          <cell r="A523">
            <v>37430</v>
          </cell>
          <cell r="B523">
            <v>2.7158799999999998</v>
          </cell>
        </row>
        <row r="524">
          <cell r="A524">
            <v>37431</v>
          </cell>
          <cell r="B524">
            <v>2.7158799999999998</v>
          </cell>
        </row>
        <row r="525">
          <cell r="A525">
            <v>37432</v>
          </cell>
          <cell r="B525">
            <v>2.7494000000000001</v>
          </cell>
        </row>
        <row r="526">
          <cell r="A526">
            <v>37433</v>
          </cell>
          <cell r="B526">
            <v>2.74796</v>
          </cell>
        </row>
        <row r="527">
          <cell r="A527">
            <v>37434</v>
          </cell>
          <cell r="B527">
            <v>2.81236</v>
          </cell>
        </row>
        <row r="528">
          <cell r="A528">
            <v>37435</v>
          </cell>
          <cell r="B528">
            <v>2.83155</v>
          </cell>
        </row>
        <row r="529">
          <cell r="A529">
            <v>37436</v>
          </cell>
          <cell r="B529">
            <v>2.8244799999999999</v>
          </cell>
        </row>
        <row r="530">
          <cell r="A530">
            <v>37437</v>
          </cell>
          <cell r="B530">
            <v>2.8244799999999999</v>
          </cell>
        </row>
        <row r="531">
          <cell r="A531">
            <v>37438</v>
          </cell>
          <cell r="B531">
            <v>2.8244799999999999</v>
          </cell>
        </row>
        <row r="532">
          <cell r="A532">
            <v>37439</v>
          </cell>
          <cell r="B532">
            <v>2.8411900000000001</v>
          </cell>
        </row>
        <row r="533">
          <cell r="A533">
            <v>37440</v>
          </cell>
          <cell r="B533">
            <v>2.8779499999999998</v>
          </cell>
        </row>
        <row r="534">
          <cell r="A534">
            <v>37441</v>
          </cell>
          <cell r="B534">
            <v>2.8113100000000002</v>
          </cell>
        </row>
        <row r="535">
          <cell r="A535">
            <v>37442</v>
          </cell>
          <cell r="B535">
            <v>2.7951000000000001</v>
          </cell>
        </row>
        <row r="536">
          <cell r="A536">
            <v>37443</v>
          </cell>
          <cell r="B536">
            <v>2.8027000000000002</v>
          </cell>
        </row>
        <row r="537">
          <cell r="A537">
            <v>37444</v>
          </cell>
          <cell r="B537">
            <v>2.8027000000000002</v>
          </cell>
        </row>
        <row r="538">
          <cell r="A538">
            <v>37445</v>
          </cell>
          <cell r="B538">
            <v>2.8027000000000002</v>
          </cell>
        </row>
        <row r="539">
          <cell r="A539">
            <v>37446</v>
          </cell>
          <cell r="B539">
            <v>2.8495599999999999</v>
          </cell>
        </row>
        <row r="540">
          <cell r="A540">
            <v>37447</v>
          </cell>
          <cell r="B540">
            <v>2.8411</v>
          </cell>
        </row>
        <row r="541">
          <cell r="A541">
            <v>37448</v>
          </cell>
          <cell r="B541">
            <v>2.8264</v>
          </cell>
        </row>
        <row r="542">
          <cell r="A542">
            <v>37449</v>
          </cell>
          <cell r="B542">
            <v>2.79806</v>
          </cell>
        </row>
        <row r="543">
          <cell r="A543">
            <v>37450</v>
          </cell>
          <cell r="B543">
            <v>2.79583</v>
          </cell>
        </row>
        <row r="544">
          <cell r="A544">
            <v>37451</v>
          </cell>
          <cell r="B544">
            <v>2.79583</v>
          </cell>
        </row>
        <row r="545">
          <cell r="A545">
            <v>37452</v>
          </cell>
          <cell r="B545">
            <v>2.79583</v>
          </cell>
        </row>
        <row r="546">
          <cell r="A546">
            <v>37453</v>
          </cell>
          <cell r="B546">
            <v>2.8603000000000001</v>
          </cell>
        </row>
        <row r="547">
          <cell r="A547">
            <v>37454</v>
          </cell>
          <cell r="B547">
            <v>2.9075500000000001</v>
          </cell>
        </row>
        <row r="548">
          <cell r="A548">
            <v>37455</v>
          </cell>
          <cell r="B548">
            <v>2.90219</v>
          </cell>
        </row>
        <row r="549">
          <cell r="A549">
            <v>37456</v>
          </cell>
          <cell r="B549">
            <v>2.91377</v>
          </cell>
        </row>
        <row r="550">
          <cell r="A550">
            <v>37457</v>
          </cell>
          <cell r="B550">
            <v>2.9084099999999999</v>
          </cell>
        </row>
        <row r="551">
          <cell r="A551">
            <v>37458</v>
          </cell>
          <cell r="B551">
            <v>2.9084099999999999</v>
          </cell>
        </row>
        <row r="552">
          <cell r="A552">
            <v>37459</v>
          </cell>
          <cell r="B552">
            <v>2.9084099999999999</v>
          </cell>
        </row>
        <row r="553">
          <cell r="A553">
            <v>37460</v>
          </cell>
          <cell r="B553">
            <v>2.9104199999999998</v>
          </cell>
        </row>
        <row r="554">
          <cell r="A554">
            <v>37461</v>
          </cell>
          <cell r="B554">
            <v>2.8858000000000001</v>
          </cell>
        </row>
        <row r="555">
          <cell r="A555">
            <v>37462</v>
          </cell>
          <cell r="B555">
            <v>2.9396399999999998</v>
          </cell>
        </row>
        <row r="556">
          <cell r="A556">
            <v>37463</v>
          </cell>
          <cell r="B556">
            <v>3.0021800000000001</v>
          </cell>
        </row>
        <row r="557">
          <cell r="A557">
            <v>37464</v>
          </cell>
          <cell r="B557">
            <v>2.9841899999999999</v>
          </cell>
        </row>
        <row r="558">
          <cell r="A558">
            <v>37465</v>
          </cell>
          <cell r="B558">
            <v>2.9841899999999999</v>
          </cell>
        </row>
        <row r="559">
          <cell r="A559">
            <v>37466</v>
          </cell>
          <cell r="B559">
            <v>2.9841899999999999</v>
          </cell>
        </row>
        <row r="560">
          <cell r="A560">
            <v>37467</v>
          </cell>
          <cell r="B560">
            <v>3.08921</v>
          </cell>
        </row>
        <row r="561">
          <cell r="A561">
            <v>37468</v>
          </cell>
          <cell r="B561">
            <v>3.22079</v>
          </cell>
        </row>
        <row r="562">
          <cell r="A562">
            <v>37469</v>
          </cell>
          <cell r="B562">
            <v>3.3578399999999999</v>
          </cell>
        </row>
        <row r="563">
          <cell r="A563">
            <v>37470</v>
          </cell>
          <cell r="B563">
            <v>3.28355</v>
          </cell>
        </row>
        <row r="564">
          <cell r="A564">
            <v>37471</v>
          </cell>
          <cell r="B564">
            <v>2.99715</v>
          </cell>
        </row>
        <row r="565">
          <cell r="A565">
            <v>37472</v>
          </cell>
          <cell r="B565">
            <v>2.99715</v>
          </cell>
        </row>
        <row r="566">
          <cell r="A566">
            <v>37473</v>
          </cell>
          <cell r="B566">
            <v>2.99715</v>
          </cell>
        </row>
        <row r="567">
          <cell r="A567">
            <v>37474</v>
          </cell>
          <cell r="B567">
            <v>3.0184700000000002</v>
          </cell>
        </row>
        <row r="568">
          <cell r="A568">
            <v>37475</v>
          </cell>
          <cell r="B568">
            <v>3.1068899999999999</v>
          </cell>
        </row>
        <row r="569">
          <cell r="A569">
            <v>37476</v>
          </cell>
          <cell r="B569">
            <v>2.9875500000000001</v>
          </cell>
        </row>
        <row r="570">
          <cell r="A570">
            <v>37477</v>
          </cell>
          <cell r="B570">
            <v>2.7981400000000001</v>
          </cell>
        </row>
        <row r="571">
          <cell r="A571">
            <v>37478</v>
          </cell>
          <cell r="B571">
            <v>2.9121600000000001</v>
          </cell>
        </row>
        <row r="572">
          <cell r="A572">
            <v>37479</v>
          </cell>
          <cell r="B572">
            <v>2.9121600000000001</v>
          </cell>
        </row>
        <row r="573">
          <cell r="A573">
            <v>37480</v>
          </cell>
          <cell r="B573">
            <v>2.9121600000000001</v>
          </cell>
        </row>
        <row r="574">
          <cell r="A574">
            <v>37481</v>
          </cell>
          <cell r="B574">
            <v>3.03932</v>
          </cell>
        </row>
        <row r="575">
          <cell r="A575">
            <v>37482</v>
          </cell>
          <cell r="B575">
            <v>3.1609099999999999</v>
          </cell>
        </row>
        <row r="576">
          <cell r="A576">
            <v>37483</v>
          </cell>
          <cell r="B576">
            <v>3.13829</v>
          </cell>
        </row>
        <row r="577">
          <cell r="A577">
            <v>37484</v>
          </cell>
          <cell r="B577">
            <v>3.13916</v>
          </cell>
        </row>
        <row r="578">
          <cell r="A578">
            <v>37485</v>
          </cell>
          <cell r="B578">
            <v>3.12182</v>
          </cell>
        </row>
        <row r="579">
          <cell r="A579">
            <v>37486</v>
          </cell>
          <cell r="B579">
            <v>3.12182</v>
          </cell>
        </row>
        <row r="580">
          <cell r="A580">
            <v>37487</v>
          </cell>
          <cell r="B580">
            <v>3.12182</v>
          </cell>
        </row>
        <row r="581">
          <cell r="A581">
            <v>37488</v>
          </cell>
          <cell r="B581">
            <v>3.0472100000000002</v>
          </cell>
        </row>
        <row r="582">
          <cell r="A582">
            <v>37489</v>
          </cell>
          <cell r="B582">
            <v>3.03382</v>
          </cell>
        </row>
        <row r="583">
          <cell r="A583">
            <v>37490</v>
          </cell>
          <cell r="B583">
            <v>3.0251700000000001</v>
          </cell>
        </row>
        <row r="584">
          <cell r="A584">
            <v>37491</v>
          </cell>
          <cell r="B584">
            <v>3.0495999999999999</v>
          </cell>
        </row>
        <row r="585">
          <cell r="A585">
            <v>37492</v>
          </cell>
          <cell r="B585">
            <v>3.0344699999999998</v>
          </cell>
        </row>
        <row r="586">
          <cell r="A586">
            <v>37493</v>
          </cell>
          <cell r="B586">
            <v>3.0344699999999998</v>
          </cell>
        </row>
        <row r="587">
          <cell r="A587">
            <v>37494</v>
          </cell>
          <cell r="B587">
            <v>3.0344699999999998</v>
          </cell>
        </row>
        <row r="588">
          <cell r="A588">
            <v>37495</v>
          </cell>
          <cell r="B588">
            <v>2.9999400000000001</v>
          </cell>
        </row>
        <row r="589">
          <cell r="A589">
            <v>37496</v>
          </cell>
          <cell r="B589">
            <v>3.0472100000000002</v>
          </cell>
        </row>
        <row r="590">
          <cell r="A590">
            <v>37497</v>
          </cell>
          <cell r="B590">
            <v>3.06474</v>
          </cell>
        </row>
        <row r="591">
          <cell r="A591">
            <v>37498</v>
          </cell>
          <cell r="B591">
            <v>3.0823299999999998</v>
          </cell>
        </row>
        <row r="592">
          <cell r="A592">
            <v>37499</v>
          </cell>
          <cell r="B592">
            <v>2.9736199999999999</v>
          </cell>
        </row>
        <row r="593">
          <cell r="A593">
            <v>37500</v>
          </cell>
          <cell r="B593">
            <v>2.9736199999999999</v>
          </cell>
        </row>
        <row r="594">
          <cell r="A594">
            <v>37501</v>
          </cell>
          <cell r="B594">
            <v>2.9736199999999999</v>
          </cell>
        </row>
        <row r="595">
          <cell r="A595">
            <v>37502</v>
          </cell>
          <cell r="B595">
            <v>2.9843600000000001</v>
          </cell>
        </row>
        <row r="596">
          <cell r="A596">
            <v>37503</v>
          </cell>
          <cell r="B596">
            <v>3.0953900000000001</v>
          </cell>
        </row>
        <row r="597">
          <cell r="A597">
            <v>37504</v>
          </cell>
          <cell r="B597">
            <v>3.1124399999999999</v>
          </cell>
        </row>
        <row r="598">
          <cell r="A598">
            <v>37505</v>
          </cell>
          <cell r="B598">
            <v>3.1307100000000001</v>
          </cell>
        </row>
        <row r="599">
          <cell r="A599">
            <v>37506</v>
          </cell>
          <cell r="B599">
            <v>3.12615</v>
          </cell>
        </row>
        <row r="600">
          <cell r="A600">
            <v>37507</v>
          </cell>
          <cell r="B600">
            <v>3.12615</v>
          </cell>
        </row>
        <row r="601">
          <cell r="A601">
            <v>37508</v>
          </cell>
          <cell r="B601">
            <v>3.12615</v>
          </cell>
        </row>
        <row r="602">
          <cell r="A602">
            <v>37509</v>
          </cell>
          <cell r="B602">
            <v>3.0738699999999999</v>
          </cell>
        </row>
        <row r="603">
          <cell r="A603">
            <v>37510</v>
          </cell>
          <cell r="B603">
            <v>3.06013</v>
          </cell>
        </row>
        <row r="604">
          <cell r="A604">
            <v>37511</v>
          </cell>
          <cell r="B604">
            <v>3.0479799999999999</v>
          </cell>
        </row>
        <row r="605">
          <cell r="A605">
            <v>37512</v>
          </cell>
          <cell r="B605">
            <v>3.07233</v>
          </cell>
        </row>
        <row r="606">
          <cell r="A606">
            <v>37513</v>
          </cell>
          <cell r="B606">
            <v>3.0648599999999999</v>
          </cell>
        </row>
        <row r="607">
          <cell r="A607">
            <v>37514</v>
          </cell>
          <cell r="B607">
            <v>3.0648599999999999</v>
          </cell>
        </row>
        <row r="608">
          <cell r="A608">
            <v>37515</v>
          </cell>
          <cell r="B608">
            <v>3.0648599999999999</v>
          </cell>
        </row>
        <row r="609">
          <cell r="A609">
            <v>37516</v>
          </cell>
          <cell r="B609">
            <v>3.0952500000000001</v>
          </cell>
        </row>
        <row r="610">
          <cell r="A610">
            <v>37517</v>
          </cell>
          <cell r="B610">
            <v>3.1467200000000002</v>
          </cell>
        </row>
        <row r="611">
          <cell r="A611">
            <v>37518</v>
          </cell>
          <cell r="B611">
            <v>3.2541600000000002</v>
          </cell>
        </row>
        <row r="612">
          <cell r="A612">
            <v>37519</v>
          </cell>
          <cell r="B612">
            <v>3.3446799999999999</v>
          </cell>
        </row>
        <row r="613">
          <cell r="A613">
            <v>37520</v>
          </cell>
          <cell r="B613">
            <v>3.37249</v>
          </cell>
        </row>
        <row r="614">
          <cell r="A614">
            <v>37521</v>
          </cell>
          <cell r="B614">
            <v>3.37249</v>
          </cell>
        </row>
        <row r="615">
          <cell r="A615">
            <v>37522</v>
          </cell>
          <cell r="B615">
            <v>3.37249</v>
          </cell>
        </row>
        <row r="616">
          <cell r="A616">
            <v>37523</v>
          </cell>
          <cell r="B616">
            <v>3.47458</v>
          </cell>
        </row>
        <row r="617">
          <cell r="A617">
            <v>37524</v>
          </cell>
          <cell r="B617">
            <v>3.56507</v>
          </cell>
        </row>
        <row r="618">
          <cell r="A618">
            <v>37525</v>
          </cell>
          <cell r="B618">
            <v>3.6451799999999999</v>
          </cell>
        </row>
        <row r="619">
          <cell r="A619">
            <v>37526</v>
          </cell>
          <cell r="B619">
            <v>3.6727799999999999</v>
          </cell>
        </row>
        <row r="620">
          <cell r="A620">
            <v>37527</v>
          </cell>
          <cell r="B620">
            <v>3.7885499999999999</v>
          </cell>
        </row>
        <row r="621">
          <cell r="A621">
            <v>37528</v>
          </cell>
          <cell r="B621">
            <v>3.7885499999999999</v>
          </cell>
        </row>
        <row r="622">
          <cell r="A622">
            <v>37529</v>
          </cell>
          <cell r="B622">
            <v>3.7885499999999999</v>
          </cell>
        </row>
        <row r="623">
          <cell r="A623">
            <v>37530</v>
          </cell>
          <cell r="B623">
            <v>3.8535900000000001</v>
          </cell>
        </row>
        <row r="624">
          <cell r="A624">
            <v>37531</v>
          </cell>
          <cell r="B624">
            <v>3.6889699999999999</v>
          </cell>
        </row>
        <row r="625">
          <cell r="A625">
            <v>37532</v>
          </cell>
          <cell r="B625">
            <v>3.5529700000000002</v>
          </cell>
        </row>
        <row r="626">
          <cell r="A626">
            <v>37533</v>
          </cell>
          <cell r="B626">
            <v>3.6545299999999998</v>
          </cell>
        </row>
        <row r="627">
          <cell r="A627">
            <v>37534</v>
          </cell>
          <cell r="B627">
            <v>3.5922999999999998</v>
          </cell>
        </row>
        <row r="628">
          <cell r="A628">
            <v>37535</v>
          </cell>
          <cell r="B628">
            <v>3.5922999999999998</v>
          </cell>
        </row>
        <row r="629">
          <cell r="A629">
            <v>37536</v>
          </cell>
          <cell r="B629">
            <v>3.5922999999999998</v>
          </cell>
        </row>
        <row r="630">
          <cell r="A630">
            <v>37537</v>
          </cell>
          <cell r="B630">
            <v>3.6428699999999998</v>
          </cell>
        </row>
        <row r="631">
          <cell r="A631">
            <v>37538</v>
          </cell>
          <cell r="B631">
            <v>3.6291099999999998</v>
          </cell>
        </row>
        <row r="632">
          <cell r="A632">
            <v>37539</v>
          </cell>
          <cell r="B632">
            <v>3.8196300000000001</v>
          </cell>
        </row>
        <row r="633">
          <cell r="A633">
            <v>37540</v>
          </cell>
          <cell r="B633">
            <v>3.8737400000000002</v>
          </cell>
        </row>
        <row r="634">
          <cell r="A634">
            <v>37541</v>
          </cell>
          <cell r="B634">
            <v>3.8803200000000002</v>
          </cell>
        </row>
        <row r="635">
          <cell r="A635">
            <v>37542</v>
          </cell>
          <cell r="B635">
            <v>3.8803200000000002</v>
          </cell>
        </row>
        <row r="636">
          <cell r="A636">
            <v>37543</v>
          </cell>
          <cell r="B636">
            <v>3.8803200000000002</v>
          </cell>
        </row>
        <row r="637">
          <cell r="A637">
            <v>37544</v>
          </cell>
          <cell r="B637">
            <v>3.8176399999999999</v>
          </cell>
        </row>
        <row r="638">
          <cell r="A638">
            <v>37545</v>
          </cell>
          <cell r="B638">
            <v>3.7918699999999999</v>
          </cell>
        </row>
        <row r="639">
          <cell r="A639">
            <v>37546</v>
          </cell>
          <cell r="B639">
            <v>3.8092800000000002</v>
          </cell>
        </row>
        <row r="640">
          <cell r="A640">
            <v>37547</v>
          </cell>
          <cell r="B640">
            <v>3.8145600000000002</v>
          </cell>
        </row>
        <row r="641">
          <cell r="A641">
            <v>37548</v>
          </cell>
          <cell r="B641">
            <v>3.7739099999999999</v>
          </cell>
        </row>
        <row r="642">
          <cell r="A642">
            <v>37549</v>
          </cell>
          <cell r="B642">
            <v>3.7739099999999999</v>
          </cell>
        </row>
        <row r="643">
          <cell r="A643">
            <v>37550</v>
          </cell>
          <cell r="B643">
            <v>3.7739099999999999</v>
          </cell>
        </row>
        <row r="644">
          <cell r="A644">
            <v>37551</v>
          </cell>
          <cell r="B644">
            <v>3.8232499999999998</v>
          </cell>
        </row>
        <row r="645">
          <cell r="A645">
            <v>37552</v>
          </cell>
          <cell r="B645">
            <v>3.8740800000000002</v>
          </cell>
        </row>
        <row r="646">
          <cell r="A646">
            <v>37553</v>
          </cell>
          <cell r="B646">
            <v>3.7859799999999999</v>
          </cell>
        </row>
        <row r="647">
          <cell r="A647">
            <v>37554</v>
          </cell>
          <cell r="B647">
            <v>3.7852000000000001</v>
          </cell>
        </row>
        <row r="648">
          <cell r="A648">
            <v>37555</v>
          </cell>
          <cell r="B648">
            <v>3.7174499999999999</v>
          </cell>
        </row>
        <row r="649">
          <cell r="A649">
            <v>37556</v>
          </cell>
          <cell r="B649">
            <v>3.7174499999999999</v>
          </cell>
        </row>
        <row r="650">
          <cell r="A650">
            <v>37557</v>
          </cell>
          <cell r="B650">
            <v>3.7174499999999999</v>
          </cell>
        </row>
        <row r="651">
          <cell r="A651">
            <v>37558</v>
          </cell>
          <cell r="B651">
            <v>3.69008</v>
          </cell>
        </row>
        <row r="652">
          <cell r="A652">
            <v>37559</v>
          </cell>
          <cell r="B652">
            <v>3.7645200000000001</v>
          </cell>
        </row>
        <row r="653">
          <cell r="A653">
            <v>37560</v>
          </cell>
          <cell r="B653">
            <v>3.6929799999999999</v>
          </cell>
        </row>
        <row r="654">
          <cell r="A654">
            <v>37561</v>
          </cell>
          <cell r="B654">
            <v>3.6143700000000001</v>
          </cell>
        </row>
        <row r="655">
          <cell r="A655">
            <v>37562</v>
          </cell>
          <cell r="B655">
            <v>3.6051600000000001</v>
          </cell>
        </row>
        <row r="656">
          <cell r="A656">
            <v>37563</v>
          </cell>
          <cell r="B656">
            <v>3.6051600000000001</v>
          </cell>
        </row>
        <row r="657">
          <cell r="A657">
            <v>37564</v>
          </cell>
          <cell r="B657">
            <v>3.6051600000000001</v>
          </cell>
        </row>
        <row r="658">
          <cell r="A658">
            <v>37565</v>
          </cell>
          <cell r="B658">
            <v>3.53613</v>
          </cell>
        </row>
        <row r="659">
          <cell r="A659">
            <v>37566</v>
          </cell>
          <cell r="B659">
            <v>3.5664199999999999</v>
          </cell>
        </row>
        <row r="660">
          <cell r="A660">
            <v>37567</v>
          </cell>
          <cell r="B660">
            <v>3.6109100000000001</v>
          </cell>
        </row>
        <row r="661">
          <cell r="A661">
            <v>37568</v>
          </cell>
          <cell r="B661">
            <v>3.6602299999999999</v>
          </cell>
        </row>
        <row r="662">
          <cell r="A662">
            <v>37569</v>
          </cell>
          <cell r="B662">
            <v>3.5807500000000001</v>
          </cell>
        </row>
        <row r="663">
          <cell r="A663">
            <v>37570</v>
          </cell>
          <cell r="B663">
            <v>3.5807500000000001</v>
          </cell>
        </row>
        <row r="664">
          <cell r="A664">
            <v>37571</v>
          </cell>
          <cell r="B664">
            <v>3.5807500000000001</v>
          </cell>
        </row>
        <row r="665">
          <cell r="A665">
            <v>37572</v>
          </cell>
          <cell r="B665">
            <v>3.54698</v>
          </cell>
        </row>
        <row r="666">
          <cell r="A666">
            <v>37573</v>
          </cell>
          <cell r="B666">
            <v>3.6006999999999998</v>
          </cell>
        </row>
        <row r="667">
          <cell r="A667">
            <v>37574</v>
          </cell>
          <cell r="B667">
            <v>3.66473</v>
          </cell>
        </row>
        <row r="668">
          <cell r="A668">
            <v>37575</v>
          </cell>
          <cell r="B668">
            <v>3.7061899999999999</v>
          </cell>
        </row>
        <row r="669">
          <cell r="A669">
            <v>37576</v>
          </cell>
          <cell r="B669">
            <v>3.7061899999999999</v>
          </cell>
        </row>
        <row r="670">
          <cell r="A670">
            <v>37577</v>
          </cell>
          <cell r="B670">
            <v>3.7061899999999999</v>
          </cell>
        </row>
        <row r="671">
          <cell r="A671">
            <v>37578</v>
          </cell>
          <cell r="B671">
            <v>3.7061899999999999</v>
          </cell>
        </row>
        <row r="672">
          <cell r="A672">
            <v>37579</v>
          </cell>
          <cell r="B672">
            <v>3.6251500000000001</v>
          </cell>
        </row>
        <row r="673">
          <cell r="A673">
            <v>37580</v>
          </cell>
          <cell r="B673">
            <v>3.5717599999999998</v>
          </cell>
        </row>
        <row r="674">
          <cell r="A674">
            <v>37581</v>
          </cell>
          <cell r="B674">
            <v>3.52725</v>
          </cell>
        </row>
        <row r="675">
          <cell r="A675">
            <v>37582</v>
          </cell>
          <cell r="B675">
            <v>3.5180199999999999</v>
          </cell>
        </row>
        <row r="676">
          <cell r="A676">
            <v>37583</v>
          </cell>
          <cell r="B676">
            <v>3.5555400000000001</v>
          </cell>
        </row>
        <row r="677">
          <cell r="A677">
            <v>37584</v>
          </cell>
          <cell r="B677">
            <v>3.5555400000000001</v>
          </cell>
        </row>
        <row r="678">
          <cell r="A678">
            <v>37585</v>
          </cell>
          <cell r="B678">
            <v>3.5555400000000001</v>
          </cell>
        </row>
        <row r="679">
          <cell r="A679">
            <v>37586</v>
          </cell>
          <cell r="B679">
            <v>3.5229200000000001</v>
          </cell>
        </row>
        <row r="680">
          <cell r="A680">
            <v>37587</v>
          </cell>
          <cell r="B680">
            <v>3.5681799999999999</v>
          </cell>
        </row>
        <row r="681">
          <cell r="A681">
            <v>37588</v>
          </cell>
          <cell r="B681">
            <v>3.5603500000000001</v>
          </cell>
        </row>
        <row r="682">
          <cell r="A682">
            <v>37589</v>
          </cell>
          <cell r="B682">
            <v>3.59002</v>
          </cell>
        </row>
        <row r="683">
          <cell r="A683">
            <v>37590</v>
          </cell>
          <cell r="B683">
            <v>3.62195</v>
          </cell>
        </row>
        <row r="684">
          <cell r="A684">
            <v>37591</v>
          </cell>
          <cell r="B684">
            <v>3.62195</v>
          </cell>
        </row>
        <row r="685">
          <cell r="A685">
            <v>37592</v>
          </cell>
          <cell r="B685">
            <v>3.62195</v>
          </cell>
        </row>
        <row r="686">
          <cell r="A686">
            <v>37593</v>
          </cell>
          <cell r="B686">
            <v>3.6145499999999999</v>
          </cell>
        </row>
        <row r="687">
          <cell r="A687">
            <v>37594</v>
          </cell>
          <cell r="B687">
            <v>3.6540699999999999</v>
          </cell>
        </row>
        <row r="688">
          <cell r="A688">
            <v>37595</v>
          </cell>
          <cell r="B688">
            <v>3.7141600000000001</v>
          </cell>
        </row>
        <row r="689">
          <cell r="A689">
            <v>37596</v>
          </cell>
          <cell r="B689">
            <v>3.7596500000000002</v>
          </cell>
        </row>
        <row r="690">
          <cell r="A690">
            <v>37597</v>
          </cell>
          <cell r="B690">
            <v>3.7924199999999999</v>
          </cell>
        </row>
        <row r="691">
          <cell r="A691">
            <v>37598</v>
          </cell>
          <cell r="B691">
            <v>3.7924199999999999</v>
          </cell>
        </row>
        <row r="692">
          <cell r="A692">
            <v>37599</v>
          </cell>
          <cell r="B692">
            <v>3.7924199999999999</v>
          </cell>
        </row>
        <row r="693">
          <cell r="A693">
            <v>37600</v>
          </cell>
          <cell r="B693">
            <v>3.8432300000000001</v>
          </cell>
        </row>
        <row r="694">
          <cell r="A694">
            <v>37601</v>
          </cell>
          <cell r="B694">
            <v>3.80999</v>
          </cell>
        </row>
        <row r="695">
          <cell r="A695">
            <v>37602</v>
          </cell>
          <cell r="B695">
            <v>3.8341099999999999</v>
          </cell>
        </row>
        <row r="696">
          <cell r="A696">
            <v>37603</v>
          </cell>
          <cell r="B696">
            <v>3.8304800000000001</v>
          </cell>
        </row>
        <row r="697">
          <cell r="A697">
            <v>37604</v>
          </cell>
          <cell r="B697">
            <v>3.82124</v>
          </cell>
        </row>
        <row r="698">
          <cell r="A698">
            <v>37605</v>
          </cell>
          <cell r="B698">
            <v>3.82124</v>
          </cell>
        </row>
        <row r="699">
          <cell r="A699">
            <v>37606</v>
          </cell>
          <cell r="B699">
            <v>3.82124</v>
          </cell>
        </row>
        <row r="700">
          <cell r="A700">
            <v>37607</v>
          </cell>
          <cell r="B700">
            <v>3.7197300000000002</v>
          </cell>
        </row>
        <row r="701">
          <cell r="A701">
            <v>37608</v>
          </cell>
          <cell r="B701">
            <v>3.6873499999999999</v>
          </cell>
        </row>
        <row r="702">
          <cell r="A702">
            <v>37609</v>
          </cell>
          <cell r="B702">
            <v>3.6284000000000001</v>
          </cell>
        </row>
        <row r="703">
          <cell r="A703">
            <v>37610</v>
          </cell>
          <cell r="B703">
            <v>3.6035699999999999</v>
          </cell>
        </row>
        <row r="704">
          <cell r="A704">
            <v>37611</v>
          </cell>
          <cell r="B704">
            <v>3.5258699999999998</v>
          </cell>
        </row>
        <row r="705">
          <cell r="A705">
            <v>37612</v>
          </cell>
          <cell r="B705">
            <v>3.5258699999999998</v>
          </cell>
        </row>
        <row r="706">
          <cell r="A706">
            <v>37613</v>
          </cell>
          <cell r="B706">
            <v>3.5258699999999998</v>
          </cell>
        </row>
        <row r="707">
          <cell r="A707">
            <v>37614</v>
          </cell>
          <cell r="B707">
            <v>3.5918899999999998</v>
          </cell>
        </row>
        <row r="708">
          <cell r="A708">
            <v>37615</v>
          </cell>
          <cell r="B708">
            <v>3.6194000000000002</v>
          </cell>
        </row>
        <row r="709">
          <cell r="A709">
            <v>37616</v>
          </cell>
          <cell r="B709">
            <v>3.6594799999999998</v>
          </cell>
        </row>
        <row r="710">
          <cell r="A710">
            <v>37617</v>
          </cell>
          <cell r="B710">
            <v>3.7014399999999998</v>
          </cell>
        </row>
        <row r="711">
          <cell r="A711">
            <v>37618</v>
          </cell>
          <cell r="B711">
            <v>3.7014399999999998</v>
          </cell>
        </row>
        <row r="712">
          <cell r="A712">
            <v>37619</v>
          </cell>
          <cell r="B712">
            <v>3.7014399999999998</v>
          </cell>
        </row>
        <row r="713">
          <cell r="A713">
            <v>37620</v>
          </cell>
          <cell r="B713">
            <v>3.70933</v>
          </cell>
        </row>
        <row r="714">
          <cell r="A714">
            <v>37621</v>
          </cell>
          <cell r="B714">
            <v>3.7012</v>
          </cell>
        </row>
        <row r="715">
          <cell r="A715">
            <v>37622</v>
          </cell>
          <cell r="B715">
            <v>3.65456</v>
          </cell>
        </row>
        <row r="716">
          <cell r="A716">
            <v>37623</v>
          </cell>
          <cell r="B716">
            <v>3.6211500000000001</v>
          </cell>
        </row>
        <row r="717">
          <cell r="A717">
            <v>37624</v>
          </cell>
          <cell r="B717">
            <v>3.6211500000000001</v>
          </cell>
        </row>
        <row r="718">
          <cell r="A718">
            <v>37627</v>
          </cell>
          <cell r="B718">
            <v>3.6211500000000001</v>
          </cell>
        </row>
        <row r="719">
          <cell r="A719">
            <v>37628</v>
          </cell>
          <cell r="B719">
            <v>3.5310800000000002</v>
          </cell>
        </row>
        <row r="720">
          <cell r="A720">
            <v>37629</v>
          </cell>
          <cell r="B720">
            <v>3.48542</v>
          </cell>
        </row>
        <row r="721">
          <cell r="A721">
            <v>37630</v>
          </cell>
          <cell r="B721">
            <v>3.4801099999999998</v>
          </cell>
        </row>
        <row r="722">
          <cell r="A722">
            <v>37631</v>
          </cell>
          <cell r="B722">
            <v>3.4999500000000001</v>
          </cell>
        </row>
        <row r="723">
          <cell r="A723">
            <v>37632</v>
          </cell>
          <cell r="B723">
            <v>3.4857900000000002</v>
          </cell>
        </row>
        <row r="724">
          <cell r="A724">
            <v>37633</v>
          </cell>
          <cell r="B724">
            <v>3.4857900000000002</v>
          </cell>
        </row>
        <row r="725">
          <cell r="A725">
            <v>37634</v>
          </cell>
          <cell r="B725">
            <v>3.4857900000000002</v>
          </cell>
        </row>
        <row r="726">
          <cell r="A726">
            <v>37635</v>
          </cell>
          <cell r="B726">
            <v>3.4822299999999999</v>
          </cell>
        </row>
        <row r="727">
          <cell r="A727">
            <v>37636</v>
          </cell>
          <cell r="B727">
            <v>3.4681899999999999</v>
          </cell>
        </row>
        <row r="728">
          <cell r="A728">
            <v>37637</v>
          </cell>
          <cell r="B728">
            <v>3.4864000000000002</v>
          </cell>
        </row>
        <row r="729">
          <cell r="A729">
            <v>37638</v>
          </cell>
          <cell r="B729">
            <v>3.50163</v>
          </cell>
        </row>
        <row r="730">
          <cell r="A730">
            <v>37639</v>
          </cell>
          <cell r="B730">
            <v>3.59233</v>
          </cell>
        </row>
        <row r="731">
          <cell r="A731">
            <v>37640</v>
          </cell>
          <cell r="B731">
            <v>3.59233</v>
          </cell>
        </row>
        <row r="732">
          <cell r="A732">
            <v>37641</v>
          </cell>
          <cell r="B732">
            <v>3.59233</v>
          </cell>
        </row>
        <row r="733">
          <cell r="A733">
            <v>37642</v>
          </cell>
          <cell r="B733">
            <v>3.6491199999999999</v>
          </cell>
        </row>
        <row r="734">
          <cell r="A734">
            <v>37643</v>
          </cell>
          <cell r="B734">
            <v>3.6945700000000001</v>
          </cell>
        </row>
        <row r="735">
          <cell r="A735">
            <v>37644</v>
          </cell>
          <cell r="B735">
            <v>3.7790900000000001</v>
          </cell>
        </row>
        <row r="736">
          <cell r="A736">
            <v>37645</v>
          </cell>
          <cell r="B736">
            <v>3.7621199999999999</v>
          </cell>
        </row>
        <row r="737">
          <cell r="A737">
            <v>37646</v>
          </cell>
          <cell r="B737">
            <v>3.9031799999999999</v>
          </cell>
        </row>
        <row r="738">
          <cell r="A738">
            <v>37647</v>
          </cell>
          <cell r="B738">
            <v>3.9031799999999999</v>
          </cell>
        </row>
        <row r="739">
          <cell r="A739">
            <v>37648</v>
          </cell>
          <cell r="B739">
            <v>3.9031799999999999</v>
          </cell>
        </row>
        <row r="740">
          <cell r="A740">
            <v>37649</v>
          </cell>
          <cell r="B740">
            <v>3.9803299999999999</v>
          </cell>
        </row>
        <row r="741">
          <cell r="A741">
            <v>37650</v>
          </cell>
          <cell r="B741">
            <v>3.9359999999999999</v>
          </cell>
        </row>
        <row r="742">
          <cell r="A742">
            <v>37651</v>
          </cell>
          <cell r="B742">
            <v>3.9499300000000002</v>
          </cell>
        </row>
        <row r="743">
          <cell r="A743">
            <v>37652</v>
          </cell>
          <cell r="B743">
            <v>3.8649499999999999</v>
          </cell>
        </row>
        <row r="744">
          <cell r="A744">
            <v>37653</v>
          </cell>
          <cell r="B744">
            <v>3.7977799999999999</v>
          </cell>
        </row>
        <row r="745">
          <cell r="A745">
            <v>37654</v>
          </cell>
          <cell r="B745">
            <v>3.7977799999999999</v>
          </cell>
        </row>
        <row r="746">
          <cell r="A746">
            <v>37655</v>
          </cell>
          <cell r="B746">
            <v>3.7977799999999999</v>
          </cell>
        </row>
        <row r="747">
          <cell r="A747">
            <v>37656</v>
          </cell>
          <cell r="B747">
            <v>3.7638500000000001</v>
          </cell>
        </row>
        <row r="748">
          <cell r="A748">
            <v>37657</v>
          </cell>
          <cell r="B748">
            <v>3.85833</v>
          </cell>
        </row>
        <row r="749">
          <cell r="A749">
            <v>37658</v>
          </cell>
          <cell r="B749">
            <v>3.87642</v>
          </cell>
        </row>
        <row r="750">
          <cell r="A750">
            <v>37659</v>
          </cell>
          <cell r="B750">
            <v>3.9117500000000001</v>
          </cell>
        </row>
        <row r="751">
          <cell r="A751">
            <v>37660</v>
          </cell>
          <cell r="B751">
            <v>3.88287</v>
          </cell>
        </row>
        <row r="752">
          <cell r="A752">
            <v>37661</v>
          </cell>
          <cell r="B752">
            <v>3.88287</v>
          </cell>
        </row>
        <row r="753">
          <cell r="A753">
            <v>37662</v>
          </cell>
          <cell r="B753">
            <v>3.88287</v>
          </cell>
        </row>
        <row r="754">
          <cell r="A754">
            <v>37663</v>
          </cell>
          <cell r="B754">
            <v>3.8789799999999999</v>
          </cell>
        </row>
        <row r="755">
          <cell r="A755">
            <v>37664</v>
          </cell>
          <cell r="B755">
            <v>3.8422299999999998</v>
          </cell>
        </row>
        <row r="756">
          <cell r="A756">
            <v>37665</v>
          </cell>
          <cell r="B756">
            <v>3.8618299999999999</v>
          </cell>
        </row>
        <row r="757">
          <cell r="A757">
            <v>37666</v>
          </cell>
          <cell r="B757">
            <v>3.9487299999999999</v>
          </cell>
        </row>
        <row r="758">
          <cell r="A758">
            <v>37667</v>
          </cell>
          <cell r="B758">
            <v>3.9559099999999998</v>
          </cell>
        </row>
        <row r="759">
          <cell r="A759">
            <v>37668</v>
          </cell>
          <cell r="B759">
            <v>3.9559099999999998</v>
          </cell>
        </row>
        <row r="760">
          <cell r="A760">
            <v>37669</v>
          </cell>
          <cell r="B760">
            <v>3.9559099999999998</v>
          </cell>
        </row>
        <row r="761">
          <cell r="A761">
            <v>37670</v>
          </cell>
          <cell r="B761">
            <v>3.8969</v>
          </cell>
        </row>
        <row r="762">
          <cell r="A762">
            <v>37671</v>
          </cell>
          <cell r="B762">
            <v>3.8424200000000002</v>
          </cell>
        </row>
        <row r="763">
          <cell r="A763">
            <v>37672</v>
          </cell>
          <cell r="B763">
            <v>3.8706999999999998</v>
          </cell>
        </row>
        <row r="764">
          <cell r="A764">
            <v>37673</v>
          </cell>
          <cell r="B764">
            <v>3.9076399999999998</v>
          </cell>
        </row>
        <row r="765">
          <cell r="A765">
            <v>37674</v>
          </cell>
          <cell r="B765">
            <v>3.8939300000000001</v>
          </cell>
        </row>
        <row r="766">
          <cell r="A766">
            <v>37675</v>
          </cell>
          <cell r="B766">
            <v>3.8939300000000001</v>
          </cell>
        </row>
        <row r="767">
          <cell r="A767">
            <v>37676</v>
          </cell>
          <cell r="B767">
            <v>3.8939300000000001</v>
          </cell>
        </row>
        <row r="768">
          <cell r="A768">
            <v>37677</v>
          </cell>
          <cell r="B768">
            <v>3.8787699999999998</v>
          </cell>
        </row>
        <row r="769">
          <cell r="A769">
            <v>37678</v>
          </cell>
          <cell r="B769">
            <v>3.8866700000000001</v>
          </cell>
        </row>
        <row r="770">
          <cell r="A770">
            <v>37679</v>
          </cell>
          <cell r="B770">
            <v>3.8662299999999998</v>
          </cell>
        </row>
        <row r="771">
          <cell r="A771">
            <v>37680</v>
          </cell>
          <cell r="B771">
            <v>3.8629799999999999</v>
          </cell>
        </row>
        <row r="772">
          <cell r="A772">
            <v>37681</v>
          </cell>
          <cell r="B772">
            <v>3.8537400000000002</v>
          </cell>
        </row>
        <row r="773">
          <cell r="A773">
            <v>37682</v>
          </cell>
          <cell r="B773">
            <v>3.8537400000000002</v>
          </cell>
        </row>
        <row r="774">
          <cell r="A774">
            <v>37683</v>
          </cell>
          <cell r="B774">
            <v>3.8537400000000002</v>
          </cell>
        </row>
        <row r="775">
          <cell r="A775">
            <v>37684</v>
          </cell>
          <cell r="B775">
            <v>3.8537400000000002</v>
          </cell>
        </row>
        <row r="776">
          <cell r="A776">
            <v>37685</v>
          </cell>
          <cell r="B776">
            <v>3.8537400000000002</v>
          </cell>
        </row>
        <row r="777">
          <cell r="A777">
            <v>37686</v>
          </cell>
          <cell r="B777">
            <v>3.9131200000000002</v>
          </cell>
        </row>
        <row r="778">
          <cell r="A778">
            <v>37687</v>
          </cell>
          <cell r="B778">
            <v>3.8752499999999999</v>
          </cell>
        </row>
        <row r="779">
          <cell r="A779">
            <v>37688</v>
          </cell>
          <cell r="B779">
            <v>3.8621300000000001</v>
          </cell>
        </row>
        <row r="780">
          <cell r="A780">
            <v>37689</v>
          </cell>
          <cell r="B780">
            <v>3.8621300000000001</v>
          </cell>
        </row>
        <row r="781">
          <cell r="A781">
            <v>37690</v>
          </cell>
          <cell r="B781">
            <v>3.8621300000000001</v>
          </cell>
        </row>
        <row r="782">
          <cell r="A782">
            <v>37691</v>
          </cell>
          <cell r="B782">
            <v>3.9079000000000002</v>
          </cell>
        </row>
        <row r="783">
          <cell r="A783">
            <v>37692</v>
          </cell>
          <cell r="B783">
            <v>3.8772199999999999</v>
          </cell>
        </row>
        <row r="784">
          <cell r="A784">
            <v>37693</v>
          </cell>
          <cell r="B784">
            <v>3.82897</v>
          </cell>
        </row>
        <row r="785">
          <cell r="A785">
            <v>37694</v>
          </cell>
          <cell r="B785">
            <v>3.7123499999999998</v>
          </cell>
        </row>
        <row r="786">
          <cell r="A786">
            <v>37695</v>
          </cell>
          <cell r="B786">
            <v>3.6553800000000001</v>
          </cell>
        </row>
        <row r="787">
          <cell r="A787">
            <v>37696</v>
          </cell>
          <cell r="B787">
            <v>3.6553800000000001</v>
          </cell>
        </row>
        <row r="788">
          <cell r="A788">
            <v>37697</v>
          </cell>
          <cell r="B788">
            <v>3.6553800000000001</v>
          </cell>
        </row>
        <row r="789">
          <cell r="A789">
            <v>37698</v>
          </cell>
          <cell r="B789">
            <v>3.6702400000000002</v>
          </cell>
        </row>
        <row r="790">
          <cell r="A790">
            <v>37699</v>
          </cell>
          <cell r="B790">
            <v>3.6539000000000001</v>
          </cell>
        </row>
        <row r="791">
          <cell r="A791">
            <v>37700</v>
          </cell>
          <cell r="B791">
            <v>3.65652</v>
          </cell>
        </row>
        <row r="792">
          <cell r="A792">
            <v>37701</v>
          </cell>
          <cell r="B792">
            <v>3.7025299999999999</v>
          </cell>
        </row>
        <row r="793">
          <cell r="A793">
            <v>37702</v>
          </cell>
          <cell r="B793">
            <v>3.6330900000000002</v>
          </cell>
        </row>
        <row r="794">
          <cell r="A794">
            <v>37703</v>
          </cell>
          <cell r="B794">
            <v>3.6330900000000002</v>
          </cell>
        </row>
        <row r="795">
          <cell r="A795">
            <v>37704</v>
          </cell>
          <cell r="B795">
            <v>3.6330900000000002</v>
          </cell>
        </row>
        <row r="796">
          <cell r="A796">
            <v>37705</v>
          </cell>
          <cell r="B796">
            <v>3.6285599999999998</v>
          </cell>
        </row>
        <row r="797">
          <cell r="A797">
            <v>37706</v>
          </cell>
          <cell r="B797">
            <v>3.6173899999999999</v>
          </cell>
        </row>
        <row r="798">
          <cell r="A798">
            <v>37707</v>
          </cell>
          <cell r="B798">
            <v>3.61137</v>
          </cell>
        </row>
        <row r="799">
          <cell r="A799">
            <v>37708</v>
          </cell>
          <cell r="B799">
            <v>3.64418</v>
          </cell>
        </row>
        <row r="800">
          <cell r="A800">
            <v>37709</v>
          </cell>
          <cell r="B800">
            <v>3.6442000000000001</v>
          </cell>
        </row>
        <row r="801">
          <cell r="A801">
            <v>37710</v>
          </cell>
          <cell r="B801">
            <v>3.6442000000000001</v>
          </cell>
        </row>
        <row r="802">
          <cell r="A802">
            <v>37711</v>
          </cell>
          <cell r="B802">
            <v>3.6442000000000001</v>
          </cell>
        </row>
        <row r="803">
          <cell r="A803">
            <v>37712</v>
          </cell>
          <cell r="B803">
            <v>3.6664500000000002</v>
          </cell>
        </row>
        <row r="804">
          <cell r="A804">
            <v>37713</v>
          </cell>
          <cell r="B804">
            <v>3.6489699999999998</v>
          </cell>
        </row>
        <row r="805">
          <cell r="A805">
            <v>37714</v>
          </cell>
          <cell r="B805">
            <v>3.5364200000000001</v>
          </cell>
        </row>
        <row r="806">
          <cell r="A806">
            <v>37715</v>
          </cell>
          <cell r="B806">
            <v>3.50651</v>
          </cell>
        </row>
        <row r="807">
          <cell r="A807">
            <v>37716</v>
          </cell>
          <cell r="B807">
            <v>3.4902199999999999</v>
          </cell>
        </row>
        <row r="808">
          <cell r="A808">
            <v>37717</v>
          </cell>
          <cell r="B808">
            <v>3.4902199999999999</v>
          </cell>
        </row>
        <row r="809">
          <cell r="A809">
            <v>37718</v>
          </cell>
          <cell r="B809">
            <v>3.4902199999999999</v>
          </cell>
        </row>
        <row r="810">
          <cell r="A810">
            <v>37719</v>
          </cell>
          <cell r="B810">
            <v>3.39893</v>
          </cell>
        </row>
        <row r="811">
          <cell r="A811">
            <v>37720</v>
          </cell>
          <cell r="B811">
            <v>3.3941699999999999</v>
          </cell>
        </row>
        <row r="812">
          <cell r="A812">
            <v>37721</v>
          </cell>
          <cell r="B812">
            <v>3.4371800000000001</v>
          </cell>
        </row>
        <row r="813">
          <cell r="A813">
            <v>37722</v>
          </cell>
          <cell r="B813">
            <v>3.4727600000000001</v>
          </cell>
        </row>
        <row r="814">
          <cell r="A814">
            <v>37723</v>
          </cell>
          <cell r="B814">
            <v>3.46332</v>
          </cell>
        </row>
        <row r="815">
          <cell r="A815">
            <v>37724</v>
          </cell>
          <cell r="B815">
            <v>3.46332</v>
          </cell>
        </row>
        <row r="816">
          <cell r="A816">
            <v>37725</v>
          </cell>
          <cell r="B816">
            <v>3.46332</v>
          </cell>
        </row>
        <row r="817">
          <cell r="A817">
            <v>37726</v>
          </cell>
          <cell r="B817">
            <v>3.43329</v>
          </cell>
        </row>
        <row r="818">
          <cell r="A818">
            <v>37727</v>
          </cell>
          <cell r="B818">
            <v>3.3694299999999999</v>
          </cell>
        </row>
        <row r="819">
          <cell r="A819">
            <v>37728</v>
          </cell>
          <cell r="B819">
            <v>3.36165</v>
          </cell>
        </row>
        <row r="820">
          <cell r="A820">
            <v>37729</v>
          </cell>
          <cell r="B820">
            <v>3.2995000000000001</v>
          </cell>
        </row>
        <row r="821">
          <cell r="A821">
            <v>37730</v>
          </cell>
          <cell r="B821">
            <v>3.2995000000000001</v>
          </cell>
        </row>
        <row r="822">
          <cell r="A822">
            <v>37731</v>
          </cell>
          <cell r="B822">
            <v>3.2995000000000001</v>
          </cell>
        </row>
        <row r="823">
          <cell r="A823">
            <v>37732</v>
          </cell>
          <cell r="B823">
            <v>3.2995000000000001</v>
          </cell>
        </row>
        <row r="824">
          <cell r="A824">
            <v>37733</v>
          </cell>
          <cell r="B824">
            <v>3.2995000000000001</v>
          </cell>
        </row>
        <row r="825">
          <cell r="A825">
            <v>37734</v>
          </cell>
          <cell r="B825">
            <v>3.3661500000000002</v>
          </cell>
        </row>
        <row r="826">
          <cell r="A826">
            <v>37735</v>
          </cell>
          <cell r="B826">
            <v>3.3105899999999999</v>
          </cell>
        </row>
        <row r="827">
          <cell r="A827">
            <v>37736</v>
          </cell>
          <cell r="B827">
            <v>3.3204600000000002</v>
          </cell>
        </row>
        <row r="828">
          <cell r="A828">
            <v>37737</v>
          </cell>
          <cell r="B828">
            <v>3.3305500000000001</v>
          </cell>
        </row>
        <row r="829">
          <cell r="A829">
            <v>37738</v>
          </cell>
          <cell r="B829">
            <v>3.3305500000000001</v>
          </cell>
        </row>
        <row r="830">
          <cell r="A830">
            <v>37739</v>
          </cell>
          <cell r="B830">
            <v>3.3305500000000001</v>
          </cell>
        </row>
        <row r="831">
          <cell r="A831">
            <v>37740</v>
          </cell>
          <cell r="B831">
            <v>3.2905000000000002</v>
          </cell>
        </row>
        <row r="832">
          <cell r="A832">
            <v>37741</v>
          </cell>
          <cell r="B832">
            <v>3.2435</v>
          </cell>
        </row>
        <row r="833">
          <cell r="A833">
            <v>37742</v>
          </cell>
          <cell r="B833">
            <v>3.2344400000000002</v>
          </cell>
        </row>
        <row r="834">
          <cell r="A834">
            <v>37743</v>
          </cell>
          <cell r="B834">
            <v>3.2779400000000001</v>
          </cell>
        </row>
        <row r="835">
          <cell r="A835">
            <v>37744</v>
          </cell>
          <cell r="B835">
            <v>3.2779400000000001</v>
          </cell>
        </row>
        <row r="836">
          <cell r="A836">
            <v>37745</v>
          </cell>
          <cell r="B836">
            <v>3.2779400000000001</v>
          </cell>
        </row>
        <row r="837">
          <cell r="A837">
            <v>37746</v>
          </cell>
          <cell r="B837">
            <v>3.37419</v>
          </cell>
        </row>
        <row r="838">
          <cell r="A838">
            <v>37747</v>
          </cell>
          <cell r="B838">
            <v>3.4648099999999999</v>
          </cell>
        </row>
        <row r="839">
          <cell r="A839">
            <v>37748</v>
          </cell>
          <cell r="B839">
            <v>3.3737200000000001</v>
          </cell>
        </row>
        <row r="840">
          <cell r="A840">
            <v>37749</v>
          </cell>
          <cell r="B840">
            <v>3.3602599999999998</v>
          </cell>
        </row>
        <row r="841">
          <cell r="A841">
            <v>37750</v>
          </cell>
          <cell r="B841">
            <v>3.31419</v>
          </cell>
        </row>
        <row r="842">
          <cell r="A842">
            <v>37751</v>
          </cell>
          <cell r="B842">
            <v>3.31419</v>
          </cell>
        </row>
        <row r="843">
          <cell r="A843">
            <v>37753</v>
          </cell>
          <cell r="B843">
            <v>3.31419</v>
          </cell>
        </row>
        <row r="844">
          <cell r="A844">
            <v>37754</v>
          </cell>
          <cell r="B844">
            <v>3.3288500000000001</v>
          </cell>
        </row>
        <row r="845">
          <cell r="A845">
            <v>37755</v>
          </cell>
          <cell r="B845">
            <v>3.3093599999999999</v>
          </cell>
        </row>
        <row r="846">
          <cell r="A846">
            <v>37756</v>
          </cell>
          <cell r="B846">
            <v>3.3268499999999999</v>
          </cell>
        </row>
        <row r="847">
          <cell r="A847">
            <v>37757</v>
          </cell>
          <cell r="B847">
            <v>3.3408000000000002</v>
          </cell>
        </row>
        <row r="848">
          <cell r="A848">
            <v>37758</v>
          </cell>
          <cell r="B848">
            <v>3.4475500000000001</v>
          </cell>
        </row>
        <row r="849">
          <cell r="A849">
            <v>37759</v>
          </cell>
          <cell r="B849">
            <v>3.4475500000000001</v>
          </cell>
        </row>
        <row r="850">
          <cell r="A850">
            <v>37760</v>
          </cell>
          <cell r="B850">
            <v>3.4475500000000001</v>
          </cell>
        </row>
        <row r="851">
          <cell r="A851">
            <v>37761</v>
          </cell>
          <cell r="B851">
            <v>3.4793500000000002</v>
          </cell>
        </row>
        <row r="852">
          <cell r="A852">
            <v>37762</v>
          </cell>
          <cell r="B852">
            <v>3.5327999999999999</v>
          </cell>
        </row>
        <row r="853">
          <cell r="A853">
            <v>37763</v>
          </cell>
          <cell r="B853">
            <v>3.5142600000000002</v>
          </cell>
        </row>
        <row r="854">
          <cell r="A854">
            <v>37764</v>
          </cell>
          <cell r="B854">
            <v>3.4977499999999999</v>
          </cell>
        </row>
        <row r="855">
          <cell r="A855">
            <v>37765</v>
          </cell>
          <cell r="B855">
            <v>3.4889100000000002</v>
          </cell>
        </row>
        <row r="856">
          <cell r="A856">
            <v>37766</v>
          </cell>
          <cell r="B856">
            <v>3.4889100000000002</v>
          </cell>
        </row>
        <row r="857">
          <cell r="A857">
            <v>37767</v>
          </cell>
          <cell r="B857">
            <v>3.4889100000000002</v>
          </cell>
        </row>
        <row r="858">
          <cell r="A858">
            <v>37768</v>
          </cell>
          <cell r="B858">
            <v>3.5164300000000002</v>
          </cell>
        </row>
        <row r="859">
          <cell r="A859">
            <v>37769</v>
          </cell>
          <cell r="B859">
            <v>3.5821000000000001</v>
          </cell>
        </row>
        <row r="860">
          <cell r="A860">
            <v>37770</v>
          </cell>
          <cell r="B860">
            <v>3.5525699999999998</v>
          </cell>
        </row>
        <row r="861">
          <cell r="A861">
            <v>37771</v>
          </cell>
          <cell r="B861">
            <v>3.5164399999999998</v>
          </cell>
        </row>
        <row r="862">
          <cell r="A862">
            <v>37772</v>
          </cell>
          <cell r="B862">
            <v>3.4987900000000001</v>
          </cell>
        </row>
        <row r="863">
          <cell r="A863">
            <v>37773</v>
          </cell>
          <cell r="B863">
            <v>3.4987900000000001</v>
          </cell>
        </row>
        <row r="864">
          <cell r="A864">
            <v>37774</v>
          </cell>
          <cell r="B864">
            <v>3.4987900000000001</v>
          </cell>
        </row>
        <row r="865">
          <cell r="A865">
            <v>37775</v>
          </cell>
          <cell r="B865">
            <v>3.5062700000000002</v>
          </cell>
        </row>
        <row r="866">
          <cell r="A866">
            <v>37776</v>
          </cell>
          <cell r="B866">
            <v>3.4844499999999998</v>
          </cell>
        </row>
        <row r="867">
          <cell r="A867">
            <v>37777</v>
          </cell>
          <cell r="B867">
            <v>3.3967299999999998</v>
          </cell>
        </row>
        <row r="868">
          <cell r="A868">
            <v>37778</v>
          </cell>
          <cell r="B868">
            <v>3.43066</v>
          </cell>
        </row>
        <row r="869">
          <cell r="A869">
            <v>37779</v>
          </cell>
          <cell r="B869">
            <v>3.3391199999999999</v>
          </cell>
        </row>
        <row r="870">
          <cell r="A870">
            <v>37780</v>
          </cell>
          <cell r="B870">
            <v>3.3391199999999999</v>
          </cell>
        </row>
        <row r="871">
          <cell r="A871">
            <v>37781</v>
          </cell>
          <cell r="B871">
            <v>3.3391199999999999</v>
          </cell>
        </row>
        <row r="872">
          <cell r="A872">
            <v>37782</v>
          </cell>
          <cell r="B872">
            <v>3.3675199999999998</v>
          </cell>
        </row>
        <row r="873">
          <cell r="A873">
            <v>37783</v>
          </cell>
          <cell r="B873">
            <v>3.3436300000000001</v>
          </cell>
        </row>
        <row r="874">
          <cell r="A874">
            <v>37784</v>
          </cell>
          <cell r="B874">
            <v>3.3767299999999998</v>
          </cell>
        </row>
        <row r="875">
          <cell r="A875">
            <v>37785</v>
          </cell>
          <cell r="B875">
            <v>3.3736999999999999</v>
          </cell>
        </row>
        <row r="876">
          <cell r="A876">
            <v>37786</v>
          </cell>
          <cell r="B876">
            <v>3.39466</v>
          </cell>
        </row>
        <row r="877">
          <cell r="A877">
            <v>37787</v>
          </cell>
          <cell r="B877">
            <v>3.39466</v>
          </cell>
        </row>
        <row r="878">
          <cell r="A878">
            <v>37788</v>
          </cell>
          <cell r="B878">
            <v>3.39466</v>
          </cell>
        </row>
        <row r="879">
          <cell r="A879">
            <v>37789</v>
          </cell>
          <cell r="B879">
            <v>3.37446</v>
          </cell>
        </row>
        <row r="880">
          <cell r="A880">
            <v>37790</v>
          </cell>
          <cell r="B880">
            <v>3.3932000000000002</v>
          </cell>
        </row>
        <row r="881">
          <cell r="A881">
            <v>37791</v>
          </cell>
          <cell r="B881">
            <v>3.38497</v>
          </cell>
        </row>
        <row r="882">
          <cell r="A882">
            <v>37792</v>
          </cell>
          <cell r="B882">
            <v>3.38497</v>
          </cell>
        </row>
        <row r="883">
          <cell r="A883">
            <v>37793</v>
          </cell>
          <cell r="B883">
            <v>3.3628200000000001</v>
          </cell>
        </row>
        <row r="884">
          <cell r="A884">
            <v>37794</v>
          </cell>
          <cell r="B884">
            <v>3.3628200000000001</v>
          </cell>
        </row>
        <row r="885">
          <cell r="A885">
            <v>37795</v>
          </cell>
          <cell r="B885">
            <v>3.3628200000000001</v>
          </cell>
        </row>
        <row r="886">
          <cell r="A886">
            <v>37796</v>
          </cell>
          <cell r="B886">
            <v>3.3318699999999999</v>
          </cell>
        </row>
        <row r="887">
          <cell r="A887">
            <v>37797</v>
          </cell>
          <cell r="B887">
            <v>3.29908</v>
          </cell>
        </row>
        <row r="888">
          <cell r="A888">
            <v>37798</v>
          </cell>
          <cell r="B888">
            <v>3.3013599999999999</v>
          </cell>
        </row>
        <row r="889">
          <cell r="A889">
            <v>37799</v>
          </cell>
          <cell r="B889">
            <v>3.3106499999999999</v>
          </cell>
        </row>
        <row r="890">
          <cell r="A890">
            <v>37800</v>
          </cell>
          <cell r="B890">
            <v>3.29975</v>
          </cell>
        </row>
        <row r="891">
          <cell r="A891">
            <v>37801</v>
          </cell>
          <cell r="B891">
            <v>3.29975</v>
          </cell>
        </row>
        <row r="892">
          <cell r="A892">
            <v>37802</v>
          </cell>
          <cell r="B892">
            <v>3.29975</v>
          </cell>
        </row>
        <row r="893">
          <cell r="A893">
            <v>37803</v>
          </cell>
          <cell r="B893">
            <v>3.31107</v>
          </cell>
        </row>
        <row r="894">
          <cell r="A894">
            <v>37804</v>
          </cell>
          <cell r="B894">
            <v>3.29393</v>
          </cell>
        </row>
        <row r="895">
          <cell r="A895">
            <v>37805</v>
          </cell>
          <cell r="B895">
            <v>3.2614999999999998</v>
          </cell>
        </row>
        <row r="896">
          <cell r="A896">
            <v>37806</v>
          </cell>
          <cell r="B896">
            <v>3.2626599999999999</v>
          </cell>
        </row>
        <row r="897">
          <cell r="A897">
            <v>37807</v>
          </cell>
          <cell r="B897">
            <v>3.25631</v>
          </cell>
        </row>
        <row r="898">
          <cell r="A898">
            <v>37808</v>
          </cell>
          <cell r="B898">
            <v>3.25631</v>
          </cell>
        </row>
        <row r="899">
          <cell r="A899">
            <v>37809</v>
          </cell>
          <cell r="B899">
            <v>3.25631</v>
          </cell>
        </row>
        <row r="900">
          <cell r="A900">
            <v>37810</v>
          </cell>
          <cell r="B900">
            <v>3.2523499999999999</v>
          </cell>
        </row>
        <row r="901">
          <cell r="A901">
            <v>37811</v>
          </cell>
          <cell r="B901">
            <v>3.26729</v>
          </cell>
        </row>
        <row r="902">
          <cell r="A902">
            <v>37812</v>
          </cell>
          <cell r="B902">
            <v>3.25895</v>
          </cell>
        </row>
        <row r="903">
          <cell r="A903">
            <v>37813</v>
          </cell>
          <cell r="B903">
            <v>3.2958599999999998</v>
          </cell>
        </row>
        <row r="904">
          <cell r="A904">
            <v>37814</v>
          </cell>
          <cell r="B904">
            <v>3.2845399999999998</v>
          </cell>
        </row>
        <row r="905">
          <cell r="A905">
            <v>37815</v>
          </cell>
          <cell r="B905">
            <v>3.2845399999999998</v>
          </cell>
        </row>
        <row r="906">
          <cell r="A906">
            <v>37816</v>
          </cell>
          <cell r="B906">
            <v>3.2845399999999998</v>
          </cell>
        </row>
        <row r="907">
          <cell r="A907">
            <v>37817</v>
          </cell>
          <cell r="B907">
            <v>3.2461000000000002</v>
          </cell>
        </row>
        <row r="908">
          <cell r="A908">
            <v>37818</v>
          </cell>
          <cell r="B908">
            <v>3.1936499999999999</v>
          </cell>
        </row>
        <row r="909">
          <cell r="A909">
            <v>37819</v>
          </cell>
          <cell r="B909">
            <v>3.2197399999999998</v>
          </cell>
        </row>
        <row r="910">
          <cell r="A910">
            <v>37820</v>
          </cell>
          <cell r="B910">
            <v>3.20465</v>
          </cell>
        </row>
        <row r="911">
          <cell r="A911">
            <v>37821</v>
          </cell>
          <cell r="B911">
            <v>3.2473200000000002</v>
          </cell>
        </row>
        <row r="912">
          <cell r="A912">
            <v>37822</v>
          </cell>
          <cell r="B912">
            <v>3.2473200000000002</v>
          </cell>
        </row>
        <row r="913">
          <cell r="A913">
            <v>37823</v>
          </cell>
          <cell r="B913">
            <v>3.2473200000000002</v>
          </cell>
        </row>
        <row r="914">
          <cell r="A914">
            <v>37824</v>
          </cell>
          <cell r="B914">
            <v>3.2791000000000001</v>
          </cell>
        </row>
        <row r="915">
          <cell r="A915">
            <v>37825</v>
          </cell>
          <cell r="B915">
            <v>3.2707999999999999</v>
          </cell>
        </row>
        <row r="916">
          <cell r="A916">
            <v>37826</v>
          </cell>
          <cell r="B916">
            <v>3.3220399999999999</v>
          </cell>
        </row>
        <row r="917">
          <cell r="A917">
            <v>37827</v>
          </cell>
          <cell r="B917">
            <v>3.3286899999999999</v>
          </cell>
        </row>
        <row r="918">
          <cell r="A918">
            <v>37828</v>
          </cell>
          <cell r="B918">
            <v>3.32952</v>
          </cell>
        </row>
        <row r="919">
          <cell r="A919">
            <v>37829</v>
          </cell>
          <cell r="B919">
            <v>3.32952</v>
          </cell>
        </row>
        <row r="920">
          <cell r="A920">
            <v>37830</v>
          </cell>
          <cell r="B920">
            <v>3.32952</v>
          </cell>
        </row>
        <row r="921">
          <cell r="A921">
            <v>37831</v>
          </cell>
          <cell r="B921">
            <v>3.33439</v>
          </cell>
        </row>
        <row r="922">
          <cell r="A922">
            <v>37832</v>
          </cell>
          <cell r="B922">
            <v>3.34137</v>
          </cell>
        </row>
        <row r="923">
          <cell r="A923">
            <v>37833</v>
          </cell>
          <cell r="B923">
            <v>3.3548200000000001</v>
          </cell>
        </row>
        <row r="924">
          <cell r="A924">
            <v>37834</v>
          </cell>
          <cell r="B924">
            <v>3.3375499999999998</v>
          </cell>
        </row>
        <row r="925">
          <cell r="A925">
            <v>37835</v>
          </cell>
          <cell r="B925">
            <v>3.3872599999999999</v>
          </cell>
        </row>
        <row r="926">
          <cell r="A926">
            <v>37836</v>
          </cell>
          <cell r="B926">
            <v>3.3872599999999999</v>
          </cell>
        </row>
        <row r="927">
          <cell r="A927">
            <v>37837</v>
          </cell>
          <cell r="B927">
            <v>3.3872599999999999</v>
          </cell>
        </row>
        <row r="928">
          <cell r="A928">
            <v>37838</v>
          </cell>
          <cell r="B928">
            <v>3.4975100000000001</v>
          </cell>
        </row>
        <row r="929">
          <cell r="A929">
            <v>37839</v>
          </cell>
          <cell r="B929">
            <v>3.4652799999999999</v>
          </cell>
        </row>
        <row r="930">
          <cell r="A930">
            <v>37840</v>
          </cell>
          <cell r="B930">
            <v>3.4497800000000001</v>
          </cell>
        </row>
        <row r="931">
          <cell r="A931">
            <v>37841</v>
          </cell>
          <cell r="B931">
            <v>3.4244699999999999</v>
          </cell>
        </row>
        <row r="932">
          <cell r="A932">
            <v>37842</v>
          </cell>
          <cell r="B932">
            <v>3.38368</v>
          </cell>
        </row>
        <row r="933">
          <cell r="A933">
            <v>37843</v>
          </cell>
          <cell r="B933">
            <v>3.38368</v>
          </cell>
        </row>
        <row r="934">
          <cell r="A934">
            <v>37844</v>
          </cell>
          <cell r="B934">
            <v>3.38368</v>
          </cell>
        </row>
        <row r="935">
          <cell r="A935">
            <v>37845</v>
          </cell>
          <cell r="B935">
            <v>3.4046599999999998</v>
          </cell>
        </row>
        <row r="936">
          <cell r="A936">
            <v>37846</v>
          </cell>
          <cell r="B936">
            <v>3.4166599999999998</v>
          </cell>
        </row>
        <row r="937">
          <cell r="A937">
            <v>37847</v>
          </cell>
          <cell r="B937">
            <v>3.43513</v>
          </cell>
        </row>
        <row r="938">
          <cell r="A938">
            <v>37848</v>
          </cell>
          <cell r="B938">
            <v>3.41025</v>
          </cell>
        </row>
        <row r="939">
          <cell r="A939">
            <v>37849</v>
          </cell>
          <cell r="B939">
            <v>3.3732899999999999</v>
          </cell>
        </row>
        <row r="940">
          <cell r="A940">
            <v>37850</v>
          </cell>
          <cell r="B940">
            <v>3.3732899999999999</v>
          </cell>
        </row>
        <row r="941">
          <cell r="A941">
            <v>37851</v>
          </cell>
          <cell r="B941">
            <v>3.3732899999999999</v>
          </cell>
        </row>
        <row r="942">
          <cell r="A942">
            <v>37852</v>
          </cell>
          <cell r="B942">
            <v>3.3315100000000002</v>
          </cell>
        </row>
        <row r="943">
          <cell r="A943">
            <v>37853</v>
          </cell>
          <cell r="B943">
            <v>3.3421699999999999</v>
          </cell>
        </row>
        <row r="944">
          <cell r="A944">
            <v>37854</v>
          </cell>
          <cell r="B944">
            <v>3.3408899999999999</v>
          </cell>
        </row>
        <row r="945">
          <cell r="A945">
            <v>37855</v>
          </cell>
          <cell r="B945">
            <v>3.2844500000000001</v>
          </cell>
        </row>
        <row r="946">
          <cell r="A946">
            <v>37856</v>
          </cell>
          <cell r="B946">
            <v>3.2617500000000001</v>
          </cell>
        </row>
        <row r="947">
          <cell r="A947">
            <v>37857</v>
          </cell>
          <cell r="B947">
            <v>3.2617500000000001</v>
          </cell>
        </row>
        <row r="948">
          <cell r="A948">
            <v>37858</v>
          </cell>
          <cell r="B948">
            <v>3.2617500000000001</v>
          </cell>
        </row>
        <row r="949">
          <cell r="A949">
            <v>37859</v>
          </cell>
          <cell r="B949">
            <v>3.2526999999999999</v>
          </cell>
        </row>
        <row r="950">
          <cell r="A950">
            <v>37860</v>
          </cell>
          <cell r="B950">
            <v>3.2498100000000001</v>
          </cell>
        </row>
        <row r="951">
          <cell r="A951">
            <v>37861</v>
          </cell>
          <cell r="B951">
            <v>3.2399399999999998</v>
          </cell>
        </row>
        <row r="952">
          <cell r="A952">
            <v>37862</v>
          </cell>
          <cell r="B952">
            <v>3.2175199999999999</v>
          </cell>
        </row>
        <row r="953">
          <cell r="A953">
            <v>37863</v>
          </cell>
          <cell r="B953">
            <v>3.2609300000000001</v>
          </cell>
        </row>
        <row r="954">
          <cell r="A954">
            <v>37864</v>
          </cell>
          <cell r="B954">
            <v>3.2609300000000001</v>
          </cell>
        </row>
        <row r="955">
          <cell r="A955">
            <v>37865</v>
          </cell>
          <cell r="B955">
            <v>3.2609300000000001</v>
          </cell>
        </row>
        <row r="956">
          <cell r="A956">
            <v>37866</v>
          </cell>
          <cell r="B956">
            <v>3.27718</v>
          </cell>
        </row>
        <row r="957">
          <cell r="A957">
            <v>37867</v>
          </cell>
          <cell r="B957">
            <v>3.2235900000000002</v>
          </cell>
        </row>
        <row r="958">
          <cell r="A958">
            <v>37868</v>
          </cell>
          <cell r="B958">
            <v>3.2100200000000001</v>
          </cell>
        </row>
        <row r="959">
          <cell r="A959">
            <v>37869</v>
          </cell>
          <cell r="B959">
            <v>3.2249500000000002</v>
          </cell>
        </row>
        <row r="960">
          <cell r="A960">
            <v>37870</v>
          </cell>
          <cell r="B960">
            <v>3.2481200000000001</v>
          </cell>
        </row>
        <row r="961">
          <cell r="A961">
            <v>37871</v>
          </cell>
          <cell r="B961">
            <v>3.2481200000000001</v>
          </cell>
        </row>
        <row r="962">
          <cell r="A962">
            <v>37872</v>
          </cell>
          <cell r="B962">
            <v>3.2481200000000001</v>
          </cell>
        </row>
        <row r="963">
          <cell r="A963">
            <v>37873</v>
          </cell>
          <cell r="B963">
            <v>3.22994</v>
          </cell>
        </row>
        <row r="964">
          <cell r="A964">
            <v>37874</v>
          </cell>
          <cell r="B964">
            <v>3.2947600000000001</v>
          </cell>
        </row>
        <row r="965">
          <cell r="A965">
            <v>37875</v>
          </cell>
          <cell r="B965">
            <v>3.26742</v>
          </cell>
        </row>
        <row r="966">
          <cell r="A966">
            <v>37876</v>
          </cell>
          <cell r="B966">
            <v>3.2517999999999998</v>
          </cell>
        </row>
        <row r="967">
          <cell r="A967">
            <v>37877</v>
          </cell>
          <cell r="B967">
            <v>3.2725399999999998</v>
          </cell>
        </row>
        <row r="968">
          <cell r="A968">
            <v>37878</v>
          </cell>
          <cell r="B968">
            <v>3.2725399999999998</v>
          </cell>
        </row>
        <row r="969">
          <cell r="A969">
            <v>37879</v>
          </cell>
          <cell r="B969">
            <v>3.2725399999999998</v>
          </cell>
        </row>
        <row r="970">
          <cell r="A970">
            <v>37880</v>
          </cell>
          <cell r="B970">
            <v>3.2633399999999999</v>
          </cell>
        </row>
        <row r="971">
          <cell r="A971">
            <v>37881</v>
          </cell>
          <cell r="B971">
            <v>3.2392599999999998</v>
          </cell>
        </row>
        <row r="972">
          <cell r="A972">
            <v>37882</v>
          </cell>
          <cell r="B972">
            <v>3.28274</v>
          </cell>
        </row>
        <row r="973">
          <cell r="A973">
            <v>37883</v>
          </cell>
          <cell r="B973">
            <v>3.2627600000000001</v>
          </cell>
        </row>
        <row r="974">
          <cell r="A974">
            <v>37884</v>
          </cell>
          <cell r="B974">
            <v>3.3066399999999998</v>
          </cell>
        </row>
        <row r="975">
          <cell r="A975">
            <v>37885</v>
          </cell>
          <cell r="B975">
            <v>3.3066399999999998</v>
          </cell>
        </row>
        <row r="976">
          <cell r="A976">
            <v>37886</v>
          </cell>
          <cell r="B976">
            <v>3.3066399999999998</v>
          </cell>
        </row>
        <row r="977">
          <cell r="A977">
            <v>37887</v>
          </cell>
          <cell r="B977">
            <v>3.3335599999999999</v>
          </cell>
        </row>
        <row r="978">
          <cell r="A978">
            <v>37888</v>
          </cell>
          <cell r="B978">
            <v>3.3396400000000002</v>
          </cell>
        </row>
        <row r="979">
          <cell r="A979">
            <v>37889</v>
          </cell>
          <cell r="B979">
            <v>3.3665099999999999</v>
          </cell>
        </row>
        <row r="980">
          <cell r="A980">
            <v>37890</v>
          </cell>
          <cell r="B980">
            <v>3.37277</v>
          </cell>
        </row>
        <row r="981">
          <cell r="A981">
            <v>37891</v>
          </cell>
          <cell r="B981">
            <v>3.3736899999999999</v>
          </cell>
        </row>
        <row r="982">
          <cell r="A982">
            <v>37892</v>
          </cell>
          <cell r="B982">
            <v>3.3736899999999999</v>
          </cell>
        </row>
        <row r="983">
          <cell r="A983">
            <v>37893</v>
          </cell>
          <cell r="B983">
            <v>3.3736899999999999</v>
          </cell>
        </row>
        <row r="984">
          <cell r="A984">
            <v>37894</v>
          </cell>
          <cell r="B984">
            <v>3.4102600000000001</v>
          </cell>
        </row>
        <row r="985">
          <cell r="A985">
            <v>37895</v>
          </cell>
          <cell r="B985">
            <v>3.4133</v>
          </cell>
        </row>
        <row r="986">
          <cell r="A986">
            <v>37896</v>
          </cell>
          <cell r="B986">
            <v>3.40856</v>
          </cell>
        </row>
        <row r="987">
          <cell r="A987">
            <v>37897</v>
          </cell>
          <cell r="B987">
            <v>3.3925200000000002</v>
          </cell>
        </row>
        <row r="988">
          <cell r="A988">
            <v>37898</v>
          </cell>
          <cell r="B988">
            <v>3.3462700000000001</v>
          </cell>
        </row>
        <row r="989">
          <cell r="A989">
            <v>37899</v>
          </cell>
          <cell r="B989">
            <v>3.3462700000000001</v>
          </cell>
        </row>
        <row r="990">
          <cell r="A990">
            <v>37900</v>
          </cell>
          <cell r="B990">
            <v>3.3462700000000001</v>
          </cell>
        </row>
        <row r="991">
          <cell r="A991">
            <v>37901</v>
          </cell>
          <cell r="B991">
            <v>3.3718400000000002</v>
          </cell>
        </row>
        <row r="992">
          <cell r="A992">
            <v>37902</v>
          </cell>
          <cell r="B992">
            <v>3.3815200000000001</v>
          </cell>
        </row>
        <row r="993">
          <cell r="A993">
            <v>37903</v>
          </cell>
          <cell r="B993">
            <v>3.3614799999999998</v>
          </cell>
        </row>
        <row r="994">
          <cell r="A994">
            <v>37904</v>
          </cell>
          <cell r="B994">
            <v>3.3412600000000001</v>
          </cell>
        </row>
        <row r="995">
          <cell r="A995">
            <v>37905</v>
          </cell>
          <cell r="B995">
            <v>3.3561200000000002</v>
          </cell>
        </row>
        <row r="996">
          <cell r="A996">
            <v>37906</v>
          </cell>
          <cell r="B996">
            <v>3.3561200000000002</v>
          </cell>
        </row>
        <row r="997">
          <cell r="A997">
            <v>37907</v>
          </cell>
          <cell r="B997">
            <v>3.3561200000000002</v>
          </cell>
        </row>
        <row r="998">
          <cell r="A998">
            <v>37908</v>
          </cell>
          <cell r="B998">
            <v>3.32477</v>
          </cell>
        </row>
        <row r="999">
          <cell r="A999">
            <v>37909</v>
          </cell>
          <cell r="B999">
            <v>3.3362099999999999</v>
          </cell>
        </row>
        <row r="1000">
          <cell r="A1000">
            <v>37910</v>
          </cell>
          <cell r="B1000">
            <v>3.29373</v>
          </cell>
        </row>
        <row r="1001">
          <cell r="A1001">
            <v>37911</v>
          </cell>
          <cell r="B1001">
            <v>3.29596</v>
          </cell>
        </row>
        <row r="1002">
          <cell r="A1002">
            <v>37912</v>
          </cell>
          <cell r="B1002">
            <v>3.3473700000000002</v>
          </cell>
        </row>
        <row r="1003">
          <cell r="A1003">
            <v>37913</v>
          </cell>
          <cell r="B1003">
            <v>3.3473700000000002</v>
          </cell>
        </row>
        <row r="1004">
          <cell r="A1004">
            <v>37914</v>
          </cell>
          <cell r="B1004">
            <v>3.3473700000000002</v>
          </cell>
        </row>
        <row r="1005">
          <cell r="A1005">
            <v>37915</v>
          </cell>
          <cell r="B1005">
            <v>3.3625699999999998</v>
          </cell>
        </row>
        <row r="1006">
          <cell r="A1006">
            <v>37916</v>
          </cell>
          <cell r="B1006">
            <v>3.3421799999999999</v>
          </cell>
        </row>
        <row r="1007">
          <cell r="A1007">
            <v>37917</v>
          </cell>
          <cell r="B1007">
            <v>3.3813</v>
          </cell>
        </row>
        <row r="1008">
          <cell r="A1008">
            <v>37918</v>
          </cell>
          <cell r="B1008">
            <v>3.3840400000000002</v>
          </cell>
        </row>
        <row r="1009">
          <cell r="A1009">
            <v>37919</v>
          </cell>
          <cell r="B1009">
            <v>3.39316</v>
          </cell>
        </row>
        <row r="1010">
          <cell r="A1010">
            <v>37920</v>
          </cell>
          <cell r="B1010">
            <v>3.39316</v>
          </cell>
        </row>
        <row r="1011">
          <cell r="A1011">
            <v>37921</v>
          </cell>
          <cell r="B1011">
            <v>3.39316</v>
          </cell>
        </row>
        <row r="1012">
          <cell r="A1012">
            <v>37922</v>
          </cell>
          <cell r="B1012">
            <v>3.3766600000000002</v>
          </cell>
        </row>
        <row r="1013">
          <cell r="A1013">
            <v>37923</v>
          </cell>
          <cell r="B1013">
            <v>3.36212</v>
          </cell>
        </row>
        <row r="1014">
          <cell r="A1014">
            <v>37924</v>
          </cell>
          <cell r="B1014">
            <v>3.33535</v>
          </cell>
        </row>
        <row r="1015">
          <cell r="A1015">
            <v>37925</v>
          </cell>
          <cell r="B1015">
            <v>3.30951</v>
          </cell>
        </row>
        <row r="1016">
          <cell r="A1016">
            <v>37926</v>
          </cell>
          <cell r="B1016">
            <v>3.3088500000000001</v>
          </cell>
        </row>
        <row r="1017">
          <cell r="A1017">
            <v>37927</v>
          </cell>
          <cell r="B1017">
            <v>3.3088500000000001</v>
          </cell>
        </row>
        <row r="1018">
          <cell r="A1018">
            <v>37928</v>
          </cell>
          <cell r="B1018">
            <v>3.3088500000000001</v>
          </cell>
        </row>
        <row r="1019">
          <cell r="A1019">
            <v>37929</v>
          </cell>
          <cell r="B1019">
            <v>3.2776299999999998</v>
          </cell>
        </row>
        <row r="1020">
          <cell r="A1020">
            <v>37930</v>
          </cell>
          <cell r="B1020">
            <v>3.2937500000000002</v>
          </cell>
        </row>
        <row r="1021">
          <cell r="A1021">
            <v>37931</v>
          </cell>
          <cell r="B1021">
            <v>3.2793000000000001</v>
          </cell>
        </row>
        <row r="1022">
          <cell r="A1022">
            <v>37932</v>
          </cell>
          <cell r="B1022">
            <v>3.2812399999999999</v>
          </cell>
        </row>
        <row r="1023">
          <cell r="A1023">
            <v>37933</v>
          </cell>
          <cell r="B1023">
            <v>3.31209</v>
          </cell>
        </row>
        <row r="1024">
          <cell r="A1024">
            <v>37934</v>
          </cell>
          <cell r="B1024">
            <v>3.31209</v>
          </cell>
        </row>
        <row r="1025">
          <cell r="A1025">
            <v>37935</v>
          </cell>
          <cell r="B1025">
            <v>3.31209</v>
          </cell>
        </row>
        <row r="1026">
          <cell r="A1026">
            <v>37936</v>
          </cell>
          <cell r="B1026">
            <v>3.3156300000000001</v>
          </cell>
        </row>
        <row r="1027">
          <cell r="A1027">
            <v>37937</v>
          </cell>
          <cell r="B1027">
            <v>3.3367200000000001</v>
          </cell>
        </row>
        <row r="1028">
          <cell r="A1028">
            <v>37938</v>
          </cell>
          <cell r="B1028">
            <v>3.3917799999999998</v>
          </cell>
        </row>
        <row r="1029">
          <cell r="A1029">
            <v>37939</v>
          </cell>
          <cell r="B1029">
            <v>3.4281700000000002</v>
          </cell>
        </row>
        <row r="1030">
          <cell r="A1030">
            <v>37940</v>
          </cell>
          <cell r="B1030">
            <v>3.4674700000000001</v>
          </cell>
        </row>
        <row r="1031">
          <cell r="A1031">
            <v>37941</v>
          </cell>
          <cell r="B1031">
            <v>3.4674700000000001</v>
          </cell>
        </row>
        <row r="1032">
          <cell r="A1032">
            <v>37942</v>
          </cell>
          <cell r="B1032">
            <v>3.4674700000000001</v>
          </cell>
        </row>
        <row r="1033">
          <cell r="A1033">
            <v>37943</v>
          </cell>
          <cell r="B1033">
            <v>3.4799000000000002</v>
          </cell>
        </row>
        <row r="1034">
          <cell r="A1034">
            <v>37944</v>
          </cell>
          <cell r="B1034">
            <v>3.52081</v>
          </cell>
        </row>
        <row r="1035">
          <cell r="A1035">
            <v>37945</v>
          </cell>
          <cell r="B1035">
            <v>3.5101200000000001</v>
          </cell>
        </row>
        <row r="1036">
          <cell r="A1036">
            <v>37946</v>
          </cell>
          <cell r="B1036">
            <v>3.5146099999999998</v>
          </cell>
        </row>
        <row r="1037">
          <cell r="A1037">
            <v>37947</v>
          </cell>
          <cell r="B1037">
            <v>3.4967800000000002</v>
          </cell>
        </row>
        <row r="1038">
          <cell r="A1038">
            <v>37948</v>
          </cell>
          <cell r="B1038">
            <v>3.4967800000000002</v>
          </cell>
        </row>
        <row r="1039">
          <cell r="A1039">
            <v>37949</v>
          </cell>
          <cell r="B1039">
            <v>3.4967800000000002</v>
          </cell>
        </row>
        <row r="1040">
          <cell r="A1040">
            <v>37950</v>
          </cell>
          <cell r="B1040">
            <v>3.4488500000000002</v>
          </cell>
        </row>
        <row r="1041">
          <cell r="A1041">
            <v>37951</v>
          </cell>
          <cell r="B1041">
            <v>3.4504100000000002</v>
          </cell>
        </row>
        <row r="1042">
          <cell r="A1042">
            <v>37952</v>
          </cell>
          <cell r="B1042">
            <v>3.50658</v>
          </cell>
        </row>
        <row r="1043">
          <cell r="A1043">
            <v>37953</v>
          </cell>
          <cell r="B1043">
            <v>3.51248</v>
          </cell>
        </row>
        <row r="1044">
          <cell r="A1044">
            <v>37954</v>
          </cell>
          <cell r="B1044">
            <v>3.5392800000000002</v>
          </cell>
        </row>
        <row r="1045">
          <cell r="A1045">
            <v>37955</v>
          </cell>
          <cell r="B1045">
            <v>3.5392800000000002</v>
          </cell>
        </row>
        <row r="1046">
          <cell r="A1046">
            <v>37956</v>
          </cell>
          <cell r="B1046">
            <v>3.5392800000000002</v>
          </cell>
        </row>
        <row r="1047">
          <cell r="A1047">
            <v>37957</v>
          </cell>
          <cell r="B1047">
            <v>3.51769</v>
          </cell>
        </row>
        <row r="1048">
          <cell r="A1048">
            <v>37958</v>
          </cell>
          <cell r="B1048">
            <v>3.5408599999999999</v>
          </cell>
        </row>
        <row r="1049">
          <cell r="A1049">
            <v>37959</v>
          </cell>
          <cell r="B1049">
            <v>3.5499000000000001</v>
          </cell>
        </row>
        <row r="1050">
          <cell r="A1050">
            <v>37960</v>
          </cell>
          <cell r="B1050">
            <v>3.56338</v>
          </cell>
        </row>
        <row r="1051">
          <cell r="A1051">
            <v>37961</v>
          </cell>
          <cell r="B1051">
            <v>3.5804100000000001</v>
          </cell>
        </row>
        <row r="1052">
          <cell r="A1052">
            <v>37962</v>
          </cell>
          <cell r="B1052">
            <v>3.5804100000000001</v>
          </cell>
        </row>
        <row r="1053">
          <cell r="A1053">
            <v>37963</v>
          </cell>
          <cell r="B1053">
            <v>3.5804100000000001</v>
          </cell>
        </row>
        <row r="1054">
          <cell r="A1054">
            <v>37964</v>
          </cell>
          <cell r="B1054">
            <v>3.6024600000000002</v>
          </cell>
        </row>
        <row r="1055">
          <cell r="A1055">
            <v>37965</v>
          </cell>
          <cell r="B1055">
            <v>3.5971700000000002</v>
          </cell>
        </row>
        <row r="1056">
          <cell r="A1056">
            <v>37966</v>
          </cell>
          <cell r="B1056">
            <v>3.6000800000000002</v>
          </cell>
        </row>
        <row r="1057">
          <cell r="A1057">
            <v>37967</v>
          </cell>
          <cell r="B1057">
            <v>3.5868600000000002</v>
          </cell>
        </row>
        <row r="1058">
          <cell r="A1058">
            <v>37968</v>
          </cell>
          <cell r="B1058">
            <v>3.62107</v>
          </cell>
        </row>
        <row r="1059">
          <cell r="A1059">
            <v>37969</v>
          </cell>
          <cell r="B1059">
            <v>3.62107</v>
          </cell>
        </row>
        <row r="1060">
          <cell r="A1060">
            <v>37970</v>
          </cell>
          <cell r="B1060">
            <v>3.62107</v>
          </cell>
        </row>
        <row r="1061">
          <cell r="A1061">
            <v>37971</v>
          </cell>
          <cell r="B1061">
            <v>3.6080800000000002</v>
          </cell>
        </row>
        <row r="1062">
          <cell r="A1062">
            <v>37972</v>
          </cell>
          <cell r="B1062">
            <v>3.6187299999999998</v>
          </cell>
        </row>
        <row r="1063">
          <cell r="A1063">
            <v>37973</v>
          </cell>
          <cell r="B1063">
            <v>3.64771</v>
          </cell>
        </row>
        <row r="1064">
          <cell r="A1064">
            <v>37974</v>
          </cell>
          <cell r="B1064">
            <v>3.6480299999999999</v>
          </cell>
        </row>
        <row r="1065">
          <cell r="A1065">
            <v>37975</v>
          </cell>
          <cell r="B1065">
            <v>3.63287</v>
          </cell>
        </row>
        <row r="1066">
          <cell r="A1066">
            <v>37976</v>
          </cell>
          <cell r="B1066">
            <v>3.63287</v>
          </cell>
        </row>
        <row r="1067">
          <cell r="A1067">
            <v>37977</v>
          </cell>
          <cell r="B1067">
            <v>3.63287</v>
          </cell>
        </row>
        <row r="1068">
          <cell r="A1068">
            <v>37978</v>
          </cell>
          <cell r="B1068">
            <v>3.6353399999999998</v>
          </cell>
        </row>
        <row r="1069">
          <cell r="A1069">
            <v>37979</v>
          </cell>
          <cell r="B1069">
            <v>3.6203799999999999</v>
          </cell>
        </row>
        <row r="1070">
          <cell r="A1070">
            <v>37980</v>
          </cell>
          <cell r="B1070">
            <v>3.6178599999999999</v>
          </cell>
        </row>
        <row r="1071">
          <cell r="A1071">
            <v>37981</v>
          </cell>
          <cell r="B1071">
            <v>3.6178599999999999</v>
          </cell>
        </row>
        <row r="1072">
          <cell r="A1072">
            <v>37982</v>
          </cell>
          <cell r="B1072">
            <v>3.6069100000000001</v>
          </cell>
        </row>
        <row r="1073">
          <cell r="A1073">
            <v>37983</v>
          </cell>
          <cell r="B1073">
            <v>3.6069100000000001</v>
          </cell>
        </row>
        <row r="1074">
          <cell r="A1074">
            <v>37984</v>
          </cell>
          <cell r="B1074">
            <v>3.6069100000000001</v>
          </cell>
        </row>
        <row r="1075">
          <cell r="A1075">
            <v>37985</v>
          </cell>
          <cell r="B1075">
            <v>3.6113</v>
          </cell>
        </row>
        <row r="1076">
          <cell r="A1076">
            <v>37986</v>
          </cell>
          <cell r="B1076">
            <v>3.63123</v>
          </cell>
        </row>
        <row r="1077">
          <cell r="A1077">
            <v>37987</v>
          </cell>
          <cell r="B1077">
            <v>3.6505899999999998</v>
          </cell>
        </row>
        <row r="1078">
          <cell r="A1078">
            <v>37988</v>
          </cell>
          <cell r="B1078">
            <v>3.6384300000000001</v>
          </cell>
        </row>
        <row r="1079">
          <cell r="A1079">
            <v>37989</v>
          </cell>
          <cell r="B1079">
            <v>3.6384300000000001</v>
          </cell>
        </row>
        <row r="1080">
          <cell r="A1080">
            <v>37991</v>
          </cell>
          <cell r="B1080">
            <v>3.6384300000000001</v>
          </cell>
        </row>
        <row r="1081">
          <cell r="A1081">
            <v>37992</v>
          </cell>
          <cell r="B1081">
            <v>3.6334200000000001</v>
          </cell>
        </row>
        <row r="1082">
          <cell r="A1082">
            <v>37993</v>
          </cell>
          <cell r="B1082">
            <v>3.6425800000000002</v>
          </cell>
        </row>
        <row r="1083">
          <cell r="A1083">
            <v>37994</v>
          </cell>
          <cell r="B1083">
            <v>3.63584</v>
          </cell>
        </row>
        <row r="1084">
          <cell r="A1084">
            <v>37995</v>
          </cell>
          <cell r="B1084">
            <v>3.6528</v>
          </cell>
        </row>
        <row r="1085">
          <cell r="A1085">
            <v>37996</v>
          </cell>
          <cell r="B1085">
            <v>3.65035</v>
          </cell>
        </row>
        <row r="1086">
          <cell r="A1086">
            <v>37997</v>
          </cell>
          <cell r="B1086">
            <v>3.65035</v>
          </cell>
        </row>
        <row r="1087">
          <cell r="A1087">
            <v>37998</v>
          </cell>
          <cell r="B1087">
            <v>3.65035</v>
          </cell>
        </row>
        <row r="1088">
          <cell r="A1088">
            <v>37999</v>
          </cell>
          <cell r="B1088">
            <v>3.5954000000000002</v>
          </cell>
        </row>
        <row r="1089">
          <cell r="A1089">
            <v>38000</v>
          </cell>
          <cell r="B1089">
            <v>3.5746000000000002</v>
          </cell>
        </row>
        <row r="1090">
          <cell r="A1090">
            <v>38001</v>
          </cell>
          <cell r="B1090">
            <v>3.5710199999999999</v>
          </cell>
        </row>
        <row r="1091">
          <cell r="A1091">
            <v>38002</v>
          </cell>
          <cell r="B1091">
            <v>3.5405899999999999</v>
          </cell>
        </row>
        <row r="1092">
          <cell r="A1092">
            <v>38003</v>
          </cell>
          <cell r="B1092">
            <v>3.4909300000000001</v>
          </cell>
        </row>
        <row r="1093">
          <cell r="A1093">
            <v>38004</v>
          </cell>
          <cell r="B1093">
            <v>3.4909300000000001</v>
          </cell>
        </row>
        <row r="1094">
          <cell r="A1094">
            <v>38005</v>
          </cell>
          <cell r="B1094">
            <v>3.4909300000000001</v>
          </cell>
        </row>
        <row r="1095">
          <cell r="A1095">
            <v>38006</v>
          </cell>
          <cell r="B1095">
            <v>3.5126499999999998</v>
          </cell>
        </row>
        <row r="1096">
          <cell r="A1096">
            <v>38007</v>
          </cell>
          <cell r="B1096">
            <v>3.57253</v>
          </cell>
        </row>
        <row r="1097">
          <cell r="A1097">
            <v>38008</v>
          </cell>
          <cell r="B1097">
            <v>3.5951200000000001</v>
          </cell>
        </row>
        <row r="1098">
          <cell r="A1098">
            <v>38009</v>
          </cell>
          <cell r="B1098">
            <v>3.6141899999999998</v>
          </cell>
        </row>
        <row r="1099">
          <cell r="A1099">
            <v>38010</v>
          </cell>
          <cell r="B1099">
            <v>3.5851700000000002</v>
          </cell>
        </row>
        <row r="1100">
          <cell r="A1100">
            <v>38011</v>
          </cell>
          <cell r="B1100">
            <v>3.5851700000000002</v>
          </cell>
        </row>
        <row r="1101">
          <cell r="A1101">
            <v>38012</v>
          </cell>
          <cell r="B1101">
            <v>3.5851700000000002</v>
          </cell>
        </row>
        <row r="1102">
          <cell r="A1102">
            <v>38013</v>
          </cell>
          <cell r="B1102">
            <v>3.5496699999999999</v>
          </cell>
        </row>
        <row r="1103">
          <cell r="A1103">
            <v>38014</v>
          </cell>
          <cell r="B1103">
            <v>3.6149100000000001</v>
          </cell>
        </row>
        <row r="1104">
          <cell r="A1104">
            <v>38015</v>
          </cell>
          <cell r="B1104">
            <v>3.6051199999999999</v>
          </cell>
        </row>
        <row r="1105">
          <cell r="A1105">
            <v>38016</v>
          </cell>
          <cell r="B1105">
            <v>3.6288299999999998</v>
          </cell>
        </row>
        <row r="1106">
          <cell r="A1106">
            <v>38017</v>
          </cell>
          <cell r="B1106">
            <v>3.6682399999999999</v>
          </cell>
        </row>
        <row r="1107">
          <cell r="A1107">
            <v>38018</v>
          </cell>
          <cell r="B1107">
            <v>3.6682399999999999</v>
          </cell>
        </row>
        <row r="1108">
          <cell r="A1108">
            <v>38019</v>
          </cell>
          <cell r="B1108">
            <v>3.6682399999999999</v>
          </cell>
        </row>
        <row r="1109">
          <cell r="A1109">
            <v>38020</v>
          </cell>
          <cell r="B1109">
            <v>3.6610399999999998</v>
          </cell>
        </row>
        <row r="1110">
          <cell r="A1110">
            <v>38021</v>
          </cell>
          <cell r="B1110">
            <v>3.6831399999999999</v>
          </cell>
        </row>
        <row r="1111">
          <cell r="A1111">
            <v>38022</v>
          </cell>
          <cell r="B1111">
            <v>3.65144</v>
          </cell>
        </row>
        <row r="1112">
          <cell r="A1112">
            <v>38023</v>
          </cell>
          <cell r="B1112">
            <v>3.68486</v>
          </cell>
        </row>
        <row r="1113">
          <cell r="A1113">
            <v>38024</v>
          </cell>
          <cell r="B1113">
            <v>3.7495699999999998</v>
          </cell>
        </row>
        <row r="1114">
          <cell r="A1114">
            <v>38025</v>
          </cell>
          <cell r="B1114">
            <v>3.7495699999999998</v>
          </cell>
        </row>
        <row r="1115">
          <cell r="A1115">
            <v>38026</v>
          </cell>
          <cell r="B1115">
            <v>3.7495699999999998</v>
          </cell>
        </row>
        <row r="1116">
          <cell r="A1116">
            <v>38027</v>
          </cell>
          <cell r="B1116">
            <v>3.7252200000000002</v>
          </cell>
        </row>
        <row r="1117">
          <cell r="A1117">
            <v>38028</v>
          </cell>
          <cell r="B1117">
            <v>3.7152699999999999</v>
          </cell>
        </row>
        <row r="1118">
          <cell r="A1118">
            <v>38029</v>
          </cell>
          <cell r="B1118">
            <v>3.7544499999999998</v>
          </cell>
        </row>
        <row r="1119">
          <cell r="A1119">
            <v>38030</v>
          </cell>
          <cell r="B1119">
            <v>3.7230099999999999</v>
          </cell>
        </row>
        <row r="1120">
          <cell r="A1120">
            <v>38031</v>
          </cell>
          <cell r="B1120">
            <v>3.7090399999999999</v>
          </cell>
        </row>
        <row r="1121">
          <cell r="A1121">
            <v>38032</v>
          </cell>
          <cell r="B1121">
            <v>3.7090399999999999</v>
          </cell>
        </row>
        <row r="1122">
          <cell r="A1122">
            <v>38033</v>
          </cell>
          <cell r="B1122">
            <v>3.7090399999999999</v>
          </cell>
        </row>
        <row r="1123">
          <cell r="A1123">
            <v>38034</v>
          </cell>
          <cell r="B1123">
            <v>3.71591</v>
          </cell>
        </row>
        <row r="1124">
          <cell r="A1124">
            <v>38035</v>
          </cell>
          <cell r="B1124">
            <v>3.7429700000000001</v>
          </cell>
        </row>
        <row r="1125">
          <cell r="A1125">
            <v>38036</v>
          </cell>
          <cell r="B1125">
            <v>3.7177500000000001</v>
          </cell>
        </row>
        <row r="1126">
          <cell r="A1126">
            <v>38037</v>
          </cell>
          <cell r="B1126">
            <v>3.7507100000000002</v>
          </cell>
        </row>
        <row r="1127">
          <cell r="A1127">
            <v>38038</v>
          </cell>
          <cell r="B1127">
            <v>3.7423099999999998</v>
          </cell>
        </row>
        <row r="1128">
          <cell r="A1128">
            <v>38039</v>
          </cell>
          <cell r="B1128">
            <v>3.7423099999999998</v>
          </cell>
        </row>
        <row r="1129">
          <cell r="A1129">
            <v>38040</v>
          </cell>
          <cell r="B1129">
            <v>3.7423099999999998</v>
          </cell>
        </row>
        <row r="1130">
          <cell r="A1130">
            <v>38041</v>
          </cell>
          <cell r="B1130">
            <v>3.7423099999999998</v>
          </cell>
        </row>
        <row r="1131">
          <cell r="A1131">
            <v>38042</v>
          </cell>
          <cell r="B1131">
            <v>3.7423099999999998</v>
          </cell>
        </row>
        <row r="1132">
          <cell r="A1132">
            <v>38043</v>
          </cell>
          <cell r="B1132">
            <v>3.6775199999999999</v>
          </cell>
        </row>
        <row r="1133">
          <cell r="A1133">
            <v>38044</v>
          </cell>
          <cell r="B1133">
            <v>3.6544400000000001</v>
          </cell>
        </row>
        <row r="1134">
          <cell r="A1134">
            <v>38045</v>
          </cell>
          <cell r="B1134">
            <v>3.6449600000000002</v>
          </cell>
        </row>
        <row r="1135">
          <cell r="A1135">
            <v>38046</v>
          </cell>
          <cell r="B1135">
            <v>3.6449600000000002</v>
          </cell>
        </row>
        <row r="1136">
          <cell r="A1136">
            <v>38047</v>
          </cell>
          <cell r="B1136">
            <v>3.6449600000000002</v>
          </cell>
        </row>
        <row r="1137">
          <cell r="A1137">
            <v>38048</v>
          </cell>
          <cell r="B1137">
            <v>3.6060300000000001</v>
          </cell>
        </row>
        <row r="1138">
          <cell r="A1138">
            <v>38049</v>
          </cell>
          <cell r="B1138">
            <v>3.5587</v>
          </cell>
        </row>
        <row r="1139">
          <cell r="A1139">
            <v>38050</v>
          </cell>
          <cell r="B1139">
            <v>3.5162499999999999</v>
          </cell>
        </row>
        <row r="1140">
          <cell r="A1140">
            <v>38051</v>
          </cell>
          <cell r="B1140">
            <v>3.52372</v>
          </cell>
        </row>
        <row r="1141">
          <cell r="A1141">
            <v>38052</v>
          </cell>
          <cell r="B1141">
            <v>3.5657000000000001</v>
          </cell>
        </row>
        <row r="1142">
          <cell r="A1142">
            <v>38053</v>
          </cell>
          <cell r="B1142">
            <v>3.5657000000000001</v>
          </cell>
        </row>
        <row r="1143">
          <cell r="A1143">
            <v>38054</v>
          </cell>
          <cell r="B1143">
            <v>3.5657000000000001</v>
          </cell>
        </row>
        <row r="1144">
          <cell r="A1144">
            <v>38055</v>
          </cell>
          <cell r="B1144">
            <v>3.5699100000000001</v>
          </cell>
        </row>
        <row r="1145">
          <cell r="A1145">
            <v>38056</v>
          </cell>
          <cell r="B1145">
            <v>3.5410300000000001</v>
          </cell>
        </row>
        <row r="1146">
          <cell r="A1146">
            <v>38057</v>
          </cell>
          <cell r="B1146">
            <v>3.5397500000000002</v>
          </cell>
        </row>
        <row r="1147">
          <cell r="A1147">
            <v>38058</v>
          </cell>
          <cell r="B1147">
            <v>3.59815</v>
          </cell>
        </row>
        <row r="1148">
          <cell r="A1148">
            <v>38059</v>
          </cell>
          <cell r="B1148">
            <v>3.55647</v>
          </cell>
        </row>
        <row r="1149">
          <cell r="A1149">
            <v>38060</v>
          </cell>
          <cell r="B1149">
            <v>3.55647</v>
          </cell>
        </row>
        <row r="1150">
          <cell r="A1150">
            <v>38061</v>
          </cell>
          <cell r="B1150">
            <v>3.55647</v>
          </cell>
        </row>
        <row r="1151">
          <cell r="A1151">
            <v>38062</v>
          </cell>
          <cell r="B1151">
            <v>3.5654400000000002</v>
          </cell>
        </row>
        <row r="1152">
          <cell r="A1152">
            <v>38063</v>
          </cell>
          <cell r="B1152">
            <v>3.5610599999999999</v>
          </cell>
        </row>
        <row r="1153">
          <cell r="A1153">
            <v>38064</v>
          </cell>
          <cell r="B1153">
            <v>3.5602299999999998</v>
          </cell>
        </row>
        <row r="1154">
          <cell r="A1154">
            <v>38065</v>
          </cell>
          <cell r="B1154">
            <v>3.6128</v>
          </cell>
        </row>
        <row r="1155">
          <cell r="A1155">
            <v>38066</v>
          </cell>
          <cell r="B1155">
            <v>3.5652900000000001</v>
          </cell>
        </row>
        <row r="1156">
          <cell r="A1156">
            <v>38067</v>
          </cell>
          <cell r="B1156">
            <v>3.5652900000000001</v>
          </cell>
        </row>
        <row r="1157">
          <cell r="A1157">
            <v>38068</v>
          </cell>
          <cell r="B1157">
            <v>3.5652900000000001</v>
          </cell>
        </row>
        <row r="1158">
          <cell r="A1158">
            <v>38069</v>
          </cell>
          <cell r="B1158">
            <v>3.5930300000000002</v>
          </cell>
        </row>
        <row r="1159">
          <cell r="A1159">
            <v>38070</v>
          </cell>
          <cell r="B1159">
            <v>3.59701</v>
          </cell>
        </row>
        <row r="1160">
          <cell r="A1160">
            <v>38071</v>
          </cell>
          <cell r="B1160">
            <v>3.5518000000000001</v>
          </cell>
        </row>
        <row r="1161">
          <cell r="A1161">
            <v>38072</v>
          </cell>
          <cell r="B1161">
            <v>3.5674100000000002</v>
          </cell>
        </row>
        <row r="1162">
          <cell r="A1162">
            <v>38073</v>
          </cell>
          <cell r="B1162">
            <v>3.5721699999999998</v>
          </cell>
        </row>
        <row r="1163">
          <cell r="A1163">
            <v>38074</v>
          </cell>
          <cell r="B1163">
            <v>3.5721699999999998</v>
          </cell>
        </row>
        <row r="1164">
          <cell r="A1164">
            <v>38075</v>
          </cell>
          <cell r="B1164">
            <v>3.5721699999999998</v>
          </cell>
        </row>
        <row r="1165">
          <cell r="A1165">
            <v>38076</v>
          </cell>
          <cell r="B1165">
            <v>3.57375</v>
          </cell>
        </row>
        <row r="1166">
          <cell r="A1166">
            <v>38077</v>
          </cell>
          <cell r="B1166">
            <v>3.56</v>
          </cell>
        </row>
        <row r="1167">
          <cell r="A1167">
            <v>38078</v>
          </cell>
          <cell r="B1167">
            <v>3.5828700000000002</v>
          </cell>
        </row>
        <row r="1168">
          <cell r="A1168">
            <v>38079</v>
          </cell>
          <cell r="B1168">
            <v>3.5780799999999999</v>
          </cell>
        </row>
        <row r="1169">
          <cell r="A1169">
            <v>38080</v>
          </cell>
          <cell r="B1169">
            <v>3.5127100000000002</v>
          </cell>
        </row>
        <row r="1170">
          <cell r="A1170">
            <v>38081</v>
          </cell>
          <cell r="B1170">
            <v>3.5127100000000002</v>
          </cell>
        </row>
        <row r="1171">
          <cell r="A1171">
            <v>38082</v>
          </cell>
          <cell r="B1171">
            <v>3.5127100000000002</v>
          </cell>
        </row>
        <row r="1172">
          <cell r="A1172">
            <v>38083</v>
          </cell>
          <cell r="B1172">
            <v>3.4702000000000002</v>
          </cell>
        </row>
        <row r="1173">
          <cell r="A1173">
            <v>38084</v>
          </cell>
          <cell r="B1173">
            <v>3.4908700000000001</v>
          </cell>
        </row>
        <row r="1174">
          <cell r="A1174">
            <v>38085</v>
          </cell>
          <cell r="B1174">
            <v>3.5083199999999999</v>
          </cell>
        </row>
        <row r="1175">
          <cell r="A1175">
            <v>38086</v>
          </cell>
          <cell r="B1175">
            <v>3.4850400000000001</v>
          </cell>
        </row>
        <row r="1176">
          <cell r="A1176">
            <v>38087</v>
          </cell>
          <cell r="B1176">
            <v>3.4850400000000001</v>
          </cell>
        </row>
        <row r="1177">
          <cell r="A1177">
            <v>38088</v>
          </cell>
          <cell r="B1177">
            <v>3.4850400000000001</v>
          </cell>
        </row>
        <row r="1178">
          <cell r="A1178">
            <v>38089</v>
          </cell>
          <cell r="B1178">
            <v>3.4850400000000001</v>
          </cell>
        </row>
        <row r="1179">
          <cell r="A1179">
            <v>38090</v>
          </cell>
          <cell r="B1179">
            <v>3.4874200000000002</v>
          </cell>
        </row>
        <row r="1180">
          <cell r="A1180">
            <v>38091</v>
          </cell>
          <cell r="B1180">
            <v>3.44943</v>
          </cell>
        </row>
        <row r="1181">
          <cell r="A1181">
            <v>38092</v>
          </cell>
          <cell r="B1181">
            <v>3.46835</v>
          </cell>
        </row>
        <row r="1182">
          <cell r="A1182">
            <v>38093</v>
          </cell>
          <cell r="B1182">
            <v>3.4850599999999998</v>
          </cell>
        </row>
        <row r="1183">
          <cell r="A1183">
            <v>38094</v>
          </cell>
          <cell r="B1183">
            <v>3.5004</v>
          </cell>
        </row>
        <row r="1184">
          <cell r="A1184">
            <v>38095</v>
          </cell>
          <cell r="B1184">
            <v>3.5004</v>
          </cell>
        </row>
        <row r="1185">
          <cell r="A1185">
            <v>38096</v>
          </cell>
          <cell r="B1185">
            <v>3.5004</v>
          </cell>
        </row>
        <row r="1186">
          <cell r="A1186">
            <v>38097</v>
          </cell>
          <cell r="B1186">
            <v>3.5040499999999999</v>
          </cell>
        </row>
        <row r="1187">
          <cell r="A1187">
            <v>38098</v>
          </cell>
          <cell r="B1187">
            <v>3.4649299999999998</v>
          </cell>
        </row>
        <row r="1188">
          <cell r="A1188">
            <v>38099</v>
          </cell>
          <cell r="B1188">
            <v>3.4649299999999998</v>
          </cell>
        </row>
        <row r="1189">
          <cell r="A1189">
            <v>38100</v>
          </cell>
          <cell r="B1189">
            <v>3.4946199999999998</v>
          </cell>
        </row>
        <row r="1190">
          <cell r="A1190">
            <v>38101</v>
          </cell>
          <cell r="B1190">
            <v>3.4593099999999999</v>
          </cell>
        </row>
        <row r="1191">
          <cell r="A1191">
            <v>38102</v>
          </cell>
          <cell r="B1191">
            <v>3.4593099999999999</v>
          </cell>
        </row>
        <row r="1192">
          <cell r="A1192">
            <v>38103</v>
          </cell>
          <cell r="B1192">
            <v>3.4593099999999999</v>
          </cell>
        </row>
        <row r="1193">
          <cell r="A1193">
            <v>38104</v>
          </cell>
          <cell r="B1193">
            <v>3.4558499999999999</v>
          </cell>
        </row>
        <row r="1194">
          <cell r="A1194">
            <v>38105</v>
          </cell>
          <cell r="B1194">
            <v>3.4824099999999998</v>
          </cell>
        </row>
        <row r="1195">
          <cell r="A1195">
            <v>38106</v>
          </cell>
          <cell r="B1195">
            <v>3.47675</v>
          </cell>
        </row>
        <row r="1196">
          <cell r="A1196">
            <v>38107</v>
          </cell>
          <cell r="B1196">
            <v>3.5361500000000001</v>
          </cell>
        </row>
        <row r="1197">
          <cell r="A1197">
            <v>38108</v>
          </cell>
          <cell r="B1197">
            <v>3.5312800000000002</v>
          </cell>
        </row>
        <row r="1198">
          <cell r="A1198">
            <v>38109</v>
          </cell>
          <cell r="B1198">
            <v>3.5312800000000002</v>
          </cell>
        </row>
        <row r="1199">
          <cell r="A1199">
            <v>38110</v>
          </cell>
          <cell r="B1199">
            <v>3.5312800000000002</v>
          </cell>
        </row>
        <row r="1200">
          <cell r="A1200">
            <v>38111</v>
          </cell>
          <cell r="B1200">
            <v>3.5320200000000002</v>
          </cell>
        </row>
        <row r="1201">
          <cell r="A1201">
            <v>38112</v>
          </cell>
          <cell r="B1201">
            <v>3.5962200000000002</v>
          </cell>
        </row>
        <row r="1202">
          <cell r="A1202">
            <v>38113</v>
          </cell>
          <cell r="B1202">
            <v>3.6084399999999999</v>
          </cell>
        </row>
        <row r="1203">
          <cell r="A1203">
            <v>38114</v>
          </cell>
          <cell r="B1203">
            <v>3.6162800000000002</v>
          </cell>
        </row>
        <row r="1204">
          <cell r="A1204">
            <v>38115</v>
          </cell>
          <cell r="B1204">
            <v>3.6308600000000002</v>
          </cell>
        </row>
        <row r="1205">
          <cell r="A1205">
            <v>38116</v>
          </cell>
          <cell r="B1205">
            <v>3.6308600000000002</v>
          </cell>
        </row>
        <row r="1206">
          <cell r="A1206">
            <v>38117</v>
          </cell>
          <cell r="B1206">
            <v>3.6308600000000002</v>
          </cell>
        </row>
        <row r="1207">
          <cell r="A1207">
            <v>38118</v>
          </cell>
          <cell r="B1207">
            <v>3.7079800000000001</v>
          </cell>
        </row>
        <row r="1208">
          <cell r="A1208">
            <v>38119</v>
          </cell>
          <cell r="B1208">
            <v>3.6891400000000001</v>
          </cell>
        </row>
        <row r="1209">
          <cell r="A1209">
            <v>38120</v>
          </cell>
          <cell r="B1209">
            <v>3.72098</v>
          </cell>
        </row>
        <row r="1210">
          <cell r="A1210">
            <v>38121</v>
          </cell>
          <cell r="B1210">
            <v>3.6999599999999999</v>
          </cell>
        </row>
        <row r="1211">
          <cell r="A1211">
            <v>38122</v>
          </cell>
          <cell r="B1211">
            <v>3.6865199999999998</v>
          </cell>
        </row>
        <row r="1212">
          <cell r="A1212">
            <v>38123</v>
          </cell>
          <cell r="B1212">
            <v>3.6865199999999998</v>
          </cell>
        </row>
        <row r="1213">
          <cell r="A1213">
            <v>38124</v>
          </cell>
          <cell r="B1213">
            <v>3.6865199999999998</v>
          </cell>
        </row>
        <row r="1214">
          <cell r="A1214">
            <v>38125</v>
          </cell>
          <cell r="B1214">
            <v>3.7598199999999999</v>
          </cell>
        </row>
        <row r="1215">
          <cell r="A1215">
            <v>38126</v>
          </cell>
          <cell r="B1215">
            <v>3.7281200000000001</v>
          </cell>
        </row>
        <row r="1216">
          <cell r="A1216">
            <v>38127</v>
          </cell>
          <cell r="B1216">
            <v>3.73516</v>
          </cell>
        </row>
        <row r="1217">
          <cell r="A1217">
            <v>38128</v>
          </cell>
          <cell r="B1217">
            <v>3.8083300000000002</v>
          </cell>
        </row>
        <row r="1218">
          <cell r="A1218">
            <v>38129</v>
          </cell>
          <cell r="B1218">
            <v>3.8470800000000001</v>
          </cell>
        </row>
        <row r="1219">
          <cell r="A1219">
            <v>38130</v>
          </cell>
          <cell r="B1219">
            <v>3.8470800000000001</v>
          </cell>
        </row>
        <row r="1220">
          <cell r="A1220">
            <v>38131</v>
          </cell>
          <cell r="B1220">
            <v>3.8470800000000001</v>
          </cell>
        </row>
        <row r="1221">
          <cell r="A1221">
            <v>38132</v>
          </cell>
          <cell r="B1221">
            <v>3.82212</v>
          </cell>
        </row>
        <row r="1222">
          <cell r="A1222">
            <v>38133</v>
          </cell>
          <cell r="B1222">
            <v>3.82578</v>
          </cell>
        </row>
        <row r="1223">
          <cell r="A1223">
            <v>38134</v>
          </cell>
          <cell r="B1223">
            <v>3.8253699999999999</v>
          </cell>
        </row>
        <row r="1224">
          <cell r="A1224">
            <v>38135</v>
          </cell>
          <cell r="B1224">
            <v>3.8749600000000002</v>
          </cell>
        </row>
        <row r="1225">
          <cell r="A1225">
            <v>38136</v>
          </cell>
          <cell r="B1225">
            <v>3.7893500000000002</v>
          </cell>
        </row>
        <row r="1226">
          <cell r="A1226">
            <v>38137</v>
          </cell>
          <cell r="B1226">
            <v>3.7893500000000002</v>
          </cell>
        </row>
        <row r="1227">
          <cell r="A1227">
            <v>38138</v>
          </cell>
          <cell r="B1227">
            <v>3.7893500000000002</v>
          </cell>
        </row>
        <row r="1228">
          <cell r="A1228">
            <v>38139</v>
          </cell>
          <cell r="B1228">
            <v>3.8206600000000002</v>
          </cell>
        </row>
        <row r="1229">
          <cell r="A1229">
            <v>38140</v>
          </cell>
          <cell r="B1229">
            <v>3.8701500000000002</v>
          </cell>
        </row>
        <row r="1230">
          <cell r="A1230">
            <v>38141</v>
          </cell>
          <cell r="B1230">
            <v>3.8288899999999999</v>
          </cell>
        </row>
        <row r="1231">
          <cell r="A1231">
            <v>38142</v>
          </cell>
          <cell r="B1231">
            <v>3.8483399999999999</v>
          </cell>
        </row>
        <row r="1232">
          <cell r="A1232">
            <v>38143</v>
          </cell>
          <cell r="B1232">
            <v>3.85392</v>
          </cell>
        </row>
        <row r="1233">
          <cell r="A1233">
            <v>38144</v>
          </cell>
          <cell r="B1233">
            <v>3.85392</v>
          </cell>
        </row>
        <row r="1234">
          <cell r="A1234">
            <v>38145</v>
          </cell>
          <cell r="B1234">
            <v>3.85392</v>
          </cell>
        </row>
        <row r="1235">
          <cell r="A1235">
            <v>38146</v>
          </cell>
          <cell r="B1235">
            <v>3.83921</v>
          </cell>
        </row>
        <row r="1236">
          <cell r="A1236">
            <v>38147</v>
          </cell>
          <cell r="B1236">
            <v>3.8264900000000002</v>
          </cell>
        </row>
        <row r="1237">
          <cell r="A1237">
            <v>38148</v>
          </cell>
          <cell r="B1237">
            <v>3.76111</v>
          </cell>
        </row>
        <row r="1238">
          <cell r="A1238">
            <v>38149</v>
          </cell>
          <cell r="B1238">
            <v>3.76111</v>
          </cell>
        </row>
        <row r="1239">
          <cell r="A1239">
            <v>38150</v>
          </cell>
          <cell r="B1239">
            <v>3.7764000000000002</v>
          </cell>
        </row>
        <row r="1240">
          <cell r="A1240">
            <v>38151</v>
          </cell>
          <cell r="B1240">
            <v>3.7764000000000002</v>
          </cell>
        </row>
        <row r="1241">
          <cell r="A1241">
            <v>38152</v>
          </cell>
          <cell r="B1241">
            <v>3.7764000000000002</v>
          </cell>
        </row>
        <row r="1242">
          <cell r="A1242">
            <v>38153</v>
          </cell>
          <cell r="B1242">
            <v>3.82091</v>
          </cell>
        </row>
        <row r="1243">
          <cell r="A1243">
            <v>38154</v>
          </cell>
          <cell r="B1243">
            <v>3.82212</v>
          </cell>
        </row>
        <row r="1244">
          <cell r="A1244">
            <v>38155</v>
          </cell>
          <cell r="B1244">
            <v>3.7761399999999998</v>
          </cell>
        </row>
        <row r="1245">
          <cell r="A1245">
            <v>38156</v>
          </cell>
          <cell r="B1245">
            <v>3.7773699999999999</v>
          </cell>
        </row>
        <row r="1246">
          <cell r="A1246">
            <v>38157</v>
          </cell>
          <cell r="B1246">
            <v>3.8158699999999999</v>
          </cell>
        </row>
        <row r="1247">
          <cell r="A1247">
            <v>38158</v>
          </cell>
          <cell r="B1247">
            <v>3.8158699999999999</v>
          </cell>
        </row>
        <row r="1248">
          <cell r="A1248">
            <v>38159</v>
          </cell>
          <cell r="B1248">
            <v>3.8158699999999999</v>
          </cell>
        </row>
        <row r="1249">
          <cell r="A1249">
            <v>38160</v>
          </cell>
          <cell r="B1249">
            <v>3.79617</v>
          </cell>
        </row>
        <row r="1250">
          <cell r="A1250">
            <v>38161</v>
          </cell>
          <cell r="B1250">
            <v>3.79731</v>
          </cell>
        </row>
        <row r="1251">
          <cell r="A1251">
            <v>38162</v>
          </cell>
          <cell r="B1251">
            <v>3.7825299999999999</v>
          </cell>
        </row>
        <row r="1252">
          <cell r="A1252">
            <v>38163</v>
          </cell>
          <cell r="B1252">
            <v>3.7825899999999999</v>
          </cell>
        </row>
        <row r="1253">
          <cell r="A1253">
            <v>38164</v>
          </cell>
          <cell r="B1253">
            <v>3.78939</v>
          </cell>
        </row>
        <row r="1254">
          <cell r="A1254">
            <v>38165</v>
          </cell>
          <cell r="B1254">
            <v>3.78939</v>
          </cell>
        </row>
        <row r="1255">
          <cell r="A1255">
            <v>38166</v>
          </cell>
          <cell r="B1255">
            <v>3.78939</v>
          </cell>
        </row>
        <row r="1256">
          <cell r="A1256">
            <v>38167</v>
          </cell>
          <cell r="B1256">
            <v>3.8127900000000001</v>
          </cell>
        </row>
        <row r="1257">
          <cell r="A1257">
            <v>38168</v>
          </cell>
          <cell r="B1257">
            <v>3.7725200000000001</v>
          </cell>
        </row>
        <row r="1258">
          <cell r="A1258">
            <v>38169</v>
          </cell>
          <cell r="B1258">
            <v>3.79522</v>
          </cell>
        </row>
        <row r="1259">
          <cell r="A1259">
            <v>38170</v>
          </cell>
          <cell r="B1259">
            <v>3.7431700000000001</v>
          </cell>
        </row>
        <row r="1260">
          <cell r="A1260">
            <v>38171</v>
          </cell>
          <cell r="B1260">
            <v>3.76248</v>
          </cell>
        </row>
        <row r="1261">
          <cell r="A1261">
            <v>38172</v>
          </cell>
          <cell r="B1261">
            <v>3.76248</v>
          </cell>
        </row>
        <row r="1262">
          <cell r="A1262">
            <v>38173</v>
          </cell>
          <cell r="B1262">
            <v>3.76248</v>
          </cell>
        </row>
        <row r="1263">
          <cell r="A1263">
            <v>38174</v>
          </cell>
          <cell r="B1263">
            <v>3.7286000000000001</v>
          </cell>
        </row>
        <row r="1264">
          <cell r="A1264">
            <v>38175</v>
          </cell>
          <cell r="B1264">
            <v>3.7414399999999999</v>
          </cell>
        </row>
        <row r="1265">
          <cell r="A1265">
            <v>38176</v>
          </cell>
          <cell r="B1265">
            <v>3.7601</v>
          </cell>
        </row>
        <row r="1266">
          <cell r="A1266">
            <v>38177</v>
          </cell>
          <cell r="B1266">
            <v>3.7807900000000001</v>
          </cell>
        </row>
        <row r="1267">
          <cell r="A1267">
            <v>38178</v>
          </cell>
          <cell r="B1267">
            <v>3.7823899999999999</v>
          </cell>
        </row>
        <row r="1268">
          <cell r="A1268">
            <v>38179</v>
          </cell>
          <cell r="B1268">
            <v>3.7823899999999999</v>
          </cell>
        </row>
        <row r="1269">
          <cell r="A1269">
            <v>38180</v>
          </cell>
          <cell r="B1269">
            <v>3.7823899999999999</v>
          </cell>
        </row>
        <row r="1270">
          <cell r="A1270">
            <v>38181</v>
          </cell>
          <cell r="B1270">
            <v>3.7700100000000001</v>
          </cell>
        </row>
        <row r="1271">
          <cell r="A1271">
            <v>38182</v>
          </cell>
          <cell r="B1271">
            <v>3.7557100000000001</v>
          </cell>
        </row>
        <row r="1272">
          <cell r="A1272">
            <v>38183</v>
          </cell>
          <cell r="B1272">
            <v>3.75407</v>
          </cell>
        </row>
        <row r="1273">
          <cell r="A1273">
            <v>38184</v>
          </cell>
          <cell r="B1273">
            <v>3.7367499999999998</v>
          </cell>
        </row>
        <row r="1274">
          <cell r="A1274">
            <v>38185</v>
          </cell>
          <cell r="B1274">
            <v>3.7421799999999998</v>
          </cell>
        </row>
        <row r="1275">
          <cell r="A1275">
            <v>38186</v>
          </cell>
          <cell r="B1275">
            <v>3.7421799999999998</v>
          </cell>
        </row>
        <row r="1276">
          <cell r="A1276">
            <v>38187</v>
          </cell>
          <cell r="B1276">
            <v>3.7421799999999998</v>
          </cell>
        </row>
        <row r="1277">
          <cell r="A1277">
            <v>38188</v>
          </cell>
          <cell r="B1277">
            <v>3.7274699999999998</v>
          </cell>
        </row>
        <row r="1278">
          <cell r="A1278">
            <v>38189</v>
          </cell>
          <cell r="B1278">
            <v>3.7101199999999999</v>
          </cell>
        </row>
        <row r="1279">
          <cell r="A1279">
            <v>38190</v>
          </cell>
          <cell r="B1279">
            <v>3.7125499999999998</v>
          </cell>
        </row>
        <row r="1280">
          <cell r="A1280">
            <v>38191</v>
          </cell>
          <cell r="B1280">
            <v>3.7291300000000001</v>
          </cell>
        </row>
        <row r="1281">
          <cell r="A1281">
            <v>38192</v>
          </cell>
          <cell r="B1281">
            <v>3.6908699999999999</v>
          </cell>
        </row>
        <row r="1282">
          <cell r="A1282">
            <v>38193</v>
          </cell>
          <cell r="B1282">
            <v>3.6908699999999999</v>
          </cell>
        </row>
        <row r="1283">
          <cell r="A1283">
            <v>38194</v>
          </cell>
          <cell r="B1283">
            <v>3.6908699999999999</v>
          </cell>
        </row>
        <row r="1284">
          <cell r="A1284">
            <v>38195</v>
          </cell>
          <cell r="B1284">
            <v>3.7170999999999998</v>
          </cell>
        </row>
        <row r="1285">
          <cell r="A1285">
            <v>38196</v>
          </cell>
          <cell r="B1285">
            <v>3.7031000000000001</v>
          </cell>
        </row>
        <row r="1286">
          <cell r="A1286">
            <v>38197</v>
          </cell>
          <cell r="B1286">
            <v>3.6867000000000001</v>
          </cell>
        </row>
        <row r="1287">
          <cell r="A1287">
            <v>38198</v>
          </cell>
          <cell r="B1287">
            <v>3.6621899999999998</v>
          </cell>
        </row>
        <row r="1288">
          <cell r="A1288">
            <v>38199</v>
          </cell>
          <cell r="B1288">
            <v>3.6400299999999999</v>
          </cell>
        </row>
        <row r="1289">
          <cell r="A1289">
            <v>38200</v>
          </cell>
          <cell r="B1289">
            <v>3.6400299999999999</v>
          </cell>
        </row>
        <row r="1290">
          <cell r="A1290">
            <v>38201</v>
          </cell>
          <cell r="B1290">
            <v>3.6400299999999999</v>
          </cell>
        </row>
        <row r="1291">
          <cell r="A1291">
            <v>38202</v>
          </cell>
          <cell r="B1291">
            <v>3.66933</v>
          </cell>
        </row>
        <row r="1292">
          <cell r="A1292">
            <v>38203</v>
          </cell>
          <cell r="B1292">
            <v>3.6855500000000001</v>
          </cell>
        </row>
        <row r="1293">
          <cell r="A1293">
            <v>38204</v>
          </cell>
          <cell r="B1293">
            <v>3.6881300000000001</v>
          </cell>
        </row>
        <row r="1294">
          <cell r="A1294">
            <v>38205</v>
          </cell>
          <cell r="B1294">
            <v>3.70126</v>
          </cell>
        </row>
        <row r="1295">
          <cell r="A1295">
            <v>38206</v>
          </cell>
          <cell r="B1295">
            <v>3.7483499999999998</v>
          </cell>
        </row>
        <row r="1296">
          <cell r="A1296">
            <v>38207</v>
          </cell>
          <cell r="B1296">
            <v>3.7483499999999998</v>
          </cell>
        </row>
        <row r="1297">
          <cell r="A1297">
            <v>38208</v>
          </cell>
          <cell r="B1297">
            <v>3.7483499999999998</v>
          </cell>
        </row>
        <row r="1298">
          <cell r="A1298">
            <v>38209</v>
          </cell>
          <cell r="B1298">
            <v>3.7332700000000001</v>
          </cell>
        </row>
        <row r="1299">
          <cell r="A1299">
            <v>38210</v>
          </cell>
          <cell r="B1299">
            <v>3.70994</v>
          </cell>
        </row>
        <row r="1300">
          <cell r="A1300">
            <v>38211</v>
          </cell>
          <cell r="B1300">
            <v>3.72153</v>
          </cell>
        </row>
        <row r="1301">
          <cell r="A1301">
            <v>38212</v>
          </cell>
          <cell r="B1301">
            <v>3.7150599999999998</v>
          </cell>
        </row>
        <row r="1302">
          <cell r="A1302">
            <v>38213</v>
          </cell>
          <cell r="B1302">
            <v>3.7455699999999998</v>
          </cell>
        </row>
        <row r="1303">
          <cell r="A1303">
            <v>38214</v>
          </cell>
          <cell r="B1303">
            <v>3.7455699999999998</v>
          </cell>
        </row>
        <row r="1304">
          <cell r="A1304">
            <v>38215</v>
          </cell>
          <cell r="B1304">
            <v>3.7455699999999998</v>
          </cell>
        </row>
        <row r="1305">
          <cell r="A1305">
            <v>38216</v>
          </cell>
          <cell r="B1305">
            <v>3.7297199999999999</v>
          </cell>
        </row>
        <row r="1306">
          <cell r="A1306">
            <v>38217</v>
          </cell>
          <cell r="B1306">
            <v>3.7061000000000002</v>
          </cell>
        </row>
        <row r="1307">
          <cell r="A1307">
            <v>38218</v>
          </cell>
          <cell r="B1307">
            <v>3.69543</v>
          </cell>
        </row>
        <row r="1308">
          <cell r="A1308">
            <v>38219</v>
          </cell>
          <cell r="B1308">
            <v>3.6899199999999999</v>
          </cell>
        </row>
        <row r="1309">
          <cell r="A1309">
            <v>38220</v>
          </cell>
          <cell r="B1309">
            <v>3.6663600000000001</v>
          </cell>
        </row>
        <row r="1310">
          <cell r="A1310">
            <v>38221</v>
          </cell>
          <cell r="B1310">
            <v>3.6663600000000001</v>
          </cell>
        </row>
        <row r="1311">
          <cell r="A1311">
            <v>38222</v>
          </cell>
          <cell r="B1311">
            <v>3.6663600000000001</v>
          </cell>
        </row>
        <row r="1312">
          <cell r="A1312">
            <v>38223</v>
          </cell>
          <cell r="B1312">
            <v>3.6102699999999999</v>
          </cell>
        </row>
        <row r="1313">
          <cell r="A1313">
            <v>38224</v>
          </cell>
          <cell r="B1313">
            <v>3.5772200000000001</v>
          </cell>
        </row>
        <row r="1314">
          <cell r="A1314">
            <v>38225</v>
          </cell>
          <cell r="B1314">
            <v>3.5718399999999999</v>
          </cell>
        </row>
        <row r="1315">
          <cell r="A1315">
            <v>38226</v>
          </cell>
          <cell r="B1315">
            <v>3.57951</v>
          </cell>
        </row>
        <row r="1316">
          <cell r="A1316">
            <v>38227</v>
          </cell>
          <cell r="B1316">
            <v>3.5556199999999998</v>
          </cell>
        </row>
        <row r="1317">
          <cell r="A1317">
            <v>38228</v>
          </cell>
          <cell r="B1317">
            <v>3.5556199999999998</v>
          </cell>
        </row>
        <row r="1318">
          <cell r="A1318">
            <v>38229</v>
          </cell>
          <cell r="B1318">
            <v>3.5556199999999998</v>
          </cell>
        </row>
        <row r="1319">
          <cell r="A1319">
            <v>38230</v>
          </cell>
          <cell r="B1319">
            <v>3.5577299999999998</v>
          </cell>
        </row>
        <row r="1320">
          <cell r="A1320">
            <v>38231</v>
          </cell>
          <cell r="B1320">
            <v>3.5777999999999999</v>
          </cell>
        </row>
        <row r="1321">
          <cell r="A1321">
            <v>38232</v>
          </cell>
          <cell r="B1321">
            <v>3.5743900000000002</v>
          </cell>
        </row>
        <row r="1322">
          <cell r="A1322">
            <v>38233</v>
          </cell>
          <cell r="B1322">
            <v>3.5767899999999999</v>
          </cell>
        </row>
        <row r="1323">
          <cell r="A1323">
            <v>38234</v>
          </cell>
          <cell r="B1323">
            <v>3.5366499999999998</v>
          </cell>
        </row>
        <row r="1324">
          <cell r="A1324">
            <v>38235</v>
          </cell>
          <cell r="B1324">
            <v>3.5366499999999998</v>
          </cell>
        </row>
        <row r="1325">
          <cell r="A1325">
            <v>38236</v>
          </cell>
          <cell r="B1325">
            <v>3.5366499999999998</v>
          </cell>
        </row>
        <row r="1326">
          <cell r="A1326">
            <v>38237</v>
          </cell>
          <cell r="B1326">
            <v>3.52006</v>
          </cell>
        </row>
        <row r="1327">
          <cell r="A1327">
            <v>38238</v>
          </cell>
          <cell r="B1327">
            <v>3.52006</v>
          </cell>
        </row>
        <row r="1328">
          <cell r="A1328">
            <v>38239</v>
          </cell>
          <cell r="B1328">
            <v>3.5368400000000002</v>
          </cell>
        </row>
        <row r="1329">
          <cell r="A1329">
            <v>38240</v>
          </cell>
          <cell r="B1329">
            <v>3.5443500000000001</v>
          </cell>
        </row>
        <row r="1330">
          <cell r="A1330">
            <v>38241</v>
          </cell>
          <cell r="B1330">
            <v>3.55918</v>
          </cell>
        </row>
        <row r="1331">
          <cell r="A1331">
            <v>38242</v>
          </cell>
          <cell r="B1331">
            <v>3.55918</v>
          </cell>
        </row>
        <row r="1332">
          <cell r="A1332">
            <v>38243</v>
          </cell>
          <cell r="B1332">
            <v>3.55918</v>
          </cell>
        </row>
        <row r="1333">
          <cell r="A1333">
            <v>38244</v>
          </cell>
          <cell r="B1333">
            <v>3.5653999999999999</v>
          </cell>
        </row>
        <row r="1334">
          <cell r="A1334">
            <v>38245</v>
          </cell>
          <cell r="B1334">
            <v>3.5707499999999999</v>
          </cell>
        </row>
        <row r="1335">
          <cell r="A1335">
            <v>38246</v>
          </cell>
          <cell r="B1335">
            <v>3.5341499999999999</v>
          </cell>
        </row>
        <row r="1336">
          <cell r="A1336">
            <v>38247</v>
          </cell>
          <cell r="B1336">
            <v>3.5254300000000001</v>
          </cell>
        </row>
        <row r="1337">
          <cell r="A1337">
            <v>38248</v>
          </cell>
          <cell r="B1337">
            <v>3.5062199999999999</v>
          </cell>
        </row>
        <row r="1338">
          <cell r="A1338">
            <v>38249</v>
          </cell>
          <cell r="B1338">
            <v>3.5062199999999999</v>
          </cell>
        </row>
        <row r="1339">
          <cell r="A1339">
            <v>38250</v>
          </cell>
          <cell r="B1339">
            <v>3.5062199999999999</v>
          </cell>
        </row>
        <row r="1340">
          <cell r="A1340">
            <v>38251</v>
          </cell>
          <cell r="B1340">
            <v>3.4944899999999999</v>
          </cell>
        </row>
        <row r="1341">
          <cell r="A1341">
            <v>38252</v>
          </cell>
          <cell r="B1341">
            <v>3.5487899999999999</v>
          </cell>
        </row>
        <row r="1342">
          <cell r="A1342">
            <v>38253</v>
          </cell>
          <cell r="B1342">
            <v>3.5218500000000001</v>
          </cell>
        </row>
        <row r="1343">
          <cell r="A1343">
            <v>38254</v>
          </cell>
          <cell r="B1343">
            <v>3.52861</v>
          </cell>
        </row>
        <row r="1344">
          <cell r="A1344">
            <v>38255</v>
          </cell>
          <cell r="B1344">
            <v>3.5298400000000001</v>
          </cell>
        </row>
        <row r="1345">
          <cell r="A1345">
            <v>38256</v>
          </cell>
          <cell r="B1345">
            <v>3.5298400000000001</v>
          </cell>
        </row>
        <row r="1346">
          <cell r="A1346">
            <v>38257</v>
          </cell>
          <cell r="B1346">
            <v>3.5298400000000001</v>
          </cell>
        </row>
        <row r="1347">
          <cell r="A1347">
            <v>38258</v>
          </cell>
          <cell r="B1347">
            <v>3.5358999999999998</v>
          </cell>
        </row>
        <row r="1348">
          <cell r="A1348">
            <v>38259</v>
          </cell>
          <cell r="B1348">
            <v>3.5400800000000001</v>
          </cell>
        </row>
        <row r="1349">
          <cell r="A1349">
            <v>38260</v>
          </cell>
          <cell r="B1349">
            <v>3.5309699999999999</v>
          </cell>
        </row>
        <row r="1350">
          <cell r="A1350">
            <v>38261</v>
          </cell>
          <cell r="B1350">
            <v>3.5573000000000001</v>
          </cell>
        </row>
        <row r="1351">
          <cell r="A1351">
            <v>38262</v>
          </cell>
          <cell r="B1351">
            <v>3.5428000000000002</v>
          </cell>
        </row>
        <row r="1352">
          <cell r="A1352">
            <v>38263</v>
          </cell>
          <cell r="B1352">
            <v>3.5428000000000002</v>
          </cell>
        </row>
        <row r="1353">
          <cell r="A1353">
            <v>38264</v>
          </cell>
          <cell r="B1353">
            <v>3.5428000000000002</v>
          </cell>
        </row>
        <row r="1354">
          <cell r="A1354">
            <v>38265</v>
          </cell>
          <cell r="B1354">
            <v>3.4774699999999998</v>
          </cell>
        </row>
        <row r="1355">
          <cell r="A1355">
            <v>38266</v>
          </cell>
          <cell r="B1355">
            <v>3.4830199999999998</v>
          </cell>
        </row>
        <row r="1356">
          <cell r="A1356">
            <v>38267</v>
          </cell>
          <cell r="B1356">
            <v>3.49085</v>
          </cell>
        </row>
        <row r="1357">
          <cell r="A1357">
            <v>38268</v>
          </cell>
          <cell r="B1357">
            <v>3.5097700000000001</v>
          </cell>
        </row>
        <row r="1358">
          <cell r="A1358">
            <v>38269</v>
          </cell>
          <cell r="B1358">
            <v>3.5096799999999999</v>
          </cell>
        </row>
        <row r="1359">
          <cell r="A1359">
            <v>38270</v>
          </cell>
          <cell r="B1359">
            <v>3.5096799999999999</v>
          </cell>
        </row>
        <row r="1360">
          <cell r="A1360">
            <v>38271</v>
          </cell>
          <cell r="B1360">
            <v>3.5096799999999999</v>
          </cell>
        </row>
        <row r="1361">
          <cell r="A1361">
            <v>38272</v>
          </cell>
          <cell r="B1361">
            <v>3.51092</v>
          </cell>
        </row>
        <row r="1362">
          <cell r="A1362">
            <v>38273</v>
          </cell>
          <cell r="B1362">
            <v>3.51092</v>
          </cell>
        </row>
        <row r="1363">
          <cell r="A1363">
            <v>38274</v>
          </cell>
          <cell r="B1363">
            <v>3.5087899999999999</v>
          </cell>
        </row>
        <row r="1364">
          <cell r="A1364">
            <v>38275</v>
          </cell>
          <cell r="B1364">
            <v>3.5523099999999999</v>
          </cell>
        </row>
        <row r="1365">
          <cell r="A1365">
            <v>38276</v>
          </cell>
          <cell r="B1365">
            <v>3.5747800000000001</v>
          </cell>
        </row>
        <row r="1366">
          <cell r="A1366">
            <v>38277</v>
          </cell>
          <cell r="B1366">
            <v>3.5747800000000001</v>
          </cell>
        </row>
        <row r="1367">
          <cell r="A1367">
            <v>38278</v>
          </cell>
          <cell r="B1367">
            <v>3.5747800000000001</v>
          </cell>
        </row>
        <row r="1368">
          <cell r="A1368">
            <v>38279</v>
          </cell>
          <cell r="B1368">
            <v>3.5733100000000002</v>
          </cell>
        </row>
        <row r="1369">
          <cell r="A1369">
            <v>38280</v>
          </cell>
          <cell r="B1369">
            <v>3.5989599999999999</v>
          </cell>
        </row>
        <row r="1370">
          <cell r="A1370">
            <v>38281</v>
          </cell>
          <cell r="B1370">
            <v>3.6356700000000002</v>
          </cell>
        </row>
        <row r="1371">
          <cell r="A1371">
            <v>38282</v>
          </cell>
          <cell r="B1371">
            <v>3.6060500000000002</v>
          </cell>
        </row>
        <row r="1372">
          <cell r="A1372">
            <v>38283</v>
          </cell>
          <cell r="B1372">
            <v>3.6179000000000001</v>
          </cell>
        </row>
        <row r="1373">
          <cell r="A1373">
            <v>38284</v>
          </cell>
          <cell r="B1373">
            <v>3.6179000000000001</v>
          </cell>
        </row>
        <row r="1374">
          <cell r="A1374">
            <v>38285</v>
          </cell>
          <cell r="B1374">
            <v>3.6179000000000001</v>
          </cell>
        </row>
        <row r="1375">
          <cell r="A1375">
            <v>38286</v>
          </cell>
          <cell r="B1375">
            <v>3.6967599999999998</v>
          </cell>
        </row>
        <row r="1376">
          <cell r="A1376">
            <v>38287</v>
          </cell>
          <cell r="B1376">
            <v>3.6725400000000001</v>
          </cell>
        </row>
        <row r="1377">
          <cell r="A1377">
            <v>38288</v>
          </cell>
          <cell r="B1377">
            <v>3.6389800000000001</v>
          </cell>
        </row>
        <row r="1378">
          <cell r="A1378">
            <v>38289</v>
          </cell>
          <cell r="B1378">
            <v>3.6559200000000001</v>
          </cell>
        </row>
        <row r="1379">
          <cell r="A1379">
            <v>38290</v>
          </cell>
          <cell r="B1379">
            <v>3.6575799999999998</v>
          </cell>
        </row>
        <row r="1380">
          <cell r="A1380">
            <v>38291</v>
          </cell>
          <cell r="B1380">
            <v>3.6575799999999998</v>
          </cell>
        </row>
        <row r="1381">
          <cell r="A1381">
            <v>38292</v>
          </cell>
          <cell r="B1381">
            <v>3.6575799999999998</v>
          </cell>
        </row>
        <row r="1382">
          <cell r="A1382">
            <v>38293</v>
          </cell>
          <cell r="B1382">
            <v>3.6499100000000002</v>
          </cell>
        </row>
        <row r="1383">
          <cell r="A1383">
            <v>38294</v>
          </cell>
          <cell r="B1383">
            <v>3.6499100000000002</v>
          </cell>
        </row>
        <row r="1384">
          <cell r="A1384">
            <v>38295</v>
          </cell>
          <cell r="B1384">
            <v>3.6349100000000001</v>
          </cell>
        </row>
        <row r="1385">
          <cell r="A1385">
            <v>38296</v>
          </cell>
          <cell r="B1385">
            <v>3.6328399999999998</v>
          </cell>
        </row>
        <row r="1386">
          <cell r="A1386">
            <v>38297</v>
          </cell>
          <cell r="B1386">
            <v>3.65333</v>
          </cell>
        </row>
        <row r="1387">
          <cell r="A1387">
            <v>38298</v>
          </cell>
          <cell r="B1387">
            <v>3.65333</v>
          </cell>
        </row>
        <row r="1388">
          <cell r="A1388">
            <v>38299</v>
          </cell>
          <cell r="B1388">
            <v>3.65333</v>
          </cell>
        </row>
        <row r="1389">
          <cell r="A1389">
            <v>38300</v>
          </cell>
          <cell r="B1389">
            <v>3.66005</v>
          </cell>
        </row>
        <row r="1390">
          <cell r="A1390">
            <v>38301</v>
          </cell>
          <cell r="B1390">
            <v>3.6528399999999999</v>
          </cell>
        </row>
        <row r="1391">
          <cell r="A1391">
            <v>38302</v>
          </cell>
          <cell r="B1391">
            <v>3.6450300000000002</v>
          </cell>
        </row>
        <row r="1392">
          <cell r="A1392">
            <v>38303</v>
          </cell>
          <cell r="B1392">
            <v>3.6466799999999999</v>
          </cell>
        </row>
        <row r="1393">
          <cell r="A1393">
            <v>38304</v>
          </cell>
          <cell r="B1393">
            <v>3.63897</v>
          </cell>
        </row>
        <row r="1394">
          <cell r="A1394">
            <v>38305</v>
          </cell>
          <cell r="B1394">
            <v>3.63897</v>
          </cell>
        </row>
        <row r="1395">
          <cell r="A1395">
            <v>38306</v>
          </cell>
          <cell r="B1395">
            <v>3.63897</v>
          </cell>
        </row>
        <row r="1396">
          <cell r="A1396">
            <v>38307</v>
          </cell>
          <cell r="B1396">
            <v>3.63897</v>
          </cell>
        </row>
        <row r="1397">
          <cell r="A1397">
            <v>38308</v>
          </cell>
          <cell r="B1397">
            <v>3.61863</v>
          </cell>
        </row>
        <row r="1398">
          <cell r="A1398">
            <v>38309</v>
          </cell>
          <cell r="B1398">
            <v>3.6121500000000002</v>
          </cell>
        </row>
        <row r="1399">
          <cell r="A1399">
            <v>38310</v>
          </cell>
          <cell r="B1399">
            <v>3.58466</v>
          </cell>
        </row>
        <row r="1400">
          <cell r="A1400">
            <v>38311</v>
          </cell>
          <cell r="B1400">
            <v>3.6056599999999999</v>
          </cell>
        </row>
        <row r="1401">
          <cell r="A1401">
            <v>38312</v>
          </cell>
          <cell r="B1401">
            <v>3.6056599999999999</v>
          </cell>
        </row>
        <row r="1402">
          <cell r="A1402">
            <v>38313</v>
          </cell>
          <cell r="B1402">
            <v>3.6056599999999999</v>
          </cell>
        </row>
        <row r="1403">
          <cell r="A1403">
            <v>38314</v>
          </cell>
          <cell r="B1403">
            <v>3.6137800000000002</v>
          </cell>
        </row>
        <row r="1404">
          <cell r="A1404">
            <v>38315</v>
          </cell>
          <cell r="B1404">
            <v>3.59639</v>
          </cell>
        </row>
        <row r="1405">
          <cell r="A1405">
            <v>38316</v>
          </cell>
          <cell r="B1405">
            <v>3.6265399999999999</v>
          </cell>
        </row>
        <row r="1406">
          <cell r="A1406">
            <v>38317</v>
          </cell>
          <cell r="B1406">
            <v>3.6486700000000001</v>
          </cell>
        </row>
        <row r="1407">
          <cell r="A1407">
            <v>38318</v>
          </cell>
          <cell r="B1407">
            <v>3.6389</v>
          </cell>
        </row>
        <row r="1408">
          <cell r="A1408">
            <v>38319</v>
          </cell>
          <cell r="B1408">
            <v>3.6389</v>
          </cell>
        </row>
        <row r="1409">
          <cell r="A1409">
            <v>38320</v>
          </cell>
          <cell r="B1409">
            <v>3.6389</v>
          </cell>
        </row>
        <row r="1410">
          <cell r="A1410">
            <v>38321</v>
          </cell>
          <cell r="B1410">
            <v>3.6427100000000001</v>
          </cell>
        </row>
        <row r="1411">
          <cell r="A1411">
            <v>38322</v>
          </cell>
          <cell r="B1411">
            <v>3.6342099999999999</v>
          </cell>
        </row>
        <row r="1412">
          <cell r="A1412">
            <v>38323</v>
          </cell>
          <cell r="B1412">
            <v>3.6213299999999999</v>
          </cell>
        </row>
        <row r="1413">
          <cell r="A1413">
            <v>38324</v>
          </cell>
          <cell r="B1413">
            <v>3.6202299999999998</v>
          </cell>
        </row>
        <row r="1414">
          <cell r="A1414">
            <v>38325</v>
          </cell>
          <cell r="B1414">
            <v>3.65097</v>
          </cell>
        </row>
        <row r="1415">
          <cell r="A1415">
            <v>38326</v>
          </cell>
          <cell r="B1415">
            <v>3.65097</v>
          </cell>
        </row>
        <row r="1416">
          <cell r="A1416">
            <v>38327</v>
          </cell>
          <cell r="B1416">
            <v>3.65097</v>
          </cell>
        </row>
        <row r="1417">
          <cell r="A1417">
            <v>38328</v>
          </cell>
          <cell r="B1417">
            <v>3.6553499999999999</v>
          </cell>
        </row>
        <row r="1418">
          <cell r="A1418">
            <v>38329</v>
          </cell>
          <cell r="B1418">
            <v>3.6755499999999999</v>
          </cell>
        </row>
        <row r="1419">
          <cell r="A1419">
            <v>38330</v>
          </cell>
          <cell r="B1419">
            <v>3.6902900000000001</v>
          </cell>
        </row>
        <row r="1420">
          <cell r="A1420">
            <v>38331</v>
          </cell>
          <cell r="B1420">
            <v>3.7009699999999999</v>
          </cell>
        </row>
        <row r="1421">
          <cell r="A1421">
            <v>38332</v>
          </cell>
          <cell r="B1421">
            <v>3.6911499999999999</v>
          </cell>
        </row>
        <row r="1422">
          <cell r="A1422">
            <v>38333</v>
          </cell>
          <cell r="B1422">
            <v>3.6911499999999999</v>
          </cell>
        </row>
        <row r="1423">
          <cell r="A1423">
            <v>38334</v>
          </cell>
          <cell r="B1423">
            <v>3.6911499999999999</v>
          </cell>
        </row>
        <row r="1424">
          <cell r="A1424">
            <v>38335</v>
          </cell>
          <cell r="B1424">
            <v>3.6949700000000001</v>
          </cell>
        </row>
        <row r="1425">
          <cell r="A1425">
            <v>38336</v>
          </cell>
          <cell r="B1425">
            <v>3.67523</v>
          </cell>
        </row>
        <row r="1426">
          <cell r="A1426">
            <v>38337</v>
          </cell>
          <cell r="B1426">
            <v>3.6934200000000001</v>
          </cell>
        </row>
        <row r="1427">
          <cell r="A1427">
            <v>38338</v>
          </cell>
          <cell r="B1427">
            <v>3.6156700000000002</v>
          </cell>
        </row>
        <row r="1428">
          <cell r="A1428">
            <v>38339</v>
          </cell>
          <cell r="B1428">
            <v>3.6232000000000002</v>
          </cell>
        </row>
        <row r="1429">
          <cell r="A1429">
            <v>38340</v>
          </cell>
          <cell r="B1429">
            <v>3.6232000000000002</v>
          </cell>
        </row>
        <row r="1430">
          <cell r="A1430">
            <v>38341</v>
          </cell>
          <cell r="B1430">
            <v>3.6232000000000002</v>
          </cell>
        </row>
        <row r="1431">
          <cell r="A1431">
            <v>38342</v>
          </cell>
          <cell r="B1431">
            <v>3.6111</v>
          </cell>
        </row>
        <row r="1432">
          <cell r="A1432">
            <v>38343</v>
          </cell>
          <cell r="B1432">
            <v>3.5986099999999999</v>
          </cell>
        </row>
        <row r="1433">
          <cell r="A1433">
            <v>38344</v>
          </cell>
          <cell r="B1433">
            <v>3.6200899999999998</v>
          </cell>
        </row>
        <row r="1434">
          <cell r="A1434">
            <v>38345</v>
          </cell>
          <cell r="B1434">
            <v>3.6577799999999998</v>
          </cell>
        </row>
        <row r="1435">
          <cell r="A1435">
            <v>38346</v>
          </cell>
          <cell r="B1435">
            <v>3.6486800000000001</v>
          </cell>
        </row>
        <row r="1436">
          <cell r="A1436">
            <v>38347</v>
          </cell>
          <cell r="B1436">
            <v>3.6486800000000001</v>
          </cell>
        </row>
        <row r="1437">
          <cell r="A1437">
            <v>38348</v>
          </cell>
          <cell r="B1437">
            <v>3.6486800000000001</v>
          </cell>
        </row>
        <row r="1438">
          <cell r="A1438">
            <v>38349</v>
          </cell>
          <cell r="B1438">
            <v>3.6793499999999999</v>
          </cell>
        </row>
        <row r="1439">
          <cell r="A1439">
            <v>38350</v>
          </cell>
          <cell r="B1439">
            <v>3.66547</v>
          </cell>
        </row>
        <row r="1440">
          <cell r="A1440">
            <v>38351</v>
          </cell>
          <cell r="B1440">
            <v>3.6501800000000002</v>
          </cell>
        </row>
        <row r="1441">
          <cell r="A1441">
            <v>38352</v>
          </cell>
          <cell r="B1441">
            <v>3.6290399999999998</v>
          </cell>
        </row>
        <row r="1442">
          <cell r="A1442">
            <v>38353</v>
          </cell>
          <cell r="B1442">
            <v>3.6290399999999998</v>
          </cell>
        </row>
        <row r="1443">
          <cell r="A1443">
            <v>38354</v>
          </cell>
          <cell r="B1443">
            <v>3.6290399999999998</v>
          </cell>
        </row>
        <row r="1444">
          <cell r="A1444">
            <v>38355</v>
          </cell>
          <cell r="B1444">
            <v>3.6290399999999998</v>
          </cell>
        </row>
        <row r="1445">
          <cell r="A1445">
            <v>38356</v>
          </cell>
          <cell r="B1445">
            <v>3.6290399999999998</v>
          </cell>
        </row>
        <row r="1446">
          <cell r="A1446">
            <v>38357</v>
          </cell>
          <cell r="B1446">
            <v>3.6290399999999998</v>
          </cell>
        </row>
        <row r="1447">
          <cell r="A1447">
            <v>38358</v>
          </cell>
          <cell r="B1447">
            <v>3.6290399999999998</v>
          </cell>
        </row>
        <row r="1448">
          <cell r="A1448">
            <v>38359</v>
          </cell>
          <cell r="B1448">
            <v>3.6290399999999998</v>
          </cell>
        </row>
        <row r="1449">
          <cell r="A1449">
            <v>38360</v>
          </cell>
          <cell r="B1449">
            <v>3.6290399999999998</v>
          </cell>
        </row>
        <row r="1450">
          <cell r="A1450">
            <v>38361</v>
          </cell>
          <cell r="B1450">
            <v>3.6290399999999998</v>
          </cell>
        </row>
        <row r="1451">
          <cell r="A1451">
            <v>38362</v>
          </cell>
          <cell r="B1451">
            <v>3.6290399999999998</v>
          </cell>
        </row>
        <row r="1452">
          <cell r="A1452">
            <v>38363</v>
          </cell>
          <cell r="B1452">
            <v>3.6290399999999998</v>
          </cell>
        </row>
        <row r="1453">
          <cell r="A1453">
            <v>38364</v>
          </cell>
          <cell r="B1453">
            <v>3.6290399999999998</v>
          </cell>
        </row>
        <row r="1454">
          <cell r="A1454">
            <v>38365</v>
          </cell>
          <cell r="B1454">
            <v>3.6290399999999998</v>
          </cell>
        </row>
        <row r="1455">
          <cell r="A1455">
            <v>38366</v>
          </cell>
          <cell r="B1455">
            <v>3.6290399999999998</v>
          </cell>
        </row>
        <row r="1456">
          <cell r="A1456">
            <v>38367</v>
          </cell>
          <cell r="B1456">
            <v>3.6290399999999998</v>
          </cell>
        </row>
        <row r="1457">
          <cell r="A1457">
            <v>38368</v>
          </cell>
          <cell r="B1457">
            <v>3.6290399999999998</v>
          </cell>
        </row>
        <row r="1458">
          <cell r="A1458">
            <v>38369</v>
          </cell>
          <cell r="B1458">
            <v>3.6290399999999998</v>
          </cell>
        </row>
        <row r="1459">
          <cell r="A1459">
            <v>38370</v>
          </cell>
          <cell r="B1459">
            <v>3.6290399999999998</v>
          </cell>
        </row>
        <row r="1460">
          <cell r="A1460">
            <v>38371</v>
          </cell>
          <cell r="B1460">
            <v>3.6290399999999998</v>
          </cell>
        </row>
        <row r="1461">
          <cell r="A1461">
            <v>38372</v>
          </cell>
          <cell r="B1461">
            <v>3.6290399999999998</v>
          </cell>
        </row>
        <row r="1462">
          <cell r="A1462">
            <v>38373</v>
          </cell>
          <cell r="B1462">
            <v>3.6290399999999998</v>
          </cell>
        </row>
        <row r="1463">
          <cell r="A1463">
            <v>38374</v>
          </cell>
          <cell r="B1463">
            <v>3.6290399999999998</v>
          </cell>
        </row>
        <row r="1464">
          <cell r="A1464">
            <v>38375</v>
          </cell>
          <cell r="B1464">
            <v>3.6290399999999998</v>
          </cell>
        </row>
        <row r="1465">
          <cell r="A1465">
            <v>38376</v>
          </cell>
          <cell r="B1465">
            <v>3.6290399999999998</v>
          </cell>
        </row>
        <row r="1466">
          <cell r="A1466">
            <v>38377</v>
          </cell>
          <cell r="B1466">
            <v>3.6290399999999998</v>
          </cell>
        </row>
        <row r="1467">
          <cell r="A1467">
            <v>38378</v>
          </cell>
          <cell r="B1467">
            <v>3.6290399999999998</v>
          </cell>
        </row>
        <row r="1468">
          <cell r="A1468">
            <v>38379</v>
          </cell>
          <cell r="B1468">
            <v>3.6290399999999998</v>
          </cell>
        </row>
        <row r="1469">
          <cell r="A1469">
            <v>38380</v>
          </cell>
          <cell r="B1469">
            <v>3.6290399999999998</v>
          </cell>
        </row>
        <row r="1470">
          <cell r="A1470">
            <v>38381</v>
          </cell>
          <cell r="B1470">
            <v>3.6290399999999998</v>
          </cell>
        </row>
        <row r="1471">
          <cell r="A1471">
            <v>38382</v>
          </cell>
          <cell r="B1471">
            <v>3.6290399999999998</v>
          </cell>
        </row>
        <row r="1472">
          <cell r="A1472">
            <v>38383</v>
          </cell>
          <cell r="B1472">
            <v>3.4716</v>
          </cell>
        </row>
        <row r="1473">
          <cell r="A1473">
            <v>38384</v>
          </cell>
          <cell r="B1473">
            <v>3.4716</v>
          </cell>
        </row>
        <row r="1474">
          <cell r="A1474">
            <v>38385</v>
          </cell>
          <cell r="B1474">
            <v>3.4716</v>
          </cell>
        </row>
        <row r="1475">
          <cell r="A1475">
            <v>38386</v>
          </cell>
          <cell r="B1475">
            <v>3.4716</v>
          </cell>
        </row>
        <row r="1476">
          <cell r="A1476">
            <v>38387</v>
          </cell>
          <cell r="B1476">
            <v>3.4716</v>
          </cell>
        </row>
        <row r="1477">
          <cell r="A1477">
            <v>38388</v>
          </cell>
          <cell r="B1477">
            <v>3.4716</v>
          </cell>
        </row>
        <row r="1478">
          <cell r="A1478">
            <v>38389</v>
          </cell>
          <cell r="B1478">
            <v>3.4716</v>
          </cell>
        </row>
        <row r="1479">
          <cell r="A1479">
            <v>38390</v>
          </cell>
          <cell r="B1479">
            <v>3.4716</v>
          </cell>
        </row>
        <row r="1480">
          <cell r="A1480">
            <v>38391</v>
          </cell>
          <cell r="B1480">
            <v>3.4716</v>
          </cell>
        </row>
        <row r="1481">
          <cell r="A1481">
            <v>38392</v>
          </cell>
          <cell r="B1481">
            <v>3.4716</v>
          </cell>
        </row>
        <row r="1482">
          <cell r="A1482">
            <v>38393</v>
          </cell>
          <cell r="B1482">
            <v>3.4716</v>
          </cell>
        </row>
        <row r="1483">
          <cell r="A1483">
            <v>38394</v>
          </cell>
          <cell r="B1483">
            <v>3.4716</v>
          </cell>
        </row>
        <row r="1484">
          <cell r="A1484">
            <v>38395</v>
          </cell>
          <cell r="B1484">
            <v>3.4716</v>
          </cell>
        </row>
        <row r="1485">
          <cell r="A1485">
            <v>38396</v>
          </cell>
          <cell r="B1485">
            <v>3.4716</v>
          </cell>
        </row>
        <row r="1486">
          <cell r="A1486">
            <v>38397</v>
          </cell>
          <cell r="B1486">
            <v>3.4716</v>
          </cell>
        </row>
        <row r="1487">
          <cell r="A1487">
            <v>38398</v>
          </cell>
          <cell r="B1487">
            <v>3.4716</v>
          </cell>
        </row>
        <row r="1488">
          <cell r="A1488">
            <v>38399</v>
          </cell>
          <cell r="B1488">
            <v>3.4716</v>
          </cell>
        </row>
        <row r="1489">
          <cell r="A1489">
            <v>38400</v>
          </cell>
          <cell r="B1489">
            <v>3.4716</v>
          </cell>
        </row>
        <row r="1490">
          <cell r="A1490">
            <v>38401</v>
          </cell>
          <cell r="B1490">
            <v>3.4716</v>
          </cell>
        </row>
        <row r="1491">
          <cell r="A1491">
            <v>38402</v>
          </cell>
          <cell r="B1491">
            <v>3.4716</v>
          </cell>
        </row>
        <row r="1492">
          <cell r="A1492">
            <v>38403</v>
          </cell>
          <cell r="B1492">
            <v>3.4716</v>
          </cell>
        </row>
        <row r="1493">
          <cell r="A1493">
            <v>38404</v>
          </cell>
          <cell r="B1493">
            <v>3.4716</v>
          </cell>
        </row>
        <row r="1494">
          <cell r="A1494">
            <v>38405</v>
          </cell>
          <cell r="B1494">
            <v>3.4716</v>
          </cell>
        </row>
        <row r="1495">
          <cell r="A1495">
            <v>38406</v>
          </cell>
          <cell r="B1495">
            <v>3.4716</v>
          </cell>
        </row>
        <row r="1496">
          <cell r="A1496">
            <v>38407</v>
          </cell>
          <cell r="B1496">
            <v>3.4716</v>
          </cell>
        </row>
        <row r="1497">
          <cell r="A1497">
            <v>38408</v>
          </cell>
          <cell r="B1497">
            <v>3.4716</v>
          </cell>
        </row>
        <row r="1498">
          <cell r="A1498">
            <v>38409</v>
          </cell>
          <cell r="B1498">
            <v>3.4716</v>
          </cell>
        </row>
        <row r="1499">
          <cell r="A1499">
            <v>38410</v>
          </cell>
          <cell r="B1499">
            <v>3.4716</v>
          </cell>
        </row>
        <row r="1500">
          <cell r="A1500">
            <v>38411</v>
          </cell>
          <cell r="B1500">
            <v>3.4902000000000002</v>
          </cell>
        </row>
        <row r="1501">
          <cell r="A1501">
            <v>38412</v>
          </cell>
          <cell r="B1501">
            <v>3.4902000000000002</v>
          </cell>
        </row>
        <row r="1502">
          <cell r="A1502">
            <v>38413</v>
          </cell>
          <cell r="B1502">
            <v>3.4902000000000002</v>
          </cell>
        </row>
        <row r="1503">
          <cell r="A1503">
            <v>38414</v>
          </cell>
          <cell r="B1503">
            <v>3.4902000000000002</v>
          </cell>
        </row>
        <row r="1504">
          <cell r="A1504">
            <v>38415</v>
          </cell>
          <cell r="B1504">
            <v>3.4902000000000002</v>
          </cell>
        </row>
        <row r="1505">
          <cell r="A1505">
            <v>38416</v>
          </cell>
          <cell r="B1505">
            <v>3.4902000000000002</v>
          </cell>
        </row>
        <row r="1506">
          <cell r="A1506">
            <v>38417</v>
          </cell>
          <cell r="B1506">
            <v>3.4902000000000002</v>
          </cell>
        </row>
        <row r="1507">
          <cell r="A1507">
            <v>38418</v>
          </cell>
          <cell r="B1507">
            <v>3.4902000000000002</v>
          </cell>
        </row>
        <row r="1508">
          <cell r="A1508">
            <v>38419</v>
          </cell>
          <cell r="B1508">
            <v>3.4902000000000002</v>
          </cell>
        </row>
        <row r="1509">
          <cell r="A1509">
            <v>38420</v>
          </cell>
          <cell r="B1509">
            <v>3.4902000000000002</v>
          </cell>
        </row>
        <row r="1510">
          <cell r="A1510">
            <v>38421</v>
          </cell>
          <cell r="B1510">
            <v>3.4902000000000002</v>
          </cell>
        </row>
        <row r="1511">
          <cell r="A1511">
            <v>38422</v>
          </cell>
          <cell r="B1511">
            <v>3.4902000000000002</v>
          </cell>
        </row>
        <row r="1512">
          <cell r="A1512">
            <v>38423</v>
          </cell>
          <cell r="B1512">
            <v>3.4902000000000002</v>
          </cell>
        </row>
        <row r="1513">
          <cell r="A1513">
            <v>38424</v>
          </cell>
          <cell r="B1513">
            <v>3.4902000000000002</v>
          </cell>
        </row>
        <row r="1514">
          <cell r="A1514">
            <v>38425</v>
          </cell>
          <cell r="B1514">
            <v>3.4902000000000002</v>
          </cell>
        </row>
        <row r="1515">
          <cell r="A1515">
            <v>38426</v>
          </cell>
          <cell r="B1515">
            <v>3.4902000000000002</v>
          </cell>
        </row>
        <row r="1516">
          <cell r="A1516">
            <v>38427</v>
          </cell>
          <cell r="B1516">
            <v>3.4902000000000002</v>
          </cell>
        </row>
        <row r="1517">
          <cell r="A1517">
            <v>38428</v>
          </cell>
          <cell r="B1517">
            <v>3.4902000000000002</v>
          </cell>
        </row>
        <row r="1518">
          <cell r="A1518">
            <v>38429</v>
          </cell>
          <cell r="B1518">
            <v>3.4902000000000002</v>
          </cell>
        </row>
        <row r="1519">
          <cell r="A1519">
            <v>38430</v>
          </cell>
          <cell r="B1519">
            <v>3.4902000000000002</v>
          </cell>
        </row>
        <row r="1520">
          <cell r="A1520">
            <v>38431</v>
          </cell>
          <cell r="B1520">
            <v>3.4902000000000002</v>
          </cell>
        </row>
        <row r="1521">
          <cell r="A1521">
            <v>38432</v>
          </cell>
          <cell r="B1521">
            <v>3.4902000000000002</v>
          </cell>
        </row>
        <row r="1522">
          <cell r="A1522">
            <v>38433</v>
          </cell>
          <cell r="B1522">
            <v>3.4902000000000002</v>
          </cell>
        </row>
        <row r="1523">
          <cell r="A1523">
            <v>38434</v>
          </cell>
          <cell r="B1523">
            <v>3.4902000000000002</v>
          </cell>
        </row>
        <row r="1524">
          <cell r="A1524">
            <v>38435</v>
          </cell>
          <cell r="B1524">
            <v>3.4902000000000002</v>
          </cell>
        </row>
        <row r="1525">
          <cell r="A1525">
            <v>38436</v>
          </cell>
          <cell r="B1525">
            <v>3.4902000000000002</v>
          </cell>
        </row>
        <row r="1526">
          <cell r="A1526">
            <v>38437</v>
          </cell>
          <cell r="B1526">
            <v>3.4902000000000002</v>
          </cell>
        </row>
        <row r="1527">
          <cell r="A1527">
            <v>38438</v>
          </cell>
          <cell r="B1527">
            <v>3.4902000000000002</v>
          </cell>
        </row>
        <row r="1528">
          <cell r="A1528">
            <v>38439</v>
          </cell>
          <cell r="B1528">
            <v>3.4902000000000002</v>
          </cell>
        </row>
        <row r="1529">
          <cell r="A1529">
            <v>38440</v>
          </cell>
          <cell r="B1529">
            <v>3.4902000000000002</v>
          </cell>
        </row>
        <row r="1530">
          <cell r="A1530">
            <v>38441</v>
          </cell>
          <cell r="B1530">
            <v>3.4902000000000002</v>
          </cell>
        </row>
        <row r="1531">
          <cell r="A1531">
            <v>38442</v>
          </cell>
          <cell r="B1531">
            <v>3.4902000000000002</v>
          </cell>
        </row>
        <row r="1532">
          <cell r="A1532">
            <v>38443</v>
          </cell>
          <cell r="B1532">
            <v>3.4902000000000002</v>
          </cell>
        </row>
        <row r="1533">
          <cell r="A1533">
            <v>38444</v>
          </cell>
          <cell r="B1533">
            <v>3.4902000000000002</v>
          </cell>
        </row>
        <row r="1534">
          <cell r="A1534">
            <v>38445</v>
          </cell>
          <cell r="B1534">
            <v>3.4902000000000002</v>
          </cell>
        </row>
        <row r="1535">
          <cell r="A1535">
            <v>38446</v>
          </cell>
          <cell r="B1535">
            <v>3.4902000000000002</v>
          </cell>
        </row>
        <row r="1536">
          <cell r="A1536">
            <v>38447</v>
          </cell>
          <cell r="B1536">
            <v>3.4902000000000002</v>
          </cell>
        </row>
        <row r="1537">
          <cell r="A1537">
            <v>38448</v>
          </cell>
          <cell r="B1537">
            <v>3.4902000000000002</v>
          </cell>
        </row>
        <row r="1538">
          <cell r="A1538">
            <v>38449</v>
          </cell>
          <cell r="B1538">
            <v>3.4902000000000002</v>
          </cell>
        </row>
        <row r="1539">
          <cell r="A1539">
            <v>38450</v>
          </cell>
          <cell r="B1539">
            <v>3.4902000000000002</v>
          </cell>
        </row>
        <row r="1540">
          <cell r="A1540">
            <v>38451</v>
          </cell>
          <cell r="B1540">
            <v>3.4902000000000002</v>
          </cell>
        </row>
        <row r="1541">
          <cell r="A1541">
            <v>38452</v>
          </cell>
          <cell r="B1541">
            <v>3.4902000000000002</v>
          </cell>
        </row>
        <row r="1542">
          <cell r="A1542">
            <v>38453</v>
          </cell>
          <cell r="B1542">
            <v>3.4902000000000002</v>
          </cell>
        </row>
        <row r="1543">
          <cell r="A1543">
            <v>38454</v>
          </cell>
          <cell r="B1543">
            <v>3.4902000000000002</v>
          </cell>
        </row>
        <row r="1544">
          <cell r="A1544">
            <v>38455</v>
          </cell>
          <cell r="B1544">
            <v>3.4902000000000002</v>
          </cell>
        </row>
        <row r="1545">
          <cell r="A1545">
            <v>38456</v>
          </cell>
          <cell r="B1545">
            <v>3.4902000000000002</v>
          </cell>
        </row>
        <row r="1546">
          <cell r="A1546">
            <v>38457</v>
          </cell>
          <cell r="B1546">
            <v>3.4902000000000002</v>
          </cell>
        </row>
        <row r="1547">
          <cell r="A1547">
            <v>38458</v>
          </cell>
          <cell r="B1547">
            <v>3.4902000000000002</v>
          </cell>
        </row>
        <row r="1548">
          <cell r="A1548">
            <v>38459</v>
          </cell>
          <cell r="B1548">
            <v>3.4902000000000002</v>
          </cell>
        </row>
        <row r="1549">
          <cell r="A1549">
            <v>38460</v>
          </cell>
          <cell r="B1549">
            <v>3.4902000000000002</v>
          </cell>
        </row>
        <row r="1550">
          <cell r="A1550">
            <v>38461</v>
          </cell>
          <cell r="B1550">
            <v>3.4902000000000002</v>
          </cell>
        </row>
        <row r="1551">
          <cell r="A1551">
            <v>38462</v>
          </cell>
          <cell r="B1551">
            <v>3.4902000000000002</v>
          </cell>
        </row>
        <row r="1552">
          <cell r="A1552">
            <v>38463</v>
          </cell>
          <cell r="B1552">
            <v>3.4902000000000002</v>
          </cell>
        </row>
        <row r="1553">
          <cell r="A1553">
            <v>38464</v>
          </cell>
          <cell r="B1553">
            <v>3.4902000000000002</v>
          </cell>
        </row>
        <row r="1554">
          <cell r="A1554">
            <v>38465</v>
          </cell>
          <cell r="B1554">
            <v>3.4902000000000002</v>
          </cell>
        </row>
        <row r="1555">
          <cell r="A1555">
            <v>38466</v>
          </cell>
          <cell r="B1555">
            <v>3.4902000000000002</v>
          </cell>
        </row>
        <row r="1556">
          <cell r="A1556">
            <v>38467</v>
          </cell>
          <cell r="B1556">
            <v>3.4902000000000002</v>
          </cell>
        </row>
        <row r="1557">
          <cell r="A1557">
            <v>38468</v>
          </cell>
          <cell r="B1557">
            <v>3.4902000000000002</v>
          </cell>
        </row>
        <row r="1558">
          <cell r="A1558">
            <v>38469</v>
          </cell>
          <cell r="B1558">
            <v>3.4902000000000002</v>
          </cell>
        </row>
        <row r="1559">
          <cell r="A1559">
            <v>38470</v>
          </cell>
          <cell r="B1559">
            <v>3.4902000000000002</v>
          </cell>
        </row>
        <row r="1560">
          <cell r="A1560">
            <v>38471</v>
          </cell>
          <cell r="B1560">
            <v>3.4902000000000002</v>
          </cell>
        </row>
        <row r="1561">
          <cell r="A1561">
            <v>38472</v>
          </cell>
          <cell r="B1561">
            <v>3.2631999999999999</v>
          </cell>
        </row>
        <row r="1562">
          <cell r="A1562">
            <v>38473</v>
          </cell>
          <cell r="B1562">
            <v>3.2631999999999999</v>
          </cell>
        </row>
        <row r="1563">
          <cell r="A1563">
            <v>38474</v>
          </cell>
          <cell r="B1563">
            <v>3.2631999999999999</v>
          </cell>
        </row>
        <row r="1564">
          <cell r="A1564">
            <v>38475</v>
          </cell>
          <cell r="B1564">
            <v>3.2631999999999999</v>
          </cell>
        </row>
        <row r="1565">
          <cell r="A1565">
            <v>38476</v>
          </cell>
          <cell r="B1565">
            <v>3.2631999999999999</v>
          </cell>
        </row>
        <row r="1566">
          <cell r="A1566">
            <v>38477</v>
          </cell>
          <cell r="B1566">
            <v>3.2631999999999999</v>
          </cell>
        </row>
        <row r="1567">
          <cell r="A1567">
            <v>38478</v>
          </cell>
          <cell r="B1567">
            <v>3.2631999999999999</v>
          </cell>
        </row>
        <row r="1568">
          <cell r="A1568">
            <v>38479</v>
          </cell>
          <cell r="B1568">
            <v>3.2631999999999999</v>
          </cell>
        </row>
        <row r="1569">
          <cell r="A1569">
            <v>38480</v>
          </cell>
          <cell r="B1569">
            <v>3.2631999999999999</v>
          </cell>
        </row>
        <row r="1570">
          <cell r="A1570">
            <v>38481</v>
          </cell>
          <cell r="B1570">
            <v>3.2631999999999999</v>
          </cell>
        </row>
        <row r="1571">
          <cell r="A1571">
            <v>38482</v>
          </cell>
          <cell r="B1571">
            <v>3.2631999999999999</v>
          </cell>
        </row>
        <row r="1572">
          <cell r="A1572">
            <v>38483</v>
          </cell>
          <cell r="B1572">
            <v>3.2631999999999999</v>
          </cell>
        </row>
        <row r="1573">
          <cell r="A1573">
            <v>38484</v>
          </cell>
          <cell r="B1573">
            <v>3.2631999999999999</v>
          </cell>
        </row>
        <row r="1574">
          <cell r="A1574">
            <v>38485</v>
          </cell>
          <cell r="B1574">
            <v>3.2631999999999999</v>
          </cell>
        </row>
        <row r="1575">
          <cell r="A1575">
            <v>38486</v>
          </cell>
          <cell r="B1575">
            <v>3.2631999999999999</v>
          </cell>
        </row>
        <row r="1576">
          <cell r="A1576">
            <v>38487</v>
          </cell>
          <cell r="B1576">
            <v>3.2631999999999999</v>
          </cell>
        </row>
        <row r="1577">
          <cell r="A1577">
            <v>38488</v>
          </cell>
          <cell r="B1577">
            <v>3.2631999999999999</v>
          </cell>
        </row>
        <row r="1578">
          <cell r="A1578">
            <v>38489</v>
          </cell>
          <cell r="B1578">
            <v>3.2631999999999999</v>
          </cell>
        </row>
        <row r="1579">
          <cell r="A1579">
            <v>38490</v>
          </cell>
          <cell r="B1579">
            <v>3.2631999999999999</v>
          </cell>
        </row>
        <row r="1580">
          <cell r="A1580">
            <v>38491</v>
          </cell>
          <cell r="B1580">
            <v>3.2631999999999999</v>
          </cell>
        </row>
        <row r="1581">
          <cell r="A1581">
            <v>38492</v>
          </cell>
          <cell r="B1581">
            <v>3.2631999999999999</v>
          </cell>
        </row>
        <row r="1582">
          <cell r="A1582">
            <v>38493</v>
          </cell>
          <cell r="B1582">
            <v>3.2631999999999999</v>
          </cell>
        </row>
        <row r="1583">
          <cell r="A1583">
            <v>38494</v>
          </cell>
          <cell r="B1583">
            <v>3.2631999999999999</v>
          </cell>
        </row>
        <row r="1584">
          <cell r="A1584">
            <v>38495</v>
          </cell>
          <cell r="B1584">
            <v>3.2631999999999999</v>
          </cell>
        </row>
        <row r="1585">
          <cell r="A1585">
            <v>38496</v>
          </cell>
          <cell r="B1585">
            <v>3.2631999999999999</v>
          </cell>
        </row>
        <row r="1586">
          <cell r="A1586">
            <v>38497</v>
          </cell>
          <cell r="B1586">
            <v>3.2631999999999999</v>
          </cell>
        </row>
        <row r="1587">
          <cell r="A1587">
            <v>38498</v>
          </cell>
          <cell r="B1587">
            <v>3.2631999999999999</v>
          </cell>
        </row>
        <row r="1588">
          <cell r="A1588">
            <v>38499</v>
          </cell>
          <cell r="B1588">
            <v>3.2631999999999999</v>
          </cell>
        </row>
        <row r="1589">
          <cell r="A1589">
            <v>38500</v>
          </cell>
          <cell r="B1589">
            <v>3.2631999999999999</v>
          </cell>
        </row>
        <row r="1590">
          <cell r="A1590">
            <v>38501</v>
          </cell>
          <cell r="B1590">
            <v>3.2631999999999999</v>
          </cell>
        </row>
        <row r="1591">
          <cell r="A1591">
            <v>38502</v>
          </cell>
          <cell r="B1591">
            <v>3.2631999999999999</v>
          </cell>
        </row>
        <row r="1592">
          <cell r="A1592">
            <v>38503</v>
          </cell>
          <cell r="B1592">
            <v>2.9706700000000001</v>
          </cell>
        </row>
        <row r="1593">
          <cell r="A1593">
            <v>38504</v>
          </cell>
          <cell r="B1593">
            <v>2.9706700000000001</v>
          </cell>
        </row>
        <row r="1594">
          <cell r="A1594">
            <v>38505</v>
          </cell>
          <cell r="B1594">
            <v>2.9706700000000001</v>
          </cell>
        </row>
        <row r="1595">
          <cell r="A1595">
            <v>38506</v>
          </cell>
          <cell r="B1595">
            <v>2.9706700000000001</v>
          </cell>
        </row>
        <row r="1596">
          <cell r="A1596">
            <v>38507</v>
          </cell>
          <cell r="B1596">
            <v>2.9706700000000001</v>
          </cell>
        </row>
        <row r="1597">
          <cell r="A1597">
            <v>38508</v>
          </cell>
          <cell r="B1597">
            <v>2.9706700000000001</v>
          </cell>
        </row>
        <row r="1598">
          <cell r="A1598">
            <v>38509</v>
          </cell>
          <cell r="B1598">
            <v>2.9706700000000001</v>
          </cell>
        </row>
        <row r="1599">
          <cell r="A1599">
            <v>38510</v>
          </cell>
          <cell r="B1599">
            <v>2.9706700000000001</v>
          </cell>
        </row>
        <row r="1600">
          <cell r="A1600">
            <v>38511</v>
          </cell>
          <cell r="B1600">
            <v>2.9706700000000001</v>
          </cell>
        </row>
        <row r="1601">
          <cell r="A1601">
            <v>38512</v>
          </cell>
          <cell r="B1601">
            <v>2.9706700000000001</v>
          </cell>
        </row>
        <row r="1602">
          <cell r="A1602">
            <v>38513</v>
          </cell>
          <cell r="B1602">
            <v>2.9706700000000001</v>
          </cell>
        </row>
        <row r="1603">
          <cell r="A1603">
            <v>38514</v>
          </cell>
          <cell r="B1603">
            <v>2.9706700000000001</v>
          </cell>
        </row>
        <row r="1604">
          <cell r="A1604">
            <v>38515</v>
          </cell>
          <cell r="B1604">
            <v>2.9706700000000001</v>
          </cell>
        </row>
        <row r="1605">
          <cell r="A1605">
            <v>38516</v>
          </cell>
          <cell r="B1605">
            <v>2.9706700000000001</v>
          </cell>
        </row>
        <row r="1606">
          <cell r="A1606">
            <v>38517</v>
          </cell>
          <cell r="B1606">
            <v>2.9706700000000001</v>
          </cell>
        </row>
        <row r="1607">
          <cell r="A1607">
            <v>38518</v>
          </cell>
          <cell r="B1607">
            <v>2.9706700000000001</v>
          </cell>
        </row>
        <row r="1608">
          <cell r="A1608">
            <v>38519</v>
          </cell>
          <cell r="B1608">
            <v>2.9706700000000001</v>
          </cell>
        </row>
        <row r="1609">
          <cell r="A1609">
            <v>38520</v>
          </cell>
          <cell r="B1609">
            <v>2.9706700000000001</v>
          </cell>
        </row>
        <row r="1610">
          <cell r="A1610">
            <v>38521</v>
          </cell>
          <cell r="B1610">
            <v>2.9706700000000001</v>
          </cell>
        </row>
        <row r="1611">
          <cell r="A1611">
            <v>38522</v>
          </cell>
          <cell r="B1611">
            <v>2.9706700000000001</v>
          </cell>
        </row>
        <row r="1612">
          <cell r="A1612">
            <v>38523</v>
          </cell>
          <cell r="B1612">
            <v>2.9706700000000001</v>
          </cell>
        </row>
        <row r="1613">
          <cell r="A1613">
            <v>38524</v>
          </cell>
          <cell r="B1613">
            <v>2.9706700000000001</v>
          </cell>
        </row>
        <row r="1614">
          <cell r="A1614">
            <v>38525</v>
          </cell>
          <cell r="B1614">
            <v>2.9706700000000001</v>
          </cell>
        </row>
        <row r="1615">
          <cell r="A1615">
            <v>38526</v>
          </cell>
          <cell r="B1615">
            <v>2.9706700000000001</v>
          </cell>
        </row>
        <row r="1616">
          <cell r="A1616">
            <v>38527</v>
          </cell>
          <cell r="B1616">
            <v>2.9706700000000001</v>
          </cell>
        </row>
        <row r="1617">
          <cell r="A1617">
            <v>38528</v>
          </cell>
          <cell r="B1617">
            <v>2.9706700000000001</v>
          </cell>
        </row>
        <row r="1618">
          <cell r="A1618">
            <v>38529</v>
          </cell>
          <cell r="B1618">
            <v>2.9706700000000001</v>
          </cell>
        </row>
        <row r="1619">
          <cell r="A1619">
            <v>38530</v>
          </cell>
          <cell r="B1619">
            <v>2.9706700000000001</v>
          </cell>
        </row>
        <row r="1620">
          <cell r="A1620">
            <v>38531</v>
          </cell>
          <cell r="B1620">
            <v>2.9706700000000001</v>
          </cell>
        </row>
        <row r="1621">
          <cell r="A1621">
            <v>38532</v>
          </cell>
          <cell r="B1621">
            <v>2.9706700000000001</v>
          </cell>
        </row>
        <row r="1622">
          <cell r="A1622">
            <v>38533</v>
          </cell>
          <cell r="B1622">
            <v>2.9706700000000001</v>
          </cell>
        </row>
        <row r="1623">
          <cell r="A1623">
            <v>38534</v>
          </cell>
          <cell r="B1623">
            <v>2.9706700000000001</v>
          </cell>
        </row>
        <row r="1624">
          <cell r="A1624">
            <v>38535</v>
          </cell>
          <cell r="B1624">
            <v>2.9706700000000001</v>
          </cell>
        </row>
        <row r="1625">
          <cell r="A1625">
            <v>38536</v>
          </cell>
          <cell r="B1625">
            <v>2.9706700000000001</v>
          </cell>
        </row>
        <row r="1626">
          <cell r="A1626">
            <v>38537</v>
          </cell>
          <cell r="B1626">
            <v>2.9706700000000001</v>
          </cell>
        </row>
        <row r="1627">
          <cell r="A1627">
            <v>38538</v>
          </cell>
          <cell r="B1627">
            <v>2.9706700000000001</v>
          </cell>
        </row>
        <row r="1628">
          <cell r="A1628">
            <v>38539</v>
          </cell>
          <cell r="B1628">
            <v>2.9706700000000001</v>
          </cell>
        </row>
        <row r="1629">
          <cell r="A1629">
            <v>38540</v>
          </cell>
          <cell r="B1629">
            <v>2.9706700000000001</v>
          </cell>
        </row>
        <row r="1630">
          <cell r="A1630">
            <v>38541</v>
          </cell>
          <cell r="B1630">
            <v>2.9706700000000001</v>
          </cell>
        </row>
        <row r="1631">
          <cell r="A1631">
            <v>38542</v>
          </cell>
          <cell r="B1631">
            <v>2.9706700000000001</v>
          </cell>
        </row>
        <row r="1632">
          <cell r="A1632">
            <v>38543</v>
          </cell>
          <cell r="B1632">
            <v>2.9706700000000001</v>
          </cell>
        </row>
        <row r="1633">
          <cell r="A1633">
            <v>38544</v>
          </cell>
          <cell r="B1633">
            <v>2.9706700000000001</v>
          </cell>
        </row>
        <row r="1634">
          <cell r="A1634">
            <v>38545</v>
          </cell>
          <cell r="B1634">
            <v>2.9706700000000001</v>
          </cell>
        </row>
        <row r="1635">
          <cell r="A1635">
            <v>38546</v>
          </cell>
          <cell r="B1635">
            <v>2.9706700000000001</v>
          </cell>
        </row>
        <row r="1636">
          <cell r="A1636">
            <v>38547</v>
          </cell>
          <cell r="B1636">
            <v>2.9706700000000001</v>
          </cell>
        </row>
        <row r="1637">
          <cell r="A1637">
            <v>38548</v>
          </cell>
          <cell r="B1637">
            <v>2.9706700000000001</v>
          </cell>
        </row>
        <row r="1638">
          <cell r="A1638">
            <v>38549</v>
          </cell>
          <cell r="B1638">
            <v>2.9706700000000001</v>
          </cell>
        </row>
        <row r="1639">
          <cell r="A1639">
            <v>38550</v>
          </cell>
          <cell r="B1639">
            <v>2.9706700000000001</v>
          </cell>
        </row>
        <row r="1640">
          <cell r="A1640">
            <v>38551</v>
          </cell>
          <cell r="B1640">
            <v>2.9706700000000001</v>
          </cell>
        </row>
        <row r="1641">
          <cell r="A1641">
            <v>38552</v>
          </cell>
          <cell r="B1641">
            <v>2.9706700000000001</v>
          </cell>
        </row>
        <row r="1642">
          <cell r="A1642">
            <v>38553</v>
          </cell>
          <cell r="B1642">
            <v>2.9706700000000001</v>
          </cell>
        </row>
        <row r="1643">
          <cell r="A1643">
            <v>38554</v>
          </cell>
          <cell r="B1643">
            <v>2.9706700000000001</v>
          </cell>
        </row>
        <row r="1644">
          <cell r="A1644">
            <v>38555</v>
          </cell>
          <cell r="B1644">
            <v>2.9706700000000001</v>
          </cell>
        </row>
        <row r="1645">
          <cell r="A1645">
            <v>38556</v>
          </cell>
          <cell r="B1645">
            <v>2.9706700000000001</v>
          </cell>
        </row>
        <row r="1646">
          <cell r="A1646">
            <v>38557</v>
          </cell>
          <cell r="B1646">
            <v>2.9706700000000001</v>
          </cell>
        </row>
        <row r="1647">
          <cell r="A1647">
            <v>38558</v>
          </cell>
          <cell r="B1647">
            <v>2.9706700000000001</v>
          </cell>
        </row>
        <row r="1648">
          <cell r="A1648">
            <v>38559</v>
          </cell>
          <cell r="B1648">
            <v>2.9706700000000001</v>
          </cell>
        </row>
        <row r="1649">
          <cell r="A1649">
            <v>38560</v>
          </cell>
          <cell r="B1649">
            <v>2.9706700000000001</v>
          </cell>
        </row>
        <row r="1650">
          <cell r="A1650">
            <v>38561</v>
          </cell>
          <cell r="B1650">
            <v>2.9706700000000001</v>
          </cell>
        </row>
        <row r="1651">
          <cell r="A1651">
            <v>38562</v>
          </cell>
          <cell r="B1651">
            <v>2.9706700000000001</v>
          </cell>
        </row>
        <row r="1652">
          <cell r="A1652">
            <v>38563</v>
          </cell>
          <cell r="B1652">
            <v>2.9706700000000001</v>
          </cell>
        </row>
        <row r="1653">
          <cell r="A1653">
            <v>38564</v>
          </cell>
          <cell r="B1653">
            <v>2.9706700000000001</v>
          </cell>
        </row>
        <row r="1654">
          <cell r="A1654">
            <v>38565</v>
          </cell>
          <cell r="B1654">
            <v>2.9706700000000001</v>
          </cell>
        </row>
        <row r="1655">
          <cell r="A1655">
            <v>38566</v>
          </cell>
          <cell r="B1655">
            <v>2.9706700000000001</v>
          </cell>
        </row>
        <row r="1656">
          <cell r="A1656">
            <v>38567</v>
          </cell>
          <cell r="B1656">
            <v>2.9706700000000001</v>
          </cell>
        </row>
        <row r="1657">
          <cell r="A1657">
            <v>38568</v>
          </cell>
          <cell r="B1657">
            <v>2.9706700000000001</v>
          </cell>
        </row>
        <row r="1658">
          <cell r="A1658">
            <v>38569</v>
          </cell>
          <cell r="B1658">
            <v>2.9706700000000001</v>
          </cell>
        </row>
        <row r="1659">
          <cell r="A1659">
            <v>38570</v>
          </cell>
          <cell r="B1659">
            <v>2.9706700000000001</v>
          </cell>
        </row>
        <row r="1660">
          <cell r="A1660">
            <v>38571</v>
          </cell>
          <cell r="B1660">
            <v>2.9706700000000001</v>
          </cell>
        </row>
        <row r="1661">
          <cell r="A1661">
            <v>38572</v>
          </cell>
          <cell r="B1661">
            <v>2.9706700000000001</v>
          </cell>
        </row>
        <row r="1662">
          <cell r="A1662">
            <v>38573</v>
          </cell>
          <cell r="B1662">
            <v>2.9706700000000001</v>
          </cell>
        </row>
        <row r="1663">
          <cell r="A1663">
            <v>38574</v>
          </cell>
          <cell r="B1663">
            <v>2.9706700000000001</v>
          </cell>
        </row>
        <row r="1664">
          <cell r="A1664">
            <v>38575</v>
          </cell>
          <cell r="B1664">
            <v>2.9706700000000001</v>
          </cell>
        </row>
        <row r="1665">
          <cell r="A1665">
            <v>38576</v>
          </cell>
          <cell r="B1665">
            <v>2.9706700000000001</v>
          </cell>
        </row>
        <row r="1666">
          <cell r="A1666">
            <v>38577</v>
          </cell>
          <cell r="B1666">
            <v>2.9706700000000001</v>
          </cell>
        </row>
        <row r="1667">
          <cell r="A1667">
            <v>38578</v>
          </cell>
          <cell r="B1667">
            <v>2.9706700000000001</v>
          </cell>
        </row>
        <row r="1668">
          <cell r="A1668">
            <v>38579</v>
          </cell>
          <cell r="B1668">
            <v>2.9706700000000001</v>
          </cell>
        </row>
        <row r="1669">
          <cell r="A1669">
            <v>38580</v>
          </cell>
          <cell r="B1669">
            <v>2.9706700000000001</v>
          </cell>
        </row>
        <row r="1670">
          <cell r="A1670">
            <v>38581</v>
          </cell>
          <cell r="B1670">
            <v>2.9706700000000001</v>
          </cell>
        </row>
        <row r="1671">
          <cell r="A1671">
            <v>38582</v>
          </cell>
          <cell r="B1671">
            <v>2.9706700000000001</v>
          </cell>
        </row>
        <row r="1672">
          <cell r="A1672">
            <v>38583</v>
          </cell>
          <cell r="B1672">
            <v>2.9706700000000001</v>
          </cell>
        </row>
        <row r="1673">
          <cell r="A1673">
            <v>38584</v>
          </cell>
          <cell r="B1673">
            <v>2.9706700000000001</v>
          </cell>
        </row>
        <row r="1674">
          <cell r="A1674">
            <v>38585</v>
          </cell>
          <cell r="B1674">
            <v>2.9706700000000001</v>
          </cell>
        </row>
        <row r="1675">
          <cell r="A1675">
            <v>38586</v>
          </cell>
          <cell r="B1675">
            <v>2.9706700000000001</v>
          </cell>
        </row>
        <row r="1676">
          <cell r="A1676">
            <v>38587</v>
          </cell>
          <cell r="B1676">
            <v>2.9706700000000001</v>
          </cell>
        </row>
        <row r="1677">
          <cell r="A1677">
            <v>38588</v>
          </cell>
          <cell r="B1677">
            <v>2.9706700000000001</v>
          </cell>
        </row>
        <row r="1678">
          <cell r="A1678">
            <v>38589</v>
          </cell>
          <cell r="B1678">
            <v>2.9706700000000001</v>
          </cell>
        </row>
        <row r="1679">
          <cell r="A1679">
            <v>38590</v>
          </cell>
          <cell r="B1679">
            <v>2.9706700000000001</v>
          </cell>
        </row>
        <row r="1680">
          <cell r="A1680">
            <v>38591</v>
          </cell>
          <cell r="B1680">
            <v>2.9706700000000001</v>
          </cell>
        </row>
        <row r="1681">
          <cell r="A1681">
            <v>38592</v>
          </cell>
          <cell r="B1681">
            <v>2.9706700000000001</v>
          </cell>
        </row>
        <row r="1682">
          <cell r="A1682">
            <v>38593</v>
          </cell>
          <cell r="B1682">
            <v>2.9706700000000001</v>
          </cell>
        </row>
        <row r="1683">
          <cell r="A1683">
            <v>38594</v>
          </cell>
          <cell r="B1683">
            <v>2.9706700000000001</v>
          </cell>
        </row>
        <row r="1684">
          <cell r="A1684">
            <v>38595</v>
          </cell>
          <cell r="B1684">
            <v>2.9706700000000001</v>
          </cell>
        </row>
        <row r="1685">
          <cell r="A1685">
            <v>38596</v>
          </cell>
          <cell r="B1685">
            <v>2.9706700000000001</v>
          </cell>
        </row>
        <row r="1686">
          <cell r="A1686">
            <v>38597</v>
          </cell>
          <cell r="B1686">
            <v>2.9706700000000001</v>
          </cell>
        </row>
        <row r="1687">
          <cell r="A1687">
            <v>38598</v>
          </cell>
          <cell r="B1687">
            <v>2.9706700000000001</v>
          </cell>
        </row>
        <row r="1688">
          <cell r="A1688">
            <v>38599</v>
          </cell>
          <cell r="B1688">
            <v>2.9706700000000001</v>
          </cell>
        </row>
        <row r="1689">
          <cell r="A1689">
            <v>38600</v>
          </cell>
          <cell r="B1689">
            <v>2.9706700000000001</v>
          </cell>
        </row>
        <row r="1690">
          <cell r="A1690">
            <v>38601</v>
          </cell>
          <cell r="B1690">
            <v>2.9706700000000001</v>
          </cell>
        </row>
        <row r="1691">
          <cell r="A1691">
            <v>38602</v>
          </cell>
          <cell r="B1691">
            <v>2.9706700000000001</v>
          </cell>
        </row>
        <row r="1692">
          <cell r="A1692">
            <v>38603</v>
          </cell>
          <cell r="B1692">
            <v>2.9706700000000001</v>
          </cell>
        </row>
        <row r="1693">
          <cell r="A1693">
            <v>38604</v>
          </cell>
          <cell r="B1693">
            <v>2.9706700000000001</v>
          </cell>
        </row>
        <row r="1694">
          <cell r="A1694">
            <v>38605</v>
          </cell>
          <cell r="B1694">
            <v>2.9706700000000001</v>
          </cell>
        </row>
        <row r="1695">
          <cell r="A1695">
            <v>38606</v>
          </cell>
          <cell r="B1695">
            <v>2.9706700000000001</v>
          </cell>
        </row>
        <row r="1696">
          <cell r="A1696">
            <v>38607</v>
          </cell>
          <cell r="B1696">
            <v>2.9706700000000001</v>
          </cell>
        </row>
        <row r="1697">
          <cell r="A1697">
            <v>38608</v>
          </cell>
          <cell r="B1697">
            <v>2.9706700000000001</v>
          </cell>
        </row>
        <row r="1698">
          <cell r="A1698">
            <v>38609</v>
          </cell>
          <cell r="B1698">
            <v>2.9706700000000001</v>
          </cell>
        </row>
        <row r="1699">
          <cell r="A1699">
            <v>38610</v>
          </cell>
          <cell r="B1699">
            <v>2.9706700000000001</v>
          </cell>
        </row>
        <row r="1700">
          <cell r="A1700">
            <v>38611</v>
          </cell>
          <cell r="B1700">
            <v>2.9706700000000001</v>
          </cell>
        </row>
        <row r="1701">
          <cell r="A1701">
            <v>38612</v>
          </cell>
          <cell r="B1701">
            <v>2.9706700000000001</v>
          </cell>
        </row>
        <row r="1702">
          <cell r="A1702">
            <v>38613</v>
          </cell>
          <cell r="B1702">
            <v>2.9706700000000001</v>
          </cell>
        </row>
        <row r="1703">
          <cell r="A1703">
            <v>38614</v>
          </cell>
          <cell r="B1703">
            <v>2.9706700000000001</v>
          </cell>
        </row>
        <row r="1704">
          <cell r="A1704">
            <v>38615</v>
          </cell>
          <cell r="B1704">
            <v>2.9706700000000001</v>
          </cell>
        </row>
        <row r="1705">
          <cell r="A1705">
            <v>38616</v>
          </cell>
          <cell r="B1705">
            <v>2.9706700000000001</v>
          </cell>
        </row>
        <row r="1706">
          <cell r="A1706">
            <v>38617</v>
          </cell>
          <cell r="B1706">
            <v>2.9706700000000001</v>
          </cell>
        </row>
        <row r="1707">
          <cell r="A1707">
            <v>38618</v>
          </cell>
          <cell r="B1707">
            <v>2.9706700000000001</v>
          </cell>
        </row>
        <row r="1708">
          <cell r="A1708">
            <v>38619</v>
          </cell>
          <cell r="B1708">
            <v>2.9706700000000001</v>
          </cell>
        </row>
        <row r="1709">
          <cell r="A1709">
            <v>38620</v>
          </cell>
          <cell r="B1709">
            <v>2.9706700000000001</v>
          </cell>
        </row>
        <row r="1710">
          <cell r="A1710">
            <v>38621</v>
          </cell>
          <cell r="B1710">
            <v>2.9706700000000001</v>
          </cell>
        </row>
        <row r="1711">
          <cell r="A1711">
            <v>38622</v>
          </cell>
          <cell r="B1711">
            <v>2.9706700000000001</v>
          </cell>
        </row>
        <row r="1712">
          <cell r="A1712">
            <v>38623</v>
          </cell>
          <cell r="B1712">
            <v>2.9706700000000001</v>
          </cell>
        </row>
        <row r="1713">
          <cell r="A1713">
            <v>38624</v>
          </cell>
          <cell r="B1713">
            <v>2.9706700000000001</v>
          </cell>
        </row>
        <row r="1714">
          <cell r="A1714">
            <v>38625</v>
          </cell>
          <cell r="B1714">
            <v>2.9706700000000001</v>
          </cell>
        </row>
        <row r="1715">
          <cell r="A1715">
            <v>38626</v>
          </cell>
          <cell r="B1715">
            <v>2.9706700000000001</v>
          </cell>
        </row>
        <row r="1716">
          <cell r="A1716">
            <v>38627</v>
          </cell>
          <cell r="B1716">
            <v>2.9706700000000001</v>
          </cell>
        </row>
        <row r="1717">
          <cell r="A1717">
            <v>38628</v>
          </cell>
          <cell r="B1717">
            <v>2.9706700000000001</v>
          </cell>
        </row>
        <row r="1718">
          <cell r="A1718">
            <v>38629</v>
          </cell>
          <cell r="B1718">
            <v>2.9706700000000001</v>
          </cell>
        </row>
        <row r="1719">
          <cell r="A1719">
            <v>38630</v>
          </cell>
          <cell r="B1719">
            <v>2.9706700000000001</v>
          </cell>
        </row>
        <row r="1720">
          <cell r="A1720">
            <v>38631</v>
          </cell>
          <cell r="B1720">
            <v>2.9706700000000001</v>
          </cell>
        </row>
        <row r="1721">
          <cell r="A1721">
            <v>38632</v>
          </cell>
          <cell r="B1721">
            <v>2.9706700000000001</v>
          </cell>
        </row>
        <row r="1722">
          <cell r="A1722">
            <v>38633</v>
          </cell>
          <cell r="B1722">
            <v>2.9706700000000001</v>
          </cell>
        </row>
        <row r="1723">
          <cell r="A1723">
            <v>38634</v>
          </cell>
          <cell r="B1723">
            <v>2.9706700000000001</v>
          </cell>
        </row>
        <row r="1724">
          <cell r="A1724">
            <v>38635</v>
          </cell>
          <cell r="B1724">
            <v>2.9706700000000001</v>
          </cell>
        </row>
        <row r="1725">
          <cell r="A1725">
            <v>38636</v>
          </cell>
          <cell r="B1725">
            <v>2.9706700000000001</v>
          </cell>
        </row>
        <row r="1726">
          <cell r="A1726">
            <v>38637</v>
          </cell>
          <cell r="B1726">
            <v>2.9706700000000001</v>
          </cell>
        </row>
        <row r="1727">
          <cell r="A1727">
            <v>38638</v>
          </cell>
          <cell r="B1727">
            <v>2.9706700000000001</v>
          </cell>
        </row>
        <row r="1728">
          <cell r="A1728">
            <v>38639</v>
          </cell>
          <cell r="B1728">
            <v>2.9706700000000001</v>
          </cell>
        </row>
        <row r="1729">
          <cell r="A1729">
            <v>38640</v>
          </cell>
          <cell r="B1729">
            <v>2.9706700000000001</v>
          </cell>
        </row>
        <row r="1730">
          <cell r="A1730">
            <v>38641</v>
          </cell>
          <cell r="B1730">
            <v>2.9706700000000001</v>
          </cell>
        </row>
        <row r="1731">
          <cell r="A1731">
            <v>38642</v>
          </cell>
          <cell r="B1731">
            <v>2.9706700000000001</v>
          </cell>
        </row>
        <row r="1732">
          <cell r="A1732">
            <v>38643</v>
          </cell>
          <cell r="B1732">
            <v>2.9706700000000001</v>
          </cell>
        </row>
        <row r="1733">
          <cell r="A1733">
            <v>38644</v>
          </cell>
          <cell r="B1733">
            <v>2.9706700000000001</v>
          </cell>
        </row>
        <row r="1734">
          <cell r="A1734">
            <v>38645</v>
          </cell>
          <cell r="B1734">
            <v>2.9706700000000001</v>
          </cell>
        </row>
        <row r="1735">
          <cell r="A1735">
            <v>38646</v>
          </cell>
          <cell r="B1735">
            <v>2.9706700000000001</v>
          </cell>
        </row>
        <row r="1736">
          <cell r="A1736">
            <v>38647</v>
          </cell>
          <cell r="B1736">
            <v>2.9706700000000001</v>
          </cell>
        </row>
        <row r="1737">
          <cell r="A1737">
            <v>38648</v>
          </cell>
          <cell r="B1737">
            <v>2.9706700000000001</v>
          </cell>
        </row>
        <row r="1738">
          <cell r="A1738">
            <v>38649</v>
          </cell>
          <cell r="B1738">
            <v>2.9706700000000001</v>
          </cell>
        </row>
        <row r="1739">
          <cell r="A1739">
            <v>38650</v>
          </cell>
          <cell r="B1739">
            <v>2.9706700000000001</v>
          </cell>
        </row>
        <row r="1740">
          <cell r="A1740">
            <v>38651</v>
          </cell>
          <cell r="B1740">
            <v>2.9706700000000001</v>
          </cell>
        </row>
        <row r="1741">
          <cell r="A1741">
            <v>38652</v>
          </cell>
          <cell r="B1741">
            <v>2.9706700000000001</v>
          </cell>
        </row>
        <row r="1742">
          <cell r="A1742">
            <v>38653</v>
          </cell>
          <cell r="B1742">
            <v>2.9706700000000001</v>
          </cell>
        </row>
        <row r="1743">
          <cell r="A1743">
            <v>38654</v>
          </cell>
          <cell r="B1743">
            <v>2.9706700000000001</v>
          </cell>
        </row>
        <row r="1744">
          <cell r="A1744">
            <v>38655</v>
          </cell>
          <cell r="B1744">
            <v>2.9706700000000001</v>
          </cell>
        </row>
        <row r="1745">
          <cell r="A1745">
            <v>38656</v>
          </cell>
          <cell r="B1745">
            <v>2.9706700000000001</v>
          </cell>
        </row>
        <row r="1746">
          <cell r="A1746">
            <v>38657</v>
          </cell>
          <cell r="B1746">
            <v>2.9706700000000001</v>
          </cell>
        </row>
        <row r="1747">
          <cell r="A1747">
            <v>38658</v>
          </cell>
          <cell r="B1747">
            <v>2.9706700000000001</v>
          </cell>
        </row>
        <row r="1748">
          <cell r="A1748">
            <v>38659</v>
          </cell>
          <cell r="B1748">
            <v>2.9706700000000001</v>
          </cell>
        </row>
        <row r="1749">
          <cell r="A1749">
            <v>38660</v>
          </cell>
          <cell r="B1749">
            <v>2.9706700000000001</v>
          </cell>
        </row>
        <row r="1750">
          <cell r="A1750">
            <v>38661</v>
          </cell>
          <cell r="B1750">
            <v>2.9706700000000001</v>
          </cell>
        </row>
        <row r="1751">
          <cell r="A1751">
            <v>38662</v>
          </cell>
          <cell r="B1751">
            <v>2.9706700000000001</v>
          </cell>
        </row>
        <row r="1752">
          <cell r="A1752">
            <v>38663</v>
          </cell>
          <cell r="B1752">
            <v>2.9706700000000001</v>
          </cell>
        </row>
        <row r="1753">
          <cell r="A1753">
            <v>38664</v>
          </cell>
          <cell r="B1753">
            <v>2.9706700000000001</v>
          </cell>
        </row>
        <row r="1754">
          <cell r="A1754">
            <v>38665</v>
          </cell>
          <cell r="B1754">
            <v>2.9706700000000001</v>
          </cell>
        </row>
        <row r="1755">
          <cell r="A1755">
            <v>38666</v>
          </cell>
          <cell r="B1755">
            <v>2.9706700000000001</v>
          </cell>
        </row>
        <row r="1756">
          <cell r="A1756">
            <v>38667</v>
          </cell>
          <cell r="B1756">
            <v>2.9706700000000001</v>
          </cell>
        </row>
        <row r="1757">
          <cell r="A1757">
            <v>38668</v>
          </cell>
          <cell r="B1757">
            <v>2.9706700000000001</v>
          </cell>
        </row>
        <row r="1758">
          <cell r="A1758">
            <v>38669</v>
          </cell>
          <cell r="B1758">
            <v>2.9706700000000001</v>
          </cell>
        </row>
        <row r="1759">
          <cell r="A1759">
            <v>38670</v>
          </cell>
          <cell r="B1759">
            <v>2.9706700000000001</v>
          </cell>
        </row>
        <row r="1760">
          <cell r="A1760">
            <v>38671</v>
          </cell>
          <cell r="B1760">
            <v>2.9706700000000001</v>
          </cell>
        </row>
        <row r="1761">
          <cell r="A1761">
            <v>38672</v>
          </cell>
          <cell r="B1761">
            <v>2.9706700000000001</v>
          </cell>
        </row>
        <row r="1762">
          <cell r="A1762">
            <v>38673</v>
          </cell>
          <cell r="B1762">
            <v>2.9706700000000001</v>
          </cell>
        </row>
        <row r="1763">
          <cell r="A1763">
            <v>38674</v>
          </cell>
          <cell r="B1763">
            <v>2.9706700000000001</v>
          </cell>
        </row>
        <row r="1764">
          <cell r="A1764">
            <v>38675</v>
          </cell>
          <cell r="B1764">
            <v>2.9706700000000001</v>
          </cell>
        </row>
        <row r="1765">
          <cell r="A1765">
            <v>38676</v>
          </cell>
          <cell r="B1765">
            <v>2.9706700000000001</v>
          </cell>
        </row>
        <row r="1766">
          <cell r="A1766">
            <v>38677</v>
          </cell>
          <cell r="B1766">
            <v>2.9706700000000001</v>
          </cell>
        </row>
        <row r="1767">
          <cell r="A1767">
            <v>38678</v>
          </cell>
          <cell r="B1767">
            <v>2.9706700000000001</v>
          </cell>
        </row>
        <row r="1768">
          <cell r="A1768">
            <v>38679</v>
          </cell>
          <cell r="B1768">
            <v>2.9706700000000001</v>
          </cell>
        </row>
        <row r="1769">
          <cell r="A1769">
            <v>38680</v>
          </cell>
          <cell r="B1769">
            <v>2.9706700000000001</v>
          </cell>
        </row>
        <row r="1770">
          <cell r="A1770">
            <v>38681</v>
          </cell>
          <cell r="B1770">
            <v>2.9706700000000001</v>
          </cell>
        </row>
        <row r="1771">
          <cell r="A1771">
            <v>38682</v>
          </cell>
          <cell r="B1771">
            <v>2.9706700000000001</v>
          </cell>
        </row>
        <row r="1772">
          <cell r="A1772">
            <v>38683</v>
          </cell>
          <cell r="B1772">
            <v>2.9706700000000001</v>
          </cell>
        </row>
        <row r="1773">
          <cell r="A1773">
            <v>38684</v>
          </cell>
          <cell r="B1773">
            <v>2.9706700000000001</v>
          </cell>
        </row>
        <row r="1774">
          <cell r="A1774">
            <v>38685</v>
          </cell>
          <cell r="B1774">
            <v>2.9706700000000001</v>
          </cell>
        </row>
        <row r="1775">
          <cell r="A1775">
            <v>38686</v>
          </cell>
          <cell r="B1775">
            <v>2.9706700000000001</v>
          </cell>
        </row>
        <row r="1776">
          <cell r="A1776">
            <v>38687</v>
          </cell>
          <cell r="B1776">
            <v>2.9706700000000001</v>
          </cell>
        </row>
        <row r="1777">
          <cell r="A1777">
            <v>38688</v>
          </cell>
          <cell r="B1777">
            <v>2.9706700000000001</v>
          </cell>
        </row>
        <row r="1778">
          <cell r="A1778">
            <v>38689</v>
          </cell>
          <cell r="B1778">
            <v>2.9706700000000001</v>
          </cell>
        </row>
        <row r="1779">
          <cell r="A1779">
            <v>38690</v>
          </cell>
          <cell r="B1779">
            <v>2.9706700000000001</v>
          </cell>
        </row>
        <row r="1780">
          <cell r="A1780">
            <v>38691</v>
          </cell>
          <cell r="B1780">
            <v>2.9706700000000001</v>
          </cell>
        </row>
        <row r="1781">
          <cell r="A1781">
            <v>38692</v>
          </cell>
          <cell r="B1781">
            <v>2.9706700000000001</v>
          </cell>
        </row>
        <row r="1782">
          <cell r="A1782">
            <v>38693</v>
          </cell>
          <cell r="B1782">
            <v>2.9706700000000001</v>
          </cell>
        </row>
        <row r="1783">
          <cell r="A1783">
            <v>38694</v>
          </cell>
          <cell r="B1783">
            <v>2.9706700000000001</v>
          </cell>
        </row>
        <row r="1784">
          <cell r="A1784">
            <v>38695</v>
          </cell>
          <cell r="B1784">
            <v>2.9706700000000001</v>
          </cell>
        </row>
        <row r="1785">
          <cell r="A1785">
            <v>38696</v>
          </cell>
          <cell r="B1785">
            <v>2.9706700000000001</v>
          </cell>
        </row>
        <row r="1786">
          <cell r="A1786">
            <v>38697</v>
          </cell>
          <cell r="B1786">
            <v>2.9706700000000001</v>
          </cell>
        </row>
        <row r="1787">
          <cell r="A1787">
            <v>38698</v>
          </cell>
          <cell r="B1787">
            <v>2.9706700000000001</v>
          </cell>
        </row>
        <row r="1788">
          <cell r="A1788">
            <v>38699</v>
          </cell>
          <cell r="B1788">
            <v>2.9706700000000001</v>
          </cell>
        </row>
        <row r="1789">
          <cell r="A1789">
            <v>38700</v>
          </cell>
          <cell r="B1789">
            <v>2.9706700000000001</v>
          </cell>
        </row>
        <row r="1790">
          <cell r="A1790">
            <v>38701</v>
          </cell>
          <cell r="B1790">
            <v>2.9706700000000001</v>
          </cell>
        </row>
        <row r="1791">
          <cell r="A1791">
            <v>38702</v>
          </cell>
          <cell r="B1791">
            <v>2.9706700000000001</v>
          </cell>
        </row>
        <row r="1792">
          <cell r="A1792">
            <v>38703</v>
          </cell>
          <cell r="B1792">
            <v>2.9706700000000001</v>
          </cell>
        </row>
        <row r="1793">
          <cell r="A1793">
            <v>38704</v>
          </cell>
          <cell r="B1793">
            <v>2.9706700000000001</v>
          </cell>
        </row>
        <row r="1794">
          <cell r="A1794">
            <v>38705</v>
          </cell>
          <cell r="B1794">
            <v>2.9706700000000001</v>
          </cell>
        </row>
        <row r="1795">
          <cell r="A1795">
            <v>38706</v>
          </cell>
          <cell r="B1795">
            <v>2.9706700000000001</v>
          </cell>
        </row>
        <row r="1796">
          <cell r="A1796">
            <v>38707</v>
          </cell>
          <cell r="B1796">
            <v>2.9706700000000001</v>
          </cell>
        </row>
        <row r="1797">
          <cell r="A1797">
            <v>38708</v>
          </cell>
          <cell r="B1797">
            <v>2.9706700000000001</v>
          </cell>
        </row>
        <row r="1798">
          <cell r="A1798">
            <v>38709</v>
          </cell>
          <cell r="B1798">
            <v>2.9706700000000001</v>
          </cell>
        </row>
        <row r="1799">
          <cell r="A1799">
            <v>38710</v>
          </cell>
          <cell r="B1799">
            <v>2.9706700000000001</v>
          </cell>
        </row>
        <row r="1800">
          <cell r="A1800">
            <v>38711</v>
          </cell>
          <cell r="B1800">
            <v>2.9706700000000001</v>
          </cell>
        </row>
        <row r="1801">
          <cell r="A1801">
            <v>38712</v>
          </cell>
          <cell r="B1801">
            <v>2.9706700000000001</v>
          </cell>
        </row>
        <row r="1802">
          <cell r="A1802">
            <v>38713</v>
          </cell>
          <cell r="B1802">
            <v>2.9706700000000001</v>
          </cell>
        </row>
        <row r="1803">
          <cell r="A1803">
            <v>38714</v>
          </cell>
          <cell r="B1803">
            <v>2.9706700000000001</v>
          </cell>
        </row>
        <row r="1804">
          <cell r="A1804">
            <v>38715</v>
          </cell>
          <cell r="B1804">
            <v>2.9706700000000001</v>
          </cell>
        </row>
        <row r="1805">
          <cell r="A1805">
            <v>38716</v>
          </cell>
          <cell r="B1805">
            <v>2.9706700000000001</v>
          </cell>
        </row>
        <row r="1806">
          <cell r="A1806">
            <v>38717</v>
          </cell>
          <cell r="B1806">
            <v>2.9706700000000001</v>
          </cell>
        </row>
        <row r="1807">
          <cell r="A1807">
            <v>38718</v>
          </cell>
          <cell r="B1807">
            <v>2.9706700000000001</v>
          </cell>
        </row>
        <row r="1808">
          <cell r="A1808">
            <v>38719</v>
          </cell>
          <cell r="B1808">
            <v>2.9706700000000001</v>
          </cell>
        </row>
        <row r="1809">
          <cell r="A1809">
            <v>38720</v>
          </cell>
          <cell r="B1809">
            <v>2.9706700000000001</v>
          </cell>
        </row>
        <row r="1810">
          <cell r="A1810">
            <v>38721</v>
          </cell>
          <cell r="B1810">
            <v>2.9706700000000001</v>
          </cell>
        </row>
        <row r="1811">
          <cell r="A1811">
            <v>38722</v>
          </cell>
          <cell r="B1811">
            <v>2.9706700000000001</v>
          </cell>
        </row>
        <row r="1812">
          <cell r="A1812">
            <v>38723</v>
          </cell>
          <cell r="B1812">
            <v>2.9706700000000001</v>
          </cell>
        </row>
        <row r="1813">
          <cell r="A1813">
            <v>38724</v>
          </cell>
          <cell r="B1813">
            <v>2.9706700000000001</v>
          </cell>
        </row>
        <row r="1814">
          <cell r="A1814">
            <v>38725</v>
          </cell>
          <cell r="B1814">
            <v>2.9706700000000001</v>
          </cell>
        </row>
        <row r="1815">
          <cell r="A1815">
            <v>38726</v>
          </cell>
          <cell r="B1815">
            <v>2.9706700000000001</v>
          </cell>
        </row>
        <row r="1816">
          <cell r="A1816">
            <v>38727</v>
          </cell>
          <cell r="B1816">
            <v>2.9706700000000001</v>
          </cell>
        </row>
        <row r="1817">
          <cell r="A1817">
            <v>38728</v>
          </cell>
          <cell r="B1817">
            <v>2.9706700000000001</v>
          </cell>
        </row>
        <row r="1818">
          <cell r="A1818">
            <v>38729</v>
          </cell>
          <cell r="B1818">
            <v>2.9706700000000001</v>
          </cell>
        </row>
        <row r="1819">
          <cell r="A1819">
            <v>38730</v>
          </cell>
          <cell r="B1819">
            <v>2.9706700000000001</v>
          </cell>
        </row>
        <row r="1820">
          <cell r="A1820">
            <v>38731</v>
          </cell>
          <cell r="B1820">
            <v>2.9706700000000001</v>
          </cell>
        </row>
        <row r="1821">
          <cell r="A1821">
            <v>38732</v>
          </cell>
          <cell r="B1821">
            <v>2.9706700000000001</v>
          </cell>
        </row>
        <row r="1822">
          <cell r="A1822">
            <v>38733</v>
          </cell>
          <cell r="B1822">
            <v>2.9706700000000001</v>
          </cell>
        </row>
        <row r="1823">
          <cell r="A1823">
            <v>38734</v>
          </cell>
          <cell r="B1823">
            <v>2.9706700000000001</v>
          </cell>
        </row>
        <row r="1824">
          <cell r="A1824">
            <v>38735</v>
          </cell>
          <cell r="B1824">
            <v>2.9706700000000001</v>
          </cell>
        </row>
        <row r="1825">
          <cell r="A1825">
            <v>38736</v>
          </cell>
          <cell r="B1825">
            <v>2.9706700000000001</v>
          </cell>
        </row>
        <row r="1826">
          <cell r="A1826">
            <v>38737</v>
          </cell>
          <cell r="B1826">
            <v>2.9706700000000001</v>
          </cell>
        </row>
        <row r="1827">
          <cell r="A1827">
            <v>38738</v>
          </cell>
          <cell r="B1827">
            <v>2.9706700000000001</v>
          </cell>
        </row>
        <row r="1828">
          <cell r="A1828">
            <v>38739</v>
          </cell>
          <cell r="B1828">
            <v>2.9706700000000001</v>
          </cell>
        </row>
        <row r="1829">
          <cell r="A1829">
            <v>38740</v>
          </cell>
          <cell r="B1829">
            <v>2.9706700000000001</v>
          </cell>
        </row>
        <row r="1830">
          <cell r="A1830">
            <v>38741</v>
          </cell>
          <cell r="B1830">
            <v>2.9706700000000001</v>
          </cell>
        </row>
        <row r="1831">
          <cell r="A1831">
            <v>38742</v>
          </cell>
          <cell r="B1831">
            <v>2.9706700000000001</v>
          </cell>
        </row>
        <row r="1832">
          <cell r="A1832">
            <v>38743</v>
          </cell>
          <cell r="B1832">
            <v>2.9706700000000001</v>
          </cell>
        </row>
        <row r="1833">
          <cell r="A1833">
            <v>38744</v>
          </cell>
          <cell r="B1833">
            <v>2.9706700000000001</v>
          </cell>
        </row>
        <row r="1834">
          <cell r="A1834">
            <v>38745</v>
          </cell>
          <cell r="B1834">
            <v>2.9706700000000001</v>
          </cell>
        </row>
        <row r="1835">
          <cell r="A1835">
            <v>38746</v>
          </cell>
          <cell r="B1835">
            <v>2.9706700000000001</v>
          </cell>
        </row>
        <row r="1836">
          <cell r="A1836">
            <v>38747</v>
          </cell>
          <cell r="B1836">
            <v>2.9706700000000001</v>
          </cell>
        </row>
        <row r="1837">
          <cell r="A1837">
            <v>38748</v>
          </cell>
          <cell r="B1837">
            <v>2.9706700000000001</v>
          </cell>
        </row>
        <row r="1838">
          <cell r="A1838">
            <v>38749</v>
          </cell>
          <cell r="B1838">
            <v>2.9706700000000001</v>
          </cell>
        </row>
        <row r="1839">
          <cell r="A1839">
            <v>38750</v>
          </cell>
          <cell r="B1839">
            <v>2.9706700000000001</v>
          </cell>
        </row>
        <row r="1840">
          <cell r="A1840">
            <v>38751</v>
          </cell>
          <cell r="B1840">
            <v>2.9706700000000001</v>
          </cell>
        </row>
        <row r="1841">
          <cell r="A1841">
            <v>38752</v>
          </cell>
          <cell r="B1841">
            <v>2.9706700000000001</v>
          </cell>
        </row>
        <row r="1842">
          <cell r="A1842">
            <v>38753</v>
          </cell>
          <cell r="B1842">
            <v>2.9706700000000001</v>
          </cell>
        </row>
        <row r="1843">
          <cell r="A1843">
            <v>38754</v>
          </cell>
          <cell r="B1843">
            <v>2.9706700000000001</v>
          </cell>
        </row>
        <row r="1844">
          <cell r="A1844">
            <v>38755</v>
          </cell>
          <cell r="B1844">
            <v>2.9706700000000001</v>
          </cell>
        </row>
        <row r="1845">
          <cell r="A1845">
            <v>38756</v>
          </cell>
          <cell r="B1845">
            <v>2.9706700000000001</v>
          </cell>
        </row>
        <row r="1846">
          <cell r="A1846">
            <v>38757</v>
          </cell>
          <cell r="B1846">
            <v>2.9706700000000001</v>
          </cell>
        </row>
        <row r="1847">
          <cell r="A1847">
            <v>38758</v>
          </cell>
          <cell r="B1847">
            <v>2.9706700000000001</v>
          </cell>
        </row>
        <row r="1848">
          <cell r="A1848">
            <v>38759</v>
          </cell>
          <cell r="B1848">
            <v>2.9706700000000001</v>
          </cell>
        </row>
        <row r="1849">
          <cell r="A1849">
            <v>38760</v>
          </cell>
          <cell r="B1849">
            <v>2.9706700000000001</v>
          </cell>
        </row>
        <row r="1850">
          <cell r="A1850">
            <v>38761</v>
          </cell>
          <cell r="B1850">
            <v>2.9706700000000001</v>
          </cell>
        </row>
        <row r="1851">
          <cell r="A1851">
            <v>38762</v>
          </cell>
          <cell r="B1851">
            <v>2.9706700000000001</v>
          </cell>
        </row>
        <row r="1852">
          <cell r="A1852">
            <v>38763</v>
          </cell>
          <cell r="B1852">
            <v>2.9706700000000001</v>
          </cell>
        </row>
        <row r="1853">
          <cell r="A1853">
            <v>38764</v>
          </cell>
          <cell r="B1853">
            <v>2.9706700000000001</v>
          </cell>
        </row>
        <row r="1854">
          <cell r="A1854">
            <v>38765</v>
          </cell>
          <cell r="B1854">
            <v>2.9706700000000001</v>
          </cell>
        </row>
        <row r="1855">
          <cell r="A1855">
            <v>38766</v>
          </cell>
          <cell r="B1855">
            <v>2.9706700000000001</v>
          </cell>
        </row>
        <row r="1856">
          <cell r="A1856">
            <v>38767</v>
          </cell>
          <cell r="B1856">
            <v>2.9706700000000001</v>
          </cell>
        </row>
        <row r="1857">
          <cell r="A1857">
            <v>38768</v>
          </cell>
          <cell r="B1857">
            <v>2.9706700000000001</v>
          </cell>
        </row>
        <row r="1858">
          <cell r="A1858">
            <v>38769</v>
          </cell>
          <cell r="B1858">
            <v>2.9706700000000001</v>
          </cell>
        </row>
        <row r="1859">
          <cell r="A1859">
            <v>38770</v>
          </cell>
          <cell r="B1859">
            <v>2.9706700000000001</v>
          </cell>
        </row>
        <row r="1860">
          <cell r="A1860">
            <v>38771</v>
          </cell>
          <cell r="B1860">
            <v>2.9706700000000001</v>
          </cell>
        </row>
        <row r="1861">
          <cell r="A1861">
            <v>38772</v>
          </cell>
          <cell r="B1861">
            <v>2.9706700000000001</v>
          </cell>
        </row>
        <row r="1862">
          <cell r="A1862">
            <v>38773</v>
          </cell>
          <cell r="B1862">
            <v>2.9706700000000001</v>
          </cell>
        </row>
        <row r="1863">
          <cell r="A1863">
            <v>38774</v>
          </cell>
          <cell r="B1863">
            <v>2.9706700000000001</v>
          </cell>
        </row>
        <row r="1864">
          <cell r="A1864">
            <v>38775</v>
          </cell>
          <cell r="B1864">
            <v>2.9706700000000001</v>
          </cell>
        </row>
        <row r="1865">
          <cell r="A1865">
            <v>38776</v>
          </cell>
          <cell r="B1865">
            <v>2.9706700000000001</v>
          </cell>
        </row>
        <row r="1866">
          <cell r="A1866">
            <v>38777</v>
          </cell>
          <cell r="B1866">
            <v>2.9706700000000001</v>
          </cell>
        </row>
        <row r="1867">
          <cell r="A1867">
            <v>38778</v>
          </cell>
          <cell r="B1867">
            <v>2.9706700000000001</v>
          </cell>
        </row>
        <row r="1868">
          <cell r="A1868">
            <v>38779</v>
          </cell>
          <cell r="B1868">
            <v>2.9706700000000001</v>
          </cell>
        </row>
        <row r="1869">
          <cell r="A1869">
            <v>38780</v>
          </cell>
          <cell r="B1869">
            <v>2.9706700000000001</v>
          </cell>
        </row>
        <row r="1870">
          <cell r="A1870">
            <v>38781</v>
          </cell>
          <cell r="B1870">
            <v>2.9706700000000001</v>
          </cell>
        </row>
        <row r="1871">
          <cell r="A1871">
            <v>38782</v>
          </cell>
          <cell r="B1871">
            <v>2.9706700000000001</v>
          </cell>
        </row>
        <row r="1872">
          <cell r="A1872">
            <v>38783</v>
          </cell>
          <cell r="B1872">
            <v>2.9706700000000001</v>
          </cell>
        </row>
        <row r="1873">
          <cell r="A1873">
            <v>38784</v>
          </cell>
          <cell r="B1873">
            <v>2.9706700000000001</v>
          </cell>
        </row>
        <row r="1874">
          <cell r="A1874">
            <v>38785</v>
          </cell>
          <cell r="B1874">
            <v>2.9706700000000001</v>
          </cell>
        </row>
        <row r="1875">
          <cell r="A1875">
            <v>38786</v>
          </cell>
          <cell r="B1875">
            <v>2.9706700000000001</v>
          </cell>
        </row>
        <row r="1876">
          <cell r="A1876">
            <v>38787</v>
          </cell>
          <cell r="B1876">
            <v>2.9706700000000001</v>
          </cell>
        </row>
        <row r="1877">
          <cell r="A1877">
            <v>38788</v>
          </cell>
          <cell r="B1877">
            <v>2.9706700000000001</v>
          </cell>
        </row>
        <row r="1878">
          <cell r="A1878">
            <v>38789</v>
          </cell>
          <cell r="B1878">
            <v>2.9706700000000001</v>
          </cell>
        </row>
        <row r="1879">
          <cell r="A1879">
            <v>38790</v>
          </cell>
          <cell r="B1879">
            <v>2.9706700000000001</v>
          </cell>
        </row>
        <row r="1880">
          <cell r="A1880">
            <v>38791</v>
          </cell>
          <cell r="B1880">
            <v>2.9706700000000001</v>
          </cell>
        </row>
        <row r="1881">
          <cell r="A1881">
            <v>38792</v>
          </cell>
          <cell r="B1881">
            <v>2.9706700000000001</v>
          </cell>
        </row>
        <row r="1882">
          <cell r="A1882">
            <v>38793</v>
          </cell>
          <cell r="B1882">
            <v>2.9706700000000001</v>
          </cell>
        </row>
        <row r="1883">
          <cell r="A1883">
            <v>38794</v>
          </cell>
          <cell r="B1883">
            <v>2.9706700000000001</v>
          </cell>
        </row>
        <row r="1884">
          <cell r="A1884">
            <v>38795</v>
          </cell>
          <cell r="B1884">
            <v>2.9706700000000001</v>
          </cell>
        </row>
        <row r="1885">
          <cell r="A1885">
            <v>38796</v>
          </cell>
          <cell r="B1885">
            <v>2.9706700000000001</v>
          </cell>
        </row>
        <row r="1886">
          <cell r="A1886">
            <v>38797</v>
          </cell>
          <cell r="B1886">
            <v>2.9706700000000001</v>
          </cell>
        </row>
        <row r="1887">
          <cell r="A1887">
            <v>38798</v>
          </cell>
          <cell r="B1887">
            <v>2.9706700000000001</v>
          </cell>
        </row>
        <row r="1888">
          <cell r="A1888">
            <v>38799</v>
          </cell>
          <cell r="B1888">
            <v>2.9706700000000001</v>
          </cell>
        </row>
        <row r="1889">
          <cell r="A1889">
            <v>38800</v>
          </cell>
          <cell r="B1889">
            <v>2.9706700000000001</v>
          </cell>
        </row>
        <row r="1890">
          <cell r="A1890">
            <v>38801</v>
          </cell>
          <cell r="B1890">
            <v>2.9706700000000001</v>
          </cell>
        </row>
        <row r="1891">
          <cell r="A1891">
            <v>38802</v>
          </cell>
          <cell r="B1891">
            <v>2.9706700000000001</v>
          </cell>
        </row>
        <row r="1892">
          <cell r="A1892">
            <v>38803</v>
          </cell>
          <cell r="B1892">
            <v>2.9706700000000001</v>
          </cell>
        </row>
        <row r="1893">
          <cell r="A1893">
            <v>38804</v>
          </cell>
          <cell r="B1893">
            <v>2.9706700000000001</v>
          </cell>
        </row>
        <row r="1894">
          <cell r="A1894">
            <v>38805</v>
          </cell>
          <cell r="B1894">
            <v>2.9706700000000001</v>
          </cell>
        </row>
        <row r="1895">
          <cell r="A1895">
            <v>38806</v>
          </cell>
          <cell r="B1895">
            <v>2.9706700000000001</v>
          </cell>
        </row>
        <row r="1896">
          <cell r="A1896">
            <v>38807</v>
          </cell>
          <cell r="B1896">
            <v>2.9706700000000001</v>
          </cell>
        </row>
        <row r="1897">
          <cell r="A1897">
            <v>38808</v>
          </cell>
          <cell r="B1897">
            <v>2.9706700000000001</v>
          </cell>
        </row>
        <row r="1898">
          <cell r="A1898">
            <v>38809</v>
          </cell>
          <cell r="B1898">
            <v>2.9706700000000001</v>
          </cell>
        </row>
        <row r="1899">
          <cell r="A1899">
            <v>38810</v>
          </cell>
          <cell r="B1899">
            <v>2.9706700000000001</v>
          </cell>
        </row>
        <row r="1900">
          <cell r="A1900">
            <v>38811</v>
          </cell>
          <cell r="B1900">
            <v>2.9706700000000001</v>
          </cell>
        </row>
        <row r="1901">
          <cell r="A1901">
            <v>38812</v>
          </cell>
          <cell r="B1901">
            <v>2.9706700000000001</v>
          </cell>
        </row>
        <row r="1902">
          <cell r="A1902">
            <v>38813</v>
          </cell>
          <cell r="B1902">
            <v>2.9706700000000001</v>
          </cell>
        </row>
        <row r="1903">
          <cell r="A1903">
            <v>38814</v>
          </cell>
          <cell r="B1903">
            <v>2.9706700000000001</v>
          </cell>
        </row>
        <row r="1904">
          <cell r="A1904">
            <v>38815</v>
          </cell>
          <cell r="B1904">
            <v>2.9706700000000001</v>
          </cell>
        </row>
        <row r="1905">
          <cell r="A1905">
            <v>38816</v>
          </cell>
          <cell r="B1905">
            <v>2.9706700000000001</v>
          </cell>
        </row>
        <row r="1906">
          <cell r="A1906">
            <v>38817</v>
          </cell>
          <cell r="B1906">
            <v>2.9706700000000001</v>
          </cell>
        </row>
        <row r="1907">
          <cell r="A1907">
            <v>38818</v>
          </cell>
          <cell r="B1907">
            <v>2.9706700000000001</v>
          </cell>
        </row>
        <row r="1908">
          <cell r="A1908">
            <v>38819</v>
          </cell>
          <cell r="B1908">
            <v>2.9706700000000001</v>
          </cell>
        </row>
        <row r="1909">
          <cell r="A1909">
            <v>38820</v>
          </cell>
          <cell r="B1909">
            <v>2.9706700000000001</v>
          </cell>
        </row>
        <row r="1910">
          <cell r="A1910">
            <v>38821</v>
          </cell>
          <cell r="B1910">
            <v>2.9706700000000001</v>
          </cell>
        </row>
        <row r="1911">
          <cell r="A1911">
            <v>38822</v>
          </cell>
          <cell r="B1911">
            <v>2.9706700000000001</v>
          </cell>
        </row>
        <row r="1912">
          <cell r="A1912">
            <v>38823</v>
          </cell>
          <cell r="B1912">
            <v>2.9706700000000001</v>
          </cell>
        </row>
        <row r="1913">
          <cell r="A1913">
            <v>38824</v>
          </cell>
          <cell r="B1913">
            <v>2.9706700000000001</v>
          </cell>
        </row>
        <row r="1914">
          <cell r="A1914">
            <v>38825</v>
          </cell>
          <cell r="B1914">
            <v>2.9706700000000001</v>
          </cell>
        </row>
        <row r="1915">
          <cell r="A1915">
            <v>38826</v>
          </cell>
          <cell r="B1915">
            <v>2.9706700000000001</v>
          </cell>
        </row>
        <row r="1916">
          <cell r="A1916">
            <v>38827</v>
          </cell>
          <cell r="B1916">
            <v>2.9706700000000001</v>
          </cell>
        </row>
        <row r="1917">
          <cell r="A1917">
            <v>38828</v>
          </cell>
          <cell r="B1917">
            <v>2.9706700000000001</v>
          </cell>
        </row>
        <row r="1918">
          <cell r="A1918">
            <v>38829</v>
          </cell>
          <cell r="B1918">
            <v>2.9706700000000001</v>
          </cell>
        </row>
        <row r="1919">
          <cell r="A1919">
            <v>38830</v>
          </cell>
          <cell r="B1919">
            <v>2.9706700000000001</v>
          </cell>
        </row>
        <row r="1920">
          <cell r="A1920">
            <v>38831</v>
          </cell>
          <cell r="B1920">
            <v>2.9706700000000001</v>
          </cell>
        </row>
        <row r="1921">
          <cell r="A1921">
            <v>38832</v>
          </cell>
          <cell r="B1921">
            <v>2.9706700000000001</v>
          </cell>
        </row>
        <row r="1922">
          <cell r="A1922">
            <v>38833</v>
          </cell>
          <cell r="B1922">
            <v>2.9706700000000001</v>
          </cell>
        </row>
        <row r="1923">
          <cell r="A1923">
            <v>38834</v>
          </cell>
          <cell r="B1923">
            <v>2.9706700000000001</v>
          </cell>
        </row>
        <row r="1924">
          <cell r="A1924">
            <v>38835</v>
          </cell>
          <cell r="B1924">
            <v>2.9706700000000001</v>
          </cell>
        </row>
        <row r="1925">
          <cell r="A1925">
            <v>38836</v>
          </cell>
          <cell r="B1925">
            <v>2.9706700000000001</v>
          </cell>
        </row>
        <row r="1926">
          <cell r="A1926">
            <v>38837</v>
          </cell>
          <cell r="B1926">
            <v>2.9706700000000001</v>
          </cell>
        </row>
        <row r="1927">
          <cell r="A1927">
            <v>38838</v>
          </cell>
          <cell r="B1927">
            <v>2.9706700000000001</v>
          </cell>
        </row>
        <row r="1928">
          <cell r="A1928">
            <v>38839</v>
          </cell>
          <cell r="B1928">
            <v>2.9706700000000001</v>
          </cell>
        </row>
        <row r="1929">
          <cell r="A1929">
            <v>38840</v>
          </cell>
          <cell r="B1929">
            <v>2.9706700000000001</v>
          </cell>
        </row>
        <row r="1930">
          <cell r="A1930">
            <v>38841</v>
          </cell>
          <cell r="B1930">
            <v>2.9706700000000001</v>
          </cell>
        </row>
        <row r="1931">
          <cell r="A1931">
            <v>38842</v>
          </cell>
          <cell r="B1931">
            <v>2.9706700000000001</v>
          </cell>
        </row>
        <row r="1932">
          <cell r="A1932">
            <v>38843</v>
          </cell>
          <cell r="B1932">
            <v>2.9706700000000001</v>
          </cell>
        </row>
        <row r="1933">
          <cell r="A1933">
            <v>38844</v>
          </cell>
          <cell r="B1933">
            <v>2.9706700000000001</v>
          </cell>
        </row>
        <row r="1934">
          <cell r="A1934">
            <v>38845</v>
          </cell>
          <cell r="B1934">
            <v>2.9706700000000001</v>
          </cell>
        </row>
        <row r="1935">
          <cell r="A1935">
            <v>38846</v>
          </cell>
          <cell r="B1935">
            <v>2.9706700000000001</v>
          </cell>
        </row>
        <row r="1936">
          <cell r="A1936">
            <v>38847</v>
          </cell>
          <cell r="B1936">
            <v>2.9706700000000001</v>
          </cell>
        </row>
        <row r="1937">
          <cell r="A1937">
            <v>38848</v>
          </cell>
          <cell r="B1937">
            <v>2.9706700000000001</v>
          </cell>
        </row>
        <row r="1938">
          <cell r="A1938">
            <v>38849</v>
          </cell>
          <cell r="B1938">
            <v>2.9706700000000001</v>
          </cell>
        </row>
        <row r="1939">
          <cell r="A1939">
            <v>38850</v>
          </cell>
          <cell r="B1939">
            <v>2.9706700000000001</v>
          </cell>
        </row>
        <row r="1940">
          <cell r="A1940">
            <v>38851</v>
          </cell>
          <cell r="B1940">
            <v>2.9706700000000001</v>
          </cell>
        </row>
        <row r="1941">
          <cell r="A1941">
            <v>38852</v>
          </cell>
          <cell r="B1941">
            <v>2.9706700000000001</v>
          </cell>
        </row>
        <row r="1942">
          <cell r="A1942">
            <v>38853</v>
          </cell>
          <cell r="B1942">
            <v>2.9706700000000001</v>
          </cell>
        </row>
        <row r="1943">
          <cell r="A1943">
            <v>38854</v>
          </cell>
          <cell r="B1943">
            <v>2.9706700000000001</v>
          </cell>
        </row>
        <row r="1944">
          <cell r="A1944">
            <v>38855</v>
          </cell>
          <cell r="B1944">
            <v>2.9706700000000001</v>
          </cell>
        </row>
        <row r="1945">
          <cell r="A1945">
            <v>38856</v>
          </cell>
          <cell r="B1945">
            <v>2.9706700000000001</v>
          </cell>
        </row>
        <row r="1946">
          <cell r="A1946">
            <v>38857</v>
          </cell>
          <cell r="B1946">
            <v>2.9706700000000001</v>
          </cell>
        </row>
        <row r="1947">
          <cell r="A1947">
            <v>38858</v>
          </cell>
          <cell r="B1947">
            <v>2.9706700000000001</v>
          </cell>
        </row>
        <row r="1948">
          <cell r="A1948">
            <v>38859</v>
          </cell>
          <cell r="B1948">
            <v>2.9706700000000001</v>
          </cell>
        </row>
        <row r="1949">
          <cell r="A1949">
            <v>38860</v>
          </cell>
          <cell r="B1949">
            <v>2.9706700000000001</v>
          </cell>
        </row>
        <row r="1950">
          <cell r="A1950">
            <v>38861</v>
          </cell>
          <cell r="B1950">
            <v>2.9706700000000001</v>
          </cell>
        </row>
        <row r="1951">
          <cell r="A1951">
            <v>38862</v>
          </cell>
          <cell r="B1951">
            <v>2.9706700000000001</v>
          </cell>
        </row>
        <row r="1952">
          <cell r="A1952">
            <v>38863</v>
          </cell>
          <cell r="B1952">
            <v>2.9706700000000001</v>
          </cell>
        </row>
        <row r="1953">
          <cell r="A1953">
            <v>38864</v>
          </cell>
          <cell r="B1953">
            <v>2.9706700000000001</v>
          </cell>
        </row>
        <row r="1954">
          <cell r="A1954">
            <v>38865</v>
          </cell>
          <cell r="B1954">
            <v>2.9706700000000001</v>
          </cell>
        </row>
        <row r="1955">
          <cell r="A1955">
            <v>38866</v>
          </cell>
          <cell r="B1955">
            <v>2.9706700000000001</v>
          </cell>
        </row>
        <row r="1956">
          <cell r="A1956">
            <v>38867</v>
          </cell>
          <cell r="B1956">
            <v>2.9706700000000001</v>
          </cell>
        </row>
        <row r="1957">
          <cell r="A1957">
            <v>38868</v>
          </cell>
          <cell r="B1957">
            <v>2.9706700000000001</v>
          </cell>
        </row>
        <row r="1958">
          <cell r="A1958">
            <v>38869</v>
          </cell>
          <cell r="B1958">
            <v>2.9706700000000001</v>
          </cell>
        </row>
        <row r="1959">
          <cell r="A1959">
            <v>38870</v>
          </cell>
          <cell r="B1959">
            <v>2.9706700000000001</v>
          </cell>
        </row>
        <row r="1960">
          <cell r="A1960">
            <v>38871</v>
          </cell>
          <cell r="B1960">
            <v>2.9706700000000001</v>
          </cell>
        </row>
        <row r="1961">
          <cell r="A1961">
            <v>38872</v>
          </cell>
          <cell r="B1961">
            <v>2.9706700000000001</v>
          </cell>
        </row>
        <row r="1962">
          <cell r="A1962">
            <v>38873</v>
          </cell>
          <cell r="B1962">
            <v>2.9706700000000001</v>
          </cell>
        </row>
        <row r="1963">
          <cell r="A1963">
            <v>38874</v>
          </cell>
          <cell r="B1963">
            <v>2.9706700000000001</v>
          </cell>
        </row>
        <row r="1964">
          <cell r="A1964">
            <v>38875</v>
          </cell>
          <cell r="B1964">
            <v>2.9706700000000001</v>
          </cell>
        </row>
        <row r="1965">
          <cell r="A1965">
            <v>38876</v>
          </cell>
          <cell r="B1965">
            <v>2.9706700000000001</v>
          </cell>
        </row>
        <row r="1966">
          <cell r="A1966">
            <v>38877</v>
          </cell>
          <cell r="B1966">
            <v>2.9706700000000001</v>
          </cell>
        </row>
        <row r="1967">
          <cell r="A1967">
            <v>38878</v>
          </cell>
          <cell r="B1967">
            <v>2.9706700000000001</v>
          </cell>
        </row>
        <row r="1968">
          <cell r="A1968">
            <v>38879</v>
          </cell>
          <cell r="B1968">
            <v>2.9706700000000001</v>
          </cell>
        </row>
        <row r="1969">
          <cell r="A1969">
            <v>38880</v>
          </cell>
          <cell r="B1969">
            <v>2.9706700000000001</v>
          </cell>
        </row>
        <row r="1970">
          <cell r="A1970">
            <v>38881</v>
          </cell>
          <cell r="B1970">
            <v>2.9706700000000001</v>
          </cell>
        </row>
        <row r="1971">
          <cell r="A1971">
            <v>38882</v>
          </cell>
          <cell r="B1971">
            <v>2.9706700000000001</v>
          </cell>
        </row>
        <row r="1972">
          <cell r="A1972">
            <v>38883</v>
          </cell>
          <cell r="B1972">
            <v>2.9706700000000001</v>
          </cell>
        </row>
        <row r="1973">
          <cell r="A1973">
            <v>38884</v>
          </cell>
          <cell r="B1973">
            <v>2.9706700000000001</v>
          </cell>
        </row>
        <row r="1974">
          <cell r="A1974">
            <v>38885</v>
          </cell>
          <cell r="B1974">
            <v>2.9706700000000001</v>
          </cell>
        </row>
        <row r="1975">
          <cell r="A1975">
            <v>38886</v>
          </cell>
          <cell r="B1975">
            <v>2.9706700000000001</v>
          </cell>
        </row>
        <row r="1976">
          <cell r="A1976">
            <v>38887</v>
          </cell>
          <cell r="B1976">
            <v>2.9706700000000001</v>
          </cell>
        </row>
        <row r="1977">
          <cell r="A1977">
            <v>38888</v>
          </cell>
          <cell r="B1977">
            <v>2.9706700000000001</v>
          </cell>
        </row>
        <row r="1978">
          <cell r="A1978">
            <v>38889</v>
          </cell>
          <cell r="B1978">
            <v>2.9706700000000001</v>
          </cell>
        </row>
        <row r="1979">
          <cell r="A1979">
            <v>38890</v>
          </cell>
          <cell r="B1979">
            <v>2.9706700000000001</v>
          </cell>
        </row>
        <row r="1980">
          <cell r="A1980">
            <v>38891</v>
          </cell>
          <cell r="B1980">
            <v>2.9706700000000001</v>
          </cell>
        </row>
        <row r="1981">
          <cell r="A1981">
            <v>38892</v>
          </cell>
          <cell r="B1981">
            <v>2.9706700000000001</v>
          </cell>
        </row>
        <row r="1982">
          <cell r="A1982">
            <v>38893</v>
          </cell>
          <cell r="B1982">
            <v>2.9706700000000001</v>
          </cell>
        </row>
        <row r="1983">
          <cell r="A1983">
            <v>38894</v>
          </cell>
          <cell r="B1983">
            <v>2.9706700000000001</v>
          </cell>
        </row>
        <row r="1984">
          <cell r="A1984">
            <v>38895</v>
          </cell>
          <cell r="B1984">
            <v>2.9706700000000001</v>
          </cell>
        </row>
        <row r="1985">
          <cell r="A1985">
            <v>38896</v>
          </cell>
          <cell r="B1985">
            <v>2.9706700000000001</v>
          </cell>
        </row>
        <row r="1986">
          <cell r="A1986">
            <v>38897</v>
          </cell>
          <cell r="B1986">
            <v>2.9706700000000001</v>
          </cell>
        </row>
        <row r="1987">
          <cell r="A1987">
            <v>38898</v>
          </cell>
          <cell r="B1987">
            <v>2.9706700000000001</v>
          </cell>
        </row>
        <row r="1988">
          <cell r="A1988">
            <v>38899</v>
          </cell>
          <cell r="B1988">
            <v>2.9706700000000001</v>
          </cell>
        </row>
        <row r="1989">
          <cell r="A1989">
            <v>38900</v>
          </cell>
          <cell r="B1989">
            <v>2.9706700000000001</v>
          </cell>
        </row>
        <row r="1990">
          <cell r="A1990">
            <v>38901</v>
          </cell>
          <cell r="B1990">
            <v>2.9706700000000001</v>
          </cell>
        </row>
        <row r="1991">
          <cell r="A1991">
            <v>38902</v>
          </cell>
          <cell r="B1991">
            <v>2.9706700000000001</v>
          </cell>
        </row>
        <row r="1992">
          <cell r="A1992">
            <v>38903</v>
          </cell>
          <cell r="B1992">
            <v>2.9706700000000001</v>
          </cell>
        </row>
        <row r="1993">
          <cell r="A1993">
            <v>38904</v>
          </cell>
          <cell r="B1993">
            <v>2.9706700000000001</v>
          </cell>
        </row>
        <row r="1994">
          <cell r="A1994">
            <v>38905</v>
          </cell>
          <cell r="B1994">
            <v>2.9706700000000001</v>
          </cell>
        </row>
        <row r="1995">
          <cell r="A1995">
            <v>38906</v>
          </cell>
          <cell r="B1995">
            <v>2.9706700000000001</v>
          </cell>
        </row>
        <row r="1996">
          <cell r="A1996">
            <v>38907</v>
          </cell>
          <cell r="B1996">
            <v>2.9706700000000001</v>
          </cell>
        </row>
        <row r="1997">
          <cell r="A1997">
            <v>38908</v>
          </cell>
          <cell r="B1997">
            <v>2.9706700000000001</v>
          </cell>
        </row>
        <row r="1998">
          <cell r="A1998">
            <v>38909</v>
          </cell>
          <cell r="B1998">
            <v>2.9706700000000001</v>
          </cell>
        </row>
        <row r="1999">
          <cell r="A1999">
            <v>38910</v>
          </cell>
          <cell r="B1999">
            <v>2.9706700000000001</v>
          </cell>
        </row>
        <row r="2000">
          <cell r="A2000">
            <v>38911</v>
          </cell>
          <cell r="B2000">
            <v>2.9706700000000001</v>
          </cell>
        </row>
        <row r="2001">
          <cell r="A2001">
            <v>38912</v>
          </cell>
          <cell r="B2001">
            <v>2.9706700000000001</v>
          </cell>
        </row>
        <row r="2002">
          <cell r="A2002">
            <v>38913</v>
          </cell>
          <cell r="B2002">
            <v>2.9706700000000001</v>
          </cell>
        </row>
        <row r="2003">
          <cell r="A2003">
            <v>38914</v>
          </cell>
          <cell r="B2003">
            <v>2.9706700000000001</v>
          </cell>
        </row>
        <row r="2004">
          <cell r="A2004">
            <v>38915</v>
          </cell>
          <cell r="B2004">
            <v>2.9706700000000001</v>
          </cell>
        </row>
        <row r="2005">
          <cell r="A2005">
            <v>38916</v>
          </cell>
          <cell r="B2005">
            <v>2.9706700000000001</v>
          </cell>
        </row>
        <row r="2006">
          <cell r="A2006">
            <v>38917</v>
          </cell>
          <cell r="B2006">
            <v>2.9706700000000001</v>
          </cell>
        </row>
        <row r="2007">
          <cell r="A2007">
            <v>38918</v>
          </cell>
          <cell r="B2007">
            <v>2.9706700000000001</v>
          </cell>
        </row>
        <row r="2008">
          <cell r="A2008">
            <v>38919</v>
          </cell>
          <cell r="B2008">
            <v>2.9706700000000001</v>
          </cell>
        </row>
        <row r="2009">
          <cell r="A2009">
            <v>38920</v>
          </cell>
          <cell r="B2009">
            <v>2.9706700000000001</v>
          </cell>
        </row>
        <row r="2010">
          <cell r="A2010">
            <v>38921</v>
          </cell>
          <cell r="B2010">
            <v>2.9706700000000001</v>
          </cell>
        </row>
        <row r="2011">
          <cell r="A2011">
            <v>38922</v>
          </cell>
          <cell r="B2011">
            <v>2.9706700000000001</v>
          </cell>
        </row>
        <row r="2012">
          <cell r="A2012">
            <v>38923</v>
          </cell>
          <cell r="B2012">
            <v>2.9706700000000001</v>
          </cell>
        </row>
        <row r="2013">
          <cell r="A2013">
            <v>38924</v>
          </cell>
          <cell r="B2013">
            <v>2.9706700000000001</v>
          </cell>
        </row>
        <row r="2014">
          <cell r="A2014">
            <v>38925</v>
          </cell>
          <cell r="B2014">
            <v>2.9706700000000001</v>
          </cell>
        </row>
        <row r="2015">
          <cell r="A2015">
            <v>38926</v>
          </cell>
          <cell r="B2015">
            <v>2.9706700000000001</v>
          </cell>
        </row>
        <row r="2016">
          <cell r="A2016">
            <v>38927</v>
          </cell>
          <cell r="B2016">
            <v>2.9706700000000001</v>
          </cell>
        </row>
        <row r="2017">
          <cell r="A2017">
            <v>38928</v>
          </cell>
          <cell r="B2017">
            <v>2.9706700000000001</v>
          </cell>
        </row>
        <row r="2018">
          <cell r="A2018">
            <v>38929</v>
          </cell>
          <cell r="B2018">
            <v>2.9706700000000001</v>
          </cell>
        </row>
        <row r="2019">
          <cell r="A2019">
            <v>38930</v>
          </cell>
          <cell r="B2019">
            <v>2.9706700000000001</v>
          </cell>
        </row>
        <row r="2020">
          <cell r="A2020">
            <v>38931</v>
          </cell>
          <cell r="B2020">
            <v>2.9706700000000001</v>
          </cell>
        </row>
        <row r="2021">
          <cell r="A2021">
            <v>38932</v>
          </cell>
          <cell r="B2021">
            <v>2.9706700000000001</v>
          </cell>
        </row>
        <row r="2022">
          <cell r="A2022">
            <v>38933</v>
          </cell>
          <cell r="B2022">
            <v>2.9706700000000001</v>
          </cell>
        </row>
        <row r="2023">
          <cell r="A2023">
            <v>38934</v>
          </cell>
          <cell r="B2023">
            <v>2.9706700000000001</v>
          </cell>
        </row>
        <row r="2024">
          <cell r="A2024">
            <v>38935</v>
          </cell>
          <cell r="B2024">
            <v>2.9706700000000001</v>
          </cell>
        </row>
        <row r="2025">
          <cell r="A2025">
            <v>38936</v>
          </cell>
          <cell r="B2025">
            <v>2.9706700000000001</v>
          </cell>
        </row>
        <row r="2026">
          <cell r="A2026">
            <v>38937</v>
          </cell>
          <cell r="B2026">
            <v>2.9706700000000001</v>
          </cell>
        </row>
        <row r="2027">
          <cell r="A2027">
            <v>38938</v>
          </cell>
          <cell r="B2027">
            <v>2.9706700000000001</v>
          </cell>
        </row>
        <row r="2028">
          <cell r="A2028">
            <v>38939</v>
          </cell>
          <cell r="B2028">
            <v>2.9706700000000001</v>
          </cell>
        </row>
        <row r="2029">
          <cell r="A2029">
            <v>38940</v>
          </cell>
          <cell r="B2029">
            <v>2.9706700000000001</v>
          </cell>
        </row>
        <row r="2030">
          <cell r="A2030">
            <v>38941</v>
          </cell>
          <cell r="B2030">
            <v>2.9706700000000001</v>
          </cell>
        </row>
        <row r="2031">
          <cell r="A2031">
            <v>38942</v>
          </cell>
          <cell r="B2031">
            <v>2.9706700000000001</v>
          </cell>
        </row>
        <row r="2032">
          <cell r="A2032">
            <v>38943</v>
          </cell>
          <cell r="B2032">
            <v>2.9706700000000001</v>
          </cell>
        </row>
        <row r="2033">
          <cell r="A2033">
            <v>38944</v>
          </cell>
          <cell r="B2033">
            <v>2.9706700000000001</v>
          </cell>
        </row>
        <row r="2034">
          <cell r="A2034">
            <v>38945</v>
          </cell>
          <cell r="B2034">
            <v>2.9706700000000001</v>
          </cell>
        </row>
        <row r="2035">
          <cell r="A2035">
            <v>38946</v>
          </cell>
          <cell r="B2035">
            <v>2.9706700000000001</v>
          </cell>
        </row>
        <row r="2036">
          <cell r="A2036">
            <v>38947</v>
          </cell>
          <cell r="B2036">
            <v>2.9706700000000001</v>
          </cell>
        </row>
        <row r="2037">
          <cell r="A2037">
            <v>38948</v>
          </cell>
          <cell r="B2037">
            <v>2.9706700000000001</v>
          </cell>
        </row>
        <row r="2038">
          <cell r="A2038">
            <v>38949</v>
          </cell>
          <cell r="B2038">
            <v>2.9706700000000001</v>
          </cell>
        </row>
        <row r="2039">
          <cell r="A2039">
            <v>38950</v>
          </cell>
          <cell r="B2039">
            <v>2.9706700000000001</v>
          </cell>
        </row>
        <row r="2040">
          <cell r="A2040">
            <v>38951</v>
          </cell>
          <cell r="B2040">
            <v>2.9706700000000001</v>
          </cell>
        </row>
        <row r="2041">
          <cell r="A2041">
            <v>38952</v>
          </cell>
          <cell r="B2041">
            <v>2.9706700000000001</v>
          </cell>
        </row>
        <row r="2042">
          <cell r="A2042">
            <v>38953</v>
          </cell>
          <cell r="B2042">
            <v>2.9706700000000001</v>
          </cell>
        </row>
        <row r="2043">
          <cell r="A2043">
            <v>38954</v>
          </cell>
          <cell r="B2043">
            <v>2.9706700000000001</v>
          </cell>
        </row>
        <row r="2044">
          <cell r="A2044">
            <v>38955</v>
          </cell>
          <cell r="B2044">
            <v>2.9706700000000001</v>
          </cell>
        </row>
        <row r="2045">
          <cell r="A2045">
            <v>38956</v>
          </cell>
          <cell r="B2045">
            <v>2.9706700000000001</v>
          </cell>
        </row>
        <row r="2046">
          <cell r="A2046">
            <v>38957</v>
          </cell>
          <cell r="B2046">
            <v>2.9706700000000001</v>
          </cell>
        </row>
        <row r="2047">
          <cell r="A2047">
            <v>38958</v>
          </cell>
          <cell r="B2047">
            <v>2.9706700000000001</v>
          </cell>
        </row>
        <row r="2048">
          <cell r="A2048">
            <v>38959</v>
          </cell>
          <cell r="B2048">
            <v>2.9706700000000001</v>
          </cell>
        </row>
        <row r="2049">
          <cell r="A2049">
            <v>38960</v>
          </cell>
          <cell r="B2049">
            <v>2.9706700000000001</v>
          </cell>
        </row>
        <row r="2050">
          <cell r="A2050">
            <v>38961</v>
          </cell>
          <cell r="B2050">
            <v>2.9706700000000001</v>
          </cell>
        </row>
        <row r="2051">
          <cell r="A2051">
            <v>38962</v>
          </cell>
          <cell r="B2051">
            <v>2.9706700000000001</v>
          </cell>
        </row>
        <row r="2052">
          <cell r="A2052">
            <v>38963</v>
          </cell>
          <cell r="B2052">
            <v>2.9706700000000001</v>
          </cell>
        </row>
        <row r="2053">
          <cell r="A2053">
            <v>38964</v>
          </cell>
          <cell r="B2053">
            <v>2.9706700000000001</v>
          </cell>
        </row>
        <row r="2054">
          <cell r="A2054">
            <v>38965</v>
          </cell>
          <cell r="B2054">
            <v>2.9706700000000001</v>
          </cell>
        </row>
        <row r="2055">
          <cell r="A2055">
            <v>38966</v>
          </cell>
          <cell r="B2055">
            <v>2.9706700000000001</v>
          </cell>
        </row>
        <row r="2056">
          <cell r="A2056">
            <v>38967</v>
          </cell>
          <cell r="B2056">
            <v>2.9706700000000001</v>
          </cell>
        </row>
        <row r="2057">
          <cell r="A2057">
            <v>38968</v>
          </cell>
          <cell r="B2057">
            <v>2.9706700000000001</v>
          </cell>
        </row>
        <row r="2058">
          <cell r="A2058">
            <v>38969</v>
          </cell>
          <cell r="B2058">
            <v>2.9706700000000001</v>
          </cell>
        </row>
        <row r="2059">
          <cell r="A2059">
            <v>38970</v>
          </cell>
          <cell r="B2059">
            <v>2.9706700000000001</v>
          </cell>
        </row>
        <row r="2060">
          <cell r="A2060">
            <v>38971</v>
          </cell>
          <cell r="B2060">
            <v>2.9706700000000001</v>
          </cell>
        </row>
        <row r="2061">
          <cell r="A2061">
            <v>38972</v>
          </cell>
          <cell r="B2061">
            <v>2.9706700000000001</v>
          </cell>
        </row>
        <row r="2062">
          <cell r="A2062">
            <v>38973</v>
          </cell>
          <cell r="B2062">
            <v>2.9706700000000001</v>
          </cell>
        </row>
        <row r="2063">
          <cell r="A2063">
            <v>38974</v>
          </cell>
          <cell r="B2063">
            <v>2.9706700000000001</v>
          </cell>
        </row>
        <row r="2064">
          <cell r="A2064">
            <v>38975</v>
          </cell>
          <cell r="B2064">
            <v>2.9706700000000001</v>
          </cell>
        </row>
        <row r="2065">
          <cell r="A2065">
            <v>38976</v>
          </cell>
          <cell r="B2065">
            <v>2.9706700000000001</v>
          </cell>
        </row>
        <row r="2066">
          <cell r="A2066">
            <v>38977</v>
          </cell>
          <cell r="B2066">
            <v>2.9706700000000001</v>
          </cell>
        </row>
        <row r="2067">
          <cell r="A2067">
            <v>38978</v>
          </cell>
          <cell r="B2067">
            <v>2.9706700000000001</v>
          </cell>
        </row>
        <row r="2068">
          <cell r="A2068">
            <v>38979</v>
          </cell>
          <cell r="B2068">
            <v>2.9706700000000001</v>
          </cell>
        </row>
        <row r="2069">
          <cell r="A2069">
            <v>38980</v>
          </cell>
          <cell r="B2069">
            <v>2.9706700000000001</v>
          </cell>
        </row>
        <row r="2070">
          <cell r="A2070">
            <v>38981</v>
          </cell>
          <cell r="B2070">
            <v>2.9706700000000001</v>
          </cell>
        </row>
        <row r="2071">
          <cell r="A2071">
            <v>38982</v>
          </cell>
          <cell r="B2071">
            <v>2.9706700000000001</v>
          </cell>
        </row>
        <row r="2072">
          <cell r="A2072">
            <v>38983</v>
          </cell>
          <cell r="B2072">
            <v>2.9706700000000001</v>
          </cell>
        </row>
        <row r="2073">
          <cell r="A2073">
            <v>38984</v>
          </cell>
          <cell r="B2073">
            <v>2.9706700000000001</v>
          </cell>
        </row>
        <row r="2074">
          <cell r="A2074">
            <v>38985</v>
          </cell>
          <cell r="B2074">
            <v>2.9706700000000001</v>
          </cell>
        </row>
        <row r="2075">
          <cell r="A2075">
            <v>38986</v>
          </cell>
          <cell r="B2075">
            <v>2.9706700000000001</v>
          </cell>
        </row>
        <row r="2076">
          <cell r="A2076">
            <v>38987</v>
          </cell>
          <cell r="B2076">
            <v>2.9706700000000001</v>
          </cell>
        </row>
        <row r="2077">
          <cell r="A2077">
            <v>38988</v>
          </cell>
          <cell r="B2077">
            <v>2.9706700000000001</v>
          </cell>
        </row>
        <row r="2078">
          <cell r="A2078">
            <v>38989</v>
          </cell>
          <cell r="B2078">
            <v>2.9706700000000001</v>
          </cell>
        </row>
        <row r="2079">
          <cell r="A2079">
            <v>38990</v>
          </cell>
          <cell r="B2079">
            <v>2.9706700000000001</v>
          </cell>
        </row>
        <row r="2080">
          <cell r="A2080">
            <v>38991</v>
          </cell>
          <cell r="B2080">
            <v>2.9706700000000001</v>
          </cell>
        </row>
        <row r="2081">
          <cell r="A2081">
            <v>38992</v>
          </cell>
          <cell r="B2081">
            <v>2.9706700000000001</v>
          </cell>
        </row>
        <row r="2082">
          <cell r="A2082">
            <v>38993</v>
          </cell>
          <cell r="B2082">
            <v>2.9706700000000001</v>
          </cell>
        </row>
        <row r="2083">
          <cell r="A2083">
            <v>38994</v>
          </cell>
          <cell r="B2083">
            <v>2.9706700000000001</v>
          </cell>
        </row>
        <row r="2084">
          <cell r="A2084">
            <v>38995</v>
          </cell>
          <cell r="B2084">
            <v>2.9706700000000001</v>
          </cell>
        </row>
        <row r="2085">
          <cell r="A2085">
            <v>38996</v>
          </cell>
          <cell r="B2085">
            <v>2.9706700000000001</v>
          </cell>
        </row>
        <row r="2086">
          <cell r="A2086">
            <v>38997</v>
          </cell>
          <cell r="B2086">
            <v>2.9706700000000001</v>
          </cell>
        </row>
        <row r="2087">
          <cell r="A2087">
            <v>38998</v>
          </cell>
          <cell r="B2087">
            <v>2.9706700000000001</v>
          </cell>
        </row>
        <row r="2088">
          <cell r="A2088">
            <v>38999</v>
          </cell>
          <cell r="B2088">
            <v>2.9706700000000001</v>
          </cell>
        </row>
        <row r="2089">
          <cell r="A2089">
            <v>39000</v>
          </cell>
          <cell r="B2089">
            <v>2.9706700000000001</v>
          </cell>
        </row>
        <row r="2090">
          <cell r="A2090">
            <v>39001</v>
          </cell>
          <cell r="B2090">
            <v>2.9706700000000001</v>
          </cell>
        </row>
        <row r="2091">
          <cell r="A2091">
            <v>39002</v>
          </cell>
          <cell r="B2091">
            <v>2.9706700000000001</v>
          </cell>
        </row>
        <row r="2092">
          <cell r="A2092">
            <v>39003</v>
          </cell>
          <cell r="B2092">
            <v>2.9706700000000001</v>
          </cell>
        </row>
        <row r="2093">
          <cell r="A2093">
            <v>39004</v>
          </cell>
          <cell r="B2093">
            <v>2.9706700000000001</v>
          </cell>
        </row>
        <row r="2094">
          <cell r="A2094">
            <v>39005</v>
          </cell>
          <cell r="B2094">
            <v>2.9706700000000001</v>
          </cell>
        </row>
        <row r="2095">
          <cell r="A2095">
            <v>39006</v>
          </cell>
          <cell r="B2095">
            <v>2.9706700000000001</v>
          </cell>
        </row>
        <row r="2096">
          <cell r="A2096">
            <v>39007</v>
          </cell>
          <cell r="B2096">
            <v>2.9706700000000001</v>
          </cell>
        </row>
        <row r="2097">
          <cell r="A2097">
            <v>39008</v>
          </cell>
          <cell r="B2097">
            <v>2.9706700000000001</v>
          </cell>
        </row>
        <row r="2098">
          <cell r="A2098">
            <v>39009</v>
          </cell>
          <cell r="B2098">
            <v>2.9706700000000001</v>
          </cell>
        </row>
        <row r="2099">
          <cell r="A2099">
            <v>39010</v>
          </cell>
          <cell r="B2099">
            <v>2.9706700000000001</v>
          </cell>
        </row>
        <row r="2100">
          <cell r="A2100">
            <v>39011</v>
          </cell>
          <cell r="B2100">
            <v>2.9706700000000001</v>
          </cell>
        </row>
        <row r="2101">
          <cell r="A2101">
            <v>39012</v>
          </cell>
          <cell r="B2101">
            <v>2.9706700000000001</v>
          </cell>
        </row>
        <row r="2102">
          <cell r="A2102">
            <v>39013</v>
          </cell>
          <cell r="B2102">
            <v>2.9706700000000001</v>
          </cell>
        </row>
        <row r="2103">
          <cell r="A2103">
            <v>39014</v>
          </cell>
          <cell r="B2103">
            <v>2.9706700000000001</v>
          </cell>
        </row>
        <row r="2104">
          <cell r="A2104">
            <v>39015</v>
          </cell>
          <cell r="B2104">
            <v>2.9706700000000001</v>
          </cell>
        </row>
        <row r="2105">
          <cell r="A2105">
            <v>39016</v>
          </cell>
          <cell r="B2105">
            <v>2.9706700000000001</v>
          </cell>
        </row>
        <row r="2106">
          <cell r="A2106">
            <v>39017</v>
          </cell>
          <cell r="B2106">
            <v>2.9706700000000001</v>
          </cell>
        </row>
        <row r="2107">
          <cell r="A2107">
            <v>39018</v>
          </cell>
          <cell r="B2107">
            <v>2.9706700000000001</v>
          </cell>
        </row>
        <row r="2108">
          <cell r="A2108">
            <v>39019</v>
          </cell>
          <cell r="B2108">
            <v>2.9706700000000001</v>
          </cell>
        </row>
        <row r="2109">
          <cell r="A2109">
            <v>39020</v>
          </cell>
          <cell r="B2109">
            <v>2.9706700000000001</v>
          </cell>
        </row>
        <row r="2110">
          <cell r="A2110">
            <v>39021</v>
          </cell>
          <cell r="B2110">
            <v>2.9706700000000001</v>
          </cell>
        </row>
        <row r="2111">
          <cell r="A2111">
            <v>39022</v>
          </cell>
          <cell r="B2111">
            <v>2.9706700000000001</v>
          </cell>
        </row>
        <row r="2112">
          <cell r="A2112">
            <v>39023</v>
          </cell>
          <cell r="B2112">
            <v>2.9706700000000001</v>
          </cell>
        </row>
        <row r="2113">
          <cell r="A2113">
            <v>39024</v>
          </cell>
          <cell r="B2113">
            <v>2.9706700000000001</v>
          </cell>
        </row>
        <row r="2114">
          <cell r="A2114">
            <v>39025</v>
          </cell>
          <cell r="B2114">
            <v>2.9706700000000001</v>
          </cell>
        </row>
        <row r="2115">
          <cell r="A2115">
            <v>39026</v>
          </cell>
          <cell r="B2115">
            <v>2.9706700000000001</v>
          </cell>
        </row>
        <row r="2116">
          <cell r="A2116">
            <v>39027</v>
          </cell>
          <cell r="B2116">
            <v>2.9706700000000001</v>
          </cell>
        </row>
        <row r="2117">
          <cell r="A2117">
            <v>39028</v>
          </cell>
          <cell r="B2117">
            <v>2.9706700000000001</v>
          </cell>
        </row>
        <row r="2118">
          <cell r="A2118">
            <v>39029</v>
          </cell>
          <cell r="B2118">
            <v>2.9706700000000001</v>
          </cell>
        </row>
        <row r="2119">
          <cell r="A2119">
            <v>39030</v>
          </cell>
          <cell r="B2119">
            <v>2.9706700000000001</v>
          </cell>
        </row>
        <row r="2120">
          <cell r="A2120">
            <v>39031</v>
          </cell>
          <cell r="B2120">
            <v>2.9706700000000001</v>
          </cell>
        </row>
        <row r="2121">
          <cell r="A2121">
            <v>39032</v>
          </cell>
          <cell r="B2121">
            <v>2.9706700000000001</v>
          </cell>
        </row>
        <row r="2122">
          <cell r="A2122">
            <v>39033</v>
          </cell>
          <cell r="B2122">
            <v>2.9706700000000001</v>
          </cell>
        </row>
        <row r="2123">
          <cell r="A2123">
            <v>39034</v>
          </cell>
          <cell r="B2123">
            <v>2.9706700000000001</v>
          </cell>
        </row>
        <row r="2124">
          <cell r="A2124">
            <v>39035</v>
          </cell>
          <cell r="B2124">
            <v>2.9706700000000001</v>
          </cell>
        </row>
        <row r="2125">
          <cell r="A2125">
            <v>39036</v>
          </cell>
          <cell r="B2125">
            <v>2.9706700000000001</v>
          </cell>
        </row>
        <row r="2126">
          <cell r="A2126">
            <v>39037</v>
          </cell>
          <cell r="B2126">
            <v>2.9706700000000001</v>
          </cell>
        </row>
        <row r="2127">
          <cell r="A2127">
            <v>39038</v>
          </cell>
          <cell r="B2127">
            <v>2.9706700000000001</v>
          </cell>
        </row>
        <row r="2128">
          <cell r="A2128">
            <v>39039</v>
          </cell>
          <cell r="B2128">
            <v>2.9706700000000001</v>
          </cell>
        </row>
        <row r="2129">
          <cell r="A2129">
            <v>39040</v>
          </cell>
          <cell r="B2129">
            <v>2.9706700000000001</v>
          </cell>
        </row>
        <row r="2130">
          <cell r="A2130">
            <v>39041</v>
          </cell>
          <cell r="B2130">
            <v>2.9706700000000001</v>
          </cell>
        </row>
        <row r="2131">
          <cell r="A2131">
            <v>39042</v>
          </cell>
          <cell r="B2131">
            <v>2.9706700000000001</v>
          </cell>
        </row>
        <row r="2132">
          <cell r="A2132">
            <v>39043</v>
          </cell>
          <cell r="B2132">
            <v>2.9706700000000001</v>
          </cell>
        </row>
        <row r="2133">
          <cell r="A2133">
            <v>39044</v>
          </cell>
          <cell r="B2133">
            <v>2.9706700000000001</v>
          </cell>
        </row>
        <row r="2134">
          <cell r="A2134">
            <v>39045</v>
          </cell>
          <cell r="B2134">
            <v>2.9706700000000001</v>
          </cell>
        </row>
        <row r="2135">
          <cell r="A2135">
            <v>39046</v>
          </cell>
          <cell r="B2135">
            <v>2.9706700000000001</v>
          </cell>
        </row>
        <row r="2136">
          <cell r="A2136">
            <v>39047</v>
          </cell>
          <cell r="B2136">
            <v>2.9706700000000001</v>
          </cell>
        </row>
        <row r="2137">
          <cell r="A2137">
            <v>39048</v>
          </cell>
          <cell r="B2137">
            <v>2.9706700000000001</v>
          </cell>
        </row>
        <row r="2138">
          <cell r="A2138">
            <v>39049</v>
          </cell>
          <cell r="B2138">
            <v>2.9706700000000001</v>
          </cell>
        </row>
        <row r="2139">
          <cell r="A2139">
            <v>39050</v>
          </cell>
          <cell r="B2139">
            <v>2.9706700000000001</v>
          </cell>
        </row>
        <row r="2140">
          <cell r="A2140">
            <v>39051</v>
          </cell>
          <cell r="B2140">
            <v>2.9706700000000001</v>
          </cell>
        </row>
        <row r="2141">
          <cell r="A2141">
            <v>39052</v>
          </cell>
          <cell r="B2141">
            <v>2.9706700000000001</v>
          </cell>
        </row>
        <row r="2142">
          <cell r="A2142">
            <v>39053</v>
          </cell>
          <cell r="B2142">
            <v>2.9706700000000001</v>
          </cell>
        </row>
        <row r="2143">
          <cell r="A2143">
            <v>39054</v>
          </cell>
          <cell r="B2143">
            <v>2.9706700000000001</v>
          </cell>
        </row>
        <row r="2144">
          <cell r="A2144">
            <v>39055</v>
          </cell>
          <cell r="B2144">
            <v>2.9706700000000001</v>
          </cell>
        </row>
        <row r="2145">
          <cell r="A2145">
            <v>39056</v>
          </cell>
          <cell r="B2145">
            <v>2.9706700000000001</v>
          </cell>
        </row>
        <row r="2146">
          <cell r="A2146">
            <v>39057</v>
          </cell>
          <cell r="B2146">
            <v>2.9706700000000001</v>
          </cell>
        </row>
        <row r="2147">
          <cell r="A2147">
            <v>39058</v>
          </cell>
          <cell r="B2147">
            <v>2.9706700000000001</v>
          </cell>
        </row>
        <row r="2148">
          <cell r="A2148">
            <v>39059</v>
          </cell>
          <cell r="B2148">
            <v>2.9706700000000001</v>
          </cell>
        </row>
        <row r="2149">
          <cell r="A2149">
            <v>39060</v>
          </cell>
          <cell r="B2149">
            <v>2.9706700000000001</v>
          </cell>
        </row>
        <row r="2150">
          <cell r="A2150">
            <v>39061</v>
          </cell>
          <cell r="B2150">
            <v>2.9706700000000001</v>
          </cell>
        </row>
        <row r="2151">
          <cell r="A2151">
            <v>39062</v>
          </cell>
          <cell r="B2151">
            <v>2.9706700000000001</v>
          </cell>
        </row>
        <row r="2152">
          <cell r="A2152">
            <v>39063</v>
          </cell>
          <cell r="B2152">
            <v>2.9706700000000001</v>
          </cell>
        </row>
        <row r="2153">
          <cell r="A2153">
            <v>39064</v>
          </cell>
          <cell r="B2153">
            <v>2.9706700000000001</v>
          </cell>
        </row>
        <row r="2154">
          <cell r="A2154">
            <v>39065</v>
          </cell>
          <cell r="B2154">
            <v>2.9706700000000001</v>
          </cell>
        </row>
        <row r="2155">
          <cell r="A2155">
            <v>39066</v>
          </cell>
          <cell r="B2155">
            <v>2.9706700000000001</v>
          </cell>
        </row>
        <row r="2156">
          <cell r="A2156">
            <v>39067</v>
          </cell>
          <cell r="B2156">
            <v>2.9706700000000001</v>
          </cell>
        </row>
        <row r="2157">
          <cell r="A2157">
            <v>39068</v>
          </cell>
          <cell r="B2157">
            <v>2.9706700000000001</v>
          </cell>
        </row>
        <row r="2158">
          <cell r="A2158">
            <v>39069</v>
          </cell>
          <cell r="B2158">
            <v>2.9706700000000001</v>
          </cell>
        </row>
        <row r="2159">
          <cell r="A2159">
            <v>39070</v>
          </cell>
          <cell r="B2159">
            <v>2.9706700000000001</v>
          </cell>
        </row>
        <row r="2160">
          <cell r="A2160">
            <v>39071</v>
          </cell>
          <cell r="B2160">
            <v>2.9706700000000001</v>
          </cell>
        </row>
        <row r="2161">
          <cell r="A2161">
            <v>39072</v>
          </cell>
          <cell r="B2161">
            <v>2.9706700000000001</v>
          </cell>
        </row>
        <row r="2162">
          <cell r="A2162">
            <v>39073</v>
          </cell>
          <cell r="B2162">
            <v>2.9706700000000001</v>
          </cell>
        </row>
        <row r="2163">
          <cell r="A2163">
            <v>39074</v>
          </cell>
          <cell r="B2163">
            <v>2.9706700000000001</v>
          </cell>
        </row>
        <row r="2164">
          <cell r="A2164">
            <v>39075</v>
          </cell>
          <cell r="B2164">
            <v>2.9706700000000001</v>
          </cell>
        </row>
        <row r="2165">
          <cell r="A2165">
            <v>39076</v>
          </cell>
          <cell r="B2165">
            <v>2.9706700000000001</v>
          </cell>
        </row>
        <row r="2166">
          <cell r="A2166">
            <v>39077</v>
          </cell>
          <cell r="B2166">
            <v>2.9706700000000001</v>
          </cell>
        </row>
        <row r="2167">
          <cell r="A2167">
            <v>39078</v>
          </cell>
          <cell r="B2167">
            <v>2.9706700000000001</v>
          </cell>
        </row>
        <row r="2168">
          <cell r="A2168">
            <v>39079</v>
          </cell>
          <cell r="B2168">
            <v>2.9706700000000001</v>
          </cell>
        </row>
        <row r="2169">
          <cell r="A2169">
            <v>39080</v>
          </cell>
          <cell r="B2169">
            <v>2.9706700000000001</v>
          </cell>
        </row>
        <row r="2170">
          <cell r="A2170">
            <v>39081</v>
          </cell>
          <cell r="B2170">
            <v>2.9706700000000001</v>
          </cell>
        </row>
        <row r="2171">
          <cell r="A2171">
            <v>39082</v>
          </cell>
          <cell r="B2171">
            <v>2.9706700000000001</v>
          </cell>
        </row>
        <row r="2172">
          <cell r="A2172">
            <v>39083</v>
          </cell>
          <cell r="B2172">
            <v>2.9706700000000001</v>
          </cell>
        </row>
        <row r="2173">
          <cell r="A2173">
            <v>39084</v>
          </cell>
          <cell r="B2173">
            <v>2.9706700000000001</v>
          </cell>
        </row>
        <row r="2174">
          <cell r="A2174">
            <v>39085</v>
          </cell>
          <cell r="B2174">
            <v>2.9706700000000001</v>
          </cell>
        </row>
        <row r="2175">
          <cell r="A2175">
            <v>39086</v>
          </cell>
          <cell r="B2175">
            <v>2.9706700000000001</v>
          </cell>
        </row>
        <row r="2176">
          <cell r="A2176">
            <v>39087</v>
          </cell>
          <cell r="B2176">
            <v>2.9706700000000001</v>
          </cell>
        </row>
        <row r="2177">
          <cell r="A2177">
            <v>39088</v>
          </cell>
          <cell r="B2177">
            <v>2.9706700000000001</v>
          </cell>
        </row>
        <row r="2178">
          <cell r="A2178">
            <v>39089</v>
          </cell>
          <cell r="B2178">
            <v>2.9706700000000001</v>
          </cell>
        </row>
        <row r="2179">
          <cell r="A2179">
            <v>39090</v>
          </cell>
          <cell r="B2179">
            <v>2.9706700000000001</v>
          </cell>
        </row>
        <row r="2180">
          <cell r="A2180">
            <v>39091</v>
          </cell>
          <cell r="B2180">
            <v>2.9706700000000001</v>
          </cell>
        </row>
        <row r="2181">
          <cell r="A2181">
            <v>39092</v>
          </cell>
          <cell r="B2181">
            <v>2.9706700000000001</v>
          </cell>
        </row>
        <row r="2182">
          <cell r="A2182">
            <v>39093</v>
          </cell>
          <cell r="B2182">
            <v>2.9706700000000001</v>
          </cell>
        </row>
        <row r="2183">
          <cell r="A2183">
            <v>39094</v>
          </cell>
          <cell r="B2183">
            <v>2.9706700000000001</v>
          </cell>
        </row>
        <row r="2184">
          <cell r="A2184">
            <v>39095</v>
          </cell>
          <cell r="B2184">
            <v>2.9706700000000001</v>
          </cell>
        </row>
        <row r="2185">
          <cell r="A2185">
            <v>39096</v>
          </cell>
          <cell r="B2185">
            <v>2.9706700000000001</v>
          </cell>
        </row>
        <row r="2186">
          <cell r="A2186">
            <v>39097</v>
          </cell>
          <cell r="B2186">
            <v>2.9706700000000001</v>
          </cell>
        </row>
        <row r="2187">
          <cell r="A2187">
            <v>39098</v>
          </cell>
          <cell r="B2187">
            <v>2.9706700000000001</v>
          </cell>
        </row>
        <row r="2188">
          <cell r="A2188">
            <v>39099</v>
          </cell>
          <cell r="B2188">
            <v>2.9706700000000001</v>
          </cell>
        </row>
        <row r="2189">
          <cell r="A2189">
            <v>39100</v>
          </cell>
          <cell r="B2189">
            <v>2.9706700000000001</v>
          </cell>
        </row>
        <row r="2190">
          <cell r="A2190">
            <v>39101</v>
          </cell>
          <cell r="B2190">
            <v>2.9706700000000001</v>
          </cell>
        </row>
        <row r="2191">
          <cell r="A2191">
            <v>39102</v>
          </cell>
          <cell r="B2191">
            <v>2.9706700000000001</v>
          </cell>
        </row>
        <row r="2192">
          <cell r="A2192">
            <v>39103</v>
          </cell>
          <cell r="B2192">
            <v>2.9706700000000001</v>
          </cell>
        </row>
        <row r="2193">
          <cell r="A2193">
            <v>39104</v>
          </cell>
          <cell r="B2193">
            <v>2.9706700000000001</v>
          </cell>
        </row>
        <row r="2194">
          <cell r="A2194">
            <v>39105</v>
          </cell>
          <cell r="B2194">
            <v>2.9706700000000001</v>
          </cell>
        </row>
        <row r="2195">
          <cell r="A2195">
            <v>39106</v>
          </cell>
          <cell r="B2195">
            <v>2.9706700000000001</v>
          </cell>
        </row>
        <row r="2196">
          <cell r="A2196">
            <v>39107</v>
          </cell>
          <cell r="B2196">
            <v>2.9706700000000001</v>
          </cell>
        </row>
        <row r="2197">
          <cell r="A2197">
            <v>39108</v>
          </cell>
          <cell r="B2197">
            <v>2.9706700000000001</v>
          </cell>
        </row>
        <row r="2198">
          <cell r="A2198">
            <v>39109</v>
          </cell>
          <cell r="B2198">
            <v>2.9706700000000001</v>
          </cell>
        </row>
        <row r="2199">
          <cell r="A2199">
            <v>39110</v>
          </cell>
          <cell r="B2199">
            <v>2.9706700000000001</v>
          </cell>
        </row>
        <row r="2200">
          <cell r="A2200">
            <v>39111</v>
          </cell>
          <cell r="B2200">
            <v>2.9706700000000001</v>
          </cell>
        </row>
        <row r="2201">
          <cell r="A2201">
            <v>39112</v>
          </cell>
          <cell r="B2201">
            <v>2.9706700000000001</v>
          </cell>
        </row>
        <row r="2202">
          <cell r="A2202">
            <v>39113</v>
          </cell>
          <cell r="B2202">
            <v>2.9706700000000001</v>
          </cell>
        </row>
        <row r="2203">
          <cell r="A2203">
            <v>39114</v>
          </cell>
          <cell r="B2203">
            <v>2.9706700000000001</v>
          </cell>
        </row>
        <row r="2204">
          <cell r="A2204">
            <v>39115</v>
          </cell>
          <cell r="B2204">
            <v>2.9706700000000001</v>
          </cell>
        </row>
        <row r="2205">
          <cell r="A2205">
            <v>39116</v>
          </cell>
          <cell r="B2205">
            <v>2.9706700000000001</v>
          </cell>
        </row>
        <row r="2206">
          <cell r="A2206">
            <v>39117</v>
          </cell>
          <cell r="B2206">
            <v>2.9706700000000001</v>
          </cell>
        </row>
        <row r="2207">
          <cell r="A2207">
            <v>39118</v>
          </cell>
          <cell r="B2207">
            <v>2.9706700000000001</v>
          </cell>
        </row>
        <row r="2208">
          <cell r="A2208">
            <v>39119</v>
          </cell>
          <cell r="B2208">
            <v>2.9706700000000001</v>
          </cell>
        </row>
        <row r="2209">
          <cell r="A2209">
            <v>39120</v>
          </cell>
          <cell r="B2209">
            <v>2.9706700000000001</v>
          </cell>
        </row>
        <row r="2210">
          <cell r="A2210">
            <v>39121</v>
          </cell>
          <cell r="B2210">
            <v>2.9706700000000001</v>
          </cell>
        </row>
        <row r="2211">
          <cell r="A2211">
            <v>39122</v>
          </cell>
          <cell r="B2211">
            <v>2.9706700000000001</v>
          </cell>
        </row>
        <row r="2212">
          <cell r="A2212">
            <v>39123</v>
          </cell>
          <cell r="B2212">
            <v>2.9706700000000001</v>
          </cell>
        </row>
        <row r="2213">
          <cell r="A2213">
            <v>39124</v>
          </cell>
          <cell r="B2213">
            <v>2.9706700000000001</v>
          </cell>
        </row>
        <row r="2214">
          <cell r="A2214">
            <v>39125</v>
          </cell>
          <cell r="B2214">
            <v>2.9706700000000001</v>
          </cell>
        </row>
        <row r="2215">
          <cell r="A2215">
            <v>39126</v>
          </cell>
          <cell r="B2215">
            <v>2.9706700000000001</v>
          </cell>
        </row>
        <row r="2216">
          <cell r="A2216">
            <v>39127</v>
          </cell>
          <cell r="B2216">
            <v>2.9706700000000001</v>
          </cell>
        </row>
        <row r="2217">
          <cell r="A2217">
            <v>39128</v>
          </cell>
          <cell r="B2217">
            <v>2.9706700000000001</v>
          </cell>
        </row>
        <row r="2218">
          <cell r="A2218">
            <v>39129</v>
          </cell>
          <cell r="B2218">
            <v>2.9706700000000001</v>
          </cell>
        </row>
        <row r="2219">
          <cell r="A2219">
            <v>39130</v>
          </cell>
          <cell r="B2219">
            <v>2.9706700000000001</v>
          </cell>
        </row>
        <row r="2220">
          <cell r="A2220">
            <v>39131</v>
          </cell>
          <cell r="B2220">
            <v>2.9706700000000001</v>
          </cell>
        </row>
        <row r="2221">
          <cell r="A2221">
            <v>39132</v>
          </cell>
          <cell r="B2221">
            <v>2.9706700000000001</v>
          </cell>
        </row>
        <row r="2222">
          <cell r="A2222">
            <v>39133</v>
          </cell>
          <cell r="B2222">
            <v>2.9706700000000001</v>
          </cell>
        </row>
        <row r="2223">
          <cell r="A2223">
            <v>39134</v>
          </cell>
          <cell r="B2223">
            <v>2.9706700000000001</v>
          </cell>
        </row>
        <row r="2224">
          <cell r="A2224">
            <v>39135</v>
          </cell>
          <cell r="B2224">
            <v>2.9706700000000001</v>
          </cell>
        </row>
        <row r="2225">
          <cell r="A2225">
            <v>39136</v>
          </cell>
          <cell r="B2225">
            <v>2.9706700000000001</v>
          </cell>
        </row>
        <row r="2226">
          <cell r="A2226">
            <v>39137</v>
          </cell>
          <cell r="B2226">
            <v>2.9706700000000001</v>
          </cell>
        </row>
        <row r="2227">
          <cell r="A2227">
            <v>39138</v>
          </cell>
          <cell r="B2227">
            <v>2.9706700000000001</v>
          </cell>
        </row>
        <row r="2228">
          <cell r="A2228">
            <v>39139</v>
          </cell>
          <cell r="B2228">
            <v>2.9706700000000001</v>
          </cell>
        </row>
        <row r="2229">
          <cell r="A2229">
            <v>39140</v>
          </cell>
          <cell r="B2229">
            <v>2.9706700000000001</v>
          </cell>
        </row>
        <row r="2230">
          <cell r="A2230">
            <v>39141</v>
          </cell>
          <cell r="B2230">
            <v>2.9706700000000001</v>
          </cell>
        </row>
        <row r="2231">
          <cell r="A2231">
            <v>39142</v>
          </cell>
          <cell r="B2231">
            <v>2.9706700000000001</v>
          </cell>
        </row>
        <row r="2232">
          <cell r="A2232">
            <v>39143</v>
          </cell>
          <cell r="B2232">
            <v>2.9706700000000001</v>
          </cell>
        </row>
        <row r="2233">
          <cell r="A2233">
            <v>39144</v>
          </cell>
          <cell r="B2233">
            <v>2.9706700000000001</v>
          </cell>
        </row>
        <row r="2234">
          <cell r="A2234">
            <v>39145</v>
          </cell>
          <cell r="B2234">
            <v>2.9706700000000001</v>
          </cell>
        </row>
        <row r="2235">
          <cell r="A2235">
            <v>39146</v>
          </cell>
          <cell r="B2235">
            <v>2.9706700000000001</v>
          </cell>
        </row>
        <row r="2236">
          <cell r="A2236">
            <v>39147</v>
          </cell>
          <cell r="B2236">
            <v>2.9706700000000001</v>
          </cell>
        </row>
        <row r="2237">
          <cell r="A2237">
            <v>39148</v>
          </cell>
          <cell r="B2237">
            <v>2.9706700000000001</v>
          </cell>
        </row>
        <row r="2238">
          <cell r="A2238">
            <v>39149</v>
          </cell>
          <cell r="B2238">
            <v>2.9706700000000001</v>
          </cell>
        </row>
        <row r="2239">
          <cell r="A2239">
            <v>39150</v>
          </cell>
          <cell r="B2239">
            <v>2.9706700000000001</v>
          </cell>
        </row>
        <row r="2240">
          <cell r="A2240">
            <v>39151</v>
          </cell>
          <cell r="B2240">
            <v>2.9706700000000001</v>
          </cell>
        </row>
        <row r="2241">
          <cell r="A2241">
            <v>39152</v>
          </cell>
          <cell r="B2241">
            <v>2.9706700000000001</v>
          </cell>
        </row>
        <row r="2242">
          <cell r="A2242">
            <v>39153</v>
          </cell>
          <cell r="B2242">
            <v>2.9706700000000001</v>
          </cell>
        </row>
        <row r="2243">
          <cell r="A2243">
            <v>39154</v>
          </cell>
          <cell r="B2243">
            <v>2.9706700000000001</v>
          </cell>
        </row>
        <row r="2244">
          <cell r="A2244">
            <v>39155</v>
          </cell>
          <cell r="B2244">
            <v>2.9706700000000001</v>
          </cell>
        </row>
        <row r="2245">
          <cell r="A2245">
            <v>39156</v>
          </cell>
          <cell r="B2245">
            <v>2.9706700000000001</v>
          </cell>
        </row>
        <row r="2246">
          <cell r="A2246">
            <v>39157</v>
          </cell>
          <cell r="B2246">
            <v>2.9706700000000001</v>
          </cell>
        </row>
        <row r="2247">
          <cell r="A2247">
            <v>39158</v>
          </cell>
          <cell r="B2247">
            <v>2.9706700000000001</v>
          </cell>
        </row>
        <row r="2248">
          <cell r="A2248">
            <v>39159</v>
          </cell>
          <cell r="B2248">
            <v>2.9706700000000001</v>
          </cell>
        </row>
        <row r="2249">
          <cell r="A2249">
            <v>39160</v>
          </cell>
          <cell r="B2249">
            <v>2.9706700000000001</v>
          </cell>
        </row>
        <row r="2250">
          <cell r="A2250">
            <v>39161</v>
          </cell>
          <cell r="B2250">
            <v>2.9706700000000001</v>
          </cell>
        </row>
        <row r="2251">
          <cell r="A2251">
            <v>39162</v>
          </cell>
          <cell r="B2251">
            <v>2.9706700000000001</v>
          </cell>
        </row>
        <row r="2252">
          <cell r="A2252">
            <v>39163</v>
          </cell>
          <cell r="B2252">
            <v>2.9706700000000001</v>
          </cell>
        </row>
        <row r="2253">
          <cell r="A2253">
            <v>39164</v>
          </cell>
          <cell r="B2253">
            <v>2.9706700000000001</v>
          </cell>
        </row>
        <row r="2254">
          <cell r="A2254">
            <v>39165</v>
          </cell>
          <cell r="B2254">
            <v>2.9706700000000001</v>
          </cell>
        </row>
        <row r="2255">
          <cell r="A2255">
            <v>39166</v>
          </cell>
          <cell r="B2255">
            <v>2.9706700000000001</v>
          </cell>
        </row>
        <row r="2256">
          <cell r="A2256">
            <v>39167</v>
          </cell>
          <cell r="B2256">
            <v>2.9706700000000001</v>
          </cell>
        </row>
        <row r="2257">
          <cell r="A2257">
            <v>39168</v>
          </cell>
          <cell r="B2257">
            <v>2.9706700000000001</v>
          </cell>
        </row>
        <row r="2258">
          <cell r="A2258">
            <v>39169</v>
          </cell>
          <cell r="B2258">
            <v>2.9706700000000001</v>
          </cell>
        </row>
        <row r="2259">
          <cell r="A2259">
            <v>39170</v>
          </cell>
          <cell r="B2259">
            <v>2.9706700000000001</v>
          </cell>
        </row>
        <row r="2260">
          <cell r="A2260">
            <v>39171</v>
          </cell>
          <cell r="B2260">
            <v>2.9706700000000001</v>
          </cell>
        </row>
        <row r="2261">
          <cell r="A2261">
            <v>39172</v>
          </cell>
          <cell r="B2261">
            <v>2.9706700000000001</v>
          </cell>
        </row>
        <row r="2262">
          <cell r="A2262">
            <v>39173</v>
          </cell>
          <cell r="B2262">
            <v>2.9706700000000001</v>
          </cell>
        </row>
        <row r="2263">
          <cell r="A2263">
            <v>39174</v>
          </cell>
          <cell r="B2263">
            <v>2.9706700000000001</v>
          </cell>
        </row>
        <row r="2264">
          <cell r="A2264">
            <v>39175</v>
          </cell>
          <cell r="B2264">
            <v>2.9706700000000001</v>
          </cell>
        </row>
        <row r="2265">
          <cell r="A2265">
            <v>39176</v>
          </cell>
          <cell r="B2265">
            <v>2.9706700000000001</v>
          </cell>
        </row>
        <row r="2266">
          <cell r="A2266">
            <v>39177</v>
          </cell>
          <cell r="B2266">
            <v>2.9706700000000001</v>
          </cell>
        </row>
        <row r="2267">
          <cell r="A2267">
            <v>39178</v>
          </cell>
          <cell r="B2267">
            <v>2.9706700000000001</v>
          </cell>
        </row>
        <row r="2268">
          <cell r="A2268">
            <v>39179</v>
          </cell>
          <cell r="B2268">
            <v>2.9706700000000001</v>
          </cell>
        </row>
        <row r="2269">
          <cell r="A2269">
            <v>39180</v>
          </cell>
          <cell r="B2269">
            <v>2.9706700000000001</v>
          </cell>
        </row>
        <row r="2270">
          <cell r="A2270">
            <v>39181</v>
          </cell>
          <cell r="B2270">
            <v>2.9706700000000001</v>
          </cell>
        </row>
        <row r="2271">
          <cell r="A2271">
            <v>39182</v>
          </cell>
          <cell r="B2271">
            <v>2.9706700000000001</v>
          </cell>
        </row>
        <row r="2272">
          <cell r="A2272">
            <v>39183</v>
          </cell>
          <cell r="B2272">
            <v>2.9706700000000001</v>
          </cell>
        </row>
        <row r="2273">
          <cell r="A2273">
            <v>39184</v>
          </cell>
          <cell r="B2273">
            <v>2.9706700000000001</v>
          </cell>
        </row>
        <row r="2274">
          <cell r="A2274">
            <v>39185</v>
          </cell>
          <cell r="B2274">
            <v>2.9706700000000001</v>
          </cell>
        </row>
        <row r="2275">
          <cell r="A2275">
            <v>39186</v>
          </cell>
          <cell r="B2275">
            <v>2.9706700000000001</v>
          </cell>
        </row>
        <row r="2276">
          <cell r="A2276">
            <v>39187</v>
          </cell>
          <cell r="B2276">
            <v>2.9706700000000001</v>
          </cell>
        </row>
        <row r="2277">
          <cell r="A2277">
            <v>39188</v>
          </cell>
          <cell r="B2277">
            <v>2.9706700000000001</v>
          </cell>
        </row>
        <row r="2278">
          <cell r="A2278">
            <v>39189</v>
          </cell>
          <cell r="B2278">
            <v>2.9706700000000001</v>
          </cell>
        </row>
        <row r="2279">
          <cell r="A2279">
            <v>39190</v>
          </cell>
          <cell r="B2279">
            <v>2.9706700000000001</v>
          </cell>
        </row>
        <row r="2280">
          <cell r="A2280">
            <v>39191</v>
          </cell>
          <cell r="B2280">
            <v>2.9706700000000001</v>
          </cell>
        </row>
        <row r="2281">
          <cell r="A2281">
            <v>39192</v>
          </cell>
          <cell r="B2281">
            <v>2.9706700000000001</v>
          </cell>
        </row>
        <row r="2282">
          <cell r="A2282">
            <v>39193</v>
          </cell>
          <cell r="B2282">
            <v>2.9706700000000001</v>
          </cell>
        </row>
        <row r="2283">
          <cell r="A2283">
            <v>39194</v>
          </cell>
          <cell r="B2283">
            <v>2.9706700000000001</v>
          </cell>
        </row>
        <row r="2284">
          <cell r="A2284">
            <v>39195</v>
          </cell>
          <cell r="B2284">
            <v>2.9706700000000001</v>
          </cell>
        </row>
        <row r="2285">
          <cell r="A2285">
            <v>39196</v>
          </cell>
          <cell r="B2285">
            <v>2.9706700000000001</v>
          </cell>
        </row>
        <row r="2286">
          <cell r="A2286">
            <v>39197</v>
          </cell>
          <cell r="B2286">
            <v>2.9706700000000001</v>
          </cell>
        </row>
        <row r="2287">
          <cell r="A2287">
            <v>39198</v>
          </cell>
          <cell r="B2287">
            <v>2.9706700000000001</v>
          </cell>
        </row>
        <row r="2288">
          <cell r="A2288">
            <v>39199</v>
          </cell>
          <cell r="B2288">
            <v>2.9706700000000001</v>
          </cell>
        </row>
        <row r="2289">
          <cell r="A2289">
            <v>39200</v>
          </cell>
          <cell r="B2289">
            <v>2.9706700000000001</v>
          </cell>
        </row>
        <row r="2290">
          <cell r="A2290">
            <v>39201</v>
          </cell>
          <cell r="B2290">
            <v>2.9706700000000001</v>
          </cell>
        </row>
        <row r="2291">
          <cell r="A2291">
            <v>39202</v>
          </cell>
          <cell r="B2291">
            <v>2.9706700000000001</v>
          </cell>
        </row>
        <row r="2292">
          <cell r="A2292">
            <v>39203</v>
          </cell>
          <cell r="B2292">
            <v>2.9706700000000001</v>
          </cell>
        </row>
        <row r="2293">
          <cell r="A2293">
            <v>39204</v>
          </cell>
          <cell r="B2293">
            <v>2.9706700000000001</v>
          </cell>
        </row>
        <row r="2294">
          <cell r="A2294">
            <v>39205</v>
          </cell>
          <cell r="B2294">
            <v>2.9706700000000001</v>
          </cell>
        </row>
        <row r="2295">
          <cell r="A2295">
            <v>39206</v>
          </cell>
          <cell r="B2295">
            <v>2.9706700000000001</v>
          </cell>
        </row>
        <row r="2296">
          <cell r="A2296">
            <v>39207</v>
          </cell>
          <cell r="B2296">
            <v>2.9706700000000001</v>
          </cell>
        </row>
        <row r="2297">
          <cell r="A2297">
            <v>39208</v>
          </cell>
          <cell r="B2297">
            <v>2.9706700000000001</v>
          </cell>
        </row>
        <row r="2298">
          <cell r="A2298">
            <v>39209</v>
          </cell>
          <cell r="B2298">
            <v>2.9706700000000001</v>
          </cell>
        </row>
        <row r="2299">
          <cell r="A2299">
            <v>39210</v>
          </cell>
          <cell r="B2299">
            <v>2.9706700000000001</v>
          </cell>
        </row>
        <row r="2300">
          <cell r="A2300">
            <v>39211</v>
          </cell>
          <cell r="B2300">
            <v>2.9706700000000001</v>
          </cell>
        </row>
        <row r="2301">
          <cell r="A2301">
            <v>39212</v>
          </cell>
          <cell r="B2301">
            <v>2.9706700000000001</v>
          </cell>
        </row>
        <row r="2302">
          <cell r="A2302">
            <v>39213</v>
          </cell>
          <cell r="B2302">
            <v>2.9706700000000001</v>
          </cell>
        </row>
        <row r="2303">
          <cell r="A2303">
            <v>39214</v>
          </cell>
          <cell r="B2303">
            <v>2.9706700000000001</v>
          </cell>
        </row>
        <row r="2304">
          <cell r="A2304">
            <v>39215</v>
          </cell>
          <cell r="B2304">
            <v>2.9706700000000001</v>
          </cell>
        </row>
        <row r="2305">
          <cell r="A2305">
            <v>39216</v>
          </cell>
          <cell r="B2305">
            <v>2.9706700000000001</v>
          </cell>
        </row>
        <row r="2306">
          <cell r="A2306">
            <v>39217</v>
          </cell>
          <cell r="B2306">
            <v>2.9706700000000001</v>
          </cell>
        </row>
        <row r="2307">
          <cell r="A2307">
            <v>39218</v>
          </cell>
          <cell r="B2307">
            <v>2.9706700000000001</v>
          </cell>
        </row>
        <row r="2308">
          <cell r="A2308">
            <v>39219</v>
          </cell>
          <cell r="B2308">
            <v>2.9706700000000001</v>
          </cell>
        </row>
        <row r="2309">
          <cell r="A2309">
            <v>39220</v>
          </cell>
          <cell r="B2309">
            <v>2.9706700000000001</v>
          </cell>
        </row>
        <row r="2310">
          <cell r="A2310">
            <v>39221</v>
          </cell>
          <cell r="B2310">
            <v>2.9706700000000001</v>
          </cell>
        </row>
        <row r="2311">
          <cell r="A2311">
            <v>39222</v>
          </cell>
          <cell r="B2311">
            <v>2.9706700000000001</v>
          </cell>
        </row>
        <row r="2312">
          <cell r="A2312">
            <v>39223</v>
          </cell>
          <cell r="B2312">
            <v>2.9706700000000001</v>
          </cell>
        </row>
        <row r="2313">
          <cell r="A2313">
            <v>39224</v>
          </cell>
          <cell r="B2313">
            <v>2.9706700000000001</v>
          </cell>
        </row>
        <row r="2314">
          <cell r="A2314">
            <v>39225</v>
          </cell>
          <cell r="B2314">
            <v>2.9706700000000001</v>
          </cell>
        </row>
        <row r="2315">
          <cell r="A2315">
            <v>39226</v>
          </cell>
          <cell r="B2315">
            <v>2.9706700000000001</v>
          </cell>
        </row>
        <row r="2316">
          <cell r="A2316">
            <v>39227</v>
          </cell>
          <cell r="B2316">
            <v>2.9706700000000001</v>
          </cell>
        </row>
        <row r="2317">
          <cell r="A2317">
            <v>39228</v>
          </cell>
          <cell r="B2317">
            <v>2.9706700000000001</v>
          </cell>
        </row>
        <row r="2318">
          <cell r="A2318">
            <v>39229</v>
          </cell>
          <cell r="B2318">
            <v>2.9706700000000001</v>
          </cell>
        </row>
        <row r="2319">
          <cell r="A2319">
            <v>39230</v>
          </cell>
          <cell r="B2319">
            <v>2.9706700000000001</v>
          </cell>
        </row>
        <row r="2320">
          <cell r="A2320">
            <v>39231</v>
          </cell>
          <cell r="B2320">
            <v>2.9706700000000001</v>
          </cell>
        </row>
        <row r="2321">
          <cell r="A2321">
            <v>39232</v>
          </cell>
          <cell r="B2321">
            <v>2.9706700000000001</v>
          </cell>
        </row>
        <row r="2322">
          <cell r="A2322">
            <v>39233</v>
          </cell>
          <cell r="B2322">
            <v>2.9706700000000001</v>
          </cell>
        </row>
        <row r="2323">
          <cell r="A2323">
            <v>39234</v>
          </cell>
          <cell r="B2323">
            <v>2.9706700000000001</v>
          </cell>
        </row>
        <row r="2324">
          <cell r="A2324">
            <v>39235</v>
          </cell>
          <cell r="B2324">
            <v>2.9706700000000001</v>
          </cell>
        </row>
        <row r="2325">
          <cell r="A2325">
            <v>39236</v>
          </cell>
          <cell r="B2325">
            <v>2.9706700000000001</v>
          </cell>
        </row>
        <row r="2326">
          <cell r="A2326">
            <v>39237</v>
          </cell>
          <cell r="B2326">
            <v>2.9706700000000001</v>
          </cell>
        </row>
        <row r="2327">
          <cell r="A2327">
            <v>39238</v>
          </cell>
          <cell r="B2327">
            <v>2.9706700000000001</v>
          </cell>
        </row>
        <row r="2328">
          <cell r="A2328">
            <v>39239</v>
          </cell>
          <cell r="B2328">
            <v>2.9706700000000001</v>
          </cell>
        </row>
        <row r="2329">
          <cell r="A2329">
            <v>39240</v>
          </cell>
          <cell r="B2329">
            <v>2.9706700000000001</v>
          </cell>
        </row>
        <row r="2330">
          <cell r="A2330">
            <v>39241</v>
          </cell>
          <cell r="B2330">
            <v>2.9706700000000001</v>
          </cell>
        </row>
        <row r="2331">
          <cell r="A2331">
            <v>39242</v>
          </cell>
          <cell r="B2331">
            <v>2.9706700000000001</v>
          </cell>
        </row>
        <row r="2332">
          <cell r="A2332">
            <v>39243</v>
          </cell>
          <cell r="B2332">
            <v>2.9706700000000001</v>
          </cell>
        </row>
        <row r="2333">
          <cell r="A2333">
            <v>39244</v>
          </cell>
          <cell r="B2333">
            <v>2.9706700000000001</v>
          </cell>
        </row>
        <row r="2334">
          <cell r="A2334">
            <v>39245</v>
          </cell>
          <cell r="B2334">
            <v>2.9706700000000001</v>
          </cell>
        </row>
        <row r="2335">
          <cell r="A2335">
            <v>39246</v>
          </cell>
          <cell r="B2335">
            <v>2.9706700000000001</v>
          </cell>
        </row>
        <row r="2336">
          <cell r="A2336">
            <v>39247</v>
          </cell>
          <cell r="B2336">
            <v>2.9706700000000001</v>
          </cell>
        </row>
        <row r="2337">
          <cell r="A2337">
            <v>39248</v>
          </cell>
          <cell r="B2337">
            <v>2.9706700000000001</v>
          </cell>
        </row>
        <row r="2338">
          <cell r="A2338">
            <v>39249</v>
          </cell>
          <cell r="B2338">
            <v>2.9706700000000001</v>
          </cell>
        </row>
        <row r="2339">
          <cell r="A2339">
            <v>39250</v>
          </cell>
          <cell r="B2339">
            <v>2.9706700000000001</v>
          </cell>
        </row>
        <row r="2340">
          <cell r="A2340">
            <v>39251</v>
          </cell>
          <cell r="B2340">
            <v>2.9706700000000001</v>
          </cell>
        </row>
        <row r="2341">
          <cell r="A2341">
            <v>39252</v>
          </cell>
          <cell r="B2341">
            <v>2.9706700000000001</v>
          </cell>
        </row>
        <row r="2342">
          <cell r="A2342">
            <v>39253</v>
          </cell>
          <cell r="B2342">
            <v>2.9706700000000001</v>
          </cell>
        </row>
        <row r="2343">
          <cell r="A2343">
            <v>39254</v>
          </cell>
          <cell r="B2343">
            <v>2.9706700000000001</v>
          </cell>
        </row>
        <row r="2344">
          <cell r="A2344">
            <v>39255</v>
          </cell>
          <cell r="B2344">
            <v>2.9706700000000001</v>
          </cell>
        </row>
        <row r="2345">
          <cell r="A2345">
            <v>39256</v>
          </cell>
          <cell r="B2345">
            <v>2.9706700000000001</v>
          </cell>
        </row>
        <row r="2346">
          <cell r="A2346">
            <v>39257</v>
          </cell>
          <cell r="B2346">
            <v>2.9706700000000001</v>
          </cell>
        </row>
        <row r="2347">
          <cell r="A2347">
            <v>39258</v>
          </cell>
          <cell r="B2347">
            <v>2.9706700000000001</v>
          </cell>
        </row>
        <row r="2348">
          <cell r="A2348">
            <v>39259</v>
          </cell>
          <cell r="B2348">
            <v>2.9706700000000001</v>
          </cell>
        </row>
        <row r="2349">
          <cell r="A2349">
            <v>39260</v>
          </cell>
          <cell r="B2349">
            <v>2.9706700000000001</v>
          </cell>
        </row>
        <row r="2350">
          <cell r="A2350">
            <v>39261</v>
          </cell>
          <cell r="B2350">
            <v>2.9706700000000001</v>
          </cell>
        </row>
        <row r="2351">
          <cell r="A2351">
            <v>39262</v>
          </cell>
          <cell r="B2351">
            <v>2.9706700000000001</v>
          </cell>
        </row>
        <row r="2352">
          <cell r="A2352">
            <v>39263</v>
          </cell>
          <cell r="B2352">
            <v>2.9706700000000001</v>
          </cell>
        </row>
        <row r="2353">
          <cell r="A2353">
            <v>39264</v>
          </cell>
          <cell r="B2353">
            <v>2.9706700000000001</v>
          </cell>
        </row>
        <row r="2354">
          <cell r="A2354">
            <v>39265</v>
          </cell>
          <cell r="B2354">
            <v>2.9706700000000001</v>
          </cell>
        </row>
        <row r="2355">
          <cell r="A2355">
            <v>39266</v>
          </cell>
          <cell r="B2355">
            <v>2.9706700000000001</v>
          </cell>
        </row>
        <row r="2356">
          <cell r="A2356">
            <v>39267</v>
          </cell>
          <cell r="B2356">
            <v>2.9706700000000001</v>
          </cell>
        </row>
        <row r="2357">
          <cell r="A2357">
            <v>39268</v>
          </cell>
          <cell r="B2357">
            <v>2.9706700000000001</v>
          </cell>
        </row>
        <row r="2358">
          <cell r="A2358">
            <v>39269</v>
          </cell>
          <cell r="B2358">
            <v>2.9706700000000001</v>
          </cell>
        </row>
        <row r="2359">
          <cell r="A2359">
            <v>39270</v>
          </cell>
          <cell r="B2359">
            <v>2.9706700000000001</v>
          </cell>
        </row>
        <row r="2360">
          <cell r="A2360">
            <v>39271</v>
          </cell>
          <cell r="B2360">
            <v>2.9706700000000001</v>
          </cell>
        </row>
        <row r="2361">
          <cell r="A2361">
            <v>39272</v>
          </cell>
          <cell r="B2361">
            <v>2.9706700000000001</v>
          </cell>
        </row>
        <row r="2362">
          <cell r="A2362">
            <v>39273</v>
          </cell>
          <cell r="B2362">
            <v>2.9706700000000001</v>
          </cell>
        </row>
        <row r="2363">
          <cell r="A2363">
            <v>39274</v>
          </cell>
          <cell r="B2363">
            <v>2.9706700000000001</v>
          </cell>
        </row>
        <row r="2364">
          <cell r="A2364">
            <v>39275</v>
          </cell>
          <cell r="B2364">
            <v>2.9706700000000001</v>
          </cell>
        </row>
        <row r="2365">
          <cell r="A2365">
            <v>39276</v>
          </cell>
          <cell r="B2365">
            <v>2.9706700000000001</v>
          </cell>
        </row>
        <row r="2366">
          <cell r="A2366">
            <v>39277</v>
          </cell>
          <cell r="B2366">
            <v>2.9706700000000001</v>
          </cell>
        </row>
        <row r="2367">
          <cell r="A2367">
            <v>39278</v>
          </cell>
          <cell r="B2367">
            <v>2.9706700000000001</v>
          </cell>
        </row>
        <row r="2368">
          <cell r="A2368">
            <v>39279</v>
          </cell>
          <cell r="B2368">
            <v>2.9706700000000001</v>
          </cell>
        </row>
        <row r="2369">
          <cell r="A2369">
            <v>39280</v>
          </cell>
          <cell r="B2369">
            <v>2.9706700000000001</v>
          </cell>
        </row>
        <row r="2370">
          <cell r="A2370">
            <v>39281</v>
          </cell>
          <cell r="B2370">
            <v>2.9706700000000001</v>
          </cell>
        </row>
        <row r="2371">
          <cell r="A2371">
            <v>39282</v>
          </cell>
          <cell r="B2371">
            <v>2.9706700000000001</v>
          </cell>
        </row>
        <row r="2372">
          <cell r="A2372">
            <v>39283</v>
          </cell>
          <cell r="B2372">
            <v>2.9706700000000001</v>
          </cell>
        </row>
        <row r="2373">
          <cell r="A2373">
            <v>39284</v>
          </cell>
          <cell r="B2373">
            <v>2.9706700000000001</v>
          </cell>
        </row>
        <row r="2374">
          <cell r="A2374">
            <v>39285</v>
          </cell>
          <cell r="B2374">
            <v>2.9706700000000001</v>
          </cell>
        </row>
        <row r="2375">
          <cell r="A2375">
            <v>39286</v>
          </cell>
          <cell r="B2375">
            <v>2.9706700000000001</v>
          </cell>
        </row>
        <row r="2376">
          <cell r="A2376">
            <v>39287</v>
          </cell>
          <cell r="B2376">
            <v>2.9706700000000001</v>
          </cell>
        </row>
        <row r="2377">
          <cell r="A2377">
            <v>39288</v>
          </cell>
          <cell r="B2377">
            <v>2.9706700000000001</v>
          </cell>
        </row>
        <row r="2378">
          <cell r="A2378">
            <v>39289</v>
          </cell>
          <cell r="B2378">
            <v>2.9706700000000001</v>
          </cell>
        </row>
        <row r="2379">
          <cell r="A2379">
            <v>39290</v>
          </cell>
          <cell r="B2379">
            <v>2.9706700000000001</v>
          </cell>
        </row>
        <row r="2380">
          <cell r="A2380">
            <v>39291</v>
          </cell>
          <cell r="B2380">
            <v>2.9706700000000001</v>
          </cell>
        </row>
        <row r="2381">
          <cell r="A2381">
            <v>39292</v>
          </cell>
          <cell r="B2381">
            <v>2.9706700000000001</v>
          </cell>
        </row>
        <row r="2382">
          <cell r="A2382">
            <v>39293</v>
          </cell>
          <cell r="B2382">
            <v>2.9706700000000001</v>
          </cell>
        </row>
        <row r="2383">
          <cell r="A2383">
            <v>39294</v>
          </cell>
          <cell r="B2383">
            <v>2.9706700000000001</v>
          </cell>
        </row>
        <row r="2384">
          <cell r="A2384">
            <v>39295</v>
          </cell>
          <cell r="B2384">
            <v>2.9706700000000001</v>
          </cell>
        </row>
        <row r="2385">
          <cell r="A2385">
            <v>39296</v>
          </cell>
          <cell r="B2385">
            <v>2.9706700000000001</v>
          </cell>
        </row>
        <row r="2386">
          <cell r="A2386">
            <v>39297</v>
          </cell>
          <cell r="B2386">
            <v>2.9706700000000001</v>
          </cell>
        </row>
        <row r="2387">
          <cell r="A2387">
            <v>39298</v>
          </cell>
          <cell r="B2387">
            <v>2.9706700000000001</v>
          </cell>
        </row>
        <row r="2388">
          <cell r="A2388">
            <v>39299</v>
          </cell>
          <cell r="B2388">
            <v>2.9706700000000001</v>
          </cell>
        </row>
        <row r="2389">
          <cell r="A2389">
            <v>39300</v>
          </cell>
          <cell r="B2389">
            <v>2.9706700000000001</v>
          </cell>
        </row>
        <row r="2390">
          <cell r="A2390">
            <v>39301</v>
          </cell>
          <cell r="B2390">
            <v>2.9706700000000001</v>
          </cell>
        </row>
        <row r="2391">
          <cell r="A2391">
            <v>39302</v>
          </cell>
          <cell r="B2391">
            <v>2.9706700000000001</v>
          </cell>
        </row>
        <row r="2392">
          <cell r="A2392">
            <v>39303</v>
          </cell>
          <cell r="B2392">
            <v>2.9706700000000001</v>
          </cell>
        </row>
        <row r="2393">
          <cell r="A2393">
            <v>39304</v>
          </cell>
          <cell r="B2393">
            <v>2.9706700000000001</v>
          </cell>
        </row>
        <row r="2394">
          <cell r="A2394">
            <v>39305</v>
          </cell>
          <cell r="B2394">
            <v>2.9706700000000001</v>
          </cell>
        </row>
        <row r="2395">
          <cell r="A2395">
            <v>39306</v>
          </cell>
          <cell r="B2395">
            <v>2.9706700000000001</v>
          </cell>
        </row>
        <row r="2396">
          <cell r="A2396">
            <v>39307</v>
          </cell>
          <cell r="B2396">
            <v>2.9706700000000001</v>
          </cell>
        </row>
        <row r="2397">
          <cell r="A2397">
            <v>39308</v>
          </cell>
          <cell r="B2397">
            <v>2.9706700000000001</v>
          </cell>
        </row>
        <row r="2398">
          <cell r="A2398">
            <v>39309</v>
          </cell>
          <cell r="B2398">
            <v>2.9706700000000001</v>
          </cell>
        </row>
        <row r="2399">
          <cell r="A2399">
            <v>39310</v>
          </cell>
          <cell r="B2399">
            <v>2.9706700000000001</v>
          </cell>
        </row>
        <row r="2400">
          <cell r="A2400">
            <v>39311</v>
          </cell>
          <cell r="B2400">
            <v>2.9706700000000001</v>
          </cell>
        </row>
        <row r="2401">
          <cell r="A2401">
            <v>39312</v>
          </cell>
          <cell r="B2401">
            <v>2.9706700000000001</v>
          </cell>
        </row>
        <row r="2402">
          <cell r="A2402">
            <v>39313</v>
          </cell>
          <cell r="B2402">
            <v>2.9706700000000001</v>
          </cell>
        </row>
        <row r="2403">
          <cell r="A2403">
            <v>39314</v>
          </cell>
          <cell r="B2403">
            <v>2.9706700000000001</v>
          </cell>
        </row>
        <row r="2404">
          <cell r="A2404">
            <v>39315</v>
          </cell>
          <cell r="B2404">
            <v>2.9706700000000001</v>
          </cell>
        </row>
        <row r="2405">
          <cell r="A2405">
            <v>39316</v>
          </cell>
          <cell r="B2405">
            <v>2.9706700000000001</v>
          </cell>
        </row>
        <row r="2406">
          <cell r="A2406">
            <v>39317</v>
          </cell>
          <cell r="B2406">
            <v>2.9706700000000001</v>
          </cell>
        </row>
        <row r="2407">
          <cell r="A2407">
            <v>39318</v>
          </cell>
          <cell r="B2407">
            <v>2.9706700000000001</v>
          </cell>
        </row>
        <row r="2408">
          <cell r="A2408">
            <v>39319</v>
          </cell>
          <cell r="B2408">
            <v>2.9706700000000001</v>
          </cell>
        </row>
        <row r="2409">
          <cell r="A2409">
            <v>39320</v>
          </cell>
          <cell r="B2409">
            <v>2.9706700000000001</v>
          </cell>
        </row>
        <row r="2410">
          <cell r="A2410">
            <v>39321</v>
          </cell>
          <cell r="B2410">
            <v>2.9706700000000001</v>
          </cell>
        </row>
        <row r="2411">
          <cell r="A2411">
            <v>39322</v>
          </cell>
          <cell r="B2411">
            <v>2.9706700000000001</v>
          </cell>
        </row>
        <row r="2412">
          <cell r="A2412">
            <v>39323</v>
          </cell>
          <cell r="B2412">
            <v>2.9706700000000001</v>
          </cell>
        </row>
        <row r="2413">
          <cell r="A2413">
            <v>39324</v>
          </cell>
          <cell r="B2413">
            <v>2.9706700000000001</v>
          </cell>
        </row>
        <row r="2414">
          <cell r="A2414">
            <v>39325</v>
          </cell>
          <cell r="B2414">
            <v>2.9706700000000001</v>
          </cell>
        </row>
        <row r="2415">
          <cell r="A2415">
            <v>39326</v>
          </cell>
          <cell r="B2415">
            <v>2.9706700000000001</v>
          </cell>
        </row>
        <row r="2416">
          <cell r="A2416">
            <v>39327</v>
          </cell>
          <cell r="B2416">
            <v>2.9706700000000001</v>
          </cell>
        </row>
        <row r="2417">
          <cell r="A2417">
            <v>39328</v>
          </cell>
          <cell r="B2417">
            <v>2.9706700000000001</v>
          </cell>
        </row>
        <row r="2418">
          <cell r="A2418">
            <v>39329</v>
          </cell>
          <cell r="B2418">
            <v>2.9706700000000001</v>
          </cell>
        </row>
        <row r="2419">
          <cell r="A2419">
            <v>39330</v>
          </cell>
          <cell r="B2419">
            <v>2.9706700000000001</v>
          </cell>
        </row>
        <row r="2420">
          <cell r="A2420">
            <v>39331</v>
          </cell>
          <cell r="B2420">
            <v>2.9706700000000001</v>
          </cell>
        </row>
        <row r="2421">
          <cell r="A2421">
            <v>39332</v>
          </cell>
          <cell r="B2421">
            <v>2.9706700000000001</v>
          </cell>
        </row>
        <row r="2422">
          <cell r="A2422">
            <v>39333</v>
          </cell>
          <cell r="B2422">
            <v>2.9706700000000001</v>
          </cell>
        </row>
        <row r="2423">
          <cell r="A2423">
            <v>39334</v>
          </cell>
          <cell r="B2423">
            <v>2.9706700000000001</v>
          </cell>
        </row>
        <row r="2424">
          <cell r="A2424">
            <v>39335</v>
          </cell>
          <cell r="B2424">
            <v>2.9706700000000001</v>
          </cell>
        </row>
        <row r="2425">
          <cell r="A2425">
            <v>39336</v>
          </cell>
          <cell r="B2425">
            <v>2.9706700000000001</v>
          </cell>
        </row>
        <row r="2426">
          <cell r="A2426">
            <v>39337</v>
          </cell>
          <cell r="B2426">
            <v>2.9706700000000001</v>
          </cell>
        </row>
        <row r="2427">
          <cell r="A2427">
            <v>39338</v>
          </cell>
          <cell r="B2427">
            <v>2.9706700000000001</v>
          </cell>
        </row>
        <row r="2428">
          <cell r="A2428">
            <v>39339</v>
          </cell>
          <cell r="B2428">
            <v>2.9706700000000001</v>
          </cell>
        </row>
        <row r="2429">
          <cell r="A2429">
            <v>39340</v>
          </cell>
          <cell r="B2429">
            <v>2.9706700000000001</v>
          </cell>
        </row>
        <row r="2430">
          <cell r="A2430">
            <v>39341</v>
          </cell>
          <cell r="B2430">
            <v>2.9706700000000001</v>
          </cell>
        </row>
        <row r="2431">
          <cell r="A2431">
            <v>39342</v>
          </cell>
          <cell r="B2431">
            <v>2.9706700000000001</v>
          </cell>
        </row>
        <row r="2432">
          <cell r="A2432">
            <v>39343</v>
          </cell>
          <cell r="B2432">
            <v>2.9706700000000001</v>
          </cell>
        </row>
        <row r="2433">
          <cell r="A2433">
            <v>39344</v>
          </cell>
          <cell r="B2433">
            <v>2.9706700000000001</v>
          </cell>
        </row>
        <row r="2434">
          <cell r="A2434">
            <v>39345</v>
          </cell>
          <cell r="B2434">
            <v>2.9706700000000001</v>
          </cell>
        </row>
        <row r="2435">
          <cell r="A2435">
            <v>39346</v>
          </cell>
          <cell r="B2435">
            <v>2.9706700000000001</v>
          </cell>
        </row>
        <row r="2436">
          <cell r="A2436">
            <v>39347</v>
          </cell>
          <cell r="B2436">
            <v>2.9706700000000001</v>
          </cell>
        </row>
        <row r="2437">
          <cell r="A2437">
            <v>39348</v>
          </cell>
          <cell r="B2437">
            <v>2.9706700000000001</v>
          </cell>
        </row>
        <row r="2438">
          <cell r="A2438">
            <v>39349</v>
          </cell>
          <cell r="B2438">
            <v>2.9706700000000001</v>
          </cell>
        </row>
        <row r="2439">
          <cell r="A2439">
            <v>39350</v>
          </cell>
          <cell r="B2439">
            <v>2.9706700000000001</v>
          </cell>
        </row>
        <row r="2440">
          <cell r="A2440">
            <v>39351</v>
          </cell>
          <cell r="B2440">
            <v>2.9706700000000001</v>
          </cell>
        </row>
        <row r="2441">
          <cell r="A2441">
            <v>39352</v>
          </cell>
          <cell r="B2441">
            <v>2.9706700000000001</v>
          </cell>
        </row>
        <row r="2442">
          <cell r="A2442">
            <v>39353</v>
          </cell>
          <cell r="B2442">
            <v>2.9706700000000001</v>
          </cell>
        </row>
        <row r="2443">
          <cell r="A2443">
            <v>39354</v>
          </cell>
          <cell r="B2443">
            <v>2.9706700000000001</v>
          </cell>
        </row>
        <row r="2444">
          <cell r="A2444">
            <v>39355</v>
          </cell>
          <cell r="B2444">
            <v>2.9706700000000001</v>
          </cell>
        </row>
        <row r="2445">
          <cell r="A2445">
            <v>39356</v>
          </cell>
          <cell r="B2445">
            <v>2.9706700000000001</v>
          </cell>
        </row>
        <row r="2446">
          <cell r="A2446">
            <v>39357</v>
          </cell>
          <cell r="B2446">
            <v>2.9706700000000001</v>
          </cell>
        </row>
        <row r="2447">
          <cell r="A2447">
            <v>39358</v>
          </cell>
          <cell r="B2447">
            <v>2.9706700000000001</v>
          </cell>
        </row>
        <row r="2448">
          <cell r="A2448">
            <v>39359</v>
          </cell>
          <cell r="B2448">
            <v>2.9706700000000001</v>
          </cell>
        </row>
        <row r="2449">
          <cell r="A2449">
            <v>39360</v>
          </cell>
          <cell r="B2449">
            <v>2.9706700000000001</v>
          </cell>
        </row>
        <row r="2450">
          <cell r="A2450">
            <v>39361</v>
          </cell>
          <cell r="B2450">
            <v>2.9706700000000001</v>
          </cell>
        </row>
        <row r="2451">
          <cell r="A2451">
            <v>39362</v>
          </cell>
          <cell r="B2451">
            <v>2.9706700000000001</v>
          </cell>
        </row>
        <row r="2452">
          <cell r="A2452">
            <v>39363</v>
          </cell>
          <cell r="B2452">
            <v>2.9706700000000001</v>
          </cell>
        </row>
        <row r="2453">
          <cell r="A2453">
            <v>39364</v>
          </cell>
          <cell r="B2453">
            <v>2.9706700000000001</v>
          </cell>
        </row>
        <row r="2454">
          <cell r="A2454">
            <v>39365</v>
          </cell>
          <cell r="B2454">
            <v>2.9706700000000001</v>
          </cell>
        </row>
        <row r="2455">
          <cell r="A2455">
            <v>39366</v>
          </cell>
          <cell r="B2455">
            <v>2.9706700000000001</v>
          </cell>
        </row>
        <row r="2456">
          <cell r="A2456">
            <v>39367</v>
          </cell>
          <cell r="B2456">
            <v>2.9706700000000001</v>
          </cell>
        </row>
        <row r="2457">
          <cell r="A2457">
            <v>39368</v>
          </cell>
          <cell r="B2457">
            <v>2.9706700000000001</v>
          </cell>
        </row>
        <row r="2458">
          <cell r="A2458">
            <v>39369</v>
          </cell>
          <cell r="B2458">
            <v>2.9706700000000001</v>
          </cell>
        </row>
        <row r="2459">
          <cell r="A2459">
            <v>39370</v>
          </cell>
          <cell r="B2459">
            <v>2.9706700000000001</v>
          </cell>
        </row>
        <row r="2460">
          <cell r="A2460">
            <v>39371</v>
          </cell>
          <cell r="B2460">
            <v>2.9706700000000001</v>
          </cell>
        </row>
        <row r="2461">
          <cell r="A2461">
            <v>39372</v>
          </cell>
          <cell r="B2461">
            <v>2.9706700000000001</v>
          </cell>
        </row>
        <row r="2462">
          <cell r="A2462">
            <v>39373</v>
          </cell>
          <cell r="B2462">
            <v>2.9706700000000001</v>
          </cell>
        </row>
        <row r="2463">
          <cell r="A2463">
            <v>39374</v>
          </cell>
          <cell r="B2463">
            <v>2.9706700000000001</v>
          </cell>
        </row>
        <row r="2464">
          <cell r="A2464">
            <v>39375</v>
          </cell>
          <cell r="B2464">
            <v>2.9706700000000001</v>
          </cell>
        </row>
        <row r="2465">
          <cell r="A2465">
            <v>39376</v>
          </cell>
          <cell r="B2465">
            <v>2.9706700000000001</v>
          </cell>
        </row>
        <row r="2466">
          <cell r="A2466">
            <v>39377</v>
          </cell>
          <cell r="B2466">
            <v>2.9706700000000001</v>
          </cell>
        </row>
        <row r="2467">
          <cell r="A2467">
            <v>39378</v>
          </cell>
          <cell r="B2467">
            <v>2.9706700000000001</v>
          </cell>
        </row>
        <row r="2468">
          <cell r="A2468">
            <v>39379</v>
          </cell>
          <cell r="B2468">
            <v>2.9706700000000001</v>
          </cell>
        </row>
        <row r="2469">
          <cell r="A2469">
            <v>39380</v>
          </cell>
          <cell r="B2469">
            <v>2.9706700000000001</v>
          </cell>
        </row>
        <row r="2470">
          <cell r="A2470">
            <v>39381</v>
          </cell>
          <cell r="B2470">
            <v>2.9706700000000001</v>
          </cell>
        </row>
        <row r="2471">
          <cell r="A2471">
            <v>39382</v>
          </cell>
          <cell r="B2471">
            <v>2.9706700000000001</v>
          </cell>
        </row>
        <row r="2472">
          <cell r="A2472">
            <v>39383</v>
          </cell>
          <cell r="B2472">
            <v>2.9706700000000001</v>
          </cell>
        </row>
        <row r="2473">
          <cell r="A2473">
            <v>39384</v>
          </cell>
          <cell r="B2473">
            <v>2.9706700000000001</v>
          </cell>
        </row>
        <row r="2474">
          <cell r="A2474">
            <v>39385</v>
          </cell>
          <cell r="B2474">
            <v>2.9706700000000001</v>
          </cell>
        </row>
        <row r="2475">
          <cell r="A2475">
            <v>39386</v>
          </cell>
          <cell r="B2475">
            <v>2.9706700000000001</v>
          </cell>
        </row>
        <row r="2476">
          <cell r="A2476">
            <v>39387</v>
          </cell>
          <cell r="B2476">
            <v>2.9706700000000001</v>
          </cell>
        </row>
        <row r="2477">
          <cell r="A2477">
            <v>39388</v>
          </cell>
          <cell r="B2477">
            <v>2.9706700000000001</v>
          </cell>
        </row>
        <row r="2478">
          <cell r="A2478">
            <v>39389</v>
          </cell>
          <cell r="B2478">
            <v>2.9706700000000001</v>
          </cell>
        </row>
        <row r="2479">
          <cell r="A2479">
            <v>39390</v>
          </cell>
          <cell r="B2479">
            <v>2.9706700000000001</v>
          </cell>
        </row>
        <row r="2480">
          <cell r="A2480">
            <v>39391</v>
          </cell>
          <cell r="B2480">
            <v>2.9706700000000001</v>
          </cell>
        </row>
        <row r="2481">
          <cell r="A2481">
            <v>39392</v>
          </cell>
          <cell r="B2481">
            <v>2.9706700000000001</v>
          </cell>
        </row>
        <row r="2482">
          <cell r="A2482">
            <v>39393</v>
          </cell>
          <cell r="B2482">
            <v>2.9706700000000001</v>
          </cell>
        </row>
        <row r="2483">
          <cell r="A2483">
            <v>39394</v>
          </cell>
          <cell r="B2483">
            <v>2.9706700000000001</v>
          </cell>
        </row>
        <row r="2484">
          <cell r="A2484">
            <v>39395</v>
          </cell>
          <cell r="B2484">
            <v>2.9706700000000001</v>
          </cell>
        </row>
        <row r="2485">
          <cell r="A2485">
            <v>39396</v>
          </cell>
          <cell r="B2485">
            <v>2.9706700000000001</v>
          </cell>
        </row>
        <row r="2486">
          <cell r="A2486">
            <v>39397</v>
          </cell>
          <cell r="B2486">
            <v>2.9706700000000001</v>
          </cell>
        </row>
        <row r="2487">
          <cell r="A2487">
            <v>39398</v>
          </cell>
          <cell r="B2487">
            <v>2.9706700000000001</v>
          </cell>
        </row>
        <row r="2488">
          <cell r="A2488">
            <v>39399</v>
          </cell>
          <cell r="B2488">
            <v>2.9706700000000001</v>
          </cell>
        </row>
        <row r="2489">
          <cell r="A2489">
            <v>39400</v>
          </cell>
          <cell r="B2489">
            <v>2.9706700000000001</v>
          </cell>
        </row>
        <row r="2490">
          <cell r="A2490">
            <v>39401</v>
          </cell>
          <cell r="B2490">
            <v>2.9706700000000001</v>
          </cell>
        </row>
        <row r="2491">
          <cell r="A2491">
            <v>39402</v>
          </cell>
          <cell r="B2491">
            <v>2.9706700000000001</v>
          </cell>
        </row>
        <row r="2492">
          <cell r="A2492">
            <v>39403</v>
          </cell>
          <cell r="B2492">
            <v>2.9706700000000001</v>
          </cell>
        </row>
        <row r="2493">
          <cell r="A2493">
            <v>39404</v>
          </cell>
          <cell r="B2493">
            <v>2.9706700000000001</v>
          </cell>
        </row>
        <row r="2494">
          <cell r="A2494">
            <v>39405</v>
          </cell>
          <cell r="B2494">
            <v>2.9706700000000001</v>
          </cell>
        </row>
        <row r="2495">
          <cell r="A2495">
            <v>39406</v>
          </cell>
          <cell r="B2495">
            <v>2.9706700000000001</v>
          </cell>
        </row>
        <row r="2496">
          <cell r="A2496">
            <v>39407</v>
          </cell>
          <cell r="B2496">
            <v>2.9706700000000001</v>
          </cell>
        </row>
        <row r="2497">
          <cell r="A2497">
            <v>39408</v>
          </cell>
          <cell r="B2497">
            <v>2.9706700000000001</v>
          </cell>
        </row>
        <row r="2498">
          <cell r="A2498">
            <v>39409</v>
          </cell>
          <cell r="B2498">
            <v>2.9706700000000001</v>
          </cell>
        </row>
        <row r="2499">
          <cell r="A2499">
            <v>39410</v>
          </cell>
          <cell r="B2499">
            <v>2.9706700000000001</v>
          </cell>
        </row>
        <row r="2500">
          <cell r="A2500">
            <v>39411</v>
          </cell>
          <cell r="B2500">
            <v>2.9706700000000001</v>
          </cell>
        </row>
        <row r="2501">
          <cell r="A2501">
            <v>39412</v>
          </cell>
          <cell r="B2501">
            <v>2.9706700000000001</v>
          </cell>
        </row>
        <row r="2502">
          <cell r="A2502">
            <v>39413</v>
          </cell>
          <cell r="B2502">
            <v>2.9706700000000001</v>
          </cell>
        </row>
        <row r="2503">
          <cell r="A2503">
            <v>39414</v>
          </cell>
          <cell r="B2503">
            <v>2.9706700000000001</v>
          </cell>
        </row>
        <row r="2504">
          <cell r="A2504">
            <v>39415</v>
          </cell>
          <cell r="B2504">
            <v>2.9706700000000001</v>
          </cell>
        </row>
        <row r="2505">
          <cell r="A2505">
            <v>39416</v>
          </cell>
          <cell r="B2505">
            <v>2.9706700000000001</v>
          </cell>
        </row>
        <row r="2506">
          <cell r="A2506">
            <v>39417</v>
          </cell>
          <cell r="B2506">
            <v>2.9706700000000001</v>
          </cell>
        </row>
        <row r="2507">
          <cell r="A2507">
            <v>39418</v>
          </cell>
          <cell r="B2507">
            <v>2.9706700000000001</v>
          </cell>
        </row>
        <row r="2508">
          <cell r="A2508">
            <v>39419</v>
          </cell>
          <cell r="B2508">
            <v>2.9706700000000001</v>
          </cell>
        </row>
        <row r="2509">
          <cell r="A2509">
            <v>39420</v>
          </cell>
          <cell r="B2509">
            <v>2.9706700000000001</v>
          </cell>
        </row>
        <row r="2510">
          <cell r="A2510">
            <v>39421</v>
          </cell>
          <cell r="B2510">
            <v>2.9706700000000001</v>
          </cell>
        </row>
        <row r="2511">
          <cell r="A2511">
            <v>39422</v>
          </cell>
          <cell r="B2511">
            <v>2.9706700000000001</v>
          </cell>
        </row>
        <row r="2512">
          <cell r="A2512">
            <v>39423</v>
          </cell>
          <cell r="B2512">
            <v>2.9706700000000001</v>
          </cell>
        </row>
        <row r="2513">
          <cell r="A2513">
            <v>39424</v>
          </cell>
          <cell r="B2513">
            <v>2.9706700000000001</v>
          </cell>
        </row>
        <row r="2514">
          <cell r="A2514">
            <v>39425</v>
          </cell>
          <cell r="B2514">
            <v>2.9706700000000001</v>
          </cell>
        </row>
        <row r="2515">
          <cell r="A2515">
            <v>39426</v>
          </cell>
          <cell r="B2515">
            <v>2.9706700000000001</v>
          </cell>
        </row>
        <row r="2516">
          <cell r="A2516">
            <v>39427</v>
          </cell>
          <cell r="B2516">
            <v>2.9706700000000001</v>
          </cell>
        </row>
        <row r="2517">
          <cell r="A2517">
            <v>39428</v>
          </cell>
          <cell r="B2517">
            <v>2.9706700000000001</v>
          </cell>
        </row>
        <row r="2518">
          <cell r="A2518">
            <v>39429</v>
          </cell>
          <cell r="B2518">
            <v>2.9706700000000001</v>
          </cell>
        </row>
        <row r="2519">
          <cell r="A2519">
            <v>39430</v>
          </cell>
          <cell r="B2519">
            <v>2.9706700000000001</v>
          </cell>
        </row>
        <row r="2520">
          <cell r="A2520">
            <v>39431</v>
          </cell>
          <cell r="B2520">
            <v>2.9706700000000001</v>
          </cell>
        </row>
        <row r="2521">
          <cell r="A2521">
            <v>39432</v>
          </cell>
          <cell r="B2521">
            <v>2.9706700000000001</v>
          </cell>
        </row>
        <row r="2522">
          <cell r="A2522">
            <v>39433</v>
          </cell>
          <cell r="B2522">
            <v>2.9706700000000001</v>
          </cell>
        </row>
        <row r="2523">
          <cell r="A2523">
            <v>39434</v>
          </cell>
          <cell r="B2523">
            <v>2.9706700000000001</v>
          </cell>
        </row>
        <row r="2524">
          <cell r="A2524">
            <v>39435</v>
          </cell>
          <cell r="B2524">
            <v>2.9706700000000001</v>
          </cell>
        </row>
        <row r="2525">
          <cell r="A2525">
            <v>39436</v>
          </cell>
          <cell r="B2525">
            <v>2.9706700000000001</v>
          </cell>
        </row>
        <row r="2526">
          <cell r="A2526">
            <v>39437</v>
          </cell>
          <cell r="B2526">
            <v>2.9706700000000001</v>
          </cell>
        </row>
        <row r="2527">
          <cell r="A2527">
            <v>39438</v>
          </cell>
          <cell r="B2527">
            <v>2.9706700000000001</v>
          </cell>
        </row>
        <row r="2528">
          <cell r="A2528">
            <v>39439</v>
          </cell>
          <cell r="B2528">
            <v>2.9706700000000001</v>
          </cell>
        </row>
        <row r="2529">
          <cell r="A2529">
            <v>39440</v>
          </cell>
          <cell r="B2529">
            <v>2.9706700000000001</v>
          </cell>
        </row>
        <row r="2530">
          <cell r="A2530">
            <v>39441</v>
          </cell>
          <cell r="B2530">
            <v>2.9706700000000001</v>
          </cell>
        </row>
        <row r="2531">
          <cell r="A2531">
            <v>39442</v>
          </cell>
          <cell r="B2531">
            <v>2.9706700000000001</v>
          </cell>
        </row>
        <row r="2532">
          <cell r="A2532">
            <v>39443</v>
          </cell>
          <cell r="B2532">
            <v>2.9706700000000001</v>
          </cell>
        </row>
        <row r="2533">
          <cell r="A2533">
            <v>39444</v>
          </cell>
          <cell r="B2533">
            <v>2.9706700000000001</v>
          </cell>
        </row>
        <row r="2534">
          <cell r="A2534">
            <v>39445</v>
          </cell>
          <cell r="B2534">
            <v>2.9706700000000001</v>
          </cell>
        </row>
        <row r="2535">
          <cell r="A2535">
            <v>39446</v>
          </cell>
          <cell r="B2535">
            <v>2.9706700000000001</v>
          </cell>
        </row>
        <row r="2536">
          <cell r="A2536">
            <v>39447</v>
          </cell>
          <cell r="B2536">
            <v>2.9706700000000001</v>
          </cell>
        </row>
        <row r="2537">
          <cell r="A2537">
            <v>39448</v>
          </cell>
          <cell r="B2537">
            <v>2.9706700000000001</v>
          </cell>
        </row>
        <row r="2538">
          <cell r="A2538">
            <v>39449</v>
          </cell>
          <cell r="B2538">
            <v>2.9706700000000001</v>
          </cell>
        </row>
        <row r="2539">
          <cell r="A2539">
            <v>39450</v>
          </cell>
          <cell r="B2539">
            <v>2.9706700000000001</v>
          </cell>
        </row>
        <row r="2540">
          <cell r="A2540">
            <v>39451</v>
          </cell>
          <cell r="B2540">
            <v>2.9706700000000001</v>
          </cell>
        </row>
        <row r="2541">
          <cell r="A2541">
            <v>39452</v>
          </cell>
          <cell r="B2541">
            <v>2.9706700000000001</v>
          </cell>
        </row>
        <row r="2542">
          <cell r="A2542">
            <v>39453</v>
          </cell>
          <cell r="B2542">
            <v>2.9706700000000001</v>
          </cell>
        </row>
        <row r="2543">
          <cell r="A2543">
            <v>39454</v>
          </cell>
          <cell r="B2543">
            <v>2.9706700000000001</v>
          </cell>
        </row>
        <row r="2544">
          <cell r="A2544">
            <v>39455</v>
          </cell>
          <cell r="B2544">
            <v>2.9706700000000001</v>
          </cell>
        </row>
        <row r="2545">
          <cell r="A2545">
            <v>39456</v>
          </cell>
          <cell r="B2545">
            <v>2.9706700000000001</v>
          </cell>
        </row>
        <row r="2546">
          <cell r="A2546">
            <v>39457</v>
          </cell>
          <cell r="B2546">
            <v>2.9706700000000001</v>
          </cell>
        </row>
        <row r="2547">
          <cell r="A2547">
            <v>39458</v>
          </cell>
          <cell r="B2547">
            <v>2.9706700000000001</v>
          </cell>
        </row>
        <row r="2548">
          <cell r="A2548">
            <v>39459</v>
          </cell>
          <cell r="B2548">
            <v>2.9706700000000001</v>
          </cell>
        </row>
        <row r="2549">
          <cell r="A2549">
            <v>39460</v>
          </cell>
          <cell r="B2549">
            <v>2.9706700000000001</v>
          </cell>
        </row>
        <row r="2550">
          <cell r="A2550">
            <v>39461</v>
          </cell>
          <cell r="B2550">
            <v>2.9706700000000001</v>
          </cell>
        </row>
        <row r="2551">
          <cell r="A2551">
            <v>39462</v>
          </cell>
          <cell r="B2551">
            <v>2.9706700000000001</v>
          </cell>
        </row>
        <row r="2552">
          <cell r="A2552">
            <v>39463</v>
          </cell>
          <cell r="B2552">
            <v>2.9706700000000001</v>
          </cell>
        </row>
        <row r="2553">
          <cell r="A2553">
            <v>39464</v>
          </cell>
          <cell r="B2553">
            <v>2.9706700000000001</v>
          </cell>
        </row>
        <row r="2554">
          <cell r="A2554">
            <v>39465</v>
          </cell>
          <cell r="B2554">
            <v>2.9706700000000001</v>
          </cell>
        </row>
        <row r="2555">
          <cell r="A2555">
            <v>39466</v>
          </cell>
          <cell r="B2555">
            <v>2.9706700000000001</v>
          </cell>
        </row>
        <row r="2556">
          <cell r="A2556">
            <v>39467</v>
          </cell>
          <cell r="B2556">
            <v>2.9706700000000001</v>
          </cell>
        </row>
        <row r="2557">
          <cell r="A2557">
            <v>39468</v>
          </cell>
          <cell r="B2557">
            <v>2.9706700000000001</v>
          </cell>
        </row>
        <row r="2558">
          <cell r="A2558">
            <v>39469</v>
          </cell>
          <cell r="B2558">
            <v>2.9706700000000001</v>
          </cell>
        </row>
        <row r="2559">
          <cell r="A2559">
            <v>39470</v>
          </cell>
          <cell r="B2559">
            <v>2.9706700000000001</v>
          </cell>
        </row>
        <row r="2560">
          <cell r="A2560">
            <v>39471</v>
          </cell>
          <cell r="B2560">
            <v>2.9706700000000001</v>
          </cell>
        </row>
        <row r="2561">
          <cell r="A2561">
            <v>39472</v>
          </cell>
          <cell r="B2561">
            <v>2.9706700000000001</v>
          </cell>
        </row>
        <row r="2562">
          <cell r="A2562">
            <v>39473</v>
          </cell>
          <cell r="B2562">
            <v>2.9706700000000001</v>
          </cell>
        </row>
        <row r="2563">
          <cell r="A2563">
            <v>39474</v>
          </cell>
          <cell r="B2563">
            <v>2.9706700000000001</v>
          </cell>
        </row>
        <row r="2564">
          <cell r="A2564">
            <v>39475</v>
          </cell>
          <cell r="B2564">
            <v>2.9706700000000001</v>
          </cell>
        </row>
        <row r="2565">
          <cell r="A2565">
            <v>39476</v>
          </cell>
          <cell r="B2565">
            <v>2.9706700000000001</v>
          </cell>
        </row>
        <row r="2566">
          <cell r="A2566">
            <v>39477</v>
          </cell>
          <cell r="B2566">
            <v>2.9706700000000001</v>
          </cell>
        </row>
        <row r="2567">
          <cell r="A2567">
            <v>39478</v>
          </cell>
          <cell r="B2567">
            <v>2.9706700000000001</v>
          </cell>
        </row>
        <row r="2568">
          <cell r="A2568">
            <v>39479</v>
          </cell>
          <cell r="B2568">
            <v>2.9706700000000001</v>
          </cell>
        </row>
        <row r="2569">
          <cell r="A2569">
            <v>39480</v>
          </cell>
          <cell r="B2569">
            <v>2.9706700000000001</v>
          </cell>
        </row>
        <row r="2570">
          <cell r="A2570">
            <v>39481</v>
          </cell>
          <cell r="B2570">
            <v>2.9706700000000001</v>
          </cell>
        </row>
        <row r="2571">
          <cell r="A2571">
            <v>39482</v>
          </cell>
          <cell r="B2571">
            <v>2.9706700000000001</v>
          </cell>
        </row>
        <row r="2572">
          <cell r="A2572">
            <v>39483</v>
          </cell>
          <cell r="B2572">
            <v>2.9706700000000001</v>
          </cell>
        </row>
        <row r="2573">
          <cell r="A2573">
            <v>39484</v>
          </cell>
          <cell r="B2573">
            <v>2.9706700000000001</v>
          </cell>
        </row>
        <row r="2574">
          <cell r="A2574">
            <v>39485</v>
          </cell>
          <cell r="B2574">
            <v>2.9706700000000001</v>
          </cell>
        </row>
        <row r="2575">
          <cell r="A2575">
            <v>39486</v>
          </cell>
          <cell r="B2575">
            <v>2.9706700000000001</v>
          </cell>
        </row>
        <row r="2576">
          <cell r="A2576">
            <v>39487</v>
          </cell>
          <cell r="B2576">
            <v>2.9706700000000001</v>
          </cell>
        </row>
        <row r="2577">
          <cell r="A2577">
            <v>39488</v>
          </cell>
          <cell r="B2577">
            <v>2.9706700000000001</v>
          </cell>
        </row>
        <row r="2578">
          <cell r="A2578">
            <v>39489</v>
          </cell>
          <cell r="B2578">
            <v>2.9706700000000001</v>
          </cell>
        </row>
        <row r="2579">
          <cell r="A2579">
            <v>39490</v>
          </cell>
          <cell r="B2579">
            <v>2.9706700000000001</v>
          </cell>
        </row>
        <row r="2580">
          <cell r="A2580">
            <v>39491</v>
          </cell>
          <cell r="B2580">
            <v>2.9706700000000001</v>
          </cell>
        </row>
        <row r="2581">
          <cell r="A2581">
            <v>39492</v>
          </cell>
          <cell r="B2581">
            <v>2.9706700000000001</v>
          </cell>
        </row>
        <row r="2582">
          <cell r="A2582">
            <v>39493</v>
          </cell>
          <cell r="B2582">
            <v>2.9706700000000001</v>
          </cell>
        </row>
        <row r="2583">
          <cell r="A2583">
            <v>39494</v>
          </cell>
          <cell r="B2583">
            <v>2.9706700000000001</v>
          </cell>
        </row>
        <row r="2584">
          <cell r="A2584">
            <v>39495</v>
          </cell>
          <cell r="B2584">
            <v>2.9706700000000001</v>
          </cell>
        </row>
        <row r="2585">
          <cell r="A2585">
            <v>39496</v>
          </cell>
          <cell r="B2585">
            <v>2.9706700000000001</v>
          </cell>
        </row>
        <row r="2586">
          <cell r="A2586">
            <v>39497</v>
          </cell>
          <cell r="B2586">
            <v>2.9706700000000001</v>
          </cell>
        </row>
        <row r="2587">
          <cell r="A2587">
            <v>39498</v>
          </cell>
          <cell r="B2587">
            <v>2.9706700000000001</v>
          </cell>
        </row>
        <row r="2588">
          <cell r="A2588">
            <v>39499</v>
          </cell>
          <cell r="B2588">
            <v>2.9706700000000001</v>
          </cell>
        </row>
        <row r="2589">
          <cell r="A2589">
            <v>39500</v>
          </cell>
          <cell r="B2589">
            <v>2.9706700000000001</v>
          </cell>
        </row>
        <row r="2590">
          <cell r="A2590">
            <v>39501</v>
          </cell>
          <cell r="B2590">
            <v>2.9706700000000001</v>
          </cell>
        </row>
        <row r="2591">
          <cell r="A2591">
            <v>39502</v>
          </cell>
          <cell r="B2591">
            <v>2.9706700000000001</v>
          </cell>
        </row>
        <row r="2592">
          <cell r="A2592">
            <v>39503</v>
          </cell>
          <cell r="B2592">
            <v>2.9706700000000001</v>
          </cell>
        </row>
        <row r="2593">
          <cell r="A2593">
            <v>39504</v>
          </cell>
          <cell r="B2593">
            <v>2.9706700000000001</v>
          </cell>
        </row>
        <row r="2594">
          <cell r="A2594">
            <v>39505</v>
          </cell>
          <cell r="B2594">
            <v>2.9706700000000001</v>
          </cell>
        </row>
        <row r="2595">
          <cell r="A2595">
            <v>39506</v>
          </cell>
          <cell r="B2595">
            <v>2.9706700000000001</v>
          </cell>
        </row>
        <row r="2596">
          <cell r="A2596">
            <v>39507</v>
          </cell>
          <cell r="B2596">
            <v>2.9706700000000001</v>
          </cell>
        </row>
        <row r="2597">
          <cell r="A2597">
            <v>39508</v>
          </cell>
          <cell r="B2597">
            <v>2.9706700000000001</v>
          </cell>
        </row>
        <row r="2598">
          <cell r="A2598">
            <v>39509</v>
          </cell>
          <cell r="B2598">
            <v>2.9706700000000001</v>
          </cell>
        </row>
        <row r="2599">
          <cell r="A2599">
            <v>39510</v>
          </cell>
          <cell r="B2599">
            <v>2.9706700000000001</v>
          </cell>
        </row>
        <row r="2600">
          <cell r="A2600">
            <v>39511</v>
          </cell>
          <cell r="B2600">
            <v>2.9706700000000001</v>
          </cell>
        </row>
        <row r="2601">
          <cell r="A2601">
            <v>39512</v>
          </cell>
          <cell r="B2601">
            <v>2.9706700000000001</v>
          </cell>
        </row>
        <row r="2602">
          <cell r="A2602">
            <v>39513</v>
          </cell>
          <cell r="B2602">
            <v>2.9706700000000001</v>
          </cell>
        </row>
        <row r="2603">
          <cell r="A2603">
            <v>39514</v>
          </cell>
          <cell r="B2603">
            <v>2.9706700000000001</v>
          </cell>
        </row>
        <row r="2604">
          <cell r="A2604">
            <v>39515</v>
          </cell>
          <cell r="B2604">
            <v>2.9706700000000001</v>
          </cell>
        </row>
        <row r="2605">
          <cell r="A2605">
            <v>39516</v>
          </cell>
          <cell r="B2605">
            <v>2.9706700000000001</v>
          </cell>
        </row>
        <row r="2606">
          <cell r="A2606">
            <v>39517</v>
          </cell>
          <cell r="B2606">
            <v>2.9706700000000001</v>
          </cell>
        </row>
        <row r="2607">
          <cell r="A2607">
            <v>39518</v>
          </cell>
          <cell r="B2607">
            <v>2.9706700000000001</v>
          </cell>
        </row>
        <row r="2608">
          <cell r="A2608">
            <v>39519</v>
          </cell>
          <cell r="B2608">
            <v>2.9706700000000001</v>
          </cell>
        </row>
        <row r="2609">
          <cell r="A2609">
            <v>39520</v>
          </cell>
          <cell r="B2609">
            <v>2.9706700000000001</v>
          </cell>
        </row>
        <row r="2610">
          <cell r="A2610">
            <v>39521</v>
          </cell>
          <cell r="B2610">
            <v>2.9706700000000001</v>
          </cell>
        </row>
        <row r="2611">
          <cell r="A2611">
            <v>39522</v>
          </cell>
          <cell r="B2611">
            <v>2.9706700000000001</v>
          </cell>
        </row>
        <row r="2612">
          <cell r="A2612">
            <v>39523</v>
          </cell>
          <cell r="B2612">
            <v>2.9706700000000001</v>
          </cell>
        </row>
        <row r="2613">
          <cell r="A2613">
            <v>39524</v>
          </cell>
          <cell r="B2613">
            <v>2.9706700000000001</v>
          </cell>
        </row>
        <row r="2614">
          <cell r="A2614">
            <v>39525</v>
          </cell>
          <cell r="B2614">
            <v>2.9706700000000001</v>
          </cell>
        </row>
        <row r="2615">
          <cell r="A2615">
            <v>39526</v>
          </cell>
          <cell r="B2615">
            <v>2.9706700000000001</v>
          </cell>
        </row>
        <row r="2616">
          <cell r="A2616">
            <v>39527</v>
          </cell>
          <cell r="B2616">
            <v>2.9706700000000001</v>
          </cell>
        </row>
        <row r="2617">
          <cell r="A2617">
            <v>39528</v>
          </cell>
          <cell r="B2617">
            <v>2.9706700000000001</v>
          </cell>
        </row>
        <row r="2618">
          <cell r="A2618">
            <v>39529</v>
          </cell>
          <cell r="B2618">
            <v>2.9706700000000001</v>
          </cell>
        </row>
        <row r="2619">
          <cell r="A2619">
            <v>39530</v>
          </cell>
          <cell r="B2619">
            <v>2.9706700000000001</v>
          </cell>
        </row>
        <row r="2620">
          <cell r="A2620">
            <v>39531</v>
          </cell>
          <cell r="B2620">
            <v>2.9706700000000001</v>
          </cell>
        </row>
        <row r="2621">
          <cell r="A2621">
            <v>39532</v>
          </cell>
          <cell r="B2621">
            <v>2.9706700000000001</v>
          </cell>
        </row>
        <row r="2622">
          <cell r="A2622">
            <v>39533</v>
          </cell>
          <cell r="B2622">
            <v>2.9706700000000001</v>
          </cell>
        </row>
        <row r="2623">
          <cell r="A2623">
            <v>39534</v>
          </cell>
          <cell r="B2623">
            <v>2.9706700000000001</v>
          </cell>
        </row>
        <row r="2624">
          <cell r="A2624">
            <v>39535</v>
          </cell>
          <cell r="B2624">
            <v>2.9706700000000001</v>
          </cell>
        </row>
        <row r="2625">
          <cell r="A2625">
            <v>39536</v>
          </cell>
          <cell r="B2625">
            <v>2.9706700000000001</v>
          </cell>
        </row>
        <row r="2626">
          <cell r="A2626">
            <v>39537</v>
          </cell>
          <cell r="B2626">
            <v>2.9706700000000001</v>
          </cell>
        </row>
        <row r="2627">
          <cell r="A2627">
            <v>39538</v>
          </cell>
          <cell r="B2627">
            <v>2.9706700000000001</v>
          </cell>
        </row>
        <row r="2628">
          <cell r="A2628">
            <v>39539</v>
          </cell>
          <cell r="B2628">
            <v>2.9706700000000001</v>
          </cell>
        </row>
        <row r="2629">
          <cell r="A2629">
            <v>39540</v>
          </cell>
          <cell r="B2629">
            <v>2.9706700000000001</v>
          </cell>
        </row>
        <row r="2630">
          <cell r="A2630">
            <v>39541</v>
          </cell>
          <cell r="B2630">
            <v>2.9706700000000001</v>
          </cell>
        </row>
        <row r="2631">
          <cell r="A2631">
            <v>39542</v>
          </cell>
          <cell r="B2631">
            <v>2.9706700000000001</v>
          </cell>
        </row>
        <row r="2632">
          <cell r="A2632">
            <v>39543</v>
          </cell>
          <cell r="B2632">
            <v>2.9706700000000001</v>
          </cell>
        </row>
        <row r="2633">
          <cell r="A2633">
            <v>39544</v>
          </cell>
          <cell r="B2633">
            <v>2.9706700000000001</v>
          </cell>
        </row>
        <row r="2634">
          <cell r="A2634">
            <v>39545</v>
          </cell>
          <cell r="B2634">
            <v>2.9706700000000001</v>
          </cell>
        </row>
        <row r="2635">
          <cell r="A2635">
            <v>39546</v>
          </cell>
          <cell r="B2635">
            <v>2.9706700000000001</v>
          </cell>
        </row>
        <row r="2636">
          <cell r="A2636">
            <v>39547</v>
          </cell>
          <cell r="B2636">
            <v>2.9706700000000001</v>
          </cell>
        </row>
        <row r="2637">
          <cell r="A2637">
            <v>39548</v>
          </cell>
          <cell r="B2637">
            <v>2.9706700000000001</v>
          </cell>
        </row>
        <row r="2638">
          <cell r="A2638">
            <v>39549</v>
          </cell>
          <cell r="B2638">
            <v>2.9706700000000001</v>
          </cell>
        </row>
        <row r="2639">
          <cell r="A2639">
            <v>39550</v>
          </cell>
          <cell r="B2639">
            <v>2.9706700000000001</v>
          </cell>
        </row>
        <row r="2640">
          <cell r="A2640">
            <v>39551</v>
          </cell>
          <cell r="B2640">
            <v>2.9706700000000001</v>
          </cell>
        </row>
        <row r="2641">
          <cell r="A2641">
            <v>39552</v>
          </cell>
          <cell r="B2641">
            <v>2.9706700000000001</v>
          </cell>
        </row>
        <row r="2642">
          <cell r="A2642">
            <v>39553</v>
          </cell>
          <cell r="B2642">
            <v>2.9706700000000001</v>
          </cell>
        </row>
        <row r="2643">
          <cell r="A2643">
            <v>39554</v>
          </cell>
          <cell r="B2643">
            <v>2.9706700000000001</v>
          </cell>
        </row>
        <row r="2644">
          <cell r="A2644">
            <v>39555</v>
          </cell>
          <cell r="B2644">
            <v>2.9706700000000001</v>
          </cell>
        </row>
        <row r="2645">
          <cell r="A2645">
            <v>39556</v>
          </cell>
          <cell r="B2645">
            <v>2.9706700000000001</v>
          </cell>
        </row>
        <row r="2646">
          <cell r="A2646">
            <v>39557</v>
          </cell>
          <cell r="B2646">
            <v>2.9706700000000001</v>
          </cell>
        </row>
        <row r="2647">
          <cell r="A2647">
            <v>39558</v>
          </cell>
          <cell r="B2647">
            <v>2.9706700000000001</v>
          </cell>
        </row>
        <row r="2648">
          <cell r="A2648">
            <v>39559</v>
          </cell>
          <cell r="B2648">
            <v>2.9706700000000001</v>
          </cell>
        </row>
        <row r="2649">
          <cell r="A2649">
            <v>39560</v>
          </cell>
          <cell r="B2649">
            <v>2.9706700000000001</v>
          </cell>
        </row>
        <row r="2650">
          <cell r="A2650">
            <v>39561</v>
          </cell>
          <cell r="B2650">
            <v>2.9706700000000001</v>
          </cell>
        </row>
      </sheetData>
      <sheetData sheetId="4" refreshError="1">
        <row r="2">
          <cell r="A2">
            <v>37712</v>
          </cell>
          <cell r="B2">
            <v>12</v>
          </cell>
          <cell r="C2">
            <v>1.0003148514589497</v>
          </cell>
        </row>
        <row r="3">
          <cell r="A3">
            <v>37713</v>
          </cell>
          <cell r="B3">
            <v>12</v>
          </cell>
          <cell r="C3">
            <v>1.0006298020493407</v>
          </cell>
        </row>
        <row r="4">
          <cell r="A4">
            <v>37714</v>
          </cell>
          <cell r="B4">
            <v>12</v>
          </cell>
          <cell r="C4">
            <v>1.0009448518023845</v>
          </cell>
        </row>
        <row r="5">
          <cell r="A5">
            <v>37715</v>
          </cell>
          <cell r="B5">
            <v>12</v>
          </cell>
          <cell r="C5">
            <v>1.0012600007493027</v>
          </cell>
        </row>
        <row r="6">
          <cell r="A6">
            <v>37716</v>
          </cell>
          <cell r="B6">
            <v>12</v>
          </cell>
          <cell r="C6">
            <v>1.0015752489213265</v>
          </cell>
        </row>
        <row r="7">
          <cell r="A7">
            <v>37717</v>
          </cell>
          <cell r="B7">
            <v>12</v>
          </cell>
          <cell r="C7">
            <v>1.0018905963496973</v>
          </cell>
        </row>
        <row r="8">
          <cell r="A8">
            <v>37718</v>
          </cell>
          <cell r="B8">
            <v>12</v>
          </cell>
          <cell r="C8">
            <v>1.0022060430656661</v>
          </cell>
        </row>
        <row r="9">
          <cell r="A9">
            <v>37719</v>
          </cell>
          <cell r="B9">
            <v>12</v>
          </cell>
          <cell r="C9">
            <v>1.0025215891004935</v>
          </cell>
        </row>
        <row r="10">
          <cell r="A10">
            <v>37720</v>
          </cell>
          <cell r="B10">
            <v>12</v>
          </cell>
          <cell r="C10">
            <v>1.0028372344854504</v>
          </cell>
        </row>
        <row r="11">
          <cell r="A11">
            <v>37721</v>
          </cell>
          <cell r="B11">
            <v>12</v>
          </cell>
          <cell r="C11">
            <v>1.0031529792518172</v>
          </cell>
        </row>
        <row r="12">
          <cell r="A12">
            <v>37722</v>
          </cell>
          <cell r="B12">
            <v>12</v>
          </cell>
          <cell r="C12">
            <v>1.0034688234308844</v>
          </cell>
        </row>
        <row r="13">
          <cell r="A13">
            <v>37723</v>
          </cell>
          <cell r="B13">
            <v>12</v>
          </cell>
          <cell r="C13">
            <v>1.0037847670539521</v>
          </cell>
        </row>
        <row r="14">
          <cell r="A14">
            <v>37724</v>
          </cell>
          <cell r="B14">
            <v>12</v>
          </cell>
          <cell r="C14">
            <v>1.0041008101523305</v>
          </cell>
        </row>
        <row r="15">
          <cell r="A15">
            <v>37725</v>
          </cell>
          <cell r="B15">
            <v>12</v>
          </cell>
          <cell r="C15">
            <v>1.0044169527573397</v>
          </cell>
        </row>
        <row r="16">
          <cell r="A16">
            <v>37726</v>
          </cell>
          <cell r="B16">
            <v>12</v>
          </cell>
          <cell r="C16">
            <v>1.0047331949003091</v>
          </cell>
        </row>
        <row r="17">
          <cell r="A17">
            <v>37727</v>
          </cell>
          <cell r="B17">
            <v>12</v>
          </cell>
          <cell r="C17">
            <v>1.0050495366125787</v>
          </cell>
        </row>
        <row r="18">
          <cell r="A18">
            <v>37728</v>
          </cell>
          <cell r="B18">
            <v>12</v>
          </cell>
          <cell r="C18">
            <v>1.005365977925498</v>
          </cell>
        </row>
        <row r="19">
          <cell r="A19">
            <v>37729</v>
          </cell>
          <cell r="B19">
            <v>12</v>
          </cell>
          <cell r="C19">
            <v>1.0056825188704261</v>
          </cell>
        </row>
        <row r="20">
          <cell r="A20">
            <v>37730</v>
          </cell>
          <cell r="B20">
            <v>12</v>
          </cell>
          <cell r="C20">
            <v>1.0059991594787328</v>
          </cell>
        </row>
        <row r="21">
          <cell r="A21">
            <v>37731</v>
          </cell>
          <cell r="B21">
            <v>12</v>
          </cell>
          <cell r="C21">
            <v>1.0063158997817969</v>
          </cell>
        </row>
        <row r="22">
          <cell r="A22">
            <v>37732</v>
          </cell>
          <cell r="B22">
            <v>12</v>
          </cell>
          <cell r="C22">
            <v>1.0066327398110075</v>
          </cell>
        </row>
        <row r="23">
          <cell r="A23">
            <v>37733</v>
          </cell>
          <cell r="B23">
            <v>12</v>
          </cell>
          <cell r="C23">
            <v>1.0069496795977635</v>
          </cell>
        </row>
        <row r="24">
          <cell r="A24">
            <v>37734</v>
          </cell>
          <cell r="B24">
            <v>12</v>
          </cell>
          <cell r="C24">
            <v>1.0072667191734739</v>
          </cell>
        </row>
        <row r="25">
          <cell r="A25">
            <v>37735</v>
          </cell>
          <cell r="B25">
            <v>12</v>
          </cell>
          <cell r="C25">
            <v>1.0075838585695571</v>
          </cell>
        </row>
        <row r="26">
          <cell r="A26">
            <v>37736</v>
          </cell>
          <cell r="B26">
            <v>12</v>
          </cell>
          <cell r="C26">
            <v>1.0079010978174419</v>
          </cell>
        </row>
        <row r="27">
          <cell r="A27">
            <v>37737</v>
          </cell>
          <cell r="B27">
            <v>12</v>
          </cell>
          <cell r="C27">
            <v>1.0082184369485667</v>
          </cell>
        </row>
        <row r="28">
          <cell r="A28">
            <v>37738</v>
          </cell>
          <cell r="B28">
            <v>12</v>
          </cell>
          <cell r="C28">
            <v>1.0085358759943799</v>
          </cell>
        </row>
        <row r="29">
          <cell r="A29">
            <v>37739</v>
          </cell>
          <cell r="B29">
            <v>12</v>
          </cell>
          <cell r="C29">
            <v>1.0088534149863397</v>
          </cell>
        </row>
        <row r="30">
          <cell r="A30">
            <v>37740</v>
          </cell>
          <cell r="B30">
            <v>12</v>
          </cell>
          <cell r="C30">
            <v>1.0091710539559147</v>
          </cell>
        </row>
        <row r="31">
          <cell r="A31">
            <v>37741</v>
          </cell>
          <cell r="B31">
            <v>12</v>
          </cell>
          <cell r="C31">
            <v>1.0094887929345826</v>
          </cell>
        </row>
        <row r="32">
          <cell r="A32">
            <v>37742</v>
          </cell>
          <cell r="B32">
            <v>12</v>
          </cell>
          <cell r="C32">
            <v>1.0098066319538315</v>
          </cell>
        </row>
        <row r="33">
          <cell r="A33">
            <v>37743</v>
          </cell>
          <cell r="B33">
            <v>12</v>
          </cell>
          <cell r="C33">
            <v>1.0101245710451592</v>
          </cell>
        </row>
        <row r="34">
          <cell r="A34">
            <v>37744</v>
          </cell>
          <cell r="B34">
            <v>12</v>
          </cell>
          <cell r="C34">
            <v>1.0104426102400736</v>
          </cell>
        </row>
        <row r="35">
          <cell r="A35">
            <v>37745</v>
          </cell>
          <cell r="B35">
            <v>12</v>
          </cell>
          <cell r="C35">
            <v>1.0107607495700928</v>
          </cell>
        </row>
        <row r="36">
          <cell r="A36">
            <v>37746</v>
          </cell>
          <cell r="B36">
            <v>12</v>
          </cell>
          <cell r="C36">
            <v>1.011078989066744</v>
          </cell>
        </row>
        <row r="37">
          <cell r="A37">
            <v>37747</v>
          </cell>
          <cell r="B37">
            <v>12</v>
          </cell>
          <cell r="C37">
            <v>1.011397328761565</v>
          </cell>
        </row>
        <row r="38">
          <cell r="A38">
            <v>37748</v>
          </cell>
          <cell r="B38">
            <v>12</v>
          </cell>
          <cell r="C38">
            <v>1.0117157686861034</v>
          </cell>
        </row>
        <row r="39">
          <cell r="A39">
            <v>37749</v>
          </cell>
          <cell r="B39">
            <v>12</v>
          </cell>
          <cell r="C39">
            <v>1.0120343088719166</v>
          </cell>
        </row>
        <row r="40">
          <cell r="A40">
            <v>37750</v>
          </cell>
          <cell r="B40">
            <v>12</v>
          </cell>
          <cell r="C40">
            <v>1.0123529493505721</v>
          </cell>
        </row>
        <row r="41">
          <cell r="A41">
            <v>37751</v>
          </cell>
          <cell r="B41">
            <v>12</v>
          </cell>
          <cell r="C41">
            <v>1.0126716901536472</v>
          </cell>
        </row>
        <row r="42">
          <cell r="A42">
            <v>37752</v>
          </cell>
          <cell r="B42">
            <v>12</v>
          </cell>
          <cell r="C42">
            <v>1.0129905313127292</v>
          </cell>
        </row>
        <row r="43">
          <cell r="A43">
            <v>37753</v>
          </cell>
          <cell r="B43">
            <v>12</v>
          </cell>
          <cell r="C43">
            <v>1.0133094728594152</v>
          </cell>
        </row>
        <row r="44">
          <cell r="A44">
            <v>37754</v>
          </cell>
          <cell r="B44">
            <v>12</v>
          </cell>
          <cell r="C44">
            <v>1.0136285148253126</v>
          </cell>
        </row>
        <row r="45">
          <cell r="A45">
            <v>37755</v>
          </cell>
          <cell r="B45">
            <v>12</v>
          </cell>
          <cell r="C45">
            <v>1.0139476572420383</v>
          </cell>
        </row>
        <row r="46">
          <cell r="A46">
            <v>37756</v>
          </cell>
          <cell r="B46">
            <v>12</v>
          </cell>
          <cell r="C46">
            <v>1.0142669001412197</v>
          </cell>
        </row>
        <row r="47">
          <cell r="A47">
            <v>37757</v>
          </cell>
          <cell r="B47">
            <v>12</v>
          </cell>
          <cell r="C47">
            <v>1.0145862435544934</v>
          </cell>
        </row>
        <row r="48">
          <cell r="A48">
            <v>37758</v>
          </cell>
          <cell r="B48">
            <v>12</v>
          </cell>
          <cell r="C48">
            <v>1.014905687513507</v>
          </cell>
        </row>
        <row r="49">
          <cell r="A49">
            <v>37759</v>
          </cell>
          <cell r="B49">
            <v>12</v>
          </cell>
          <cell r="C49">
            <v>1.0152252320499169</v>
          </cell>
        </row>
        <row r="50">
          <cell r="A50">
            <v>37760</v>
          </cell>
          <cell r="B50">
            <v>12</v>
          </cell>
          <cell r="C50">
            <v>1.0155448771953903</v>
          </cell>
        </row>
        <row r="51">
          <cell r="A51">
            <v>37761</v>
          </cell>
          <cell r="B51">
            <v>12</v>
          </cell>
          <cell r="C51">
            <v>1.0158646229816042</v>
          </cell>
        </row>
        <row r="52">
          <cell r="A52">
            <v>37762</v>
          </cell>
          <cell r="B52">
            <v>12</v>
          </cell>
          <cell r="C52">
            <v>1.0161844694402453</v>
          </cell>
        </row>
        <row r="53">
          <cell r="A53">
            <v>37763</v>
          </cell>
          <cell r="B53">
            <v>12</v>
          </cell>
          <cell r="C53">
            <v>1.0165044166030106</v>
          </cell>
        </row>
        <row r="54">
          <cell r="A54">
            <v>37764</v>
          </cell>
          <cell r="B54">
            <v>12</v>
          </cell>
          <cell r="C54">
            <v>1.0168244645016069</v>
          </cell>
        </row>
        <row r="55">
          <cell r="A55">
            <v>37765</v>
          </cell>
          <cell r="B55">
            <v>12</v>
          </cell>
          <cell r="C55">
            <v>1.0171446131677511</v>
          </cell>
        </row>
        <row r="56">
          <cell r="A56">
            <v>37766</v>
          </cell>
          <cell r="B56">
            <v>12</v>
          </cell>
          <cell r="C56">
            <v>1.0174648626331697</v>
          </cell>
        </row>
        <row r="57">
          <cell r="A57">
            <v>37767</v>
          </cell>
          <cell r="B57">
            <v>12</v>
          </cell>
          <cell r="C57">
            <v>1.0177852129295999</v>
          </cell>
        </row>
        <row r="58">
          <cell r="A58">
            <v>37768</v>
          </cell>
          <cell r="B58">
            <v>12</v>
          </cell>
          <cell r="C58">
            <v>1.0181056640887882</v>
          </cell>
        </row>
        <row r="59">
          <cell r="A59">
            <v>37769</v>
          </cell>
          <cell r="B59">
            <v>12</v>
          </cell>
          <cell r="C59">
            <v>1.0184262161424915</v>
          </cell>
        </row>
        <row r="60">
          <cell r="A60">
            <v>37770</v>
          </cell>
          <cell r="B60">
            <v>12</v>
          </cell>
          <cell r="C60">
            <v>1.0187468691224766</v>
          </cell>
        </row>
        <row r="61">
          <cell r="A61">
            <v>37771</v>
          </cell>
          <cell r="B61">
            <v>12</v>
          </cell>
          <cell r="C61">
            <v>1.0190676230605202</v>
          </cell>
        </row>
        <row r="62">
          <cell r="A62">
            <v>37772</v>
          </cell>
          <cell r="B62">
            <v>12</v>
          </cell>
          <cell r="C62">
            <v>1.0193884779884093</v>
          </cell>
        </row>
        <row r="63">
          <cell r="A63">
            <v>37773</v>
          </cell>
          <cell r="B63">
            <v>12</v>
          </cell>
          <cell r="C63">
            <v>1.0197094339379404</v>
          </cell>
        </row>
        <row r="64">
          <cell r="A64">
            <v>37774</v>
          </cell>
          <cell r="B64">
            <v>12</v>
          </cell>
          <cell r="C64">
            <v>1.0200304909409206</v>
          </cell>
        </row>
        <row r="65">
          <cell r="A65">
            <v>37775</v>
          </cell>
          <cell r="B65">
            <v>12</v>
          </cell>
          <cell r="C65">
            <v>1.0203516490291664</v>
          </cell>
        </row>
        <row r="66">
          <cell r="A66">
            <v>37776</v>
          </cell>
          <cell r="B66">
            <v>12</v>
          </cell>
          <cell r="C66">
            <v>1.020672908234505</v>
          </cell>
        </row>
        <row r="67">
          <cell r="A67">
            <v>37777</v>
          </cell>
          <cell r="B67">
            <v>12</v>
          </cell>
          <cell r="C67">
            <v>1.020994268588773</v>
          </cell>
        </row>
        <row r="68">
          <cell r="A68">
            <v>37778</v>
          </cell>
          <cell r="B68">
            <v>12</v>
          </cell>
          <cell r="C68">
            <v>1.0213157301238174</v>
          </cell>
        </row>
        <row r="69">
          <cell r="A69">
            <v>37779</v>
          </cell>
          <cell r="B69">
            <v>12</v>
          </cell>
          <cell r="C69">
            <v>1.0216372928714952</v>
          </cell>
        </row>
        <row r="70">
          <cell r="A70">
            <v>37780</v>
          </cell>
          <cell r="B70">
            <v>12</v>
          </cell>
          <cell r="C70">
            <v>1.0219589568636731</v>
          </cell>
        </row>
        <row r="71">
          <cell r="A71">
            <v>37781</v>
          </cell>
          <cell r="B71">
            <v>12</v>
          </cell>
          <cell r="C71">
            <v>1.0222807221322283</v>
          </cell>
        </row>
        <row r="72">
          <cell r="A72">
            <v>37782</v>
          </cell>
          <cell r="B72">
            <v>12</v>
          </cell>
          <cell r="C72">
            <v>1.0226025887090477</v>
          </cell>
        </row>
        <row r="73">
          <cell r="A73">
            <v>37783</v>
          </cell>
          <cell r="B73">
            <v>12</v>
          </cell>
          <cell r="C73">
            <v>1.0229245566260285</v>
          </cell>
        </row>
        <row r="74">
          <cell r="A74">
            <v>37784</v>
          </cell>
          <cell r="B74">
            <v>12</v>
          </cell>
          <cell r="C74">
            <v>1.0232466259150776</v>
          </cell>
        </row>
        <row r="75">
          <cell r="A75">
            <v>37785</v>
          </cell>
          <cell r="B75">
            <v>12</v>
          </cell>
          <cell r="C75">
            <v>1.0235687966081124</v>
          </cell>
        </row>
        <row r="76">
          <cell r="A76">
            <v>37786</v>
          </cell>
          <cell r="B76">
            <v>12</v>
          </cell>
          <cell r="C76">
            <v>1.0238910687370599</v>
          </cell>
        </row>
        <row r="77">
          <cell r="A77">
            <v>37787</v>
          </cell>
          <cell r="B77">
            <v>12</v>
          </cell>
          <cell r="C77">
            <v>1.0242134423338574</v>
          </cell>
        </row>
        <row r="78">
          <cell r="A78">
            <v>37788</v>
          </cell>
          <cell r="B78">
            <v>12</v>
          </cell>
          <cell r="C78">
            <v>1.024535917430452</v>
          </cell>
        </row>
        <row r="79">
          <cell r="A79">
            <v>37789</v>
          </cell>
          <cell r="B79">
            <v>12</v>
          </cell>
          <cell r="C79">
            <v>1.0248584940588015</v>
          </cell>
        </row>
        <row r="80">
          <cell r="A80">
            <v>37790</v>
          </cell>
          <cell r="B80">
            <v>12</v>
          </cell>
          <cell r="C80">
            <v>1.0251811722508728</v>
          </cell>
        </row>
        <row r="81">
          <cell r="A81">
            <v>37791</v>
          </cell>
          <cell r="B81">
            <v>12</v>
          </cell>
          <cell r="C81">
            <v>1.0255039520386438</v>
          </cell>
        </row>
        <row r="82">
          <cell r="A82">
            <v>37792</v>
          </cell>
          <cell r="B82">
            <v>12</v>
          </cell>
          <cell r="C82">
            <v>1.0258268334541019</v>
          </cell>
        </row>
        <row r="83">
          <cell r="A83">
            <v>37793</v>
          </cell>
          <cell r="B83">
            <v>12</v>
          </cell>
          <cell r="C83">
            <v>1.0261498165292446</v>
          </cell>
        </row>
        <row r="84">
          <cell r="A84">
            <v>37794</v>
          </cell>
          <cell r="B84">
            <v>12</v>
          </cell>
          <cell r="C84">
            <v>1.0264729012960798</v>
          </cell>
        </row>
        <row r="85">
          <cell r="A85">
            <v>37795</v>
          </cell>
          <cell r="B85">
            <v>12</v>
          </cell>
          <cell r="C85">
            <v>1.0267960877866253</v>
          </cell>
        </row>
        <row r="86">
          <cell r="A86">
            <v>37796</v>
          </cell>
          <cell r="B86">
            <v>12</v>
          </cell>
          <cell r="C86">
            <v>1.0271193760329089</v>
          </cell>
        </row>
        <row r="87">
          <cell r="A87">
            <v>37797</v>
          </cell>
          <cell r="B87">
            <v>12</v>
          </cell>
          <cell r="C87">
            <v>1.0274427660669685</v>
          </cell>
        </row>
        <row r="88">
          <cell r="A88">
            <v>37798</v>
          </cell>
          <cell r="B88">
            <v>12</v>
          </cell>
          <cell r="C88">
            <v>1.027766257920852</v>
          </cell>
        </row>
        <row r="89">
          <cell r="A89">
            <v>37799</v>
          </cell>
          <cell r="B89">
            <v>12</v>
          </cell>
          <cell r="C89">
            <v>1.0280898516266177</v>
          </cell>
        </row>
        <row r="90">
          <cell r="A90">
            <v>37800</v>
          </cell>
          <cell r="B90">
            <v>12</v>
          </cell>
          <cell r="C90">
            <v>1.0284135472163338</v>
          </cell>
        </row>
        <row r="91">
          <cell r="A91">
            <v>37801</v>
          </cell>
          <cell r="B91">
            <v>12</v>
          </cell>
          <cell r="C91">
            <v>1.0287373447220785</v>
          </cell>
        </row>
        <row r="92">
          <cell r="A92">
            <v>37802</v>
          </cell>
          <cell r="B92">
            <v>12</v>
          </cell>
          <cell r="C92">
            <v>1.0290612441759404</v>
          </cell>
        </row>
        <row r="93">
          <cell r="A93">
            <v>37803</v>
          </cell>
          <cell r="B93">
            <v>12</v>
          </cell>
          <cell r="C93">
            <v>1.0293852456100179</v>
          </cell>
        </row>
        <row r="94">
          <cell r="A94">
            <v>37804</v>
          </cell>
          <cell r="B94">
            <v>12</v>
          </cell>
          <cell r="C94">
            <v>1.0297093490564195</v>
          </cell>
        </row>
        <row r="95">
          <cell r="A95">
            <v>37805</v>
          </cell>
          <cell r="B95">
            <v>12</v>
          </cell>
          <cell r="C95">
            <v>1.0300335545472641</v>
          </cell>
        </row>
        <row r="96">
          <cell r="A96">
            <v>37806</v>
          </cell>
          <cell r="B96">
            <v>12</v>
          </cell>
          <cell r="C96">
            <v>1.0303578621146805</v>
          </cell>
        </row>
        <row r="97">
          <cell r="A97">
            <v>37807</v>
          </cell>
          <cell r="B97">
            <v>12</v>
          </cell>
          <cell r="C97">
            <v>1.0306822717908075</v>
          </cell>
        </row>
        <row r="98">
          <cell r="A98">
            <v>37808</v>
          </cell>
          <cell r="B98">
            <v>12</v>
          </cell>
          <cell r="C98">
            <v>1.0310067836077945</v>
          </cell>
        </row>
        <row r="99">
          <cell r="A99">
            <v>37809</v>
          </cell>
          <cell r="B99">
            <v>12</v>
          </cell>
          <cell r="C99">
            <v>1.0313313975978005</v>
          </cell>
        </row>
        <row r="100">
          <cell r="A100">
            <v>37810</v>
          </cell>
          <cell r="B100">
            <v>12</v>
          </cell>
          <cell r="C100">
            <v>1.0316561137929947</v>
          </cell>
        </row>
        <row r="101">
          <cell r="A101">
            <v>37811</v>
          </cell>
          <cell r="B101">
            <v>12</v>
          </cell>
          <cell r="C101">
            <v>1.0319809322255569</v>
          </cell>
        </row>
        <row r="102">
          <cell r="A102">
            <v>37812</v>
          </cell>
          <cell r="B102">
            <v>12</v>
          </cell>
          <cell r="C102">
            <v>1.0323058529276763</v>
          </cell>
        </row>
        <row r="103">
          <cell r="A103">
            <v>37813</v>
          </cell>
          <cell r="B103">
            <v>12</v>
          </cell>
          <cell r="C103">
            <v>1.032630875931553</v>
          </cell>
        </row>
        <row r="104">
          <cell r="A104">
            <v>37814</v>
          </cell>
          <cell r="B104">
            <v>12</v>
          </cell>
          <cell r="C104">
            <v>1.0329560012693966</v>
          </cell>
        </row>
        <row r="105">
          <cell r="A105">
            <v>37815</v>
          </cell>
          <cell r="B105">
            <v>12</v>
          </cell>
          <cell r="C105">
            <v>1.033281228973427</v>
          </cell>
        </row>
        <row r="106">
          <cell r="A106">
            <v>37816</v>
          </cell>
          <cell r="B106">
            <v>12</v>
          </cell>
          <cell r="C106">
            <v>1.0336065590758747</v>
          </cell>
        </row>
        <row r="107">
          <cell r="A107">
            <v>37817</v>
          </cell>
          <cell r="B107">
            <v>12</v>
          </cell>
          <cell r="C107">
            <v>1.0339319916089798</v>
          </cell>
        </row>
        <row r="108">
          <cell r="A108">
            <v>37818</v>
          </cell>
          <cell r="B108">
            <v>12</v>
          </cell>
          <cell r="C108">
            <v>1.0342575266049927</v>
          </cell>
        </row>
        <row r="109">
          <cell r="A109">
            <v>37819</v>
          </cell>
          <cell r="B109">
            <v>12</v>
          </cell>
          <cell r="C109">
            <v>1.034583164096174</v>
          </cell>
        </row>
        <row r="110">
          <cell r="A110">
            <v>37820</v>
          </cell>
          <cell r="B110">
            <v>12</v>
          </cell>
          <cell r="C110">
            <v>1.0349089041147945</v>
          </cell>
        </row>
        <row r="111">
          <cell r="A111">
            <v>37821</v>
          </cell>
          <cell r="B111">
            <v>12</v>
          </cell>
          <cell r="C111">
            <v>1.0352347466931351</v>
          </cell>
        </row>
        <row r="112">
          <cell r="A112">
            <v>37822</v>
          </cell>
          <cell r="B112">
            <v>12</v>
          </cell>
          <cell r="C112">
            <v>1.0355606918634868</v>
          </cell>
        </row>
        <row r="113">
          <cell r="A113">
            <v>37823</v>
          </cell>
          <cell r="B113">
            <v>12</v>
          </cell>
          <cell r="C113">
            <v>1.035886739658151</v>
          </cell>
        </row>
        <row r="114">
          <cell r="A114">
            <v>37824</v>
          </cell>
          <cell r="B114">
            <v>12</v>
          </cell>
          <cell r="C114">
            <v>1.0362128901094392</v>
          </cell>
        </row>
        <row r="115">
          <cell r="A115">
            <v>37825</v>
          </cell>
          <cell r="B115">
            <v>12</v>
          </cell>
          <cell r="C115">
            <v>1.0365391432496727</v>
          </cell>
        </row>
        <row r="116">
          <cell r="A116">
            <v>37826</v>
          </cell>
          <cell r="B116">
            <v>12</v>
          </cell>
          <cell r="C116">
            <v>1.0368654991111834</v>
          </cell>
        </row>
        <row r="117">
          <cell r="A117">
            <v>37827</v>
          </cell>
          <cell r="B117">
            <v>12</v>
          </cell>
          <cell r="C117">
            <v>1.0371919577263131</v>
          </cell>
        </row>
        <row r="118">
          <cell r="A118">
            <v>37828</v>
          </cell>
          <cell r="B118">
            <v>12</v>
          </cell>
          <cell r="C118">
            <v>1.0375185191274141</v>
          </cell>
        </row>
        <row r="119">
          <cell r="A119">
            <v>37829</v>
          </cell>
          <cell r="B119">
            <v>12</v>
          </cell>
          <cell r="C119">
            <v>1.0378451833468487</v>
          </cell>
        </row>
        <row r="120">
          <cell r="A120">
            <v>37830</v>
          </cell>
          <cell r="B120">
            <v>12</v>
          </cell>
          <cell r="C120">
            <v>1.0381719504169895</v>
          </cell>
        </row>
        <row r="121">
          <cell r="A121">
            <v>37831</v>
          </cell>
          <cell r="B121">
            <v>12</v>
          </cell>
          <cell r="C121">
            <v>1.038498820370219</v>
          </cell>
        </row>
        <row r="122">
          <cell r="A122">
            <v>37832</v>
          </cell>
          <cell r="B122">
            <v>12</v>
          </cell>
          <cell r="C122">
            <v>1.0388257932389302</v>
          </cell>
        </row>
        <row r="123">
          <cell r="A123">
            <v>37833</v>
          </cell>
          <cell r="B123">
            <v>12</v>
          </cell>
          <cell r="C123">
            <v>1.0391528690555261</v>
          </cell>
        </row>
        <row r="124">
          <cell r="A124">
            <v>37834</v>
          </cell>
          <cell r="B124">
            <v>12</v>
          </cell>
          <cell r="C124">
            <v>1.03948004785242</v>
          </cell>
        </row>
        <row r="125">
          <cell r="A125">
            <v>37835</v>
          </cell>
          <cell r="B125">
            <v>12</v>
          </cell>
          <cell r="C125">
            <v>1.0398073296620354</v>
          </cell>
        </row>
        <row r="126">
          <cell r="A126">
            <v>37836</v>
          </cell>
          <cell r="B126">
            <v>12</v>
          </cell>
          <cell r="C126">
            <v>1.0401347145168061</v>
          </cell>
        </row>
        <row r="127">
          <cell r="A127">
            <v>37837</v>
          </cell>
          <cell r="B127">
            <v>12</v>
          </cell>
          <cell r="C127">
            <v>1.0404622024491759</v>
          </cell>
        </row>
        <row r="128">
          <cell r="A128">
            <v>37838</v>
          </cell>
          <cell r="B128">
            <v>12</v>
          </cell>
          <cell r="C128">
            <v>1.0407897934915991</v>
          </cell>
        </row>
        <row r="129">
          <cell r="A129">
            <v>37839</v>
          </cell>
          <cell r="B129">
            <v>12</v>
          </cell>
          <cell r="C129">
            <v>1.0411174876765399</v>
          </cell>
        </row>
        <row r="130">
          <cell r="A130">
            <v>37840</v>
          </cell>
          <cell r="B130">
            <v>12</v>
          </cell>
          <cell r="C130">
            <v>1.0414452850364728</v>
          </cell>
        </row>
        <row r="131">
          <cell r="A131">
            <v>37841</v>
          </cell>
          <cell r="B131">
            <v>12</v>
          </cell>
          <cell r="C131">
            <v>1.0417731856038828</v>
          </cell>
        </row>
        <row r="132">
          <cell r="A132">
            <v>37842</v>
          </cell>
          <cell r="B132">
            <v>12</v>
          </cell>
          <cell r="C132">
            <v>1.0421011894112648</v>
          </cell>
        </row>
        <row r="133">
          <cell r="A133">
            <v>37843</v>
          </cell>
          <cell r="B133">
            <v>12</v>
          </cell>
          <cell r="C133">
            <v>1.0424292964911241</v>
          </cell>
        </row>
        <row r="134">
          <cell r="A134">
            <v>37844</v>
          </cell>
          <cell r="B134">
            <v>12</v>
          </cell>
          <cell r="C134">
            <v>1.0427575068759762</v>
          </cell>
        </row>
        <row r="135">
          <cell r="A135">
            <v>37845</v>
          </cell>
          <cell r="B135">
            <v>12</v>
          </cell>
          <cell r="C135">
            <v>1.0430858205983469</v>
          </cell>
        </row>
        <row r="136">
          <cell r="A136">
            <v>37846</v>
          </cell>
          <cell r="B136">
            <v>12</v>
          </cell>
          <cell r="C136">
            <v>1.043414237690772</v>
          </cell>
        </row>
        <row r="137">
          <cell r="A137">
            <v>37847</v>
          </cell>
          <cell r="B137">
            <v>12</v>
          </cell>
          <cell r="C137">
            <v>1.0437427581857979</v>
          </cell>
        </row>
        <row r="138">
          <cell r="A138">
            <v>37848</v>
          </cell>
          <cell r="B138">
            <v>12</v>
          </cell>
          <cell r="C138">
            <v>1.0440713821159808</v>
          </cell>
        </row>
        <row r="139">
          <cell r="A139">
            <v>37849</v>
          </cell>
          <cell r="B139">
            <v>12</v>
          </cell>
          <cell r="C139">
            <v>1.0444001095138877</v>
          </cell>
        </row>
        <row r="140">
          <cell r="A140">
            <v>37850</v>
          </cell>
          <cell r="B140">
            <v>12</v>
          </cell>
          <cell r="C140">
            <v>1.0447289404120954</v>
          </cell>
        </row>
        <row r="141">
          <cell r="A141">
            <v>37851</v>
          </cell>
          <cell r="B141">
            <v>12</v>
          </cell>
          <cell r="C141">
            <v>1.0450578748431911</v>
          </cell>
        </row>
        <row r="142">
          <cell r="A142">
            <v>37852</v>
          </cell>
          <cell r="B142">
            <v>12</v>
          </cell>
          <cell r="C142">
            <v>1.0453869128397724</v>
          </cell>
        </row>
        <row r="143">
          <cell r="A143">
            <v>37853</v>
          </cell>
          <cell r="B143">
            <v>12</v>
          </cell>
          <cell r="C143">
            <v>1.0457160544344468</v>
          </cell>
        </row>
        <row r="144">
          <cell r="A144">
            <v>37854</v>
          </cell>
          <cell r="B144">
            <v>12</v>
          </cell>
          <cell r="C144">
            <v>1.0460452996598326</v>
          </cell>
        </row>
        <row r="145">
          <cell r="A145">
            <v>37855</v>
          </cell>
          <cell r="B145">
            <v>12</v>
          </cell>
          <cell r="C145">
            <v>1.0463746485485581</v>
          </cell>
        </row>
        <row r="146">
          <cell r="A146">
            <v>37856</v>
          </cell>
          <cell r="B146">
            <v>12</v>
          </cell>
          <cell r="C146">
            <v>1.0467041011332616</v>
          </cell>
        </row>
        <row r="147">
          <cell r="A147">
            <v>37857</v>
          </cell>
          <cell r="B147">
            <v>12</v>
          </cell>
          <cell r="C147">
            <v>1.0470336574465922</v>
          </cell>
        </row>
        <row r="148">
          <cell r="A148">
            <v>37858</v>
          </cell>
          <cell r="B148">
            <v>12</v>
          </cell>
          <cell r="C148">
            <v>1.0473633175212087</v>
          </cell>
        </row>
        <row r="149">
          <cell r="A149">
            <v>37859</v>
          </cell>
          <cell r="B149">
            <v>12</v>
          </cell>
          <cell r="C149">
            <v>1.0476930813897807</v>
          </cell>
        </row>
        <row r="150">
          <cell r="A150">
            <v>37860</v>
          </cell>
          <cell r="B150">
            <v>12</v>
          </cell>
          <cell r="C150">
            <v>1.0480229490849877</v>
          </cell>
        </row>
        <row r="151">
          <cell r="A151">
            <v>37861</v>
          </cell>
          <cell r="B151">
            <v>12</v>
          </cell>
          <cell r="C151">
            <v>1.0483529206395199</v>
          </cell>
        </row>
        <row r="152">
          <cell r="A152">
            <v>37862</v>
          </cell>
          <cell r="B152">
            <v>12</v>
          </cell>
          <cell r="C152">
            <v>1.0486829960860775</v>
          </cell>
        </row>
        <row r="153">
          <cell r="A153">
            <v>37863</v>
          </cell>
          <cell r="B153">
            <v>12</v>
          </cell>
          <cell r="C153">
            <v>1.049013175457371</v>
          </cell>
        </row>
        <row r="154">
          <cell r="A154">
            <v>37864</v>
          </cell>
          <cell r="B154">
            <v>12</v>
          </cell>
          <cell r="C154">
            <v>1.0493434587861212</v>
          </cell>
        </row>
        <row r="155">
          <cell r="A155">
            <v>37865</v>
          </cell>
          <cell r="B155">
            <v>12</v>
          </cell>
          <cell r="C155">
            <v>1.0496738461050594</v>
          </cell>
        </row>
        <row r="156">
          <cell r="A156">
            <v>37866</v>
          </cell>
          <cell r="B156">
            <v>12</v>
          </cell>
          <cell r="C156">
            <v>1.050004337446927</v>
          </cell>
        </row>
        <row r="157">
          <cell r="A157">
            <v>37867</v>
          </cell>
          <cell r="B157">
            <v>12</v>
          </cell>
          <cell r="C157">
            <v>1.0503349328444758</v>
          </cell>
        </row>
        <row r="158">
          <cell r="A158">
            <v>37868</v>
          </cell>
          <cell r="B158">
            <v>12</v>
          </cell>
          <cell r="C158">
            <v>1.0506656323304677</v>
          </cell>
        </row>
        <row r="159">
          <cell r="A159">
            <v>37869</v>
          </cell>
          <cell r="B159">
            <v>12</v>
          </cell>
          <cell r="C159">
            <v>1.0509964359376753</v>
          </cell>
        </row>
        <row r="160">
          <cell r="A160">
            <v>37870</v>
          </cell>
          <cell r="B160">
            <v>12</v>
          </cell>
          <cell r="C160">
            <v>1.0513273436988813</v>
          </cell>
        </row>
        <row r="161">
          <cell r="A161">
            <v>37871</v>
          </cell>
          <cell r="B161">
            <v>12</v>
          </cell>
          <cell r="C161">
            <v>1.0516583556468786</v>
          </cell>
        </row>
        <row r="162">
          <cell r="A162">
            <v>37872</v>
          </cell>
          <cell r="B162">
            <v>12</v>
          </cell>
          <cell r="C162">
            <v>1.0519894718144707</v>
          </cell>
        </row>
        <row r="163">
          <cell r="A163">
            <v>37873</v>
          </cell>
          <cell r="B163">
            <v>12</v>
          </cell>
          <cell r="C163">
            <v>1.0523206922344712</v>
          </cell>
        </row>
        <row r="164">
          <cell r="A164">
            <v>37874</v>
          </cell>
          <cell r="B164">
            <v>12</v>
          </cell>
          <cell r="C164">
            <v>1.0526520169397042</v>
          </cell>
        </row>
        <row r="165">
          <cell r="A165">
            <v>37875</v>
          </cell>
          <cell r="B165">
            <v>12</v>
          </cell>
          <cell r="C165">
            <v>1.0529834459630041</v>
          </cell>
        </row>
        <row r="166">
          <cell r="A166">
            <v>37876</v>
          </cell>
          <cell r="B166">
            <v>12</v>
          </cell>
          <cell r="C166">
            <v>1.0533149793372154</v>
          </cell>
        </row>
        <row r="167">
          <cell r="A167">
            <v>37877</v>
          </cell>
          <cell r="B167">
            <v>12</v>
          </cell>
          <cell r="C167">
            <v>1.0536466170951932</v>
          </cell>
        </row>
        <row r="168">
          <cell r="A168">
            <v>37878</v>
          </cell>
          <cell r="B168">
            <v>12</v>
          </cell>
          <cell r="C168">
            <v>1.0539783592698031</v>
          </cell>
        </row>
        <row r="169">
          <cell r="A169">
            <v>37879</v>
          </cell>
          <cell r="B169">
            <v>12</v>
          </cell>
          <cell r="C169">
            <v>1.0543102058939207</v>
          </cell>
        </row>
        <row r="170">
          <cell r="A170">
            <v>37880</v>
          </cell>
          <cell r="B170">
            <v>12</v>
          </cell>
          <cell r="C170">
            <v>1.0546421570004318</v>
          </cell>
        </row>
        <row r="171">
          <cell r="A171">
            <v>37881</v>
          </cell>
          <cell r="B171">
            <v>12</v>
          </cell>
          <cell r="C171">
            <v>1.0549742126222332</v>
          </cell>
        </row>
        <row r="172">
          <cell r="A172">
            <v>37882</v>
          </cell>
          <cell r="B172">
            <v>12</v>
          </cell>
          <cell r="C172">
            <v>1.0553063727922316</v>
          </cell>
        </row>
        <row r="173">
          <cell r="A173">
            <v>37883</v>
          </cell>
          <cell r="B173">
            <v>12</v>
          </cell>
          <cell r="C173">
            <v>1.0556386375433442</v>
          </cell>
        </row>
        <row r="174">
          <cell r="A174">
            <v>37884</v>
          </cell>
          <cell r="B174">
            <v>12</v>
          </cell>
          <cell r="C174">
            <v>1.0559710069084984</v>
          </cell>
        </row>
        <row r="175">
          <cell r="A175">
            <v>37885</v>
          </cell>
          <cell r="B175">
            <v>12</v>
          </cell>
          <cell r="C175">
            <v>1.0563034809206322</v>
          </cell>
        </row>
        <row r="176">
          <cell r="A176">
            <v>37886</v>
          </cell>
          <cell r="B176">
            <v>12</v>
          </cell>
          <cell r="C176">
            <v>1.0566360596126938</v>
          </cell>
        </row>
        <row r="177">
          <cell r="A177">
            <v>37887</v>
          </cell>
          <cell r="B177">
            <v>12</v>
          </cell>
          <cell r="C177">
            <v>1.0569687430176418</v>
          </cell>
        </row>
        <row r="178">
          <cell r="A178">
            <v>37888</v>
          </cell>
          <cell r="B178">
            <v>12</v>
          </cell>
          <cell r="C178">
            <v>1.0573015311684451</v>
          </cell>
        </row>
        <row r="179">
          <cell r="A179">
            <v>37889</v>
          </cell>
          <cell r="B179">
            <v>12</v>
          </cell>
          <cell r="C179">
            <v>1.0576344240980833</v>
          </cell>
        </row>
        <row r="180">
          <cell r="A180">
            <v>37890</v>
          </cell>
          <cell r="B180">
            <v>12</v>
          </cell>
          <cell r="C180">
            <v>1.0579674218395461</v>
          </cell>
        </row>
        <row r="181">
          <cell r="A181">
            <v>37891</v>
          </cell>
          <cell r="B181">
            <v>12</v>
          </cell>
          <cell r="C181">
            <v>1.0583005244258334</v>
          </cell>
        </row>
        <row r="182">
          <cell r="A182">
            <v>37892</v>
          </cell>
          <cell r="B182">
            <v>12</v>
          </cell>
          <cell r="C182">
            <v>1.0586337318899561</v>
          </cell>
        </row>
        <row r="183">
          <cell r="A183">
            <v>37893</v>
          </cell>
          <cell r="B183">
            <v>12</v>
          </cell>
          <cell r="C183">
            <v>1.058967044264935</v>
          </cell>
        </row>
        <row r="184">
          <cell r="A184">
            <v>37894</v>
          </cell>
          <cell r="B184">
            <v>12</v>
          </cell>
          <cell r="C184">
            <v>1.0593004615838015</v>
          </cell>
        </row>
        <row r="185">
          <cell r="A185">
            <v>37895</v>
          </cell>
          <cell r="B185">
            <v>11</v>
          </cell>
          <cell r="C185">
            <v>1.0596075855764735</v>
          </cell>
        </row>
        <row r="186">
          <cell r="A186">
            <v>37896</v>
          </cell>
          <cell r="B186">
            <v>11</v>
          </cell>
          <cell r="C186">
            <v>1.0599147986138975</v>
          </cell>
        </row>
        <row r="187">
          <cell r="A187">
            <v>37897</v>
          </cell>
          <cell r="B187">
            <v>11</v>
          </cell>
          <cell r="C187">
            <v>1.0602221007218902</v>
          </cell>
        </row>
        <row r="188">
          <cell r="A188">
            <v>37898</v>
          </cell>
          <cell r="B188">
            <v>11</v>
          </cell>
          <cell r="C188">
            <v>1.060529491926276</v>
          </cell>
        </row>
        <row r="189">
          <cell r="A189">
            <v>37899</v>
          </cell>
          <cell r="B189">
            <v>11</v>
          </cell>
          <cell r="C189">
            <v>1.0608369722528868</v>
          </cell>
        </row>
        <row r="190">
          <cell r="A190">
            <v>37900</v>
          </cell>
          <cell r="B190">
            <v>11</v>
          </cell>
          <cell r="C190">
            <v>1.0611445417275618</v>
          </cell>
        </row>
        <row r="191">
          <cell r="A191">
            <v>37901</v>
          </cell>
          <cell r="B191">
            <v>11</v>
          </cell>
          <cell r="C191">
            <v>1.0614522003761477</v>
          </cell>
        </row>
        <row r="192">
          <cell r="A192">
            <v>37902</v>
          </cell>
          <cell r="B192">
            <v>11</v>
          </cell>
          <cell r="C192">
            <v>1.061759948224499</v>
          </cell>
        </row>
        <row r="193">
          <cell r="A193">
            <v>37903</v>
          </cell>
          <cell r="B193">
            <v>11</v>
          </cell>
          <cell r="C193">
            <v>1.0620677852984775</v>
          </cell>
        </row>
        <row r="194">
          <cell r="A194">
            <v>37904</v>
          </cell>
          <cell r="B194">
            <v>11</v>
          </cell>
          <cell r="C194">
            <v>1.0623757116239521</v>
          </cell>
        </row>
        <row r="195">
          <cell r="A195">
            <v>37905</v>
          </cell>
          <cell r="B195">
            <v>11</v>
          </cell>
          <cell r="C195">
            <v>1.0626837272267999</v>
          </cell>
        </row>
        <row r="196">
          <cell r="A196">
            <v>37906</v>
          </cell>
          <cell r="B196">
            <v>11</v>
          </cell>
          <cell r="C196">
            <v>1.062991832132905</v>
          </cell>
        </row>
        <row r="197">
          <cell r="A197">
            <v>37907</v>
          </cell>
          <cell r="B197">
            <v>11</v>
          </cell>
          <cell r="C197">
            <v>1.0633000263681593</v>
          </cell>
        </row>
        <row r="198">
          <cell r="A198">
            <v>37908</v>
          </cell>
          <cell r="B198">
            <v>11</v>
          </cell>
          <cell r="C198">
            <v>1.0636083099584621</v>
          </cell>
        </row>
        <row r="199">
          <cell r="A199">
            <v>37909</v>
          </cell>
          <cell r="B199">
            <v>11</v>
          </cell>
          <cell r="C199">
            <v>1.0639166829297202</v>
          </cell>
        </row>
        <row r="200">
          <cell r="A200">
            <v>37910</v>
          </cell>
          <cell r="B200">
            <v>11</v>
          </cell>
          <cell r="C200">
            <v>1.0642251453078477</v>
          </cell>
        </row>
        <row r="201">
          <cell r="A201">
            <v>37911</v>
          </cell>
          <cell r="B201">
            <v>11</v>
          </cell>
          <cell r="C201">
            <v>1.0645336971187667</v>
          </cell>
        </row>
        <row r="202">
          <cell r="A202">
            <v>37912</v>
          </cell>
          <cell r="B202">
            <v>11</v>
          </cell>
          <cell r="C202">
            <v>1.0648423383884063</v>
          </cell>
        </row>
        <row r="203">
          <cell r="A203">
            <v>37913</v>
          </cell>
          <cell r="B203">
            <v>11</v>
          </cell>
          <cell r="C203">
            <v>1.0651510691427033</v>
          </cell>
        </row>
        <row r="204">
          <cell r="A204">
            <v>37914</v>
          </cell>
          <cell r="B204">
            <v>11</v>
          </cell>
          <cell r="C204">
            <v>1.0654598894076024</v>
          </cell>
        </row>
        <row r="205">
          <cell r="A205">
            <v>37915</v>
          </cell>
          <cell r="B205">
            <v>11</v>
          </cell>
          <cell r="C205">
            <v>1.0657687992090552</v>
          </cell>
        </row>
        <row r="206">
          <cell r="A206">
            <v>37916</v>
          </cell>
          <cell r="B206">
            <v>11</v>
          </cell>
          <cell r="C206">
            <v>1.0660777985730212</v>
          </cell>
        </row>
        <row r="207">
          <cell r="A207">
            <v>37917</v>
          </cell>
          <cell r="B207">
            <v>11</v>
          </cell>
          <cell r="C207">
            <v>1.0663868875254674</v>
          </cell>
        </row>
        <row r="208">
          <cell r="A208">
            <v>37918</v>
          </cell>
          <cell r="B208">
            <v>11</v>
          </cell>
          <cell r="C208">
            <v>1.0666960660923683</v>
          </cell>
        </row>
        <row r="209">
          <cell r="A209">
            <v>37919</v>
          </cell>
          <cell r="B209">
            <v>11</v>
          </cell>
          <cell r="C209">
            <v>1.0670053342997059</v>
          </cell>
        </row>
        <row r="210">
          <cell r="A210">
            <v>37920</v>
          </cell>
          <cell r="B210">
            <v>11</v>
          </cell>
          <cell r="C210">
            <v>1.0673146921734695</v>
          </cell>
        </row>
        <row r="211">
          <cell r="A211">
            <v>37921</v>
          </cell>
          <cell r="B211">
            <v>11</v>
          </cell>
          <cell r="C211">
            <v>1.0676241397396564</v>
          </cell>
        </row>
        <row r="212">
          <cell r="A212">
            <v>37922</v>
          </cell>
          <cell r="B212">
            <v>11</v>
          </cell>
          <cell r="C212">
            <v>1.0679336770242711</v>
          </cell>
        </row>
        <row r="213">
          <cell r="A213">
            <v>37923</v>
          </cell>
          <cell r="B213">
            <v>11</v>
          </cell>
          <cell r="C213">
            <v>1.0682433040533259</v>
          </cell>
        </row>
        <row r="214">
          <cell r="A214">
            <v>37924</v>
          </cell>
          <cell r="B214">
            <v>11</v>
          </cell>
          <cell r="C214">
            <v>1.0685530208528404</v>
          </cell>
        </row>
        <row r="215">
          <cell r="A215">
            <v>37925</v>
          </cell>
          <cell r="B215">
            <v>11</v>
          </cell>
          <cell r="C215">
            <v>1.0688628274488419</v>
          </cell>
        </row>
        <row r="216">
          <cell r="A216">
            <v>37926</v>
          </cell>
          <cell r="B216">
            <v>11</v>
          </cell>
          <cell r="C216">
            <v>1.0691727238673649</v>
          </cell>
        </row>
        <row r="217">
          <cell r="A217">
            <v>37927</v>
          </cell>
          <cell r="B217">
            <v>11</v>
          </cell>
          <cell r="C217">
            <v>1.0694827101344522</v>
          </cell>
        </row>
        <row r="218">
          <cell r="A218">
            <v>37928</v>
          </cell>
          <cell r="B218">
            <v>11</v>
          </cell>
          <cell r="C218">
            <v>1.0697927862761534</v>
          </cell>
        </row>
        <row r="219">
          <cell r="A219">
            <v>37929</v>
          </cell>
          <cell r="B219">
            <v>11</v>
          </cell>
          <cell r="C219">
            <v>1.0701029523185259</v>
          </cell>
        </row>
        <row r="220">
          <cell r="A220">
            <v>37930</v>
          </cell>
          <cell r="B220">
            <v>11</v>
          </cell>
          <cell r="C220">
            <v>1.0704132082876348</v>
          </cell>
        </row>
        <row r="221">
          <cell r="A221">
            <v>37931</v>
          </cell>
          <cell r="B221">
            <v>11</v>
          </cell>
          <cell r="C221">
            <v>1.0707235542095526</v>
          </cell>
        </row>
        <row r="222">
          <cell r="A222">
            <v>37932</v>
          </cell>
          <cell r="B222">
            <v>11</v>
          </cell>
          <cell r="C222">
            <v>1.0710339901103594</v>
          </cell>
        </row>
        <row r="223">
          <cell r="A223">
            <v>37933</v>
          </cell>
          <cell r="B223">
            <v>11</v>
          </cell>
          <cell r="C223">
            <v>1.0713445160161428</v>
          </cell>
        </row>
        <row r="224">
          <cell r="A224">
            <v>37934</v>
          </cell>
          <cell r="B224">
            <v>11</v>
          </cell>
          <cell r="C224">
            <v>1.0716551319529981</v>
          </cell>
        </row>
        <row r="225">
          <cell r="A225">
            <v>37935</v>
          </cell>
          <cell r="B225">
            <v>11</v>
          </cell>
          <cell r="C225">
            <v>1.071965837947028</v>
          </cell>
        </row>
        <row r="226">
          <cell r="A226">
            <v>37936</v>
          </cell>
          <cell r="B226">
            <v>11</v>
          </cell>
          <cell r="C226">
            <v>1.072276634024343</v>
          </cell>
        </row>
        <row r="227">
          <cell r="A227">
            <v>37937</v>
          </cell>
          <cell r="B227">
            <v>11</v>
          </cell>
          <cell r="C227">
            <v>1.0725875202110611</v>
          </cell>
        </row>
        <row r="228">
          <cell r="A228">
            <v>37938</v>
          </cell>
          <cell r="B228">
            <v>11</v>
          </cell>
          <cell r="C228">
            <v>1.0728984965333075</v>
          </cell>
        </row>
        <row r="229">
          <cell r="A229">
            <v>37939</v>
          </cell>
          <cell r="B229">
            <v>11</v>
          </cell>
          <cell r="C229">
            <v>1.0732095630172156</v>
          </cell>
        </row>
        <row r="230">
          <cell r="A230">
            <v>37940</v>
          </cell>
          <cell r="B230">
            <v>11</v>
          </cell>
          <cell r="C230">
            <v>1.0735207196889258</v>
          </cell>
        </row>
        <row r="231">
          <cell r="A231">
            <v>37941</v>
          </cell>
          <cell r="B231">
            <v>11</v>
          </cell>
          <cell r="C231">
            <v>1.0738319665745866</v>
          </cell>
        </row>
        <row r="232">
          <cell r="A232">
            <v>37942</v>
          </cell>
          <cell r="B232">
            <v>11</v>
          </cell>
          <cell r="C232">
            <v>1.0741433037003536</v>
          </cell>
        </row>
        <row r="233">
          <cell r="A233">
            <v>37943</v>
          </cell>
          <cell r="B233">
            <v>11</v>
          </cell>
          <cell r="C233">
            <v>1.0744547310923904</v>
          </cell>
        </row>
        <row r="234">
          <cell r="A234">
            <v>37944</v>
          </cell>
          <cell r="B234">
            <v>11</v>
          </cell>
          <cell r="C234">
            <v>1.0747662487768679</v>
          </cell>
        </row>
        <row r="235">
          <cell r="A235">
            <v>37945</v>
          </cell>
          <cell r="B235">
            <v>11</v>
          </cell>
          <cell r="C235">
            <v>1.0750778567799646</v>
          </cell>
        </row>
        <row r="236">
          <cell r="A236">
            <v>37946</v>
          </cell>
          <cell r="B236">
            <v>11</v>
          </cell>
          <cell r="C236">
            <v>1.0753895551278665</v>
          </cell>
        </row>
        <row r="237">
          <cell r="A237">
            <v>37947</v>
          </cell>
          <cell r="B237">
            <v>11</v>
          </cell>
          <cell r="C237">
            <v>1.0757013438467677</v>
          </cell>
        </row>
        <row r="238">
          <cell r="A238">
            <v>37948</v>
          </cell>
          <cell r="B238">
            <v>11</v>
          </cell>
          <cell r="C238">
            <v>1.0760132229628694</v>
          </cell>
        </row>
        <row r="239">
          <cell r="A239">
            <v>37949</v>
          </cell>
          <cell r="B239">
            <v>11</v>
          </cell>
          <cell r="C239">
            <v>1.0763251925023805</v>
          </cell>
        </row>
        <row r="240">
          <cell r="A240">
            <v>37950</v>
          </cell>
          <cell r="B240">
            <v>11</v>
          </cell>
          <cell r="C240">
            <v>1.0766372524915175</v>
          </cell>
        </row>
        <row r="241">
          <cell r="A241">
            <v>37951</v>
          </cell>
          <cell r="B241">
            <v>11</v>
          </cell>
          <cell r="C241">
            <v>1.0769494029565048</v>
          </cell>
        </row>
        <row r="242">
          <cell r="A242">
            <v>37952</v>
          </cell>
          <cell r="B242">
            <v>11</v>
          </cell>
          <cell r="C242">
            <v>1.0772616439235738</v>
          </cell>
        </row>
        <row r="243">
          <cell r="A243">
            <v>37953</v>
          </cell>
          <cell r="B243">
            <v>11</v>
          </cell>
          <cell r="C243">
            <v>1.0775739754189642</v>
          </cell>
        </row>
        <row r="244">
          <cell r="A244">
            <v>37954</v>
          </cell>
          <cell r="B244">
            <v>11</v>
          </cell>
          <cell r="C244">
            <v>1.0778863974689228</v>
          </cell>
        </row>
        <row r="245">
          <cell r="A245">
            <v>37955</v>
          </cell>
          <cell r="B245">
            <v>11</v>
          </cell>
          <cell r="C245">
            <v>1.0781989100997043</v>
          </cell>
        </row>
        <row r="246">
          <cell r="A246">
            <v>37956</v>
          </cell>
          <cell r="B246">
            <v>11</v>
          </cell>
          <cell r="C246">
            <v>1.0785115133375707</v>
          </cell>
        </row>
        <row r="247">
          <cell r="A247">
            <v>37957</v>
          </cell>
          <cell r="B247">
            <v>11</v>
          </cell>
          <cell r="C247">
            <v>1.0788242072087917</v>
          </cell>
        </row>
        <row r="248">
          <cell r="A248">
            <v>37958</v>
          </cell>
          <cell r="B248">
            <v>11</v>
          </cell>
          <cell r="C248">
            <v>1.0791369917396449</v>
          </cell>
        </row>
        <row r="249">
          <cell r="A249">
            <v>37959</v>
          </cell>
          <cell r="B249">
            <v>11</v>
          </cell>
          <cell r="C249">
            <v>1.0794498669564154</v>
          </cell>
        </row>
        <row r="250">
          <cell r="A250">
            <v>37960</v>
          </cell>
          <cell r="B250">
            <v>11</v>
          </cell>
          <cell r="C250">
            <v>1.0797628328853959</v>
          </cell>
        </row>
        <row r="251">
          <cell r="A251">
            <v>37961</v>
          </cell>
          <cell r="B251">
            <v>11</v>
          </cell>
          <cell r="C251">
            <v>1.0800758895528864</v>
          </cell>
        </row>
        <row r="252">
          <cell r="A252">
            <v>37962</v>
          </cell>
          <cell r="B252">
            <v>11</v>
          </cell>
          <cell r="C252">
            <v>1.080389036985195</v>
          </cell>
        </row>
        <row r="253">
          <cell r="A253">
            <v>37963</v>
          </cell>
          <cell r="B253">
            <v>11</v>
          </cell>
          <cell r="C253">
            <v>1.080702275208637</v>
          </cell>
        </row>
        <row r="254">
          <cell r="A254">
            <v>37964</v>
          </cell>
          <cell r="B254">
            <v>11</v>
          </cell>
          <cell r="C254">
            <v>1.0810156042495358</v>
          </cell>
        </row>
        <row r="255">
          <cell r="A255">
            <v>37965</v>
          </cell>
          <cell r="B255">
            <v>11</v>
          </cell>
          <cell r="C255">
            <v>1.0813290241342222</v>
          </cell>
        </row>
        <row r="256">
          <cell r="A256">
            <v>37966</v>
          </cell>
          <cell r="B256">
            <v>11</v>
          </cell>
          <cell r="C256">
            <v>1.0816425348890346</v>
          </cell>
        </row>
        <row r="257">
          <cell r="A257">
            <v>37967</v>
          </cell>
          <cell r="B257">
            <v>11</v>
          </cell>
          <cell r="C257">
            <v>1.081956136540319</v>
          </cell>
        </row>
        <row r="258">
          <cell r="A258">
            <v>37968</v>
          </cell>
          <cell r="B258">
            <v>11</v>
          </cell>
          <cell r="C258">
            <v>1.082269829114429</v>
          </cell>
        </row>
        <row r="259">
          <cell r="A259">
            <v>37969</v>
          </cell>
          <cell r="B259">
            <v>11</v>
          </cell>
          <cell r="C259">
            <v>1.0825836126377262</v>
          </cell>
        </row>
        <row r="260">
          <cell r="A260">
            <v>37970</v>
          </cell>
          <cell r="B260">
            <v>11</v>
          </cell>
          <cell r="C260">
            <v>1.0828974871365793</v>
          </cell>
        </row>
        <row r="261">
          <cell r="A261">
            <v>37971</v>
          </cell>
          <cell r="B261">
            <v>11</v>
          </cell>
          <cell r="C261">
            <v>1.0832114526373651</v>
          </cell>
        </row>
        <row r="262">
          <cell r="A262">
            <v>37972</v>
          </cell>
          <cell r="B262">
            <v>11</v>
          </cell>
          <cell r="C262">
            <v>1.0835255091664679</v>
          </cell>
        </row>
        <row r="263">
          <cell r="A263">
            <v>37973</v>
          </cell>
          <cell r="B263">
            <v>11</v>
          </cell>
          <cell r="C263">
            <v>1.0838396567502797</v>
          </cell>
        </row>
        <row r="264">
          <cell r="A264">
            <v>37974</v>
          </cell>
          <cell r="B264">
            <v>11</v>
          </cell>
          <cell r="C264">
            <v>1.0841538954151999</v>
          </cell>
        </row>
        <row r="265">
          <cell r="A265">
            <v>37975</v>
          </cell>
          <cell r="B265">
            <v>11</v>
          </cell>
          <cell r="C265">
            <v>1.0844682251876356</v>
          </cell>
        </row>
        <row r="266">
          <cell r="A266">
            <v>37976</v>
          </cell>
          <cell r="B266">
            <v>11</v>
          </cell>
          <cell r="C266">
            <v>1.084782646094002</v>
          </cell>
        </row>
        <row r="267">
          <cell r="A267">
            <v>37977</v>
          </cell>
          <cell r="B267">
            <v>11</v>
          </cell>
          <cell r="C267">
            <v>1.0850971581607216</v>
          </cell>
        </row>
        <row r="268">
          <cell r="A268">
            <v>37978</v>
          </cell>
          <cell r="B268">
            <v>11</v>
          </cell>
          <cell r="C268">
            <v>1.0854117614142245</v>
          </cell>
        </row>
        <row r="269">
          <cell r="A269">
            <v>37979</v>
          </cell>
          <cell r="B269">
            <v>11</v>
          </cell>
          <cell r="C269">
            <v>1.0857264558809485</v>
          </cell>
        </row>
        <row r="270">
          <cell r="A270">
            <v>37980</v>
          </cell>
          <cell r="B270">
            <v>11</v>
          </cell>
          <cell r="C270">
            <v>1.0860412415873393</v>
          </cell>
        </row>
        <row r="271">
          <cell r="A271">
            <v>37981</v>
          </cell>
          <cell r="B271">
            <v>11</v>
          </cell>
          <cell r="C271">
            <v>1.08635611855985</v>
          </cell>
        </row>
        <row r="272">
          <cell r="A272">
            <v>37982</v>
          </cell>
          <cell r="B272">
            <v>11</v>
          </cell>
          <cell r="C272">
            <v>1.0866710868249416</v>
          </cell>
        </row>
        <row r="273">
          <cell r="A273">
            <v>37983</v>
          </cell>
          <cell r="B273">
            <v>11</v>
          </cell>
          <cell r="C273">
            <v>1.0869861464090826</v>
          </cell>
        </row>
        <row r="274">
          <cell r="A274">
            <v>37984</v>
          </cell>
          <cell r="B274">
            <v>11</v>
          </cell>
          <cell r="C274">
            <v>1.0873012973387493</v>
          </cell>
        </row>
        <row r="275">
          <cell r="A275">
            <v>37985</v>
          </cell>
          <cell r="B275">
            <v>11</v>
          </cell>
          <cell r="C275">
            <v>1.0876165396404252</v>
          </cell>
        </row>
        <row r="276">
          <cell r="A276">
            <v>37986</v>
          </cell>
          <cell r="B276">
            <v>11</v>
          </cell>
          <cell r="C276">
            <v>1.0879318733406023</v>
          </cell>
        </row>
        <row r="277">
          <cell r="A277">
            <v>37987</v>
          </cell>
          <cell r="B277">
            <v>10</v>
          </cell>
          <cell r="C277">
            <v>1.0882199419789191</v>
          </cell>
        </row>
        <row r="278">
          <cell r="A278">
            <v>37988</v>
          </cell>
          <cell r="B278">
            <v>10</v>
          </cell>
          <cell r="C278">
            <v>1.0885080868936485</v>
          </cell>
        </row>
        <row r="279">
          <cell r="A279">
            <v>37989</v>
          </cell>
          <cell r="B279">
            <v>10</v>
          </cell>
          <cell r="C279">
            <v>1.0887963081049874</v>
          </cell>
        </row>
        <row r="280">
          <cell r="A280">
            <v>37990</v>
          </cell>
          <cell r="B280">
            <v>10</v>
          </cell>
          <cell r="C280">
            <v>1.0890846056331378</v>
          </cell>
        </row>
        <row r="281">
          <cell r="A281">
            <v>37991</v>
          </cell>
          <cell r="B281">
            <v>10</v>
          </cell>
          <cell r="C281">
            <v>1.0893729794983076</v>
          </cell>
        </row>
        <row r="282">
          <cell r="A282">
            <v>37992</v>
          </cell>
          <cell r="B282">
            <v>10</v>
          </cell>
          <cell r="C282">
            <v>1.0896614297207095</v>
          </cell>
        </row>
        <row r="283">
          <cell r="A283">
            <v>37993</v>
          </cell>
          <cell r="B283">
            <v>10</v>
          </cell>
          <cell r="C283">
            <v>1.0899499563205619</v>
          </cell>
        </row>
        <row r="284">
          <cell r="A284">
            <v>37994</v>
          </cell>
          <cell r="B284">
            <v>10</v>
          </cell>
          <cell r="C284">
            <v>1.0902385593180886</v>
          </cell>
        </row>
        <row r="285">
          <cell r="A285">
            <v>37995</v>
          </cell>
          <cell r="B285">
            <v>10</v>
          </cell>
          <cell r="C285">
            <v>1.0905272387335183</v>
          </cell>
        </row>
        <row r="286">
          <cell r="A286">
            <v>37996</v>
          </cell>
          <cell r="B286">
            <v>10</v>
          </cell>
          <cell r="C286">
            <v>1.0908159945870854</v>
          </cell>
        </row>
        <row r="287">
          <cell r="A287">
            <v>37997</v>
          </cell>
          <cell r="B287">
            <v>10</v>
          </cell>
          <cell r="C287">
            <v>1.0911048268990298</v>
          </cell>
        </row>
        <row r="288">
          <cell r="A288">
            <v>37998</v>
          </cell>
          <cell r="B288">
            <v>10</v>
          </cell>
          <cell r="C288">
            <v>1.0913937356895964</v>
          </cell>
        </row>
        <row r="289">
          <cell r="A289">
            <v>37999</v>
          </cell>
          <cell r="B289">
            <v>10</v>
          </cell>
          <cell r="C289">
            <v>1.0916827209790358</v>
          </cell>
        </row>
        <row r="290">
          <cell r="A290">
            <v>38000</v>
          </cell>
          <cell r="B290">
            <v>10</v>
          </cell>
          <cell r="C290">
            <v>1.0919717827876037</v>
          </cell>
        </row>
        <row r="291">
          <cell r="A291">
            <v>38001</v>
          </cell>
          <cell r="B291">
            <v>10</v>
          </cell>
          <cell r="C291">
            <v>1.0922609211355612</v>
          </cell>
        </row>
        <row r="292">
          <cell r="A292">
            <v>38002</v>
          </cell>
          <cell r="B292">
            <v>10</v>
          </cell>
          <cell r="C292">
            <v>1.0925501360431749</v>
          </cell>
        </row>
        <row r="293">
          <cell r="A293">
            <v>38003</v>
          </cell>
          <cell r="B293">
            <v>10</v>
          </cell>
          <cell r="C293">
            <v>1.0928394275307167</v>
          </cell>
        </row>
        <row r="294">
          <cell r="A294">
            <v>38004</v>
          </cell>
          <cell r="B294">
            <v>10</v>
          </cell>
          <cell r="C294">
            <v>1.0931287956184639</v>
          </cell>
        </row>
        <row r="295">
          <cell r="A295">
            <v>38005</v>
          </cell>
          <cell r="B295">
            <v>10</v>
          </cell>
          <cell r="C295">
            <v>1.093418240326699</v>
          </cell>
        </row>
        <row r="296">
          <cell r="A296">
            <v>38006</v>
          </cell>
          <cell r="B296">
            <v>10</v>
          </cell>
          <cell r="C296">
            <v>1.09370776167571</v>
          </cell>
        </row>
        <row r="297">
          <cell r="A297">
            <v>38007</v>
          </cell>
          <cell r="B297">
            <v>10</v>
          </cell>
          <cell r="C297">
            <v>1.0939973596857904</v>
          </cell>
        </row>
        <row r="298">
          <cell r="A298">
            <v>38008</v>
          </cell>
          <cell r="B298">
            <v>10</v>
          </cell>
          <cell r="C298">
            <v>1.0942870343772388</v>
          </cell>
        </row>
        <row r="299">
          <cell r="A299">
            <v>38009</v>
          </cell>
          <cell r="B299">
            <v>10</v>
          </cell>
          <cell r="C299">
            <v>1.0945767857703594</v>
          </cell>
        </row>
        <row r="300">
          <cell r="A300">
            <v>38010</v>
          </cell>
          <cell r="B300">
            <v>10</v>
          </cell>
          <cell r="C300">
            <v>1.0948666138854619</v>
          </cell>
        </row>
        <row r="301">
          <cell r="A301">
            <v>38011</v>
          </cell>
          <cell r="B301">
            <v>10</v>
          </cell>
          <cell r="C301">
            <v>1.0951565187428609</v>
          </cell>
        </row>
        <row r="302">
          <cell r="A302">
            <v>38012</v>
          </cell>
          <cell r="B302">
            <v>10</v>
          </cell>
          <cell r="C302">
            <v>1.0954465003628766</v>
          </cell>
        </row>
        <row r="303">
          <cell r="A303">
            <v>38013</v>
          </cell>
          <cell r="B303">
            <v>10</v>
          </cell>
          <cell r="C303">
            <v>1.0957365587658348</v>
          </cell>
        </row>
        <row r="304">
          <cell r="A304">
            <v>38014</v>
          </cell>
          <cell r="B304">
            <v>10</v>
          </cell>
          <cell r="C304">
            <v>1.0960266939720664</v>
          </cell>
        </row>
        <row r="305">
          <cell r="A305">
            <v>38015</v>
          </cell>
          <cell r="B305">
            <v>10</v>
          </cell>
          <cell r="C305">
            <v>1.096316906001908</v>
          </cell>
        </row>
        <row r="306">
          <cell r="A306">
            <v>38016</v>
          </cell>
          <cell r="B306">
            <v>10</v>
          </cell>
          <cell r="C306">
            <v>1.0966071948757012</v>
          </cell>
        </row>
        <row r="307">
          <cell r="A307">
            <v>38017</v>
          </cell>
          <cell r="B307">
            <v>10</v>
          </cell>
          <cell r="C307">
            <v>1.0968975606137932</v>
          </cell>
        </row>
        <row r="308">
          <cell r="A308">
            <v>38018</v>
          </cell>
          <cell r="B308">
            <v>10</v>
          </cell>
          <cell r="C308">
            <v>1.0971880032365364</v>
          </cell>
        </row>
        <row r="309">
          <cell r="A309">
            <v>38019</v>
          </cell>
          <cell r="B309">
            <v>10</v>
          </cell>
          <cell r="C309">
            <v>1.0974785227642891</v>
          </cell>
        </row>
        <row r="310">
          <cell r="A310">
            <v>38020</v>
          </cell>
          <cell r="B310">
            <v>10</v>
          </cell>
          <cell r="C310">
            <v>1.0977691192174144</v>
          </cell>
        </row>
        <row r="311">
          <cell r="A311">
            <v>38021</v>
          </cell>
          <cell r="B311">
            <v>10</v>
          </cell>
          <cell r="C311">
            <v>1.0980597926162809</v>
          </cell>
        </row>
        <row r="312">
          <cell r="A312">
            <v>38022</v>
          </cell>
          <cell r="B312">
            <v>10</v>
          </cell>
          <cell r="C312">
            <v>1.098350542981263</v>
          </cell>
        </row>
        <row r="313">
          <cell r="A313">
            <v>38023</v>
          </cell>
          <cell r="B313">
            <v>10</v>
          </cell>
          <cell r="C313">
            <v>1.0986413703327402</v>
          </cell>
        </row>
        <row r="314">
          <cell r="A314">
            <v>38024</v>
          </cell>
          <cell r="B314">
            <v>10</v>
          </cell>
          <cell r="C314">
            <v>1.0989322746910972</v>
          </cell>
        </row>
        <row r="315">
          <cell r="A315">
            <v>38025</v>
          </cell>
          <cell r="B315">
            <v>10</v>
          </cell>
          <cell r="C315">
            <v>1.0992232560767246</v>
          </cell>
        </row>
        <row r="316">
          <cell r="A316">
            <v>38026</v>
          </cell>
          <cell r="B316">
            <v>10</v>
          </cell>
          <cell r="C316">
            <v>1.0995143145100177</v>
          </cell>
        </row>
        <row r="317">
          <cell r="A317">
            <v>38027</v>
          </cell>
          <cell r="B317">
            <v>10</v>
          </cell>
          <cell r="C317">
            <v>1.0998054500113779</v>
          </cell>
        </row>
        <row r="318">
          <cell r="A318">
            <v>38028</v>
          </cell>
          <cell r="B318">
            <v>10</v>
          </cell>
          <cell r="C318">
            <v>1.1000966626012116</v>
          </cell>
        </row>
        <row r="319">
          <cell r="A319">
            <v>38029</v>
          </cell>
          <cell r="B319">
            <v>10</v>
          </cell>
          <cell r="C319">
            <v>1.1003879522999309</v>
          </cell>
        </row>
        <row r="320">
          <cell r="A320">
            <v>38030</v>
          </cell>
          <cell r="B320">
            <v>10</v>
          </cell>
          <cell r="C320">
            <v>1.1006793191279529</v>
          </cell>
        </row>
        <row r="321">
          <cell r="A321">
            <v>38031</v>
          </cell>
          <cell r="B321">
            <v>10</v>
          </cell>
          <cell r="C321">
            <v>1.1009707631057004</v>
          </cell>
        </row>
        <row r="322">
          <cell r="A322">
            <v>38032</v>
          </cell>
          <cell r="B322">
            <v>10</v>
          </cell>
          <cell r="C322">
            <v>1.1012622842536015</v>
          </cell>
        </row>
        <row r="323">
          <cell r="A323">
            <v>38033</v>
          </cell>
          <cell r="B323">
            <v>10</v>
          </cell>
          <cell r="C323">
            <v>1.1015538825920899</v>
          </cell>
        </row>
        <row r="324">
          <cell r="A324">
            <v>38034</v>
          </cell>
          <cell r="B324">
            <v>10</v>
          </cell>
          <cell r="C324">
            <v>1.1018455581416045</v>
          </cell>
        </row>
        <row r="325">
          <cell r="A325">
            <v>38035</v>
          </cell>
          <cell r="B325">
            <v>10</v>
          </cell>
          <cell r="C325">
            <v>1.1021373109225894</v>
          </cell>
        </row>
        <row r="326">
          <cell r="A326">
            <v>38036</v>
          </cell>
          <cell r="B326">
            <v>10</v>
          </cell>
          <cell r="C326">
            <v>1.1024291409554947</v>
          </cell>
        </row>
        <row r="327">
          <cell r="A327">
            <v>38037</v>
          </cell>
          <cell r="B327">
            <v>10</v>
          </cell>
          <cell r="C327">
            <v>1.1027210482607754</v>
          </cell>
        </row>
        <row r="328">
          <cell r="A328">
            <v>38038</v>
          </cell>
          <cell r="B328">
            <v>10</v>
          </cell>
          <cell r="C328">
            <v>1.1030130328588923</v>
          </cell>
        </row>
        <row r="329">
          <cell r="A329">
            <v>38039</v>
          </cell>
          <cell r="B329">
            <v>10</v>
          </cell>
          <cell r="C329">
            <v>1.1033050947703111</v>
          </cell>
        </row>
        <row r="330">
          <cell r="A330">
            <v>38040</v>
          </cell>
          <cell r="B330">
            <v>10</v>
          </cell>
          <cell r="C330">
            <v>1.1035972340155036</v>
          </cell>
        </row>
        <row r="331">
          <cell r="A331">
            <v>38041</v>
          </cell>
          <cell r="B331">
            <v>10</v>
          </cell>
          <cell r="C331">
            <v>1.1038894506149464</v>
          </cell>
        </row>
        <row r="332">
          <cell r="A332">
            <v>38042</v>
          </cell>
          <cell r="B332">
            <v>10</v>
          </cell>
          <cell r="C332">
            <v>1.104181744589122</v>
          </cell>
        </row>
        <row r="333">
          <cell r="A333">
            <v>38043</v>
          </cell>
          <cell r="B333">
            <v>10</v>
          </cell>
          <cell r="C333">
            <v>1.1044741159585181</v>
          </cell>
        </row>
        <row r="334">
          <cell r="A334">
            <v>38044</v>
          </cell>
          <cell r="B334">
            <v>10</v>
          </cell>
          <cell r="C334">
            <v>1.1047665647436276</v>
          </cell>
        </row>
        <row r="335">
          <cell r="A335">
            <v>38045</v>
          </cell>
          <cell r="B335">
            <v>10</v>
          </cell>
          <cell r="C335">
            <v>1.1050590909649491</v>
          </cell>
        </row>
        <row r="336">
          <cell r="A336">
            <v>38046</v>
          </cell>
          <cell r="B336">
            <v>10</v>
          </cell>
          <cell r="C336">
            <v>1.1053516946429869</v>
          </cell>
        </row>
        <row r="337">
          <cell r="A337">
            <v>38047</v>
          </cell>
          <cell r="B337">
            <v>10</v>
          </cell>
          <cell r="C337">
            <v>1.1056443757982501</v>
          </cell>
        </row>
        <row r="338">
          <cell r="A338">
            <v>38048</v>
          </cell>
          <cell r="B338">
            <v>10</v>
          </cell>
          <cell r="C338">
            <v>1.1059371344512539</v>
          </cell>
        </row>
        <row r="339">
          <cell r="A339">
            <v>38049</v>
          </cell>
          <cell r="B339">
            <v>10</v>
          </cell>
          <cell r="C339">
            <v>1.106229970622518</v>
          </cell>
        </row>
        <row r="340">
          <cell r="A340">
            <v>38050</v>
          </cell>
          <cell r="B340">
            <v>10</v>
          </cell>
          <cell r="C340">
            <v>1.1065228843325687</v>
          </cell>
        </row>
        <row r="341">
          <cell r="A341">
            <v>38051</v>
          </cell>
          <cell r="B341">
            <v>10</v>
          </cell>
          <cell r="C341">
            <v>1.1068158756019368</v>
          </cell>
        </row>
        <row r="342">
          <cell r="A342">
            <v>38052</v>
          </cell>
          <cell r="B342">
            <v>10</v>
          </cell>
          <cell r="C342">
            <v>1.107108944451159</v>
          </cell>
        </row>
        <row r="343">
          <cell r="A343">
            <v>38053</v>
          </cell>
          <cell r="B343">
            <v>10</v>
          </cell>
          <cell r="C343">
            <v>1.1074020909007773</v>
          </cell>
        </row>
        <row r="344">
          <cell r="A344">
            <v>38054</v>
          </cell>
          <cell r="B344">
            <v>10</v>
          </cell>
          <cell r="C344">
            <v>1.1076953149713393</v>
          </cell>
        </row>
        <row r="345">
          <cell r="A345">
            <v>38055</v>
          </cell>
          <cell r="B345">
            <v>10</v>
          </cell>
          <cell r="C345">
            <v>1.1079886166833979</v>
          </cell>
        </row>
        <row r="346">
          <cell r="A346">
            <v>38056</v>
          </cell>
          <cell r="B346">
            <v>10</v>
          </cell>
          <cell r="C346">
            <v>1.1082819960575112</v>
          </cell>
        </row>
        <row r="347">
          <cell r="A347">
            <v>38057</v>
          </cell>
          <cell r="B347">
            <v>10</v>
          </cell>
          <cell r="C347">
            <v>1.1085754531142431</v>
          </cell>
        </row>
        <row r="348">
          <cell r="A348">
            <v>38058</v>
          </cell>
          <cell r="B348">
            <v>10</v>
          </cell>
          <cell r="C348">
            <v>1.1088689878741629</v>
          </cell>
        </row>
        <row r="349">
          <cell r="A349">
            <v>38059</v>
          </cell>
          <cell r="B349">
            <v>10</v>
          </cell>
          <cell r="C349">
            <v>1.1091626003578452</v>
          </cell>
        </row>
        <row r="350">
          <cell r="A350">
            <v>38060</v>
          </cell>
          <cell r="B350">
            <v>10</v>
          </cell>
          <cell r="C350">
            <v>1.1094562905858703</v>
          </cell>
        </row>
        <row r="351">
          <cell r="A351">
            <v>38061</v>
          </cell>
          <cell r="B351">
            <v>10</v>
          </cell>
          <cell r="C351">
            <v>1.1097500585788236</v>
          </cell>
        </row>
        <row r="352">
          <cell r="A352">
            <v>38062</v>
          </cell>
          <cell r="B352">
            <v>10</v>
          </cell>
          <cell r="C352">
            <v>1.1100439043572961</v>
          </cell>
        </row>
        <row r="353">
          <cell r="A353">
            <v>38063</v>
          </cell>
          <cell r="B353">
            <v>10</v>
          </cell>
          <cell r="C353">
            <v>1.1103378279418843</v>
          </cell>
        </row>
        <row r="354">
          <cell r="A354">
            <v>38064</v>
          </cell>
          <cell r="B354">
            <v>10</v>
          </cell>
          <cell r="C354">
            <v>1.1106318293531903</v>
          </cell>
        </row>
        <row r="355">
          <cell r="A355">
            <v>38065</v>
          </cell>
          <cell r="B355">
            <v>10</v>
          </cell>
          <cell r="C355">
            <v>1.1109259086118213</v>
          </cell>
        </row>
        <row r="356">
          <cell r="A356">
            <v>38066</v>
          </cell>
          <cell r="B356">
            <v>10</v>
          </cell>
          <cell r="C356">
            <v>1.1112200657383904</v>
          </cell>
        </row>
        <row r="357">
          <cell r="A357">
            <v>38067</v>
          </cell>
          <cell r="B357">
            <v>10</v>
          </cell>
          <cell r="C357">
            <v>1.1115143007535158</v>
          </cell>
        </row>
        <row r="358">
          <cell r="A358">
            <v>38068</v>
          </cell>
          <cell r="B358">
            <v>10</v>
          </cell>
          <cell r="C358">
            <v>1.1118086136778211</v>
          </cell>
        </row>
        <row r="359">
          <cell r="A359">
            <v>38069</v>
          </cell>
          <cell r="B359">
            <v>10</v>
          </cell>
          <cell r="C359">
            <v>1.1121030045319356</v>
          </cell>
        </row>
        <row r="360">
          <cell r="A360">
            <v>38070</v>
          </cell>
          <cell r="B360">
            <v>10</v>
          </cell>
          <cell r="C360">
            <v>1.1123974733364941</v>
          </cell>
        </row>
        <row r="361">
          <cell r="A361">
            <v>38071</v>
          </cell>
          <cell r="B361">
            <v>10</v>
          </cell>
          <cell r="C361">
            <v>1.1126920201121366</v>
          </cell>
        </row>
        <row r="362">
          <cell r="A362">
            <v>38072</v>
          </cell>
          <cell r="B362">
            <v>10</v>
          </cell>
          <cell r="C362">
            <v>1.1129866448795087</v>
          </cell>
        </row>
        <row r="363">
          <cell r="A363">
            <v>38073</v>
          </cell>
          <cell r="B363">
            <v>10</v>
          </cell>
          <cell r="C363">
            <v>1.1132813476592616</v>
          </cell>
        </row>
        <row r="364">
          <cell r="A364">
            <v>38074</v>
          </cell>
          <cell r="B364">
            <v>10</v>
          </cell>
          <cell r="C364">
            <v>1.1135761284720518</v>
          </cell>
        </row>
        <row r="365">
          <cell r="A365">
            <v>38075</v>
          </cell>
          <cell r="B365">
            <v>10</v>
          </cell>
          <cell r="C365">
            <v>1.1138709873385413</v>
          </cell>
        </row>
        <row r="366">
          <cell r="A366">
            <v>38076</v>
          </cell>
          <cell r="B366">
            <v>10</v>
          </cell>
          <cell r="C366">
            <v>1.1141659242793978</v>
          </cell>
        </row>
        <row r="367">
          <cell r="A367">
            <v>38077</v>
          </cell>
          <cell r="B367">
            <v>10</v>
          </cell>
          <cell r="C367">
            <v>1.114460939315294</v>
          </cell>
        </row>
        <row r="368">
          <cell r="A368">
            <v>38078</v>
          </cell>
          <cell r="B368">
            <v>9.75</v>
          </cell>
          <cell r="C368">
            <v>1.1147489868785465</v>
          </cell>
        </row>
        <row r="369">
          <cell r="A369">
            <v>38079</v>
          </cell>
          <cell r="B369">
            <v>9.75</v>
          </cell>
          <cell r="C369">
            <v>1.1150371088916033</v>
          </cell>
        </row>
        <row r="370">
          <cell r="A370">
            <v>38080</v>
          </cell>
          <cell r="B370">
            <v>9.75</v>
          </cell>
          <cell r="C370">
            <v>1.1153253053737069</v>
          </cell>
        </row>
        <row r="371">
          <cell r="A371">
            <v>38081</v>
          </cell>
          <cell r="B371">
            <v>9.75</v>
          </cell>
          <cell r="C371">
            <v>1.1156135763441046</v>
          </cell>
        </row>
        <row r="372">
          <cell r="A372">
            <v>38082</v>
          </cell>
          <cell r="B372">
            <v>9.75</v>
          </cell>
          <cell r="C372">
            <v>1.1159019218220492</v>
          </cell>
        </row>
        <row r="373">
          <cell r="A373">
            <v>38083</v>
          </cell>
          <cell r="B373">
            <v>9.75</v>
          </cell>
          <cell r="C373">
            <v>1.116190341826798</v>
          </cell>
        </row>
        <row r="374">
          <cell r="A374">
            <v>38084</v>
          </cell>
          <cell r="B374">
            <v>9.75</v>
          </cell>
          <cell r="C374">
            <v>1.1164788363776135</v>
          </cell>
        </row>
        <row r="375">
          <cell r="A375">
            <v>38085</v>
          </cell>
          <cell r="B375">
            <v>9.75</v>
          </cell>
          <cell r="C375">
            <v>1.1167674054937633</v>
          </cell>
        </row>
        <row r="376">
          <cell r="A376">
            <v>38086</v>
          </cell>
          <cell r="B376">
            <v>9.75</v>
          </cell>
          <cell r="C376">
            <v>1.1170560491945196</v>
          </cell>
        </row>
        <row r="377">
          <cell r="A377">
            <v>38087</v>
          </cell>
          <cell r="B377">
            <v>9.75</v>
          </cell>
          <cell r="C377">
            <v>1.1173447674991599</v>
          </cell>
        </row>
        <row r="378">
          <cell r="A378">
            <v>38088</v>
          </cell>
          <cell r="B378">
            <v>9.75</v>
          </cell>
          <cell r="C378">
            <v>1.1176335604269667</v>
          </cell>
        </row>
        <row r="379">
          <cell r="A379">
            <v>38089</v>
          </cell>
          <cell r="B379">
            <v>9.75</v>
          </cell>
          <cell r="C379">
            <v>1.1179224279972273</v>
          </cell>
        </row>
        <row r="380">
          <cell r="A380">
            <v>38090</v>
          </cell>
          <cell r="B380">
            <v>9.75</v>
          </cell>
          <cell r="C380">
            <v>1.118211370229234</v>
          </cell>
        </row>
        <row r="381">
          <cell r="A381">
            <v>38091</v>
          </cell>
          <cell r="B381">
            <v>9.75</v>
          </cell>
          <cell r="C381">
            <v>1.1185003871422841</v>
          </cell>
        </row>
        <row r="382">
          <cell r="A382">
            <v>38092</v>
          </cell>
          <cell r="B382">
            <v>9.75</v>
          </cell>
          <cell r="C382">
            <v>1.11878947875568</v>
          </cell>
        </row>
        <row r="383">
          <cell r="A383">
            <v>38093</v>
          </cell>
          <cell r="B383">
            <v>9.75</v>
          </cell>
          <cell r="C383">
            <v>1.1190786450887291</v>
          </cell>
        </row>
        <row r="384">
          <cell r="A384">
            <v>38094</v>
          </cell>
          <cell r="B384">
            <v>9.75</v>
          </cell>
          <cell r="C384">
            <v>1.1193678861607435</v>
          </cell>
        </row>
        <row r="385">
          <cell r="A385">
            <v>38095</v>
          </cell>
          <cell r="B385">
            <v>9.75</v>
          </cell>
          <cell r="C385">
            <v>1.1196572019910407</v>
          </cell>
        </row>
        <row r="386">
          <cell r="A386">
            <v>38096</v>
          </cell>
          <cell r="B386">
            <v>9.75</v>
          </cell>
          <cell r="C386">
            <v>1.1199465925989429</v>
          </cell>
        </row>
        <row r="387">
          <cell r="A387">
            <v>38097</v>
          </cell>
          <cell r="B387">
            <v>9.75</v>
          </cell>
          <cell r="C387">
            <v>1.1202360580037773</v>
          </cell>
        </row>
        <row r="388">
          <cell r="A388">
            <v>38098</v>
          </cell>
          <cell r="B388">
            <v>9.75</v>
          </cell>
          <cell r="C388">
            <v>1.1205255982248765</v>
          </cell>
        </row>
        <row r="389">
          <cell r="A389">
            <v>38099</v>
          </cell>
          <cell r="B389">
            <v>9.75</v>
          </cell>
          <cell r="C389">
            <v>1.1208152132815774</v>
          </cell>
        </row>
        <row r="390">
          <cell r="A390">
            <v>38100</v>
          </cell>
          <cell r="B390">
            <v>9.75</v>
          </cell>
          <cell r="C390">
            <v>1.1211049031932225</v>
          </cell>
        </row>
        <row r="391">
          <cell r="A391">
            <v>38101</v>
          </cell>
          <cell r="B391">
            <v>9.75</v>
          </cell>
          <cell r="C391">
            <v>1.1213946679791591</v>
          </cell>
        </row>
        <row r="392">
          <cell r="A392">
            <v>38102</v>
          </cell>
          <cell r="B392">
            <v>9.75</v>
          </cell>
          <cell r="C392">
            <v>1.1216845076587394</v>
          </cell>
        </row>
        <row r="393">
          <cell r="A393">
            <v>38103</v>
          </cell>
          <cell r="B393">
            <v>9.75</v>
          </cell>
          <cell r="C393">
            <v>1.1219744222513206</v>
          </cell>
        </row>
        <row r="394">
          <cell r="A394">
            <v>38104</v>
          </cell>
          <cell r="B394">
            <v>9.75</v>
          </cell>
          <cell r="C394">
            <v>1.122264411776265</v>
          </cell>
        </row>
        <row r="395">
          <cell r="A395">
            <v>38105</v>
          </cell>
          <cell r="B395">
            <v>9.75</v>
          </cell>
          <cell r="C395">
            <v>1.12255447625294</v>
          </cell>
        </row>
        <row r="396">
          <cell r="A396">
            <v>38106</v>
          </cell>
          <cell r="B396">
            <v>9.75</v>
          </cell>
          <cell r="C396">
            <v>1.1228446157007179</v>
          </cell>
        </row>
        <row r="397">
          <cell r="A397">
            <v>38107</v>
          </cell>
          <cell r="B397">
            <v>9.75</v>
          </cell>
          <cell r="C397">
            <v>1.1231348301389759</v>
          </cell>
        </row>
        <row r="398">
          <cell r="A398">
            <v>38108</v>
          </cell>
          <cell r="B398">
            <v>9.75</v>
          </cell>
          <cell r="C398">
            <v>1.1234251195870963</v>
          </cell>
        </row>
        <row r="399">
          <cell r="A399">
            <v>38109</v>
          </cell>
          <cell r="B399">
            <v>9.75</v>
          </cell>
          <cell r="C399">
            <v>1.1237154840644665</v>
          </cell>
        </row>
        <row r="400">
          <cell r="A400">
            <v>38110</v>
          </cell>
          <cell r="B400">
            <v>9.75</v>
          </cell>
          <cell r="C400">
            <v>1.1240059235904789</v>
          </cell>
        </row>
        <row r="401">
          <cell r="A401">
            <v>38111</v>
          </cell>
          <cell r="B401">
            <v>9.75</v>
          </cell>
          <cell r="C401">
            <v>1.1242964381845306</v>
          </cell>
        </row>
        <row r="402">
          <cell r="A402">
            <v>38112</v>
          </cell>
          <cell r="B402">
            <v>9.75</v>
          </cell>
          <cell r="C402">
            <v>1.1245870278660242</v>
          </cell>
        </row>
        <row r="403">
          <cell r="A403">
            <v>38113</v>
          </cell>
          <cell r="B403">
            <v>9.75</v>
          </cell>
          <cell r="C403">
            <v>1.1248776926543669</v>
          </cell>
        </row>
        <row r="404">
          <cell r="A404">
            <v>38114</v>
          </cell>
          <cell r="B404">
            <v>9.75</v>
          </cell>
          <cell r="C404">
            <v>1.125168432568971</v>
          </cell>
        </row>
        <row r="405">
          <cell r="A405">
            <v>38115</v>
          </cell>
          <cell r="B405">
            <v>9.75</v>
          </cell>
          <cell r="C405">
            <v>1.1254592476292542</v>
          </cell>
        </row>
        <row r="406">
          <cell r="A406">
            <v>38116</v>
          </cell>
          <cell r="B406">
            <v>9.75</v>
          </cell>
          <cell r="C406">
            <v>1.1257501378546386</v>
          </cell>
        </row>
        <row r="407">
          <cell r="A407">
            <v>38117</v>
          </cell>
          <cell r="B407">
            <v>9.75</v>
          </cell>
          <cell r="C407">
            <v>1.1260411032645519</v>
          </cell>
        </row>
        <row r="408">
          <cell r="A408">
            <v>38118</v>
          </cell>
          <cell r="B408">
            <v>9.75</v>
          </cell>
          <cell r="C408">
            <v>1.1263321438784264</v>
          </cell>
        </row>
        <row r="409">
          <cell r="A409">
            <v>38119</v>
          </cell>
          <cell r="B409">
            <v>9.75</v>
          </cell>
          <cell r="C409">
            <v>1.1266232597156998</v>
          </cell>
        </row>
        <row r="410">
          <cell r="A410">
            <v>38120</v>
          </cell>
          <cell r="B410">
            <v>9.75</v>
          </cell>
          <cell r="C410">
            <v>1.1269144507958144</v>
          </cell>
        </row>
        <row r="411">
          <cell r="A411">
            <v>38121</v>
          </cell>
          <cell r="B411">
            <v>9.75</v>
          </cell>
          <cell r="C411">
            <v>1.1272057171382179</v>
          </cell>
        </row>
        <row r="412">
          <cell r="A412">
            <v>38122</v>
          </cell>
          <cell r="B412">
            <v>9.75</v>
          </cell>
          <cell r="C412">
            <v>1.1274970587623627</v>
          </cell>
        </row>
        <row r="413">
          <cell r="A413">
            <v>38123</v>
          </cell>
          <cell r="B413">
            <v>9.75</v>
          </cell>
          <cell r="C413">
            <v>1.1277884756877063</v>
          </cell>
        </row>
        <row r="414">
          <cell r="A414">
            <v>38124</v>
          </cell>
          <cell r="B414">
            <v>9.75</v>
          </cell>
          <cell r="C414">
            <v>1.1280799679337117</v>
          </cell>
        </row>
        <row r="415">
          <cell r="A415">
            <v>38125</v>
          </cell>
          <cell r="B415">
            <v>9.75</v>
          </cell>
          <cell r="C415">
            <v>1.1283715355198463</v>
          </cell>
        </row>
        <row r="416">
          <cell r="A416">
            <v>38126</v>
          </cell>
          <cell r="B416">
            <v>9.75</v>
          </cell>
          <cell r="C416">
            <v>1.1286631784655827</v>
          </cell>
        </row>
        <row r="417">
          <cell r="A417">
            <v>38127</v>
          </cell>
          <cell r="B417">
            <v>9.75</v>
          </cell>
          <cell r="C417">
            <v>1.1289548967903986</v>
          </cell>
        </row>
        <row r="418">
          <cell r="A418">
            <v>38128</v>
          </cell>
          <cell r="B418">
            <v>9.75</v>
          </cell>
          <cell r="C418">
            <v>1.129246690513777</v>
          </cell>
        </row>
        <row r="419">
          <cell r="A419">
            <v>38129</v>
          </cell>
          <cell r="B419">
            <v>9.75</v>
          </cell>
          <cell r="C419">
            <v>1.1295385596552054</v>
          </cell>
        </row>
        <row r="420">
          <cell r="A420">
            <v>38130</v>
          </cell>
          <cell r="B420">
            <v>9.75</v>
          </cell>
          <cell r="C420">
            <v>1.1298305042341767</v>
          </cell>
        </row>
        <row r="421">
          <cell r="A421">
            <v>38131</v>
          </cell>
          <cell r="B421">
            <v>9.75</v>
          </cell>
          <cell r="C421">
            <v>1.1301225242701889</v>
          </cell>
        </row>
        <row r="422">
          <cell r="A422">
            <v>38132</v>
          </cell>
          <cell r="B422">
            <v>9.75</v>
          </cell>
          <cell r="C422">
            <v>1.1304146197827447</v>
          </cell>
        </row>
        <row r="423">
          <cell r="A423">
            <v>38133</v>
          </cell>
          <cell r="B423">
            <v>9.75</v>
          </cell>
          <cell r="C423">
            <v>1.1307067907913522</v>
          </cell>
        </row>
        <row r="424">
          <cell r="A424">
            <v>38134</v>
          </cell>
          <cell r="B424">
            <v>9.75</v>
          </cell>
          <cell r="C424">
            <v>1.1309990373155243</v>
          </cell>
        </row>
        <row r="425">
          <cell r="A425">
            <v>38135</v>
          </cell>
          <cell r="B425">
            <v>9.75</v>
          </cell>
          <cell r="C425">
            <v>1.1312913593747791</v>
          </cell>
        </row>
        <row r="426">
          <cell r="A426">
            <v>38136</v>
          </cell>
          <cell r="B426">
            <v>9.75</v>
          </cell>
          <cell r="C426">
            <v>1.1315837569886396</v>
          </cell>
        </row>
        <row r="427">
          <cell r="A427">
            <v>38137</v>
          </cell>
          <cell r="B427">
            <v>9.75</v>
          </cell>
          <cell r="C427">
            <v>1.1318762301766339</v>
          </cell>
        </row>
        <row r="428">
          <cell r="A428">
            <v>38138</v>
          </cell>
          <cell r="B428">
            <v>9.75</v>
          </cell>
          <cell r="C428">
            <v>1.1321687789582953</v>
          </cell>
        </row>
        <row r="429">
          <cell r="A429">
            <v>38139</v>
          </cell>
          <cell r="B429">
            <v>9.75</v>
          </cell>
          <cell r="C429">
            <v>1.1324614033531619</v>
          </cell>
        </row>
        <row r="430">
          <cell r="A430">
            <v>38140</v>
          </cell>
          <cell r="B430">
            <v>9.75</v>
          </cell>
          <cell r="C430">
            <v>1.1327541033807769</v>
          </cell>
        </row>
        <row r="431">
          <cell r="A431">
            <v>38141</v>
          </cell>
          <cell r="B431">
            <v>9.75</v>
          </cell>
          <cell r="C431">
            <v>1.1330468790606887</v>
          </cell>
        </row>
        <row r="432">
          <cell r="A432">
            <v>38142</v>
          </cell>
          <cell r="B432">
            <v>9.75</v>
          </cell>
          <cell r="C432">
            <v>1.1333397304124506</v>
          </cell>
        </row>
        <row r="433">
          <cell r="A433">
            <v>38143</v>
          </cell>
          <cell r="B433">
            <v>9.75</v>
          </cell>
          <cell r="C433">
            <v>1.133632657455621</v>
          </cell>
        </row>
        <row r="434">
          <cell r="A434">
            <v>38144</v>
          </cell>
          <cell r="B434">
            <v>9.75</v>
          </cell>
          <cell r="C434">
            <v>1.1339256602097636</v>
          </cell>
        </row>
        <row r="435">
          <cell r="A435">
            <v>38145</v>
          </cell>
          <cell r="B435">
            <v>9.75</v>
          </cell>
          <cell r="C435">
            <v>1.1342187386944467</v>
          </cell>
        </row>
        <row r="436">
          <cell r="A436">
            <v>38146</v>
          </cell>
          <cell r="B436">
            <v>9.75</v>
          </cell>
          <cell r="C436">
            <v>1.1345118929292439</v>
          </cell>
        </row>
        <row r="437">
          <cell r="A437">
            <v>38147</v>
          </cell>
          <cell r="B437">
            <v>9.75</v>
          </cell>
          <cell r="C437">
            <v>1.1348051229337339</v>
          </cell>
        </row>
        <row r="438">
          <cell r="A438">
            <v>38148</v>
          </cell>
          <cell r="B438">
            <v>9.75</v>
          </cell>
          <cell r="C438">
            <v>1.1350984287275003</v>
          </cell>
        </row>
        <row r="439">
          <cell r="A439">
            <v>38149</v>
          </cell>
          <cell r="B439">
            <v>9.75</v>
          </cell>
          <cell r="C439">
            <v>1.1353918103301319</v>
          </cell>
        </row>
        <row r="440">
          <cell r="A440">
            <v>38150</v>
          </cell>
          <cell r="B440">
            <v>9.75</v>
          </cell>
          <cell r="C440">
            <v>1.1356852677612228</v>
          </cell>
        </row>
        <row r="441">
          <cell r="A441">
            <v>38151</v>
          </cell>
          <cell r="B441">
            <v>9.75</v>
          </cell>
          <cell r="C441">
            <v>1.1359788010403715</v>
          </cell>
        </row>
        <row r="442">
          <cell r="A442">
            <v>38152</v>
          </cell>
          <cell r="B442">
            <v>9.75</v>
          </cell>
          <cell r="C442">
            <v>1.1362724101871822</v>
          </cell>
        </row>
        <row r="443">
          <cell r="A443">
            <v>38153</v>
          </cell>
          <cell r="B443">
            <v>9.75</v>
          </cell>
          <cell r="C443">
            <v>1.136566095221264</v>
          </cell>
        </row>
        <row r="444">
          <cell r="A444">
            <v>38154</v>
          </cell>
          <cell r="B444">
            <v>9.75</v>
          </cell>
          <cell r="C444">
            <v>1.1368598561622307</v>
          </cell>
        </row>
        <row r="445">
          <cell r="A445">
            <v>38155</v>
          </cell>
          <cell r="B445">
            <v>9.75</v>
          </cell>
          <cell r="C445">
            <v>1.1371536930297017</v>
          </cell>
        </row>
        <row r="446">
          <cell r="A446">
            <v>38156</v>
          </cell>
          <cell r="B446">
            <v>9.75</v>
          </cell>
          <cell r="C446">
            <v>1.1374476058433012</v>
          </cell>
        </row>
        <row r="447">
          <cell r="A447">
            <v>38157</v>
          </cell>
          <cell r="B447">
            <v>9.75</v>
          </cell>
          <cell r="C447">
            <v>1.1377415946226583</v>
          </cell>
        </row>
        <row r="448">
          <cell r="A448">
            <v>38158</v>
          </cell>
          <cell r="B448">
            <v>9.75</v>
          </cell>
          <cell r="C448">
            <v>1.1380356593874077</v>
          </cell>
        </row>
        <row r="449">
          <cell r="A449">
            <v>38159</v>
          </cell>
          <cell r="B449">
            <v>9.75</v>
          </cell>
          <cell r="C449">
            <v>1.1383298001571887</v>
          </cell>
        </row>
        <row r="450">
          <cell r="A450">
            <v>38160</v>
          </cell>
          <cell r="B450">
            <v>9.75</v>
          </cell>
          <cell r="C450">
            <v>1.1386240169516457</v>
          </cell>
        </row>
        <row r="451">
          <cell r="A451">
            <v>38161</v>
          </cell>
          <cell r="B451">
            <v>9.75</v>
          </cell>
          <cell r="C451">
            <v>1.1389183097904285</v>
          </cell>
        </row>
        <row r="452">
          <cell r="A452">
            <v>38162</v>
          </cell>
          <cell r="B452">
            <v>9.75</v>
          </cell>
          <cell r="C452">
            <v>1.1392126786931918</v>
          </cell>
        </row>
        <row r="453">
          <cell r="A453">
            <v>38163</v>
          </cell>
          <cell r="B453">
            <v>9.75</v>
          </cell>
          <cell r="C453">
            <v>1.1395071236795953</v>
          </cell>
        </row>
        <row r="454">
          <cell r="A454">
            <v>38164</v>
          </cell>
          <cell r="B454">
            <v>9.75</v>
          </cell>
          <cell r="C454">
            <v>1.1398016447693038</v>
          </cell>
        </row>
        <row r="455">
          <cell r="A455">
            <v>38165</v>
          </cell>
          <cell r="B455">
            <v>9.75</v>
          </cell>
          <cell r="C455">
            <v>1.1400962419819873</v>
          </cell>
        </row>
        <row r="456">
          <cell r="A456">
            <v>38166</v>
          </cell>
          <cell r="B456">
            <v>9.75</v>
          </cell>
          <cell r="C456">
            <v>1.1403909153373211</v>
          </cell>
        </row>
        <row r="457">
          <cell r="A457">
            <v>38167</v>
          </cell>
          <cell r="B457">
            <v>9.75</v>
          </cell>
          <cell r="C457">
            <v>1.1406856648549848</v>
          </cell>
        </row>
        <row r="458">
          <cell r="A458">
            <v>38168</v>
          </cell>
          <cell r="B458">
            <v>9.75</v>
          </cell>
          <cell r="C458">
            <v>1.1409804905546639</v>
          </cell>
        </row>
        <row r="459">
          <cell r="A459">
            <v>38169</v>
          </cell>
          <cell r="B459">
            <v>9.75</v>
          </cell>
          <cell r="C459">
            <v>1.1412753924560486</v>
          </cell>
        </row>
        <row r="460">
          <cell r="A460">
            <v>38170</v>
          </cell>
          <cell r="B460">
            <v>9.75</v>
          </cell>
          <cell r="C460">
            <v>1.1415703705788343</v>
          </cell>
        </row>
        <row r="461">
          <cell r="A461">
            <v>38171</v>
          </cell>
          <cell r="B461">
            <v>9.75</v>
          </cell>
          <cell r="C461">
            <v>1.1418654249427211</v>
          </cell>
        </row>
        <row r="462">
          <cell r="A462">
            <v>38172</v>
          </cell>
          <cell r="B462">
            <v>9.75</v>
          </cell>
          <cell r="C462">
            <v>1.142160555567415</v>
          </cell>
        </row>
        <row r="463">
          <cell r="A463">
            <v>38173</v>
          </cell>
          <cell r="B463">
            <v>9.75</v>
          </cell>
          <cell r="C463">
            <v>1.1424557624726266</v>
          </cell>
        </row>
        <row r="464">
          <cell r="A464">
            <v>38174</v>
          </cell>
          <cell r="B464">
            <v>9.75</v>
          </cell>
          <cell r="C464">
            <v>1.1427510456780714</v>
          </cell>
        </row>
        <row r="465">
          <cell r="A465">
            <v>38175</v>
          </cell>
          <cell r="B465">
            <v>9.75</v>
          </cell>
          <cell r="C465">
            <v>1.1430464052034703</v>
          </cell>
        </row>
        <row r="466">
          <cell r="A466">
            <v>38176</v>
          </cell>
          <cell r="B466">
            <v>9.75</v>
          </cell>
          <cell r="C466">
            <v>1.1433418410685494</v>
          </cell>
        </row>
        <row r="467">
          <cell r="A467">
            <v>38177</v>
          </cell>
          <cell r="B467">
            <v>9.75</v>
          </cell>
          <cell r="C467">
            <v>1.1436373532930395</v>
          </cell>
        </row>
        <row r="468">
          <cell r="A468">
            <v>38178</v>
          </cell>
          <cell r="B468">
            <v>9.75</v>
          </cell>
          <cell r="C468">
            <v>1.1439329418966768</v>
          </cell>
        </row>
        <row r="469">
          <cell r="A469">
            <v>38179</v>
          </cell>
          <cell r="B469">
            <v>9.75</v>
          </cell>
          <cell r="C469">
            <v>1.1442286068992027</v>
          </cell>
        </row>
        <row r="470">
          <cell r="A470">
            <v>38180</v>
          </cell>
          <cell r="B470">
            <v>9.75</v>
          </cell>
          <cell r="C470">
            <v>1.1445243483203633</v>
          </cell>
        </row>
        <row r="471">
          <cell r="A471">
            <v>38181</v>
          </cell>
          <cell r="B471">
            <v>9.75</v>
          </cell>
          <cell r="C471">
            <v>1.1448201661799102</v>
          </cell>
        </row>
        <row r="472">
          <cell r="A472">
            <v>38182</v>
          </cell>
          <cell r="B472">
            <v>9.75</v>
          </cell>
          <cell r="C472">
            <v>1.1451160604975998</v>
          </cell>
        </row>
        <row r="473">
          <cell r="A473">
            <v>38183</v>
          </cell>
          <cell r="B473">
            <v>9.75</v>
          </cell>
          <cell r="C473">
            <v>1.1454120312931939</v>
          </cell>
        </row>
        <row r="474">
          <cell r="A474">
            <v>38184</v>
          </cell>
          <cell r="B474">
            <v>9.75</v>
          </cell>
          <cell r="C474">
            <v>1.1457080785864591</v>
          </cell>
        </row>
        <row r="475">
          <cell r="A475">
            <v>38185</v>
          </cell>
          <cell r="B475">
            <v>9.75</v>
          </cell>
          <cell r="C475">
            <v>1.1460042023971673</v>
          </cell>
        </row>
        <row r="476">
          <cell r="A476">
            <v>38186</v>
          </cell>
          <cell r="B476">
            <v>9.75</v>
          </cell>
          <cell r="C476">
            <v>1.1463004027450956</v>
          </cell>
        </row>
        <row r="477">
          <cell r="A477">
            <v>38187</v>
          </cell>
          <cell r="B477">
            <v>9.75</v>
          </cell>
          <cell r="C477">
            <v>1.146596679650026</v>
          </cell>
        </row>
        <row r="478">
          <cell r="A478">
            <v>38188</v>
          </cell>
          <cell r="B478">
            <v>9.75</v>
          </cell>
          <cell r="C478">
            <v>1.1468930331317457</v>
          </cell>
        </row>
        <row r="479">
          <cell r="A479">
            <v>38189</v>
          </cell>
          <cell r="B479">
            <v>9.75</v>
          </cell>
          <cell r="C479">
            <v>1.147189463210047</v>
          </cell>
        </row>
        <row r="480">
          <cell r="A480">
            <v>38190</v>
          </cell>
          <cell r="B480">
            <v>9.75</v>
          </cell>
          <cell r="C480">
            <v>1.1474859699047273</v>
          </cell>
        </row>
        <row r="481">
          <cell r="A481">
            <v>38191</v>
          </cell>
          <cell r="B481">
            <v>9.75</v>
          </cell>
          <cell r="C481">
            <v>1.1477825532355892</v>
          </cell>
        </row>
        <row r="482">
          <cell r="A482">
            <v>38192</v>
          </cell>
          <cell r="B482">
            <v>9.75</v>
          </cell>
          <cell r="C482">
            <v>1.1480792132224402</v>
          </cell>
        </row>
        <row r="483">
          <cell r="A483">
            <v>38193</v>
          </cell>
          <cell r="B483">
            <v>9.75</v>
          </cell>
          <cell r="C483">
            <v>1.1483759498850934</v>
          </cell>
        </row>
        <row r="484">
          <cell r="A484">
            <v>38194</v>
          </cell>
          <cell r="B484">
            <v>9.75</v>
          </cell>
          <cell r="C484">
            <v>1.1486727632433664</v>
          </cell>
        </row>
        <row r="485">
          <cell r="A485">
            <v>38195</v>
          </cell>
          <cell r="B485">
            <v>9.75</v>
          </cell>
          <cell r="C485">
            <v>1.1489696533170823</v>
          </cell>
        </row>
        <row r="486">
          <cell r="A486">
            <v>38196</v>
          </cell>
          <cell r="B486">
            <v>9.75</v>
          </cell>
          <cell r="C486">
            <v>1.1492666201260693</v>
          </cell>
        </row>
        <row r="487">
          <cell r="A487">
            <v>38197</v>
          </cell>
          <cell r="B487">
            <v>9.75</v>
          </cell>
          <cell r="C487">
            <v>1.1495636636901607</v>
          </cell>
        </row>
        <row r="488">
          <cell r="A488">
            <v>38198</v>
          </cell>
          <cell r="B488">
            <v>9.75</v>
          </cell>
          <cell r="C488">
            <v>1.1498607840291948</v>
          </cell>
        </row>
        <row r="489">
          <cell r="A489">
            <v>38199</v>
          </cell>
          <cell r="B489">
            <v>9.75</v>
          </cell>
          <cell r="C489">
            <v>1.1501579811630152</v>
          </cell>
        </row>
        <row r="490">
          <cell r="A490">
            <v>38200</v>
          </cell>
          <cell r="B490">
            <v>9.75</v>
          </cell>
          <cell r="C490">
            <v>1.1504552551114704</v>
          </cell>
        </row>
        <row r="491">
          <cell r="A491">
            <v>38201</v>
          </cell>
          <cell r="B491">
            <v>9.75</v>
          </cell>
          <cell r="C491">
            <v>1.1507526058944144</v>
          </cell>
        </row>
        <row r="492">
          <cell r="A492">
            <v>38202</v>
          </cell>
          <cell r="B492">
            <v>9.75</v>
          </cell>
          <cell r="C492">
            <v>1.151050033531706</v>
          </cell>
        </row>
        <row r="493">
          <cell r="A493">
            <v>38203</v>
          </cell>
          <cell r="B493">
            <v>9.75</v>
          </cell>
          <cell r="C493">
            <v>1.1513475380432094</v>
          </cell>
        </row>
        <row r="494">
          <cell r="A494">
            <v>38204</v>
          </cell>
          <cell r="B494">
            <v>9.75</v>
          </cell>
          <cell r="C494">
            <v>1.1516451194487938</v>
          </cell>
        </row>
        <row r="495">
          <cell r="A495">
            <v>38205</v>
          </cell>
          <cell r="B495">
            <v>9.75</v>
          </cell>
          <cell r="C495">
            <v>1.1519427777683331</v>
          </cell>
        </row>
        <row r="496">
          <cell r="A496">
            <v>38206</v>
          </cell>
          <cell r="B496">
            <v>9.75</v>
          </cell>
          <cell r="C496">
            <v>1.1522405130217073</v>
          </cell>
        </row>
        <row r="497">
          <cell r="A497">
            <v>38207</v>
          </cell>
          <cell r="B497">
            <v>9.75</v>
          </cell>
          <cell r="C497">
            <v>1.1525383252288006</v>
          </cell>
        </row>
        <row r="498">
          <cell r="A498">
            <v>38208</v>
          </cell>
          <cell r="B498">
            <v>9.75</v>
          </cell>
          <cell r="C498">
            <v>1.152836214409503</v>
          </cell>
        </row>
        <row r="499">
          <cell r="A499">
            <v>38209</v>
          </cell>
          <cell r="B499">
            <v>9.75</v>
          </cell>
          <cell r="C499">
            <v>1.1531341805837092</v>
          </cell>
        </row>
        <row r="500">
          <cell r="A500">
            <v>38210</v>
          </cell>
          <cell r="B500">
            <v>9.75</v>
          </cell>
          <cell r="C500">
            <v>1.1534322237713193</v>
          </cell>
        </row>
        <row r="501">
          <cell r="A501">
            <v>38211</v>
          </cell>
          <cell r="B501">
            <v>9.75</v>
          </cell>
          <cell r="C501">
            <v>1.1537303439922384</v>
          </cell>
        </row>
        <row r="502">
          <cell r="A502">
            <v>38212</v>
          </cell>
          <cell r="B502">
            <v>9.75</v>
          </cell>
          <cell r="C502">
            <v>1.1540285412663767</v>
          </cell>
        </row>
        <row r="503">
          <cell r="A503">
            <v>38213</v>
          </cell>
          <cell r="B503">
            <v>9.75</v>
          </cell>
          <cell r="C503">
            <v>1.1543268156136497</v>
          </cell>
        </row>
        <row r="504">
          <cell r="A504">
            <v>38214</v>
          </cell>
          <cell r="B504">
            <v>9.75</v>
          </cell>
          <cell r="C504">
            <v>1.1546251670539782</v>
          </cell>
        </row>
        <row r="505">
          <cell r="A505">
            <v>38215</v>
          </cell>
          <cell r="B505">
            <v>9.75</v>
          </cell>
          <cell r="C505">
            <v>1.1549235956072879</v>
          </cell>
        </row>
        <row r="506">
          <cell r="A506">
            <v>38216</v>
          </cell>
          <cell r="B506">
            <v>9.75</v>
          </cell>
          <cell r="C506">
            <v>1.1552221012935096</v>
          </cell>
        </row>
        <row r="507">
          <cell r="A507">
            <v>38217</v>
          </cell>
          <cell r="B507">
            <v>9.75</v>
          </cell>
          <cell r="C507">
            <v>1.1555206841325794</v>
          </cell>
        </row>
        <row r="508">
          <cell r="A508">
            <v>38218</v>
          </cell>
          <cell r="B508">
            <v>9.75</v>
          </cell>
          <cell r="C508">
            <v>1.1558193441444384</v>
          </cell>
        </row>
        <row r="509">
          <cell r="A509">
            <v>38219</v>
          </cell>
          <cell r="B509">
            <v>9.75</v>
          </cell>
          <cell r="C509">
            <v>1.156118081349033</v>
          </cell>
        </row>
        <row r="510">
          <cell r="A510">
            <v>38220</v>
          </cell>
          <cell r="B510">
            <v>9.75</v>
          </cell>
          <cell r="C510">
            <v>1.1564168957663148</v>
          </cell>
        </row>
        <row r="511">
          <cell r="A511">
            <v>38221</v>
          </cell>
          <cell r="B511">
            <v>9.75</v>
          </cell>
          <cell r="C511">
            <v>1.1567157874162404</v>
          </cell>
        </row>
        <row r="512">
          <cell r="A512">
            <v>38222</v>
          </cell>
          <cell r="B512">
            <v>9.75</v>
          </cell>
          <cell r="C512">
            <v>1.1570147563187716</v>
          </cell>
        </row>
        <row r="513">
          <cell r="A513">
            <v>38223</v>
          </cell>
          <cell r="B513">
            <v>9.75</v>
          </cell>
          <cell r="C513">
            <v>1.1573138024938754</v>
          </cell>
        </row>
        <row r="514">
          <cell r="A514">
            <v>38224</v>
          </cell>
          <cell r="B514">
            <v>9.75</v>
          </cell>
          <cell r="C514">
            <v>1.157612925961524</v>
          </cell>
        </row>
        <row r="515">
          <cell r="A515">
            <v>38225</v>
          </cell>
          <cell r="B515">
            <v>9.75</v>
          </cell>
          <cell r="C515">
            <v>1.1579121267416947</v>
          </cell>
        </row>
        <row r="516">
          <cell r="A516">
            <v>38226</v>
          </cell>
          <cell r="B516">
            <v>9.75</v>
          </cell>
          <cell r="C516">
            <v>1.1582114048543699</v>
          </cell>
        </row>
        <row r="517">
          <cell r="A517">
            <v>38227</v>
          </cell>
          <cell r="B517">
            <v>9.75</v>
          </cell>
          <cell r="C517">
            <v>1.1585107603195373</v>
          </cell>
        </row>
        <row r="518">
          <cell r="A518">
            <v>38228</v>
          </cell>
          <cell r="B518">
            <v>9.75</v>
          </cell>
          <cell r="C518">
            <v>1.1588101931571897</v>
          </cell>
        </row>
        <row r="519">
          <cell r="A519">
            <v>38229</v>
          </cell>
          <cell r="B519">
            <v>9.75</v>
          </cell>
          <cell r="C519">
            <v>1.159109703387325</v>
          </cell>
        </row>
        <row r="520">
          <cell r="A520">
            <v>38230</v>
          </cell>
          <cell r="B520">
            <v>9.75</v>
          </cell>
          <cell r="C520">
            <v>1.1594092910299465</v>
          </cell>
        </row>
        <row r="521">
          <cell r="A521">
            <v>38231</v>
          </cell>
          <cell r="B521">
            <v>9.75</v>
          </cell>
          <cell r="C521">
            <v>1.1597089561050622</v>
          </cell>
        </row>
        <row r="522">
          <cell r="A522">
            <v>38232</v>
          </cell>
          <cell r="B522">
            <v>9.75</v>
          </cell>
          <cell r="C522">
            <v>1.1600086986326859</v>
          </cell>
        </row>
        <row r="523">
          <cell r="A523">
            <v>38233</v>
          </cell>
          <cell r="B523">
            <v>9.75</v>
          </cell>
          <cell r="C523">
            <v>1.1603085186328361</v>
          </cell>
        </row>
        <row r="524">
          <cell r="A524">
            <v>38234</v>
          </cell>
          <cell r="B524">
            <v>9.75</v>
          </cell>
          <cell r="C524">
            <v>1.1606084161255368</v>
          </cell>
        </row>
        <row r="525">
          <cell r="A525">
            <v>38235</v>
          </cell>
          <cell r="B525">
            <v>9.75</v>
          </cell>
          <cell r="C525">
            <v>1.1609083911308167</v>
          </cell>
        </row>
        <row r="526">
          <cell r="A526">
            <v>38236</v>
          </cell>
          <cell r="B526">
            <v>9.75</v>
          </cell>
          <cell r="C526">
            <v>1.16120844366871</v>
          </cell>
        </row>
        <row r="527">
          <cell r="A527">
            <v>38237</v>
          </cell>
          <cell r="B527">
            <v>9.75</v>
          </cell>
          <cell r="C527">
            <v>1.1615085737592563</v>
          </cell>
        </row>
        <row r="528">
          <cell r="A528">
            <v>38238</v>
          </cell>
          <cell r="B528">
            <v>9.75</v>
          </cell>
          <cell r="C528">
            <v>1.1618087814225</v>
          </cell>
        </row>
        <row r="529">
          <cell r="A529">
            <v>38239</v>
          </cell>
          <cell r="B529">
            <v>9.75</v>
          </cell>
          <cell r="C529">
            <v>1.162109066678491</v>
          </cell>
        </row>
        <row r="530">
          <cell r="A530">
            <v>38240</v>
          </cell>
          <cell r="B530">
            <v>9.75</v>
          </cell>
          <cell r="C530">
            <v>1.162409429547284</v>
          </cell>
        </row>
        <row r="531">
          <cell r="A531">
            <v>38241</v>
          </cell>
          <cell r="B531">
            <v>9.75</v>
          </cell>
          <cell r="C531">
            <v>1.1627098700489391</v>
          </cell>
        </row>
        <row r="532">
          <cell r="A532">
            <v>38242</v>
          </cell>
          <cell r="B532">
            <v>9.75</v>
          </cell>
          <cell r="C532">
            <v>1.1630103882035217</v>
          </cell>
        </row>
        <row r="533">
          <cell r="A533">
            <v>38243</v>
          </cell>
          <cell r="B533">
            <v>9.75</v>
          </cell>
          <cell r="C533">
            <v>1.163310984031102</v>
          </cell>
        </row>
        <row r="534">
          <cell r="A534">
            <v>38244</v>
          </cell>
          <cell r="B534">
            <v>9.75</v>
          </cell>
          <cell r="C534">
            <v>1.1636116575517559</v>
          </cell>
        </row>
        <row r="535">
          <cell r="A535">
            <v>38245</v>
          </cell>
          <cell r="B535">
            <v>9.75</v>
          </cell>
          <cell r="C535">
            <v>1.1639124087855641</v>
          </cell>
        </row>
        <row r="536">
          <cell r="A536">
            <v>38246</v>
          </cell>
          <cell r="B536">
            <v>9.75</v>
          </cell>
          <cell r="C536">
            <v>1.1642132377526127</v>
          </cell>
        </row>
        <row r="537">
          <cell r="A537">
            <v>38247</v>
          </cell>
          <cell r="B537">
            <v>9.75</v>
          </cell>
          <cell r="C537">
            <v>1.1645141444729927</v>
          </cell>
        </row>
        <row r="538">
          <cell r="A538">
            <v>38248</v>
          </cell>
          <cell r="B538">
            <v>9.75</v>
          </cell>
          <cell r="C538">
            <v>1.1648151289668007</v>
          </cell>
        </row>
        <row r="539">
          <cell r="A539">
            <v>38249</v>
          </cell>
          <cell r="B539">
            <v>9.75</v>
          </cell>
          <cell r="C539">
            <v>1.1651161912541383</v>
          </cell>
        </row>
        <row r="540">
          <cell r="A540">
            <v>38250</v>
          </cell>
          <cell r="B540">
            <v>9.75</v>
          </cell>
          <cell r="C540">
            <v>1.1654173313551122</v>
          </cell>
        </row>
        <row r="541">
          <cell r="A541">
            <v>38251</v>
          </cell>
          <cell r="B541">
            <v>9.75</v>
          </cell>
          <cell r="C541">
            <v>1.1657185492898343</v>
          </cell>
        </row>
        <row r="542">
          <cell r="A542">
            <v>38252</v>
          </cell>
          <cell r="B542">
            <v>9.75</v>
          </cell>
          <cell r="C542">
            <v>1.166019845078422</v>
          </cell>
        </row>
        <row r="543">
          <cell r="A543">
            <v>38253</v>
          </cell>
          <cell r="B543">
            <v>9.75</v>
          </cell>
          <cell r="C543">
            <v>1.1663212187409977</v>
          </cell>
        </row>
        <row r="544">
          <cell r="A544">
            <v>38254</v>
          </cell>
          <cell r="B544">
            <v>9.75</v>
          </cell>
          <cell r="C544">
            <v>1.166622670297689</v>
          </cell>
        </row>
        <row r="545">
          <cell r="A545">
            <v>38255</v>
          </cell>
          <cell r="B545">
            <v>9.75</v>
          </cell>
          <cell r="C545">
            <v>1.1669241997686284</v>
          </cell>
        </row>
        <row r="546">
          <cell r="A546">
            <v>38256</v>
          </cell>
          <cell r="B546">
            <v>9.75</v>
          </cell>
          <cell r="C546">
            <v>1.1672258071739541</v>
          </cell>
        </row>
        <row r="547">
          <cell r="A547">
            <v>38257</v>
          </cell>
          <cell r="B547">
            <v>9.75</v>
          </cell>
          <cell r="C547">
            <v>1.1675274925338093</v>
          </cell>
        </row>
        <row r="548">
          <cell r="A548">
            <v>38258</v>
          </cell>
          <cell r="B548">
            <v>9.75</v>
          </cell>
          <cell r="C548">
            <v>1.1678292558683425</v>
          </cell>
        </row>
        <row r="549">
          <cell r="A549">
            <v>38259</v>
          </cell>
          <cell r="B549">
            <v>9.75</v>
          </cell>
          <cell r="C549">
            <v>1.1681310971977072</v>
          </cell>
        </row>
        <row r="550">
          <cell r="A550">
            <v>38260</v>
          </cell>
          <cell r="B550">
            <v>9.75</v>
          </cell>
          <cell r="C550">
            <v>1.1684330165420622</v>
          </cell>
        </row>
        <row r="551">
          <cell r="A551">
            <v>38261</v>
          </cell>
          <cell r="B551">
            <v>9.75</v>
          </cell>
          <cell r="C551">
            <v>1.1687350139215715</v>
          </cell>
        </row>
        <row r="552">
          <cell r="A552">
            <v>38262</v>
          </cell>
          <cell r="B552">
            <v>9.75</v>
          </cell>
          <cell r="C552">
            <v>1.1690370893564046</v>
          </cell>
        </row>
        <row r="553">
          <cell r="A553">
            <v>38263</v>
          </cell>
          <cell r="B553">
            <v>9.75</v>
          </cell>
          <cell r="C553">
            <v>1.1693392428667357</v>
          </cell>
        </row>
        <row r="554">
          <cell r="A554">
            <v>38264</v>
          </cell>
          <cell r="B554">
            <v>9.75</v>
          </cell>
          <cell r="C554">
            <v>1.1696414744727446</v>
          </cell>
        </row>
        <row r="555">
          <cell r="A555">
            <v>38265</v>
          </cell>
          <cell r="B555">
            <v>9.75</v>
          </cell>
          <cell r="C555">
            <v>1.1699437841946161</v>
          </cell>
        </row>
        <row r="556">
          <cell r="A556">
            <v>38266</v>
          </cell>
          <cell r="B556">
            <v>9.75</v>
          </cell>
          <cell r="C556">
            <v>1.1702461720525403</v>
          </cell>
        </row>
        <row r="557">
          <cell r="A557">
            <v>38267</v>
          </cell>
          <cell r="B557">
            <v>9.75</v>
          </cell>
          <cell r="C557">
            <v>1.1705486380667125</v>
          </cell>
        </row>
        <row r="558">
          <cell r="A558">
            <v>38268</v>
          </cell>
          <cell r="B558">
            <v>9.75</v>
          </cell>
          <cell r="C558">
            <v>1.1708511822573333</v>
          </cell>
        </row>
        <row r="559">
          <cell r="A559">
            <v>38269</v>
          </cell>
          <cell r="B559">
            <v>9.75</v>
          </cell>
          <cell r="C559">
            <v>1.1711538046446086</v>
          </cell>
        </row>
        <row r="560">
          <cell r="A560">
            <v>38270</v>
          </cell>
          <cell r="B560">
            <v>9.75</v>
          </cell>
          <cell r="C560">
            <v>1.1714565052487491</v>
          </cell>
        </row>
        <row r="561">
          <cell r="A561">
            <v>38271</v>
          </cell>
          <cell r="B561">
            <v>9.75</v>
          </cell>
          <cell r="C561">
            <v>1.1717592840899713</v>
          </cell>
        </row>
        <row r="562">
          <cell r="A562">
            <v>38272</v>
          </cell>
          <cell r="B562">
            <v>9.75</v>
          </cell>
          <cell r="C562">
            <v>1.1720621411884964</v>
          </cell>
        </row>
        <row r="563">
          <cell r="A563">
            <v>38273</v>
          </cell>
          <cell r="B563">
            <v>9.75</v>
          </cell>
          <cell r="C563">
            <v>1.1723650765645512</v>
          </cell>
        </row>
        <row r="564">
          <cell r="A564">
            <v>38274</v>
          </cell>
          <cell r="B564">
            <v>9.75</v>
          </cell>
          <cell r="C564">
            <v>1.1726680902383677</v>
          </cell>
        </row>
        <row r="565">
          <cell r="A565">
            <v>38275</v>
          </cell>
          <cell r="B565">
            <v>9.75</v>
          </cell>
          <cell r="C565">
            <v>1.1729711822301827</v>
          </cell>
        </row>
        <row r="566">
          <cell r="A566">
            <v>38276</v>
          </cell>
          <cell r="B566">
            <v>9.75</v>
          </cell>
          <cell r="C566">
            <v>1.1732743525602389</v>
          </cell>
        </row>
        <row r="567">
          <cell r="A567">
            <v>38277</v>
          </cell>
          <cell r="B567">
            <v>9.75</v>
          </cell>
          <cell r="C567">
            <v>1.1735776012487837</v>
          </cell>
        </row>
        <row r="568">
          <cell r="A568">
            <v>38278</v>
          </cell>
          <cell r="B568">
            <v>9.75</v>
          </cell>
          <cell r="C568">
            <v>1.1738809283160698</v>
          </cell>
        </row>
        <row r="569">
          <cell r="A569">
            <v>38279</v>
          </cell>
          <cell r="B569">
            <v>9.75</v>
          </cell>
          <cell r="C569">
            <v>1.1741843337823554</v>
          </cell>
        </row>
        <row r="570">
          <cell r="A570">
            <v>38280</v>
          </cell>
          <cell r="B570">
            <v>9.75</v>
          </cell>
          <cell r="C570">
            <v>1.1744878176679039</v>
          </cell>
        </row>
        <row r="571">
          <cell r="A571">
            <v>38281</v>
          </cell>
          <cell r="B571">
            <v>9.75</v>
          </cell>
          <cell r="C571">
            <v>1.1747913799929837</v>
          </cell>
        </row>
        <row r="572">
          <cell r="A572">
            <v>38282</v>
          </cell>
          <cell r="B572">
            <v>9.75</v>
          </cell>
          <cell r="C572">
            <v>1.1750950207778683</v>
          </cell>
        </row>
        <row r="573">
          <cell r="A573">
            <v>38283</v>
          </cell>
          <cell r="B573">
            <v>9.75</v>
          </cell>
          <cell r="C573">
            <v>1.1753987400428372</v>
          </cell>
        </row>
        <row r="574">
          <cell r="A574">
            <v>38284</v>
          </cell>
          <cell r="B574">
            <v>9.75</v>
          </cell>
          <cell r="C574">
            <v>1.1757025378081742</v>
          </cell>
        </row>
        <row r="575">
          <cell r="A575">
            <v>38285</v>
          </cell>
          <cell r="B575">
            <v>9.75</v>
          </cell>
          <cell r="C575">
            <v>1.1760064140941691</v>
          </cell>
        </row>
        <row r="576">
          <cell r="A576">
            <v>38286</v>
          </cell>
          <cell r="B576">
            <v>9.75</v>
          </cell>
          <cell r="C576">
            <v>1.1763103689211165</v>
          </cell>
        </row>
        <row r="577">
          <cell r="A577">
            <v>38287</v>
          </cell>
          <cell r="B577">
            <v>9.75</v>
          </cell>
          <cell r="C577">
            <v>1.1766144023093164</v>
          </cell>
        </row>
        <row r="578">
          <cell r="A578">
            <v>38288</v>
          </cell>
          <cell r="B578">
            <v>9.75</v>
          </cell>
          <cell r="C578">
            <v>1.1769185142790739</v>
          </cell>
        </row>
        <row r="579">
          <cell r="A579">
            <v>38289</v>
          </cell>
          <cell r="B579">
            <v>9.75</v>
          </cell>
          <cell r="C579">
            <v>1.1772227048506996</v>
          </cell>
        </row>
        <row r="580">
          <cell r="A580">
            <v>38290</v>
          </cell>
          <cell r="B580">
            <v>9.75</v>
          </cell>
          <cell r="C580">
            <v>1.1775269740445091</v>
          </cell>
        </row>
        <row r="581">
          <cell r="A581">
            <v>38291</v>
          </cell>
          <cell r="B581">
            <v>9.75</v>
          </cell>
          <cell r="C581">
            <v>1.1778313218808236</v>
          </cell>
        </row>
        <row r="582">
          <cell r="A582">
            <v>38292</v>
          </cell>
          <cell r="B582">
            <v>9.75</v>
          </cell>
          <cell r="C582">
            <v>1.1781357483799693</v>
          </cell>
        </row>
        <row r="583">
          <cell r="A583">
            <v>38293</v>
          </cell>
          <cell r="B583">
            <v>9.75</v>
          </cell>
          <cell r="C583">
            <v>1.1784402535622776</v>
          </cell>
        </row>
        <row r="584">
          <cell r="A584">
            <v>38294</v>
          </cell>
          <cell r="B584">
            <v>9.75</v>
          </cell>
          <cell r="C584">
            <v>1.1787448374480851</v>
          </cell>
        </row>
        <row r="585">
          <cell r="A585">
            <v>38295</v>
          </cell>
          <cell r="B585">
            <v>9.75</v>
          </cell>
          <cell r="C585">
            <v>1.1790495000577339</v>
          </cell>
        </row>
        <row r="586">
          <cell r="A586">
            <v>38296</v>
          </cell>
          <cell r="B586">
            <v>9.75</v>
          </cell>
          <cell r="C586">
            <v>1.1793542414115712</v>
          </cell>
        </row>
        <row r="587">
          <cell r="A587">
            <v>38297</v>
          </cell>
          <cell r="B587">
            <v>9.75</v>
          </cell>
          <cell r="C587">
            <v>1.1796590615299496</v>
          </cell>
        </row>
        <row r="588">
          <cell r="A588">
            <v>38298</v>
          </cell>
          <cell r="B588">
            <v>9.75</v>
          </cell>
          <cell r="C588">
            <v>1.1799639604332268</v>
          </cell>
        </row>
        <row r="589">
          <cell r="A589">
            <v>38299</v>
          </cell>
          <cell r="B589">
            <v>9.75</v>
          </cell>
          <cell r="C589">
            <v>1.1802689381417659</v>
          </cell>
        </row>
        <row r="590">
          <cell r="A590">
            <v>38300</v>
          </cell>
          <cell r="B590">
            <v>9.75</v>
          </cell>
          <cell r="C590">
            <v>1.180573994675935</v>
          </cell>
        </row>
        <row r="591">
          <cell r="A591">
            <v>38301</v>
          </cell>
          <cell r="B591">
            <v>9.75</v>
          </cell>
          <cell r="C591">
            <v>1.1808791300561079</v>
          </cell>
        </row>
        <row r="592">
          <cell r="A592">
            <v>38302</v>
          </cell>
          <cell r="B592">
            <v>9.75</v>
          </cell>
          <cell r="C592">
            <v>1.1811843443026633</v>
          </cell>
        </row>
        <row r="593">
          <cell r="A593">
            <v>38303</v>
          </cell>
          <cell r="B593">
            <v>9.75</v>
          </cell>
          <cell r="C593">
            <v>1.1814896374359851</v>
          </cell>
        </row>
        <row r="594">
          <cell r="A594">
            <v>38304</v>
          </cell>
          <cell r="B594">
            <v>9.75</v>
          </cell>
          <cell r="C594">
            <v>1.1817950094764629</v>
          </cell>
        </row>
        <row r="595">
          <cell r="A595">
            <v>38305</v>
          </cell>
          <cell r="B595">
            <v>9.75</v>
          </cell>
          <cell r="C595">
            <v>1.1821004604444914</v>
          </cell>
        </row>
        <row r="596">
          <cell r="A596">
            <v>38306</v>
          </cell>
          <cell r="B596">
            <v>9.75</v>
          </cell>
          <cell r="C596">
            <v>1.1824059903604702</v>
          </cell>
        </row>
        <row r="597">
          <cell r="A597">
            <v>38307</v>
          </cell>
          <cell r="B597">
            <v>9.75</v>
          </cell>
          <cell r="C597">
            <v>1.1827115992448047</v>
          </cell>
        </row>
        <row r="598">
          <cell r="A598">
            <v>38308</v>
          </cell>
          <cell r="B598">
            <v>9.75</v>
          </cell>
          <cell r="C598">
            <v>1.1830172871179054</v>
          </cell>
        </row>
        <row r="599">
          <cell r="A599">
            <v>38309</v>
          </cell>
          <cell r="B599">
            <v>9.75</v>
          </cell>
          <cell r="C599">
            <v>1.1833230540001878</v>
          </cell>
        </row>
        <row r="600">
          <cell r="A600">
            <v>38310</v>
          </cell>
          <cell r="B600">
            <v>9.75</v>
          </cell>
          <cell r="C600">
            <v>1.183628899912073</v>
          </cell>
        </row>
        <row r="601">
          <cell r="A601">
            <v>38311</v>
          </cell>
          <cell r="B601">
            <v>9.75</v>
          </cell>
          <cell r="C601">
            <v>1.1839348248739872</v>
          </cell>
        </row>
        <row r="602">
          <cell r="A602">
            <v>38312</v>
          </cell>
          <cell r="B602">
            <v>9.75</v>
          </cell>
          <cell r="C602">
            <v>1.184240828906362</v>
          </cell>
        </row>
        <row r="603">
          <cell r="A603">
            <v>38313</v>
          </cell>
          <cell r="B603">
            <v>9.75</v>
          </cell>
          <cell r="C603">
            <v>1.1845469120296344</v>
          </cell>
        </row>
        <row r="604">
          <cell r="A604">
            <v>38314</v>
          </cell>
          <cell r="B604">
            <v>9.75</v>
          </cell>
          <cell r="C604">
            <v>1.1848530742642462</v>
          </cell>
        </row>
        <row r="605">
          <cell r="A605">
            <v>38315</v>
          </cell>
          <cell r="B605">
            <v>9.75</v>
          </cell>
          <cell r="C605">
            <v>1.185159315630645</v>
          </cell>
        </row>
        <row r="606">
          <cell r="A606">
            <v>38316</v>
          </cell>
          <cell r="B606">
            <v>9.75</v>
          </cell>
          <cell r="C606">
            <v>1.1854656361492837</v>
          </cell>
        </row>
        <row r="607">
          <cell r="A607">
            <v>38317</v>
          </cell>
          <cell r="B607">
            <v>9.75</v>
          </cell>
          <cell r="C607">
            <v>1.1857720358406199</v>
          </cell>
        </row>
        <row r="608">
          <cell r="A608">
            <v>38318</v>
          </cell>
          <cell r="B608">
            <v>9.75</v>
          </cell>
          <cell r="C608">
            <v>1.1860785147251169</v>
          </cell>
        </row>
        <row r="609">
          <cell r="A609">
            <v>38319</v>
          </cell>
          <cell r="B609">
            <v>9.75</v>
          </cell>
          <cell r="C609">
            <v>1.1863850728232435</v>
          </cell>
        </row>
        <row r="610">
          <cell r="A610">
            <v>38320</v>
          </cell>
          <cell r="B610">
            <v>9.75</v>
          </cell>
          <cell r="C610">
            <v>1.1866917101554733</v>
          </cell>
        </row>
        <row r="611">
          <cell r="A611">
            <v>38321</v>
          </cell>
          <cell r="B611">
            <v>9.75</v>
          </cell>
          <cell r="C611">
            <v>1.1869984267422855</v>
          </cell>
        </row>
        <row r="612">
          <cell r="A612">
            <v>38322</v>
          </cell>
          <cell r="B612">
            <v>9.75</v>
          </cell>
          <cell r="C612">
            <v>1.1873052226041645</v>
          </cell>
        </row>
        <row r="613">
          <cell r="A613">
            <v>38323</v>
          </cell>
          <cell r="B613">
            <v>9.75</v>
          </cell>
          <cell r="C613">
            <v>1.1876120977616</v>
          </cell>
        </row>
        <row r="614">
          <cell r="A614">
            <v>38324</v>
          </cell>
          <cell r="B614">
            <v>9.75</v>
          </cell>
          <cell r="C614">
            <v>1.1879190522350871</v>
          </cell>
        </row>
        <row r="615">
          <cell r="A615">
            <v>38325</v>
          </cell>
          <cell r="B615">
            <v>9.75</v>
          </cell>
          <cell r="C615">
            <v>1.1882260860451261</v>
          </cell>
        </row>
        <row r="616">
          <cell r="A616">
            <v>38326</v>
          </cell>
          <cell r="B616">
            <v>9.75</v>
          </cell>
          <cell r="C616">
            <v>1.1885331992122226</v>
          </cell>
        </row>
        <row r="617">
          <cell r="A617">
            <v>38327</v>
          </cell>
          <cell r="B617">
            <v>9.75</v>
          </cell>
          <cell r="C617">
            <v>1.1888403917568875</v>
          </cell>
        </row>
        <row r="618">
          <cell r="A618">
            <v>38328</v>
          </cell>
          <cell r="B618">
            <v>9.75</v>
          </cell>
          <cell r="C618">
            <v>1.189147663699637</v>
          </cell>
        </row>
        <row r="619">
          <cell r="A619">
            <v>38329</v>
          </cell>
          <cell r="B619">
            <v>9.75</v>
          </cell>
          <cell r="C619">
            <v>1.1894550150609926</v>
          </cell>
        </row>
        <row r="620">
          <cell r="A620">
            <v>38330</v>
          </cell>
          <cell r="B620">
            <v>9.75</v>
          </cell>
          <cell r="C620">
            <v>1.1897624458614811</v>
          </cell>
        </row>
        <row r="621">
          <cell r="A621">
            <v>38331</v>
          </cell>
          <cell r="B621">
            <v>9.75</v>
          </cell>
          <cell r="C621">
            <v>1.1900699561216346</v>
          </cell>
        </row>
        <row r="622">
          <cell r="A622">
            <v>38332</v>
          </cell>
          <cell r="B622">
            <v>9.75</v>
          </cell>
          <cell r="C622">
            <v>1.1903775458619905</v>
          </cell>
        </row>
        <row r="623">
          <cell r="A623">
            <v>38333</v>
          </cell>
          <cell r="B623">
            <v>9.75</v>
          </cell>
          <cell r="C623">
            <v>1.1906852151030918</v>
          </cell>
        </row>
        <row r="624">
          <cell r="A624">
            <v>38334</v>
          </cell>
          <cell r="B624">
            <v>9.75</v>
          </cell>
          <cell r="C624">
            <v>1.1909929638654864</v>
          </cell>
        </row>
        <row r="625">
          <cell r="A625">
            <v>38335</v>
          </cell>
          <cell r="B625">
            <v>9.75</v>
          </cell>
          <cell r="C625">
            <v>1.1913007921697274</v>
          </cell>
        </row>
        <row r="626">
          <cell r="A626">
            <v>38336</v>
          </cell>
          <cell r="B626">
            <v>9.75</v>
          </cell>
          <cell r="C626">
            <v>1.1916087000363738</v>
          </cell>
        </row>
        <row r="627">
          <cell r="A627">
            <v>38337</v>
          </cell>
          <cell r="B627">
            <v>9.75</v>
          </cell>
          <cell r="C627">
            <v>1.1919166874859894</v>
          </cell>
        </row>
        <row r="628">
          <cell r="A628">
            <v>38338</v>
          </cell>
          <cell r="B628">
            <v>9.75</v>
          </cell>
          <cell r="C628">
            <v>1.1922247545391438</v>
          </cell>
        </row>
        <row r="629">
          <cell r="A629">
            <v>38339</v>
          </cell>
          <cell r="B629">
            <v>9.75</v>
          </cell>
          <cell r="C629">
            <v>1.1925329012164112</v>
          </cell>
        </row>
        <row r="630">
          <cell r="A630">
            <v>38340</v>
          </cell>
          <cell r="B630">
            <v>9.75</v>
          </cell>
          <cell r="C630">
            <v>1.1928411275383717</v>
          </cell>
        </row>
        <row r="631">
          <cell r="A631">
            <v>38341</v>
          </cell>
          <cell r="B631">
            <v>9.75</v>
          </cell>
          <cell r="C631">
            <v>1.1931494335256105</v>
          </cell>
        </row>
        <row r="632">
          <cell r="A632">
            <v>38342</v>
          </cell>
          <cell r="B632">
            <v>9.75</v>
          </cell>
          <cell r="C632">
            <v>1.1934578191987184</v>
          </cell>
        </row>
        <row r="633">
          <cell r="A633">
            <v>38343</v>
          </cell>
          <cell r="B633">
            <v>9.75</v>
          </cell>
          <cell r="C633">
            <v>1.1937662845782913</v>
          </cell>
        </row>
        <row r="634">
          <cell r="A634">
            <v>38344</v>
          </cell>
          <cell r="B634">
            <v>9.75</v>
          </cell>
          <cell r="C634">
            <v>1.1940748296849302</v>
          </cell>
        </row>
        <row r="635">
          <cell r="A635">
            <v>38345</v>
          </cell>
          <cell r="B635">
            <v>9.75</v>
          </cell>
          <cell r="C635">
            <v>1.1943834545392416</v>
          </cell>
        </row>
        <row r="636">
          <cell r="A636">
            <v>38346</v>
          </cell>
          <cell r="B636">
            <v>9.75</v>
          </cell>
          <cell r="C636">
            <v>1.1946921591618374</v>
          </cell>
        </row>
        <row r="637">
          <cell r="A637">
            <v>38347</v>
          </cell>
          <cell r="B637">
            <v>9.75</v>
          </cell>
          <cell r="C637">
            <v>1.1950009435733349</v>
          </cell>
        </row>
        <row r="638">
          <cell r="A638">
            <v>38348</v>
          </cell>
          <cell r="B638">
            <v>9.75</v>
          </cell>
          <cell r="C638">
            <v>1.1953098077943567</v>
          </cell>
        </row>
        <row r="639">
          <cell r="A639">
            <v>38349</v>
          </cell>
          <cell r="B639">
            <v>9.75</v>
          </cell>
          <cell r="C639">
            <v>1.1956187518455306</v>
          </cell>
        </row>
        <row r="640">
          <cell r="A640">
            <v>38350</v>
          </cell>
          <cell r="B640">
            <v>9.75</v>
          </cell>
          <cell r="C640">
            <v>1.1959277757474895</v>
          </cell>
        </row>
        <row r="641">
          <cell r="A641">
            <v>38351</v>
          </cell>
          <cell r="B641">
            <v>9.75</v>
          </cell>
          <cell r="C641">
            <v>1.1962368795208724</v>
          </cell>
        </row>
        <row r="642">
          <cell r="A642">
            <v>38352</v>
          </cell>
          <cell r="B642">
            <v>9.75</v>
          </cell>
          <cell r="C642">
            <v>1.196546063186323</v>
          </cell>
        </row>
        <row r="643">
          <cell r="A643">
            <v>38353</v>
          </cell>
          <cell r="B643">
            <v>9.75</v>
          </cell>
          <cell r="C643">
            <v>1.1968553267644901</v>
          </cell>
        </row>
        <row r="644">
          <cell r="A644">
            <v>38354</v>
          </cell>
          <cell r="B644">
            <v>9.75</v>
          </cell>
          <cell r="C644">
            <v>1.1971646702760286</v>
          </cell>
        </row>
        <row r="645">
          <cell r="A645">
            <v>38355</v>
          </cell>
          <cell r="B645">
            <v>9.75</v>
          </cell>
          <cell r="C645">
            <v>1.1974740937415984</v>
          </cell>
        </row>
        <row r="646">
          <cell r="A646">
            <v>38356</v>
          </cell>
          <cell r="B646">
            <v>9.75</v>
          </cell>
          <cell r="C646">
            <v>1.1977835971818644</v>
          </cell>
        </row>
        <row r="647">
          <cell r="A647">
            <v>38357</v>
          </cell>
          <cell r="B647">
            <v>9.75</v>
          </cell>
          <cell r="C647">
            <v>1.1980931806174975</v>
          </cell>
        </row>
        <row r="648">
          <cell r="A648">
            <v>38358</v>
          </cell>
          <cell r="B648">
            <v>9.75</v>
          </cell>
          <cell r="C648">
            <v>1.1984028440691734</v>
          </cell>
        </row>
        <row r="649">
          <cell r="A649">
            <v>38359</v>
          </cell>
          <cell r="B649">
            <v>9.75</v>
          </cell>
          <cell r="C649">
            <v>1.1987125875575735</v>
          </cell>
        </row>
        <row r="650">
          <cell r="A650">
            <v>38360</v>
          </cell>
          <cell r="B650">
            <v>9.75</v>
          </cell>
          <cell r="C650">
            <v>1.199022411103384</v>
          </cell>
        </row>
        <row r="651">
          <cell r="A651">
            <v>38361</v>
          </cell>
          <cell r="B651">
            <v>9.75</v>
          </cell>
          <cell r="C651">
            <v>1.1993323147272972</v>
          </cell>
        </row>
        <row r="652">
          <cell r="A652">
            <v>38362</v>
          </cell>
          <cell r="B652">
            <v>9.75</v>
          </cell>
          <cell r="C652">
            <v>1.1996422984500101</v>
          </cell>
        </row>
        <row r="653">
          <cell r="A653">
            <v>38363</v>
          </cell>
          <cell r="B653">
            <v>9.75</v>
          </cell>
          <cell r="C653">
            <v>1.1999523622922257</v>
          </cell>
        </row>
        <row r="654">
          <cell r="A654">
            <v>38364</v>
          </cell>
          <cell r="B654">
            <v>9.75</v>
          </cell>
          <cell r="C654">
            <v>1.2002625062746517</v>
          </cell>
        </row>
        <row r="655">
          <cell r="A655">
            <v>38365</v>
          </cell>
          <cell r="B655">
            <v>9.75</v>
          </cell>
          <cell r="C655">
            <v>1.2005727304180014</v>
          </cell>
        </row>
        <row r="656">
          <cell r="A656">
            <v>38366</v>
          </cell>
          <cell r="B656">
            <v>9.75</v>
          </cell>
          <cell r="C656">
            <v>1.2008830347429935</v>
          </cell>
        </row>
        <row r="657">
          <cell r="A657">
            <v>38367</v>
          </cell>
          <cell r="B657">
            <v>9.75</v>
          </cell>
          <cell r="C657">
            <v>1.2011934192703522</v>
          </cell>
        </row>
        <row r="658">
          <cell r="A658">
            <v>38368</v>
          </cell>
          <cell r="B658">
            <v>9.75</v>
          </cell>
          <cell r="C658">
            <v>1.2015038840208068</v>
          </cell>
        </row>
        <row r="659">
          <cell r="A659">
            <v>38369</v>
          </cell>
          <cell r="B659">
            <v>9.75</v>
          </cell>
          <cell r="C659">
            <v>1.2018144290150918</v>
          </cell>
        </row>
        <row r="660">
          <cell r="A660">
            <v>38370</v>
          </cell>
          <cell r="B660">
            <v>9.75</v>
          </cell>
          <cell r="C660">
            <v>1.2021250542739477</v>
          </cell>
        </row>
        <row r="661">
          <cell r="A661">
            <v>38371</v>
          </cell>
          <cell r="B661">
            <v>9.75</v>
          </cell>
          <cell r="C661">
            <v>1.2024357598181197</v>
          </cell>
        </row>
        <row r="662">
          <cell r="A662">
            <v>38372</v>
          </cell>
          <cell r="B662">
            <v>9.75</v>
          </cell>
          <cell r="C662">
            <v>1.2027465456683588</v>
          </cell>
        </row>
        <row r="663">
          <cell r="A663">
            <v>38373</v>
          </cell>
          <cell r="B663">
            <v>9.75</v>
          </cell>
          <cell r="C663">
            <v>1.2030574118454211</v>
          </cell>
        </row>
        <row r="664">
          <cell r="A664">
            <v>38374</v>
          </cell>
          <cell r="B664">
            <v>9.75</v>
          </cell>
          <cell r="C664">
            <v>1.2033683583700683</v>
          </cell>
        </row>
        <row r="665">
          <cell r="A665">
            <v>38375</v>
          </cell>
          <cell r="B665">
            <v>9.75</v>
          </cell>
          <cell r="C665">
            <v>1.2036793852630669</v>
          </cell>
        </row>
        <row r="666">
          <cell r="A666">
            <v>38376</v>
          </cell>
          <cell r="B666">
            <v>9.75</v>
          </cell>
          <cell r="C666">
            <v>1.2039904925451896</v>
          </cell>
        </row>
        <row r="667">
          <cell r="A667">
            <v>38377</v>
          </cell>
          <cell r="B667">
            <v>9.75</v>
          </cell>
          <cell r="C667">
            <v>1.204301680237214</v>
          </cell>
        </row>
        <row r="668">
          <cell r="A668">
            <v>38378</v>
          </cell>
          <cell r="B668">
            <v>9.75</v>
          </cell>
          <cell r="C668">
            <v>1.2046129483599231</v>
          </cell>
        </row>
        <row r="669">
          <cell r="A669">
            <v>38379</v>
          </cell>
          <cell r="B669">
            <v>9.75</v>
          </cell>
          <cell r="C669">
            <v>1.2049242969341052</v>
          </cell>
        </row>
        <row r="670">
          <cell r="A670">
            <v>38380</v>
          </cell>
          <cell r="B670">
            <v>9.75</v>
          </cell>
          <cell r="C670">
            <v>1.2052357259805542</v>
          </cell>
        </row>
        <row r="671">
          <cell r="A671">
            <v>38381</v>
          </cell>
          <cell r="B671">
            <v>9.75</v>
          </cell>
          <cell r="C671">
            <v>1.2055472355200691</v>
          </cell>
        </row>
        <row r="672">
          <cell r="A672">
            <v>38382</v>
          </cell>
          <cell r="B672">
            <v>9.75</v>
          </cell>
          <cell r="C672">
            <v>1.2058588255734548</v>
          </cell>
        </row>
        <row r="673">
          <cell r="A673">
            <v>38383</v>
          </cell>
          <cell r="B673">
            <v>9.75</v>
          </cell>
          <cell r="C673">
            <v>1.2061704961615209</v>
          </cell>
        </row>
        <row r="674">
          <cell r="A674">
            <v>38384</v>
          </cell>
          <cell r="B674">
            <v>9.75</v>
          </cell>
          <cell r="C674">
            <v>1.2064822473050827</v>
          </cell>
        </row>
        <row r="675">
          <cell r="A675">
            <v>38385</v>
          </cell>
          <cell r="B675">
            <v>9.75</v>
          </cell>
          <cell r="C675">
            <v>1.2067940790249607</v>
          </cell>
        </row>
        <row r="676">
          <cell r="A676">
            <v>38386</v>
          </cell>
          <cell r="B676">
            <v>9.75</v>
          </cell>
          <cell r="C676">
            <v>1.2071059913419813</v>
          </cell>
        </row>
        <row r="677">
          <cell r="A677">
            <v>38387</v>
          </cell>
          <cell r="B677">
            <v>9.75</v>
          </cell>
          <cell r="C677">
            <v>1.2074179842769757</v>
          </cell>
        </row>
        <row r="678">
          <cell r="A678">
            <v>38388</v>
          </cell>
          <cell r="B678">
            <v>9.75</v>
          </cell>
          <cell r="C678">
            <v>1.2077300578507808</v>
          </cell>
        </row>
        <row r="679">
          <cell r="A679">
            <v>38389</v>
          </cell>
          <cell r="B679">
            <v>9.75</v>
          </cell>
          <cell r="C679">
            <v>1.2080422120842387</v>
          </cell>
        </row>
        <row r="680">
          <cell r="A680">
            <v>38390</v>
          </cell>
          <cell r="B680">
            <v>9.75</v>
          </cell>
          <cell r="C680">
            <v>1.2083544469981971</v>
          </cell>
        </row>
        <row r="681">
          <cell r="A681">
            <v>38391</v>
          </cell>
          <cell r="B681">
            <v>9.75</v>
          </cell>
          <cell r="C681">
            <v>1.2086667626135088</v>
          </cell>
        </row>
        <row r="682">
          <cell r="A682">
            <v>38392</v>
          </cell>
          <cell r="B682">
            <v>9.75</v>
          </cell>
          <cell r="C682">
            <v>1.2089791589510324</v>
          </cell>
        </row>
        <row r="683">
          <cell r="A683">
            <v>38393</v>
          </cell>
          <cell r="B683">
            <v>9.75</v>
          </cell>
          <cell r="C683">
            <v>1.2092916360316315</v>
          </cell>
        </row>
        <row r="684">
          <cell r="A684">
            <v>38394</v>
          </cell>
          <cell r="B684">
            <v>9.75</v>
          </cell>
          <cell r="C684">
            <v>1.2096041938761752</v>
          </cell>
        </row>
        <row r="685">
          <cell r="A685">
            <v>38395</v>
          </cell>
          <cell r="B685">
            <v>9.75</v>
          </cell>
          <cell r="C685">
            <v>1.2099168325055383</v>
          </cell>
        </row>
        <row r="686">
          <cell r="A686">
            <v>38396</v>
          </cell>
          <cell r="B686">
            <v>9.75</v>
          </cell>
          <cell r="C686">
            <v>1.2102295519406003</v>
          </cell>
        </row>
        <row r="687">
          <cell r="A687">
            <v>38397</v>
          </cell>
          <cell r="B687">
            <v>9.75</v>
          </cell>
          <cell r="C687">
            <v>1.2105423522022469</v>
          </cell>
        </row>
        <row r="688">
          <cell r="A688">
            <v>38398</v>
          </cell>
          <cell r="B688">
            <v>9.75</v>
          </cell>
          <cell r="C688">
            <v>1.2108552333113687</v>
          </cell>
        </row>
        <row r="689">
          <cell r="A689">
            <v>38399</v>
          </cell>
          <cell r="B689">
            <v>9.75</v>
          </cell>
          <cell r="C689">
            <v>1.2111681952888618</v>
          </cell>
        </row>
        <row r="690">
          <cell r="A690">
            <v>38400</v>
          </cell>
          <cell r="B690">
            <v>9.75</v>
          </cell>
          <cell r="C690">
            <v>1.2114812381556277</v>
          </cell>
        </row>
        <row r="691">
          <cell r="A691">
            <v>38401</v>
          </cell>
          <cell r="B691">
            <v>9.75</v>
          </cell>
          <cell r="C691">
            <v>1.2117943619325735</v>
          </cell>
        </row>
        <row r="692">
          <cell r="A692">
            <v>38402</v>
          </cell>
          <cell r="B692">
            <v>9.75</v>
          </cell>
          <cell r="C692">
            <v>1.2121075666406114</v>
          </cell>
        </row>
        <row r="693">
          <cell r="A693">
            <v>38403</v>
          </cell>
          <cell r="B693">
            <v>9.75</v>
          </cell>
          <cell r="C693">
            <v>1.212420852300659</v>
          </cell>
        </row>
        <row r="694">
          <cell r="A694">
            <v>38404</v>
          </cell>
          <cell r="B694">
            <v>9.75</v>
          </cell>
          <cell r="C694">
            <v>1.2127342189336396</v>
          </cell>
        </row>
        <row r="695">
          <cell r="A695">
            <v>38405</v>
          </cell>
          <cell r="B695">
            <v>9.75</v>
          </cell>
          <cell r="C695">
            <v>1.2130476665604819</v>
          </cell>
        </row>
        <row r="696">
          <cell r="A696">
            <v>38406</v>
          </cell>
          <cell r="B696">
            <v>9.75</v>
          </cell>
          <cell r="C696">
            <v>1.2133611952021197</v>
          </cell>
        </row>
        <row r="697">
          <cell r="A697">
            <v>38407</v>
          </cell>
          <cell r="B697">
            <v>9.75</v>
          </cell>
          <cell r="C697">
            <v>1.2136748048794925</v>
          </cell>
        </row>
        <row r="698">
          <cell r="A698">
            <v>38408</v>
          </cell>
          <cell r="B698">
            <v>9.75</v>
          </cell>
          <cell r="C698">
            <v>1.2139884956135449</v>
          </cell>
        </row>
        <row r="699">
          <cell r="A699">
            <v>38409</v>
          </cell>
          <cell r="B699">
            <v>9.75</v>
          </cell>
          <cell r="C699">
            <v>1.2143022674252273</v>
          </cell>
        </row>
        <row r="700">
          <cell r="A700">
            <v>38410</v>
          </cell>
          <cell r="B700">
            <v>9.75</v>
          </cell>
          <cell r="C700">
            <v>1.214616120335495</v>
          </cell>
        </row>
        <row r="701">
          <cell r="A701">
            <v>38411</v>
          </cell>
          <cell r="B701">
            <v>9.75</v>
          </cell>
          <cell r="C701">
            <v>1.2149300543653094</v>
          </cell>
        </row>
        <row r="702">
          <cell r="A702">
            <v>38412</v>
          </cell>
          <cell r="B702">
            <v>9.75</v>
          </cell>
          <cell r="C702">
            <v>1.2152440695356368</v>
          </cell>
        </row>
        <row r="703">
          <cell r="A703">
            <v>38413</v>
          </cell>
          <cell r="B703">
            <v>9.75</v>
          </cell>
          <cell r="C703">
            <v>1.215558165867449</v>
          </cell>
        </row>
        <row r="704">
          <cell r="A704">
            <v>38414</v>
          </cell>
          <cell r="B704">
            <v>9.75</v>
          </cell>
          <cell r="C704">
            <v>1.2158723433817233</v>
          </cell>
        </row>
        <row r="705">
          <cell r="A705">
            <v>38415</v>
          </cell>
          <cell r="B705">
            <v>9.75</v>
          </cell>
          <cell r="C705">
            <v>1.2161866020994425</v>
          </cell>
        </row>
        <row r="706">
          <cell r="A706">
            <v>38416</v>
          </cell>
          <cell r="B706">
            <v>9.75</v>
          </cell>
          <cell r="C706">
            <v>1.2165009420415946</v>
          </cell>
        </row>
        <row r="707">
          <cell r="A707">
            <v>38417</v>
          </cell>
          <cell r="B707">
            <v>9.75</v>
          </cell>
          <cell r="C707">
            <v>1.2168153632291734</v>
          </cell>
        </row>
        <row r="708">
          <cell r="A708">
            <v>38418</v>
          </cell>
          <cell r="B708">
            <v>9.75</v>
          </cell>
          <cell r="C708">
            <v>1.2171298656831775</v>
          </cell>
        </row>
        <row r="709">
          <cell r="A709">
            <v>38419</v>
          </cell>
          <cell r="B709">
            <v>9.75</v>
          </cell>
          <cell r="C709">
            <v>1.2174444494246115</v>
          </cell>
        </row>
        <row r="710">
          <cell r="A710">
            <v>38420</v>
          </cell>
          <cell r="B710">
            <v>9.75</v>
          </cell>
          <cell r="C710">
            <v>1.2177591144744853</v>
          </cell>
        </row>
        <row r="711">
          <cell r="A711">
            <v>38421</v>
          </cell>
          <cell r="B711">
            <v>9.75</v>
          </cell>
          <cell r="C711">
            <v>1.2180738608538142</v>
          </cell>
        </row>
        <row r="712">
          <cell r="A712">
            <v>38422</v>
          </cell>
          <cell r="B712">
            <v>9.75</v>
          </cell>
          <cell r="C712">
            <v>1.2183886885836188</v>
          </cell>
        </row>
        <row r="713">
          <cell r="A713">
            <v>38423</v>
          </cell>
          <cell r="B713">
            <v>9.75</v>
          </cell>
          <cell r="C713">
            <v>1.2187035976849254</v>
          </cell>
        </row>
        <row r="714">
          <cell r="A714">
            <v>38424</v>
          </cell>
          <cell r="B714">
            <v>9.75</v>
          </cell>
          <cell r="C714">
            <v>1.2190185881787654</v>
          </cell>
        </row>
        <row r="715">
          <cell r="A715">
            <v>38425</v>
          </cell>
          <cell r="B715">
            <v>9.75</v>
          </cell>
          <cell r="C715">
            <v>1.2193336600861757</v>
          </cell>
        </row>
        <row r="716">
          <cell r="A716">
            <v>38426</v>
          </cell>
          <cell r="B716">
            <v>9.75</v>
          </cell>
          <cell r="C716">
            <v>1.2196488134281991</v>
          </cell>
        </row>
        <row r="717">
          <cell r="A717">
            <v>38427</v>
          </cell>
          <cell r="B717">
            <v>9.75</v>
          </cell>
          <cell r="C717">
            <v>1.2199640482258831</v>
          </cell>
        </row>
        <row r="718">
          <cell r="A718">
            <v>38428</v>
          </cell>
          <cell r="B718">
            <v>9.75</v>
          </cell>
          <cell r="C718">
            <v>1.2202793645002812</v>
          </cell>
        </row>
        <row r="719">
          <cell r="A719">
            <v>38429</v>
          </cell>
          <cell r="B719">
            <v>9.75</v>
          </cell>
          <cell r="C719">
            <v>1.2205947622724522</v>
          </cell>
        </row>
        <row r="720">
          <cell r="A720">
            <v>38430</v>
          </cell>
          <cell r="B720">
            <v>9.75</v>
          </cell>
          <cell r="C720">
            <v>1.2209102415634603</v>
          </cell>
        </row>
        <row r="721">
          <cell r="A721">
            <v>38431</v>
          </cell>
          <cell r="B721">
            <v>9.75</v>
          </cell>
          <cell r="C721">
            <v>1.2212258023943752</v>
          </cell>
        </row>
        <row r="722">
          <cell r="A722">
            <v>38432</v>
          </cell>
          <cell r="B722">
            <v>9.75</v>
          </cell>
          <cell r="C722">
            <v>1.2215414447862718</v>
          </cell>
        </row>
        <row r="723">
          <cell r="A723">
            <v>38433</v>
          </cell>
          <cell r="B723">
            <v>9.75</v>
          </cell>
          <cell r="C723">
            <v>1.2218571687602309</v>
          </cell>
        </row>
        <row r="724">
          <cell r="A724">
            <v>38434</v>
          </cell>
          <cell r="B724">
            <v>9.75</v>
          </cell>
          <cell r="C724">
            <v>1.2221729743373382</v>
          </cell>
        </row>
        <row r="725">
          <cell r="A725">
            <v>38435</v>
          </cell>
          <cell r="B725">
            <v>9.75</v>
          </cell>
          <cell r="C725">
            <v>1.2224888615386853</v>
          </cell>
        </row>
        <row r="726">
          <cell r="A726">
            <v>38436</v>
          </cell>
          <cell r="B726">
            <v>9.75</v>
          </cell>
          <cell r="C726">
            <v>1.2228048303853691</v>
          </cell>
        </row>
        <row r="727">
          <cell r="A727">
            <v>38437</v>
          </cell>
          <cell r="B727">
            <v>9.75</v>
          </cell>
          <cell r="C727">
            <v>1.2231208808984919</v>
          </cell>
        </row>
        <row r="728">
          <cell r="A728">
            <v>38438</v>
          </cell>
          <cell r="B728">
            <v>9.75</v>
          </cell>
          <cell r="C728">
            <v>1.2234370130991616</v>
          </cell>
        </row>
        <row r="729">
          <cell r="A729">
            <v>38439</v>
          </cell>
          <cell r="B729">
            <v>9.75</v>
          </cell>
          <cell r="C729">
            <v>1.2237532270084914</v>
          </cell>
        </row>
        <row r="730">
          <cell r="A730">
            <v>38440</v>
          </cell>
          <cell r="B730">
            <v>9.75</v>
          </cell>
          <cell r="C730">
            <v>1.2240695226475999</v>
          </cell>
        </row>
      </sheetData>
      <sheetData sheetId="5" refreshError="1">
        <row r="3">
          <cell r="A3">
            <v>37075</v>
          </cell>
          <cell r="B3">
            <v>2.3249</v>
          </cell>
        </row>
        <row r="4">
          <cell r="A4">
            <v>37076</v>
          </cell>
          <cell r="B4">
            <v>2.3395000000000001</v>
          </cell>
        </row>
        <row r="5">
          <cell r="A5">
            <v>37077</v>
          </cell>
          <cell r="B5">
            <v>2.3906999999999998</v>
          </cell>
        </row>
        <row r="6">
          <cell r="A6">
            <v>37078</v>
          </cell>
          <cell r="B6">
            <v>2.4113000000000002</v>
          </cell>
        </row>
        <row r="7">
          <cell r="A7">
            <v>37079</v>
          </cell>
          <cell r="B7">
            <v>2.4943</v>
          </cell>
        </row>
        <row r="8">
          <cell r="A8">
            <v>37080</v>
          </cell>
          <cell r="B8">
            <v>2.4943</v>
          </cell>
        </row>
        <row r="9">
          <cell r="A9">
            <v>37081</v>
          </cell>
          <cell r="B9">
            <v>2.4943</v>
          </cell>
        </row>
        <row r="10">
          <cell r="A10">
            <v>37082</v>
          </cell>
          <cell r="B10">
            <v>2.4548000000000001</v>
          </cell>
        </row>
        <row r="11">
          <cell r="A11">
            <v>37083</v>
          </cell>
          <cell r="B11">
            <v>2.4802</v>
          </cell>
        </row>
        <row r="12">
          <cell r="A12">
            <v>37084</v>
          </cell>
          <cell r="B12">
            <v>2.5299999999999998</v>
          </cell>
        </row>
        <row r="13">
          <cell r="A13">
            <v>37085</v>
          </cell>
          <cell r="B13">
            <v>2.5423</v>
          </cell>
        </row>
        <row r="14">
          <cell r="A14">
            <v>37086</v>
          </cell>
          <cell r="B14">
            <v>2.5537999999999998</v>
          </cell>
        </row>
        <row r="15">
          <cell r="A15">
            <v>37087</v>
          </cell>
          <cell r="B15">
            <v>2.5537999999999998</v>
          </cell>
        </row>
        <row r="16">
          <cell r="A16">
            <v>37088</v>
          </cell>
          <cell r="B16">
            <v>2.5537999999999998</v>
          </cell>
        </row>
        <row r="17">
          <cell r="A17">
            <v>37089</v>
          </cell>
          <cell r="B17">
            <v>2.5979000000000001</v>
          </cell>
        </row>
        <row r="18">
          <cell r="A18">
            <v>37090</v>
          </cell>
          <cell r="B18">
            <v>2.5304000000000002</v>
          </cell>
        </row>
        <row r="19">
          <cell r="A19">
            <v>37091</v>
          </cell>
          <cell r="B19">
            <v>2.4695999999999998</v>
          </cell>
        </row>
        <row r="20">
          <cell r="A20">
            <v>37092</v>
          </cell>
          <cell r="B20">
            <v>2.5032000000000001</v>
          </cell>
        </row>
        <row r="21">
          <cell r="A21">
            <v>37093</v>
          </cell>
          <cell r="B21">
            <v>2.4573</v>
          </cell>
        </row>
        <row r="22">
          <cell r="A22">
            <v>37094</v>
          </cell>
          <cell r="B22">
            <v>2.4573</v>
          </cell>
        </row>
        <row r="23">
          <cell r="A23">
            <v>37095</v>
          </cell>
          <cell r="B23">
            <v>2.4573</v>
          </cell>
        </row>
        <row r="24">
          <cell r="A24">
            <v>37096</v>
          </cell>
          <cell r="B24">
            <v>2.4108000000000001</v>
          </cell>
        </row>
        <row r="25">
          <cell r="A25">
            <v>37097</v>
          </cell>
          <cell r="B25">
            <v>2.4247000000000001</v>
          </cell>
        </row>
        <row r="26">
          <cell r="A26">
            <v>37098</v>
          </cell>
          <cell r="B26">
            <v>2.4914000000000001</v>
          </cell>
        </row>
        <row r="27">
          <cell r="A27">
            <v>37099</v>
          </cell>
          <cell r="B27">
            <v>2.4836</v>
          </cell>
        </row>
        <row r="28">
          <cell r="A28">
            <v>37100</v>
          </cell>
          <cell r="B28">
            <v>2.4971000000000001</v>
          </cell>
        </row>
        <row r="29">
          <cell r="A29">
            <v>37101</v>
          </cell>
          <cell r="B29">
            <v>2.4971000000000001</v>
          </cell>
        </row>
        <row r="30">
          <cell r="A30">
            <v>37102</v>
          </cell>
          <cell r="B30">
            <v>2.4971000000000001</v>
          </cell>
        </row>
        <row r="31">
          <cell r="A31">
            <v>37103</v>
          </cell>
          <cell r="B31">
            <v>2.4333999999999998</v>
          </cell>
        </row>
        <row r="32">
          <cell r="A32">
            <v>37104</v>
          </cell>
          <cell r="B32">
            <v>2.4312999999999998</v>
          </cell>
        </row>
        <row r="33">
          <cell r="A33">
            <v>37105</v>
          </cell>
          <cell r="B33">
            <v>2.4935</v>
          </cell>
        </row>
        <row r="34">
          <cell r="A34">
            <v>37106</v>
          </cell>
          <cell r="B34">
            <v>2.4876999999999998</v>
          </cell>
        </row>
        <row r="35">
          <cell r="A35">
            <v>37107</v>
          </cell>
          <cell r="B35">
            <v>2.4883999999999999</v>
          </cell>
        </row>
        <row r="36">
          <cell r="A36">
            <v>37108</v>
          </cell>
          <cell r="B36">
            <v>2.4883999999999999</v>
          </cell>
        </row>
        <row r="37">
          <cell r="A37">
            <v>37109</v>
          </cell>
          <cell r="B37">
            <v>2.4883999999999999</v>
          </cell>
        </row>
        <row r="38">
          <cell r="A38">
            <v>37110</v>
          </cell>
          <cell r="B38">
            <v>2.4689999999999999</v>
          </cell>
        </row>
        <row r="39">
          <cell r="A39">
            <v>37111</v>
          </cell>
          <cell r="B39">
            <v>2.4462999999999999</v>
          </cell>
        </row>
        <row r="40">
          <cell r="A40">
            <v>37112</v>
          </cell>
          <cell r="B40">
            <v>2.4704000000000002</v>
          </cell>
        </row>
        <row r="41">
          <cell r="A41">
            <v>37113</v>
          </cell>
          <cell r="B41">
            <v>2.4668000000000001</v>
          </cell>
        </row>
        <row r="42">
          <cell r="A42">
            <v>37114</v>
          </cell>
          <cell r="B42">
            <v>2.4842</v>
          </cell>
        </row>
        <row r="43">
          <cell r="A43">
            <v>37115</v>
          </cell>
          <cell r="B43">
            <v>2.4842</v>
          </cell>
        </row>
        <row r="44">
          <cell r="A44">
            <v>37116</v>
          </cell>
          <cell r="B44">
            <v>2.4842</v>
          </cell>
        </row>
        <row r="45">
          <cell r="A45">
            <v>37117</v>
          </cell>
          <cell r="B45">
            <v>2.4910000000000001</v>
          </cell>
        </row>
        <row r="46">
          <cell r="A46">
            <v>37118</v>
          </cell>
          <cell r="B46">
            <v>2.5139999999999998</v>
          </cell>
        </row>
        <row r="47">
          <cell r="A47">
            <v>37119</v>
          </cell>
          <cell r="B47">
            <v>2.5005000000000002</v>
          </cell>
        </row>
        <row r="48">
          <cell r="A48">
            <v>37120</v>
          </cell>
          <cell r="B48">
            <v>2.4876999999999998</v>
          </cell>
        </row>
        <row r="49">
          <cell r="A49">
            <v>37121</v>
          </cell>
          <cell r="B49">
            <v>2.5234999999999999</v>
          </cell>
        </row>
        <row r="50">
          <cell r="A50">
            <v>37122</v>
          </cell>
          <cell r="B50">
            <v>2.5234999999999999</v>
          </cell>
        </row>
        <row r="51">
          <cell r="A51">
            <v>37123</v>
          </cell>
          <cell r="B51">
            <v>2.5234999999999999</v>
          </cell>
        </row>
        <row r="52">
          <cell r="A52">
            <v>37124</v>
          </cell>
          <cell r="B52">
            <v>2.5306000000000002</v>
          </cell>
        </row>
        <row r="53">
          <cell r="A53">
            <v>37125</v>
          </cell>
          <cell r="B53">
            <v>2.5352999999999999</v>
          </cell>
        </row>
        <row r="54">
          <cell r="A54">
            <v>37126</v>
          </cell>
          <cell r="B54">
            <v>2.5230999999999999</v>
          </cell>
        </row>
        <row r="55">
          <cell r="A55">
            <v>37127</v>
          </cell>
          <cell r="B55">
            <v>2.5282</v>
          </cell>
        </row>
        <row r="56">
          <cell r="A56">
            <v>37128</v>
          </cell>
          <cell r="B56">
            <v>2.5499999999999998</v>
          </cell>
        </row>
        <row r="57">
          <cell r="A57">
            <v>37129</v>
          </cell>
          <cell r="B57">
            <v>2.5499999999999998</v>
          </cell>
        </row>
        <row r="58">
          <cell r="A58">
            <v>37130</v>
          </cell>
          <cell r="B58">
            <v>2.5499999999999998</v>
          </cell>
        </row>
        <row r="59">
          <cell r="A59">
            <v>37131</v>
          </cell>
          <cell r="B59">
            <v>2.5585</v>
          </cell>
        </row>
        <row r="60">
          <cell r="A60">
            <v>37132</v>
          </cell>
          <cell r="B60">
            <v>2.5564</v>
          </cell>
        </row>
        <row r="61">
          <cell r="A61">
            <v>37133</v>
          </cell>
          <cell r="B61">
            <v>2.5474000000000001</v>
          </cell>
        </row>
        <row r="62">
          <cell r="A62">
            <v>37134</v>
          </cell>
          <cell r="B62">
            <v>2.5402999999999998</v>
          </cell>
        </row>
        <row r="63">
          <cell r="A63">
            <v>37135</v>
          </cell>
          <cell r="B63">
            <v>2.5516999999999999</v>
          </cell>
        </row>
        <row r="64">
          <cell r="A64">
            <v>37136</v>
          </cell>
          <cell r="B64">
            <v>2.5516999999999999</v>
          </cell>
        </row>
        <row r="65">
          <cell r="A65">
            <v>37137</v>
          </cell>
          <cell r="B65">
            <v>2.5516999999999999</v>
          </cell>
        </row>
        <row r="66">
          <cell r="A66">
            <v>37138</v>
          </cell>
          <cell r="B66">
            <v>2.5590000000000002</v>
          </cell>
        </row>
        <row r="67">
          <cell r="A67">
            <v>37139</v>
          </cell>
          <cell r="B67">
            <v>2.5642</v>
          </cell>
        </row>
        <row r="68">
          <cell r="A68">
            <v>37140</v>
          </cell>
          <cell r="B68">
            <v>2.5669</v>
          </cell>
        </row>
        <row r="69">
          <cell r="A69">
            <v>37141</v>
          </cell>
          <cell r="B69">
            <v>2.5926999999999998</v>
          </cell>
        </row>
        <row r="70">
          <cell r="A70">
            <v>37142</v>
          </cell>
          <cell r="B70">
            <v>2.5926999999999998</v>
          </cell>
        </row>
        <row r="71">
          <cell r="A71">
            <v>37143</v>
          </cell>
          <cell r="B71">
            <v>2.5926999999999998</v>
          </cell>
        </row>
        <row r="72">
          <cell r="A72">
            <v>37144</v>
          </cell>
          <cell r="B72">
            <v>2.5926999999999998</v>
          </cell>
        </row>
        <row r="73">
          <cell r="A73">
            <v>37145</v>
          </cell>
          <cell r="B73">
            <v>2.6013000000000002</v>
          </cell>
        </row>
        <row r="74">
          <cell r="A74">
            <v>37146</v>
          </cell>
          <cell r="B74">
            <v>2.6368999999999998</v>
          </cell>
        </row>
        <row r="75">
          <cell r="A75">
            <v>37147</v>
          </cell>
          <cell r="B75">
            <v>2.6741000000000001</v>
          </cell>
        </row>
        <row r="76">
          <cell r="A76">
            <v>37148</v>
          </cell>
          <cell r="B76">
            <v>2.6978</v>
          </cell>
        </row>
        <row r="77">
          <cell r="A77">
            <v>37149</v>
          </cell>
          <cell r="B77">
            <v>2.6985999999999999</v>
          </cell>
        </row>
        <row r="78">
          <cell r="A78">
            <v>37150</v>
          </cell>
          <cell r="B78">
            <v>2.6985999999999999</v>
          </cell>
        </row>
        <row r="79">
          <cell r="A79">
            <v>37151</v>
          </cell>
          <cell r="B79">
            <v>2.6985999999999999</v>
          </cell>
        </row>
        <row r="80">
          <cell r="A80">
            <v>37152</v>
          </cell>
          <cell r="B80">
            <v>2.6678999999999999</v>
          </cell>
        </row>
        <row r="81">
          <cell r="A81">
            <v>37153</v>
          </cell>
          <cell r="B81">
            <v>2.6793</v>
          </cell>
        </row>
        <row r="82">
          <cell r="A82">
            <v>37154</v>
          </cell>
          <cell r="B82">
            <v>2.7065000000000001</v>
          </cell>
        </row>
        <row r="83">
          <cell r="A83">
            <v>37155</v>
          </cell>
          <cell r="B83">
            <v>2.7322000000000002</v>
          </cell>
        </row>
        <row r="84">
          <cell r="A84">
            <v>37156</v>
          </cell>
          <cell r="B84">
            <v>2.8007</v>
          </cell>
        </row>
        <row r="85">
          <cell r="A85">
            <v>37157</v>
          </cell>
          <cell r="B85">
            <v>2.8007</v>
          </cell>
        </row>
        <row r="86">
          <cell r="A86">
            <v>37158</v>
          </cell>
          <cell r="B86">
            <v>2.8007</v>
          </cell>
        </row>
        <row r="87">
          <cell r="A87">
            <v>37159</v>
          </cell>
          <cell r="B87">
            <v>2.7675000000000001</v>
          </cell>
        </row>
        <row r="88">
          <cell r="A88">
            <v>37160</v>
          </cell>
          <cell r="B88">
            <v>2.7132999999999998</v>
          </cell>
        </row>
        <row r="89">
          <cell r="A89">
            <v>37161</v>
          </cell>
          <cell r="B89">
            <v>2.7263999999999999</v>
          </cell>
        </row>
        <row r="90">
          <cell r="A90">
            <v>37162</v>
          </cell>
          <cell r="B90">
            <v>2.7050000000000001</v>
          </cell>
        </row>
        <row r="91">
          <cell r="A91">
            <v>37163</v>
          </cell>
          <cell r="B91">
            <v>2.6713</v>
          </cell>
        </row>
        <row r="92">
          <cell r="A92">
            <v>37164</v>
          </cell>
          <cell r="B92">
            <v>2.6713</v>
          </cell>
        </row>
        <row r="93">
          <cell r="A93">
            <v>37165</v>
          </cell>
          <cell r="B93">
            <v>2.6713</v>
          </cell>
        </row>
        <row r="94">
          <cell r="A94">
            <v>37166</v>
          </cell>
          <cell r="B94">
            <v>2.6865999999999999</v>
          </cell>
        </row>
        <row r="95">
          <cell r="A95">
            <v>37167</v>
          </cell>
          <cell r="B95">
            <v>2.7038000000000002</v>
          </cell>
        </row>
        <row r="96">
          <cell r="A96">
            <v>37168</v>
          </cell>
          <cell r="B96">
            <v>2.7286999999999999</v>
          </cell>
        </row>
        <row r="97">
          <cell r="A97">
            <v>37169</v>
          </cell>
          <cell r="B97">
            <v>2.7326000000000001</v>
          </cell>
        </row>
        <row r="98">
          <cell r="A98">
            <v>37170</v>
          </cell>
          <cell r="B98">
            <v>2.754</v>
          </cell>
        </row>
        <row r="99">
          <cell r="A99">
            <v>37171</v>
          </cell>
          <cell r="B99">
            <v>2.754</v>
          </cell>
        </row>
        <row r="100">
          <cell r="A100">
            <v>37172</v>
          </cell>
          <cell r="B100">
            <v>2.754</v>
          </cell>
        </row>
        <row r="101">
          <cell r="A101">
            <v>37173</v>
          </cell>
          <cell r="B101">
            <v>2.7827999999999999</v>
          </cell>
        </row>
        <row r="102">
          <cell r="A102">
            <v>37174</v>
          </cell>
          <cell r="B102">
            <v>2.7797000000000001</v>
          </cell>
        </row>
        <row r="103">
          <cell r="A103">
            <v>37175</v>
          </cell>
          <cell r="B103">
            <v>2.7784</v>
          </cell>
        </row>
        <row r="104">
          <cell r="A104">
            <v>37176</v>
          </cell>
          <cell r="B104">
            <v>2.7799</v>
          </cell>
        </row>
        <row r="105">
          <cell r="A105">
            <v>37177</v>
          </cell>
          <cell r="B105">
            <v>2.7799</v>
          </cell>
        </row>
        <row r="106">
          <cell r="A106">
            <v>37178</v>
          </cell>
          <cell r="B106">
            <v>2.7799</v>
          </cell>
        </row>
        <row r="107">
          <cell r="A107">
            <v>37179</v>
          </cell>
          <cell r="B107">
            <v>2.7799</v>
          </cell>
        </row>
        <row r="108">
          <cell r="A108">
            <v>37180</v>
          </cell>
          <cell r="B108">
            <v>2.7789999999999999</v>
          </cell>
        </row>
        <row r="109">
          <cell r="A109">
            <v>37181</v>
          </cell>
          <cell r="B109">
            <v>2.7526000000000002</v>
          </cell>
        </row>
        <row r="110">
          <cell r="A110">
            <v>37182</v>
          </cell>
          <cell r="B110">
            <v>2.7210999999999999</v>
          </cell>
        </row>
        <row r="111">
          <cell r="A111">
            <v>37183</v>
          </cell>
          <cell r="B111">
            <v>2.7425000000000002</v>
          </cell>
        </row>
        <row r="112">
          <cell r="A112">
            <v>37184</v>
          </cell>
          <cell r="B112">
            <v>2.7572999999999999</v>
          </cell>
        </row>
        <row r="113">
          <cell r="A113">
            <v>37185</v>
          </cell>
          <cell r="B113">
            <v>2.7572999999999999</v>
          </cell>
        </row>
        <row r="114">
          <cell r="A114">
            <v>37186</v>
          </cell>
          <cell r="B114">
            <v>2.7572999999999999</v>
          </cell>
        </row>
        <row r="115">
          <cell r="A115">
            <v>37187</v>
          </cell>
          <cell r="B115">
            <v>2.7176</v>
          </cell>
        </row>
        <row r="116">
          <cell r="A116">
            <v>37188</v>
          </cell>
          <cell r="B116">
            <v>2.7168000000000001</v>
          </cell>
        </row>
        <row r="117">
          <cell r="A117">
            <v>37189</v>
          </cell>
          <cell r="B117">
            <v>2.7437999999999998</v>
          </cell>
        </row>
        <row r="118">
          <cell r="A118">
            <v>37190</v>
          </cell>
          <cell r="B118">
            <v>2.7427999999999999</v>
          </cell>
        </row>
        <row r="119">
          <cell r="A119">
            <v>37191</v>
          </cell>
          <cell r="B119">
            <v>2.7290000000000001</v>
          </cell>
        </row>
        <row r="120">
          <cell r="A120">
            <v>37192</v>
          </cell>
          <cell r="B120">
            <v>2.7290000000000001</v>
          </cell>
        </row>
        <row r="121">
          <cell r="A121">
            <v>37193</v>
          </cell>
          <cell r="B121">
            <v>2.7290000000000001</v>
          </cell>
        </row>
        <row r="122">
          <cell r="A122">
            <v>37194</v>
          </cell>
          <cell r="B122">
            <v>2.7246000000000001</v>
          </cell>
        </row>
        <row r="123">
          <cell r="A123">
            <v>37195</v>
          </cell>
          <cell r="B123">
            <v>2.7231000000000001</v>
          </cell>
        </row>
        <row r="124">
          <cell r="A124">
            <v>37196</v>
          </cell>
          <cell r="B124">
            <v>2.7071000000000001</v>
          </cell>
        </row>
        <row r="125">
          <cell r="A125">
            <v>37197</v>
          </cell>
          <cell r="B125">
            <v>2.6819999999999999</v>
          </cell>
        </row>
        <row r="126">
          <cell r="A126">
            <v>37198</v>
          </cell>
          <cell r="B126">
            <v>2.6819999999999999</v>
          </cell>
        </row>
        <row r="127">
          <cell r="A127">
            <v>37199</v>
          </cell>
          <cell r="B127">
            <v>2.6819999999999999</v>
          </cell>
        </row>
        <row r="128">
          <cell r="A128">
            <v>37200</v>
          </cell>
          <cell r="B128">
            <v>2.6819999999999999</v>
          </cell>
        </row>
        <row r="129">
          <cell r="A129">
            <v>37201</v>
          </cell>
          <cell r="B129">
            <v>2.6208</v>
          </cell>
        </row>
        <row r="130">
          <cell r="A130">
            <v>37202</v>
          </cell>
          <cell r="B130">
            <v>2.6002999999999998</v>
          </cell>
        </row>
        <row r="131">
          <cell r="A131">
            <v>37203</v>
          </cell>
          <cell r="B131">
            <v>2.6055000000000001</v>
          </cell>
        </row>
        <row r="132">
          <cell r="A132">
            <v>37204</v>
          </cell>
          <cell r="B132">
            <v>2.5571000000000002</v>
          </cell>
        </row>
        <row r="133">
          <cell r="A133">
            <v>37205</v>
          </cell>
          <cell r="B133">
            <v>2.5347</v>
          </cell>
        </row>
        <row r="134">
          <cell r="A134">
            <v>37206</v>
          </cell>
          <cell r="B134">
            <v>2.5347</v>
          </cell>
        </row>
        <row r="135">
          <cell r="A135">
            <v>37207</v>
          </cell>
          <cell r="B135">
            <v>2.5347</v>
          </cell>
        </row>
        <row r="136">
          <cell r="A136">
            <v>37208</v>
          </cell>
          <cell r="B136">
            <v>2.5501999999999998</v>
          </cell>
        </row>
        <row r="137">
          <cell r="A137">
            <v>37209</v>
          </cell>
          <cell r="B137">
            <v>2.5270000000000001</v>
          </cell>
        </row>
        <row r="138">
          <cell r="A138">
            <v>37210</v>
          </cell>
          <cell r="B138">
            <v>2.5299</v>
          </cell>
        </row>
        <row r="139">
          <cell r="A139">
            <v>37211</v>
          </cell>
          <cell r="B139">
            <v>2.5299</v>
          </cell>
        </row>
        <row r="140">
          <cell r="A140">
            <v>37212</v>
          </cell>
          <cell r="B140">
            <v>2.5392000000000001</v>
          </cell>
        </row>
        <row r="141">
          <cell r="A141">
            <v>37213</v>
          </cell>
          <cell r="B141">
            <v>2.5392000000000001</v>
          </cell>
        </row>
        <row r="142">
          <cell r="A142">
            <v>37214</v>
          </cell>
          <cell r="B142">
            <v>2.5392000000000001</v>
          </cell>
        </row>
        <row r="143">
          <cell r="A143">
            <v>37215</v>
          </cell>
          <cell r="B143">
            <v>2.5154000000000001</v>
          </cell>
        </row>
        <row r="144">
          <cell r="A144">
            <v>37216</v>
          </cell>
          <cell r="B144">
            <v>2.5350000000000001</v>
          </cell>
        </row>
        <row r="145">
          <cell r="A145">
            <v>37217</v>
          </cell>
          <cell r="B145">
            <v>2.5411000000000001</v>
          </cell>
        </row>
        <row r="146">
          <cell r="A146">
            <v>37218</v>
          </cell>
          <cell r="B146">
            <v>2.5383</v>
          </cell>
        </row>
        <row r="147">
          <cell r="A147">
            <v>37219</v>
          </cell>
          <cell r="B147">
            <v>2.5133999999999999</v>
          </cell>
        </row>
        <row r="148">
          <cell r="A148">
            <v>37220</v>
          </cell>
          <cell r="B148">
            <v>2.5133999999999999</v>
          </cell>
        </row>
        <row r="149">
          <cell r="A149">
            <v>37221</v>
          </cell>
          <cell r="B149">
            <v>2.5133999999999999</v>
          </cell>
        </row>
        <row r="150">
          <cell r="A150">
            <v>37222</v>
          </cell>
          <cell r="B150">
            <v>2.4893999999999998</v>
          </cell>
        </row>
        <row r="151">
          <cell r="A151">
            <v>37223</v>
          </cell>
          <cell r="B151">
            <v>2.4603999999999999</v>
          </cell>
        </row>
        <row r="152">
          <cell r="A152">
            <v>37224</v>
          </cell>
          <cell r="B152">
            <v>2.4857</v>
          </cell>
        </row>
        <row r="153">
          <cell r="A153">
            <v>37225</v>
          </cell>
          <cell r="B153">
            <v>2.5072000000000001</v>
          </cell>
        </row>
        <row r="154">
          <cell r="A154">
            <v>37226</v>
          </cell>
          <cell r="B154">
            <v>2.5287000000000002</v>
          </cell>
        </row>
        <row r="155">
          <cell r="A155">
            <v>37227</v>
          </cell>
          <cell r="B155">
            <v>2.5287000000000002</v>
          </cell>
        </row>
        <row r="156">
          <cell r="A156">
            <v>37228</v>
          </cell>
          <cell r="B156">
            <v>2.5287000000000002</v>
          </cell>
        </row>
        <row r="157">
          <cell r="A157">
            <v>37229</v>
          </cell>
          <cell r="B157">
            <v>2.4672000000000001</v>
          </cell>
        </row>
        <row r="158">
          <cell r="A158">
            <v>37230</v>
          </cell>
          <cell r="B158">
            <v>2.4289000000000001</v>
          </cell>
        </row>
        <row r="159">
          <cell r="A159">
            <v>37231</v>
          </cell>
          <cell r="B159">
            <v>2.4306000000000001</v>
          </cell>
        </row>
        <row r="160">
          <cell r="A160">
            <v>37232</v>
          </cell>
          <cell r="B160">
            <v>2.4434999999999998</v>
          </cell>
        </row>
        <row r="161">
          <cell r="A161">
            <v>37233</v>
          </cell>
          <cell r="B161">
            <v>2.4005000000000001</v>
          </cell>
        </row>
        <row r="162">
          <cell r="A162">
            <v>37234</v>
          </cell>
          <cell r="B162">
            <v>2.4005000000000001</v>
          </cell>
        </row>
        <row r="163">
          <cell r="A163">
            <v>37235</v>
          </cell>
          <cell r="B163">
            <v>2.4005000000000001</v>
          </cell>
        </row>
        <row r="164">
          <cell r="A164">
            <v>37236</v>
          </cell>
          <cell r="B164">
            <v>2.3578999999999999</v>
          </cell>
        </row>
        <row r="165">
          <cell r="A165">
            <v>37237</v>
          </cell>
          <cell r="B165">
            <v>2.3416999999999999</v>
          </cell>
        </row>
        <row r="166">
          <cell r="A166">
            <v>37238</v>
          </cell>
          <cell r="B166">
            <v>2.3551000000000002</v>
          </cell>
        </row>
        <row r="167">
          <cell r="A167">
            <v>37239</v>
          </cell>
          <cell r="B167">
            <v>2.3847</v>
          </cell>
        </row>
        <row r="168">
          <cell r="A168">
            <v>37240</v>
          </cell>
          <cell r="B168">
            <v>2.3839999999999999</v>
          </cell>
        </row>
        <row r="169">
          <cell r="A169">
            <v>37241</v>
          </cell>
          <cell r="B169">
            <v>2.3839999999999999</v>
          </cell>
        </row>
        <row r="170">
          <cell r="A170">
            <v>37242</v>
          </cell>
          <cell r="B170">
            <v>2.3839999999999999</v>
          </cell>
        </row>
        <row r="171">
          <cell r="A171">
            <v>37243</v>
          </cell>
          <cell r="B171">
            <v>2.3580000000000001</v>
          </cell>
        </row>
        <row r="172">
          <cell r="A172">
            <v>37244</v>
          </cell>
          <cell r="B172">
            <v>2.343</v>
          </cell>
        </row>
        <row r="173">
          <cell r="A173">
            <v>37245</v>
          </cell>
          <cell r="B173">
            <v>2.2930000000000001</v>
          </cell>
        </row>
        <row r="174">
          <cell r="A174">
            <v>37246</v>
          </cell>
          <cell r="B174">
            <v>2.3201999999999998</v>
          </cell>
        </row>
        <row r="175">
          <cell r="A175">
            <v>37247</v>
          </cell>
          <cell r="B175">
            <v>2.3311000000000002</v>
          </cell>
        </row>
        <row r="176">
          <cell r="A176">
            <v>37248</v>
          </cell>
          <cell r="B176">
            <v>2.3311000000000002</v>
          </cell>
        </row>
        <row r="177">
          <cell r="A177">
            <v>37249</v>
          </cell>
          <cell r="B177">
            <v>2.3311000000000002</v>
          </cell>
        </row>
        <row r="178">
          <cell r="A178">
            <v>37250</v>
          </cell>
          <cell r="B178">
            <v>2.3378000000000001</v>
          </cell>
        </row>
        <row r="179">
          <cell r="A179">
            <v>37251</v>
          </cell>
          <cell r="B179">
            <v>2.3378000000000001</v>
          </cell>
        </row>
        <row r="180">
          <cell r="A180">
            <v>37252</v>
          </cell>
          <cell r="B180">
            <v>2.3144999999999998</v>
          </cell>
        </row>
        <row r="181">
          <cell r="A181">
            <v>37253</v>
          </cell>
          <cell r="B181">
            <v>2.3214999999999999</v>
          </cell>
        </row>
        <row r="182">
          <cell r="A182">
            <v>37254</v>
          </cell>
          <cell r="B182">
            <v>2.3203999999999998</v>
          </cell>
        </row>
        <row r="183">
          <cell r="A183">
            <v>37255</v>
          </cell>
          <cell r="B183">
            <v>2.3203999999999998</v>
          </cell>
        </row>
        <row r="184">
          <cell r="A184">
            <v>37256</v>
          </cell>
          <cell r="B184">
            <v>2.3203999999999998</v>
          </cell>
        </row>
        <row r="185">
          <cell r="A185">
            <v>37257</v>
          </cell>
          <cell r="B185">
            <v>2.3203999999999998</v>
          </cell>
        </row>
        <row r="186">
          <cell r="A186">
            <v>37258</v>
          </cell>
          <cell r="B186">
            <v>2.3203999999999998</v>
          </cell>
        </row>
        <row r="187">
          <cell r="A187">
            <v>37259</v>
          </cell>
          <cell r="B187">
            <v>2.3066</v>
          </cell>
        </row>
        <row r="188">
          <cell r="A188">
            <v>37260</v>
          </cell>
          <cell r="B188">
            <v>2.2932000000000001</v>
          </cell>
        </row>
        <row r="189">
          <cell r="A189">
            <v>37261</v>
          </cell>
          <cell r="B189">
            <v>2.3100999999999998</v>
          </cell>
        </row>
        <row r="190">
          <cell r="A190">
            <v>37262</v>
          </cell>
          <cell r="B190">
            <v>2.3100999999999998</v>
          </cell>
        </row>
        <row r="191">
          <cell r="A191">
            <v>37263</v>
          </cell>
          <cell r="B191">
            <v>2.3100999999999998</v>
          </cell>
        </row>
        <row r="192">
          <cell r="A192">
            <v>37264</v>
          </cell>
          <cell r="B192">
            <v>2.3428</v>
          </cell>
        </row>
        <row r="193">
          <cell r="A193">
            <v>37265</v>
          </cell>
          <cell r="B193">
            <v>2.3454000000000002</v>
          </cell>
        </row>
        <row r="194">
          <cell r="A194">
            <v>37266</v>
          </cell>
          <cell r="B194">
            <v>2.3794</v>
          </cell>
        </row>
        <row r="195">
          <cell r="A195">
            <v>37267</v>
          </cell>
          <cell r="B195">
            <v>2.3896000000000002</v>
          </cell>
        </row>
        <row r="196">
          <cell r="A196">
            <v>37268</v>
          </cell>
          <cell r="B196">
            <v>2.4167999999999998</v>
          </cell>
        </row>
        <row r="197">
          <cell r="A197">
            <v>37269</v>
          </cell>
          <cell r="B197">
            <v>2.4167999999999998</v>
          </cell>
        </row>
        <row r="198">
          <cell r="A198">
            <v>37270</v>
          </cell>
          <cell r="B198">
            <v>2.4167999999999998</v>
          </cell>
        </row>
        <row r="199">
          <cell r="A199">
            <v>37271</v>
          </cell>
          <cell r="B199">
            <v>2.4072</v>
          </cell>
        </row>
        <row r="200">
          <cell r="A200">
            <v>37272</v>
          </cell>
          <cell r="B200">
            <v>2.3704999999999998</v>
          </cell>
        </row>
        <row r="201">
          <cell r="A201">
            <v>37273</v>
          </cell>
          <cell r="B201">
            <v>2.3866999999999998</v>
          </cell>
        </row>
        <row r="202">
          <cell r="A202">
            <v>37274</v>
          </cell>
          <cell r="B202">
            <v>2.3641000000000001</v>
          </cell>
        </row>
        <row r="203">
          <cell r="A203">
            <v>37275</v>
          </cell>
          <cell r="B203">
            <v>2.3752</v>
          </cell>
        </row>
        <row r="204">
          <cell r="A204">
            <v>37276</v>
          </cell>
          <cell r="B204">
            <v>2.3752</v>
          </cell>
        </row>
        <row r="205">
          <cell r="A205">
            <v>37277</v>
          </cell>
          <cell r="B205">
            <v>2.3752</v>
          </cell>
        </row>
        <row r="206">
          <cell r="A206">
            <v>37278</v>
          </cell>
          <cell r="B206">
            <v>2.3742000000000001</v>
          </cell>
        </row>
        <row r="207">
          <cell r="A207">
            <v>37279</v>
          </cell>
          <cell r="B207">
            <v>2.3666999999999998</v>
          </cell>
        </row>
        <row r="208">
          <cell r="A208">
            <v>37280</v>
          </cell>
          <cell r="B208">
            <v>2.3803999999999998</v>
          </cell>
        </row>
        <row r="209">
          <cell r="A209">
            <v>37281</v>
          </cell>
          <cell r="B209">
            <v>2.3980999999999999</v>
          </cell>
        </row>
        <row r="210">
          <cell r="A210">
            <v>37282</v>
          </cell>
          <cell r="B210">
            <v>2.4045999999999998</v>
          </cell>
        </row>
        <row r="211">
          <cell r="A211">
            <v>37283</v>
          </cell>
          <cell r="B211">
            <v>2.4045999999999998</v>
          </cell>
        </row>
        <row r="212">
          <cell r="A212">
            <v>37284</v>
          </cell>
          <cell r="B212">
            <v>2.4045999999999998</v>
          </cell>
        </row>
        <row r="213">
          <cell r="A213">
            <v>37285</v>
          </cell>
          <cell r="B213">
            <v>2.4228000000000001</v>
          </cell>
        </row>
        <row r="214">
          <cell r="A214">
            <v>37286</v>
          </cell>
          <cell r="B214">
            <v>2.4234</v>
          </cell>
        </row>
        <row r="215">
          <cell r="A215">
            <v>37287</v>
          </cell>
          <cell r="B215">
            <v>2.4384000000000001</v>
          </cell>
        </row>
        <row r="216">
          <cell r="A216">
            <v>37288</v>
          </cell>
          <cell r="B216">
            <v>2.4182999999999999</v>
          </cell>
        </row>
        <row r="217">
          <cell r="A217">
            <v>37289</v>
          </cell>
          <cell r="B217">
            <v>2.4161000000000001</v>
          </cell>
        </row>
        <row r="218">
          <cell r="A218">
            <v>37290</v>
          </cell>
          <cell r="B218">
            <v>2.4161000000000001</v>
          </cell>
        </row>
        <row r="219">
          <cell r="A219">
            <v>37291</v>
          </cell>
          <cell r="B219">
            <v>2.4161000000000001</v>
          </cell>
        </row>
        <row r="220">
          <cell r="A220">
            <v>37292</v>
          </cell>
          <cell r="B220">
            <v>2.4228000000000001</v>
          </cell>
        </row>
        <row r="221">
          <cell r="A221">
            <v>37293</v>
          </cell>
          <cell r="B221">
            <v>2.4214000000000002</v>
          </cell>
        </row>
        <row r="222">
          <cell r="A222">
            <v>37294</v>
          </cell>
          <cell r="B222">
            <v>2.4205999999999999</v>
          </cell>
        </row>
        <row r="223">
          <cell r="A223">
            <v>37295</v>
          </cell>
          <cell r="B223">
            <v>2.4518</v>
          </cell>
        </row>
        <row r="224">
          <cell r="A224">
            <v>37296</v>
          </cell>
          <cell r="B224">
            <v>2.4691000000000001</v>
          </cell>
        </row>
        <row r="225">
          <cell r="A225">
            <v>37297</v>
          </cell>
          <cell r="B225">
            <v>2.4691000000000001</v>
          </cell>
        </row>
        <row r="226">
          <cell r="A226">
            <v>37298</v>
          </cell>
          <cell r="B226">
            <v>2.4691000000000001</v>
          </cell>
        </row>
        <row r="227">
          <cell r="A227">
            <v>37299</v>
          </cell>
          <cell r="B227">
            <v>2.4691000000000001</v>
          </cell>
        </row>
        <row r="228">
          <cell r="A228">
            <v>37300</v>
          </cell>
          <cell r="B228">
            <v>2.4691000000000001</v>
          </cell>
        </row>
        <row r="229">
          <cell r="A229">
            <v>37301</v>
          </cell>
          <cell r="B229">
            <v>2.4232</v>
          </cell>
        </row>
        <row r="230">
          <cell r="A230">
            <v>37302</v>
          </cell>
          <cell r="B230">
            <v>2.4249000000000001</v>
          </cell>
        </row>
        <row r="231">
          <cell r="A231">
            <v>37303</v>
          </cell>
          <cell r="B231">
            <v>2.4380000000000002</v>
          </cell>
        </row>
        <row r="232">
          <cell r="A232">
            <v>37304</v>
          </cell>
          <cell r="B232">
            <v>2.4380000000000002</v>
          </cell>
        </row>
        <row r="233">
          <cell r="A233">
            <v>37305</v>
          </cell>
          <cell r="B233">
            <v>2.4380000000000002</v>
          </cell>
        </row>
        <row r="234">
          <cell r="A234">
            <v>37306</v>
          </cell>
          <cell r="B234">
            <v>2.4283999999999999</v>
          </cell>
        </row>
        <row r="235">
          <cell r="A235">
            <v>37307</v>
          </cell>
          <cell r="B235">
            <v>2.4249000000000001</v>
          </cell>
        </row>
        <row r="236">
          <cell r="A236">
            <v>37308</v>
          </cell>
          <cell r="B236">
            <v>2.4283999999999999</v>
          </cell>
        </row>
        <row r="237">
          <cell r="A237">
            <v>37309</v>
          </cell>
          <cell r="B237">
            <v>2.4241000000000001</v>
          </cell>
        </row>
        <row r="238">
          <cell r="A238">
            <v>37310</v>
          </cell>
          <cell r="B238">
            <v>2.4272999999999998</v>
          </cell>
        </row>
        <row r="239">
          <cell r="A239">
            <v>37311</v>
          </cell>
          <cell r="B239">
            <v>2.4272999999999998</v>
          </cell>
        </row>
        <row r="240">
          <cell r="A240">
            <v>37312</v>
          </cell>
          <cell r="B240">
            <v>2.4272999999999998</v>
          </cell>
        </row>
        <row r="241">
          <cell r="A241">
            <v>37313</v>
          </cell>
          <cell r="B241">
            <v>2.4062000000000001</v>
          </cell>
        </row>
        <row r="242">
          <cell r="A242">
            <v>37314</v>
          </cell>
          <cell r="B242">
            <v>2.3946999999999998</v>
          </cell>
        </row>
        <row r="243">
          <cell r="A243">
            <v>37315</v>
          </cell>
          <cell r="B243">
            <v>2.3826999999999998</v>
          </cell>
        </row>
        <row r="244">
          <cell r="A244">
            <v>37316</v>
          </cell>
          <cell r="B244">
            <v>2.3481999999999998</v>
          </cell>
        </row>
        <row r="245">
          <cell r="A245">
            <v>37317</v>
          </cell>
          <cell r="B245">
            <v>2.3595999999999999</v>
          </cell>
        </row>
        <row r="246">
          <cell r="A246">
            <v>37318</v>
          </cell>
          <cell r="B246">
            <v>2.3595999999999999</v>
          </cell>
        </row>
        <row r="247">
          <cell r="A247">
            <v>37319</v>
          </cell>
          <cell r="B247">
            <v>2.3595999999999999</v>
          </cell>
        </row>
        <row r="248">
          <cell r="A248">
            <v>37320</v>
          </cell>
          <cell r="B248">
            <v>2.3431999999999999</v>
          </cell>
        </row>
        <row r="249">
          <cell r="A249">
            <v>37321</v>
          </cell>
          <cell r="B249">
            <v>2.3250999999999999</v>
          </cell>
        </row>
        <row r="250">
          <cell r="A250">
            <v>37322</v>
          </cell>
          <cell r="B250">
            <v>2.3519999999999999</v>
          </cell>
        </row>
        <row r="251">
          <cell r="A251">
            <v>37323</v>
          </cell>
          <cell r="B251">
            <v>2.3662999999999998</v>
          </cell>
        </row>
        <row r="252">
          <cell r="A252">
            <v>37324</v>
          </cell>
          <cell r="B252">
            <v>2.3582000000000001</v>
          </cell>
        </row>
        <row r="253">
          <cell r="A253">
            <v>37325</v>
          </cell>
          <cell r="B253">
            <v>2.3582000000000001</v>
          </cell>
        </row>
        <row r="254">
          <cell r="A254">
            <v>37326</v>
          </cell>
          <cell r="B254">
            <v>2.3582000000000001</v>
          </cell>
        </row>
        <row r="255">
          <cell r="A255">
            <v>37327</v>
          </cell>
          <cell r="B255">
            <v>2.3487</v>
          </cell>
        </row>
        <row r="256">
          <cell r="A256">
            <v>37328</v>
          </cell>
          <cell r="B256">
            <v>2.3496000000000001</v>
          </cell>
        </row>
        <row r="257">
          <cell r="A257">
            <v>37329</v>
          </cell>
          <cell r="B257">
            <v>2.3368000000000002</v>
          </cell>
        </row>
        <row r="258">
          <cell r="A258">
            <v>37330</v>
          </cell>
          <cell r="B258">
            <v>2.3441000000000001</v>
          </cell>
        </row>
        <row r="259">
          <cell r="A259">
            <v>37331</v>
          </cell>
          <cell r="B259">
            <v>2.3542000000000001</v>
          </cell>
        </row>
        <row r="260">
          <cell r="A260">
            <v>37332</v>
          </cell>
          <cell r="B260">
            <v>2.3542000000000001</v>
          </cell>
        </row>
        <row r="261">
          <cell r="A261">
            <v>37333</v>
          </cell>
          <cell r="B261">
            <v>2.3542000000000001</v>
          </cell>
        </row>
        <row r="262">
          <cell r="A262">
            <v>37334</v>
          </cell>
          <cell r="B262">
            <v>2.3405999999999998</v>
          </cell>
        </row>
        <row r="263">
          <cell r="A263">
            <v>37335</v>
          </cell>
          <cell r="B263">
            <v>2.3431999999999999</v>
          </cell>
        </row>
        <row r="264">
          <cell r="A264">
            <v>37336</v>
          </cell>
          <cell r="B264">
            <v>2.3380000000000001</v>
          </cell>
        </row>
        <row r="265">
          <cell r="A265">
            <v>37337</v>
          </cell>
          <cell r="B265">
            <v>2.3475000000000001</v>
          </cell>
        </row>
        <row r="266">
          <cell r="A266">
            <v>37338</v>
          </cell>
          <cell r="B266">
            <v>2.3508</v>
          </cell>
        </row>
        <row r="267">
          <cell r="A267">
            <v>37339</v>
          </cell>
          <cell r="B267">
            <v>2.3508</v>
          </cell>
        </row>
        <row r="268">
          <cell r="A268">
            <v>37340</v>
          </cell>
          <cell r="B268">
            <v>2.3508</v>
          </cell>
        </row>
        <row r="269">
          <cell r="A269">
            <v>37341</v>
          </cell>
          <cell r="B269">
            <v>2.3641000000000001</v>
          </cell>
        </row>
        <row r="270">
          <cell r="A270">
            <v>37342</v>
          </cell>
          <cell r="B270">
            <v>2.3502000000000001</v>
          </cell>
        </row>
        <row r="271">
          <cell r="A271">
            <v>37343</v>
          </cell>
          <cell r="B271">
            <v>2.3371</v>
          </cell>
        </row>
        <row r="272">
          <cell r="A272">
            <v>37344</v>
          </cell>
          <cell r="B272">
            <v>2.3235999999999999</v>
          </cell>
        </row>
        <row r="273">
          <cell r="A273">
            <v>37345</v>
          </cell>
          <cell r="B273">
            <v>2.3235999999999999</v>
          </cell>
        </row>
        <row r="274">
          <cell r="A274">
            <v>37346</v>
          </cell>
          <cell r="B274">
            <v>2.3235999999999999</v>
          </cell>
        </row>
        <row r="275">
          <cell r="A275">
            <v>37347</v>
          </cell>
          <cell r="B275">
            <v>2.3235999999999999</v>
          </cell>
        </row>
        <row r="276">
          <cell r="A276">
            <v>37348</v>
          </cell>
          <cell r="B276">
            <v>2.3220000000000001</v>
          </cell>
        </row>
        <row r="277">
          <cell r="A277">
            <v>37349</v>
          </cell>
          <cell r="B277">
            <v>2.3022</v>
          </cell>
        </row>
        <row r="278">
          <cell r="A278">
            <v>37350</v>
          </cell>
          <cell r="B278">
            <v>2.2976999999999999</v>
          </cell>
        </row>
        <row r="279">
          <cell r="A279">
            <v>37351</v>
          </cell>
          <cell r="B279">
            <v>2.3117999999999999</v>
          </cell>
        </row>
        <row r="280">
          <cell r="A280">
            <v>37352</v>
          </cell>
          <cell r="B280">
            <v>2.2924000000000002</v>
          </cell>
        </row>
        <row r="281">
          <cell r="A281">
            <v>37353</v>
          </cell>
          <cell r="B281">
            <v>2.2924000000000002</v>
          </cell>
        </row>
        <row r="282">
          <cell r="A282">
            <v>37354</v>
          </cell>
          <cell r="B282">
            <v>2.2924000000000002</v>
          </cell>
        </row>
        <row r="283">
          <cell r="A283">
            <v>37355</v>
          </cell>
          <cell r="B283">
            <v>2.2907000000000002</v>
          </cell>
        </row>
        <row r="284">
          <cell r="A284">
            <v>37356</v>
          </cell>
          <cell r="B284">
            <v>2.2841999999999998</v>
          </cell>
        </row>
        <row r="285">
          <cell r="A285">
            <v>37357</v>
          </cell>
          <cell r="B285">
            <v>2.2728000000000002</v>
          </cell>
        </row>
        <row r="286">
          <cell r="A286">
            <v>37358</v>
          </cell>
          <cell r="B286">
            <v>2.2709000000000001</v>
          </cell>
        </row>
        <row r="287">
          <cell r="A287">
            <v>37359</v>
          </cell>
          <cell r="B287">
            <v>2.2988</v>
          </cell>
        </row>
        <row r="288">
          <cell r="A288">
            <v>37360</v>
          </cell>
          <cell r="B288">
            <v>2.2988</v>
          </cell>
        </row>
        <row r="289">
          <cell r="A289">
            <v>37361</v>
          </cell>
          <cell r="B289">
            <v>2.2988</v>
          </cell>
        </row>
        <row r="290">
          <cell r="A290">
            <v>37362</v>
          </cell>
          <cell r="B290">
            <v>2.3180000000000001</v>
          </cell>
        </row>
        <row r="291">
          <cell r="A291">
            <v>37363</v>
          </cell>
          <cell r="B291">
            <v>2.3172000000000001</v>
          </cell>
        </row>
        <row r="292">
          <cell r="A292">
            <v>37364</v>
          </cell>
          <cell r="B292">
            <v>2.3165</v>
          </cell>
        </row>
        <row r="293">
          <cell r="A293">
            <v>37365</v>
          </cell>
          <cell r="B293">
            <v>2.3327</v>
          </cell>
        </row>
        <row r="294">
          <cell r="A294">
            <v>37366</v>
          </cell>
          <cell r="B294">
            <v>2.3269000000000002</v>
          </cell>
        </row>
        <row r="295">
          <cell r="A295">
            <v>37367</v>
          </cell>
          <cell r="B295">
            <v>2.3269000000000002</v>
          </cell>
        </row>
        <row r="296">
          <cell r="A296">
            <v>37368</v>
          </cell>
          <cell r="B296">
            <v>2.3269000000000002</v>
          </cell>
        </row>
        <row r="297">
          <cell r="A297">
            <v>37369</v>
          </cell>
          <cell r="B297">
            <v>2.3347000000000002</v>
          </cell>
        </row>
        <row r="298">
          <cell r="A298">
            <v>37370</v>
          </cell>
          <cell r="B298">
            <v>2.3487</v>
          </cell>
        </row>
        <row r="299">
          <cell r="A299">
            <v>37371</v>
          </cell>
          <cell r="B299">
            <v>2.3567999999999998</v>
          </cell>
        </row>
        <row r="300">
          <cell r="A300">
            <v>37372</v>
          </cell>
          <cell r="B300">
            <v>2.3666</v>
          </cell>
        </row>
        <row r="301">
          <cell r="A301">
            <v>37373</v>
          </cell>
          <cell r="B301">
            <v>2.3557999999999999</v>
          </cell>
        </row>
        <row r="302">
          <cell r="A302">
            <v>37374</v>
          </cell>
          <cell r="B302">
            <v>2.3557999999999999</v>
          </cell>
        </row>
        <row r="303">
          <cell r="A303">
            <v>37375</v>
          </cell>
          <cell r="B303">
            <v>2.3557999999999999</v>
          </cell>
        </row>
        <row r="304">
          <cell r="A304">
            <v>37376</v>
          </cell>
          <cell r="B304">
            <v>2.3689</v>
          </cell>
        </row>
        <row r="305">
          <cell r="A305">
            <v>37377</v>
          </cell>
          <cell r="B305">
            <v>2.3624999999999998</v>
          </cell>
        </row>
        <row r="306">
          <cell r="A306">
            <v>37378</v>
          </cell>
          <cell r="B306">
            <v>2.3624999999999998</v>
          </cell>
        </row>
        <row r="307">
          <cell r="A307">
            <v>37379</v>
          </cell>
          <cell r="B307">
            <v>2.3769999999999998</v>
          </cell>
        </row>
        <row r="308">
          <cell r="A308">
            <v>37380</v>
          </cell>
          <cell r="B308">
            <v>2.4148999999999998</v>
          </cell>
        </row>
        <row r="309">
          <cell r="A309">
            <v>37381</v>
          </cell>
          <cell r="B309">
            <v>2.4148999999999998</v>
          </cell>
        </row>
        <row r="310">
          <cell r="A310">
            <v>37382</v>
          </cell>
          <cell r="B310">
            <v>2.4148999999999998</v>
          </cell>
        </row>
        <row r="311">
          <cell r="A311">
            <v>37383</v>
          </cell>
          <cell r="B311">
            <v>2.4327000000000001</v>
          </cell>
        </row>
        <row r="312">
          <cell r="A312">
            <v>37384</v>
          </cell>
          <cell r="B312">
            <v>2.4174000000000002</v>
          </cell>
        </row>
        <row r="313">
          <cell r="A313">
            <v>37385</v>
          </cell>
          <cell r="B313">
            <v>2.4340999999999999</v>
          </cell>
        </row>
        <row r="314">
          <cell r="A314">
            <v>37386</v>
          </cell>
          <cell r="B314">
            <v>2.4519000000000002</v>
          </cell>
        </row>
        <row r="315">
          <cell r="A315">
            <v>37387</v>
          </cell>
          <cell r="B315">
            <v>2.4838</v>
          </cell>
        </row>
        <row r="316">
          <cell r="A316">
            <v>37388</v>
          </cell>
          <cell r="B316">
            <v>2.4838</v>
          </cell>
        </row>
        <row r="317">
          <cell r="A317">
            <v>37389</v>
          </cell>
          <cell r="B317">
            <v>2.4838</v>
          </cell>
        </row>
        <row r="318">
          <cell r="A318">
            <v>37390</v>
          </cell>
          <cell r="B318">
            <v>2.4952000000000001</v>
          </cell>
        </row>
        <row r="319">
          <cell r="A319">
            <v>37391</v>
          </cell>
          <cell r="B319">
            <v>2.5154000000000001</v>
          </cell>
        </row>
        <row r="320">
          <cell r="A320">
            <v>37392</v>
          </cell>
          <cell r="B320">
            <v>2.5116999999999998</v>
          </cell>
        </row>
        <row r="321">
          <cell r="A321">
            <v>37393</v>
          </cell>
          <cell r="B321">
            <v>2.4799000000000002</v>
          </cell>
        </row>
        <row r="322">
          <cell r="A322">
            <v>37394</v>
          </cell>
          <cell r="B322">
            <v>2.4763000000000002</v>
          </cell>
        </row>
        <row r="323">
          <cell r="A323">
            <v>37395</v>
          </cell>
          <cell r="B323">
            <v>2.4763000000000002</v>
          </cell>
        </row>
        <row r="324">
          <cell r="A324">
            <v>37396</v>
          </cell>
          <cell r="B324">
            <v>2.4763000000000002</v>
          </cell>
        </row>
        <row r="325">
          <cell r="A325">
            <v>37397</v>
          </cell>
          <cell r="B325">
            <v>2.4737</v>
          </cell>
        </row>
        <row r="326">
          <cell r="A326">
            <v>37398</v>
          </cell>
          <cell r="B326">
            <v>2.4786999999999999</v>
          </cell>
        </row>
        <row r="327">
          <cell r="A327">
            <v>37399</v>
          </cell>
          <cell r="B327">
            <v>2.5015999999999998</v>
          </cell>
        </row>
        <row r="328">
          <cell r="A328">
            <v>37400</v>
          </cell>
          <cell r="B328">
            <v>2.5295999999999998</v>
          </cell>
        </row>
        <row r="329">
          <cell r="A329">
            <v>37401</v>
          </cell>
          <cell r="B329">
            <v>2.524</v>
          </cell>
        </row>
        <row r="330">
          <cell r="A330">
            <v>37402</v>
          </cell>
          <cell r="B330">
            <v>2.524</v>
          </cell>
        </row>
        <row r="331">
          <cell r="A331">
            <v>37403</v>
          </cell>
          <cell r="B331">
            <v>2.524</v>
          </cell>
        </row>
        <row r="332">
          <cell r="A332">
            <v>37404</v>
          </cell>
          <cell r="B332">
            <v>2.5228000000000002</v>
          </cell>
        </row>
        <row r="333">
          <cell r="A333">
            <v>37405</v>
          </cell>
          <cell r="B333">
            <v>2.5247999999999999</v>
          </cell>
        </row>
        <row r="334">
          <cell r="A334">
            <v>37406</v>
          </cell>
          <cell r="B334">
            <v>2.5200999999999998</v>
          </cell>
        </row>
        <row r="335">
          <cell r="A335">
            <v>37407</v>
          </cell>
          <cell r="B335">
            <v>2.5200999999999998</v>
          </cell>
        </row>
        <row r="336">
          <cell r="A336">
            <v>37408</v>
          </cell>
          <cell r="B336">
            <v>2.5219999999999998</v>
          </cell>
        </row>
        <row r="337">
          <cell r="A337">
            <v>37409</v>
          </cell>
          <cell r="B337">
            <v>2.5219999999999998</v>
          </cell>
        </row>
        <row r="338">
          <cell r="A338">
            <v>37410</v>
          </cell>
          <cell r="B338">
            <v>2.5219999999999998</v>
          </cell>
        </row>
        <row r="339">
          <cell r="A339">
            <v>37411</v>
          </cell>
          <cell r="B339">
            <v>2.5413000000000001</v>
          </cell>
        </row>
        <row r="340">
          <cell r="A340">
            <v>37412</v>
          </cell>
          <cell r="B340">
            <v>2.5697000000000001</v>
          </cell>
        </row>
        <row r="341">
          <cell r="A341">
            <v>37413</v>
          </cell>
          <cell r="B341">
            <v>2.6086</v>
          </cell>
        </row>
        <row r="342">
          <cell r="A342">
            <v>37414</v>
          </cell>
          <cell r="B342">
            <v>2.6417999999999999</v>
          </cell>
        </row>
        <row r="343">
          <cell r="A343">
            <v>37415</v>
          </cell>
          <cell r="B343">
            <v>2.6707999999999998</v>
          </cell>
        </row>
        <row r="344">
          <cell r="A344">
            <v>37416</v>
          </cell>
          <cell r="B344">
            <v>2.6707999999999998</v>
          </cell>
        </row>
        <row r="345">
          <cell r="A345">
            <v>37417</v>
          </cell>
          <cell r="B345">
            <v>2.6707999999999998</v>
          </cell>
        </row>
        <row r="346">
          <cell r="A346">
            <v>37418</v>
          </cell>
          <cell r="B346">
            <v>2.6366999999999998</v>
          </cell>
        </row>
        <row r="347">
          <cell r="A347">
            <v>37419</v>
          </cell>
          <cell r="B347">
            <v>2.6663999999999999</v>
          </cell>
        </row>
        <row r="348">
          <cell r="A348">
            <v>37420</v>
          </cell>
          <cell r="B348">
            <v>2.7486000000000002</v>
          </cell>
        </row>
        <row r="349">
          <cell r="A349">
            <v>37421</v>
          </cell>
          <cell r="B349">
            <v>2.6922000000000001</v>
          </cell>
        </row>
        <row r="350">
          <cell r="A350">
            <v>37422</v>
          </cell>
          <cell r="B350">
            <v>2.7181000000000002</v>
          </cell>
        </row>
        <row r="351">
          <cell r="A351">
            <v>37423</v>
          </cell>
          <cell r="B351">
            <v>2.7181000000000002</v>
          </cell>
        </row>
        <row r="352">
          <cell r="A352">
            <v>37424</v>
          </cell>
          <cell r="B352">
            <v>2.7181000000000002</v>
          </cell>
        </row>
        <row r="353">
          <cell r="A353">
            <v>37425</v>
          </cell>
          <cell r="B353">
            <v>2.6823000000000001</v>
          </cell>
        </row>
        <row r="354">
          <cell r="A354">
            <v>37426</v>
          </cell>
          <cell r="B354">
            <v>2.67</v>
          </cell>
        </row>
        <row r="355">
          <cell r="A355">
            <v>37427</v>
          </cell>
          <cell r="B355">
            <v>2.7029999999999998</v>
          </cell>
        </row>
        <row r="356">
          <cell r="A356">
            <v>37428</v>
          </cell>
          <cell r="B356">
            <v>2.7505000000000002</v>
          </cell>
        </row>
        <row r="357">
          <cell r="A357">
            <v>37429</v>
          </cell>
          <cell r="B357">
            <v>2.7909999999999999</v>
          </cell>
        </row>
        <row r="358">
          <cell r="A358">
            <v>37430</v>
          </cell>
          <cell r="B358">
            <v>2.7909999999999999</v>
          </cell>
        </row>
        <row r="359">
          <cell r="A359">
            <v>37431</v>
          </cell>
          <cell r="B359">
            <v>2.7909999999999999</v>
          </cell>
        </row>
        <row r="360">
          <cell r="A360">
            <v>37432</v>
          </cell>
          <cell r="B360">
            <v>2.8269000000000002</v>
          </cell>
        </row>
        <row r="361">
          <cell r="A361">
            <v>37433</v>
          </cell>
          <cell r="B361">
            <v>2.7995000000000001</v>
          </cell>
        </row>
        <row r="362">
          <cell r="A362">
            <v>37434</v>
          </cell>
          <cell r="B362">
            <v>2.8584000000000001</v>
          </cell>
        </row>
        <row r="363">
          <cell r="A363">
            <v>37435</v>
          </cell>
          <cell r="B363">
            <v>2.8593000000000002</v>
          </cell>
        </row>
        <row r="364">
          <cell r="A364">
            <v>37436</v>
          </cell>
          <cell r="B364">
            <v>2.8443999999999998</v>
          </cell>
        </row>
        <row r="365">
          <cell r="A365">
            <v>37437</v>
          </cell>
          <cell r="B365">
            <v>2.8443999999999998</v>
          </cell>
        </row>
        <row r="366">
          <cell r="A366">
            <v>37438</v>
          </cell>
          <cell r="B366">
            <v>2.8443999999999998</v>
          </cell>
        </row>
        <row r="367">
          <cell r="A367">
            <v>37439</v>
          </cell>
          <cell r="B367">
            <v>2.8595000000000002</v>
          </cell>
        </row>
        <row r="368">
          <cell r="A368">
            <v>37440</v>
          </cell>
          <cell r="B368">
            <v>2.9140999999999999</v>
          </cell>
        </row>
        <row r="369">
          <cell r="A369">
            <v>37441</v>
          </cell>
          <cell r="B369">
            <v>2.8616999999999999</v>
          </cell>
        </row>
        <row r="370">
          <cell r="A370">
            <v>37442</v>
          </cell>
          <cell r="B370">
            <v>2.8481000000000001</v>
          </cell>
        </row>
        <row r="371">
          <cell r="A371">
            <v>37443</v>
          </cell>
          <cell r="B371">
            <v>2.8746</v>
          </cell>
        </row>
        <row r="372">
          <cell r="A372">
            <v>37444</v>
          </cell>
          <cell r="B372">
            <v>2.8746</v>
          </cell>
        </row>
        <row r="373">
          <cell r="A373">
            <v>37445</v>
          </cell>
          <cell r="B373">
            <v>2.8746</v>
          </cell>
        </row>
        <row r="374">
          <cell r="A374">
            <v>37446</v>
          </cell>
          <cell r="B374">
            <v>2.8711000000000002</v>
          </cell>
        </row>
        <row r="375">
          <cell r="A375">
            <v>37447</v>
          </cell>
          <cell r="B375">
            <v>2.8551000000000002</v>
          </cell>
        </row>
        <row r="376">
          <cell r="A376">
            <v>37448</v>
          </cell>
          <cell r="B376">
            <v>2.8540999999999999</v>
          </cell>
        </row>
        <row r="377">
          <cell r="A377">
            <v>37449</v>
          </cell>
          <cell r="B377">
            <v>2.8231999999999999</v>
          </cell>
        </row>
        <row r="378">
          <cell r="A378">
            <v>37450</v>
          </cell>
          <cell r="B378">
            <v>2.8147000000000002</v>
          </cell>
        </row>
        <row r="379">
          <cell r="A379">
            <v>37451</v>
          </cell>
          <cell r="B379">
            <v>2.8147000000000002</v>
          </cell>
        </row>
        <row r="380">
          <cell r="A380">
            <v>37452</v>
          </cell>
          <cell r="B380">
            <v>2.8147000000000002</v>
          </cell>
        </row>
        <row r="381">
          <cell r="A381">
            <v>37453</v>
          </cell>
          <cell r="B381">
            <v>2.8454999999999999</v>
          </cell>
        </row>
        <row r="382">
          <cell r="A382">
            <v>37454</v>
          </cell>
          <cell r="B382">
            <v>2.8671000000000002</v>
          </cell>
        </row>
        <row r="383">
          <cell r="A383">
            <v>37455</v>
          </cell>
          <cell r="B383">
            <v>2.8782999999999999</v>
          </cell>
        </row>
        <row r="384">
          <cell r="A384">
            <v>37456</v>
          </cell>
          <cell r="B384">
            <v>2.8772000000000002</v>
          </cell>
        </row>
        <row r="385">
          <cell r="A385">
            <v>37457</v>
          </cell>
          <cell r="B385">
            <v>2.8671000000000002</v>
          </cell>
        </row>
        <row r="386">
          <cell r="A386">
            <v>37458</v>
          </cell>
          <cell r="B386">
            <v>2.8671000000000002</v>
          </cell>
        </row>
        <row r="387">
          <cell r="A387">
            <v>37459</v>
          </cell>
          <cell r="B387">
            <v>2.8671000000000002</v>
          </cell>
        </row>
        <row r="388">
          <cell r="A388">
            <v>37460</v>
          </cell>
          <cell r="B388">
            <v>2.8816000000000002</v>
          </cell>
        </row>
        <row r="389">
          <cell r="A389">
            <v>37461</v>
          </cell>
          <cell r="B389">
            <v>2.9131999999999998</v>
          </cell>
        </row>
        <row r="390">
          <cell r="A390">
            <v>37462</v>
          </cell>
          <cell r="B390">
            <v>2.9479000000000002</v>
          </cell>
        </row>
        <row r="391">
          <cell r="A391">
            <v>37463</v>
          </cell>
          <cell r="B391">
            <v>2.9822000000000002</v>
          </cell>
        </row>
        <row r="392">
          <cell r="A392">
            <v>37464</v>
          </cell>
          <cell r="B392">
            <v>3.0177</v>
          </cell>
        </row>
        <row r="393">
          <cell r="A393">
            <v>37465</v>
          </cell>
          <cell r="B393">
            <v>3.0177</v>
          </cell>
        </row>
        <row r="394">
          <cell r="A394">
            <v>37466</v>
          </cell>
          <cell r="B394">
            <v>3.0177</v>
          </cell>
        </row>
        <row r="395">
          <cell r="A395">
            <v>37467</v>
          </cell>
          <cell r="B395">
            <v>3.1448999999999998</v>
          </cell>
        </row>
        <row r="396">
          <cell r="A396">
            <v>37468</v>
          </cell>
          <cell r="B396">
            <v>3.2692000000000001</v>
          </cell>
        </row>
        <row r="397">
          <cell r="A397">
            <v>37469</v>
          </cell>
          <cell r="B397">
            <v>3.4285000000000001</v>
          </cell>
        </row>
        <row r="398">
          <cell r="A398">
            <v>37470</v>
          </cell>
          <cell r="B398">
            <v>3.3275000000000001</v>
          </cell>
        </row>
        <row r="399">
          <cell r="A399">
            <v>37471</v>
          </cell>
          <cell r="B399">
            <v>3.0301999999999998</v>
          </cell>
        </row>
        <row r="400">
          <cell r="A400">
            <v>37472</v>
          </cell>
          <cell r="B400">
            <v>3.0301999999999998</v>
          </cell>
        </row>
        <row r="401">
          <cell r="A401">
            <v>37473</v>
          </cell>
          <cell r="B401">
            <v>3.0301999999999998</v>
          </cell>
        </row>
        <row r="402">
          <cell r="A402">
            <v>37474</v>
          </cell>
          <cell r="B402">
            <v>3.0731999999999999</v>
          </cell>
        </row>
        <row r="403">
          <cell r="A403">
            <v>37475</v>
          </cell>
          <cell r="B403">
            <v>3.2069999999999999</v>
          </cell>
        </row>
        <row r="404">
          <cell r="A404">
            <v>37476</v>
          </cell>
          <cell r="B404">
            <v>3.0598000000000001</v>
          </cell>
        </row>
        <row r="405">
          <cell r="A405">
            <v>37477</v>
          </cell>
          <cell r="B405">
            <v>2.8883000000000001</v>
          </cell>
        </row>
        <row r="406">
          <cell r="A406">
            <v>37478</v>
          </cell>
          <cell r="B406">
            <v>2.9964</v>
          </cell>
        </row>
        <row r="407">
          <cell r="A407">
            <v>37479</v>
          </cell>
          <cell r="B407">
            <v>2.9964</v>
          </cell>
        </row>
        <row r="408">
          <cell r="A408">
            <v>37480</v>
          </cell>
          <cell r="B408">
            <v>2.9964</v>
          </cell>
        </row>
        <row r="409">
          <cell r="A409">
            <v>37481</v>
          </cell>
          <cell r="B409">
            <v>3.0979000000000001</v>
          </cell>
        </row>
        <row r="410">
          <cell r="A410">
            <v>37482</v>
          </cell>
          <cell r="B410">
            <v>3.2094</v>
          </cell>
        </row>
        <row r="411">
          <cell r="A411">
            <v>37483</v>
          </cell>
          <cell r="B411">
            <v>3.1964999999999999</v>
          </cell>
        </row>
        <row r="412">
          <cell r="A412">
            <v>37484</v>
          </cell>
          <cell r="B412">
            <v>3.1911999999999998</v>
          </cell>
        </row>
        <row r="413">
          <cell r="A413">
            <v>37485</v>
          </cell>
          <cell r="B413">
            <v>3.1619999999999999</v>
          </cell>
        </row>
        <row r="414">
          <cell r="A414">
            <v>37486</v>
          </cell>
          <cell r="B414">
            <v>3.1619999999999999</v>
          </cell>
        </row>
        <row r="415">
          <cell r="A415">
            <v>37487</v>
          </cell>
          <cell r="B415">
            <v>3.1619999999999999</v>
          </cell>
        </row>
        <row r="416">
          <cell r="A416">
            <v>37488</v>
          </cell>
          <cell r="B416">
            <v>3.1141999999999999</v>
          </cell>
        </row>
        <row r="417">
          <cell r="A417">
            <v>37489</v>
          </cell>
          <cell r="B417">
            <v>3.0922999999999998</v>
          </cell>
        </row>
        <row r="418">
          <cell r="A418">
            <v>37490</v>
          </cell>
          <cell r="B418">
            <v>3.0794000000000001</v>
          </cell>
        </row>
        <row r="419">
          <cell r="A419">
            <v>37491</v>
          </cell>
          <cell r="B419">
            <v>3.1417000000000002</v>
          </cell>
        </row>
        <row r="420">
          <cell r="A420">
            <v>37492</v>
          </cell>
          <cell r="B420">
            <v>3.1135999999999999</v>
          </cell>
        </row>
        <row r="421">
          <cell r="A421">
            <v>37493</v>
          </cell>
          <cell r="B421">
            <v>3.1135999999999999</v>
          </cell>
        </row>
        <row r="422">
          <cell r="A422">
            <v>37494</v>
          </cell>
          <cell r="B422">
            <v>3.1135999999999999</v>
          </cell>
        </row>
        <row r="423">
          <cell r="A423">
            <v>37495</v>
          </cell>
          <cell r="B423">
            <v>3.0788000000000002</v>
          </cell>
        </row>
        <row r="424">
          <cell r="A424">
            <v>37496</v>
          </cell>
          <cell r="B424">
            <v>3.0949</v>
          </cell>
        </row>
        <row r="425">
          <cell r="A425">
            <v>37497</v>
          </cell>
          <cell r="B425">
            <v>3.1219000000000001</v>
          </cell>
        </row>
        <row r="426">
          <cell r="A426">
            <v>37498</v>
          </cell>
          <cell r="B426">
            <v>3.1238999999999999</v>
          </cell>
        </row>
        <row r="427">
          <cell r="A427">
            <v>37499</v>
          </cell>
          <cell r="B427">
            <v>3.0223</v>
          </cell>
        </row>
        <row r="428">
          <cell r="A428">
            <v>37500</v>
          </cell>
          <cell r="B428">
            <v>3.0223</v>
          </cell>
        </row>
        <row r="429">
          <cell r="A429">
            <v>37501</v>
          </cell>
          <cell r="B429">
            <v>3.0223</v>
          </cell>
        </row>
        <row r="430">
          <cell r="A430">
            <v>37502</v>
          </cell>
          <cell r="B430">
            <v>3.0286</v>
          </cell>
        </row>
        <row r="431">
          <cell r="A431">
            <v>37503</v>
          </cell>
          <cell r="B431">
            <v>3.0988000000000002</v>
          </cell>
        </row>
        <row r="432">
          <cell r="A432">
            <v>37504</v>
          </cell>
          <cell r="B432">
            <v>3.1324999999999998</v>
          </cell>
        </row>
        <row r="433">
          <cell r="A433">
            <v>37505</v>
          </cell>
          <cell r="B433">
            <v>3.1511999999999998</v>
          </cell>
        </row>
        <row r="434">
          <cell r="A434">
            <v>37506</v>
          </cell>
          <cell r="B434">
            <v>3.1783000000000001</v>
          </cell>
        </row>
        <row r="435">
          <cell r="A435">
            <v>37507</v>
          </cell>
          <cell r="B435">
            <v>3.1783000000000001</v>
          </cell>
        </row>
        <row r="436">
          <cell r="A436">
            <v>37508</v>
          </cell>
          <cell r="B436">
            <v>3.1783000000000001</v>
          </cell>
        </row>
        <row r="437">
          <cell r="A437">
            <v>37509</v>
          </cell>
          <cell r="B437">
            <v>3.1312000000000002</v>
          </cell>
        </row>
        <row r="438">
          <cell r="A438">
            <v>37510</v>
          </cell>
          <cell r="B438">
            <v>3.1305999999999998</v>
          </cell>
        </row>
        <row r="439">
          <cell r="A439">
            <v>37511</v>
          </cell>
          <cell r="B439">
            <v>3.1153</v>
          </cell>
        </row>
        <row r="440">
          <cell r="A440">
            <v>37512</v>
          </cell>
          <cell r="B440">
            <v>3.1238999999999999</v>
          </cell>
        </row>
        <row r="441">
          <cell r="A441">
            <v>37513</v>
          </cell>
          <cell r="B441">
            <v>3.1505999999999998</v>
          </cell>
        </row>
        <row r="442">
          <cell r="A442">
            <v>37514</v>
          </cell>
          <cell r="B442">
            <v>3.1505999999999998</v>
          </cell>
        </row>
        <row r="443">
          <cell r="A443">
            <v>37515</v>
          </cell>
          <cell r="B443">
            <v>3.1505999999999998</v>
          </cell>
        </row>
        <row r="444">
          <cell r="A444">
            <v>37516</v>
          </cell>
          <cell r="B444">
            <v>3.1884000000000001</v>
          </cell>
        </row>
        <row r="445">
          <cell r="A445">
            <v>37517</v>
          </cell>
          <cell r="B445">
            <v>3.2248000000000001</v>
          </cell>
        </row>
        <row r="446">
          <cell r="A446">
            <v>37518</v>
          </cell>
          <cell r="B446">
            <v>3.3239999999999998</v>
          </cell>
        </row>
        <row r="447">
          <cell r="A447">
            <v>37519</v>
          </cell>
          <cell r="B447">
            <v>3.3843000000000001</v>
          </cell>
        </row>
        <row r="448">
          <cell r="A448">
            <v>37520</v>
          </cell>
          <cell r="B448">
            <v>3.4277000000000002</v>
          </cell>
        </row>
        <row r="449">
          <cell r="A449">
            <v>37521</v>
          </cell>
          <cell r="B449">
            <v>3.4277000000000002</v>
          </cell>
        </row>
        <row r="450">
          <cell r="A450">
            <v>37522</v>
          </cell>
          <cell r="B450">
            <v>3.4277000000000002</v>
          </cell>
        </row>
        <row r="451">
          <cell r="A451">
            <v>37523</v>
          </cell>
          <cell r="B451">
            <v>3.5448</v>
          </cell>
        </row>
        <row r="452">
          <cell r="A452">
            <v>37524</v>
          </cell>
          <cell r="B452">
            <v>3.6215999999999999</v>
          </cell>
        </row>
        <row r="453">
          <cell r="A453">
            <v>37525</v>
          </cell>
          <cell r="B453">
            <v>3.7256999999999998</v>
          </cell>
        </row>
        <row r="454">
          <cell r="A454">
            <v>37526</v>
          </cell>
          <cell r="B454">
            <v>3.7515999999999998</v>
          </cell>
        </row>
        <row r="455">
          <cell r="A455">
            <v>37527</v>
          </cell>
          <cell r="B455">
            <v>3.8540999999999999</v>
          </cell>
        </row>
        <row r="456">
          <cell r="A456">
            <v>37528</v>
          </cell>
          <cell r="B456">
            <v>3.8540999999999999</v>
          </cell>
        </row>
        <row r="457">
          <cell r="A457">
            <v>37529</v>
          </cell>
          <cell r="B457">
            <v>3.8540999999999999</v>
          </cell>
        </row>
        <row r="458">
          <cell r="A458">
            <v>37530</v>
          </cell>
          <cell r="B458">
            <v>3.8948999999999998</v>
          </cell>
        </row>
        <row r="459">
          <cell r="A459">
            <v>37531</v>
          </cell>
          <cell r="B459">
            <v>3.7467000000000001</v>
          </cell>
        </row>
        <row r="460">
          <cell r="A460">
            <v>37532</v>
          </cell>
          <cell r="B460">
            <v>3.5935999999999999</v>
          </cell>
        </row>
        <row r="461">
          <cell r="A461">
            <v>37533</v>
          </cell>
          <cell r="B461">
            <v>3.6951999999999998</v>
          </cell>
        </row>
        <row r="462">
          <cell r="A462">
            <v>37534</v>
          </cell>
          <cell r="B462">
            <v>3.6593</v>
          </cell>
        </row>
        <row r="463">
          <cell r="A463">
            <v>37535</v>
          </cell>
          <cell r="B463">
            <v>3.6593</v>
          </cell>
        </row>
        <row r="464">
          <cell r="A464">
            <v>37536</v>
          </cell>
          <cell r="B464">
            <v>3.6593</v>
          </cell>
        </row>
        <row r="465">
          <cell r="A465">
            <v>37537</v>
          </cell>
          <cell r="B465">
            <v>3.6964999999999999</v>
          </cell>
        </row>
        <row r="466">
          <cell r="A466">
            <v>37538</v>
          </cell>
          <cell r="B466">
            <v>3.7017000000000002</v>
          </cell>
        </row>
        <row r="467">
          <cell r="A467">
            <v>37539</v>
          </cell>
          <cell r="B467">
            <v>3.8519999999999999</v>
          </cell>
        </row>
        <row r="468">
          <cell r="A468">
            <v>37540</v>
          </cell>
          <cell r="B468">
            <v>3.9228000000000001</v>
          </cell>
        </row>
        <row r="469">
          <cell r="A469">
            <v>37541</v>
          </cell>
          <cell r="B469">
            <v>3.9228000000000001</v>
          </cell>
        </row>
        <row r="470">
          <cell r="A470">
            <v>37542</v>
          </cell>
          <cell r="B470">
            <v>3.9228000000000001</v>
          </cell>
        </row>
        <row r="471">
          <cell r="A471">
            <v>37543</v>
          </cell>
          <cell r="B471">
            <v>3.9235000000000002</v>
          </cell>
        </row>
        <row r="472">
          <cell r="A472">
            <v>37544</v>
          </cell>
          <cell r="B472">
            <v>3.8613</v>
          </cell>
        </row>
        <row r="473">
          <cell r="A473">
            <v>37545</v>
          </cell>
          <cell r="B473">
            <v>3.8567</v>
          </cell>
        </row>
        <row r="474">
          <cell r="A474">
            <v>37546</v>
          </cell>
          <cell r="B474">
            <v>3.8744000000000001</v>
          </cell>
        </row>
        <row r="475">
          <cell r="A475">
            <v>37547</v>
          </cell>
          <cell r="B475">
            <v>3.9245000000000001</v>
          </cell>
        </row>
        <row r="476">
          <cell r="A476">
            <v>37548</v>
          </cell>
          <cell r="B476">
            <v>3.8759000000000001</v>
          </cell>
        </row>
        <row r="477">
          <cell r="A477">
            <v>37549</v>
          </cell>
          <cell r="B477">
            <v>3.8759000000000001</v>
          </cell>
        </row>
        <row r="478">
          <cell r="A478">
            <v>37550</v>
          </cell>
          <cell r="B478">
            <v>3.8759000000000001</v>
          </cell>
        </row>
        <row r="479">
          <cell r="A479">
            <v>37551</v>
          </cell>
          <cell r="B479">
            <v>3.9125000000000001</v>
          </cell>
        </row>
        <row r="480">
          <cell r="A480">
            <v>37552</v>
          </cell>
          <cell r="B480">
            <v>3.9552</v>
          </cell>
        </row>
        <row r="481">
          <cell r="A481">
            <v>37553</v>
          </cell>
          <cell r="B481">
            <v>3.8704000000000001</v>
          </cell>
        </row>
        <row r="482">
          <cell r="A482">
            <v>37554</v>
          </cell>
          <cell r="B482">
            <v>3.8616999999999999</v>
          </cell>
        </row>
        <row r="483">
          <cell r="A483">
            <v>37555</v>
          </cell>
          <cell r="B483">
            <v>3.8014999999999999</v>
          </cell>
        </row>
        <row r="484">
          <cell r="A484">
            <v>37556</v>
          </cell>
          <cell r="B484">
            <v>3.8014999999999999</v>
          </cell>
        </row>
        <row r="485">
          <cell r="A485">
            <v>37557</v>
          </cell>
          <cell r="B485">
            <v>3.8014999999999999</v>
          </cell>
        </row>
        <row r="486">
          <cell r="A486">
            <v>37558</v>
          </cell>
          <cell r="B486">
            <v>3.7406000000000001</v>
          </cell>
        </row>
        <row r="487">
          <cell r="A487">
            <v>37559</v>
          </cell>
          <cell r="B487">
            <v>3.8210999999999999</v>
          </cell>
        </row>
        <row r="488">
          <cell r="A488">
            <v>37560</v>
          </cell>
          <cell r="B488">
            <v>3.7443</v>
          </cell>
        </row>
        <row r="489">
          <cell r="A489">
            <v>37561</v>
          </cell>
          <cell r="B489">
            <v>3.645</v>
          </cell>
        </row>
        <row r="490">
          <cell r="A490">
            <v>37562</v>
          </cell>
          <cell r="B490">
            <v>3.6113</v>
          </cell>
        </row>
        <row r="491">
          <cell r="A491">
            <v>37563</v>
          </cell>
          <cell r="B491">
            <v>3.6113</v>
          </cell>
        </row>
        <row r="492">
          <cell r="A492">
            <v>37564</v>
          </cell>
          <cell r="B492">
            <v>3.6113</v>
          </cell>
        </row>
        <row r="493">
          <cell r="A493">
            <v>37565</v>
          </cell>
          <cell r="B493">
            <v>3.5417999999999998</v>
          </cell>
        </row>
        <row r="494">
          <cell r="A494">
            <v>37566</v>
          </cell>
          <cell r="B494">
            <v>3.5625</v>
          </cell>
        </row>
        <row r="495">
          <cell r="A495">
            <v>37567</v>
          </cell>
          <cell r="B495">
            <v>3.5975999999999999</v>
          </cell>
        </row>
        <row r="496">
          <cell r="A496">
            <v>37568</v>
          </cell>
          <cell r="B496">
            <v>3.6217999999999999</v>
          </cell>
        </row>
        <row r="497">
          <cell r="A497">
            <v>37569</v>
          </cell>
          <cell r="B497">
            <v>3.5270999999999999</v>
          </cell>
        </row>
        <row r="498">
          <cell r="A498">
            <v>37570</v>
          </cell>
          <cell r="B498">
            <v>3.5270999999999999</v>
          </cell>
        </row>
        <row r="499">
          <cell r="A499">
            <v>37571</v>
          </cell>
          <cell r="B499">
            <v>3.5270999999999999</v>
          </cell>
        </row>
        <row r="500">
          <cell r="A500">
            <v>37572</v>
          </cell>
          <cell r="B500">
            <v>3.5034999999999998</v>
          </cell>
        </row>
        <row r="501">
          <cell r="A501">
            <v>37573</v>
          </cell>
          <cell r="B501">
            <v>3.5527000000000002</v>
          </cell>
        </row>
        <row r="502">
          <cell r="A502">
            <v>37574</v>
          </cell>
          <cell r="B502">
            <v>3.6341999999999999</v>
          </cell>
        </row>
        <row r="503">
          <cell r="A503">
            <v>37575</v>
          </cell>
          <cell r="B503">
            <v>3.6797</v>
          </cell>
        </row>
        <row r="504">
          <cell r="A504">
            <v>37576</v>
          </cell>
          <cell r="B504">
            <v>3.6797</v>
          </cell>
        </row>
        <row r="505">
          <cell r="A505">
            <v>37577</v>
          </cell>
          <cell r="B505">
            <v>3.6797</v>
          </cell>
        </row>
        <row r="506">
          <cell r="A506">
            <v>37578</v>
          </cell>
          <cell r="B506">
            <v>3.6797</v>
          </cell>
        </row>
        <row r="507">
          <cell r="A507">
            <v>37579</v>
          </cell>
          <cell r="B507">
            <v>3.5889000000000002</v>
          </cell>
        </row>
        <row r="508">
          <cell r="A508">
            <v>37580</v>
          </cell>
          <cell r="B508">
            <v>3.5547</v>
          </cell>
        </row>
        <row r="509">
          <cell r="A509">
            <v>37581</v>
          </cell>
          <cell r="B509">
            <v>3.5146000000000002</v>
          </cell>
        </row>
        <row r="510">
          <cell r="A510">
            <v>37582</v>
          </cell>
          <cell r="B510">
            <v>3.5103</v>
          </cell>
        </row>
        <row r="511">
          <cell r="A511">
            <v>37583</v>
          </cell>
          <cell r="B511">
            <v>3.5615999999999999</v>
          </cell>
        </row>
        <row r="512">
          <cell r="A512">
            <v>37584</v>
          </cell>
          <cell r="B512">
            <v>3.5615999999999999</v>
          </cell>
        </row>
        <row r="513">
          <cell r="A513">
            <v>37585</v>
          </cell>
          <cell r="B513">
            <v>3.5615999999999999</v>
          </cell>
        </row>
        <row r="514">
          <cell r="A514">
            <v>37586</v>
          </cell>
          <cell r="B514">
            <v>3.5491999999999999</v>
          </cell>
        </row>
        <row r="515">
          <cell r="A515">
            <v>37587</v>
          </cell>
          <cell r="B515">
            <v>3.5872000000000002</v>
          </cell>
        </row>
        <row r="516">
          <cell r="A516">
            <v>37588</v>
          </cell>
          <cell r="B516">
            <v>3.5897999999999999</v>
          </cell>
        </row>
        <row r="517">
          <cell r="A517">
            <v>37589</v>
          </cell>
          <cell r="B517">
            <v>3.6030000000000002</v>
          </cell>
        </row>
        <row r="518">
          <cell r="A518">
            <v>37590</v>
          </cell>
          <cell r="B518">
            <v>3.6364999999999998</v>
          </cell>
        </row>
        <row r="519">
          <cell r="A519">
            <v>37591</v>
          </cell>
          <cell r="B519">
            <v>3.6364999999999998</v>
          </cell>
        </row>
        <row r="520">
          <cell r="A520">
            <v>37592</v>
          </cell>
          <cell r="B520">
            <v>3.6364999999999998</v>
          </cell>
        </row>
        <row r="521">
          <cell r="A521">
            <v>37593</v>
          </cell>
          <cell r="B521">
            <v>3.6160000000000001</v>
          </cell>
        </row>
        <row r="522">
          <cell r="A522">
            <v>37594</v>
          </cell>
          <cell r="B522">
            <v>3.6625000000000001</v>
          </cell>
        </row>
        <row r="523">
          <cell r="A523">
            <v>37595</v>
          </cell>
          <cell r="B523">
            <v>3.7048999999999999</v>
          </cell>
        </row>
        <row r="524">
          <cell r="A524">
            <v>37596</v>
          </cell>
          <cell r="B524">
            <v>3.7513999999999998</v>
          </cell>
        </row>
        <row r="525">
          <cell r="A525">
            <v>37597</v>
          </cell>
          <cell r="B525">
            <v>3.7526000000000002</v>
          </cell>
        </row>
        <row r="526">
          <cell r="A526">
            <v>37598</v>
          </cell>
          <cell r="B526">
            <v>3.7526000000000002</v>
          </cell>
        </row>
        <row r="527">
          <cell r="A527">
            <v>37599</v>
          </cell>
          <cell r="B527">
            <v>3.7526000000000002</v>
          </cell>
        </row>
        <row r="528">
          <cell r="A528">
            <v>37600</v>
          </cell>
          <cell r="B528">
            <v>3.798</v>
          </cell>
        </row>
        <row r="529">
          <cell r="A529">
            <v>37601</v>
          </cell>
          <cell r="B529">
            <v>3.7685</v>
          </cell>
        </row>
        <row r="530">
          <cell r="A530">
            <v>37602</v>
          </cell>
          <cell r="B530">
            <v>3.7953999999999999</v>
          </cell>
        </row>
        <row r="531">
          <cell r="A531">
            <v>37603</v>
          </cell>
          <cell r="B531">
            <v>3.7534999999999998</v>
          </cell>
        </row>
        <row r="532">
          <cell r="A532">
            <v>37604</v>
          </cell>
          <cell r="B532">
            <v>3.7342</v>
          </cell>
        </row>
        <row r="533">
          <cell r="A533">
            <v>37605</v>
          </cell>
          <cell r="B533">
            <v>3.7342</v>
          </cell>
        </row>
        <row r="534">
          <cell r="A534">
            <v>37606</v>
          </cell>
          <cell r="B534">
            <v>3.7342</v>
          </cell>
        </row>
        <row r="535">
          <cell r="A535">
            <v>37607</v>
          </cell>
          <cell r="B535">
            <v>3.6318000000000001</v>
          </cell>
        </row>
        <row r="536">
          <cell r="A536">
            <v>37608</v>
          </cell>
          <cell r="B536">
            <v>3.5827</v>
          </cell>
        </row>
        <row r="537">
          <cell r="A537">
            <v>37609</v>
          </cell>
          <cell r="B537">
            <v>3.5316000000000001</v>
          </cell>
        </row>
        <row r="538">
          <cell r="A538">
            <v>37610</v>
          </cell>
          <cell r="B538">
            <v>3.5047000000000001</v>
          </cell>
        </row>
        <row r="539">
          <cell r="A539">
            <v>37611</v>
          </cell>
          <cell r="B539">
            <v>3.4278</v>
          </cell>
        </row>
        <row r="540">
          <cell r="A540">
            <v>37612</v>
          </cell>
          <cell r="B540">
            <v>3.4278</v>
          </cell>
        </row>
        <row r="541">
          <cell r="A541">
            <v>37613</v>
          </cell>
          <cell r="B541">
            <v>3.4278</v>
          </cell>
        </row>
        <row r="542">
          <cell r="A542">
            <v>37614</v>
          </cell>
          <cell r="B542">
            <v>3.4946999999999999</v>
          </cell>
        </row>
        <row r="543">
          <cell r="A543">
            <v>37615</v>
          </cell>
          <cell r="B543">
            <v>3.4946999999999999</v>
          </cell>
        </row>
        <row r="544">
          <cell r="A544">
            <v>37616</v>
          </cell>
          <cell r="B544">
            <v>3.5009999999999999</v>
          </cell>
        </row>
        <row r="545">
          <cell r="A545">
            <v>37617</v>
          </cell>
          <cell r="B545">
            <v>3.5251000000000001</v>
          </cell>
        </row>
        <row r="546">
          <cell r="A546">
            <v>37618</v>
          </cell>
          <cell r="B546">
            <v>3.5413000000000001</v>
          </cell>
        </row>
        <row r="547">
          <cell r="A547">
            <v>37619</v>
          </cell>
          <cell r="B547">
            <v>3.5413000000000001</v>
          </cell>
        </row>
        <row r="548">
          <cell r="A548">
            <v>37620</v>
          </cell>
          <cell r="B548">
            <v>3.5413000000000001</v>
          </cell>
        </row>
        <row r="549">
          <cell r="A549">
            <v>37621</v>
          </cell>
          <cell r="B549">
            <v>3.5333000000000001</v>
          </cell>
        </row>
        <row r="550">
          <cell r="A550">
            <v>37622</v>
          </cell>
          <cell r="B550">
            <v>3.5333000000000001</v>
          </cell>
        </row>
        <row r="551">
          <cell r="A551">
            <v>37623</v>
          </cell>
          <cell r="B551">
            <v>3.5333000000000001</v>
          </cell>
        </row>
        <row r="552">
          <cell r="A552">
            <v>37624</v>
          </cell>
          <cell r="B552">
            <v>3.5224000000000002</v>
          </cell>
        </row>
        <row r="553">
          <cell r="A553">
            <v>37625</v>
          </cell>
          <cell r="B553">
            <v>3.4698000000000002</v>
          </cell>
        </row>
        <row r="554">
          <cell r="A554">
            <v>37626</v>
          </cell>
          <cell r="B554">
            <v>3.4698000000000002</v>
          </cell>
        </row>
        <row r="555">
          <cell r="A555">
            <v>37627</v>
          </cell>
          <cell r="B555">
            <v>3.4698000000000002</v>
          </cell>
        </row>
        <row r="556">
          <cell r="A556">
            <v>37628</v>
          </cell>
          <cell r="B556">
            <v>3.3664000000000001</v>
          </cell>
        </row>
        <row r="557">
          <cell r="A557">
            <v>37629</v>
          </cell>
          <cell r="B557">
            <v>3.3422999999999998</v>
          </cell>
        </row>
        <row r="558">
          <cell r="A558">
            <v>37630</v>
          </cell>
          <cell r="B558">
            <v>3.3123999999999998</v>
          </cell>
        </row>
        <row r="559">
          <cell r="A559">
            <v>37631</v>
          </cell>
          <cell r="B559">
            <v>3.3296999999999999</v>
          </cell>
        </row>
        <row r="560">
          <cell r="A560">
            <v>37632</v>
          </cell>
          <cell r="B560">
            <v>3.2917999999999998</v>
          </cell>
        </row>
        <row r="561">
          <cell r="A561">
            <v>37633</v>
          </cell>
          <cell r="B561">
            <v>3.2917999999999998</v>
          </cell>
        </row>
        <row r="562">
          <cell r="A562">
            <v>37634</v>
          </cell>
          <cell r="B562">
            <v>3.2917999999999998</v>
          </cell>
        </row>
        <row r="563">
          <cell r="A563">
            <v>37635</v>
          </cell>
          <cell r="B563">
            <v>3.2955999999999999</v>
          </cell>
        </row>
        <row r="564">
          <cell r="A564">
            <v>37636</v>
          </cell>
          <cell r="B564">
            <v>3.2757999999999998</v>
          </cell>
        </row>
        <row r="565">
          <cell r="A565">
            <v>37637</v>
          </cell>
          <cell r="B565">
            <v>3.2982999999999998</v>
          </cell>
        </row>
        <row r="566">
          <cell r="A566">
            <v>37638</v>
          </cell>
          <cell r="B566">
            <v>3.2936999999999999</v>
          </cell>
        </row>
        <row r="567">
          <cell r="A567">
            <v>37639</v>
          </cell>
          <cell r="B567">
            <v>3.3632</v>
          </cell>
        </row>
        <row r="568">
          <cell r="A568">
            <v>37640</v>
          </cell>
          <cell r="B568">
            <v>3.3632</v>
          </cell>
        </row>
        <row r="569">
          <cell r="A569">
            <v>37641</v>
          </cell>
          <cell r="B569">
            <v>3.3632</v>
          </cell>
        </row>
        <row r="570">
          <cell r="A570">
            <v>37642</v>
          </cell>
          <cell r="B570">
            <v>3.4102999999999999</v>
          </cell>
        </row>
        <row r="571">
          <cell r="A571">
            <v>37643</v>
          </cell>
          <cell r="B571">
            <v>3.4401999999999999</v>
          </cell>
        </row>
        <row r="572">
          <cell r="A572">
            <v>37644</v>
          </cell>
          <cell r="B572">
            <v>3.5188999999999999</v>
          </cell>
        </row>
        <row r="573">
          <cell r="A573">
            <v>37645</v>
          </cell>
          <cell r="B573">
            <v>3.4901</v>
          </cell>
        </row>
        <row r="574">
          <cell r="A574">
            <v>37646</v>
          </cell>
          <cell r="B574">
            <v>3.5922999999999998</v>
          </cell>
        </row>
        <row r="575">
          <cell r="A575">
            <v>37647</v>
          </cell>
          <cell r="B575">
            <v>3.5922999999999998</v>
          </cell>
        </row>
        <row r="576">
          <cell r="A576">
            <v>37648</v>
          </cell>
          <cell r="B576">
            <v>3.5922999999999998</v>
          </cell>
        </row>
        <row r="577">
          <cell r="A577">
            <v>37649</v>
          </cell>
          <cell r="B577">
            <v>3.6623000000000001</v>
          </cell>
        </row>
        <row r="578">
          <cell r="A578">
            <v>37650</v>
          </cell>
          <cell r="B578">
            <v>3.6312000000000002</v>
          </cell>
        </row>
        <row r="579">
          <cell r="A579">
            <v>37651</v>
          </cell>
          <cell r="B579">
            <v>3.6417000000000002</v>
          </cell>
        </row>
        <row r="580">
          <cell r="A580">
            <v>37652</v>
          </cell>
          <cell r="B580">
            <v>3.5695999999999999</v>
          </cell>
        </row>
        <row r="581">
          <cell r="A581">
            <v>37653</v>
          </cell>
          <cell r="B581">
            <v>3.5257999999999998</v>
          </cell>
        </row>
        <row r="582">
          <cell r="A582">
            <v>37654</v>
          </cell>
          <cell r="B582">
            <v>3.5257999999999998</v>
          </cell>
        </row>
        <row r="583">
          <cell r="A583">
            <v>37655</v>
          </cell>
          <cell r="B583">
            <v>3.5257999999999998</v>
          </cell>
        </row>
        <row r="584">
          <cell r="A584">
            <v>37656</v>
          </cell>
          <cell r="B584">
            <v>3.4929999999999999</v>
          </cell>
        </row>
        <row r="585">
          <cell r="A585">
            <v>37657</v>
          </cell>
          <cell r="B585">
            <v>3.5406</v>
          </cell>
        </row>
        <row r="586">
          <cell r="A586">
            <v>37658</v>
          </cell>
          <cell r="B586">
            <v>3.5844999999999998</v>
          </cell>
        </row>
        <row r="587">
          <cell r="A587">
            <v>37659</v>
          </cell>
          <cell r="B587">
            <v>3.6044999999999998</v>
          </cell>
        </row>
        <row r="588">
          <cell r="A588">
            <v>37660</v>
          </cell>
          <cell r="B588">
            <v>3.5802</v>
          </cell>
        </row>
        <row r="589">
          <cell r="A589">
            <v>37661</v>
          </cell>
          <cell r="B589">
            <v>3.5802</v>
          </cell>
        </row>
        <row r="590">
          <cell r="A590">
            <v>37662</v>
          </cell>
          <cell r="B590">
            <v>3.5802</v>
          </cell>
        </row>
        <row r="591">
          <cell r="A591">
            <v>37663</v>
          </cell>
          <cell r="B591">
            <v>3.6042000000000001</v>
          </cell>
        </row>
        <row r="592">
          <cell r="A592">
            <v>37664</v>
          </cell>
          <cell r="B592">
            <v>3.5737000000000001</v>
          </cell>
        </row>
        <row r="593">
          <cell r="A593">
            <v>37665</v>
          </cell>
          <cell r="B593">
            <v>3.6002999999999998</v>
          </cell>
        </row>
        <row r="594">
          <cell r="A594">
            <v>37666</v>
          </cell>
          <cell r="B594">
            <v>3.6358999999999999</v>
          </cell>
        </row>
        <row r="595">
          <cell r="A595">
            <v>37667</v>
          </cell>
          <cell r="B595">
            <v>3.6579999999999999</v>
          </cell>
        </row>
        <row r="596">
          <cell r="A596">
            <v>37668</v>
          </cell>
          <cell r="B596">
            <v>3.6579999999999999</v>
          </cell>
        </row>
        <row r="597">
          <cell r="A597">
            <v>37669</v>
          </cell>
          <cell r="B597">
            <v>3.6579999999999999</v>
          </cell>
        </row>
        <row r="598">
          <cell r="A598">
            <v>37670</v>
          </cell>
          <cell r="B598">
            <v>3.6232000000000002</v>
          </cell>
        </row>
        <row r="599">
          <cell r="A599">
            <v>37671</v>
          </cell>
          <cell r="B599">
            <v>3.5889000000000002</v>
          </cell>
        </row>
        <row r="600">
          <cell r="A600">
            <v>37672</v>
          </cell>
          <cell r="B600">
            <v>3.5935000000000001</v>
          </cell>
        </row>
        <row r="601">
          <cell r="A601">
            <v>37673</v>
          </cell>
          <cell r="B601">
            <v>3.6067</v>
          </cell>
        </row>
        <row r="602">
          <cell r="A602">
            <v>37674</v>
          </cell>
          <cell r="B602">
            <v>3.6097000000000001</v>
          </cell>
        </row>
        <row r="603">
          <cell r="A603">
            <v>37675</v>
          </cell>
          <cell r="B603">
            <v>3.6097000000000001</v>
          </cell>
        </row>
        <row r="604">
          <cell r="A604">
            <v>37676</v>
          </cell>
          <cell r="B604">
            <v>3.6097000000000001</v>
          </cell>
        </row>
        <row r="605">
          <cell r="A605">
            <v>37677</v>
          </cell>
          <cell r="B605">
            <v>3.5870000000000002</v>
          </cell>
        </row>
        <row r="606">
          <cell r="A606">
            <v>37678</v>
          </cell>
          <cell r="B606">
            <v>3.6013000000000002</v>
          </cell>
        </row>
        <row r="607">
          <cell r="A607">
            <v>37679</v>
          </cell>
          <cell r="B607">
            <v>3.5817000000000001</v>
          </cell>
        </row>
        <row r="608">
          <cell r="A608">
            <v>37680</v>
          </cell>
          <cell r="B608">
            <v>3.585</v>
          </cell>
        </row>
        <row r="609">
          <cell r="A609">
            <v>37681</v>
          </cell>
          <cell r="B609">
            <v>3.5632000000000001</v>
          </cell>
        </row>
        <row r="610">
          <cell r="A610">
            <v>37682</v>
          </cell>
          <cell r="B610">
            <v>3.5632000000000001</v>
          </cell>
        </row>
        <row r="611">
          <cell r="A611">
            <v>37683</v>
          </cell>
          <cell r="B611">
            <v>3.5632000000000001</v>
          </cell>
        </row>
        <row r="612">
          <cell r="A612">
            <v>37684</v>
          </cell>
          <cell r="B612">
            <v>3.5632000000000001</v>
          </cell>
        </row>
        <row r="613">
          <cell r="A613">
            <v>37685</v>
          </cell>
          <cell r="B613">
            <v>3.5632000000000001</v>
          </cell>
        </row>
        <row r="614">
          <cell r="A614">
            <v>37686</v>
          </cell>
          <cell r="B614">
            <v>3.5636999999999999</v>
          </cell>
        </row>
        <row r="615">
          <cell r="A615">
            <v>37687</v>
          </cell>
          <cell r="B615">
            <v>3.5259999999999998</v>
          </cell>
        </row>
        <row r="616">
          <cell r="A616">
            <v>37688</v>
          </cell>
          <cell r="B616">
            <v>3.5009999999999999</v>
          </cell>
        </row>
        <row r="617">
          <cell r="A617">
            <v>37689</v>
          </cell>
          <cell r="B617">
            <v>3.5009999999999999</v>
          </cell>
        </row>
        <row r="618">
          <cell r="A618">
            <v>37690</v>
          </cell>
          <cell r="B618">
            <v>3.5009999999999999</v>
          </cell>
        </row>
        <row r="619">
          <cell r="A619">
            <v>37691</v>
          </cell>
          <cell r="B619">
            <v>3.5280999999999998</v>
          </cell>
        </row>
        <row r="620">
          <cell r="A620">
            <v>37692</v>
          </cell>
          <cell r="B620">
            <v>3.5061</v>
          </cell>
        </row>
        <row r="621">
          <cell r="A621">
            <v>37693</v>
          </cell>
          <cell r="B621">
            <v>3.4763000000000002</v>
          </cell>
        </row>
        <row r="622">
          <cell r="A622">
            <v>37694</v>
          </cell>
          <cell r="B622">
            <v>3.4293</v>
          </cell>
        </row>
        <row r="623">
          <cell r="A623">
            <v>37695</v>
          </cell>
          <cell r="B623">
            <v>3.3957999999999999</v>
          </cell>
        </row>
        <row r="624">
          <cell r="A624">
            <v>37696</v>
          </cell>
          <cell r="B624">
            <v>3.3957999999999999</v>
          </cell>
        </row>
        <row r="625">
          <cell r="A625">
            <v>37697</v>
          </cell>
          <cell r="B625">
            <v>3.3957999999999999</v>
          </cell>
        </row>
        <row r="626">
          <cell r="A626">
            <v>37698</v>
          </cell>
          <cell r="B626">
            <v>3.4441999999999999</v>
          </cell>
        </row>
        <row r="627">
          <cell r="A627">
            <v>37699</v>
          </cell>
          <cell r="B627">
            <v>3.4308000000000001</v>
          </cell>
        </row>
        <row r="628">
          <cell r="A628">
            <v>37700</v>
          </cell>
          <cell r="B628">
            <v>3.4575999999999998</v>
          </cell>
        </row>
        <row r="629">
          <cell r="A629">
            <v>37701</v>
          </cell>
          <cell r="B629">
            <v>3.4830000000000001</v>
          </cell>
        </row>
        <row r="630">
          <cell r="A630">
            <v>37702</v>
          </cell>
          <cell r="B630">
            <v>3.4462000000000002</v>
          </cell>
        </row>
        <row r="631">
          <cell r="A631">
            <v>37703</v>
          </cell>
          <cell r="B631">
            <v>3.4462000000000002</v>
          </cell>
        </row>
        <row r="632">
          <cell r="A632">
            <v>37704</v>
          </cell>
          <cell r="B632">
            <v>3.4462000000000002</v>
          </cell>
        </row>
        <row r="633">
          <cell r="A633">
            <v>37705</v>
          </cell>
          <cell r="B633">
            <v>3.407</v>
          </cell>
        </row>
        <row r="634">
          <cell r="A634">
            <v>37706</v>
          </cell>
          <cell r="B634">
            <v>3.3892000000000002</v>
          </cell>
        </row>
        <row r="635">
          <cell r="A635">
            <v>37707</v>
          </cell>
          <cell r="B635">
            <v>3.3746999999999998</v>
          </cell>
        </row>
        <row r="636">
          <cell r="A636">
            <v>37708</v>
          </cell>
          <cell r="B636">
            <v>3.4030999999999998</v>
          </cell>
        </row>
        <row r="637">
          <cell r="A637">
            <v>37709</v>
          </cell>
          <cell r="B637">
            <v>3.3757000000000001</v>
          </cell>
        </row>
        <row r="638">
          <cell r="A638">
            <v>37710</v>
          </cell>
          <cell r="B638">
            <v>3.3757000000000001</v>
          </cell>
        </row>
        <row r="639">
          <cell r="A639">
            <v>37711</v>
          </cell>
          <cell r="B639">
            <v>3.3757000000000001</v>
          </cell>
        </row>
        <row r="640">
          <cell r="A640">
            <v>37712</v>
          </cell>
          <cell r="B640">
            <v>3.3531</v>
          </cell>
        </row>
        <row r="641">
          <cell r="A641">
            <v>37713</v>
          </cell>
          <cell r="B641">
            <v>3.3359000000000001</v>
          </cell>
        </row>
        <row r="642">
          <cell r="A642">
            <v>37714</v>
          </cell>
          <cell r="B642">
            <v>3.2795000000000001</v>
          </cell>
        </row>
        <row r="643">
          <cell r="A643">
            <v>37715</v>
          </cell>
          <cell r="B643">
            <v>3.2563</v>
          </cell>
        </row>
        <row r="644">
          <cell r="A644">
            <v>37716</v>
          </cell>
          <cell r="B644">
            <v>3.2469000000000001</v>
          </cell>
        </row>
        <row r="645">
          <cell r="A645">
            <v>37717</v>
          </cell>
          <cell r="B645">
            <v>3.2469000000000001</v>
          </cell>
        </row>
        <row r="646">
          <cell r="A646">
            <v>37718</v>
          </cell>
          <cell r="B646">
            <v>3.2469000000000001</v>
          </cell>
        </row>
        <row r="647">
          <cell r="A647">
            <v>37719</v>
          </cell>
          <cell r="B647">
            <v>3.1722999999999999</v>
          </cell>
        </row>
        <row r="648">
          <cell r="A648">
            <v>37720</v>
          </cell>
          <cell r="B648">
            <v>3.1648999999999998</v>
          </cell>
        </row>
        <row r="649">
          <cell r="A649">
            <v>37721</v>
          </cell>
          <cell r="B649">
            <v>3.1857000000000002</v>
          </cell>
        </row>
        <row r="650">
          <cell r="A650">
            <v>37722</v>
          </cell>
          <cell r="B650">
            <v>3.2157</v>
          </cell>
        </row>
        <row r="651">
          <cell r="A651">
            <v>37723</v>
          </cell>
          <cell r="B651">
            <v>3.2147000000000001</v>
          </cell>
        </row>
        <row r="652">
          <cell r="A652">
            <v>37724</v>
          </cell>
          <cell r="B652">
            <v>3.2147000000000001</v>
          </cell>
        </row>
        <row r="653">
          <cell r="A653">
            <v>37725</v>
          </cell>
          <cell r="B653">
            <v>3.2147000000000001</v>
          </cell>
        </row>
        <row r="654">
          <cell r="A654">
            <v>37726</v>
          </cell>
          <cell r="B654">
            <v>3.1818</v>
          </cell>
        </row>
        <row r="655">
          <cell r="A655">
            <v>37727</v>
          </cell>
          <cell r="B655">
            <v>3.1154000000000002</v>
          </cell>
        </row>
        <row r="656">
          <cell r="A656">
            <v>37728</v>
          </cell>
          <cell r="B656">
            <v>3.0752000000000002</v>
          </cell>
        </row>
        <row r="657">
          <cell r="A657">
            <v>37729</v>
          </cell>
          <cell r="B657">
            <v>3.0289000000000001</v>
          </cell>
        </row>
        <row r="658">
          <cell r="A658">
            <v>37730</v>
          </cell>
          <cell r="B658">
            <v>3.0289000000000001</v>
          </cell>
        </row>
        <row r="659">
          <cell r="A659">
            <v>37731</v>
          </cell>
          <cell r="B659">
            <v>3.0289000000000001</v>
          </cell>
        </row>
        <row r="660">
          <cell r="A660">
            <v>37732</v>
          </cell>
          <cell r="B660">
            <v>3.0289000000000001</v>
          </cell>
        </row>
        <row r="661">
          <cell r="A661">
            <v>37733</v>
          </cell>
          <cell r="B661">
            <v>3.0289000000000001</v>
          </cell>
        </row>
        <row r="662">
          <cell r="A662">
            <v>37734</v>
          </cell>
          <cell r="B662">
            <v>3.0638999999999998</v>
          </cell>
        </row>
        <row r="663">
          <cell r="A663">
            <v>37735</v>
          </cell>
          <cell r="B663">
            <v>3.0146999999999999</v>
          </cell>
        </row>
        <row r="664">
          <cell r="A664">
            <v>37736</v>
          </cell>
          <cell r="B664">
            <v>3.0028999999999999</v>
          </cell>
        </row>
        <row r="665">
          <cell r="A665">
            <v>37737</v>
          </cell>
          <cell r="B665">
            <v>3.0123000000000002</v>
          </cell>
        </row>
        <row r="666">
          <cell r="A666">
            <v>37738</v>
          </cell>
          <cell r="B666">
            <v>3.0123000000000002</v>
          </cell>
        </row>
        <row r="667">
          <cell r="A667">
            <v>37739</v>
          </cell>
          <cell r="B667">
            <v>3.0123000000000002</v>
          </cell>
        </row>
        <row r="668">
          <cell r="A668">
            <v>37740</v>
          </cell>
          <cell r="B668">
            <v>2.9914999999999998</v>
          </cell>
        </row>
        <row r="669">
          <cell r="A669">
            <v>37741</v>
          </cell>
          <cell r="B669">
            <v>2.9251</v>
          </cell>
        </row>
        <row r="670">
          <cell r="A670">
            <v>37742</v>
          </cell>
          <cell r="B670">
            <v>2.8898000000000001</v>
          </cell>
        </row>
        <row r="671">
          <cell r="A671">
            <v>37743</v>
          </cell>
          <cell r="B671">
            <v>2.8898000000000001</v>
          </cell>
        </row>
        <row r="672">
          <cell r="A672">
            <v>37744</v>
          </cell>
          <cell r="B672">
            <v>2.9159000000000002</v>
          </cell>
        </row>
        <row r="673">
          <cell r="A673">
            <v>37745</v>
          </cell>
          <cell r="B673">
            <v>2.9159000000000002</v>
          </cell>
        </row>
        <row r="674">
          <cell r="A674">
            <v>37746</v>
          </cell>
          <cell r="B674">
            <v>2.9159000000000002</v>
          </cell>
        </row>
        <row r="675">
          <cell r="A675">
            <v>37747</v>
          </cell>
          <cell r="B675">
            <v>2.9845000000000002</v>
          </cell>
        </row>
        <row r="676">
          <cell r="A676">
            <v>37748</v>
          </cell>
          <cell r="B676">
            <v>3.0276999999999998</v>
          </cell>
        </row>
        <row r="677">
          <cell r="A677">
            <v>37749</v>
          </cell>
          <cell r="B677">
            <v>2.9639000000000002</v>
          </cell>
        </row>
        <row r="678">
          <cell r="A678">
            <v>37750</v>
          </cell>
          <cell r="B678">
            <v>2.9177</v>
          </cell>
        </row>
        <row r="679">
          <cell r="A679">
            <v>37751</v>
          </cell>
          <cell r="B679">
            <v>2.8801999999999999</v>
          </cell>
        </row>
        <row r="680">
          <cell r="A680">
            <v>37752</v>
          </cell>
          <cell r="B680">
            <v>2.8801999999999999</v>
          </cell>
        </row>
        <row r="681">
          <cell r="A681">
            <v>37753</v>
          </cell>
          <cell r="B681">
            <v>2.8801999999999999</v>
          </cell>
        </row>
        <row r="682">
          <cell r="A682">
            <v>37754</v>
          </cell>
          <cell r="B682">
            <v>2.8757000000000001</v>
          </cell>
        </row>
        <row r="683">
          <cell r="A683">
            <v>37755</v>
          </cell>
          <cell r="B683">
            <v>2.8653</v>
          </cell>
        </row>
        <row r="684">
          <cell r="A684">
            <v>37756</v>
          </cell>
          <cell r="B684">
            <v>2.8902000000000001</v>
          </cell>
        </row>
        <row r="685">
          <cell r="A685">
            <v>37757</v>
          </cell>
          <cell r="B685">
            <v>2.9306000000000001</v>
          </cell>
        </row>
        <row r="686">
          <cell r="A686">
            <v>37758</v>
          </cell>
          <cell r="B686">
            <v>2.9731000000000001</v>
          </cell>
        </row>
        <row r="687">
          <cell r="A687">
            <v>37759</v>
          </cell>
          <cell r="B687">
            <v>2.9731000000000001</v>
          </cell>
        </row>
        <row r="688">
          <cell r="A688">
            <v>37760</v>
          </cell>
          <cell r="B688">
            <v>2.9731000000000001</v>
          </cell>
        </row>
        <row r="689">
          <cell r="A689">
            <v>37761</v>
          </cell>
          <cell r="B689">
            <v>2.9815</v>
          </cell>
        </row>
        <row r="690">
          <cell r="A690">
            <v>37762</v>
          </cell>
          <cell r="B690">
            <v>3.0141</v>
          </cell>
        </row>
        <row r="691">
          <cell r="A691">
            <v>37763</v>
          </cell>
          <cell r="B691">
            <v>3.0108999999999999</v>
          </cell>
        </row>
        <row r="692">
          <cell r="A692">
            <v>37764</v>
          </cell>
          <cell r="B692">
            <v>2.9842</v>
          </cell>
        </row>
        <row r="693">
          <cell r="A693">
            <v>37765</v>
          </cell>
          <cell r="B693">
            <v>2.9445000000000001</v>
          </cell>
        </row>
        <row r="694">
          <cell r="A694">
            <v>37766</v>
          </cell>
          <cell r="B694">
            <v>2.9445000000000001</v>
          </cell>
        </row>
        <row r="695">
          <cell r="A695">
            <v>37767</v>
          </cell>
          <cell r="B695">
            <v>2.9445000000000001</v>
          </cell>
        </row>
        <row r="696">
          <cell r="A696">
            <v>37768</v>
          </cell>
          <cell r="B696">
            <v>2.9565000000000001</v>
          </cell>
        </row>
        <row r="697">
          <cell r="A697">
            <v>37769</v>
          </cell>
          <cell r="B697">
            <v>3.0257000000000001</v>
          </cell>
        </row>
        <row r="698">
          <cell r="A698">
            <v>37770</v>
          </cell>
          <cell r="B698">
            <v>3.0139999999999998</v>
          </cell>
        </row>
        <row r="699">
          <cell r="A699">
            <v>37771</v>
          </cell>
          <cell r="B699">
            <v>2.9487999999999999</v>
          </cell>
        </row>
        <row r="700">
          <cell r="A700">
            <v>37772</v>
          </cell>
          <cell r="B700">
            <v>2.9655999999999998</v>
          </cell>
        </row>
        <row r="701">
          <cell r="A701">
            <v>37773</v>
          </cell>
          <cell r="B701">
            <v>2.9655999999999998</v>
          </cell>
        </row>
        <row r="702">
          <cell r="A702">
            <v>37774</v>
          </cell>
          <cell r="B702">
            <v>2.9655999999999998</v>
          </cell>
        </row>
        <row r="703">
          <cell r="A703">
            <v>37775</v>
          </cell>
          <cell r="B703">
            <v>2.9780000000000002</v>
          </cell>
        </row>
        <row r="704">
          <cell r="A704">
            <v>37776</v>
          </cell>
          <cell r="B704">
            <v>2.964</v>
          </cell>
        </row>
        <row r="705">
          <cell r="A705">
            <v>37777</v>
          </cell>
          <cell r="B705">
            <v>2.9112</v>
          </cell>
        </row>
        <row r="706">
          <cell r="A706">
            <v>37778</v>
          </cell>
          <cell r="B706">
            <v>2.8929</v>
          </cell>
        </row>
        <row r="707">
          <cell r="A707">
            <v>37779</v>
          </cell>
          <cell r="B707">
            <v>2.8491</v>
          </cell>
        </row>
        <row r="708">
          <cell r="A708">
            <v>37780</v>
          </cell>
          <cell r="B708">
            <v>2.8491</v>
          </cell>
        </row>
        <row r="709">
          <cell r="A709">
            <v>37781</v>
          </cell>
          <cell r="B709">
            <v>2.8491</v>
          </cell>
        </row>
        <row r="710">
          <cell r="A710">
            <v>37782</v>
          </cell>
          <cell r="B710">
            <v>2.8681999999999999</v>
          </cell>
        </row>
        <row r="711">
          <cell r="A711">
            <v>37783</v>
          </cell>
          <cell r="B711">
            <v>2.8603000000000001</v>
          </cell>
        </row>
        <row r="712">
          <cell r="A712">
            <v>37784</v>
          </cell>
          <cell r="B712">
            <v>2.8692000000000002</v>
          </cell>
        </row>
        <row r="713">
          <cell r="A713">
            <v>37785</v>
          </cell>
          <cell r="B713">
            <v>2.8620000000000001</v>
          </cell>
        </row>
        <row r="714">
          <cell r="A714">
            <v>37786</v>
          </cell>
          <cell r="B714">
            <v>2.8570000000000002</v>
          </cell>
        </row>
        <row r="715">
          <cell r="A715">
            <v>37787</v>
          </cell>
          <cell r="B715">
            <v>2.8570000000000002</v>
          </cell>
        </row>
        <row r="716">
          <cell r="A716">
            <v>37788</v>
          </cell>
          <cell r="B716">
            <v>2.8570000000000002</v>
          </cell>
        </row>
        <row r="717">
          <cell r="A717">
            <v>37789</v>
          </cell>
          <cell r="B717">
            <v>2.8508</v>
          </cell>
        </row>
        <row r="718">
          <cell r="A718">
            <v>37790</v>
          </cell>
          <cell r="B718">
            <v>2.8744000000000001</v>
          </cell>
        </row>
        <row r="719">
          <cell r="A719">
            <v>37791</v>
          </cell>
          <cell r="B719">
            <v>2.8902000000000001</v>
          </cell>
        </row>
        <row r="720">
          <cell r="A720">
            <v>37792</v>
          </cell>
          <cell r="B720">
            <v>2.8902000000000001</v>
          </cell>
        </row>
        <row r="721">
          <cell r="A721">
            <v>37793</v>
          </cell>
          <cell r="B721">
            <v>2.8933</v>
          </cell>
        </row>
        <row r="722">
          <cell r="A722">
            <v>37794</v>
          </cell>
          <cell r="B722">
            <v>2.8933</v>
          </cell>
        </row>
        <row r="723">
          <cell r="A723">
            <v>37795</v>
          </cell>
          <cell r="B723">
            <v>2.8933</v>
          </cell>
        </row>
        <row r="724">
          <cell r="A724">
            <v>37796</v>
          </cell>
          <cell r="B724">
            <v>2.8788</v>
          </cell>
        </row>
        <row r="725">
          <cell r="A725">
            <v>37797</v>
          </cell>
          <cell r="B725">
            <v>2.8616000000000001</v>
          </cell>
        </row>
        <row r="726">
          <cell r="A726">
            <v>37798</v>
          </cell>
          <cell r="B726">
            <v>2.8559000000000001</v>
          </cell>
        </row>
        <row r="727">
          <cell r="A727">
            <v>37799</v>
          </cell>
          <cell r="B727">
            <v>2.8940000000000001</v>
          </cell>
        </row>
        <row r="728">
          <cell r="A728">
            <v>37800</v>
          </cell>
          <cell r="B728">
            <v>2.8812000000000002</v>
          </cell>
        </row>
        <row r="729">
          <cell r="A729">
            <v>37801</v>
          </cell>
          <cell r="B729">
            <v>2.8812000000000002</v>
          </cell>
        </row>
        <row r="730">
          <cell r="A730">
            <v>37802</v>
          </cell>
          <cell r="B730">
            <v>2.8812000000000002</v>
          </cell>
        </row>
        <row r="731">
          <cell r="A731">
            <v>37803</v>
          </cell>
          <cell r="B731">
            <v>2.8719999999999999</v>
          </cell>
        </row>
        <row r="732">
          <cell r="A732">
            <v>37804</v>
          </cell>
          <cell r="B732">
            <v>2.8443000000000001</v>
          </cell>
        </row>
        <row r="733">
          <cell r="A733">
            <v>37805</v>
          </cell>
          <cell r="B733">
            <v>2.8218999999999999</v>
          </cell>
        </row>
        <row r="734">
          <cell r="A734">
            <v>37806</v>
          </cell>
          <cell r="B734">
            <v>2.8332000000000002</v>
          </cell>
        </row>
        <row r="735">
          <cell r="A735">
            <v>37807</v>
          </cell>
          <cell r="B735">
            <v>2.8298999999999999</v>
          </cell>
        </row>
        <row r="736">
          <cell r="A736">
            <v>37808</v>
          </cell>
          <cell r="B736">
            <v>2.8298999999999999</v>
          </cell>
        </row>
        <row r="737">
          <cell r="A737">
            <v>37809</v>
          </cell>
          <cell r="B737">
            <v>2.8298999999999999</v>
          </cell>
        </row>
        <row r="738">
          <cell r="A738">
            <v>37810</v>
          </cell>
          <cell r="B738">
            <v>2.8675999999999999</v>
          </cell>
        </row>
        <row r="739">
          <cell r="A739">
            <v>37811</v>
          </cell>
          <cell r="B739">
            <v>2.8822999999999999</v>
          </cell>
        </row>
        <row r="740">
          <cell r="A740">
            <v>37812</v>
          </cell>
          <cell r="B740">
            <v>2.8671000000000002</v>
          </cell>
        </row>
        <row r="741">
          <cell r="A741">
            <v>37813</v>
          </cell>
          <cell r="B741">
            <v>2.8921999999999999</v>
          </cell>
        </row>
        <row r="742">
          <cell r="A742">
            <v>37814</v>
          </cell>
          <cell r="B742">
            <v>2.9028999999999998</v>
          </cell>
        </row>
        <row r="743">
          <cell r="A743">
            <v>37815</v>
          </cell>
          <cell r="B743">
            <v>2.9028999999999998</v>
          </cell>
        </row>
        <row r="744">
          <cell r="A744">
            <v>37816</v>
          </cell>
          <cell r="B744">
            <v>2.9028999999999998</v>
          </cell>
        </row>
        <row r="745">
          <cell r="A745">
            <v>37817</v>
          </cell>
          <cell r="B745">
            <v>2.8753000000000002</v>
          </cell>
        </row>
        <row r="746">
          <cell r="A746">
            <v>37818</v>
          </cell>
          <cell r="B746">
            <v>2.8553999999999999</v>
          </cell>
        </row>
        <row r="747">
          <cell r="A747">
            <v>37819</v>
          </cell>
          <cell r="B747">
            <v>2.8677000000000001</v>
          </cell>
        </row>
        <row r="748">
          <cell r="A748">
            <v>37820</v>
          </cell>
          <cell r="B748">
            <v>2.8563000000000001</v>
          </cell>
        </row>
        <row r="749">
          <cell r="A749">
            <v>37821</v>
          </cell>
          <cell r="B749">
            <v>2.8774000000000002</v>
          </cell>
        </row>
        <row r="750">
          <cell r="A750">
            <v>37822</v>
          </cell>
          <cell r="B750">
            <v>2.8774000000000002</v>
          </cell>
        </row>
        <row r="751">
          <cell r="A751">
            <v>37823</v>
          </cell>
          <cell r="B751">
            <v>2.8774000000000002</v>
          </cell>
        </row>
        <row r="752">
          <cell r="A752">
            <v>37824</v>
          </cell>
          <cell r="B752">
            <v>2.8828</v>
          </cell>
        </row>
        <row r="753">
          <cell r="A753">
            <v>37825</v>
          </cell>
          <cell r="B753">
            <v>2.8826000000000001</v>
          </cell>
        </row>
        <row r="754">
          <cell r="A754">
            <v>37826</v>
          </cell>
          <cell r="B754">
            <v>2.8877999999999999</v>
          </cell>
        </row>
        <row r="755">
          <cell r="A755">
            <v>37827</v>
          </cell>
          <cell r="B755">
            <v>2.8961000000000001</v>
          </cell>
        </row>
        <row r="756">
          <cell r="A756">
            <v>37828</v>
          </cell>
          <cell r="B756">
            <v>2.8885000000000001</v>
          </cell>
        </row>
        <row r="757">
          <cell r="A757">
            <v>37829</v>
          </cell>
          <cell r="B757">
            <v>2.8885000000000001</v>
          </cell>
        </row>
        <row r="758">
          <cell r="A758">
            <v>37830</v>
          </cell>
          <cell r="B758">
            <v>2.8885000000000001</v>
          </cell>
        </row>
        <row r="759">
          <cell r="A759">
            <v>37831</v>
          </cell>
          <cell r="B759">
            <v>2.8965000000000001</v>
          </cell>
        </row>
        <row r="760">
          <cell r="A760">
            <v>37832</v>
          </cell>
          <cell r="B760">
            <v>2.9155000000000002</v>
          </cell>
        </row>
        <row r="761">
          <cell r="A761">
            <v>37833</v>
          </cell>
          <cell r="B761">
            <v>2.9472999999999998</v>
          </cell>
        </row>
        <row r="762">
          <cell r="A762">
            <v>37834</v>
          </cell>
          <cell r="B762">
            <v>2.9655</v>
          </cell>
        </row>
        <row r="763">
          <cell r="A763">
            <v>37835</v>
          </cell>
          <cell r="B763">
            <v>3.0005999999999999</v>
          </cell>
        </row>
        <row r="764">
          <cell r="A764">
            <v>37836</v>
          </cell>
          <cell r="B764">
            <v>3.0005999999999999</v>
          </cell>
        </row>
        <row r="765">
          <cell r="A765">
            <v>37837</v>
          </cell>
          <cell r="B765">
            <v>3.0005999999999999</v>
          </cell>
        </row>
        <row r="766">
          <cell r="A766">
            <v>37838</v>
          </cell>
          <cell r="B766">
            <v>3.0739999999999998</v>
          </cell>
        </row>
        <row r="767">
          <cell r="A767">
            <v>37839</v>
          </cell>
          <cell r="B767">
            <v>3.0366</v>
          </cell>
        </row>
        <row r="768">
          <cell r="A768">
            <v>37840</v>
          </cell>
          <cell r="B768">
            <v>3.0390000000000001</v>
          </cell>
        </row>
        <row r="769">
          <cell r="A769">
            <v>37841</v>
          </cell>
          <cell r="B769">
            <v>3.0068999999999999</v>
          </cell>
        </row>
        <row r="770">
          <cell r="A770">
            <v>37842</v>
          </cell>
          <cell r="B770">
            <v>2.9891999999999999</v>
          </cell>
        </row>
        <row r="771">
          <cell r="A771">
            <v>37843</v>
          </cell>
          <cell r="B771">
            <v>2.9891999999999999</v>
          </cell>
        </row>
        <row r="772">
          <cell r="A772">
            <v>37844</v>
          </cell>
          <cell r="B772">
            <v>2.9891999999999999</v>
          </cell>
        </row>
        <row r="773">
          <cell r="A773">
            <v>37845</v>
          </cell>
          <cell r="B773">
            <v>2.9944999999999999</v>
          </cell>
        </row>
        <row r="774">
          <cell r="A774">
            <v>37846</v>
          </cell>
          <cell r="B774">
            <v>3.0236999999999998</v>
          </cell>
        </row>
        <row r="775">
          <cell r="A775">
            <v>37847</v>
          </cell>
          <cell r="B775">
            <v>3.0308999999999999</v>
          </cell>
        </row>
        <row r="776">
          <cell r="A776">
            <v>37848</v>
          </cell>
          <cell r="B776">
            <v>3.0139999999999998</v>
          </cell>
        </row>
        <row r="777">
          <cell r="A777">
            <v>37849</v>
          </cell>
          <cell r="B777">
            <v>2.9929999999999999</v>
          </cell>
        </row>
        <row r="778">
          <cell r="A778">
            <v>37850</v>
          </cell>
          <cell r="B778">
            <v>2.9929999999999999</v>
          </cell>
        </row>
        <row r="779">
          <cell r="A779">
            <v>37851</v>
          </cell>
          <cell r="B779">
            <v>2.9929999999999999</v>
          </cell>
        </row>
        <row r="780">
          <cell r="A780">
            <v>37852</v>
          </cell>
          <cell r="B780">
            <v>2.9847999999999999</v>
          </cell>
        </row>
        <row r="781">
          <cell r="A781">
            <v>37853</v>
          </cell>
          <cell r="B781">
            <v>2.9973000000000001</v>
          </cell>
        </row>
        <row r="782">
          <cell r="A782">
            <v>37854</v>
          </cell>
          <cell r="B782">
            <v>3.0009999999999999</v>
          </cell>
        </row>
        <row r="783">
          <cell r="A783">
            <v>37855</v>
          </cell>
          <cell r="B783">
            <v>3.0032000000000001</v>
          </cell>
        </row>
        <row r="784">
          <cell r="A784">
            <v>37856</v>
          </cell>
          <cell r="B784">
            <v>2.9925999999999999</v>
          </cell>
        </row>
        <row r="785">
          <cell r="A785">
            <v>37857</v>
          </cell>
          <cell r="B785">
            <v>2.9925999999999999</v>
          </cell>
        </row>
        <row r="786">
          <cell r="A786">
            <v>37858</v>
          </cell>
          <cell r="B786">
            <v>2.9925999999999999</v>
          </cell>
        </row>
        <row r="787">
          <cell r="A787">
            <v>37859</v>
          </cell>
          <cell r="B787">
            <v>2.9895</v>
          </cell>
        </row>
        <row r="788">
          <cell r="A788">
            <v>37860</v>
          </cell>
          <cell r="B788">
            <v>2.9895999999999998</v>
          </cell>
        </row>
        <row r="789">
          <cell r="A789">
            <v>37861</v>
          </cell>
          <cell r="B789">
            <v>2.9733999999999998</v>
          </cell>
        </row>
        <row r="790">
          <cell r="A790">
            <v>37862</v>
          </cell>
          <cell r="B790">
            <v>2.9531000000000001</v>
          </cell>
        </row>
        <row r="791">
          <cell r="A791">
            <v>37863</v>
          </cell>
          <cell r="B791">
            <v>2.9664999999999999</v>
          </cell>
        </row>
        <row r="792">
          <cell r="A792">
            <v>37864</v>
          </cell>
          <cell r="B792">
            <v>2.9664999999999999</v>
          </cell>
        </row>
        <row r="793">
          <cell r="A793">
            <v>37865</v>
          </cell>
          <cell r="B793">
            <v>2.9664999999999999</v>
          </cell>
        </row>
        <row r="794">
          <cell r="A794">
            <v>37866</v>
          </cell>
          <cell r="B794">
            <v>2.984</v>
          </cell>
        </row>
        <row r="795">
          <cell r="A795">
            <v>37867</v>
          </cell>
          <cell r="B795">
            <v>2.9788999999999999</v>
          </cell>
        </row>
        <row r="796">
          <cell r="A796">
            <v>37868</v>
          </cell>
          <cell r="B796">
            <v>2.9567999999999999</v>
          </cell>
        </row>
        <row r="797">
          <cell r="A797">
            <v>37869</v>
          </cell>
          <cell r="B797">
            <v>2.9418000000000002</v>
          </cell>
        </row>
        <row r="798">
          <cell r="A798">
            <v>37870</v>
          </cell>
          <cell r="B798">
            <v>2.9216000000000002</v>
          </cell>
        </row>
        <row r="799">
          <cell r="A799">
            <v>37871</v>
          </cell>
          <cell r="B799">
            <v>2.9216000000000002</v>
          </cell>
        </row>
        <row r="800">
          <cell r="A800">
            <v>37872</v>
          </cell>
          <cell r="B800">
            <v>2.9216000000000002</v>
          </cell>
        </row>
        <row r="801">
          <cell r="A801">
            <v>37873</v>
          </cell>
          <cell r="B801">
            <v>2.9155000000000002</v>
          </cell>
        </row>
        <row r="802">
          <cell r="A802">
            <v>37874</v>
          </cell>
          <cell r="B802">
            <v>2.9306000000000001</v>
          </cell>
        </row>
        <row r="803">
          <cell r="A803">
            <v>37875</v>
          </cell>
          <cell r="B803">
            <v>2.9125000000000001</v>
          </cell>
        </row>
        <row r="804">
          <cell r="A804">
            <v>37876</v>
          </cell>
          <cell r="B804">
            <v>2.8990999999999998</v>
          </cell>
        </row>
        <row r="805">
          <cell r="A805">
            <v>37877</v>
          </cell>
          <cell r="B805">
            <v>2.8959000000000001</v>
          </cell>
        </row>
        <row r="806">
          <cell r="A806">
            <v>37878</v>
          </cell>
          <cell r="B806">
            <v>2.8959000000000001</v>
          </cell>
        </row>
        <row r="807">
          <cell r="A807">
            <v>37879</v>
          </cell>
          <cell r="B807">
            <v>2.8959000000000001</v>
          </cell>
        </row>
        <row r="808">
          <cell r="A808">
            <v>37880</v>
          </cell>
          <cell r="B808">
            <v>2.8898000000000001</v>
          </cell>
        </row>
        <row r="809">
          <cell r="A809">
            <v>37881</v>
          </cell>
          <cell r="B809">
            <v>2.8967000000000001</v>
          </cell>
        </row>
        <row r="810">
          <cell r="A810">
            <v>37882</v>
          </cell>
          <cell r="B810">
            <v>2.9056999999999999</v>
          </cell>
        </row>
        <row r="811">
          <cell r="A811">
            <v>37883</v>
          </cell>
          <cell r="B811">
            <v>2.8975</v>
          </cell>
        </row>
        <row r="812">
          <cell r="A812">
            <v>37884</v>
          </cell>
          <cell r="B812">
            <v>2.9064999999999999</v>
          </cell>
        </row>
        <row r="813">
          <cell r="A813">
            <v>37885</v>
          </cell>
          <cell r="B813">
            <v>2.9064999999999999</v>
          </cell>
        </row>
        <row r="814">
          <cell r="A814">
            <v>37886</v>
          </cell>
          <cell r="B814">
            <v>2.9064999999999999</v>
          </cell>
        </row>
        <row r="815">
          <cell r="A815">
            <v>37887</v>
          </cell>
          <cell r="B815">
            <v>2.9020999999999999</v>
          </cell>
        </row>
        <row r="816">
          <cell r="A816">
            <v>37888</v>
          </cell>
          <cell r="B816">
            <v>2.9144999999999999</v>
          </cell>
        </row>
        <row r="817">
          <cell r="A817">
            <v>37889</v>
          </cell>
          <cell r="B817">
            <v>2.9243999999999999</v>
          </cell>
        </row>
        <row r="818">
          <cell r="A818">
            <v>37890</v>
          </cell>
          <cell r="B818">
            <v>2.9306000000000001</v>
          </cell>
        </row>
        <row r="819">
          <cell r="A819">
            <v>37891</v>
          </cell>
          <cell r="B819">
            <v>2.9373</v>
          </cell>
        </row>
        <row r="820">
          <cell r="A820">
            <v>37892</v>
          </cell>
          <cell r="B820">
            <v>2.9373</v>
          </cell>
        </row>
        <row r="821">
          <cell r="A821">
            <v>37893</v>
          </cell>
          <cell r="B821">
            <v>2.9373</v>
          </cell>
        </row>
        <row r="822">
          <cell r="A822">
            <v>37894</v>
          </cell>
          <cell r="B822">
            <v>2.9373999999999998</v>
          </cell>
        </row>
        <row r="823">
          <cell r="A823">
            <v>37895</v>
          </cell>
          <cell r="B823">
            <v>2.9234</v>
          </cell>
        </row>
        <row r="824">
          <cell r="A824">
            <v>37896</v>
          </cell>
          <cell r="B824">
            <v>2.9034</v>
          </cell>
        </row>
        <row r="825">
          <cell r="A825">
            <v>37897</v>
          </cell>
          <cell r="B825">
            <v>2.8988999999999998</v>
          </cell>
        </row>
        <row r="826">
          <cell r="A826">
            <v>37898</v>
          </cell>
          <cell r="B826">
            <v>2.8875000000000002</v>
          </cell>
        </row>
        <row r="827">
          <cell r="A827">
            <v>37899</v>
          </cell>
          <cell r="B827">
            <v>2.8875000000000002</v>
          </cell>
        </row>
        <row r="828">
          <cell r="A828">
            <v>37900</v>
          </cell>
          <cell r="B828">
            <v>2.8875000000000002</v>
          </cell>
        </row>
        <row r="829">
          <cell r="A829">
            <v>37901</v>
          </cell>
          <cell r="B829">
            <v>2.8753000000000002</v>
          </cell>
        </row>
        <row r="830">
          <cell r="A830">
            <v>37902</v>
          </cell>
          <cell r="B830">
            <v>2.8700999999999999</v>
          </cell>
        </row>
        <row r="831">
          <cell r="A831">
            <v>37903</v>
          </cell>
          <cell r="B831">
            <v>2.8443999999999998</v>
          </cell>
        </row>
        <row r="832">
          <cell r="A832">
            <v>37904</v>
          </cell>
          <cell r="B832">
            <v>2.8422000000000001</v>
          </cell>
        </row>
        <row r="833">
          <cell r="A833">
            <v>37905</v>
          </cell>
          <cell r="B833">
            <v>2.8401000000000001</v>
          </cell>
        </row>
        <row r="834">
          <cell r="A834">
            <v>37906</v>
          </cell>
          <cell r="B834">
            <v>2.8401000000000001</v>
          </cell>
        </row>
        <row r="835">
          <cell r="A835">
            <v>37907</v>
          </cell>
          <cell r="B835">
            <v>2.8401000000000001</v>
          </cell>
        </row>
        <row r="836">
          <cell r="A836">
            <v>37908</v>
          </cell>
          <cell r="B836">
            <v>2.8371</v>
          </cell>
        </row>
        <row r="837">
          <cell r="A837">
            <v>37909</v>
          </cell>
          <cell r="B837">
            <v>2.8424999999999998</v>
          </cell>
        </row>
        <row r="838">
          <cell r="A838">
            <v>37910</v>
          </cell>
          <cell r="B838">
            <v>2.8268</v>
          </cell>
        </row>
        <row r="839">
          <cell r="A839">
            <v>37911</v>
          </cell>
          <cell r="B839">
            <v>2.8409</v>
          </cell>
        </row>
        <row r="840">
          <cell r="A840">
            <v>37912</v>
          </cell>
          <cell r="B840">
            <v>2.8635000000000002</v>
          </cell>
        </row>
        <row r="841">
          <cell r="A841">
            <v>37913</v>
          </cell>
          <cell r="B841">
            <v>2.8635000000000002</v>
          </cell>
        </row>
        <row r="842">
          <cell r="A842">
            <v>37914</v>
          </cell>
          <cell r="B842">
            <v>2.8635000000000002</v>
          </cell>
        </row>
        <row r="843">
          <cell r="A843">
            <v>37915</v>
          </cell>
          <cell r="B843">
            <v>2.8839000000000001</v>
          </cell>
        </row>
        <row r="844">
          <cell r="A844">
            <v>37916</v>
          </cell>
          <cell r="B844">
            <v>2.8641999999999999</v>
          </cell>
        </row>
        <row r="845">
          <cell r="A845">
            <v>37917</v>
          </cell>
          <cell r="B845">
            <v>2.8601999999999999</v>
          </cell>
        </row>
        <row r="846">
          <cell r="A846">
            <v>37918</v>
          </cell>
          <cell r="B846">
            <v>2.8698000000000001</v>
          </cell>
        </row>
        <row r="847">
          <cell r="A847">
            <v>37919</v>
          </cell>
          <cell r="B847">
            <v>2.8694999999999999</v>
          </cell>
        </row>
        <row r="848">
          <cell r="A848">
            <v>37920</v>
          </cell>
          <cell r="B848">
            <v>2.8694999999999999</v>
          </cell>
        </row>
        <row r="849">
          <cell r="A849">
            <v>37921</v>
          </cell>
          <cell r="B849">
            <v>2.8694999999999999</v>
          </cell>
        </row>
        <row r="850">
          <cell r="A850">
            <v>37922</v>
          </cell>
          <cell r="B850">
            <v>2.8727999999999998</v>
          </cell>
        </row>
        <row r="851">
          <cell r="A851">
            <v>37923</v>
          </cell>
          <cell r="B851">
            <v>2.8675000000000002</v>
          </cell>
        </row>
        <row r="852">
          <cell r="A852">
            <v>37924</v>
          </cell>
          <cell r="B852">
            <v>2.8536999999999999</v>
          </cell>
        </row>
        <row r="853">
          <cell r="A853">
            <v>37925</v>
          </cell>
          <cell r="B853">
            <v>2.8439999999999999</v>
          </cell>
        </row>
        <row r="854">
          <cell r="A854">
            <v>37926</v>
          </cell>
          <cell r="B854">
            <v>2.8561999999999999</v>
          </cell>
        </row>
        <row r="855">
          <cell r="A855">
            <v>37927</v>
          </cell>
          <cell r="B855">
            <v>2.8561999999999999</v>
          </cell>
        </row>
        <row r="856">
          <cell r="A856">
            <v>37928</v>
          </cell>
          <cell r="B856">
            <v>2.8561999999999999</v>
          </cell>
        </row>
        <row r="857">
          <cell r="A857">
            <v>37929</v>
          </cell>
          <cell r="B857">
            <v>2.8559000000000001</v>
          </cell>
        </row>
        <row r="858">
          <cell r="A858">
            <v>37930</v>
          </cell>
          <cell r="B858">
            <v>2.8607</v>
          </cell>
        </row>
        <row r="859">
          <cell r="A859">
            <v>37931</v>
          </cell>
          <cell r="B859">
            <v>2.8595999999999999</v>
          </cell>
        </row>
        <row r="860">
          <cell r="A860">
            <v>37932</v>
          </cell>
          <cell r="B860">
            <v>2.8708</v>
          </cell>
        </row>
        <row r="861">
          <cell r="A861">
            <v>37933</v>
          </cell>
          <cell r="B861">
            <v>2.8698999999999999</v>
          </cell>
        </row>
        <row r="862">
          <cell r="A862">
            <v>37934</v>
          </cell>
          <cell r="B862">
            <v>2.8698999999999999</v>
          </cell>
        </row>
        <row r="863">
          <cell r="A863">
            <v>37935</v>
          </cell>
          <cell r="B863">
            <v>2.8698999999999999</v>
          </cell>
        </row>
        <row r="864">
          <cell r="A864">
            <v>37936</v>
          </cell>
          <cell r="B864">
            <v>2.8807</v>
          </cell>
        </row>
        <row r="865">
          <cell r="A865">
            <v>37937</v>
          </cell>
          <cell r="B865">
            <v>2.8955000000000002</v>
          </cell>
        </row>
        <row r="866">
          <cell r="A866">
            <v>37938</v>
          </cell>
          <cell r="B866">
            <v>2.9112</v>
          </cell>
        </row>
        <row r="867">
          <cell r="A867">
            <v>37939</v>
          </cell>
          <cell r="B867">
            <v>2.9196</v>
          </cell>
        </row>
        <row r="868">
          <cell r="A868">
            <v>37940</v>
          </cell>
          <cell r="B868">
            <v>2.9418000000000002</v>
          </cell>
        </row>
        <row r="869">
          <cell r="A869">
            <v>37941</v>
          </cell>
          <cell r="B869">
            <v>2.9418000000000002</v>
          </cell>
        </row>
        <row r="870">
          <cell r="A870">
            <v>37942</v>
          </cell>
          <cell r="B870">
            <v>2.9418000000000002</v>
          </cell>
        </row>
        <row r="871">
          <cell r="A871">
            <v>37943</v>
          </cell>
          <cell r="B871">
            <v>2.9546000000000001</v>
          </cell>
        </row>
        <row r="872">
          <cell r="A872">
            <v>37944</v>
          </cell>
          <cell r="B872">
            <v>2.9420999999999999</v>
          </cell>
        </row>
        <row r="873">
          <cell r="A873">
            <v>37945</v>
          </cell>
          <cell r="B873">
            <v>2.9506999999999999</v>
          </cell>
        </row>
        <row r="874">
          <cell r="A874">
            <v>37946</v>
          </cell>
          <cell r="B874">
            <v>2.948</v>
          </cell>
        </row>
        <row r="875">
          <cell r="A875">
            <v>37947</v>
          </cell>
          <cell r="B875">
            <v>2.9300999999999999</v>
          </cell>
        </row>
        <row r="876">
          <cell r="A876">
            <v>37948</v>
          </cell>
          <cell r="B876">
            <v>2.9300999999999999</v>
          </cell>
        </row>
        <row r="877">
          <cell r="A877">
            <v>37949</v>
          </cell>
          <cell r="B877">
            <v>2.9300999999999999</v>
          </cell>
        </row>
        <row r="878">
          <cell r="A878">
            <v>37950</v>
          </cell>
          <cell r="B878">
            <v>2.927</v>
          </cell>
        </row>
        <row r="879">
          <cell r="A879">
            <v>37951</v>
          </cell>
          <cell r="B879">
            <v>2.9245999999999999</v>
          </cell>
        </row>
        <row r="880">
          <cell r="A880">
            <v>37952</v>
          </cell>
          <cell r="B880">
            <v>2.9361000000000002</v>
          </cell>
        </row>
        <row r="881">
          <cell r="A881">
            <v>37953</v>
          </cell>
          <cell r="B881">
            <v>2.9477000000000002</v>
          </cell>
        </row>
        <row r="882">
          <cell r="A882">
            <v>37954</v>
          </cell>
          <cell r="B882">
            <v>2.9493999999999998</v>
          </cell>
        </row>
        <row r="883">
          <cell r="A883">
            <v>37955</v>
          </cell>
          <cell r="B883">
            <v>2.9493999999999998</v>
          </cell>
        </row>
        <row r="884">
          <cell r="A884">
            <v>37956</v>
          </cell>
          <cell r="B884">
            <v>2.9493999999999998</v>
          </cell>
        </row>
        <row r="885">
          <cell r="A885">
            <v>37957</v>
          </cell>
          <cell r="B885">
            <v>2.9340999999999999</v>
          </cell>
        </row>
        <row r="886">
          <cell r="A886">
            <v>37958</v>
          </cell>
          <cell r="B886">
            <v>2.9272999999999998</v>
          </cell>
        </row>
        <row r="887">
          <cell r="A887">
            <v>37959</v>
          </cell>
          <cell r="B887">
            <v>2.9316</v>
          </cell>
        </row>
        <row r="888">
          <cell r="A888">
            <v>37960</v>
          </cell>
          <cell r="B888">
            <v>2.9403000000000001</v>
          </cell>
        </row>
        <row r="889">
          <cell r="A889">
            <v>37961</v>
          </cell>
          <cell r="B889">
            <v>2.9398</v>
          </cell>
        </row>
        <row r="890">
          <cell r="A890">
            <v>37962</v>
          </cell>
          <cell r="B890">
            <v>2.9398</v>
          </cell>
        </row>
        <row r="891">
          <cell r="A891">
            <v>37963</v>
          </cell>
          <cell r="B891">
            <v>2.9398</v>
          </cell>
        </row>
        <row r="892">
          <cell r="A892">
            <v>37964</v>
          </cell>
          <cell r="B892">
            <v>2.9422000000000001</v>
          </cell>
        </row>
        <row r="893">
          <cell r="A893">
            <v>37965</v>
          </cell>
          <cell r="B893">
            <v>2.9350000000000001</v>
          </cell>
        </row>
        <row r="894">
          <cell r="A894">
            <v>37966</v>
          </cell>
          <cell r="B894">
            <v>2.9428999999999998</v>
          </cell>
        </row>
        <row r="895">
          <cell r="A895">
            <v>37967</v>
          </cell>
          <cell r="B895">
            <v>2.9434</v>
          </cell>
        </row>
        <row r="896">
          <cell r="A896">
            <v>37968</v>
          </cell>
          <cell r="B896">
            <v>2.9420000000000002</v>
          </cell>
        </row>
        <row r="897">
          <cell r="A897">
            <v>37969</v>
          </cell>
          <cell r="B897">
            <v>2.9420000000000002</v>
          </cell>
        </row>
        <row r="898">
          <cell r="A898">
            <v>37970</v>
          </cell>
          <cell r="B898">
            <v>2.9420000000000002</v>
          </cell>
        </row>
        <row r="899">
          <cell r="A899">
            <v>37971</v>
          </cell>
          <cell r="B899">
            <v>2.9293</v>
          </cell>
        </row>
        <row r="900">
          <cell r="A900">
            <v>37972</v>
          </cell>
          <cell r="B900">
            <v>2.9319999999999999</v>
          </cell>
        </row>
        <row r="901">
          <cell r="A901">
            <v>37973</v>
          </cell>
          <cell r="B901">
            <v>2.9380999999999999</v>
          </cell>
        </row>
        <row r="902">
          <cell r="A902">
            <v>37974</v>
          </cell>
          <cell r="B902">
            <v>2.9340999999999999</v>
          </cell>
        </row>
        <row r="903">
          <cell r="A903">
            <v>37975</v>
          </cell>
          <cell r="B903">
            <v>2.9278</v>
          </cell>
        </row>
        <row r="904">
          <cell r="A904">
            <v>37976</v>
          </cell>
          <cell r="B904">
            <v>2.9278</v>
          </cell>
        </row>
        <row r="905">
          <cell r="A905">
            <v>37977</v>
          </cell>
          <cell r="B905">
            <v>2.9278</v>
          </cell>
        </row>
        <row r="906">
          <cell r="A906">
            <v>37978</v>
          </cell>
          <cell r="B906">
            <v>2.9239000000000002</v>
          </cell>
        </row>
        <row r="907">
          <cell r="A907">
            <v>37979</v>
          </cell>
          <cell r="B907">
            <v>2.9175</v>
          </cell>
        </row>
        <row r="908">
          <cell r="A908">
            <v>37980</v>
          </cell>
          <cell r="B908">
            <v>2.9081999999999999</v>
          </cell>
        </row>
        <row r="909">
          <cell r="A909">
            <v>37981</v>
          </cell>
          <cell r="B909">
            <v>2.9081999999999999</v>
          </cell>
        </row>
        <row r="910">
          <cell r="A910">
            <v>37982</v>
          </cell>
          <cell r="B910">
            <v>2.8994</v>
          </cell>
        </row>
        <row r="911">
          <cell r="A911">
            <v>37983</v>
          </cell>
          <cell r="B911">
            <v>2.8994</v>
          </cell>
        </row>
        <row r="912">
          <cell r="A912">
            <v>37984</v>
          </cell>
          <cell r="B912">
            <v>2.8994</v>
          </cell>
        </row>
        <row r="913">
          <cell r="A913">
            <v>37985</v>
          </cell>
          <cell r="B913">
            <v>2.8883000000000001</v>
          </cell>
        </row>
        <row r="914">
          <cell r="A914">
            <v>37986</v>
          </cell>
          <cell r="B914">
            <v>2.8892000000000002</v>
          </cell>
        </row>
        <row r="915">
          <cell r="A915">
            <v>37987</v>
          </cell>
          <cell r="B915">
            <v>2.8892000000000002</v>
          </cell>
        </row>
        <row r="916">
          <cell r="A916">
            <v>37988</v>
          </cell>
          <cell r="B916">
            <v>2.8892000000000002</v>
          </cell>
        </row>
        <row r="917">
          <cell r="A917">
            <v>37989</v>
          </cell>
          <cell r="B917">
            <v>2.8862000000000001</v>
          </cell>
        </row>
        <row r="918">
          <cell r="A918">
            <v>37990</v>
          </cell>
          <cell r="B918">
            <v>2.8862000000000001</v>
          </cell>
        </row>
        <row r="919">
          <cell r="A919">
            <v>37991</v>
          </cell>
          <cell r="B919">
            <v>2.8862000000000001</v>
          </cell>
        </row>
        <row r="920">
          <cell r="A920">
            <v>37992</v>
          </cell>
          <cell r="B920">
            <v>2.8626999999999998</v>
          </cell>
        </row>
        <row r="921">
          <cell r="A921">
            <v>37993</v>
          </cell>
          <cell r="B921">
            <v>2.8508</v>
          </cell>
        </row>
        <row r="922">
          <cell r="A922">
            <v>37994</v>
          </cell>
          <cell r="B922">
            <v>2.8723000000000001</v>
          </cell>
        </row>
        <row r="923">
          <cell r="A923">
            <v>37995</v>
          </cell>
          <cell r="B923">
            <v>2.8588</v>
          </cell>
        </row>
        <row r="924">
          <cell r="A924">
            <v>37996</v>
          </cell>
          <cell r="B924">
            <v>2.8422000000000001</v>
          </cell>
        </row>
        <row r="925">
          <cell r="A925">
            <v>37997</v>
          </cell>
          <cell r="B925">
            <v>2.8422000000000001</v>
          </cell>
        </row>
        <row r="926">
          <cell r="A926">
            <v>37998</v>
          </cell>
          <cell r="B926">
            <v>2.8422000000000001</v>
          </cell>
        </row>
        <row r="927">
          <cell r="A927">
            <v>37999</v>
          </cell>
          <cell r="B927">
            <v>2.8163</v>
          </cell>
        </row>
        <row r="928">
          <cell r="A928">
            <v>38000</v>
          </cell>
          <cell r="B928">
            <v>2.8022</v>
          </cell>
        </row>
        <row r="929">
          <cell r="A929">
            <v>38001</v>
          </cell>
          <cell r="B929">
            <v>2.8142</v>
          </cell>
        </row>
        <row r="930">
          <cell r="A930">
            <v>38002</v>
          </cell>
          <cell r="B930">
            <v>2.8126000000000002</v>
          </cell>
        </row>
        <row r="931">
          <cell r="A931">
            <v>38003</v>
          </cell>
          <cell r="B931">
            <v>2.8184</v>
          </cell>
        </row>
        <row r="932">
          <cell r="A932">
            <v>38004</v>
          </cell>
          <cell r="B932">
            <v>2.8184</v>
          </cell>
        </row>
        <row r="933">
          <cell r="A933">
            <v>38005</v>
          </cell>
          <cell r="B933">
            <v>2.8184</v>
          </cell>
        </row>
        <row r="934">
          <cell r="A934">
            <v>38006</v>
          </cell>
          <cell r="B934">
            <v>2.8418999999999999</v>
          </cell>
        </row>
        <row r="935">
          <cell r="A935">
            <v>38007</v>
          </cell>
          <cell r="B935">
            <v>2.8382000000000001</v>
          </cell>
        </row>
        <row r="936">
          <cell r="A936">
            <v>38008</v>
          </cell>
          <cell r="B936">
            <v>2.8416999999999999</v>
          </cell>
        </row>
        <row r="937">
          <cell r="A937">
            <v>38009</v>
          </cell>
          <cell r="B937">
            <v>2.8416999999999999</v>
          </cell>
        </row>
        <row r="938">
          <cell r="A938">
            <v>38010</v>
          </cell>
          <cell r="B938">
            <v>2.8435000000000001</v>
          </cell>
        </row>
        <row r="939">
          <cell r="A939">
            <v>38011</v>
          </cell>
          <cell r="B939">
            <v>2.8435000000000001</v>
          </cell>
        </row>
        <row r="940">
          <cell r="A940">
            <v>38012</v>
          </cell>
          <cell r="B940">
            <v>2.8435000000000001</v>
          </cell>
        </row>
        <row r="941">
          <cell r="A941">
            <v>38013</v>
          </cell>
          <cell r="B941">
            <v>2.8431000000000002</v>
          </cell>
        </row>
        <row r="942">
          <cell r="A942">
            <v>38014</v>
          </cell>
          <cell r="B942">
            <v>2.8586999999999998</v>
          </cell>
        </row>
        <row r="943">
          <cell r="A943">
            <v>38015</v>
          </cell>
          <cell r="B943">
            <v>2.8784999999999998</v>
          </cell>
        </row>
        <row r="944">
          <cell r="A944">
            <v>38016</v>
          </cell>
          <cell r="B944">
            <v>2.9236</v>
          </cell>
        </row>
        <row r="945">
          <cell r="A945">
            <v>38017</v>
          </cell>
          <cell r="B945">
            <v>2.9409000000000001</v>
          </cell>
        </row>
        <row r="946">
          <cell r="A946">
            <v>38018</v>
          </cell>
          <cell r="B946">
            <v>2.9409000000000001</v>
          </cell>
        </row>
        <row r="947">
          <cell r="A947">
            <v>38019</v>
          </cell>
          <cell r="B947">
            <v>2.9409000000000001</v>
          </cell>
        </row>
        <row r="948">
          <cell r="A948">
            <v>38020</v>
          </cell>
          <cell r="B948">
            <v>2.9485999999999999</v>
          </cell>
        </row>
        <row r="949">
          <cell r="A949">
            <v>38021</v>
          </cell>
          <cell r="B949">
            <v>2.9325999999999999</v>
          </cell>
        </row>
        <row r="950">
          <cell r="A950">
            <v>38022</v>
          </cell>
          <cell r="B950">
            <v>2.9106000000000001</v>
          </cell>
        </row>
        <row r="951">
          <cell r="A951">
            <v>38023</v>
          </cell>
          <cell r="B951">
            <v>2.9335</v>
          </cell>
        </row>
        <row r="952">
          <cell r="A952">
            <v>38024</v>
          </cell>
          <cell r="B952">
            <v>2.95</v>
          </cell>
        </row>
        <row r="953">
          <cell r="A953">
            <v>38025</v>
          </cell>
          <cell r="B953">
            <v>2.95</v>
          </cell>
        </row>
        <row r="954">
          <cell r="A954">
            <v>38026</v>
          </cell>
          <cell r="B954">
            <v>2.95</v>
          </cell>
        </row>
        <row r="955">
          <cell r="A955">
            <v>38027</v>
          </cell>
          <cell r="B955">
            <v>2.9340999999999999</v>
          </cell>
        </row>
        <row r="956">
          <cell r="A956">
            <v>38028</v>
          </cell>
          <cell r="B956">
            <v>2.9198</v>
          </cell>
        </row>
        <row r="957">
          <cell r="A957">
            <v>38029</v>
          </cell>
          <cell r="B957">
            <v>2.9253</v>
          </cell>
        </row>
        <row r="958">
          <cell r="A958">
            <v>38030</v>
          </cell>
          <cell r="B958">
            <v>2.9041999999999999</v>
          </cell>
        </row>
        <row r="959">
          <cell r="A959">
            <v>38031</v>
          </cell>
          <cell r="B959">
            <v>2.9085000000000001</v>
          </cell>
        </row>
        <row r="960">
          <cell r="A960">
            <v>38032</v>
          </cell>
          <cell r="B960">
            <v>2.9085000000000001</v>
          </cell>
        </row>
        <row r="961">
          <cell r="A961">
            <v>38033</v>
          </cell>
          <cell r="B961">
            <v>2.9085000000000001</v>
          </cell>
        </row>
        <row r="962">
          <cell r="A962">
            <v>38034</v>
          </cell>
          <cell r="B962">
            <v>2.9066000000000001</v>
          </cell>
        </row>
        <row r="963">
          <cell r="A963">
            <v>38035</v>
          </cell>
          <cell r="B963">
            <v>2.9125000000000001</v>
          </cell>
        </row>
        <row r="964">
          <cell r="A964">
            <v>38036</v>
          </cell>
          <cell r="B964">
            <v>2.9296000000000002</v>
          </cell>
        </row>
        <row r="965">
          <cell r="A965">
            <v>38037</v>
          </cell>
          <cell r="B965">
            <v>2.9508999999999999</v>
          </cell>
        </row>
        <row r="966">
          <cell r="A966">
            <v>38038</v>
          </cell>
          <cell r="B966">
            <v>2.9878</v>
          </cell>
        </row>
        <row r="967">
          <cell r="A967">
            <v>38039</v>
          </cell>
          <cell r="B967">
            <v>2.9878</v>
          </cell>
        </row>
        <row r="968">
          <cell r="A968">
            <v>38040</v>
          </cell>
          <cell r="B968">
            <v>2.9878</v>
          </cell>
        </row>
        <row r="969">
          <cell r="A969">
            <v>38041</v>
          </cell>
          <cell r="B969">
            <v>2.9878</v>
          </cell>
        </row>
        <row r="970">
          <cell r="A970">
            <v>38042</v>
          </cell>
          <cell r="B970">
            <v>2.9878</v>
          </cell>
        </row>
        <row r="971">
          <cell r="A971">
            <v>38043</v>
          </cell>
          <cell r="B971">
            <v>2.9403000000000001</v>
          </cell>
        </row>
        <row r="972">
          <cell r="A972">
            <v>38044</v>
          </cell>
          <cell r="B972">
            <v>2.9369000000000001</v>
          </cell>
        </row>
        <row r="973">
          <cell r="A973">
            <v>38045</v>
          </cell>
          <cell r="B973">
            <v>2.9138000000000002</v>
          </cell>
        </row>
        <row r="974">
          <cell r="A974">
            <v>38046</v>
          </cell>
          <cell r="B974">
            <v>2.9138000000000002</v>
          </cell>
        </row>
        <row r="975">
          <cell r="A975">
            <v>38047</v>
          </cell>
          <cell r="B975">
            <v>2.9138000000000002</v>
          </cell>
        </row>
        <row r="976">
          <cell r="A976">
            <v>38048</v>
          </cell>
          <cell r="B976">
            <v>2.8944999999999999</v>
          </cell>
        </row>
        <row r="977">
          <cell r="A977">
            <v>38049</v>
          </cell>
          <cell r="B977">
            <v>2.9085999999999999</v>
          </cell>
        </row>
        <row r="978">
          <cell r="A978">
            <v>38050</v>
          </cell>
          <cell r="B978">
            <v>2.8812000000000002</v>
          </cell>
        </row>
        <row r="979">
          <cell r="A979">
            <v>38051</v>
          </cell>
          <cell r="B979">
            <v>2.8877999999999999</v>
          </cell>
        </row>
        <row r="980">
          <cell r="A980">
            <v>38052</v>
          </cell>
          <cell r="B980">
            <v>2.879</v>
          </cell>
        </row>
        <row r="981">
          <cell r="A981">
            <v>38053</v>
          </cell>
          <cell r="B981">
            <v>2.879</v>
          </cell>
        </row>
        <row r="982">
          <cell r="A982">
            <v>38054</v>
          </cell>
          <cell r="B982">
            <v>2.879</v>
          </cell>
        </row>
        <row r="983">
          <cell r="A983">
            <v>38055</v>
          </cell>
          <cell r="B983">
            <v>2.8752</v>
          </cell>
        </row>
        <row r="984">
          <cell r="A984">
            <v>38056</v>
          </cell>
          <cell r="B984">
            <v>2.8757999999999999</v>
          </cell>
        </row>
        <row r="985">
          <cell r="A985">
            <v>38057</v>
          </cell>
          <cell r="B985">
            <v>2.8891</v>
          </cell>
        </row>
        <row r="986">
          <cell r="A986">
            <v>38058</v>
          </cell>
          <cell r="B986">
            <v>2.9131999999999998</v>
          </cell>
        </row>
        <row r="987">
          <cell r="A987">
            <v>38059</v>
          </cell>
          <cell r="B987">
            <v>2.9062999999999999</v>
          </cell>
        </row>
        <row r="988">
          <cell r="A988">
            <v>38060</v>
          </cell>
          <cell r="B988">
            <v>2.9062999999999999</v>
          </cell>
        </row>
        <row r="989">
          <cell r="A989">
            <v>38061</v>
          </cell>
          <cell r="B989">
            <v>2.9062999999999999</v>
          </cell>
        </row>
        <row r="990">
          <cell r="A990">
            <v>38062</v>
          </cell>
          <cell r="B990">
            <v>2.9013</v>
          </cell>
        </row>
        <row r="991">
          <cell r="A991">
            <v>38063</v>
          </cell>
          <cell r="B991">
            <v>2.9001000000000001</v>
          </cell>
        </row>
        <row r="992">
          <cell r="A992">
            <v>38064</v>
          </cell>
          <cell r="B992">
            <v>2.907</v>
          </cell>
        </row>
        <row r="993">
          <cell r="A993">
            <v>38065</v>
          </cell>
          <cell r="B993">
            <v>2.9135</v>
          </cell>
        </row>
        <row r="994">
          <cell r="A994">
            <v>38066</v>
          </cell>
          <cell r="B994">
            <v>2.9</v>
          </cell>
        </row>
        <row r="995">
          <cell r="A995">
            <v>38067</v>
          </cell>
          <cell r="B995">
            <v>2.9</v>
          </cell>
        </row>
        <row r="996">
          <cell r="A996">
            <v>38068</v>
          </cell>
          <cell r="B996">
            <v>2.9</v>
          </cell>
        </row>
        <row r="997">
          <cell r="A997">
            <v>38069</v>
          </cell>
          <cell r="B997">
            <v>2.9106999999999998</v>
          </cell>
        </row>
        <row r="998">
          <cell r="A998">
            <v>38070</v>
          </cell>
          <cell r="B998">
            <v>2.9144000000000001</v>
          </cell>
        </row>
        <row r="999">
          <cell r="A999">
            <v>38071</v>
          </cell>
          <cell r="B999">
            <v>2.9264000000000001</v>
          </cell>
        </row>
        <row r="1000">
          <cell r="A1000">
            <v>38072</v>
          </cell>
          <cell r="B1000">
            <v>2.9337</v>
          </cell>
        </row>
        <row r="1001">
          <cell r="A1001">
            <v>38073</v>
          </cell>
          <cell r="B1001">
            <v>2.9409999999999998</v>
          </cell>
        </row>
        <row r="1002">
          <cell r="A1002">
            <v>38074</v>
          </cell>
          <cell r="B1002">
            <v>2.9409999999999998</v>
          </cell>
        </row>
        <row r="1003">
          <cell r="A1003">
            <v>38075</v>
          </cell>
          <cell r="B1003">
            <v>2.9409999999999998</v>
          </cell>
        </row>
        <row r="1004">
          <cell r="A1004">
            <v>38076</v>
          </cell>
          <cell r="B1004">
            <v>2.9365000000000001</v>
          </cell>
        </row>
        <row r="1005">
          <cell r="A1005">
            <v>38077</v>
          </cell>
          <cell r="B1005">
            <v>2.9216000000000002</v>
          </cell>
        </row>
        <row r="1006">
          <cell r="A1006">
            <v>38078</v>
          </cell>
          <cell r="B1006">
            <v>2.9085999999999999</v>
          </cell>
        </row>
        <row r="1007">
          <cell r="A1007">
            <v>38079</v>
          </cell>
          <cell r="B1007">
            <v>2.8904000000000001</v>
          </cell>
        </row>
        <row r="1008">
          <cell r="A1008">
            <v>38080</v>
          </cell>
          <cell r="B1008">
            <v>2.8929999999999998</v>
          </cell>
        </row>
        <row r="1009">
          <cell r="A1009">
            <v>38081</v>
          </cell>
          <cell r="B1009">
            <v>2.8929999999999998</v>
          </cell>
        </row>
        <row r="1010">
          <cell r="A1010">
            <v>38082</v>
          </cell>
          <cell r="B1010">
            <v>2.8929999999999998</v>
          </cell>
        </row>
        <row r="1011">
          <cell r="A1011">
            <v>38083</v>
          </cell>
          <cell r="B1011">
            <v>2.8851</v>
          </cell>
        </row>
        <row r="1012">
          <cell r="A1012">
            <v>38084</v>
          </cell>
          <cell r="B1012">
            <v>2.8742999999999999</v>
          </cell>
        </row>
        <row r="1013">
          <cell r="A1013">
            <v>38085</v>
          </cell>
          <cell r="B1013">
            <v>2.8773</v>
          </cell>
        </row>
        <row r="1014">
          <cell r="A1014">
            <v>38086</v>
          </cell>
          <cell r="B1014">
            <v>2.8801999999999999</v>
          </cell>
        </row>
        <row r="1015">
          <cell r="A1015">
            <v>38087</v>
          </cell>
          <cell r="B1015">
            <v>2.8801999999999999</v>
          </cell>
        </row>
        <row r="1016">
          <cell r="A1016">
            <v>38088</v>
          </cell>
          <cell r="B1016">
            <v>2.8801999999999999</v>
          </cell>
        </row>
        <row r="1017">
          <cell r="A1017">
            <v>38089</v>
          </cell>
          <cell r="B1017">
            <v>2.8801999999999999</v>
          </cell>
        </row>
        <row r="1018">
          <cell r="A1018">
            <v>38090</v>
          </cell>
          <cell r="B1018">
            <v>2.8855</v>
          </cell>
        </row>
        <row r="1019">
          <cell r="A1019">
            <v>38091</v>
          </cell>
          <cell r="B1019">
            <v>2.8851</v>
          </cell>
        </row>
        <row r="1020">
          <cell r="A1020">
            <v>38092</v>
          </cell>
          <cell r="B1020">
            <v>2.8956</v>
          </cell>
        </row>
        <row r="1021">
          <cell r="A1021">
            <v>38093</v>
          </cell>
          <cell r="B1021">
            <v>2.9064000000000001</v>
          </cell>
        </row>
        <row r="1022">
          <cell r="A1022">
            <v>38094</v>
          </cell>
          <cell r="B1022">
            <v>2.9152999999999998</v>
          </cell>
        </row>
        <row r="1023">
          <cell r="A1023">
            <v>38095</v>
          </cell>
          <cell r="B1023">
            <v>2.9152999999999998</v>
          </cell>
        </row>
        <row r="1024">
          <cell r="A1024">
            <v>38096</v>
          </cell>
          <cell r="B1024">
            <v>2.9152999999999998</v>
          </cell>
        </row>
        <row r="1025">
          <cell r="A1025">
            <v>38097</v>
          </cell>
          <cell r="B1025">
            <v>2.9100999999999999</v>
          </cell>
        </row>
        <row r="1026">
          <cell r="A1026">
            <v>38098</v>
          </cell>
          <cell r="B1026">
            <v>2.9186000000000001</v>
          </cell>
        </row>
        <row r="1027">
          <cell r="A1027">
            <v>38099</v>
          </cell>
          <cell r="B1027">
            <v>2.9186000000000001</v>
          </cell>
        </row>
        <row r="1028">
          <cell r="A1028">
            <v>38100</v>
          </cell>
          <cell r="B1028">
            <v>2.9304999999999999</v>
          </cell>
        </row>
        <row r="1029">
          <cell r="A1029">
            <v>38101</v>
          </cell>
          <cell r="B1029">
            <v>2.9304999999999999</v>
          </cell>
        </row>
        <row r="1030">
          <cell r="A1030">
            <v>38102</v>
          </cell>
          <cell r="B1030">
            <v>2.9304999999999999</v>
          </cell>
        </row>
        <row r="1031">
          <cell r="A1031">
            <v>38103</v>
          </cell>
          <cell r="B1031">
            <v>2.9173</v>
          </cell>
        </row>
        <row r="1032">
          <cell r="A1032">
            <v>38104</v>
          </cell>
          <cell r="B1032">
            <v>2.9085000000000001</v>
          </cell>
        </row>
        <row r="1033">
          <cell r="A1033">
            <v>38105</v>
          </cell>
          <cell r="B1033">
            <v>2.9161000000000001</v>
          </cell>
        </row>
        <row r="1034">
          <cell r="A1034">
            <v>38106</v>
          </cell>
          <cell r="B1034">
            <v>2.9335</v>
          </cell>
        </row>
        <row r="1035">
          <cell r="A1035">
            <v>38107</v>
          </cell>
          <cell r="B1035">
            <v>2.9521999999999999</v>
          </cell>
        </row>
        <row r="1036">
          <cell r="A1036">
            <v>38108</v>
          </cell>
          <cell r="B1036">
            <v>2.9447000000000001</v>
          </cell>
        </row>
        <row r="1037">
          <cell r="A1037">
            <v>38109</v>
          </cell>
          <cell r="B1037">
            <v>2.9447000000000001</v>
          </cell>
        </row>
        <row r="1038">
          <cell r="A1038">
            <v>38110</v>
          </cell>
          <cell r="B1038">
            <v>2.9447000000000001</v>
          </cell>
        </row>
        <row r="1039">
          <cell r="A1039">
            <v>38111</v>
          </cell>
          <cell r="B1039">
            <v>2.9569000000000001</v>
          </cell>
        </row>
        <row r="1040">
          <cell r="A1040">
            <v>38112</v>
          </cell>
          <cell r="B1040">
            <v>2.9695999999999998</v>
          </cell>
        </row>
        <row r="1041">
          <cell r="A1041">
            <v>38113</v>
          </cell>
          <cell r="B1041">
            <v>2.9615999999999998</v>
          </cell>
        </row>
        <row r="1042">
          <cell r="A1042">
            <v>38114</v>
          </cell>
          <cell r="B1042">
            <v>2.9899</v>
          </cell>
        </row>
        <row r="1043">
          <cell r="A1043">
            <v>38115</v>
          </cell>
          <cell r="B1043">
            <v>3.0503999999999998</v>
          </cell>
        </row>
        <row r="1044">
          <cell r="A1044">
            <v>38116</v>
          </cell>
          <cell r="B1044">
            <v>3.0503999999999998</v>
          </cell>
        </row>
        <row r="1045">
          <cell r="A1045">
            <v>38117</v>
          </cell>
          <cell r="B1045">
            <v>3.0503999999999998</v>
          </cell>
        </row>
        <row r="1046">
          <cell r="A1046">
            <v>38118</v>
          </cell>
          <cell r="B1046">
            <v>3.1248999999999998</v>
          </cell>
        </row>
        <row r="1047">
          <cell r="A1047">
            <v>38119</v>
          </cell>
          <cell r="B1047">
            <v>3.1051000000000002</v>
          </cell>
        </row>
        <row r="1048">
          <cell r="A1048">
            <v>38120</v>
          </cell>
          <cell r="B1048">
            <v>3.1211000000000002</v>
          </cell>
        </row>
        <row r="1049">
          <cell r="A1049">
            <v>38121</v>
          </cell>
          <cell r="B1049">
            <v>3.1278999999999999</v>
          </cell>
        </row>
        <row r="1050">
          <cell r="A1050">
            <v>38122</v>
          </cell>
          <cell r="B1050">
            <v>3.0981999999999998</v>
          </cell>
        </row>
        <row r="1051">
          <cell r="A1051">
            <v>38123</v>
          </cell>
          <cell r="B1051">
            <v>3.0981999999999998</v>
          </cell>
        </row>
        <row r="1052">
          <cell r="A1052">
            <v>38124</v>
          </cell>
          <cell r="B1052">
            <v>3.0981999999999998</v>
          </cell>
        </row>
        <row r="1053">
          <cell r="A1053">
            <v>38125</v>
          </cell>
          <cell r="B1053">
            <v>3.1219999999999999</v>
          </cell>
        </row>
        <row r="1054">
          <cell r="A1054">
            <v>38126</v>
          </cell>
          <cell r="B1054">
            <v>3.1168999999999998</v>
          </cell>
        </row>
        <row r="1055">
          <cell r="A1055">
            <v>38127</v>
          </cell>
          <cell r="B1055">
            <v>3.1059000000000001</v>
          </cell>
        </row>
        <row r="1056">
          <cell r="A1056">
            <v>38128</v>
          </cell>
          <cell r="B1056">
            <v>3.1812999999999998</v>
          </cell>
        </row>
        <row r="1057">
          <cell r="A1057">
            <v>38129</v>
          </cell>
          <cell r="B1057">
            <v>3.1812999999999998</v>
          </cell>
        </row>
        <row r="1058">
          <cell r="A1058">
            <v>38130</v>
          </cell>
          <cell r="B1058">
            <v>3.1812999999999998</v>
          </cell>
        </row>
        <row r="1059">
          <cell r="A1059">
            <v>38131</v>
          </cell>
          <cell r="B1059">
            <v>3.2050999999999998</v>
          </cell>
        </row>
        <row r="1060">
          <cell r="A1060">
            <v>38132</v>
          </cell>
          <cell r="B1060">
            <v>3.1798000000000002</v>
          </cell>
        </row>
        <row r="1061">
          <cell r="A1061">
            <v>38133</v>
          </cell>
          <cell r="B1061">
            <v>3.1576</v>
          </cell>
        </row>
        <row r="1062">
          <cell r="A1062">
            <v>38134</v>
          </cell>
          <cell r="B1062">
            <v>3.157</v>
          </cell>
        </row>
        <row r="1063">
          <cell r="A1063">
            <v>38135</v>
          </cell>
          <cell r="B1063">
            <v>3.1524000000000001</v>
          </cell>
        </row>
        <row r="1064">
          <cell r="A1064">
            <v>38136</v>
          </cell>
          <cell r="B1064">
            <v>3.0960999999999999</v>
          </cell>
        </row>
        <row r="1065">
          <cell r="A1065">
            <v>38137</v>
          </cell>
          <cell r="B1065">
            <v>3.0960999999999999</v>
          </cell>
        </row>
        <row r="1066">
          <cell r="A1066">
            <v>38138</v>
          </cell>
          <cell r="B1066">
            <v>3.0960999999999999</v>
          </cell>
        </row>
        <row r="1067">
          <cell r="A1067">
            <v>38139</v>
          </cell>
          <cell r="B1067">
            <v>3.1291000000000002</v>
          </cell>
        </row>
        <row r="1068">
          <cell r="A1068">
            <v>38140</v>
          </cell>
          <cell r="B1068">
            <v>3.1566999999999998</v>
          </cell>
        </row>
        <row r="1069">
          <cell r="A1069">
            <v>38141</v>
          </cell>
          <cell r="B1069">
            <v>3.1301999999999999</v>
          </cell>
        </row>
        <row r="1070">
          <cell r="A1070">
            <v>38142</v>
          </cell>
          <cell r="B1070">
            <v>3.1442999999999999</v>
          </cell>
        </row>
        <row r="1071">
          <cell r="A1071">
            <v>38143</v>
          </cell>
          <cell r="B1071">
            <v>3.1335000000000002</v>
          </cell>
        </row>
        <row r="1072">
          <cell r="A1072">
            <v>38144</v>
          </cell>
          <cell r="B1072">
            <v>3.1335000000000002</v>
          </cell>
        </row>
        <row r="1073">
          <cell r="A1073">
            <v>38145</v>
          </cell>
          <cell r="B1073">
            <v>3.1335000000000002</v>
          </cell>
        </row>
        <row r="1074">
          <cell r="A1074">
            <v>38146</v>
          </cell>
          <cell r="B1074">
            <v>3.1118999999999999</v>
          </cell>
        </row>
        <row r="1075">
          <cell r="A1075">
            <v>38147</v>
          </cell>
          <cell r="B1075">
            <v>3.1154999999999999</v>
          </cell>
        </row>
        <row r="1076">
          <cell r="A1076">
            <v>38148</v>
          </cell>
          <cell r="B1076">
            <v>3.1166</v>
          </cell>
        </row>
        <row r="1077">
          <cell r="A1077">
            <v>38149</v>
          </cell>
          <cell r="B1077">
            <v>3.1166</v>
          </cell>
        </row>
        <row r="1078">
          <cell r="A1078">
            <v>38150</v>
          </cell>
          <cell r="B1078">
            <v>3.1402000000000001</v>
          </cell>
        </row>
        <row r="1079">
          <cell r="A1079">
            <v>38151</v>
          </cell>
          <cell r="B1079">
            <v>3.1402000000000001</v>
          </cell>
        </row>
        <row r="1080">
          <cell r="A1080">
            <v>38152</v>
          </cell>
          <cell r="B1080">
            <v>3.1402000000000001</v>
          </cell>
        </row>
        <row r="1081">
          <cell r="A1081">
            <v>38153</v>
          </cell>
          <cell r="B1081">
            <v>3.1650999999999998</v>
          </cell>
        </row>
        <row r="1082">
          <cell r="A1082">
            <v>38154</v>
          </cell>
          <cell r="B1082">
            <v>3.1379999999999999</v>
          </cell>
        </row>
        <row r="1083">
          <cell r="A1083">
            <v>38155</v>
          </cell>
          <cell r="B1083">
            <v>3.1404999999999998</v>
          </cell>
        </row>
        <row r="1084">
          <cell r="A1084">
            <v>38156</v>
          </cell>
          <cell r="B1084">
            <v>3.1280000000000001</v>
          </cell>
        </row>
        <row r="1085">
          <cell r="A1085">
            <v>38157</v>
          </cell>
          <cell r="B1085">
            <v>3.1387999999999998</v>
          </cell>
        </row>
        <row r="1086">
          <cell r="A1086">
            <v>38158</v>
          </cell>
          <cell r="B1086">
            <v>3.1387999999999998</v>
          </cell>
        </row>
        <row r="1087">
          <cell r="A1087">
            <v>38159</v>
          </cell>
          <cell r="B1087">
            <v>3.1387999999999998</v>
          </cell>
        </row>
        <row r="1088">
          <cell r="A1088">
            <v>38160</v>
          </cell>
          <cell r="B1088">
            <v>3.1297999999999999</v>
          </cell>
        </row>
        <row r="1089">
          <cell r="A1089">
            <v>38161</v>
          </cell>
          <cell r="B1089">
            <v>3.1341000000000001</v>
          </cell>
        </row>
        <row r="1090">
          <cell r="A1090">
            <v>38162</v>
          </cell>
          <cell r="B1090">
            <v>3.1257999999999999</v>
          </cell>
        </row>
        <row r="1091">
          <cell r="A1091">
            <v>38163</v>
          </cell>
          <cell r="B1091">
            <v>3.1030000000000002</v>
          </cell>
        </row>
        <row r="1092">
          <cell r="A1092">
            <v>38164</v>
          </cell>
          <cell r="B1092">
            <v>3.1095999999999999</v>
          </cell>
        </row>
        <row r="1093">
          <cell r="A1093">
            <v>38165</v>
          </cell>
          <cell r="B1093">
            <v>3.1095999999999999</v>
          </cell>
        </row>
        <row r="1094">
          <cell r="A1094">
            <v>38166</v>
          </cell>
          <cell r="B1094">
            <v>3.1095999999999999</v>
          </cell>
        </row>
        <row r="1095">
          <cell r="A1095">
            <v>38167</v>
          </cell>
          <cell r="B1095">
            <v>3.1246999999999998</v>
          </cell>
        </row>
        <row r="1096">
          <cell r="A1096">
            <v>38168</v>
          </cell>
          <cell r="B1096">
            <v>3.1183000000000001</v>
          </cell>
        </row>
        <row r="1097">
          <cell r="A1097">
            <v>38169</v>
          </cell>
          <cell r="B1097">
            <v>3.1074999999999999</v>
          </cell>
        </row>
        <row r="1098">
          <cell r="A1098">
            <v>38170</v>
          </cell>
          <cell r="B1098">
            <v>3.0747</v>
          </cell>
        </row>
        <row r="1099">
          <cell r="A1099">
            <v>38171</v>
          </cell>
          <cell r="B1099">
            <v>3.0501999999999998</v>
          </cell>
        </row>
        <row r="1100">
          <cell r="A1100">
            <v>38172</v>
          </cell>
          <cell r="B1100">
            <v>3.0501999999999998</v>
          </cell>
        </row>
        <row r="1101">
          <cell r="A1101">
            <v>38173</v>
          </cell>
          <cell r="B1101">
            <v>3.0501999999999998</v>
          </cell>
        </row>
        <row r="1102">
          <cell r="A1102">
            <v>38174</v>
          </cell>
          <cell r="B1102">
            <v>3.0316000000000001</v>
          </cell>
        </row>
        <row r="1103">
          <cell r="A1103">
            <v>38175</v>
          </cell>
          <cell r="B1103">
            <v>3.0417999999999998</v>
          </cell>
        </row>
        <row r="1104">
          <cell r="A1104">
            <v>38176</v>
          </cell>
          <cell r="B1104">
            <v>3.0367000000000002</v>
          </cell>
        </row>
        <row r="1105">
          <cell r="A1105">
            <v>38177</v>
          </cell>
          <cell r="B1105">
            <v>3.0474999999999999</v>
          </cell>
        </row>
        <row r="1106">
          <cell r="A1106">
            <v>38178</v>
          </cell>
          <cell r="B1106">
            <v>3.0428999999999999</v>
          </cell>
        </row>
        <row r="1107">
          <cell r="A1107">
            <v>38179</v>
          </cell>
          <cell r="B1107">
            <v>3.0428999999999999</v>
          </cell>
        </row>
        <row r="1108">
          <cell r="A1108">
            <v>38180</v>
          </cell>
          <cell r="B1108">
            <v>3.0428999999999999</v>
          </cell>
        </row>
        <row r="1109">
          <cell r="A1109">
            <v>38181</v>
          </cell>
          <cell r="B1109">
            <v>3.0371000000000001</v>
          </cell>
        </row>
        <row r="1110">
          <cell r="A1110">
            <v>38182</v>
          </cell>
          <cell r="B1110">
            <v>3.0419999999999998</v>
          </cell>
        </row>
        <row r="1111">
          <cell r="A1111">
            <v>38183</v>
          </cell>
          <cell r="B1111">
            <v>3.0284</v>
          </cell>
        </row>
        <row r="1112">
          <cell r="A1112">
            <v>38184</v>
          </cell>
          <cell r="B1112">
            <v>3.0215000000000001</v>
          </cell>
        </row>
        <row r="1113">
          <cell r="A1113">
            <v>38185</v>
          </cell>
          <cell r="B1113">
            <v>3.0021</v>
          </cell>
        </row>
        <row r="1114">
          <cell r="A1114">
            <v>38186</v>
          </cell>
          <cell r="B1114">
            <v>3.0021</v>
          </cell>
        </row>
        <row r="1115">
          <cell r="A1115">
            <v>38187</v>
          </cell>
          <cell r="B1115">
            <v>3.0021</v>
          </cell>
        </row>
        <row r="1116">
          <cell r="A1116">
            <v>38188</v>
          </cell>
          <cell r="B1116">
            <v>2.9939</v>
          </cell>
        </row>
        <row r="1117">
          <cell r="A1117">
            <v>38189</v>
          </cell>
          <cell r="B1117">
            <v>3.0041000000000002</v>
          </cell>
        </row>
        <row r="1118">
          <cell r="A1118">
            <v>38190</v>
          </cell>
          <cell r="B1118">
            <v>3.0247000000000002</v>
          </cell>
        </row>
        <row r="1119">
          <cell r="A1119">
            <v>38191</v>
          </cell>
          <cell r="B1119">
            <v>3.0392000000000001</v>
          </cell>
        </row>
        <row r="1120">
          <cell r="A1120">
            <v>38192</v>
          </cell>
          <cell r="B1120">
            <v>3.0465</v>
          </cell>
        </row>
        <row r="1121">
          <cell r="A1121">
            <v>38193</v>
          </cell>
          <cell r="B1121">
            <v>3.0465</v>
          </cell>
        </row>
        <row r="1122">
          <cell r="A1122">
            <v>38194</v>
          </cell>
          <cell r="B1122">
            <v>3.0465</v>
          </cell>
        </row>
        <row r="1123">
          <cell r="A1123">
            <v>38195</v>
          </cell>
          <cell r="B1123">
            <v>3.0573000000000001</v>
          </cell>
        </row>
        <row r="1124">
          <cell r="A1124">
            <v>38196</v>
          </cell>
          <cell r="B1124">
            <v>3.0670000000000002</v>
          </cell>
        </row>
        <row r="1125">
          <cell r="A1125">
            <v>38197</v>
          </cell>
          <cell r="B1125">
            <v>3.0556999999999999</v>
          </cell>
        </row>
        <row r="1126">
          <cell r="A1126">
            <v>38198</v>
          </cell>
          <cell r="B1126">
            <v>3.0373999999999999</v>
          </cell>
        </row>
        <row r="1127">
          <cell r="A1127">
            <v>38199</v>
          </cell>
          <cell r="B1127">
            <v>3.0268000000000002</v>
          </cell>
        </row>
        <row r="1128">
          <cell r="A1128">
            <v>38200</v>
          </cell>
          <cell r="B1128">
            <v>3.0268000000000002</v>
          </cell>
        </row>
        <row r="1129">
          <cell r="A1129">
            <v>38201</v>
          </cell>
          <cell r="B1129">
            <v>3.0268000000000002</v>
          </cell>
        </row>
        <row r="1130">
          <cell r="A1130">
            <v>38202</v>
          </cell>
          <cell r="B1130">
            <v>3.0466000000000002</v>
          </cell>
        </row>
        <row r="1131">
          <cell r="A1131">
            <v>38203</v>
          </cell>
          <cell r="B1131">
            <v>3.0550000000000002</v>
          </cell>
        </row>
        <row r="1132">
          <cell r="A1132">
            <v>38204</v>
          </cell>
          <cell r="B1132">
            <v>3.0579000000000001</v>
          </cell>
        </row>
        <row r="1133">
          <cell r="A1133">
            <v>38205</v>
          </cell>
          <cell r="B1133">
            <v>3.0636999999999999</v>
          </cell>
        </row>
        <row r="1134">
          <cell r="A1134">
            <v>38206</v>
          </cell>
          <cell r="B1134">
            <v>3.0489000000000002</v>
          </cell>
        </row>
        <row r="1135">
          <cell r="A1135">
            <v>38207</v>
          </cell>
          <cell r="B1135">
            <v>3.0489000000000002</v>
          </cell>
        </row>
        <row r="1136">
          <cell r="A1136">
            <v>38208</v>
          </cell>
          <cell r="B1136">
            <v>3.0489000000000002</v>
          </cell>
        </row>
        <row r="1137">
          <cell r="A1137">
            <v>38209</v>
          </cell>
          <cell r="B1137">
            <v>3.0396000000000001</v>
          </cell>
        </row>
        <row r="1138">
          <cell r="A1138">
            <v>38210</v>
          </cell>
          <cell r="B1138">
            <v>3.0285000000000002</v>
          </cell>
        </row>
        <row r="1139">
          <cell r="A1139">
            <v>38211</v>
          </cell>
          <cell r="B1139">
            <v>3.0392000000000001</v>
          </cell>
        </row>
        <row r="1140">
          <cell r="A1140">
            <v>38212</v>
          </cell>
          <cell r="B1140">
            <v>3.0306999999999999</v>
          </cell>
        </row>
        <row r="1141">
          <cell r="A1141">
            <v>38213</v>
          </cell>
          <cell r="B1141">
            <v>3.0234999999999999</v>
          </cell>
        </row>
        <row r="1142">
          <cell r="A1142">
            <v>38214</v>
          </cell>
          <cell r="B1142">
            <v>3.0234999999999999</v>
          </cell>
        </row>
        <row r="1143">
          <cell r="A1143">
            <v>38215</v>
          </cell>
          <cell r="B1143">
            <v>3.0234999999999999</v>
          </cell>
        </row>
        <row r="1144">
          <cell r="A1144">
            <v>38216</v>
          </cell>
          <cell r="B1144">
            <v>3.0146000000000002</v>
          </cell>
        </row>
        <row r="1145">
          <cell r="A1145">
            <v>38217</v>
          </cell>
          <cell r="B1145">
            <v>2.9988999999999999</v>
          </cell>
        </row>
        <row r="1146">
          <cell r="A1146">
            <v>38218</v>
          </cell>
          <cell r="B1146">
            <v>2.9922</v>
          </cell>
        </row>
        <row r="1147">
          <cell r="A1147">
            <v>38219</v>
          </cell>
          <cell r="B1147">
            <v>2.9792999999999998</v>
          </cell>
        </row>
        <row r="1148">
          <cell r="A1148">
            <v>38220</v>
          </cell>
          <cell r="B1148">
            <v>2.9742000000000002</v>
          </cell>
        </row>
        <row r="1149">
          <cell r="A1149">
            <v>38221</v>
          </cell>
          <cell r="B1149">
            <v>2.9742000000000002</v>
          </cell>
        </row>
        <row r="1150">
          <cell r="A1150">
            <v>38222</v>
          </cell>
          <cell r="B1150">
            <v>2.9742000000000002</v>
          </cell>
        </row>
        <row r="1151">
          <cell r="A1151">
            <v>38223</v>
          </cell>
          <cell r="B1151">
            <v>2.9687000000000001</v>
          </cell>
        </row>
        <row r="1152">
          <cell r="A1152">
            <v>38224</v>
          </cell>
          <cell r="B1152">
            <v>2.9575999999999998</v>
          </cell>
        </row>
        <row r="1153">
          <cell r="A1153">
            <v>38225</v>
          </cell>
          <cell r="B1153">
            <v>2.9512</v>
          </cell>
        </row>
        <row r="1154">
          <cell r="A1154">
            <v>38226</v>
          </cell>
          <cell r="B1154">
            <v>2.9540999999999999</v>
          </cell>
        </row>
        <row r="1155">
          <cell r="A1155">
            <v>38227</v>
          </cell>
          <cell r="B1155">
            <v>2.9571000000000001</v>
          </cell>
        </row>
        <row r="1156">
          <cell r="A1156">
            <v>38228</v>
          </cell>
          <cell r="B1156">
            <v>2.9571000000000001</v>
          </cell>
        </row>
        <row r="1157">
          <cell r="A1157">
            <v>38229</v>
          </cell>
          <cell r="B1157">
            <v>2.9571000000000001</v>
          </cell>
        </row>
        <row r="1158">
          <cell r="A1158">
            <v>38230</v>
          </cell>
          <cell r="B1158">
            <v>2.9487999999999999</v>
          </cell>
        </row>
        <row r="1159">
          <cell r="A1159">
            <v>38231</v>
          </cell>
          <cell r="B1159">
            <v>2.9338000000000002</v>
          </cell>
        </row>
        <row r="1160">
          <cell r="A1160">
            <v>38232</v>
          </cell>
          <cell r="B1160">
            <v>2.9298000000000002</v>
          </cell>
        </row>
        <row r="1161">
          <cell r="A1161">
            <v>38233</v>
          </cell>
          <cell r="B1161">
            <v>2.9361000000000002</v>
          </cell>
        </row>
        <row r="1162">
          <cell r="A1162">
            <v>38234</v>
          </cell>
          <cell r="B1162">
            <v>2.9289000000000001</v>
          </cell>
        </row>
        <row r="1163">
          <cell r="A1163">
            <v>38235</v>
          </cell>
          <cell r="B1163">
            <v>2.9289000000000001</v>
          </cell>
        </row>
        <row r="1164">
          <cell r="A1164">
            <v>38236</v>
          </cell>
          <cell r="B1164">
            <v>2.9289000000000001</v>
          </cell>
        </row>
        <row r="1165">
          <cell r="A1165">
            <v>38237</v>
          </cell>
          <cell r="B1165">
            <v>2.9142000000000001</v>
          </cell>
        </row>
        <row r="1166">
          <cell r="A1166">
            <v>38238</v>
          </cell>
          <cell r="B1166">
            <v>2.9142000000000001</v>
          </cell>
        </row>
        <row r="1167">
          <cell r="A1167">
            <v>38239</v>
          </cell>
          <cell r="B1167">
            <v>2.9014000000000002</v>
          </cell>
        </row>
        <row r="1168">
          <cell r="A1168">
            <v>38240</v>
          </cell>
          <cell r="B1168">
            <v>2.9028</v>
          </cell>
        </row>
        <row r="1169">
          <cell r="A1169">
            <v>38241</v>
          </cell>
          <cell r="B1169">
            <v>2.8988</v>
          </cell>
        </row>
        <row r="1170">
          <cell r="A1170">
            <v>38242</v>
          </cell>
          <cell r="B1170">
            <v>2.8988</v>
          </cell>
        </row>
        <row r="1171">
          <cell r="A1171">
            <v>38243</v>
          </cell>
          <cell r="B1171">
            <v>2.8988</v>
          </cell>
        </row>
        <row r="1172">
          <cell r="A1172">
            <v>38244</v>
          </cell>
          <cell r="B1172">
            <v>2.9060000000000001</v>
          </cell>
        </row>
        <row r="1173">
          <cell r="A1173">
            <v>38245</v>
          </cell>
          <cell r="B1173">
            <v>2.9125000000000001</v>
          </cell>
        </row>
        <row r="1174">
          <cell r="A1174">
            <v>38246</v>
          </cell>
          <cell r="B1174">
            <v>2.9041999999999999</v>
          </cell>
        </row>
        <row r="1175">
          <cell r="A1175">
            <v>38247</v>
          </cell>
          <cell r="B1175">
            <v>2.8892000000000002</v>
          </cell>
        </row>
        <row r="1176">
          <cell r="A1176">
            <v>38248</v>
          </cell>
          <cell r="B1176">
            <v>2.8744000000000001</v>
          </cell>
        </row>
        <row r="1177">
          <cell r="A1177">
            <v>38249</v>
          </cell>
          <cell r="B1177">
            <v>2.8744000000000001</v>
          </cell>
        </row>
        <row r="1178">
          <cell r="A1178">
            <v>38250</v>
          </cell>
          <cell r="B1178">
            <v>2.8744000000000001</v>
          </cell>
        </row>
        <row r="1179">
          <cell r="A1179">
            <v>38251</v>
          </cell>
          <cell r="B1179">
            <v>2.8675999999999999</v>
          </cell>
        </row>
        <row r="1180">
          <cell r="A1180">
            <v>38252</v>
          </cell>
          <cell r="B1180">
            <v>2.8736999999999999</v>
          </cell>
        </row>
        <row r="1181">
          <cell r="A1181">
            <v>38253</v>
          </cell>
          <cell r="B1181">
            <v>2.8677000000000001</v>
          </cell>
        </row>
        <row r="1182">
          <cell r="A1182">
            <v>38254</v>
          </cell>
          <cell r="B1182">
            <v>2.8725000000000001</v>
          </cell>
        </row>
        <row r="1183">
          <cell r="A1183">
            <v>38255</v>
          </cell>
          <cell r="B1183">
            <v>2.8734999999999999</v>
          </cell>
        </row>
        <row r="1184">
          <cell r="A1184">
            <v>38256</v>
          </cell>
          <cell r="B1184">
            <v>2.8734999999999999</v>
          </cell>
        </row>
        <row r="1185">
          <cell r="A1185">
            <v>38257</v>
          </cell>
          <cell r="B1185">
            <v>2.8734999999999999</v>
          </cell>
        </row>
        <row r="1186">
          <cell r="A1186">
            <v>38258</v>
          </cell>
          <cell r="B1186">
            <v>2.8727999999999998</v>
          </cell>
        </row>
        <row r="1187">
          <cell r="A1187">
            <v>38259</v>
          </cell>
          <cell r="B1187">
            <v>2.8692000000000002</v>
          </cell>
        </row>
        <row r="1188">
          <cell r="A1188">
            <v>38260</v>
          </cell>
          <cell r="B1188">
            <v>2.8601999999999999</v>
          </cell>
        </row>
        <row r="1189">
          <cell r="A1189">
            <v>38261</v>
          </cell>
          <cell r="B1189">
            <v>2.8586</v>
          </cell>
        </row>
        <row r="1190">
          <cell r="A1190">
            <v>38262</v>
          </cell>
          <cell r="B1190">
            <v>2.8513000000000002</v>
          </cell>
        </row>
        <row r="1191">
          <cell r="A1191">
            <v>38263</v>
          </cell>
          <cell r="B1191">
            <v>2.8513000000000002</v>
          </cell>
        </row>
        <row r="1192">
          <cell r="A1192">
            <v>38264</v>
          </cell>
          <cell r="B1192">
            <v>2.8513000000000002</v>
          </cell>
        </row>
        <row r="1193">
          <cell r="A1193">
            <v>38265</v>
          </cell>
          <cell r="B1193">
            <v>2.8264999999999998</v>
          </cell>
        </row>
        <row r="1194">
          <cell r="A1194">
            <v>38266</v>
          </cell>
          <cell r="B1194">
            <v>2.8241000000000001</v>
          </cell>
        </row>
        <row r="1195">
          <cell r="A1195">
            <v>38267</v>
          </cell>
          <cell r="B1195">
            <v>2.8361999999999998</v>
          </cell>
        </row>
        <row r="1196">
          <cell r="A1196">
            <v>38268</v>
          </cell>
          <cell r="B1196">
            <v>2.8517999999999999</v>
          </cell>
        </row>
        <row r="1197">
          <cell r="A1197">
            <v>38269</v>
          </cell>
          <cell r="B1197">
            <v>2.8250999999999999</v>
          </cell>
        </row>
        <row r="1198">
          <cell r="A1198">
            <v>38270</v>
          </cell>
          <cell r="B1198">
            <v>2.8250999999999999</v>
          </cell>
        </row>
        <row r="1199">
          <cell r="A1199">
            <v>38271</v>
          </cell>
          <cell r="B1199">
            <v>2.8250999999999999</v>
          </cell>
        </row>
        <row r="1200">
          <cell r="A1200">
            <v>38272</v>
          </cell>
          <cell r="B1200">
            <v>2.8317999999999999</v>
          </cell>
        </row>
        <row r="1201">
          <cell r="A1201">
            <v>38273</v>
          </cell>
          <cell r="B1201">
            <v>2.8317999999999999</v>
          </cell>
        </row>
        <row r="1202">
          <cell r="A1202">
            <v>38274</v>
          </cell>
          <cell r="B1202">
            <v>2.8374000000000001</v>
          </cell>
        </row>
        <row r="1203">
          <cell r="A1203">
            <v>38275</v>
          </cell>
          <cell r="B1203">
            <v>2.8631000000000002</v>
          </cell>
        </row>
        <row r="1204">
          <cell r="A1204">
            <v>38276</v>
          </cell>
          <cell r="B1204">
            <v>2.8622999999999998</v>
          </cell>
        </row>
        <row r="1205">
          <cell r="A1205">
            <v>38277</v>
          </cell>
          <cell r="B1205">
            <v>2.8622999999999998</v>
          </cell>
        </row>
        <row r="1206">
          <cell r="A1206">
            <v>38278</v>
          </cell>
          <cell r="B1206">
            <v>2.8622999999999998</v>
          </cell>
        </row>
        <row r="1207">
          <cell r="A1207">
            <v>38279</v>
          </cell>
          <cell r="B1207">
            <v>2.8546999999999998</v>
          </cell>
        </row>
        <row r="1208">
          <cell r="A1208">
            <v>38280</v>
          </cell>
          <cell r="B1208">
            <v>2.8706</v>
          </cell>
        </row>
        <row r="1209">
          <cell r="A1209">
            <v>38281</v>
          </cell>
          <cell r="B1209">
            <v>2.8847</v>
          </cell>
        </row>
        <row r="1210">
          <cell r="A1210">
            <v>38282</v>
          </cell>
          <cell r="B1210">
            <v>2.8534999999999999</v>
          </cell>
        </row>
        <row r="1211">
          <cell r="A1211">
            <v>38283</v>
          </cell>
          <cell r="B1211">
            <v>2.8489</v>
          </cell>
        </row>
        <row r="1212">
          <cell r="A1212">
            <v>38284</v>
          </cell>
          <cell r="B1212">
            <v>2.8489</v>
          </cell>
        </row>
        <row r="1213">
          <cell r="A1213">
            <v>38285</v>
          </cell>
          <cell r="B1213">
            <v>2.8489</v>
          </cell>
        </row>
        <row r="1214">
          <cell r="A1214">
            <v>38286</v>
          </cell>
          <cell r="B1214">
            <v>2.8816999999999999</v>
          </cell>
        </row>
        <row r="1215">
          <cell r="A1215">
            <v>38287</v>
          </cell>
          <cell r="B1215">
            <v>2.8729</v>
          </cell>
        </row>
        <row r="1216">
          <cell r="A1216">
            <v>38288</v>
          </cell>
          <cell r="B1216">
            <v>2.8584999999999998</v>
          </cell>
        </row>
        <row r="1217">
          <cell r="A1217">
            <v>38289</v>
          </cell>
          <cell r="B1217">
            <v>2.8654999999999999</v>
          </cell>
        </row>
        <row r="1218">
          <cell r="A1218">
            <v>38290</v>
          </cell>
          <cell r="B1218">
            <v>2.8565</v>
          </cell>
        </row>
        <row r="1219">
          <cell r="A1219">
            <v>38291</v>
          </cell>
          <cell r="B1219">
            <v>2.8565</v>
          </cell>
        </row>
        <row r="1220">
          <cell r="A1220">
            <v>38292</v>
          </cell>
          <cell r="B1220">
            <v>2.8565</v>
          </cell>
        </row>
        <row r="1221">
          <cell r="A1221">
            <v>38293</v>
          </cell>
          <cell r="B1221">
            <v>2.859</v>
          </cell>
        </row>
        <row r="1222">
          <cell r="A1222">
            <v>38294</v>
          </cell>
          <cell r="B1222">
            <v>2.859</v>
          </cell>
        </row>
        <row r="1223">
          <cell r="A1223">
            <v>38295</v>
          </cell>
          <cell r="B1223">
            <v>2.8304</v>
          </cell>
        </row>
        <row r="1224">
          <cell r="A1224">
            <v>38296</v>
          </cell>
          <cell r="B1224">
            <v>2.8210999999999999</v>
          </cell>
        </row>
        <row r="1225">
          <cell r="A1225">
            <v>38297</v>
          </cell>
          <cell r="B1225">
            <v>2.8186</v>
          </cell>
        </row>
        <row r="1226">
          <cell r="A1226">
            <v>38298</v>
          </cell>
          <cell r="B1226">
            <v>2.8186</v>
          </cell>
        </row>
        <row r="1227">
          <cell r="A1227">
            <v>38299</v>
          </cell>
          <cell r="B1227">
            <v>2.8186</v>
          </cell>
        </row>
        <row r="1228">
          <cell r="A1228">
            <v>38300</v>
          </cell>
          <cell r="B1228">
            <v>2.8298999999999999</v>
          </cell>
        </row>
        <row r="1229">
          <cell r="A1229">
            <v>38301</v>
          </cell>
          <cell r="B1229">
            <v>2.8287</v>
          </cell>
        </row>
        <row r="1230">
          <cell r="A1230">
            <v>38302</v>
          </cell>
          <cell r="B1230">
            <v>2.8209</v>
          </cell>
        </row>
        <row r="1231">
          <cell r="A1231">
            <v>38303</v>
          </cell>
          <cell r="B1231">
            <v>2.82</v>
          </cell>
        </row>
        <row r="1232">
          <cell r="A1232">
            <v>38304</v>
          </cell>
          <cell r="B1232">
            <v>2.7991000000000001</v>
          </cell>
        </row>
        <row r="1233">
          <cell r="A1233">
            <v>38305</v>
          </cell>
          <cell r="B1233">
            <v>2.7991000000000001</v>
          </cell>
        </row>
        <row r="1234">
          <cell r="A1234">
            <v>38306</v>
          </cell>
          <cell r="B1234">
            <v>2.7991000000000001</v>
          </cell>
        </row>
        <row r="1235">
          <cell r="A1235">
            <v>38307</v>
          </cell>
          <cell r="B1235">
            <v>2.7991000000000001</v>
          </cell>
        </row>
        <row r="1236">
          <cell r="A1236">
            <v>38308</v>
          </cell>
          <cell r="B1236">
            <v>2.7856000000000001</v>
          </cell>
        </row>
        <row r="1237">
          <cell r="A1237">
            <v>38309</v>
          </cell>
          <cell r="B1237">
            <v>2.7673999999999999</v>
          </cell>
        </row>
        <row r="1238">
          <cell r="A1238">
            <v>38310</v>
          </cell>
          <cell r="B1238">
            <v>2.7603</v>
          </cell>
        </row>
        <row r="1239">
          <cell r="A1239">
            <v>38311</v>
          </cell>
          <cell r="B1239">
            <v>2.7637</v>
          </cell>
        </row>
        <row r="1240">
          <cell r="A1240">
            <v>38312</v>
          </cell>
          <cell r="B1240">
            <v>2.7637</v>
          </cell>
        </row>
        <row r="1241">
          <cell r="A1241">
            <v>38313</v>
          </cell>
          <cell r="B1241">
            <v>2.7637</v>
          </cell>
        </row>
        <row r="1242">
          <cell r="A1242">
            <v>38314</v>
          </cell>
          <cell r="B1242">
            <v>2.7677999999999998</v>
          </cell>
        </row>
        <row r="1243">
          <cell r="A1243">
            <v>38315</v>
          </cell>
          <cell r="B1243">
            <v>2.7446000000000002</v>
          </cell>
        </row>
        <row r="1244">
          <cell r="A1244">
            <v>38316</v>
          </cell>
          <cell r="B1244">
            <v>2.7484999999999999</v>
          </cell>
        </row>
        <row r="1245">
          <cell r="A1245">
            <v>38317</v>
          </cell>
          <cell r="B1245">
            <v>2.7511000000000001</v>
          </cell>
        </row>
        <row r="1246">
          <cell r="A1246">
            <v>38318</v>
          </cell>
          <cell r="B1246">
            <v>2.7332000000000001</v>
          </cell>
        </row>
        <row r="1247">
          <cell r="A1247">
            <v>38319</v>
          </cell>
          <cell r="B1247">
            <v>2.7332000000000001</v>
          </cell>
        </row>
        <row r="1248">
          <cell r="A1248">
            <v>38320</v>
          </cell>
          <cell r="B1248">
            <v>2.7332000000000001</v>
          </cell>
        </row>
        <row r="1249">
          <cell r="A1249">
            <v>38321</v>
          </cell>
          <cell r="B1249">
            <v>2.7402000000000002</v>
          </cell>
        </row>
        <row r="1250">
          <cell r="A1250">
            <v>38322</v>
          </cell>
          <cell r="B1250">
            <v>2.7307000000000001</v>
          </cell>
        </row>
        <row r="1251">
          <cell r="A1251">
            <v>38323</v>
          </cell>
          <cell r="B1251">
            <v>2.7145000000000001</v>
          </cell>
        </row>
        <row r="1252">
          <cell r="A1252">
            <v>38324</v>
          </cell>
          <cell r="B1252">
            <v>2.7239</v>
          </cell>
        </row>
        <row r="1253">
          <cell r="A1253">
            <v>38325</v>
          </cell>
          <cell r="B1253">
            <v>2.7094999999999998</v>
          </cell>
        </row>
        <row r="1254">
          <cell r="A1254">
            <v>38326</v>
          </cell>
          <cell r="B1254">
            <v>2.7094999999999998</v>
          </cell>
        </row>
        <row r="1255">
          <cell r="A1255">
            <v>38327</v>
          </cell>
          <cell r="B1255">
            <v>2.7094999999999998</v>
          </cell>
        </row>
        <row r="1256">
          <cell r="A1256">
            <v>38328</v>
          </cell>
          <cell r="B1256">
            <v>2.7185999999999999</v>
          </cell>
        </row>
        <row r="1257">
          <cell r="A1257">
            <v>38329</v>
          </cell>
          <cell r="B1257">
            <v>2.7322000000000002</v>
          </cell>
        </row>
        <row r="1258">
          <cell r="A1258">
            <v>38330</v>
          </cell>
          <cell r="B1258">
            <v>2.7664</v>
          </cell>
        </row>
        <row r="1259">
          <cell r="A1259">
            <v>38331</v>
          </cell>
          <cell r="B1259">
            <v>2.7744</v>
          </cell>
        </row>
        <row r="1260">
          <cell r="A1260">
            <v>38332</v>
          </cell>
          <cell r="B1260">
            <v>2.7867000000000002</v>
          </cell>
        </row>
        <row r="1261">
          <cell r="A1261">
            <v>38333</v>
          </cell>
          <cell r="B1261">
            <v>2.7867000000000002</v>
          </cell>
        </row>
        <row r="1262">
          <cell r="A1262">
            <v>38334</v>
          </cell>
          <cell r="B1262">
            <v>2.7867000000000002</v>
          </cell>
        </row>
        <row r="1263">
          <cell r="A1263">
            <v>38335</v>
          </cell>
          <cell r="B1263">
            <v>2.7696999999999998</v>
          </cell>
        </row>
        <row r="1264">
          <cell r="A1264">
            <v>38336</v>
          </cell>
          <cell r="B1264">
            <v>2.758</v>
          </cell>
        </row>
        <row r="1265">
          <cell r="A1265">
            <v>38337</v>
          </cell>
          <cell r="B1265">
            <v>2.7507999999999999</v>
          </cell>
        </row>
        <row r="1266">
          <cell r="A1266">
            <v>38338</v>
          </cell>
          <cell r="B1266">
            <v>2.7292999999999998</v>
          </cell>
        </row>
        <row r="1267">
          <cell r="A1267">
            <v>38339</v>
          </cell>
          <cell r="B1267">
            <v>2.7246999999999999</v>
          </cell>
        </row>
        <row r="1268">
          <cell r="A1268">
            <v>38340</v>
          </cell>
          <cell r="B1268">
            <v>2.7246999999999999</v>
          </cell>
        </row>
        <row r="1269">
          <cell r="A1269">
            <v>38341</v>
          </cell>
          <cell r="B1269">
            <v>2.7246999999999999</v>
          </cell>
        </row>
        <row r="1270">
          <cell r="A1270">
            <v>38342</v>
          </cell>
          <cell r="B1270">
            <v>2.6926999999999999</v>
          </cell>
        </row>
        <row r="1271">
          <cell r="A1271">
            <v>38343</v>
          </cell>
          <cell r="B1271">
            <v>2.6892</v>
          </cell>
        </row>
        <row r="1272">
          <cell r="A1272">
            <v>38344</v>
          </cell>
          <cell r="B1272">
            <v>2.6989999999999998</v>
          </cell>
        </row>
        <row r="1273">
          <cell r="A1273">
            <v>38345</v>
          </cell>
          <cell r="B1273">
            <v>2.7067000000000001</v>
          </cell>
        </row>
        <row r="1274">
          <cell r="A1274">
            <v>38346</v>
          </cell>
          <cell r="B1274">
            <v>2.6911999999999998</v>
          </cell>
        </row>
        <row r="1275">
          <cell r="A1275">
            <v>38347</v>
          </cell>
          <cell r="B1275">
            <v>2.6911999999999998</v>
          </cell>
        </row>
        <row r="1276">
          <cell r="A1276">
            <v>38348</v>
          </cell>
          <cell r="B1276">
            <v>2.6911999999999998</v>
          </cell>
        </row>
        <row r="1277">
          <cell r="A1277">
            <v>38349</v>
          </cell>
          <cell r="B1277">
            <v>2.6983000000000001</v>
          </cell>
        </row>
        <row r="1278">
          <cell r="A1278">
            <v>38350</v>
          </cell>
          <cell r="B1278">
            <v>2.6894999999999998</v>
          </cell>
        </row>
        <row r="1279">
          <cell r="A1279">
            <v>38351</v>
          </cell>
          <cell r="B1279">
            <v>2.6836000000000002</v>
          </cell>
        </row>
        <row r="1280">
          <cell r="A1280">
            <v>38352</v>
          </cell>
          <cell r="B1280">
            <v>2.6543999999999999</v>
          </cell>
        </row>
        <row r="1281">
          <cell r="A1281">
            <v>38353</v>
          </cell>
          <cell r="B1281">
            <v>2.6543999999999999</v>
          </cell>
        </row>
        <row r="1282">
          <cell r="A1282">
            <v>38354</v>
          </cell>
          <cell r="B1282">
            <v>2.6543999999999999</v>
          </cell>
        </row>
        <row r="1283">
          <cell r="A1283">
            <v>38355</v>
          </cell>
          <cell r="B1283">
            <v>2.6543999999999999</v>
          </cell>
        </row>
        <row r="1284">
          <cell r="A1284">
            <v>38356</v>
          </cell>
          <cell r="B1284">
            <v>2.6543999999999999</v>
          </cell>
        </row>
        <row r="1285">
          <cell r="A1285">
            <v>38357</v>
          </cell>
          <cell r="B1285">
            <v>2.6543999999999999</v>
          </cell>
        </row>
        <row r="1286">
          <cell r="A1286">
            <v>38358</v>
          </cell>
          <cell r="B1286">
            <v>2.6543999999999999</v>
          </cell>
        </row>
        <row r="1287">
          <cell r="A1287">
            <v>38359</v>
          </cell>
          <cell r="B1287">
            <v>2.6543999999999999</v>
          </cell>
        </row>
        <row r="1288">
          <cell r="A1288">
            <v>38360</v>
          </cell>
          <cell r="B1288">
            <v>2.6543999999999999</v>
          </cell>
        </row>
        <row r="1289">
          <cell r="A1289">
            <v>38361</v>
          </cell>
          <cell r="B1289">
            <v>2.6543999999999999</v>
          </cell>
        </row>
        <row r="1290">
          <cell r="A1290">
            <v>38362</v>
          </cell>
          <cell r="B1290">
            <v>2.6543999999999999</v>
          </cell>
        </row>
        <row r="1291">
          <cell r="A1291">
            <v>38363</v>
          </cell>
          <cell r="B1291">
            <v>2.6543999999999999</v>
          </cell>
        </row>
        <row r="1292">
          <cell r="A1292">
            <v>38364</v>
          </cell>
          <cell r="B1292">
            <v>2.6543999999999999</v>
          </cell>
        </row>
        <row r="1293">
          <cell r="A1293">
            <v>38365</v>
          </cell>
          <cell r="B1293">
            <v>2.6543999999999999</v>
          </cell>
        </row>
        <row r="1294">
          <cell r="A1294">
            <v>38366</v>
          </cell>
          <cell r="B1294">
            <v>2.6543999999999999</v>
          </cell>
        </row>
        <row r="1295">
          <cell r="A1295">
            <v>38367</v>
          </cell>
          <cell r="B1295">
            <v>2.6543999999999999</v>
          </cell>
        </row>
        <row r="1296">
          <cell r="A1296">
            <v>38368</v>
          </cell>
          <cell r="B1296">
            <v>2.6543999999999999</v>
          </cell>
        </row>
        <row r="1297">
          <cell r="A1297">
            <v>38369</v>
          </cell>
          <cell r="B1297">
            <v>2.6543999999999999</v>
          </cell>
        </row>
        <row r="1298">
          <cell r="A1298">
            <v>38370</v>
          </cell>
          <cell r="B1298">
            <v>2.6543999999999999</v>
          </cell>
        </row>
        <row r="1299">
          <cell r="A1299">
            <v>38371</v>
          </cell>
          <cell r="B1299">
            <v>2.6543999999999999</v>
          </cell>
        </row>
        <row r="1300">
          <cell r="A1300">
            <v>38372</v>
          </cell>
          <cell r="B1300">
            <v>2.6543999999999999</v>
          </cell>
        </row>
        <row r="1301">
          <cell r="A1301">
            <v>38373</v>
          </cell>
          <cell r="B1301">
            <v>2.6543999999999999</v>
          </cell>
        </row>
        <row r="1302">
          <cell r="A1302">
            <v>38374</v>
          </cell>
          <cell r="B1302">
            <v>2.6543999999999999</v>
          </cell>
        </row>
        <row r="1303">
          <cell r="A1303">
            <v>38375</v>
          </cell>
          <cell r="B1303">
            <v>2.6543999999999999</v>
          </cell>
        </row>
        <row r="1304">
          <cell r="A1304">
            <v>38376</v>
          </cell>
          <cell r="B1304">
            <v>2.6543999999999999</v>
          </cell>
        </row>
        <row r="1305">
          <cell r="A1305">
            <v>38377</v>
          </cell>
          <cell r="B1305">
            <v>2.6543999999999999</v>
          </cell>
        </row>
        <row r="1306">
          <cell r="A1306">
            <v>38378</v>
          </cell>
          <cell r="B1306">
            <v>2.6543999999999999</v>
          </cell>
        </row>
        <row r="1307">
          <cell r="A1307">
            <v>38379</v>
          </cell>
          <cell r="B1307">
            <v>2.6543999999999999</v>
          </cell>
        </row>
        <row r="1308">
          <cell r="A1308">
            <v>38380</v>
          </cell>
          <cell r="B1308">
            <v>2.6543999999999999</v>
          </cell>
        </row>
        <row r="1309">
          <cell r="A1309">
            <v>38381</v>
          </cell>
          <cell r="B1309">
            <v>2.6543999999999999</v>
          </cell>
        </row>
        <row r="1310">
          <cell r="A1310">
            <v>38382</v>
          </cell>
          <cell r="B1310">
            <v>2.6543999999999999</v>
          </cell>
        </row>
        <row r="1311">
          <cell r="A1311">
            <v>38383</v>
          </cell>
          <cell r="B1311">
            <v>2.6587000000000001</v>
          </cell>
        </row>
        <row r="1312">
          <cell r="A1312">
            <v>38384</v>
          </cell>
          <cell r="B1312">
            <v>2.6587000000000001</v>
          </cell>
        </row>
        <row r="1313">
          <cell r="A1313">
            <v>38385</v>
          </cell>
          <cell r="B1313">
            <v>2.6587000000000001</v>
          </cell>
        </row>
        <row r="1314">
          <cell r="A1314">
            <v>38386</v>
          </cell>
          <cell r="B1314">
            <v>2.6587000000000001</v>
          </cell>
        </row>
        <row r="1315">
          <cell r="A1315">
            <v>38387</v>
          </cell>
          <cell r="B1315">
            <v>2.6587000000000001</v>
          </cell>
        </row>
        <row r="1316">
          <cell r="A1316">
            <v>38388</v>
          </cell>
          <cell r="B1316">
            <v>2.6587000000000001</v>
          </cell>
        </row>
        <row r="1317">
          <cell r="A1317">
            <v>38389</v>
          </cell>
          <cell r="B1317">
            <v>2.6587000000000001</v>
          </cell>
        </row>
        <row r="1318">
          <cell r="A1318">
            <v>38390</v>
          </cell>
          <cell r="B1318">
            <v>2.6587000000000001</v>
          </cell>
        </row>
        <row r="1319">
          <cell r="A1319">
            <v>38391</v>
          </cell>
          <cell r="B1319">
            <v>2.6587000000000001</v>
          </cell>
        </row>
        <row r="1320">
          <cell r="A1320">
            <v>38392</v>
          </cell>
          <cell r="B1320">
            <v>2.6587000000000001</v>
          </cell>
        </row>
        <row r="1321">
          <cell r="A1321">
            <v>38393</v>
          </cell>
          <cell r="B1321">
            <v>2.6587000000000001</v>
          </cell>
        </row>
        <row r="1322">
          <cell r="A1322">
            <v>38394</v>
          </cell>
          <cell r="B1322">
            <v>2.6587000000000001</v>
          </cell>
        </row>
        <row r="1323">
          <cell r="A1323">
            <v>38395</v>
          </cell>
          <cell r="B1323">
            <v>2.6587000000000001</v>
          </cell>
        </row>
        <row r="1324">
          <cell r="A1324">
            <v>38396</v>
          </cell>
          <cell r="B1324">
            <v>2.6587000000000001</v>
          </cell>
        </row>
        <row r="1325">
          <cell r="A1325">
            <v>38397</v>
          </cell>
          <cell r="B1325">
            <v>2.6587000000000001</v>
          </cell>
        </row>
        <row r="1326">
          <cell r="A1326">
            <v>38398</v>
          </cell>
          <cell r="B1326">
            <v>2.6587000000000001</v>
          </cell>
        </row>
        <row r="1327">
          <cell r="A1327">
            <v>38399</v>
          </cell>
          <cell r="B1327">
            <v>2.6587000000000001</v>
          </cell>
        </row>
        <row r="1328">
          <cell r="A1328">
            <v>38400</v>
          </cell>
          <cell r="B1328">
            <v>2.6587000000000001</v>
          </cell>
        </row>
        <row r="1329">
          <cell r="A1329">
            <v>38401</v>
          </cell>
          <cell r="B1329">
            <v>2.6587000000000001</v>
          </cell>
        </row>
        <row r="1330">
          <cell r="A1330">
            <v>38402</v>
          </cell>
          <cell r="B1330">
            <v>2.6587000000000001</v>
          </cell>
        </row>
        <row r="1331">
          <cell r="A1331">
            <v>38403</v>
          </cell>
          <cell r="B1331">
            <v>2.6587000000000001</v>
          </cell>
        </row>
        <row r="1332">
          <cell r="A1332">
            <v>38404</v>
          </cell>
          <cell r="B1332">
            <v>2.6587000000000001</v>
          </cell>
        </row>
        <row r="1333">
          <cell r="A1333">
            <v>38405</v>
          </cell>
          <cell r="B1333">
            <v>2.6587000000000001</v>
          </cell>
        </row>
        <row r="1334">
          <cell r="A1334">
            <v>38406</v>
          </cell>
          <cell r="B1334">
            <v>2.6587000000000001</v>
          </cell>
        </row>
        <row r="1335">
          <cell r="A1335">
            <v>38407</v>
          </cell>
          <cell r="B1335">
            <v>2.6587000000000001</v>
          </cell>
        </row>
        <row r="1336">
          <cell r="A1336">
            <v>38408</v>
          </cell>
          <cell r="B1336">
            <v>2.6587000000000001</v>
          </cell>
        </row>
        <row r="1337">
          <cell r="A1337">
            <v>38409</v>
          </cell>
          <cell r="B1337">
            <v>2.6587000000000001</v>
          </cell>
        </row>
        <row r="1338">
          <cell r="A1338">
            <v>38410</v>
          </cell>
          <cell r="B1338">
            <v>2.6587000000000001</v>
          </cell>
        </row>
        <row r="1339">
          <cell r="A1339">
            <v>38411</v>
          </cell>
          <cell r="B1339">
            <v>2.6320000000000001</v>
          </cell>
        </row>
        <row r="1340">
          <cell r="A1340">
            <v>38412</v>
          </cell>
          <cell r="B1340">
            <v>2.6320000000000001</v>
          </cell>
        </row>
        <row r="1341">
          <cell r="A1341">
            <v>38413</v>
          </cell>
          <cell r="B1341">
            <v>2.6320000000000001</v>
          </cell>
        </row>
        <row r="1342">
          <cell r="A1342">
            <v>38414</v>
          </cell>
          <cell r="B1342">
            <v>2.6320000000000001</v>
          </cell>
        </row>
        <row r="1343">
          <cell r="A1343">
            <v>38415</v>
          </cell>
          <cell r="B1343">
            <v>2.6320000000000001</v>
          </cell>
        </row>
        <row r="1344">
          <cell r="A1344">
            <v>38416</v>
          </cell>
          <cell r="B1344">
            <v>2.6320000000000001</v>
          </cell>
        </row>
        <row r="1345">
          <cell r="A1345">
            <v>38417</v>
          </cell>
          <cell r="B1345">
            <v>2.6320000000000001</v>
          </cell>
        </row>
        <row r="1346">
          <cell r="A1346">
            <v>38418</v>
          </cell>
          <cell r="B1346">
            <v>2.6320000000000001</v>
          </cell>
        </row>
        <row r="1347">
          <cell r="A1347">
            <v>38419</v>
          </cell>
          <cell r="B1347">
            <v>2.6320000000000001</v>
          </cell>
        </row>
        <row r="1348">
          <cell r="A1348">
            <v>38420</v>
          </cell>
          <cell r="B1348">
            <v>2.6320000000000001</v>
          </cell>
        </row>
        <row r="1349">
          <cell r="A1349">
            <v>38421</v>
          </cell>
          <cell r="B1349">
            <v>2.6320000000000001</v>
          </cell>
        </row>
        <row r="1350">
          <cell r="A1350">
            <v>38422</v>
          </cell>
          <cell r="B1350">
            <v>2.6320000000000001</v>
          </cell>
        </row>
        <row r="1351">
          <cell r="A1351">
            <v>38423</v>
          </cell>
          <cell r="B1351">
            <v>2.6320000000000001</v>
          </cell>
        </row>
        <row r="1352">
          <cell r="A1352">
            <v>38424</v>
          </cell>
          <cell r="B1352">
            <v>2.6320000000000001</v>
          </cell>
        </row>
        <row r="1353">
          <cell r="A1353">
            <v>38425</v>
          </cell>
          <cell r="B1353">
            <v>2.6320000000000001</v>
          </cell>
        </row>
        <row r="1354">
          <cell r="A1354">
            <v>38426</v>
          </cell>
          <cell r="B1354">
            <v>2.6320000000000001</v>
          </cell>
        </row>
        <row r="1355">
          <cell r="A1355">
            <v>38427</v>
          </cell>
          <cell r="B1355">
            <v>2.6320000000000001</v>
          </cell>
        </row>
        <row r="1356">
          <cell r="A1356">
            <v>38428</v>
          </cell>
          <cell r="B1356">
            <v>2.6320000000000001</v>
          </cell>
        </row>
        <row r="1357">
          <cell r="A1357">
            <v>38429</v>
          </cell>
          <cell r="B1357">
            <v>2.6320000000000001</v>
          </cell>
        </row>
        <row r="1358">
          <cell r="A1358">
            <v>38430</v>
          </cell>
          <cell r="B1358">
            <v>2.6320000000000001</v>
          </cell>
        </row>
        <row r="1359">
          <cell r="A1359">
            <v>38431</v>
          </cell>
          <cell r="B1359">
            <v>2.6320000000000001</v>
          </cell>
        </row>
        <row r="1360">
          <cell r="A1360">
            <v>38432</v>
          </cell>
          <cell r="B1360">
            <v>2.6320000000000001</v>
          </cell>
        </row>
        <row r="1361">
          <cell r="A1361">
            <v>38433</v>
          </cell>
          <cell r="B1361">
            <v>2.6320000000000001</v>
          </cell>
        </row>
        <row r="1362">
          <cell r="A1362">
            <v>38434</v>
          </cell>
          <cell r="B1362">
            <v>2.6320000000000001</v>
          </cell>
        </row>
        <row r="1363">
          <cell r="A1363">
            <v>38435</v>
          </cell>
          <cell r="B1363">
            <v>2.6320000000000001</v>
          </cell>
        </row>
        <row r="1364">
          <cell r="A1364">
            <v>38436</v>
          </cell>
          <cell r="B1364">
            <v>2.6320000000000001</v>
          </cell>
        </row>
        <row r="1365">
          <cell r="A1365">
            <v>38437</v>
          </cell>
          <cell r="B1365">
            <v>2.6320000000000001</v>
          </cell>
        </row>
        <row r="1366">
          <cell r="A1366">
            <v>38438</v>
          </cell>
          <cell r="B1366">
            <v>2.6320000000000001</v>
          </cell>
        </row>
        <row r="1367">
          <cell r="A1367">
            <v>38439</v>
          </cell>
          <cell r="B1367">
            <v>2.6320000000000001</v>
          </cell>
        </row>
        <row r="1368">
          <cell r="A1368">
            <v>38440</v>
          </cell>
          <cell r="B1368">
            <v>2.6320000000000001</v>
          </cell>
        </row>
        <row r="1369">
          <cell r="A1369">
            <v>38441</v>
          </cell>
          <cell r="B1369">
            <v>2.6320000000000001</v>
          </cell>
        </row>
        <row r="1370">
          <cell r="A1370">
            <v>38442</v>
          </cell>
          <cell r="B1370">
            <v>2.6808000000000001</v>
          </cell>
        </row>
        <row r="1371">
          <cell r="A1371">
            <v>38443</v>
          </cell>
          <cell r="B1371">
            <v>2.6808000000000001</v>
          </cell>
        </row>
        <row r="1372">
          <cell r="A1372">
            <v>38444</v>
          </cell>
          <cell r="B1372">
            <v>2.6808000000000001</v>
          </cell>
        </row>
        <row r="1373">
          <cell r="A1373">
            <v>38445</v>
          </cell>
          <cell r="B1373">
            <v>2.6808000000000001</v>
          </cell>
        </row>
        <row r="1374">
          <cell r="A1374">
            <v>38446</v>
          </cell>
          <cell r="B1374">
            <v>2.6808000000000001</v>
          </cell>
        </row>
        <row r="1375">
          <cell r="A1375">
            <v>38447</v>
          </cell>
          <cell r="B1375">
            <v>2.6808000000000001</v>
          </cell>
        </row>
        <row r="1376">
          <cell r="A1376">
            <v>38448</v>
          </cell>
          <cell r="B1376">
            <v>2.6808000000000001</v>
          </cell>
        </row>
        <row r="1377">
          <cell r="A1377">
            <v>38449</v>
          </cell>
          <cell r="B1377">
            <v>2.6808000000000001</v>
          </cell>
        </row>
        <row r="1378">
          <cell r="A1378">
            <v>38450</v>
          </cell>
          <cell r="B1378">
            <v>2.6808000000000001</v>
          </cell>
        </row>
        <row r="1379">
          <cell r="A1379">
            <v>38451</v>
          </cell>
          <cell r="B1379">
            <v>2.6808000000000001</v>
          </cell>
        </row>
        <row r="1380">
          <cell r="A1380">
            <v>38452</v>
          </cell>
          <cell r="B1380">
            <v>2.6808000000000001</v>
          </cell>
        </row>
        <row r="1381">
          <cell r="A1381">
            <v>38453</v>
          </cell>
          <cell r="B1381">
            <v>2.6808000000000001</v>
          </cell>
        </row>
        <row r="1382">
          <cell r="A1382">
            <v>38454</v>
          </cell>
          <cell r="B1382">
            <v>2.6808000000000001</v>
          </cell>
        </row>
        <row r="1383">
          <cell r="A1383">
            <v>38455</v>
          </cell>
          <cell r="B1383">
            <v>2.6808000000000001</v>
          </cell>
        </row>
        <row r="1384">
          <cell r="A1384">
            <v>38456</v>
          </cell>
          <cell r="B1384">
            <v>2.6808000000000001</v>
          </cell>
        </row>
        <row r="1385">
          <cell r="A1385">
            <v>38457</v>
          </cell>
          <cell r="B1385">
            <v>2.6808000000000001</v>
          </cell>
        </row>
        <row r="1386">
          <cell r="A1386">
            <v>38458</v>
          </cell>
          <cell r="B1386">
            <v>2.6808000000000001</v>
          </cell>
        </row>
        <row r="1387">
          <cell r="A1387">
            <v>38459</v>
          </cell>
          <cell r="B1387">
            <v>2.6808000000000001</v>
          </cell>
        </row>
        <row r="1388">
          <cell r="A1388">
            <v>38460</v>
          </cell>
          <cell r="B1388">
            <v>2.6808000000000001</v>
          </cell>
        </row>
        <row r="1389">
          <cell r="A1389">
            <v>38461</v>
          </cell>
          <cell r="B1389">
            <v>2.6808000000000001</v>
          </cell>
        </row>
        <row r="1390">
          <cell r="A1390">
            <v>38462</v>
          </cell>
          <cell r="B1390">
            <v>2.6808000000000001</v>
          </cell>
        </row>
        <row r="1391">
          <cell r="A1391">
            <v>38463</v>
          </cell>
          <cell r="B1391">
            <v>2.6808000000000001</v>
          </cell>
        </row>
        <row r="1392">
          <cell r="A1392">
            <v>38464</v>
          </cell>
          <cell r="B1392">
            <v>2.6808000000000001</v>
          </cell>
        </row>
        <row r="1393">
          <cell r="A1393">
            <v>38465</v>
          </cell>
          <cell r="B1393">
            <v>2.6808000000000001</v>
          </cell>
        </row>
        <row r="1394">
          <cell r="A1394">
            <v>38466</v>
          </cell>
          <cell r="B1394">
            <v>2.6808000000000001</v>
          </cell>
        </row>
        <row r="1395">
          <cell r="A1395">
            <v>38467</v>
          </cell>
          <cell r="B1395">
            <v>2.6808000000000001</v>
          </cell>
        </row>
        <row r="1396">
          <cell r="A1396">
            <v>38468</v>
          </cell>
          <cell r="B1396">
            <v>2.6808000000000001</v>
          </cell>
        </row>
        <row r="1397">
          <cell r="A1397">
            <v>38469</v>
          </cell>
          <cell r="B1397">
            <v>2.6808000000000001</v>
          </cell>
        </row>
        <row r="1398">
          <cell r="A1398">
            <v>38470</v>
          </cell>
          <cell r="B1398">
            <v>2.6808000000000001</v>
          </cell>
        </row>
        <row r="1399">
          <cell r="A1399">
            <v>38471</v>
          </cell>
          <cell r="B1399">
            <v>2.6808000000000001</v>
          </cell>
        </row>
        <row r="1400">
          <cell r="A1400">
            <v>38472</v>
          </cell>
          <cell r="B1400">
            <v>2.5312999999999999</v>
          </cell>
        </row>
        <row r="1401">
          <cell r="A1401">
            <v>38473</v>
          </cell>
          <cell r="B1401">
            <v>2.5312999999999999</v>
          </cell>
        </row>
        <row r="1402">
          <cell r="A1402">
            <v>38474</v>
          </cell>
          <cell r="B1402">
            <v>2.5312999999999999</v>
          </cell>
        </row>
        <row r="1403">
          <cell r="A1403">
            <v>38475</v>
          </cell>
          <cell r="B1403">
            <v>2.5312999999999999</v>
          </cell>
        </row>
        <row r="1404">
          <cell r="A1404">
            <v>38476</v>
          </cell>
          <cell r="B1404">
            <v>2.5312999999999999</v>
          </cell>
        </row>
        <row r="1405">
          <cell r="A1405">
            <v>38477</v>
          </cell>
          <cell r="B1405">
            <v>2.5312999999999999</v>
          </cell>
        </row>
        <row r="1406">
          <cell r="A1406">
            <v>38478</v>
          </cell>
          <cell r="B1406">
            <v>2.5312999999999999</v>
          </cell>
        </row>
        <row r="1407">
          <cell r="A1407">
            <v>38479</v>
          </cell>
          <cell r="B1407">
            <v>2.5312999999999999</v>
          </cell>
        </row>
        <row r="1408">
          <cell r="A1408">
            <v>38480</v>
          </cell>
          <cell r="B1408">
            <v>2.5312999999999999</v>
          </cell>
        </row>
        <row r="1409">
          <cell r="A1409">
            <v>38481</v>
          </cell>
          <cell r="B1409">
            <v>2.5312999999999999</v>
          </cell>
        </row>
        <row r="1410">
          <cell r="A1410">
            <v>38482</v>
          </cell>
          <cell r="B1410">
            <v>2.5312999999999999</v>
          </cell>
        </row>
        <row r="1411">
          <cell r="A1411">
            <v>38483</v>
          </cell>
          <cell r="B1411">
            <v>2.5312999999999999</v>
          </cell>
        </row>
        <row r="1412">
          <cell r="A1412">
            <v>38484</v>
          </cell>
          <cell r="B1412">
            <v>2.5312999999999999</v>
          </cell>
        </row>
        <row r="1413">
          <cell r="A1413">
            <v>38485</v>
          </cell>
          <cell r="B1413">
            <v>2.5312999999999999</v>
          </cell>
        </row>
        <row r="1414">
          <cell r="A1414">
            <v>38486</v>
          </cell>
          <cell r="B1414">
            <v>2.5312999999999999</v>
          </cell>
        </row>
        <row r="1415">
          <cell r="A1415">
            <v>38487</v>
          </cell>
          <cell r="B1415">
            <v>2.5312999999999999</v>
          </cell>
        </row>
        <row r="1416">
          <cell r="A1416">
            <v>38488</v>
          </cell>
          <cell r="B1416">
            <v>2.5312999999999999</v>
          </cell>
        </row>
        <row r="1417">
          <cell r="A1417">
            <v>38489</v>
          </cell>
          <cell r="B1417">
            <v>2.5312999999999999</v>
          </cell>
        </row>
        <row r="1418">
          <cell r="A1418">
            <v>38490</v>
          </cell>
          <cell r="B1418">
            <v>2.5312999999999999</v>
          </cell>
        </row>
        <row r="1419">
          <cell r="A1419">
            <v>38491</v>
          </cell>
          <cell r="B1419">
            <v>2.5312999999999999</v>
          </cell>
        </row>
        <row r="1420">
          <cell r="A1420">
            <v>38492</v>
          </cell>
          <cell r="B1420">
            <v>2.5312999999999999</v>
          </cell>
        </row>
        <row r="1421">
          <cell r="A1421">
            <v>38493</v>
          </cell>
          <cell r="B1421">
            <v>2.5312999999999999</v>
          </cell>
        </row>
        <row r="1422">
          <cell r="A1422">
            <v>38494</v>
          </cell>
          <cell r="B1422">
            <v>2.5312999999999999</v>
          </cell>
        </row>
        <row r="1423">
          <cell r="A1423">
            <v>38495</v>
          </cell>
          <cell r="B1423">
            <v>2.5312999999999999</v>
          </cell>
        </row>
        <row r="1424">
          <cell r="A1424">
            <v>38496</v>
          </cell>
          <cell r="B1424">
            <v>2.5312999999999999</v>
          </cell>
        </row>
        <row r="1425">
          <cell r="A1425">
            <v>38497</v>
          </cell>
          <cell r="B1425">
            <v>2.5312999999999999</v>
          </cell>
        </row>
        <row r="1426">
          <cell r="A1426">
            <v>38498</v>
          </cell>
          <cell r="B1426">
            <v>2.5312999999999999</v>
          </cell>
        </row>
        <row r="1427">
          <cell r="A1427">
            <v>38499</v>
          </cell>
          <cell r="B1427">
            <v>2.5312999999999999</v>
          </cell>
        </row>
        <row r="1428">
          <cell r="A1428">
            <v>38500</v>
          </cell>
          <cell r="B1428">
            <v>2.5312999999999999</v>
          </cell>
        </row>
        <row r="1429">
          <cell r="A1429">
            <v>38501</v>
          </cell>
          <cell r="B1429">
            <v>2.5312999999999999</v>
          </cell>
        </row>
        <row r="1430">
          <cell r="A1430">
            <v>38502</v>
          </cell>
          <cell r="B1430">
            <v>2.5312999999999999</v>
          </cell>
        </row>
        <row r="1431">
          <cell r="A1431">
            <v>38503</v>
          </cell>
          <cell r="B1431">
            <v>2.3784000000000001</v>
          </cell>
        </row>
        <row r="1432">
          <cell r="A1432">
            <v>38504</v>
          </cell>
          <cell r="B1432">
            <v>2.3784000000000001</v>
          </cell>
        </row>
        <row r="1433">
          <cell r="A1433">
            <v>38505</v>
          </cell>
          <cell r="B1433">
            <v>2.3784000000000001</v>
          </cell>
        </row>
        <row r="1434">
          <cell r="A1434">
            <v>38506</v>
          </cell>
          <cell r="B1434">
            <v>2.3784000000000001</v>
          </cell>
        </row>
        <row r="1435">
          <cell r="A1435">
            <v>38507</v>
          </cell>
          <cell r="B1435">
            <v>2.3784000000000001</v>
          </cell>
        </row>
        <row r="1436">
          <cell r="A1436">
            <v>38508</v>
          </cell>
          <cell r="B1436">
            <v>2.3784000000000001</v>
          </cell>
        </row>
        <row r="1437">
          <cell r="A1437">
            <v>38509</v>
          </cell>
          <cell r="B1437">
            <v>2.3784000000000001</v>
          </cell>
        </row>
        <row r="1438">
          <cell r="A1438">
            <v>38510</v>
          </cell>
          <cell r="B1438">
            <v>2.3784000000000001</v>
          </cell>
        </row>
        <row r="1439">
          <cell r="A1439">
            <v>38511</v>
          </cell>
          <cell r="B1439">
            <v>2.3784000000000001</v>
          </cell>
        </row>
        <row r="1440">
          <cell r="A1440">
            <v>38512</v>
          </cell>
          <cell r="B1440">
            <v>2.3784000000000001</v>
          </cell>
        </row>
        <row r="1441">
          <cell r="A1441">
            <v>38513</v>
          </cell>
          <cell r="B1441">
            <v>2.3784000000000001</v>
          </cell>
        </row>
        <row r="1442">
          <cell r="A1442">
            <v>38514</v>
          </cell>
          <cell r="B1442">
            <v>2.3784000000000001</v>
          </cell>
        </row>
        <row r="1443">
          <cell r="A1443">
            <v>38515</v>
          </cell>
          <cell r="B1443">
            <v>2.3784000000000001</v>
          </cell>
        </row>
        <row r="1444">
          <cell r="A1444">
            <v>38516</v>
          </cell>
          <cell r="B1444">
            <v>2.3784000000000001</v>
          </cell>
        </row>
        <row r="1445">
          <cell r="A1445">
            <v>38517</v>
          </cell>
          <cell r="B1445">
            <v>2.3784000000000001</v>
          </cell>
        </row>
        <row r="1446">
          <cell r="A1446">
            <v>38518</v>
          </cell>
          <cell r="B1446">
            <v>2.3784000000000001</v>
          </cell>
        </row>
        <row r="1447">
          <cell r="A1447">
            <v>38519</v>
          </cell>
          <cell r="B1447">
            <v>2.3784000000000001</v>
          </cell>
        </row>
        <row r="1448">
          <cell r="A1448">
            <v>38520</v>
          </cell>
          <cell r="B1448">
            <v>2.3784000000000001</v>
          </cell>
        </row>
        <row r="1449">
          <cell r="A1449">
            <v>38521</v>
          </cell>
          <cell r="B1449">
            <v>2.3784000000000001</v>
          </cell>
        </row>
        <row r="1450">
          <cell r="A1450">
            <v>38522</v>
          </cell>
          <cell r="B1450">
            <v>2.3784000000000001</v>
          </cell>
        </row>
        <row r="1451">
          <cell r="A1451">
            <v>38523</v>
          </cell>
          <cell r="B1451">
            <v>2.3784000000000001</v>
          </cell>
        </row>
        <row r="1452">
          <cell r="A1452">
            <v>38524</v>
          </cell>
          <cell r="B1452">
            <v>2.3784000000000001</v>
          </cell>
        </row>
        <row r="1453">
          <cell r="A1453">
            <v>38525</v>
          </cell>
          <cell r="B1453">
            <v>2.3784000000000001</v>
          </cell>
        </row>
        <row r="1454">
          <cell r="A1454">
            <v>38526</v>
          </cell>
          <cell r="B1454">
            <v>2.3784000000000001</v>
          </cell>
        </row>
        <row r="1455">
          <cell r="A1455">
            <v>38527</v>
          </cell>
          <cell r="B1455">
            <v>2.3784000000000001</v>
          </cell>
        </row>
        <row r="1456">
          <cell r="A1456">
            <v>38528</v>
          </cell>
          <cell r="B1456">
            <v>2.3784000000000001</v>
          </cell>
        </row>
        <row r="1457">
          <cell r="A1457">
            <v>38529</v>
          </cell>
          <cell r="B1457">
            <v>2.3784000000000001</v>
          </cell>
        </row>
        <row r="1458">
          <cell r="A1458">
            <v>38530</v>
          </cell>
          <cell r="B1458">
            <v>2.3784000000000001</v>
          </cell>
        </row>
        <row r="1459">
          <cell r="A1459">
            <v>38531</v>
          </cell>
          <cell r="B1459">
            <v>2.3784000000000001</v>
          </cell>
        </row>
        <row r="1460">
          <cell r="A1460">
            <v>38532</v>
          </cell>
          <cell r="B1460">
            <v>2.3784000000000001</v>
          </cell>
        </row>
        <row r="1461">
          <cell r="A1461">
            <v>38533</v>
          </cell>
          <cell r="B1461">
            <v>2.3784000000000001</v>
          </cell>
        </row>
        <row r="1462">
          <cell r="A1462">
            <v>38534</v>
          </cell>
          <cell r="B1462">
            <v>2.3784000000000001</v>
          </cell>
        </row>
        <row r="1463">
          <cell r="A1463">
            <v>38535</v>
          </cell>
          <cell r="B1463">
            <v>2.3784000000000001</v>
          </cell>
        </row>
        <row r="1464">
          <cell r="A1464">
            <v>38536</v>
          </cell>
          <cell r="B1464">
            <v>2.3784000000000001</v>
          </cell>
        </row>
        <row r="1465">
          <cell r="A1465">
            <v>38537</v>
          </cell>
          <cell r="B1465">
            <v>2.3784000000000001</v>
          </cell>
        </row>
        <row r="1466">
          <cell r="A1466">
            <v>38538</v>
          </cell>
          <cell r="B1466">
            <v>2.3784000000000001</v>
          </cell>
        </row>
        <row r="1467">
          <cell r="A1467">
            <v>38539</v>
          </cell>
          <cell r="B1467">
            <v>2.3784000000000001</v>
          </cell>
        </row>
        <row r="1468">
          <cell r="A1468">
            <v>38540</v>
          </cell>
          <cell r="B1468">
            <v>2.3784000000000001</v>
          </cell>
        </row>
        <row r="1469">
          <cell r="A1469">
            <v>38541</v>
          </cell>
          <cell r="B1469">
            <v>2.3784000000000001</v>
          </cell>
        </row>
        <row r="1470">
          <cell r="A1470">
            <v>38542</v>
          </cell>
          <cell r="B1470">
            <v>2.3784000000000001</v>
          </cell>
        </row>
        <row r="1471">
          <cell r="A1471">
            <v>38543</v>
          </cell>
          <cell r="B1471">
            <v>2.3784000000000001</v>
          </cell>
        </row>
        <row r="1472">
          <cell r="A1472">
            <v>38544</v>
          </cell>
          <cell r="B1472">
            <v>2.3784000000000001</v>
          </cell>
        </row>
        <row r="1473">
          <cell r="A1473">
            <v>38545</v>
          </cell>
          <cell r="B1473">
            <v>2.3784000000000001</v>
          </cell>
        </row>
        <row r="1474">
          <cell r="A1474">
            <v>38546</v>
          </cell>
          <cell r="B1474">
            <v>2.3784000000000001</v>
          </cell>
        </row>
        <row r="1475">
          <cell r="A1475">
            <v>38547</v>
          </cell>
          <cell r="B1475">
            <v>2.3784000000000001</v>
          </cell>
        </row>
        <row r="1476">
          <cell r="A1476">
            <v>38548</v>
          </cell>
          <cell r="B1476">
            <v>2.3784000000000001</v>
          </cell>
        </row>
        <row r="1477">
          <cell r="A1477">
            <v>38549</v>
          </cell>
          <cell r="B1477">
            <v>2.3784000000000001</v>
          </cell>
        </row>
        <row r="1478">
          <cell r="A1478">
            <v>38550</v>
          </cell>
          <cell r="B1478">
            <v>2.3784000000000001</v>
          </cell>
        </row>
        <row r="1479">
          <cell r="A1479">
            <v>38551</v>
          </cell>
          <cell r="B1479">
            <v>2.3784000000000001</v>
          </cell>
        </row>
        <row r="1480">
          <cell r="A1480">
            <v>38552</v>
          </cell>
          <cell r="B1480">
            <v>2.3784000000000001</v>
          </cell>
        </row>
        <row r="1481">
          <cell r="A1481">
            <v>38553</v>
          </cell>
          <cell r="B1481">
            <v>2.3784000000000001</v>
          </cell>
        </row>
        <row r="1482">
          <cell r="A1482">
            <v>38554</v>
          </cell>
          <cell r="B1482">
            <v>2.3784000000000001</v>
          </cell>
        </row>
        <row r="1483">
          <cell r="A1483">
            <v>38555</v>
          </cell>
          <cell r="B1483">
            <v>2.3784000000000001</v>
          </cell>
        </row>
        <row r="1484">
          <cell r="A1484">
            <v>38556</v>
          </cell>
          <cell r="B1484">
            <v>2.3784000000000001</v>
          </cell>
        </row>
        <row r="1485">
          <cell r="A1485">
            <v>38557</v>
          </cell>
          <cell r="B1485">
            <v>2.3784000000000001</v>
          </cell>
        </row>
        <row r="1486">
          <cell r="A1486">
            <v>38558</v>
          </cell>
          <cell r="B1486">
            <v>2.3784000000000001</v>
          </cell>
        </row>
        <row r="1487">
          <cell r="A1487">
            <v>38559</v>
          </cell>
          <cell r="B1487">
            <v>2.3784000000000001</v>
          </cell>
        </row>
        <row r="1488">
          <cell r="A1488">
            <v>38560</v>
          </cell>
          <cell r="B1488">
            <v>2.3784000000000001</v>
          </cell>
        </row>
        <row r="1489">
          <cell r="A1489">
            <v>38561</v>
          </cell>
          <cell r="B1489">
            <v>2.3784000000000001</v>
          </cell>
        </row>
        <row r="1490">
          <cell r="A1490">
            <v>38562</v>
          </cell>
          <cell r="B1490">
            <v>2.3784000000000001</v>
          </cell>
        </row>
        <row r="1491">
          <cell r="A1491">
            <v>38563</v>
          </cell>
          <cell r="B1491">
            <v>2.3784000000000001</v>
          </cell>
        </row>
        <row r="1492">
          <cell r="A1492">
            <v>38564</v>
          </cell>
          <cell r="B1492">
            <v>2.3784000000000001</v>
          </cell>
        </row>
        <row r="1493">
          <cell r="A1493">
            <v>38565</v>
          </cell>
          <cell r="B1493">
            <v>2.3784000000000001</v>
          </cell>
        </row>
        <row r="1494">
          <cell r="A1494">
            <v>38566</v>
          </cell>
          <cell r="B1494">
            <v>2.3784000000000001</v>
          </cell>
        </row>
        <row r="1495">
          <cell r="A1495">
            <v>38567</v>
          </cell>
          <cell r="B1495">
            <v>2.3784000000000001</v>
          </cell>
        </row>
        <row r="1496">
          <cell r="A1496">
            <v>38568</v>
          </cell>
          <cell r="B1496">
            <v>2.3784000000000001</v>
          </cell>
        </row>
        <row r="1497">
          <cell r="A1497">
            <v>38569</v>
          </cell>
          <cell r="B1497">
            <v>2.3784000000000001</v>
          </cell>
        </row>
        <row r="1498">
          <cell r="A1498">
            <v>38570</v>
          </cell>
          <cell r="B1498">
            <v>2.3784000000000001</v>
          </cell>
        </row>
        <row r="1499">
          <cell r="A1499">
            <v>38571</v>
          </cell>
          <cell r="B1499">
            <v>2.3784000000000001</v>
          </cell>
        </row>
        <row r="1500">
          <cell r="A1500">
            <v>38572</v>
          </cell>
          <cell r="B1500">
            <v>2.3784000000000001</v>
          </cell>
        </row>
        <row r="1501">
          <cell r="A1501">
            <v>38573</v>
          </cell>
          <cell r="B1501">
            <v>2.3784000000000001</v>
          </cell>
        </row>
        <row r="1502">
          <cell r="A1502">
            <v>38574</v>
          </cell>
          <cell r="B1502">
            <v>2.3784000000000001</v>
          </cell>
        </row>
        <row r="1503">
          <cell r="A1503">
            <v>38575</v>
          </cell>
          <cell r="B1503">
            <v>2.3784000000000001</v>
          </cell>
        </row>
        <row r="1504">
          <cell r="A1504">
            <v>38576</v>
          </cell>
          <cell r="B1504">
            <v>2.3784000000000001</v>
          </cell>
        </row>
        <row r="1505">
          <cell r="A1505">
            <v>38577</v>
          </cell>
          <cell r="B1505">
            <v>2.3784000000000001</v>
          </cell>
        </row>
        <row r="1506">
          <cell r="A1506">
            <v>38578</v>
          </cell>
          <cell r="B1506">
            <v>2.3784000000000001</v>
          </cell>
        </row>
        <row r="1507">
          <cell r="A1507">
            <v>38579</v>
          </cell>
          <cell r="B1507">
            <v>2.3784000000000001</v>
          </cell>
        </row>
        <row r="1508">
          <cell r="A1508">
            <v>38580</v>
          </cell>
          <cell r="B1508">
            <v>2.3784000000000001</v>
          </cell>
        </row>
        <row r="1509">
          <cell r="A1509">
            <v>38581</v>
          </cell>
          <cell r="B1509">
            <v>2.3784000000000001</v>
          </cell>
        </row>
        <row r="1510">
          <cell r="A1510">
            <v>38582</v>
          </cell>
          <cell r="B1510">
            <v>2.3784000000000001</v>
          </cell>
        </row>
        <row r="1511">
          <cell r="A1511">
            <v>38583</v>
          </cell>
          <cell r="B1511">
            <v>2.3784000000000001</v>
          </cell>
        </row>
        <row r="1512">
          <cell r="A1512">
            <v>38584</v>
          </cell>
          <cell r="B1512">
            <v>2.3784000000000001</v>
          </cell>
        </row>
        <row r="1513">
          <cell r="A1513">
            <v>38585</v>
          </cell>
          <cell r="B1513">
            <v>2.3784000000000001</v>
          </cell>
        </row>
        <row r="1514">
          <cell r="A1514">
            <v>38586</v>
          </cell>
          <cell r="B1514">
            <v>2.3784000000000001</v>
          </cell>
        </row>
        <row r="1515">
          <cell r="A1515">
            <v>38587</v>
          </cell>
          <cell r="B1515">
            <v>2.3784000000000001</v>
          </cell>
        </row>
        <row r="1516">
          <cell r="A1516">
            <v>38588</v>
          </cell>
          <cell r="B1516">
            <v>2.3784000000000001</v>
          </cell>
        </row>
        <row r="1517">
          <cell r="A1517">
            <v>38589</v>
          </cell>
          <cell r="B1517">
            <v>2.3784000000000001</v>
          </cell>
        </row>
        <row r="1518">
          <cell r="A1518">
            <v>38590</v>
          </cell>
          <cell r="B1518">
            <v>2.3784000000000001</v>
          </cell>
        </row>
        <row r="1519">
          <cell r="A1519">
            <v>38591</v>
          </cell>
          <cell r="B1519">
            <v>2.3784000000000001</v>
          </cell>
        </row>
        <row r="1520">
          <cell r="A1520">
            <v>38592</v>
          </cell>
          <cell r="B1520">
            <v>2.3784000000000001</v>
          </cell>
        </row>
        <row r="1521">
          <cell r="A1521">
            <v>38593</v>
          </cell>
          <cell r="B1521">
            <v>2.3784000000000001</v>
          </cell>
        </row>
        <row r="1522">
          <cell r="A1522">
            <v>38594</v>
          </cell>
          <cell r="B1522">
            <v>2.3784000000000001</v>
          </cell>
        </row>
        <row r="1523">
          <cell r="A1523">
            <v>38595</v>
          </cell>
          <cell r="B1523">
            <v>2.3784000000000001</v>
          </cell>
        </row>
        <row r="1524">
          <cell r="A1524">
            <v>38596</v>
          </cell>
          <cell r="B1524">
            <v>2.3784000000000001</v>
          </cell>
        </row>
        <row r="1525">
          <cell r="A1525">
            <v>38597</v>
          </cell>
          <cell r="B1525">
            <v>2.3784000000000001</v>
          </cell>
        </row>
        <row r="1526">
          <cell r="A1526">
            <v>38598</v>
          </cell>
          <cell r="B1526">
            <v>2.3784000000000001</v>
          </cell>
        </row>
        <row r="1527">
          <cell r="A1527">
            <v>38599</v>
          </cell>
          <cell r="B1527">
            <v>2.3784000000000001</v>
          </cell>
        </row>
        <row r="1528">
          <cell r="A1528">
            <v>38600</v>
          </cell>
          <cell r="B1528">
            <v>2.3784000000000001</v>
          </cell>
        </row>
        <row r="1529">
          <cell r="A1529">
            <v>38601</v>
          </cell>
          <cell r="B1529">
            <v>2.3784000000000001</v>
          </cell>
        </row>
        <row r="1530">
          <cell r="A1530">
            <v>38602</v>
          </cell>
          <cell r="B1530">
            <v>2.3784000000000001</v>
          </cell>
        </row>
        <row r="1531">
          <cell r="A1531">
            <v>38603</v>
          </cell>
          <cell r="B1531">
            <v>2.3784000000000001</v>
          </cell>
        </row>
        <row r="1532">
          <cell r="A1532">
            <v>38604</v>
          </cell>
          <cell r="B1532">
            <v>2.3784000000000001</v>
          </cell>
        </row>
        <row r="1533">
          <cell r="A1533">
            <v>38605</v>
          </cell>
          <cell r="B1533">
            <v>2.3784000000000001</v>
          </cell>
        </row>
        <row r="1534">
          <cell r="A1534">
            <v>38606</v>
          </cell>
          <cell r="B1534">
            <v>2.3784000000000001</v>
          </cell>
        </row>
        <row r="1535">
          <cell r="A1535">
            <v>38607</v>
          </cell>
          <cell r="B1535">
            <v>2.3784000000000001</v>
          </cell>
        </row>
        <row r="1536">
          <cell r="A1536">
            <v>38608</v>
          </cell>
          <cell r="B1536">
            <v>2.3784000000000001</v>
          </cell>
        </row>
        <row r="1537">
          <cell r="A1537">
            <v>38609</v>
          </cell>
          <cell r="B1537">
            <v>2.3784000000000001</v>
          </cell>
        </row>
        <row r="1538">
          <cell r="A1538">
            <v>38610</v>
          </cell>
          <cell r="B1538">
            <v>2.3784000000000001</v>
          </cell>
        </row>
        <row r="1539">
          <cell r="A1539">
            <v>38611</v>
          </cell>
          <cell r="B1539">
            <v>2.3784000000000001</v>
          </cell>
        </row>
        <row r="1540">
          <cell r="A1540">
            <v>38612</v>
          </cell>
          <cell r="B1540">
            <v>2.3784000000000001</v>
          </cell>
        </row>
        <row r="1541">
          <cell r="A1541">
            <v>38613</v>
          </cell>
          <cell r="B1541">
            <v>2.3784000000000001</v>
          </cell>
        </row>
        <row r="1542">
          <cell r="A1542">
            <v>38614</v>
          </cell>
          <cell r="B1542">
            <v>2.3784000000000001</v>
          </cell>
        </row>
        <row r="1543">
          <cell r="A1543">
            <v>38615</v>
          </cell>
          <cell r="B1543">
            <v>2.3784000000000001</v>
          </cell>
        </row>
        <row r="1544">
          <cell r="A1544">
            <v>38616</v>
          </cell>
          <cell r="B1544">
            <v>2.3784000000000001</v>
          </cell>
        </row>
        <row r="1545">
          <cell r="A1545">
            <v>38617</v>
          </cell>
          <cell r="B1545">
            <v>2.3784000000000001</v>
          </cell>
        </row>
        <row r="1546">
          <cell r="A1546">
            <v>38618</v>
          </cell>
          <cell r="B1546">
            <v>2.3784000000000001</v>
          </cell>
        </row>
        <row r="1547">
          <cell r="A1547">
            <v>38619</v>
          </cell>
          <cell r="B1547">
            <v>2.3784000000000001</v>
          </cell>
        </row>
        <row r="1548">
          <cell r="A1548">
            <v>38620</v>
          </cell>
          <cell r="B1548">
            <v>2.3784000000000001</v>
          </cell>
        </row>
        <row r="1549">
          <cell r="A1549">
            <v>38621</v>
          </cell>
          <cell r="B1549">
            <v>2.3784000000000001</v>
          </cell>
        </row>
        <row r="1550">
          <cell r="A1550">
            <v>38622</v>
          </cell>
          <cell r="B1550">
            <v>2.3784000000000001</v>
          </cell>
        </row>
        <row r="1551">
          <cell r="A1551">
            <v>38623</v>
          </cell>
          <cell r="B1551">
            <v>2.3784000000000001</v>
          </cell>
        </row>
        <row r="1552">
          <cell r="A1552">
            <v>38624</v>
          </cell>
          <cell r="B1552">
            <v>2.3784000000000001</v>
          </cell>
        </row>
        <row r="1553">
          <cell r="A1553">
            <v>38625</v>
          </cell>
          <cell r="B1553">
            <v>2.3784000000000001</v>
          </cell>
        </row>
        <row r="1554">
          <cell r="A1554">
            <v>38626</v>
          </cell>
          <cell r="B1554">
            <v>2.3784000000000001</v>
          </cell>
        </row>
        <row r="1555">
          <cell r="A1555">
            <v>38627</v>
          </cell>
          <cell r="B1555">
            <v>2.3784000000000001</v>
          </cell>
        </row>
        <row r="1556">
          <cell r="A1556">
            <v>38628</v>
          </cell>
          <cell r="B1556">
            <v>2.3784000000000001</v>
          </cell>
        </row>
        <row r="1557">
          <cell r="A1557">
            <v>38629</v>
          </cell>
          <cell r="B1557">
            <v>2.3784000000000001</v>
          </cell>
        </row>
        <row r="1558">
          <cell r="A1558">
            <v>38630</v>
          </cell>
          <cell r="B1558">
            <v>2.3784000000000001</v>
          </cell>
        </row>
        <row r="1559">
          <cell r="A1559">
            <v>38631</v>
          </cell>
          <cell r="B1559">
            <v>2.3784000000000001</v>
          </cell>
        </row>
        <row r="1560">
          <cell r="A1560">
            <v>38632</v>
          </cell>
          <cell r="B1560">
            <v>2.3784000000000001</v>
          </cell>
        </row>
        <row r="1561">
          <cell r="A1561">
            <v>38633</v>
          </cell>
          <cell r="B1561">
            <v>2.3784000000000001</v>
          </cell>
        </row>
        <row r="1562">
          <cell r="A1562">
            <v>38634</v>
          </cell>
          <cell r="B1562">
            <v>2.3784000000000001</v>
          </cell>
        </row>
        <row r="1563">
          <cell r="A1563">
            <v>38635</v>
          </cell>
          <cell r="B1563">
            <v>2.3784000000000001</v>
          </cell>
        </row>
        <row r="1564">
          <cell r="A1564">
            <v>38636</v>
          </cell>
          <cell r="B1564">
            <v>2.3784000000000001</v>
          </cell>
        </row>
        <row r="1565">
          <cell r="A1565">
            <v>38637</v>
          </cell>
          <cell r="B1565">
            <v>2.3784000000000001</v>
          </cell>
        </row>
        <row r="1566">
          <cell r="A1566">
            <v>38638</v>
          </cell>
          <cell r="B1566">
            <v>2.3784000000000001</v>
          </cell>
        </row>
        <row r="1567">
          <cell r="A1567">
            <v>38639</v>
          </cell>
          <cell r="B1567">
            <v>2.3784000000000001</v>
          </cell>
        </row>
        <row r="1568">
          <cell r="A1568">
            <v>38640</v>
          </cell>
          <cell r="B1568">
            <v>2.3784000000000001</v>
          </cell>
        </row>
        <row r="1569">
          <cell r="A1569">
            <v>38641</v>
          </cell>
          <cell r="B1569">
            <v>2.3784000000000001</v>
          </cell>
        </row>
        <row r="1570">
          <cell r="A1570">
            <v>38642</v>
          </cell>
          <cell r="B1570">
            <v>2.3784000000000001</v>
          </cell>
        </row>
        <row r="1571">
          <cell r="A1571">
            <v>38643</v>
          </cell>
          <cell r="B1571">
            <v>2.3784000000000001</v>
          </cell>
        </row>
        <row r="1572">
          <cell r="A1572">
            <v>38644</v>
          </cell>
          <cell r="B1572">
            <v>2.3784000000000001</v>
          </cell>
        </row>
        <row r="1573">
          <cell r="A1573">
            <v>38645</v>
          </cell>
          <cell r="B1573">
            <v>2.3784000000000001</v>
          </cell>
        </row>
        <row r="1574">
          <cell r="A1574">
            <v>38646</v>
          </cell>
          <cell r="B1574">
            <v>2.3784000000000001</v>
          </cell>
        </row>
        <row r="1575">
          <cell r="A1575">
            <v>38647</v>
          </cell>
          <cell r="B1575">
            <v>2.3784000000000001</v>
          </cell>
        </row>
        <row r="1576">
          <cell r="A1576">
            <v>38648</v>
          </cell>
          <cell r="B1576">
            <v>2.3784000000000001</v>
          </cell>
        </row>
        <row r="1577">
          <cell r="A1577">
            <v>38649</v>
          </cell>
          <cell r="B1577">
            <v>2.3784000000000001</v>
          </cell>
        </row>
        <row r="1578">
          <cell r="A1578">
            <v>38650</v>
          </cell>
          <cell r="B1578">
            <v>2.3784000000000001</v>
          </cell>
        </row>
        <row r="1579">
          <cell r="A1579">
            <v>38651</v>
          </cell>
          <cell r="B1579">
            <v>2.3784000000000001</v>
          </cell>
        </row>
        <row r="1580">
          <cell r="A1580">
            <v>38652</v>
          </cell>
          <cell r="B1580">
            <v>2.3784000000000001</v>
          </cell>
        </row>
        <row r="1581">
          <cell r="A1581">
            <v>38653</v>
          </cell>
          <cell r="B1581">
            <v>2.3784000000000001</v>
          </cell>
        </row>
        <row r="1582">
          <cell r="A1582">
            <v>38654</v>
          </cell>
          <cell r="B1582">
            <v>2.3784000000000001</v>
          </cell>
        </row>
        <row r="1583">
          <cell r="A1583">
            <v>38655</v>
          </cell>
          <cell r="B1583">
            <v>2.3784000000000001</v>
          </cell>
        </row>
        <row r="1584">
          <cell r="A1584">
            <v>38656</v>
          </cell>
          <cell r="B1584">
            <v>2.3784000000000001</v>
          </cell>
        </row>
        <row r="1585">
          <cell r="A1585">
            <v>38657</v>
          </cell>
          <cell r="B1585">
            <v>2.3784000000000001</v>
          </cell>
        </row>
        <row r="1586">
          <cell r="A1586">
            <v>38658</v>
          </cell>
          <cell r="B1586">
            <v>2.3784000000000001</v>
          </cell>
        </row>
        <row r="1587">
          <cell r="A1587">
            <v>38659</v>
          </cell>
          <cell r="B1587">
            <v>2.3784000000000001</v>
          </cell>
        </row>
        <row r="1588">
          <cell r="A1588">
            <v>38660</v>
          </cell>
          <cell r="B1588">
            <v>2.3784000000000001</v>
          </cell>
        </row>
        <row r="1589">
          <cell r="A1589">
            <v>38661</v>
          </cell>
          <cell r="B1589">
            <v>2.3784000000000001</v>
          </cell>
        </row>
        <row r="1590">
          <cell r="A1590">
            <v>38662</v>
          </cell>
          <cell r="B1590">
            <v>2.3784000000000001</v>
          </cell>
        </row>
        <row r="1591">
          <cell r="A1591">
            <v>38663</v>
          </cell>
          <cell r="B1591">
            <v>2.3784000000000001</v>
          </cell>
        </row>
        <row r="1592">
          <cell r="A1592">
            <v>38664</v>
          </cell>
          <cell r="B1592">
            <v>2.3784000000000001</v>
          </cell>
        </row>
        <row r="1593">
          <cell r="A1593">
            <v>38665</v>
          </cell>
          <cell r="B1593">
            <v>2.3784000000000001</v>
          </cell>
        </row>
        <row r="1594">
          <cell r="A1594">
            <v>38666</v>
          </cell>
          <cell r="B1594">
            <v>2.3784000000000001</v>
          </cell>
        </row>
        <row r="1595">
          <cell r="A1595">
            <v>38667</v>
          </cell>
          <cell r="B1595">
            <v>2.3784000000000001</v>
          </cell>
        </row>
        <row r="1596">
          <cell r="A1596">
            <v>38668</v>
          </cell>
          <cell r="B1596">
            <v>2.3784000000000001</v>
          </cell>
        </row>
        <row r="1597">
          <cell r="A1597">
            <v>38669</v>
          </cell>
          <cell r="B1597">
            <v>2.3784000000000001</v>
          </cell>
        </row>
        <row r="1598">
          <cell r="A1598">
            <v>38670</v>
          </cell>
          <cell r="B1598">
            <v>2.3784000000000001</v>
          </cell>
        </row>
        <row r="1599">
          <cell r="A1599">
            <v>38671</v>
          </cell>
          <cell r="B1599">
            <v>2.3784000000000001</v>
          </cell>
        </row>
        <row r="1600">
          <cell r="A1600">
            <v>38672</v>
          </cell>
          <cell r="B1600">
            <v>2.3784000000000001</v>
          </cell>
        </row>
        <row r="1601">
          <cell r="A1601">
            <v>38673</v>
          </cell>
          <cell r="B1601">
            <v>2.3784000000000001</v>
          </cell>
        </row>
        <row r="1602">
          <cell r="A1602">
            <v>38674</v>
          </cell>
          <cell r="B1602">
            <v>2.3784000000000001</v>
          </cell>
        </row>
        <row r="1603">
          <cell r="A1603">
            <v>38675</v>
          </cell>
          <cell r="B1603">
            <v>2.3784000000000001</v>
          </cell>
        </row>
        <row r="1604">
          <cell r="A1604">
            <v>38676</v>
          </cell>
          <cell r="B1604">
            <v>2.3784000000000001</v>
          </cell>
        </row>
        <row r="1605">
          <cell r="A1605">
            <v>38677</v>
          </cell>
          <cell r="B1605">
            <v>2.3784000000000001</v>
          </cell>
        </row>
        <row r="1606">
          <cell r="A1606">
            <v>38678</v>
          </cell>
          <cell r="B1606">
            <v>2.3784000000000001</v>
          </cell>
        </row>
        <row r="1607">
          <cell r="A1607">
            <v>38679</v>
          </cell>
          <cell r="B1607">
            <v>2.3784000000000001</v>
          </cell>
        </row>
        <row r="1608">
          <cell r="A1608">
            <v>38680</v>
          </cell>
          <cell r="B1608">
            <v>2.3784000000000001</v>
          </cell>
        </row>
        <row r="1609">
          <cell r="A1609">
            <v>38681</v>
          </cell>
          <cell r="B1609">
            <v>2.3784000000000001</v>
          </cell>
        </row>
        <row r="1610">
          <cell r="A1610">
            <v>38682</v>
          </cell>
          <cell r="B1610">
            <v>2.3784000000000001</v>
          </cell>
        </row>
        <row r="1611">
          <cell r="A1611">
            <v>38683</v>
          </cell>
          <cell r="B1611">
            <v>2.3784000000000001</v>
          </cell>
        </row>
        <row r="1612">
          <cell r="A1612">
            <v>38684</v>
          </cell>
          <cell r="B1612">
            <v>2.3784000000000001</v>
          </cell>
        </row>
        <row r="1613">
          <cell r="A1613">
            <v>38685</v>
          </cell>
          <cell r="B1613">
            <v>2.3784000000000001</v>
          </cell>
        </row>
        <row r="1614">
          <cell r="A1614">
            <v>38686</v>
          </cell>
          <cell r="B1614">
            <v>2.3784000000000001</v>
          </cell>
        </row>
        <row r="1615">
          <cell r="A1615">
            <v>38687</v>
          </cell>
          <cell r="B1615">
            <v>2.3784000000000001</v>
          </cell>
        </row>
        <row r="1616">
          <cell r="A1616">
            <v>38688</v>
          </cell>
          <cell r="B1616">
            <v>2.3784000000000001</v>
          </cell>
        </row>
        <row r="1617">
          <cell r="A1617">
            <v>38689</v>
          </cell>
          <cell r="B1617">
            <v>2.3784000000000001</v>
          </cell>
        </row>
        <row r="1618">
          <cell r="A1618">
            <v>38690</v>
          </cell>
          <cell r="B1618">
            <v>2.3784000000000001</v>
          </cell>
        </row>
        <row r="1619">
          <cell r="A1619">
            <v>38691</v>
          </cell>
          <cell r="B1619">
            <v>2.3784000000000001</v>
          </cell>
        </row>
        <row r="1620">
          <cell r="A1620">
            <v>38692</v>
          </cell>
          <cell r="B1620">
            <v>2.3784000000000001</v>
          </cell>
        </row>
        <row r="1621">
          <cell r="A1621">
            <v>38693</v>
          </cell>
          <cell r="B1621">
            <v>2.3784000000000001</v>
          </cell>
        </row>
        <row r="1622">
          <cell r="A1622">
            <v>38694</v>
          </cell>
          <cell r="B1622">
            <v>2.3784000000000001</v>
          </cell>
        </row>
        <row r="1623">
          <cell r="A1623">
            <v>38695</v>
          </cell>
          <cell r="B1623">
            <v>2.3784000000000001</v>
          </cell>
        </row>
        <row r="1624">
          <cell r="A1624">
            <v>38696</v>
          </cell>
          <cell r="B1624">
            <v>2.3784000000000001</v>
          </cell>
        </row>
        <row r="1625">
          <cell r="A1625">
            <v>38697</v>
          </cell>
          <cell r="B1625">
            <v>2.3784000000000001</v>
          </cell>
        </row>
        <row r="1626">
          <cell r="A1626">
            <v>38698</v>
          </cell>
          <cell r="B1626">
            <v>2.3784000000000001</v>
          </cell>
        </row>
        <row r="1627">
          <cell r="A1627">
            <v>38699</v>
          </cell>
          <cell r="B1627">
            <v>2.3784000000000001</v>
          </cell>
        </row>
        <row r="1628">
          <cell r="A1628">
            <v>38700</v>
          </cell>
          <cell r="B1628">
            <v>2.3784000000000001</v>
          </cell>
        </row>
        <row r="1629">
          <cell r="A1629">
            <v>38701</v>
          </cell>
          <cell r="B1629">
            <v>2.3784000000000001</v>
          </cell>
        </row>
        <row r="1630">
          <cell r="A1630">
            <v>38702</v>
          </cell>
          <cell r="B1630">
            <v>2.3784000000000001</v>
          </cell>
        </row>
        <row r="1631">
          <cell r="A1631">
            <v>38703</v>
          </cell>
          <cell r="B1631">
            <v>2.3784000000000001</v>
          </cell>
        </row>
        <row r="1632">
          <cell r="A1632">
            <v>38704</v>
          </cell>
          <cell r="B1632">
            <v>2.3784000000000001</v>
          </cell>
        </row>
        <row r="1633">
          <cell r="A1633">
            <v>38705</v>
          </cell>
          <cell r="B1633">
            <v>2.3784000000000001</v>
          </cell>
        </row>
        <row r="1634">
          <cell r="A1634">
            <v>38706</v>
          </cell>
          <cell r="B1634">
            <v>2.3784000000000001</v>
          </cell>
        </row>
        <row r="1635">
          <cell r="A1635">
            <v>38707</v>
          </cell>
          <cell r="B1635">
            <v>2.3784000000000001</v>
          </cell>
        </row>
        <row r="1636">
          <cell r="A1636">
            <v>38708</v>
          </cell>
          <cell r="B1636">
            <v>2.3784000000000001</v>
          </cell>
        </row>
        <row r="1637">
          <cell r="A1637">
            <v>38709</v>
          </cell>
          <cell r="B1637">
            <v>2.3784000000000001</v>
          </cell>
        </row>
        <row r="1638">
          <cell r="A1638">
            <v>38710</v>
          </cell>
          <cell r="B1638">
            <v>2.3784000000000001</v>
          </cell>
        </row>
        <row r="1639">
          <cell r="A1639">
            <v>38711</v>
          </cell>
          <cell r="B1639">
            <v>2.3784000000000001</v>
          </cell>
        </row>
        <row r="1640">
          <cell r="A1640">
            <v>38712</v>
          </cell>
          <cell r="B1640">
            <v>2.3784000000000001</v>
          </cell>
        </row>
        <row r="1641">
          <cell r="A1641">
            <v>38713</v>
          </cell>
          <cell r="B1641">
            <v>2.3784000000000001</v>
          </cell>
        </row>
        <row r="1642">
          <cell r="A1642">
            <v>38714</v>
          </cell>
          <cell r="B1642">
            <v>2.3784000000000001</v>
          </cell>
        </row>
        <row r="1643">
          <cell r="A1643">
            <v>38715</v>
          </cell>
          <cell r="B1643">
            <v>2.3784000000000001</v>
          </cell>
        </row>
        <row r="1644">
          <cell r="A1644">
            <v>38716</v>
          </cell>
          <cell r="B1644">
            <v>2.3784000000000001</v>
          </cell>
        </row>
        <row r="1645">
          <cell r="A1645">
            <v>38717</v>
          </cell>
          <cell r="B1645">
            <v>2.3784000000000001</v>
          </cell>
        </row>
        <row r="1646">
          <cell r="A1646">
            <v>38718</v>
          </cell>
          <cell r="B1646">
            <v>2.3784000000000001</v>
          </cell>
        </row>
        <row r="1647">
          <cell r="A1647">
            <v>38719</v>
          </cell>
          <cell r="B1647">
            <v>2.3784000000000001</v>
          </cell>
        </row>
        <row r="1648">
          <cell r="A1648">
            <v>38720</v>
          </cell>
          <cell r="B1648">
            <v>2.3784000000000001</v>
          </cell>
        </row>
        <row r="1649">
          <cell r="A1649">
            <v>38721</v>
          </cell>
          <cell r="B1649">
            <v>2.3784000000000001</v>
          </cell>
        </row>
        <row r="1650">
          <cell r="A1650">
            <v>38722</v>
          </cell>
          <cell r="B1650">
            <v>2.3784000000000001</v>
          </cell>
        </row>
        <row r="1651">
          <cell r="A1651">
            <v>38723</v>
          </cell>
          <cell r="B1651">
            <v>2.3784000000000001</v>
          </cell>
        </row>
        <row r="1652">
          <cell r="A1652">
            <v>38724</v>
          </cell>
          <cell r="B1652">
            <v>2.3784000000000001</v>
          </cell>
        </row>
        <row r="1653">
          <cell r="A1653">
            <v>38725</v>
          </cell>
          <cell r="B1653">
            <v>2.3784000000000001</v>
          </cell>
        </row>
        <row r="1654">
          <cell r="A1654">
            <v>38726</v>
          </cell>
          <cell r="B1654">
            <v>2.3784000000000001</v>
          </cell>
        </row>
        <row r="1655">
          <cell r="A1655">
            <v>38727</v>
          </cell>
          <cell r="B1655">
            <v>2.3784000000000001</v>
          </cell>
        </row>
        <row r="1656">
          <cell r="A1656">
            <v>38728</v>
          </cell>
          <cell r="B1656">
            <v>2.3784000000000001</v>
          </cell>
        </row>
        <row r="1657">
          <cell r="A1657">
            <v>38729</v>
          </cell>
          <cell r="B1657">
            <v>2.3784000000000001</v>
          </cell>
        </row>
        <row r="1658">
          <cell r="A1658">
            <v>38730</v>
          </cell>
          <cell r="B1658">
            <v>2.3784000000000001</v>
          </cell>
        </row>
        <row r="1659">
          <cell r="A1659">
            <v>38731</v>
          </cell>
          <cell r="B1659">
            <v>2.3784000000000001</v>
          </cell>
        </row>
        <row r="1660">
          <cell r="A1660">
            <v>38732</v>
          </cell>
          <cell r="B1660">
            <v>2.3784000000000001</v>
          </cell>
        </row>
        <row r="1661">
          <cell r="A1661">
            <v>38733</v>
          </cell>
          <cell r="B1661">
            <v>2.3784000000000001</v>
          </cell>
        </row>
        <row r="1662">
          <cell r="A1662">
            <v>38734</v>
          </cell>
          <cell r="B1662">
            <v>2.3784000000000001</v>
          </cell>
        </row>
        <row r="1663">
          <cell r="A1663">
            <v>38735</v>
          </cell>
          <cell r="B1663">
            <v>2.3784000000000001</v>
          </cell>
        </row>
        <row r="1664">
          <cell r="A1664">
            <v>38736</v>
          </cell>
          <cell r="B1664">
            <v>2.3784000000000001</v>
          </cell>
        </row>
        <row r="1665">
          <cell r="A1665">
            <v>38737</v>
          </cell>
          <cell r="B1665">
            <v>2.3784000000000001</v>
          </cell>
        </row>
        <row r="1666">
          <cell r="A1666">
            <v>38738</v>
          </cell>
          <cell r="B1666">
            <v>2.3784000000000001</v>
          </cell>
        </row>
        <row r="1667">
          <cell r="A1667">
            <v>38739</v>
          </cell>
          <cell r="B1667">
            <v>2.3784000000000001</v>
          </cell>
        </row>
        <row r="1668">
          <cell r="A1668">
            <v>38740</v>
          </cell>
          <cell r="B1668">
            <v>2.3784000000000001</v>
          </cell>
        </row>
        <row r="1669">
          <cell r="A1669">
            <v>38741</v>
          </cell>
          <cell r="B1669">
            <v>2.3784000000000001</v>
          </cell>
        </row>
        <row r="1670">
          <cell r="A1670">
            <v>38742</v>
          </cell>
          <cell r="B1670">
            <v>2.3784000000000001</v>
          </cell>
        </row>
        <row r="1671">
          <cell r="A1671">
            <v>38743</v>
          </cell>
          <cell r="B1671">
            <v>2.3784000000000001</v>
          </cell>
        </row>
        <row r="1672">
          <cell r="A1672">
            <v>38744</v>
          </cell>
          <cell r="B1672">
            <v>2.3784000000000001</v>
          </cell>
        </row>
        <row r="1673">
          <cell r="A1673">
            <v>38745</v>
          </cell>
          <cell r="B1673">
            <v>2.3784000000000001</v>
          </cell>
        </row>
        <row r="1674">
          <cell r="A1674">
            <v>38746</v>
          </cell>
          <cell r="B1674">
            <v>2.3784000000000001</v>
          </cell>
        </row>
        <row r="1675">
          <cell r="A1675">
            <v>38747</v>
          </cell>
          <cell r="B1675">
            <v>2.3784000000000001</v>
          </cell>
        </row>
        <row r="1676">
          <cell r="A1676">
            <v>38748</v>
          </cell>
          <cell r="B1676">
            <v>2.3784000000000001</v>
          </cell>
        </row>
        <row r="1677">
          <cell r="A1677">
            <v>38749</v>
          </cell>
          <cell r="B1677">
            <v>2.3784000000000001</v>
          </cell>
        </row>
        <row r="1678">
          <cell r="A1678">
            <v>38750</v>
          </cell>
          <cell r="B1678">
            <v>2.3784000000000001</v>
          </cell>
        </row>
        <row r="1679">
          <cell r="A1679">
            <v>38751</v>
          </cell>
          <cell r="B1679">
            <v>2.3784000000000001</v>
          </cell>
        </row>
        <row r="1680">
          <cell r="A1680">
            <v>38752</v>
          </cell>
          <cell r="B1680">
            <v>2.3784000000000001</v>
          </cell>
        </row>
        <row r="1681">
          <cell r="A1681">
            <v>38753</v>
          </cell>
          <cell r="B1681">
            <v>2.3784000000000001</v>
          </cell>
        </row>
        <row r="1682">
          <cell r="A1682">
            <v>38754</v>
          </cell>
          <cell r="B1682">
            <v>2.3784000000000001</v>
          </cell>
        </row>
        <row r="1683">
          <cell r="A1683">
            <v>38755</v>
          </cell>
          <cell r="B1683">
            <v>2.3784000000000001</v>
          </cell>
        </row>
        <row r="1684">
          <cell r="A1684">
            <v>38756</v>
          </cell>
          <cell r="B1684">
            <v>2.3784000000000001</v>
          </cell>
        </row>
        <row r="1685">
          <cell r="A1685">
            <v>38757</v>
          </cell>
          <cell r="B1685">
            <v>2.3784000000000001</v>
          </cell>
        </row>
        <row r="1686">
          <cell r="A1686">
            <v>38758</v>
          </cell>
          <cell r="B1686">
            <v>2.3784000000000001</v>
          </cell>
        </row>
        <row r="1687">
          <cell r="A1687">
            <v>38759</v>
          </cell>
          <cell r="B1687">
            <v>2.3784000000000001</v>
          </cell>
        </row>
        <row r="1688">
          <cell r="A1688">
            <v>38760</v>
          </cell>
          <cell r="B1688">
            <v>2.3784000000000001</v>
          </cell>
        </row>
        <row r="1689">
          <cell r="A1689">
            <v>38761</v>
          </cell>
          <cell r="B1689">
            <v>2.3784000000000001</v>
          </cell>
        </row>
        <row r="1690">
          <cell r="A1690">
            <v>38762</v>
          </cell>
          <cell r="B1690">
            <v>2.3784000000000001</v>
          </cell>
        </row>
        <row r="1691">
          <cell r="A1691">
            <v>38763</v>
          </cell>
          <cell r="B1691">
            <v>2.3784000000000001</v>
          </cell>
        </row>
        <row r="1692">
          <cell r="A1692">
            <v>38764</v>
          </cell>
          <cell r="B1692">
            <v>2.3784000000000001</v>
          </cell>
        </row>
        <row r="1693">
          <cell r="A1693">
            <v>38765</v>
          </cell>
          <cell r="B1693">
            <v>2.3784000000000001</v>
          </cell>
        </row>
        <row r="1694">
          <cell r="A1694">
            <v>38766</v>
          </cell>
          <cell r="B1694">
            <v>2.3784000000000001</v>
          </cell>
        </row>
        <row r="1695">
          <cell r="A1695">
            <v>38767</v>
          </cell>
          <cell r="B1695">
            <v>2.3784000000000001</v>
          </cell>
        </row>
        <row r="1696">
          <cell r="A1696">
            <v>38768</v>
          </cell>
          <cell r="B1696">
            <v>2.3784000000000001</v>
          </cell>
        </row>
        <row r="1697">
          <cell r="A1697">
            <v>38769</v>
          </cell>
          <cell r="B1697">
            <v>2.3784000000000001</v>
          </cell>
        </row>
        <row r="1698">
          <cell r="A1698">
            <v>38770</v>
          </cell>
          <cell r="B1698">
            <v>2.3784000000000001</v>
          </cell>
        </row>
        <row r="1699">
          <cell r="A1699">
            <v>38771</v>
          </cell>
          <cell r="B1699">
            <v>2.3784000000000001</v>
          </cell>
        </row>
        <row r="1700">
          <cell r="A1700">
            <v>38772</v>
          </cell>
          <cell r="B1700">
            <v>2.3784000000000001</v>
          </cell>
        </row>
        <row r="1701">
          <cell r="A1701">
            <v>38773</v>
          </cell>
          <cell r="B1701">
            <v>2.3784000000000001</v>
          </cell>
        </row>
        <row r="1702">
          <cell r="A1702">
            <v>38774</v>
          </cell>
          <cell r="B1702">
            <v>2.3784000000000001</v>
          </cell>
        </row>
        <row r="1703">
          <cell r="A1703">
            <v>38775</v>
          </cell>
          <cell r="B1703">
            <v>2.3784000000000001</v>
          </cell>
        </row>
        <row r="1704">
          <cell r="A1704">
            <v>38776</v>
          </cell>
          <cell r="B1704">
            <v>2.3784000000000001</v>
          </cell>
        </row>
        <row r="1705">
          <cell r="A1705">
            <v>38777</v>
          </cell>
          <cell r="B1705">
            <v>2.3784000000000001</v>
          </cell>
        </row>
        <row r="1706">
          <cell r="A1706">
            <v>38778</v>
          </cell>
          <cell r="B1706">
            <v>2.3784000000000001</v>
          </cell>
        </row>
        <row r="1707">
          <cell r="A1707">
            <v>38779</v>
          </cell>
          <cell r="B1707">
            <v>2.3784000000000001</v>
          </cell>
        </row>
        <row r="1708">
          <cell r="A1708">
            <v>38780</v>
          </cell>
          <cell r="B1708">
            <v>2.3784000000000001</v>
          </cell>
        </row>
        <row r="1709">
          <cell r="A1709">
            <v>38781</v>
          </cell>
          <cell r="B1709">
            <v>2.3784000000000001</v>
          </cell>
        </row>
        <row r="1710">
          <cell r="A1710">
            <v>38782</v>
          </cell>
          <cell r="B1710">
            <v>2.3784000000000001</v>
          </cell>
        </row>
        <row r="1711">
          <cell r="A1711">
            <v>38783</v>
          </cell>
          <cell r="B1711">
            <v>2.3784000000000001</v>
          </cell>
        </row>
        <row r="1712">
          <cell r="A1712">
            <v>38784</v>
          </cell>
          <cell r="B1712">
            <v>2.3784000000000001</v>
          </cell>
        </row>
        <row r="1713">
          <cell r="A1713">
            <v>38785</v>
          </cell>
          <cell r="B1713">
            <v>2.3784000000000001</v>
          </cell>
        </row>
        <row r="1714">
          <cell r="A1714">
            <v>38786</v>
          </cell>
          <cell r="B1714">
            <v>2.3784000000000001</v>
          </cell>
        </row>
        <row r="1715">
          <cell r="A1715">
            <v>38787</v>
          </cell>
          <cell r="B1715">
            <v>2.3784000000000001</v>
          </cell>
        </row>
        <row r="1716">
          <cell r="A1716">
            <v>38788</v>
          </cell>
          <cell r="B1716">
            <v>2.3784000000000001</v>
          </cell>
        </row>
        <row r="1717">
          <cell r="A1717">
            <v>38789</v>
          </cell>
          <cell r="B1717">
            <v>2.3784000000000001</v>
          </cell>
        </row>
        <row r="1718">
          <cell r="A1718">
            <v>38790</v>
          </cell>
          <cell r="B1718">
            <v>2.3784000000000001</v>
          </cell>
        </row>
        <row r="1719">
          <cell r="A1719">
            <v>38791</v>
          </cell>
          <cell r="B1719">
            <v>2.3784000000000001</v>
          </cell>
        </row>
        <row r="1720">
          <cell r="A1720">
            <v>38792</v>
          </cell>
          <cell r="B1720">
            <v>2.3784000000000001</v>
          </cell>
        </row>
        <row r="1721">
          <cell r="A1721">
            <v>38793</v>
          </cell>
          <cell r="B1721">
            <v>2.3784000000000001</v>
          </cell>
        </row>
        <row r="1722">
          <cell r="A1722">
            <v>38794</v>
          </cell>
          <cell r="B1722">
            <v>2.3784000000000001</v>
          </cell>
        </row>
        <row r="1723">
          <cell r="A1723">
            <v>38795</v>
          </cell>
          <cell r="B1723">
            <v>2.3784000000000001</v>
          </cell>
        </row>
        <row r="1724">
          <cell r="A1724">
            <v>38796</v>
          </cell>
          <cell r="B1724">
            <v>2.3784000000000001</v>
          </cell>
        </row>
        <row r="1725">
          <cell r="A1725">
            <v>38797</v>
          </cell>
          <cell r="B1725">
            <v>2.3784000000000001</v>
          </cell>
        </row>
        <row r="1726">
          <cell r="A1726">
            <v>38798</v>
          </cell>
          <cell r="B1726">
            <v>2.3784000000000001</v>
          </cell>
        </row>
        <row r="1727">
          <cell r="A1727">
            <v>38799</v>
          </cell>
          <cell r="B1727">
            <v>2.3784000000000001</v>
          </cell>
        </row>
        <row r="1728">
          <cell r="A1728">
            <v>38800</v>
          </cell>
          <cell r="B1728">
            <v>2.3784000000000001</v>
          </cell>
        </row>
        <row r="1729">
          <cell r="A1729">
            <v>38801</v>
          </cell>
          <cell r="B1729">
            <v>2.3784000000000001</v>
          </cell>
        </row>
        <row r="1730">
          <cell r="A1730">
            <v>38802</v>
          </cell>
          <cell r="B1730">
            <v>2.3784000000000001</v>
          </cell>
        </row>
        <row r="1731">
          <cell r="A1731">
            <v>38803</v>
          </cell>
          <cell r="B1731">
            <v>2.3784000000000001</v>
          </cell>
        </row>
        <row r="1732">
          <cell r="A1732">
            <v>38804</v>
          </cell>
          <cell r="B1732">
            <v>2.3784000000000001</v>
          </cell>
        </row>
        <row r="1733">
          <cell r="A1733">
            <v>38805</v>
          </cell>
          <cell r="B1733">
            <v>2.3784000000000001</v>
          </cell>
        </row>
        <row r="1734">
          <cell r="A1734">
            <v>38806</v>
          </cell>
          <cell r="B1734">
            <v>2.3784000000000001</v>
          </cell>
        </row>
        <row r="1735">
          <cell r="A1735">
            <v>38807</v>
          </cell>
          <cell r="B1735">
            <v>2.3784000000000001</v>
          </cell>
        </row>
        <row r="1736">
          <cell r="A1736">
            <v>38808</v>
          </cell>
          <cell r="B1736">
            <v>2.3784000000000001</v>
          </cell>
        </row>
        <row r="1737">
          <cell r="A1737">
            <v>38809</v>
          </cell>
          <cell r="B1737">
            <v>2.3784000000000001</v>
          </cell>
        </row>
        <row r="1738">
          <cell r="A1738">
            <v>38810</v>
          </cell>
          <cell r="B1738">
            <v>2.3784000000000001</v>
          </cell>
        </row>
        <row r="1739">
          <cell r="A1739">
            <v>38811</v>
          </cell>
          <cell r="B1739">
            <v>2.3784000000000001</v>
          </cell>
        </row>
        <row r="1740">
          <cell r="A1740">
            <v>38812</v>
          </cell>
          <cell r="B1740">
            <v>2.3784000000000001</v>
          </cell>
        </row>
        <row r="1741">
          <cell r="A1741">
            <v>38813</v>
          </cell>
          <cell r="B1741">
            <v>2.3784000000000001</v>
          </cell>
        </row>
        <row r="1742">
          <cell r="A1742">
            <v>38814</v>
          </cell>
          <cell r="B1742">
            <v>2.3784000000000001</v>
          </cell>
        </row>
        <row r="1743">
          <cell r="A1743">
            <v>38815</v>
          </cell>
          <cell r="B1743">
            <v>2.3784000000000001</v>
          </cell>
        </row>
        <row r="1744">
          <cell r="A1744">
            <v>38816</v>
          </cell>
          <cell r="B1744">
            <v>2.3784000000000001</v>
          </cell>
        </row>
        <row r="1745">
          <cell r="A1745">
            <v>38817</v>
          </cell>
          <cell r="B1745">
            <v>2.3784000000000001</v>
          </cell>
        </row>
        <row r="1746">
          <cell r="A1746">
            <v>38818</v>
          </cell>
          <cell r="B1746">
            <v>2.3784000000000001</v>
          </cell>
        </row>
        <row r="1747">
          <cell r="A1747">
            <v>38819</v>
          </cell>
          <cell r="B1747">
            <v>2.3784000000000001</v>
          </cell>
        </row>
        <row r="1748">
          <cell r="A1748">
            <v>38820</v>
          </cell>
          <cell r="B1748">
            <v>2.3784000000000001</v>
          </cell>
        </row>
        <row r="1749">
          <cell r="A1749">
            <v>38821</v>
          </cell>
          <cell r="B1749">
            <v>2.3784000000000001</v>
          </cell>
        </row>
        <row r="1750">
          <cell r="A1750">
            <v>38822</v>
          </cell>
          <cell r="B1750">
            <v>2.3784000000000001</v>
          </cell>
        </row>
        <row r="1751">
          <cell r="A1751">
            <v>38823</v>
          </cell>
          <cell r="B1751">
            <v>2.3784000000000001</v>
          </cell>
        </row>
        <row r="1752">
          <cell r="A1752">
            <v>38824</v>
          </cell>
          <cell r="B1752">
            <v>2.3784000000000001</v>
          </cell>
        </row>
        <row r="1753">
          <cell r="A1753">
            <v>38825</v>
          </cell>
          <cell r="B1753">
            <v>2.3784000000000001</v>
          </cell>
        </row>
        <row r="1754">
          <cell r="A1754">
            <v>38826</v>
          </cell>
          <cell r="B1754">
            <v>2.3784000000000001</v>
          </cell>
        </row>
        <row r="1755">
          <cell r="A1755">
            <v>38827</v>
          </cell>
          <cell r="B1755">
            <v>2.3784000000000001</v>
          </cell>
        </row>
        <row r="1756">
          <cell r="A1756">
            <v>38828</v>
          </cell>
          <cell r="B1756">
            <v>2.3784000000000001</v>
          </cell>
        </row>
        <row r="1757">
          <cell r="A1757">
            <v>38829</v>
          </cell>
          <cell r="B1757">
            <v>2.3784000000000001</v>
          </cell>
        </row>
        <row r="1758">
          <cell r="A1758">
            <v>38830</v>
          </cell>
          <cell r="B1758">
            <v>2.3784000000000001</v>
          </cell>
        </row>
        <row r="1759">
          <cell r="A1759">
            <v>38831</v>
          </cell>
          <cell r="B1759">
            <v>2.3784000000000001</v>
          </cell>
        </row>
        <row r="1760">
          <cell r="A1760">
            <v>38832</v>
          </cell>
          <cell r="B1760">
            <v>2.3784000000000001</v>
          </cell>
        </row>
        <row r="1761">
          <cell r="A1761">
            <v>38833</v>
          </cell>
          <cell r="B1761">
            <v>2.3784000000000001</v>
          </cell>
        </row>
        <row r="1762">
          <cell r="A1762">
            <v>38834</v>
          </cell>
          <cell r="B1762">
            <v>2.3784000000000001</v>
          </cell>
        </row>
        <row r="1763">
          <cell r="A1763">
            <v>38835</v>
          </cell>
          <cell r="B1763">
            <v>2.3784000000000001</v>
          </cell>
        </row>
        <row r="1764">
          <cell r="A1764">
            <v>38836</v>
          </cell>
          <cell r="B1764">
            <v>2.3784000000000001</v>
          </cell>
        </row>
        <row r="1765">
          <cell r="A1765">
            <v>38837</v>
          </cell>
          <cell r="B1765">
            <v>2.3784000000000001</v>
          </cell>
        </row>
        <row r="1766">
          <cell r="A1766">
            <v>38838</v>
          </cell>
          <cell r="B1766">
            <v>2.3784000000000001</v>
          </cell>
        </row>
        <row r="1767">
          <cell r="A1767">
            <v>38839</v>
          </cell>
          <cell r="B1767">
            <v>2.3784000000000001</v>
          </cell>
        </row>
        <row r="1768">
          <cell r="A1768">
            <v>38840</v>
          </cell>
          <cell r="B1768">
            <v>2.3784000000000001</v>
          </cell>
        </row>
        <row r="1769">
          <cell r="A1769">
            <v>38841</v>
          </cell>
          <cell r="B1769">
            <v>2.3784000000000001</v>
          </cell>
        </row>
        <row r="1770">
          <cell r="A1770">
            <v>38842</v>
          </cell>
          <cell r="B1770">
            <v>2.3784000000000001</v>
          </cell>
        </row>
        <row r="1771">
          <cell r="A1771">
            <v>38843</v>
          </cell>
          <cell r="B1771">
            <v>2.3784000000000001</v>
          </cell>
        </row>
        <row r="1772">
          <cell r="A1772">
            <v>38844</v>
          </cell>
          <cell r="B1772">
            <v>2.3784000000000001</v>
          </cell>
        </row>
        <row r="1773">
          <cell r="A1773">
            <v>38845</v>
          </cell>
          <cell r="B1773">
            <v>2.3784000000000001</v>
          </cell>
        </row>
        <row r="1774">
          <cell r="A1774">
            <v>38846</v>
          </cell>
          <cell r="B1774">
            <v>2.3784000000000001</v>
          </cell>
        </row>
        <row r="1775">
          <cell r="A1775">
            <v>38847</v>
          </cell>
          <cell r="B1775">
            <v>2.3784000000000001</v>
          </cell>
        </row>
        <row r="1776">
          <cell r="A1776">
            <v>38848</v>
          </cell>
          <cell r="B1776">
            <v>2.3784000000000001</v>
          </cell>
        </row>
        <row r="1777">
          <cell r="A1777">
            <v>38849</v>
          </cell>
          <cell r="B1777">
            <v>2.3784000000000001</v>
          </cell>
        </row>
        <row r="1778">
          <cell r="A1778">
            <v>38850</v>
          </cell>
          <cell r="B1778">
            <v>2.3784000000000001</v>
          </cell>
        </row>
        <row r="1779">
          <cell r="A1779">
            <v>38851</v>
          </cell>
          <cell r="B1779">
            <v>2.3784000000000001</v>
          </cell>
        </row>
        <row r="1780">
          <cell r="A1780">
            <v>38852</v>
          </cell>
          <cell r="B1780">
            <v>2.3784000000000001</v>
          </cell>
        </row>
        <row r="1781">
          <cell r="A1781">
            <v>38853</v>
          </cell>
          <cell r="B1781">
            <v>2.3784000000000001</v>
          </cell>
        </row>
        <row r="1782">
          <cell r="A1782">
            <v>38854</v>
          </cell>
          <cell r="B1782">
            <v>2.3784000000000001</v>
          </cell>
        </row>
        <row r="1783">
          <cell r="A1783">
            <v>38855</v>
          </cell>
          <cell r="B1783">
            <v>2.3784000000000001</v>
          </cell>
        </row>
        <row r="1784">
          <cell r="A1784">
            <v>38856</v>
          </cell>
          <cell r="B1784">
            <v>2.3784000000000001</v>
          </cell>
        </row>
        <row r="1785">
          <cell r="A1785">
            <v>38857</v>
          </cell>
          <cell r="B1785">
            <v>2.3784000000000001</v>
          </cell>
        </row>
        <row r="1786">
          <cell r="A1786">
            <v>38858</v>
          </cell>
          <cell r="B1786">
            <v>2.3784000000000001</v>
          </cell>
        </row>
        <row r="1787">
          <cell r="A1787">
            <v>38859</v>
          </cell>
          <cell r="B1787">
            <v>2.3784000000000001</v>
          </cell>
        </row>
        <row r="1788">
          <cell r="A1788">
            <v>38860</v>
          </cell>
          <cell r="B1788">
            <v>2.3784000000000001</v>
          </cell>
        </row>
        <row r="1789">
          <cell r="A1789">
            <v>38861</v>
          </cell>
          <cell r="B1789">
            <v>2.3784000000000001</v>
          </cell>
        </row>
        <row r="1790">
          <cell r="A1790">
            <v>38862</v>
          </cell>
          <cell r="B1790">
            <v>2.3784000000000001</v>
          </cell>
        </row>
        <row r="1791">
          <cell r="A1791">
            <v>38863</v>
          </cell>
          <cell r="B1791">
            <v>2.3784000000000001</v>
          </cell>
        </row>
        <row r="1792">
          <cell r="A1792">
            <v>38864</v>
          </cell>
          <cell r="B1792">
            <v>2.3784000000000001</v>
          </cell>
        </row>
        <row r="1793">
          <cell r="A1793">
            <v>38865</v>
          </cell>
          <cell r="B1793">
            <v>2.3784000000000001</v>
          </cell>
        </row>
        <row r="1794">
          <cell r="A1794">
            <v>38866</v>
          </cell>
          <cell r="B1794">
            <v>2.3784000000000001</v>
          </cell>
        </row>
        <row r="1795">
          <cell r="A1795">
            <v>38867</v>
          </cell>
          <cell r="B1795">
            <v>2.3784000000000001</v>
          </cell>
        </row>
        <row r="1796">
          <cell r="A1796">
            <v>38868</v>
          </cell>
          <cell r="B1796">
            <v>2.3784000000000001</v>
          </cell>
        </row>
        <row r="1797">
          <cell r="A1797">
            <v>38869</v>
          </cell>
          <cell r="B1797">
            <v>2.3784000000000001</v>
          </cell>
        </row>
        <row r="1798">
          <cell r="A1798">
            <v>38870</v>
          </cell>
          <cell r="B1798">
            <v>2.3784000000000001</v>
          </cell>
        </row>
        <row r="1799">
          <cell r="A1799">
            <v>38871</v>
          </cell>
          <cell r="B1799">
            <v>2.3784000000000001</v>
          </cell>
        </row>
        <row r="1800">
          <cell r="A1800">
            <v>38872</v>
          </cell>
          <cell r="B1800">
            <v>2.3784000000000001</v>
          </cell>
        </row>
        <row r="1801">
          <cell r="A1801">
            <v>38873</v>
          </cell>
          <cell r="B1801">
            <v>2.3784000000000001</v>
          </cell>
        </row>
        <row r="1802">
          <cell r="A1802">
            <v>38874</v>
          </cell>
          <cell r="B1802">
            <v>2.3784000000000001</v>
          </cell>
        </row>
        <row r="1803">
          <cell r="A1803">
            <v>38875</v>
          </cell>
          <cell r="B1803">
            <v>2.3784000000000001</v>
          </cell>
        </row>
        <row r="1804">
          <cell r="A1804">
            <v>38876</v>
          </cell>
          <cell r="B1804">
            <v>2.3784000000000001</v>
          </cell>
        </row>
        <row r="1805">
          <cell r="A1805">
            <v>38877</v>
          </cell>
          <cell r="B1805">
            <v>2.3784000000000001</v>
          </cell>
        </row>
        <row r="1806">
          <cell r="A1806">
            <v>38878</v>
          </cell>
          <cell r="B1806">
            <v>2.3784000000000001</v>
          </cell>
        </row>
        <row r="1807">
          <cell r="A1807">
            <v>38879</v>
          </cell>
          <cell r="B1807">
            <v>2.3784000000000001</v>
          </cell>
        </row>
        <row r="1808">
          <cell r="A1808">
            <v>38880</v>
          </cell>
          <cell r="B1808">
            <v>2.3784000000000001</v>
          </cell>
        </row>
        <row r="1809">
          <cell r="A1809">
            <v>38881</v>
          </cell>
          <cell r="B1809">
            <v>2.3784000000000001</v>
          </cell>
        </row>
        <row r="1810">
          <cell r="A1810">
            <v>38882</v>
          </cell>
          <cell r="B1810">
            <v>2.3784000000000001</v>
          </cell>
        </row>
        <row r="1811">
          <cell r="A1811">
            <v>38883</v>
          </cell>
          <cell r="B1811">
            <v>2.3784000000000001</v>
          </cell>
        </row>
        <row r="1812">
          <cell r="A1812">
            <v>38884</v>
          </cell>
          <cell r="B1812">
            <v>2.3784000000000001</v>
          </cell>
        </row>
        <row r="1813">
          <cell r="A1813">
            <v>38885</v>
          </cell>
          <cell r="B1813">
            <v>2.3784000000000001</v>
          </cell>
        </row>
        <row r="1814">
          <cell r="A1814">
            <v>38886</v>
          </cell>
          <cell r="B1814">
            <v>2.3784000000000001</v>
          </cell>
        </row>
        <row r="1815">
          <cell r="A1815">
            <v>38887</v>
          </cell>
          <cell r="B1815">
            <v>2.3784000000000001</v>
          </cell>
        </row>
        <row r="1816">
          <cell r="A1816">
            <v>38888</v>
          </cell>
          <cell r="B1816">
            <v>2.3784000000000001</v>
          </cell>
        </row>
        <row r="1817">
          <cell r="A1817">
            <v>38889</v>
          </cell>
          <cell r="B1817">
            <v>2.3784000000000001</v>
          </cell>
        </row>
        <row r="1818">
          <cell r="A1818">
            <v>38890</v>
          </cell>
          <cell r="B1818">
            <v>2.3784000000000001</v>
          </cell>
        </row>
        <row r="1819">
          <cell r="A1819">
            <v>38891</v>
          </cell>
          <cell r="B1819">
            <v>2.3784000000000001</v>
          </cell>
        </row>
        <row r="1820">
          <cell r="A1820">
            <v>38892</v>
          </cell>
          <cell r="B1820">
            <v>2.3784000000000001</v>
          </cell>
        </row>
        <row r="1821">
          <cell r="A1821">
            <v>38893</v>
          </cell>
          <cell r="B1821">
            <v>2.3784000000000001</v>
          </cell>
        </row>
        <row r="1822">
          <cell r="A1822">
            <v>38894</v>
          </cell>
          <cell r="B1822">
            <v>2.3784000000000001</v>
          </cell>
        </row>
        <row r="1823">
          <cell r="A1823">
            <v>38895</v>
          </cell>
          <cell r="B1823">
            <v>2.3784000000000001</v>
          </cell>
        </row>
        <row r="1824">
          <cell r="A1824">
            <v>38896</v>
          </cell>
          <cell r="B1824">
            <v>2.3784000000000001</v>
          </cell>
        </row>
        <row r="1825">
          <cell r="A1825">
            <v>38897</v>
          </cell>
          <cell r="B1825">
            <v>2.3784000000000001</v>
          </cell>
        </row>
        <row r="1826">
          <cell r="A1826">
            <v>38898</v>
          </cell>
          <cell r="B1826">
            <v>2.3784000000000001</v>
          </cell>
        </row>
        <row r="1827">
          <cell r="A1827">
            <v>38899</v>
          </cell>
          <cell r="B1827">
            <v>2.3784000000000001</v>
          </cell>
        </row>
        <row r="1828">
          <cell r="A1828">
            <v>38900</v>
          </cell>
          <cell r="B1828">
            <v>2.3784000000000001</v>
          </cell>
        </row>
        <row r="1829">
          <cell r="A1829">
            <v>38901</v>
          </cell>
          <cell r="B1829">
            <v>2.3784000000000001</v>
          </cell>
        </row>
        <row r="1830">
          <cell r="A1830">
            <v>38902</v>
          </cell>
          <cell r="B1830">
            <v>2.3784000000000001</v>
          </cell>
        </row>
        <row r="1831">
          <cell r="A1831">
            <v>38903</v>
          </cell>
          <cell r="B1831">
            <v>2.3784000000000001</v>
          </cell>
        </row>
        <row r="1832">
          <cell r="A1832">
            <v>38904</v>
          </cell>
          <cell r="B1832">
            <v>2.3784000000000001</v>
          </cell>
        </row>
        <row r="1833">
          <cell r="A1833">
            <v>38905</v>
          </cell>
          <cell r="B1833">
            <v>2.3784000000000001</v>
          </cell>
        </row>
        <row r="1834">
          <cell r="A1834">
            <v>38906</v>
          </cell>
          <cell r="B1834">
            <v>2.3784000000000001</v>
          </cell>
        </row>
        <row r="1835">
          <cell r="A1835">
            <v>38907</v>
          </cell>
          <cell r="B1835">
            <v>2.3784000000000001</v>
          </cell>
        </row>
        <row r="1836">
          <cell r="A1836">
            <v>38908</v>
          </cell>
          <cell r="B1836">
            <v>2.3784000000000001</v>
          </cell>
        </row>
        <row r="1837">
          <cell r="A1837">
            <v>38909</v>
          </cell>
          <cell r="B1837">
            <v>2.3784000000000001</v>
          </cell>
        </row>
        <row r="1838">
          <cell r="A1838">
            <v>38910</v>
          </cell>
          <cell r="B1838">
            <v>2.3784000000000001</v>
          </cell>
        </row>
        <row r="1839">
          <cell r="A1839">
            <v>38911</v>
          </cell>
          <cell r="B1839">
            <v>2.3784000000000001</v>
          </cell>
        </row>
        <row r="1840">
          <cell r="A1840">
            <v>38912</v>
          </cell>
          <cell r="B1840">
            <v>2.3784000000000001</v>
          </cell>
        </row>
        <row r="1841">
          <cell r="A1841">
            <v>38913</v>
          </cell>
          <cell r="B1841">
            <v>2.3784000000000001</v>
          </cell>
        </row>
        <row r="1842">
          <cell r="A1842">
            <v>38914</v>
          </cell>
          <cell r="B1842">
            <v>2.3784000000000001</v>
          </cell>
        </row>
        <row r="1843">
          <cell r="A1843">
            <v>38915</v>
          </cell>
          <cell r="B1843">
            <v>2.3784000000000001</v>
          </cell>
        </row>
        <row r="1844">
          <cell r="A1844">
            <v>38916</v>
          </cell>
          <cell r="B1844">
            <v>2.3784000000000001</v>
          </cell>
        </row>
        <row r="1845">
          <cell r="A1845">
            <v>38917</v>
          </cell>
          <cell r="B1845">
            <v>2.3784000000000001</v>
          </cell>
        </row>
        <row r="1846">
          <cell r="A1846">
            <v>38918</v>
          </cell>
          <cell r="B1846">
            <v>2.3784000000000001</v>
          </cell>
        </row>
        <row r="1847">
          <cell r="A1847">
            <v>38919</v>
          </cell>
          <cell r="B1847">
            <v>2.3784000000000001</v>
          </cell>
        </row>
        <row r="1848">
          <cell r="A1848">
            <v>38920</v>
          </cell>
          <cell r="B1848">
            <v>2.3784000000000001</v>
          </cell>
        </row>
        <row r="1849">
          <cell r="A1849">
            <v>38921</v>
          </cell>
          <cell r="B1849">
            <v>2.3784000000000001</v>
          </cell>
        </row>
        <row r="1850">
          <cell r="A1850">
            <v>38922</v>
          </cell>
          <cell r="B1850">
            <v>2.3784000000000001</v>
          </cell>
        </row>
        <row r="1851">
          <cell r="A1851">
            <v>38923</v>
          </cell>
          <cell r="B1851">
            <v>2.3784000000000001</v>
          </cell>
        </row>
        <row r="1852">
          <cell r="A1852">
            <v>38924</v>
          </cell>
          <cell r="B1852">
            <v>2.3784000000000001</v>
          </cell>
        </row>
        <row r="1853">
          <cell r="A1853">
            <v>38925</v>
          </cell>
          <cell r="B1853">
            <v>2.3784000000000001</v>
          </cell>
        </row>
        <row r="1854">
          <cell r="A1854">
            <v>38926</v>
          </cell>
          <cell r="B1854">
            <v>2.3784000000000001</v>
          </cell>
        </row>
        <row r="1855">
          <cell r="A1855">
            <v>38927</v>
          </cell>
          <cell r="B1855">
            <v>2.3784000000000001</v>
          </cell>
        </row>
        <row r="1856">
          <cell r="A1856">
            <v>38928</v>
          </cell>
          <cell r="B1856">
            <v>2.3784000000000001</v>
          </cell>
        </row>
        <row r="1857">
          <cell r="A1857">
            <v>38929</v>
          </cell>
          <cell r="B1857">
            <v>2.3784000000000001</v>
          </cell>
        </row>
        <row r="1858">
          <cell r="A1858">
            <v>38930</v>
          </cell>
          <cell r="B1858">
            <v>2.3784000000000001</v>
          </cell>
        </row>
        <row r="1859">
          <cell r="A1859">
            <v>38931</v>
          </cell>
          <cell r="B1859">
            <v>2.3784000000000001</v>
          </cell>
        </row>
        <row r="1860">
          <cell r="A1860">
            <v>38932</v>
          </cell>
          <cell r="B1860">
            <v>2.3784000000000001</v>
          </cell>
        </row>
        <row r="1861">
          <cell r="A1861">
            <v>38933</v>
          </cell>
          <cell r="B1861">
            <v>2.3784000000000001</v>
          </cell>
        </row>
        <row r="1862">
          <cell r="A1862">
            <v>38934</v>
          </cell>
          <cell r="B1862">
            <v>2.3784000000000001</v>
          </cell>
        </row>
        <row r="1863">
          <cell r="A1863">
            <v>38935</v>
          </cell>
          <cell r="B1863">
            <v>2.3784000000000001</v>
          </cell>
        </row>
        <row r="1864">
          <cell r="A1864">
            <v>38936</v>
          </cell>
          <cell r="B1864">
            <v>2.3784000000000001</v>
          </cell>
        </row>
        <row r="1865">
          <cell r="A1865">
            <v>38937</v>
          </cell>
          <cell r="B1865">
            <v>2.3784000000000001</v>
          </cell>
        </row>
        <row r="1866">
          <cell r="A1866">
            <v>38938</v>
          </cell>
          <cell r="B1866">
            <v>2.3784000000000001</v>
          </cell>
        </row>
        <row r="1867">
          <cell r="A1867">
            <v>38939</v>
          </cell>
          <cell r="B1867">
            <v>2.3784000000000001</v>
          </cell>
        </row>
        <row r="1868">
          <cell r="A1868">
            <v>38940</v>
          </cell>
          <cell r="B1868">
            <v>2.3784000000000001</v>
          </cell>
        </row>
        <row r="1869">
          <cell r="A1869">
            <v>38941</v>
          </cell>
          <cell r="B1869">
            <v>2.3784000000000001</v>
          </cell>
        </row>
        <row r="1870">
          <cell r="A1870">
            <v>38942</v>
          </cell>
          <cell r="B1870">
            <v>2.3784000000000001</v>
          </cell>
        </row>
        <row r="1871">
          <cell r="A1871">
            <v>38943</v>
          </cell>
          <cell r="B1871">
            <v>2.3784000000000001</v>
          </cell>
        </row>
        <row r="1872">
          <cell r="A1872">
            <v>38944</v>
          </cell>
          <cell r="B1872">
            <v>2.3784000000000001</v>
          </cell>
        </row>
        <row r="1873">
          <cell r="A1873">
            <v>38945</v>
          </cell>
          <cell r="B1873">
            <v>2.3784000000000001</v>
          </cell>
        </row>
        <row r="1874">
          <cell r="A1874">
            <v>38946</v>
          </cell>
          <cell r="B1874">
            <v>2.3784000000000001</v>
          </cell>
        </row>
        <row r="1875">
          <cell r="A1875">
            <v>38947</v>
          </cell>
          <cell r="B1875">
            <v>2.3784000000000001</v>
          </cell>
        </row>
        <row r="1876">
          <cell r="A1876">
            <v>38948</v>
          </cell>
          <cell r="B1876">
            <v>2.3784000000000001</v>
          </cell>
        </row>
        <row r="1877">
          <cell r="A1877">
            <v>38949</v>
          </cell>
          <cell r="B1877">
            <v>2.3784000000000001</v>
          </cell>
        </row>
        <row r="1878">
          <cell r="A1878">
            <v>38950</v>
          </cell>
          <cell r="B1878">
            <v>2.3784000000000001</v>
          </cell>
        </row>
        <row r="1879">
          <cell r="A1879">
            <v>38951</v>
          </cell>
          <cell r="B1879">
            <v>2.3784000000000001</v>
          </cell>
        </row>
        <row r="1880">
          <cell r="A1880">
            <v>38952</v>
          </cell>
          <cell r="B1880">
            <v>2.3784000000000001</v>
          </cell>
        </row>
        <row r="1881">
          <cell r="A1881">
            <v>38953</v>
          </cell>
          <cell r="B1881">
            <v>2.3784000000000001</v>
          </cell>
        </row>
        <row r="1882">
          <cell r="A1882">
            <v>38954</v>
          </cell>
          <cell r="B1882">
            <v>2.3784000000000001</v>
          </cell>
        </row>
        <row r="1883">
          <cell r="A1883">
            <v>38955</v>
          </cell>
          <cell r="B1883">
            <v>2.3784000000000001</v>
          </cell>
        </row>
        <row r="1884">
          <cell r="A1884">
            <v>38956</v>
          </cell>
          <cell r="B1884">
            <v>2.3784000000000001</v>
          </cell>
        </row>
        <row r="1885">
          <cell r="A1885">
            <v>38957</v>
          </cell>
          <cell r="B1885">
            <v>2.3784000000000001</v>
          </cell>
        </row>
        <row r="1886">
          <cell r="A1886">
            <v>38958</v>
          </cell>
          <cell r="B1886">
            <v>2.3784000000000001</v>
          </cell>
        </row>
        <row r="1887">
          <cell r="A1887">
            <v>38959</v>
          </cell>
          <cell r="B1887">
            <v>2.3784000000000001</v>
          </cell>
        </row>
        <row r="1888">
          <cell r="A1888">
            <v>38960</v>
          </cell>
          <cell r="B1888">
            <v>2.3784000000000001</v>
          </cell>
        </row>
        <row r="1889">
          <cell r="A1889">
            <v>38961</v>
          </cell>
          <cell r="B1889">
            <v>2.3784000000000001</v>
          </cell>
        </row>
        <row r="1890">
          <cell r="A1890">
            <v>38962</v>
          </cell>
          <cell r="B1890">
            <v>2.3784000000000001</v>
          </cell>
        </row>
        <row r="1891">
          <cell r="A1891">
            <v>38963</v>
          </cell>
          <cell r="B1891">
            <v>2.3784000000000001</v>
          </cell>
        </row>
        <row r="1892">
          <cell r="A1892">
            <v>38964</v>
          </cell>
          <cell r="B1892">
            <v>2.3784000000000001</v>
          </cell>
        </row>
        <row r="1893">
          <cell r="A1893">
            <v>38965</v>
          </cell>
          <cell r="B1893">
            <v>2.3784000000000001</v>
          </cell>
        </row>
        <row r="1894">
          <cell r="A1894">
            <v>38966</v>
          </cell>
          <cell r="B1894">
            <v>2.3784000000000001</v>
          </cell>
        </row>
        <row r="1895">
          <cell r="A1895">
            <v>38967</v>
          </cell>
          <cell r="B1895">
            <v>2.3784000000000001</v>
          </cell>
        </row>
        <row r="1896">
          <cell r="A1896">
            <v>38968</v>
          </cell>
          <cell r="B1896">
            <v>2.3784000000000001</v>
          </cell>
        </row>
        <row r="1897">
          <cell r="A1897">
            <v>38969</v>
          </cell>
          <cell r="B1897">
            <v>2.3784000000000001</v>
          </cell>
        </row>
        <row r="1898">
          <cell r="A1898">
            <v>38970</v>
          </cell>
          <cell r="B1898">
            <v>2.3784000000000001</v>
          </cell>
        </row>
        <row r="1899">
          <cell r="A1899">
            <v>38971</v>
          </cell>
          <cell r="B1899">
            <v>2.3784000000000001</v>
          </cell>
        </row>
        <row r="1900">
          <cell r="A1900">
            <v>38972</v>
          </cell>
          <cell r="B1900">
            <v>2.3784000000000001</v>
          </cell>
        </row>
        <row r="1901">
          <cell r="A1901">
            <v>38973</v>
          </cell>
          <cell r="B1901">
            <v>2.3784000000000001</v>
          </cell>
        </row>
        <row r="1902">
          <cell r="A1902">
            <v>38974</v>
          </cell>
          <cell r="B1902">
            <v>2.3784000000000001</v>
          </cell>
        </row>
        <row r="1903">
          <cell r="A1903">
            <v>38975</v>
          </cell>
          <cell r="B1903">
            <v>2.3784000000000001</v>
          </cell>
        </row>
        <row r="1904">
          <cell r="A1904">
            <v>38976</v>
          </cell>
          <cell r="B1904">
            <v>2.3784000000000001</v>
          </cell>
        </row>
        <row r="1905">
          <cell r="A1905">
            <v>38977</v>
          </cell>
          <cell r="B1905">
            <v>2.3784000000000001</v>
          </cell>
        </row>
        <row r="1906">
          <cell r="A1906">
            <v>38978</v>
          </cell>
          <cell r="B1906">
            <v>2.3784000000000001</v>
          </cell>
        </row>
        <row r="1907">
          <cell r="A1907">
            <v>38979</v>
          </cell>
          <cell r="B1907">
            <v>2.3784000000000001</v>
          </cell>
        </row>
        <row r="1908">
          <cell r="A1908">
            <v>38980</v>
          </cell>
          <cell r="B1908">
            <v>2.3784000000000001</v>
          </cell>
        </row>
        <row r="1909">
          <cell r="A1909">
            <v>38981</v>
          </cell>
          <cell r="B1909">
            <v>2.3784000000000001</v>
          </cell>
        </row>
        <row r="1910">
          <cell r="A1910">
            <v>38982</v>
          </cell>
          <cell r="B1910">
            <v>2.3784000000000001</v>
          </cell>
        </row>
        <row r="1911">
          <cell r="A1911">
            <v>38983</v>
          </cell>
          <cell r="B1911">
            <v>2.3784000000000001</v>
          </cell>
        </row>
        <row r="1912">
          <cell r="A1912">
            <v>38984</v>
          </cell>
          <cell r="B1912">
            <v>2.3784000000000001</v>
          </cell>
        </row>
        <row r="1913">
          <cell r="A1913">
            <v>38985</v>
          </cell>
          <cell r="B1913">
            <v>2.3784000000000001</v>
          </cell>
        </row>
        <row r="1914">
          <cell r="A1914">
            <v>38986</v>
          </cell>
          <cell r="B1914">
            <v>2.3784000000000001</v>
          </cell>
        </row>
        <row r="1915">
          <cell r="A1915">
            <v>38987</v>
          </cell>
          <cell r="B1915">
            <v>2.3784000000000001</v>
          </cell>
        </row>
        <row r="1916">
          <cell r="A1916">
            <v>38988</v>
          </cell>
          <cell r="B1916">
            <v>2.3784000000000001</v>
          </cell>
        </row>
        <row r="1917">
          <cell r="A1917">
            <v>38989</v>
          </cell>
          <cell r="B1917">
            <v>2.3784000000000001</v>
          </cell>
        </row>
        <row r="1918">
          <cell r="A1918">
            <v>38990</v>
          </cell>
          <cell r="B1918">
            <v>2.3784000000000001</v>
          </cell>
        </row>
        <row r="1919">
          <cell r="A1919">
            <v>38991</v>
          </cell>
          <cell r="B1919">
            <v>2.3784000000000001</v>
          </cell>
        </row>
        <row r="1920">
          <cell r="A1920">
            <v>38992</v>
          </cell>
          <cell r="B1920">
            <v>2.3784000000000001</v>
          </cell>
        </row>
        <row r="1921">
          <cell r="A1921">
            <v>38993</v>
          </cell>
          <cell r="B1921">
            <v>2.3784000000000001</v>
          </cell>
        </row>
        <row r="1922">
          <cell r="A1922">
            <v>38994</v>
          </cell>
          <cell r="B1922">
            <v>2.3784000000000001</v>
          </cell>
        </row>
        <row r="1923">
          <cell r="A1923">
            <v>38995</v>
          </cell>
          <cell r="B1923">
            <v>2.3784000000000001</v>
          </cell>
        </row>
        <row r="1924">
          <cell r="A1924">
            <v>38996</v>
          </cell>
          <cell r="B1924">
            <v>2.3784000000000001</v>
          </cell>
        </row>
        <row r="1925">
          <cell r="A1925">
            <v>38997</v>
          </cell>
          <cell r="B1925">
            <v>2.3784000000000001</v>
          </cell>
        </row>
        <row r="1926">
          <cell r="A1926">
            <v>38998</v>
          </cell>
          <cell r="B1926">
            <v>2.3784000000000001</v>
          </cell>
        </row>
        <row r="1927">
          <cell r="A1927">
            <v>38999</v>
          </cell>
          <cell r="B1927">
            <v>2.3784000000000001</v>
          </cell>
        </row>
        <row r="1928">
          <cell r="A1928">
            <v>39000</v>
          </cell>
          <cell r="B1928">
            <v>2.3784000000000001</v>
          </cell>
        </row>
        <row r="1929">
          <cell r="A1929">
            <v>39001</v>
          </cell>
          <cell r="B1929">
            <v>2.3784000000000001</v>
          </cell>
        </row>
        <row r="1930">
          <cell r="A1930">
            <v>39002</v>
          </cell>
          <cell r="B1930">
            <v>2.3784000000000001</v>
          </cell>
        </row>
        <row r="1931">
          <cell r="A1931">
            <v>39003</v>
          </cell>
          <cell r="B1931">
            <v>2.3784000000000001</v>
          </cell>
        </row>
        <row r="1932">
          <cell r="A1932">
            <v>39004</v>
          </cell>
          <cell r="B1932">
            <v>2.3784000000000001</v>
          </cell>
        </row>
        <row r="1933">
          <cell r="A1933">
            <v>39005</v>
          </cell>
          <cell r="B1933">
            <v>2.3784000000000001</v>
          </cell>
        </row>
        <row r="1934">
          <cell r="A1934">
            <v>39006</v>
          </cell>
          <cell r="B1934">
            <v>2.3784000000000001</v>
          </cell>
        </row>
        <row r="1935">
          <cell r="A1935">
            <v>39007</v>
          </cell>
          <cell r="B1935">
            <v>2.3784000000000001</v>
          </cell>
        </row>
        <row r="1936">
          <cell r="A1936">
            <v>39008</v>
          </cell>
          <cell r="B1936">
            <v>2.3784000000000001</v>
          </cell>
        </row>
        <row r="1937">
          <cell r="A1937">
            <v>39009</v>
          </cell>
          <cell r="B1937">
            <v>2.3784000000000001</v>
          </cell>
        </row>
        <row r="1938">
          <cell r="A1938">
            <v>39010</v>
          </cell>
          <cell r="B1938">
            <v>2.3784000000000001</v>
          </cell>
        </row>
        <row r="1939">
          <cell r="A1939">
            <v>39011</v>
          </cell>
          <cell r="B1939">
            <v>2.3784000000000001</v>
          </cell>
        </row>
        <row r="1940">
          <cell r="A1940">
            <v>39012</v>
          </cell>
          <cell r="B1940">
            <v>2.3784000000000001</v>
          </cell>
        </row>
        <row r="1941">
          <cell r="A1941">
            <v>39013</v>
          </cell>
          <cell r="B1941">
            <v>2.3784000000000001</v>
          </cell>
        </row>
        <row r="1942">
          <cell r="A1942">
            <v>39014</v>
          </cell>
          <cell r="B1942">
            <v>2.3784000000000001</v>
          </cell>
        </row>
        <row r="1943">
          <cell r="A1943">
            <v>39015</v>
          </cell>
          <cell r="B1943">
            <v>2.3784000000000001</v>
          </cell>
        </row>
        <row r="1944">
          <cell r="A1944">
            <v>39016</v>
          </cell>
          <cell r="B1944">
            <v>2.3784000000000001</v>
          </cell>
        </row>
        <row r="1945">
          <cell r="A1945">
            <v>39017</v>
          </cell>
          <cell r="B1945">
            <v>2.3784000000000001</v>
          </cell>
        </row>
        <row r="1946">
          <cell r="A1946">
            <v>39018</v>
          </cell>
          <cell r="B1946">
            <v>2.3784000000000001</v>
          </cell>
        </row>
        <row r="1947">
          <cell r="A1947">
            <v>39019</v>
          </cell>
          <cell r="B1947">
            <v>2.3784000000000001</v>
          </cell>
        </row>
        <row r="1948">
          <cell r="A1948">
            <v>39020</v>
          </cell>
          <cell r="B1948">
            <v>2.3784000000000001</v>
          </cell>
        </row>
        <row r="1949">
          <cell r="A1949">
            <v>39021</v>
          </cell>
          <cell r="B1949">
            <v>2.3784000000000001</v>
          </cell>
        </row>
        <row r="1950">
          <cell r="A1950">
            <v>39022</v>
          </cell>
          <cell r="B1950">
            <v>2.3784000000000001</v>
          </cell>
        </row>
        <row r="1951">
          <cell r="A1951">
            <v>39023</v>
          </cell>
          <cell r="B1951">
            <v>2.3784000000000001</v>
          </cell>
        </row>
        <row r="1952">
          <cell r="A1952">
            <v>39024</v>
          </cell>
          <cell r="B1952">
            <v>2.3784000000000001</v>
          </cell>
        </row>
        <row r="1953">
          <cell r="A1953">
            <v>39025</v>
          </cell>
          <cell r="B1953">
            <v>2.3784000000000001</v>
          </cell>
        </row>
        <row r="1954">
          <cell r="A1954">
            <v>39026</v>
          </cell>
          <cell r="B1954">
            <v>2.3784000000000001</v>
          </cell>
        </row>
        <row r="1955">
          <cell r="A1955">
            <v>39027</v>
          </cell>
          <cell r="B1955">
            <v>2.3784000000000001</v>
          </cell>
        </row>
        <row r="1956">
          <cell r="A1956">
            <v>39028</v>
          </cell>
          <cell r="B1956">
            <v>2.3784000000000001</v>
          </cell>
        </row>
        <row r="1957">
          <cell r="A1957">
            <v>39029</v>
          </cell>
          <cell r="B1957">
            <v>2.3784000000000001</v>
          </cell>
        </row>
        <row r="1958">
          <cell r="A1958">
            <v>39030</v>
          </cell>
          <cell r="B1958">
            <v>2.3784000000000001</v>
          </cell>
        </row>
        <row r="1959">
          <cell r="A1959">
            <v>39031</v>
          </cell>
          <cell r="B1959">
            <v>2.3784000000000001</v>
          </cell>
        </row>
        <row r="1960">
          <cell r="A1960">
            <v>39032</v>
          </cell>
          <cell r="B1960">
            <v>2.3784000000000001</v>
          </cell>
        </row>
        <row r="1961">
          <cell r="A1961">
            <v>39033</v>
          </cell>
          <cell r="B1961">
            <v>2.3784000000000001</v>
          </cell>
        </row>
        <row r="1962">
          <cell r="A1962">
            <v>39034</v>
          </cell>
          <cell r="B1962">
            <v>2.3784000000000001</v>
          </cell>
        </row>
        <row r="1963">
          <cell r="A1963">
            <v>39035</v>
          </cell>
          <cell r="B1963">
            <v>2.3784000000000001</v>
          </cell>
        </row>
        <row r="1964">
          <cell r="A1964">
            <v>39036</v>
          </cell>
          <cell r="B1964">
            <v>2.3784000000000001</v>
          </cell>
        </row>
        <row r="1965">
          <cell r="A1965">
            <v>39037</v>
          </cell>
          <cell r="B1965">
            <v>2.3784000000000001</v>
          </cell>
        </row>
        <row r="1966">
          <cell r="A1966">
            <v>39038</v>
          </cell>
          <cell r="B1966">
            <v>2.3784000000000001</v>
          </cell>
        </row>
        <row r="1967">
          <cell r="A1967">
            <v>39039</v>
          </cell>
          <cell r="B1967">
            <v>2.3784000000000001</v>
          </cell>
        </row>
        <row r="1968">
          <cell r="A1968">
            <v>39040</v>
          </cell>
          <cell r="B1968">
            <v>2.3784000000000001</v>
          </cell>
        </row>
        <row r="1969">
          <cell r="A1969">
            <v>39041</v>
          </cell>
          <cell r="B1969">
            <v>2.3784000000000001</v>
          </cell>
        </row>
        <row r="1970">
          <cell r="A1970">
            <v>39042</v>
          </cell>
          <cell r="B1970">
            <v>2.3784000000000001</v>
          </cell>
        </row>
        <row r="1971">
          <cell r="A1971">
            <v>39043</v>
          </cell>
          <cell r="B1971">
            <v>2.3784000000000001</v>
          </cell>
        </row>
        <row r="1972">
          <cell r="A1972">
            <v>39044</v>
          </cell>
          <cell r="B1972">
            <v>2.3784000000000001</v>
          </cell>
        </row>
        <row r="1973">
          <cell r="A1973">
            <v>39045</v>
          </cell>
          <cell r="B1973">
            <v>2.3784000000000001</v>
          </cell>
        </row>
        <row r="1974">
          <cell r="A1974">
            <v>39046</v>
          </cell>
          <cell r="B1974">
            <v>2.3784000000000001</v>
          </cell>
        </row>
        <row r="1975">
          <cell r="A1975">
            <v>39047</v>
          </cell>
          <cell r="B1975">
            <v>2.3784000000000001</v>
          </cell>
        </row>
        <row r="1976">
          <cell r="A1976">
            <v>39048</v>
          </cell>
          <cell r="B1976">
            <v>2.3784000000000001</v>
          </cell>
        </row>
        <row r="1977">
          <cell r="A1977">
            <v>39049</v>
          </cell>
          <cell r="B1977">
            <v>2.3784000000000001</v>
          </cell>
        </row>
        <row r="1978">
          <cell r="A1978">
            <v>39050</v>
          </cell>
          <cell r="B1978">
            <v>2.3784000000000001</v>
          </cell>
        </row>
        <row r="1979">
          <cell r="A1979">
            <v>39051</v>
          </cell>
          <cell r="B1979">
            <v>2.3784000000000001</v>
          </cell>
        </row>
        <row r="1980">
          <cell r="A1980">
            <v>39052</v>
          </cell>
          <cell r="B1980">
            <v>2.3784000000000001</v>
          </cell>
        </row>
        <row r="1981">
          <cell r="A1981">
            <v>39053</v>
          </cell>
          <cell r="B1981">
            <v>2.3784000000000001</v>
          </cell>
        </row>
        <row r="1982">
          <cell r="A1982">
            <v>39054</v>
          </cell>
          <cell r="B1982">
            <v>2.3784000000000001</v>
          </cell>
        </row>
        <row r="1983">
          <cell r="A1983">
            <v>39055</v>
          </cell>
          <cell r="B1983">
            <v>2.3784000000000001</v>
          </cell>
        </row>
        <row r="1984">
          <cell r="A1984">
            <v>39056</v>
          </cell>
          <cell r="B1984">
            <v>2.3784000000000001</v>
          </cell>
        </row>
        <row r="1985">
          <cell r="A1985">
            <v>39057</v>
          </cell>
          <cell r="B1985">
            <v>2.3784000000000001</v>
          </cell>
        </row>
        <row r="1986">
          <cell r="A1986">
            <v>39058</v>
          </cell>
          <cell r="B1986">
            <v>2.3784000000000001</v>
          </cell>
        </row>
        <row r="1987">
          <cell r="A1987">
            <v>39059</v>
          </cell>
          <cell r="B1987">
            <v>2.3784000000000001</v>
          </cell>
        </row>
        <row r="1988">
          <cell r="A1988">
            <v>39060</v>
          </cell>
          <cell r="B1988">
            <v>2.3784000000000001</v>
          </cell>
        </row>
        <row r="1989">
          <cell r="A1989">
            <v>39061</v>
          </cell>
          <cell r="B1989">
            <v>2.3784000000000001</v>
          </cell>
        </row>
        <row r="1990">
          <cell r="A1990">
            <v>39062</v>
          </cell>
          <cell r="B1990">
            <v>2.3784000000000001</v>
          </cell>
        </row>
        <row r="1991">
          <cell r="A1991">
            <v>39063</v>
          </cell>
          <cell r="B1991">
            <v>2.3784000000000001</v>
          </cell>
        </row>
        <row r="1992">
          <cell r="A1992">
            <v>39064</v>
          </cell>
          <cell r="B1992">
            <v>2.3784000000000001</v>
          </cell>
        </row>
        <row r="1993">
          <cell r="A1993">
            <v>39065</v>
          </cell>
          <cell r="B1993">
            <v>2.3784000000000001</v>
          </cell>
        </row>
        <row r="1994">
          <cell r="A1994">
            <v>39066</v>
          </cell>
          <cell r="B1994">
            <v>2.3784000000000001</v>
          </cell>
        </row>
        <row r="1995">
          <cell r="A1995">
            <v>39067</v>
          </cell>
          <cell r="B1995">
            <v>2.3784000000000001</v>
          </cell>
        </row>
        <row r="1996">
          <cell r="A1996">
            <v>39068</v>
          </cell>
          <cell r="B1996">
            <v>2.3784000000000001</v>
          </cell>
        </row>
        <row r="1997">
          <cell r="A1997">
            <v>39069</v>
          </cell>
          <cell r="B1997">
            <v>2.3784000000000001</v>
          </cell>
        </row>
        <row r="1998">
          <cell r="A1998">
            <v>39070</v>
          </cell>
          <cell r="B1998">
            <v>2.3784000000000001</v>
          </cell>
        </row>
        <row r="1999">
          <cell r="A1999">
            <v>39071</v>
          </cell>
          <cell r="B1999">
            <v>2.3784000000000001</v>
          </cell>
        </row>
        <row r="2000">
          <cell r="A2000">
            <v>39072</v>
          </cell>
          <cell r="B2000">
            <v>2.3784000000000001</v>
          </cell>
        </row>
        <row r="2001">
          <cell r="A2001">
            <v>39073</v>
          </cell>
          <cell r="B2001">
            <v>2.3784000000000001</v>
          </cell>
        </row>
        <row r="2002">
          <cell r="A2002">
            <v>39074</v>
          </cell>
          <cell r="B2002">
            <v>2.3784000000000001</v>
          </cell>
        </row>
        <row r="2003">
          <cell r="A2003">
            <v>39075</v>
          </cell>
          <cell r="B2003">
            <v>2.3784000000000001</v>
          </cell>
        </row>
        <row r="2004">
          <cell r="A2004">
            <v>39076</v>
          </cell>
          <cell r="B2004">
            <v>2.3784000000000001</v>
          </cell>
        </row>
        <row r="2005">
          <cell r="A2005">
            <v>39077</v>
          </cell>
          <cell r="B2005">
            <v>2.3784000000000001</v>
          </cell>
        </row>
        <row r="2006">
          <cell r="A2006">
            <v>39078</v>
          </cell>
          <cell r="B2006">
            <v>2.3784000000000001</v>
          </cell>
        </row>
        <row r="2007">
          <cell r="A2007">
            <v>39079</v>
          </cell>
          <cell r="B2007">
            <v>2.3784000000000001</v>
          </cell>
        </row>
        <row r="2008">
          <cell r="A2008">
            <v>39080</v>
          </cell>
          <cell r="B2008">
            <v>2.3784000000000001</v>
          </cell>
        </row>
        <row r="2009">
          <cell r="A2009">
            <v>39081</v>
          </cell>
          <cell r="B2009">
            <v>2.3784000000000001</v>
          </cell>
        </row>
        <row r="2010">
          <cell r="A2010">
            <v>39082</v>
          </cell>
          <cell r="B2010">
            <v>2.3784000000000001</v>
          </cell>
        </row>
        <row r="2011">
          <cell r="A2011">
            <v>39083</v>
          </cell>
          <cell r="B2011">
            <v>2.3784000000000001</v>
          </cell>
        </row>
        <row r="2012">
          <cell r="A2012">
            <v>39084</v>
          </cell>
          <cell r="B2012">
            <v>2.3784000000000001</v>
          </cell>
        </row>
        <row r="2013">
          <cell r="A2013">
            <v>39085</v>
          </cell>
          <cell r="B2013">
            <v>2.3784000000000001</v>
          </cell>
        </row>
        <row r="2014">
          <cell r="A2014">
            <v>39086</v>
          </cell>
          <cell r="B2014">
            <v>2.3784000000000001</v>
          </cell>
        </row>
        <row r="2015">
          <cell r="A2015">
            <v>39087</v>
          </cell>
          <cell r="B2015">
            <v>2.3784000000000001</v>
          </cell>
        </row>
        <row r="2016">
          <cell r="A2016">
            <v>39088</v>
          </cell>
          <cell r="B2016">
            <v>2.3784000000000001</v>
          </cell>
        </row>
        <row r="2017">
          <cell r="A2017">
            <v>39089</v>
          </cell>
          <cell r="B2017">
            <v>2.3784000000000001</v>
          </cell>
        </row>
        <row r="2018">
          <cell r="A2018">
            <v>39090</v>
          </cell>
          <cell r="B2018">
            <v>2.3784000000000001</v>
          </cell>
        </row>
        <row r="2019">
          <cell r="A2019">
            <v>39091</v>
          </cell>
          <cell r="B2019">
            <v>2.3784000000000001</v>
          </cell>
        </row>
        <row r="2020">
          <cell r="A2020">
            <v>39092</v>
          </cell>
          <cell r="B2020">
            <v>2.3784000000000001</v>
          </cell>
        </row>
        <row r="2021">
          <cell r="A2021">
            <v>39093</v>
          </cell>
          <cell r="B2021">
            <v>2.3784000000000001</v>
          </cell>
        </row>
        <row r="2022">
          <cell r="A2022">
            <v>39094</v>
          </cell>
          <cell r="B2022">
            <v>2.3784000000000001</v>
          </cell>
        </row>
        <row r="2023">
          <cell r="A2023">
            <v>39095</v>
          </cell>
          <cell r="B2023">
            <v>2.3784000000000001</v>
          </cell>
        </row>
        <row r="2024">
          <cell r="A2024">
            <v>39096</v>
          </cell>
          <cell r="B2024">
            <v>2.3784000000000001</v>
          </cell>
        </row>
        <row r="2025">
          <cell r="A2025">
            <v>39097</v>
          </cell>
          <cell r="B2025">
            <v>2.3784000000000001</v>
          </cell>
        </row>
        <row r="2026">
          <cell r="A2026">
            <v>39098</v>
          </cell>
          <cell r="B2026">
            <v>2.3784000000000001</v>
          </cell>
        </row>
        <row r="2027">
          <cell r="A2027">
            <v>39099</v>
          </cell>
          <cell r="B2027">
            <v>2.3784000000000001</v>
          </cell>
        </row>
        <row r="2028">
          <cell r="A2028">
            <v>39100</v>
          </cell>
          <cell r="B2028">
            <v>2.3784000000000001</v>
          </cell>
        </row>
        <row r="2029">
          <cell r="A2029">
            <v>39101</v>
          </cell>
          <cell r="B2029">
            <v>2.3784000000000001</v>
          </cell>
        </row>
        <row r="2030">
          <cell r="A2030">
            <v>39102</v>
          </cell>
          <cell r="B2030">
            <v>2.3784000000000001</v>
          </cell>
        </row>
        <row r="2031">
          <cell r="A2031">
            <v>39103</v>
          </cell>
          <cell r="B2031">
            <v>2.3784000000000001</v>
          </cell>
        </row>
        <row r="2032">
          <cell r="A2032">
            <v>39104</v>
          </cell>
          <cell r="B2032">
            <v>2.3784000000000001</v>
          </cell>
        </row>
        <row r="2033">
          <cell r="A2033">
            <v>39105</v>
          </cell>
          <cell r="B2033">
            <v>2.3784000000000001</v>
          </cell>
        </row>
        <row r="2034">
          <cell r="A2034">
            <v>39106</v>
          </cell>
          <cell r="B2034">
            <v>2.3784000000000001</v>
          </cell>
        </row>
        <row r="2035">
          <cell r="A2035">
            <v>39107</v>
          </cell>
          <cell r="B2035">
            <v>2.3784000000000001</v>
          </cell>
        </row>
        <row r="2036">
          <cell r="A2036">
            <v>39108</v>
          </cell>
          <cell r="B2036">
            <v>2.3784000000000001</v>
          </cell>
        </row>
        <row r="2037">
          <cell r="A2037">
            <v>39109</v>
          </cell>
          <cell r="B2037">
            <v>2.3784000000000001</v>
          </cell>
        </row>
        <row r="2038">
          <cell r="A2038">
            <v>39110</v>
          </cell>
          <cell r="B2038">
            <v>2.3784000000000001</v>
          </cell>
        </row>
        <row r="2039">
          <cell r="A2039">
            <v>39111</v>
          </cell>
          <cell r="B2039">
            <v>2.3784000000000001</v>
          </cell>
        </row>
        <row r="2040">
          <cell r="A2040">
            <v>39112</v>
          </cell>
          <cell r="B2040">
            <v>2.3784000000000001</v>
          </cell>
        </row>
        <row r="2041">
          <cell r="A2041">
            <v>39113</v>
          </cell>
          <cell r="B2041">
            <v>2.3784000000000001</v>
          </cell>
        </row>
        <row r="2042">
          <cell r="A2042">
            <v>39114</v>
          </cell>
          <cell r="B2042">
            <v>2.3784000000000001</v>
          </cell>
        </row>
        <row r="2043">
          <cell r="A2043">
            <v>39115</v>
          </cell>
          <cell r="B2043">
            <v>2.3784000000000001</v>
          </cell>
        </row>
        <row r="2044">
          <cell r="A2044">
            <v>39116</v>
          </cell>
          <cell r="B2044">
            <v>2.3784000000000001</v>
          </cell>
        </row>
        <row r="2045">
          <cell r="A2045">
            <v>39117</v>
          </cell>
          <cell r="B2045">
            <v>2.3784000000000001</v>
          </cell>
        </row>
        <row r="2046">
          <cell r="A2046">
            <v>39118</v>
          </cell>
          <cell r="B2046">
            <v>2.3784000000000001</v>
          </cell>
        </row>
        <row r="2047">
          <cell r="A2047">
            <v>39119</v>
          </cell>
          <cell r="B2047">
            <v>2.3784000000000001</v>
          </cell>
        </row>
        <row r="2048">
          <cell r="A2048">
            <v>39120</v>
          </cell>
          <cell r="B2048">
            <v>2.3784000000000001</v>
          </cell>
        </row>
        <row r="2049">
          <cell r="A2049">
            <v>39121</v>
          </cell>
          <cell r="B2049">
            <v>2.3784000000000001</v>
          </cell>
        </row>
        <row r="2050">
          <cell r="A2050">
            <v>39122</v>
          </cell>
          <cell r="B2050">
            <v>2.3784000000000001</v>
          </cell>
        </row>
        <row r="2051">
          <cell r="A2051">
            <v>39123</v>
          </cell>
          <cell r="B2051">
            <v>2.3784000000000001</v>
          </cell>
        </row>
        <row r="2052">
          <cell r="A2052">
            <v>39124</v>
          </cell>
          <cell r="B2052">
            <v>2.3784000000000001</v>
          </cell>
        </row>
        <row r="2053">
          <cell r="A2053">
            <v>39125</v>
          </cell>
          <cell r="B2053">
            <v>2.3784000000000001</v>
          </cell>
        </row>
        <row r="2054">
          <cell r="A2054">
            <v>39126</v>
          </cell>
          <cell r="B2054">
            <v>2.3784000000000001</v>
          </cell>
        </row>
        <row r="2055">
          <cell r="A2055">
            <v>39127</v>
          </cell>
          <cell r="B2055">
            <v>2.3784000000000001</v>
          </cell>
        </row>
        <row r="2056">
          <cell r="A2056">
            <v>39128</v>
          </cell>
          <cell r="B2056">
            <v>2.3784000000000001</v>
          </cell>
        </row>
        <row r="2057">
          <cell r="A2057">
            <v>39129</v>
          </cell>
          <cell r="B2057">
            <v>2.3784000000000001</v>
          </cell>
        </row>
        <row r="2058">
          <cell r="A2058">
            <v>39130</v>
          </cell>
          <cell r="B2058">
            <v>2.3784000000000001</v>
          </cell>
        </row>
        <row r="2059">
          <cell r="A2059">
            <v>39131</v>
          </cell>
          <cell r="B2059">
            <v>2.3784000000000001</v>
          </cell>
        </row>
        <row r="2060">
          <cell r="A2060">
            <v>39132</v>
          </cell>
          <cell r="B2060">
            <v>2.3784000000000001</v>
          </cell>
        </row>
        <row r="2061">
          <cell r="A2061">
            <v>39133</v>
          </cell>
          <cell r="B2061">
            <v>2.3784000000000001</v>
          </cell>
        </row>
        <row r="2062">
          <cell r="A2062">
            <v>39134</v>
          </cell>
          <cell r="B2062">
            <v>2.3784000000000001</v>
          </cell>
        </row>
        <row r="2063">
          <cell r="A2063">
            <v>39135</v>
          </cell>
          <cell r="B2063">
            <v>2.3784000000000001</v>
          </cell>
        </row>
        <row r="2064">
          <cell r="A2064">
            <v>39136</v>
          </cell>
          <cell r="B2064">
            <v>2.3784000000000001</v>
          </cell>
        </row>
        <row r="2065">
          <cell r="A2065">
            <v>39137</v>
          </cell>
          <cell r="B2065">
            <v>2.3784000000000001</v>
          </cell>
        </row>
        <row r="2066">
          <cell r="A2066">
            <v>39138</v>
          </cell>
          <cell r="B2066">
            <v>2.3784000000000001</v>
          </cell>
        </row>
        <row r="2067">
          <cell r="A2067">
            <v>39139</v>
          </cell>
          <cell r="B2067">
            <v>2.3784000000000001</v>
          </cell>
        </row>
        <row r="2068">
          <cell r="A2068">
            <v>39140</v>
          </cell>
          <cell r="B2068">
            <v>2.3784000000000001</v>
          </cell>
        </row>
        <row r="2069">
          <cell r="A2069">
            <v>39141</v>
          </cell>
          <cell r="B2069">
            <v>2.3784000000000001</v>
          </cell>
        </row>
        <row r="2070">
          <cell r="A2070">
            <v>39142</v>
          </cell>
          <cell r="B2070">
            <v>2.3784000000000001</v>
          </cell>
        </row>
        <row r="2071">
          <cell r="A2071">
            <v>39143</v>
          </cell>
          <cell r="B2071">
            <v>2.3784000000000001</v>
          </cell>
        </row>
        <row r="2072">
          <cell r="A2072">
            <v>39144</v>
          </cell>
          <cell r="B2072">
            <v>2.3784000000000001</v>
          </cell>
        </row>
        <row r="2073">
          <cell r="A2073">
            <v>39145</v>
          </cell>
          <cell r="B2073">
            <v>2.3784000000000001</v>
          </cell>
        </row>
        <row r="2074">
          <cell r="A2074">
            <v>39146</v>
          </cell>
          <cell r="B2074">
            <v>2.3784000000000001</v>
          </cell>
        </row>
        <row r="2075">
          <cell r="A2075">
            <v>39147</v>
          </cell>
          <cell r="B2075">
            <v>2.3784000000000001</v>
          </cell>
        </row>
        <row r="2076">
          <cell r="A2076">
            <v>39148</v>
          </cell>
          <cell r="B2076">
            <v>2.3784000000000001</v>
          </cell>
        </row>
        <row r="2077">
          <cell r="A2077">
            <v>39149</v>
          </cell>
          <cell r="B2077">
            <v>2.3784000000000001</v>
          </cell>
        </row>
        <row r="2078">
          <cell r="A2078">
            <v>39150</v>
          </cell>
          <cell r="B2078">
            <v>2.3784000000000001</v>
          </cell>
        </row>
        <row r="2079">
          <cell r="A2079">
            <v>39151</v>
          </cell>
          <cell r="B2079">
            <v>2.3784000000000001</v>
          </cell>
        </row>
        <row r="2080">
          <cell r="A2080">
            <v>39152</v>
          </cell>
          <cell r="B2080">
            <v>2.3784000000000001</v>
          </cell>
        </row>
        <row r="2081">
          <cell r="A2081">
            <v>39153</v>
          </cell>
          <cell r="B2081">
            <v>2.3784000000000001</v>
          </cell>
        </row>
        <row r="2082">
          <cell r="A2082">
            <v>39154</v>
          </cell>
          <cell r="B2082">
            <v>2.3784000000000001</v>
          </cell>
        </row>
        <row r="2083">
          <cell r="A2083">
            <v>39155</v>
          </cell>
          <cell r="B2083">
            <v>2.3784000000000001</v>
          </cell>
        </row>
        <row r="2084">
          <cell r="A2084">
            <v>39156</v>
          </cell>
          <cell r="B2084">
            <v>2.3784000000000001</v>
          </cell>
        </row>
        <row r="2085">
          <cell r="A2085">
            <v>39157</v>
          </cell>
          <cell r="B2085">
            <v>2.3784000000000001</v>
          </cell>
        </row>
        <row r="2086">
          <cell r="A2086">
            <v>39158</v>
          </cell>
          <cell r="B2086">
            <v>2.3784000000000001</v>
          </cell>
        </row>
        <row r="2087">
          <cell r="A2087">
            <v>39159</v>
          </cell>
          <cell r="B2087">
            <v>2.3784000000000001</v>
          </cell>
        </row>
        <row r="2088">
          <cell r="A2088">
            <v>39160</v>
          </cell>
          <cell r="B2088">
            <v>2.3784000000000001</v>
          </cell>
        </row>
        <row r="2089">
          <cell r="A2089">
            <v>39161</v>
          </cell>
          <cell r="B2089">
            <v>2.3784000000000001</v>
          </cell>
        </row>
        <row r="2090">
          <cell r="A2090">
            <v>39162</v>
          </cell>
          <cell r="B2090">
            <v>2.3784000000000001</v>
          </cell>
        </row>
        <row r="2091">
          <cell r="A2091">
            <v>39163</v>
          </cell>
          <cell r="B2091">
            <v>2.3784000000000001</v>
          </cell>
        </row>
        <row r="2092">
          <cell r="A2092">
            <v>39164</v>
          </cell>
          <cell r="B2092">
            <v>2.3784000000000001</v>
          </cell>
        </row>
        <row r="2093">
          <cell r="A2093">
            <v>39165</v>
          </cell>
          <cell r="B2093">
            <v>2.3784000000000001</v>
          </cell>
        </row>
        <row r="2094">
          <cell r="A2094">
            <v>39166</v>
          </cell>
          <cell r="B2094">
            <v>2.3784000000000001</v>
          </cell>
        </row>
        <row r="2095">
          <cell r="A2095">
            <v>39167</v>
          </cell>
          <cell r="B2095">
            <v>2.3784000000000001</v>
          </cell>
        </row>
        <row r="2096">
          <cell r="A2096">
            <v>39168</v>
          </cell>
          <cell r="B2096">
            <v>2.3784000000000001</v>
          </cell>
        </row>
        <row r="2097">
          <cell r="A2097">
            <v>39169</v>
          </cell>
          <cell r="B2097">
            <v>2.3784000000000001</v>
          </cell>
        </row>
        <row r="2098">
          <cell r="A2098">
            <v>39170</v>
          </cell>
          <cell r="B2098">
            <v>2.3784000000000001</v>
          </cell>
        </row>
        <row r="2099">
          <cell r="A2099">
            <v>39171</v>
          </cell>
          <cell r="B2099">
            <v>2.3784000000000001</v>
          </cell>
        </row>
        <row r="2100">
          <cell r="A2100">
            <v>39172</v>
          </cell>
          <cell r="B2100">
            <v>2.3784000000000001</v>
          </cell>
        </row>
        <row r="2101">
          <cell r="A2101">
            <v>39173</v>
          </cell>
          <cell r="B2101">
            <v>2.3784000000000001</v>
          </cell>
        </row>
        <row r="2102">
          <cell r="A2102">
            <v>39174</v>
          </cell>
          <cell r="B2102">
            <v>2.3784000000000001</v>
          </cell>
        </row>
        <row r="2103">
          <cell r="A2103">
            <v>39175</v>
          </cell>
          <cell r="B2103">
            <v>2.3784000000000001</v>
          </cell>
        </row>
        <row r="2104">
          <cell r="A2104">
            <v>39176</v>
          </cell>
          <cell r="B2104">
            <v>2.3784000000000001</v>
          </cell>
        </row>
        <row r="2105">
          <cell r="A2105">
            <v>39177</v>
          </cell>
          <cell r="B2105">
            <v>2.3784000000000001</v>
          </cell>
        </row>
        <row r="2106">
          <cell r="A2106">
            <v>39178</v>
          </cell>
          <cell r="B2106">
            <v>2.3784000000000001</v>
          </cell>
        </row>
        <row r="2107">
          <cell r="A2107">
            <v>39179</v>
          </cell>
          <cell r="B2107">
            <v>2.3784000000000001</v>
          </cell>
        </row>
        <row r="2108">
          <cell r="A2108">
            <v>39180</v>
          </cell>
          <cell r="B2108">
            <v>2.3784000000000001</v>
          </cell>
        </row>
        <row r="2109">
          <cell r="A2109">
            <v>39181</v>
          </cell>
          <cell r="B2109">
            <v>2.3784000000000001</v>
          </cell>
        </row>
        <row r="2110">
          <cell r="A2110">
            <v>39182</v>
          </cell>
          <cell r="B2110">
            <v>2.3784000000000001</v>
          </cell>
        </row>
        <row r="2111">
          <cell r="A2111">
            <v>39183</v>
          </cell>
          <cell r="B2111">
            <v>2.3784000000000001</v>
          </cell>
        </row>
        <row r="2112">
          <cell r="A2112">
            <v>39184</v>
          </cell>
          <cell r="B2112">
            <v>2.3784000000000001</v>
          </cell>
        </row>
        <row r="2113">
          <cell r="A2113">
            <v>39185</v>
          </cell>
          <cell r="B2113">
            <v>2.3784000000000001</v>
          </cell>
        </row>
        <row r="2114">
          <cell r="A2114">
            <v>39186</v>
          </cell>
          <cell r="B2114">
            <v>2.3784000000000001</v>
          </cell>
        </row>
        <row r="2115">
          <cell r="A2115">
            <v>39187</v>
          </cell>
          <cell r="B2115">
            <v>2.3784000000000001</v>
          </cell>
        </row>
        <row r="2116">
          <cell r="A2116">
            <v>39188</v>
          </cell>
          <cell r="B2116">
            <v>2.3784000000000001</v>
          </cell>
        </row>
        <row r="2117">
          <cell r="A2117">
            <v>39189</v>
          </cell>
          <cell r="B2117">
            <v>2.3784000000000001</v>
          </cell>
        </row>
        <row r="2118">
          <cell r="A2118">
            <v>39190</v>
          </cell>
          <cell r="B2118">
            <v>2.3784000000000001</v>
          </cell>
        </row>
        <row r="2119">
          <cell r="A2119">
            <v>39191</v>
          </cell>
          <cell r="B2119">
            <v>2.3784000000000001</v>
          </cell>
        </row>
        <row r="2120">
          <cell r="A2120">
            <v>39192</v>
          </cell>
          <cell r="B2120">
            <v>2.3784000000000001</v>
          </cell>
        </row>
        <row r="2121">
          <cell r="A2121">
            <v>39193</v>
          </cell>
          <cell r="B2121">
            <v>2.3784000000000001</v>
          </cell>
        </row>
        <row r="2122">
          <cell r="A2122">
            <v>39194</v>
          </cell>
          <cell r="B2122">
            <v>2.3784000000000001</v>
          </cell>
        </row>
        <row r="2123">
          <cell r="A2123">
            <v>39195</v>
          </cell>
          <cell r="B2123">
            <v>2.3784000000000001</v>
          </cell>
        </row>
        <row r="2124">
          <cell r="A2124">
            <v>39196</v>
          </cell>
          <cell r="B2124">
            <v>2.3784000000000001</v>
          </cell>
        </row>
        <row r="2125">
          <cell r="A2125">
            <v>39197</v>
          </cell>
          <cell r="B2125">
            <v>2.3784000000000001</v>
          </cell>
        </row>
        <row r="2126">
          <cell r="A2126">
            <v>39198</v>
          </cell>
          <cell r="B2126">
            <v>2.3784000000000001</v>
          </cell>
        </row>
        <row r="2127">
          <cell r="A2127">
            <v>39199</v>
          </cell>
          <cell r="B2127">
            <v>2.3784000000000001</v>
          </cell>
        </row>
        <row r="2128">
          <cell r="A2128">
            <v>39200</v>
          </cell>
          <cell r="B2128">
            <v>2.3784000000000001</v>
          </cell>
        </row>
        <row r="2129">
          <cell r="A2129">
            <v>39201</v>
          </cell>
          <cell r="B2129">
            <v>2.3784000000000001</v>
          </cell>
        </row>
        <row r="2130">
          <cell r="A2130">
            <v>39202</v>
          </cell>
          <cell r="B2130">
            <v>2.3784000000000001</v>
          </cell>
        </row>
        <row r="2131">
          <cell r="A2131">
            <v>39203</v>
          </cell>
          <cell r="B2131">
            <v>2.3784000000000001</v>
          </cell>
        </row>
        <row r="2132">
          <cell r="A2132">
            <v>39204</v>
          </cell>
          <cell r="B2132">
            <v>2.3784000000000001</v>
          </cell>
        </row>
        <row r="2133">
          <cell r="A2133">
            <v>39205</v>
          </cell>
          <cell r="B2133">
            <v>2.3784000000000001</v>
          </cell>
        </row>
        <row r="2134">
          <cell r="A2134">
            <v>39206</v>
          </cell>
          <cell r="B2134">
            <v>2.3784000000000001</v>
          </cell>
        </row>
        <row r="2135">
          <cell r="A2135">
            <v>39207</v>
          </cell>
          <cell r="B2135">
            <v>2.3784000000000001</v>
          </cell>
        </row>
        <row r="2136">
          <cell r="A2136">
            <v>39208</v>
          </cell>
          <cell r="B2136">
            <v>2.3784000000000001</v>
          </cell>
        </row>
        <row r="2137">
          <cell r="A2137">
            <v>39209</v>
          </cell>
          <cell r="B2137">
            <v>2.3784000000000001</v>
          </cell>
        </row>
        <row r="2138">
          <cell r="A2138">
            <v>39210</v>
          </cell>
          <cell r="B2138">
            <v>2.3784000000000001</v>
          </cell>
        </row>
        <row r="2139">
          <cell r="A2139">
            <v>39211</v>
          </cell>
          <cell r="B2139">
            <v>2.3784000000000001</v>
          </cell>
        </row>
        <row r="2140">
          <cell r="A2140">
            <v>39212</v>
          </cell>
          <cell r="B2140">
            <v>2.3784000000000001</v>
          </cell>
        </row>
        <row r="2141">
          <cell r="A2141">
            <v>39213</v>
          </cell>
          <cell r="B2141">
            <v>2.3784000000000001</v>
          </cell>
        </row>
        <row r="2142">
          <cell r="A2142">
            <v>39214</v>
          </cell>
          <cell r="B2142">
            <v>2.3784000000000001</v>
          </cell>
        </row>
        <row r="2143">
          <cell r="A2143">
            <v>39215</v>
          </cell>
          <cell r="B2143">
            <v>2.3784000000000001</v>
          </cell>
        </row>
        <row r="2144">
          <cell r="A2144">
            <v>39216</v>
          </cell>
          <cell r="B2144">
            <v>2.3784000000000001</v>
          </cell>
        </row>
        <row r="2145">
          <cell r="A2145">
            <v>39217</v>
          </cell>
          <cell r="B2145">
            <v>2.3784000000000001</v>
          </cell>
        </row>
        <row r="2146">
          <cell r="A2146">
            <v>39218</v>
          </cell>
          <cell r="B2146">
            <v>2.3784000000000001</v>
          </cell>
        </row>
        <row r="2147">
          <cell r="A2147">
            <v>39219</v>
          </cell>
          <cell r="B2147">
            <v>2.3784000000000001</v>
          </cell>
        </row>
        <row r="2148">
          <cell r="A2148">
            <v>39220</v>
          </cell>
          <cell r="B2148">
            <v>2.3784000000000001</v>
          </cell>
        </row>
        <row r="2149">
          <cell r="A2149">
            <v>39221</v>
          </cell>
          <cell r="B2149">
            <v>2.3784000000000001</v>
          </cell>
        </row>
        <row r="2150">
          <cell r="A2150">
            <v>39222</v>
          </cell>
          <cell r="B2150">
            <v>2.3784000000000001</v>
          </cell>
        </row>
        <row r="2151">
          <cell r="A2151">
            <v>39223</v>
          </cell>
          <cell r="B2151">
            <v>2.3784000000000001</v>
          </cell>
        </row>
        <row r="2152">
          <cell r="A2152">
            <v>39224</v>
          </cell>
          <cell r="B2152">
            <v>2.3784000000000001</v>
          </cell>
        </row>
        <row r="2153">
          <cell r="A2153">
            <v>39225</v>
          </cell>
          <cell r="B2153">
            <v>2.3784000000000001</v>
          </cell>
        </row>
        <row r="2154">
          <cell r="A2154">
            <v>39226</v>
          </cell>
          <cell r="B2154">
            <v>2.3784000000000001</v>
          </cell>
        </row>
        <row r="2155">
          <cell r="A2155">
            <v>39227</v>
          </cell>
          <cell r="B2155">
            <v>2.3784000000000001</v>
          </cell>
        </row>
        <row r="2156">
          <cell r="A2156">
            <v>39228</v>
          </cell>
          <cell r="B2156">
            <v>2.3784000000000001</v>
          </cell>
        </row>
        <row r="2157">
          <cell r="A2157">
            <v>39229</v>
          </cell>
          <cell r="B2157">
            <v>2.3784000000000001</v>
          </cell>
        </row>
        <row r="2158">
          <cell r="A2158">
            <v>39230</v>
          </cell>
          <cell r="B2158">
            <v>2.3784000000000001</v>
          </cell>
        </row>
        <row r="2159">
          <cell r="A2159">
            <v>39231</v>
          </cell>
          <cell r="B2159">
            <v>2.3784000000000001</v>
          </cell>
        </row>
        <row r="2160">
          <cell r="A2160">
            <v>39232</v>
          </cell>
          <cell r="B2160">
            <v>2.3784000000000001</v>
          </cell>
        </row>
        <row r="2161">
          <cell r="A2161">
            <v>39233</v>
          </cell>
          <cell r="B2161">
            <v>2.3784000000000001</v>
          </cell>
        </row>
        <row r="2162">
          <cell r="A2162">
            <v>39234</v>
          </cell>
          <cell r="B2162">
            <v>2.3784000000000001</v>
          </cell>
        </row>
        <row r="2163">
          <cell r="A2163">
            <v>39235</v>
          </cell>
          <cell r="B2163">
            <v>2.3784000000000001</v>
          </cell>
        </row>
        <row r="2164">
          <cell r="A2164">
            <v>39236</v>
          </cell>
          <cell r="B2164">
            <v>2.3784000000000001</v>
          </cell>
        </row>
        <row r="2165">
          <cell r="A2165">
            <v>39237</v>
          </cell>
          <cell r="B2165">
            <v>2.3784000000000001</v>
          </cell>
        </row>
        <row r="2166">
          <cell r="A2166">
            <v>39238</v>
          </cell>
          <cell r="B2166">
            <v>2.3784000000000001</v>
          </cell>
        </row>
        <row r="2167">
          <cell r="A2167">
            <v>39239</v>
          </cell>
          <cell r="B2167">
            <v>2.3784000000000001</v>
          </cell>
        </row>
        <row r="2168">
          <cell r="A2168">
            <v>39240</v>
          </cell>
          <cell r="B2168">
            <v>2.3784000000000001</v>
          </cell>
        </row>
        <row r="2169">
          <cell r="A2169">
            <v>39241</v>
          </cell>
          <cell r="B2169">
            <v>2.3784000000000001</v>
          </cell>
        </row>
        <row r="2170">
          <cell r="A2170">
            <v>39242</v>
          </cell>
          <cell r="B2170">
            <v>2.3784000000000001</v>
          </cell>
        </row>
        <row r="2171">
          <cell r="A2171">
            <v>39243</v>
          </cell>
          <cell r="B2171">
            <v>2.3784000000000001</v>
          </cell>
        </row>
        <row r="2172">
          <cell r="A2172">
            <v>39244</v>
          </cell>
          <cell r="B2172">
            <v>2.3784000000000001</v>
          </cell>
        </row>
        <row r="2173">
          <cell r="A2173">
            <v>39245</v>
          </cell>
          <cell r="B2173">
            <v>2.3784000000000001</v>
          </cell>
        </row>
        <row r="2174">
          <cell r="A2174">
            <v>39246</v>
          </cell>
          <cell r="B2174">
            <v>2.3784000000000001</v>
          </cell>
        </row>
        <row r="2175">
          <cell r="A2175">
            <v>39247</v>
          </cell>
          <cell r="B2175">
            <v>2.3784000000000001</v>
          </cell>
        </row>
        <row r="2176">
          <cell r="A2176">
            <v>39248</v>
          </cell>
          <cell r="B2176">
            <v>2.3784000000000001</v>
          </cell>
        </row>
        <row r="2177">
          <cell r="A2177">
            <v>39249</v>
          </cell>
          <cell r="B2177">
            <v>2.3784000000000001</v>
          </cell>
        </row>
        <row r="2178">
          <cell r="A2178">
            <v>39250</v>
          </cell>
          <cell r="B2178">
            <v>2.3784000000000001</v>
          </cell>
        </row>
        <row r="2179">
          <cell r="A2179">
            <v>39251</v>
          </cell>
          <cell r="B2179">
            <v>2.3784000000000001</v>
          </cell>
        </row>
        <row r="2180">
          <cell r="A2180">
            <v>39252</v>
          </cell>
          <cell r="B2180">
            <v>2.3784000000000001</v>
          </cell>
        </row>
        <row r="2181">
          <cell r="A2181">
            <v>39253</v>
          </cell>
          <cell r="B2181">
            <v>2.3784000000000001</v>
          </cell>
        </row>
        <row r="2182">
          <cell r="A2182">
            <v>39254</v>
          </cell>
          <cell r="B2182">
            <v>2.3784000000000001</v>
          </cell>
        </row>
        <row r="2183">
          <cell r="A2183">
            <v>39255</v>
          </cell>
          <cell r="B2183">
            <v>2.3784000000000001</v>
          </cell>
        </row>
        <row r="2184">
          <cell r="A2184">
            <v>39256</v>
          </cell>
          <cell r="B2184">
            <v>2.3784000000000001</v>
          </cell>
        </row>
        <row r="2185">
          <cell r="A2185">
            <v>39257</v>
          </cell>
          <cell r="B2185">
            <v>2.3784000000000001</v>
          </cell>
        </row>
        <row r="2186">
          <cell r="A2186">
            <v>39258</v>
          </cell>
          <cell r="B2186">
            <v>2.3784000000000001</v>
          </cell>
        </row>
        <row r="2187">
          <cell r="A2187">
            <v>39259</v>
          </cell>
          <cell r="B2187">
            <v>2.3784000000000001</v>
          </cell>
        </row>
        <row r="2188">
          <cell r="A2188">
            <v>39260</v>
          </cell>
          <cell r="B2188">
            <v>2.3784000000000001</v>
          </cell>
        </row>
        <row r="2189">
          <cell r="A2189">
            <v>39261</v>
          </cell>
          <cell r="B2189">
            <v>2.3784000000000001</v>
          </cell>
        </row>
        <row r="2190">
          <cell r="A2190">
            <v>39262</v>
          </cell>
          <cell r="B2190">
            <v>2.3784000000000001</v>
          </cell>
        </row>
        <row r="2191">
          <cell r="A2191">
            <v>39263</v>
          </cell>
          <cell r="B2191">
            <v>2.3784000000000001</v>
          </cell>
        </row>
        <row r="2192">
          <cell r="A2192">
            <v>39264</v>
          </cell>
          <cell r="B2192">
            <v>2.3784000000000001</v>
          </cell>
        </row>
        <row r="2193">
          <cell r="A2193">
            <v>39265</v>
          </cell>
          <cell r="B2193">
            <v>2.3784000000000001</v>
          </cell>
        </row>
        <row r="2194">
          <cell r="A2194">
            <v>39266</v>
          </cell>
          <cell r="B2194">
            <v>2.3784000000000001</v>
          </cell>
        </row>
        <row r="2195">
          <cell r="A2195">
            <v>39267</v>
          </cell>
          <cell r="B2195">
            <v>2.3784000000000001</v>
          </cell>
        </row>
        <row r="2196">
          <cell r="A2196">
            <v>39268</v>
          </cell>
          <cell r="B2196">
            <v>2.3784000000000001</v>
          </cell>
        </row>
        <row r="2197">
          <cell r="A2197">
            <v>39269</v>
          </cell>
          <cell r="B2197">
            <v>2.3784000000000001</v>
          </cell>
        </row>
        <row r="2198">
          <cell r="A2198">
            <v>39270</v>
          </cell>
          <cell r="B2198">
            <v>2.3784000000000001</v>
          </cell>
        </row>
        <row r="2199">
          <cell r="A2199">
            <v>39271</v>
          </cell>
          <cell r="B2199">
            <v>2.3784000000000001</v>
          </cell>
        </row>
        <row r="2200">
          <cell r="A2200">
            <v>39272</v>
          </cell>
          <cell r="B2200">
            <v>2.3784000000000001</v>
          </cell>
        </row>
        <row r="2201">
          <cell r="A2201">
            <v>39273</v>
          </cell>
          <cell r="B2201">
            <v>2.3784000000000001</v>
          </cell>
        </row>
        <row r="2202">
          <cell r="A2202">
            <v>39274</v>
          </cell>
          <cell r="B2202">
            <v>2.3784000000000001</v>
          </cell>
        </row>
        <row r="2203">
          <cell r="A2203">
            <v>39275</v>
          </cell>
          <cell r="B2203">
            <v>2.3784000000000001</v>
          </cell>
        </row>
        <row r="2204">
          <cell r="A2204">
            <v>39276</v>
          </cell>
          <cell r="B2204">
            <v>2.3784000000000001</v>
          </cell>
        </row>
        <row r="2205">
          <cell r="A2205">
            <v>39277</v>
          </cell>
          <cell r="B2205">
            <v>2.3784000000000001</v>
          </cell>
        </row>
        <row r="2206">
          <cell r="A2206">
            <v>39278</v>
          </cell>
          <cell r="B2206">
            <v>2.3784000000000001</v>
          </cell>
        </row>
        <row r="2207">
          <cell r="A2207">
            <v>39279</v>
          </cell>
          <cell r="B2207">
            <v>2.3784000000000001</v>
          </cell>
        </row>
        <row r="2208">
          <cell r="A2208">
            <v>39280</v>
          </cell>
          <cell r="B2208">
            <v>2.3784000000000001</v>
          </cell>
        </row>
        <row r="2209">
          <cell r="A2209">
            <v>39281</v>
          </cell>
          <cell r="B2209">
            <v>2.3784000000000001</v>
          </cell>
        </row>
        <row r="2210">
          <cell r="A2210">
            <v>39282</v>
          </cell>
          <cell r="B2210">
            <v>2.3784000000000001</v>
          </cell>
        </row>
        <row r="2211">
          <cell r="A2211">
            <v>39283</v>
          </cell>
          <cell r="B2211">
            <v>2.3784000000000001</v>
          </cell>
        </row>
        <row r="2212">
          <cell r="A2212">
            <v>39284</v>
          </cell>
          <cell r="B2212">
            <v>2.3784000000000001</v>
          </cell>
        </row>
        <row r="2213">
          <cell r="A2213">
            <v>39285</v>
          </cell>
          <cell r="B2213">
            <v>2.3784000000000001</v>
          </cell>
        </row>
        <row r="2214">
          <cell r="A2214">
            <v>39286</v>
          </cell>
          <cell r="B2214">
            <v>2.3784000000000001</v>
          </cell>
        </row>
        <row r="2215">
          <cell r="A2215">
            <v>39287</v>
          </cell>
          <cell r="B2215">
            <v>2.3784000000000001</v>
          </cell>
        </row>
        <row r="2216">
          <cell r="A2216">
            <v>39288</v>
          </cell>
          <cell r="B2216">
            <v>2.3784000000000001</v>
          </cell>
        </row>
        <row r="2217">
          <cell r="A2217">
            <v>39289</v>
          </cell>
          <cell r="B2217">
            <v>2.3784000000000001</v>
          </cell>
        </row>
        <row r="2218">
          <cell r="A2218">
            <v>39290</v>
          </cell>
          <cell r="B2218">
            <v>2.3784000000000001</v>
          </cell>
        </row>
        <row r="2219">
          <cell r="A2219">
            <v>39291</v>
          </cell>
          <cell r="B2219">
            <v>2.3784000000000001</v>
          </cell>
        </row>
        <row r="2220">
          <cell r="A2220">
            <v>39292</v>
          </cell>
          <cell r="B2220">
            <v>2.3784000000000001</v>
          </cell>
        </row>
        <row r="2221">
          <cell r="A2221">
            <v>39293</v>
          </cell>
          <cell r="B2221">
            <v>2.3784000000000001</v>
          </cell>
        </row>
        <row r="2222">
          <cell r="A2222">
            <v>39294</v>
          </cell>
          <cell r="B2222">
            <v>2.3784000000000001</v>
          </cell>
        </row>
        <row r="2223">
          <cell r="A2223">
            <v>39295</v>
          </cell>
          <cell r="B2223">
            <v>2.3784000000000001</v>
          </cell>
        </row>
        <row r="2224">
          <cell r="A2224">
            <v>39296</v>
          </cell>
          <cell r="B2224">
            <v>2.3784000000000001</v>
          </cell>
        </row>
        <row r="2225">
          <cell r="A2225">
            <v>39297</v>
          </cell>
          <cell r="B2225">
            <v>2.3784000000000001</v>
          </cell>
        </row>
        <row r="2226">
          <cell r="A2226">
            <v>39298</v>
          </cell>
          <cell r="B2226">
            <v>2.3784000000000001</v>
          </cell>
        </row>
        <row r="2227">
          <cell r="A2227">
            <v>39299</v>
          </cell>
          <cell r="B2227">
            <v>2.3784000000000001</v>
          </cell>
        </row>
        <row r="2228">
          <cell r="A2228">
            <v>39300</v>
          </cell>
          <cell r="B2228">
            <v>2.3784000000000001</v>
          </cell>
        </row>
        <row r="2229">
          <cell r="A2229">
            <v>39301</v>
          </cell>
          <cell r="B2229">
            <v>2.3784000000000001</v>
          </cell>
        </row>
        <row r="2230">
          <cell r="A2230">
            <v>39302</v>
          </cell>
          <cell r="B2230">
            <v>2.3784000000000001</v>
          </cell>
        </row>
        <row r="2231">
          <cell r="A2231">
            <v>39303</v>
          </cell>
          <cell r="B2231">
            <v>2.3784000000000001</v>
          </cell>
        </row>
        <row r="2232">
          <cell r="A2232">
            <v>39304</v>
          </cell>
          <cell r="B2232">
            <v>2.3784000000000001</v>
          </cell>
        </row>
        <row r="2233">
          <cell r="A2233">
            <v>39305</v>
          </cell>
          <cell r="B2233">
            <v>2.3784000000000001</v>
          </cell>
        </row>
        <row r="2234">
          <cell r="A2234">
            <v>39306</v>
          </cell>
          <cell r="B2234">
            <v>2.3784000000000001</v>
          </cell>
        </row>
        <row r="2235">
          <cell r="A2235">
            <v>39307</v>
          </cell>
          <cell r="B2235">
            <v>2.3784000000000001</v>
          </cell>
        </row>
        <row r="2236">
          <cell r="A2236">
            <v>39308</v>
          </cell>
          <cell r="B2236">
            <v>2.3784000000000001</v>
          </cell>
        </row>
        <row r="2237">
          <cell r="A2237">
            <v>39309</v>
          </cell>
          <cell r="B2237">
            <v>2.3784000000000001</v>
          </cell>
        </row>
        <row r="2238">
          <cell r="A2238">
            <v>39310</v>
          </cell>
          <cell r="B2238">
            <v>2.3784000000000001</v>
          </cell>
        </row>
        <row r="2239">
          <cell r="A2239">
            <v>39311</v>
          </cell>
          <cell r="B2239">
            <v>2.3784000000000001</v>
          </cell>
        </row>
        <row r="2240">
          <cell r="A2240">
            <v>39312</v>
          </cell>
          <cell r="B2240">
            <v>2.3784000000000001</v>
          </cell>
        </row>
        <row r="2241">
          <cell r="A2241">
            <v>39313</v>
          </cell>
          <cell r="B2241">
            <v>2.3784000000000001</v>
          </cell>
        </row>
        <row r="2242">
          <cell r="A2242">
            <v>39314</v>
          </cell>
          <cell r="B2242">
            <v>2.3784000000000001</v>
          </cell>
        </row>
        <row r="2243">
          <cell r="A2243">
            <v>39315</v>
          </cell>
          <cell r="B2243">
            <v>2.3784000000000001</v>
          </cell>
        </row>
        <row r="2244">
          <cell r="A2244">
            <v>39316</v>
          </cell>
          <cell r="B2244">
            <v>2.3784000000000001</v>
          </cell>
        </row>
        <row r="2245">
          <cell r="A2245">
            <v>39317</v>
          </cell>
          <cell r="B2245">
            <v>2.3784000000000001</v>
          </cell>
        </row>
        <row r="2246">
          <cell r="A2246">
            <v>39318</v>
          </cell>
          <cell r="B2246">
            <v>2.3784000000000001</v>
          </cell>
        </row>
        <row r="2247">
          <cell r="A2247">
            <v>39319</v>
          </cell>
          <cell r="B2247">
            <v>2.3784000000000001</v>
          </cell>
        </row>
        <row r="2248">
          <cell r="A2248">
            <v>39320</v>
          </cell>
          <cell r="B2248">
            <v>2.3784000000000001</v>
          </cell>
        </row>
        <row r="2249">
          <cell r="A2249">
            <v>39321</v>
          </cell>
          <cell r="B2249">
            <v>2.3784000000000001</v>
          </cell>
        </row>
        <row r="2250">
          <cell r="A2250">
            <v>39322</v>
          </cell>
          <cell r="B2250">
            <v>2.3784000000000001</v>
          </cell>
        </row>
        <row r="2251">
          <cell r="A2251">
            <v>39323</v>
          </cell>
          <cell r="B2251">
            <v>2.3784000000000001</v>
          </cell>
        </row>
        <row r="2252">
          <cell r="A2252">
            <v>39324</v>
          </cell>
          <cell r="B2252">
            <v>2.3784000000000001</v>
          </cell>
        </row>
        <row r="2253">
          <cell r="A2253">
            <v>39325</v>
          </cell>
          <cell r="B2253">
            <v>2.3784000000000001</v>
          </cell>
        </row>
        <row r="2254">
          <cell r="A2254">
            <v>39326</v>
          </cell>
          <cell r="B2254">
            <v>2.3784000000000001</v>
          </cell>
        </row>
        <row r="2255">
          <cell r="A2255">
            <v>39327</v>
          </cell>
          <cell r="B2255">
            <v>2.3784000000000001</v>
          </cell>
        </row>
        <row r="2256">
          <cell r="A2256">
            <v>39328</v>
          </cell>
          <cell r="B2256">
            <v>2.3784000000000001</v>
          </cell>
        </row>
        <row r="2257">
          <cell r="A2257">
            <v>39329</v>
          </cell>
          <cell r="B2257">
            <v>2.3784000000000001</v>
          </cell>
        </row>
        <row r="2258">
          <cell r="A2258">
            <v>39330</v>
          </cell>
          <cell r="B2258">
            <v>2.3784000000000001</v>
          </cell>
        </row>
        <row r="2259">
          <cell r="A2259">
            <v>39331</v>
          </cell>
          <cell r="B2259">
            <v>2.3784000000000001</v>
          </cell>
        </row>
        <row r="2260">
          <cell r="A2260">
            <v>39332</v>
          </cell>
          <cell r="B2260">
            <v>2.3784000000000001</v>
          </cell>
        </row>
        <row r="2261">
          <cell r="A2261">
            <v>39333</v>
          </cell>
          <cell r="B2261">
            <v>2.3784000000000001</v>
          </cell>
        </row>
        <row r="2262">
          <cell r="A2262">
            <v>39334</v>
          </cell>
          <cell r="B2262">
            <v>2.3784000000000001</v>
          </cell>
        </row>
        <row r="2263">
          <cell r="A2263">
            <v>39335</v>
          </cell>
          <cell r="B2263">
            <v>2.3784000000000001</v>
          </cell>
        </row>
        <row r="2264">
          <cell r="A2264">
            <v>39336</v>
          </cell>
          <cell r="B2264">
            <v>2.3784000000000001</v>
          </cell>
        </row>
        <row r="2265">
          <cell r="A2265">
            <v>39337</v>
          </cell>
          <cell r="B2265">
            <v>2.3784000000000001</v>
          </cell>
        </row>
        <row r="2266">
          <cell r="A2266">
            <v>39338</v>
          </cell>
          <cell r="B2266">
            <v>2.3784000000000001</v>
          </cell>
        </row>
        <row r="2267">
          <cell r="A2267">
            <v>39339</v>
          </cell>
          <cell r="B2267">
            <v>2.3784000000000001</v>
          </cell>
        </row>
        <row r="2268">
          <cell r="A2268">
            <v>39340</v>
          </cell>
          <cell r="B2268">
            <v>2.3784000000000001</v>
          </cell>
        </row>
        <row r="2269">
          <cell r="A2269">
            <v>39341</v>
          </cell>
          <cell r="B2269">
            <v>2.3784000000000001</v>
          </cell>
        </row>
        <row r="2270">
          <cell r="A2270">
            <v>39342</v>
          </cell>
          <cell r="B2270">
            <v>2.3784000000000001</v>
          </cell>
        </row>
        <row r="2271">
          <cell r="A2271">
            <v>39343</v>
          </cell>
          <cell r="B2271">
            <v>2.3784000000000001</v>
          </cell>
        </row>
        <row r="2272">
          <cell r="A2272">
            <v>39344</v>
          </cell>
          <cell r="B2272">
            <v>2.3784000000000001</v>
          </cell>
        </row>
        <row r="2273">
          <cell r="A2273">
            <v>39345</v>
          </cell>
          <cell r="B2273">
            <v>2.3784000000000001</v>
          </cell>
        </row>
        <row r="2274">
          <cell r="A2274">
            <v>39346</v>
          </cell>
          <cell r="B2274">
            <v>2.3784000000000001</v>
          </cell>
        </row>
        <row r="2275">
          <cell r="A2275">
            <v>39347</v>
          </cell>
          <cell r="B2275">
            <v>2.3784000000000001</v>
          </cell>
        </row>
        <row r="2276">
          <cell r="A2276">
            <v>39348</v>
          </cell>
          <cell r="B2276">
            <v>2.3784000000000001</v>
          </cell>
        </row>
        <row r="2277">
          <cell r="A2277">
            <v>39349</v>
          </cell>
          <cell r="B2277">
            <v>2.3784000000000001</v>
          </cell>
        </row>
        <row r="2278">
          <cell r="A2278">
            <v>39350</v>
          </cell>
          <cell r="B2278">
            <v>2.3784000000000001</v>
          </cell>
        </row>
        <row r="2279">
          <cell r="A2279">
            <v>39351</v>
          </cell>
          <cell r="B2279">
            <v>2.3784000000000001</v>
          </cell>
        </row>
        <row r="2280">
          <cell r="A2280">
            <v>39352</v>
          </cell>
          <cell r="B2280">
            <v>2.3784000000000001</v>
          </cell>
        </row>
        <row r="2281">
          <cell r="A2281">
            <v>39353</v>
          </cell>
          <cell r="B2281">
            <v>2.3784000000000001</v>
          </cell>
        </row>
        <row r="2282">
          <cell r="A2282">
            <v>39354</v>
          </cell>
          <cell r="B2282">
            <v>2.3784000000000001</v>
          </cell>
        </row>
        <row r="2283">
          <cell r="A2283">
            <v>39355</v>
          </cell>
          <cell r="B2283">
            <v>2.3784000000000001</v>
          </cell>
        </row>
        <row r="2284">
          <cell r="A2284">
            <v>39356</v>
          </cell>
          <cell r="B2284">
            <v>2.3784000000000001</v>
          </cell>
        </row>
        <row r="2285">
          <cell r="A2285">
            <v>39357</v>
          </cell>
          <cell r="B2285">
            <v>2.3784000000000001</v>
          </cell>
        </row>
        <row r="2286">
          <cell r="A2286">
            <v>39358</v>
          </cell>
          <cell r="B2286">
            <v>2.3784000000000001</v>
          </cell>
        </row>
        <row r="2287">
          <cell r="A2287">
            <v>39359</v>
          </cell>
          <cell r="B2287">
            <v>2.3784000000000001</v>
          </cell>
        </row>
        <row r="2288">
          <cell r="A2288">
            <v>39360</v>
          </cell>
          <cell r="B2288">
            <v>2.3784000000000001</v>
          </cell>
        </row>
        <row r="2289">
          <cell r="A2289">
            <v>39361</v>
          </cell>
          <cell r="B2289">
            <v>2.3784000000000001</v>
          </cell>
        </row>
        <row r="2290">
          <cell r="A2290">
            <v>39362</v>
          </cell>
          <cell r="B2290">
            <v>2.3784000000000001</v>
          </cell>
        </row>
        <row r="2291">
          <cell r="A2291">
            <v>39363</v>
          </cell>
          <cell r="B2291">
            <v>2.3784000000000001</v>
          </cell>
        </row>
        <row r="2292">
          <cell r="A2292">
            <v>39364</v>
          </cell>
          <cell r="B2292">
            <v>2.3784000000000001</v>
          </cell>
        </row>
        <row r="2293">
          <cell r="A2293">
            <v>39365</v>
          </cell>
          <cell r="B2293">
            <v>2.3784000000000001</v>
          </cell>
        </row>
        <row r="2294">
          <cell r="A2294">
            <v>39366</v>
          </cell>
          <cell r="B2294">
            <v>2.3784000000000001</v>
          </cell>
        </row>
        <row r="2295">
          <cell r="A2295">
            <v>39367</v>
          </cell>
          <cell r="B2295">
            <v>2.3784000000000001</v>
          </cell>
        </row>
        <row r="2296">
          <cell r="A2296">
            <v>39368</v>
          </cell>
          <cell r="B2296">
            <v>2.3784000000000001</v>
          </cell>
        </row>
        <row r="2297">
          <cell r="A2297">
            <v>39369</v>
          </cell>
          <cell r="B2297">
            <v>2.3784000000000001</v>
          </cell>
        </row>
        <row r="2298">
          <cell r="A2298">
            <v>39370</v>
          </cell>
          <cell r="B2298">
            <v>2.3784000000000001</v>
          </cell>
        </row>
        <row r="2299">
          <cell r="A2299">
            <v>39371</v>
          </cell>
          <cell r="B2299">
            <v>2.3784000000000001</v>
          </cell>
        </row>
        <row r="2300">
          <cell r="A2300">
            <v>39372</v>
          </cell>
          <cell r="B2300">
            <v>2.3784000000000001</v>
          </cell>
        </row>
        <row r="2301">
          <cell r="A2301">
            <v>39373</v>
          </cell>
          <cell r="B2301">
            <v>2.3784000000000001</v>
          </cell>
        </row>
        <row r="2302">
          <cell r="A2302">
            <v>39374</v>
          </cell>
          <cell r="B2302">
            <v>2.3784000000000001</v>
          </cell>
        </row>
        <row r="2303">
          <cell r="A2303">
            <v>39375</v>
          </cell>
          <cell r="B2303">
            <v>2.3784000000000001</v>
          </cell>
        </row>
        <row r="2304">
          <cell r="A2304">
            <v>39376</v>
          </cell>
          <cell r="B2304">
            <v>2.3784000000000001</v>
          </cell>
        </row>
        <row r="2305">
          <cell r="A2305">
            <v>39377</v>
          </cell>
          <cell r="B2305">
            <v>2.3784000000000001</v>
          </cell>
        </row>
        <row r="2306">
          <cell r="A2306">
            <v>39378</v>
          </cell>
          <cell r="B2306">
            <v>2.3784000000000001</v>
          </cell>
        </row>
        <row r="2307">
          <cell r="A2307">
            <v>39379</v>
          </cell>
          <cell r="B2307">
            <v>2.3784000000000001</v>
          </cell>
        </row>
        <row r="2308">
          <cell r="A2308">
            <v>39380</v>
          </cell>
          <cell r="B2308">
            <v>2.3784000000000001</v>
          </cell>
        </row>
        <row r="2309">
          <cell r="A2309">
            <v>39381</v>
          </cell>
          <cell r="B2309">
            <v>2.3784000000000001</v>
          </cell>
        </row>
        <row r="2310">
          <cell r="A2310">
            <v>39382</v>
          </cell>
          <cell r="B2310">
            <v>2.3784000000000001</v>
          </cell>
        </row>
        <row r="2311">
          <cell r="A2311">
            <v>39383</v>
          </cell>
          <cell r="B2311">
            <v>2.3784000000000001</v>
          </cell>
        </row>
        <row r="2312">
          <cell r="A2312">
            <v>39384</v>
          </cell>
          <cell r="B2312">
            <v>2.3784000000000001</v>
          </cell>
        </row>
        <row r="2313">
          <cell r="A2313">
            <v>39385</v>
          </cell>
          <cell r="B2313">
            <v>2.3784000000000001</v>
          </cell>
        </row>
        <row r="2314">
          <cell r="A2314">
            <v>39386</v>
          </cell>
          <cell r="B2314">
            <v>2.3784000000000001</v>
          </cell>
        </row>
        <row r="2315">
          <cell r="A2315">
            <v>39387</v>
          </cell>
          <cell r="B2315">
            <v>2.3784000000000001</v>
          </cell>
        </row>
        <row r="2316">
          <cell r="A2316">
            <v>39388</v>
          </cell>
          <cell r="B2316">
            <v>2.3784000000000001</v>
          </cell>
        </row>
        <row r="2317">
          <cell r="A2317">
            <v>39389</v>
          </cell>
          <cell r="B2317">
            <v>2.3784000000000001</v>
          </cell>
        </row>
        <row r="2318">
          <cell r="A2318">
            <v>39390</v>
          </cell>
          <cell r="B2318">
            <v>2.3784000000000001</v>
          </cell>
        </row>
        <row r="2319">
          <cell r="A2319">
            <v>39391</v>
          </cell>
          <cell r="B2319">
            <v>2.3784000000000001</v>
          </cell>
        </row>
        <row r="2320">
          <cell r="A2320">
            <v>39392</v>
          </cell>
          <cell r="B2320">
            <v>2.3784000000000001</v>
          </cell>
        </row>
        <row r="2321">
          <cell r="A2321">
            <v>39393</v>
          </cell>
          <cell r="B2321">
            <v>2.3784000000000001</v>
          </cell>
        </row>
        <row r="2322">
          <cell r="A2322">
            <v>39394</v>
          </cell>
          <cell r="B2322">
            <v>2.3784000000000001</v>
          </cell>
        </row>
        <row r="2323">
          <cell r="A2323">
            <v>39395</v>
          </cell>
          <cell r="B2323">
            <v>2.3784000000000001</v>
          </cell>
        </row>
        <row r="2324">
          <cell r="A2324">
            <v>39396</v>
          </cell>
          <cell r="B2324">
            <v>2.3784000000000001</v>
          </cell>
        </row>
        <row r="2325">
          <cell r="A2325">
            <v>39397</v>
          </cell>
          <cell r="B2325">
            <v>2.3784000000000001</v>
          </cell>
        </row>
        <row r="2326">
          <cell r="A2326">
            <v>39398</v>
          </cell>
          <cell r="B2326">
            <v>2.3784000000000001</v>
          </cell>
        </row>
        <row r="2327">
          <cell r="A2327">
            <v>39399</v>
          </cell>
          <cell r="B2327">
            <v>2.3784000000000001</v>
          </cell>
        </row>
        <row r="2328">
          <cell r="A2328">
            <v>39400</v>
          </cell>
          <cell r="B2328">
            <v>2.3784000000000001</v>
          </cell>
        </row>
        <row r="2329">
          <cell r="A2329">
            <v>39401</v>
          </cell>
          <cell r="B2329">
            <v>2.3784000000000001</v>
          </cell>
        </row>
        <row r="2330">
          <cell r="A2330">
            <v>39402</v>
          </cell>
          <cell r="B2330">
            <v>2.3784000000000001</v>
          </cell>
        </row>
        <row r="2331">
          <cell r="A2331">
            <v>39403</v>
          </cell>
          <cell r="B2331">
            <v>2.3784000000000001</v>
          </cell>
        </row>
        <row r="2332">
          <cell r="A2332">
            <v>39404</v>
          </cell>
          <cell r="B2332">
            <v>2.3784000000000001</v>
          </cell>
        </row>
        <row r="2333">
          <cell r="A2333">
            <v>39405</v>
          </cell>
          <cell r="B2333">
            <v>2.3784000000000001</v>
          </cell>
        </row>
        <row r="2334">
          <cell r="A2334">
            <v>39406</v>
          </cell>
          <cell r="B2334">
            <v>2.3784000000000001</v>
          </cell>
        </row>
        <row r="2335">
          <cell r="A2335">
            <v>39407</v>
          </cell>
          <cell r="B2335">
            <v>2.3784000000000001</v>
          </cell>
        </row>
        <row r="2336">
          <cell r="A2336">
            <v>39408</v>
          </cell>
          <cell r="B2336">
            <v>2.3784000000000001</v>
          </cell>
        </row>
        <row r="2337">
          <cell r="A2337">
            <v>39409</v>
          </cell>
          <cell r="B2337">
            <v>2.3784000000000001</v>
          </cell>
        </row>
        <row r="2338">
          <cell r="A2338">
            <v>39410</v>
          </cell>
          <cell r="B2338">
            <v>2.3784000000000001</v>
          </cell>
        </row>
        <row r="2339">
          <cell r="A2339">
            <v>39411</v>
          </cell>
          <cell r="B2339">
            <v>2.3784000000000001</v>
          </cell>
        </row>
        <row r="2340">
          <cell r="A2340">
            <v>39412</v>
          </cell>
          <cell r="B2340">
            <v>2.3784000000000001</v>
          </cell>
        </row>
        <row r="2341">
          <cell r="A2341">
            <v>39413</v>
          </cell>
          <cell r="B2341">
            <v>2.3784000000000001</v>
          </cell>
        </row>
        <row r="2342">
          <cell r="A2342">
            <v>39414</v>
          </cell>
          <cell r="B2342">
            <v>2.3784000000000001</v>
          </cell>
        </row>
        <row r="2343">
          <cell r="A2343">
            <v>39415</v>
          </cell>
          <cell r="B2343">
            <v>2.3784000000000001</v>
          </cell>
        </row>
        <row r="2344">
          <cell r="A2344">
            <v>39416</v>
          </cell>
          <cell r="B2344">
            <v>2.3784000000000001</v>
          </cell>
        </row>
        <row r="2345">
          <cell r="A2345">
            <v>39417</v>
          </cell>
          <cell r="B2345">
            <v>2.3784000000000001</v>
          </cell>
        </row>
        <row r="2346">
          <cell r="A2346">
            <v>39418</v>
          </cell>
          <cell r="B2346">
            <v>2.3784000000000001</v>
          </cell>
        </row>
        <row r="2347">
          <cell r="A2347">
            <v>39419</v>
          </cell>
          <cell r="B2347">
            <v>2.3784000000000001</v>
          </cell>
        </row>
        <row r="2348">
          <cell r="A2348">
            <v>39420</v>
          </cell>
          <cell r="B2348">
            <v>2.3784000000000001</v>
          </cell>
        </row>
        <row r="2349">
          <cell r="A2349">
            <v>39421</v>
          </cell>
          <cell r="B2349">
            <v>2.3784000000000001</v>
          </cell>
        </row>
        <row r="2350">
          <cell r="A2350">
            <v>39422</v>
          </cell>
          <cell r="B2350">
            <v>2.3784000000000001</v>
          </cell>
        </row>
        <row r="2351">
          <cell r="A2351">
            <v>39423</v>
          </cell>
          <cell r="B2351">
            <v>2.3784000000000001</v>
          </cell>
        </row>
        <row r="2352">
          <cell r="A2352">
            <v>39424</v>
          </cell>
          <cell r="B2352">
            <v>2.3784000000000001</v>
          </cell>
        </row>
        <row r="2353">
          <cell r="A2353">
            <v>39425</v>
          </cell>
          <cell r="B2353">
            <v>2.3784000000000001</v>
          </cell>
        </row>
        <row r="2354">
          <cell r="A2354">
            <v>39426</v>
          </cell>
          <cell r="B2354">
            <v>2.3784000000000001</v>
          </cell>
        </row>
        <row r="2355">
          <cell r="A2355">
            <v>39427</v>
          </cell>
          <cell r="B2355">
            <v>2.3784000000000001</v>
          </cell>
        </row>
        <row r="2356">
          <cell r="A2356">
            <v>39428</v>
          </cell>
          <cell r="B2356">
            <v>2.3784000000000001</v>
          </cell>
        </row>
        <row r="2357">
          <cell r="A2357">
            <v>39429</v>
          </cell>
          <cell r="B2357">
            <v>2.3784000000000001</v>
          </cell>
        </row>
        <row r="2358">
          <cell r="A2358">
            <v>39430</v>
          </cell>
          <cell r="B2358">
            <v>2.3784000000000001</v>
          </cell>
        </row>
        <row r="2359">
          <cell r="A2359">
            <v>39431</v>
          </cell>
          <cell r="B2359">
            <v>2.3784000000000001</v>
          </cell>
        </row>
        <row r="2360">
          <cell r="A2360">
            <v>39432</v>
          </cell>
          <cell r="B2360">
            <v>2.3784000000000001</v>
          </cell>
        </row>
        <row r="2361">
          <cell r="A2361">
            <v>39433</v>
          </cell>
          <cell r="B2361">
            <v>2.3784000000000001</v>
          </cell>
        </row>
        <row r="2362">
          <cell r="A2362">
            <v>39434</v>
          </cell>
          <cell r="B2362">
            <v>2.3784000000000001</v>
          </cell>
        </row>
        <row r="2363">
          <cell r="A2363">
            <v>39435</v>
          </cell>
          <cell r="B2363">
            <v>2.3784000000000001</v>
          </cell>
        </row>
        <row r="2364">
          <cell r="A2364">
            <v>39436</v>
          </cell>
          <cell r="B2364">
            <v>2.3784000000000001</v>
          </cell>
        </row>
        <row r="2365">
          <cell r="A2365">
            <v>39437</v>
          </cell>
          <cell r="B2365">
            <v>2.3784000000000001</v>
          </cell>
        </row>
        <row r="2366">
          <cell r="A2366">
            <v>39438</v>
          </cell>
          <cell r="B2366">
            <v>2.3784000000000001</v>
          </cell>
        </row>
        <row r="2367">
          <cell r="A2367">
            <v>39439</v>
          </cell>
          <cell r="B2367">
            <v>2.3784000000000001</v>
          </cell>
        </row>
        <row r="2368">
          <cell r="A2368">
            <v>39440</v>
          </cell>
          <cell r="B2368">
            <v>2.3784000000000001</v>
          </cell>
        </row>
        <row r="2369">
          <cell r="A2369">
            <v>39441</v>
          </cell>
          <cell r="B2369">
            <v>2.3784000000000001</v>
          </cell>
        </row>
        <row r="2370">
          <cell r="A2370">
            <v>39442</v>
          </cell>
          <cell r="B2370">
            <v>2.3784000000000001</v>
          </cell>
        </row>
        <row r="2371">
          <cell r="A2371">
            <v>39443</v>
          </cell>
          <cell r="B2371">
            <v>2.3784000000000001</v>
          </cell>
        </row>
        <row r="2372">
          <cell r="A2372">
            <v>39444</v>
          </cell>
          <cell r="B2372">
            <v>2.3784000000000001</v>
          </cell>
        </row>
        <row r="2373">
          <cell r="A2373">
            <v>39445</v>
          </cell>
          <cell r="B2373">
            <v>2.3784000000000001</v>
          </cell>
        </row>
        <row r="2374">
          <cell r="A2374">
            <v>39446</v>
          </cell>
          <cell r="B2374">
            <v>2.3784000000000001</v>
          </cell>
        </row>
        <row r="2375">
          <cell r="A2375">
            <v>39447</v>
          </cell>
          <cell r="B2375">
            <v>2.3784000000000001</v>
          </cell>
        </row>
        <row r="2376">
          <cell r="A2376">
            <v>39448</v>
          </cell>
          <cell r="B2376">
            <v>2.3784000000000001</v>
          </cell>
        </row>
        <row r="2377">
          <cell r="A2377">
            <v>39449</v>
          </cell>
          <cell r="B2377">
            <v>2.3784000000000001</v>
          </cell>
        </row>
        <row r="2378">
          <cell r="A2378">
            <v>39450</v>
          </cell>
          <cell r="B2378">
            <v>2.3784000000000001</v>
          </cell>
        </row>
        <row r="2379">
          <cell r="A2379">
            <v>39451</v>
          </cell>
          <cell r="B2379">
            <v>2.3784000000000001</v>
          </cell>
        </row>
        <row r="2380">
          <cell r="A2380">
            <v>39452</v>
          </cell>
          <cell r="B2380">
            <v>2.3784000000000001</v>
          </cell>
        </row>
        <row r="2381">
          <cell r="A2381">
            <v>39453</v>
          </cell>
          <cell r="B2381">
            <v>2.3784000000000001</v>
          </cell>
        </row>
        <row r="2382">
          <cell r="A2382">
            <v>39454</v>
          </cell>
          <cell r="B2382">
            <v>2.3784000000000001</v>
          </cell>
        </row>
        <row r="2383">
          <cell r="A2383">
            <v>39455</v>
          </cell>
          <cell r="B2383">
            <v>2.3784000000000001</v>
          </cell>
        </row>
        <row r="2384">
          <cell r="A2384">
            <v>39456</v>
          </cell>
          <cell r="B2384">
            <v>2.3784000000000001</v>
          </cell>
        </row>
        <row r="2385">
          <cell r="A2385">
            <v>39457</v>
          </cell>
          <cell r="B2385">
            <v>2.3784000000000001</v>
          </cell>
        </row>
        <row r="2386">
          <cell r="A2386">
            <v>39458</v>
          </cell>
          <cell r="B2386">
            <v>2.3784000000000001</v>
          </cell>
        </row>
        <row r="2387">
          <cell r="A2387">
            <v>39459</v>
          </cell>
          <cell r="B2387">
            <v>2.3784000000000001</v>
          </cell>
        </row>
        <row r="2388">
          <cell r="A2388">
            <v>39460</v>
          </cell>
          <cell r="B2388">
            <v>2.3784000000000001</v>
          </cell>
        </row>
        <row r="2389">
          <cell r="A2389">
            <v>39461</v>
          </cell>
          <cell r="B2389">
            <v>2.3784000000000001</v>
          </cell>
        </row>
        <row r="2390">
          <cell r="A2390">
            <v>39462</v>
          </cell>
          <cell r="B2390">
            <v>2.3784000000000001</v>
          </cell>
        </row>
        <row r="2391">
          <cell r="A2391">
            <v>39463</v>
          </cell>
          <cell r="B2391">
            <v>2.3784000000000001</v>
          </cell>
        </row>
        <row r="2392">
          <cell r="A2392">
            <v>39464</v>
          </cell>
          <cell r="B2392">
            <v>2.3784000000000001</v>
          </cell>
        </row>
        <row r="2393">
          <cell r="A2393">
            <v>39465</v>
          </cell>
          <cell r="B2393">
            <v>2.3784000000000001</v>
          </cell>
        </row>
        <row r="2394">
          <cell r="A2394">
            <v>39466</v>
          </cell>
          <cell r="B2394">
            <v>2.3784000000000001</v>
          </cell>
        </row>
        <row r="2395">
          <cell r="A2395">
            <v>39467</v>
          </cell>
          <cell r="B2395">
            <v>2.3784000000000001</v>
          </cell>
        </row>
        <row r="2396">
          <cell r="A2396">
            <v>39468</v>
          </cell>
          <cell r="B2396">
            <v>2.3784000000000001</v>
          </cell>
        </row>
        <row r="2397">
          <cell r="A2397">
            <v>39469</v>
          </cell>
          <cell r="B2397">
            <v>2.3784000000000001</v>
          </cell>
        </row>
        <row r="2398">
          <cell r="A2398">
            <v>39470</v>
          </cell>
          <cell r="B2398">
            <v>2.3784000000000001</v>
          </cell>
        </row>
        <row r="2399">
          <cell r="A2399">
            <v>39471</v>
          </cell>
          <cell r="B2399">
            <v>2.3784000000000001</v>
          </cell>
        </row>
        <row r="2400">
          <cell r="A2400">
            <v>39472</v>
          </cell>
          <cell r="B2400">
            <v>2.3784000000000001</v>
          </cell>
        </row>
        <row r="2401">
          <cell r="A2401">
            <v>39473</v>
          </cell>
          <cell r="B2401">
            <v>2.3784000000000001</v>
          </cell>
        </row>
        <row r="2402">
          <cell r="A2402">
            <v>39474</v>
          </cell>
          <cell r="B2402">
            <v>2.3784000000000001</v>
          </cell>
        </row>
        <row r="2403">
          <cell r="A2403">
            <v>39475</v>
          </cell>
          <cell r="B2403">
            <v>2.3784000000000001</v>
          </cell>
        </row>
        <row r="2404">
          <cell r="A2404">
            <v>39476</v>
          </cell>
          <cell r="B2404">
            <v>2.3784000000000001</v>
          </cell>
        </row>
        <row r="2405">
          <cell r="A2405">
            <v>39477</v>
          </cell>
          <cell r="B2405">
            <v>2.3784000000000001</v>
          </cell>
        </row>
        <row r="2406">
          <cell r="A2406">
            <v>39478</v>
          </cell>
          <cell r="B2406">
            <v>2.3784000000000001</v>
          </cell>
        </row>
        <row r="2407">
          <cell r="A2407">
            <v>39479</v>
          </cell>
          <cell r="B2407">
            <v>2.3784000000000001</v>
          </cell>
        </row>
        <row r="2408">
          <cell r="A2408">
            <v>39480</v>
          </cell>
          <cell r="B2408">
            <v>2.3784000000000001</v>
          </cell>
        </row>
        <row r="2409">
          <cell r="A2409">
            <v>39481</v>
          </cell>
          <cell r="B2409">
            <v>2.3784000000000001</v>
          </cell>
        </row>
        <row r="2410">
          <cell r="A2410">
            <v>39482</v>
          </cell>
          <cell r="B2410">
            <v>2.3784000000000001</v>
          </cell>
        </row>
        <row r="2411">
          <cell r="A2411">
            <v>39483</v>
          </cell>
          <cell r="B2411">
            <v>2.3784000000000001</v>
          </cell>
        </row>
        <row r="2412">
          <cell r="A2412">
            <v>39484</v>
          </cell>
          <cell r="B2412">
            <v>2.3784000000000001</v>
          </cell>
        </row>
        <row r="2413">
          <cell r="A2413">
            <v>39485</v>
          </cell>
          <cell r="B2413">
            <v>2.3784000000000001</v>
          </cell>
        </row>
        <row r="2414">
          <cell r="A2414">
            <v>39486</v>
          </cell>
          <cell r="B2414">
            <v>2.3784000000000001</v>
          </cell>
        </row>
        <row r="2415">
          <cell r="A2415">
            <v>39487</v>
          </cell>
          <cell r="B2415">
            <v>2.3784000000000001</v>
          </cell>
        </row>
        <row r="2416">
          <cell r="A2416">
            <v>39488</v>
          </cell>
          <cell r="B2416">
            <v>2.3784000000000001</v>
          </cell>
        </row>
        <row r="2417">
          <cell r="A2417">
            <v>39489</v>
          </cell>
          <cell r="B2417">
            <v>2.3784000000000001</v>
          </cell>
        </row>
        <row r="2418">
          <cell r="A2418">
            <v>39490</v>
          </cell>
          <cell r="B2418">
            <v>2.3784000000000001</v>
          </cell>
        </row>
        <row r="2419">
          <cell r="A2419">
            <v>39491</v>
          </cell>
          <cell r="B2419">
            <v>2.3784000000000001</v>
          </cell>
        </row>
        <row r="2420">
          <cell r="A2420">
            <v>39492</v>
          </cell>
          <cell r="B2420">
            <v>2.3784000000000001</v>
          </cell>
        </row>
        <row r="2421">
          <cell r="A2421">
            <v>39493</v>
          </cell>
          <cell r="B2421">
            <v>2.3784000000000001</v>
          </cell>
        </row>
        <row r="2422">
          <cell r="A2422">
            <v>39494</v>
          </cell>
          <cell r="B2422">
            <v>2.3784000000000001</v>
          </cell>
        </row>
        <row r="2423">
          <cell r="A2423">
            <v>39495</v>
          </cell>
          <cell r="B2423">
            <v>2.3784000000000001</v>
          </cell>
        </row>
        <row r="2424">
          <cell r="A2424">
            <v>39496</v>
          </cell>
          <cell r="B2424">
            <v>2.3784000000000001</v>
          </cell>
        </row>
        <row r="2425">
          <cell r="A2425">
            <v>39497</v>
          </cell>
          <cell r="B2425">
            <v>2.3784000000000001</v>
          </cell>
        </row>
        <row r="2426">
          <cell r="A2426">
            <v>39498</v>
          </cell>
          <cell r="B2426">
            <v>2.3784000000000001</v>
          </cell>
        </row>
        <row r="2427">
          <cell r="A2427">
            <v>39499</v>
          </cell>
          <cell r="B2427">
            <v>2.3784000000000001</v>
          </cell>
        </row>
        <row r="2428">
          <cell r="A2428">
            <v>39500</v>
          </cell>
          <cell r="B2428">
            <v>2.3784000000000001</v>
          </cell>
        </row>
        <row r="2429">
          <cell r="A2429">
            <v>39501</v>
          </cell>
          <cell r="B2429">
            <v>2.3784000000000001</v>
          </cell>
        </row>
        <row r="2430">
          <cell r="A2430">
            <v>39502</v>
          </cell>
          <cell r="B2430">
            <v>2.3784000000000001</v>
          </cell>
        </row>
        <row r="2431">
          <cell r="A2431">
            <v>39503</v>
          </cell>
          <cell r="B2431">
            <v>2.3784000000000001</v>
          </cell>
        </row>
        <row r="2432">
          <cell r="A2432">
            <v>39504</v>
          </cell>
          <cell r="B2432">
            <v>2.3784000000000001</v>
          </cell>
        </row>
        <row r="2433">
          <cell r="A2433">
            <v>39505</v>
          </cell>
          <cell r="B2433">
            <v>2.3784000000000001</v>
          </cell>
        </row>
        <row r="2434">
          <cell r="A2434">
            <v>39506</v>
          </cell>
          <cell r="B2434">
            <v>2.3784000000000001</v>
          </cell>
        </row>
        <row r="2435">
          <cell r="A2435">
            <v>39507</v>
          </cell>
          <cell r="B2435">
            <v>2.3784000000000001</v>
          </cell>
        </row>
        <row r="2436">
          <cell r="A2436">
            <v>39508</v>
          </cell>
          <cell r="B2436">
            <v>2.3784000000000001</v>
          </cell>
        </row>
        <row r="2437">
          <cell r="A2437">
            <v>39509</v>
          </cell>
          <cell r="B2437">
            <v>2.3784000000000001</v>
          </cell>
        </row>
        <row r="2438">
          <cell r="A2438">
            <v>39510</v>
          </cell>
          <cell r="B2438">
            <v>2.3784000000000001</v>
          </cell>
        </row>
        <row r="2439">
          <cell r="A2439">
            <v>39511</v>
          </cell>
          <cell r="B2439">
            <v>2.3784000000000001</v>
          </cell>
        </row>
        <row r="2440">
          <cell r="A2440">
            <v>39512</v>
          </cell>
          <cell r="B2440">
            <v>2.3784000000000001</v>
          </cell>
        </row>
        <row r="2441">
          <cell r="A2441">
            <v>39513</v>
          </cell>
          <cell r="B2441">
            <v>2.3784000000000001</v>
          </cell>
        </row>
        <row r="2442">
          <cell r="A2442">
            <v>39514</v>
          </cell>
          <cell r="B2442">
            <v>2.3784000000000001</v>
          </cell>
        </row>
        <row r="2443">
          <cell r="A2443">
            <v>39515</v>
          </cell>
          <cell r="B2443">
            <v>2.3784000000000001</v>
          </cell>
        </row>
        <row r="2444">
          <cell r="A2444">
            <v>39516</v>
          </cell>
          <cell r="B2444">
            <v>2.3784000000000001</v>
          </cell>
        </row>
        <row r="2445">
          <cell r="A2445">
            <v>39517</v>
          </cell>
          <cell r="B2445">
            <v>2.3784000000000001</v>
          </cell>
        </row>
        <row r="2446">
          <cell r="A2446">
            <v>39518</v>
          </cell>
          <cell r="B2446">
            <v>2.3784000000000001</v>
          </cell>
        </row>
        <row r="2447">
          <cell r="A2447">
            <v>39519</v>
          </cell>
          <cell r="B2447">
            <v>2.3784000000000001</v>
          </cell>
        </row>
        <row r="2448">
          <cell r="A2448">
            <v>39520</v>
          </cell>
          <cell r="B2448">
            <v>2.3784000000000001</v>
          </cell>
        </row>
        <row r="2449">
          <cell r="A2449">
            <v>39521</v>
          </cell>
          <cell r="B2449">
            <v>2.3784000000000001</v>
          </cell>
        </row>
        <row r="2450">
          <cell r="A2450">
            <v>39522</v>
          </cell>
          <cell r="B2450">
            <v>2.3784000000000001</v>
          </cell>
        </row>
        <row r="2451">
          <cell r="A2451">
            <v>39523</v>
          </cell>
          <cell r="B2451">
            <v>2.3784000000000001</v>
          </cell>
        </row>
        <row r="2452">
          <cell r="A2452">
            <v>39524</v>
          </cell>
          <cell r="B2452">
            <v>2.3784000000000001</v>
          </cell>
        </row>
        <row r="2453">
          <cell r="A2453">
            <v>39525</v>
          </cell>
          <cell r="B2453">
            <v>2.3784000000000001</v>
          </cell>
        </row>
        <row r="2454">
          <cell r="A2454">
            <v>39526</v>
          </cell>
          <cell r="B2454">
            <v>2.3784000000000001</v>
          </cell>
        </row>
        <row r="2455">
          <cell r="A2455">
            <v>39527</v>
          </cell>
          <cell r="B2455">
            <v>2.3784000000000001</v>
          </cell>
        </row>
        <row r="2456">
          <cell r="A2456">
            <v>39528</v>
          </cell>
          <cell r="B2456">
            <v>2.3784000000000001</v>
          </cell>
        </row>
        <row r="2457">
          <cell r="A2457">
            <v>39529</v>
          </cell>
          <cell r="B2457">
            <v>2.3784000000000001</v>
          </cell>
        </row>
        <row r="2458">
          <cell r="A2458">
            <v>39530</v>
          </cell>
          <cell r="B2458">
            <v>2.3784000000000001</v>
          </cell>
        </row>
        <row r="2459">
          <cell r="A2459">
            <v>39531</v>
          </cell>
          <cell r="B2459">
            <v>2.3784000000000001</v>
          </cell>
        </row>
        <row r="2460">
          <cell r="A2460">
            <v>39532</v>
          </cell>
          <cell r="B2460">
            <v>2.3784000000000001</v>
          </cell>
        </row>
        <row r="2461">
          <cell r="A2461">
            <v>39533</v>
          </cell>
          <cell r="B2461">
            <v>2.3784000000000001</v>
          </cell>
        </row>
        <row r="2462">
          <cell r="A2462">
            <v>39534</v>
          </cell>
          <cell r="B2462">
            <v>2.3784000000000001</v>
          </cell>
        </row>
        <row r="2463">
          <cell r="A2463">
            <v>39535</v>
          </cell>
          <cell r="B2463">
            <v>2.3784000000000001</v>
          </cell>
        </row>
        <row r="2464">
          <cell r="A2464">
            <v>39536</v>
          </cell>
          <cell r="B2464">
            <v>2.3784000000000001</v>
          </cell>
        </row>
        <row r="2465">
          <cell r="A2465">
            <v>39537</v>
          </cell>
          <cell r="B2465">
            <v>2.3784000000000001</v>
          </cell>
        </row>
        <row r="2466">
          <cell r="A2466">
            <v>39538</v>
          </cell>
          <cell r="B2466">
            <v>2.3784000000000001</v>
          </cell>
        </row>
        <row r="2467">
          <cell r="A2467">
            <v>39539</v>
          </cell>
          <cell r="B2467">
            <v>2.3784000000000001</v>
          </cell>
        </row>
        <row r="2468">
          <cell r="A2468">
            <v>39540</v>
          </cell>
          <cell r="B2468">
            <v>2.3784000000000001</v>
          </cell>
        </row>
        <row r="2469">
          <cell r="A2469">
            <v>39541</v>
          </cell>
          <cell r="B2469">
            <v>2.3784000000000001</v>
          </cell>
        </row>
        <row r="2470">
          <cell r="A2470">
            <v>39542</v>
          </cell>
          <cell r="B2470">
            <v>2.3784000000000001</v>
          </cell>
        </row>
        <row r="2471">
          <cell r="A2471">
            <v>39543</v>
          </cell>
          <cell r="B2471">
            <v>2.3784000000000001</v>
          </cell>
        </row>
        <row r="2472">
          <cell r="A2472">
            <v>39544</v>
          </cell>
          <cell r="B2472">
            <v>2.3784000000000001</v>
          </cell>
        </row>
        <row r="2473">
          <cell r="A2473">
            <v>39545</v>
          </cell>
          <cell r="B2473">
            <v>2.3784000000000001</v>
          </cell>
        </row>
        <row r="2474">
          <cell r="A2474">
            <v>39546</v>
          </cell>
          <cell r="B2474">
            <v>2.3784000000000001</v>
          </cell>
        </row>
        <row r="2475">
          <cell r="A2475">
            <v>39547</v>
          </cell>
          <cell r="B2475">
            <v>2.3784000000000001</v>
          </cell>
        </row>
        <row r="2476">
          <cell r="A2476">
            <v>39548</v>
          </cell>
          <cell r="B2476">
            <v>2.3784000000000001</v>
          </cell>
        </row>
        <row r="2477">
          <cell r="A2477">
            <v>39549</v>
          </cell>
          <cell r="B2477">
            <v>2.3784000000000001</v>
          </cell>
        </row>
        <row r="2478">
          <cell r="A2478">
            <v>39550</v>
          </cell>
          <cell r="B2478">
            <v>2.3784000000000001</v>
          </cell>
        </row>
        <row r="2479">
          <cell r="A2479">
            <v>39551</v>
          </cell>
          <cell r="B2479">
            <v>2.3784000000000001</v>
          </cell>
        </row>
        <row r="2480">
          <cell r="A2480">
            <v>39552</v>
          </cell>
          <cell r="B2480">
            <v>2.3784000000000001</v>
          </cell>
        </row>
        <row r="2481">
          <cell r="A2481">
            <v>39553</v>
          </cell>
          <cell r="B2481">
            <v>2.3784000000000001</v>
          </cell>
        </row>
        <row r="2482">
          <cell r="A2482">
            <v>39554</v>
          </cell>
          <cell r="B2482">
            <v>2.3784000000000001</v>
          </cell>
        </row>
        <row r="2483">
          <cell r="A2483">
            <v>39555</v>
          </cell>
          <cell r="B2483">
            <v>2.3784000000000001</v>
          </cell>
        </row>
        <row r="2484">
          <cell r="A2484">
            <v>39556</v>
          </cell>
          <cell r="B2484">
            <v>2.3784000000000001</v>
          </cell>
        </row>
        <row r="2485">
          <cell r="A2485">
            <v>39557</v>
          </cell>
          <cell r="B2485">
            <v>2.3784000000000001</v>
          </cell>
        </row>
        <row r="2486">
          <cell r="A2486">
            <v>39558</v>
          </cell>
          <cell r="B2486">
            <v>2.3784000000000001</v>
          </cell>
        </row>
        <row r="2487">
          <cell r="A2487">
            <v>39559</v>
          </cell>
          <cell r="B2487">
            <v>2.3784000000000001</v>
          </cell>
        </row>
        <row r="2488">
          <cell r="A2488">
            <v>39560</v>
          </cell>
          <cell r="B2488">
            <v>2.3784000000000001</v>
          </cell>
        </row>
        <row r="2489">
          <cell r="A2489">
            <v>39561</v>
          </cell>
          <cell r="B2489">
            <v>2.3784000000000001</v>
          </cell>
        </row>
        <row r="2490">
          <cell r="A2490">
            <v>39562</v>
          </cell>
          <cell r="B2490">
            <v>2.3784000000000001</v>
          </cell>
        </row>
        <row r="2491">
          <cell r="A2491">
            <v>39563</v>
          </cell>
          <cell r="B2491">
            <v>2.3784000000000001</v>
          </cell>
        </row>
        <row r="2492">
          <cell r="A2492">
            <v>39564</v>
          </cell>
          <cell r="B2492">
            <v>2.3784000000000001</v>
          </cell>
        </row>
        <row r="2493">
          <cell r="A2493">
            <v>39565</v>
          </cell>
          <cell r="B2493">
            <v>2.3784000000000001</v>
          </cell>
        </row>
        <row r="2494">
          <cell r="A2494">
            <v>39566</v>
          </cell>
          <cell r="B2494">
            <v>2.3784000000000001</v>
          </cell>
        </row>
        <row r="2495">
          <cell r="A2495">
            <v>39567</v>
          </cell>
          <cell r="B2495">
            <v>2.3784000000000001</v>
          </cell>
        </row>
        <row r="2496">
          <cell r="A2496">
            <v>39568</v>
          </cell>
          <cell r="B2496">
            <v>2.3784000000000001</v>
          </cell>
        </row>
        <row r="2497">
          <cell r="A2497">
            <v>39569</v>
          </cell>
          <cell r="B2497">
            <v>2.3784000000000001</v>
          </cell>
        </row>
        <row r="2498">
          <cell r="A2498">
            <v>39570</v>
          </cell>
          <cell r="B2498">
            <v>2.3784000000000001</v>
          </cell>
        </row>
        <row r="2499">
          <cell r="A2499">
            <v>39571</v>
          </cell>
          <cell r="B2499">
            <v>2.3784000000000001</v>
          </cell>
        </row>
        <row r="2500">
          <cell r="A2500">
            <v>39572</v>
          </cell>
          <cell r="B2500">
            <v>2.3784000000000001</v>
          </cell>
        </row>
        <row r="2501">
          <cell r="A2501">
            <v>39573</v>
          </cell>
          <cell r="B2501">
            <v>2.3784000000000001</v>
          </cell>
        </row>
        <row r="2502">
          <cell r="A2502">
            <v>39574</v>
          </cell>
          <cell r="B2502">
            <v>2.3784000000000001</v>
          </cell>
        </row>
        <row r="2503">
          <cell r="A2503">
            <v>39575</v>
          </cell>
          <cell r="B2503">
            <v>2.3784000000000001</v>
          </cell>
        </row>
        <row r="2504">
          <cell r="A2504">
            <v>39576</v>
          </cell>
          <cell r="B2504">
            <v>2.3784000000000001</v>
          </cell>
        </row>
        <row r="2505">
          <cell r="A2505">
            <v>39577</v>
          </cell>
          <cell r="B2505">
            <v>2.3784000000000001</v>
          </cell>
        </row>
        <row r="2506">
          <cell r="A2506">
            <v>39578</v>
          </cell>
          <cell r="B2506">
            <v>2.3784000000000001</v>
          </cell>
        </row>
        <row r="2507">
          <cell r="A2507">
            <v>39579</v>
          </cell>
          <cell r="B2507">
            <v>2.3784000000000001</v>
          </cell>
        </row>
        <row r="2508">
          <cell r="A2508">
            <v>39580</v>
          </cell>
          <cell r="B2508">
            <v>2.3784000000000001</v>
          </cell>
        </row>
        <row r="2509">
          <cell r="A2509">
            <v>39581</v>
          </cell>
          <cell r="B2509">
            <v>2.3784000000000001</v>
          </cell>
        </row>
        <row r="2510">
          <cell r="A2510">
            <v>39582</v>
          </cell>
          <cell r="B2510">
            <v>2.3784000000000001</v>
          </cell>
        </row>
        <row r="2511">
          <cell r="A2511">
            <v>39583</v>
          </cell>
          <cell r="B2511">
            <v>2.3784000000000001</v>
          </cell>
        </row>
        <row r="2512">
          <cell r="A2512">
            <v>39584</v>
          </cell>
          <cell r="B2512">
            <v>2.3784000000000001</v>
          </cell>
        </row>
        <row r="2513">
          <cell r="A2513">
            <v>39585</v>
          </cell>
          <cell r="B2513">
            <v>2.3784000000000001</v>
          </cell>
        </row>
        <row r="2514">
          <cell r="A2514">
            <v>39586</v>
          </cell>
          <cell r="B2514">
            <v>2.3784000000000001</v>
          </cell>
        </row>
        <row r="2515">
          <cell r="A2515">
            <v>39587</v>
          </cell>
          <cell r="B2515">
            <v>2.3784000000000001</v>
          </cell>
        </row>
        <row r="2516">
          <cell r="A2516">
            <v>39588</v>
          </cell>
          <cell r="B2516">
            <v>2.3784000000000001</v>
          </cell>
        </row>
        <row r="2517">
          <cell r="A2517">
            <v>39589</v>
          </cell>
          <cell r="B2517">
            <v>2.3784000000000001</v>
          </cell>
        </row>
        <row r="2518">
          <cell r="A2518">
            <v>39590</v>
          </cell>
          <cell r="B2518">
            <v>2.3784000000000001</v>
          </cell>
        </row>
        <row r="2519">
          <cell r="A2519">
            <v>39591</v>
          </cell>
          <cell r="B2519">
            <v>2.3784000000000001</v>
          </cell>
        </row>
        <row r="2520">
          <cell r="A2520">
            <v>39592</v>
          </cell>
          <cell r="B2520">
            <v>2.3784000000000001</v>
          </cell>
        </row>
        <row r="2521">
          <cell r="A2521">
            <v>39593</v>
          </cell>
          <cell r="B2521">
            <v>2.3784000000000001</v>
          </cell>
        </row>
        <row r="2522">
          <cell r="A2522">
            <v>39594</v>
          </cell>
          <cell r="B2522">
            <v>2.3784000000000001</v>
          </cell>
        </row>
        <row r="2523">
          <cell r="A2523">
            <v>39595</v>
          </cell>
          <cell r="B2523">
            <v>2.3784000000000001</v>
          </cell>
        </row>
        <row r="2524">
          <cell r="A2524">
            <v>39596</v>
          </cell>
          <cell r="B2524">
            <v>2.3784000000000001</v>
          </cell>
        </row>
        <row r="2525">
          <cell r="A2525">
            <v>39597</v>
          </cell>
          <cell r="B2525">
            <v>2.3784000000000001</v>
          </cell>
        </row>
        <row r="2526">
          <cell r="A2526">
            <v>39598</v>
          </cell>
          <cell r="B2526">
            <v>2.3784000000000001</v>
          </cell>
        </row>
        <row r="2527">
          <cell r="A2527">
            <v>39599</v>
          </cell>
          <cell r="B2527">
            <v>2.3784000000000001</v>
          </cell>
        </row>
        <row r="2528">
          <cell r="A2528">
            <v>39600</v>
          </cell>
          <cell r="B2528">
            <v>2.3784000000000001</v>
          </cell>
        </row>
        <row r="2529">
          <cell r="A2529">
            <v>39601</v>
          </cell>
          <cell r="B2529">
            <v>2.3784000000000001</v>
          </cell>
        </row>
        <row r="2530">
          <cell r="A2530">
            <v>39602</v>
          </cell>
          <cell r="B2530">
            <v>2.3784000000000001</v>
          </cell>
        </row>
        <row r="2531">
          <cell r="A2531">
            <v>39603</v>
          </cell>
          <cell r="B2531">
            <v>2.3784000000000001</v>
          </cell>
        </row>
        <row r="2532">
          <cell r="A2532">
            <v>39604</v>
          </cell>
          <cell r="B2532">
            <v>2.3784000000000001</v>
          </cell>
        </row>
        <row r="2533">
          <cell r="A2533">
            <v>39605</v>
          </cell>
          <cell r="B2533">
            <v>2.3784000000000001</v>
          </cell>
        </row>
        <row r="2534">
          <cell r="A2534">
            <v>39606</v>
          </cell>
          <cell r="B2534">
            <v>2.3784000000000001</v>
          </cell>
        </row>
        <row r="2535">
          <cell r="A2535">
            <v>39607</v>
          </cell>
          <cell r="B2535">
            <v>2.3784000000000001</v>
          </cell>
        </row>
        <row r="2536">
          <cell r="A2536">
            <v>39608</v>
          </cell>
          <cell r="B2536">
            <v>2.3784000000000001</v>
          </cell>
        </row>
        <row r="2537">
          <cell r="A2537">
            <v>39609</v>
          </cell>
          <cell r="B2537">
            <v>2.3784000000000001</v>
          </cell>
        </row>
        <row r="2538">
          <cell r="A2538">
            <v>39610</v>
          </cell>
          <cell r="B2538">
            <v>2.3784000000000001</v>
          </cell>
        </row>
        <row r="2539">
          <cell r="A2539">
            <v>39611</v>
          </cell>
          <cell r="B2539">
            <v>2.3784000000000001</v>
          </cell>
        </row>
        <row r="2540">
          <cell r="A2540">
            <v>39612</v>
          </cell>
          <cell r="B2540">
            <v>2.3784000000000001</v>
          </cell>
        </row>
        <row r="2541">
          <cell r="A2541">
            <v>39613</v>
          </cell>
          <cell r="B2541">
            <v>2.3784000000000001</v>
          </cell>
        </row>
        <row r="2542">
          <cell r="A2542">
            <v>39614</v>
          </cell>
          <cell r="B2542">
            <v>2.3784000000000001</v>
          </cell>
        </row>
        <row r="2543">
          <cell r="A2543">
            <v>39615</v>
          </cell>
          <cell r="B2543">
            <v>2.3784000000000001</v>
          </cell>
        </row>
        <row r="2544">
          <cell r="A2544">
            <v>39616</v>
          </cell>
          <cell r="B2544">
            <v>2.3784000000000001</v>
          </cell>
        </row>
        <row r="2545">
          <cell r="A2545">
            <v>39617</v>
          </cell>
          <cell r="B2545">
            <v>2.3784000000000001</v>
          </cell>
        </row>
        <row r="2546">
          <cell r="A2546">
            <v>39618</v>
          </cell>
          <cell r="B2546">
            <v>2.3784000000000001</v>
          </cell>
        </row>
        <row r="2547">
          <cell r="A2547">
            <v>39619</v>
          </cell>
          <cell r="B2547">
            <v>2.3784000000000001</v>
          </cell>
        </row>
        <row r="2548">
          <cell r="A2548">
            <v>39620</v>
          </cell>
          <cell r="B2548">
            <v>2.3784000000000001</v>
          </cell>
        </row>
        <row r="2549">
          <cell r="A2549">
            <v>39621</v>
          </cell>
          <cell r="B2549">
            <v>2.3784000000000001</v>
          </cell>
        </row>
        <row r="2550">
          <cell r="A2550">
            <v>39622</v>
          </cell>
          <cell r="B2550">
            <v>2.3784000000000001</v>
          </cell>
        </row>
        <row r="2551">
          <cell r="A2551">
            <v>39623</v>
          </cell>
          <cell r="B2551">
            <v>2.3784000000000001</v>
          </cell>
        </row>
        <row r="2552">
          <cell r="A2552">
            <v>39624</v>
          </cell>
          <cell r="B2552">
            <v>2.3784000000000001</v>
          </cell>
        </row>
        <row r="2553">
          <cell r="A2553">
            <v>39625</v>
          </cell>
          <cell r="B2553">
            <v>2.3784000000000001</v>
          </cell>
        </row>
        <row r="2554">
          <cell r="A2554">
            <v>39626</v>
          </cell>
          <cell r="B2554">
            <v>2.3784000000000001</v>
          </cell>
        </row>
        <row r="2555">
          <cell r="A2555">
            <v>39627</v>
          </cell>
          <cell r="B2555">
            <v>2.3784000000000001</v>
          </cell>
        </row>
        <row r="2556">
          <cell r="A2556">
            <v>39628</v>
          </cell>
          <cell r="B2556">
            <v>2.3784000000000001</v>
          </cell>
        </row>
        <row r="2557">
          <cell r="A2557">
            <v>39629</v>
          </cell>
          <cell r="B2557">
            <v>2.3784000000000001</v>
          </cell>
        </row>
        <row r="2558">
          <cell r="A2558">
            <v>39630</v>
          </cell>
          <cell r="B2558">
            <v>2.3784000000000001</v>
          </cell>
        </row>
        <row r="2559">
          <cell r="A2559">
            <v>39631</v>
          </cell>
          <cell r="B2559">
            <v>2.3784000000000001</v>
          </cell>
        </row>
        <row r="2560">
          <cell r="A2560">
            <v>39632</v>
          </cell>
          <cell r="B2560">
            <v>2.3784000000000001</v>
          </cell>
        </row>
        <row r="2561">
          <cell r="A2561">
            <v>39633</v>
          </cell>
          <cell r="B2561">
            <v>2.3784000000000001</v>
          </cell>
        </row>
        <row r="2562">
          <cell r="A2562">
            <v>39634</v>
          </cell>
          <cell r="B2562">
            <v>2.3784000000000001</v>
          </cell>
        </row>
        <row r="2563">
          <cell r="A2563">
            <v>39635</v>
          </cell>
          <cell r="B2563">
            <v>2.3784000000000001</v>
          </cell>
        </row>
        <row r="2564">
          <cell r="A2564">
            <v>39636</v>
          </cell>
          <cell r="B2564">
            <v>2.3784000000000001</v>
          </cell>
        </row>
        <row r="2565">
          <cell r="A2565">
            <v>39637</v>
          </cell>
          <cell r="B2565">
            <v>2.3784000000000001</v>
          </cell>
        </row>
        <row r="2566">
          <cell r="A2566">
            <v>39638</v>
          </cell>
          <cell r="B2566">
            <v>2.3784000000000001</v>
          </cell>
        </row>
        <row r="2567">
          <cell r="A2567">
            <v>39639</v>
          </cell>
          <cell r="B2567">
            <v>2.3784000000000001</v>
          </cell>
        </row>
        <row r="2568">
          <cell r="A2568">
            <v>39640</v>
          </cell>
          <cell r="B2568">
            <v>2.3784000000000001</v>
          </cell>
        </row>
        <row r="2569">
          <cell r="A2569">
            <v>39641</v>
          </cell>
          <cell r="B2569">
            <v>2.3784000000000001</v>
          </cell>
        </row>
      </sheetData>
      <sheetData sheetId="6" refreshError="1">
        <row r="3">
          <cell r="A3">
            <v>36891</v>
          </cell>
          <cell r="B3">
            <v>0.55000000000000004</v>
          </cell>
          <cell r="C3">
            <v>1.0055000000000001</v>
          </cell>
        </row>
        <row r="4">
          <cell r="A4">
            <v>36922</v>
          </cell>
          <cell r="B4">
            <v>0.77</v>
          </cell>
          <cell r="C4">
            <v>1.0132423500000001</v>
          </cell>
        </row>
        <row r="5">
          <cell r="A5">
            <v>36950</v>
          </cell>
          <cell r="B5">
            <v>0.49</v>
          </cell>
          <cell r="C5">
            <v>1.018207237515</v>
          </cell>
        </row>
        <row r="6">
          <cell r="A6">
            <v>36981</v>
          </cell>
          <cell r="B6">
            <v>0.48</v>
          </cell>
          <cell r="C6">
            <v>1.0230946322550718</v>
          </cell>
        </row>
        <row r="7">
          <cell r="A7">
            <v>37011</v>
          </cell>
          <cell r="B7">
            <v>0.84</v>
          </cell>
          <cell r="C7">
            <v>1.0316886271660144</v>
          </cell>
        </row>
        <row r="8">
          <cell r="A8">
            <v>37042</v>
          </cell>
          <cell r="B8">
            <v>0.56999999999999995</v>
          </cell>
          <cell r="C8">
            <v>1.0375692523408606</v>
          </cell>
        </row>
        <row r="9">
          <cell r="A9">
            <v>37072</v>
          </cell>
          <cell r="B9">
            <v>0.6</v>
          </cell>
          <cell r="C9">
            <v>1.0437946678549057</v>
          </cell>
        </row>
        <row r="10">
          <cell r="A10">
            <v>37103</v>
          </cell>
          <cell r="B10">
            <v>1.1100000000000001</v>
          </cell>
          <cell r="C10">
            <v>1.0553807886680953</v>
          </cell>
        </row>
        <row r="11">
          <cell r="A11">
            <v>37134</v>
          </cell>
          <cell r="B11">
            <v>0.79</v>
          </cell>
          <cell r="C11">
            <v>1.0637182968985732</v>
          </cell>
        </row>
        <row r="12">
          <cell r="A12">
            <v>37164</v>
          </cell>
          <cell r="B12">
            <v>0.44</v>
          </cell>
          <cell r="C12">
            <v>1.0683986574049269</v>
          </cell>
        </row>
        <row r="13">
          <cell r="A13">
            <v>37195</v>
          </cell>
          <cell r="B13">
            <v>0.94</v>
          </cell>
          <cell r="C13">
            <v>1.0784416047845333</v>
          </cell>
        </row>
        <row r="14">
          <cell r="A14">
            <v>37225</v>
          </cell>
          <cell r="B14">
            <v>1.29</v>
          </cell>
          <cell r="C14">
            <v>1.0923535014862538</v>
          </cell>
        </row>
        <row r="15">
          <cell r="A15">
            <v>37256</v>
          </cell>
          <cell r="B15">
            <v>0.74</v>
          </cell>
          <cell r="C15">
            <v>1.1004369173972521</v>
          </cell>
        </row>
        <row r="16">
          <cell r="A16">
            <v>37287</v>
          </cell>
          <cell r="B16">
            <v>1.07</v>
          </cell>
          <cell r="C16">
            <v>1.1122115924134026</v>
          </cell>
        </row>
        <row r="17">
          <cell r="A17">
            <v>37315</v>
          </cell>
          <cell r="B17">
            <v>0.31</v>
          </cell>
          <cell r="C17">
            <v>1.1156594483498843</v>
          </cell>
        </row>
        <row r="18">
          <cell r="A18">
            <v>37346</v>
          </cell>
          <cell r="B18">
            <v>0.62</v>
          </cell>
          <cell r="C18">
            <v>1.1225765369296536</v>
          </cell>
        </row>
        <row r="19">
          <cell r="A19">
            <v>37376</v>
          </cell>
          <cell r="B19">
            <v>0.68</v>
          </cell>
          <cell r="C19">
            <v>1.1302100573807752</v>
          </cell>
        </row>
        <row r="20">
          <cell r="A20">
            <v>37407</v>
          </cell>
          <cell r="B20">
            <v>0.09</v>
          </cell>
          <cell r="C20">
            <v>1.1312272464324178</v>
          </cell>
        </row>
        <row r="21">
          <cell r="A21">
            <v>37437</v>
          </cell>
          <cell r="B21">
            <v>0.61</v>
          </cell>
          <cell r="C21">
            <v>1.1381277326356556</v>
          </cell>
        </row>
        <row r="22">
          <cell r="A22">
            <v>37468</v>
          </cell>
          <cell r="B22">
            <v>1.1499999999999999</v>
          </cell>
          <cell r="C22">
            <v>1.1512162015609657</v>
          </cell>
        </row>
        <row r="23">
          <cell r="A23">
            <v>37499</v>
          </cell>
          <cell r="B23">
            <v>0.86</v>
          </cell>
          <cell r="C23">
            <v>1.1611166608943899</v>
          </cell>
        </row>
        <row r="24">
          <cell r="A24">
            <v>37529</v>
          </cell>
          <cell r="B24">
            <v>0.83</v>
          </cell>
          <cell r="C24">
            <v>1.1707539291798132</v>
          </cell>
        </row>
        <row r="25">
          <cell r="A25">
            <v>37560</v>
          </cell>
          <cell r="B25">
            <v>1.57</v>
          </cell>
          <cell r="C25">
            <v>1.1891347658679363</v>
          </cell>
        </row>
        <row r="26">
          <cell r="A26">
            <v>37590</v>
          </cell>
          <cell r="B26">
            <v>3.39</v>
          </cell>
          <cell r="C26">
            <v>1.2294464344308593</v>
          </cell>
        </row>
        <row r="27">
          <cell r="A27">
            <v>37621</v>
          </cell>
          <cell r="B27">
            <v>2.7</v>
          </cell>
          <cell r="C27">
            <v>1.2626414881604924</v>
          </cell>
        </row>
        <row r="28">
          <cell r="A28">
            <v>37652</v>
          </cell>
          <cell r="B28">
            <v>2.4700000000000002</v>
          </cell>
          <cell r="C28">
            <v>1.2938287329180564</v>
          </cell>
        </row>
        <row r="29">
          <cell r="A29">
            <v>37680</v>
          </cell>
          <cell r="B29">
            <v>1.46</v>
          </cell>
          <cell r="C29">
            <v>1.3127186324186599</v>
          </cell>
        </row>
        <row r="30">
          <cell r="A30">
            <v>37711</v>
          </cell>
          <cell r="B30">
            <v>1.37</v>
          </cell>
          <cell r="C30">
            <v>1.3307028776827956</v>
          </cell>
        </row>
        <row r="31">
          <cell r="A31">
            <v>37741</v>
          </cell>
          <cell r="B31">
            <v>1.38</v>
          </cell>
          <cell r="C31">
            <v>1.3490665773948183</v>
          </cell>
        </row>
        <row r="32">
          <cell r="A32">
            <v>37772</v>
          </cell>
          <cell r="B32">
            <v>0.99</v>
          </cell>
          <cell r="C32">
            <v>1.3624223365110271</v>
          </cell>
        </row>
        <row r="33">
          <cell r="A33">
            <v>37802</v>
          </cell>
          <cell r="B33">
            <v>-0.06</v>
          </cell>
          <cell r="C33">
            <v>1.3616048831091203</v>
          </cell>
        </row>
        <row r="34">
          <cell r="A34">
            <v>37833</v>
          </cell>
          <cell r="B34">
            <v>0.04</v>
          </cell>
          <cell r="C34">
            <v>1.3621495250623639</v>
          </cell>
        </row>
        <row r="35">
          <cell r="A35">
            <v>37864</v>
          </cell>
          <cell r="B35">
            <v>0.18</v>
          </cell>
          <cell r="C35">
            <v>1.3646013942074762</v>
          </cell>
        </row>
        <row r="36">
          <cell r="A36">
            <v>37894</v>
          </cell>
          <cell r="B36">
            <v>0.82</v>
          </cell>
          <cell r="C36">
            <v>1.3757911256399775</v>
          </cell>
        </row>
        <row r="37">
          <cell r="A37">
            <v>37925</v>
          </cell>
          <cell r="B37">
            <v>0.39</v>
          </cell>
          <cell r="C37">
            <v>1.3811567110299734</v>
          </cell>
        </row>
        <row r="38">
          <cell r="A38">
            <v>37955</v>
          </cell>
          <cell r="B38">
            <v>0.37</v>
          </cell>
          <cell r="C38">
            <v>1.3862669908607843</v>
          </cell>
        </row>
        <row r="39">
          <cell r="A39">
            <v>37986</v>
          </cell>
          <cell r="B39">
            <v>0.54</v>
          </cell>
          <cell r="C39">
            <v>1.3937528326114326</v>
          </cell>
        </row>
        <row r="40">
          <cell r="A40">
            <v>38017</v>
          </cell>
          <cell r="B40">
            <v>0.83</v>
          </cell>
          <cell r="C40">
            <v>1.4053209811221075</v>
          </cell>
        </row>
        <row r="41">
          <cell r="A41">
            <v>38046</v>
          </cell>
          <cell r="B41">
            <v>0.39</v>
          </cell>
          <cell r="C41">
            <v>1.4108017329484837</v>
          </cell>
        </row>
        <row r="42">
          <cell r="A42">
            <v>38077</v>
          </cell>
          <cell r="B42">
            <v>0.56999999999999995</v>
          </cell>
          <cell r="C42">
            <v>1.4188433028262901</v>
          </cell>
        </row>
        <row r="43">
          <cell r="A43">
            <v>38107</v>
          </cell>
          <cell r="B43">
            <v>0.41</v>
          </cell>
          <cell r="C43">
            <v>1.4246605603678779</v>
          </cell>
        </row>
        <row r="44">
          <cell r="A44">
            <v>38138</v>
          </cell>
          <cell r="B44">
            <v>0.4</v>
          </cell>
          <cell r="C44">
            <v>1.4303592026093495</v>
          </cell>
        </row>
        <row r="45">
          <cell r="A45">
            <v>38168</v>
          </cell>
          <cell r="B45">
            <v>0.5</v>
          </cell>
          <cell r="C45">
            <v>1.437510998622396</v>
          </cell>
        </row>
        <row r="46">
          <cell r="A46">
            <v>38199</v>
          </cell>
          <cell r="B46">
            <v>0.73</v>
          </cell>
          <cell r="C46">
            <v>1.4480048289123395</v>
          </cell>
        </row>
        <row r="47">
          <cell r="A47">
            <v>38230</v>
          </cell>
          <cell r="B47">
            <v>0.5</v>
          </cell>
          <cell r="C47">
            <v>1.4552448530569011</v>
          </cell>
        </row>
        <row r="48">
          <cell r="A48">
            <v>38260</v>
          </cell>
          <cell r="B48">
            <v>0.17</v>
          </cell>
          <cell r="C48">
            <v>1.4577187693070979</v>
          </cell>
        </row>
        <row r="49">
          <cell r="A49">
            <v>38291</v>
          </cell>
          <cell r="B49">
            <v>0.17</v>
          </cell>
          <cell r="C49">
            <v>1.4601968912149199</v>
          </cell>
        </row>
        <row r="50">
          <cell r="A50">
            <v>38321</v>
          </cell>
          <cell r="B50">
            <v>0.44</v>
          </cell>
          <cell r="C50">
            <v>1.4666217575362654</v>
          </cell>
        </row>
        <row r="51">
          <cell r="A51">
            <v>38352</v>
          </cell>
          <cell r="B51">
            <v>0.86</v>
          </cell>
          <cell r="C51">
            <v>1.4792347046510772</v>
          </cell>
        </row>
        <row r="52">
          <cell r="A52">
            <v>38383</v>
          </cell>
          <cell r="B52">
            <v>0.56999999999999995</v>
          </cell>
          <cell r="C52">
            <v>1.4876663424675884</v>
          </cell>
        </row>
        <row r="53">
          <cell r="A53">
            <v>38411</v>
          </cell>
          <cell r="B53">
            <v>0.44</v>
          </cell>
          <cell r="C53">
            <v>1.4942120743744458</v>
          </cell>
        </row>
        <row r="54">
          <cell r="A54">
            <v>38442</v>
          </cell>
          <cell r="B54">
            <v>0.73</v>
          </cell>
          <cell r="C54">
            <v>1.5051198225173794</v>
          </cell>
        </row>
        <row r="55">
          <cell r="A55">
            <v>38472</v>
          </cell>
          <cell r="B55">
            <v>0.91</v>
          </cell>
          <cell r="C55">
            <v>1.5188164129022876</v>
          </cell>
        </row>
        <row r="56">
          <cell r="A56">
            <v>38503</v>
          </cell>
          <cell r="B56">
            <v>0.91</v>
          </cell>
          <cell r="C56">
            <v>1.5326376422596986</v>
          </cell>
        </row>
        <row r="57">
          <cell r="A57">
            <v>38533</v>
          </cell>
          <cell r="B57">
            <v>0.91</v>
          </cell>
          <cell r="C57">
            <v>1.5465846448042619</v>
          </cell>
        </row>
      </sheetData>
      <sheetData sheetId="7" refreshError="1">
        <row r="3">
          <cell r="A3">
            <v>36529</v>
          </cell>
          <cell r="B3">
            <v>19.04</v>
          </cell>
          <cell r="C3">
            <v>1.0006918600000001</v>
          </cell>
        </row>
        <row r="5">
          <cell r="A5">
            <v>36530</v>
          </cell>
          <cell r="B5">
            <v>19.05</v>
          </cell>
          <cell r="C5">
            <v>1.0013845389054901</v>
          </cell>
        </row>
        <row r="7">
          <cell r="A7">
            <v>36531</v>
          </cell>
          <cell r="B7">
            <v>19.07</v>
          </cell>
          <cell r="C7">
            <v>1.00207835819711</v>
          </cell>
        </row>
        <row r="9">
          <cell r="A9">
            <v>36532</v>
          </cell>
          <cell r="B9">
            <v>19.07</v>
          </cell>
          <cell r="C9">
            <v>1.00277265820837</v>
          </cell>
        </row>
        <row r="11">
          <cell r="A11">
            <v>36535</v>
          </cell>
          <cell r="B11">
            <v>19.02</v>
          </cell>
          <cell r="C11">
            <v>1.00346577466973</v>
          </cell>
        </row>
        <row r="13">
          <cell r="A13">
            <v>36536</v>
          </cell>
          <cell r="B13">
            <v>18.98</v>
          </cell>
          <cell r="C13">
            <v>1.0041580255690401</v>
          </cell>
        </row>
        <row r="15">
          <cell r="A15">
            <v>36537</v>
          </cell>
          <cell r="B15">
            <v>18.93</v>
          </cell>
          <cell r="C15">
            <v>1.00484907708066</v>
          </cell>
        </row>
        <row r="17">
          <cell r="A17">
            <v>36538</v>
          </cell>
          <cell r="B17">
            <v>18.920000000000002</v>
          </cell>
          <cell r="C17">
            <v>1.0055402725668201</v>
          </cell>
        </row>
        <row r="19">
          <cell r="A19">
            <v>36539</v>
          </cell>
          <cell r="B19">
            <v>18.899999999999999</v>
          </cell>
          <cell r="C19">
            <v>1.00623126978672</v>
          </cell>
        </row>
        <row r="21">
          <cell r="A21">
            <v>36542</v>
          </cell>
          <cell r="B21">
            <v>18.91</v>
          </cell>
          <cell r="C21">
            <v>1.00692307390933</v>
          </cell>
        </row>
        <row r="23">
          <cell r="A23">
            <v>36543</v>
          </cell>
          <cell r="B23">
            <v>18.89</v>
          </cell>
          <cell r="C23">
            <v>1.00761468909187</v>
          </cell>
        </row>
        <row r="25">
          <cell r="A25">
            <v>36544</v>
          </cell>
          <cell r="B25">
            <v>18.87</v>
          </cell>
          <cell r="C25">
            <v>1.00830610421538</v>
          </cell>
        </row>
        <row r="27">
          <cell r="A27">
            <v>36545</v>
          </cell>
          <cell r="B27">
            <v>18.87</v>
          </cell>
          <cell r="C27">
            <v>1.0089979937810301</v>
          </cell>
        </row>
        <row r="29">
          <cell r="A29">
            <v>36546</v>
          </cell>
          <cell r="B29">
            <v>18.87</v>
          </cell>
          <cell r="C29">
            <v>1.0096903581143799</v>
          </cell>
        </row>
        <row r="31">
          <cell r="A31">
            <v>36549</v>
          </cell>
          <cell r="B31">
            <v>18.87</v>
          </cell>
          <cell r="C31">
            <v>1.0103831975412201</v>
          </cell>
        </row>
        <row r="33">
          <cell r="A33">
            <v>36550</v>
          </cell>
          <cell r="B33">
            <v>18.87</v>
          </cell>
          <cell r="C33">
            <v>1.01107651238754</v>
          </cell>
        </row>
        <row r="35">
          <cell r="A35">
            <v>36551</v>
          </cell>
          <cell r="B35">
            <v>18.87</v>
          </cell>
          <cell r="C35">
            <v>1.0117703029795699</v>
          </cell>
        </row>
        <row r="37">
          <cell r="A37">
            <v>36552</v>
          </cell>
          <cell r="B37">
            <v>18.87</v>
          </cell>
          <cell r="C37">
            <v>1.01246456964378</v>
          </cell>
        </row>
        <row r="39">
          <cell r="A39">
            <v>36553</v>
          </cell>
          <cell r="B39">
            <v>18.88</v>
          </cell>
          <cell r="C39">
            <v>1.01315964682013</v>
          </cell>
        </row>
        <row r="41">
          <cell r="A41">
            <v>36556</v>
          </cell>
          <cell r="B41">
            <v>18.899999999999999</v>
          </cell>
          <cell r="C41">
            <v>1.0138558799978299</v>
          </cell>
        </row>
        <row r="43">
          <cell r="A43">
            <v>36557</v>
          </cell>
          <cell r="B43">
            <v>18.87</v>
          </cell>
          <cell r="C43">
            <v>1.0145515777641201</v>
          </cell>
        </row>
        <row r="45">
          <cell r="A45">
            <v>36558</v>
          </cell>
          <cell r="B45">
            <v>18.86</v>
          </cell>
          <cell r="C45">
            <v>1.0152474079637299</v>
          </cell>
        </row>
        <row r="47">
          <cell r="A47">
            <v>36559</v>
          </cell>
          <cell r="B47">
            <v>18.87</v>
          </cell>
          <cell r="C47">
            <v>1.0159440605826</v>
          </cell>
        </row>
        <row r="49">
          <cell r="A49">
            <v>36560</v>
          </cell>
          <cell r="B49">
            <v>18.88</v>
          </cell>
          <cell r="C49">
            <v>1.01664152649907</v>
          </cell>
        </row>
        <row r="51">
          <cell r="A51">
            <v>36563</v>
          </cell>
          <cell r="B51">
            <v>18.87</v>
          </cell>
          <cell r="C51">
            <v>1.0173391357481401</v>
          </cell>
        </row>
        <row r="53">
          <cell r="A53">
            <v>36564</v>
          </cell>
          <cell r="B53">
            <v>18.87</v>
          </cell>
          <cell r="C53">
            <v>1.0180372236897</v>
          </cell>
        </row>
        <row r="55">
          <cell r="A55">
            <v>36565</v>
          </cell>
          <cell r="B55">
            <v>18.87</v>
          </cell>
          <cell r="C55">
            <v>1.0187357906522201</v>
          </cell>
        </row>
        <row r="57">
          <cell r="A57">
            <v>36566</v>
          </cell>
          <cell r="B57">
            <v>18.87</v>
          </cell>
          <cell r="C57">
            <v>1.01943483696441</v>
          </cell>
        </row>
        <row r="59">
          <cell r="A59">
            <v>36567</v>
          </cell>
          <cell r="B59">
            <v>18.86</v>
          </cell>
          <cell r="C59">
            <v>1.02013401634734</v>
          </cell>
        </row>
        <row r="61">
          <cell r="A61">
            <v>36570</v>
          </cell>
          <cell r="B61">
            <v>18.87</v>
          </cell>
          <cell r="C61">
            <v>1.0208340221080201</v>
          </cell>
        </row>
        <row r="63">
          <cell r="A63">
            <v>36571</v>
          </cell>
          <cell r="B63">
            <v>18.87</v>
          </cell>
          <cell r="C63">
            <v>1.0215345082056499</v>
          </cell>
        </row>
        <row r="65">
          <cell r="A65">
            <v>36572</v>
          </cell>
          <cell r="B65">
            <v>18.87</v>
          </cell>
          <cell r="C65">
            <v>1.0222354749698399</v>
          </cell>
        </row>
        <row r="67">
          <cell r="A67">
            <v>36573</v>
          </cell>
          <cell r="B67">
            <v>18.87</v>
          </cell>
          <cell r="C67">
            <v>1.0229369227304099</v>
          </cell>
        </row>
        <row r="69">
          <cell r="A69">
            <v>36574</v>
          </cell>
          <cell r="B69">
            <v>18.87</v>
          </cell>
          <cell r="C69">
            <v>1.02363885181741</v>
          </cell>
        </row>
        <row r="71">
          <cell r="A71">
            <v>36577</v>
          </cell>
          <cell r="B71">
            <v>18.87</v>
          </cell>
          <cell r="C71">
            <v>1.0243412625611401</v>
          </cell>
        </row>
        <row r="73">
          <cell r="A73">
            <v>36578</v>
          </cell>
          <cell r="B73">
            <v>18.87</v>
          </cell>
          <cell r="C73">
            <v>1.0250441552920999</v>
          </cell>
        </row>
        <row r="75">
          <cell r="A75">
            <v>36579</v>
          </cell>
          <cell r="B75">
            <v>18.87</v>
          </cell>
          <cell r="C75">
            <v>1.02574753034102</v>
          </cell>
        </row>
        <row r="77">
          <cell r="A77">
            <v>36580</v>
          </cell>
          <cell r="B77">
            <v>18.87</v>
          </cell>
          <cell r="C77">
            <v>1.0264513880388599</v>
          </cell>
        </row>
        <row r="79">
          <cell r="A79">
            <v>36581</v>
          </cell>
          <cell r="B79">
            <v>18.87</v>
          </cell>
          <cell r="C79">
            <v>1.02715572871682</v>
          </cell>
        </row>
        <row r="81">
          <cell r="A81">
            <v>36584</v>
          </cell>
          <cell r="B81">
            <v>18.87</v>
          </cell>
          <cell r="C81">
            <v>1.02786055270631</v>
          </cell>
        </row>
        <row r="83">
          <cell r="A83">
            <v>36585</v>
          </cell>
          <cell r="B83">
            <v>18.87</v>
          </cell>
          <cell r="C83">
            <v>1.02856586033897</v>
          </cell>
        </row>
        <row r="85">
          <cell r="A85">
            <v>36586</v>
          </cell>
          <cell r="B85">
            <v>18.88</v>
          </cell>
          <cell r="C85">
            <v>1.0292719913734101</v>
          </cell>
        </row>
        <row r="87">
          <cell r="A87">
            <v>36587</v>
          </cell>
          <cell r="B87">
            <v>18.89</v>
          </cell>
          <cell r="C87">
            <v>1.0299789571334099</v>
          </cell>
        </row>
        <row r="89">
          <cell r="A89">
            <v>36588</v>
          </cell>
          <cell r="B89">
            <v>18.88</v>
          </cell>
          <cell r="C89">
            <v>1.0306860582870601</v>
          </cell>
        </row>
        <row r="91">
          <cell r="A91">
            <v>36593</v>
          </cell>
          <cell r="B91">
            <v>18.87</v>
          </cell>
          <cell r="C91">
            <v>1.0313933047533901</v>
          </cell>
        </row>
        <row r="93">
          <cell r="A93">
            <v>36594</v>
          </cell>
          <cell r="B93">
            <v>18.87</v>
          </cell>
          <cell r="C93">
            <v>1.0321010365251799</v>
          </cell>
        </row>
        <row r="95">
          <cell r="A95">
            <v>36595</v>
          </cell>
          <cell r="B95">
            <v>18.89</v>
          </cell>
          <cell r="C95">
            <v>1.0328099454431301</v>
          </cell>
        </row>
        <row r="97">
          <cell r="A97">
            <v>36598</v>
          </cell>
          <cell r="B97">
            <v>18.88</v>
          </cell>
          <cell r="C97">
            <v>1.03351899012688</v>
          </cell>
        </row>
        <row r="99">
          <cell r="A99">
            <v>36599</v>
          </cell>
          <cell r="B99">
            <v>18.88</v>
          </cell>
          <cell r="C99">
            <v>1.0342285215839799</v>
          </cell>
        </row>
        <row r="101">
          <cell r="A101">
            <v>36600</v>
          </cell>
          <cell r="B101">
            <v>18.88</v>
          </cell>
          <cell r="C101">
            <v>1.03493854014862</v>
          </cell>
        </row>
        <row r="103">
          <cell r="A103">
            <v>36601</v>
          </cell>
          <cell r="B103">
            <v>18.88</v>
          </cell>
          <cell r="C103">
            <v>1.0356490461551999</v>
          </cell>
        </row>
        <row r="105">
          <cell r="A105">
            <v>36602</v>
          </cell>
          <cell r="B105">
            <v>18.88</v>
          </cell>
          <cell r="C105">
            <v>1.0363600399383599</v>
          </cell>
        </row>
        <row r="107">
          <cell r="A107">
            <v>36605</v>
          </cell>
          <cell r="B107">
            <v>18.88</v>
          </cell>
          <cell r="C107">
            <v>1.03707152183298</v>
          </cell>
        </row>
        <row r="109">
          <cell r="A109">
            <v>36606</v>
          </cell>
          <cell r="B109">
            <v>18.87</v>
          </cell>
          <cell r="C109">
            <v>1.0377831499405501</v>
          </cell>
        </row>
        <row r="111">
          <cell r="A111">
            <v>36607</v>
          </cell>
          <cell r="B111">
            <v>18.88</v>
          </cell>
          <cell r="C111">
            <v>1.0384956088286501</v>
          </cell>
        </row>
        <row r="113">
          <cell r="A113">
            <v>36608</v>
          </cell>
          <cell r="B113">
            <v>18.91</v>
          </cell>
          <cell r="C113">
            <v>1.0392095953296301</v>
          </cell>
        </row>
        <row r="115">
          <cell r="A115">
            <v>36609</v>
          </cell>
          <cell r="B115">
            <v>18.940000000000001</v>
          </cell>
          <cell r="C115">
            <v>1.0399251223123001</v>
          </cell>
        </row>
        <row r="117">
          <cell r="A117">
            <v>36612</v>
          </cell>
          <cell r="B117">
            <v>19.03</v>
          </cell>
          <cell r="C117">
            <v>1.0406442617321301</v>
          </cell>
        </row>
        <row r="119">
          <cell r="A119">
            <v>36613</v>
          </cell>
          <cell r="B119">
            <v>18.87</v>
          </cell>
          <cell r="C119">
            <v>1.04135834141809</v>
          </cell>
        </row>
        <row r="121">
          <cell r="A121">
            <v>36614</v>
          </cell>
          <cell r="B121">
            <v>18.600000000000001</v>
          </cell>
          <cell r="C121">
            <v>1.0420635076325699</v>
          </cell>
        </row>
        <row r="123">
          <cell r="A123">
            <v>36615</v>
          </cell>
          <cell r="B123">
            <v>18.600000000000001</v>
          </cell>
          <cell r="C123">
            <v>1.04276915135739</v>
          </cell>
        </row>
        <row r="125">
          <cell r="A125">
            <v>36616</v>
          </cell>
          <cell r="B125">
            <v>18.52</v>
          </cell>
          <cell r="C125">
            <v>1.0434724782946001</v>
          </cell>
        </row>
        <row r="127">
          <cell r="A127">
            <v>36619</v>
          </cell>
          <cell r="B127">
            <v>18.489999999999998</v>
          </cell>
          <cell r="C127">
            <v>1.04417522570456</v>
          </cell>
        </row>
        <row r="129">
          <cell r="A129">
            <v>36620</v>
          </cell>
          <cell r="B129">
            <v>18.53</v>
          </cell>
          <cell r="C129">
            <v>1.0448798455886199</v>
          </cell>
        </row>
        <row r="131">
          <cell r="A131">
            <v>36621</v>
          </cell>
          <cell r="B131">
            <v>18.649999999999999</v>
          </cell>
          <cell r="C131">
            <v>1.0455891413742</v>
          </cell>
        </row>
        <row r="133">
          <cell r="A133">
            <v>36622</v>
          </cell>
          <cell r="B133">
            <v>18.66</v>
          </cell>
          <cell r="C133">
            <v>1.0462992741513399</v>
          </cell>
        </row>
        <row r="135">
          <cell r="A135">
            <v>36623</v>
          </cell>
          <cell r="B135">
            <v>18.64</v>
          </cell>
          <cell r="C135">
            <v>1.0470091882088599</v>
          </cell>
        </row>
        <row r="137">
          <cell r="A137">
            <v>36626</v>
          </cell>
          <cell r="B137">
            <v>18.59</v>
          </cell>
          <cell r="C137">
            <v>1.04771782496762</v>
          </cell>
        </row>
        <row r="139">
          <cell r="A139">
            <v>36627</v>
          </cell>
          <cell r="B139">
            <v>18.649999999999999</v>
          </cell>
          <cell r="C139">
            <v>1.0484290472587401</v>
          </cell>
        </row>
        <row r="141">
          <cell r="A141">
            <v>36628</v>
          </cell>
          <cell r="B141">
            <v>18.64</v>
          </cell>
          <cell r="C141">
            <v>1.04914040636731</v>
          </cell>
        </row>
        <row r="143">
          <cell r="A143">
            <v>36629</v>
          </cell>
          <cell r="B143">
            <v>18.649999999999999</v>
          </cell>
          <cell r="C143">
            <v>1.04985259434936</v>
          </cell>
        </row>
        <row r="145">
          <cell r="A145">
            <v>36630</v>
          </cell>
          <cell r="B145">
            <v>18.64</v>
          </cell>
          <cell r="C145">
            <v>1.05056491933463</v>
          </cell>
        </row>
        <row r="147">
          <cell r="A147">
            <v>36633</v>
          </cell>
          <cell r="B147">
            <v>18.649999999999999</v>
          </cell>
          <cell r="C147">
            <v>1.0512780743188199</v>
          </cell>
        </row>
        <row r="149">
          <cell r="A149">
            <v>36634</v>
          </cell>
          <cell r="B149">
            <v>18.63</v>
          </cell>
          <cell r="C149">
            <v>1.0519910090577</v>
          </cell>
        </row>
        <row r="151">
          <cell r="A151">
            <v>36635</v>
          </cell>
          <cell r="B151">
            <v>18.54</v>
          </cell>
          <cell r="C151">
            <v>1.05270126078747</v>
          </cell>
        </row>
        <row r="153">
          <cell r="A153">
            <v>36636</v>
          </cell>
          <cell r="B153">
            <v>18.649999999999999</v>
          </cell>
          <cell r="C153">
            <v>1.05341586598433</v>
          </cell>
        </row>
        <row r="155">
          <cell r="A155">
            <v>36640</v>
          </cell>
          <cell r="B155">
            <v>18.62</v>
          </cell>
          <cell r="C155">
            <v>1.05412990286077</v>
          </cell>
        </row>
        <row r="157">
          <cell r="A157">
            <v>36641</v>
          </cell>
          <cell r="B157">
            <v>18.61</v>
          </cell>
          <cell r="C157">
            <v>1.0548440653286599</v>
          </cell>
        </row>
        <row r="159">
          <cell r="A159">
            <v>36642</v>
          </cell>
          <cell r="B159">
            <v>18.64</v>
          </cell>
          <cell r="C159">
            <v>1.05555977702698</v>
          </cell>
        </row>
        <row r="161">
          <cell r="A161">
            <v>36643</v>
          </cell>
          <cell r="B161">
            <v>18.649999999999999</v>
          </cell>
          <cell r="C161">
            <v>1.0562763226704199</v>
          </cell>
        </row>
        <row r="163">
          <cell r="A163">
            <v>36644</v>
          </cell>
          <cell r="B163">
            <v>18.62</v>
          </cell>
          <cell r="C163">
            <v>1.05699229845022</v>
          </cell>
        </row>
        <row r="165">
          <cell r="A165">
            <v>36648</v>
          </cell>
          <cell r="B165">
            <v>18.600000000000001</v>
          </cell>
          <cell r="C165">
            <v>1.0577080513550301</v>
          </cell>
        </row>
        <row r="167">
          <cell r="A167">
            <v>36649</v>
          </cell>
          <cell r="B167">
            <v>18.64</v>
          </cell>
          <cell r="C167">
            <v>1.0584257062678799</v>
          </cell>
        </row>
        <row r="169">
          <cell r="A169">
            <v>36650</v>
          </cell>
          <cell r="B169">
            <v>18.64</v>
          </cell>
          <cell r="C169">
            <v>1.0591438481095801</v>
          </cell>
        </row>
        <row r="171">
          <cell r="A171">
            <v>36651</v>
          </cell>
          <cell r="B171">
            <v>18.64</v>
          </cell>
          <cell r="C171">
            <v>1.0598624772105201</v>
          </cell>
        </row>
        <row r="173">
          <cell r="A173">
            <v>36654</v>
          </cell>
          <cell r="B173">
            <v>18.59</v>
          </cell>
          <cell r="C173">
            <v>1.0605798133323501</v>
          </cell>
        </row>
        <row r="175">
          <cell r="A175">
            <v>36655</v>
          </cell>
          <cell r="B175">
            <v>18.47</v>
          </cell>
          <cell r="C175">
            <v>1.06129337143076</v>
          </cell>
        </row>
        <row r="177">
          <cell r="A177">
            <v>36656</v>
          </cell>
          <cell r="B177">
            <v>18.47</v>
          </cell>
          <cell r="C177">
            <v>1.0620074096110601</v>
          </cell>
        </row>
        <row r="179">
          <cell r="A179">
            <v>36657</v>
          </cell>
          <cell r="B179">
            <v>18.489999999999998</v>
          </cell>
          <cell r="C179">
            <v>1.06272263974121</v>
          </cell>
        </row>
        <row r="181">
          <cell r="A181">
            <v>36658</v>
          </cell>
          <cell r="B181">
            <v>18.46</v>
          </cell>
          <cell r="C181">
            <v>1.0634372888347601</v>
          </cell>
        </row>
        <row r="183">
          <cell r="A183">
            <v>36661</v>
          </cell>
          <cell r="B183">
            <v>18.47</v>
          </cell>
          <cell r="C183">
            <v>1.06415276944268</v>
          </cell>
        </row>
        <row r="185">
          <cell r="A185">
            <v>36662</v>
          </cell>
          <cell r="B185">
            <v>18.5</v>
          </cell>
          <cell r="C185">
            <v>1.06486980622026</v>
          </cell>
        </row>
        <row r="187">
          <cell r="A187">
            <v>36663</v>
          </cell>
          <cell r="B187">
            <v>18.489999999999998</v>
          </cell>
          <cell r="C187">
            <v>1.0655869640886599</v>
          </cell>
        </row>
        <row r="189">
          <cell r="A189">
            <v>36664</v>
          </cell>
          <cell r="B189">
            <v>18.48</v>
          </cell>
          <cell r="C189">
            <v>1.0663042532976601</v>
          </cell>
        </row>
        <row r="191">
          <cell r="A191">
            <v>36665</v>
          </cell>
          <cell r="B191">
            <v>18.48</v>
          </cell>
          <cell r="C191">
            <v>1.0670220253427301</v>
          </cell>
        </row>
        <row r="193">
          <cell r="A193">
            <v>36668</v>
          </cell>
          <cell r="B193">
            <v>18.489999999999998</v>
          </cell>
          <cell r="C193">
            <v>1.0677406326661401</v>
          </cell>
        </row>
        <row r="195">
          <cell r="A195">
            <v>36669</v>
          </cell>
          <cell r="B195">
            <v>18.489999999999998</v>
          </cell>
          <cell r="C195">
            <v>1.06845972395002</v>
          </cell>
        </row>
        <row r="197">
          <cell r="A197">
            <v>36670</v>
          </cell>
          <cell r="B197">
            <v>18.489999999999998</v>
          </cell>
          <cell r="C197">
            <v>1.06917929952031</v>
          </cell>
        </row>
        <row r="199">
          <cell r="A199">
            <v>36671</v>
          </cell>
          <cell r="B199">
            <v>18.5</v>
          </cell>
          <cell r="C199">
            <v>1.0698997232241201</v>
          </cell>
        </row>
        <row r="201">
          <cell r="A201">
            <v>36672</v>
          </cell>
          <cell r="B201">
            <v>18.5</v>
          </cell>
          <cell r="C201">
            <v>1.0706206323566201</v>
          </cell>
        </row>
        <row r="203">
          <cell r="A203">
            <v>36675</v>
          </cell>
          <cell r="B203">
            <v>18.489999999999998</v>
          </cell>
          <cell r="C203">
            <v>1.0713416632338999</v>
          </cell>
        </row>
        <row r="205">
          <cell r="A205">
            <v>36676</v>
          </cell>
          <cell r="B205">
            <v>18.46</v>
          </cell>
          <cell r="C205">
            <v>1.07206210836217</v>
          </cell>
        </row>
        <row r="207">
          <cell r="A207">
            <v>36677</v>
          </cell>
          <cell r="B207">
            <v>18.440000000000001</v>
          </cell>
          <cell r="C207">
            <v>1.07278231968657</v>
          </cell>
        </row>
        <row r="209">
          <cell r="A209">
            <v>36678</v>
          </cell>
          <cell r="B209">
            <v>18.440000000000001</v>
          </cell>
          <cell r="C209">
            <v>1.07350301484893</v>
          </cell>
        </row>
        <row r="211">
          <cell r="A211">
            <v>36679</v>
          </cell>
          <cell r="B211">
            <v>18.43</v>
          </cell>
          <cell r="C211">
            <v>1.07422382918328</v>
          </cell>
        </row>
        <row r="213">
          <cell r="A213">
            <v>36682</v>
          </cell>
          <cell r="B213">
            <v>18.41</v>
          </cell>
          <cell r="C213">
            <v>1.07494440778566</v>
          </cell>
        </row>
        <row r="215">
          <cell r="A215">
            <v>36683</v>
          </cell>
          <cell r="B215">
            <v>18.39</v>
          </cell>
          <cell r="C215">
            <v>1.07566474953221</v>
          </cell>
        </row>
        <row r="217">
          <cell r="A217">
            <v>36684</v>
          </cell>
          <cell r="B217">
            <v>18.37</v>
          </cell>
          <cell r="C217">
            <v>1.0763848532987801</v>
          </cell>
        </row>
        <row r="219">
          <cell r="A219">
            <v>36685</v>
          </cell>
          <cell r="B219">
            <v>18.350000000000001</v>
          </cell>
          <cell r="C219">
            <v>1.0771047179609701</v>
          </cell>
        </row>
        <row r="221">
          <cell r="A221">
            <v>36686</v>
          </cell>
          <cell r="B221">
            <v>18.329999999999998</v>
          </cell>
          <cell r="C221">
            <v>1.0778243423940901</v>
          </cell>
        </row>
        <row r="223">
          <cell r="A223">
            <v>36689</v>
          </cell>
          <cell r="B223">
            <v>18.32</v>
          </cell>
          <cell r="C223">
            <v>1.0785440811552101</v>
          </cell>
        </row>
        <row r="225">
          <cell r="A225">
            <v>36690</v>
          </cell>
          <cell r="B225">
            <v>18.32</v>
          </cell>
          <cell r="C225">
            <v>1.0792643005362801</v>
          </cell>
        </row>
        <row r="227">
          <cell r="A227">
            <v>36691</v>
          </cell>
          <cell r="B227">
            <v>18.32</v>
          </cell>
          <cell r="C227">
            <v>1.0799850008582501</v>
          </cell>
        </row>
        <row r="229">
          <cell r="A229">
            <v>36692</v>
          </cell>
          <cell r="B229">
            <v>18.32</v>
          </cell>
          <cell r="C229">
            <v>1.0807061824422699</v>
          </cell>
        </row>
        <row r="231">
          <cell r="A231">
            <v>36693</v>
          </cell>
          <cell r="B231">
            <v>18.329999999999998</v>
          </cell>
          <cell r="C231">
            <v>1.0814282130498301</v>
          </cell>
        </row>
        <row r="233">
          <cell r="A233">
            <v>36696</v>
          </cell>
          <cell r="B233">
            <v>18.329999999999998</v>
          </cell>
          <cell r="C233">
            <v>1.0821507260532499</v>
          </cell>
        </row>
        <row r="235">
          <cell r="A235">
            <v>36697</v>
          </cell>
          <cell r="B235">
            <v>18.32</v>
          </cell>
          <cell r="C235">
            <v>1.08287335384358</v>
          </cell>
        </row>
        <row r="237">
          <cell r="A237">
            <v>36698</v>
          </cell>
          <cell r="B237">
            <v>17.510000000000002</v>
          </cell>
          <cell r="C237">
            <v>1.08356693422672</v>
          </cell>
        </row>
        <row r="239">
          <cell r="A239">
            <v>36700</v>
          </cell>
          <cell r="B239">
            <v>17.5</v>
          </cell>
          <cell r="C239">
            <v>1.08426059043533</v>
          </cell>
        </row>
        <row r="241">
          <cell r="A241">
            <v>36703</v>
          </cell>
          <cell r="B241">
            <v>17.46</v>
          </cell>
          <cell r="C241">
            <v>1.0849532269431099</v>
          </cell>
        </row>
        <row r="243">
          <cell r="A243">
            <v>36704</v>
          </cell>
          <cell r="B243">
            <v>17.399999999999999</v>
          </cell>
          <cell r="C243">
            <v>1.0856441034589599</v>
          </cell>
        </row>
        <row r="245">
          <cell r="A245">
            <v>36705</v>
          </cell>
          <cell r="B245">
            <v>17.39</v>
          </cell>
          <cell r="C245">
            <v>1.0863350507921701</v>
          </cell>
        </row>
        <row r="247">
          <cell r="A247">
            <v>36706</v>
          </cell>
          <cell r="B247">
            <v>17.34</v>
          </cell>
          <cell r="C247">
            <v>1.08702460196566</v>
          </cell>
        </row>
        <row r="249">
          <cell r="A249">
            <v>36707</v>
          </cell>
          <cell r="B249">
            <v>17.29</v>
          </cell>
          <cell r="C249">
            <v>1.08771274288993</v>
          </cell>
        </row>
        <row r="251">
          <cell r="A251">
            <v>36710</v>
          </cell>
          <cell r="B251">
            <v>17.260000000000002</v>
          </cell>
          <cell r="C251">
            <v>1.0884002208519501</v>
          </cell>
        </row>
        <row r="253">
          <cell r="A253">
            <v>36711</v>
          </cell>
          <cell r="B253">
            <v>17.22</v>
          </cell>
          <cell r="C253">
            <v>1.0890866531032399</v>
          </cell>
        </row>
        <row r="255">
          <cell r="A255">
            <v>36712</v>
          </cell>
          <cell r="B255">
            <v>17.23</v>
          </cell>
          <cell r="C255">
            <v>1.0897738885630801</v>
          </cell>
        </row>
        <row r="257">
          <cell r="A257">
            <v>36713</v>
          </cell>
          <cell r="B257">
            <v>17.28</v>
          </cell>
          <cell r="C257">
            <v>1.0904634102978501</v>
          </cell>
        </row>
        <row r="259">
          <cell r="A259">
            <v>36714</v>
          </cell>
          <cell r="B259">
            <v>17.28</v>
          </cell>
          <cell r="C259">
            <v>1.09115336830681</v>
          </cell>
        </row>
        <row r="261">
          <cell r="A261">
            <v>36717</v>
          </cell>
          <cell r="B261">
            <v>17.010000000000002</v>
          </cell>
          <cell r="C261">
            <v>1.0918337679011501</v>
          </cell>
        </row>
        <row r="263">
          <cell r="A263">
            <v>36718</v>
          </cell>
          <cell r="B263">
            <v>16.96</v>
          </cell>
          <cell r="C263">
            <v>1.0925127465664</v>
          </cell>
        </row>
        <row r="265">
          <cell r="A265">
            <v>36719</v>
          </cell>
          <cell r="B265">
            <v>16.98</v>
          </cell>
          <cell r="C265">
            <v>1.09319289037677</v>
          </cell>
        </row>
        <row r="267">
          <cell r="A267">
            <v>36720</v>
          </cell>
          <cell r="B267">
            <v>16.940000000000001</v>
          </cell>
          <cell r="C267">
            <v>1.09387197086835</v>
          </cell>
        </row>
        <row r="269">
          <cell r="A269">
            <v>36721</v>
          </cell>
          <cell r="B269">
            <v>16.95</v>
          </cell>
          <cell r="C269">
            <v>1.0945518451144001</v>
          </cell>
        </row>
        <row r="271">
          <cell r="A271">
            <v>36724</v>
          </cell>
          <cell r="B271">
            <v>16.95</v>
          </cell>
          <cell r="C271">
            <v>1.09523214192269</v>
          </cell>
        </row>
        <row r="273">
          <cell r="A273">
            <v>36725</v>
          </cell>
          <cell r="B273">
            <v>16.940000000000001</v>
          </cell>
          <cell r="C273">
            <v>1.0959124891769401</v>
          </cell>
        </row>
        <row r="275">
          <cell r="A275">
            <v>36726</v>
          </cell>
          <cell r="B275">
            <v>16.91</v>
          </cell>
          <cell r="C275">
            <v>1.0965921412253501</v>
          </cell>
        </row>
        <row r="277">
          <cell r="A277">
            <v>36727</v>
          </cell>
          <cell r="B277">
            <v>16.579999999999998</v>
          </cell>
          <cell r="C277">
            <v>1.0972599110097501</v>
          </cell>
        </row>
        <row r="279">
          <cell r="A279">
            <v>36728</v>
          </cell>
          <cell r="B279">
            <v>16.52</v>
          </cell>
          <cell r="C279">
            <v>1.0979258380497401</v>
          </cell>
        </row>
        <row r="281">
          <cell r="A281">
            <v>36731</v>
          </cell>
          <cell r="B281">
            <v>16.53</v>
          </cell>
          <cell r="C281">
            <v>1.09859254253564</v>
          </cell>
        </row>
        <row r="283">
          <cell r="A283">
            <v>36732</v>
          </cell>
          <cell r="B283">
            <v>16.489999999999998</v>
          </cell>
          <cell r="C283">
            <v>1.09925815778531</v>
          </cell>
        </row>
        <row r="285">
          <cell r="A285">
            <v>36733</v>
          </cell>
          <cell r="B285">
            <v>16.489999999999998</v>
          </cell>
          <cell r="C285">
            <v>1.0999241763179499</v>
          </cell>
        </row>
        <row r="287">
          <cell r="A287">
            <v>36734</v>
          </cell>
          <cell r="B287">
            <v>16.47</v>
          </cell>
          <cell r="C287">
            <v>1.10058985042945</v>
          </cell>
        </row>
        <row r="289">
          <cell r="A289">
            <v>36735</v>
          </cell>
          <cell r="B289">
            <v>16.440000000000001</v>
          </cell>
          <cell r="C289">
            <v>1.10125479379939</v>
          </cell>
        </row>
        <row r="291">
          <cell r="A291">
            <v>36738</v>
          </cell>
          <cell r="B291">
            <v>16.39</v>
          </cell>
          <cell r="C291">
            <v>1.10191826677501</v>
          </cell>
        </row>
        <row r="293">
          <cell r="A293">
            <v>36739</v>
          </cell>
          <cell r="B293">
            <v>16.399999999999999</v>
          </cell>
          <cell r="C293">
            <v>1.1025825141254</v>
          </cell>
        </row>
        <row r="295">
          <cell r="A295">
            <v>36740</v>
          </cell>
          <cell r="B295">
            <v>16.440000000000001</v>
          </cell>
          <cell r="C295">
            <v>1.10324866140296</v>
          </cell>
        </row>
        <row r="297">
          <cell r="A297">
            <v>36741</v>
          </cell>
          <cell r="B297">
            <v>16.43</v>
          </cell>
          <cell r="C297">
            <v>1.10391483604218</v>
          </cell>
        </row>
        <row r="299">
          <cell r="A299">
            <v>36742</v>
          </cell>
          <cell r="B299">
            <v>16.440000000000001</v>
          </cell>
          <cell r="C299">
            <v>1.1045817882686699</v>
          </cell>
        </row>
        <row r="301">
          <cell r="A301">
            <v>36745</v>
          </cell>
          <cell r="B301">
            <v>16.48</v>
          </cell>
          <cell r="C301">
            <v>1.10525065672474</v>
          </cell>
        </row>
        <row r="303">
          <cell r="A303">
            <v>36746</v>
          </cell>
          <cell r="B303">
            <v>16.489999999999998</v>
          </cell>
          <cell r="C303">
            <v>1.1059203059926299</v>
          </cell>
        </row>
        <row r="305">
          <cell r="A305">
            <v>36747</v>
          </cell>
          <cell r="B305">
            <v>16.54</v>
          </cell>
          <cell r="C305">
            <v>1.10659224105215</v>
          </cell>
        </row>
        <row r="307">
          <cell r="A307">
            <v>36748</v>
          </cell>
          <cell r="B307">
            <v>16.559999999999999</v>
          </cell>
          <cell r="C307">
            <v>1.10726533684869</v>
          </cell>
        </row>
        <row r="309">
          <cell r="A309">
            <v>36749</v>
          </cell>
          <cell r="B309">
            <v>16.600000000000001</v>
          </cell>
          <cell r="C309">
            <v>1.10794035901599</v>
          </cell>
        </row>
        <row r="311">
          <cell r="A311">
            <v>36752</v>
          </cell>
          <cell r="B311">
            <v>16.600000000000001</v>
          </cell>
          <cell r="C311">
            <v>1.1086157926970599</v>
          </cell>
        </row>
        <row r="313">
          <cell r="A313">
            <v>36753</v>
          </cell>
          <cell r="B313">
            <v>16.47</v>
          </cell>
          <cell r="C313">
            <v>1.1092867269747999</v>
          </cell>
        </row>
        <row r="315">
          <cell r="A315">
            <v>36754</v>
          </cell>
          <cell r="B315">
            <v>16.440000000000001</v>
          </cell>
          <cell r="C315">
            <v>1.1099569247366401</v>
          </cell>
        </row>
        <row r="317">
          <cell r="A317">
            <v>36755</v>
          </cell>
          <cell r="B317">
            <v>16.53</v>
          </cell>
          <cell r="C317">
            <v>1.11063093497961</v>
          </cell>
        </row>
        <row r="319">
          <cell r="A319">
            <v>36756</v>
          </cell>
          <cell r="B319">
            <v>16.600000000000001</v>
          </cell>
          <cell r="C319">
            <v>1.1113080089165099</v>
          </cell>
        </row>
        <row r="321">
          <cell r="A321">
            <v>36759</v>
          </cell>
          <cell r="B321">
            <v>16.57</v>
          </cell>
          <cell r="C321">
            <v>1.1119843509707299</v>
          </cell>
        </row>
        <row r="323">
          <cell r="A323">
            <v>36760</v>
          </cell>
          <cell r="B323">
            <v>16.59</v>
          </cell>
          <cell r="C323">
            <v>1.11266187191594</v>
          </cell>
        </row>
        <row r="325">
          <cell r="A325">
            <v>36761</v>
          </cell>
          <cell r="B325">
            <v>16.559999999999999</v>
          </cell>
          <cell r="C325">
            <v>1.1133386596261501</v>
          </cell>
        </row>
        <row r="327">
          <cell r="A327">
            <v>36762</v>
          </cell>
          <cell r="B327">
            <v>16.600000000000001</v>
          </cell>
          <cell r="C327">
            <v>1.11401738427321</v>
          </cell>
        </row>
        <row r="329">
          <cell r="A329">
            <v>36763</v>
          </cell>
          <cell r="B329">
            <v>16.600000000000001</v>
          </cell>
          <cell r="C329">
            <v>1.11469652269119</v>
          </cell>
        </row>
        <row r="331">
          <cell r="A331">
            <v>36766</v>
          </cell>
          <cell r="B331">
            <v>16.600000000000001</v>
          </cell>
          <cell r="C331">
            <v>1.1153760751323201</v>
          </cell>
        </row>
        <row r="333">
          <cell r="A333">
            <v>36767</v>
          </cell>
          <cell r="B333">
            <v>16.600000000000001</v>
          </cell>
          <cell r="C333">
            <v>1.116056041849</v>
          </cell>
        </row>
        <row r="335">
          <cell r="A335">
            <v>36768</v>
          </cell>
          <cell r="B335">
            <v>16.47</v>
          </cell>
          <cell r="C335">
            <v>1.11673147896553</v>
          </cell>
        </row>
        <row r="337">
          <cell r="A337">
            <v>36769</v>
          </cell>
          <cell r="B337">
            <v>16.41</v>
          </cell>
          <cell r="C337">
            <v>1.1174050355570699</v>
          </cell>
        </row>
        <row r="339">
          <cell r="A339">
            <v>36770</v>
          </cell>
          <cell r="B339">
            <v>16.399999999999999</v>
          </cell>
          <cell r="C339">
            <v>1.1180786184865501</v>
          </cell>
        </row>
        <row r="341">
          <cell r="A341">
            <v>36773</v>
          </cell>
          <cell r="B341">
            <v>16.399999999999999</v>
          </cell>
          <cell r="C341">
            <v>1.1187526074585601</v>
          </cell>
        </row>
        <row r="343">
          <cell r="A343">
            <v>36774</v>
          </cell>
          <cell r="B343">
            <v>16.39</v>
          </cell>
          <cell r="C343">
            <v>1.11942662234198</v>
          </cell>
        </row>
        <row r="345">
          <cell r="A345">
            <v>36775</v>
          </cell>
          <cell r="B345">
            <v>16.53</v>
          </cell>
          <cell r="C345">
            <v>1.12010638296413</v>
          </cell>
        </row>
        <row r="347">
          <cell r="A347">
            <v>36777</v>
          </cell>
          <cell r="B347">
            <v>16.55</v>
          </cell>
          <cell r="C347">
            <v>1.12078731803646</v>
          </cell>
        </row>
        <row r="349">
          <cell r="A349">
            <v>36780</v>
          </cell>
          <cell r="B349">
            <v>16.579999999999998</v>
          </cell>
          <cell r="C349">
            <v>1.1214698214737799</v>
          </cell>
        </row>
        <row r="351">
          <cell r="A351">
            <v>36781</v>
          </cell>
          <cell r="B351">
            <v>16.59</v>
          </cell>
          <cell r="C351">
            <v>1.1221531218212999</v>
          </cell>
        </row>
        <row r="353">
          <cell r="A353">
            <v>36782</v>
          </cell>
          <cell r="B353">
            <v>16.600000000000001</v>
          </cell>
          <cell r="C353">
            <v>1.12283722002896</v>
          </cell>
        </row>
        <row r="355">
          <cell r="A355">
            <v>36783</v>
          </cell>
          <cell r="B355">
            <v>16.600000000000001</v>
          </cell>
          <cell r="C355">
            <v>1.1235217352833999</v>
          </cell>
        </row>
        <row r="357">
          <cell r="A357">
            <v>36784</v>
          </cell>
          <cell r="B357">
            <v>16.600000000000001</v>
          </cell>
          <cell r="C357">
            <v>1.12420666783889</v>
          </cell>
        </row>
        <row r="359">
          <cell r="A359">
            <v>36787</v>
          </cell>
          <cell r="B359">
            <v>16.600000000000001</v>
          </cell>
          <cell r="C359">
            <v>1.1248920179498001</v>
          </cell>
        </row>
        <row r="361">
          <cell r="A361">
            <v>36788</v>
          </cell>
          <cell r="B361">
            <v>16.59</v>
          </cell>
          <cell r="C361">
            <v>1.12557740340742</v>
          </cell>
        </row>
        <row r="363">
          <cell r="A363">
            <v>36789</v>
          </cell>
          <cell r="B363">
            <v>16.600000000000001</v>
          </cell>
          <cell r="C363">
            <v>1.12626358915986</v>
          </cell>
        </row>
        <row r="365">
          <cell r="A365">
            <v>36790</v>
          </cell>
          <cell r="B365">
            <v>16.600000000000001</v>
          </cell>
          <cell r="C365">
            <v>1.1269501932317201</v>
          </cell>
        </row>
        <row r="367">
          <cell r="A367">
            <v>36791</v>
          </cell>
          <cell r="B367">
            <v>16.600000000000001</v>
          </cell>
          <cell r="C367">
            <v>1.1276372158780199</v>
          </cell>
        </row>
        <row r="369">
          <cell r="A369">
            <v>36794</v>
          </cell>
          <cell r="B369">
            <v>16.600000000000001</v>
          </cell>
          <cell r="C369">
            <v>1.1283246573539301</v>
          </cell>
        </row>
        <row r="371">
          <cell r="A371">
            <v>36795</v>
          </cell>
          <cell r="B371">
            <v>16.600000000000001</v>
          </cell>
          <cell r="C371">
            <v>1.1290125179147901</v>
          </cell>
        </row>
        <row r="373">
          <cell r="A373">
            <v>36796</v>
          </cell>
          <cell r="B373">
            <v>16.59</v>
          </cell>
          <cell r="C373">
            <v>1.1297004139518301</v>
          </cell>
        </row>
        <row r="375">
          <cell r="A375">
            <v>36797</v>
          </cell>
          <cell r="B375">
            <v>16.59</v>
          </cell>
          <cell r="C375">
            <v>1.13038872911705</v>
          </cell>
        </row>
        <row r="377">
          <cell r="A377">
            <v>36798</v>
          </cell>
          <cell r="B377">
            <v>16.600000000000001</v>
          </cell>
          <cell r="C377">
            <v>1.1310778479979799</v>
          </cell>
        </row>
        <row r="379">
          <cell r="A379">
            <v>36801</v>
          </cell>
          <cell r="B379">
            <v>16.59</v>
          </cell>
          <cell r="C379">
            <v>1.13176700241999</v>
          </cell>
        </row>
        <row r="381">
          <cell r="A381">
            <v>36802</v>
          </cell>
          <cell r="B381">
            <v>16.57</v>
          </cell>
          <cell r="C381">
            <v>1.13245579581766</v>
          </cell>
        </row>
        <row r="383">
          <cell r="A383">
            <v>36803</v>
          </cell>
          <cell r="B383">
            <v>16.600000000000001</v>
          </cell>
          <cell r="C383">
            <v>1.13314617484447</v>
          </cell>
        </row>
        <row r="385">
          <cell r="A385">
            <v>36804</v>
          </cell>
          <cell r="B385">
            <v>16.59</v>
          </cell>
          <cell r="C385">
            <v>1.1338365894773399</v>
          </cell>
        </row>
        <row r="387">
          <cell r="A387">
            <v>36805</v>
          </cell>
          <cell r="B387">
            <v>16.600000000000001</v>
          </cell>
          <cell r="C387">
            <v>1.1345278102773799</v>
          </cell>
        </row>
        <row r="389">
          <cell r="A389">
            <v>36808</v>
          </cell>
          <cell r="B389">
            <v>16.59</v>
          </cell>
          <cell r="C389">
            <v>1.13521906672691</v>
          </cell>
        </row>
        <row r="391">
          <cell r="A391">
            <v>36809</v>
          </cell>
          <cell r="B391">
            <v>16.59</v>
          </cell>
          <cell r="C391">
            <v>1.13591074435207</v>
          </cell>
        </row>
        <row r="393">
          <cell r="A393">
            <v>36810</v>
          </cell>
          <cell r="B393">
            <v>16.600000000000001</v>
          </cell>
          <cell r="C393">
            <v>1.1366032296191499</v>
          </cell>
        </row>
        <row r="395">
          <cell r="A395">
            <v>36812</v>
          </cell>
          <cell r="B395">
            <v>16.600000000000001</v>
          </cell>
          <cell r="C395">
            <v>1.13729613704602</v>
          </cell>
        </row>
        <row r="397">
          <cell r="A397">
            <v>36815</v>
          </cell>
          <cell r="B397">
            <v>16.600000000000001</v>
          </cell>
          <cell r="C397">
            <v>1.1379894668900501</v>
          </cell>
        </row>
        <row r="399">
          <cell r="A399">
            <v>36816</v>
          </cell>
          <cell r="B399">
            <v>16.600000000000001</v>
          </cell>
          <cell r="C399">
            <v>1.1386832194087499</v>
          </cell>
        </row>
        <row r="401">
          <cell r="A401">
            <v>36817</v>
          </cell>
          <cell r="B401">
            <v>16.600000000000001</v>
          </cell>
          <cell r="C401">
            <v>1.1393773948598001</v>
          </cell>
        </row>
        <row r="403">
          <cell r="A403">
            <v>36818</v>
          </cell>
          <cell r="B403">
            <v>16.600000000000001</v>
          </cell>
          <cell r="C403">
            <v>1.1400719935010299</v>
          </cell>
        </row>
        <row r="405">
          <cell r="A405">
            <v>36819</v>
          </cell>
          <cell r="B405">
            <v>16.600000000000001</v>
          </cell>
          <cell r="C405">
            <v>1.1407670155904299</v>
          </cell>
        </row>
        <row r="407">
          <cell r="A407">
            <v>36822</v>
          </cell>
          <cell r="B407">
            <v>16.600000000000001</v>
          </cell>
          <cell r="C407">
            <v>1.1414624613861399</v>
          </cell>
        </row>
        <row r="409">
          <cell r="A409">
            <v>36823</v>
          </cell>
          <cell r="B409">
            <v>16.600000000000001</v>
          </cell>
          <cell r="C409">
            <v>1.14215833114648</v>
          </cell>
        </row>
        <row r="411">
          <cell r="A411">
            <v>36824</v>
          </cell>
          <cell r="B411">
            <v>16.600000000000001</v>
          </cell>
          <cell r="C411">
            <v>1.1428546251298899</v>
          </cell>
        </row>
        <row r="413">
          <cell r="A413">
            <v>36825</v>
          </cell>
          <cell r="B413">
            <v>16.600000000000001</v>
          </cell>
          <cell r="C413">
            <v>1.14355134359501</v>
          </cell>
        </row>
        <row r="415">
          <cell r="A415">
            <v>36826</v>
          </cell>
          <cell r="B415">
            <v>16.600000000000001</v>
          </cell>
          <cell r="C415">
            <v>1.14424848680061</v>
          </cell>
        </row>
        <row r="417">
          <cell r="A417">
            <v>36829</v>
          </cell>
          <cell r="B417">
            <v>16.600000000000001</v>
          </cell>
          <cell r="C417">
            <v>1.1449460550056101</v>
          </cell>
        </row>
        <row r="419">
          <cell r="A419">
            <v>36830</v>
          </cell>
          <cell r="B419">
            <v>16.59</v>
          </cell>
          <cell r="C419">
            <v>1.1456436591874699</v>
          </cell>
        </row>
        <row r="421">
          <cell r="A421">
            <v>36831</v>
          </cell>
          <cell r="B421">
            <v>16.53</v>
          </cell>
          <cell r="C421">
            <v>1.1463393398430699</v>
          </cell>
        </row>
        <row r="423">
          <cell r="A423">
            <v>36833</v>
          </cell>
          <cell r="B423">
            <v>16.45</v>
          </cell>
          <cell r="C423">
            <v>1.1470323249008001</v>
          </cell>
        </row>
        <row r="425">
          <cell r="A425">
            <v>36836</v>
          </cell>
          <cell r="B425">
            <v>16.399999999999999</v>
          </cell>
          <cell r="C425">
            <v>1.1477237674565699</v>
          </cell>
        </row>
        <row r="427">
          <cell r="A427">
            <v>36837</v>
          </cell>
          <cell r="B427">
            <v>16.440000000000001</v>
          </cell>
          <cell r="C427">
            <v>1.1484171877251499</v>
          </cell>
        </row>
        <row r="429">
          <cell r="A429">
            <v>36838</v>
          </cell>
          <cell r="B429">
            <v>16.5</v>
          </cell>
          <cell r="C429">
            <v>1.1491133811926999</v>
          </cell>
        </row>
        <row r="431">
          <cell r="A431">
            <v>36839</v>
          </cell>
          <cell r="B431">
            <v>16.54</v>
          </cell>
          <cell r="C431">
            <v>1.14981155950084</v>
          </cell>
        </row>
        <row r="433">
          <cell r="A433">
            <v>36840</v>
          </cell>
          <cell r="B433">
            <v>16.600000000000001</v>
          </cell>
          <cell r="C433">
            <v>1.1505125191218599</v>
          </cell>
        </row>
        <row r="435">
          <cell r="A435">
            <v>36843</v>
          </cell>
          <cell r="B435">
            <v>16.600000000000001</v>
          </cell>
          <cell r="C435">
            <v>1.15121390606889</v>
          </cell>
        </row>
        <row r="437">
          <cell r="A437">
            <v>36844</v>
          </cell>
          <cell r="B437">
            <v>16.600000000000001</v>
          </cell>
          <cell r="C437">
            <v>1.15191572060245</v>
          </cell>
        </row>
        <row r="439">
          <cell r="A439">
            <v>36846</v>
          </cell>
          <cell r="B439">
            <v>16.600000000000001</v>
          </cell>
          <cell r="C439">
            <v>1.1526179629832001</v>
          </cell>
        </row>
        <row r="441">
          <cell r="A441">
            <v>36847</v>
          </cell>
          <cell r="B441">
            <v>16.600000000000001</v>
          </cell>
          <cell r="C441">
            <v>1.1533206334719699</v>
          </cell>
        </row>
        <row r="443">
          <cell r="A443">
            <v>36850</v>
          </cell>
          <cell r="B443">
            <v>16.600000000000001</v>
          </cell>
          <cell r="C443">
            <v>1.15402373232976</v>
          </cell>
        </row>
        <row r="445">
          <cell r="A445">
            <v>36851</v>
          </cell>
          <cell r="B445">
            <v>16.59</v>
          </cell>
          <cell r="C445">
            <v>1.15472686744963</v>
          </cell>
        </row>
        <row r="447">
          <cell r="A447">
            <v>36852</v>
          </cell>
          <cell r="B447">
            <v>16.45</v>
          </cell>
          <cell r="C447">
            <v>1.15542492293554</v>
          </cell>
        </row>
        <row r="449">
          <cell r="A449">
            <v>36853</v>
          </cell>
          <cell r="B449">
            <v>16.46</v>
          </cell>
          <cell r="C449">
            <v>1.1561237932544299</v>
          </cell>
        </row>
        <row r="451">
          <cell r="A451">
            <v>36854</v>
          </cell>
          <cell r="B451">
            <v>16.43</v>
          </cell>
          <cell r="C451">
            <v>1.15682189548451</v>
          </cell>
        </row>
        <row r="453">
          <cell r="A453">
            <v>36857</v>
          </cell>
          <cell r="B453">
            <v>16.45</v>
          </cell>
          <cell r="C453">
            <v>1.15752121745676</v>
          </cell>
        </row>
        <row r="455">
          <cell r="A455">
            <v>36858</v>
          </cell>
          <cell r="B455">
            <v>16.47</v>
          </cell>
          <cell r="C455">
            <v>1.1582217492975699</v>
          </cell>
        </row>
        <row r="457">
          <cell r="A457">
            <v>36859</v>
          </cell>
          <cell r="B457">
            <v>16.420000000000002</v>
          </cell>
          <cell r="C457">
            <v>1.15892072454105</v>
          </cell>
        </row>
        <row r="459">
          <cell r="A459">
            <v>36860</v>
          </cell>
          <cell r="B459">
            <v>16.399999999999999</v>
          </cell>
          <cell r="C459">
            <v>1.1596193335430101</v>
          </cell>
        </row>
        <row r="461">
          <cell r="A461">
            <v>36861</v>
          </cell>
          <cell r="B461">
            <v>16.399999999999999</v>
          </cell>
          <cell r="C461">
            <v>1.16031836367347</v>
          </cell>
        </row>
        <row r="463">
          <cell r="A463">
            <v>36864</v>
          </cell>
          <cell r="B463">
            <v>16.38</v>
          </cell>
          <cell r="C463">
            <v>1.1610170261697901</v>
          </cell>
        </row>
        <row r="465">
          <cell r="A465">
            <v>36865</v>
          </cell>
          <cell r="B465">
            <v>16.37</v>
          </cell>
          <cell r="C465">
            <v>1.16171571460596</v>
          </cell>
        </row>
        <row r="467">
          <cell r="A467">
            <v>36866</v>
          </cell>
          <cell r="B467">
            <v>16.37</v>
          </cell>
          <cell r="C467">
            <v>1.16241482350586</v>
          </cell>
        </row>
        <row r="469">
          <cell r="A469">
            <v>36867</v>
          </cell>
          <cell r="B469">
            <v>16.36</v>
          </cell>
          <cell r="C469">
            <v>1.16311395790145</v>
          </cell>
        </row>
        <row r="471">
          <cell r="A471">
            <v>36868</v>
          </cell>
          <cell r="B471">
            <v>16.36</v>
          </cell>
          <cell r="C471">
            <v>1.16381351279143</v>
          </cell>
        </row>
        <row r="473">
          <cell r="A473">
            <v>36871</v>
          </cell>
          <cell r="B473">
            <v>16.350000000000001</v>
          </cell>
          <cell r="C473">
            <v>1.1645130810939699</v>
          </cell>
        </row>
        <row r="475">
          <cell r="A475">
            <v>36872</v>
          </cell>
          <cell r="B475">
            <v>16.34</v>
          </cell>
          <cell r="C475">
            <v>1.1652126739725699</v>
          </cell>
        </row>
        <row r="477">
          <cell r="A477">
            <v>36873</v>
          </cell>
          <cell r="B477">
            <v>16.350000000000001</v>
          </cell>
          <cell r="C477">
            <v>1.1659130833108999</v>
          </cell>
        </row>
        <row r="479">
          <cell r="A479">
            <v>36874</v>
          </cell>
          <cell r="B479">
            <v>16.34</v>
          </cell>
          <cell r="C479">
            <v>1.16661351725483</v>
          </cell>
        </row>
        <row r="481">
          <cell r="A481">
            <v>36875</v>
          </cell>
          <cell r="B481">
            <v>16.329999999999998</v>
          </cell>
          <cell r="C481">
            <v>1.1673139753428601</v>
          </cell>
        </row>
        <row r="483">
          <cell r="A483">
            <v>36878</v>
          </cell>
          <cell r="B483">
            <v>16.32</v>
          </cell>
          <cell r="C483">
            <v>1.1680144571131801</v>
          </cell>
        </row>
        <row r="485">
          <cell r="A485">
            <v>36879</v>
          </cell>
          <cell r="B485">
            <v>16.309999999999999</v>
          </cell>
          <cell r="C485">
            <v>1.1687149621036901</v>
          </cell>
        </row>
        <row r="487">
          <cell r="A487">
            <v>36880</v>
          </cell>
          <cell r="B487">
            <v>16.309999999999999</v>
          </cell>
          <cell r="C487">
            <v>1.16941588721506</v>
          </cell>
        </row>
        <row r="489">
          <cell r="A489">
            <v>36881</v>
          </cell>
          <cell r="B489">
            <v>15.82</v>
          </cell>
          <cell r="C489">
            <v>1.1700976332889901</v>
          </cell>
        </row>
        <row r="491">
          <cell r="A491">
            <v>36882</v>
          </cell>
          <cell r="B491">
            <v>15.82</v>
          </cell>
          <cell r="C491">
            <v>1.1707797768072401</v>
          </cell>
        </row>
        <row r="493">
          <cell r="A493">
            <v>36886</v>
          </cell>
          <cell r="B493">
            <v>15.83</v>
          </cell>
          <cell r="C493">
            <v>1.17146271606665</v>
          </cell>
        </row>
        <row r="495">
          <cell r="A495">
            <v>36887</v>
          </cell>
          <cell r="B495">
            <v>15.8</v>
          </cell>
          <cell r="C495">
            <v>1.1721448470915901</v>
          </cell>
        </row>
        <row r="497">
          <cell r="A497">
            <v>36888</v>
          </cell>
          <cell r="B497">
            <v>15.84</v>
          </cell>
          <cell r="C497">
            <v>1.1728289811530399</v>
          </cell>
        </row>
        <row r="499">
          <cell r="A499">
            <v>36889</v>
          </cell>
          <cell r="B499">
            <v>15.84</v>
          </cell>
          <cell r="C499">
            <v>1.1735135145161799</v>
          </cell>
        </row>
        <row r="501">
          <cell r="A501">
            <v>36893</v>
          </cell>
          <cell r="B501">
            <v>15.85</v>
          </cell>
          <cell r="C501">
            <v>1.1741988464086599</v>
          </cell>
        </row>
        <row r="503">
          <cell r="A503">
            <v>36894</v>
          </cell>
          <cell r="B503">
            <v>15.79</v>
          </cell>
          <cell r="C503">
            <v>1.1748821714273301</v>
          </cell>
        </row>
        <row r="505">
          <cell r="A505">
            <v>36895</v>
          </cell>
          <cell r="B505">
            <v>15.83</v>
          </cell>
          <cell r="C505">
            <v>1.17556750369556</v>
          </cell>
        </row>
        <row r="507">
          <cell r="A507">
            <v>36896</v>
          </cell>
          <cell r="B507">
            <v>15.8</v>
          </cell>
          <cell r="C507">
            <v>1.1762520248972901</v>
          </cell>
        </row>
        <row r="509">
          <cell r="A509">
            <v>36899</v>
          </cell>
          <cell r="B509">
            <v>15.8</v>
          </cell>
          <cell r="C509">
            <v>1.17693694468887</v>
          </cell>
        </row>
        <row r="511">
          <cell r="A511">
            <v>36900</v>
          </cell>
          <cell r="B511">
            <v>15.8</v>
          </cell>
          <cell r="C511">
            <v>1.1776222633023901</v>
          </cell>
        </row>
        <row r="513">
          <cell r="A513">
            <v>36901</v>
          </cell>
          <cell r="B513">
            <v>15.66</v>
          </cell>
          <cell r="C513">
            <v>1.1783023283832299</v>
          </cell>
        </row>
        <row r="515">
          <cell r="A515">
            <v>36902</v>
          </cell>
          <cell r="B515">
            <v>15.65</v>
          </cell>
          <cell r="C515">
            <v>1.1789823737890299</v>
          </cell>
        </row>
        <row r="517">
          <cell r="A517">
            <v>36903</v>
          </cell>
          <cell r="B517">
            <v>15.65</v>
          </cell>
          <cell r="C517">
            <v>1.17966281167624</v>
          </cell>
        </row>
        <row r="519">
          <cell r="A519">
            <v>36906</v>
          </cell>
          <cell r="B519">
            <v>15.65</v>
          </cell>
          <cell r="C519">
            <v>1.18034364227137</v>
          </cell>
        </row>
        <row r="521">
          <cell r="A521">
            <v>36907</v>
          </cell>
          <cell r="B521">
            <v>15.65</v>
          </cell>
          <cell r="C521">
            <v>1.18102486580107</v>
          </cell>
        </row>
        <row r="523">
          <cell r="A523">
            <v>36908</v>
          </cell>
          <cell r="B523">
            <v>15.59</v>
          </cell>
          <cell r="C523">
            <v>1.1817040495808899</v>
          </cell>
        </row>
        <row r="525">
          <cell r="A525">
            <v>36909</v>
          </cell>
          <cell r="B525">
            <v>15.31</v>
          </cell>
          <cell r="C525">
            <v>1.1823722441357301</v>
          </cell>
        </row>
        <row r="527">
          <cell r="A527">
            <v>36910</v>
          </cell>
          <cell r="B527">
            <v>15.3</v>
          </cell>
          <cell r="C527">
            <v>1.1830404145146101</v>
          </cell>
        </row>
        <row r="529">
          <cell r="A529">
            <v>36913</v>
          </cell>
          <cell r="B529">
            <v>15.29</v>
          </cell>
          <cell r="C529">
            <v>1.1837085484191201</v>
          </cell>
        </row>
        <row r="531">
          <cell r="A531">
            <v>36914</v>
          </cell>
          <cell r="B531">
            <v>15.24</v>
          </cell>
          <cell r="C531">
            <v>1.18437502368022</v>
          </cell>
        </row>
        <row r="533">
          <cell r="A533">
            <v>36915</v>
          </cell>
          <cell r="B533">
            <v>15.17</v>
          </cell>
          <cell r="C533">
            <v>1.18503901984974</v>
          </cell>
        </row>
        <row r="535">
          <cell r="A535">
            <v>36916</v>
          </cell>
          <cell r="B535">
            <v>15.16</v>
          </cell>
          <cell r="C535">
            <v>1.1857029735117799</v>
          </cell>
        </row>
        <row r="537">
          <cell r="A537">
            <v>36917</v>
          </cell>
          <cell r="B537">
            <v>15.15</v>
          </cell>
          <cell r="C537">
            <v>1.18636689603477</v>
          </cell>
        </row>
        <row r="539">
          <cell r="A539">
            <v>36920</v>
          </cell>
          <cell r="B539">
            <v>15.15</v>
          </cell>
          <cell r="C539">
            <v>1.1870311903145401</v>
          </cell>
        </row>
        <row r="541">
          <cell r="A541">
            <v>36921</v>
          </cell>
          <cell r="B541">
            <v>15.14</v>
          </cell>
          <cell r="C541">
            <v>1.1876954529686401</v>
          </cell>
        </row>
        <row r="543">
          <cell r="A543">
            <v>36922</v>
          </cell>
          <cell r="B543">
            <v>15.12</v>
          </cell>
          <cell r="C543">
            <v>1.18835926783426</v>
          </cell>
        </row>
        <row r="545">
          <cell r="A545">
            <v>36923</v>
          </cell>
          <cell r="B545">
            <v>15.12</v>
          </cell>
          <cell r="C545">
            <v>1.1890234537126401</v>
          </cell>
        </row>
        <row r="547">
          <cell r="A547">
            <v>36924</v>
          </cell>
          <cell r="B547">
            <v>15.1</v>
          </cell>
          <cell r="C547">
            <v>1.18968719038497</v>
          </cell>
        </row>
        <row r="549">
          <cell r="A549">
            <v>36927</v>
          </cell>
          <cell r="B549">
            <v>15.1</v>
          </cell>
          <cell r="C549">
            <v>1.1903512975683901</v>
          </cell>
        </row>
        <row r="551">
          <cell r="A551">
            <v>36928</v>
          </cell>
          <cell r="B551">
            <v>15.15</v>
          </cell>
          <cell r="C551">
            <v>1.1910178228739501</v>
          </cell>
        </row>
        <row r="553">
          <cell r="A553">
            <v>36929</v>
          </cell>
          <cell r="B553">
            <v>15.21</v>
          </cell>
          <cell r="C553">
            <v>1.1916871868005801</v>
          </cell>
        </row>
        <row r="555">
          <cell r="A555">
            <v>36930</v>
          </cell>
          <cell r="B555">
            <v>15.26</v>
          </cell>
          <cell r="C555">
            <v>1.1923589766184</v>
          </cell>
        </row>
        <row r="557">
          <cell r="A557">
            <v>36931</v>
          </cell>
          <cell r="B557">
            <v>15.28</v>
          </cell>
          <cell r="C557">
            <v>1.1930319678719801</v>
          </cell>
        </row>
        <row r="559">
          <cell r="A559">
            <v>36934</v>
          </cell>
          <cell r="B559">
            <v>15.24</v>
          </cell>
          <cell r="C559">
            <v>1.1937036925911699</v>
          </cell>
        </row>
        <row r="561">
          <cell r="A561">
            <v>36935</v>
          </cell>
          <cell r="B561">
            <v>15.15</v>
          </cell>
          <cell r="C561">
            <v>1.1943720950368</v>
          </cell>
        </row>
        <row r="563">
          <cell r="A563">
            <v>36936</v>
          </cell>
          <cell r="B563">
            <v>15.07</v>
          </cell>
          <cell r="C563">
            <v>1.1950375752807201</v>
          </cell>
        </row>
        <row r="565">
          <cell r="A565">
            <v>36937</v>
          </cell>
          <cell r="B565">
            <v>15.26</v>
          </cell>
          <cell r="C565">
            <v>1.1957112538130299</v>
          </cell>
        </row>
        <row r="567">
          <cell r="A567">
            <v>36938</v>
          </cell>
          <cell r="B567">
            <v>15.23</v>
          </cell>
          <cell r="C567">
            <v>1.1963840805355499</v>
          </cell>
        </row>
        <row r="569">
          <cell r="A569">
            <v>36941</v>
          </cell>
          <cell r="B569">
            <v>15.17</v>
          </cell>
          <cell r="C569">
            <v>1.1970548093426201</v>
          </cell>
        </row>
        <row r="571">
          <cell r="A571">
            <v>36942</v>
          </cell>
          <cell r="B571">
            <v>15.31</v>
          </cell>
          <cell r="C571">
            <v>1.19773168398456</v>
          </cell>
        </row>
        <row r="573">
          <cell r="A573">
            <v>36943</v>
          </cell>
          <cell r="B573">
            <v>15.26</v>
          </cell>
          <cell r="C573">
            <v>1.1984068812667801</v>
          </cell>
        </row>
        <row r="575">
          <cell r="A575">
            <v>36944</v>
          </cell>
          <cell r="B575">
            <v>15.26</v>
          </cell>
          <cell r="C575">
            <v>1.1990824591779501</v>
          </cell>
        </row>
        <row r="577">
          <cell r="A577">
            <v>36945</v>
          </cell>
          <cell r="B577">
            <v>15.29</v>
          </cell>
          <cell r="C577">
            <v>1.1997596529876</v>
          </cell>
        </row>
        <row r="579">
          <cell r="A579">
            <v>36950</v>
          </cell>
          <cell r="B579">
            <v>15.14</v>
          </cell>
          <cell r="C579">
            <v>1.2004310384894099</v>
          </cell>
        </row>
        <row r="581">
          <cell r="A581">
            <v>36951</v>
          </cell>
          <cell r="B581">
            <v>15.12</v>
          </cell>
          <cell r="C581">
            <v>1.20110197140113</v>
          </cell>
        </row>
        <row r="583">
          <cell r="A583">
            <v>36952</v>
          </cell>
          <cell r="B583">
            <v>15.11</v>
          </cell>
          <cell r="C583">
            <v>1.2017728589182799</v>
          </cell>
        </row>
        <row r="585">
          <cell r="A585">
            <v>36955</v>
          </cell>
          <cell r="B585">
            <v>15.17</v>
          </cell>
          <cell r="C585">
            <v>1.20244660883617</v>
          </cell>
        </row>
        <row r="587">
          <cell r="A587">
            <v>36956</v>
          </cell>
          <cell r="B587">
            <v>15.12</v>
          </cell>
          <cell r="C587">
            <v>1.2031186682703201</v>
          </cell>
        </row>
        <row r="589">
          <cell r="A589">
            <v>36957</v>
          </cell>
          <cell r="B589">
            <v>15.19</v>
          </cell>
          <cell r="C589">
            <v>1.20379400284119</v>
          </cell>
        </row>
        <row r="591">
          <cell r="A591">
            <v>36958</v>
          </cell>
          <cell r="B591">
            <v>15.21</v>
          </cell>
          <cell r="C591">
            <v>1.20447054710873</v>
          </cell>
        </row>
        <row r="593">
          <cell r="A593">
            <v>36959</v>
          </cell>
          <cell r="B593">
            <v>15.11</v>
          </cell>
          <cell r="C593">
            <v>1.20514331617752</v>
          </cell>
        </row>
        <row r="595">
          <cell r="A595">
            <v>36962</v>
          </cell>
          <cell r="B595">
            <v>15.09</v>
          </cell>
          <cell r="C595">
            <v>1.2058156294793201</v>
          </cell>
        </row>
        <row r="597">
          <cell r="A597">
            <v>36963</v>
          </cell>
          <cell r="B597">
            <v>15.13</v>
          </cell>
          <cell r="C597">
            <v>1.2064899818701</v>
          </cell>
        </row>
        <row r="599">
          <cell r="A599">
            <v>36964</v>
          </cell>
          <cell r="B599">
            <v>15.13</v>
          </cell>
          <cell r="C599">
            <v>1.20716471139246</v>
          </cell>
        </row>
        <row r="601">
          <cell r="A601">
            <v>36965</v>
          </cell>
          <cell r="B601">
            <v>15.11</v>
          </cell>
          <cell r="C601">
            <v>1.20783898531366</v>
          </cell>
        </row>
        <row r="603">
          <cell r="A603">
            <v>36966</v>
          </cell>
          <cell r="B603">
            <v>15.24</v>
          </cell>
          <cell r="C603">
            <v>1.2085190469759499</v>
          </cell>
        </row>
        <row r="605">
          <cell r="A605">
            <v>36969</v>
          </cell>
          <cell r="B605">
            <v>15.32</v>
          </cell>
          <cell r="C605">
            <v>1.20920282705273</v>
          </cell>
        </row>
        <row r="607">
          <cell r="A607">
            <v>36970</v>
          </cell>
          <cell r="B607">
            <v>15.35</v>
          </cell>
          <cell r="C607">
            <v>1.2098882394911901</v>
          </cell>
        </row>
        <row r="609">
          <cell r="A609">
            <v>36971</v>
          </cell>
          <cell r="B609">
            <v>15.35</v>
          </cell>
          <cell r="C609">
            <v>1.21057404044198</v>
          </cell>
        </row>
        <row r="611">
          <cell r="A611">
            <v>36972</v>
          </cell>
          <cell r="B611">
            <v>15.85</v>
          </cell>
          <cell r="C611">
            <v>1.2112810156816001</v>
          </cell>
        </row>
        <row r="613">
          <cell r="A613">
            <v>36973</v>
          </cell>
          <cell r="B613">
            <v>15.85</v>
          </cell>
          <cell r="C613">
            <v>1.2119884037947499</v>
          </cell>
        </row>
        <row r="615">
          <cell r="A615">
            <v>36976</v>
          </cell>
          <cell r="B615">
            <v>15.85</v>
          </cell>
          <cell r="C615">
            <v>1.21269620502257</v>
          </cell>
        </row>
        <row r="617">
          <cell r="A617">
            <v>36977</v>
          </cell>
          <cell r="B617">
            <v>15.85</v>
          </cell>
          <cell r="C617">
            <v>1.2134044196063001</v>
          </cell>
        </row>
        <row r="619">
          <cell r="A619">
            <v>36978</v>
          </cell>
          <cell r="B619">
            <v>15.85</v>
          </cell>
          <cell r="C619">
            <v>1.2141130477873501</v>
          </cell>
        </row>
        <row r="621">
          <cell r="A621">
            <v>36979</v>
          </cell>
          <cell r="B621">
            <v>15.84</v>
          </cell>
          <cell r="C621">
            <v>1.21482167700883</v>
          </cell>
        </row>
        <row r="623">
          <cell r="A623">
            <v>36980</v>
          </cell>
          <cell r="B623">
            <v>15.84</v>
          </cell>
          <cell r="C623">
            <v>1.2155307198288301</v>
          </cell>
        </row>
        <row r="625">
          <cell r="A625">
            <v>36983</v>
          </cell>
          <cell r="B625">
            <v>15.83</v>
          </cell>
          <cell r="C625">
            <v>1.2162397632083199</v>
          </cell>
        </row>
        <row r="627">
          <cell r="A627">
            <v>36984</v>
          </cell>
          <cell r="B627">
            <v>15.81</v>
          </cell>
          <cell r="C627">
            <v>1.21694838098156</v>
          </cell>
        </row>
        <row r="629">
          <cell r="A629">
            <v>36985</v>
          </cell>
          <cell r="B629">
            <v>15.81</v>
          </cell>
          <cell r="C629">
            <v>1.21765741161677</v>
          </cell>
        </row>
        <row r="631">
          <cell r="A631">
            <v>36986</v>
          </cell>
          <cell r="B631">
            <v>15.82</v>
          </cell>
          <cell r="C631">
            <v>1.2183672815345901</v>
          </cell>
        </row>
        <row r="633">
          <cell r="A633">
            <v>36987</v>
          </cell>
          <cell r="B633">
            <v>15.83</v>
          </cell>
          <cell r="C633">
            <v>1.2190779795372599</v>
          </cell>
        </row>
        <row r="635">
          <cell r="A635">
            <v>36990</v>
          </cell>
          <cell r="B635">
            <v>15.81</v>
          </cell>
          <cell r="C635">
            <v>1.2197882509404701</v>
          </cell>
        </row>
        <row r="637">
          <cell r="A637">
            <v>36991</v>
          </cell>
          <cell r="B637">
            <v>15.84</v>
          </cell>
          <cell r="C637">
            <v>1.2205001925510199</v>
          </cell>
        </row>
        <row r="639">
          <cell r="A639">
            <v>36992</v>
          </cell>
          <cell r="B639">
            <v>15.82</v>
          </cell>
          <cell r="C639">
            <v>1.2212117197532699</v>
          </cell>
        </row>
        <row r="641">
          <cell r="A641">
            <v>36993</v>
          </cell>
          <cell r="B641">
            <v>15.85</v>
          </cell>
          <cell r="C641">
            <v>1.2219249073976099</v>
          </cell>
        </row>
        <row r="643">
          <cell r="A643">
            <v>36997</v>
          </cell>
          <cell r="B643">
            <v>15.85</v>
          </cell>
          <cell r="C643">
            <v>1.2226385115435301</v>
          </cell>
        </row>
        <row r="645">
          <cell r="A645">
            <v>36998</v>
          </cell>
          <cell r="B645">
            <v>15.85</v>
          </cell>
          <cell r="C645">
            <v>1.22335253243427</v>
          </cell>
        </row>
        <row r="647">
          <cell r="A647">
            <v>36999</v>
          </cell>
          <cell r="B647">
            <v>15.87</v>
          </cell>
          <cell r="C647">
            <v>1.2240678144264601</v>
          </cell>
        </row>
        <row r="649">
          <cell r="A649">
            <v>37000</v>
          </cell>
          <cell r="B649">
            <v>16.350000000000001</v>
          </cell>
          <cell r="C649">
            <v>1.2248036015897099</v>
          </cell>
        </row>
        <row r="651">
          <cell r="A651">
            <v>37001</v>
          </cell>
          <cell r="B651">
            <v>16.3</v>
          </cell>
          <cell r="C651">
            <v>1.2255377488685</v>
          </cell>
        </row>
        <row r="653">
          <cell r="A653">
            <v>37004</v>
          </cell>
          <cell r="B653">
            <v>16.3</v>
          </cell>
          <cell r="C653">
            <v>1.22627233619517</v>
          </cell>
        </row>
        <row r="655">
          <cell r="A655">
            <v>37005</v>
          </cell>
          <cell r="B655">
            <v>16.309999999999999</v>
          </cell>
          <cell r="C655">
            <v>1.22700778076608</v>
          </cell>
        </row>
        <row r="657">
          <cell r="A657">
            <v>37006</v>
          </cell>
          <cell r="B657">
            <v>16.3</v>
          </cell>
          <cell r="C657">
            <v>1.2277432492298801</v>
          </cell>
        </row>
        <row r="659">
          <cell r="A659">
            <v>37007</v>
          </cell>
          <cell r="B659">
            <v>16.309999999999999</v>
          </cell>
          <cell r="C659">
            <v>1.22847957596617</v>
          </cell>
        </row>
        <row r="661">
          <cell r="A661">
            <v>37008</v>
          </cell>
          <cell r="B661">
            <v>16.29</v>
          </cell>
          <cell r="C661">
            <v>1.22921550894095</v>
          </cell>
        </row>
        <row r="663">
          <cell r="A663">
            <v>37011</v>
          </cell>
          <cell r="B663">
            <v>16.28</v>
          </cell>
          <cell r="C663">
            <v>1.2299514525583</v>
          </cell>
        </row>
        <row r="665">
          <cell r="A665">
            <v>37013</v>
          </cell>
          <cell r="B665">
            <v>16.25</v>
          </cell>
          <cell r="C665">
            <v>1.2306865822419799</v>
          </cell>
        </row>
        <row r="667">
          <cell r="A667">
            <v>37014</v>
          </cell>
          <cell r="B667">
            <v>16.260000000000002</v>
          </cell>
          <cell r="C667">
            <v>1.23142256973876</v>
          </cell>
        </row>
        <row r="669">
          <cell r="A669">
            <v>37015</v>
          </cell>
          <cell r="B669">
            <v>16.29</v>
          </cell>
          <cell r="C669">
            <v>1.2321602657433901</v>
          </cell>
        </row>
        <row r="671">
          <cell r="A671">
            <v>37018</v>
          </cell>
          <cell r="B671">
            <v>16.28</v>
          </cell>
          <cell r="C671">
            <v>1.23289797241609</v>
          </cell>
        </row>
        <row r="673">
          <cell r="A673">
            <v>37019</v>
          </cell>
          <cell r="B673">
            <v>16.3</v>
          </cell>
          <cell r="C673">
            <v>1.23363697146076</v>
          </cell>
        </row>
        <row r="675">
          <cell r="A675">
            <v>37020</v>
          </cell>
          <cell r="B675">
            <v>16.28</v>
          </cell>
          <cell r="C675">
            <v>1.2343755622519399</v>
          </cell>
        </row>
        <row r="677">
          <cell r="A677">
            <v>37021</v>
          </cell>
          <cell r="B677">
            <v>16.3</v>
          </cell>
          <cell r="C677">
            <v>1.23511544696396</v>
          </cell>
        </row>
        <row r="679">
          <cell r="A679">
            <v>37022</v>
          </cell>
          <cell r="B679">
            <v>16.28</v>
          </cell>
          <cell r="C679">
            <v>1.2358549229332101</v>
          </cell>
        </row>
        <row r="681">
          <cell r="A681">
            <v>37025</v>
          </cell>
          <cell r="B681">
            <v>16.3</v>
          </cell>
          <cell r="C681">
            <v>1.2365956943740199</v>
          </cell>
        </row>
        <row r="683">
          <cell r="A683">
            <v>37026</v>
          </cell>
          <cell r="B683">
            <v>16.3</v>
          </cell>
          <cell r="C683">
            <v>1.2373369098332201</v>
          </cell>
        </row>
        <row r="685">
          <cell r="A685">
            <v>37027</v>
          </cell>
          <cell r="B685">
            <v>16.3</v>
          </cell>
          <cell r="C685">
            <v>1.23807856957698</v>
          </cell>
        </row>
        <row r="687">
          <cell r="A687">
            <v>37028</v>
          </cell>
          <cell r="B687">
            <v>16.29</v>
          </cell>
          <cell r="C687">
            <v>1.23882025292487</v>
          </cell>
        </row>
        <row r="689">
          <cell r="A689">
            <v>37029</v>
          </cell>
          <cell r="B689">
            <v>16.3</v>
          </cell>
          <cell r="C689">
            <v>1.23956280178447</v>
          </cell>
        </row>
        <row r="691">
          <cell r="A691">
            <v>37032</v>
          </cell>
          <cell r="B691">
            <v>16.3</v>
          </cell>
          <cell r="C691">
            <v>1.24030579572786</v>
          </cell>
        </row>
        <row r="693">
          <cell r="A693">
            <v>37033</v>
          </cell>
          <cell r="B693">
            <v>16.3</v>
          </cell>
          <cell r="C693">
            <v>1.2410492350218201</v>
          </cell>
        </row>
        <row r="695">
          <cell r="A695">
            <v>37034</v>
          </cell>
          <cell r="B695">
            <v>16.329999999999998</v>
          </cell>
          <cell r="C695">
            <v>1.2417943858035101</v>
          </cell>
        </row>
        <row r="697">
          <cell r="A697">
            <v>37035</v>
          </cell>
          <cell r="B697">
            <v>16.77</v>
          </cell>
          <cell r="C697">
            <v>1.24255859848648</v>
          </cell>
        </row>
        <row r="699">
          <cell r="A699">
            <v>37036</v>
          </cell>
          <cell r="B699">
            <v>16.8</v>
          </cell>
          <cell r="C699">
            <v>1.24332454888334</v>
          </cell>
        </row>
        <row r="701">
          <cell r="A701">
            <v>37039</v>
          </cell>
          <cell r="B701">
            <v>16.8</v>
          </cell>
          <cell r="C701">
            <v>1.2440909714350099</v>
          </cell>
        </row>
        <row r="703">
          <cell r="A703">
            <v>37040</v>
          </cell>
          <cell r="B703">
            <v>16.8</v>
          </cell>
          <cell r="C703">
            <v>1.24485786643253</v>
          </cell>
        </row>
        <row r="705">
          <cell r="A705">
            <v>37041</v>
          </cell>
          <cell r="B705">
            <v>16.8</v>
          </cell>
          <cell r="C705">
            <v>1.2456252341671401</v>
          </cell>
        </row>
        <row r="707">
          <cell r="A707">
            <v>37042</v>
          </cell>
          <cell r="B707">
            <v>16.8</v>
          </cell>
          <cell r="C707">
            <v>1.2463930749302401</v>
          </cell>
        </row>
        <row r="709">
          <cell r="A709">
            <v>37043</v>
          </cell>
          <cell r="B709">
            <v>16.809999999999999</v>
          </cell>
          <cell r="C709">
            <v>1.2471618127870601</v>
          </cell>
        </row>
        <row r="711">
          <cell r="A711">
            <v>37046</v>
          </cell>
          <cell r="B711">
            <v>16.8</v>
          </cell>
          <cell r="C711">
            <v>1.24793060074332</v>
          </cell>
        </row>
        <row r="713">
          <cell r="A713">
            <v>37047</v>
          </cell>
          <cell r="B713">
            <v>16.78</v>
          </cell>
          <cell r="C713">
            <v>1.2486990140107299</v>
          </cell>
        </row>
        <row r="715">
          <cell r="A715">
            <v>37048</v>
          </cell>
          <cell r="B715">
            <v>16.75</v>
          </cell>
          <cell r="C715">
            <v>1.24946662675561</v>
          </cell>
        </row>
        <row r="717">
          <cell r="A717">
            <v>37049</v>
          </cell>
          <cell r="B717">
            <v>16.73</v>
          </cell>
          <cell r="C717">
            <v>1.25023386173777</v>
          </cell>
        </row>
        <row r="719">
          <cell r="A719">
            <v>37050</v>
          </cell>
          <cell r="B719">
            <v>16.690000000000001</v>
          </cell>
          <cell r="C719">
            <v>1.25099986752252</v>
          </cell>
        </row>
        <row r="721">
          <cell r="A721">
            <v>37053</v>
          </cell>
          <cell r="B721">
            <v>16.649999999999999</v>
          </cell>
          <cell r="C721">
            <v>1.25176464127153</v>
          </cell>
        </row>
        <row r="723">
          <cell r="A723">
            <v>37054</v>
          </cell>
          <cell r="B723">
            <v>16.63</v>
          </cell>
          <cell r="C723">
            <v>1.2525290313497199</v>
          </cell>
        </row>
        <row r="725">
          <cell r="A725">
            <v>37055</v>
          </cell>
          <cell r="B725">
            <v>16.670000000000002</v>
          </cell>
          <cell r="C725">
            <v>1.2532955916421999</v>
          </cell>
        </row>
        <row r="727">
          <cell r="A727">
            <v>37057</v>
          </cell>
          <cell r="B727">
            <v>16.649999999999999</v>
          </cell>
          <cell r="C727">
            <v>1.2540617688362401</v>
          </cell>
        </row>
        <row r="729">
          <cell r="A729">
            <v>37060</v>
          </cell>
          <cell r="B729">
            <v>16.79</v>
          </cell>
          <cell r="C729">
            <v>1.2548343837514</v>
          </cell>
        </row>
        <row r="731">
          <cell r="A731">
            <v>37061</v>
          </cell>
          <cell r="B731">
            <v>16.8</v>
          </cell>
          <cell r="C731">
            <v>1.2556079013105701</v>
          </cell>
        </row>
        <row r="733">
          <cell r="A733">
            <v>37062</v>
          </cell>
          <cell r="B733">
            <v>16.87</v>
          </cell>
          <cell r="C733">
            <v>1.2563848840359799</v>
          </cell>
        </row>
        <row r="735">
          <cell r="A735">
            <v>37063</v>
          </cell>
          <cell r="B735">
            <v>18.29</v>
          </cell>
          <cell r="C735">
            <v>1.25722260378511</v>
          </cell>
        </row>
        <row r="737">
          <cell r="A737">
            <v>37064</v>
          </cell>
          <cell r="B737">
            <v>18.27</v>
          </cell>
          <cell r="C737">
            <v>1.2580600271892699</v>
          </cell>
        </row>
        <row r="739">
          <cell r="A739">
            <v>37067</v>
          </cell>
          <cell r="B739">
            <v>18.3</v>
          </cell>
          <cell r="C739">
            <v>1.2588992790334099</v>
          </cell>
        </row>
        <row r="741">
          <cell r="A741">
            <v>37068</v>
          </cell>
          <cell r="B741">
            <v>18.3</v>
          </cell>
          <cell r="C741">
            <v>1.2597390907424499</v>
          </cell>
        </row>
        <row r="743">
          <cell r="A743">
            <v>37069</v>
          </cell>
          <cell r="B743">
            <v>18.309999999999999</v>
          </cell>
          <cell r="C743">
            <v>1.2605798910011701</v>
          </cell>
        </row>
        <row r="745">
          <cell r="A745">
            <v>37070</v>
          </cell>
          <cell r="B745">
            <v>18.309999999999999</v>
          </cell>
          <cell r="C745">
            <v>1.2614212524436199</v>
          </cell>
        </row>
        <row r="747">
          <cell r="A747">
            <v>37071</v>
          </cell>
          <cell r="B747">
            <v>18.32</v>
          </cell>
          <cell r="C747">
            <v>1.26226359171337</v>
          </cell>
        </row>
        <row r="749">
          <cell r="A749">
            <v>37074</v>
          </cell>
          <cell r="B749">
            <v>18.32</v>
          </cell>
          <cell r="C749">
            <v>1.26310649347201</v>
          </cell>
        </row>
        <row r="751">
          <cell r="A751">
            <v>37075</v>
          </cell>
          <cell r="B751">
            <v>18.309999999999999</v>
          </cell>
          <cell r="C751">
            <v>1.2639495412700099</v>
          </cell>
        </row>
        <row r="753">
          <cell r="A753">
            <v>37076</v>
          </cell>
          <cell r="B753">
            <v>18.32</v>
          </cell>
          <cell r="C753">
            <v>1.2647935688551799</v>
          </cell>
        </row>
        <row r="755">
          <cell r="A755">
            <v>37077</v>
          </cell>
          <cell r="B755">
            <v>18.309999999999999</v>
          </cell>
          <cell r="C755">
            <v>1.26563774267478</v>
          </cell>
        </row>
        <row r="757">
          <cell r="A757">
            <v>37078</v>
          </cell>
          <cell r="B757">
            <v>18.32</v>
          </cell>
          <cell r="C757">
            <v>1.26648289759021</v>
          </cell>
        </row>
        <row r="759">
          <cell r="A759">
            <v>37081</v>
          </cell>
          <cell r="B759">
            <v>18.3</v>
          </cell>
          <cell r="C759">
            <v>1.2673277683311901</v>
          </cell>
        </row>
        <row r="761">
          <cell r="A761">
            <v>37082</v>
          </cell>
          <cell r="B761">
            <v>18.32</v>
          </cell>
          <cell r="C761">
            <v>1.2681740517950499</v>
          </cell>
        </row>
        <row r="763">
          <cell r="A763">
            <v>37083</v>
          </cell>
          <cell r="B763">
            <v>18.329999999999998</v>
          </cell>
          <cell r="C763">
            <v>1.2690213315607899</v>
          </cell>
        </row>
        <row r="765">
          <cell r="A765">
            <v>37084</v>
          </cell>
          <cell r="B765">
            <v>18.32</v>
          </cell>
          <cell r="C765">
            <v>1.2698687459353699</v>
          </cell>
        </row>
        <row r="767">
          <cell r="A767">
            <v>37085</v>
          </cell>
          <cell r="B767">
            <v>18.32</v>
          </cell>
          <cell r="C767">
            <v>1.27071672618784</v>
          </cell>
        </row>
        <row r="769">
          <cell r="A769">
            <v>37088</v>
          </cell>
          <cell r="B769">
            <v>18.329999999999998</v>
          </cell>
          <cell r="C769">
            <v>1.2715657047397699</v>
          </cell>
        </row>
        <row r="771">
          <cell r="A771">
            <v>37089</v>
          </cell>
          <cell r="B771">
            <v>18.3</v>
          </cell>
          <cell r="C771">
            <v>1.27241396622141</v>
          </cell>
        </row>
        <row r="773">
          <cell r="A773">
            <v>37090</v>
          </cell>
          <cell r="B773">
            <v>18.37</v>
          </cell>
          <cell r="C773">
            <v>1.2732657837510899</v>
          </cell>
        </row>
        <row r="775">
          <cell r="A775">
            <v>37091</v>
          </cell>
          <cell r="B775">
            <v>19</v>
          </cell>
          <cell r="C775">
            <v>1.27414501197275</v>
          </cell>
        </row>
        <row r="777">
          <cell r="A777">
            <v>37092</v>
          </cell>
          <cell r="B777">
            <v>19</v>
          </cell>
          <cell r="C777">
            <v>1.27502484732786</v>
          </cell>
        </row>
        <row r="779">
          <cell r="A779">
            <v>37095</v>
          </cell>
          <cell r="B779">
            <v>18.95</v>
          </cell>
          <cell r="C779">
            <v>1.27590316094419</v>
          </cell>
        </row>
        <row r="781">
          <cell r="A781">
            <v>37096</v>
          </cell>
          <cell r="B781">
            <v>18.899999999999999</v>
          </cell>
          <cell r="C781">
            <v>1.2767799488373599</v>
          </cell>
        </row>
        <row r="783">
          <cell r="A783">
            <v>37097</v>
          </cell>
          <cell r="B783">
            <v>18.93</v>
          </cell>
          <cell r="C783">
            <v>1.27765861603035</v>
          </cell>
        </row>
        <row r="785">
          <cell r="A785">
            <v>37098</v>
          </cell>
          <cell r="B785">
            <v>18.89</v>
          </cell>
          <cell r="C785">
            <v>1.2785361886273601</v>
          </cell>
        </row>
        <row r="787">
          <cell r="A787">
            <v>37099</v>
          </cell>
          <cell r="B787">
            <v>18.88</v>
          </cell>
          <cell r="C787">
            <v>1.27941392929158</v>
          </cell>
        </row>
        <row r="789">
          <cell r="A789">
            <v>37102</v>
          </cell>
          <cell r="B789">
            <v>18.899999999999999</v>
          </cell>
          <cell r="C789">
            <v>1.28029312974965</v>
          </cell>
        </row>
        <row r="791">
          <cell r="A791">
            <v>37103</v>
          </cell>
          <cell r="B791">
            <v>18.88</v>
          </cell>
          <cell r="C791">
            <v>1.2811720765890799</v>
          </cell>
        </row>
        <row r="793">
          <cell r="A793">
            <v>37104</v>
          </cell>
          <cell r="B793">
            <v>18.88</v>
          </cell>
          <cell r="C793">
            <v>1.2820516268430999</v>
          </cell>
        </row>
        <row r="795">
          <cell r="A795">
            <v>37105</v>
          </cell>
          <cell r="B795">
            <v>18.88</v>
          </cell>
          <cell r="C795">
            <v>1.2829317809259599</v>
          </cell>
        </row>
        <row r="797">
          <cell r="A797">
            <v>37106</v>
          </cell>
          <cell r="B797">
            <v>18.89</v>
          </cell>
          <cell r="C797">
            <v>1.28381297544901</v>
          </cell>
        </row>
        <row r="799">
          <cell r="A799">
            <v>37109</v>
          </cell>
          <cell r="B799">
            <v>18.920000000000002</v>
          </cell>
          <cell r="C799">
            <v>1.2846960590423</v>
          </cell>
        </row>
        <row r="801">
          <cell r="A801">
            <v>37110</v>
          </cell>
          <cell r="B801">
            <v>19.02</v>
          </cell>
          <cell r="C801">
            <v>1.2855840409583099</v>
          </cell>
        </row>
        <row r="803">
          <cell r="A803">
            <v>37111</v>
          </cell>
          <cell r="B803">
            <v>19</v>
          </cell>
          <cell r="C803">
            <v>1.2864717753061099</v>
          </cell>
        </row>
        <row r="805">
          <cell r="A805">
            <v>37112</v>
          </cell>
          <cell r="B805">
            <v>19</v>
          </cell>
          <cell r="C805">
            <v>1.28736012266112</v>
          </cell>
        </row>
        <row r="807">
          <cell r="A807">
            <v>37113</v>
          </cell>
          <cell r="B807">
            <v>19</v>
          </cell>
          <cell r="C807">
            <v>1.28824908344662</v>
          </cell>
        </row>
        <row r="809">
          <cell r="A809">
            <v>37116</v>
          </cell>
          <cell r="B809">
            <v>18.989999999999998</v>
          </cell>
          <cell r="C809">
            <v>1.28913823296401</v>
          </cell>
        </row>
        <row r="811">
          <cell r="A811">
            <v>37117</v>
          </cell>
          <cell r="B811">
            <v>18.989999999999998</v>
          </cell>
          <cell r="C811">
            <v>1.2900279961723999</v>
          </cell>
        </row>
        <row r="813">
          <cell r="A813">
            <v>37118</v>
          </cell>
          <cell r="B813">
            <v>18.97</v>
          </cell>
          <cell r="C813">
            <v>1.2909175091766001</v>
          </cell>
        </row>
        <row r="815">
          <cell r="A815">
            <v>37119</v>
          </cell>
          <cell r="B815">
            <v>19.03</v>
          </cell>
          <cell r="C815">
            <v>1.2918102173617301</v>
          </cell>
        </row>
        <row r="817">
          <cell r="A817">
            <v>37120</v>
          </cell>
          <cell r="B817">
            <v>19.04</v>
          </cell>
          <cell r="C817">
            <v>1.2927039691787101</v>
          </cell>
        </row>
        <row r="819">
          <cell r="A819">
            <v>37123</v>
          </cell>
          <cell r="B819">
            <v>19.05</v>
          </cell>
          <cell r="C819">
            <v>1.29359877886618</v>
          </cell>
        </row>
        <row r="821">
          <cell r="A821">
            <v>37124</v>
          </cell>
          <cell r="B821">
            <v>19.059999999999999</v>
          </cell>
          <cell r="C821">
            <v>1.2944946348285</v>
          </cell>
        </row>
        <row r="823">
          <cell r="A823">
            <v>37125</v>
          </cell>
          <cell r="B823">
            <v>19.03</v>
          </cell>
          <cell r="C823">
            <v>1.29538981670333</v>
          </cell>
        </row>
        <row r="825">
          <cell r="A825">
            <v>37126</v>
          </cell>
          <cell r="B825">
            <v>19.03</v>
          </cell>
          <cell r="C825">
            <v>1.29628561762327</v>
          </cell>
        </row>
        <row r="827">
          <cell r="A827">
            <v>37127</v>
          </cell>
          <cell r="B827">
            <v>19.03</v>
          </cell>
          <cell r="C827">
            <v>1.2971820380164301</v>
          </cell>
        </row>
        <row r="829">
          <cell r="A829">
            <v>37130</v>
          </cell>
          <cell r="B829">
            <v>19.03</v>
          </cell>
          <cell r="C829">
            <v>1.29807907831118</v>
          </cell>
        </row>
        <row r="831">
          <cell r="A831">
            <v>37131</v>
          </cell>
          <cell r="B831">
            <v>19.010000000000002</v>
          </cell>
          <cell r="C831">
            <v>1.2989758692232201</v>
          </cell>
        </row>
        <row r="833">
          <cell r="A833">
            <v>37132</v>
          </cell>
          <cell r="B833">
            <v>18.989999999999998</v>
          </cell>
          <cell r="C833">
            <v>1.2998724223681599</v>
          </cell>
        </row>
        <row r="835">
          <cell r="A835">
            <v>37133</v>
          </cell>
          <cell r="B835">
            <v>19.010000000000002</v>
          </cell>
          <cell r="C835">
            <v>1.30077045222987</v>
          </cell>
        </row>
        <row r="837">
          <cell r="A837">
            <v>37134</v>
          </cell>
          <cell r="B837">
            <v>19.05</v>
          </cell>
          <cell r="C837">
            <v>1.3016708455369099</v>
          </cell>
        </row>
        <row r="839">
          <cell r="A839">
            <v>37137</v>
          </cell>
          <cell r="B839">
            <v>19.05</v>
          </cell>
          <cell r="C839">
            <v>1.3025718620961899</v>
          </cell>
        </row>
        <row r="841">
          <cell r="A841">
            <v>37138</v>
          </cell>
          <cell r="B841">
            <v>19.05</v>
          </cell>
          <cell r="C841">
            <v>1.30347350233913</v>
          </cell>
        </row>
        <row r="843">
          <cell r="A843">
            <v>37139</v>
          </cell>
          <cell r="B843">
            <v>19.059999999999999</v>
          </cell>
          <cell r="C843">
            <v>1.30437619684371</v>
          </cell>
        </row>
        <row r="845">
          <cell r="A845">
            <v>37140</v>
          </cell>
          <cell r="B845">
            <v>19.059999999999999</v>
          </cell>
          <cell r="C845">
            <v>1.30527951649131</v>
          </cell>
        </row>
        <row r="847">
          <cell r="A847">
            <v>37144</v>
          </cell>
          <cell r="B847">
            <v>19.07</v>
          </cell>
          <cell r="C847">
            <v>1.3061838924571001</v>
          </cell>
        </row>
        <row r="849">
          <cell r="A849">
            <v>37145</v>
          </cell>
          <cell r="B849">
            <v>19.05</v>
          </cell>
          <cell r="C849">
            <v>1.3070880329474599</v>
          </cell>
        </row>
        <row r="851">
          <cell r="A851">
            <v>37146</v>
          </cell>
          <cell r="B851">
            <v>19.05</v>
          </cell>
          <cell r="C851">
            <v>1.30799279928387</v>
          </cell>
        </row>
        <row r="853">
          <cell r="A853">
            <v>37147</v>
          </cell>
          <cell r="B853">
            <v>19.059999999999999</v>
          </cell>
          <cell r="C853">
            <v>1.30889862353716</v>
          </cell>
        </row>
        <row r="855">
          <cell r="A855">
            <v>37148</v>
          </cell>
          <cell r="B855">
            <v>19.059999999999999</v>
          </cell>
          <cell r="C855">
            <v>1.30980507510091</v>
          </cell>
        </row>
        <row r="857">
          <cell r="A857">
            <v>37151</v>
          </cell>
          <cell r="B857">
            <v>19.059999999999999</v>
          </cell>
          <cell r="C857">
            <v>1.3107121544095699</v>
          </cell>
        </row>
        <row r="859">
          <cell r="A859">
            <v>37152</v>
          </cell>
          <cell r="B859">
            <v>19.059999999999999</v>
          </cell>
          <cell r="C859">
            <v>1.3116198618978701</v>
          </cell>
        </row>
        <row r="861">
          <cell r="A861">
            <v>37153</v>
          </cell>
          <cell r="B861">
            <v>19.059999999999999</v>
          </cell>
          <cell r="C861">
            <v>1.3125281980008301</v>
          </cell>
        </row>
        <row r="863">
          <cell r="A863">
            <v>37154</v>
          </cell>
          <cell r="B863">
            <v>19.059999999999999</v>
          </cell>
          <cell r="C863">
            <v>1.31343716315379</v>
          </cell>
        </row>
        <row r="865">
          <cell r="A865">
            <v>37155</v>
          </cell>
          <cell r="B865">
            <v>19.059999999999999</v>
          </cell>
          <cell r="C865">
            <v>1.31434675779239</v>
          </cell>
        </row>
        <row r="867">
          <cell r="A867">
            <v>37158</v>
          </cell>
          <cell r="B867">
            <v>19.07</v>
          </cell>
          <cell r="C867">
            <v>1.3152574160869901</v>
          </cell>
        </row>
        <row r="869">
          <cell r="A869">
            <v>37159</v>
          </cell>
          <cell r="B869">
            <v>19.07</v>
          </cell>
          <cell r="C869">
            <v>1.3161687053402999</v>
          </cell>
        </row>
        <row r="871">
          <cell r="A871">
            <v>37160</v>
          </cell>
          <cell r="B871">
            <v>19.079999999999998</v>
          </cell>
          <cell r="C871">
            <v>1.3170810734868399</v>
          </cell>
        </row>
        <row r="873">
          <cell r="A873">
            <v>37161</v>
          </cell>
          <cell r="B873">
            <v>19.09</v>
          </cell>
          <cell r="C873">
            <v>1.3179945087237399</v>
          </cell>
        </row>
        <row r="875">
          <cell r="A875">
            <v>37162</v>
          </cell>
          <cell r="B875">
            <v>19.100000000000001</v>
          </cell>
          <cell r="C875">
            <v>1.3189090123935601</v>
          </cell>
        </row>
        <row r="877">
          <cell r="A877">
            <v>37165</v>
          </cell>
          <cell r="B877">
            <v>19.100000000000001</v>
          </cell>
          <cell r="C877">
            <v>1.3198241506009001</v>
          </cell>
        </row>
        <row r="879">
          <cell r="A879">
            <v>37166</v>
          </cell>
          <cell r="B879">
            <v>19.11</v>
          </cell>
          <cell r="C879">
            <v>1.3207403725262501</v>
          </cell>
        </row>
        <row r="881">
          <cell r="A881">
            <v>37167</v>
          </cell>
          <cell r="B881">
            <v>19.11</v>
          </cell>
          <cell r="C881">
            <v>1.32165723049286</v>
          </cell>
        </row>
        <row r="883">
          <cell r="A883">
            <v>37168</v>
          </cell>
          <cell r="B883">
            <v>19.100000000000001</v>
          </cell>
          <cell r="C883">
            <v>1.3225742755788099</v>
          </cell>
        </row>
        <row r="885">
          <cell r="A885">
            <v>37169</v>
          </cell>
          <cell r="B885">
            <v>19.09</v>
          </cell>
          <cell r="C885">
            <v>1.3234915205161499</v>
          </cell>
        </row>
        <row r="887">
          <cell r="A887">
            <v>37172</v>
          </cell>
          <cell r="B887">
            <v>19.07</v>
          </cell>
          <cell r="C887">
            <v>1.32440851485105</v>
          </cell>
        </row>
        <row r="889">
          <cell r="A889">
            <v>37173</v>
          </cell>
          <cell r="B889">
            <v>19.059999999999999</v>
          </cell>
          <cell r="C889">
            <v>1.3253257074798399</v>
          </cell>
        </row>
        <row r="891">
          <cell r="A891">
            <v>37174</v>
          </cell>
          <cell r="B891">
            <v>19.05</v>
          </cell>
          <cell r="C891">
            <v>1.3262430979345601</v>
          </cell>
        </row>
        <row r="893">
          <cell r="A893">
            <v>37175</v>
          </cell>
          <cell r="B893">
            <v>19.05</v>
          </cell>
          <cell r="C893">
            <v>1.32716112340695</v>
          </cell>
        </row>
        <row r="895">
          <cell r="A895">
            <v>37179</v>
          </cell>
          <cell r="B895">
            <v>19.05</v>
          </cell>
          <cell r="C895">
            <v>1.3280797843365699</v>
          </cell>
        </row>
        <row r="897">
          <cell r="A897">
            <v>37180</v>
          </cell>
          <cell r="B897">
            <v>19.05</v>
          </cell>
          <cell r="C897">
            <v>1.3289990811632899</v>
          </cell>
        </row>
        <row r="899">
          <cell r="A899">
            <v>37181</v>
          </cell>
          <cell r="B899">
            <v>19.05</v>
          </cell>
          <cell r="C899">
            <v>1.3299190143272701</v>
          </cell>
        </row>
        <row r="901">
          <cell r="A901">
            <v>37182</v>
          </cell>
          <cell r="B901">
            <v>19.05</v>
          </cell>
          <cell r="C901">
            <v>1.33083958426899</v>
          </cell>
        </row>
        <row r="903">
          <cell r="A903">
            <v>37183</v>
          </cell>
          <cell r="B903">
            <v>19.05</v>
          </cell>
          <cell r="C903">
            <v>1.33176079142922</v>
          </cell>
        </row>
        <row r="905">
          <cell r="A905">
            <v>37186</v>
          </cell>
          <cell r="B905">
            <v>19.05</v>
          </cell>
          <cell r="C905">
            <v>1.33268263624905</v>
          </cell>
        </row>
        <row r="907">
          <cell r="A907">
            <v>37187</v>
          </cell>
          <cell r="B907">
            <v>19.05</v>
          </cell>
          <cell r="C907">
            <v>1.3336051191698599</v>
          </cell>
        </row>
        <row r="909">
          <cell r="A909">
            <v>37188</v>
          </cell>
          <cell r="B909">
            <v>19.05</v>
          </cell>
          <cell r="C909">
            <v>1.3345282406333501</v>
          </cell>
        </row>
        <row r="911">
          <cell r="A911">
            <v>37189</v>
          </cell>
          <cell r="B911">
            <v>19.05</v>
          </cell>
          <cell r="C911">
            <v>1.3354520010815201</v>
          </cell>
        </row>
        <row r="913">
          <cell r="A913">
            <v>37190</v>
          </cell>
          <cell r="B913">
            <v>19.05</v>
          </cell>
          <cell r="C913">
            <v>1.3363764009566601</v>
          </cell>
        </row>
        <row r="915">
          <cell r="A915">
            <v>37193</v>
          </cell>
          <cell r="B915">
            <v>19.05</v>
          </cell>
          <cell r="C915">
            <v>1.3373014407014101</v>
          </cell>
        </row>
        <row r="917">
          <cell r="A917">
            <v>37194</v>
          </cell>
          <cell r="B917">
            <v>19.05</v>
          </cell>
          <cell r="C917">
            <v>1.33822712075866</v>
          </cell>
        </row>
        <row r="919">
          <cell r="A919">
            <v>37195</v>
          </cell>
          <cell r="B919">
            <v>19.05</v>
          </cell>
          <cell r="C919">
            <v>1.3391534415716499</v>
          </cell>
        </row>
        <row r="921">
          <cell r="A921">
            <v>37196</v>
          </cell>
          <cell r="B921">
            <v>19.05</v>
          </cell>
          <cell r="C921">
            <v>1.34008040358391</v>
          </cell>
        </row>
        <row r="923">
          <cell r="A923">
            <v>37200</v>
          </cell>
          <cell r="B923">
            <v>19.05</v>
          </cell>
          <cell r="C923">
            <v>1.3410080072392701</v>
          </cell>
        </row>
        <row r="925">
          <cell r="A925">
            <v>37201</v>
          </cell>
          <cell r="B925">
            <v>19.04</v>
          </cell>
          <cell r="C925">
            <v>1.3419357970391499</v>
          </cell>
        </row>
        <row r="927">
          <cell r="A927">
            <v>37202</v>
          </cell>
          <cell r="B927">
            <v>19.05</v>
          </cell>
          <cell r="C927">
            <v>1.34286468499787</v>
          </cell>
        </row>
        <row r="929">
          <cell r="A929">
            <v>37203</v>
          </cell>
          <cell r="B929">
            <v>19.04</v>
          </cell>
          <cell r="C929">
            <v>1.3437937593588301</v>
          </cell>
        </row>
        <row r="931">
          <cell r="A931">
            <v>37204</v>
          </cell>
          <cell r="B931">
            <v>19.04</v>
          </cell>
          <cell r="C931">
            <v>1.34472347650918</v>
          </cell>
        </row>
        <row r="933">
          <cell r="A933">
            <v>37207</v>
          </cell>
          <cell r="B933">
            <v>19.05</v>
          </cell>
          <cell r="C933">
            <v>1.3456542940996199</v>
          </cell>
        </row>
        <row r="935">
          <cell r="A935">
            <v>37208</v>
          </cell>
          <cell r="B935">
            <v>19.05</v>
          </cell>
          <cell r="C935">
            <v>1.34658575600199</v>
          </cell>
        </row>
        <row r="937">
          <cell r="A937">
            <v>37209</v>
          </cell>
          <cell r="B937">
            <v>19.05</v>
          </cell>
          <cell r="C937">
            <v>1.3475178626622999</v>
          </cell>
        </row>
        <row r="939">
          <cell r="A939">
            <v>37211</v>
          </cell>
          <cell r="B939">
            <v>19.05</v>
          </cell>
          <cell r="C939">
            <v>1.34845061452683</v>
          </cell>
        </row>
        <row r="941">
          <cell r="A941">
            <v>37214</v>
          </cell>
          <cell r="B941">
            <v>19.05</v>
          </cell>
          <cell r="C941">
            <v>1.34938401204221</v>
          </cell>
        </row>
        <row r="943">
          <cell r="A943">
            <v>37215</v>
          </cell>
          <cell r="B943">
            <v>19.05</v>
          </cell>
          <cell r="C943">
            <v>1.35031805565534</v>
          </cell>
        </row>
        <row r="945">
          <cell r="A945">
            <v>37216</v>
          </cell>
          <cell r="B945">
            <v>19.05</v>
          </cell>
          <cell r="C945">
            <v>1.35125274581347</v>
          </cell>
        </row>
        <row r="947">
          <cell r="A947">
            <v>37217</v>
          </cell>
          <cell r="B947">
            <v>19.05</v>
          </cell>
          <cell r="C947">
            <v>1.35218808296412</v>
          </cell>
        </row>
        <row r="949">
          <cell r="A949">
            <v>37218</v>
          </cell>
          <cell r="B949">
            <v>19.05</v>
          </cell>
          <cell r="C949">
            <v>1.3531240675551499</v>
          </cell>
        </row>
        <row r="951">
          <cell r="A951">
            <v>37221</v>
          </cell>
          <cell r="B951">
            <v>19.05</v>
          </cell>
          <cell r="C951">
            <v>1.35406070003471</v>
          </cell>
        </row>
        <row r="953">
          <cell r="A953">
            <v>37222</v>
          </cell>
          <cell r="B953">
            <v>19.05</v>
          </cell>
          <cell r="C953">
            <v>1.35499798085127</v>
          </cell>
        </row>
        <row r="955">
          <cell r="A955">
            <v>37223</v>
          </cell>
          <cell r="B955">
            <v>19.05</v>
          </cell>
          <cell r="C955">
            <v>1.3559359104536199</v>
          </cell>
        </row>
        <row r="957">
          <cell r="A957">
            <v>37224</v>
          </cell>
          <cell r="B957">
            <v>19.05</v>
          </cell>
          <cell r="C957">
            <v>1.35687448929084</v>
          </cell>
        </row>
        <row r="959">
          <cell r="A959">
            <v>37225</v>
          </cell>
          <cell r="B959">
            <v>19.05</v>
          </cell>
          <cell r="C959">
            <v>1.35781371781232</v>
          </cell>
        </row>
        <row r="961">
          <cell r="A961">
            <v>37228</v>
          </cell>
          <cell r="B961">
            <v>19.05</v>
          </cell>
          <cell r="C961">
            <v>1.3587535964677899</v>
          </cell>
        </row>
        <row r="963">
          <cell r="A963">
            <v>37229</v>
          </cell>
          <cell r="B963">
            <v>19.05</v>
          </cell>
          <cell r="C963">
            <v>1.3596941257072701</v>
          </cell>
        </row>
        <row r="965">
          <cell r="A965">
            <v>37230</v>
          </cell>
          <cell r="B965">
            <v>19.05</v>
          </cell>
          <cell r="C965">
            <v>1.3606353059810801</v>
          </cell>
        </row>
        <row r="967">
          <cell r="A967">
            <v>37231</v>
          </cell>
          <cell r="B967">
            <v>19.05</v>
          </cell>
          <cell r="C967">
            <v>1.36157713773988</v>
          </cell>
        </row>
        <row r="969">
          <cell r="A969">
            <v>37232</v>
          </cell>
          <cell r="B969">
            <v>19.05</v>
          </cell>
          <cell r="C969">
            <v>1.36251962143463</v>
          </cell>
        </row>
        <row r="971">
          <cell r="A971">
            <v>37235</v>
          </cell>
          <cell r="B971">
            <v>19.05</v>
          </cell>
          <cell r="C971">
            <v>1.3634627575165801</v>
          </cell>
        </row>
        <row r="973">
          <cell r="A973">
            <v>37236</v>
          </cell>
          <cell r="B973">
            <v>19.05</v>
          </cell>
          <cell r="C973">
            <v>1.3644065464373401</v>
          </cell>
        </row>
        <row r="975">
          <cell r="A975">
            <v>37237</v>
          </cell>
          <cell r="B975">
            <v>19.05</v>
          </cell>
          <cell r="C975">
            <v>1.36535098864878</v>
          </cell>
        </row>
        <row r="977">
          <cell r="A977">
            <v>37238</v>
          </cell>
          <cell r="B977">
            <v>19.05</v>
          </cell>
          <cell r="C977">
            <v>1.36629608460312</v>
          </cell>
        </row>
        <row r="979">
          <cell r="A979">
            <v>37239</v>
          </cell>
          <cell r="B979">
            <v>19.05</v>
          </cell>
          <cell r="C979">
            <v>1.3672418347528901</v>
          </cell>
        </row>
        <row r="981">
          <cell r="A981">
            <v>37242</v>
          </cell>
          <cell r="B981">
            <v>19.05</v>
          </cell>
          <cell r="C981">
            <v>1.3681882395509</v>
          </cell>
        </row>
        <row r="983">
          <cell r="A983">
            <v>37243</v>
          </cell>
          <cell r="B983">
            <v>19.05</v>
          </cell>
          <cell r="C983">
            <v>1.3691352994503201</v>
          </cell>
        </row>
        <row r="985">
          <cell r="A985">
            <v>37244</v>
          </cell>
          <cell r="B985">
            <v>19.05</v>
          </cell>
          <cell r="C985">
            <v>1.3700830149045999</v>
          </cell>
        </row>
        <row r="987">
          <cell r="A987">
            <v>37245</v>
          </cell>
          <cell r="B987">
            <v>19.05</v>
          </cell>
          <cell r="C987">
            <v>1.3710313863675101</v>
          </cell>
        </row>
        <row r="989">
          <cell r="A989">
            <v>37246</v>
          </cell>
          <cell r="B989">
            <v>19.05</v>
          </cell>
          <cell r="C989">
            <v>1.37198041429316</v>
          </cell>
        </row>
        <row r="991">
          <cell r="A991">
            <v>37249</v>
          </cell>
          <cell r="B991">
            <v>19.05</v>
          </cell>
          <cell r="C991">
            <v>1.3729300991359299</v>
          </cell>
        </row>
        <row r="993">
          <cell r="A993">
            <v>37251</v>
          </cell>
          <cell r="B993">
            <v>19.05</v>
          </cell>
          <cell r="C993">
            <v>1.3738804413505501</v>
          </cell>
        </row>
        <row r="995">
          <cell r="A995">
            <v>37252</v>
          </cell>
          <cell r="B995">
            <v>19.05</v>
          </cell>
          <cell r="C995">
            <v>1.3748314413920599</v>
          </cell>
        </row>
        <row r="997">
          <cell r="A997">
            <v>37253</v>
          </cell>
          <cell r="B997">
            <v>19.05</v>
          </cell>
          <cell r="C997">
            <v>1.37578309971579</v>
          </cell>
        </row>
        <row r="999">
          <cell r="A999">
            <v>37256</v>
          </cell>
          <cell r="B999">
            <v>19.05</v>
          </cell>
          <cell r="C999">
            <v>1.37673541677741</v>
          </cell>
        </row>
        <row r="1001">
          <cell r="A1001">
            <v>37258</v>
          </cell>
          <cell r="B1001">
            <v>19.05</v>
          </cell>
          <cell r="C1001">
            <v>1.37768839303291</v>
          </cell>
        </row>
        <row r="1003">
          <cell r="A1003">
            <v>37259</v>
          </cell>
          <cell r="B1003">
            <v>19.05</v>
          </cell>
          <cell r="C1003">
            <v>1.3786420289385599</v>
          </cell>
        </row>
        <row r="1005">
          <cell r="A1005">
            <v>37260</v>
          </cell>
          <cell r="B1005">
            <v>19.05</v>
          </cell>
          <cell r="C1005">
            <v>1.3795963249509899</v>
          </cell>
        </row>
        <row r="1007">
          <cell r="A1007">
            <v>37263</v>
          </cell>
          <cell r="B1007">
            <v>19.05</v>
          </cell>
          <cell r="C1007">
            <v>1.3805512815271299</v>
          </cell>
        </row>
        <row r="1009">
          <cell r="A1009">
            <v>37264</v>
          </cell>
          <cell r="B1009">
            <v>19.05</v>
          </cell>
          <cell r="C1009">
            <v>1.3815068991242001</v>
          </cell>
        </row>
        <row r="1011">
          <cell r="A1011">
            <v>37265</v>
          </cell>
          <cell r="B1011">
            <v>19.05</v>
          </cell>
          <cell r="C1011">
            <v>1.38246317819977</v>
          </cell>
        </row>
        <row r="1013">
          <cell r="A1013">
            <v>37266</v>
          </cell>
          <cell r="B1013">
            <v>19.05</v>
          </cell>
          <cell r="C1013">
            <v>1.3834201192117199</v>
          </cell>
        </row>
        <row r="1015">
          <cell r="A1015">
            <v>37267</v>
          </cell>
          <cell r="B1015">
            <v>19.05</v>
          </cell>
          <cell r="C1015">
            <v>1.3843777226182401</v>
          </cell>
        </row>
        <row r="1017">
          <cell r="A1017">
            <v>37270</v>
          </cell>
          <cell r="B1017">
            <v>19.05</v>
          </cell>
          <cell r="C1017">
            <v>1.38533598887784</v>
          </cell>
        </row>
        <row r="1019">
          <cell r="A1019">
            <v>37271</v>
          </cell>
          <cell r="B1019">
            <v>19.05</v>
          </cell>
          <cell r="C1019">
            <v>1.3862949184493401</v>
          </cell>
        </row>
        <row r="1021">
          <cell r="A1021">
            <v>37272</v>
          </cell>
          <cell r="B1021">
            <v>19.05</v>
          </cell>
          <cell r="C1021">
            <v>1.38725451179189</v>
          </cell>
        </row>
        <row r="1023">
          <cell r="A1023">
            <v>37273</v>
          </cell>
          <cell r="B1023">
            <v>19.05</v>
          </cell>
          <cell r="C1023">
            <v>1.38821476936495</v>
          </cell>
        </row>
        <row r="1025">
          <cell r="A1025">
            <v>37274</v>
          </cell>
          <cell r="B1025">
            <v>19.05</v>
          </cell>
          <cell r="C1025">
            <v>1.38917569162831</v>
          </cell>
        </row>
        <row r="1027">
          <cell r="A1027">
            <v>37277</v>
          </cell>
          <cell r="B1027">
            <v>19.05</v>
          </cell>
          <cell r="C1027">
            <v>1.3901372790420501</v>
          </cell>
        </row>
        <row r="1029">
          <cell r="A1029">
            <v>37278</v>
          </cell>
          <cell r="B1029">
            <v>19.05</v>
          </cell>
          <cell r="C1029">
            <v>1.3910995320666</v>
          </cell>
        </row>
        <row r="1031">
          <cell r="A1031">
            <v>37279</v>
          </cell>
          <cell r="B1031">
            <v>19.05</v>
          </cell>
          <cell r="C1031">
            <v>1.3920624511627</v>
          </cell>
        </row>
        <row r="1033">
          <cell r="A1033">
            <v>37280</v>
          </cell>
          <cell r="B1033">
            <v>19.05</v>
          </cell>
          <cell r="C1033">
            <v>1.3930260367914</v>
          </cell>
        </row>
        <row r="1035">
          <cell r="A1035">
            <v>37281</v>
          </cell>
          <cell r="B1035">
            <v>19.05</v>
          </cell>
          <cell r="C1035">
            <v>1.3939902894140599</v>
          </cell>
        </row>
        <row r="1037">
          <cell r="A1037">
            <v>37284</v>
          </cell>
          <cell r="B1037">
            <v>19.05</v>
          </cell>
          <cell r="C1037">
            <v>1.39495520949239</v>
          </cell>
        </row>
        <row r="1039">
          <cell r="A1039">
            <v>37285</v>
          </cell>
          <cell r="B1039">
            <v>19.05</v>
          </cell>
          <cell r="C1039">
            <v>1.39592079748841</v>
          </cell>
        </row>
        <row r="1041">
          <cell r="A1041">
            <v>37286</v>
          </cell>
          <cell r="B1041">
            <v>19.05</v>
          </cell>
          <cell r="C1041">
            <v>1.39688705386443</v>
          </cell>
        </row>
        <row r="1043">
          <cell r="A1043">
            <v>37287</v>
          </cell>
          <cell r="B1043">
            <v>19.05</v>
          </cell>
          <cell r="C1043">
            <v>1.3978539790831099</v>
          </cell>
        </row>
        <row r="1045">
          <cell r="A1045">
            <v>37288</v>
          </cell>
          <cell r="B1045">
            <v>19.05</v>
          </cell>
          <cell r="C1045">
            <v>1.3988215736074301</v>
          </cell>
        </row>
        <row r="1047">
          <cell r="A1047">
            <v>37291</v>
          </cell>
          <cell r="B1047">
            <v>19.05</v>
          </cell>
          <cell r="C1047">
            <v>1.3997898379006799</v>
          </cell>
        </row>
        <row r="1049">
          <cell r="A1049">
            <v>37292</v>
          </cell>
          <cell r="B1049">
            <v>19.05</v>
          </cell>
          <cell r="C1049">
            <v>1.4007587724264801</v>
          </cell>
        </row>
        <row r="1051">
          <cell r="A1051">
            <v>37293</v>
          </cell>
          <cell r="B1051">
            <v>19.05</v>
          </cell>
          <cell r="C1051">
            <v>1.4017283776487499</v>
          </cell>
        </row>
        <row r="1053">
          <cell r="A1053">
            <v>37294</v>
          </cell>
          <cell r="B1053">
            <v>19.05</v>
          </cell>
          <cell r="C1053">
            <v>1.4026986540317601</v>
          </cell>
        </row>
        <row r="1055">
          <cell r="A1055">
            <v>37295</v>
          </cell>
          <cell r="B1055">
            <v>19.05</v>
          </cell>
          <cell r="C1055">
            <v>1.4036696020400801</v>
          </cell>
        </row>
        <row r="1057">
          <cell r="A1057">
            <v>37300</v>
          </cell>
          <cell r="B1057">
            <v>19.05</v>
          </cell>
          <cell r="C1057">
            <v>1.40464122213861</v>
          </cell>
        </row>
        <row r="1059">
          <cell r="A1059">
            <v>37301</v>
          </cell>
          <cell r="B1059">
            <v>19.05</v>
          </cell>
          <cell r="C1059">
            <v>1.4056135147925799</v>
          </cell>
        </row>
        <row r="1061">
          <cell r="A1061">
            <v>37302</v>
          </cell>
          <cell r="B1061">
            <v>19.05</v>
          </cell>
          <cell r="C1061">
            <v>1.4065864804675201</v>
          </cell>
        </row>
        <row r="1063">
          <cell r="A1063">
            <v>37305</v>
          </cell>
          <cell r="B1063">
            <v>19.05</v>
          </cell>
          <cell r="C1063">
            <v>1.4075601196292999</v>
          </cell>
        </row>
        <row r="1065">
          <cell r="A1065">
            <v>37306</v>
          </cell>
          <cell r="B1065">
            <v>19.05</v>
          </cell>
          <cell r="C1065">
            <v>1.4085344327441101</v>
          </cell>
        </row>
        <row r="1067">
          <cell r="A1067">
            <v>37307</v>
          </cell>
          <cell r="B1067">
            <v>19.05</v>
          </cell>
          <cell r="C1067">
            <v>1.4095094202784499</v>
          </cell>
        </row>
        <row r="1069">
          <cell r="A1069">
            <v>37308</v>
          </cell>
          <cell r="B1069">
            <v>18.8</v>
          </cell>
          <cell r="C1069">
            <v>1.4104733132955101</v>
          </cell>
        </row>
        <row r="1071">
          <cell r="A1071">
            <v>37309</v>
          </cell>
          <cell r="B1071">
            <v>18.8</v>
          </cell>
          <cell r="C1071">
            <v>1.4114378654708</v>
          </cell>
        </row>
        <row r="1073">
          <cell r="A1073">
            <v>37312</v>
          </cell>
          <cell r="B1073">
            <v>18.8</v>
          </cell>
          <cell r="C1073">
            <v>1.4124030772551099</v>
          </cell>
        </row>
        <row r="1075">
          <cell r="A1075">
            <v>37313</v>
          </cell>
          <cell r="B1075">
            <v>18.8</v>
          </cell>
          <cell r="C1075">
            <v>1.4133689490994901</v>
          </cell>
        </row>
        <row r="1077">
          <cell r="A1077">
            <v>37314</v>
          </cell>
          <cell r="B1077">
            <v>18.8</v>
          </cell>
          <cell r="C1077">
            <v>1.4143354814553299</v>
          </cell>
        </row>
        <row r="1079">
          <cell r="A1079">
            <v>37315</v>
          </cell>
          <cell r="B1079">
            <v>18.79</v>
          </cell>
          <cell r="C1079">
            <v>1.41530220804361</v>
          </cell>
        </row>
        <row r="1081">
          <cell r="A1081">
            <v>37316</v>
          </cell>
          <cell r="B1081">
            <v>18.8</v>
          </cell>
          <cell r="C1081">
            <v>1.41627006245858</v>
          </cell>
        </row>
        <row r="1083">
          <cell r="A1083">
            <v>37319</v>
          </cell>
          <cell r="B1083">
            <v>18.8</v>
          </cell>
          <cell r="C1083">
            <v>1.4172385787407999</v>
          </cell>
        </row>
        <row r="1085">
          <cell r="A1085">
            <v>37320</v>
          </cell>
          <cell r="B1085">
            <v>18.8</v>
          </cell>
          <cell r="C1085">
            <v>1.41820775734287</v>
          </cell>
        </row>
        <row r="1087">
          <cell r="A1087">
            <v>37321</v>
          </cell>
          <cell r="B1087">
            <v>18.8</v>
          </cell>
          <cell r="C1087">
            <v>1.41917759871773</v>
          </cell>
        </row>
        <row r="1089">
          <cell r="A1089">
            <v>37322</v>
          </cell>
          <cell r="B1089">
            <v>18.8</v>
          </cell>
          <cell r="C1089">
            <v>1.4201481033186101</v>
          </cell>
        </row>
        <row r="1091">
          <cell r="A1091">
            <v>37323</v>
          </cell>
          <cell r="B1091">
            <v>18.8</v>
          </cell>
          <cell r="C1091">
            <v>1.4211192715990599</v>
          </cell>
        </row>
        <row r="1093">
          <cell r="A1093">
            <v>37326</v>
          </cell>
          <cell r="B1093">
            <v>18.8</v>
          </cell>
          <cell r="C1093">
            <v>1.42209110401295</v>
          </cell>
        </row>
        <row r="1095">
          <cell r="A1095">
            <v>37327</v>
          </cell>
          <cell r="B1095">
            <v>18.8</v>
          </cell>
          <cell r="C1095">
            <v>1.42306360101443</v>
          </cell>
        </row>
        <row r="1097">
          <cell r="A1097">
            <v>37328</v>
          </cell>
          <cell r="B1097">
            <v>18.8</v>
          </cell>
          <cell r="C1097">
            <v>1.42403676305798</v>
          </cell>
        </row>
        <row r="1099">
          <cell r="A1099">
            <v>37329</v>
          </cell>
          <cell r="B1099">
            <v>18.8</v>
          </cell>
          <cell r="C1099">
            <v>1.4250105905984001</v>
          </cell>
        </row>
        <row r="1101">
          <cell r="A1101">
            <v>37330</v>
          </cell>
          <cell r="B1101">
            <v>18.8</v>
          </cell>
          <cell r="C1101">
            <v>1.42598508409078</v>
          </cell>
        </row>
        <row r="1103">
          <cell r="A1103">
            <v>37333</v>
          </cell>
          <cell r="B1103">
            <v>18.8</v>
          </cell>
          <cell r="C1103">
            <v>1.42696024399053</v>
          </cell>
        </row>
        <row r="1105">
          <cell r="A1105">
            <v>37334</v>
          </cell>
          <cell r="B1105">
            <v>18.8</v>
          </cell>
          <cell r="C1105">
            <v>1.4279360707533899</v>
          </cell>
        </row>
        <row r="1107">
          <cell r="A1107">
            <v>37335</v>
          </cell>
          <cell r="B1107">
            <v>18.79</v>
          </cell>
          <cell r="C1107">
            <v>1.4289120936164701</v>
          </cell>
        </row>
        <row r="1109">
          <cell r="A1109">
            <v>37336</v>
          </cell>
          <cell r="B1109">
            <v>18.55</v>
          </cell>
          <cell r="C1109">
            <v>1.4298772951574601</v>
          </cell>
        </row>
        <row r="1111">
          <cell r="A1111">
            <v>37337</v>
          </cell>
          <cell r="B1111">
            <v>18.54</v>
          </cell>
          <cell r="C1111">
            <v>1.43084267681329</v>
          </cell>
        </row>
        <row r="1113">
          <cell r="A1113">
            <v>37340</v>
          </cell>
          <cell r="B1113">
            <v>18.55</v>
          </cell>
          <cell r="C1113">
            <v>1.43180918242462</v>
          </cell>
        </row>
        <row r="1115">
          <cell r="A1115">
            <v>37341</v>
          </cell>
          <cell r="B1115">
            <v>18.55</v>
          </cell>
          <cell r="C1115">
            <v>1.43277634089117</v>
          </cell>
        </row>
        <row r="1117">
          <cell r="A1117">
            <v>37342</v>
          </cell>
          <cell r="B1117">
            <v>18.54</v>
          </cell>
          <cell r="C1117">
            <v>1.4337436798377201</v>
          </cell>
        </row>
        <row r="1119">
          <cell r="A1119">
            <v>37343</v>
          </cell>
          <cell r="B1119">
            <v>18.52</v>
          </cell>
          <cell r="C1119">
            <v>1.4347107112749</v>
          </cell>
        </row>
        <row r="1121">
          <cell r="A1121">
            <v>37347</v>
          </cell>
          <cell r="B1121">
            <v>18.47</v>
          </cell>
          <cell r="C1121">
            <v>1.43567598464144</v>
          </cell>
        </row>
        <row r="1123">
          <cell r="A1123">
            <v>37348</v>
          </cell>
          <cell r="B1123">
            <v>18.399999999999999</v>
          </cell>
          <cell r="C1123">
            <v>1.4366385479621</v>
          </cell>
        </row>
        <row r="1125">
          <cell r="A1125">
            <v>37349</v>
          </cell>
          <cell r="B1125">
            <v>18.399999999999999</v>
          </cell>
          <cell r="C1125">
            <v>1.43760175664297</v>
          </cell>
        </row>
        <row r="1127">
          <cell r="A1127">
            <v>37350</v>
          </cell>
          <cell r="B1127">
            <v>18.399999999999999</v>
          </cell>
          <cell r="C1127">
            <v>1.43856561111673</v>
          </cell>
        </row>
        <row r="1129">
          <cell r="A1129">
            <v>37351</v>
          </cell>
          <cell r="B1129">
            <v>18.399999999999999</v>
          </cell>
          <cell r="C1129">
            <v>1.4395301118163599</v>
          </cell>
        </row>
        <row r="1131">
          <cell r="A1131">
            <v>37354</v>
          </cell>
          <cell r="B1131">
            <v>18.399999999999999</v>
          </cell>
          <cell r="C1131">
            <v>1.4404952591751301</v>
          </cell>
        </row>
        <row r="1133">
          <cell r="A1133">
            <v>37355</v>
          </cell>
          <cell r="B1133">
            <v>18.399999999999999</v>
          </cell>
          <cell r="C1133">
            <v>1.4414610536265899</v>
          </cell>
        </row>
        <row r="1135">
          <cell r="A1135">
            <v>37356</v>
          </cell>
          <cell r="B1135">
            <v>18.399999999999999</v>
          </cell>
          <cell r="C1135">
            <v>1.4424274956046099</v>
          </cell>
        </row>
        <row r="1137">
          <cell r="A1137">
            <v>37357</v>
          </cell>
          <cell r="B1137">
            <v>18.399999999999999</v>
          </cell>
          <cell r="C1137">
            <v>1.4433945855433099</v>
          </cell>
        </row>
        <row r="1139">
          <cell r="A1139">
            <v>37358</v>
          </cell>
          <cell r="B1139">
            <v>18.399999999999999</v>
          </cell>
          <cell r="C1139">
            <v>1.4443623238771399</v>
          </cell>
        </row>
        <row r="1141">
          <cell r="A1141">
            <v>37361</v>
          </cell>
          <cell r="B1141">
            <v>18.399999999999999</v>
          </cell>
          <cell r="C1141">
            <v>1.4453307110408</v>
          </cell>
        </row>
        <row r="1143">
          <cell r="A1143">
            <v>37362</v>
          </cell>
          <cell r="B1143">
            <v>18.399999999999999</v>
          </cell>
          <cell r="C1143">
            <v>1.44629974746933</v>
          </cell>
        </row>
        <row r="1145">
          <cell r="A1145">
            <v>37363</v>
          </cell>
          <cell r="B1145">
            <v>18.399999999999999</v>
          </cell>
          <cell r="C1145">
            <v>1.4472694335980101</v>
          </cell>
        </row>
        <row r="1147">
          <cell r="A1147">
            <v>37364</v>
          </cell>
          <cell r="B1147">
            <v>18.399999999999999</v>
          </cell>
          <cell r="C1147">
            <v>1.44823976986247</v>
          </cell>
        </row>
        <row r="1149">
          <cell r="A1149">
            <v>37365</v>
          </cell>
          <cell r="B1149">
            <v>18.39</v>
          </cell>
          <cell r="C1149">
            <v>1.4492102642970499</v>
          </cell>
        </row>
        <row r="1151">
          <cell r="A1151">
            <v>37368</v>
          </cell>
          <cell r="B1151">
            <v>18.38</v>
          </cell>
          <cell r="C1151">
            <v>1.45018093083997</v>
          </cell>
        </row>
        <row r="1153">
          <cell r="A1153">
            <v>37369</v>
          </cell>
          <cell r="B1153">
            <v>18.350000000000001</v>
          </cell>
          <cell r="C1153">
            <v>1.4511507828429</v>
          </cell>
        </row>
        <row r="1155">
          <cell r="A1155">
            <v>37370</v>
          </cell>
          <cell r="B1155">
            <v>18.34</v>
          </cell>
          <cell r="C1155">
            <v>1.45212079007218</v>
          </cell>
        </row>
        <row r="1157">
          <cell r="A1157">
            <v>37371</v>
          </cell>
          <cell r="B1157">
            <v>18.37</v>
          </cell>
          <cell r="C1157">
            <v>1.45309291233509</v>
          </cell>
        </row>
        <row r="1159">
          <cell r="A1159">
            <v>37372</v>
          </cell>
          <cell r="B1159">
            <v>18.36</v>
          </cell>
          <cell r="C1159">
            <v>1.4540652058646</v>
          </cell>
        </row>
        <row r="1161">
          <cell r="A1161">
            <v>37375</v>
          </cell>
          <cell r="B1161">
            <v>18.28</v>
          </cell>
          <cell r="C1161">
            <v>1.4550342385397399</v>
          </cell>
        </row>
        <row r="1163">
          <cell r="A1163">
            <v>37376</v>
          </cell>
          <cell r="B1163">
            <v>18.11</v>
          </cell>
          <cell r="C1163">
            <v>1.45599560876183</v>
          </cell>
        </row>
        <row r="1165">
          <cell r="A1165">
            <v>37378</v>
          </cell>
          <cell r="B1165">
            <v>18.37</v>
          </cell>
          <cell r="C1165">
            <v>1.45697032502211</v>
          </cell>
        </row>
        <row r="1167">
          <cell r="A1167">
            <v>37379</v>
          </cell>
          <cell r="B1167">
            <v>18.34</v>
          </cell>
          <cell r="C1167">
            <v>1.45794422226617</v>
          </cell>
        </row>
        <row r="1169">
          <cell r="A1169">
            <v>37382</v>
          </cell>
          <cell r="B1169">
            <v>18.329999999999998</v>
          </cell>
          <cell r="C1169">
            <v>1.4589182893805099</v>
          </cell>
        </row>
        <row r="1171">
          <cell r="A1171">
            <v>37383</v>
          </cell>
          <cell r="B1171">
            <v>18.28</v>
          </cell>
          <cell r="C1171">
            <v>1.4598905562961</v>
          </cell>
        </row>
        <row r="1173">
          <cell r="A1173">
            <v>37384</v>
          </cell>
          <cell r="B1173">
            <v>18.27</v>
          </cell>
          <cell r="C1173">
            <v>1.4608629747967401</v>
          </cell>
        </row>
        <row r="1175">
          <cell r="A1175">
            <v>37385</v>
          </cell>
          <cell r="B1175">
            <v>18.34</v>
          </cell>
          <cell r="C1175">
            <v>1.46183947404362</v>
          </cell>
        </row>
        <row r="1177">
          <cell r="A1177">
            <v>37386</v>
          </cell>
          <cell r="B1177">
            <v>18.37</v>
          </cell>
          <cell r="C1177">
            <v>1.4628181024795199</v>
          </cell>
        </row>
        <row r="1179">
          <cell r="A1179">
            <v>37389</v>
          </cell>
          <cell r="B1179">
            <v>18.399999999999999</v>
          </cell>
          <cell r="C1179">
            <v>1.4637988635045001</v>
          </cell>
        </row>
        <row r="1181">
          <cell r="A1181">
            <v>37390</v>
          </cell>
          <cell r="B1181">
            <v>18.41</v>
          </cell>
          <cell r="C1181">
            <v>1.46478076514416</v>
          </cell>
        </row>
        <row r="1183">
          <cell r="A1183">
            <v>37391</v>
          </cell>
          <cell r="B1183">
            <v>18.420000000000002</v>
          </cell>
          <cell r="C1183">
            <v>1.46576382345907</v>
          </cell>
        </row>
        <row r="1185">
          <cell r="A1185">
            <v>37392</v>
          </cell>
          <cell r="B1185">
            <v>18.420000000000002</v>
          </cell>
          <cell r="C1185">
            <v>1.4667475415339</v>
          </cell>
        </row>
        <row r="1187">
          <cell r="A1187">
            <v>37393</v>
          </cell>
          <cell r="B1187">
            <v>18.41</v>
          </cell>
          <cell r="C1187">
            <v>1.46773142111729</v>
          </cell>
        </row>
        <row r="1189">
          <cell r="A1189">
            <v>37396</v>
          </cell>
          <cell r="B1189">
            <v>18.41</v>
          </cell>
          <cell r="C1189">
            <v>1.46871596067726</v>
          </cell>
        </row>
        <row r="1191">
          <cell r="A1191">
            <v>37397</v>
          </cell>
          <cell r="B1191">
            <v>18.399999999999999</v>
          </cell>
          <cell r="C1191">
            <v>1.46970067598026</v>
          </cell>
        </row>
        <row r="1193">
          <cell r="A1193">
            <v>37398</v>
          </cell>
          <cell r="B1193">
            <v>18.37</v>
          </cell>
          <cell r="C1193">
            <v>1.4706845670977899</v>
          </cell>
        </row>
        <row r="1195">
          <cell r="A1195">
            <v>37399</v>
          </cell>
          <cell r="B1195">
            <v>18.41</v>
          </cell>
          <cell r="C1195">
            <v>1.4716710875985599</v>
          </cell>
        </row>
        <row r="1197">
          <cell r="A1197">
            <v>37400</v>
          </cell>
          <cell r="B1197">
            <v>18.420000000000002</v>
          </cell>
          <cell r="C1197">
            <v>1.47265877021558</v>
          </cell>
        </row>
        <row r="1199">
          <cell r="A1199">
            <v>37403</v>
          </cell>
          <cell r="B1199">
            <v>18.41</v>
          </cell>
          <cell r="C1199">
            <v>1.47364661499205</v>
          </cell>
        </row>
        <row r="1201">
          <cell r="A1201">
            <v>37404</v>
          </cell>
          <cell r="B1201">
            <v>18.41</v>
          </cell>
          <cell r="C1201">
            <v>1.4746351224049199</v>
          </cell>
        </row>
        <row r="1203">
          <cell r="A1203">
            <v>37405</v>
          </cell>
          <cell r="B1203">
            <v>18.329999999999998</v>
          </cell>
          <cell r="C1203">
            <v>1.47562034087655</v>
          </cell>
        </row>
        <row r="1205">
          <cell r="A1205">
            <v>37407</v>
          </cell>
          <cell r="B1205">
            <v>18.16</v>
          </cell>
          <cell r="C1205">
            <v>1.4765977917903499</v>
          </cell>
        </row>
        <row r="1207">
          <cell r="A1207">
            <v>37410</v>
          </cell>
          <cell r="B1207">
            <v>17.309999999999999</v>
          </cell>
          <cell r="C1207">
            <v>1.47753355610894</v>
          </cell>
        </row>
        <row r="1209">
          <cell r="A1209">
            <v>37411</v>
          </cell>
          <cell r="B1209">
            <v>15.9</v>
          </cell>
          <cell r="C1209">
            <v>1.4783989770634201</v>
          </cell>
        </row>
        <row r="1211">
          <cell r="A1211">
            <v>37412</v>
          </cell>
          <cell r="B1211">
            <v>16.87</v>
          </cell>
          <cell r="C1211">
            <v>1.47931382513442</v>
          </cell>
        </row>
        <row r="1213">
          <cell r="A1213">
            <v>37413</v>
          </cell>
          <cell r="B1213">
            <v>18</v>
          </cell>
          <cell r="C1213">
            <v>1.4802857639038101</v>
          </cell>
        </row>
        <row r="1215">
          <cell r="A1215">
            <v>37414</v>
          </cell>
          <cell r="B1215">
            <v>18.23</v>
          </cell>
          <cell r="C1215">
            <v>1.4812697838653599</v>
          </cell>
        </row>
        <row r="1217">
          <cell r="A1217">
            <v>37417</v>
          </cell>
          <cell r="B1217">
            <v>18.309999999999999</v>
          </cell>
          <cell r="C1217">
            <v>1.4822584425699099</v>
          </cell>
        </row>
        <row r="1219">
          <cell r="A1219">
            <v>37418</v>
          </cell>
          <cell r="B1219">
            <v>18.34</v>
          </cell>
          <cell r="C1219">
            <v>1.48324924340326</v>
          </cell>
        </row>
        <row r="1221">
          <cell r="A1221">
            <v>37419</v>
          </cell>
          <cell r="B1221">
            <v>18.29</v>
          </cell>
          <cell r="C1221">
            <v>1.4842382295012799</v>
          </cell>
        </row>
        <row r="1223">
          <cell r="A1223">
            <v>37420</v>
          </cell>
          <cell r="B1223">
            <v>18.32</v>
          </cell>
          <cell r="C1223">
            <v>1.4852293592638</v>
          </cell>
        </row>
        <row r="1225">
          <cell r="A1225">
            <v>37421</v>
          </cell>
          <cell r="B1225">
            <v>18.38</v>
          </cell>
          <cell r="C1225">
            <v>1.4862241510363401</v>
          </cell>
        </row>
        <row r="1227">
          <cell r="A1227">
            <v>37424</v>
          </cell>
          <cell r="B1227">
            <v>18.399999999999999</v>
          </cell>
          <cell r="C1227">
            <v>1.48722060488064</v>
          </cell>
        </row>
        <row r="1229">
          <cell r="A1229">
            <v>37425</v>
          </cell>
          <cell r="B1229">
            <v>18.399999999999999</v>
          </cell>
          <cell r="C1229">
            <v>1.48821772680739</v>
          </cell>
        </row>
        <row r="1231">
          <cell r="A1231">
            <v>37426</v>
          </cell>
          <cell r="B1231">
            <v>18.399999999999999</v>
          </cell>
          <cell r="C1231">
            <v>1.4892155172645001</v>
          </cell>
        </row>
        <row r="1233">
          <cell r="A1233">
            <v>37427</v>
          </cell>
          <cell r="B1233">
            <v>18.41</v>
          </cell>
          <cell r="C1233">
            <v>1.4902144681413301</v>
          </cell>
        </row>
        <row r="1235">
          <cell r="A1235">
            <v>37428</v>
          </cell>
          <cell r="B1235">
            <v>18.41</v>
          </cell>
          <cell r="C1235">
            <v>1.4912140891044099</v>
          </cell>
        </row>
        <row r="1237">
          <cell r="A1237">
            <v>37431</v>
          </cell>
          <cell r="B1237">
            <v>18.41</v>
          </cell>
          <cell r="C1237">
            <v>1.49221438060324</v>
          </cell>
        </row>
        <row r="1239">
          <cell r="A1239">
            <v>37432</v>
          </cell>
          <cell r="B1239">
            <v>18.41</v>
          </cell>
          <cell r="C1239">
            <v>1.4932153430876101</v>
          </cell>
        </row>
        <row r="1241">
          <cell r="A1241">
            <v>37433</v>
          </cell>
          <cell r="B1241">
            <v>18.41</v>
          </cell>
          <cell r="C1241">
            <v>1.4942169770075999</v>
          </cell>
        </row>
        <row r="1243">
          <cell r="A1243">
            <v>37434</v>
          </cell>
          <cell r="B1243">
            <v>18.41</v>
          </cell>
          <cell r="C1243">
            <v>1.4952192828136099</v>
          </cell>
        </row>
        <row r="1245">
          <cell r="A1245">
            <v>37435</v>
          </cell>
          <cell r="B1245">
            <v>18.41</v>
          </cell>
          <cell r="C1245">
            <v>1.49622226095633</v>
          </cell>
        </row>
        <row r="1247">
          <cell r="A1247">
            <v>37438</v>
          </cell>
          <cell r="B1247">
            <v>18.41</v>
          </cell>
          <cell r="C1247">
            <v>1.4972259118867499</v>
          </cell>
        </row>
        <row r="1249">
          <cell r="A1249">
            <v>37439</v>
          </cell>
          <cell r="B1249">
            <v>18.399999999999999</v>
          </cell>
          <cell r="C1249">
            <v>1.4982297419716399</v>
          </cell>
        </row>
        <row r="1251">
          <cell r="A1251">
            <v>37440</v>
          </cell>
          <cell r="B1251">
            <v>18.399999999999999</v>
          </cell>
          <cell r="C1251">
            <v>1.49923424508444</v>
          </cell>
        </row>
        <row r="1253">
          <cell r="A1253">
            <v>37441</v>
          </cell>
          <cell r="B1253">
            <v>18.39</v>
          </cell>
          <cell r="C1253">
            <v>1.5002389119367501</v>
          </cell>
        </row>
        <row r="1255">
          <cell r="A1255">
            <v>37442</v>
          </cell>
          <cell r="B1255">
            <v>18.39</v>
          </cell>
          <cell r="C1255">
            <v>1.50124425203642</v>
          </cell>
        </row>
        <row r="1257">
          <cell r="A1257">
            <v>37445</v>
          </cell>
          <cell r="B1257">
            <v>18.41</v>
          </cell>
          <cell r="C1257">
            <v>1.5022512716682399</v>
          </cell>
        </row>
        <row r="1259">
          <cell r="A1259">
            <v>37446</v>
          </cell>
          <cell r="B1259">
            <v>18.41</v>
          </cell>
          <cell r="C1259">
            <v>1.5032589667987699</v>
          </cell>
        </row>
        <row r="1261">
          <cell r="A1261">
            <v>37447</v>
          </cell>
          <cell r="B1261">
            <v>18.399999999999999</v>
          </cell>
          <cell r="C1261">
            <v>1.50426684180565</v>
          </cell>
        </row>
        <row r="1263">
          <cell r="A1263">
            <v>37448</v>
          </cell>
          <cell r="B1263">
            <v>18.399999999999999</v>
          </cell>
          <cell r="C1263">
            <v>1.5052753925524001</v>
          </cell>
        </row>
        <row r="1265">
          <cell r="A1265">
            <v>37449</v>
          </cell>
          <cell r="B1265">
            <v>18.39</v>
          </cell>
          <cell r="C1265">
            <v>1.5062841076984601</v>
          </cell>
        </row>
        <row r="1267">
          <cell r="A1267">
            <v>37452</v>
          </cell>
          <cell r="B1267">
            <v>18.39</v>
          </cell>
          <cell r="C1267">
            <v>1.50729349880471</v>
          </cell>
        </row>
        <row r="1269">
          <cell r="A1269">
            <v>37453</v>
          </cell>
          <cell r="B1269">
            <v>18.39</v>
          </cell>
          <cell r="C1269">
            <v>1.50830356632413</v>
          </cell>
        </row>
        <row r="1271">
          <cell r="A1271">
            <v>37454</v>
          </cell>
          <cell r="B1271">
            <v>18.39</v>
          </cell>
          <cell r="C1271">
            <v>1.50931431071</v>
          </cell>
        </row>
        <row r="1273">
          <cell r="A1273">
            <v>37455</v>
          </cell>
          <cell r="B1273">
            <v>17.89</v>
          </cell>
          <cell r="C1273">
            <v>1.5103003759354701</v>
          </cell>
        </row>
        <row r="1275">
          <cell r="A1275">
            <v>37456</v>
          </cell>
          <cell r="B1275">
            <v>17.89</v>
          </cell>
          <cell r="C1275">
            <v>1.5112870853770799</v>
          </cell>
        </row>
        <row r="1277">
          <cell r="A1277">
            <v>37459</v>
          </cell>
          <cell r="B1277">
            <v>17.89</v>
          </cell>
          <cell r="C1277">
            <v>1.5122744394556999</v>
          </cell>
        </row>
        <row r="1279">
          <cell r="A1279">
            <v>37460</v>
          </cell>
          <cell r="B1279">
            <v>17.89</v>
          </cell>
          <cell r="C1279">
            <v>1.51326243859248</v>
          </cell>
        </row>
        <row r="1281">
          <cell r="A1281">
            <v>37461</v>
          </cell>
          <cell r="B1281">
            <v>17.87</v>
          </cell>
          <cell r="C1281">
            <v>1.5142500541904</v>
          </cell>
        </row>
        <row r="1283">
          <cell r="A1283">
            <v>37462</v>
          </cell>
          <cell r="B1283">
            <v>17.87</v>
          </cell>
          <cell r="C1283">
            <v>1.5152383143457699</v>
          </cell>
        </row>
        <row r="1285">
          <cell r="A1285">
            <v>37463</v>
          </cell>
          <cell r="B1285">
            <v>17.87</v>
          </cell>
          <cell r="C1285">
            <v>1.5162272194792401</v>
          </cell>
        </row>
        <row r="1287">
          <cell r="A1287">
            <v>37466</v>
          </cell>
          <cell r="B1287">
            <v>17.86</v>
          </cell>
          <cell r="C1287">
            <v>1.5172162696567799</v>
          </cell>
        </row>
        <row r="1289">
          <cell r="A1289">
            <v>37467</v>
          </cell>
          <cell r="B1289">
            <v>17.84</v>
          </cell>
          <cell r="C1289">
            <v>1.51820493329458</v>
          </cell>
        </row>
        <row r="1291">
          <cell r="A1291">
            <v>37468</v>
          </cell>
          <cell r="B1291">
            <v>17.87</v>
          </cell>
          <cell r="C1291">
            <v>1.51919577456225</v>
          </cell>
        </row>
        <row r="1293">
          <cell r="A1293">
            <v>37469</v>
          </cell>
          <cell r="B1293">
            <v>17.829999999999998</v>
          </cell>
          <cell r="C1293">
            <v>1.5201852115782599</v>
          </cell>
        </row>
        <row r="1295">
          <cell r="A1295">
            <v>37470</v>
          </cell>
          <cell r="B1295">
            <v>17.84</v>
          </cell>
          <cell r="C1295">
            <v>1.52117580986768</v>
          </cell>
        </row>
        <row r="1297">
          <cell r="A1297">
            <v>37473</v>
          </cell>
          <cell r="B1297">
            <v>17.87</v>
          </cell>
          <cell r="C1297">
            <v>1.52216859004823</v>
          </cell>
        </row>
        <row r="1299">
          <cell r="A1299">
            <v>37474</v>
          </cell>
          <cell r="B1299">
            <v>17.87</v>
          </cell>
          <cell r="C1299">
            <v>1.5231620181568399</v>
          </cell>
        </row>
        <row r="1301">
          <cell r="A1301">
            <v>37475</v>
          </cell>
          <cell r="B1301">
            <v>17.86</v>
          </cell>
          <cell r="C1301">
            <v>1.52415559197291</v>
          </cell>
        </row>
        <row r="1303">
          <cell r="A1303">
            <v>37476</v>
          </cell>
          <cell r="B1303">
            <v>17.829999999999998</v>
          </cell>
          <cell r="C1303">
            <v>1.5251482592684</v>
          </cell>
        </row>
        <row r="1305">
          <cell r="A1305">
            <v>37477</v>
          </cell>
          <cell r="B1305">
            <v>17.829999999999998</v>
          </cell>
          <cell r="C1305">
            <v>1.52614157307818</v>
          </cell>
        </row>
        <row r="1307">
          <cell r="A1307">
            <v>37480</v>
          </cell>
          <cell r="B1307">
            <v>17.829999999999998</v>
          </cell>
          <cell r="C1307">
            <v>1.5271355338233099</v>
          </cell>
        </row>
        <row r="1309">
          <cell r="A1309">
            <v>37481</v>
          </cell>
          <cell r="B1309">
            <v>17.82</v>
          </cell>
          <cell r="C1309">
            <v>1.5281296379704099</v>
          </cell>
        </row>
        <row r="1311">
          <cell r="A1311">
            <v>37482</v>
          </cell>
          <cell r="B1311">
            <v>17.87</v>
          </cell>
          <cell r="C1311">
            <v>1.52912695649733</v>
          </cell>
        </row>
        <row r="1313">
          <cell r="A1313">
            <v>37483</v>
          </cell>
          <cell r="B1313">
            <v>17.87</v>
          </cell>
          <cell r="C1313">
            <v>1.53012492591422</v>
          </cell>
        </row>
        <row r="1315">
          <cell r="A1315">
            <v>37484</v>
          </cell>
          <cell r="B1315">
            <v>17.82</v>
          </cell>
          <cell r="C1315">
            <v>1.5311209760359901</v>
          </cell>
        </row>
        <row r="1317">
          <cell r="A1317">
            <v>37487</v>
          </cell>
          <cell r="B1317">
            <v>17.82</v>
          </cell>
          <cell r="C1317">
            <v>1.5321176745465499</v>
          </cell>
        </row>
        <row r="1319">
          <cell r="A1319">
            <v>37488</v>
          </cell>
          <cell r="B1319">
            <v>17.87</v>
          </cell>
          <cell r="C1319">
            <v>1.53311759582567</v>
          </cell>
        </row>
        <row r="1321">
          <cell r="A1321">
            <v>37489</v>
          </cell>
          <cell r="B1321">
            <v>17.87</v>
          </cell>
          <cell r="C1321">
            <v>1.5341181696934101</v>
          </cell>
        </row>
        <row r="1323">
          <cell r="A1323">
            <v>37490</v>
          </cell>
          <cell r="B1323">
            <v>17.82</v>
          </cell>
          <cell r="C1323">
            <v>1.53511681925715</v>
          </cell>
        </row>
        <row r="1325">
          <cell r="A1325">
            <v>37491</v>
          </cell>
          <cell r="B1325">
            <v>17.809999999999999</v>
          </cell>
          <cell r="C1325">
            <v>1.5361155969621001</v>
          </cell>
        </row>
        <row r="1327">
          <cell r="A1327">
            <v>37494</v>
          </cell>
          <cell r="B1327">
            <v>17.809999999999999</v>
          </cell>
          <cell r="C1327">
            <v>1.5371150244917899</v>
          </cell>
        </row>
        <row r="1329">
          <cell r="A1329">
            <v>37495</v>
          </cell>
          <cell r="B1329">
            <v>17.809999999999999</v>
          </cell>
          <cell r="C1329">
            <v>1.53811510226903</v>
          </cell>
        </row>
        <row r="1331">
          <cell r="A1331">
            <v>37496</v>
          </cell>
          <cell r="B1331">
            <v>17.87</v>
          </cell>
          <cell r="C1331">
            <v>1.5391189377093699</v>
          </cell>
        </row>
        <row r="1333">
          <cell r="A1333">
            <v>37497</v>
          </cell>
          <cell r="B1333">
            <v>17.829999999999998</v>
          </cell>
          <cell r="C1333">
            <v>1.5401213504823199</v>
          </cell>
        </row>
        <row r="1335">
          <cell r="A1335">
            <v>37498</v>
          </cell>
          <cell r="B1335">
            <v>17.82</v>
          </cell>
          <cell r="C1335">
            <v>1.5411239078766299</v>
          </cell>
        </row>
        <row r="1337">
          <cell r="A1337">
            <v>37501</v>
          </cell>
          <cell r="B1337">
            <v>17.87</v>
          </cell>
          <cell r="C1337">
            <v>1.54212970698386</v>
          </cell>
        </row>
        <row r="1339">
          <cell r="A1339">
            <v>37502</v>
          </cell>
          <cell r="B1339">
            <v>17.87</v>
          </cell>
          <cell r="C1339">
            <v>1.54313616251583</v>
          </cell>
        </row>
        <row r="1341">
          <cell r="A1341">
            <v>37503</v>
          </cell>
          <cell r="B1341">
            <v>17.87</v>
          </cell>
          <cell r="C1341">
            <v>1.5441432749009301</v>
          </cell>
        </row>
        <row r="1343">
          <cell r="A1343">
            <v>37504</v>
          </cell>
          <cell r="B1343">
            <v>17.88</v>
          </cell>
          <cell r="C1343">
            <v>1.5451515695765801</v>
          </cell>
        </row>
        <row r="1345">
          <cell r="A1345">
            <v>37505</v>
          </cell>
          <cell r="B1345">
            <v>17.89</v>
          </cell>
          <cell r="C1345">
            <v>1.5461610480000101</v>
          </cell>
        </row>
        <row r="1347">
          <cell r="A1347">
            <v>37508</v>
          </cell>
          <cell r="B1347">
            <v>17.899999999999999</v>
          </cell>
          <cell r="C1347">
            <v>1.54717169616904</v>
          </cell>
        </row>
        <row r="1349">
          <cell r="A1349">
            <v>37509</v>
          </cell>
          <cell r="B1349">
            <v>17.899999999999999</v>
          </cell>
          <cell r="C1349">
            <v>1.5481830049482399</v>
          </cell>
        </row>
        <row r="1351">
          <cell r="A1351">
            <v>37510</v>
          </cell>
          <cell r="B1351">
            <v>17.899999999999999</v>
          </cell>
          <cell r="C1351">
            <v>1.54919497476942</v>
          </cell>
        </row>
        <row r="1353">
          <cell r="A1353">
            <v>37511</v>
          </cell>
          <cell r="B1353">
            <v>17.899999999999999</v>
          </cell>
          <cell r="C1353">
            <v>1.5502076060646801</v>
          </cell>
        </row>
        <row r="1355">
          <cell r="A1355">
            <v>37512</v>
          </cell>
          <cell r="B1355">
            <v>17.899999999999999</v>
          </cell>
          <cell r="C1355">
            <v>1.5512208992663901</v>
          </cell>
        </row>
        <row r="1357">
          <cell r="A1357">
            <v>37515</v>
          </cell>
          <cell r="B1357">
            <v>17.899999999999999</v>
          </cell>
          <cell r="C1357">
            <v>1.55223485480719</v>
          </cell>
        </row>
        <row r="1359">
          <cell r="A1359">
            <v>37516</v>
          </cell>
          <cell r="B1359">
            <v>17.899999999999999</v>
          </cell>
          <cell r="C1359">
            <v>1.5532494731200399</v>
          </cell>
        </row>
        <row r="1361">
          <cell r="A1361">
            <v>37517</v>
          </cell>
          <cell r="B1361">
            <v>17.899999999999999</v>
          </cell>
          <cell r="C1361">
            <v>1.5542647546381401</v>
          </cell>
        </row>
        <row r="1363">
          <cell r="A1363">
            <v>37518</v>
          </cell>
          <cell r="B1363">
            <v>17.899999999999999</v>
          </cell>
          <cell r="C1363">
            <v>1.5552806997950099</v>
          </cell>
        </row>
        <row r="1365">
          <cell r="A1365">
            <v>37519</v>
          </cell>
          <cell r="B1365">
            <v>17.899999999999999</v>
          </cell>
          <cell r="C1365">
            <v>1.5562973090244301</v>
          </cell>
        </row>
        <row r="1367">
          <cell r="A1367">
            <v>37522</v>
          </cell>
          <cell r="B1367">
            <v>17.899999999999999</v>
          </cell>
          <cell r="C1367">
            <v>1.55731458276048</v>
          </cell>
        </row>
        <row r="1369">
          <cell r="A1369">
            <v>37523</v>
          </cell>
          <cell r="B1369">
            <v>17.899999999999999</v>
          </cell>
          <cell r="C1369">
            <v>1.5583325214374999</v>
          </cell>
        </row>
        <row r="1371">
          <cell r="A1371">
            <v>37524</v>
          </cell>
          <cell r="B1371">
            <v>17.899999999999999</v>
          </cell>
          <cell r="C1371">
            <v>1.55935112549013</v>
          </cell>
        </row>
        <row r="1373">
          <cell r="A1373">
            <v>37525</v>
          </cell>
          <cell r="B1373">
            <v>17.899999999999999</v>
          </cell>
          <cell r="C1373">
            <v>1.5603703953533099</v>
          </cell>
        </row>
        <row r="1375">
          <cell r="A1375">
            <v>37526</v>
          </cell>
          <cell r="B1375">
            <v>17.899999999999999</v>
          </cell>
          <cell r="C1375">
            <v>1.5613903314622299</v>
          </cell>
        </row>
        <row r="1377">
          <cell r="A1377">
            <v>37529</v>
          </cell>
          <cell r="B1377">
            <v>17.899999999999999</v>
          </cell>
          <cell r="C1377">
            <v>1.56241093425239</v>
          </cell>
        </row>
        <row r="1379">
          <cell r="A1379">
            <v>37530</v>
          </cell>
          <cell r="B1379">
            <v>17.899999999999999</v>
          </cell>
          <cell r="C1379">
            <v>1.5634322041595701</v>
          </cell>
        </row>
        <row r="1381">
          <cell r="A1381">
            <v>37531</v>
          </cell>
          <cell r="B1381">
            <v>17.899999999999999</v>
          </cell>
          <cell r="C1381">
            <v>1.5644541416198201</v>
          </cell>
        </row>
        <row r="1383">
          <cell r="A1383">
            <v>37532</v>
          </cell>
          <cell r="B1383">
            <v>17.899999999999999</v>
          </cell>
          <cell r="C1383">
            <v>1.5654767470694899</v>
          </cell>
        </row>
        <row r="1385">
          <cell r="A1385">
            <v>37533</v>
          </cell>
          <cell r="B1385">
            <v>17.899999999999999</v>
          </cell>
          <cell r="C1385">
            <v>1.56650002094521</v>
          </cell>
        </row>
        <row r="1387">
          <cell r="A1387">
            <v>37536</v>
          </cell>
          <cell r="B1387">
            <v>17.899999999999999</v>
          </cell>
          <cell r="C1387">
            <v>1.5675239636839</v>
          </cell>
        </row>
        <row r="1389">
          <cell r="A1389">
            <v>37537</v>
          </cell>
          <cell r="B1389">
            <v>17.899999999999999</v>
          </cell>
          <cell r="C1389">
            <v>1.56854857572276</v>
          </cell>
        </row>
        <row r="1391">
          <cell r="A1391">
            <v>37538</v>
          </cell>
          <cell r="B1391">
            <v>17.899999999999999</v>
          </cell>
          <cell r="C1391">
            <v>1.5695738574992799</v>
          </cell>
        </row>
        <row r="1393">
          <cell r="A1393">
            <v>37539</v>
          </cell>
          <cell r="B1393">
            <v>17.899999999999999</v>
          </cell>
          <cell r="C1393">
            <v>1.5705998094512399</v>
          </cell>
        </row>
        <row r="1395">
          <cell r="A1395">
            <v>37540</v>
          </cell>
          <cell r="B1395">
            <v>17.899999999999999</v>
          </cell>
          <cell r="C1395">
            <v>1.5716264320166899</v>
          </cell>
        </row>
        <row r="1397">
          <cell r="A1397">
            <v>37543</v>
          </cell>
          <cell r="B1397">
            <v>17.899999999999999</v>
          </cell>
          <cell r="C1397">
            <v>1.5726537256339701</v>
          </cell>
        </row>
        <row r="1399">
          <cell r="A1399">
            <v>37544</v>
          </cell>
          <cell r="B1399">
            <v>20.9</v>
          </cell>
          <cell r="C1399">
            <v>1.57383861013048</v>
          </cell>
        </row>
        <row r="1401">
          <cell r="A1401">
            <v>37545</v>
          </cell>
          <cell r="B1401">
            <v>20.9</v>
          </cell>
          <cell r="C1401">
            <v>1.57502438735451</v>
          </cell>
        </row>
        <row r="1403">
          <cell r="A1403">
            <v>37546</v>
          </cell>
          <cell r="B1403">
            <v>20.9</v>
          </cell>
          <cell r="C1403">
            <v>1.5762110579786699</v>
          </cell>
        </row>
        <row r="1405">
          <cell r="A1405">
            <v>37547</v>
          </cell>
          <cell r="B1405">
            <v>20.9</v>
          </cell>
          <cell r="C1405">
            <v>1.5773986226760901</v>
          </cell>
        </row>
        <row r="1407">
          <cell r="A1407">
            <v>37550</v>
          </cell>
          <cell r="B1407">
            <v>20.9</v>
          </cell>
          <cell r="C1407">
            <v>1.57858708212037</v>
          </cell>
        </row>
        <row r="1409">
          <cell r="A1409">
            <v>37551</v>
          </cell>
          <cell r="B1409">
            <v>20.9</v>
          </cell>
          <cell r="C1409">
            <v>1.57977643698565</v>
          </cell>
        </row>
        <row r="1411">
          <cell r="A1411">
            <v>37552</v>
          </cell>
          <cell r="B1411">
            <v>20.9</v>
          </cell>
          <cell r="C1411">
            <v>1.58096668794657</v>
          </cell>
        </row>
        <row r="1413">
          <cell r="A1413">
            <v>37553</v>
          </cell>
          <cell r="B1413">
            <v>20.9</v>
          </cell>
          <cell r="C1413">
            <v>1.58215783567827</v>
          </cell>
        </row>
        <row r="1415">
          <cell r="A1415">
            <v>37554</v>
          </cell>
          <cell r="B1415">
            <v>20.9</v>
          </cell>
          <cell r="C1415">
            <v>1.5833498808563999</v>
          </cell>
        </row>
        <row r="1417">
          <cell r="A1417">
            <v>37557</v>
          </cell>
          <cell r="B1417">
            <v>20.9</v>
          </cell>
          <cell r="C1417">
            <v>1.58454282415714</v>
          </cell>
        </row>
        <row r="1419">
          <cell r="A1419">
            <v>37558</v>
          </cell>
          <cell r="B1419">
            <v>20.9</v>
          </cell>
          <cell r="C1419">
            <v>1.5857366662571399</v>
          </cell>
        </row>
        <row r="1421">
          <cell r="A1421">
            <v>37559</v>
          </cell>
          <cell r="B1421">
            <v>20.9</v>
          </cell>
          <cell r="C1421">
            <v>1.5869314078336001</v>
          </cell>
        </row>
        <row r="1423">
          <cell r="A1423">
            <v>37560</v>
          </cell>
          <cell r="B1423">
            <v>20.9</v>
          </cell>
          <cell r="C1423">
            <v>1.5881270495642099</v>
          </cell>
        </row>
        <row r="1425">
          <cell r="A1425">
            <v>37561</v>
          </cell>
          <cell r="B1425">
            <v>20.9</v>
          </cell>
          <cell r="C1425">
            <v>1.58932359212716</v>
          </cell>
        </row>
        <row r="1427">
          <cell r="A1427">
            <v>37564</v>
          </cell>
          <cell r="B1427">
            <v>20.9</v>
          </cell>
          <cell r="C1427">
            <v>1.5905210362011799</v>
          </cell>
        </row>
        <row r="1429">
          <cell r="A1429">
            <v>37565</v>
          </cell>
          <cell r="B1429">
            <v>20.9</v>
          </cell>
          <cell r="C1429">
            <v>1.5917193824654801</v>
          </cell>
        </row>
        <row r="1431">
          <cell r="A1431">
            <v>37566</v>
          </cell>
          <cell r="B1431">
            <v>20.9</v>
          </cell>
          <cell r="C1431">
            <v>1.5929186315998101</v>
          </cell>
        </row>
        <row r="1433">
          <cell r="A1433">
            <v>37567</v>
          </cell>
          <cell r="B1433">
            <v>20.9</v>
          </cell>
          <cell r="C1433">
            <v>1.59411878428442</v>
          </cell>
        </row>
        <row r="1435">
          <cell r="A1435">
            <v>37568</v>
          </cell>
          <cell r="B1435">
            <v>20.9</v>
          </cell>
          <cell r="C1435">
            <v>1.59531984120006</v>
          </cell>
        </row>
        <row r="1437">
          <cell r="A1437">
            <v>37571</v>
          </cell>
          <cell r="B1437">
            <v>20.9</v>
          </cell>
          <cell r="C1437">
            <v>1.5965218030280199</v>
          </cell>
        </row>
        <row r="1439">
          <cell r="A1439">
            <v>37572</v>
          </cell>
          <cell r="B1439">
            <v>20.9</v>
          </cell>
          <cell r="C1439">
            <v>1.5977246704500701</v>
          </cell>
        </row>
        <row r="1441">
          <cell r="A1441">
            <v>37573</v>
          </cell>
          <cell r="B1441">
            <v>20.9</v>
          </cell>
          <cell r="C1441">
            <v>1.5989284441485301</v>
          </cell>
        </row>
        <row r="1443">
          <cell r="A1443">
            <v>37574</v>
          </cell>
          <cell r="B1443">
            <v>20.9</v>
          </cell>
          <cell r="C1443">
            <v>1.6001331248062001</v>
          </cell>
        </row>
        <row r="1445">
          <cell r="A1445">
            <v>37578</v>
          </cell>
          <cell r="B1445">
            <v>20.9</v>
          </cell>
          <cell r="C1445">
            <v>1.6013387131064301</v>
          </cell>
        </row>
        <row r="1447">
          <cell r="A1447">
            <v>37579</v>
          </cell>
          <cell r="B1447">
            <v>20.9</v>
          </cell>
          <cell r="C1447">
            <v>1.6025452097330399</v>
          </cell>
        </row>
        <row r="1449">
          <cell r="A1449">
            <v>37580</v>
          </cell>
          <cell r="B1449">
            <v>20.9</v>
          </cell>
          <cell r="C1449">
            <v>1.60375261537041</v>
          </cell>
        </row>
        <row r="1451">
          <cell r="A1451">
            <v>37581</v>
          </cell>
          <cell r="B1451">
            <v>21.9</v>
          </cell>
          <cell r="C1451">
            <v>1.60501340548899</v>
          </cell>
        </row>
        <row r="1453">
          <cell r="A1453">
            <v>37582</v>
          </cell>
          <cell r="B1453">
            <v>21.9</v>
          </cell>
          <cell r="C1453">
            <v>1.6062751867777101</v>
          </cell>
        </row>
        <row r="1455">
          <cell r="A1455">
            <v>37585</v>
          </cell>
          <cell r="B1455">
            <v>21.9</v>
          </cell>
          <cell r="C1455">
            <v>1.6075379600158</v>
          </cell>
        </row>
        <row r="1457">
          <cell r="A1457">
            <v>37586</v>
          </cell>
          <cell r="B1457">
            <v>21.9</v>
          </cell>
          <cell r="C1457">
            <v>1.60880172598306</v>
          </cell>
        </row>
        <row r="1459">
          <cell r="A1459">
            <v>37587</v>
          </cell>
          <cell r="B1459">
            <v>21.9</v>
          </cell>
          <cell r="C1459">
            <v>1.61006648545994</v>
          </cell>
        </row>
        <row r="1461">
          <cell r="A1461">
            <v>37588</v>
          </cell>
          <cell r="B1461">
            <v>21.9</v>
          </cell>
          <cell r="C1461">
            <v>1.61133223922749</v>
          </cell>
        </row>
        <row r="1463">
          <cell r="A1463">
            <v>37589</v>
          </cell>
          <cell r="B1463">
            <v>21.9</v>
          </cell>
          <cell r="C1463">
            <v>1.6125989880673599</v>
          </cell>
        </row>
        <row r="1465">
          <cell r="A1465">
            <v>37592</v>
          </cell>
          <cell r="B1465">
            <v>21.9</v>
          </cell>
          <cell r="C1465">
            <v>1.6138667327618299</v>
          </cell>
        </row>
        <row r="1467">
          <cell r="A1467">
            <v>37593</v>
          </cell>
          <cell r="B1467">
            <v>21.9</v>
          </cell>
          <cell r="C1467">
            <v>1.61513547409379</v>
          </cell>
        </row>
        <row r="1469">
          <cell r="A1469">
            <v>37594</v>
          </cell>
          <cell r="B1469">
            <v>21.9</v>
          </cell>
          <cell r="C1469">
            <v>1.6164052128467401</v>
          </cell>
        </row>
        <row r="1471">
          <cell r="A1471">
            <v>37595</v>
          </cell>
          <cell r="B1471">
            <v>21.9</v>
          </cell>
          <cell r="C1471">
            <v>1.6176759498048201</v>
          </cell>
        </row>
        <row r="1473">
          <cell r="A1473">
            <v>37596</v>
          </cell>
          <cell r="B1473">
            <v>21.9</v>
          </cell>
          <cell r="C1473">
            <v>1.61894768575276</v>
          </cell>
        </row>
        <row r="1475">
          <cell r="A1475">
            <v>37599</v>
          </cell>
          <cell r="B1475">
            <v>21.9</v>
          </cell>
          <cell r="C1475">
            <v>1.6202204214759199</v>
          </cell>
        </row>
        <row r="1477">
          <cell r="A1477">
            <v>37600</v>
          </cell>
          <cell r="B1477">
            <v>21.9</v>
          </cell>
          <cell r="C1477">
            <v>1.62149415776026</v>
          </cell>
        </row>
        <row r="1479">
          <cell r="A1479">
            <v>37601</v>
          </cell>
          <cell r="B1479">
            <v>21.9</v>
          </cell>
          <cell r="C1479">
            <v>1.62276889539238</v>
          </cell>
        </row>
        <row r="1481">
          <cell r="A1481">
            <v>37602</v>
          </cell>
          <cell r="B1481">
            <v>21.9</v>
          </cell>
          <cell r="C1481">
            <v>1.6240446351594999</v>
          </cell>
        </row>
        <row r="1483">
          <cell r="A1483">
            <v>37603</v>
          </cell>
          <cell r="B1483">
            <v>21.9</v>
          </cell>
          <cell r="C1483">
            <v>1.62532137784943</v>
          </cell>
        </row>
        <row r="1485">
          <cell r="A1485">
            <v>37606</v>
          </cell>
          <cell r="B1485">
            <v>21.9</v>
          </cell>
          <cell r="C1485">
            <v>1.6265991242506199</v>
          </cell>
        </row>
        <row r="1487">
          <cell r="A1487">
            <v>37607</v>
          </cell>
          <cell r="B1487">
            <v>21.9</v>
          </cell>
          <cell r="C1487">
            <v>1.6278778751521501</v>
          </cell>
        </row>
        <row r="1489">
          <cell r="A1489">
            <v>37608</v>
          </cell>
          <cell r="B1489">
            <v>21.9</v>
          </cell>
          <cell r="C1489">
            <v>1.6291576313437</v>
          </cell>
        </row>
        <row r="1491">
          <cell r="A1491">
            <v>37609</v>
          </cell>
          <cell r="B1491">
            <v>24.9</v>
          </cell>
          <cell r="C1491">
            <v>1.63059568878489</v>
          </cell>
        </row>
        <row r="1493">
          <cell r="A1493">
            <v>37610</v>
          </cell>
          <cell r="B1493">
            <v>24.9</v>
          </cell>
          <cell r="C1493">
            <v>1.6320350155993799</v>
          </cell>
        </row>
        <row r="1495">
          <cell r="A1495">
            <v>37613</v>
          </cell>
          <cell r="B1495">
            <v>24.9</v>
          </cell>
          <cell r="C1495">
            <v>1.63347561290765</v>
          </cell>
        </row>
        <row r="1497">
          <cell r="A1497">
            <v>37614</v>
          </cell>
          <cell r="B1497">
            <v>24.9</v>
          </cell>
          <cell r="C1497">
            <v>1.63491748183116</v>
          </cell>
        </row>
        <row r="1499">
          <cell r="A1499">
            <v>37616</v>
          </cell>
          <cell r="B1499">
            <v>24.9</v>
          </cell>
          <cell r="C1499">
            <v>1.63636062349238</v>
          </cell>
        </row>
        <row r="1501">
          <cell r="A1501">
            <v>37617</v>
          </cell>
          <cell r="B1501">
            <v>24.9</v>
          </cell>
          <cell r="C1501">
            <v>1.6378050390147301</v>
          </cell>
        </row>
        <row r="1503">
          <cell r="A1503">
            <v>37620</v>
          </cell>
          <cell r="B1503">
            <v>24.9</v>
          </cell>
          <cell r="C1503">
            <v>1.6392507295226699</v>
          </cell>
        </row>
        <row r="1505">
          <cell r="A1505">
            <v>37621</v>
          </cell>
          <cell r="B1505">
            <v>24.9</v>
          </cell>
          <cell r="C1505">
            <v>1.64069769614162</v>
          </cell>
        </row>
        <row r="1507">
          <cell r="A1507">
            <v>37623</v>
          </cell>
          <cell r="B1507">
            <v>24.9</v>
          </cell>
          <cell r="C1507">
            <v>1.6421459399980101</v>
          </cell>
        </row>
        <row r="1509">
          <cell r="A1509">
            <v>37624</v>
          </cell>
          <cell r="B1509">
            <v>24.9</v>
          </cell>
          <cell r="C1509">
            <v>1.6435954622192399</v>
          </cell>
        </row>
        <row r="1511">
          <cell r="A1511">
            <v>37627</v>
          </cell>
          <cell r="B1511">
            <v>24.9</v>
          </cell>
          <cell r="C1511">
            <v>1.64504626393374</v>
          </cell>
        </row>
        <row r="1513">
          <cell r="A1513">
            <v>37628</v>
          </cell>
          <cell r="B1513">
            <v>24.9</v>
          </cell>
          <cell r="C1513">
            <v>1.64649834627092</v>
          </cell>
        </row>
        <row r="1515">
          <cell r="A1515">
            <v>37629</v>
          </cell>
          <cell r="B1515">
            <v>24.9</v>
          </cell>
          <cell r="C1515">
            <v>1.6479517103611701</v>
          </cell>
        </row>
        <row r="1517">
          <cell r="A1517">
            <v>37630</v>
          </cell>
          <cell r="B1517">
            <v>24.9</v>
          </cell>
          <cell r="C1517">
            <v>1.6494063573359099</v>
          </cell>
        </row>
        <row r="1519">
          <cell r="A1519">
            <v>37631</v>
          </cell>
          <cell r="B1519">
            <v>24.9</v>
          </cell>
          <cell r="C1519">
            <v>1.6508622883275299</v>
          </cell>
        </row>
        <row r="1521">
          <cell r="A1521">
            <v>37634</v>
          </cell>
          <cell r="B1521">
            <v>24.9</v>
          </cell>
          <cell r="C1521">
            <v>1.6523195044694301</v>
          </cell>
        </row>
        <row r="1523">
          <cell r="A1523">
            <v>37635</v>
          </cell>
          <cell r="B1523">
            <v>24.9</v>
          </cell>
          <cell r="C1523">
            <v>1.6537780068960299</v>
          </cell>
        </row>
        <row r="1525">
          <cell r="A1525">
            <v>37636</v>
          </cell>
          <cell r="B1525">
            <v>24.9</v>
          </cell>
          <cell r="C1525">
            <v>1.6552377967427201</v>
          </cell>
        </row>
        <row r="1527">
          <cell r="A1527">
            <v>37637</v>
          </cell>
          <cell r="B1527">
            <v>24.9</v>
          </cell>
          <cell r="C1527">
            <v>1.6566988751459</v>
          </cell>
        </row>
        <row r="1529">
          <cell r="A1529">
            <v>37638</v>
          </cell>
          <cell r="B1529">
            <v>24.9</v>
          </cell>
          <cell r="C1529">
            <v>1.65816124324299</v>
          </cell>
        </row>
        <row r="1531">
          <cell r="A1531">
            <v>37641</v>
          </cell>
          <cell r="B1531">
            <v>24.9</v>
          </cell>
          <cell r="C1531">
            <v>1.6596249021724001</v>
          </cell>
        </row>
        <row r="1533">
          <cell r="A1533">
            <v>37642</v>
          </cell>
          <cell r="B1533">
            <v>24.9</v>
          </cell>
          <cell r="C1533">
            <v>1.6610898530735501</v>
          </cell>
        </row>
        <row r="1535">
          <cell r="A1535">
            <v>37643</v>
          </cell>
          <cell r="B1535">
            <v>24.9</v>
          </cell>
          <cell r="C1535">
            <v>1.66255609708686</v>
          </cell>
        </row>
        <row r="1537">
          <cell r="A1537">
            <v>37644</v>
          </cell>
          <cell r="B1537">
            <v>25.4</v>
          </cell>
          <cell r="C1537">
            <v>1.66405002011902</v>
          </cell>
        </row>
        <row r="1539">
          <cell r="A1539">
            <v>37645</v>
          </cell>
          <cell r="B1539">
            <v>25.4</v>
          </cell>
          <cell r="C1539">
            <v>1.6655452855456001</v>
          </cell>
        </row>
        <row r="1541">
          <cell r="A1541">
            <v>37648</v>
          </cell>
          <cell r="B1541">
            <v>25.4</v>
          </cell>
          <cell r="C1541">
            <v>1.66704189457283</v>
          </cell>
        </row>
        <row r="1543">
          <cell r="A1543">
            <v>37649</v>
          </cell>
          <cell r="B1543">
            <v>25.4</v>
          </cell>
          <cell r="C1543">
            <v>1.66853984840803</v>
          </cell>
        </row>
        <row r="1545">
          <cell r="A1545">
            <v>37650</v>
          </cell>
          <cell r="B1545">
            <v>25.4</v>
          </cell>
          <cell r="C1545">
            <v>1.67003914825962</v>
          </cell>
        </row>
        <row r="1547">
          <cell r="A1547">
            <v>37651</v>
          </cell>
          <cell r="B1547">
            <v>25.39</v>
          </cell>
          <cell r="C1547">
            <v>1.67153927762493</v>
          </cell>
        </row>
        <row r="1549">
          <cell r="A1549">
            <v>37652</v>
          </cell>
          <cell r="B1549">
            <v>25.38</v>
          </cell>
          <cell r="C1549">
            <v>1.6730402196038801</v>
          </cell>
        </row>
        <row r="1551">
          <cell r="A1551">
            <v>37655</v>
          </cell>
          <cell r="B1551">
            <v>25.38</v>
          </cell>
          <cell r="C1551">
            <v>1.6745425093386801</v>
          </cell>
        </row>
        <row r="1553">
          <cell r="A1553">
            <v>37656</v>
          </cell>
          <cell r="B1553">
            <v>25.4</v>
          </cell>
          <cell r="C1553">
            <v>1.6760472030012901</v>
          </cell>
        </row>
        <row r="1555">
          <cell r="A1555">
            <v>37657</v>
          </cell>
          <cell r="B1555">
            <v>25.39</v>
          </cell>
          <cell r="C1555">
            <v>1.6775527291618599</v>
          </cell>
        </row>
        <row r="1557">
          <cell r="A1557">
            <v>37658</v>
          </cell>
          <cell r="B1557">
            <v>25.38</v>
          </cell>
          <cell r="C1557">
            <v>1.6790590708594799</v>
          </cell>
        </row>
        <row r="1559">
          <cell r="A1559">
            <v>37659</v>
          </cell>
          <cell r="B1559">
            <v>25.37</v>
          </cell>
          <cell r="C1559">
            <v>1.6805662278626701</v>
          </cell>
        </row>
        <row r="1561">
          <cell r="A1561">
            <v>37662</v>
          </cell>
          <cell r="B1561">
            <v>25.36</v>
          </cell>
          <cell r="C1561">
            <v>1.6820741999389299</v>
          </cell>
        </row>
        <row r="1563">
          <cell r="A1563">
            <v>37663</v>
          </cell>
          <cell r="B1563">
            <v>25.35</v>
          </cell>
          <cell r="C1563">
            <v>1.6835830036755299</v>
          </cell>
        </row>
        <row r="1565">
          <cell r="A1565">
            <v>37664</v>
          </cell>
          <cell r="B1565">
            <v>25.34</v>
          </cell>
          <cell r="C1565">
            <v>1.68509262204744</v>
          </cell>
        </row>
        <row r="1567">
          <cell r="A1567">
            <v>37665</v>
          </cell>
          <cell r="B1567">
            <v>25.32</v>
          </cell>
          <cell r="C1567">
            <v>1.6866025324405001</v>
          </cell>
        </row>
        <row r="1569">
          <cell r="A1569">
            <v>37666</v>
          </cell>
          <cell r="B1569">
            <v>25.33</v>
          </cell>
          <cell r="C1569">
            <v>1.6881143186204499</v>
          </cell>
        </row>
        <row r="1571">
          <cell r="A1571">
            <v>37669</v>
          </cell>
          <cell r="B1571">
            <v>25.32</v>
          </cell>
          <cell r="C1571">
            <v>1.68962693657451</v>
          </cell>
        </row>
        <row r="1573">
          <cell r="A1573">
            <v>37670</v>
          </cell>
          <cell r="B1573">
            <v>25.29</v>
          </cell>
          <cell r="C1573">
            <v>1.6911393047491701</v>
          </cell>
        </row>
        <row r="1575">
          <cell r="A1575">
            <v>37671</v>
          </cell>
          <cell r="B1575">
            <v>25.3</v>
          </cell>
          <cell r="C1575">
            <v>1.6926535508826399</v>
          </cell>
        </row>
        <row r="1577">
          <cell r="A1577">
            <v>37672</v>
          </cell>
          <cell r="B1577">
            <v>26.26</v>
          </cell>
          <cell r="C1577">
            <v>1.69422047412776</v>
          </cell>
        </row>
        <row r="1579">
          <cell r="A1579">
            <v>37673</v>
          </cell>
          <cell r="B1579">
            <v>26.29</v>
          </cell>
          <cell r="C1579">
            <v>1.6957904404723201</v>
          </cell>
        </row>
        <row r="1581">
          <cell r="A1581">
            <v>37676</v>
          </cell>
          <cell r="B1581">
            <v>26.32</v>
          </cell>
          <cell r="C1581">
            <v>1.6973634726428</v>
          </cell>
        </row>
        <row r="1583">
          <cell r="A1583">
            <v>37677</v>
          </cell>
          <cell r="B1583">
            <v>26.31</v>
          </cell>
          <cell r="C1583">
            <v>1.69893742081735</v>
          </cell>
        </row>
        <row r="1585">
          <cell r="A1585">
            <v>37678</v>
          </cell>
          <cell r="B1585">
            <v>26.29</v>
          </cell>
          <cell r="C1585">
            <v>1.70051175816772</v>
          </cell>
        </row>
        <row r="1587">
          <cell r="A1587">
            <v>37679</v>
          </cell>
          <cell r="B1587">
            <v>26.27</v>
          </cell>
          <cell r="C1587">
            <v>1.70208648307114</v>
          </cell>
        </row>
        <row r="1589">
          <cell r="A1589">
            <v>37680</v>
          </cell>
          <cell r="B1589">
            <v>26.28</v>
          </cell>
          <cell r="C1589">
            <v>1.7036632108847301</v>
          </cell>
        </row>
        <row r="1591">
          <cell r="A1591">
            <v>37685</v>
          </cell>
          <cell r="B1591">
            <v>26.29</v>
          </cell>
          <cell r="C1591">
            <v>1.70524192743573</v>
          </cell>
        </row>
        <row r="1593">
          <cell r="A1593">
            <v>37686</v>
          </cell>
          <cell r="B1593">
            <v>26.28</v>
          </cell>
          <cell r="C1593">
            <v>1.7068215782952101</v>
          </cell>
        </row>
        <row r="1595">
          <cell r="A1595">
            <v>37687</v>
          </cell>
          <cell r="B1595">
            <v>26.29</v>
          </cell>
          <cell r="C1595">
            <v>1.70840322157896</v>
          </cell>
        </row>
        <row r="1597">
          <cell r="A1597">
            <v>37690</v>
          </cell>
          <cell r="B1597">
            <v>26.29</v>
          </cell>
          <cell r="C1597">
            <v>1.7099863305082601</v>
          </cell>
        </row>
        <row r="1599">
          <cell r="A1599">
            <v>37691</v>
          </cell>
          <cell r="B1599">
            <v>26.3</v>
          </cell>
          <cell r="C1599">
            <v>1.71157145363692</v>
          </cell>
        </row>
        <row r="1601">
          <cell r="A1601">
            <v>37692</v>
          </cell>
          <cell r="B1601">
            <v>26.3</v>
          </cell>
          <cell r="C1601">
            <v>1.71315804614301</v>
          </cell>
        </row>
        <row r="1603">
          <cell r="A1603">
            <v>37693</v>
          </cell>
          <cell r="B1603">
            <v>26.31</v>
          </cell>
          <cell r="C1603">
            <v>1.7147466404676199</v>
          </cell>
        </row>
        <row r="1605">
          <cell r="A1605">
            <v>37694</v>
          </cell>
          <cell r="B1605">
            <v>26.31</v>
          </cell>
          <cell r="C1605">
            <v>1.7163367078798599</v>
          </cell>
        </row>
        <row r="1607">
          <cell r="A1607">
            <v>37697</v>
          </cell>
          <cell r="B1607">
            <v>26.32</v>
          </cell>
          <cell r="C1607">
            <v>1.71792879897345</v>
          </cell>
        </row>
        <row r="1609">
          <cell r="A1609">
            <v>37698</v>
          </cell>
          <cell r="B1609">
            <v>26.32</v>
          </cell>
          <cell r="C1609">
            <v>1.7195223669066699</v>
          </cell>
        </row>
        <row r="1611">
          <cell r="A1611">
            <v>37699</v>
          </cell>
          <cell r="B1611">
            <v>26.34</v>
          </cell>
          <cell r="C1611">
            <v>1.7211184791533001</v>
          </cell>
        </row>
        <row r="1613">
          <cell r="A1613">
            <v>37700</v>
          </cell>
          <cell r="B1613">
            <v>26.34</v>
          </cell>
          <cell r="C1613">
            <v>1.7227160729592099</v>
          </cell>
        </row>
        <row r="1615">
          <cell r="A1615">
            <v>37701</v>
          </cell>
          <cell r="B1615">
            <v>26.35</v>
          </cell>
          <cell r="C1615">
            <v>1.72431570096876</v>
          </cell>
        </row>
        <row r="1617">
          <cell r="A1617">
            <v>37704</v>
          </cell>
          <cell r="B1617">
            <v>26.33</v>
          </cell>
          <cell r="C1617">
            <v>1.7259157279940001</v>
          </cell>
        </row>
        <row r="1619">
          <cell r="A1619">
            <v>37705</v>
          </cell>
          <cell r="B1619">
            <v>26.33</v>
          </cell>
          <cell r="C1619">
            <v>1.7275172397163201</v>
          </cell>
        </row>
        <row r="1621">
          <cell r="A1621">
            <v>37706</v>
          </cell>
          <cell r="B1621">
            <v>26.34</v>
          </cell>
          <cell r="C1621">
            <v>1.7291207730437399</v>
          </cell>
        </row>
        <row r="1623">
          <cell r="A1623">
            <v>37707</v>
          </cell>
          <cell r="B1623">
            <v>26.33</v>
          </cell>
          <cell r="C1623">
            <v>1.7307252587914601</v>
          </cell>
        </row>
        <row r="1625">
          <cell r="A1625">
            <v>37708</v>
          </cell>
          <cell r="B1625">
            <v>26.32</v>
          </cell>
          <cell r="C1625">
            <v>1.7323306968487699</v>
          </cell>
        </row>
        <row r="1627">
          <cell r="A1627">
            <v>37711</v>
          </cell>
          <cell r="B1627">
            <v>26.32</v>
          </cell>
          <cell r="C1627">
            <v>1.7339376241264699</v>
          </cell>
        </row>
        <row r="1629">
          <cell r="A1629">
            <v>37712</v>
          </cell>
          <cell r="B1629">
            <v>26.32</v>
          </cell>
          <cell r="C1629">
            <v>1.7355460420059901</v>
          </cell>
        </row>
        <row r="1631">
          <cell r="A1631">
            <v>37713</v>
          </cell>
          <cell r="B1631">
            <v>26.31</v>
          </cell>
          <cell r="C1631">
            <v>1.7371553964952799</v>
          </cell>
        </row>
        <row r="1633">
          <cell r="A1633">
            <v>37714</v>
          </cell>
          <cell r="B1633">
            <v>26.31</v>
          </cell>
          <cell r="C1633">
            <v>1.7387662433229001</v>
          </cell>
        </row>
        <row r="1635">
          <cell r="A1635">
            <v>37715</v>
          </cell>
          <cell r="B1635">
            <v>26.32</v>
          </cell>
          <cell r="C1635">
            <v>1.7403791402778701</v>
          </cell>
        </row>
        <row r="1637">
          <cell r="A1637">
            <v>37718</v>
          </cell>
          <cell r="B1637">
            <v>26.32</v>
          </cell>
          <cell r="C1637">
            <v>1.7419935333721801</v>
          </cell>
        </row>
        <row r="1639">
          <cell r="A1639">
            <v>37719</v>
          </cell>
          <cell r="B1639">
            <v>26.32</v>
          </cell>
          <cell r="C1639">
            <v>1.7436094239936699</v>
          </cell>
        </row>
        <row r="1641">
          <cell r="A1641">
            <v>37720</v>
          </cell>
          <cell r="B1641">
            <v>26.32</v>
          </cell>
          <cell r="C1641">
            <v>1.7452268135314599</v>
          </cell>
        </row>
        <row r="1643">
          <cell r="A1643">
            <v>37721</v>
          </cell>
          <cell r="B1643">
            <v>26.32</v>
          </cell>
          <cell r="C1643">
            <v>1.7468457033759599</v>
          </cell>
        </row>
        <row r="1645">
          <cell r="A1645">
            <v>37722</v>
          </cell>
          <cell r="B1645">
            <v>26.32</v>
          </cell>
          <cell r="C1645">
            <v>1.74846609491887</v>
          </cell>
        </row>
        <row r="1647">
          <cell r="A1647">
            <v>37725</v>
          </cell>
          <cell r="B1647">
            <v>26.32</v>
          </cell>
          <cell r="C1647">
            <v>1.75008798955318</v>
          </cell>
        </row>
        <row r="1649">
          <cell r="A1649">
            <v>37726</v>
          </cell>
          <cell r="B1649">
            <v>26.32</v>
          </cell>
          <cell r="C1649">
            <v>1.7517113886731699</v>
          </cell>
        </row>
        <row r="1651">
          <cell r="A1651">
            <v>37727</v>
          </cell>
          <cell r="B1651">
            <v>26.32</v>
          </cell>
          <cell r="C1651">
            <v>1.7533362936744099</v>
          </cell>
        </row>
        <row r="1653">
          <cell r="A1653">
            <v>37728</v>
          </cell>
          <cell r="B1653">
            <v>26.32</v>
          </cell>
          <cell r="C1653">
            <v>1.75496270595379</v>
          </cell>
        </row>
        <row r="1655">
          <cell r="A1655">
            <v>37733</v>
          </cell>
          <cell r="B1655">
            <v>26.32</v>
          </cell>
          <cell r="C1655">
            <v>1.75659062690946</v>
          </cell>
        </row>
        <row r="1657">
          <cell r="A1657">
            <v>37734</v>
          </cell>
          <cell r="B1657">
            <v>26.32</v>
          </cell>
          <cell r="C1657">
            <v>1.75822005794089</v>
          </cell>
        </row>
        <row r="1659">
          <cell r="A1659">
            <v>37735</v>
          </cell>
          <cell r="B1659">
            <v>26.32</v>
          </cell>
          <cell r="C1659">
            <v>1.7598510004488299</v>
          </cell>
        </row>
        <row r="1661">
          <cell r="A1661">
            <v>37736</v>
          </cell>
          <cell r="B1661">
            <v>26.32</v>
          </cell>
          <cell r="C1661">
            <v>1.76148345583536</v>
          </cell>
        </row>
        <row r="1663">
          <cell r="A1663">
            <v>37739</v>
          </cell>
          <cell r="B1663">
            <v>26.32</v>
          </cell>
          <cell r="C1663">
            <v>1.76311742550383</v>
          </cell>
        </row>
        <row r="1665">
          <cell r="A1665">
            <v>37740</v>
          </cell>
          <cell r="B1665">
            <v>26.32</v>
          </cell>
          <cell r="C1665">
            <v>1.7647529108589</v>
          </cell>
        </row>
        <row r="1667">
          <cell r="A1667">
            <v>37741</v>
          </cell>
          <cell r="B1667">
            <v>26.32</v>
          </cell>
          <cell r="C1667">
            <v>1.7663899133065399</v>
          </cell>
        </row>
        <row r="1669">
          <cell r="A1669">
            <v>37743</v>
          </cell>
          <cell r="B1669">
            <v>26.32</v>
          </cell>
          <cell r="C1669">
            <v>1.76802843425402</v>
          </cell>
        </row>
        <row r="1671">
          <cell r="A1671">
            <v>37746</v>
          </cell>
          <cell r="B1671">
            <v>26.32</v>
          </cell>
          <cell r="C1671">
            <v>1.7696684751099201</v>
          </cell>
        </row>
        <row r="1673">
          <cell r="A1673">
            <v>37747</v>
          </cell>
          <cell r="B1673">
            <v>26.32</v>
          </cell>
          <cell r="C1673">
            <v>1.77131003728412</v>
          </cell>
        </row>
        <row r="1675">
          <cell r="A1675">
            <v>37748</v>
          </cell>
          <cell r="B1675">
            <v>26.32</v>
          </cell>
          <cell r="C1675">
            <v>1.7729531221878001</v>
          </cell>
        </row>
        <row r="1677">
          <cell r="A1677">
            <v>37749</v>
          </cell>
          <cell r="B1677">
            <v>26.32</v>
          </cell>
          <cell r="C1677">
            <v>1.77459773123347</v>
          </cell>
        </row>
        <row r="1679">
          <cell r="A1679">
            <v>37750</v>
          </cell>
          <cell r="B1679">
            <v>26.32</v>
          </cell>
          <cell r="C1679">
            <v>1.77624386583494</v>
          </cell>
        </row>
        <row r="1681">
          <cell r="A1681">
            <v>37753</v>
          </cell>
          <cell r="B1681">
            <v>26.32</v>
          </cell>
          <cell r="C1681">
            <v>1.7778915274073299</v>
          </cell>
        </row>
        <row r="1683">
          <cell r="A1683">
            <v>37754</v>
          </cell>
          <cell r="B1683">
            <v>26.32</v>
          </cell>
          <cell r="C1683">
            <v>1.7795407173670701</v>
          </cell>
        </row>
        <row r="1685">
          <cell r="A1685">
            <v>37755</v>
          </cell>
          <cell r="B1685">
            <v>26.32</v>
          </cell>
          <cell r="C1685">
            <v>1.78119143713191</v>
          </cell>
        </row>
        <row r="1687">
          <cell r="A1687">
            <v>37756</v>
          </cell>
          <cell r="B1687">
            <v>26.32</v>
          </cell>
          <cell r="C1687">
            <v>1.7828436881209</v>
          </cell>
        </row>
        <row r="1689">
          <cell r="A1689">
            <v>37757</v>
          </cell>
          <cell r="B1689">
            <v>26.32</v>
          </cell>
          <cell r="C1689">
            <v>1.78449747175444</v>
          </cell>
        </row>
        <row r="1691">
          <cell r="A1691">
            <v>37760</v>
          </cell>
          <cell r="B1691">
            <v>26.32</v>
          </cell>
          <cell r="C1691">
            <v>1.78615278945422</v>
          </cell>
        </row>
        <row r="1693">
          <cell r="A1693">
            <v>37761</v>
          </cell>
          <cell r="B1693">
            <v>26.32</v>
          </cell>
          <cell r="C1693">
            <v>1.7878096426432399</v>
          </cell>
        </row>
        <row r="1695">
          <cell r="A1695">
            <v>37762</v>
          </cell>
          <cell r="B1695">
            <v>26.31</v>
          </cell>
          <cell r="C1695">
            <v>1.78946746064677</v>
          </cell>
        </row>
        <row r="1697">
          <cell r="A1697">
            <v>37763</v>
          </cell>
          <cell r="B1697">
            <v>26.31</v>
          </cell>
          <cell r="C1697">
            <v>1.79112681592835</v>
          </cell>
        </row>
        <row r="1699">
          <cell r="A1699">
            <v>37764</v>
          </cell>
          <cell r="B1699">
            <v>26.3</v>
          </cell>
          <cell r="C1699">
            <v>1.79278715466418</v>
          </cell>
        </row>
        <row r="1701">
          <cell r="A1701">
            <v>37767</v>
          </cell>
          <cell r="B1701">
            <v>26.29</v>
          </cell>
          <cell r="C1701">
            <v>1.79444845880892</v>
          </cell>
        </row>
        <row r="1703">
          <cell r="A1703">
            <v>37768</v>
          </cell>
          <cell r="B1703">
            <v>26.28</v>
          </cell>
          <cell r="C1703">
            <v>1.79611074613874</v>
          </cell>
        </row>
        <row r="1705">
          <cell r="A1705">
            <v>37769</v>
          </cell>
          <cell r="B1705">
            <v>26.28</v>
          </cell>
          <cell r="C1705">
            <v>1.7977745733284201</v>
          </cell>
        </row>
        <row r="1707">
          <cell r="A1707">
            <v>37770</v>
          </cell>
          <cell r="B1707">
            <v>26.27</v>
          </cell>
          <cell r="C1707">
            <v>1.79943936651656</v>
          </cell>
        </row>
        <row r="1709">
          <cell r="A1709">
            <v>37771</v>
          </cell>
          <cell r="B1709">
            <v>26.27</v>
          </cell>
          <cell r="C1709">
            <v>1.80110570135314</v>
          </cell>
        </row>
        <row r="1711">
          <cell r="A1711">
            <v>37774</v>
          </cell>
          <cell r="B1711">
            <v>26.26</v>
          </cell>
          <cell r="C1711">
            <v>1.802773020923</v>
          </cell>
        </row>
        <row r="1713">
          <cell r="A1713">
            <v>37775</v>
          </cell>
          <cell r="B1713">
            <v>26.26</v>
          </cell>
          <cell r="C1713">
            <v>1.80444188396392</v>
          </cell>
        </row>
        <row r="1715">
          <cell r="A1715">
            <v>37776</v>
          </cell>
          <cell r="B1715">
            <v>26.26</v>
          </cell>
          <cell r="C1715">
            <v>1.8061122919047501</v>
          </cell>
        </row>
        <row r="1717">
          <cell r="A1717">
            <v>37777</v>
          </cell>
          <cell r="B1717">
            <v>26.26</v>
          </cell>
          <cell r="C1717">
            <v>1.80778424617561</v>
          </cell>
        </row>
        <row r="1719">
          <cell r="A1719">
            <v>37778</v>
          </cell>
          <cell r="B1719">
            <v>26.27</v>
          </cell>
          <cell r="C1719">
            <v>1.8094583086211</v>
          </cell>
        </row>
        <row r="1721">
          <cell r="A1721">
            <v>37781</v>
          </cell>
          <cell r="B1721">
            <v>26.27</v>
          </cell>
          <cell r="C1721">
            <v>1.8111339212986299</v>
          </cell>
        </row>
        <row r="1723">
          <cell r="A1723">
            <v>37782</v>
          </cell>
          <cell r="B1723">
            <v>26.27</v>
          </cell>
          <cell r="C1723">
            <v>1.81281108564377</v>
          </cell>
        </row>
        <row r="1725">
          <cell r="A1725">
            <v>37783</v>
          </cell>
          <cell r="B1725">
            <v>26.27</v>
          </cell>
          <cell r="C1725">
            <v>1.81448980309341</v>
          </cell>
        </row>
        <row r="1727">
          <cell r="A1727">
            <v>37784</v>
          </cell>
          <cell r="B1727">
            <v>26.26</v>
          </cell>
          <cell r="C1727">
            <v>1.8161695125939299</v>
          </cell>
        </row>
        <row r="1729">
          <cell r="A1729">
            <v>37785</v>
          </cell>
          <cell r="B1729">
            <v>26.26</v>
          </cell>
          <cell r="C1729">
            <v>1.81785077703512</v>
          </cell>
        </row>
        <row r="1731">
          <cell r="A1731">
            <v>37788</v>
          </cell>
          <cell r="B1731">
            <v>26.26</v>
          </cell>
          <cell r="C1731">
            <v>1.81953359785644</v>
          </cell>
        </row>
        <row r="1733">
          <cell r="A1733">
            <v>37789</v>
          </cell>
          <cell r="B1733">
            <v>26.26</v>
          </cell>
          <cell r="C1733">
            <v>1.82121797649865</v>
          </cell>
        </row>
        <row r="1735">
          <cell r="A1735">
            <v>37790</v>
          </cell>
          <cell r="B1735">
            <v>26.25</v>
          </cell>
          <cell r="C1735">
            <v>1.8229033316140999</v>
          </cell>
        </row>
        <row r="1737">
          <cell r="A1737">
            <v>37792</v>
          </cell>
          <cell r="B1737">
            <v>25.76</v>
          </cell>
          <cell r="C1737">
            <v>1.8245621007297399</v>
          </cell>
        </row>
        <row r="1739">
          <cell r="A1739">
            <v>37795</v>
          </cell>
          <cell r="B1739">
            <v>25.76</v>
          </cell>
          <cell r="C1739">
            <v>1.8262223792589201</v>
          </cell>
        </row>
        <row r="1741">
          <cell r="A1741">
            <v>37796</v>
          </cell>
          <cell r="B1741">
            <v>25.76</v>
          </cell>
          <cell r="C1741">
            <v>1.8278841685751499</v>
          </cell>
        </row>
        <row r="1743">
          <cell r="A1743">
            <v>37797</v>
          </cell>
          <cell r="B1743">
            <v>25.76</v>
          </cell>
          <cell r="C1743">
            <v>1.82954747005318</v>
          </cell>
        </row>
        <row r="1745">
          <cell r="A1745">
            <v>37798</v>
          </cell>
          <cell r="B1745">
            <v>25.76</v>
          </cell>
          <cell r="C1745">
            <v>1.83121228506903</v>
          </cell>
        </row>
        <row r="1747">
          <cell r="A1747">
            <v>37799</v>
          </cell>
          <cell r="B1747">
            <v>25.76</v>
          </cell>
          <cell r="C1747">
            <v>1.8328786149999501</v>
          </cell>
        </row>
        <row r="1749">
          <cell r="A1749">
            <v>37802</v>
          </cell>
          <cell r="B1749">
            <v>25.76</v>
          </cell>
          <cell r="C1749">
            <v>1.83454646122446</v>
          </cell>
        </row>
        <row r="1751">
          <cell r="A1751">
            <v>37803</v>
          </cell>
          <cell r="B1751">
            <v>25.76</v>
          </cell>
          <cell r="C1751">
            <v>1.83621582512232</v>
          </cell>
        </row>
        <row r="1753">
          <cell r="A1753">
            <v>37804</v>
          </cell>
          <cell r="B1753">
            <v>25.76</v>
          </cell>
          <cell r="C1753">
            <v>1.83788670807454</v>
          </cell>
        </row>
        <row r="1755">
          <cell r="A1755">
            <v>37805</v>
          </cell>
          <cell r="B1755">
            <v>25.76</v>
          </cell>
          <cell r="C1755">
            <v>1.83955911146342</v>
          </cell>
        </row>
        <row r="1757">
          <cell r="A1757">
            <v>37806</v>
          </cell>
          <cell r="B1757">
            <v>25.76</v>
          </cell>
          <cell r="C1757">
            <v>1.8412330366724901</v>
          </cell>
        </row>
        <row r="1759">
          <cell r="A1759">
            <v>37809</v>
          </cell>
          <cell r="B1759">
            <v>25.76</v>
          </cell>
          <cell r="C1759">
            <v>1.84290848508654</v>
          </cell>
        </row>
        <row r="1761">
          <cell r="A1761">
            <v>37810</v>
          </cell>
          <cell r="B1761">
            <v>25.75</v>
          </cell>
          <cell r="C1761">
            <v>1.8445848683609201</v>
          </cell>
        </row>
        <row r="1763">
          <cell r="A1763">
            <v>37811</v>
          </cell>
          <cell r="B1763">
            <v>25.75</v>
          </cell>
          <cell r="C1763">
            <v>1.8462627765405699</v>
          </cell>
        </row>
        <row r="1765">
          <cell r="A1765">
            <v>37812</v>
          </cell>
          <cell r="B1765">
            <v>25.75</v>
          </cell>
          <cell r="C1765">
            <v>1.84794221101262</v>
          </cell>
        </row>
        <row r="1767">
          <cell r="A1767">
            <v>37813</v>
          </cell>
          <cell r="B1767">
            <v>25.75</v>
          </cell>
          <cell r="C1767">
            <v>1.84962317316545</v>
          </cell>
        </row>
        <row r="1769">
          <cell r="A1769">
            <v>37816</v>
          </cell>
          <cell r="B1769">
            <v>25.74</v>
          </cell>
          <cell r="C1769">
            <v>1.8513050910055</v>
          </cell>
        </row>
        <row r="1771">
          <cell r="A1771">
            <v>37817</v>
          </cell>
          <cell r="B1771">
            <v>25.74</v>
          </cell>
          <cell r="C1771">
            <v>1.85298853826391</v>
          </cell>
        </row>
        <row r="1773">
          <cell r="A1773">
            <v>37818</v>
          </cell>
          <cell r="B1773">
            <v>25.74</v>
          </cell>
          <cell r="C1773">
            <v>1.8546735163314101</v>
          </cell>
        </row>
        <row r="1775">
          <cell r="A1775">
            <v>37819</v>
          </cell>
          <cell r="B1775">
            <v>25.73</v>
          </cell>
          <cell r="C1775">
            <v>1.8563594331044899</v>
          </cell>
        </row>
        <row r="1777">
          <cell r="A1777">
            <v>37820</v>
          </cell>
          <cell r="B1777">
            <v>25.73</v>
          </cell>
          <cell r="C1777">
            <v>1.85804688239277</v>
          </cell>
        </row>
        <row r="1779">
          <cell r="A1779">
            <v>37823</v>
          </cell>
          <cell r="B1779">
            <v>25.71</v>
          </cell>
          <cell r="C1779">
            <v>1.8597346950197999</v>
          </cell>
        </row>
        <row r="1781">
          <cell r="A1781">
            <v>37824</v>
          </cell>
          <cell r="B1781">
            <v>25.7</v>
          </cell>
          <cell r="C1781">
            <v>1.8614234457069601</v>
          </cell>
        </row>
        <row r="1783">
          <cell r="A1783">
            <v>37825</v>
          </cell>
          <cell r="B1783">
            <v>25.63</v>
          </cell>
          <cell r="C1783">
            <v>1.86310961613526</v>
          </cell>
        </row>
        <row r="1785">
          <cell r="A1785">
            <v>37826</v>
          </cell>
          <cell r="B1785">
            <v>24.29</v>
          </cell>
          <cell r="C1785">
            <v>1.86471796414248</v>
          </cell>
        </row>
        <row r="1787">
          <cell r="A1787">
            <v>37827</v>
          </cell>
          <cell r="B1787">
            <v>24.29</v>
          </cell>
          <cell r="C1787">
            <v>1.8663277005722101</v>
          </cell>
        </row>
        <row r="1789">
          <cell r="A1789">
            <v>37830</v>
          </cell>
          <cell r="B1789">
            <v>24.3</v>
          </cell>
          <cell r="C1789">
            <v>1.8679394238478699</v>
          </cell>
        </row>
        <row r="1791">
          <cell r="A1791">
            <v>37831</v>
          </cell>
          <cell r="B1791">
            <v>24.3</v>
          </cell>
          <cell r="C1791">
            <v>1.8695525389755101</v>
          </cell>
        </row>
        <row r="1793">
          <cell r="A1793">
            <v>37832</v>
          </cell>
          <cell r="B1793">
            <v>24.3</v>
          </cell>
          <cell r="C1793">
            <v>1.87116704715712</v>
          </cell>
        </row>
        <row r="1795">
          <cell r="A1795">
            <v>37833</v>
          </cell>
          <cell r="B1795">
            <v>24.3</v>
          </cell>
          <cell r="C1795">
            <v>1.87278294959571</v>
          </cell>
        </row>
        <row r="1797">
          <cell r="A1797">
            <v>37834</v>
          </cell>
          <cell r="B1797">
            <v>24.33</v>
          </cell>
          <cell r="C1797">
            <v>1.8744020453669501</v>
          </cell>
        </row>
        <row r="1799">
          <cell r="A1799">
            <v>37837</v>
          </cell>
          <cell r="B1799">
            <v>24.34</v>
          </cell>
          <cell r="C1799">
            <v>1.8760231407199099</v>
          </cell>
        </row>
        <row r="1801">
          <cell r="A1801">
            <v>37838</v>
          </cell>
          <cell r="B1801">
            <v>24.35</v>
          </cell>
          <cell r="C1801">
            <v>1.8776462384207899</v>
          </cell>
        </row>
        <row r="1803">
          <cell r="A1803">
            <v>37839</v>
          </cell>
          <cell r="B1803">
            <v>24.35</v>
          </cell>
          <cell r="C1803">
            <v>1.87927074039335</v>
          </cell>
        </row>
        <row r="1805">
          <cell r="A1805">
            <v>37840</v>
          </cell>
          <cell r="B1805">
            <v>24.36</v>
          </cell>
          <cell r="C1805">
            <v>1.88089723042645</v>
          </cell>
        </row>
        <row r="1807">
          <cell r="A1807">
            <v>37841</v>
          </cell>
          <cell r="B1807">
            <v>24.36</v>
          </cell>
          <cell r="C1807">
            <v>1.8825251281704201</v>
          </cell>
        </row>
        <row r="1809">
          <cell r="A1809">
            <v>37844</v>
          </cell>
          <cell r="B1809">
            <v>24.36</v>
          </cell>
          <cell r="C1809">
            <v>1.8841544348435999</v>
          </cell>
        </row>
        <row r="1811">
          <cell r="A1811">
            <v>37845</v>
          </cell>
          <cell r="B1811">
            <v>24.35</v>
          </cell>
          <cell r="C1811">
            <v>1.88578456757753</v>
          </cell>
        </row>
        <row r="1813">
          <cell r="A1813">
            <v>37846</v>
          </cell>
          <cell r="B1813">
            <v>24.35</v>
          </cell>
          <cell r="C1813">
            <v>1.88741611066971</v>
          </cell>
        </row>
        <row r="1815">
          <cell r="A1815">
            <v>37847</v>
          </cell>
          <cell r="B1815">
            <v>24.34</v>
          </cell>
          <cell r="C1815">
            <v>1.8890484613671801</v>
          </cell>
        </row>
        <row r="1817">
          <cell r="A1817">
            <v>37848</v>
          </cell>
          <cell r="B1817">
            <v>24.33</v>
          </cell>
          <cell r="C1817">
            <v>1.8906816193239699</v>
          </cell>
        </row>
        <row r="1819">
          <cell r="A1819">
            <v>37851</v>
          </cell>
          <cell r="B1819">
            <v>24.33</v>
          </cell>
          <cell r="C1819">
            <v>1.89231618921114</v>
          </cell>
        </row>
        <row r="1821">
          <cell r="A1821">
            <v>37852</v>
          </cell>
          <cell r="B1821">
            <v>24.34</v>
          </cell>
          <cell r="C1821">
            <v>1.89395277779055</v>
          </cell>
        </row>
        <row r="1823">
          <cell r="A1823">
            <v>37853</v>
          </cell>
          <cell r="B1823">
            <v>24.21</v>
          </cell>
          <cell r="C1823">
            <v>1.89558290294639</v>
          </cell>
        </row>
        <row r="1825">
          <cell r="A1825">
            <v>37854</v>
          </cell>
          <cell r="B1825">
            <v>21.83</v>
          </cell>
          <cell r="C1825">
            <v>1.89706877456069</v>
          </cell>
        </row>
        <row r="1827">
          <cell r="A1827">
            <v>37855</v>
          </cell>
          <cell r="B1827">
            <v>21.84</v>
          </cell>
          <cell r="C1827">
            <v>1.8985564369230199</v>
          </cell>
        </row>
        <row r="1829">
          <cell r="A1829">
            <v>37858</v>
          </cell>
          <cell r="B1829">
            <v>21.84</v>
          </cell>
          <cell r="C1829">
            <v>1.90004526589529</v>
          </cell>
        </row>
        <row r="1831">
          <cell r="A1831">
            <v>37859</v>
          </cell>
          <cell r="B1831">
            <v>21.84</v>
          </cell>
          <cell r="C1831">
            <v>1.90153526239235</v>
          </cell>
        </row>
        <row r="1833">
          <cell r="A1833">
            <v>37860</v>
          </cell>
          <cell r="B1833">
            <v>21.84</v>
          </cell>
          <cell r="C1833">
            <v>1.9030264273297699</v>
          </cell>
        </row>
        <row r="1835">
          <cell r="A1835">
            <v>37861</v>
          </cell>
          <cell r="B1835">
            <v>21.83</v>
          </cell>
          <cell r="C1835">
            <v>1.90451813362509</v>
          </cell>
        </row>
        <row r="1837">
          <cell r="A1837">
            <v>37862</v>
          </cell>
          <cell r="B1837">
            <v>21.83</v>
          </cell>
          <cell r="C1837">
            <v>1.9060110092093201</v>
          </cell>
        </row>
        <row r="1839">
          <cell r="A1839">
            <v>37865</v>
          </cell>
          <cell r="B1839">
            <v>21.83</v>
          </cell>
          <cell r="C1839">
            <v>1.907505054999</v>
          </cell>
        </row>
        <row r="1841">
          <cell r="A1841">
            <v>37866</v>
          </cell>
          <cell r="B1841">
            <v>21.83</v>
          </cell>
          <cell r="C1841">
            <v>1.9090002719114101</v>
          </cell>
        </row>
        <row r="1843">
          <cell r="A1843">
            <v>37867</v>
          </cell>
          <cell r="B1843">
            <v>21.84</v>
          </cell>
          <cell r="C1843">
            <v>1.91049729083464</v>
          </cell>
        </row>
        <row r="1845">
          <cell r="A1845">
            <v>37868</v>
          </cell>
          <cell r="B1845">
            <v>21.84</v>
          </cell>
          <cell r="C1845">
            <v>1.9119954837051401</v>
          </cell>
        </row>
        <row r="1847">
          <cell r="A1847">
            <v>37869</v>
          </cell>
          <cell r="B1847">
            <v>21.84</v>
          </cell>
          <cell r="C1847">
            <v>1.9134948514435</v>
          </cell>
        </row>
        <row r="1849">
          <cell r="A1849">
            <v>37872</v>
          </cell>
          <cell r="B1849">
            <v>21.84</v>
          </cell>
          <cell r="C1849">
            <v>1.9149953949710601</v>
          </cell>
        </row>
        <row r="1851">
          <cell r="A1851">
            <v>37873</v>
          </cell>
          <cell r="B1851">
            <v>21.84</v>
          </cell>
          <cell r="C1851">
            <v>1.91649711520984</v>
          </cell>
        </row>
        <row r="1853">
          <cell r="A1853">
            <v>37874</v>
          </cell>
          <cell r="B1853">
            <v>21.84</v>
          </cell>
          <cell r="C1853">
            <v>1.91800001308262</v>
          </cell>
        </row>
        <row r="1855">
          <cell r="A1855">
            <v>37875</v>
          </cell>
          <cell r="B1855">
            <v>21.84</v>
          </cell>
          <cell r="C1855">
            <v>1.9195040895128801</v>
          </cell>
        </row>
        <row r="1857">
          <cell r="A1857">
            <v>37876</v>
          </cell>
          <cell r="B1857">
            <v>21.84</v>
          </cell>
          <cell r="C1857">
            <v>1.92100934542483</v>
          </cell>
        </row>
        <row r="1859">
          <cell r="A1859">
            <v>37879</v>
          </cell>
          <cell r="B1859">
            <v>21.84</v>
          </cell>
          <cell r="C1859">
            <v>1.92251578174342</v>
          </cell>
        </row>
        <row r="1861">
          <cell r="A1861">
            <v>37880</v>
          </cell>
          <cell r="B1861">
            <v>21.84</v>
          </cell>
          <cell r="C1861">
            <v>1.9240233993943101</v>
          </cell>
        </row>
        <row r="1863">
          <cell r="A1863">
            <v>37881</v>
          </cell>
          <cell r="B1863">
            <v>21.83</v>
          </cell>
          <cell r="C1863">
            <v>1.9255315643761599</v>
          </cell>
        </row>
        <row r="1865">
          <cell r="A1865">
            <v>37882</v>
          </cell>
          <cell r="B1865">
            <v>19.850000000000001</v>
          </cell>
          <cell r="C1865">
            <v>1.92691561720931</v>
          </cell>
        </row>
        <row r="1867">
          <cell r="A1867">
            <v>37883</v>
          </cell>
          <cell r="B1867">
            <v>19.850000000000001</v>
          </cell>
          <cell r="C1867">
            <v>1.9283006648858101</v>
          </cell>
        </row>
        <row r="1869">
          <cell r="A1869">
            <v>37886</v>
          </cell>
          <cell r="B1869">
            <v>19.850000000000001</v>
          </cell>
          <cell r="C1869">
            <v>1.9296867081207201</v>
          </cell>
        </row>
        <row r="1871">
          <cell r="A1871">
            <v>37887</v>
          </cell>
          <cell r="B1871">
            <v>19.850000000000001</v>
          </cell>
          <cell r="C1871">
            <v>1.93107374762965</v>
          </cell>
        </row>
        <row r="1873">
          <cell r="A1873">
            <v>37888</v>
          </cell>
          <cell r="B1873">
            <v>19.850000000000001</v>
          </cell>
          <cell r="C1873">
            <v>1.9324617841287099</v>
          </cell>
        </row>
        <row r="1875">
          <cell r="A1875">
            <v>37889</v>
          </cell>
          <cell r="B1875">
            <v>19.850000000000001</v>
          </cell>
          <cell r="C1875">
            <v>1.93385081833452</v>
          </cell>
        </row>
        <row r="1877">
          <cell r="A1877">
            <v>37890</v>
          </cell>
          <cell r="B1877">
            <v>19.850000000000001</v>
          </cell>
          <cell r="C1877">
            <v>1.93524085096423</v>
          </cell>
        </row>
        <row r="1879">
          <cell r="A1879">
            <v>37893</v>
          </cell>
          <cell r="B1879">
            <v>19.84</v>
          </cell>
          <cell r="C1879">
            <v>1.9366312441060201</v>
          </cell>
        </row>
        <row r="1881">
          <cell r="A1881">
            <v>37894</v>
          </cell>
          <cell r="B1881">
            <v>19.84</v>
          </cell>
          <cell r="C1881">
            <v>1.93802263618966</v>
          </cell>
        </row>
        <row r="1883">
          <cell r="A1883">
            <v>37895</v>
          </cell>
          <cell r="B1883">
            <v>19.829999999999998</v>
          </cell>
          <cell r="C1883">
            <v>1.93941438838539</v>
          </cell>
        </row>
        <row r="1885">
          <cell r="A1885">
            <v>37896</v>
          </cell>
          <cell r="B1885">
            <v>19.829999999999998</v>
          </cell>
          <cell r="C1885">
            <v>1.9408071400401199</v>
          </cell>
        </row>
        <row r="1887">
          <cell r="A1887">
            <v>37897</v>
          </cell>
          <cell r="B1887">
            <v>19.84</v>
          </cell>
          <cell r="C1887">
            <v>1.94220153233795</v>
          </cell>
        </row>
        <row r="1889">
          <cell r="A1889">
            <v>37900</v>
          </cell>
          <cell r="B1889">
            <v>19.84</v>
          </cell>
          <cell r="C1889">
            <v>1.9435969264508799</v>
          </cell>
        </row>
        <row r="1891">
          <cell r="A1891">
            <v>37901</v>
          </cell>
          <cell r="B1891">
            <v>19.84</v>
          </cell>
          <cell r="C1891">
            <v>1.94499332309865</v>
          </cell>
        </row>
        <row r="1893">
          <cell r="A1893">
            <v>37902</v>
          </cell>
          <cell r="B1893">
            <v>19.84</v>
          </cell>
          <cell r="C1893">
            <v>1.94639072300157</v>
          </cell>
        </row>
        <row r="1895">
          <cell r="A1895">
            <v>37903</v>
          </cell>
          <cell r="B1895">
            <v>19.84</v>
          </cell>
          <cell r="C1895">
            <v>1.9477891268804099</v>
          </cell>
        </row>
        <row r="1897">
          <cell r="A1897">
            <v>37904</v>
          </cell>
          <cell r="B1897">
            <v>19.84</v>
          </cell>
          <cell r="C1897">
            <v>1.9491885354565099</v>
          </cell>
        </row>
        <row r="1899">
          <cell r="A1899">
            <v>37907</v>
          </cell>
          <cell r="B1899">
            <v>19.84</v>
          </cell>
          <cell r="C1899">
            <v>1.9505889494516999</v>
          </cell>
        </row>
        <row r="1901">
          <cell r="A1901">
            <v>37908</v>
          </cell>
          <cell r="B1901">
            <v>19.84</v>
          </cell>
          <cell r="C1901">
            <v>1.9519903695883201</v>
          </cell>
        </row>
        <row r="1903">
          <cell r="A1903">
            <v>37909</v>
          </cell>
          <cell r="B1903">
            <v>19.84</v>
          </cell>
          <cell r="C1903">
            <v>1.9533927965892599</v>
          </cell>
        </row>
        <row r="1905">
          <cell r="A1905">
            <v>37910</v>
          </cell>
          <cell r="B1905">
            <v>19.84</v>
          </cell>
          <cell r="C1905">
            <v>1.9547962311778899</v>
          </cell>
        </row>
        <row r="1907">
          <cell r="A1907">
            <v>37911</v>
          </cell>
          <cell r="B1907">
            <v>19.84</v>
          </cell>
          <cell r="C1907">
            <v>1.9562006740781499</v>
          </cell>
        </row>
        <row r="1909">
          <cell r="A1909">
            <v>37914</v>
          </cell>
          <cell r="B1909">
            <v>19.84</v>
          </cell>
          <cell r="C1909">
            <v>1.95760612601444</v>
          </cell>
        </row>
        <row r="1911">
          <cell r="A1911">
            <v>37915</v>
          </cell>
          <cell r="B1911">
            <v>19.84</v>
          </cell>
          <cell r="C1911">
            <v>1.9590125877117399</v>
          </cell>
        </row>
        <row r="1913">
          <cell r="A1913">
            <v>37916</v>
          </cell>
          <cell r="B1913">
            <v>19.829999999999998</v>
          </cell>
          <cell r="C1913">
            <v>1.96041941342135</v>
          </cell>
        </row>
        <row r="1915">
          <cell r="A1915">
            <v>37917</v>
          </cell>
          <cell r="B1915">
            <v>18.850000000000001</v>
          </cell>
          <cell r="C1915">
            <v>1.9617633201376401</v>
          </cell>
        </row>
        <row r="1917">
          <cell r="A1917">
            <v>37918</v>
          </cell>
          <cell r="B1917">
            <v>18.850000000000001</v>
          </cell>
          <cell r="C1917">
            <v>1.9631081481288599</v>
          </cell>
        </row>
        <row r="1919">
          <cell r="A1919">
            <v>37921</v>
          </cell>
          <cell r="B1919">
            <v>18.850000000000001</v>
          </cell>
          <cell r="C1919">
            <v>1.96445389802657</v>
          </cell>
        </row>
        <row r="1921">
          <cell r="A1921">
            <v>37922</v>
          </cell>
          <cell r="B1921">
            <v>18.850000000000001</v>
          </cell>
          <cell r="C1921">
            <v>1.9658005704627399</v>
          </cell>
        </row>
        <row r="1923">
          <cell r="A1923">
            <v>37923</v>
          </cell>
          <cell r="B1923">
            <v>18.850000000000001</v>
          </cell>
          <cell r="C1923">
            <v>1.96714816606981</v>
          </cell>
        </row>
        <row r="1925">
          <cell r="A1925">
            <v>37924</v>
          </cell>
          <cell r="B1925">
            <v>18.850000000000001</v>
          </cell>
          <cell r="C1925">
            <v>1.9684966854806101</v>
          </cell>
        </row>
        <row r="1927">
          <cell r="A1927">
            <v>37925</v>
          </cell>
          <cell r="B1927">
            <v>18.850000000000001</v>
          </cell>
          <cell r="C1927">
            <v>1.9698461293284399</v>
          </cell>
        </row>
        <row r="1929">
          <cell r="A1929">
            <v>37928</v>
          </cell>
          <cell r="B1929">
            <v>18.850000000000001</v>
          </cell>
          <cell r="C1929">
            <v>1.97119649824702</v>
          </cell>
        </row>
        <row r="1931">
          <cell r="A1931">
            <v>37929</v>
          </cell>
          <cell r="B1931">
            <v>18.850000000000001</v>
          </cell>
          <cell r="C1931">
            <v>1.9725477928705</v>
          </cell>
        </row>
        <row r="1933">
          <cell r="A1933">
            <v>37930</v>
          </cell>
          <cell r="B1933">
            <v>18.850000000000001</v>
          </cell>
          <cell r="C1933">
            <v>1.9739000138334699</v>
          </cell>
        </row>
        <row r="1935">
          <cell r="A1935">
            <v>37931</v>
          </cell>
          <cell r="B1935">
            <v>18.850000000000001</v>
          </cell>
          <cell r="C1935">
            <v>1.9752531617709499</v>
          </cell>
        </row>
        <row r="1937">
          <cell r="A1937">
            <v>37932</v>
          </cell>
          <cell r="B1937">
            <v>18.850000000000001</v>
          </cell>
          <cell r="C1937">
            <v>1.97660723731841</v>
          </cell>
        </row>
        <row r="1939">
          <cell r="A1939">
            <v>37935</v>
          </cell>
          <cell r="B1939">
            <v>18.850000000000001</v>
          </cell>
          <cell r="C1939">
            <v>1.9779622411117299</v>
          </cell>
        </row>
        <row r="1941">
          <cell r="A1941">
            <v>37936</v>
          </cell>
          <cell r="B1941">
            <v>18.850000000000001</v>
          </cell>
          <cell r="C1941">
            <v>1.97931817378726</v>
          </cell>
        </row>
        <row r="1943">
          <cell r="A1943">
            <v>37937</v>
          </cell>
          <cell r="B1943">
            <v>18.850000000000001</v>
          </cell>
          <cell r="C1943">
            <v>1.98067503598175</v>
          </cell>
        </row>
        <row r="1945">
          <cell r="A1945">
            <v>37938</v>
          </cell>
          <cell r="B1945">
            <v>18.84</v>
          </cell>
          <cell r="C1945">
            <v>1.9820321747096601</v>
          </cell>
        </row>
        <row r="1947">
          <cell r="A1947">
            <v>37939</v>
          </cell>
          <cell r="B1947">
            <v>18.84</v>
          </cell>
          <cell r="C1947">
            <v>1.98339024333545</v>
          </cell>
        </row>
        <row r="1949">
          <cell r="A1949">
            <v>37942</v>
          </cell>
          <cell r="B1949">
            <v>18.84</v>
          </cell>
          <cell r="C1949">
            <v>1.98474924249628</v>
          </cell>
        </row>
        <row r="1951">
          <cell r="A1951">
            <v>37943</v>
          </cell>
          <cell r="B1951">
            <v>18.82</v>
          </cell>
          <cell r="C1951">
            <v>1.9861078430477499</v>
          </cell>
        </row>
        <row r="1953">
          <cell r="A1953">
            <v>37944</v>
          </cell>
          <cell r="B1953">
            <v>18.809999999999999</v>
          </cell>
          <cell r="C1953">
            <v>1.9874666983118101</v>
          </cell>
        </row>
        <row r="1955">
          <cell r="A1955">
            <v>37945</v>
          </cell>
          <cell r="B1955">
            <v>17.34</v>
          </cell>
          <cell r="C1955">
            <v>1.98872824279856</v>
          </cell>
        </row>
        <row r="1957">
          <cell r="A1957">
            <v>37946</v>
          </cell>
          <cell r="B1957">
            <v>17.34</v>
          </cell>
          <cell r="C1957">
            <v>1.9899905880506801</v>
          </cell>
        </row>
        <row r="1959">
          <cell r="A1959">
            <v>37949</v>
          </cell>
          <cell r="B1959">
            <v>17.34</v>
          </cell>
          <cell r="C1959">
            <v>1.9912537345764401</v>
          </cell>
        </row>
        <row r="1961">
          <cell r="A1961">
            <v>37950</v>
          </cell>
          <cell r="B1961">
            <v>17.34</v>
          </cell>
          <cell r="C1961">
            <v>1.99251768288447</v>
          </cell>
        </row>
        <row r="1963">
          <cell r="A1963">
            <v>37951</v>
          </cell>
          <cell r="B1963">
            <v>17.329999999999998</v>
          </cell>
          <cell r="C1963">
            <v>1.9937817560276601</v>
          </cell>
        </row>
        <row r="1965">
          <cell r="A1965">
            <v>37952</v>
          </cell>
          <cell r="B1965">
            <v>17.329999999999998</v>
          </cell>
          <cell r="C1965">
            <v>1.99504663111151</v>
          </cell>
        </row>
        <row r="1967">
          <cell r="A1967">
            <v>37953</v>
          </cell>
          <cell r="B1967">
            <v>17.32</v>
          </cell>
          <cell r="C1967">
            <v>1.9963116303288899</v>
          </cell>
        </row>
        <row r="1969">
          <cell r="A1969">
            <v>37956</v>
          </cell>
          <cell r="B1969">
            <v>17.309999999999999</v>
          </cell>
          <cell r="C1969">
            <v>1.9975767528983801</v>
          </cell>
        </row>
        <row r="1971">
          <cell r="A1971">
            <v>37957</v>
          </cell>
          <cell r="B1971">
            <v>17.34</v>
          </cell>
          <cell r="C1971">
            <v>1.9988447147422901</v>
          </cell>
        </row>
        <row r="1973">
          <cell r="A1973">
            <v>37958</v>
          </cell>
          <cell r="B1973">
            <v>17.329999999999998</v>
          </cell>
          <cell r="C1973">
            <v>2.0001128018177599</v>
          </cell>
        </row>
        <row r="1975">
          <cell r="A1975">
            <v>37959</v>
          </cell>
          <cell r="B1975">
            <v>17.329999999999998</v>
          </cell>
          <cell r="C1975">
            <v>2.0013816933803699</v>
          </cell>
        </row>
        <row r="1977">
          <cell r="A1977">
            <v>37960</v>
          </cell>
          <cell r="B1977">
            <v>17.329999999999998</v>
          </cell>
          <cell r="C1977">
            <v>2.0026513899404601</v>
          </cell>
        </row>
        <row r="1979">
          <cell r="A1979">
            <v>37963</v>
          </cell>
          <cell r="B1979">
            <v>17.32</v>
          </cell>
          <cell r="C1979">
            <v>2.0039212111072802</v>
          </cell>
        </row>
        <row r="1981">
          <cell r="A1981">
            <v>37964</v>
          </cell>
          <cell r="B1981">
            <v>17.32</v>
          </cell>
          <cell r="C1981">
            <v>2.00519183742961</v>
          </cell>
        </row>
        <row r="1983">
          <cell r="A1983">
            <v>37965</v>
          </cell>
          <cell r="B1983">
            <v>17.309999999999999</v>
          </cell>
          <cell r="C1983">
            <v>2.0064625876527402</v>
          </cell>
        </row>
        <row r="1985">
          <cell r="A1985">
            <v>37966</v>
          </cell>
          <cell r="B1985">
            <v>17.3</v>
          </cell>
          <cell r="C1985">
            <v>2.0077334609911399</v>
          </cell>
        </row>
        <row r="1987">
          <cell r="A1987">
            <v>37967</v>
          </cell>
          <cell r="B1987">
            <v>17.29</v>
          </cell>
          <cell r="C1987">
            <v>2.0090044566586198</v>
          </cell>
        </row>
        <row r="1989">
          <cell r="A1989">
            <v>37970</v>
          </cell>
          <cell r="B1989">
            <v>17.29</v>
          </cell>
          <cell r="C1989">
            <v>2.01027625692991</v>
          </cell>
        </row>
        <row r="1991">
          <cell r="A1991">
            <v>37971</v>
          </cell>
          <cell r="B1991">
            <v>17.29</v>
          </cell>
          <cell r="C1991">
            <v>2.0115488623143598</v>
          </cell>
        </row>
        <row r="1993">
          <cell r="A1993">
            <v>37972</v>
          </cell>
          <cell r="B1993">
            <v>17.27</v>
          </cell>
          <cell r="C1993">
            <v>2.01282092558391</v>
          </cell>
        </row>
        <row r="1995">
          <cell r="A1995">
            <v>37973</v>
          </cell>
          <cell r="B1995">
            <v>16.3</v>
          </cell>
          <cell r="C1995">
            <v>2.0140274104467002</v>
          </cell>
        </row>
        <row r="1997">
          <cell r="A1997">
            <v>37974</v>
          </cell>
          <cell r="B1997">
            <v>16.34</v>
          </cell>
          <cell r="C1997">
            <v>2.0152373575537998</v>
          </cell>
        </row>
        <row r="1999">
          <cell r="A1999">
            <v>37977</v>
          </cell>
          <cell r="B1999">
            <v>16.34</v>
          </cell>
          <cell r="C1999">
            <v>2.0164480315487299</v>
          </cell>
        </row>
        <row r="2001">
          <cell r="A2001">
            <v>37978</v>
          </cell>
          <cell r="B2001">
            <v>16.34</v>
          </cell>
          <cell r="C2001">
            <v>2.0176594328681601</v>
          </cell>
        </row>
        <row r="2003">
          <cell r="A2003">
            <v>37979</v>
          </cell>
          <cell r="B2003">
            <v>16.34</v>
          </cell>
          <cell r="C2003">
            <v>2.0188715619490498</v>
          </cell>
        </row>
        <row r="2005">
          <cell r="A2005">
            <v>37981</v>
          </cell>
          <cell r="B2005">
            <v>16.34</v>
          </cell>
          <cell r="C2005">
            <v>2.0200844192286</v>
          </cell>
        </row>
        <row r="2007">
          <cell r="A2007">
            <v>37984</v>
          </cell>
          <cell r="B2007">
            <v>16.34</v>
          </cell>
          <cell r="C2007">
            <v>2.0212980051442999</v>
          </cell>
        </row>
        <row r="2009">
          <cell r="A2009">
            <v>37985</v>
          </cell>
          <cell r="B2009">
            <v>16.329999999999998</v>
          </cell>
          <cell r="C2009">
            <v>2.0225116328925501</v>
          </cell>
        </row>
        <row r="2011">
          <cell r="A2011">
            <v>37986</v>
          </cell>
          <cell r="B2011">
            <v>16.329999999999998</v>
          </cell>
          <cell r="C2011">
            <v>2.0237259893271702</v>
          </cell>
        </row>
        <row r="2013">
          <cell r="A2013">
            <v>37988</v>
          </cell>
          <cell r="B2013">
            <v>16.34</v>
          </cell>
          <cell r="C2013">
            <v>2.0249417629525199</v>
          </cell>
        </row>
        <row r="2015">
          <cell r="A2015">
            <v>37991</v>
          </cell>
          <cell r="B2015">
            <v>16.34</v>
          </cell>
          <cell r="C2015">
            <v>2.0261582669660299</v>
          </cell>
        </row>
        <row r="2017">
          <cell r="A2017">
            <v>37992</v>
          </cell>
          <cell r="B2017">
            <v>16.34</v>
          </cell>
          <cell r="C2017">
            <v>2.0273755018064898</v>
          </cell>
        </row>
        <row r="2019">
          <cell r="A2019">
            <v>37993</v>
          </cell>
          <cell r="B2019">
            <v>16.329999999999998</v>
          </cell>
          <cell r="C2019">
            <v>2.0285927786052902</v>
          </cell>
        </row>
        <row r="2021">
          <cell r="A2021">
            <v>37994</v>
          </cell>
          <cell r="B2021">
            <v>16.329999999999998</v>
          </cell>
          <cell r="C2021">
            <v>2.0298107862814199</v>
          </cell>
        </row>
        <row r="2023">
          <cell r="A2023">
            <v>37995</v>
          </cell>
          <cell r="B2023">
            <v>16.32</v>
          </cell>
          <cell r="C2023">
            <v>2.0310288351380499</v>
          </cell>
        </row>
        <row r="2025">
          <cell r="A2025">
            <v>37998</v>
          </cell>
          <cell r="B2025">
            <v>16.32</v>
          </cell>
          <cell r="C2025">
            <v>2.0322476149214399</v>
          </cell>
        </row>
        <row r="2027">
          <cell r="A2027">
            <v>37999</v>
          </cell>
          <cell r="B2027">
            <v>16.32</v>
          </cell>
          <cell r="C2027">
            <v>2.0334671260702</v>
          </cell>
        </row>
        <row r="2029">
          <cell r="A2029">
            <v>38000</v>
          </cell>
          <cell r="B2029">
            <v>16.309999999999999</v>
          </cell>
          <cell r="C2029">
            <v>2.0346866776443902</v>
          </cell>
        </row>
        <row r="2031">
          <cell r="A2031">
            <v>38001</v>
          </cell>
          <cell r="B2031">
            <v>16.309999999999999</v>
          </cell>
          <cell r="C2031">
            <v>2.03590696063244</v>
          </cell>
        </row>
        <row r="2033">
          <cell r="A2033">
            <v>38002</v>
          </cell>
          <cell r="B2033">
            <v>16.3</v>
          </cell>
          <cell r="C2033">
            <v>2.0371272832646401</v>
          </cell>
        </row>
        <row r="2035">
          <cell r="A2035">
            <v>38005</v>
          </cell>
          <cell r="B2035">
            <v>16.3</v>
          </cell>
          <cell r="C2035">
            <v>2.0383483373582298</v>
          </cell>
        </row>
        <row r="2037">
          <cell r="A2037">
            <v>38006</v>
          </cell>
          <cell r="B2037">
            <v>16.3</v>
          </cell>
          <cell r="C2037">
            <v>2.0395701233516399</v>
          </cell>
        </row>
        <row r="2039">
          <cell r="A2039">
            <v>38007</v>
          </cell>
          <cell r="B2039">
            <v>16.28</v>
          </cell>
          <cell r="C2039">
            <v>2.0407912343802002</v>
          </cell>
        </row>
        <row r="2041">
          <cell r="A2041">
            <v>38008</v>
          </cell>
          <cell r="B2041">
            <v>16.329999999999998</v>
          </cell>
          <cell r="C2041">
            <v>2.0420165662531402</v>
          </cell>
        </row>
        <row r="2043">
          <cell r="A2043">
            <v>38009</v>
          </cell>
          <cell r="B2043">
            <v>16.329999999999998</v>
          </cell>
          <cell r="C2043">
            <v>2.0432426338398502</v>
          </cell>
        </row>
        <row r="2045">
          <cell r="A2045">
            <v>38012</v>
          </cell>
          <cell r="B2045">
            <v>16.329999999999998</v>
          </cell>
          <cell r="C2045">
            <v>2.0444694375820598</v>
          </cell>
        </row>
        <row r="2047">
          <cell r="A2047">
            <v>38013</v>
          </cell>
          <cell r="B2047">
            <v>16.32</v>
          </cell>
          <cell r="C2047">
            <v>2.0456962828021701</v>
          </cell>
        </row>
        <row r="2049">
          <cell r="A2049">
            <v>38014</v>
          </cell>
          <cell r="B2049">
            <v>16.32</v>
          </cell>
          <cell r="C2049">
            <v>2.04692386422755</v>
          </cell>
        </row>
        <row r="2051">
          <cell r="A2051">
            <v>38015</v>
          </cell>
          <cell r="B2051">
            <v>16.3</v>
          </cell>
          <cell r="C2051">
            <v>2.0481507903917699</v>
          </cell>
        </row>
        <row r="2053">
          <cell r="A2053">
            <v>38016</v>
          </cell>
          <cell r="B2053">
            <v>16.29</v>
          </cell>
          <cell r="C2053">
            <v>2.0493777556042598</v>
          </cell>
        </row>
        <row r="2055">
          <cell r="A2055">
            <v>38019</v>
          </cell>
          <cell r="B2055">
            <v>16.29</v>
          </cell>
          <cell r="C2055">
            <v>2.05060545584253</v>
          </cell>
        </row>
        <row r="2057">
          <cell r="A2057">
            <v>38020</v>
          </cell>
          <cell r="B2057">
            <v>16.29</v>
          </cell>
          <cell r="C2057">
            <v>2.0518338915469099</v>
          </cell>
        </row>
        <row r="2059">
          <cell r="A2059">
            <v>38021</v>
          </cell>
          <cell r="B2059">
            <v>16.28</v>
          </cell>
          <cell r="C2059">
            <v>2.0530623450161198</v>
          </cell>
        </row>
        <row r="2061">
          <cell r="A2061">
            <v>38022</v>
          </cell>
          <cell r="B2061">
            <v>16.28</v>
          </cell>
          <cell r="C2061">
            <v>2.0542915339726999</v>
          </cell>
        </row>
        <row r="2063">
          <cell r="A2063">
            <v>38023</v>
          </cell>
          <cell r="B2063">
            <v>16.27</v>
          </cell>
          <cell r="C2063">
            <v>2.05552076039789</v>
          </cell>
        </row>
        <row r="2065">
          <cell r="A2065">
            <v>38026</v>
          </cell>
          <cell r="B2065">
            <v>16.27</v>
          </cell>
          <cell r="C2065">
            <v>2.0567507223552899</v>
          </cell>
        </row>
        <row r="2067">
          <cell r="A2067">
            <v>38027</v>
          </cell>
          <cell r="B2067">
            <v>16.260000000000002</v>
          </cell>
          <cell r="C2067">
            <v>2.05798072098978</v>
          </cell>
        </row>
        <row r="2069">
          <cell r="A2069">
            <v>38028</v>
          </cell>
          <cell r="B2069">
            <v>16.27</v>
          </cell>
          <cell r="C2069">
            <v>2.0592121549138001</v>
          </cell>
        </row>
        <row r="2071">
          <cell r="A2071">
            <v>38029</v>
          </cell>
          <cell r="B2071">
            <v>16.29</v>
          </cell>
          <cell r="C2071">
            <v>2.06044574654732</v>
          </cell>
        </row>
        <row r="2073">
          <cell r="A2073">
            <v>38030</v>
          </cell>
          <cell r="B2073">
            <v>16.32</v>
          </cell>
          <cell r="C2073">
            <v>2.0616821788309099</v>
          </cell>
        </row>
        <row r="2075">
          <cell r="A2075">
            <v>38033</v>
          </cell>
          <cell r="B2075">
            <v>16.329999999999998</v>
          </cell>
          <cell r="C2075">
            <v>2.0629200540447199</v>
          </cell>
        </row>
        <row r="2077">
          <cell r="A2077">
            <v>38034</v>
          </cell>
          <cell r="B2077">
            <v>16.329999999999998</v>
          </cell>
          <cell r="C2077">
            <v>2.0641586725035701</v>
          </cell>
        </row>
        <row r="2079">
          <cell r="A2079">
            <v>38035</v>
          </cell>
          <cell r="B2079">
            <v>16.329999999999998</v>
          </cell>
          <cell r="C2079">
            <v>2.0653980346537102</v>
          </cell>
        </row>
        <row r="2081">
          <cell r="A2081">
            <v>38036</v>
          </cell>
          <cell r="B2081">
            <v>16.329999999999998</v>
          </cell>
          <cell r="C2081">
            <v>2.0666381409416799</v>
          </cell>
        </row>
        <row r="2083">
          <cell r="A2083">
            <v>38037</v>
          </cell>
          <cell r="B2083">
            <v>16.32</v>
          </cell>
          <cell r="C2083">
            <v>2.0678782891573002</v>
          </cell>
        </row>
        <row r="2085">
          <cell r="A2085">
            <v>38042</v>
          </cell>
          <cell r="B2085">
            <v>16.32</v>
          </cell>
          <cell r="C2085">
            <v>2.0691191815610499</v>
          </cell>
        </row>
        <row r="2087">
          <cell r="A2087">
            <v>38043</v>
          </cell>
          <cell r="B2087">
            <v>16.309999999999999</v>
          </cell>
          <cell r="C2087">
            <v>2.0703601150990001</v>
          </cell>
        </row>
        <row r="2089">
          <cell r="A2089">
            <v>38044</v>
          </cell>
          <cell r="B2089">
            <v>16.3</v>
          </cell>
          <cell r="C2089">
            <v>2.07160108895199</v>
          </cell>
        </row>
        <row r="2091">
          <cell r="A2091">
            <v>38047</v>
          </cell>
          <cell r="B2091">
            <v>16.29</v>
          </cell>
          <cell r="C2091">
            <v>2.0728421023003398</v>
          </cell>
        </row>
        <row r="2093">
          <cell r="A2093">
            <v>38048</v>
          </cell>
          <cell r="B2093">
            <v>16.29</v>
          </cell>
          <cell r="C2093">
            <v>2.07408385909015</v>
          </cell>
        </row>
        <row r="2095">
          <cell r="A2095">
            <v>38049</v>
          </cell>
          <cell r="B2095">
            <v>16.28</v>
          </cell>
          <cell r="C2095">
            <v>2.0753256338374202</v>
          </cell>
        </row>
        <row r="2097">
          <cell r="A2097">
            <v>38050</v>
          </cell>
          <cell r="B2097">
            <v>16.27</v>
          </cell>
          <cell r="C2097">
            <v>2.0765674464369401</v>
          </cell>
        </row>
        <row r="2099">
          <cell r="A2099">
            <v>38051</v>
          </cell>
          <cell r="B2099">
            <v>16.3</v>
          </cell>
          <cell r="C2099">
            <v>2.07781214096434</v>
          </cell>
        </row>
        <row r="2101">
          <cell r="A2101">
            <v>38054</v>
          </cell>
          <cell r="B2101">
            <v>16.29</v>
          </cell>
          <cell r="C2101">
            <v>2.0790568751055001</v>
          </cell>
        </row>
        <row r="2103">
          <cell r="A2103">
            <v>38055</v>
          </cell>
          <cell r="B2103">
            <v>16.29</v>
          </cell>
          <cell r="C2103">
            <v>2.0803023549170998</v>
          </cell>
        </row>
        <row r="2105">
          <cell r="A2105">
            <v>38056</v>
          </cell>
          <cell r="B2105">
            <v>16.28</v>
          </cell>
          <cell r="C2105">
            <v>2.08154785274002</v>
          </cell>
        </row>
        <row r="2107">
          <cell r="A2107">
            <v>38057</v>
          </cell>
          <cell r="B2107">
            <v>16.27</v>
          </cell>
          <cell r="C2107">
            <v>2.08279338852866</v>
          </cell>
        </row>
        <row r="2109">
          <cell r="A2109">
            <v>38058</v>
          </cell>
          <cell r="B2109">
            <v>16.260000000000002</v>
          </cell>
          <cell r="C2109">
            <v>2.0840389614588002</v>
          </cell>
        </row>
        <row r="2111">
          <cell r="A2111">
            <v>38061</v>
          </cell>
          <cell r="B2111">
            <v>16.25</v>
          </cell>
          <cell r="C2111">
            <v>2.0852845707056802</v>
          </cell>
        </row>
        <row r="2113">
          <cell r="A2113">
            <v>38062</v>
          </cell>
          <cell r="B2113">
            <v>16.239999999999998</v>
          </cell>
          <cell r="C2113">
            <v>2.08653021544399</v>
          </cell>
        </row>
        <row r="2115">
          <cell r="A2115">
            <v>38063</v>
          </cell>
          <cell r="B2115">
            <v>16.23</v>
          </cell>
          <cell r="C2115">
            <v>2.0877758948479102</v>
          </cell>
        </row>
        <row r="2117">
          <cell r="A2117">
            <v>38064</v>
          </cell>
          <cell r="B2117">
            <v>16.02</v>
          </cell>
          <cell r="C2117">
            <v>2.0890073277039698</v>
          </cell>
        </row>
        <row r="2119">
          <cell r="A2119">
            <v>38065</v>
          </cell>
          <cell r="B2119">
            <v>16.05</v>
          </cell>
          <cell r="C2119">
            <v>2.0902416176835401</v>
          </cell>
        </row>
        <row r="2121">
          <cell r="A2121">
            <v>38068</v>
          </cell>
          <cell r="B2121">
            <v>16.09</v>
          </cell>
          <cell r="C2121">
            <v>2.09147950057437</v>
          </cell>
        </row>
        <row r="2123">
          <cell r="A2123">
            <v>38069</v>
          </cell>
          <cell r="B2123">
            <v>16.12</v>
          </cell>
          <cell r="C2123">
            <v>2.0927202707880799</v>
          </cell>
        </row>
        <row r="2125">
          <cell r="A2125">
            <v>38070</v>
          </cell>
          <cell r="B2125">
            <v>16.11</v>
          </cell>
          <cell r="C2125">
            <v>2.0939610655638301</v>
          </cell>
        </row>
        <row r="2127">
          <cell r="A2127">
            <v>38071</v>
          </cell>
          <cell r="B2127">
            <v>16.100000000000001</v>
          </cell>
          <cell r="C2127">
            <v>2.0952018631328402</v>
          </cell>
        </row>
        <row r="2129">
          <cell r="A2129">
            <v>38072</v>
          </cell>
          <cell r="B2129">
            <v>16.11</v>
          </cell>
          <cell r="C2129">
            <v>2.0964441292695102</v>
          </cell>
        </row>
        <row r="2131">
          <cell r="A2131">
            <v>38075</v>
          </cell>
          <cell r="B2131">
            <v>16.09</v>
          </cell>
          <cell r="C2131">
            <v>2.0976856854117498</v>
          </cell>
        </row>
        <row r="2133">
          <cell r="A2133">
            <v>38076</v>
          </cell>
          <cell r="B2133">
            <v>16.07</v>
          </cell>
          <cell r="C2133">
            <v>2.0989265504021</v>
          </cell>
        </row>
        <row r="2135">
          <cell r="A2135">
            <v>38077</v>
          </cell>
          <cell r="B2135">
            <v>16.11</v>
          </cell>
          <cell r="C2135">
            <v>2.1001710249431</v>
          </cell>
        </row>
        <row r="2137">
          <cell r="A2137">
            <v>38078</v>
          </cell>
          <cell r="B2137">
            <v>16.100000000000001</v>
          </cell>
          <cell r="C2137">
            <v>2.10141550228564</v>
          </cell>
        </row>
        <row r="2139">
          <cell r="A2139">
            <v>38079</v>
          </cell>
          <cell r="B2139">
            <v>16.11</v>
          </cell>
          <cell r="C2139">
            <v>2.1026614525511</v>
          </cell>
        </row>
        <row r="2141">
          <cell r="A2141">
            <v>38082</v>
          </cell>
          <cell r="B2141">
            <v>16.11</v>
          </cell>
          <cell r="C2141">
            <v>2.1039081415529299</v>
          </cell>
        </row>
        <row r="2143">
          <cell r="A2143">
            <v>38083</v>
          </cell>
          <cell r="B2143">
            <v>16.100000000000001</v>
          </cell>
          <cell r="C2143">
            <v>2.1051548333612899</v>
          </cell>
        </row>
        <row r="2145">
          <cell r="A2145">
            <v>38084</v>
          </cell>
          <cell r="B2145">
            <v>16.100000000000001</v>
          </cell>
          <cell r="C2145">
            <v>2.10640226390935</v>
          </cell>
        </row>
        <row r="2147">
          <cell r="A2147">
            <v>38085</v>
          </cell>
          <cell r="B2147">
            <v>16.09</v>
          </cell>
          <cell r="C2147">
            <v>2.1076497174580799</v>
          </cell>
        </row>
        <row r="2149">
          <cell r="A2149">
            <v>38089</v>
          </cell>
          <cell r="B2149">
            <v>16.09</v>
          </cell>
          <cell r="C2149">
            <v>2.1088979097737499</v>
          </cell>
        </row>
        <row r="2151">
          <cell r="A2151">
            <v>38090</v>
          </cell>
          <cell r="B2151">
            <v>16.079999999999998</v>
          </cell>
          <cell r="C2151">
            <v>2.1101461242685899</v>
          </cell>
        </row>
        <row r="2153">
          <cell r="A2153">
            <v>38091</v>
          </cell>
          <cell r="B2153">
            <v>16.059999999999999</v>
          </cell>
          <cell r="C2153">
            <v>2.11139362155579</v>
          </cell>
        </row>
        <row r="2155">
          <cell r="A2155">
            <v>38092</v>
          </cell>
          <cell r="B2155">
            <v>15.86</v>
          </cell>
          <cell r="C2155">
            <v>2.11262741441855</v>
          </cell>
        </row>
        <row r="2157">
          <cell r="A2157">
            <v>38093</v>
          </cell>
          <cell r="B2157">
            <v>15.86</v>
          </cell>
          <cell r="C2157">
            <v>2.1138619282481699</v>
          </cell>
        </row>
        <row r="2159">
          <cell r="A2159">
            <v>38096</v>
          </cell>
          <cell r="B2159">
            <v>15.88</v>
          </cell>
          <cell r="C2159">
            <v>2.11509860089205</v>
          </cell>
        </row>
        <row r="2161">
          <cell r="A2161">
            <v>38097</v>
          </cell>
          <cell r="B2161">
            <v>15.88</v>
          </cell>
          <cell r="C2161">
            <v>2.1163359970265301</v>
          </cell>
        </row>
        <row r="2163">
          <cell r="A2163">
            <v>38099</v>
          </cell>
          <cell r="B2163">
            <v>15.86</v>
          </cell>
          <cell r="C2163">
            <v>2.1175726779663901</v>
          </cell>
        </row>
        <row r="2165">
          <cell r="A2165">
            <v>38100</v>
          </cell>
          <cell r="B2165">
            <v>15.85</v>
          </cell>
          <cell r="C2165">
            <v>2.1188093404103201</v>
          </cell>
        </row>
        <row r="2167">
          <cell r="A2167">
            <v>38103</v>
          </cell>
          <cell r="B2167">
            <v>15.84</v>
          </cell>
          <cell r="C2167">
            <v>2.1200460046699501</v>
          </cell>
        </row>
        <row r="2169">
          <cell r="A2169">
            <v>38104</v>
          </cell>
          <cell r="B2169">
            <v>15.83</v>
          </cell>
          <cell r="C2169">
            <v>2.1212826699053902</v>
          </cell>
        </row>
        <row r="2171">
          <cell r="A2171">
            <v>38105</v>
          </cell>
          <cell r="B2171">
            <v>15.82</v>
          </cell>
          <cell r="C2171">
            <v>2.1225193352762899</v>
          </cell>
        </row>
        <row r="2173">
          <cell r="A2173">
            <v>38106</v>
          </cell>
          <cell r="B2173">
            <v>15.8</v>
          </cell>
          <cell r="C2173">
            <v>2.1237552570600302</v>
          </cell>
        </row>
        <row r="2175">
          <cell r="A2175">
            <v>38107</v>
          </cell>
          <cell r="B2175">
            <v>15.8</v>
          </cell>
          <cell r="C2175">
            <v>2.12499189850866</v>
          </cell>
        </row>
        <row r="2177">
          <cell r="A2177">
            <v>38110</v>
          </cell>
          <cell r="B2177">
            <v>15.79</v>
          </cell>
          <cell r="C2177">
            <v>2.1262285375440002</v>
          </cell>
        </row>
        <row r="2179">
          <cell r="A2179">
            <v>38111</v>
          </cell>
          <cell r="B2179">
            <v>15.79</v>
          </cell>
          <cell r="C2179">
            <v>2.1274658962414201</v>
          </cell>
        </row>
        <row r="2181">
          <cell r="A2181">
            <v>38112</v>
          </cell>
          <cell r="B2181">
            <v>15.78</v>
          </cell>
          <cell r="C2181">
            <v>2.1287032304066802</v>
          </cell>
        </row>
        <row r="2183">
          <cell r="A2183">
            <v>38113</v>
          </cell>
          <cell r="B2183">
            <v>15.77</v>
          </cell>
          <cell r="C2183">
            <v>2.1299405604463799</v>
          </cell>
        </row>
        <row r="2185">
          <cell r="A2185">
            <v>38114</v>
          </cell>
          <cell r="B2185">
            <v>15.76</v>
          </cell>
          <cell r="C2185">
            <v>2.13117788551676</v>
          </cell>
        </row>
        <row r="2187">
          <cell r="A2187">
            <v>38117</v>
          </cell>
          <cell r="B2187">
            <v>15.75</v>
          </cell>
          <cell r="C2187">
            <v>2.1324152047735301</v>
          </cell>
        </row>
        <row r="2189">
          <cell r="A2189">
            <v>38118</v>
          </cell>
          <cell r="B2189">
            <v>15.74</v>
          </cell>
          <cell r="C2189">
            <v>2.1336524960477998</v>
          </cell>
        </row>
        <row r="2191">
          <cell r="A2191">
            <v>38119</v>
          </cell>
          <cell r="B2191">
            <v>15.73</v>
          </cell>
          <cell r="C2191">
            <v>2.1348897797937298</v>
          </cell>
        </row>
        <row r="2193">
          <cell r="A2193">
            <v>38120</v>
          </cell>
          <cell r="B2193">
            <v>15.74</v>
          </cell>
          <cell r="C2193">
            <v>2.1361285068906599</v>
          </cell>
        </row>
        <row r="2195">
          <cell r="A2195">
            <v>38121</v>
          </cell>
          <cell r="B2195">
            <v>15.77</v>
          </cell>
          <cell r="C2195">
            <v>2.1373701529465801</v>
          </cell>
        </row>
        <row r="2197">
          <cell r="A2197">
            <v>38124</v>
          </cell>
          <cell r="B2197">
            <v>15.76</v>
          </cell>
          <cell r="C2197">
            <v>2.13861179401583</v>
          </cell>
        </row>
        <row r="2199">
          <cell r="A2199">
            <v>38125</v>
          </cell>
          <cell r="B2199">
            <v>15.75</v>
          </cell>
          <cell r="C2199">
            <v>2.1398534292511999</v>
          </cell>
        </row>
        <row r="2201">
          <cell r="A2201">
            <v>38126</v>
          </cell>
          <cell r="B2201">
            <v>15.73</v>
          </cell>
          <cell r="C2201">
            <v>2.1410943088562799</v>
          </cell>
        </row>
        <row r="2203">
          <cell r="A2203">
            <v>38127</v>
          </cell>
          <cell r="B2203">
            <v>15.77</v>
          </cell>
          <cell r="C2203">
            <v>2.1423388413342499</v>
          </cell>
        </row>
        <row r="2205">
          <cell r="A2205">
            <v>38128</v>
          </cell>
          <cell r="B2205">
            <v>15.81</v>
          </cell>
          <cell r="C2205">
            <v>2.1435870322133801</v>
          </cell>
        </row>
        <row r="2207">
          <cell r="A2207">
            <v>38131</v>
          </cell>
          <cell r="B2207">
            <v>15.8</v>
          </cell>
          <cell r="C2207">
            <v>2.14483522150636</v>
          </cell>
        </row>
        <row r="2209">
          <cell r="A2209">
            <v>38132</v>
          </cell>
          <cell r="B2209">
            <v>15.79</v>
          </cell>
          <cell r="C2209">
            <v>2.1460834083635199</v>
          </cell>
        </row>
        <row r="2211">
          <cell r="A2211">
            <v>38133</v>
          </cell>
          <cell r="B2211">
            <v>15.8</v>
          </cell>
          <cell r="C2211">
            <v>2.1473330512713802</v>
          </cell>
        </row>
        <row r="2213">
          <cell r="A2213">
            <v>38134</v>
          </cell>
          <cell r="B2213">
            <v>15.79</v>
          </cell>
          <cell r="C2213">
            <v>2.1485826917405602</v>
          </cell>
        </row>
        <row r="2215">
          <cell r="A2215">
            <v>38135</v>
          </cell>
          <cell r="B2215">
            <v>15.78</v>
          </cell>
          <cell r="C2215">
            <v>2.1498323074340799</v>
          </cell>
        </row>
        <row r="2217">
          <cell r="A2217">
            <v>38138</v>
          </cell>
          <cell r="B2217">
            <v>15.78</v>
          </cell>
          <cell r="C2217">
            <v>2.15108264990408</v>
          </cell>
        </row>
        <row r="2219">
          <cell r="A2219">
            <v>38139</v>
          </cell>
          <cell r="B2219">
            <v>15.78</v>
          </cell>
          <cell r="C2219">
            <v>2.1523337195732699</v>
          </cell>
        </row>
        <row r="2221">
          <cell r="A2221">
            <v>38140</v>
          </cell>
          <cell r="B2221">
            <v>15.75</v>
          </cell>
          <cell r="C2221">
            <v>2.15358332148418</v>
          </cell>
        </row>
        <row r="2223">
          <cell r="A2223">
            <v>38141</v>
          </cell>
          <cell r="B2223">
            <v>15.76</v>
          </cell>
          <cell r="C2223">
            <v>2.1548343811072899</v>
          </cell>
        </row>
        <row r="2225">
          <cell r="A2225">
            <v>38142</v>
          </cell>
          <cell r="B2225">
            <v>15.79</v>
          </cell>
          <cell r="C2225">
            <v>2.1560883869753802</v>
          </cell>
        </row>
        <row r="2227">
          <cell r="A2227">
            <v>38145</v>
          </cell>
          <cell r="B2227">
            <v>15.82</v>
          </cell>
          <cell r="C2227">
            <v>2.1573453433832199</v>
          </cell>
        </row>
        <row r="2229">
          <cell r="A2229">
            <v>38146</v>
          </cell>
          <cell r="B2229">
            <v>15.84</v>
          </cell>
          <cell r="C2229">
            <v>2.1586044995663398</v>
          </cell>
        </row>
        <row r="2231">
          <cell r="A2231">
            <v>38147</v>
          </cell>
          <cell r="B2231">
            <v>15.82</v>
          </cell>
          <cell r="C2231">
            <v>2.1598629228174899</v>
          </cell>
        </row>
        <row r="2233">
          <cell r="A2233">
            <v>38149</v>
          </cell>
          <cell r="B2233">
            <v>15.79</v>
          </cell>
          <cell r="C2233">
            <v>2.1611198550454298</v>
          </cell>
        </row>
        <row r="2235">
          <cell r="A2235">
            <v>38152</v>
          </cell>
          <cell r="B2235">
            <v>15.8</v>
          </cell>
          <cell r="C2235">
            <v>2.1623782535258198</v>
          </cell>
        </row>
        <row r="2237">
          <cell r="A2237">
            <v>38153</v>
          </cell>
          <cell r="B2237">
            <v>15.82</v>
          </cell>
          <cell r="C2237">
            <v>2.1636388768000598</v>
          </cell>
        </row>
        <row r="2239">
          <cell r="A2239">
            <v>38154</v>
          </cell>
          <cell r="B2239">
            <v>15.8</v>
          </cell>
          <cell r="C2239">
            <v>2.1648987420816401</v>
          </cell>
        </row>
        <row r="2241">
          <cell r="A2241">
            <v>38155</v>
          </cell>
          <cell r="B2241">
            <v>15.79</v>
          </cell>
          <cell r="C2241">
            <v>2.1661586049045898</v>
          </cell>
        </row>
        <row r="2243">
          <cell r="A2243">
            <v>38156</v>
          </cell>
          <cell r="B2243">
            <v>15.79</v>
          </cell>
          <cell r="C2243">
            <v>2.16741920090471</v>
          </cell>
        </row>
        <row r="2245">
          <cell r="A2245">
            <v>38159</v>
          </cell>
          <cell r="B2245">
            <v>15.81</v>
          </cell>
          <cell r="C2245">
            <v>2.16868200435374</v>
          </cell>
        </row>
        <row r="2247">
          <cell r="A2247">
            <v>38160</v>
          </cell>
          <cell r="B2247">
            <v>15.82</v>
          </cell>
          <cell r="C2247">
            <v>2.1699463025886399</v>
          </cell>
        </row>
        <row r="2249">
          <cell r="A2249">
            <v>38161</v>
          </cell>
          <cell r="B2249">
            <v>15.79</v>
          </cell>
          <cell r="C2249">
            <v>2.17120910283943</v>
          </cell>
        </row>
        <row r="2251">
          <cell r="A2251">
            <v>38162</v>
          </cell>
          <cell r="B2251">
            <v>15.79</v>
          </cell>
          <cell r="C2251">
            <v>2.1724726379768202</v>
          </cell>
        </row>
        <row r="2253">
          <cell r="A2253">
            <v>38163</v>
          </cell>
          <cell r="B2253">
            <v>15.8</v>
          </cell>
          <cell r="C2253">
            <v>2.1737376470691898</v>
          </cell>
        </row>
        <row r="2255">
          <cell r="A2255">
            <v>38166</v>
          </cell>
          <cell r="B2255">
            <v>15.81</v>
          </cell>
          <cell r="C2255">
            <v>2.1750041318345001</v>
          </cell>
        </row>
        <row r="2257">
          <cell r="A2257">
            <v>38167</v>
          </cell>
          <cell r="B2257">
            <v>15.81</v>
          </cell>
          <cell r="C2257">
            <v>2.17627135449183</v>
          </cell>
        </row>
        <row r="2259">
          <cell r="A2259">
            <v>38168</v>
          </cell>
          <cell r="B2259">
            <v>15.8</v>
          </cell>
          <cell r="C2259">
            <v>2.1775385755388399</v>
          </cell>
        </row>
        <row r="2261">
          <cell r="A2261">
            <v>38169</v>
          </cell>
          <cell r="B2261">
            <v>15.8</v>
          </cell>
          <cell r="C2261">
            <v>2.1788065344759899</v>
          </cell>
        </row>
        <row r="2263">
          <cell r="A2263">
            <v>38170</v>
          </cell>
          <cell r="B2263">
            <v>15.81</v>
          </cell>
          <cell r="C2263">
            <v>2.1800759725271699</v>
          </cell>
        </row>
        <row r="2265">
          <cell r="A2265">
            <v>38173</v>
          </cell>
          <cell r="B2265">
            <v>15.8</v>
          </cell>
          <cell r="C2265">
            <v>2.1813454089652198</v>
          </cell>
        </row>
        <row r="2267">
          <cell r="A2267">
            <v>38174</v>
          </cell>
          <cell r="B2267">
            <v>15.8</v>
          </cell>
          <cell r="C2267">
            <v>2.1826155845834001</v>
          </cell>
        </row>
        <row r="2269">
          <cell r="A2269">
            <v>38175</v>
          </cell>
          <cell r="B2269">
            <v>15.79</v>
          </cell>
          <cell r="C2269">
            <v>2.1838857577228499</v>
          </cell>
        </row>
        <row r="2271">
          <cell r="A2271">
            <v>38176</v>
          </cell>
          <cell r="B2271">
            <v>15.77</v>
          </cell>
          <cell r="C2271">
            <v>2.1851551631583899</v>
          </cell>
        </row>
        <row r="2273">
          <cell r="A2273">
            <v>38177</v>
          </cell>
          <cell r="B2273">
            <v>15.77</v>
          </cell>
          <cell r="C2273">
            <v>2.1864253064485202</v>
          </cell>
        </row>
        <row r="2275">
          <cell r="A2275">
            <v>38180</v>
          </cell>
          <cell r="B2275">
            <v>15.78</v>
          </cell>
          <cell r="C2275">
            <v>2.1876969314067498</v>
          </cell>
        </row>
        <row r="2277">
          <cell r="A2277">
            <v>38181</v>
          </cell>
          <cell r="B2277">
            <v>15.78</v>
          </cell>
          <cell r="C2277">
            <v>2.1889692959420599</v>
          </cell>
        </row>
        <row r="2279">
          <cell r="A2279">
            <v>38182</v>
          </cell>
          <cell r="B2279">
            <v>15.76</v>
          </cell>
          <cell r="C2279">
            <v>2.1902409119854598</v>
          </cell>
        </row>
        <row r="2281">
          <cell r="A2281">
            <v>38183</v>
          </cell>
          <cell r="B2281">
            <v>15.77</v>
          </cell>
          <cell r="C2281">
            <v>2.1915140114179601</v>
          </cell>
        </row>
        <row r="2283">
          <cell r="A2283">
            <v>38184</v>
          </cell>
          <cell r="B2283">
            <v>15.76</v>
          </cell>
          <cell r="C2283">
            <v>2.1927871057374699</v>
          </cell>
        </row>
        <row r="2285">
          <cell r="A2285">
            <v>38187</v>
          </cell>
          <cell r="B2285">
            <v>15.76</v>
          </cell>
          <cell r="C2285">
            <v>2.1940609396229398</v>
          </cell>
        </row>
        <row r="2287">
          <cell r="A2287">
            <v>38188</v>
          </cell>
          <cell r="B2287">
            <v>15.76</v>
          </cell>
          <cell r="C2287">
            <v>2.1953355135039798</v>
          </cell>
        </row>
        <row r="2289">
          <cell r="A2289">
            <v>38189</v>
          </cell>
          <cell r="B2289">
            <v>15.75</v>
          </cell>
          <cell r="C2289">
            <v>2.1966100813964098</v>
          </cell>
        </row>
        <row r="2291">
          <cell r="A2291">
            <v>38190</v>
          </cell>
          <cell r="B2291">
            <v>15.75</v>
          </cell>
          <cell r="C2291">
            <v>2.1978853892774701</v>
          </cell>
        </row>
        <row r="2293">
          <cell r="A2293">
            <v>38191</v>
          </cell>
          <cell r="B2293">
            <v>15.75</v>
          </cell>
          <cell r="C2293">
            <v>2.1991614375767798</v>
          </cell>
        </row>
        <row r="2295">
          <cell r="A2295">
            <v>38194</v>
          </cell>
          <cell r="B2295">
            <v>15.75</v>
          </cell>
          <cell r="C2295">
            <v>2.2004382267242102</v>
          </cell>
        </row>
        <row r="2297">
          <cell r="A2297">
            <v>38195</v>
          </cell>
          <cell r="B2297">
            <v>15.75</v>
          </cell>
          <cell r="C2297">
            <v>2.2017157571498802</v>
          </cell>
        </row>
        <row r="2299">
          <cell r="A2299">
            <v>38196</v>
          </cell>
          <cell r="B2299">
            <v>15.76</v>
          </cell>
          <cell r="C2299">
            <v>2.2029947778675201</v>
          </cell>
        </row>
        <row r="2301">
          <cell r="A2301">
            <v>38197</v>
          </cell>
          <cell r="B2301">
            <v>15.78</v>
          </cell>
          <cell r="C2301">
            <v>2.2042760396303298</v>
          </cell>
        </row>
        <row r="2303">
          <cell r="A2303">
            <v>38198</v>
          </cell>
          <cell r="B2303">
            <v>15.82</v>
          </cell>
          <cell r="C2303">
            <v>2.20556108847591</v>
          </cell>
        </row>
        <row r="2305">
          <cell r="A2305">
            <v>38201</v>
          </cell>
          <cell r="B2305">
            <v>15.82</v>
          </cell>
          <cell r="C2305">
            <v>2.2068468864792701</v>
          </cell>
        </row>
        <row r="2307">
          <cell r="A2307">
            <v>38202</v>
          </cell>
          <cell r="B2307">
            <v>15.82</v>
          </cell>
          <cell r="C2307">
            <v>2.2081334340771499</v>
          </cell>
        </row>
        <row r="2309">
          <cell r="A2309">
            <v>38203</v>
          </cell>
          <cell r="B2309">
            <v>15.83</v>
          </cell>
          <cell r="C2309">
            <v>2.2094214824719201</v>
          </cell>
        </row>
        <row r="2311">
          <cell r="A2311">
            <v>38204</v>
          </cell>
          <cell r="B2311">
            <v>15.84</v>
          </cell>
          <cell r="C2311">
            <v>2.21071103341438</v>
          </cell>
        </row>
        <row r="2313">
          <cell r="A2313">
            <v>38205</v>
          </cell>
          <cell r="B2313">
            <v>15.86</v>
          </cell>
          <cell r="C2313">
            <v>2.21200286240675</v>
          </cell>
        </row>
        <row r="2315">
          <cell r="A2315">
            <v>38208</v>
          </cell>
          <cell r="B2315">
            <v>15.86</v>
          </cell>
          <cell r="C2315">
            <v>2.2132954462794001</v>
          </cell>
        </row>
        <row r="2317">
          <cell r="A2317">
            <v>38209</v>
          </cell>
          <cell r="B2317">
            <v>15.87</v>
          </cell>
          <cell r="C2317">
            <v>2.21458953799389</v>
          </cell>
        </row>
        <row r="2319">
          <cell r="A2319">
            <v>38210</v>
          </cell>
          <cell r="B2319">
            <v>15.88</v>
          </cell>
          <cell r="C2319">
            <v>2.2158851393112999</v>
          </cell>
        </row>
        <row r="2321">
          <cell r="A2321">
            <v>38211</v>
          </cell>
          <cell r="B2321">
            <v>15.88</v>
          </cell>
          <cell r="C2321">
            <v>2.2171814985943499</v>
          </cell>
        </row>
        <row r="2323">
          <cell r="A2323">
            <v>38212</v>
          </cell>
          <cell r="B2323">
            <v>15.88</v>
          </cell>
          <cell r="C2323">
            <v>2.21847861628647</v>
          </cell>
        </row>
        <row r="2325">
          <cell r="A2325">
            <v>38215</v>
          </cell>
          <cell r="B2325">
            <v>15.88</v>
          </cell>
          <cell r="C2325">
            <v>2.2197764928313601</v>
          </cell>
        </row>
        <row r="2327">
          <cell r="A2327">
            <v>38216</v>
          </cell>
          <cell r="B2327">
            <v>15.88</v>
          </cell>
          <cell r="C2327">
            <v>2.2210751286729602</v>
          </cell>
        </row>
        <row r="2329">
          <cell r="A2329">
            <v>38217</v>
          </cell>
          <cell r="B2329">
            <v>15.87</v>
          </cell>
          <cell r="C2329">
            <v>2.2223737690899399</v>
          </cell>
        </row>
        <row r="2331">
          <cell r="A2331">
            <v>38218</v>
          </cell>
          <cell r="B2331">
            <v>15.86</v>
          </cell>
          <cell r="C2331">
            <v>2.2236724132019101</v>
          </cell>
        </row>
        <row r="2333">
          <cell r="A2333">
            <v>38219</v>
          </cell>
          <cell r="B2333">
            <v>15.85</v>
          </cell>
          <cell r="C2333">
            <v>2.22497103789122</v>
          </cell>
        </row>
        <row r="2335">
          <cell r="A2335">
            <v>38222</v>
          </cell>
          <cell r="B2335">
            <v>15.84</v>
          </cell>
          <cell r="C2335">
            <v>2.2262696644872002</v>
          </cell>
        </row>
        <row r="2337">
          <cell r="A2337">
            <v>38223</v>
          </cell>
          <cell r="B2337">
            <v>15.83</v>
          </cell>
          <cell r="C2337">
            <v>2.2275682921078901</v>
          </cell>
        </row>
        <row r="2339">
          <cell r="A2339">
            <v>38224</v>
          </cell>
          <cell r="B2339">
            <v>15.84</v>
          </cell>
          <cell r="C2339">
            <v>2.2288684346172598</v>
          </cell>
        </row>
        <row r="2341">
          <cell r="A2341">
            <v>38225</v>
          </cell>
          <cell r="B2341">
            <v>15.86</v>
          </cell>
          <cell r="C2341">
            <v>2.2301708738870301</v>
          </cell>
        </row>
        <row r="2343">
          <cell r="A2343">
            <v>38226</v>
          </cell>
          <cell r="B2343">
            <v>15.88</v>
          </cell>
          <cell r="C2343">
            <v>2.2314755907533801</v>
          </cell>
        </row>
        <row r="2345">
          <cell r="A2345">
            <v>38229</v>
          </cell>
          <cell r="B2345">
            <v>15.91</v>
          </cell>
          <cell r="C2345">
            <v>2.2327833693380899</v>
          </cell>
        </row>
        <row r="2347">
          <cell r="A2347">
            <v>38230</v>
          </cell>
          <cell r="B2347">
            <v>15.91</v>
          </cell>
          <cell r="C2347">
            <v>2.2340919143595301</v>
          </cell>
        </row>
        <row r="2349">
          <cell r="A2349">
            <v>38231</v>
          </cell>
          <cell r="B2349">
            <v>15.92</v>
          </cell>
          <cell r="C2349">
            <v>2.2354019858581098</v>
          </cell>
        </row>
        <row r="2351">
          <cell r="A2351">
            <v>38232</v>
          </cell>
          <cell r="B2351">
            <v>15.92</v>
          </cell>
          <cell r="C2351">
            <v>2.2367128255826199</v>
          </cell>
        </row>
        <row r="2353">
          <cell r="A2353">
            <v>38233</v>
          </cell>
          <cell r="B2353">
            <v>15.92</v>
          </cell>
          <cell r="C2353">
            <v>2.23802443398354</v>
          </cell>
        </row>
        <row r="2355">
          <cell r="A2355">
            <v>38236</v>
          </cell>
          <cell r="B2355">
            <v>15.92</v>
          </cell>
          <cell r="C2355">
            <v>2.2393368115116199</v>
          </cell>
        </row>
        <row r="2357">
          <cell r="A2357">
            <v>38238</v>
          </cell>
          <cell r="B2357">
            <v>15.93</v>
          </cell>
          <cell r="C2357">
            <v>2.2406507199924102</v>
          </cell>
        </row>
        <row r="2359">
          <cell r="A2359">
            <v>38239</v>
          </cell>
          <cell r="B2359">
            <v>15.93</v>
          </cell>
          <cell r="C2359">
            <v>2.2419653993958599</v>
          </cell>
        </row>
        <row r="2361">
          <cell r="A2361">
            <v>38240</v>
          </cell>
          <cell r="B2361">
            <v>15.94</v>
          </cell>
          <cell r="C2361">
            <v>2.24328163486219</v>
          </cell>
        </row>
        <row r="2363">
          <cell r="A2363">
            <v>38243</v>
          </cell>
          <cell r="B2363">
            <v>15.95</v>
          </cell>
          <cell r="C2363">
            <v>2.2445994057929601</v>
          </cell>
        </row>
        <row r="2365">
          <cell r="A2365">
            <v>38244</v>
          </cell>
          <cell r="B2365">
            <v>15.97</v>
          </cell>
          <cell r="C2365">
            <v>2.2459194771495001</v>
          </cell>
        </row>
        <row r="2367">
          <cell r="A2367">
            <v>38245</v>
          </cell>
          <cell r="B2367">
            <v>15.97</v>
          </cell>
          <cell r="C2367">
            <v>2.2472403248532</v>
          </cell>
        </row>
        <row r="2369">
          <cell r="A2369">
            <v>38246</v>
          </cell>
          <cell r="B2369">
            <v>16.22</v>
          </cell>
          <cell r="C2369">
            <v>2.2485811857378302</v>
          </cell>
        </row>
        <row r="2371">
          <cell r="A2371">
            <v>38247</v>
          </cell>
          <cell r="B2371">
            <v>16.23</v>
          </cell>
          <cell r="C2371">
            <v>2.2499236111915302</v>
          </cell>
        </row>
        <row r="2373">
          <cell r="A2373">
            <v>38250</v>
          </cell>
          <cell r="B2373">
            <v>16.239999999999998</v>
          </cell>
          <cell r="C2373">
            <v>2.25126760306068</v>
          </cell>
        </row>
        <row r="2375">
          <cell r="A2375">
            <v>38251</v>
          </cell>
          <cell r="B2375">
            <v>16.239999999999998</v>
          </cell>
          <cell r="C2375">
            <v>2.2526123977633699</v>
          </cell>
        </row>
        <row r="2377">
          <cell r="A2377">
            <v>38252</v>
          </cell>
          <cell r="B2377">
            <v>16.239999999999998</v>
          </cell>
          <cell r="C2377">
            <v>2.25395799577917</v>
          </cell>
        </row>
        <row r="2379">
          <cell r="A2379">
            <v>38253</v>
          </cell>
          <cell r="B2379">
            <v>16.239999999999998</v>
          </cell>
          <cell r="C2379">
            <v>2.2553043975879499</v>
          </cell>
        </row>
        <row r="2381">
          <cell r="A2381">
            <v>38254</v>
          </cell>
          <cell r="B2381">
            <v>16.239999999999998</v>
          </cell>
          <cell r="C2381">
            <v>2.2566516036698498</v>
          </cell>
        </row>
        <row r="2383">
          <cell r="A2383">
            <v>38257</v>
          </cell>
          <cell r="B2383">
            <v>16.239999999999998</v>
          </cell>
          <cell r="C2383">
            <v>2.2579996145052998</v>
          </cell>
        </row>
        <row r="2385">
          <cell r="A2385">
            <v>38258</v>
          </cell>
          <cell r="B2385">
            <v>16.239999999999998</v>
          </cell>
          <cell r="C2385">
            <v>2.25934843057503</v>
          </cell>
        </row>
        <row r="2387">
          <cell r="A2387">
            <v>38259</v>
          </cell>
          <cell r="B2387">
            <v>16.23</v>
          </cell>
          <cell r="C2387">
            <v>2.26069728418156</v>
          </cell>
        </row>
        <row r="2389">
          <cell r="A2389">
            <v>38260</v>
          </cell>
          <cell r="B2389">
            <v>16.239999999999998</v>
          </cell>
          <cell r="C2389">
            <v>2.2620477117042701</v>
          </cell>
        </row>
        <row r="2391">
          <cell r="A2391">
            <v>38261</v>
          </cell>
          <cell r="B2391">
            <v>16.23</v>
          </cell>
          <cell r="C2391">
            <v>2.26339817680863</v>
          </cell>
        </row>
        <row r="2393">
          <cell r="A2393">
            <v>38264</v>
          </cell>
          <cell r="B2393">
            <v>16.22</v>
          </cell>
          <cell r="C2393">
            <v>2.26474867859879</v>
          </cell>
        </row>
        <row r="2395">
          <cell r="A2395">
            <v>38265</v>
          </cell>
          <cell r="B2395">
            <v>16.2</v>
          </cell>
          <cell r="C2395">
            <v>2.2660984235162598</v>
          </cell>
        </row>
        <row r="2397">
          <cell r="A2397">
            <v>38266</v>
          </cell>
          <cell r="B2397">
            <v>16.22</v>
          </cell>
          <cell r="C2397">
            <v>2.2674505364626198</v>
          </cell>
        </row>
        <row r="2399">
          <cell r="A2399">
            <v>38267</v>
          </cell>
          <cell r="B2399">
            <v>16.23</v>
          </cell>
          <cell r="C2399">
            <v>2.26880422710739</v>
          </cell>
        </row>
        <row r="2401">
          <cell r="A2401">
            <v>38268</v>
          </cell>
          <cell r="B2401">
            <v>16.239999999999998</v>
          </cell>
          <cell r="C2401">
            <v>2.2701594973124601</v>
          </cell>
        </row>
        <row r="2403">
          <cell r="A2403">
            <v>38271</v>
          </cell>
          <cell r="B2403">
            <v>16.239999999999998</v>
          </cell>
          <cell r="C2403">
            <v>2.2715155770881799</v>
          </cell>
        </row>
        <row r="2405">
          <cell r="A2405">
            <v>38273</v>
          </cell>
          <cell r="B2405">
            <v>16.239999999999998</v>
          </cell>
          <cell r="C2405">
            <v>2.2728724669181499</v>
          </cell>
        </row>
        <row r="2407">
          <cell r="A2407">
            <v>38274</v>
          </cell>
          <cell r="B2407">
            <v>16.239999999999998</v>
          </cell>
          <cell r="C2407">
            <v>2.2742301672862602</v>
          </cell>
        </row>
        <row r="2409">
          <cell r="A2409">
            <v>38275</v>
          </cell>
          <cell r="B2409">
            <v>16.239999999999998</v>
          </cell>
          <cell r="C2409">
            <v>2.2755886786766899</v>
          </cell>
        </row>
        <row r="2411">
          <cell r="A2411">
            <v>38278</v>
          </cell>
          <cell r="B2411">
            <v>16.239999999999998</v>
          </cell>
          <cell r="C2411">
            <v>2.2769480015739001</v>
          </cell>
        </row>
        <row r="2413">
          <cell r="A2413">
            <v>38279</v>
          </cell>
          <cell r="B2413">
            <v>16.239999999999998</v>
          </cell>
          <cell r="C2413">
            <v>2.2783081364626399</v>
          </cell>
        </row>
        <row r="2415">
          <cell r="A2415">
            <v>38280</v>
          </cell>
          <cell r="B2415">
            <v>16.239999999999998</v>
          </cell>
          <cell r="C2415">
            <v>2.2796690838279599</v>
          </cell>
        </row>
        <row r="2417">
          <cell r="A2417">
            <v>38281</v>
          </cell>
          <cell r="B2417">
            <v>16.739999999999998</v>
          </cell>
          <cell r="C2417">
            <v>2.2810696897163698</v>
          </cell>
        </row>
        <row r="2419">
          <cell r="A2419">
            <v>38282</v>
          </cell>
          <cell r="B2419">
            <v>16.739999999999998</v>
          </cell>
          <cell r="C2419">
            <v>2.2824711561230302</v>
          </cell>
        </row>
        <row r="2421">
          <cell r="A2421">
            <v>38285</v>
          </cell>
          <cell r="B2421">
            <v>16.739999999999998</v>
          </cell>
          <cell r="C2421">
            <v>2.2838734835766399</v>
          </cell>
        </row>
        <row r="2423">
          <cell r="A2423">
            <v>38286</v>
          </cell>
          <cell r="B2423">
            <v>16.739999999999998</v>
          </cell>
          <cell r="C2423">
            <v>2.2852766726062201</v>
          </cell>
        </row>
        <row r="2425">
          <cell r="A2425">
            <v>38287</v>
          </cell>
          <cell r="B2425">
            <v>16.739999999999998</v>
          </cell>
          <cell r="C2425">
            <v>2.2866807237411</v>
          </cell>
        </row>
        <row r="2427">
          <cell r="A2427">
            <v>38288</v>
          </cell>
          <cell r="B2427">
            <v>16.739999999999998</v>
          </cell>
          <cell r="C2427">
            <v>2.2880856375109602</v>
          </cell>
        </row>
        <row r="2429">
          <cell r="A2429">
            <v>38289</v>
          </cell>
          <cell r="B2429">
            <v>16.739999999999998</v>
          </cell>
          <cell r="C2429">
            <v>2.2894914144457901</v>
          </cell>
        </row>
        <row r="2431">
          <cell r="A2431">
            <v>38292</v>
          </cell>
          <cell r="B2431">
            <v>16.739999999999998</v>
          </cell>
          <cell r="C2431">
            <v>2.2908980550759099</v>
          </cell>
        </row>
        <row r="2433">
          <cell r="A2433">
            <v>38294</v>
          </cell>
          <cell r="B2433">
            <v>16.73</v>
          </cell>
          <cell r="C2433">
            <v>2.2923047810266302</v>
          </cell>
        </row>
        <row r="2435">
          <cell r="A2435">
            <v>38295</v>
          </cell>
          <cell r="B2435">
            <v>16.73</v>
          </cell>
          <cell r="C2435">
            <v>2.2937123707774201</v>
          </cell>
        </row>
        <row r="2437">
          <cell r="A2437">
            <v>38296</v>
          </cell>
          <cell r="B2437">
            <v>16.73</v>
          </cell>
          <cell r="C2437">
            <v>2.2951208248586998</v>
          </cell>
        </row>
        <row r="2439">
          <cell r="A2439">
            <v>38299</v>
          </cell>
          <cell r="B2439">
            <v>16.739999999999998</v>
          </cell>
          <cell r="C2439">
            <v>2.2965309241422802</v>
          </cell>
        </row>
        <row r="2441">
          <cell r="A2441">
            <v>38300</v>
          </cell>
          <cell r="B2441">
            <v>16.739999999999998</v>
          </cell>
          <cell r="C2441">
            <v>2.2979418897767601</v>
          </cell>
        </row>
        <row r="2443">
          <cell r="A2443">
            <v>38301</v>
          </cell>
          <cell r="B2443">
            <v>16.739999999999998</v>
          </cell>
          <cell r="C2443">
            <v>2.2993537222944198</v>
          </cell>
        </row>
        <row r="2445">
          <cell r="A2445">
            <v>38302</v>
          </cell>
          <cell r="B2445">
            <v>16.739999999999998</v>
          </cell>
          <cell r="C2445">
            <v>2.3007664222278601</v>
          </cell>
        </row>
        <row r="2447">
          <cell r="A2447">
            <v>38303</v>
          </cell>
          <cell r="B2447">
            <v>16.739999999999998</v>
          </cell>
          <cell r="C2447">
            <v>2.3021799901100199</v>
          </cell>
        </row>
        <row r="2449">
          <cell r="A2449">
            <v>38307</v>
          </cell>
          <cell r="B2449">
            <v>16.739999999999998</v>
          </cell>
          <cell r="C2449">
            <v>2.3035944264741399</v>
          </cell>
        </row>
        <row r="2451">
          <cell r="A2451">
            <v>38308</v>
          </cell>
          <cell r="B2451">
            <v>16.739999999999998</v>
          </cell>
          <cell r="C2451">
            <v>2.3050097318538199</v>
          </cell>
        </row>
        <row r="2453">
          <cell r="A2453">
            <v>38309</v>
          </cell>
          <cell r="B2453">
            <v>17.239999999999998</v>
          </cell>
          <cell r="C2453">
            <v>2.3064650227981298</v>
          </cell>
        </row>
        <row r="2455">
          <cell r="A2455">
            <v>38310</v>
          </cell>
          <cell r="B2455">
            <v>17.239999999999998</v>
          </cell>
          <cell r="C2455">
            <v>2.3079212325549201</v>
          </cell>
        </row>
        <row r="2457">
          <cell r="A2457">
            <v>38313</v>
          </cell>
          <cell r="B2457">
            <v>17.23</v>
          </cell>
          <cell r="C2457">
            <v>2.30937757701109</v>
          </cell>
        </row>
        <row r="2459">
          <cell r="A2459">
            <v>38314</v>
          </cell>
          <cell r="B2459">
            <v>17.23</v>
          </cell>
          <cell r="C2459">
            <v>2.3108348404497301</v>
          </cell>
        </row>
        <row r="2461">
          <cell r="A2461">
            <v>38315</v>
          </cell>
          <cell r="B2461">
            <v>17.239999999999998</v>
          </cell>
          <cell r="C2461">
            <v>2.3122938091346001</v>
          </cell>
        </row>
        <row r="2463">
          <cell r="A2463">
            <v>38316</v>
          </cell>
          <cell r="B2463">
            <v>17.23</v>
          </cell>
          <cell r="C2463">
            <v>2.3137529127740399</v>
          </cell>
        </row>
        <row r="2465">
          <cell r="A2465">
            <v>38317</v>
          </cell>
          <cell r="B2465">
            <v>17.22</v>
          </cell>
          <cell r="C2465">
            <v>2.3152121504610701</v>
          </cell>
        </row>
        <row r="2467">
          <cell r="A2467">
            <v>38320</v>
          </cell>
          <cell r="B2467">
            <v>17.22</v>
          </cell>
          <cell r="C2467">
            <v>2.3166723084601202</v>
          </cell>
        </row>
        <row r="2469">
          <cell r="A2469">
            <v>38321</v>
          </cell>
          <cell r="B2469">
            <v>17.21</v>
          </cell>
          <cell r="C2469">
            <v>2.3181326228497601</v>
          </cell>
        </row>
        <row r="2471">
          <cell r="A2471">
            <v>38322</v>
          </cell>
          <cell r="B2471">
            <v>17.23</v>
          </cell>
          <cell r="C2471">
            <v>2.3195954108974299</v>
          </cell>
        </row>
        <row r="2473">
          <cell r="A2473">
            <v>38323</v>
          </cell>
          <cell r="B2473">
            <v>17.23</v>
          </cell>
          <cell r="C2473">
            <v>2.3210591219936099</v>
          </cell>
        </row>
        <row r="2475">
          <cell r="A2475">
            <v>38324</v>
          </cell>
          <cell r="B2475">
            <v>17.23</v>
          </cell>
          <cell r="C2475">
            <v>2.3225237567207699</v>
          </cell>
        </row>
        <row r="2477">
          <cell r="A2477">
            <v>38327</v>
          </cell>
          <cell r="B2477">
            <v>17.239999999999998</v>
          </cell>
          <cell r="C2477">
            <v>2.32399010531981</v>
          </cell>
        </row>
        <row r="2479">
          <cell r="A2479">
            <v>38328</v>
          </cell>
          <cell r="B2479">
            <v>17.239999999999998</v>
          </cell>
          <cell r="C2479">
            <v>2.3254573797127098</v>
          </cell>
        </row>
        <row r="2481">
          <cell r="A2481">
            <v>38329</v>
          </cell>
          <cell r="B2481">
            <v>17.239999999999998</v>
          </cell>
          <cell r="C2481">
            <v>2.3269255804839699</v>
          </cell>
        </row>
        <row r="2483">
          <cell r="A2483">
            <v>38330</v>
          </cell>
          <cell r="B2483">
            <v>17.239999999999998</v>
          </cell>
          <cell r="C2483">
            <v>2.3283947082184602</v>
          </cell>
        </row>
        <row r="2485">
          <cell r="A2485">
            <v>38331</v>
          </cell>
          <cell r="B2485">
            <v>17.239999999999998</v>
          </cell>
          <cell r="C2485">
            <v>2.32986476350144</v>
          </cell>
        </row>
        <row r="2487">
          <cell r="A2487">
            <v>38334</v>
          </cell>
          <cell r="B2487">
            <v>17.239999999999998</v>
          </cell>
          <cell r="C2487">
            <v>2.3313357469185298</v>
          </cell>
        </row>
        <row r="2489">
          <cell r="A2489">
            <v>38335</v>
          </cell>
          <cell r="B2489">
            <v>17.239999999999998</v>
          </cell>
          <cell r="C2489">
            <v>2.3328076590557001</v>
          </cell>
        </row>
        <row r="2491">
          <cell r="A2491">
            <v>38336</v>
          </cell>
          <cell r="B2491">
            <v>17.25</v>
          </cell>
          <cell r="C2491">
            <v>2.3342812936539299</v>
          </cell>
        </row>
        <row r="2493">
          <cell r="A2493">
            <v>38337</v>
          </cell>
          <cell r="B2493">
            <v>17.739999999999998</v>
          </cell>
          <cell r="C2493">
            <v>2.3357945148453498</v>
          </cell>
        </row>
        <row r="2495">
          <cell r="A2495">
            <v>38338</v>
          </cell>
          <cell r="B2495">
            <v>17.739999999999998</v>
          </cell>
          <cell r="C2495">
            <v>2.3373087169975402</v>
          </cell>
        </row>
        <row r="2497">
          <cell r="A2497">
            <v>38341</v>
          </cell>
          <cell r="B2497">
            <v>17.739999999999998</v>
          </cell>
          <cell r="C2497">
            <v>2.3388239007464202</v>
          </cell>
        </row>
        <row r="2499">
          <cell r="A2499">
            <v>38342</v>
          </cell>
          <cell r="B2499">
            <v>17.739999999999998</v>
          </cell>
          <cell r="C2499">
            <v>2.3403400667283201</v>
          </cell>
        </row>
        <row r="2501">
          <cell r="A2501">
            <v>38343</v>
          </cell>
          <cell r="B2501">
            <v>17.739999999999998</v>
          </cell>
          <cell r="C2501">
            <v>2.3418572155799802</v>
          </cell>
        </row>
        <row r="2503">
          <cell r="A2503">
            <v>38344</v>
          </cell>
          <cell r="B2503">
            <v>17.739999999999998</v>
          </cell>
          <cell r="C2503">
            <v>2.34337534793855</v>
          </cell>
        </row>
        <row r="2505">
          <cell r="A2505">
            <v>38345</v>
          </cell>
          <cell r="B2505">
            <v>17.739999999999998</v>
          </cell>
          <cell r="C2505">
            <v>2.3448944644415999</v>
          </cell>
        </row>
        <row r="2507">
          <cell r="A2507">
            <v>38348</v>
          </cell>
          <cell r="B2507">
            <v>17.739999999999998</v>
          </cell>
          <cell r="C2507">
            <v>2.34641456572712</v>
          </cell>
        </row>
        <row r="2509">
          <cell r="A2509">
            <v>38349</v>
          </cell>
          <cell r="B2509">
            <v>17.739999999999998</v>
          </cell>
          <cell r="C2509">
            <v>2.3479356524335002</v>
          </cell>
        </row>
        <row r="2511">
          <cell r="A2511">
            <v>38350</v>
          </cell>
          <cell r="B2511">
            <v>17.739999999999998</v>
          </cell>
          <cell r="C2511">
            <v>2.3494577251995499</v>
          </cell>
        </row>
        <row r="2513">
          <cell r="A2513">
            <v>38351</v>
          </cell>
          <cell r="B2513">
            <v>17.75</v>
          </cell>
          <cell r="C2513">
            <v>2.35098158348011</v>
          </cell>
        </row>
        <row r="2515">
          <cell r="A2515">
            <v>38352</v>
          </cell>
          <cell r="B2515">
            <v>17.75</v>
          </cell>
          <cell r="C2515">
            <v>2.3525064301351599</v>
          </cell>
        </row>
        <row r="2517">
          <cell r="A2517">
            <v>38355</v>
          </cell>
          <cell r="B2517">
            <v>17.739999999999998</v>
          </cell>
          <cell r="C2517">
            <v>2.3540314659535602</v>
          </cell>
        </row>
        <row r="2519">
          <cell r="A2519">
            <v>38356</v>
          </cell>
          <cell r="B2519">
            <v>17.739999999999998</v>
          </cell>
          <cell r="C2519">
            <v>2.3555574903916798</v>
          </cell>
        </row>
        <row r="2521">
          <cell r="A2521">
            <v>38357</v>
          </cell>
          <cell r="B2521">
            <v>17.739999999999998</v>
          </cell>
          <cell r="C2521">
            <v>2.3570845043252575</v>
          </cell>
        </row>
        <row r="2523">
          <cell r="A2523">
            <v>38358</v>
          </cell>
          <cell r="B2523">
            <v>17.739999999999998</v>
          </cell>
          <cell r="C2523">
            <v>2.3586125081610398</v>
          </cell>
        </row>
        <row r="2525">
          <cell r="A2525">
            <v>38359</v>
          </cell>
          <cell r="B2525">
            <v>17.739999999999998</v>
          </cell>
          <cell r="C2525">
            <v>2.3601415025407411</v>
          </cell>
        </row>
        <row r="2527">
          <cell r="A2527">
            <v>38362</v>
          </cell>
          <cell r="B2527">
            <v>17.739999999999998</v>
          </cell>
          <cell r="C2527">
            <v>2.3616714881064915</v>
          </cell>
        </row>
        <row r="2529">
          <cell r="A2529">
            <v>38363</v>
          </cell>
          <cell r="B2529">
            <v>17.739999999999998</v>
          </cell>
          <cell r="C2529">
            <v>2.3632024655008372</v>
          </cell>
        </row>
        <row r="2531">
          <cell r="A2531">
            <v>38364</v>
          </cell>
          <cell r="B2531">
            <v>17.739999999999998</v>
          </cell>
          <cell r="C2531">
            <v>2.3647344353667412</v>
          </cell>
        </row>
        <row r="2533">
          <cell r="A2533">
            <v>38365</v>
          </cell>
          <cell r="B2533">
            <v>17.739999999999998</v>
          </cell>
          <cell r="C2533">
            <v>2.3662673983475835</v>
          </cell>
        </row>
        <row r="2535">
          <cell r="A2535">
            <v>38366</v>
          </cell>
          <cell r="B2535">
            <v>17.739999999999998</v>
          </cell>
          <cell r="C2535">
            <v>2.3678013550871606</v>
          </cell>
        </row>
        <row r="2537">
          <cell r="A2537">
            <v>38369</v>
          </cell>
          <cell r="B2537">
            <v>17.739999999999998</v>
          </cell>
          <cell r="C2537">
            <v>2.3693363062296866</v>
          </cell>
        </row>
        <row r="2539">
          <cell r="A2539">
            <v>38370</v>
          </cell>
          <cell r="B2539">
            <v>17.739999999999998</v>
          </cell>
          <cell r="C2539">
            <v>2.3708722524197934</v>
          </cell>
        </row>
        <row r="2541">
          <cell r="A2541">
            <v>38371</v>
          </cell>
          <cell r="B2541">
            <v>17.75</v>
          </cell>
          <cell r="C2541">
            <v>2.3724099938544256</v>
          </cell>
        </row>
        <row r="2543">
          <cell r="A2543">
            <v>38372</v>
          </cell>
          <cell r="B2543">
            <v>18.239999999999998</v>
          </cell>
          <cell r="C2543">
            <v>2.3739878534411472</v>
          </cell>
        </row>
        <row r="2545">
          <cell r="A2545">
            <v>38373</v>
          </cell>
          <cell r="B2545">
            <v>18.239999999999998</v>
          </cell>
          <cell r="C2545">
            <v>2.3755667624421273</v>
          </cell>
        </row>
        <row r="2547">
          <cell r="A2547">
            <v>38376</v>
          </cell>
          <cell r="B2547">
            <v>18.239999999999998</v>
          </cell>
          <cell r="C2547">
            <v>2.3771467215553184</v>
          </cell>
        </row>
        <row r="2549">
          <cell r="A2549">
            <v>38377</v>
          </cell>
          <cell r="B2549">
            <v>18.239999999999998</v>
          </cell>
          <cell r="C2549">
            <v>2.3787277314791369</v>
          </cell>
        </row>
        <row r="2551">
          <cell r="A2551">
            <v>38378</v>
          </cell>
          <cell r="B2551">
            <v>18.239999999999998</v>
          </cell>
          <cell r="C2551">
            <v>2.3803097929124628</v>
          </cell>
        </row>
        <row r="2553">
          <cell r="A2553">
            <v>38379</v>
          </cell>
          <cell r="B2553">
            <v>18.239999999999998</v>
          </cell>
          <cell r="C2553">
            <v>2.3818929065546421</v>
          </cell>
        </row>
        <row r="2555">
          <cell r="A2555">
            <v>38380</v>
          </cell>
          <cell r="B2555">
            <v>18.239999999999998</v>
          </cell>
          <cell r="C2555">
            <v>2.3834770731054857</v>
          </cell>
        </row>
        <row r="2557">
          <cell r="A2557">
            <v>38383</v>
          </cell>
          <cell r="B2557">
            <v>18.239999999999998</v>
          </cell>
          <cell r="C2557">
            <v>2.3850622932652694</v>
          </cell>
        </row>
        <row r="2559">
          <cell r="A2559">
            <v>38384</v>
          </cell>
          <cell r="B2559">
            <v>18.239999999999998</v>
          </cell>
          <cell r="C2559">
            <v>2.3866485677347349</v>
          </cell>
        </row>
        <row r="2561">
          <cell r="A2561">
            <v>38385</v>
          </cell>
          <cell r="B2561">
            <v>18.25</v>
          </cell>
          <cell r="C2561">
            <v>2.3882366986974506</v>
          </cell>
        </row>
        <row r="2563">
          <cell r="A2563">
            <v>38386</v>
          </cell>
          <cell r="B2563">
            <v>18.25</v>
          </cell>
          <cell r="C2563">
            <v>2.3898258864391111</v>
          </cell>
        </row>
        <row r="2565">
          <cell r="A2565">
            <v>38387</v>
          </cell>
          <cell r="B2565">
            <v>18.25</v>
          </cell>
          <cell r="C2565">
            <v>2.3914161316629214</v>
          </cell>
        </row>
        <row r="2567">
          <cell r="A2567">
            <v>38392</v>
          </cell>
          <cell r="B2567">
            <v>18.25</v>
          </cell>
          <cell r="C2567">
            <v>2.3930074350725543</v>
          </cell>
        </row>
        <row r="2569">
          <cell r="A2569">
            <v>38393</v>
          </cell>
          <cell r="B2569">
            <v>18.25</v>
          </cell>
          <cell r="C2569">
            <v>2.3945997973721513</v>
          </cell>
        </row>
        <row r="2571">
          <cell r="A2571">
            <v>38394</v>
          </cell>
          <cell r="B2571">
            <v>18.260000000000002</v>
          </cell>
          <cell r="C2571">
            <v>2.3961940233511267</v>
          </cell>
        </row>
        <row r="2573">
          <cell r="A2573">
            <v>38397</v>
          </cell>
          <cell r="B2573">
            <v>18.260000000000002</v>
          </cell>
          <cell r="C2573">
            <v>2.3977893107001376</v>
          </cell>
        </row>
        <row r="2575">
          <cell r="A2575">
            <v>38398</v>
          </cell>
          <cell r="B2575">
            <v>18.260000000000002</v>
          </cell>
          <cell r="C2575">
            <v>2.3993856601258003</v>
          </cell>
        </row>
        <row r="2577">
          <cell r="A2577">
            <v>38399</v>
          </cell>
          <cell r="B2577">
            <v>18.260000000000002</v>
          </cell>
          <cell r="C2577">
            <v>2.4009830723352019</v>
          </cell>
        </row>
        <row r="2579">
          <cell r="A2579">
            <v>38400</v>
          </cell>
          <cell r="B2579">
            <v>18.75</v>
          </cell>
          <cell r="C2579">
            <v>2.4026209702655659</v>
          </cell>
        </row>
        <row r="2581">
          <cell r="A2581">
            <v>38401</v>
          </cell>
          <cell r="B2581">
            <v>18.75</v>
          </cell>
          <cell r="C2581">
            <v>2.4042599855339324</v>
          </cell>
        </row>
        <row r="2583">
          <cell r="A2583">
            <v>38404</v>
          </cell>
          <cell r="B2583">
            <v>18.75</v>
          </cell>
          <cell r="C2583">
            <v>2.4059001189025251</v>
          </cell>
        </row>
        <row r="2585">
          <cell r="A2585">
            <v>38405</v>
          </cell>
          <cell r="B2585">
            <v>18.75</v>
          </cell>
          <cell r="C2585">
            <v>2.4075413711340872</v>
          </cell>
        </row>
        <row r="2587">
          <cell r="A2587">
            <v>38406</v>
          </cell>
          <cell r="B2587">
            <v>18.75</v>
          </cell>
          <cell r="C2587">
            <v>2.4091837429918823</v>
          </cell>
        </row>
        <row r="2589">
          <cell r="A2589">
            <v>38407</v>
          </cell>
          <cell r="B2589">
            <v>18.75</v>
          </cell>
          <cell r="C2589">
            <v>2.4108272352396951</v>
          </cell>
        </row>
        <row r="2591">
          <cell r="A2591">
            <v>38408</v>
          </cell>
          <cell r="B2591">
            <v>18.75</v>
          </cell>
          <cell r="C2591">
            <v>2.4124718486418311</v>
          </cell>
        </row>
        <row r="2593">
          <cell r="A2593">
            <v>38411</v>
          </cell>
          <cell r="B2593">
            <v>18.739999999999998</v>
          </cell>
          <cell r="C2593">
            <v>2.4141167772066146</v>
          </cell>
        </row>
        <row r="2595">
          <cell r="A2595">
            <v>38412</v>
          </cell>
          <cell r="B2595">
            <v>18.739999999999998</v>
          </cell>
          <cell r="C2595">
            <v>2.4157628273554632</v>
          </cell>
        </row>
        <row r="2597">
          <cell r="A2597">
            <v>38413</v>
          </cell>
          <cell r="B2597">
            <v>18.739999999999998</v>
          </cell>
          <cell r="C2597">
            <v>2.4174099998531222</v>
          </cell>
        </row>
        <row r="2599">
          <cell r="A2599">
            <v>38414</v>
          </cell>
          <cell r="B2599">
            <v>18.739999999999998</v>
          </cell>
          <cell r="C2599">
            <v>2.4190582954648576</v>
          </cell>
        </row>
        <row r="2601">
          <cell r="A2601">
            <v>38415</v>
          </cell>
          <cell r="B2601">
            <v>18.739999999999998</v>
          </cell>
          <cell r="C2601">
            <v>2.4207077149564578</v>
          </cell>
        </row>
        <row r="2603">
          <cell r="A2603">
            <v>38418</v>
          </cell>
          <cell r="B2603">
            <v>18.75</v>
          </cell>
          <cell r="C2603">
            <v>2.4223590686048979</v>
          </cell>
        </row>
        <row r="2605">
          <cell r="A2605">
            <v>38419</v>
          </cell>
          <cell r="B2605">
            <v>18.75</v>
          </cell>
          <cell r="C2605">
            <v>2.4240115487705358</v>
          </cell>
        </row>
        <row r="2607">
          <cell r="A2607">
            <v>38420</v>
          </cell>
          <cell r="B2607">
            <v>18.75</v>
          </cell>
          <cell r="C2607">
            <v>2.4256651562218572</v>
          </cell>
        </row>
        <row r="2609">
          <cell r="A2609">
            <v>38421</v>
          </cell>
          <cell r="B2609">
            <v>18.75</v>
          </cell>
          <cell r="C2609">
            <v>2.4273198917278713</v>
          </cell>
        </row>
        <row r="2611">
          <cell r="A2611">
            <v>38422</v>
          </cell>
          <cell r="B2611">
            <v>18.75</v>
          </cell>
          <cell r="C2611">
            <v>2.4289757560581124</v>
          </cell>
        </row>
        <row r="2613">
          <cell r="A2613">
            <v>38425</v>
          </cell>
          <cell r="B2613">
            <v>18.75</v>
          </cell>
          <cell r="C2613">
            <v>2.4306327499826397</v>
          </cell>
        </row>
        <row r="2615">
          <cell r="A2615">
            <v>38426</v>
          </cell>
          <cell r="B2615">
            <v>18.75</v>
          </cell>
          <cell r="C2615">
            <v>2.4322908742720375</v>
          </cell>
        </row>
        <row r="2617">
          <cell r="A2617">
            <v>38427</v>
          </cell>
          <cell r="B2617">
            <v>18.75</v>
          </cell>
          <cell r="C2617">
            <v>2.4339501296974158</v>
          </cell>
        </row>
        <row r="2619">
          <cell r="A2619">
            <v>38428</v>
          </cell>
          <cell r="B2619">
            <v>19.239999999999998</v>
          </cell>
          <cell r="C2619">
            <v>2.4356503166415262</v>
          </cell>
        </row>
        <row r="2621">
          <cell r="A2621">
            <v>38429</v>
          </cell>
          <cell r="B2621">
            <v>19.239999999999998</v>
          </cell>
          <cell r="C2621">
            <v>2.4373516912170552</v>
          </cell>
        </row>
        <row r="2623">
          <cell r="A2623">
            <v>38432</v>
          </cell>
          <cell r="B2623">
            <v>19.239999999999998</v>
          </cell>
          <cell r="C2623">
            <v>2.4390542542535987</v>
          </cell>
        </row>
        <row r="2625">
          <cell r="A2625">
            <v>38433</v>
          </cell>
          <cell r="B2625">
            <v>19.239999999999998</v>
          </cell>
          <cell r="C2625">
            <v>2.4407580065813321</v>
          </cell>
        </row>
        <row r="2627">
          <cell r="A2627">
            <v>38434</v>
          </cell>
          <cell r="B2627">
            <v>19.239999999999998</v>
          </cell>
          <cell r="C2627">
            <v>2.442462949031011</v>
          </cell>
        </row>
        <row r="2629">
          <cell r="A2629">
            <v>38435</v>
          </cell>
          <cell r="B2629">
            <v>19.239999999999998</v>
          </cell>
          <cell r="C2629">
            <v>2.4441690824339712</v>
          </cell>
        </row>
        <row r="2631">
          <cell r="A2631">
            <v>38439</v>
          </cell>
          <cell r="B2631">
            <v>19.25</v>
          </cell>
          <cell r="C2631">
            <v>2.4458772215648841</v>
          </cell>
        </row>
        <row r="2633">
          <cell r="A2633">
            <v>38440</v>
          </cell>
          <cell r="B2633">
            <v>19.25</v>
          </cell>
          <cell r="C2633">
            <v>2.4475865544508899</v>
          </cell>
        </row>
        <row r="2635">
          <cell r="A2635">
            <v>38441</v>
          </cell>
          <cell r="B2635">
            <v>19.25</v>
          </cell>
          <cell r="C2635">
            <v>2.4492970819262601</v>
          </cell>
        </row>
        <row r="2637">
          <cell r="A2637">
            <v>38442</v>
          </cell>
          <cell r="B2637">
            <v>19.25</v>
          </cell>
          <cell r="C2637">
            <v>2.4510088048258489</v>
          </cell>
        </row>
        <row r="2639">
          <cell r="A2639">
            <v>38443</v>
          </cell>
          <cell r="B2639">
            <v>19.239999999999998</v>
          </cell>
          <cell r="C2639">
            <v>2.4527209077646148</v>
          </cell>
        </row>
        <row r="2641">
          <cell r="A2641">
            <v>38446</v>
          </cell>
          <cell r="B2641">
            <v>19.239999999999998</v>
          </cell>
          <cell r="C2641">
            <v>2.4544342066584779</v>
          </cell>
        </row>
        <row r="2643">
          <cell r="A2643">
            <v>38447</v>
          </cell>
          <cell r="B2643">
            <v>19.239999999999998</v>
          </cell>
          <cell r="C2643">
            <v>2.4561487023428481</v>
          </cell>
        </row>
        <row r="2645">
          <cell r="A2645">
            <v>38448</v>
          </cell>
          <cell r="B2645">
            <v>19.239999999999998</v>
          </cell>
          <cell r="C2645">
            <v>2.4578643956537198</v>
          </cell>
        </row>
        <row r="2647">
          <cell r="A2647">
            <v>38449</v>
          </cell>
          <cell r="B2647">
            <v>19.239999999999998</v>
          </cell>
          <cell r="C2647">
            <v>2.459581287427671</v>
          </cell>
        </row>
        <row r="2649">
          <cell r="A2649">
            <v>38450</v>
          </cell>
          <cell r="B2649">
            <v>19.239999999999998</v>
          </cell>
          <cell r="C2649">
            <v>2.4612993785018635</v>
          </cell>
        </row>
        <row r="2651">
          <cell r="A2651">
            <v>38453</v>
          </cell>
          <cell r="B2651">
            <v>19.239999999999998</v>
          </cell>
          <cell r="C2651">
            <v>2.4630186697140446</v>
          </cell>
        </row>
        <row r="2653">
          <cell r="A2653">
            <v>38454</v>
          </cell>
          <cell r="B2653">
            <v>19.239999999999998</v>
          </cell>
          <cell r="C2653">
            <v>2.4647391619025467</v>
          </cell>
        </row>
        <row r="2655">
          <cell r="A2655">
            <v>38455</v>
          </cell>
          <cell r="B2655">
            <v>19.239999999999998</v>
          </cell>
          <cell r="C2655">
            <v>2.4664608559062877</v>
          </cell>
        </row>
        <row r="2657">
          <cell r="A2657">
            <v>38456</v>
          </cell>
          <cell r="B2657">
            <v>19.239999999999998</v>
          </cell>
          <cell r="C2657">
            <v>2.4681837525647712</v>
          </cell>
        </row>
        <row r="2659">
          <cell r="A2659">
            <v>38457</v>
          </cell>
          <cell r="B2659">
            <v>19.239999999999998</v>
          </cell>
          <cell r="C2659">
            <v>2.4699078527180878</v>
          </cell>
        </row>
        <row r="2661">
          <cell r="A2661">
            <v>38460</v>
          </cell>
          <cell r="B2661">
            <v>19.239999999999998</v>
          </cell>
          <cell r="C2661">
            <v>2.4716331572069143</v>
          </cell>
        </row>
        <row r="2663">
          <cell r="A2663">
            <v>38461</v>
          </cell>
          <cell r="B2663">
            <v>19.239999999999998</v>
          </cell>
          <cell r="C2663">
            <v>2.4733596668725153</v>
          </cell>
        </row>
        <row r="2665">
          <cell r="A2665">
            <v>38462</v>
          </cell>
          <cell r="B2665">
            <v>19.239999999999998</v>
          </cell>
          <cell r="C2665">
            <v>2.475087382556743</v>
          </cell>
        </row>
        <row r="2667">
          <cell r="A2667">
            <v>38464</v>
          </cell>
          <cell r="B2667">
            <v>19.489999999999998</v>
          </cell>
          <cell r="C2667">
            <v>2.4768368904506906</v>
          </cell>
        </row>
        <row r="2669">
          <cell r="A2669">
            <v>38467</v>
          </cell>
          <cell r="B2669">
            <v>19.489999999999998</v>
          </cell>
          <cell r="C2669">
            <v>2.4785876349789047</v>
          </cell>
        </row>
        <row r="2671">
          <cell r="A2671">
            <v>38468</v>
          </cell>
          <cell r="B2671">
            <v>19.489999999999998</v>
          </cell>
          <cell r="C2671">
            <v>2.4803396170154972</v>
          </cell>
        </row>
        <row r="2673">
          <cell r="A2673">
            <v>38469</v>
          </cell>
          <cell r="B2673">
            <v>19.5</v>
          </cell>
          <cell r="C2673">
            <v>2.4820936617020193</v>
          </cell>
        </row>
        <row r="2675">
          <cell r="A2675">
            <v>38470</v>
          </cell>
          <cell r="B2675">
            <v>19.5</v>
          </cell>
          <cell r="C2675">
            <v>2.4838489468125307</v>
          </cell>
        </row>
        <row r="2677">
          <cell r="A2677">
            <v>38471</v>
          </cell>
          <cell r="B2677">
            <v>19.5</v>
          </cell>
          <cell r="C2677">
            <v>2.4856054732242332</v>
          </cell>
        </row>
        <row r="2679">
          <cell r="A2679">
            <v>38474</v>
          </cell>
          <cell r="B2679">
            <v>19.5</v>
          </cell>
          <cell r="C2679">
            <v>2.4873632418149496</v>
          </cell>
        </row>
        <row r="2681">
          <cell r="A2681">
            <v>38475</v>
          </cell>
          <cell r="B2681">
            <v>19.510000000000002</v>
          </cell>
          <cell r="C2681">
            <v>2.4891230799951427</v>
          </cell>
        </row>
        <row r="2683">
          <cell r="A2683">
            <v>38476</v>
          </cell>
          <cell r="B2683">
            <v>19.510000000000002</v>
          </cell>
          <cell r="C2683">
            <v>2.490884163281144</v>
          </cell>
        </row>
        <row r="2685">
          <cell r="A2685">
            <v>38477</v>
          </cell>
          <cell r="B2685">
            <v>19.510000000000002</v>
          </cell>
          <cell r="C2685">
            <v>2.4926464925538809</v>
          </cell>
        </row>
        <row r="2687">
          <cell r="A2687">
            <v>38478</v>
          </cell>
          <cell r="B2687">
            <v>19.510000000000002</v>
          </cell>
          <cell r="C2687">
            <v>2.4944100686949029</v>
          </cell>
        </row>
        <row r="2689">
          <cell r="A2689">
            <v>38481</v>
          </cell>
          <cell r="B2689">
            <v>19.52</v>
          </cell>
          <cell r="C2689">
            <v>2.4961757213909341</v>
          </cell>
        </row>
        <row r="2691">
          <cell r="A2691">
            <v>38482</v>
          </cell>
          <cell r="B2691">
            <v>19.52</v>
          </cell>
          <cell r="C2691">
            <v>2.4979426238932749</v>
          </cell>
        </row>
        <row r="2693">
          <cell r="A2693">
            <v>38483</v>
          </cell>
          <cell r="B2693">
            <v>19.52</v>
          </cell>
          <cell r="C2693">
            <v>2.4997107770865932</v>
          </cell>
        </row>
        <row r="2695">
          <cell r="A2695">
            <v>38484</v>
          </cell>
          <cell r="B2695">
            <v>19.52</v>
          </cell>
          <cell r="C2695">
            <v>2.5014801818561825</v>
          </cell>
        </row>
        <row r="2697">
          <cell r="A2697">
            <v>38485</v>
          </cell>
          <cell r="B2697">
            <v>19.52</v>
          </cell>
          <cell r="C2697">
            <v>2.5032508390879635</v>
          </cell>
        </row>
        <row r="2699">
          <cell r="A2699">
            <v>38488</v>
          </cell>
          <cell r="B2699">
            <v>19.52</v>
          </cell>
          <cell r="C2699">
            <v>2.505022749668484</v>
          </cell>
        </row>
        <row r="2701">
          <cell r="A2701">
            <v>38489</v>
          </cell>
          <cell r="B2701">
            <v>19.52</v>
          </cell>
          <cell r="C2701">
            <v>2.5067959144849192</v>
          </cell>
        </row>
        <row r="2703">
          <cell r="A2703">
            <v>38490</v>
          </cell>
          <cell r="B2703">
            <v>19.510000000000002</v>
          </cell>
          <cell r="C2703">
            <v>2.5085695015051419</v>
          </cell>
        </row>
        <row r="2705">
          <cell r="A2705">
            <v>38491</v>
          </cell>
          <cell r="B2705">
            <v>19.760000000000002</v>
          </cell>
          <cell r="C2705">
            <v>2.5103651602784982</v>
          </cell>
        </row>
        <row r="2707">
          <cell r="A2707">
            <v>38492</v>
          </cell>
          <cell r="B2707">
            <v>19.75</v>
          </cell>
          <cell r="C2707">
            <v>2.5121612719612361</v>
          </cell>
        </row>
        <row r="2709">
          <cell r="A2709">
            <v>38495</v>
          </cell>
          <cell r="B2709">
            <v>19.75</v>
          </cell>
          <cell r="C2709">
            <v>2.5139586687228253</v>
          </cell>
        </row>
        <row r="2711">
          <cell r="A2711">
            <v>38496</v>
          </cell>
          <cell r="B2711">
            <v>19.75</v>
          </cell>
          <cell r="C2711">
            <v>2.5157573514827121</v>
          </cell>
        </row>
        <row r="2713">
          <cell r="A2713">
            <v>38497</v>
          </cell>
          <cell r="B2713">
            <v>19.75</v>
          </cell>
          <cell r="C2713">
            <v>2.5175573211610001</v>
          </cell>
        </row>
        <row r="2715">
          <cell r="A2715">
            <v>38499</v>
          </cell>
          <cell r="B2715">
            <v>19.75</v>
          </cell>
          <cell r="C2715">
            <v>2.5193585786784514</v>
          </cell>
        </row>
        <row r="2717">
          <cell r="A2717">
            <v>38502</v>
          </cell>
          <cell r="B2717">
            <v>19.75</v>
          </cell>
          <cell r="C2717">
            <v>2.5211611249564867</v>
          </cell>
        </row>
        <row r="2719">
          <cell r="A2719">
            <v>38503</v>
          </cell>
          <cell r="B2719">
            <v>19.760000000000002</v>
          </cell>
          <cell r="C2719">
            <v>2.5229657969380108</v>
          </cell>
        </row>
      </sheetData>
      <sheetData sheetId="8" refreshError="1"/>
      <sheetData sheetId="9" refreshError="1">
        <row r="5">
          <cell r="A5">
            <v>34699</v>
          </cell>
          <cell r="B5">
            <v>2.240497E-2</v>
          </cell>
          <cell r="C5">
            <v>122.50480013612733</v>
          </cell>
        </row>
        <row r="6">
          <cell r="A6">
            <v>34730</v>
          </cell>
          <cell r="B6">
            <v>4.1753420000000003E-3</v>
          </cell>
          <cell r="C6">
            <v>123.01629957333729</v>
          </cell>
        </row>
        <row r="7">
          <cell r="A7">
            <v>34758</v>
          </cell>
          <cell r="B7">
            <v>2.4752820000000001E-3</v>
          </cell>
          <cell r="C7">
            <v>123.32079960537779</v>
          </cell>
        </row>
        <row r="8">
          <cell r="A8">
            <v>34789</v>
          </cell>
          <cell r="B8">
            <v>3.6109075999999997E-2</v>
          </cell>
          <cell r="C8">
            <v>127.77379973070914</v>
          </cell>
        </row>
        <row r="9">
          <cell r="A9">
            <v>34819</v>
          </cell>
          <cell r="B9">
            <v>4.7999999999999996E-3</v>
          </cell>
          <cell r="C9">
            <v>128.38711396941653</v>
          </cell>
        </row>
        <row r="10">
          <cell r="A10">
            <v>34850</v>
          </cell>
          <cell r="B10">
            <v>6.4250000000000002E-3</v>
          </cell>
          <cell r="C10">
            <v>129.21200117667001</v>
          </cell>
        </row>
        <row r="11">
          <cell r="A11">
            <v>34880</v>
          </cell>
          <cell r="B11">
            <v>5.7977000000000001E-2</v>
          </cell>
          <cell r="C11">
            <v>136.70332536888981</v>
          </cell>
        </row>
        <row r="12">
          <cell r="A12">
            <v>34911</v>
          </cell>
          <cell r="B12">
            <v>4.5500000000000002E-3</v>
          </cell>
          <cell r="C12">
            <v>137.32532549931827</v>
          </cell>
        </row>
        <row r="13">
          <cell r="A13">
            <v>34942</v>
          </cell>
          <cell r="B13">
            <v>5.4999999999999997E-3</v>
          </cell>
          <cell r="C13">
            <v>138.08061478956452</v>
          </cell>
        </row>
        <row r="14">
          <cell r="A14">
            <v>34972</v>
          </cell>
          <cell r="B14">
            <v>3.6697E-2</v>
          </cell>
          <cell r="C14">
            <v>143.14775911049716</v>
          </cell>
        </row>
        <row r="15">
          <cell r="A15">
            <v>35003</v>
          </cell>
          <cell r="B15">
            <v>1.2999999999999999E-3</v>
          </cell>
          <cell r="C15">
            <v>143.33385119734081</v>
          </cell>
        </row>
        <row r="16">
          <cell r="A16">
            <v>35033</v>
          </cell>
          <cell r="B16">
            <v>3.0000000000000001E-3</v>
          </cell>
          <cell r="C16">
            <v>143.76385275093281</v>
          </cell>
        </row>
        <row r="17">
          <cell r="A17">
            <v>35064</v>
          </cell>
          <cell r="B17">
            <v>3.3370999999999998E-2</v>
          </cell>
          <cell r="C17">
            <v>148.5613962810842</v>
          </cell>
        </row>
        <row r="18">
          <cell r="A18">
            <v>35095</v>
          </cell>
          <cell r="B18">
            <v>3.46E-3</v>
          </cell>
          <cell r="C18">
            <v>149.07541871221676</v>
          </cell>
        </row>
        <row r="19">
          <cell r="A19">
            <v>35124</v>
          </cell>
          <cell r="B19">
            <v>1.9400000000000001E-3</v>
          </cell>
          <cell r="C19">
            <v>149.36462502451846</v>
          </cell>
        </row>
        <row r="20">
          <cell r="A20">
            <v>35155</v>
          </cell>
          <cell r="B20">
            <v>8.0005570262309256E-4</v>
          </cell>
          <cell r="C20">
            <v>149.4841250445395</v>
          </cell>
        </row>
        <row r="21">
          <cell r="A21">
            <v>35185</v>
          </cell>
          <cell r="B21">
            <v>6.4020186762325793E-4</v>
          </cell>
          <cell r="C21">
            <v>149.57982506057303</v>
          </cell>
        </row>
        <row r="22">
          <cell r="A22">
            <v>35216</v>
          </cell>
          <cell r="B22">
            <v>3.100017515734077E-3</v>
          </cell>
          <cell r="C22">
            <v>150.04352513826123</v>
          </cell>
        </row>
        <row r="23">
          <cell r="A23">
            <v>35246</v>
          </cell>
          <cell r="B23">
            <v>2.0400000000000001E-3</v>
          </cell>
          <cell r="C23">
            <v>150.3496139295433</v>
          </cell>
        </row>
        <row r="24">
          <cell r="A24">
            <v>35277</v>
          </cell>
          <cell r="B24">
            <v>2.7000000000000001E-3</v>
          </cell>
          <cell r="C24">
            <v>150.75555788715306</v>
          </cell>
        </row>
        <row r="25">
          <cell r="A25">
            <v>35308</v>
          </cell>
          <cell r="B25">
            <v>5.5999999999999995E-4</v>
          </cell>
          <cell r="C25">
            <v>150.83998099956986</v>
          </cell>
        </row>
        <row r="26">
          <cell r="A26">
            <v>35338</v>
          </cell>
          <cell r="B26">
            <v>2.0000000000000001E-4</v>
          </cell>
          <cell r="C26">
            <v>150.87014899576977</v>
          </cell>
        </row>
        <row r="27">
          <cell r="A27">
            <v>35369</v>
          </cell>
          <cell r="B27">
            <v>3.8000000000000002E-4</v>
          </cell>
          <cell r="C27">
            <v>150.92747965238817</v>
          </cell>
        </row>
        <row r="28">
          <cell r="A28">
            <v>35399</v>
          </cell>
          <cell r="B28">
            <v>4.0000000000000002E-4</v>
          </cell>
          <cell r="C28">
            <v>150.98785064424911</v>
          </cell>
        </row>
        <row r="29">
          <cell r="A29">
            <v>35430</v>
          </cell>
          <cell r="B29">
            <v>1.4599999999999999E-3</v>
          </cell>
          <cell r="C29">
            <v>151.20829290618971</v>
          </cell>
        </row>
        <row r="30">
          <cell r="A30">
            <v>35461</v>
          </cell>
          <cell r="B30">
            <v>3.5400000000000002E-3</v>
          </cell>
          <cell r="C30">
            <v>151.74357026307763</v>
          </cell>
        </row>
        <row r="31">
          <cell r="A31">
            <v>35489</v>
          </cell>
          <cell r="B31">
            <v>8.5999999999999998E-4</v>
          </cell>
          <cell r="C31">
            <v>151.87406973350389</v>
          </cell>
        </row>
        <row r="32">
          <cell r="A32">
            <v>35520</v>
          </cell>
          <cell r="B32">
            <v>2.3E-3</v>
          </cell>
          <cell r="C32">
            <v>152.22338009389094</v>
          </cell>
        </row>
        <row r="33">
          <cell r="A33">
            <v>35550</v>
          </cell>
          <cell r="B33">
            <v>1.361E-3</v>
          </cell>
          <cell r="C33">
            <v>152.43055611419871</v>
          </cell>
        </row>
        <row r="34">
          <cell r="A34">
            <v>35581</v>
          </cell>
          <cell r="B34">
            <v>4.2000000000000002E-4</v>
          </cell>
          <cell r="C34">
            <v>152.49457694776669</v>
          </cell>
        </row>
        <row r="35">
          <cell r="A35">
            <v>35611</v>
          </cell>
          <cell r="B35">
            <v>1.48E-3</v>
          </cell>
          <cell r="C35">
            <v>152.72026892164936</v>
          </cell>
        </row>
        <row r="36">
          <cell r="A36">
            <v>35642</v>
          </cell>
          <cell r="B36">
            <v>1.8000000000000001E-4</v>
          </cell>
          <cell r="C36">
            <v>152.74775857005528</v>
          </cell>
        </row>
        <row r="37">
          <cell r="A37">
            <v>35673</v>
          </cell>
          <cell r="B37">
            <v>1.7899999999999999E-4</v>
          </cell>
          <cell r="C37">
            <v>152.77510041883932</v>
          </cell>
        </row>
        <row r="38">
          <cell r="A38">
            <v>35703</v>
          </cell>
          <cell r="B38">
            <v>9.6000000000000002E-4</v>
          </cell>
          <cell r="C38">
            <v>152.92176451524142</v>
          </cell>
        </row>
        <row r="39">
          <cell r="A39">
            <v>35734</v>
          </cell>
          <cell r="B39">
            <v>7.3999999999999999E-4</v>
          </cell>
          <cell r="C39">
            <v>153.0349266209827</v>
          </cell>
        </row>
        <row r="40">
          <cell r="A40">
            <v>35764</v>
          </cell>
          <cell r="B40">
            <v>1.2800000000000001E-3</v>
          </cell>
          <cell r="C40">
            <v>153.23081132705755</v>
          </cell>
        </row>
        <row r="41">
          <cell r="A41">
            <v>35795</v>
          </cell>
          <cell r="B41">
            <v>1.6800000000000001E-3</v>
          </cell>
          <cell r="C41">
            <v>153.48823909008701</v>
          </cell>
        </row>
        <row r="42">
          <cell r="A42">
            <v>35826</v>
          </cell>
          <cell r="B42">
            <v>1.92E-3</v>
          </cell>
          <cell r="C42">
            <v>153.78293650913997</v>
          </cell>
        </row>
        <row r="43">
          <cell r="A43">
            <v>35854</v>
          </cell>
          <cell r="B43">
            <v>3.6000000000000002E-4</v>
          </cell>
          <cell r="C43">
            <v>153.83829836628325</v>
          </cell>
        </row>
        <row r="44">
          <cell r="A44">
            <v>35885</v>
          </cell>
          <cell r="B44">
            <v>3.8000000000000002E-4</v>
          </cell>
          <cell r="C44">
            <v>153.89675691966244</v>
          </cell>
        </row>
        <row r="45">
          <cell r="A45">
            <v>35915</v>
          </cell>
          <cell r="B45">
            <v>2.5999999999999998E-4</v>
          </cell>
          <cell r="C45">
            <v>153.93677007646153</v>
          </cell>
        </row>
        <row r="46">
          <cell r="A46">
            <v>35946</v>
          </cell>
          <cell r="B46">
            <v>2.7999999999999998E-4</v>
          </cell>
          <cell r="C46">
            <v>153.97987237208295</v>
          </cell>
        </row>
        <row r="47">
          <cell r="A47">
            <v>35976</v>
          </cell>
          <cell r="B47">
            <v>7.6000000000000004E-4</v>
          </cell>
          <cell r="C47">
            <v>154.09689707508574</v>
          </cell>
        </row>
        <row r="48">
          <cell r="A48">
            <v>36007</v>
          </cell>
          <cell r="B48">
            <v>-3.39E-4</v>
          </cell>
          <cell r="C48">
            <v>154.04465822697728</v>
          </cell>
        </row>
        <row r="49">
          <cell r="A49">
            <v>36038</v>
          </cell>
          <cell r="B49">
            <v>-3.2000000000000003E-4</v>
          </cell>
          <cell r="C49">
            <v>153.99536393634463</v>
          </cell>
        </row>
        <row r="50">
          <cell r="A50">
            <v>36068</v>
          </cell>
          <cell r="B50">
            <v>-1.6000000000000001E-4</v>
          </cell>
          <cell r="C50">
            <v>153.97072467811481</v>
          </cell>
        </row>
        <row r="51">
          <cell r="A51">
            <v>36099</v>
          </cell>
          <cell r="B51">
            <v>1.6000000000000001E-4</v>
          </cell>
          <cell r="C51">
            <v>153.99535999406331</v>
          </cell>
        </row>
        <row r="52">
          <cell r="A52">
            <v>36129</v>
          </cell>
          <cell r="B52">
            <v>-6.4000000000000005E-4</v>
          </cell>
          <cell r="C52">
            <v>153.89680296366711</v>
          </cell>
        </row>
        <row r="53">
          <cell r="A53">
            <v>36160</v>
          </cell>
          <cell r="B53">
            <v>8.9999999999999998E-4</v>
          </cell>
          <cell r="C53">
            <v>154.03531008633439</v>
          </cell>
        </row>
        <row r="54">
          <cell r="A54">
            <v>36191</v>
          </cell>
          <cell r="B54">
            <v>1.6800000000000001E-3</v>
          </cell>
          <cell r="C54">
            <v>154.29408940727942</v>
          </cell>
        </row>
        <row r="55">
          <cell r="A55">
            <v>36219</v>
          </cell>
          <cell r="B55">
            <v>7.2199999999999999E-3</v>
          </cell>
          <cell r="C55">
            <v>155.40809273279999</v>
          </cell>
        </row>
        <row r="56">
          <cell r="A56">
            <v>36250</v>
          </cell>
          <cell r="B56">
            <v>5.6600000000000001E-3</v>
          </cell>
          <cell r="C56">
            <v>156.28770253766763</v>
          </cell>
        </row>
        <row r="57">
          <cell r="A57">
            <v>36280</v>
          </cell>
          <cell r="B57">
            <v>1.42E-3</v>
          </cell>
          <cell r="C57">
            <v>156.5096310752711</v>
          </cell>
        </row>
        <row r="58">
          <cell r="A58">
            <v>36311</v>
          </cell>
          <cell r="B58">
            <v>-5.8E-4</v>
          </cell>
          <cell r="C58">
            <v>156.41885548924745</v>
          </cell>
        </row>
        <row r="59">
          <cell r="A59">
            <v>36341</v>
          </cell>
          <cell r="B59">
            <v>7.2099999999999996E-4</v>
          </cell>
          <cell r="C59">
            <v>156.53163348405519</v>
          </cell>
        </row>
        <row r="60">
          <cell r="A60">
            <v>36372</v>
          </cell>
          <cell r="B60">
            <v>3.0999999999999999E-3</v>
          </cell>
          <cell r="C60">
            <v>157.01688154785577</v>
          </cell>
        </row>
        <row r="61">
          <cell r="A61">
            <v>36403</v>
          </cell>
          <cell r="B61">
            <v>3.1199999999999999E-3</v>
          </cell>
          <cell r="C61">
            <v>157.50677421828507</v>
          </cell>
        </row>
        <row r="62">
          <cell r="A62">
            <v>36433</v>
          </cell>
          <cell r="B62">
            <v>2.8999999999999998E-3</v>
          </cell>
          <cell r="C62">
            <v>157.96354386351808</v>
          </cell>
        </row>
        <row r="63">
          <cell r="A63">
            <v>36464</v>
          </cell>
          <cell r="B63">
            <v>3.3999999999999998E-3</v>
          </cell>
          <cell r="C63">
            <v>158.50061991265406</v>
          </cell>
        </row>
        <row r="64">
          <cell r="A64">
            <v>36494</v>
          </cell>
          <cell r="B64">
            <v>4.7800000000000004E-3</v>
          </cell>
          <cell r="C64">
            <v>159.25825287583655</v>
          </cell>
        </row>
        <row r="65">
          <cell r="A65">
            <v>36525</v>
          </cell>
          <cell r="B65">
            <v>3.62E-3</v>
          </cell>
          <cell r="C65">
            <v>159.83476775124706</v>
          </cell>
        </row>
        <row r="66">
          <cell r="A66">
            <v>36556</v>
          </cell>
          <cell r="B66">
            <v>2.48E-3</v>
          </cell>
          <cell r="C66">
            <v>160.23115797527015</v>
          </cell>
        </row>
        <row r="67">
          <cell r="A67">
            <v>36585</v>
          </cell>
          <cell r="B67">
            <v>6.9999999999999999E-4</v>
          </cell>
          <cell r="C67">
            <v>160.34331978585283</v>
          </cell>
        </row>
        <row r="68">
          <cell r="A68">
            <v>36616</v>
          </cell>
          <cell r="B68">
            <v>2.9999999999999997E-4</v>
          </cell>
          <cell r="C68">
            <v>160.39142278178858</v>
          </cell>
        </row>
        <row r="69">
          <cell r="A69">
            <v>36646</v>
          </cell>
          <cell r="B69">
            <v>4.6000000000000001E-4</v>
          </cell>
          <cell r="C69">
            <v>160.46520283626819</v>
          </cell>
        </row>
        <row r="70">
          <cell r="A70">
            <v>36677</v>
          </cell>
          <cell r="B70">
            <v>6.2E-4</v>
          </cell>
          <cell r="C70">
            <v>160.56469126202668</v>
          </cell>
        </row>
        <row r="71">
          <cell r="A71">
            <v>36707</v>
          </cell>
          <cell r="B71">
            <v>1.6999999999999999E-3</v>
          </cell>
          <cell r="C71">
            <v>160.83765123717214</v>
          </cell>
        </row>
        <row r="72">
          <cell r="A72">
            <v>36738</v>
          </cell>
          <cell r="B72">
            <v>3.14E-3</v>
          </cell>
          <cell r="C72">
            <v>161.34268146205685</v>
          </cell>
        </row>
        <row r="73">
          <cell r="A73">
            <v>36769</v>
          </cell>
          <cell r="B73">
            <v>4.7800000000000004E-3</v>
          </cell>
          <cell r="C73">
            <v>162.11389947944548</v>
          </cell>
        </row>
        <row r="74">
          <cell r="A74">
            <v>36799</v>
          </cell>
          <cell r="B74">
            <v>2.32E-3</v>
          </cell>
          <cell r="C74">
            <v>162.4900037262378</v>
          </cell>
        </row>
        <row r="75">
          <cell r="A75">
            <v>36830</v>
          </cell>
          <cell r="B75">
            <v>7.6000000000000004E-4</v>
          </cell>
          <cell r="C75">
            <v>162.61349612906974</v>
          </cell>
        </row>
        <row r="76">
          <cell r="A76">
            <v>36860</v>
          </cell>
          <cell r="B76">
            <v>5.8E-4</v>
          </cell>
          <cell r="C76">
            <v>162.7078119568246</v>
          </cell>
        </row>
        <row r="77">
          <cell r="A77">
            <v>36891</v>
          </cell>
          <cell r="B77">
            <v>1.2600000000000001E-3</v>
          </cell>
          <cell r="C77">
            <v>162.91282379989019</v>
          </cell>
        </row>
        <row r="78">
          <cell r="A78">
            <v>36922</v>
          </cell>
          <cell r="B78">
            <v>1.2409999999999999E-3</v>
          </cell>
          <cell r="C78">
            <v>163.11499861422587</v>
          </cell>
        </row>
        <row r="79">
          <cell r="A79">
            <v>36950</v>
          </cell>
          <cell r="B79">
            <v>4.5199999999999998E-4</v>
          </cell>
          <cell r="C79">
            <v>163.18872659359948</v>
          </cell>
        </row>
        <row r="80">
          <cell r="A80">
            <v>36981</v>
          </cell>
          <cell r="B80">
            <v>1.129E-3</v>
          </cell>
          <cell r="C80">
            <v>163.37296666592366</v>
          </cell>
        </row>
        <row r="81">
          <cell r="A81">
            <v>37011</v>
          </cell>
          <cell r="B81">
            <v>1.9980000000000002E-3</v>
          </cell>
          <cell r="C81">
            <v>163.69938585332216</v>
          </cell>
        </row>
        <row r="82">
          <cell r="A82">
            <v>37042</v>
          </cell>
          <cell r="B82">
            <v>1.7279999999999999E-3</v>
          </cell>
          <cell r="C82">
            <v>163.98225839207669</v>
          </cell>
        </row>
        <row r="83">
          <cell r="A83">
            <v>37072</v>
          </cell>
          <cell r="B83">
            <v>1.9629999999999999E-3</v>
          </cell>
          <cell r="C83">
            <v>164.30415556530033</v>
          </cell>
        </row>
        <row r="84">
          <cell r="A84">
            <v>37103</v>
          </cell>
          <cell r="B84">
            <v>2.967E-3</v>
          </cell>
          <cell r="C84">
            <v>164.79164599486256</v>
          </cell>
        </row>
        <row r="85">
          <cell r="A85">
            <v>37134</v>
          </cell>
          <cell r="B85">
            <v>2.7680000000000001E-3</v>
          </cell>
          <cell r="C85">
            <v>165.24778927097637</v>
          </cell>
        </row>
        <row r="86">
          <cell r="A86">
            <v>37164</v>
          </cell>
          <cell r="B86">
            <v>6.11E-4</v>
          </cell>
          <cell r="C86">
            <v>165.34875567022092</v>
          </cell>
        </row>
        <row r="87">
          <cell r="A87">
            <v>37195</v>
          </cell>
          <cell r="B87">
            <v>2.3600000000000001E-3</v>
          </cell>
          <cell r="C87">
            <v>165.73897873360264</v>
          </cell>
        </row>
        <row r="88">
          <cell r="A88">
            <v>37225</v>
          </cell>
          <cell r="B88">
            <v>2.2000000000000001E-3</v>
          </cell>
          <cell r="C88">
            <v>166.10360448681655</v>
          </cell>
        </row>
        <row r="89">
          <cell r="A89">
            <v>37256</v>
          </cell>
          <cell r="B89">
            <v>4.4000000000000002E-4</v>
          </cell>
          <cell r="C89">
            <v>166.17669007279076</v>
          </cell>
        </row>
        <row r="90">
          <cell r="A90">
            <v>37287</v>
          </cell>
          <cell r="B90">
            <v>7.2300000000000001E-4</v>
          </cell>
          <cell r="C90">
            <v>166.29683581971341</v>
          </cell>
        </row>
        <row r="91">
          <cell r="A91">
            <v>37315</v>
          </cell>
          <cell r="B91">
            <v>1.2E-4</v>
          </cell>
          <cell r="C91">
            <v>166.31679144001177</v>
          </cell>
        </row>
        <row r="92">
          <cell r="A92">
            <v>37346</v>
          </cell>
          <cell r="B92">
            <v>1.8599999999999999E-4</v>
          </cell>
          <cell r="C92">
            <v>166.34772636321961</v>
          </cell>
        </row>
        <row r="93">
          <cell r="A93">
            <v>37376</v>
          </cell>
          <cell r="B93">
            <v>1.1130000000000001E-3</v>
          </cell>
          <cell r="C93">
            <v>166.53287138266185</v>
          </cell>
        </row>
        <row r="94">
          <cell r="A94">
            <v>37407</v>
          </cell>
          <cell r="B94">
            <v>1.653E-3</v>
          </cell>
          <cell r="C94">
            <v>166.80815021905738</v>
          </cell>
        </row>
        <row r="95">
          <cell r="A95">
            <v>37437</v>
          </cell>
          <cell r="B95">
            <v>3.0829999999999998E-3</v>
          </cell>
          <cell r="C95">
            <v>167.32241974618273</v>
          </cell>
        </row>
        <row r="96">
          <cell r="A96">
            <v>37468</v>
          </cell>
          <cell r="B96">
            <v>3.9069999999999999E-3</v>
          </cell>
          <cell r="C96">
            <v>167.97614844013108</v>
          </cell>
        </row>
        <row r="97">
          <cell r="A97">
            <v>37499</v>
          </cell>
          <cell r="B97">
            <v>4.64E-3</v>
          </cell>
          <cell r="C97">
            <v>168.75555776889328</v>
          </cell>
        </row>
        <row r="98">
          <cell r="A98">
            <v>37529</v>
          </cell>
          <cell r="B98">
            <v>4.7949999999999998E-3</v>
          </cell>
          <cell r="C98">
            <v>169.56474066839513</v>
          </cell>
        </row>
        <row r="99">
          <cell r="A99">
            <v>37560</v>
          </cell>
          <cell r="B99">
            <v>7.7470000000000004E-3</v>
          </cell>
          <cell r="C99">
            <v>170.8784</v>
          </cell>
        </row>
        <row r="100">
          <cell r="A100">
            <v>37590</v>
          </cell>
          <cell r="B100">
            <v>1.038E-2</v>
          </cell>
          <cell r="C100">
            <v>172.65209999999999</v>
          </cell>
        </row>
        <row r="101">
          <cell r="A101">
            <v>37621</v>
          </cell>
          <cell r="B101">
            <v>7.4970000000000002E-3</v>
          </cell>
          <cell r="C101">
            <v>173.94640000000001</v>
          </cell>
        </row>
        <row r="102">
          <cell r="A102">
            <v>37652</v>
          </cell>
          <cell r="B102">
            <v>4.6560000000000004E-3</v>
          </cell>
          <cell r="C102">
            <v>174.75630000000001</v>
          </cell>
        </row>
        <row r="103">
          <cell r="A103">
            <v>37680</v>
          </cell>
          <cell r="B103">
            <v>4.5700000000000003E-3</v>
          </cell>
          <cell r="C103">
            <v>175.5549</v>
          </cell>
        </row>
        <row r="104">
          <cell r="A104">
            <v>37711</v>
          </cell>
          <cell r="B104">
            <v>3.068E-3</v>
          </cell>
          <cell r="C104">
            <v>176.09350000000001</v>
          </cell>
        </row>
        <row r="105">
          <cell r="A105">
            <v>37741</v>
          </cell>
          <cell r="B105">
            <v>1.846E-3</v>
          </cell>
          <cell r="C105">
            <v>176.4186</v>
          </cell>
        </row>
        <row r="106">
          <cell r="A106">
            <v>37772</v>
          </cell>
          <cell r="B106">
            <v>-5.2700000000000002E-4</v>
          </cell>
          <cell r="C106">
            <v>176.32570000000001</v>
          </cell>
        </row>
        <row r="107">
          <cell r="A107">
            <v>37802</v>
          </cell>
          <cell r="B107">
            <v>-2.0049999999999998E-3</v>
          </cell>
          <cell r="C107">
            <v>175.97219999999999</v>
          </cell>
        </row>
        <row r="108">
          <cell r="A108">
            <v>37833</v>
          </cell>
          <cell r="B108">
            <v>-8.3299999999999997E-4</v>
          </cell>
          <cell r="C108">
            <v>175.82570000000001</v>
          </cell>
        </row>
        <row r="109">
          <cell r="A109">
            <v>37864</v>
          </cell>
          <cell r="B109">
            <v>7.6000000000000004E-4</v>
          </cell>
          <cell r="C109">
            <v>175.95939999999999</v>
          </cell>
        </row>
        <row r="110">
          <cell r="A110">
            <v>37894</v>
          </cell>
          <cell r="B110">
            <v>2.366E-3</v>
          </cell>
          <cell r="C110">
            <v>176.37569999999999</v>
          </cell>
        </row>
        <row r="111">
          <cell r="A111">
            <v>37925</v>
          </cell>
          <cell r="B111">
            <v>7.6000000000000004E-4</v>
          </cell>
          <cell r="C111">
            <v>176.50970000000001</v>
          </cell>
        </row>
        <row r="112">
          <cell r="A112">
            <v>37955</v>
          </cell>
          <cell r="B112">
            <v>9.810000000000001E-4</v>
          </cell>
          <cell r="C112">
            <v>176.68279999999999</v>
          </cell>
        </row>
        <row r="113">
          <cell r="A113">
            <v>37986</v>
          </cell>
          <cell r="B113">
            <v>1.2290000000000001E-3</v>
          </cell>
          <cell r="C113">
            <v>176.8999</v>
          </cell>
        </row>
        <row r="114">
          <cell r="A114">
            <v>38016</v>
          </cell>
          <cell r="B114">
            <v>1.755E-3</v>
          </cell>
          <cell r="C114">
            <v>177.21039999999999</v>
          </cell>
        </row>
        <row r="115">
          <cell r="A115">
            <v>38046</v>
          </cell>
          <cell r="B115">
            <v>1.3860000000000001E-3</v>
          </cell>
          <cell r="C115">
            <v>177.45590000000001</v>
          </cell>
        </row>
        <row r="116">
          <cell r="A116">
            <v>38076</v>
          </cell>
          <cell r="B116">
            <v>2.2650000000000001E-3</v>
          </cell>
          <cell r="C116">
            <v>177.8579</v>
          </cell>
        </row>
        <row r="117">
          <cell r="A117">
            <v>38107</v>
          </cell>
          <cell r="B117">
            <v>2.4250000000000001E-3</v>
          </cell>
          <cell r="C117">
            <v>178.28909999999999</v>
          </cell>
        </row>
        <row r="118">
          <cell r="A118">
            <v>38137</v>
          </cell>
          <cell r="B118">
            <v>2.614E-3</v>
          </cell>
          <cell r="C118">
            <v>178.7551</v>
          </cell>
        </row>
        <row r="119">
          <cell r="A119">
            <v>38168</v>
          </cell>
          <cell r="B119">
            <v>2.7520000000000001E-3</v>
          </cell>
          <cell r="C119">
            <v>179.24690000000001</v>
          </cell>
        </row>
        <row r="120">
          <cell r="A120">
            <v>38198</v>
          </cell>
          <cell r="B120">
            <v>2.6159999999999998E-3</v>
          </cell>
          <cell r="C120">
            <v>179.7159</v>
          </cell>
        </row>
        <row r="121">
          <cell r="A121">
            <v>38229</v>
          </cell>
          <cell r="B121">
            <v>2.4359999999999998E-3</v>
          </cell>
          <cell r="C121">
            <v>180.15368793240003</v>
          </cell>
        </row>
        <row r="122">
          <cell r="A122">
            <v>38260</v>
          </cell>
          <cell r="B122">
            <v>1.389E-3</v>
          </cell>
          <cell r="C122">
            <v>180.40392140493816</v>
          </cell>
        </row>
        <row r="123">
          <cell r="A123">
            <v>38290</v>
          </cell>
          <cell r="B123">
            <v>7.85E-4</v>
          </cell>
          <cell r="C123">
            <v>180.5455</v>
          </cell>
        </row>
        <row r="124">
          <cell r="A124">
            <v>38321</v>
          </cell>
          <cell r="B124">
            <v>1.634E-3</v>
          </cell>
          <cell r="C124">
            <v>180.84049999999999</v>
          </cell>
        </row>
        <row r="125">
          <cell r="A125">
            <v>38351</v>
          </cell>
          <cell r="B125">
            <v>1.4710000000000001E-3</v>
          </cell>
          <cell r="C125">
            <v>181.10651637549998</v>
          </cell>
        </row>
        <row r="126">
          <cell r="A126">
            <v>38382</v>
          </cell>
          <cell r="B126">
            <v>7.8100000000000001E-4</v>
          </cell>
          <cell r="C126">
            <v>181.24796056478922</v>
          </cell>
        </row>
        <row r="127">
          <cell r="A127">
            <v>38411</v>
          </cell>
          <cell r="B127">
            <v>5.9599999999999996E-4</v>
          </cell>
          <cell r="C127">
            <v>181.35598434928585</v>
          </cell>
        </row>
        <row r="128">
          <cell r="A128">
            <v>38441</v>
          </cell>
          <cell r="B128">
            <v>1.701E-3</v>
          </cell>
          <cell r="C128">
            <v>181.66447087866396</v>
          </cell>
        </row>
        <row r="129">
          <cell r="A129">
            <v>38472</v>
          </cell>
          <cell r="B129">
            <v>1.73E-3</v>
          </cell>
          <cell r="C129">
            <v>181.97875041328405</v>
          </cell>
        </row>
        <row r="130">
          <cell r="A130">
            <v>38502</v>
          </cell>
          <cell r="B130">
            <v>-4.3100000000000001E-4</v>
          </cell>
          <cell r="C130">
            <v>181.90031757185594</v>
          </cell>
        </row>
        <row r="131">
          <cell r="A131">
            <v>38533</v>
          </cell>
          <cell r="B131">
            <v>-4.3100000000000001E-4</v>
          </cell>
          <cell r="C131">
            <v>181.82191853498247</v>
          </cell>
        </row>
        <row r="132">
          <cell r="A132">
            <v>38563</v>
          </cell>
          <cell r="B132">
            <v>-4.3100000000000001E-4</v>
          </cell>
          <cell r="C132">
            <v>181.74355328809389</v>
          </cell>
        </row>
        <row r="133">
          <cell r="A133">
            <v>38594</v>
          </cell>
          <cell r="B133">
            <v>-4.3100000000000001E-4</v>
          </cell>
          <cell r="C133">
            <v>181.66522181662674</v>
          </cell>
        </row>
        <row r="134">
          <cell r="A134">
            <v>38625</v>
          </cell>
          <cell r="B134">
            <v>-4.3100000000000001E-4</v>
          </cell>
          <cell r="C134">
            <v>181.58692410602379</v>
          </cell>
        </row>
        <row r="135">
          <cell r="A135">
            <v>38655</v>
          </cell>
          <cell r="B135">
            <v>-4.3100000000000001E-4</v>
          </cell>
          <cell r="C135">
            <v>181.50866014173411</v>
          </cell>
        </row>
        <row r="136">
          <cell r="A136">
            <v>38686</v>
          </cell>
          <cell r="B136">
            <v>-4.3100000000000001E-4</v>
          </cell>
          <cell r="C136">
            <v>181.43042990921302</v>
          </cell>
        </row>
        <row r="137">
          <cell r="A137">
            <v>38716</v>
          </cell>
          <cell r="B137">
            <v>-4.3100000000000001E-4</v>
          </cell>
          <cell r="C137">
            <v>181.35223339392215</v>
          </cell>
        </row>
        <row r="138">
          <cell r="A138">
            <v>38747</v>
          </cell>
          <cell r="B138">
            <v>-4.3100000000000001E-4</v>
          </cell>
          <cell r="C138">
            <v>181.27407058132937</v>
          </cell>
        </row>
        <row r="139">
          <cell r="A139">
            <v>38776</v>
          </cell>
          <cell r="B139">
            <v>-4.3100000000000001E-4</v>
          </cell>
          <cell r="C139">
            <v>181.19594145690883</v>
          </cell>
        </row>
        <row r="140">
          <cell r="A140">
            <v>38806</v>
          </cell>
          <cell r="B140">
            <v>-4.3100000000000001E-4</v>
          </cell>
          <cell r="C140">
            <v>181.11784600614089</v>
          </cell>
        </row>
        <row r="141">
          <cell r="A141">
            <v>38837</v>
          </cell>
          <cell r="B141">
            <v>-4.3100000000000001E-4</v>
          </cell>
          <cell r="C141">
            <v>181.03978421451225</v>
          </cell>
        </row>
        <row r="142">
          <cell r="A142">
            <v>38867</v>
          </cell>
          <cell r="B142">
            <v>-4.3100000000000001E-4</v>
          </cell>
          <cell r="C142">
            <v>180.96175606751581</v>
          </cell>
        </row>
        <row r="143">
          <cell r="A143">
            <v>38898</v>
          </cell>
          <cell r="B143">
            <v>-4.3100000000000001E-4</v>
          </cell>
          <cell r="C143">
            <v>180.88376155065072</v>
          </cell>
        </row>
        <row r="144">
          <cell r="A144">
            <v>38928</v>
          </cell>
          <cell r="B144">
            <v>-4.3100000000000001E-4</v>
          </cell>
          <cell r="C144">
            <v>180.80580064942239</v>
          </cell>
        </row>
        <row r="145">
          <cell r="A145">
            <v>38959</v>
          </cell>
          <cell r="B145">
            <v>-4.3100000000000001E-4</v>
          </cell>
          <cell r="C145">
            <v>180.7278733493425</v>
          </cell>
        </row>
        <row r="146">
          <cell r="A146">
            <v>38990</v>
          </cell>
          <cell r="B146">
            <v>-4.3100000000000001E-4</v>
          </cell>
          <cell r="C146">
            <v>180.64997963592893</v>
          </cell>
        </row>
        <row r="147">
          <cell r="A147">
            <v>39020</v>
          </cell>
          <cell r="B147">
            <v>-4.3100000000000001E-4</v>
          </cell>
          <cell r="C147">
            <v>180.57211949470584</v>
          </cell>
        </row>
        <row r="148">
          <cell r="A148">
            <v>39051</v>
          </cell>
          <cell r="B148">
            <v>-4.3100000000000001E-4</v>
          </cell>
          <cell r="C148">
            <v>180.49429291120364</v>
          </cell>
        </row>
        <row r="149">
          <cell r="A149">
            <v>39081</v>
          </cell>
          <cell r="B149">
            <v>-4.3100000000000001E-4</v>
          </cell>
          <cell r="C149">
            <v>180.41649987095892</v>
          </cell>
        </row>
        <row r="150">
          <cell r="A150">
            <v>39112</v>
          </cell>
          <cell r="B150">
            <v>-4.3100000000000001E-4</v>
          </cell>
          <cell r="C150">
            <v>180.33874035951453</v>
          </cell>
        </row>
        <row r="151">
          <cell r="A151">
            <v>39141</v>
          </cell>
          <cell r="B151">
            <v>-4.3100000000000001E-4</v>
          </cell>
          <cell r="C151">
            <v>180.26101436241959</v>
          </cell>
        </row>
        <row r="152">
          <cell r="A152">
            <v>39171</v>
          </cell>
          <cell r="B152">
            <v>-4.3100000000000001E-4</v>
          </cell>
          <cell r="C152">
            <v>180.1833218652294</v>
          </cell>
        </row>
        <row r="153">
          <cell r="A153">
            <v>39202</v>
          </cell>
          <cell r="B153">
            <v>-4.3100000000000001E-4</v>
          </cell>
          <cell r="C153">
            <v>180.10566285350549</v>
          </cell>
        </row>
        <row r="154">
          <cell r="A154">
            <v>39232</v>
          </cell>
          <cell r="B154">
            <v>-4.3100000000000001E-4</v>
          </cell>
          <cell r="C154">
            <v>180.02803731281563</v>
          </cell>
        </row>
        <row r="155">
          <cell r="A155">
            <v>39263</v>
          </cell>
          <cell r="B155">
            <v>-4.3100000000000001E-4</v>
          </cell>
          <cell r="C155">
            <v>179.9504452287338</v>
          </cell>
        </row>
        <row r="156">
          <cell r="A156">
            <v>39293</v>
          </cell>
          <cell r="B156">
            <v>-4.3100000000000001E-4</v>
          </cell>
          <cell r="C156">
            <v>179.87288658684022</v>
          </cell>
        </row>
        <row r="157">
          <cell r="A157">
            <v>39324</v>
          </cell>
          <cell r="B157">
            <v>-4.3100000000000001E-4</v>
          </cell>
          <cell r="C157">
            <v>179.79536137272132</v>
          </cell>
        </row>
        <row r="158">
          <cell r="A158">
            <v>39355</v>
          </cell>
          <cell r="B158">
            <v>-4.3100000000000001E-4</v>
          </cell>
          <cell r="C158">
            <v>179.71786957196969</v>
          </cell>
        </row>
        <row r="159">
          <cell r="A159">
            <v>39385</v>
          </cell>
          <cell r="B159">
            <v>-4.3100000000000001E-4</v>
          </cell>
          <cell r="C159">
            <v>179.64041117018417</v>
          </cell>
        </row>
        <row r="160">
          <cell r="A160">
            <v>39416</v>
          </cell>
          <cell r="B160">
            <v>-4.3100000000000001E-4</v>
          </cell>
          <cell r="C160">
            <v>179.56298615296981</v>
          </cell>
        </row>
        <row r="161">
          <cell r="A161">
            <v>39446</v>
          </cell>
          <cell r="B161">
            <v>-4.3100000000000001E-4</v>
          </cell>
          <cell r="C161">
            <v>179.48559450593788</v>
          </cell>
        </row>
        <row r="162">
          <cell r="A162">
            <v>39477</v>
          </cell>
          <cell r="B162">
            <v>-4.3100000000000001E-4</v>
          </cell>
          <cell r="C162">
            <v>179.40823621470582</v>
          </cell>
        </row>
        <row r="163">
          <cell r="A163">
            <v>39506</v>
          </cell>
          <cell r="B163">
            <v>-4.3100000000000001E-4</v>
          </cell>
          <cell r="C163">
            <v>179.33091126489728</v>
          </cell>
        </row>
        <row r="164">
          <cell r="A164">
            <v>39537</v>
          </cell>
          <cell r="B164">
            <v>-4.3100000000000001E-4</v>
          </cell>
          <cell r="C164">
            <v>179.25361964214213</v>
          </cell>
        </row>
        <row r="165">
          <cell r="A165">
            <v>39568</v>
          </cell>
          <cell r="B165">
            <v>-4.3100000000000001E-4</v>
          </cell>
          <cell r="C165">
            <v>179.17636133207637</v>
          </cell>
        </row>
        <row r="166">
          <cell r="A166">
            <v>39598</v>
          </cell>
          <cell r="B166">
            <v>-4.3100000000000001E-4</v>
          </cell>
          <cell r="C166">
            <v>179.09913632034224</v>
          </cell>
        </row>
        <row r="167">
          <cell r="A167">
            <v>39629</v>
          </cell>
          <cell r="B167">
            <v>-4.3100000000000001E-4</v>
          </cell>
          <cell r="C167">
            <v>179.02194459258817</v>
          </cell>
        </row>
        <row r="168">
          <cell r="A168">
            <v>39659</v>
          </cell>
          <cell r="B168">
            <v>-4.3100000000000001E-4</v>
          </cell>
          <cell r="C168">
            <v>178.94478613446879</v>
          </cell>
        </row>
        <row r="169">
          <cell r="A169">
            <v>39690</v>
          </cell>
          <cell r="B169">
            <v>-4.3100000000000001E-4</v>
          </cell>
          <cell r="C169">
            <v>178.86766093164485</v>
          </cell>
        </row>
        <row r="170">
          <cell r="A170">
            <v>39721</v>
          </cell>
          <cell r="B170">
            <v>-4.3100000000000001E-4</v>
          </cell>
          <cell r="C170">
            <v>178.79056896978332</v>
          </cell>
        </row>
        <row r="171">
          <cell r="A171">
            <v>39751</v>
          </cell>
          <cell r="B171">
            <v>-4.3100000000000001E-4</v>
          </cell>
          <cell r="C171">
            <v>178.71351023455736</v>
          </cell>
        </row>
        <row r="172">
          <cell r="A172">
            <v>39782</v>
          </cell>
          <cell r="B172">
            <v>-4.3100000000000001E-4</v>
          </cell>
          <cell r="C172">
            <v>178.63648471164626</v>
          </cell>
        </row>
        <row r="173">
          <cell r="A173">
            <v>39812</v>
          </cell>
          <cell r="B173">
            <v>-4.3100000000000001E-4</v>
          </cell>
          <cell r="C173">
            <v>178.55949238673554</v>
          </cell>
        </row>
        <row r="174">
          <cell r="A174">
            <v>39843</v>
          </cell>
          <cell r="B174">
            <v>-4.3100000000000001E-4</v>
          </cell>
          <cell r="C174">
            <v>178.48253324551686</v>
          </cell>
        </row>
        <row r="175">
          <cell r="A175">
            <v>39872</v>
          </cell>
          <cell r="B175">
            <v>-4.3100000000000001E-4</v>
          </cell>
          <cell r="C175">
            <v>178.40560727368805</v>
          </cell>
        </row>
        <row r="176">
          <cell r="A176">
            <v>39902</v>
          </cell>
          <cell r="B176">
            <v>-4.3100000000000001E-4</v>
          </cell>
          <cell r="C176">
            <v>178.32871445695309</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1"/>
      <sheetName val="Dialog5"/>
      <sheetName val="Contents"/>
      <sheetName val="Title"/>
      <sheetName val="Valuation"/>
      <sheetName val="F - CAPEX"/>
      <sheetName val="Log"/>
      <sheetName val="Standard driver"/>
      <sheetName val="Standard page"/>
      <sheetName val="Dialog2"/>
      <sheetName val="Scenarios"/>
      <sheetName val="Debt"/>
      <sheetName val="Conversion"/>
      <sheetName val="Free cash flow"/>
      <sheetName val="Full"/>
      <sheetName val="50%"/>
      <sheetName val="Nil%"/>
      <sheetName val="KPIs"/>
      <sheetName val="Macro"/>
      <sheetName val="Stats"/>
      <sheetName val="Consolidation"/>
      <sheetName val="F - employees costs"/>
      <sheetName val="Targets"/>
      <sheetName val="F - market"/>
      <sheetName val="F - base"/>
      <sheetName val="F - other base"/>
      <sheetName val="Price cap"/>
      <sheetName val="F - total base"/>
      <sheetName val="F - nom tariffs"/>
      <sheetName val="F - real tariffs"/>
      <sheetName val="F - tariff analysis"/>
      <sheetName val="F - traffic drivers"/>
      <sheetName val="F - usage"/>
      <sheetName val="F - traffic"/>
      <sheetName val="F - other traffic"/>
      <sheetName val="F - market traffic"/>
      <sheetName val="F - traffic share"/>
      <sheetName val="F - elasticities"/>
      <sheetName val="F -settlements"/>
      <sheetName val="F - transit"/>
      <sheetName val="F - incoming"/>
      <sheetName val="F - interconnect"/>
      <sheetName val="F - ISDN"/>
      <sheetName val="F - payphones"/>
      <sheetName val="F - leased lines"/>
      <sheetName val="F - PRS"/>
      <sheetName val="F - MTnet"/>
      <sheetName val="F - MakPak"/>
      <sheetName val="F - sub revenue"/>
      <sheetName val="F - revenue"/>
      <sheetName val="F - revenue analysis"/>
      <sheetName val="F - ARPU"/>
      <sheetName val="F - OPEX"/>
      <sheetName val="F - switch capacity"/>
      <sheetName val="F - access network"/>
      <sheetName val="MT's business plan"/>
      <sheetName val="F - depreciation"/>
      <sheetName val="F - employees"/>
      <sheetName val="M - market"/>
      <sheetName val="M - base"/>
      <sheetName val="M - O2 base"/>
      <sheetName val="M - O3 base"/>
      <sheetName val="M - nom tariffs"/>
      <sheetName val="M - real tariffs"/>
      <sheetName val="M - tariff analysis"/>
      <sheetName val="M - traffic drivers"/>
      <sheetName val="M - MobiPro"/>
      <sheetName val="M - MobiPop"/>
      <sheetName val="M - postpay"/>
      <sheetName val="M - prepay"/>
      <sheetName val="M - total"/>
      <sheetName val="M - postpay traffic"/>
      <sheetName val="M - prepay traffic"/>
      <sheetName val="M - total traffic"/>
      <sheetName val="M - incoming"/>
      <sheetName val="M - other traffic"/>
      <sheetName val="M - interconnect"/>
      <sheetName val="M - inbound"/>
      <sheetName val="M - other roaming"/>
      <sheetName val="M - outbound"/>
      <sheetName val="M - SMS"/>
      <sheetName val="M - equipment"/>
      <sheetName val="M - revenues"/>
      <sheetName val="M - revenue analysis"/>
      <sheetName val="M - ARPU"/>
      <sheetName val="M - OPEX"/>
      <sheetName val="M - employee costs"/>
      <sheetName val="M - CAPEX"/>
      <sheetName val="M - depreciation"/>
      <sheetName val="M - employeesDELETE"/>
      <sheetName val="Tax"/>
      <sheetName val="USO"/>
      <sheetName val="Working capital"/>
      <sheetName val="International out"/>
      <sheetName val="International in"/>
      <sheetName val="Graphs"/>
      <sheetName val="F - graphs"/>
      <sheetName val="M - graphs"/>
      <sheetName val="EVA"/>
      <sheetName val="Guidance notes"/>
      <sheetName val="Business plan"/>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bis-Rdos-Ivan"/>
      <sheetName val="Coelba"/>
      <sheetName val="Cosern"/>
      <sheetName val="Celpe"/>
      <sheetName val="Ind"/>
    </sheetNames>
    <sheetDataSet>
      <sheetData sheetId="0" refreshError="1"/>
      <sheetData sheetId="1" refreshError="1">
        <row r="4">
          <cell r="L4">
            <v>37287</v>
          </cell>
        </row>
        <row r="5">
          <cell r="L5">
            <v>37315</v>
          </cell>
        </row>
        <row r="6">
          <cell r="L6">
            <v>1</v>
          </cell>
        </row>
        <row r="7">
          <cell r="L7">
            <v>2</v>
          </cell>
        </row>
      </sheetData>
      <sheetData sheetId="2" refreshError="1"/>
      <sheetData sheetId="3" refreshError="1"/>
      <sheetData sheetId="4"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el Summary Cap"/>
    </sheetNames>
    <definedNames>
      <definedName name="FillMatrix"/>
    </definedNames>
    <sheetDataSet>
      <sheetData sheetId="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s"/>
      <sheetName val="Custos"/>
      <sheetName val="Vendas"/>
      <sheetName val="Sheet1"/>
      <sheetName val="Demonstracao Resultados"/>
      <sheetName val="Valuation"/>
      <sheetName val="Balanço"/>
      <sheetName val="MIFF"/>
      <sheetName val="IR_EBIT"/>
      <sheetName val="Imposto de Renda"/>
      <sheetName val="Empréstimos"/>
      <sheetName val="Dados ISO 9001"/>
      <sheetName val="Dados Clandestina"/>
      <sheetName val="Dados Ouvidoria II"/>
      <sheetName val="Dados Faturamento"/>
      <sheetName val="Dados de relacionamento"/>
      <sheetName val="Dados Segurança"/>
      <sheetName val="Dados Perdas"/>
      <sheetName val="2º 3º pedidos"/>
      <sheetName val="COELBA_ENERGY"/>
      <sheetName val="Forecast of Venezuela  2003_n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TE"/>
      <sheetName val="RESULTADO ACUM"/>
      <sheetName val="RESULTADO DO MÊS"/>
      <sheetName val="RESULTADO MÊS A MÊS"/>
      <sheetName val="Finança"/>
      <sheetName val="2.2 cadastro da rede"/>
      <sheetName val="CRITERIOS"/>
      <sheetName val="Mapa"/>
      <sheetName val="Tabela de Parâmetros"/>
      <sheetName val="PIP"/>
      <sheetName val="CE"/>
      <sheetName val="PM"/>
      <sheetName val="PC"/>
      <sheetName val="Coelba_2006 R$"/>
      <sheetName val="AESMES"/>
      <sheetName val="BP"/>
      <sheetName val="BAL21"/>
      <sheetName val="Volume"/>
      <sheetName val="pl atual"/>
      <sheetName val=" CTA RDOS"/>
      <sheetName val="WACC"/>
    </sheetNames>
    <sheetDataSet>
      <sheetData sheetId="0" refreshError="1"/>
      <sheetData sheetId="1" refreshError="1"/>
      <sheetData sheetId="2" refreshError="1"/>
      <sheetData sheetId="3" refreshError="1">
        <row r="1">
          <cell r="A1" t="str">
            <v>CONTAS</v>
          </cell>
          <cell r="B1" t="str">
            <v>Fininvest S/A Negocios de Varejo</v>
          </cell>
        </row>
        <row r="3">
          <cell r="B3" t="str">
            <v>C.G.C.: 33.098.658/0001-37</v>
          </cell>
        </row>
        <row r="4">
          <cell r="B4" t="str">
            <v>Av. Presidente Wilson, 231 - 2º e 11º andares (partes)</v>
          </cell>
        </row>
        <row r="7">
          <cell r="D7" t="str">
            <v>JANEIRO</v>
          </cell>
          <cell r="F7" t="str">
            <v>FEVEREIRO</v>
          </cell>
          <cell r="H7" t="str">
            <v>MARÇO</v>
          </cell>
          <cell r="J7" t="str">
            <v>ABRIL</v>
          </cell>
          <cell r="L7" t="str">
            <v>MAIO</v>
          </cell>
          <cell r="N7" t="str">
            <v>JUNHO</v>
          </cell>
          <cell r="P7" t="str">
            <v>JULHO</v>
          </cell>
          <cell r="R7" t="str">
            <v>AGOSTO</v>
          </cell>
          <cell r="T7" t="str">
            <v>SETEMBRO</v>
          </cell>
          <cell r="V7" t="str">
            <v>OUTUBRO</v>
          </cell>
          <cell r="X7" t="str">
            <v>NOVEMBRO</v>
          </cell>
          <cell r="Z7" t="str">
            <v>DEZEMBRO</v>
          </cell>
          <cell r="AB7" t="str">
            <v>ACUMULADO</v>
          </cell>
        </row>
        <row r="9">
          <cell r="A9">
            <v>71</v>
          </cell>
          <cell r="B9" t="str">
            <v>RECEITAS OPERACIONAIS</v>
          </cell>
          <cell r="D9">
            <v>66315965.730000004</v>
          </cell>
          <cell r="E9">
            <v>0</v>
          </cell>
          <cell r="F9">
            <v>63655869.430000007</v>
          </cell>
          <cell r="H9">
            <v>87041090.769999996</v>
          </cell>
          <cell r="J9">
            <v>68913853.760000005</v>
          </cell>
          <cell r="L9">
            <v>76172943.700000018</v>
          </cell>
          <cell r="N9">
            <v>106884788.33999997</v>
          </cell>
          <cell r="P9">
            <v>72393083.870000005</v>
          </cell>
          <cell r="R9">
            <v>81993272.159999996</v>
          </cell>
          <cell r="T9">
            <v>97833665.020000011</v>
          </cell>
          <cell r="V9">
            <v>13920604.09</v>
          </cell>
          <cell r="X9">
            <v>22625060.23</v>
          </cell>
          <cell r="Z9">
            <v>24516541.91</v>
          </cell>
          <cell r="AB9">
            <v>782266739.00999999</v>
          </cell>
        </row>
        <row r="11">
          <cell r="A11">
            <v>711</v>
          </cell>
          <cell r="B11" t="str">
            <v xml:space="preserve">  . Rendas de Operação de Crédito</v>
          </cell>
          <cell r="D11">
            <v>0</v>
          </cell>
          <cell r="E11">
            <v>0</v>
          </cell>
          <cell r="F11">
            <v>0</v>
          </cell>
          <cell r="H11">
            <v>0</v>
          </cell>
          <cell r="J11">
            <v>0</v>
          </cell>
          <cell r="L11">
            <v>0</v>
          </cell>
          <cell r="N11">
            <v>0</v>
          </cell>
          <cell r="P11">
            <v>0</v>
          </cell>
          <cell r="R11">
            <v>0</v>
          </cell>
          <cell r="T11">
            <v>0</v>
          </cell>
          <cell r="V11">
            <v>0</v>
          </cell>
          <cell r="X11">
            <v>0</v>
          </cell>
          <cell r="Z11">
            <v>0</v>
          </cell>
          <cell r="AB11">
            <v>0</v>
          </cell>
        </row>
        <row r="12">
          <cell r="A12">
            <v>71103</v>
          </cell>
          <cell r="B12" t="str">
            <v xml:space="preserve">     Rendas de Adiantamentos a Depositantes</v>
          </cell>
          <cell r="D12">
            <v>0</v>
          </cell>
          <cell r="F12">
            <v>0</v>
          </cell>
          <cell r="H12">
            <v>0</v>
          </cell>
          <cell r="J12">
            <v>0</v>
          </cell>
          <cell r="L12">
            <v>0</v>
          </cell>
          <cell r="N12">
            <v>0</v>
          </cell>
          <cell r="P12">
            <v>0</v>
          </cell>
          <cell r="R12">
            <v>0</v>
          </cell>
          <cell r="T12">
            <v>0</v>
          </cell>
          <cell r="V12">
            <v>0</v>
          </cell>
          <cell r="X12">
            <v>0</v>
          </cell>
          <cell r="Z12">
            <v>0</v>
          </cell>
          <cell r="AB12">
            <v>0</v>
          </cell>
        </row>
        <row r="14">
          <cell r="A14">
            <v>71105</v>
          </cell>
          <cell r="B14" t="str">
            <v xml:space="preserve">     Rendas de Emprestimos </v>
          </cell>
          <cell r="D14">
            <v>0</v>
          </cell>
          <cell r="F14">
            <v>0</v>
          </cell>
          <cell r="H14">
            <v>0</v>
          </cell>
          <cell r="J14">
            <v>0</v>
          </cell>
          <cell r="L14">
            <v>0</v>
          </cell>
          <cell r="N14">
            <v>0</v>
          </cell>
          <cell r="P14">
            <v>0</v>
          </cell>
          <cell r="R14">
            <v>0</v>
          </cell>
          <cell r="T14">
            <v>0</v>
          </cell>
          <cell r="V14">
            <v>0</v>
          </cell>
          <cell r="X14">
            <v>0</v>
          </cell>
          <cell r="Z14">
            <v>0</v>
          </cell>
          <cell r="AB14">
            <v>0</v>
          </cell>
        </row>
        <row r="15">
          <cell r="A15">
            <v>711050001</v>
          </cell>
          <cell r="B15" t="str">
            <v xml:space="preserve">  -  CDE - Cartão Fininvest Visa</v>
          </cell>
          <cell r="D15">
            <v>0</v>
          </cell>
          <cell r="F15">
            <v>0</v>
          </cell>
          <cell r="H15">
            <v>0</v>
          </cell>
          <cell r="J15">
            <v>0</v>
          </cell>
          <cell r="L15">
            <v>0</v>
          </cell>
          <cell r="N15">
            <v>0</v>
          </cell>
          <cell r="P15">
            <v>0</v>
          </cell>
          <cell r="R15">
            <v>0</v>
          </cell>
          <cell r="T15">
            <v>0</v>
          </cell>
          <cell r="V15">
            <v>0</v>
          </cell>
          <cell r="X15">
            <v>0</v>
          </cell>
          <cell r="Z15">
            <v>0</v>
          </cell>
          <cell r="AB15">
            <v>0</v>
          </cell>
        </row>
        <row r="16">
          <cell r="A16">
            <v>711050002</v>
          </cell>
          <cell r="B16" t="str">
            <v xml:space="preserve">  -  Capital de Giro</v>
          </cell>
          <cell r="D16">
            <v>0</v>
          </cell>
          <cell r="F16">
            <v>0</v>
          </cell>
          <cell r="H16">
            <v>0</v>
          </cell>
          <cell r="J16">
            <v>0</v>
          </cell>
          <cell r="L16">
            <v>0</v>
          </cell>
          <cell r="N16">
            <v>0</v>
          </cell>
          <cell r="P16">
            <v>0</v>
          </cell>
          <cell r="R16">
            <v>0</v>
          </cell>
          <cell r="T16">
            <v>0</v>
          </cell>
          <cell r="V16">
            <v>0</v>
          </cell>
          <cell r="X16">
            <v>0</v>
          </cell>
          <cell r="Z16">
            <v>0</v>
          </cell>
          <cell r="AB16">
            <v>0</v>
          </cell>
        </row>
        <row r="17">
          <cell r="A17">
            <v>711050003</v>
          </cell>
          <cell r="B17" t="str">
            <v xml:space="preserve">  -  SCE - Cartão Loja</v>
          </cell>
          <cell r="D17">
            <v>0</v>
          </cell>
          <cell r="F17">
            <v>0</v>
          </cell>
          <cell r="H17">
            <v>0</v>
          </cell>
          <cell r="J17">
            <v>0</v>
          </cell>
          <cell r="L17">
            <v>0</v>
          </cell>
          <cell r="N17">
            <v>0</v>
          </cell>
          <cell r="P17">
            <v>0</v>
          </cell>
          <cell r="R17">
            <v>0</v>
          </cell>
          <cell r="T17">
            <v>0</v>
          </cell>
          <cell r="V17">
            <v>0</v>
          </cell>
          <cell r="X17">
            <v>0</v>
          </cell>
          <cell r="Z17">
            <v>0</v>
          </cell>
          <cell r="AB17">
            <v>0</v>
          </cell>
        </row>
        <row r="18">
          <cell r="A18">
            <v>711050004</v>
          </cell>
          <cell r="B18" t="str">
            <v xml:space="preserve">  -  Giro Comercial</v>
          </cell>
          <cell r="D18">
            <v>0</v>
          </cell>
          <cell r="F18">
            <v>0</v>
          </cell>
          <cell r="H18">
            <v>0</v>
          </cell>
          <cell r="J18">
            <v>0</v>
          </cell>
          <cell r="L18">
            <v>0</v>
          </cell>
          <cell r="N18">
            <v>0</v>
          </cell>
          <cell r="P18">
            <v>0</v>
          </cell>
          <cell r="R18">
            <v>0</v>
          </cell>
          <cell r="T18">
            <v>0</v>
          </cell>
          <cell r="V18">
            <v>0</v>
          </cell>
          <cell r="X18">
            <v>0</v>
          </cell>
          <cell r="Z18">
            <v>0</v>
          </cell>
          <cell r="AB18">
            <v>0</v>
          </cell>
        </row>
        <row r="19">
          <cell r="A19">
            <v>711050005</v>
          </cell>
          <cell r="B19" t="str">
            <v xml:space="preserve">  -  Rendas de Emprestimos / Contratos de Mutuo</v>
          </cell>
          <cell r="D19">
            <v>0</v>
          </cell>
          <cell r="F19">
            <v>0</v>
          </cell>
          <cell r="H19">
            <v>0</v>
          </cell>
          <cell r="J19">
            <v>0</v>
          </cell>
          <cell r="L19">
            <v>0</v>
          </cell>
          <cell r="N19">
            <v>0</v>
          </cell>
          <cell r="P19">
            <v>0</v>
          </cell>
          <cell r="R19">
            <v>0</v>
          </cell>
          <cell r="T19">
            <v>0</v>
          </cell>
          <cell r="V19">
            <v>0</v>
          </cell>
          <cell r="X19">
            <v>0</v>
          </cell>
          <cell r="Z19">
            <v>0</v>
          </cell>
          <cell r="AB19">
            <v>0</v>
          </cell>
        </row>
        <row r="20">
          <cell r="A20">
            <v>711050006</v>
          </cell>
          <cell r="B20" t="str">
            <v xml:space="preserve">  -  Encargos Cartão Fininvest Visa</v>
          </cell>
          <cell r="D20">
            <v>0</v>
          </cell>
          <cell r="F20">
            <v>0</v>
          </cell>
          <cell r="H20">
            <v>0</v>
          </cell>
          <cell r="J20">
            <v>0</v>
          </cell>
          <cell r="L20">
            <v>0</v>
          </cell>
          <cell r="N20">
            <v>0</v>
          </cell>
          <cell r="P20">
            <v>0</v>
          </cell>
          <cell r="R20">
            <v>0</v>
          </cell>
          <cell r="T20">
            <v>0</v>
          </cell>
          <cell r="V20">
            <v>0</v>
          </cell>
          <cell r="X20">
            <v>0</v>
          </cell>
          <cell r="Z20">
            <v>0</v>
          </cell>
          <cell r="AB20">
            <v>0</v>
          </cell>
        </row>
        <row r="21">
          <cell r="A21">
            <v>711050006</v>
          </cell>
          <cell r="B21" t="str">
            <v xml:space="preserve">  -  Encargos Cartão Fininvest Visa</v>
          </cell>
          <cell r="D21">
            <v>0</v>
          </cell>
          <cell r="F21">
            <v>0</v>
          </cell>
          <cell r="H21">
            <v>0</v>
          </cell>
          <cell r="J21">
            <v>0</v>
          </cell>
          <cell r="L21">
            <v>0</v>
          </cell>
          <cell r="N21">
            <v>0</v>
          </cell>
          <cell r="P21">
            <v>0</v>
          </cell>
          <cell r="R21">
            <v>0</v>
          </cell>
          <cell r="T21">
            <v>0</v>
          </cell>
          <cell r="V21">
            <v>0</v>
          </cell>
          <cell r="X21">
            <v>0</v>
          </cell>
          <cell r="Z21">
            <v>0</v>
          </cell>
          <cell r="AB21">
            <v>0</v>
          </cell>
        </row>
        <row r="22">
          <cell r="A22">
            <v>711050007</v>
          </cell>
          <cell r="B22" t="str">
            <v xml:space="preserve">  -  Encargos Cartão Loja</v>
          </cell>
          <cell r="D22">
            <v>0</v>
          </cell>
          <cell r="F22">
            <v>0</v>
          </cell>
          <cell r="H22">
            <v>0</v>
          </cell>
          <cell r="J22">
            <v>0</v>
          </cell>
          <cell r="L22">
            <v>0</v>
          </cell>
          <cell r="N22">
            <v>0</v>
          </cell>
          <cell r="P22">
            <v>0</v>
          </cell>
          <cell r="R22">
            <v>0</v>
          </cell>
          <cell r="T22">
            <v>0</v>
          </cell>
          <cell r="V22">
            <v>0</v>
          </cell>
          <cell r="X22">
            <v>0</v>
          </cell>
          <cell r="Z22">
            <v>0</v>
          </cell>
          <cell r="AB22">
            <v>0</v>
          </cell>
        </row>
        <row r="23">
          <cell r="A23">
            <v>711050008</v>
          </cell>
          <cell r="B23" t="str">
            <v xml:space="preserve">  -  Rendas de Conta Garantida</v>
          </cell>
          <cell r="D23">
            <v>0</v>
          </cell>
          <cell r="F23">
            <v>0</v>
          </cell>
          <cell r="H23">
            <v>0</v>
          </cell>
          <cell r="J23">
            <v>0</v>
          </cell>
          <cell r="L23">
            <v>0</v>
          </cell>
          <cell r="N23">
            <v>0</v>
          </cell>
          <cell r="P23">
            <v>0</v>
          </cell>
          <cell r="R23">
            <v>0</v>
          </cell>
          <cell r="T23">
            <v>0</v>
          </cell>
          <cell r="V23">
            <v>0</v>
          </cell>
          <cell r="X23">
            <v>0</v>
          </cell>
          <cell r="Z23">
            <v>0</v>
          </cell>
          <cell r="AB23">
            <v>0</v>
          </cell>
        </row>
        <row r="24">
          <cell r="A24">
            <v>711050009</v>
          </cell>
          <cell r="B24" t="str">
            <v xml:space="preserve">  -  Tarifas Financiadas - CDE</v>
          </cell>
          <cell r="D24">
            <v>0</v>
          </cell>
          <cell r="F24">
            <v>0</v>
          </cell>
          <cell r="H24">
            <v>0</v>
          </cell>
          <cell r="J24">
            <v>0</v>
          </cell>
          <cell r="L24">
            <v>0</v>
          </cell>
          <cell r="N24">
            <v>0</v>
          </cell>
          <cell r="P24">
            <v>0</v>
          </cell>
          <cell r="R24">
            <v>0</v>
          </cell>
          <cell r="T24">
            <v>0</v>
          </cell>
          <cell r="V24">
            <v>0</v>
          </cell>
          <cell r="X24">
            <v>0</v>
          </cell>
          <cell r="Z24">
            <v>0</v>
          </cell>
          <cell r="AB24">
            <v>0</v>
          </cell>
        </row>
        <row r="25">
          <cell r="A25">
            <v>711050010</v>
          </cell>
          <cell r="B25" t="str">
            <v xml:space="preserve">  -  Tarifas Financiadas - SCE</v>
          </cell>
          <cell r="D25">
            <v>0</v>
          </cell>
          <cell r="F25">
            <v>0</v>
          </cell>
          <cell r="H25">
            <v>0</v>
          </cell>
          <cell r="J25">
            <v>0</v>
          </cell>
          <cell r="L25">
            <v>0</v>
          </cell>
          <cell r="N25">
            <v>0</v>
          </cell>
          <cell r="P25">
            <v>0</v>
          </cell>
          <cell r="R25">
            <v>0</v>
          </cell>
          <cell r="T25">
            <v>0</v>
          </cell>
          <cell r="V25">
            <v>0</v>
          </cell>
          <cell r="X25">
            <v>0</v>
          </cell>
          <cell r="Z25">
            <v>0</v>
          </cell>
          <cell r="AB25">
            <v>0</v>
          </cell>
        </row>
        <row r="26">
          <cell r="A26">
            <v>711050012</v>
          </cell>
          <cell r="B26" t="str">
            <v xml:space="preserve">  -  Rendas de Renegociação de Divida</v>
          </cell>
          <cell r="D26">
            <v>0</v>
          </cell>
          <cell r="F26">
            <v>0</v>
          </cell>
          <cell r="H26">
            <v>0</v>
          </cell>
          <cell r="J26">
            <v>0</v>
          </cell>
          <cell r="L26">
            <v>0</v>
          </cell>
          <cell r="N26">
            <v>0</v>
          </cell>
          <cell r="P26">
            <v>0</v>
          </cell>
          <cell r="R26">
            <v>0</v>
          </cell>
          <cell r="T26">
            <v>0</v>
          </cell>
          <cell r="V26">
            <v>0</v>
          </cell>
          <cell r="X26">
            <v>0</v>
          </cell>
          <cell r="Z26">
            <v>0</v>
          </cell>
          <cell r="AB26">
            <v>0</v>
          </cell>
        </row>
        <row r="27">
          <cell r="A27">
            <v>711050013</v>
          </cell>
          <cell r="B27" t="str">
            <v xml:space="preserve">  -  Emprestimos a Funcionários Clube Fininvest</v>
          </cell>
          <cell r="D27">
            <v>0</v>
          </cell>
          <cell r="F27">
            <v>0</v>
          </cell>
          <cell r="H27">
            <v>0</v>
          </cell>
          <cell r="J27">
            <v>0</v>
          </cell>
          <cell r="L27">
            <v>0</v>
          </cell>
          <cell r="N27">
            <v>0</v>
          </cell>
          <cell r="P27">
            <v>0</v>
          </cell>
          <cell r="R27">
            <v>0</v>
          </cell>
          <cell r="T27">
            <v>0</v>
          </cell>
          <cell r="V27">
            <v>0</v>
          </cell>
          <cell r="X27">
            <v>0</v>
          </cell>
          <cell r="Z27">
            <v>0</v>
          </cell>
          <cell r="AB27">
            <v>0</v>
          </cell>
        </row>
        <row r="28">
          <cell r="A28">
            <v>711050014</v>
          </cell>
          <cell r="B28" t="str">
            <v xml:space="preserve">  -  Private Label</v>
          </cell>
          <cell r="D28">
            <v>0</v>
          </cell>
          <cell r="F28">
            <v>0</v>
          </cell>
          <cell r="H28">
            <v>0</v>
          </cell>
          <cell r="J28">
            <v>0</v>
          </cell>
          <cell r="L28">
            <v>0</v>
          </cell>
          <cell r="N28">
            <v>0</v>
          </cell>
          <cell r="P28">
            <v>0</v>
          </cell>
          <cell r="R28">
            <v>0</v>
          </cell>
          <cell r="T28">
            <v>0</v>
          </cell>
          <cell r="V28">
            <v>0</v>
          </cell>
          <cell r="X28">
            <v>0</v>
          </cell>
          <cell r="Z28">
            <v>0</v>
          </cell>
          <cell r="AB28">
            <v>0</v>
          </cell>
        </row>
        <row r="29">
          <cell r="A29">
            <v>711050090</v>
          </cell>
          <cell r="B29" t="str">
            <v xml:space="preserve">  -  Renda de Outros Emprestimos</v>
          </cell>
          <cell r="D29">
            <v>0</v>
          </cell>
          <cell r="F29">
            <v>0</v>
          </cell>
          <cell r="H29">
            <v>0</v>
          </cell>
          <cell r="J29">
            <v>0</v>
          </cell>
          <cell r="L29">
            <v>0</v>
          </cell>
          <cell r="N29">
            <v>0</v>
          </cell>
          <cell r="P29">
            <v>0</v>
          </cell>
          <cell r="R29">
            <v>0</v>
          </cell>
          <cell r="T29">
            <v>0</v>
          </cell>
          <cell r="V29">
            <v>0</v>
          </cell>
          <cell r="X29">
            <v>0</v>
          </cell>
          <cell r="Z29">
            <v>0</v>
          </cell>
          <cell r="AB29">
            <v>0</v>
          </cell>
        </row>
        <row r="31">
          <cell r="A31">
            <v>71110</v>
          </cell>
          <cell r="B31" t="str">
            <v xml:space="preserve">     Rendas de Titulos Descontados </v>
          </cell>
          <cell r="D31">
            <v>0</v>
          </cell>
          <cell r="F31">
            <v>0</v>
          </cell>
          <cell r="H31">
            <v>0</v>
          </cell>
          <cell r="J31">
            <v>0</v>
          </cell>
          <cell r="L31">
            <v>0</v>
          </cell>
          <cell r="N31">
            <v>0</v>
          </cell>
          <cell r="P31">
            <v>0</v>
          </cell>
          <cell r="R31">
            <v>0</v>
          </cell>
          <cell r="T31">
            <v>0</v>
          </cell>
          <cell r="V31">
            <v>0</v>
          </cell>
          <cell r="X31">
            <v>0</v>
          </cell>
          <cell r="Z31">
            <v>0</v>
          </cell>
          <cell r="AB31">
            <v>0</v>
          </cell>
        </row>
        <row r="32">
          <cell r="A32">
            <v>71115</v>
          </cell>
          <cell r="B32" t="str">
            <v xml:space="preserve">     Rendas de Financiamentos</v>
          </cell>
          <cell r="D32">
            <v>0</v>
          </cell>
          <cell r="F32">
            <v>0</v>
          </cell>
          <cell r="H32">
            <v>0</v>
          </cell>
          <cell r="J32">
            <v>0</v>
          </cell>
          <cell r="L32">
            <v>0</v>
          </cell>
          <cell r="N32">
            <v>0</v>
          </cell>
          <cell r="P32">
            <v>0</v>
          </cell>
          <cell r="R32">
            <v>0</v>
          </cell>
          <cell r="T32">
            <v>0</v>
          </cell>
          <cell r="V32">
            <v>0</v>
          </cell>
          <cell r="X32">
            <v>0</v>
          </cell>
          <cell r="Z32">
            <v>0</v>
          </cell>
          <cell r="AB32">
            <v>0</v>
          </cell>
        </row>
        <row r="33">
          <cell r="A33">
            <v>71118</v>
          </cell>
          <cell r="B33" t="str">
            <v xml:space="preserve">     Rendas de Financiamentos a Agentes Financeiros </v>
          </cell>
          <cell r="D33">
            <v>0</v>
          </cell>
          <cell r="F33">
            <v>0</v>
          </cell>
          <cell r="H33">
            <v>0</v>
          </cell>
          <cell r="J33">
            <v>0</v>
          </cell>
          <cell r="L33">
            <v>0</v>
          </cell>
          <cell r="N33">
            <v>0</v>
          </cell>
          <cell r="P33">
            <v>0</v>
          </cell>
          <cell r="R33">
            <v>0</v>
          </cell>
          <cell r="T33">
            <v>0</v>
          </cell>
          <cell r="V33">
            <v>0</v>
          </cell>
          <cell r="X33">
            <v>0</v>
          </cell>
          <cell r="Z33">
            <v>0</v>
          </cell>
          <cell r="AB33">
            <v>0</v>
          </cell>
        </row>
        <row r="34">
          <cell r="A34">
            <v>71120</v>
          </cell>
          <cell r="B34" t="str">
            <v xml:space="preserve">     Rendas de Financiamentos a Exportação</v>
          </cell>
          <cell r="D34">
            <v>0</v>
          </cell>
          <cell r="F34">
            <v>0</v>
          </cell>
          <cell r="H34">
            <v>0</v>
          </cell>
          <cell r="J34">
            <v>0</v>
          </cell>
          <cell r="L34">
            <v>0</v>
          </cell>
          <cell r="N34">
            <v>0</v>
          </cell>
          <cell r="P34">
            <v>0</v>
          </cell>
          <cell r="R34">
            <v>0</v>
          </cell>
          <cell r="T34">
            <v>0</v>
          </cell>
          <cell r="V34">
            <v>0</v>
          </cell>
          <cell r="X34">
            <v>0</v>
          </cell>
          <cell r="Z34">
            <v>0</v>
          </cell>
          <cell r="AB34">
            <v>0</v>
          </cell>
        </row>
        <row r="35">
          <cell r="A35">
            <v>71123</v>
          </cell>
          <cell r="B35" t="str">
            <v xml:space="preserve">     Rendas de Financiamentos de Moedas Estrangeiras</v>
          </cell>
          <cell r="D35">
            <v>0</v>
          </cell>
          <cell r="F35">
            <v>0</v>
          </cell>
          <cell r="H35">
            <v>0</v>
          </cell>
          <cell r="J35">
            <v>0</v>
          </cell>
          <cell r="L35">
            <v>0</v>
          </cell>
          <cell r="N35">
            <v>0</v>
          </cell>
          <cell r="P35">
            <v>0</v>
          </cell>
          <cell r="R35">
            <v>0</v>
          </cell>
          <cell r="T35">
            <v>0</v>
          </cell>
          <cell r="V35">
            <v>0</v>
          </cell>
          <cell r="X35">
            <v>0</v>
          </cell>
          <cell r="Z35">
            <v>0</v>
          </cell>
          <cell r="AB35">
            <v>0</v>
          </cell>
        </row>
        <row r="36">
          <cell r="A36">
            <v>71125</v>
          </cell>
          <cell r="B36" t="str">
            <v xml:space="preserve">     Rendas de Financiamentos com Interveniência</v>
          </cell>
          <cell r="D36">
            <v>0</v>
          </cell>
          <cell r="F36">
            <v>0</v>
          </cell>
          <cell r="H36">
            <v>0</v>
          </cell>
          <cell r="J36">
            <v>0</v>
          </cell>
          <cell r="L36">
            <v>0</v>
          </cell>
          <cell r="N36">
            <v>0</v>
          </cell>
          <cell r="P36">
            <v>0</v>
          </cell>
          <cell r="R36">
            <v>0</v>
          </cell>
          <cell r="T36">
            <v>0</v>
          </cell>
          <cell r="V36">
            <v>0</v>
          </cell>
          <cell r="X36">
            <v>0</v>
          </cell>
          <cell r="Z36">
            <v>0</v>
          </cell>
          <cell r="AB36">
            <v>0</v>
          </cell>
        </row>
        <row r="37">
          <cell r="A37">
            <v>71135</v>
          </cell>
          <cell r="B37" t="str">
            <v xml:space="preserve">     Rendas de Refinanciamentos de Operações de Arrendamentos</v>
          </cell>
          <cell r="D37">
            <v>0</v>
          </cell>
          <cell r="F37">
            <v>0</v>
          </cell>
          <cell r="H37">
            <v>0</v>
          </cell>
          <cell r="J37">
            <v>0</v>
          </cell>
          <cell r="L37">
            <v>0</v>
          </cell>
          <cell r="N37">
            <v>0</v>
          </cell>
          <cell r="P37">
            <v>0</v>
          </cell>
          <cell r="R37">
            <v>0</v>
          </cell>
          <cell r="T37">
            <v>0</v>
          </cell>
          <cell r="V37">
            <v>0</v>
          </cell>
          <cell r="X37">
            <v>0</v>
          </cell>
          <cell r="Z37">
            <v>0</v>
          </cell>
          <cell r="AB37">
            <v>0</v>
          </cell>
        </row>
        <row r="38">
          <cell r="A38">
            <v>71140</v>
          </cell>
          <cell r="B38" t="str">
            <v xml:space="preserve">     Rendas de Financiamentos Rurais - Aplicações Livres</v>
          </cell>
          <cell r="D38">
            <v>0</v>
          </cell>
          <cell r="F38">
            <v>0</v>
          </cell>
          <cell r="H38">
            <v>0</v>
          </cell>
          <cell r="J38">
            <v>0</v>
          </cell>
          <cell r="L38">
            <v>0</v>
          </cell>
          <cell r="N38">
            <v>0</v>
          </cell>
          <cell r="P38">
            <v>0</v>
          </cell>
          <cell r="R38">
            <v>0</v>
          </cell>
          <cell r="T38">
            <v>0</v>
          </cell>
          <cell r="V38">
            <v>0</v>
          </cell>
          <cell r="X38">
            <v>0</v>
          </cell>
          <cell r="Z38">
            <v>0</v>
          </cell>
          <cell r="AB38">
            <v>0</v>
          </cell>
        </row>
        <row r="39">
          <cell r="A39">
            <v>71145</v>
          </cell>
          <cell r="B39" t="str">
            <v xml:space="preserve">     Rendas de Financiamentos Rurais - Aplicações Obrig.</v>
          </cell>
          <cell r="D39">
            <v>0</v>
          </cell>
          <cell r="F39">
            <v>0</v>
          </cell>
          <cell r="H39">
            <v>0</v>
          </cell>
          <cell r="J39">
            <v>0</v>
          </cell>
          <cell r="L39">
            <v>0</v>
          </cell>
          <cell r="N39">
            <v>0</v>
          </cell>
          <cell r="P39">
            <v>0</v>
          </cell>
          <cell r="R39">
            <v>0</v>
          </cell>
          <cell r="T39">
            <v>0</v>
          </cell>
          <cell r="V39">
            <v>0</v>
          </cell>
          <cell r="X39">
            <v>0</v>
          </cell>
          <cell r="Z39">
            <v>0</v>
          </cell>
          <cell r="AB39">
            <v>0</v>
          </cell>
        </row>
        <row r="40">
          <cell r="A40">
            <v>71150</v>
          </cell>
          <cell r="B40" t="str">
            <v xml:space="preserve">     Rendas de Financiamentos Rurais - Aplicações Repas</v>
          </cell>
          <cell r="D40">
            <v>0</v>
          </cell>
          <cell r="F40">
            <v>0</v>
          </cell>
          <cell r="H40">
            <v>0</v>
          </cell>
          <cell r="J40">
            <v>0</v>
          </cell>
          <cell r="L40">
            <v>0</v>
          </cell>
          <cell r="N40">
            <v>0</v>
          </cell>
          <cell r="P40">
            <v>0</v>
          </cell>
          <cell r="R40">
            <v>0</v>
          </cell>
          <cell r="T40">
            <v>0</v>
          </cell>
          <cell r="V40">
            <v>0</v>
          </cell>
          <cell r="X40">
            <v>0</v>
          </cell>
          <cell r="Z40">
            <v>0</v>
          </cell>
          <cell r="AB40">
            <v>0</v>
          </cell>
        </row>
        <row r="41">
          <cell r="A41">
            <v>71155</v>
          </cell>
          <cell r="B41" t="str">
            <v xml:space="preserve">     Rendas de Financiamentos Agro - Industriais</v>
          </cell>
          <cell r="D41">
            <v>0</v>
          </cell>
          <cell r="F41">
            <v>0</v>
          </cell>
          <cell r="H41">
            <v>0</v>
          </cell>
          <cell r="J41">
            <v>0</v>
          </cell>
          <cell r="L41">
            <v>0</v>
          </cell>
          <cell r="N41">
            <v>0</v>
          </cell>
          <cell r="P41">
            <v>0</v>
          </cell>
          <cell r="R41">
            <v>0</v>
          </cell>
          <cell r="T41">
            <v>0</v>
          </cell>
          <cell r="V41">
            <v>0</v>
          </cell>
          <cell r="X41">
            <v>0</v>
          </cell>
          <cell r="Z41">
            <v>0</v>
          </cell>
          <cell r="AB41">
            <v>0</v>
          </cell>
        </row>
        <row r="42">
          <cell r="A42">
            <v>71160</v>
          </cell>
          <cell r="B42" t="str">
            <v xml:space="preserve">     Rendas de Financiamentos de Empreendimentos Imobiliários</v>
          </cell>
          <cell r="D42">
            <v>0</v>
          </cell>
          <cell r="F42">
            <v>0</v>
          </cell>
          <cell r="H42">
            <v>0</v>
          </cell>
          <cell r="J42">
            <v>0</v>
          </cell>
          <cell r="L42">
            <v>0</v>
          </cell>
          <cell r="N42">
            <v>0</v>
          </cell>
          <cell r="P42">
            <v>0</v>
          </cell>
          <cell r="R42">
            <v>0</v>
          </cell>
          <cell r="T42">
            <v>0</v>
          </cell>
          <cell r="V42">
            <v>0</v>
          </cell>
          <cell r="X42">
            <v>0</v>
          </cell>
          <cell r="Z42">
            <v>0</v>
          </cell>
          <cell r="AB42">
            <v>0</v>
          </cell>
        </row>
        <row r="43">
          <cell r="A43">
            <v>71165</v>
          </cell>
          <cell r="B43" t="str">
            <v xml:space="preserve">     Rendas de Financiamentos de Habitacionais</v>
          </cell>
          <cell r="D43">
            <v>0</v>
          </cell>
          <cell r="F43">
            <v>0</v>
          </cell>
          <cell r="H43">
            <v>0</v>
          </cell>
          <cell r="J43">
            <v>0</v>
          </cell>
          <cell r="L43">
            <v>0</v>
          </cell>
          <cell r="N43">
            <v>0</v>
          </cell>
          <cell r="P43">
            <v>0</v>
          </cell>
          <cell r="R43">
            <v>0</v>
          </cell>
          <cell r="T43">
            <v>0</v>
          </cell>
          <cell r="V43">
            <v>0</v>
          </cell>
          <cell r="X43">
            <v>0</v>
          </cell>
          <cell r="Z43">
            <v>0</v>
          </cell>
          <cell r="AB43">
            <v>0</v>
          </cell>
        </row>
        <row r="44">
          <cell r="A44">
            <v>71170</v>
          </cell>
          <cell r="B44" t="str">
            <v xml:space="preserve">     Rendas de Financiamentos de Infra-estrutura e Desenvolvimento</v>
          </cell>
          <cell r="D44">
            <v>0</v>
          </cell>
          <cell r="F44">
            <v>0</v>
          </cell>
          <cell r="H44">
            <v>0</v>
          </cell>
          <cell r="J44">
            <v>0</v>
          </cell>
          <cell r="L44">
            <v>0</v>
          </cell>
          <cell r="N44">
            <v>0</v>
          </cell>
          <cell r="P44">
            <v>0</v>
          </cell>
          <cell r="R44">
            <v>0</v>
          </cell>
          <cell r="T44">
            <v>0</v>
          </cell>
          <cell r="V44">
            <v>0</v>
          </cell>
          <cell r="X44">
            <v>0</v>
          </cell>
          <cell r="Z44">
            <v>0</v>
          </cell>
          <cell r="AB44">
            <v>0</v>
          </cell>
        </row>
        <row r="45">
          <cell r="A45">
            <v>71170</v>
          </cell>
          <cell r="B45" t="str">
            <v xml:space="preserve">     Rendas de Financiamentos de Infra-estrutura e Desenvolvimento</v>
          </cell>
          <cell r="D45">
            <v>0</v>
          </cell>
          <cell r="F45">
            <v>0</v>
          </cell>
          <cell r="H45">
            <v>0</v>
          </cell>
          <cell r="J45">
            <v>0</v>
          </cell>
          <cell r="L45">
            <v>0</v>
          </cell>
          <cell r="N45">
            <v>0</v>
          </cell>
          <cell r="P45">
            <v>0</v>
          </cell>
          <cell r="R45">
            <v>0</v>
          </cell>
          <cell r="T45">
            <v>0</v>
          </cell>
          <cell r="V45">
            <v>0</v>
          </cell>
          <cell r="X45">
            <v>0</v>
          </cell>
          <cell r="Z45">
            <v>0</v>
          </cell>
          <cell r="AB45">
            <v>0</v>
          </cell>
        </row>
        <row r="46">
          <cell r="A46">
            <v>71190</v>
          </cell>
          <cell r="B46" t="str">
            <v xml:space="preserve">     Rendas de Financiamentos do Procap</v>
          </cell>
          <cell r="D46">
            <v>0</v>
          </cell>
          <cell r="F46">
            <v>0</v>
          </cell>
          <cell r="H46">
            <v>0</v>
          </cell>
          <cell r="J46">
            <v>0</v>
          </cell>
          <cell r="L46">
            <v>0</v>
          </cell>
          <cell r="N46">
            <v>0</v>
          </cell>
          <cell r="P46">
            <v>0</v>
          </cell>
          <cell r="R46">
            <v>0</v>
          </cell>
          <cell r="T46">
            <v>0</v>
          </cell>
          <cell r="V46">
            <v>0</v>
          </cell>
          <cell r="X46">
            <v>0</v>
          </cell>
          <cell r="Z46">
            <v>0</v>
          </cell>
          <cell r="AB46">
            <v>0</v>
          </cell>
        </row>
        <row r="47">
          <cell r="A47">
            <v>71192</v>
          </cell>
          <cell r="B47" t="str">
            <v xml:space="preserve">     Rendas de Direitos Por Emprestimos de Ouro</v>
          </cell>
          <cell r="D47">
            <v>0</v>
          </cell>
          <cell r="F47">
            <v>0</v>
          </cell>
          <cell r="H47">
            <v>0</v>
          </cell>
          <cell r="J47">
            <v>0</v>
          </cell>
          <cell r="L47">
            <v>0</v>
          </cell>
          <cell r="N47">
            <v>0</v>
          </cell>
          <cell r="P47">
            <v>0</v>
          </cell>
          <cell r="R47">
            <v>0</v>
          </cell>
          <cell r="T47">
            <v>0</v>
          </cell>
          <cell r="V47">
            <v>0</v>
          </cell>
          <cell r="X47">
            <v>0</v>
          </cell>
          <cell r="Z47">
            <v>0</v>
          </cell>
          <cell r="AB47">
            <v>0</v>
          </cell>
        </row>
        <row r="49">
          <cell r="A49">
            <v>712</v>
          </cell>
          <cell r="B49" t="str">
            <v xml:space="preserve">  . Rendas de Arrendamento Mercantil</v>
          </cell>
          <cell r="D49">
            <v>0</v>
          </cell>
          <cell r="F49">
            <v>0</v>
          </cell>
          <cell r="H49">
            <v>0</v>
          </cell>
          <cell r="J49">
            <v>0</v>
          </cell>
          <cell r="L49">
            <v>0</v>
          </cell>
          <cell r="N49">
            <v>0</v>
          </cell>
          <cell r="P49">
            <v>0</v>
          </cell>
          <cell r="R49">
            <v>0</v>
          </cell>
          <cell r="T49">
            <v>0</v>
          </cell>
          <cell r="V49">
            <v>0</v>
          </cell>
          <cell r="X49">
            <v>0</v>
          </cell>
          <cell r="Z49">
            <v>0</v>
          </cell>
          <cell r="AB49">
            <v>0</v>
          </cell>
        </row>
        <row r="50">
          <cell r="A50">
            <v>713</v>
          </cell>
          <cell r="B50" t="str">
            <v xml:space="preserve">  . Rendas de Cambio</v>
          </cell>
          <cell r="D50">
            <v>1883.05</v>
          </cell>
          <cell r="F50">
            <v>8085.55</v>
          </cell>
          <cell r="H50">
            <v>33243.550000000003</v>
          </cell>
          <cell r="J50">
            <v>5054.97</v>
          </cell>
          <cell r="L50">
            <v>39936.800000000003</v>
          </cell>
          <cell r="N50">
            <v>0.19000000000232831</v>
          </cell>
          <cell r="P50">
            <v>65216.51</v>
          </cell>
          <cell r="R50">
            <v>-1817.7299999999814</v>
          </cell>
          <cell r="T50">
            <v>24047.53</v>
          </cell>
          <cell r="V50">
            <v>55053.95</v>
          </cell>
          <cell r="X50">
            <v>10173830.530000001</v>
          </cell>
          <cell r="Z50">
            <v>12408039.679999998</v>
          </cell>
          <cell r="AB50">
            <v>22812574.579999998</v>
          </cell>
        </row>
        <row r="51">
          <cell r="A51">
            <v>714</v>
          </cell>
          <cell r="B51" t="str">
            <v xml:space="preserve">  . Rendas de Aplicações Interfinanceiras de Liquidez</v>
          </cell>
          <cell r="D51">
            <v>0</v>
          </cell>
          <cell r="F51">
            <v>0</v>
          </cell>
          <cell r="H51">
            <v>0</v>
          </cell>
          <cell r="J51">
            <v>0</v>
          </cell>
          <cell r="L51">
            <v>0</v>
          </cell>
          <cell r="N51">
            <v>0</v>
          </cell>
          <cell r="P51">
            <v>0</v>
          </cell>
          <cell r="R51">
            <v>0</v>
          </cell>
          <cell r="T51">
            <v>0</v>
          </cell>
          <cell r="V51">
            <v>0</v>
          </cell>
          <cell r="X51">
            <v>0</v>
          </cell>
          <cell r="Z51">
            <v>0</v>
          </cell>
          <cell r="AB51">
            <v>0</v>
          </cell>
        </row>
        <row r="52">
          <cell r="A52">
            <v>71510</v>
          </cell>
          <cell r="B52" t="str">
            <v xml:space="preserve">  . Rendas de Titulos e Valores Mobiliários</v>
          </cell>
          <cell r="D52">
            <v>20293.32</v>
          </cell>
          <cell r="F52">
            <v>799118.31</v>
          </cell>
          <cell r="H52">
            <v>1084555.3700000001</v>
          </cell>
          <cell r="J52">
            <v>927702.56</v>
          </cell>
          <cell r="L52">
            <v>-431466.08</v>
          </cell>
          <cell r="N52">
            <v>78242.23</v>
          </cell>
          <cell r="P52">
            <v>48759.60999999987</v>
          </cell>
          <cell r="R52">
            <v>1294921.17</v>
          </cell>
          <cell r="T52">
            <v>1612579.23</v>
          </cell>
          <cell r="V52">
            <v>0</v>
          </cell>
          <cell r="X52">
            <v>0</v>
          </cell>
          <cell r="Z52">
            <v>0</v>
          </cell>
          <cell r="AB52">
            <v>5434705.7199999997</v>
          </cell>
        </row>
        <row r="53">
          <cell r="A53">
            <v>715100005</v>
          </cell>
          <cell r="B53" t="str">
            <v xml:space="preserve">  -  Rendas de CDB</v>
          </cell>
          <cell r="D53">
            <v>0</v>
          </cell>
          <cell r="F53">
            <v>0</v>
          </cell>
          <cell r="H53">
            <v>0</v>
          </cell>
          <cell r="J53">
            <v>0</v>
          </cell>
          <cell r="L53">
            <v>0</v>
          </cell>
          <cell r="N53">
            <v>0</v>
          </cell>
          <cell r="P53">
            <v>0</v>
          </cell>
          <cell r="R53">
            <v>0</v>
          </cell>
          <cell r="T53">
            <v>0</v>
          </cell>
          <cell r="V53">
            <v>0</v>
          </cell>
          <cell r="X53">
            <v>0</v>
          </cell>
          <cell r="Z53">
            <v>0</v>
          </cell>
          <cell r="AB53">
            <v>0</v>
          </cell>
        </row>
        <row r="54">
          <cell r="A54">
            <v>715</v>
          </cell>
          <cell r="B54" t="str">
            <v xml:space="preserve">  -  Outras Rendas de TVM</v>
          </cell>
          <cell r="D54">
            <v>20293.32</v>
          </cell>
          <cell r="F54">
            <v>799118.31</v>
          </cell>
          <cell r="H54">
            <v>1084555.3700000001</v>
          </cell>
          <cell r="J54">
            <v>927702.56</v>
          </cell>
          <cell r="L54">
            <v>-431466.08</v>
          </cell>
          <cell r="N54">
            <v>78242.23</v>
          </cell>
          <cell r="P54">
            <v>48759.60999999987</v>
          </cell>
          <cell r="R54">
            <v>1294921.17</v>
          </cell>
          <cell r="T54">
            <v>1612579.23</v>
          </cell>
          <cell r="V54">
            <v>0</v>
          </cell>
          <cell r="X54">
            <v>0</v>
          </cell>
          <cell r="Z54">
            <v>0</v>
          </cell>
          <cell r="AB54">
            <v>5434705.7199999997</v>
          </cell>
        </row>
        <row r="56">
          <cell r="A56">
            <v>71610</v>
          </cell>
          <cell r="B56" t="str">
            <v xml:space="preserve">  . Encargos Moratórios</v>
          </cell>
          <cell r="D56">
            <v>5192648.7600000007</v>
          </cell>
          <cell r="F56">
            <v>5028709.09</v>
          </cell>
          <cell r="H56">
            <v>3374377.05</v>
          </cell>
          <cell r="J56">
            <v>5375070.5899999999</v>
          </cell>
          <cell r="L56">
            <v>5771996.5700000003</v>
          </cell>
          <cell r="N56">
            <v>8493473.3800000008</v>
          </cell>
          <cell r="P56">
            <v>5443309.1699999999</v>
          </cell>
          <cell r="R56">
            <v>6115341.3100000005</v>
          </cell>
          <cell r="T56">
            <v>6163655.25</v>
          </cell>
          <cell r="V56">
            <v>0</v>
          </cell>
          <cell r="X56">
            <v>0</v>
          </cell>
          <cell r="Z56">
            <v>0</v>
          </cell>
          <cell r="AB56">
            <v>50958581.170000002</v>
          </cell>
        </row>
        <row r="57">
          <cell r="A57">
            <v>716101010</v>
          </cell>
          <cell r="B57" t="str">
            <v xml:space="preserve">  -  Finincred</v>
          </cell>
          <cell r="D57">
            <v>1690203.98</v>
          </cell>
          <cell r="F57">
            <v>1500150.14</v>
          </cell>
          <cell r="H57">
            <v>1908494.39</v>
          </cell>
          <cell r="J57">
            <v>1196802.07</v>
          </cell>
          <cell r="L57">
            <v>1273800.23</v>
          </cell>
          <cell r="N57">
            <v>1154101.83</v>
          </cell>
          <cell r="P57">
            <v>1157469.03</v>
          </cell>
          <cell r="R57">
            <v>1166121.2</v>
          </cell>
          <cell r="T57">
            <v>1353390.99</v>
          </cell>
          <cell r="V57">
            <v>0</v>
          </cell>
          <cell r="X57">
            <v>0</v>
          </cell>
          <cell r="Z57">
            <v>0</v>
          </cell>
          <cell r="AB57">
            <v>12400533.859999999</v>
          </cell>
        </row>
        <row r="58">
          <cell r="A58">
            <v>716101020</v>
          </cell>
          <cell r="B58" t="str">
            <v xml:space="preserve">  -  Cartão Loja</v>
          </cell>
          <cell r="D58">
            <v>1624134.37</v>
          </cell>
          <cell r="F58">
            <v>1730917.27</v>
          </cell>
          <cell r="H58">
            <v>1846463.46</v>
          </cell>
          <cell r="J58">
            <v>2118900.94</v>
          </cell>
          <cell r="L58">
            <v>2191440.31</v>
          </cell>
          <cell r="N58">
            <v>2176488.12</v>
          </cell>
          <cell r="P58">
            <v>1996415.24</v>
          </cell>
          <cell r="R58">
            <v>2495171.66</v>
          </cell>
          <cell r="T58">
            <v>2565906.56</v>
          </cell>
          <cell r="V58">
            <v>0</v>
          </cell>
          <cell r="X58">
            <v>0</v>
          </cell>
          <cell r="Z58">
            <v>0</v>
          </cell>
          <cell r="AB58">
            <v>18745837.93</v>
          </cell>
        </row>
        <row r="59">
          <cell r="A59">
            <v>716101030</v>
          </cell>
          <cell r="B59" t="str">
            <v xml:space="preserve">  -  Cartão </v>
          </cell>
          <cell r="D59">
            <v>1547941.72</v>
          </cell>
          <cell r="F59">
            <v>1453485.99</v>
          </cell>
          <cell r="H59">
            <v>-798776.67</v>
          </cell>
          <cell r="J59">
            <v>1700165.88</v>
          </cell>
          <cell r="L59">
            <v>1898459.52</v>
          </cell>
          <cell r="N59">
            <v>4800221.24</v>
          </cell>
          <cell r="P59">
            <v>1957028</v>
          </cell>
          <cell r="R59">
            <v>2040404.83</v>
          </cell>
          <cell r="T59">
            <v>1950935.49</v>
          </cell>
          <cell r="V59">
            <v>0</v>
          </cell>
          <cell r="X59">
            <v>0</v>
          </cell>
          <cell r="Z59">
            <v>0</v>
          </cell>
          <cell r="AB59">
            <v>16549866</v>
          </cell>
        </row>
        <row r="60">
          <cell r="A60">
            <v>716101040</v>
          </cell>
          <cell r="B60" t="str">
            <v xml:space="preserve">  -  Cartão Private Label - Vision Plus</v>
          </cell>
          <cell r="D60">
            <v>330368.69</v>
          </cell>
          <cell r="F60">
            <v>344155.69</v>
          </cell>
          <cell r="H60">
            <v>418195.87</v>
          </cell>
          <cell r="J60">
            <v>359201.7</v>
          </cell>
          <cell r="L60">
            <v>408296.51</v>
          </cell>
          <cell r="N60">
            <v>362662.19</v>
          </cell>
          <cell r="P60">
            <v>332396.90000000002</v>
          </cell>
          <cell r="R60">
            <v>413643.62</v>
          </cell>
          <cell r="T60">
            <v>293422.21000000002</v>
          </cell>
          <cell r="V60">
            <v>0</v>
          </cell>
          <cell r="X60">
            <v>0</v>
          </cell>
          <cell r="Z60">
            <v>0</v>
          </cell>
          <cell r="AB60">
            <v>3262343.38</v>
          </cell>
        </row>
        <row r="62">
          <cell r="A62">
            <v>71620</v>
          </cell>
          <cell r="B62" t="str">
            <v xml:space="preserve">  . Receita Sobre Direito de Creditos Adquiridos</v>
          </cell>
          <cell r="D62">
            <v>4090527.23</v>
          </cell>
          <cell r="F62">
            <v>3795105.57</v>
          </cell>
          <cell r="H62">
            <v>4678424.6399999997</v>
          </cell>
          <cell r="J62">
            <v>5243163</v>
          </cell>
          <cell r="L62">
            <v>5676018.5399999991</v>
          </cell>
          <cell r="N62">
            <v>-2036480.95</v>
          </cell>
          <cell r="P62">
            <v>682524.02999999747</v>
          </cell>
          <cell r="R62">
            <v>1813366.48</v>
          </cell>
          <cell r="T62">
            <v>1835950.97</v>
          </cell>
          <cell r="V62">
            <v>0</v>
          </cell>
          <cell r="X62">
            <v>0</v>
          </cell>
          <cell r="Z62">
            <v>0</v>
          </cell>
          <cell r="AB62">
            <v>25778599.509999994</v>
          </cell>
        </row>
        <row r="63">
          <cell r="A63">
            <v>7162010</v>
          </cell>
          <cell r="B63" t="str">
            <v xml:space="preserve">  -  Carteira Honrada</v>
          </cell>
          <cell r="D63">
            <v>4090527.23</v>
          </cell>
          <cell r="F63">
            <v>3795105.57</v>
          </cell>
          <cell r="H63">
            <v>4678424.6399999997</v>
          </cell>
          <cell r="J63">
            <v>5243163</v>
          </cell>
          <cell r="L63">
            <v>5676018.5399999991</v>
          </cell>
          <cell r="N63">
            <v>-2036480.95</v>
          </cell>
          <cell r="P63">
            <v>682524.02999999747</v>
          </cell>
          <cell r="R63">
            <v>1813366.48</v>
          </cell>
          <cell r="T63">
            <v>1835950.97</v>
          </cell>
          <cell r="V63">
            <v>0</v>
          </cell>
          <cell r="X63">
            <v>0</v>
          </cell>
          <cell r="Z63">
            <v>0</v>
          </cell>
          <cell r="AB63">
            <v>25778599.509999994</v>
          </cell>
        </row>
        <row r="64">
          <cell r="A64">
            <v>7162020</v>
          </cell>
          <cell r="B64" t="str">
            <v xml:space="preserve">  -  Carteira Ativa</v>
          </cell>
          <cell r="D64">
            <v>0</v>
          </cell>
          <cell r="F64">
            <v>0</v>
          </cell>
          <cell r="H64">
            <v>0</v>
          </cell>
          <cell r="J64">
            <v>0</v>
          </cell>
          <cell r="L64">
            <v>0</v>
          </cell>
          <cell r="N64">
            <v>0</v>
          </cell>
          <cell r="P64">
            <v>0</v>
          </cell>
          <cell r="R64">
            <v>0</v>
          </cell>
          <cell r="T64">
            <v>0</v>
          </cell>
          <cell r="V64">
            <v>0</v>
          </cell>
          <cell r="X64">
            <v>0</v>
          </cell>
          <cell r="Z64">
            <v>0</v>
          </cell>
          <cell r="AB64">
            <v>0</v>
          </cell>
        </row>
        <row r="66">
          <cell r="A66">
            <v>71630</v>
          </cell>
          <cell r="B66" t="str">
            <v xml:space="preserve">  . Recuperação de Creditos Baixados a Perda</v>
          </cell>
          <cell r="D66">
            <v>1134564.3599999999</v>
          </cell>
          <cell r="F66">
            <v>620863.27</v>
          </cell>
          <cell r="H66">
            <v>15421272.389999999</v>
          </cell>
          <cell r="J66">
            <v>558783.48999999836</v>
          </cell>
          <cell r="L66">
            <v>798075.17000000319</v>
          </cell>
          <cell r="N66">
            <v>33203353.990000002</v>
          </cell>
          <cell r="P66">
            <v>1501968.66</v>
          </cell>
          <cell r="R66">
            <v>2308382.08</v>
          </cell>
          <cell r="T66">
            <v>20006177.49000001</v>
          </cell>
          <cell r="V66">
            <v>0</v>
          </cell>
          <cell r="X66">
            <v>0</v>
          </cell>
          <cell r="Z66">
            <v>0</v>
          </cell>
          <cell r="AB66">
            <v>75553440.900000006</v>
          </cell>
        </row>
        <row r="67">
          <cell r="A67">
            <v>7163010</v>
          </cell>
          <cell r="B67" t="str">
            <v xml:space="preserve">  -  Carteira Honrada</v>
          </cell>
          <cell r="D67">
            <v>110046.76</v>
          </cell>
          <cell r="F67">
            <v>126144.98</v>
          </cell>
          <cell r="H67">
            <v>274183.34999999998</v>
          </cell>
          <cell r="J67">
            <v>397833.85</v>
          </cell>
          <cell r="L67">
            <v>560845.80000000261</v>
          </cell>
          <cell r="N67">
            <v>26400678.109999999</v>
          </cell>
          <cell r="P67">
            <v>1322850.48</v>
          </cell>
          <cell r="R67">
            <v>1996225.25</v>
          </cell>
          <cell r="T67">
            <v>11437961.020000007</v>
          </cell>
          <cell r="V67">
            <v>0</v>
          </cell>
          <cell r="X67">
            <v>0</v>
          </cell>
          <cell r="Z67">
            <v>0</v>
          </cell>
          <cell r="AB67">
            <v>42626769.600000009</v>
          </cell>
        </row>
        <row r="68">
          <cell r="A68">
            <v>716301010</v>
          </cell>
          <cell r="B68" t="str">
            <v xml:space="preserve">  -  Finincred</v>
          </cell>
          <cell r="D68">
            <v>525103.07999999996</v>
          </cell>
          <cell r="F68">
            <v>423826.65</v>
          </cell>
          <cell r="H68">
            <v>15087169</v>
          </cell>
          <cell r="J68">
            <v>99509.889999998733</v>
          </cell>
          <cell r="L68">
            <v>177625.81000000052</v>
          </cell>
          <cell r="N68">
            <v>6720077.6000000015</v>
          </cell>
          <cell r="P68">
            <v>126448.20999999717</v>
          </cell>
          <cell r="R68">
            <v>244587.05000000075</v>
          </cell>
          <cell r="T68">
            <v>8542927.9000000022</v>
          </cell>
          <cell r="V68">
            <v>0</v>
          </cell>
          <cell r="X68">
            <v>0</v>
          </cell>
          <cell r="Z68">
            <v>0</v>
          </cell>
          <cell r="AB68">
            <v>31947275.190000001</v>
          </cell>
        </row>
        <row r="69">
          <cell r="A69">
            <v>7163050</v>
          </cell>
          <cell r="B69" t="str">
            <v xml:space="preserve">  -  Cheques Devolvidos </v>
          </cell>
          <cell r="D69">
            <v>499414.52</v>
          </cell>
          <cell r="F69">
            <v>70891.64</v>
          </cell>
          <cell r="H69">
            <v>59920.039999999921</v>
          </cell>
          <cell r="J69">
            <v>61439.75</v>
          </cell>
          <cell r="L69">
            <v>59603.560000000056</v>
          </cell>
          <cell r="N69">
            <v>82598.28</v>
          </cell>
          <cell r="P69">
            <v>52669.97</v>
          </cell>
          <cell r="R69">
            <v>67569.78</v>
          </cell>
          <cell r="T69">
            <v>25288.569999999949</v>
          </cell>
          <cell r="V69">
            <v>0</v>
          </cell>
          <cell r="X69">
            <v>0</v>
          </cell>
          <cell r="Z69">
            <v>0</v>
          </cell>
          <cell r="AB69">
            <v>979396.11</v>
          </cell>
        </row>
        <row r="70">
          <cell r="A70">
            <v>7163060</v>
          </cell>
          <cell r="B70" t="str">
            <v xml:space="preserve">  -  Utilizações - Perda e Roubo</v>
          </cell>
          <cell r="D70">
            <v>0</v>
          </cell>
          <cell r="F70">
            <v>0</v>
          </cell>
          <cell r="H70">
            <v>0</v>
          </cell>
          <cell r="J70">
            <v>0</v>
          </cell>
          <cell r="L70">
            <v>0</v>
          </cell>
          <cell r="N70">
            <v>0</v>
          </cell>
          <cell r="P70">
            <v>0</v>
          </cell>
          <cell r="R70">
            <v>0</v>
          </cell>
          <cell r="T70">
            <v>0</v>
          </cell>
          <cell r="V70">
            <v>0</v>
          </cell>
          <cell r="X70">
            <v>0</v>
          </cell>
          <cell r="Z70">
            <v>0</v>
          </cell>
          <cell r="AB70">
            <v>0</v>
          </cell>
        </row>
        <row r="72">
          <cell r="A72">
            <v>71640</v>
          </cell>
          <cell r="B72" t="str">
            <v xml:space="preserve">  . Reversão de Provisão de Fiança</v>
          </cell>
          <cell r="D72">
            <v>37285165.210000008</v>
          </cell>
          <cell r="F72">
            <v>36690916.390000008</v>
          </cell>
          <cell r="H72">
            <v>42266417.649999991</v>
          </cell>
          <cell r="J72">
            <v>41328086.280000001</v>
          </cell>
          <cell r="L72">
            <v>44927571.540000014</v>
          </cell>
          <cell r="N72">
            <v>45787963.169999979</v>
          </cell>
          <cell r="P72">
            <v>46522350.960000008</v>
          </cell>
          <cell r="R72">
            <v>51101517.699999988</v>
          </cell>
          <cell r="T72">
            <v>48553878.930000007</v>
          </cell>
          <cell r="V72">
            <v>0</v>
          </cell>
          <cell r="X72">
            <v>0</v>
          </cell>
          <cell r="Z72">
            <v>0</v>
          </cell>
          <cell r="AB72">
            <v>394463867.82999998</v>
          </cell>
        </row>
        <row r="73">
          <cell r="A73">
            <v>716401010</v>
          </cell>
          <cell r="B73" t="str">
            <v xml:space="preserve">  -  Finincred</v>
          </cell>
          <cell r="D73">
            <v>10598416.699999999</v>
          </cell>
          <cell r="F73">
            <v>8734162.8399999999</v>
          </cell>
          <cell r="H73">
            <v>8802023.8200000003</v>
          </cell>
          <cell r="J73">
            <v>8577723.3599999994</v>
          </cell>
          <cell r="L73">
            <v>9202586.5900000036</v>
          </cell>
          <cell r="N73">
            <v>9149880.7100000009</v>
          </cell>
          <cell r="P73">
            <v>9491459.1699999943</v>
          </cell>
          <cell r="R73">
            <v>9733926.8900000006</v>
          </cell>
          <cell r="T73">
            <v>9400320.2199999988</v>
          </cell>
          <cell r="V73">
            <v>0</v>
          </cell>
          <cell r="X73">
            <v>0</v>
          </cell>
          <cell r="Z73">
            <v>0</v>
          </cell>
          <cell r="AB73">
            <v>83690500.299999997</v>
          </cell>
        </row>
        <row r="74">
          <cell r="A74">
            <v>716401020</v>
          </cell>
          <cell r="B74" t="str">
            <v xml:space="preserve">  -  Cartão Loja</v>
          </cell>
          <cell r="D74">
            <v>4549255.3</v>
          </cell>
          <cell r="F74">
            <v>4921335.7</v>
          </cell>
          <cell r="H74">
            <v>5020139.59</v>
          </cell>
          <cell r="J74">
            <v>5780914.9800000004</v>
          </cell>
          <cell r="L74">
            <v>6334580.75</v>
          </cell>
          <cell r="N74">
            <v>9708150.9799999967</v>
          </cell>
          <cell r="P74">
            <v>7379198.450000003</v>
          </cell>
          <cell r="R74">
            <v>7957668.9600000009</v>
          </cell>
          <cell r="T74">
            <v>7885787.7599999979</v>
          </cell>
          <cell r="V74">
            <v>0</v>
          </cell>
          <cell r="X74">
            <v>0</v>
          </cell>
          <cell r="Z74">
            <v>0</v>
          </cell>
          <cell r="AB74">
            <v>59537032.469999999</v>
          </cell>
        </row>
        <row r="75">
          <cell r="A75">
            <v>716401030</v>
          </cell>
          <cell r="B75" t="str">
            <v xml:space="preserve">  -  Cartão </v>
          </cell>
          <cell r="D75">
            <v>21445434.510000002</v>
          </cell>
          <cell r="F75">
            <v>21945067.080000002</v>
          </cell>
          <cell r="H75">
            <v>26241556.149999991</v>
          </cell>
          <cell r="J75">
            <v>24698506.359999999</v>
          </cell>
          <cell r="L75">
            <v>26725186.660000011</v>
          </cell>
          <cell r="N75">
            <v>25089392.37999998</v>
          </cell>
          <cell r="P75">
            <v>28759573.770000011</v>
          </cell>
          <cell r="R75">
            <v>30605251.979999989</v>
          </cell>
          <cell r="T75">
            <v>30553608.300000012</v>
          </cell>
          <cell r="V75">
            <v>0</v>
          </cell>
          <cell r="X75">
            <v>0</v>
          </cell>
          <cell r="Z75">
            <v>0</v>
          </cell>
          <cell r="AB75">
            <v>236063577.19</v>
          </cell>
        </row>
        <row r="76">
          <cell r="A76">
            <v>716401040</v>
          </cell>
          <cell r="B76" t="str">
            <v xml:space="preserve">  -  Cartões Vision Plus</v>
          </cell>
          <cell r="D76">
            <v>692058.7</v>
          </cell>
          <cell r="F76">
            <v>1090350.77</v>
          </cell>
          <cell r="H76">
            <v>2202698.09</v>
          </cell>
          <cell r="J76">
            <v>2270941.58</v>
          </cell>
          <cell r="L76">
            <v>2665217.54</v>
          </cell>
          <cell r="N76">
            <v>1840539.1</v>
          </cell>
          <cell r="P76">
            <v>892119.57</v>
          </cell>
          <cell r="R76">
            <v>2804669.87</v>
          </cell>
          <cell r="T76">
            <v>714162.64999999851</v>
          </cell>
          <cell r="V76">
            <v>0</v>
          </cell>
          <cell r="X76">
            <v>0</v>
          </cell>
          <cell r="Z76">
            <v>0</v>
          </cell>
          <cell r="AB76">
            <v>15172757.869999997</v>
          </cell>
        </row>
        <row r="78">
          <cell r="A78">
            <v>71690</v>
          </cell>
          <cell r="B78" t="str">
            <v xml:space="preserve">  . Descontos Recebidos</v>
          </cell>
          <cell r="D78">
            <v>3761531.42</v>
          </cell>
          <cell r="F78">
            <v>2692405.91</v>
          </cell>
          <cell r="H78">
            <v>4591149.54</v>
          </cell>
          <cell r="J78">
            <v>-550857.53999999911</v>
          </cell>
          <cell r="L78">
            <v>1360519.65</v>
          </cell>
          <cell r="N78">
            <v>1022172.21</v>
          </cell>
          <cell r="P78">
            <v>755658.21000000089</v>
          </cell>
          <cell r="R78">
            <v>513442.31000000052</v>
          </cell>
          <cell r="T78">
            <v>321983.31999999844</v>
          </cell>
          <cell r="V78">
            <v>0</v>
          </cell>
          <cell r="X78">
            <v>0</v>
          </cell>
          <cell r="Z78">
            <v>0</v>
          </cell>
          <cell r="AB78">
            <v>14468005.030000001</v>
          </cell>
        </row>
        <row r="79">
          <cell r="A79">
            <v>716901010</v>
          </cell>
          <cell r="B79" t="str">
            <v xml:space="preserve">  -  Finincred</v>
          </cell>
          <cell r="D79">
            <v>3761531.42</v>
          </cell>
          <cell r="F79">
            <v>2692405.91</v>
          </cell>
          <cell r="H79">
            <v>4591149.54</v>
          </cell>
          <cell r="J79">
            <v>-550857.53999999911</v>
          </cell>
          <cell r="L79">
            <v>1360519.65</v>
          </cell>
          <cell r="N79">
            <v>1022172.21</v>
          </cell>
          <cell r="P79">
            <v>755658.21000000089</v>
          </cell>
          <cell r="R79">
            <v>513442.31000000052</v>
          </cell>
          <cell r="T79">
            <v>321983.31999999844</v>
          </cell>
          <cell r="V79">
            <v>0</v>
          </cell>
          <cell r="X79">
            <v>0</v>
          </cell>
          <cell r="Z79">
            <v>0</v>
          </cell>
          <cell r="AB79">
            <v>14468005.030000001</v>
          </cell>
        </row>
        <row r="80">
          <cell r="A80">
            <v>716901020</v>
          </cell>
          <cell r="B80" t="str">
            <v xml:space="preserve">  -  Cartão Loja</v>
          </cell>
          <cell r="D80">
            <v>0</v>
          </cell>
          <cell r="F80">
            <v>0</v>
          </cell>
          <cell r="H80">
            <v>0</v>
          </cell>
          <cell r="J80">
            <v>0</v>
          </cell>
          <cell r="L80">
            <v>0</v>
          </cell>
          <cell r="N80">
            <v>0</v>
          </cell>
          <cell r="P80">
            <v>0</v>
          </cell>
          <cell r="R80">
            <v>0</v>
          </cell>
          <cell r="T80">
            <v>0</v>
          </cell>
          <cell r="V80">
            <v>0</v>
          </cell>
          <cell r="X80">
            <v>0</v>
          </cell>
          <cell r="Z80">
            <v>0</v>
          </cell>
          <cell r="AB80">
            <v>0</v>
          </cell>
        </row>
        <row r="81">
          <cell r="A81">
            <v>716901030</v>
          </cell>
          <cell r="B81" t="str">
            <v xml:space="preserve">  -  Cartão </v>
          </cell>
          <cell r="D81">
            <v>0</v>
          </cell>
          <cell r="F81">
            <v>0</v>
          </cell>
          <cell r="H81">
            <v>0</v>
          </cell>
          <cell r="J81">
            <v>0</v>
          </cell>
          <cell r="L81">
            <v>0</v>
          </cell>
          <cell r="N81">
            <v>0</v>
          </cell>
          <cell r="P81">
            <v>0</v>
          </cell>
          <cell r="R81">
            <v>0</v>
          </cell>
          <cell r="T81">
            <v>0</v>
          </cell>
          <cell r="V81">
            <v>0</v>
          </cell>
          <cell r="X81">
            <v>0</v>
          </cell>
          <cell r="Z81">
            <v>0</v>
          </cell>
          <cell r="AB81">
            <v>0</v>
          </cell>
        </row>
        <row r="83">
          <cell r="A83">
            <v>717</v>
          </cell>
          <cell r="B83" t="str">
            <v xml:space="preserve">  . Rendas de Prestação de Serviços</v>
          </cell>
          <cell r="D83">
            <v>10809747.859999998</v>
          </cell>
          <cell r="F83">
            <v>10073697.35</v>
          </cell>
          <cell r="H83">
            <v>11695373.069999998</v>
          </cell>
          <cell r="J83">
            <v>12446256.810000001</v>
          </cell>
          <cell r="L83">
            <v>13995203.559999997</v>
          </cell>
          <cell r="N83">
            <v>13628726.990000002</v>
          </cell>
          <cell r="P83">
            <v>13205790.09</v>
          </cell>
          <cell r="R83">
            <v>14239679.73</v>
          </cell>
          <cell r="T83">
            <v>14082137.899999999</v>
          </cell>
          <cell r="V83">
            <v>13873001.58</v>
          </cell>
          <cell r="X83">
            <v>12405074.02</v>
          </cell>
          <cell r="Z83">
            <v>11807484.640000001</v>
          </cell>
          <cell r="AB83">
            <v>152262173.59999999</v>
          </cell>
        </row>
        <row r="84">
          <cell r="A84">
            <v>71710</v>
          </cell>
          <cell r="B84" t="str">
            <v xml:space="preserve">  -  Rendas de Administração e de Fundos de Investimento</v>
          </cell>
          <cell r="D84">
            <v>0</v>
          </cell>
          <cell r="F84">
            <v>0</v>
          </cell>
          <cell r="H84">
            <v>0</v>
          </cell>
          <cell r="J84">
            <v>0</v>
          </cell>
          <cell r="L84">
            <v>0</v>
          </cell>
          <cell r="N84">
            <v>0</v>
          </cell>
          <cell r="P84">
            <v>0</v>
          </cell>
          <cell r="R84">
            <v>0</v>
          </cell>
          <cell r="T84">
            <v>0</v>
          </cell>
          <cell r="V84">
            <v>0</v>
          </cell>
          <cell r="X84">
            <v>0</v>
          </cell>
          <cell r="Z84">
            <v>0</v>
          </cell>
          <cell r="AB84">
            <v>0</v>
          </cell>
        </row>
        <row r="85">
          <cell r="A85">
            <v>71715</v>
          </cell>
          <cell r="B85" t="str">
            <v xml:space="preserve">  -  Rendas de Administração de Fundos e Programas</v>
          </cell>
          <cell r="D85">
            <v>0</v>
          </cell>
          <cell r="F85">
            <v>0</v>
          </cell>
          <cell r="H85">
            <v>0</v>
          </cell>
          <cell r="J85">
            <v>0</v>
          </cell>
          <cell r="L85">
            <v>0</v>
          </cell>
          <cell r="N85">
            <v>0</v>
          </cell>
          <cell r="P85">
            <v>0</v>
          </cell>
          <cell r="R85">
            <v>0</v>
          </cell>
          <cell r="T85">
            <v>0</v>
          </cell>
          <cell r="V85">
            <v>0</v>
          </cell>
          <cell r="X85">
            <v>0</v>
          </cell>
          <cell r="Z85">
            <v>0</v>
          </cell>
          <cell r="AB85">
            <v>0</v>
          </cell>
        </row>
        <row r="87">
          <cell r="A87">
            <v>71720</v>
          </cell>
          <cell r="B87" t="str">
            <v xml:space="preserve">  -  Rendas de Prestação de Serviços</v>
          </cell>
          <cell r="D87">
            <v>10855296.989999998</v>
          </cell>
          <cell r="F87">
            <v>10115945.84</v>
          </cell>
          <cell r="H87">
            <v>11760799.989999998</v>
          </cell>
          <cell r="J87">
            <v>12484523.190000001</v>
          </cell>
          <cell r="L87">
            <v>14040368.299999997</v>
          </cell>
          <cell r="N87">
            <v>13605986.120000003</v>
          </cell>
          <cell r="P87">
            <v>13407395.779999999</v>
          </cell>
          <cell r="R87">
            <v>14054135.800000001</v>
          </cell>
          <cell r="T87">
            <v>14083096.759999998</v>
          </cell>
          <cell r="V87">
            <v>2522196.7400000002</v>
          </cell>
          <cell r="X87">
            <v>704242.87999999896</v>
          </cell>
          <cell r="Z87">
            <v>882375.60000000149</v>
          </cell>
          <cell r="AB87">
            <v>118516363.98999999</v>
          </cell>
        </row>
        <row r="88">
          <cell r="A88">
            <v>7172005</v>
          </cell>
          <cell r="B88" t="str">
            <v xml:space="preserve">     Anuidades</v>
          </cell>
          <cell r="D88">
            <v>1138756.3</v>
          </cell>
          <cell r="F88">
            <v>1061228.01</v>
          </cell>
          <cell r="H88">
            <v>1831566.99</v>
          </cell>
          <cell r="J88">
            <v>2382744.2400000002</v>
          </cell>
          <cell r="L88">
            <v>2779716.2</v>
          </cell>
          <cell r="N88">
            <v>2301303.81</v>
          </cell>
          <cell r="P88">
            <v>2397835.88</v>
          </cell>
          <cell r="R88">
            <v>2218890.73</v>
          </cell>
          <cell r="T88">
            <v>1446801.82</v>
          </cell>
          <cell r="V88">
            <v>74.969999998807907</v>
          </cell>
          <cell r="X88">
            <v>0</v>
          </cell>
          <cell r="Z88">
            <v>0</v>
          </cell>
          <cell r="AB88">
            <v>17558918.949999999</v>
          </cell>
        </row>
        <row r="89">
          <cell r="A89">
            <v>7172010</v>
          </cell>
          <cell r="B89" t="str">
            <v xml:space="preserve">     Taxa de Administração e Serviços</v>
          </cell>
          <cell r="D89">
            <v>6340307.5599999996</v>
          </cell>
          <cell r="F89">
            <v>5916626.21</v>
          </cell>
          <cell r="H89">
            <v>6379438.7899999991</v>
          </cell>
          <cell r="J89">
            <v>6455128.9200000018</v>
          </cell>
          <cell r="L89">
            <v>7060225.8499999978</v>
          </cell>
          <cell r="N89">
            <v>7392765.4200000018</v>
          </cell>
          <cell r="P89">
            <v>6938546.0700000003</v>
          </cell>
          <cell r="R89">
            <v>7325581.8900000006</v>
          </cell>
          <cell r="T89">
            <v>7808231.1899999976</v>
          </cell>
          <cell r="V89">
            <v>1653343.27</v>
          </cell>
          <cell r="X89">
            <v>0</v>
          </cell>
          <cell r="Z89">
            <v>0</v>
          </cell>
          <cell r="AB89">
            <v>63270195.170000002</v>
          </cell>
        </row>
        <row r="90">
          <cell r="A90">
            <v>7172015</v>
          </cell>
          <cell r="B90" t="str">
            <v xml:space="preserve">     Comissão de Lojistas - OPD</v>
          </cell>
          <cell r="D90">
            <v>2698998.86</v>
          </cell>
          <cell r="F90">
            <v>2491429.36</v>
          </cell>
          <cell r="H90">
            <v>2686803.87</v>
          </cell>
          <cell r="J90">
            <v>2809629.58</v>
          </cell>
          <cell r="L90">
            <v>3333406.92</v>
          </cell>
          <cell r="N90">
            <v>2894471.32</v>
          </cell>
          <cell r="P90">
            <v>3112465.72</v>
          </cell>
          <cell r="R90">
            <v>3480736.06</v>
          </cell>
          <cell r="T90">
            <v>3750966.62</v>
          </cell>
          <cell r="V90">
            <v>0</v>
          </cell>
          <cell r="X90">
            <v>-86592.769999999553</v>
          </cell>
          <cell r="Z90">
            <v>-11531</v>
          </cell>
          <cell r="AB90">
            <v>27160784.539999999</v>
          </cell>
        </row>
        <row r="91">
          <cell r="A91">
            <v>7172020</v>
          </cell>
          <cell r="B91" t="str">
            <v xml:space="preserve">     Tarifa sobre Cancelamento Lojistas</v>
          </cell>
          <cell r="D91">
            <v>0</v>
          </cell>
          <cell r="F91">
            <v>0</v>
          </cell>
          <cell r="H91">
            <v>0</v>
          </cell>
          <cell r="J91">
            <v>0</v>
          </cell>
          <cell r="L91">
            <v>0</v>
          </cell>
          <cell r="N91">
            <v>0</v>
          </cell>
          <cell r="P91">
            <v>0</v>
          </cell>
          <cell r="R91">
            <v>127.86</v>
          </cell>
          <cell r="T91">
            <v>0</v>
          </cell>
          <cell r="V91">
            <v>0</v>
          </cell>
          <cell r="X91">
            <v>0</v>
          </cell>
          <cell r="Z91">
            <v>0</v>
          </cell>
          <cell r="AB91">
            <v>127.86</v>
          </cell>
        </row>
        <row r="92">
          <cell r="A92">
            <v>7172090</v>
          </cell>
          <cell r="B92" t="str">
            <v xml:space="preserve">     Outras Rendas  de Prestação de Serviços</v>
          </cell>
          <cell r="D92">
            <v>677234.27</v>
          </cell>
          <cell r="F92">
            <v>646662.26</v>
          </cell>
          <cell r="H92">
            <v>862990.34</v>
          </cell>
          <cell r="J92">
            <v>837020.45</v>
          </cell>
          <cell r="L92">
            <v>867019.33</v>
          </cell>
          <cell r="N92">
            <v>1017445.57</v>
          </cell>
          <cell r="P92">
            <v>958548.11</v>
          </cell>
          <cell r="R92">
            <v>1028799.26</v>
          </cell>
          <cell r="T92">
            <v>1077097.1299999999</v>
          </cell>
          <cell r="V92">
            <v>868778.50000000093</v>
          </cell>
          <cell r="X92">
            <v>790835.64999999851</v>
          </cell>
          <cell r="Z92">
            <v>893906.60000000149</v>
          </cell>
          <cell r="AB92">
            <v>10526337.470000003</v>
          </cell>
        </row>
        <row r="94">
          <cell r="A94">
            <v>71725</v>
          </cell>
          <cell r="B94" t="str">
            <v xml:space="preserve">  -  Rendas de Administração de Sociedades de Investimentos</v>
          </cell>
          <cell r="D94">
            <v>0</v>
          </cell>
          <cell r="F94">
            <v>0</v>
          </cell>
          <cell r="H94">
            <v>0</v>
          </cell>
          <cell r="J94">
            <v>0</v>
          </cell>
          <cell r="L94">
            <v>0</v>
          </cell>
          <cell r="N94">
            <v>0</v>
          </cell>
          <cell r="P94">
            <v>0</v>
          </cell>
          <cell r="R94">
            <v>0</v>
          </cell>
          <cell r="T94">
            <v>0</v>
          </cell>
          <cell r="V94">
            <v>0</v>
          </cell>
          <cell r="X94">
            <v>0</v>
          </cell>
          <cell r="Z94">
            <v>0</v>
          </cell>
          <cell r="AB94">
            <v>0</v>
          </cell>
        </row>
        <row r="95">
          <cell r="A95">
            <v>71740</v>
          </cell>
          <cell r="B95" t="str">
            <v xml:space="preserve">  -  Rendas de Cobrança</v>
          </cell>
          <cell r="D95">
            <v>0</v>
          </cell>
          <cell r="F95">
            <v>0</v>
          </cell>
          <cell r="H95">
            <v>0</v>
          </cell>
          <cell r="J95">
            <v>0</v>
          </cell>
          <cell r="L95">
            <v>0</v>
          </cell>
          <cell r="N95">
            <v>0</v>
          </cell>
          <cell r="P95">
            <v>0</v>
          </cell>
          <cell r="R95">
            <v>0</v>
          </cell>
          <cell r="T95">
            <v>0</v>
          </cell>
          <cell r="V95">
            <v>0</v>
          </cell>
          <cell r="X95">
            <v>0</v>
          </cell>
          <cell r="Z95">
            <v>0</v>
          </cell>
          <cell r="AB95">
            <v>0</v>
          </cell>
        </row>
        <row r="96">
          <cell r="A96">
            <v>71745</v>
          </cell>
          <cell r="B96" t="str">
            <v xml:space="preserve">  -  Rendas de Comissões de Colocação de Titulos</v>
          </cell>
          <cell r="D96">
            <v>0</v>
          </cell>
          <cell r="F96">
            <v>0</v>
          </cell>
          <cell r="H96">
            <v>0</v>
          </cell>
          <cell r="J96">
            <v>0</v>
          </cell>
          <cell r="L96">
            <v>0</v>
          </cell>
          <cell r="N96">
            <v>0</v>
          </cell>
          <cell r="P96">
            <v>0</v>
          </cell>
          <cell r="R96">
            <v>0</v>
          </cell>
          <cell r="T96">
            <v>0</v>
          </cell>
          <cell r="V96">
            <v>0</v>
          </cell>
          <cell r="X96">
            <v>0</v>
          </cell>
          <cell r="Z96">
            <v>0</v>
          </cell>
          <cell r="AB96">
            <v>0</v>
          </cell>
        </row>
        <row r="97">
          <cell r="A97">
            <v>71760</v>
          </cell>
          <cell r="B97" t="str">
            <v xml:space="preserve">  -  Rendas de Corretagens de Operações em Bolsas</v>
          </cell>
          <cell r="D97">
            <v>0</v>
          </cell>
          <cell r="F97">
            <v>0</v>
          </cell>
          <cell r="H97">
            <v>0</v>
          </cell>
          <cell r="J97">
            <v>0</v>
          </cell>
          <cell r="L97">
            <v>0</v>
          </cell>
          <cell r="N97">
            <v>0</v>
          </cell>
          <cell r="P97">
            <v>0</v>
          </cell>
          <cell r="R97">
            <v>0</v>
          </cell>
          <cell r="T97">
            <v>0</v>
          </cell>
          <cell r="V97">
            <v>0</v>
          </cell>
          <cell r="X97">
            <v>0</v>
          </cell>
          <cell r="Z97">
            <v>0</v>
          </cell>
          <cell r="AB97">
            <v>0</v>
          </cell>
        </row>
        <row r="98">
          <cell r="A98">
            <v>71770</v>
          </cell>
          <cell r="B98" t="str">
            <v xml:space="preserve">  -  Rendas de Serviços de Custodia</v>
          </cell>
          <cell r="D98">
            <v>0</v>
          </cell>
          <cell r="F98">
            <v>0</v>
          </cell>
          <cell r="H98">
            <v>0</v>
          </cell>
          <cell r="J98">
            <v>0</v>
          </cell>
          <cell r="L98">
            <v>0</v>
          </cell>
          <cell r="N98">
            <v>0</v>
          </cell>
          <cell r="P98">
            <v>0</v>
          </cell>
          <cell r="R98">
            <v>0</v>
          </cell>
          <cell r="T98">
            <v>0</v>
          </cell>
          <cell r="V98">
            <v>0</v>
          </cell>
          <cell r="X98">
            <v>0</v>
          </cell>
          <cell r="Z98">
            <v>0</v>
          </cell>
          <cell r="AB98">
            <v>0</v>
          </cell>
        </row>
        <row r="99">
          <cell r="A99">
            <v>71780</v>
          </cell>
          <cell r="B99" t="str">
            <v xml:space="preserve">  -  Rendas de Serviços Prestados a Ligadas</v>
          </cell>
          <cell r="D99">
            <v>0</v>
          </cell>
          <cell r="F99">
            <v>0</v>
          </cell>
          <cell r="H99">
            <v>0</v>
          </cell>
          <cell r="J99">
            <v>0</v>
          </cell>
          <cell r="L99">
            <v>0</v>
          </cell>
          <cell r="N99">
            <v>0</v>
          </cell>
          <cell r="P99">
            <v>0</v>
          </cell>
          <cell r="R99">
            <v>0</v>
          </cell>
          <cell r="T99">
            <v>0</v>
          </cell>
          <cell r="V99">
            <v>0</v>
          </cell>
          <cell r="X99">
            <v>0</v>
          </cell>
          <cell r="Z99">
            <v>0</v>
          </cell>
          <cell r="AB99">
            <v>0</v>
          </cell>
        </row>
        <row r="100">
          <cell r="A100">
            <v>71790</v>
          </cell>
          <cell r="B100" t="str">
            <v xml:space="preserve">  -  Rendas de Transferência de Fundos </v>
          </cell>
          <cell r="D100">
            <v>0</v>
          </cell>
          <cell r="F100">
            <v>0</v>
          </cell>
          <cell r="H100">
            <v>0</v>
          </cell>
          <cell r="J100">
            <v>0</v>
          </cell>
          <cell r="L100">
            <v>0</v>
          </cell>
          <cell r="N100">
            <v>0</v>
          </cell>
          <cell r="P100">
            <v>0</v>
          </cell>
          <cell r="R100">
            <v>0</v>
          </cell>
          <cell r="T100">
            <v>0</v>
          </cell>
          <cell r="V100">
            <v>0</v>
          </cell>
          <cell r="X100">
            <v>0</v>
          </cell>
          <cell r="Z100">
            <v>0</v>
          </cell>
          <cell r="AB100">
            <v>0</v>
          </cell>
        </row>
        <row r="101">
          <cell r="A101">
            <v>71799</v>
          </cell>
          <cell r="B101" t="str">
            <v xml:space="preserve">  -  Rendas de Outros Serviços</v>
          </cell>
          <cell r="D101">
            <v>-45549.13</v>
          </cell>
          <cell r="F101">
            <v>-42248.49</v>
          </cell>
          <cell r="H101">
            <v>-65426.92</v>
          </cell>
          <cell r="J101">
            <v>-38266.379999999997</v>
          </cell>
          <cell r="L101">
            <v>-45164.74</v>
          </cell>
          <cell r="N101">
            <v>22740.87</v>
          </cell>
          <cell r="P101">
            <v>-201605.69</v>
          </cell>
          <cell r="R101">
            <v>185543.93</v>
          </cell>
          <cell r="T101">
            <v>-958.86000000001513</v>
          </cell>
          <cell r="V101">
            <v>11350804.84</v>
          </cell>
          <cell r="X101">
            <v>11700831.140000001</v>
          </cell>
          <cell r="Z101">
            <v>10925109.039999999</v>
          </cell>
          <cell r="AB101">
            <v>33745809.609999999</v>
          </cell>
        </row>
        <row r="103">
          <cell r="A103">
            <v>718</v>
          </cell>
          <cell r="B103" t="str">
            <v xml:space="preserve">  . Rendas de Prestação de Serviços</v>
          </cell>
          <cell r="D103">
            <v>0</v>
          </cell>
          <cell r="F103">
            <v>0</v>
          </cell>
          <cell r="H103">
            <v>0</v>
          </cell>
          <cell r="J103">
            <v>0</v>
          </cell>
          <cell r="L103">
            <v>0</v>
          </cell>
          <cell r="N103">
            <v>0</v>
          </cell>
          <cell r="P103">
            <v>0</v>
          </cell>
          <cell r="R103">
            <v>0</v>
          </cell>
          <cell r="T103">
            <v>309752.37</v>
          </cell>
          <cell r="V103">
            <v>-24036.99</v>
          </cell>
          <cell r="X103">
            <v>15623.24</v>
          </cell>
          <cell r="Z103">
            <v>27880.539999999997</v>
          </cell>
          <cell r="AB103">
            <v>329219.16000000003</v>
          </cell>
        </row>
        <row r="104">
          <cell r="A104">
            <v>71810</v>
          </cell>
          <cell r="B104" t="str">
            <v xml:space="preserve">  -  Rendas de Ajustes em Investimentos no Exterior</v>
          </cell>
          <cell r="D104">
            <v>0</v>
          </cell>
          <cell r="F104">
            <v>0</v>
          </cell>
          <cell r="H104">
            <v>0</v>
          </cell>
          <cell r="J104">
            <v>0</v>
          </cell>
          <cell r="L104">
            <v>0</v>
          </cell>
          <cell r="N104">
            <v>0</v>
          </cell>
          <cell r="P104">
            <v>0</v>
          </cell>
          <cell r="R104">
            <v>0</v>
          </cell>
          <cell r="T104">
            <v>0</v>
          </cell>
          <cell r="V104">
            <v>0</v>
          </cell>
          <cell r="X104">
            <v>0</v>
          </cell>
          <cell r="Z104">
            <v>0</v>
          </cell>
          <cell r="AB104">
            <v>0</v>
          </cell>
        </row>
        <row r="106">
          <cell r="A106">
            <v>71820</v>
          </cell>
          <cell r="B106" t="str">
            <v xml:space="preserve">  -  Rendas de Ajustes em Invest. em Coligadas e Controladas</v>
          </cell>
          <cell r="D106">
            <v>0</v>
          </cell>
          <cell r="F106">
            <v>0</v>
          </cell>
          <cell r="H106">
            <v>0</v>
          </cell>
          <cell r="J106">
            <v>0</v>
          </cell>
          <cell r="L106">
            <v>0</v>
          </cell>
          <cell r="N106">
            <v>0</v>
          </cell>
          <cell r="P106">
            <v>0</v>
          </cell>
          <cell r="R106">
            <v>0</v>
          </cell>
          <cell r="T106">
            <v>309752.37</v>
          </cell>
          <cell r="V106">
            <v>-24036.99</v>
          </cell>
          <cell r="X106">
            <v>15623.24</v>
          </cell>
          <cell r="Z106">
            <v>27880.539999999997</v>
          </cell>
          <cell r="AB106">
            <v>329219.16000000003</v>
          </cell>
        </row>
        <row r="107">
          <cell r="A107">
            <v>718200007</v>
          </cell>
          <cell r="B107" t="str">
            <v xml:space="preserve">     G 700 Corretora de Seguros</v>
          </cell>
          <cell r="D107">
            <v>0</v>
          </cell>
          <cell r="F107">
            <v>0</v>
          </cell>
          <cell r="H107">
            <v>0</v>
          </cell>
          <cell r="J107">
            <v>0</v>
          </cell>
          <cell r="L107">
            <v>0</v>
          </cell>
          <cell r="N107">
            <v>0</v>
          </cell>
          <cell r="P107">
            <v>0</v>
          </cell>
          <cell r="R107">
            <v>0</v>
          </cell>
          <cell r="T107">
            <v>0</v>
          </cell>
          <cell r="V107">
            <v>0</v>
          </cell>
          <cell r="X107">
            <v>0</v>
          </cell>
          <cell r="Z107">
            <v>0</v>
          </cell>
          <cell r="AB107">
            <v>0</v>
          </cell>
        </row>
        <row r="108">
          <cell r="A108">
            <v>718200011</v>
          </cell>
          <cell r="B108" t="str">
            <v xml:space="preserve">     Fininvest FDTVM</v>
          </cell>
          <cell r="D108">
            <v>0</v>
          </cell>
          <cell r="F108">
            <v>0</v>
          </cell>
          <cell r="H108">
            <v>0</v>
          </cell>
          <cell r="J108">
            <v>0</v>
          </cell>
          <cell r="L108">
            <v>0</v>
          </cell>
          <cell r="N108">
            <v>0</v>
          </cell>
          <cell r="P108">
            <v>0</v>
          </cell>
          <cell r="R108">
            <v>0</v>
          </cell>
          <cell r="T108">
            <v>0</v>
          </cell>
          <cell r="V108">
            <v>0</v>
          </cell>
          <cell r="X108">
            <v>0</v>
          </cell>
          <cell r="Z108">
            <v>0</v>
          </cell>
          <cell r="AB108">
            <v>0</v>
          </cell>
        </row>
        <row r="109">
          <cell r="A109">
            <v>718200021</v>
          </cell>
          <cell r="B109" t="str">
            <v xml:space="preserve">     Fininvest S.A. Adm. de Cartões de Créditos</v>
          </cell>
          <cell r="D109">
            <v>0</v>
          </cell>
          <cell r="F109">
            <v>0</v>
          </cell>
          <cell r="H109">
            <v>0</v>
          </cell>
          <cell r="J109">
            <v>0</v>
          </cell>
          <cell r="L109">
            <v>0</v>
          </cell>
          <cell r="N109">
            <v>0</v>
          </cell>
          <cell r="P109">
            <v>0</v>
          </cell>
          <cell r="R109">
            <v>0</v>
          </cell>
          <cell r="T109">
            <v>0</v>
          </cell>
          <cell r="V109">
            <v>0</v>
          </cell>
          <cell r="X109">
            <v>0</v>
          </cell>
          <cell r="Z109">
            <v>0</v>
          </cell>
          <cell r="AB109">
            <v>0</v>
          </cell>
        </row>
        <row r="110">
          <cell r="A110">
            <v>718200032</v>
          </cell>
          <cell r="B110" t="str">
            <v xml:space="preserve">     Fininvest Participações Ltda</v>
          </cell>
          <cell r="D110">
            <v>0</v>
          </cell>
          <cell r="F110">
            <v>0</v>
          </cell>
          <cell r="H110">
            <v>0</v>
          </cell>
          <cell r="J110">
            <v>0</v>
          </cell>
          <cell r="L110">
            <v>0</v>
          </cell>
          <cell r="N110">
            <v>0</v>
          </cell>
          <cell r="P110">
            <v>0</v>
          </cell>
          <cell r="R110">
            <v>0</v>
          </cell>
          <cell r="T110">
            <v>80731.210000000006</v>
          </cell>
          <cell r="V110">
            <v>-47683.58</v>
          </cell>
          <cell r="X110">
            <v>0</v>
          </cell>
          <cell r="Z110">
            <v>1423.01</v>
          </cell>
          <cell r="AB110">
            <v>34470.640000000007</v>
          </cell>
        </row>
        <row r="111">
          <cell r="A111">
            <v>718200041</v>
          </cell>
          <cell r="B111" t="str">
            <v xml:space="preserve">     Fininvest Leasing Atividade Mercantil</v>
          </cell>
          <cell r="D111">
            <v>0</v>
          </cell>
          <cell r="F111">
            <v>0</v>
          </cell>
          <cell r="H111">
            <v>0</v>
          </cell>
          <cell r="J111">
            <v>0</v>
          </cell>
          <cell r="L111">
            <v>0</v>
          </cell>
          <cell r="N111">
            <v>0</v>
          </cell>
          <cell r="P111">
            <v>0</v>
          </cell>
          <cell r="R111">
            <v>0</v>
          </cell>
          <cell r="T111">
            <v>0</v>
          </cell>
          <cell r="V111">
            <v>0</v>
          </cell>
          <cell r="X111">
            <v>0</v>
          </cell>
          <cell r="Z111">
            <v>0</v>
          </cell>
          <cell r="AB111">
            <v>0</v>
          </cell>
        </row>
        <row r="112">
          <cell r="A112">
            <v>718200072</v>
          </cell>
          <cell r="B112" t="str">
            <v xml:space="preserve">     Cemap Factoring Ltda</v>
          </cell>
          <cell r="D112">
            <v>0</v>
          </cell>
          <cell r="F112">
            <v>0</v>
          </cell>
          <cell r="H112">
            <v>0</v>
          </cell>
          <cell r="J112">
            <v>0</v>
          </cell>
          <cell r="L112">
            <v>0</v>
          </cell>
          <cell r="N112">
            <v>0</v>
          </cell>
          <cell r="P112">
            <v>0</v>
          </cell>
          <cell r="R112">
            <v>0</v>
          </cell>
          <cell r="T112">
            <v>227262.99</v>
          </cell>
          <cell r="V112">
            <v>8290.7800000000007</v>
          </cell>
          <cell r="X112">
            <v>0</v>
          </cell>
          <cell r="Z112">
            <v>15864.23</v>
          </cell>
          <cell r="AB112">
            <v>251418</v>
          </cell>
        </row>
        <row r="113">
          <cell r="A113">
            <v>718200071</v>
          </cell>
          <cell r="B113" t="str">
            <v xml:space="preserve">     Cred1</v>
          </cell>
          <cell r="D113">
            <v>0</v>
          </cell>
          <cell r="F113">
            <v>0</v>
          </cell>
          <cell r="H113">
            <v>0</v>
          </cell>
          <cell r="J113">
            <v>0</v>
          </cell>
          <cell r="L113">
            <v>0</v>
          </cell>
          <cell r="N113">
            <v>0</v>
          </cell>
          <cell r="P113">
            <v>0</v>
          </cell>
          <cell r="R113">
            <v>0</v>
          </cell>
          <cell r="T113">
            <v>1758.17</v>
          </cell>
          <cell r="V113">
            <v>15355.81</v>
          </cell>
          <cell r="X113">
            <v>15623.24</v>
          </cell>
          <cell r="Z113">
            <v>10593.3</v>
          </cell>
          <cell r="AB113">
            <v>43330.520000000004</v>
          </cell>
        </row>
        <row r="115">
          <cell r="A115">
            <v>719</v>
          </cell>
          <cell r="B115" t="str">
            <v xml:space="preserve">  . Outras Receitas Operacionais</v>
          </cell>
          <cell r="D115">
            <v>4019604.5199999996</v>
          </cell>
          <cell r="E115">
            <v>0</v>
          </cell>
          <cell r="F115">
            <v>3946967.99</v>
          </cell>
          <cell r="G115">
            <v>0</v>
          </cell>
          <cell r="H115">
            <v>3896277.51</v>
          </cell>
          <cell r="I115">
            <v>0</v>
          </cell>
          <cell r="J115">
            <v>3580593.6</v>
          </cell>
          <cell r="K115">
            <v>0</v>
          </cell>
          <cell r="L115">
            <v>4035087.95</v>
          </cell>
          <cell r="M115">
            <v>0</v>
          </cell>
          <cell r="N115">
            <v>6707337.1299999999</v>
          </cell>
          <cell r="O115">
            <v>0</v>
          </cell>
          <cell r="P115">
            <v>4167506.63</v>
          </cell>
          <cell r="Q115">
            <v>0</v>
          </cell>
          <cell r="R115">
            <v>4608439.1100000003</v>
          </cell>
          <cell r="S115">
            <v>0</v>
          </cell>
          <cell r="T115">
            <v>4923502.03</v>
          </cell>
          <cell r="U115">
            <v>0</v>
          </cell>
          <cell r="V115">
            <v>16585.55</v>
          </cell>
          <cell r="W115">
            <v>0</v>
          </cell>
          <cell r="X115">
            <v>30532.439999999944</v>
          </cell>
          <cell r="Y115">
            <v>0</v>
          </cell>
          <cell r="Z115">
            <v>273137.05</v>
          </cell>
          <cell r="AB115">
            <v>40205571.509999998</v>
          </cell>
        </row>
        <row r="116">
          <cell r="A116">
            <v>71920</v>
          </cell>
          <cell r="B116" t="str">
            <v xml:space="preserve">  -  Recuperação de Créditos Baixados com Prejuízo</v>
          </cell>
          <cell r="D116">
            <v>0</v>
          </cell>
          <cell r="F116">
            <v>0</v>
          </cell>
          <cell r="H116">
            <v>0</v>
          </cell>
          <cell r="J116">
            <v>0</v>
          </cell>
          <cell r="L116">
            <v>0</v>
          </cell>
          <cell r="N116">
            <v>0</v>
          </cell>
          <cell r="P116">
            <v>0</v>
          </cell>
          <cell r="R116">
            <v>0</v>
          </cell>
          <cell r="T116">
            <v>0</v>
          </cell>
          <cell r="V116">
            <v>0</v>
          </cell>
          <cell r="X116">
            <v>0</v>
          </cell>
          <cell r="Z116">
            <v>0</v>
          </cell>
          <cell r="AB116">
            <v>0</v>
          </cell>
        </row>
        <row r="117">
          <cell r="A117">
            <v>71925</v>
          </cell>
          <cell r="B117" t="str">
            <v xml:space="preserve">  -  Rendas de Creditos Decorrentes de Contratos de Exportação</v>
          </cell>
          <cell r="D117">
            <v>0</v>
          </cell>
          <cell r="F117">
            <v>0</v>
          </cell>
          <cell r="H117">
            <v>0</v>
          </cell>
          <cell r="J117">
            <v>0</v>
          </cell>
          <cell r="L117">
            <v>0</v>
          </cell>
          <cell r="N117">
            <v>0</v>
          </cell>
          <cell r="P117">
            <v>0</v>
          </cell>
          <cell r="R117">
            <v>0</v>
          </cell>
          <cell r="T117">
            <v>0</v>
          </cell>
          <cell r="V117">
            <v>0</v>
          </cell>
          <cell r="X117">
            <v>0</v>
          </cell>
          <cell r="Z117">
            <v>0</v>
          </cell>
          <cell r="AB117">
            <v>0</v>
          </cell>
        </row>
        <row r="118">
          <cell r="A118">
            <v>71930</v>
          </cell>
          <cell r="B118" t="str">
            <v xml:space="preserve">  -  Recuperação de Encargos e Despesas</v>
          </cell>
          <cell r="D118">
            <v>3122863.3</v>
          </cell>
          <cell r="F118">
            <v>3509532.82</v>
          </cell>
          <cell r="H118">
            <v>3296190.08</v>
          </cell>
          <cell r="J118">
            <v>3441026.79</v>
          </cell>
          <cell r="L118">
            <v>3662099.1</v>
          </cell>
          <cell r="N118">
            <v>3626213.42</v>
          </cell>
          <cell r="P118">
            <v>3969407.47</v>
          </cell>
          <cell r="R118">
            <v>4384383.59</v>
          </cell>
          <cell r="T118">
            <v>4432645.59</v>
          </cell>
          <cell r="V118">
            <v>0</v>
          </cell>
          <cell r="X118">
            <v>0</v>
          </cell>
          <cell r="Z118">
            <v>0</v>
          </cell>
          <cell r="AB118">
            <v>33444362.159999996</v>
          </cell>
        </row>
        <row r="119">
          <cell r="A119">
            <v>71940</v>
          </cell>
          <cell r="B119" t="str">
            <v xml:space="preserve">  -  Rendas de Aplicação no Exterior</v>
          </cell>
          <cell r="D119">
            <v>0</v>
          </cell>
          <cell r="F119">
            <v>0</v>
          </cell>
          <cell r="H119">
            <v>0</v>
          </cell>
          <cell r="J119">
            <v>0</v>
          </cell>
          <cell r="L119">
            <v>0</v>
          </cell>
          <cell r="N119">
            <v>0</v>
          </cell>
          <cell r="P119">
            <v>0</v>
          </cell>
          <cell r="R119">
            <v>0</v>
          </cell>
          <cell r="T119">
            <v>0</v>
          </cell>
          <cell r="V119">
            <v>0</v>
          </cell>
          <cell r="X119">
            <v>0</v>
          </cell>
          <cell r="Z119">
            <v>0</v>
          </cell>
          <cell r="AB119">
            <v>0</v>
          </cell>
        </row>
        <row r="120">
          <cell r="A120">
            <v>71945</v>
          </cell>
          <cell r="B120" t="str">
            <v xml:space="preserve">  -  Rendas de Aplicação no Exterior - Taxas Flutuantes</v>
          </cell>
          <cell r="D120">
            <v>0</v>
          </cell>
          <cell r="F120">
            <v>0</v>
          </cell>
          <cell r="H120">
            <v>0</v>
          </cell>
          <cell r="J120">
            <v>0</v>
          </cell>
          <cell r="L120">
            <v>0</v>
          </cell>
          <cell r="N120">
            <v>0</v>
          </cell>
          <cell r="P120">
            <v>0</v>
          </cell>
          <cell r="R120">
            <v>0</v>
          </cell>
          <cell r="T120">
            <v>0</v>
          </cell>
          <cell r="V120">
            <v>0</v>
          </cell>
          <cell r="X120">
            <v>0</v>
          </cell>
          <cell r="Z120">
            <v>0</v>
          </cell>
          <cell r="AB120">
            <v>0</v>
          </cell>
        </row>
        <row r="121">
          <cell r="A121">
            <v>71947</v>
          </cell>
          <cell r="B121" t="str">
            <v xml:space="preserve">  -  Rendas de Aplicações em Moedas Estrangeiras no Pais</v>
          </cell>
          <cell r="D121">
            <v>0</v>
          </cell>
          <cell r="F121">
            <v>0</v>
          </cell>
          <cell r="H121">
            <v>0</v>
          </cell>
          <cell r="J121">
            <v>0</v>
          </cell>
          <cell r="L121">
            <v>0</v>
          </cell>
          <cell r="N121">
            <v>0</v>
          </cell>
          <cell r="P121">
            <v>0</v>
          </cell>
          <cell r="R121">
            <v>0</v>
          </cell>
          <cell r="T121">
            <v>0</v>
          </cell>
          <cell r="V121">
            <v>0</v>
          </cell>
          <cell r="X121">
            <v>0</v>
          </cell>
          <cell r="Z121">
            <v>0</v>
          </cell>
          <cell r="AB121">
            <v>0</v>
          </cell>
        </row>
        <row r="122">
          <cell r="A122">
            <v>71950</v>
          </cell>
          <cell r="B122" t="str">
            <v xml:space="preserve">  -  Rendas de Creditos por Avais e Fianças Honrados</v>
          </cell>
          <cell r="D122">
            <v>0</v>
          </cell>
          <cell r="F122">
            <v>0</v>
          </cell>
          <cell r="H122">
            <v>0</v>
          </cell>
          <cell r="J122">
            <v>0</v>
          </cell>
          <cell r="L122">
            <v>0</v>
          </cell>
          <cell r="N122">
            <v>0</v>
          </cell>
          <cell r="P122">
            <v>0</v>
          </cell>
          <cell r="R122">
            <v>0</v>
          </cell>
          <cell r="T122">
            <v>0</v>
          </cell>
          <cell r="V122">
            <v>0</v>
          </cell>
          <cell r="X122">
            <v>0</v>
          </cell>
          <cell r="Z122">
            <v>0</v>
          </cell>
          <cell r="AB122">
            <v>0</v>
          </cell>
        </row>
        <row r="123">
          <cell r="A123">
            <v>71955</v>
          </cell>
          <cell r="B123" t="str">
            <v xml:space="preserve">  -  Rendas de Creditos Vinculados ao Crédito Rural</v>
          </cell>
          <cell r="D123">
            <v>0</v>
          </cell>
          <cell r="F123">
            <v>0</v>
          </cell>
          <cell r="H123">
            <v>0</v>
          </cell>
          <cell r="J123">
            <v>0</v>
          </cell>
          <cell r="L123">
            <v>0</v>
          </cell>
          <cell r="N123">
            <v>0</v>
          </cell>
          <cell r="P123">
            <v>0</v>
          </cell>
          <cell r="R123">
            <v>0</v>
          </cell>
          <cell r="T123">
            <v>0</v>
          </cell>
          <cell r="V123">
            <v>0</v>
          </cell>
          <cell r="X123">
            <v>0</v>
          </cell>
          <cell r="Z123">
            <v>0</v>
          </cell>
          <cell r="AB123">
            <v>0</v>
          </cell>
        </row>
        <row r="124">
          <cell r="A124">
            <v>71960</v>
          </cell>
          <cell r="B124" t="str">
            <v xml:space="preserve">  -  Rendas de Creditos Vinculados ao Banco Central</v>
          </cell>
          <cell r="D124">
            <v>0</v>
          </cell>
          <cell r="F124">
            <v>0</v>
          </cell>
          <cell r="H124">
            <v>0</v>
          </cell>
          <cell r="J124">
            <v>0</v>
          </cell>
          <cell r="L124">
            <v>0</v>
          </cell>
          <cell r="N124">
            <v>0</v>
          </cell>
          <cell r="P124">
            <v>0</v>
          </cell>
          <cell r="R124">
            <v>0</v>
          </cell>
          <cell r="T124">
            <v>0</v>
          </cell>
          <cell r="V124">
            <v>0</v>
          </cell>
          <cell r="X124">
            <v>0</v>
          </cell>
          <cell r="Z124">
            <v>0</v>
          </cell>
          <cell r="AB124">
            <v>0</v>
          </cell>
        </row>
        <row r="125">
          <cell r="A125">
            <v>71965</v>
          </cell>
          <cell r="B125" t="str">
            <v xml:space="preserve">  -  Rendas de Creditos Vinculados ao SFH</v>
          </cell>
          <cell r="D125">
            <v>0</v>
          </cell>
          <cell r="F125">
            <v>0</v>
          </cell>
          <cell r="H125">
            <v>0</v>
          </cell>
          <cell r="J125">
            <v>0</v>
          </cell>
          <cell r="L125">
            <v>0</v>
          </cell>
          <cell r="N125">
            <v>0</v>
          </cell>
          <cell r="P125">
            <v>0</v>
          </cell>
          <cell r="R125">
            <v>0</v>
          </cell>
          <cell r="T125">
            <v>0</v>
          </cell>
          <cell r="V125">
            <v>0</v>
          </cell>
          <cell r="X125">
            <v>0</v>
          </cell>
          <cell r="Z125">
            <v>0</v>
          </cell>
          <cell r="AB125">
            <v>0</v>
          </cell>
        </row>
        <row r="126">
          <cell r="A126">
            <v>71970</v>
          </cell>
          <cell r="B126" t="str">
            <v xml:space="preserve">  -  Rendas de Garantias Prestadas</v>
          </cell>
          <cell r="D126">
            <v>0</v>
          </cell>
          <cell r="F126">
            <v>0</v>
          </cell>
          <cell r="H126">
            <v>0</v>
          </cell>
          <cell r="J126">
            <v>0</v>
          </cell>
          <cell r="L126">
            <v>0</v>
          </cell>
          <cell r="N126">
            <v>0</v>
          </cell>
          <cell r="P126">
            <v>0</v>
          </cell>
          <cell r="R126">
            <v>0</v>
          </cell>
          <cell r="T126">
            <v>0</v>
          </cell>
          <cell r="V126">
            <v>0</v>
          </cell>
          <cell r="X126">
            <v>0</v>
          </cell>
          <cell r="Z126">
            <v>0</v>
          </cell>
          <cell r="AB126">
            <v>0</v>
          </cell>
        </row>
        <row r="127">
          <cell r="A127">
            <v>71980</v>
          </cell>
          <cell r="B127" t="str">
            <v xml:space="preserve">  -  Rendas de Repasses Interfinanceiros</v>
          </cell>
          <cell r="D127">
            <v>0</v>
          </cell>
          <cell r="F127">
            <v>0</v>
          </cell>
          <cell r="H127">
            <v>0</v>
          </cell>
          <cell r="J127">
            <v>0</v>
          </cell>
          <cell r="L127">
            <v>0</v>
          </cell>
          <cell r="N127">
            <v>0</v>
          </cell>
          <cell r="P127">
            <v>0</v>
          </cell>
          <cell r="R127">
            <v>0</v>
          </cell>
          <cell r="T127">
            <v>0</v>
          </cell>
          <cell r="V127">
            <v>0</v>
          </cell>
          <cell r="X127">
            <v>0</v>
          </cell>
          <cell r="Z127">
            <v>0</v>
          </cell>
          <cell r="AB127">
            <v>0</v>
          </cell>
        </row>
        <row r="128">
          <cell r="A128">
            <v>71985</v>
          </cell>
          <cell r="B128" t="str">
            <v xml:space="preserve">  -  Rendas de Creditos Especificos</v>
          </cell>
          <cell r="D128">
            <v>0</v>
          </cell>
          <cell r="F128">
            <v>0</v>
          </cell>
          <cell r="H128">
            <v>0</v>
          </cell>
          <cell r="J128">
            <v>0</v>
          </cell>
          <cell r="L128">
            <v>0</v>
          </cell>
          <cell r="N128">
            <v>0</v>
          </cell>
          <cell r="P128">
            <v>0</v>
          </cell>
          <cell r="R128">
            <v>0</v>
          </cell>
          <cell r="T128">
            <v>0</v>
          </cell>
          <cell r="V128">
            <v>0</v>
          </cell>
          <cell r="X128">
            <v>0</v>
          </cell>
          <cell r="Z128">
            <v>0</v>
          </cell>
          <cell r="AB128">
            <v>0</v>
          </cell>
        </row>
        <row r="129">
          <cell r="A129">
            <v>71987</v>
          </cell>
          <cell r="B129" t="str">
            <v xml:space="preserve">  -  Rendas de Operações Refinanciadas Com o Governo Federal</v>
          </cell>
          <cell r="D129">
            <v>0</v>
          </cell>
          <cell r="F129">
            <v>0</v>
          </cell>
          <cell r="H129">
            <v>0</v>
          </cell>
          <cell r="J129">
            <v>0</v>
          </cell>
          <cell r="L129">
            <v>0</v>
          </cell>
          <cell r="N129">
            <v>0</v>
          </cell>
          <cell r="P129">
            <v>0</v>
          </cell>
          <cell r="R129">
            <v>0</v>
          </cell>
          <cell r="T129">
            <v>0</v>
          </cell>
          <cell r="V129">
            <v>0</v>
          </cell>
          <cell r="X129">
            <v>0</v>
          </cell>
          <cell r="Z129">
            <v>0</v>
          </cell>
          <cell r="AB129">
            <v>0</v>
          </cell>
        </row>
        <row r="130">
          <cell r="A130">
            <v>71990</v>
          </cell>
          <cell r="B130" t="str">
            <v xml:space="preserve">  -  Reversão de Provisões Operacionais</v>
          </cell>
          <cell r="D130">
            <v>549426.92000000004</v>
          </cell>
          <cell r="F130">
            <v>3430</v>
          </cell>
          <cell r="H130">
            <v>61286.909999999683</v>
          </cell>
          <cell r="J130">
            <v>3430.0000000000582</v>
          </cell>
          <cell r="L130">
            <v>43759.009999999776</v>
          </cell>
          <cell r="N130">
            <v>2779670.99</v>
          </cell>
          <cell r="P130">
            <v>3430</v>
          </cell>
          <cell r="R130">
            <v>3430.0000000000291</v>
          </cell>
          <cell r="T130">
            <v>-324740.95</v>
          </cell>
          <cell r="V130">
            <v>0</v>
          </cell>
          <cell r="X130">
            <v>0</v>
          </cell>
          <cell r="Z130">
            <v>263454.03999999998</v>
          </cell>
          <cell r="AB130">
            <v>3386576.92</v>
          </cell>
        </row>
        <row r="131">
          <cell r="A131">
            <v>7199030</v>
          </cell>
          <cell r="B131" t="str">
            <v xml:space="preserve">     Reversão de Provisões Perda Aplic.ouro</v>
          </cell>
          <cell r="D131">
            <v>0</v>
          </cell>
          <cell r="F131">
            <v>0</v>
          </cell>
          <cell r="H131">
            <v>0</v>
          </cell>
          <cell r="J131">
            <v>0</v>
          </cell>
          <cell r="L131">
            <v>0</v>
          </cell>
          <cell r="N131">
            <v>0</v>
          </cell>
          <cell r="P131">
            <v>0</v>
          </cell>
          <cell r="R131">
            <v>0</v>
          </cell>
          <cell r="T131">
            <v>0</v>
          </cell>
          <cell r="V131">
            <v>0</v>
          </cell>
          <cell r="X131">
            <v>0</v>
          </cell>
          <cell r="Z131">
            <v>0</v>
          </cell>
          <cell r="AB131">
            <v>0</v>
          </cell>
        </row>
        <row r="132">
          <cell r="A132">
            <v>719909901</v>
          </cell>
          <cell r="B132" t="str">
            <v xml:space="preserve">     Reversão de Provisões Causas Trabalhistas</v>
          </cell>
          <cell r="D132">
            <v>0</v>
          </cell>
          <cell r="F132">
            <v>0</v>
          </cell>
          <cell r="H132">
            <v>0</v>
          </cell>
          <cell r="J132">
            <v>0</v>
          </cell>
          <cell r="L132">
            <v>40329.01</v>
          </cell>
          <cell r="N132">
            <v>-40329.01</v>
          </cell>
          <cell r="P132">
            <v>0</v>
          </cell>
          <cell r="R132">
            <v>0</v>
          </cell>
          <cell r="T132">
            <v>0</v>
          </cell>
          <cell r="V132">
            <v>0</v>
          </cell>
          <cell r="X132">
            <v>0</v>
          </cell>
          <cell r="Z132">
            <v>0</v>
          </cell>
          <cell r="AB132">
            <v>0</v>
          </cell>
        </row>
        <row r="133">
          <cell r="A133">
            <v>719909902</v>
          </cell>
          <cell r="B133" t="str">
            <v xml:space="preserve">     Reversão de Provisões Contribuição Social</v>
          </cell>
          <cell r="D133">
            <v>-412.12</v>
          </cell>
          <cell r="F133">
            <v>0</v>
          </cell>
          <cell r="H133">
            <v>0</v>
          </cell>
          <cell r="J133">
            <v>-92080.330000000075</v>
          </cell>
          <cell r="L133">
            <v>0</v>
          </cell>
          <cell r="N133">
            <v>0</v>
          </cell>
          <cell r="P133">
            <v>0</v>
          </cell>
          <cell r="R133">
            <v>-203055.84</v>
          </cell>
          <cell r="T133">
            <v>0</v>
          </cell>
          <cell r="V133">
            <v>0</v>
          </cell>
          <cell r="X133">
            <v>0</v>
          </cell>
          <cell r="Z133">
            <v>0</v>
          </cell>
          <cell r="AB133">
            <v>-295548.29000000004</v>
          </cell>
        </row>
        <row r="134">
          <cell r="A134">
            <v>719909903</v>
          </cell>
          <cell r="B134" t="str">
            <v xml:space="preserve">     Reversão de Provisões p/perda Assessoria de Cobrança</v>
          </cell>
          <cell r="D134">
            <v>0</v>
          </cell>
          <cell r="F134">
            <v>0</v>
          </cell>
          <cell r="H134">
            <v>0</v>
          </cell>
          <cell r="J134">
            <v>0</v>
          </cell>
          <cell r="L134">
            <v>0</v>
          </cell>
          <cell r="N134">
            <v>0</v>
          </cell>
          <cell r="P134">
            <v>0</v>
          </cell>
          <cell r="R134">
            <v>0</v>
          </cell>
          <cell r="T134">
            <v>0</v>
          </cell>
          <cell r="V134">
            <v>0</v>
          </cell>
          <cell r="X134">
            <v>0</v>
          </cell>
          <cell r="Z134">
            <v>0</v>
          </cell>
          <cell r="AB134">
            <v>0</v>
          </cell>
        </row>
        <row r="135">
          <cell r="A135">
            <v>719909904</v>
          </cell>
          <cell r="B135" t="str">
            <v xml:space="preserve">     Reversão de Provisões p/acerto Posição de Clientes</v>
          </cell>
          <cell r="D135">
            <v>0</v>
          </cell>
          <cell r="F135">
            <v>0</v>
          </cell>
          <cell r="H135">
            <v>0</v>
          </cell>
          <cell r="J135">
            <v>0</v>
          </cell>
          <cell r="L135">
            <v>0</v>
          </cell>
          <cell r="N135">
            <v>0</v>
          </cell>
          <cell r="P135">
            <v>0</v>
          </cell>
          <cell r="R135">
            <v>0</v>
          </cell>
          <cell r="T135">
            <v>0</v>
          </cell>
          <cell r="V135">
            <v>0</v>
          </cell>
          <cell r="X135">
            <v>0</v>
          </cell>
          <cell r="Z135">
            <v>0</v>
          </cell>
          <cell r="AB135">
            <v>0</v>
          </cell>
        </row>
        <row r="136">
          <cell r="A136">
            <v>719909905</v>
          </cell>
          <cell r="B136" t="str">
            <v xml:space="preserve">     Reversão de Provisões pdd vr a receber - Estabelecimentos</v>
          </cell>
          <cell r="D136">
            <v>3430</v>
          </cell>
          <cell r="F136">
            <v>3430</v>
          </cell>
          <cell r="H136">
            <v>0</v>
          </cell>
          <cell r="J136">
            <v>3430</v>
          </cell>
          <cell r="L136">
            <v>3430</v>
          </cell>
          <cell r="N136">
            <v>0</v>
          </cell>
          <cell r="P136">
            <v>3430</v>
          </cell>
          <cell r="R136">
            <v>3430</v>
          </cell>
          <cell r="T136">
            <v>0</v>
          </cell>
          <cell r="V136">
            <v>0</v>
          </cell>
          <cell r="X136">
            <v>0</v>
          </cell>
          <cell r="Z136">
            <v>0</v>
          </cell>
          <cell r="AB136">
            <v>20580</v>
          </cell>
        </row>
        <row r="137">
          <cell r="A137">
            <v>719909906</v>
          </cell>
          <cell r="B137" t="str">
            <v xml:space="preserve">     Reversão de Provisões Honorários Advocatícios</v>
          </cell>
          <cell r="D137">
            <v>0</v>
          </cell>
          <cell r="F137">
            <v>0</v>
          </cell>
          <cell r="H137">
            <v>0</v>
          </cell>
          <cell r="J137">
            <v>0</v>
          </cell>
          <cell r="L137">
            <v>0</v>
          </cell>
          <cell r="N137">
            <v>0</v>
          </cell>
          <cell r="P137">
            <v>0</v>
          </cell>
          <cell r="R137">
            <v>0</v>
          </cell>
          <cell r="T137">
            <v>0</v>
          </cell>
          <cell r="V137">
            <v>0</v>
          </cell>
          <cell r="X137">
            <v>0</v>
          </cell>
          <cell r="Z137">
            <v>0</v>
          </cell>
          <cell r="AB137">
            <v>0</v>
          </cell>
        </row>
        <row r="138">
          <cell r="A138">
            <v>719909907</v>
          </cell>
          <cell r="B138" t="str">
            <v xml:space="preserve">     Reversão de Provisões Assessoria Tecnica</v>
          </cell>
          <cell r="D138">
            <v>0</v>
          </cell>
          <cell r="F138">
            <v>0</v>
          </cell>
          <cell r="H138">
            <v>0</v>
          </cell>
          <cell r="J138">
            <v>0</v>
          </cell>
          <cell r="L138">
            <v>0</v>
          </cell>
          <cell r="N138">
            <v>0</v>
          </cell>
          <cell r="P138">
            <v>0</v>
          </cell>
          <cell r="R138">
            <v>0</v>
          </cell>
          <cell r="T138">
            <v>0</v>
          </cell>
          <cell r="V138">
            <v>0</v>
          </cell>
          <cell r="X138">
            <v>0</v>
          </cell>
          <cell r="Z138">
            <v>0</v>
          </cell>
          <cell r="AB138">
            <v>0</v>
          </cell>
        </row>
        <row r="139">
          <cell r="A139">
            <v>719909908</v>
          </cell>
          <cell r="B139" t="str">
            <v xml:space="preserve">     Reversão de Provisões de Juizado Peq.Causas e Procon</v>
          </cell>
          <cell r="D139">
            <v>0</v>
          </cell>
          <cell r="F139">
            <v>0</v>
          </cell>
          <cell r="H139">
            <v>0</v>
          </cell>
          <cell r="J139">
            <v>0</v>
          </cell>
          <cell r="L139">
            <v>0</v>
          </cell>
          <cell r="N139">
            <v>2820000</v>
          </cell>
          <cell r="P139">
            <v>0</v>
          </cell>
          <cell r="R139">
            <v>0</v>
          </cell>
          <cell r="T139">
            <v>0</v>
          </cell>
          <cell r="V139">
            <v>0</v>
          </cell>
          <cell r="X139">
            <v>0</v>
          </cell>
          <cell r="Z139">
            <v>0</v>
          </cell>
          <cell r="AB139">
            <v>2820000</v>
          </cell>
        </row>
        <row r="140">
          <cell r="A140">
            <v>719909909</v>
          </cell>
          <cell r="B140" t="str">
            <v xml:space="preserve">     Reversão de Provisões de Perda com Aplicação em Ouro</v>
          </cell>
          <cell r="D140">
            <v>0</v>
          </cell>
          <cell r="F140">
            <v>0</v>
          </cell>
          <cell r="H140">
            <v>0</v>
          </cell>
          <cell r="J140">
            <v>0</v>
          </cell>
          <cell r="L140">
            <v>0</v>
          </cell>
          <cell r="N140">
            <v>0</v>
          </cell>
          <cell r="P140">
            <v>0</v>
          </cell>
          <cell r="R140">
            <v>0</v>
          </cell>
          <cell r="T140">
            <v>0</v>
          </cell>
          <cell r="V140">
            <v>0</v>
          </cell>
          <cell r="X140">
            <v>0</v>
          </cell>
          <cell r="Z140">
            <v>0</v>
          </cell>
          <cell r="AB140">
            <v>0</v>
          </cell>
        </row>
        <row r="141">
          <cell r="A141">
            <v>719909910</v>
          </cell>
          <cell r="B141" t="str">
            <v xml:space="preserve">     Reversão de Provisões de cheques</v>
          </cell>
          <cell r="D141">
            <v>0</v>
          </cell>
          <cell r="F141">
            <v>0</v>
          </cell>
          <cell r="H141">
            <v>0</v>
          </cell>
          <cell r="J141">
            <v>0</v>
          </cell>
          <cell r="L141">
            <v>0</v>
          </cell>
          <cell r="N141">
            <v>0</v>
          </cell>
          <cell r="P141">
            <v>0</v>
          </cell>
          <cell r="R141">
            <v>0</v>
          </cell>
          <cell r="T141">
            <v>0</v>
          </cell>
          <cell r="V141">
            <v>0</v>
          </cell>
          <cell r="X141">
            <v>0</v>
          </cell>
          <cell r="Z141">
            <v>0</v>
          </cell>
          <cell r="AB141">
            <v>0</v>
          </cell>
        </row>
        <row r="142">
          <cell r="A142">
            <v>719909911</v>
          </cell>
          <cell r="B142" t="str">
            <v xml:space="preserve">     Ver.de Provisão p/Perda Ass.de Cobrança - Executivo/Quality</v>
          </cell>
          <cell r="D142">
            <v>0</v>
          </cell>
          <cell r="F142">
            <v>0</v>
          </cell>
          <cell r="H142">
            <v>0</v>
          </cell>
          <cell r="J142">
            <v>0</v>
          </cell>
          <cell r="L142">
            <v>0</v>
          </cell>
          <cell r="N142">
            <v>0</v>
          </cell>
          <cell r="P142">
            <v>0</v>
          </cell>
          <cell r="R142">
            <v>0</v>
          </cell>
          <cell r="T142">
            <v>0</v>
          </cell>
          <cell r="V142">
            <v>0</v>
          </cell>
          <cell r="X142">
            <v>0</v>
          </cell>
          <cell r="Z142">
            <v>0</v>
          </cell>
          <cell r="AB142">
            <v>0</v>
          </cell>
        </row>
        <row r="143">
          <cell r="A143">
            <v>719909996</v>
          </cell>
          <cell r="B143" t="str">
            <v xml:space="preserve">     Reversão de Provisão Fiscais</v>
          </cell>
          <cell r="D143">
            <v>545996.92000000004</v>
          </cell>
          <cell r="F143">
            <v>0</v>
          </cell>
          <cell r="H143">
            <v>61286.909999999916</v>
          </cell>
          <cell r="J143">
            <v>0</v>
          </cell>
          <cell r="L143">
            <v>0</v>
          </cell>
          <cell r="N143">
            <v>0</v>
          </cell>
          <cell r="P143">
            <v>0</v>
          </cell>
          <cell r="R143">
            <v>0</v>
          </cell>
          <cell r="T143">
            <v>-324740.95</v>
          </cell>
          <cell r="V143">
            <v>0</v>
          </cell>
          <cell r="X143">
            <v>0</v>
          </cell>
          <cell r="Z143">
            <v>263454.03999999998</v>
          </cell>
          <cell r="AB143">
            <v>545996.91999999993</v>
          </cell>
        </row>
        <row r="144">
          <cell r="A144">
            <v>719909999</v>
          </cell>
          <cell r="B144" t="str">
            <v xml:space="preserve">     Outras Reversões</v>
          </cell>
          <cell r="D144">
            <v>0</v>
          </cell>
          <cell r="F144">
            <v>0</v>
          </cell>
          <cell r="H144">
            <v>0</v>
          </cell>
          <cell r="J144">
            <v>0</v>
          </cell>
          <cell r="L144">
            <v>0</v>
          </cell>
          <cell r="N144">
            <v>0</v>
          </cell>
          <cell r="P144">
            <v>0</v>
          </cell>
          <cell r="R144">
            <v>0</v>
          </cell>
          <cell r="T144">
            <v>0</v>
          </cell>
          <cell r="V144">
            <v>0</v>
          </cell>
          <cell r="X144">
            <v>0</v>
          </cell>
          <cell r="Z144">
            <v>0</v>
          </cell>
          <cell r="AB144">
            <v>0</v>
          </cell>
        </row>
        <row r="146">
          <cell r="A146">
            <v>71999</v>
          </cell>
          <cell r="B146" t="str">
            <v xml:space="preserve">  -  Outras Rendas Operacionais</v>
          </cell>
          <cell r="D146">
            <v>347314.3</v>
          </cell>
          <cell r="F146">
            <v>434005.17</v>
          </cell>
          <cell r="H146">
            <v>538800.52</v>
          </cell>
          <cell r="J146">
            <v>136136.81</v>
          </cell>
          <cell r="L146">
            <v>329229.84000000003</v>
          </cell>
          <cell r="N146">
            <v>301452.71999999997</v>
          </cell>
          <cell r="P146">
            <v>194669.16</v>
          </cell>
          <cell r="R146">
            <v>220625.52</v>
          </cell>
          <cell r="T146">
            <v>815597.39</v>
          </cell>
          <cell r="V146">
            <v>16585.55</v>
          </cell>
          <cell r="X146">
            <v>30532.439999999944</v>
          </cell>
          <cell r="Z146">
            <v>9683.009999999982</v>
          </cell>
          <cell r="AB146">
            <v>3374632.43</v>
          </cell>
        </row>
        <row r="147">
          <cell r="A147">
            <v>719990001</v>
          </cell>
          <cell r="B147" t="str">
            <v xml:space="preserve">     Variação Monetária Ativa</v>
          </cell>
          <cell r="D147">
            <v>20437.04</v>
          </cell>
          <cell r="F147">
            <v>19786.77</v>
          </cell>
          <cell r="H147">
            <v>20312.330000000002</v>
          </cell>
          <cell r="J147">
            <v>25432.03</v>
          </cell>
          <cell r="L147">
            <v>24021.39</v>
          </cell>
          <cell r="N147">
            <v>32575.81</v>
          </cell>
          <cell r="P147">
            <v>33965.589999999997</v>
          </cell>
          <cell r="R147">
            <v>30752.53</v>
          </cell>
          <cell r="T147">
            <v>261517.65</v>
          </cell>
          <cell r="V147">
            <v>0</v>
          </cell>
          <cell r="X147">
            <v>0</v>
          </cell>
          <cell r="Z147">
            <v>0</v>
          </cell>
          <cell r="AB147">
            <v>468801.14</v>
          </cell>
        </row>
        <row r="148">
          <cell r="A148">
            <v>719990002</v>
          </cell>
          <cell r="B148" t="str">
            <v xml:space="preserve">     Juros de Mora e Taxas</v>
          </cell>
          <cell r="D148">
            <v>723.27</v>
          </cell>
          <cell r="F148">
            <v>0</v>
          </cell>
          <cell r="H148">
            <v>0</v>
          </cell>
          <cell r="J148">
            <v>52.27</v>
          </cell>
          <cell r="L148">
            <v>0</v>
          </cell>
          <cell r="N148">
            <v>989.57</v>
          </cell>
          <cell r="P148">
            <v>0</v>
          </cell>
          <cell r="R148">
            <v>0</v>
          </cell>
          <cell r="T148">
            <v>0</v>
          </cell>
          <cell r="V148">
            <v>0</v>
          </cell>
          <cell r="X148">
            <v>0</v>
          </cell>
          <cell r="Z148">
            <v>0</v>
          </cell>
          <cell r="AB148">
            <v>1765.1100000000001</v>
          </cell>
        </row>
        <row r="149">
          <cell r="A149">
            <v>719990004</v>
          </cell>
          <cell r="B149" t="str">
            <v xml:space="preserve">     Baixa de Rejeitado</v>
          </cell>
          <cell r="D149">
            <v>0</v>
          </cell>
          <cell r="F149">
            <v>0</v>
          </cell>
          <cell r="H149">
            <v>0</v>
          </cell>
          <cell r="J149">
            <v>0</v>
          </cell>
          <cell r="L149">
            <v>0</v>
          </cell>
          <cell r="N149">
            <v>782577.79</v>
          </cell>
          <cell r="P149">
            <v>0</v>
          </cell>
          <cell r="R149">
            <v>85167.74</v>
          </cell>
          <cell r="T149">
            <v>341707.75</v>
          </cell>
          <cell r="V149">
            <v>0</v>
          </cell>
          <cell r="X149">
            <v>0</v>
          </cell>
          <cell r="Z149">
            <v>0</v>
          </cell>
          <cell r="AB149">
            <v>1209453.28</v>
          </cell>
        </row>
        <row r="150">
          <cell r="A150">
            <v>719990007</v>
          </cell>
          <cell r="B150" t="str">
            <v xml:space="preserve">     Dividendos em Espécie</v>
          </cell>
          <cell r="D150">
            <v>0</v>
          </cell>
          <cell r="F150">
            <v>7716.45</v>
          </cell>
          <cell r="H150">
            <v>0</v>
          </cell>
          <cell r="J150">
            <v>0</v>
          </cell>
          <cell r="L150">
            <v>0</v>
          </cell>
          <cell r="N150">
            <v>34775.99</v>
          </cell>
          <cell r="P150">
            <v>0</v>
          </cell>
          <cell r="R150">
            <v>0</v>
          </cell>
          <cell r="T150">
            <v>0</v>
          </cell>
          <cell r="V150">
            <v>0</v>
          </cell>
          <cell r="X150">
            <v>0</v>
          </cell>
          <cell r="Z150">
            <v>0</v>
          </cell>
          <cell r="AB150">
            <v>42492.439999999995</v>
          </cell>
        </row>
        <row r="151">
          <cell r="A151">
            <v>719990008</v>
          </cell>
          <cell r="B151" t="str">
            <v xml:space="preserve">     Receitas Não Tributáveis</v>
          </cell>
          <cell r="D151">
            <v>0</v>
          </cell>
          <cell r="F151">
            <v>0</v>
          </cell>
          <cell r="H151">
            <v>0</v>
          </cell>
          <cell r="J151">
            <v>0</v>
          </cell>
          <cell r="L151">
            <v>0</v>
          </cell>
          <cell r="N151">
            <v>0</v>
          </cell>
          <cell r="P151">
            <v>0</v>
          </cell>
          <cell r="R151">
            <v>0</v>
          </cell>
          <cell r="T151">
            <v>0</v>
          </cell>
          <cell r="V151">
            <v>0</v>
          </cell>
          <cell r="X151">
            <v>0</v>
          </cell>
          <cell r="Z151">
            <v>0</v>
          </cell>
          <cell r="AB151">
            <v>0</v>
          </cell>
        </row>
        <row r="152">
          <cell r="A152">
            <v>719990009</v>
          </cell>
          <cell r="B152" t="str">
            <v xml:space="preserve">     Receitas de Deságio</v>
          </cell>
          <cell r="D152">
            <v>0</v>
          </cell>
          <cell r="F152">
            <v>0</v>
          </cell>
          <cell r="H152">
            <v>0</v>
          </cell>
          <cell r="J152">
            <v>0</v>
          </cell>
          <cell r="L152">
            <v>0</v>
          </cell>
          <cell r="N152">
            <v>0</v>
          </cell>
          <cell r="P152">
            <v>0</v>
          </cell>
          <cell r="R152">
            <v>0</v>
          </cell>
          <cell r="T152">
            <v>0</v>
          </cell>
          <cell r="V152">
            <v>0</v>
          </cell>
          <cell r="X152">
            <v>0</v>
          </cell>
          <cell r="Z152">
            <v>591.03</v>
          </cell>
          <cell r="AB152">
            <v>591.03</v>
          </cell>
        </row>
        <row r="153">
          <cell r="A153">
            <v>719990010</v>
          </cell>
          <cell r="B153" t="str">
            <v xml:space="preserve">     Juros Sobre o Capital Próprio</v>
          </cell>
          <cell r="D153">
            <v>0</v>
          </cell>
          <cell r="F153">
            <v>0</v>
          </cell>
          <cell r="H153">
            <v>0</v>
          </cell>
          <cell r="J153">
            <v>0</v>
          </cell>
          <cell r="L153">
            <v>0</v>
          </cell>
          <cell r="N153">
            <v>0</v>
          </cell>
          <cell r="P153">
            <v>0</v>
          </cell>
          <cell r="R153">
            <v>0</v>
          </cell>
          <cell r="T153">
            <v>0</v>
          </cell>
          <cell r="V153">
            <v>0</v>
          </cell>
          <cell r="X153">
            <v>0</v>
          </cell>
          <cell r="Z153">
            <v>0</v>
          </cell>
          <cell r="AB153">
            <v>0</v>
          </cell>
        </row>
        <row r="154">
          <cell r="A154">
            <v>719990012</v>
          </cell>
          <cell r="B154" t="str">
            <v xml:space="preserve">     Descontos Recebidos</v>
          </cell>
          <cell r="D154">
            <v>32506.53</v>
          </cell>
          <cell r="F154">
            <v>120752.5</v>
          </cell>
          <cell r="H154">
            <v>46041.1</v>
          </cell>
          <cell r="J154">
            <v>44258.84</v>
          </cell>
          <cell r="L154">
            <v>32664.91</v>
          </cell>
          <cell r="N154">
            <v>36491.129999999997</v>
          </cell>
          <cell r="P154">
            <v>14316.02</v>
          </cell>
          <cell r="R154">
            <v>3587.6999999999534</v>
          </cell>
          <cell r="T154">
            <v>5729.7200000000303</v>
          </cell>
          <cell r="V154">
            <v>0</v>
          </cell>
          <cell r="X154">
            <v>0</v>
          </cell>
          <cell r="Z154">
            <v>0</v>
          </cell>
          <cell r="AB154">
            <v>336348.45</v>
          </cell>
        </row>
        <row r="155">
          <cell r="A155">
            <v>719990013</v>
          </cell>
          <cell r="B155" t="str">
            <v xml:space="preserve">     Descontos - Vision Plus</v>
          </cell>
          <cell r="D155">
            <v>12655.83</v>
          </cell>
          <cell r="F155">
            <v>11618.54</v>
          </cell>
          <cell r="H155">
            <v>12272.88</v>
          </cell>
          <cell r="J155">
            <v>12109.94</v>
          </cell>
          <cell r="L155">
            <v>14703.78</v>
          </cell>
          <cell r="N155">
            <v>24447.38</v>
          </cell>
          <cell r="P155">
            <v>0</v>
          </cell>
          <cell r="R155">
            <v>0</v>
          </cell>
          <cell r="T155">
            <v>204.58999999999651</v>
          </cell>
          <cell r="V155">
            <v>0</v>
          </cell>
          <cell r="X155">
            <v>0</v>
          </cell>
          <cell r="Z155">
            <v>0</v>
          </cell>
          <cell r="AB155">
            <v>88012.94</v>
          </cell>
        </row>
        <row r="156">
          <cell r="A156">
            <v>719990016</v>
          </cell>
          <cell r="B156" t="str">
            <v xml:space="preserve">     Encargos TECBAN</v>
          </cell>
          <cell r="D156">
            <v>0</v>
          </cell>
          <cell r="F156">
            <v>0</v>
          </cell>
          <cell r="H156">
            <v>0</v>
          </cell>
          <cell r="I156">
            <v>0</v>
          </cell>
          <cell r="J156">
            <v>0</v>
          </cell>
          <cell r="L156">
            <v>0</v>
          </cell>
          <cell r="N156">
            <v>0</v>
          </cell>
          <cell r="P156">
            <v>0</v>
          </cell>
          <cell r="R156">
            <v>695.93</v>
          </cell>
          <cell r="T156">
            <v>555.9</v>
          </cell>
          <cell r="V156">
            <v>0</v>
          </cell>
          <cell r="X156">
            <v>0</v>
          </cell>
          <cell r="Z156">
            <v>0</v>
          </cell>
          <cell r="AB156">
            <v>1251.83</v>
          </cell>
        </row>
        <row r="157">
          <cell r="A157">
            <v>719990099</v>
          </cell>
          <cell r="B157" t="str">
            <v xml:space="preserve">     Diversas</v>
          </cell>
          <cell r="D157">
            <v>280991.63</v>
          </cell>
          <cell r="F157">
            <v>274130.90999999997</v>
          </cell>
          <cell r="H157">
            <v>460174.21</v>
          </cell>
          <cell r="J157">
            <v>54283.73</v>
          </cell>
          <cell r="L157">
            <v>257839.76</v>
          </cell>
          <cell r="N157">
            <v>-610404.94999999995</v>
          </cell>
          <cell r="P157">
            <v>146387.54999999999</v>
          </cell>
          <cell r="R157">
            <v>100421.62</v>
          </cell>
          <cell r="T157">
            <v>205881.78</v>
          </cell>
          <cell r="V157">
            <v>16585.55</v>
          </cell>
          <cell r="X157">
            <v>30532.439999999944</v>
          </cell>
          <cell r="Z157">
            <v>9091.9799999999814</v>
          </cell>
          <cell r="AB157">
            <v>1225916.21</v>
          </cell>
        </row>
        <row r="159">
          <cell r="A159">
            <v>81</v>
          </cell>
          <cell r="B159" t="str">
            <v>DESPESAS OPERACIONAIS</v>
          </cell>
          <cell r="D159">
            <v>-65485812.490000002</v>
          </cell>
          <cell r="F159">
            <v>-62205375.259999998</v>
          </cell>
          <cell r="H159">
            <v>-74314316.699999988</v>
          </cell>
          <cell r="J159">
            <v>-66434286.329999983</v>
          </cell>
          <cell r="L159">
            <v>-73689781.820000008</v>
          </cell>
          <cell r="N159">
            <v>-87694667.279999986</v>
          </cell>
          <cell r="P159">
            <v>-71291040.969999984</v>
          </cell>
          <cell r="R159">
            <v>-79242819.709999979</v>
          </cell>
          <cell r="T159">
            <v>-80129988.229999989</v>
          </cell>
          <cell r="V159">
            <v>-15118742.579999998</v>
          </cell>
          <cell r="X159">
            <v>-14323446.900000002</v>
          </cell>
          <cell r="Z159">
            <v>-15764559.460000003</v>
          </cell>
          <cell r="AB159">
            <v>-705694837.72999978</v>
          </cell>
        </row>
        <row r="161">
          <cell r="A161">
            <v>811</v>
          </cell>
          <cell r="B161" t="str">
            <v xml:space="preserve">  . Despesas de Captação</v>
          </cell>
          <cell r="D161">
            <v>0</v>
          </cell>
          <cell r="F161">
            <v>0</v>
          </cell>
          <cell r="H161">
            <v>0</v>
          </cell>
          <cell r="J161">
            <v>0</v>
          </cell>
          <cell r="L161">
            <v>0</v>
          </cell>
          <cell r="N161">
            <v>0</v>
          </cell>
          <cell r="P161">
            <v>0</v>
          </cell>
          <cell r="R161">
            <v>0</v>
          </cell>
          <cell r="T161">
            <v>0</v>
          </cell>
          <cell r="V161">
            <v>0</v>
          </cell>
          <cell r="X161">
            <v>0</v>
          </cell>
          <cell r="Z161">
            <v>0</v>
          </cell>
          <cell r="AB161">
            <v>0</v>
          </cell>
        </row>
        <row r="162">
          <cell r="A162">
            <v>812</v>
          </cell>
          <cell r="B162" t="str">
            <v xml:space="preserve">  . Despesa de Obrigações por Emprestimos e Repasses</v>
          </cell>
          <cell r="D162">
            <v>-665085.29</v>
          </cell>
          <cell r="F162">
            <v>-102274.14</v>
          </cell>
          <cell r="H162">
            <v>-421036.05</v>
          </cell>
          <cell r="J162">
            <v>-228323.89</v>
          </cell>
          <cell r="L162">
            <v>-37290.410000000003</v>
          </cell>
          <cell r="N162">
            <v>-121071.79</v>
          </cell>
          <cell r="P162">
            <v>0</v>
          </cell>
          <cell r="R162">
            <v>-203791.04</v>
          </cell>
          <cell r="T162">
            <v>-170138.02</v>
          </cell>
          <cell r="V162">
            <v>0</v>
          </cell>
          <cell r="X162">
            <v>0</v>
          </cell>
          <cell r="Z162">
            <v>0</v>
          </cell>
          <cell r="AB162">
            <v>-1949010.6300000001</v>
          </cell>
        </row>
        <row r="163">
          <cell r="A163">
            <v>813</v>
          </cell>
          <cell r="B163" t="str">
            <v xml:space="preserve">  . Despesas de Arrendamento Mercantil</v>
          </cell>
          <cell r="D163">
            <v>0</v>
          </cell>
          <cell r="F163">
            <v>0</v>
          </cell>
          <cell r="H163">
            <v>0</v>
          </cell>
          <cell r="J163">
            <v>0</v>
          </cell>
          <cell r="L163">
            <v>0</v>
          </cell>
          <cell r="N163">
            <v>0</v>
          </cell>
          <cell r="P163">
            <v>0</v>
          </cell>
          <cell r="R163">
            <v>0</v>
          </cell>
          <cell r="T163">
            <v>0</v>
          </cell>
          <cell r="V163">
            <v>0</v>
          </cell>
          <cell r="X163">
            <v>0</v>
          </cell>
          <cell r="Z163">
            <v>0</v>
          </cell>
          <cell r="AB163">
            <v>0</v>
          </cell>
        </row>
        <row r="164">
          <cell r="A164">
            <v>814</v>
          </cell>
          <cell r="B164" t="str">
            <v xml:space="preserve">  . Despesas de Cambio</v>
          </cell>
          <cell r="D164">
            <v>1495.7</v>
          </cell>
          <cell r="F164">
            <v>-753063.9</v>
          </cell>
          <cell r="H164">
            <v>-1035582.44</v>
          </cell>
          <cell r="J164">
            <v>-847906.69</v>
          </cell>
          <cell r="L164">
            <v>354161.03</v>
          </cell>
          <cell r="N164">
            <v>-6023.4100000003355</v>
          </cell>
          <cell r="P164">
            <v>-10050.950000000001</v>
          </cell>
          <cell r="R164">
            <v>-1203182.99</v>
          </cell>
          <cell r="T164">
            <v>-1553135.83</v>
          </cell>
          <cell r="V164">
            <v>-190618.43</v>
          </cell>
          <cell r="X164">
            <v>-116104.09</v>
          </cell>
          <cell r="Z164">
            <v>0</v>
          </cell>
          <cell r="AB164">
            <v>-5360012</v>
          </cell>
        </row>
        <row r="165">
          <cell r="A165">
            <v>815</v>
          </cell>
          <cell r="B165" t="str">
            <v xml:space="preserve">  . Resultado de Transações com Titulos e Valores Mobiliários</v>
          </cell>
          <cell r="D165">
            <v>0</v>
          </cell>
          <cell r="F165">
            <v>0</v>
          </cell>
          <cell r="H165">
            <v>0</v>
          </cell>
          <cell r="J165">
            <v>-3041.18</v>
          </cell>
          <cell r="L165">
            <v>0</v>
          </cell>
          <cell r="N165">
            <v>0</v>
          </cell>
          <cell r="P165">
            <v>0</v>
          </cell>
          <cell r="R165">
            <v>0</v>
          </cell>
          <cell r="T165">
            <v>0</v>
          </cell>
          <cell r="V165">
            <v>0</v>
          </cell>
          <cell r="X165">
            <v>0</v>
          </cell>
          <cell r="Z165">
            <v>0</v>
          </cell>
          <cell r="AB165">
            <v>-3041.18</v>
          </cell>
        </row>
        <row r="166">
          <cell r="A166">
            <v>816</v>
          </cell>
          <cell r="B166" t="str">
            <v xml:space="preserve">  . Despesas de Participações</v>
          </cell>
          <cell r="D166">
            <v>0</v>
          </cell>
          <cell r="F166">
            <v>0</v>
          </cell>
          <cell r="H166">
            <v>0</v>
          </cell>
          <cell r="J166">
            <v>0</v>
          </cell>
          <cell r="L166">
            <v>0</v>
          </cell>
          <cell r="N166">
            <v>0</v>
          </cell>
          <cell r="P166">
            <v>0</v>
          </cell>
          <cell r="R166">
            <v>0</v>
          </cell>
          <cell r="T166">
            <v>0</v>
          </cell>
          <cell r="V166">
            <v>-1758.17</v>
          </cell>
          <cell r="X166">
            <v>0</v>
          </cell>
          <cell r="Z166">
            <v>0</v>
          </cell>
          <cell r="AB166">
            <v>-1758.17</v>
          </cell>
        </row>
        <row r="167">
          <cell r="A167">
            <v>81610</v>
          </cell>
          <cell r="B167" t="str">
            <v xml:space="preserve">  -  Despesas de Ajuste em Investimentos no Exterior</v>
          </cell>
          <cell r="D167">
            <v>0</v>
          </cell>
          <cell r="F167">
            <v>0</v>
          </cell>
          <cell r="H167">
            <v>0</v>
          </cell>
          <cell r="J167">
            <v>0</v>
          </cell>
          <cell r="L167">
            <v>0</v>
          </cell>
          <cell r="N167">
            <v>0</v>
          </cell>
          <cell r="P167">
            <v>0</v>
          </cell>
          <cell r="R167">
            <v>0</v>
          </cell>
          <cell r="T167">
            <v>0</v>
          </cell>
          <cell r="V167">
            <v>0</v>
          </cell>
          <cell r="X167">
            <v>0</v>
          </cell>
          <cell r="Z167">
            <v>0</v>
          </cell>
          <cell r="AB167">
            <v>0</v>
          </cell>
        </row>
        <row r="169">
          <cell r="A169">
            <v>81620</v>
          </cell>
          <cell r="B169" t="str">
            <v xml:space="preserve">  -  Despesas de Ajuste em Investimentos no Exterior</v>
          </cell>
          <cell r="D169">
            <v>0</v>
          </cell>
          <cell r="F169">
            <v>0</v>
          </cell>
          <cell r="H169">
            <v>0</v>
          </cell>
          <cell r="J169">
            <v>0</v>
          </cell>
          <cell r="L169">
            <v>0</v>
          </cell>
          <cell r="N169">
            <v>0</v>
          </cell>
          <cell r="P169">
            <v>0</v>
          </cell>
          <cell r="R169">
            <v>0</v>
          </cell>
          <cell r="T169">
            <v>0</v>
          </cell>
          <cell r="V169">
            <v>-1758.17</v>
          </cell>
          <cell r="X169">
            <v>0</v>
          </cell>
          <cell r="Z169">
            <v>0</v>
          </cell>
          <cell r="AB169">
            <v>-1758.17</v>
          </cell>
        </row>
        <row r="170">
          <cell r="A170">
            <v>816200007</v>
          </cell>
          <cell r="B170" t="str">
            <v xml:space="preserve">     G 700 Corretora de Seguros</v>
          </cell>
          <cell r="D170">
            <v>0</v>
          </cell>
          <cell r="F170">
            <v>0</v>
          </cell>
          <cell r="H170">
            <v>0</v>
          </cell>
          <cell r="J170">
            <v>0</v>
          </cell>
          <cell r="L170">
            <v>0</v>
          </cell>
          <cell r="N170">
            <v>0</v>
          </cell>
          <cell r="P170">
            <v>0</v>
          </cell>
          <cell r="R170">
            <v>0</v>
          </cell>
          <cell r="T170">
            <v>0</v>
          </cell>
          <cell r="V170">
            <v>0</v>
          </cell>
          <cell r="X170">
            <v>0</v>
          </cell>
          <cell r="Z170">
            <v>0</v>
          </cell>
          <cell r="AB170">
            <v>0</v>
          </cell>
        </row>
        <row r="171">
          <cell r="A171">
            <v>816200011</v>
          </cell>
          <cell r="B171" t="str">
            <v xml:space="preserve">     Fininvest FDTVM</v>
          </cell>
          <cell r="D171">
            <v>0</v>
          </cell>
          <cell r="F171">
            <v>0</v>
          </cell>
          <cell r="H171">
            <v>0</v>
          </cell>
          <cell r="J171">
            <v>0</v>
          </cell>
          <cell r="L171">
            <v>0</v>
          </cell>
          <cell r="N171">
            <v>0</v>
          </cell>
          <cell r="P171">
            <v>0</v>
          </cell>
          <cell r="R171">
            <v>0</v>
          </cell>
          <cell r="T171">
            <v>0</v>
          </cell>
          <cell r="V171">
            <v>0</v>
          </cell>
          <cell r="X171">
            <v>0</v>
          </cell>
          <cell r="Z171">
            <v>0</v>
          </cell>
          <cell r="AB171">
            <v>0</v>
          </cell>
        </row>
        <row r="172">
          <cell r="A172">
            <v>816200021</v>
          </cell>
          <cell r="B172" t="str">
            <v xml:space="preserve">     Fininvest S.A. Adm. de Cartões de Créditos</v>
          </cell>
          <cell r="D172">
            <v>0</v>
          </cell>
          <cell r="F172">
            <v>0</v>
          </cell>
          <cell r="H172">
            <v>0</v>
          </cell>
          <cell r="J172">
            <v>0</v>
          </cell>
          <cell r="L172">
            <v>0</v>
          </cell>
          <cell r="N172">
            <v>0</v>
          </cell>
          <cell r="P172">
            <v>0</v>
          </cell>
          <cell r="R172">
            <v>0</v>
          </cell>
          <cell r="T172">
            <v>0</v>
          </cell>
          <cell r="V172">
            <v>0</v>
          </cell>
          <cell r="X172">
            <v>0</v>
          </cell>
          <cell r="Z172">
            <v>0</v>
          </cell>
          <cell r="AB172">
            <v>0</v>
          </cell>
        </row>
        <row r="173">
          <cell r="A173">
            <v>816200031</v>
          </cell>
          <cell r="B173" t="str">
            <v xml:space="preserve">     Fininvest Participações Ltda</v>
          </cell>
          <cell r="D173">
            <v>0</v>
          </cell>
          <cell r="F173">
            <v>0</v>
          </cell>
          <cell r="H173">
            <v>0</v>
          </cell>
          <cell r="J173">
            <v>0</v>
          </cell>
          <cell r="L173">
            <v>0</v>
          </cell>
          <cell r="N173">
            <v>0</v>
          </cell>
          <cell r="P173">
            <v>0</v>
          </cell>
          <cell r="R173">
            <v>0</v>
          </cell>
          <cell r="T173">
            <v>0</v>
          </cell>
          <cell r="V173">
            <v>0</v>
          </cell>
          <cell r="X173">
            <v>0</v>
          </cell>
          <cell r="Z173">
            <v>0</v>
          </cell>
          <cell r="AB173">
            <v>0</v>
          </cell>
        </row>
        <row r="174">
          <cell r="A174">
            <v>816200032</v>
          </cell>
          <cell r="B174" t="str">
            <v xml:space="preserve">     Fininvest Leasing Atividade Mercantil</v>
          </cell>
          <cell r="D174">
            <v>0</v>
          </cell>
          <cell r="F174">
            <v>0</v>
          </cell>
          <cell r="H174">
            <v>0</v>
          </cell>
          <cell r="J174">
            <v>0</v>
          </cell>
          <cell r="L174">
            <v>0</v>
          </cell>
          <cell r="N174">
            <v>0</v>
          </cell>
          <cell r="P174">
            <v>0</v>
          </cell>
          <cell r="R174">
            <v>0</v>
          </cell>
          <cell r="T174">
            <v>0</v>
          </cell>
          <cell r="V174">
            <v>0</v>
          </cell>
          <cell r="X174">
            <v>0</v>
          </cell>
          <cell r="Z174">
            <v>0</v>
          </cell>
          <cell r="AB174">
            <v>0</v>
          </cell>
        </row>
        <row r="175">
          <cell r="A175">
            <v>816200041</v>
          </cell>
          <cell r="B175" t="str">
            <v xml:space="preserve">     Cemap Factoring Ltda</v>
          </cell>
          <cell r="D175">
            <v>0</v>
          </cell>
          <cell r="F175">
            <v>0</v>
          </cell>
          <cell r="H175">
            <v>0</v>
          </cell>
          <cell r="J175">
            <v>0</v>
          </cell>
          <cell r="L175">
            <v>0</v>
          </cell>
          <cell r="N175">
            <v>0</v>
          </cell>
          <cell r="P175">
            <v>0</v>
          </cell>
          <cell r="R175">
            <v>0</v>
          </cell>
          <cell r="T175">
            <v>0</v>
          </cell>
          <cell r="V175">
            <v>0</v>
          </cell>
          <cell r="X175">
            <v>0</v>
          </cell>
          <cell r="Z175">
            <v>0</v>
          </cell>
          <cell r="AB175">
            <v>0</v>
          </cell>
        </row>
        <row r="176">
          <cell r="A176">
            <v>816200071</v>
          </cell>
          <cell r="B176" t="str">
            <v xml:space="preserve">     Cred 1</v>
          </cell>
          <cell r="D176">
            <v>0</v>
          </cell>
          <cell r="F176">
            <v>0</v>
          </cell>
          <cell r="H176">
            <v>0</v>
          </cell>
          <cell r="J176">
            <v>0</v>
          </cell>
          <cell r="L176">
            <v>0</v>
          </cell>
          <cell r="N176">
            <v>0</v>
          </cell>
          <cell r="P176">
            <v>0</v>
          </cell>
          <cell r="R176">
            <v>0</v>
          </cell>
          <cell r="T176">
            <v>0</v>
          </cell>
          <cell r="V176">
            <v>-1758.17</v>
          </cell>
          <cell r="X176">
            <v>0</v>
          </cell>
          <cell r="Z176">
            <v>0</v>
          </cell>
          <cell r="AB176">
            <v>-1758.17</v>
          </cell>
        </row>
        <row r="178">
          <cell r="A178">
            <v>817</v>
          </cell>
          <cell r="B178" t="str">
            <v xml:space="preserve">  . Despesas Administrativas</v>
          </cell>
          <cell r="D178">
            <v>-21231670.050000001</v>
          </cell>
          <cell r="F178">
            <v>-19592696.810000002</v>
          </cell>
          <cell r="H178">
            <v>-22898943.419999994</v>
          </cell>
          <cell r="J178">
            <v>-19205612.18999999</v>
          </cell>
          <cell r="L178">
            <v>-23421706.450000003</v>
          </cell>
          <cell r="N178">
            <v>-26189417.270000003</v>
          </cell>
          <cell r="P178">
            <v>-23198061.770000007</v>
          </cell>
          <cell r="R178">
            <v>-23789983.129999995</v>
          </cell>
          <cell r="T178">
            <v>-22991410.949999999</v>
          </cell>
          <cell r="V178">
            <v>-13637246.02</v>
          </cell>
          <cell r="X178">
            <v>-12616858.230000002</v>
          </cell>
          <cell r="Z178">
            <v>-13896593.760000004</v>
          </cell>
          <cell r="AB178">
            <v>-242670200.04999992</v>
          </cell>
        </row>
        <row r="179">
          <cell r="A179">
            <v>81703</v>
          </cell>
          <cell r="B179" t="str">
            <v xml:space="preserve">  -  Despesa de Agua, Energia e Gas</v>
          </cell>
          <cell r="D179">
            <v>-128715.41</v>
          </cell>
          <cell r="F179">
            <v>-130292.44</v>
          </cell>
          <cell r="H179">
            <v>-143837.26</v>
          </cell>
          <cell r="J179">
            <v>-141405.47</v>
          </cell>
          <cell r="L179">
            <v>-141845.14000000001</v>
          </cell>
          <cell r="N179">
            <v>-126434.87</v>
          </cell>
          <cell r="P179">
            <v>-114762.14</v>
          </cell>
          <cell r="R179">
            <v>-115216.29</v>
          </cell>
          <cell r="T179">
            <v>-117347.67</v>
          </cell>
          <cell r="V179">
            <v>-33854.840000000084</v>
          </cell>
          <cell r="X179">
            <v>-35752.480000000003</v>
          </cell>
          <cell r="Z179">
            <v>-38538.340000000084</v>
          </cell>
          <cell r="AB179">
            <v>-1268002.3500000001</v>
          </cell>
        </row>
        <row r="180">
          <cell r="A180">
            <v>81706</v>
          </cell>
          <cell r="B180" t="str">
            <v xml:space="preserve">  -  Despesas de Alugueis</v>
          </cell>
          <cell r="D180">
            <v>-524499.31999999995</v>
          </cell>
          <cell r="F180">
            <v>-539047.80000000005</v>
          </cell>
          <cell r="H180">
            <v>-502694.05</v>
          </cell>
          <cell r="J180">
            <v>-520397.57</v>
          </cell>
          <cell r="L180">
            <v>-606984.95999999996</v>
          </cell>
          <cell r="N180">
            <v>-592950.92000000004</v>
          </cell>
          <cell r="P180">
            <v>-672910.02</v>
          </cell>
          <cell r="R180">
            <v>-650780.11</v>
          </cell>
          <cell r="T180">
            <v>-734251.2</v>
          </cell>
          <cell r="V180">
            <v>-161275.97</v>
          </cell>
          <cell r="X180">
            <v>-157997.95000000001</v>
          </cell>
          <cell r="Z180">
            <v>-185359.5</v>
          </cell>
          <cell r="AB180">
            <v>-5849149.3700000001</v>
          </cell>
        </row>
        <row r="181">
          <cell r="A181">
            <v>81709</v>
          </cell>
          <cell r="B181" t="str">
            <v xml:space="preserve">  -  Despesas de Arrendamento de Bens</v>
          </cell>
          <cell r="D181">
            <v>-49313.95</v>
          </cell>
          <cell r="F181">
            <v>-51818.63</v>
          </cell>
          <cell r="H181">
            <v>-54951.34</v>
          </cell>
          <cell r="J181">
            <v>-53352.19</v>
          </cell>
          <cell r="L181">
            <v>-63875.06</v>
          </cell>
          <cell r="N181">
            <v>-59315.42</v>
          </cell>
          <cell r="P181">
            <v>-66831.11</v>
          </cell>
          <cell r="R181">
            <v>-65768.97</v>
          </cell>
          <cell r="T181">
            <v>-73425.490000000005</v>
          </cell>
          <cell r="V181">
            <v>-13617.52</v>
          </cell>
          <cell r="X181">
            <v>-11974.48</v>
          </cell>
          <cell r="Z181">
            <v>709.68000000005122</v>
          </cell>
          <cell r="AB181">
            <v>-563534.47999999986</v>
          </cell>
        </row>
        <row r="182">
          <cell r="A182">
            <v>81712</v>
          </cell>
          <cell r="B182" t="str">
            <v xml:space="preserve">  -  Despesas de Comunicação</v>
          </cell>
          <cell r="D182">
            <v>-5185371.99</v>
          </cell>
          <cell r="F182">
            <v>-3627183.23</v>
          </cell>
          <cell r="H182">
            <v>-4358649.96</v>
          </cell>
          <cell r="J182">
            <v>-4664887.03</v>
          </cell>
          <cell r="L182">
            <v>-4864524.68</v>
          </cell>
          <cell r="N182">
            <v>-4732520.53</v>
          </cell>
          <cell r="P182">
            <v>-4991598.79</v>
          </cell>
          <cell r="R182">
            <v>-5570844.1599999964</v>
          </cell>
          <cell r="T182">
            <v>-6035985.4400000051</v>
          </cell>
          <cell r="V182">
            <v>-272113.96999999881</v>
          </cell>
          <cell r="X182">
            <v>-329506.31000000238</v>
          </cell>
          <cell r="Z182">
            <v>-361873.89999999851</v>
          </cell>
          <cell r="AB182">
            <v>-44995059.990000002</v>
          </cell>
        </row>
        <row r="183">
          <cell r="A183">
            <v>81715</v>
          </cell>
          <cell r="B183" t="str">
            <v xml:space="preserve">  -  Despesas de Contribuições Filantrópicas</v>
          </cell>
          <cell r="D183">
            <v>0</v>
          </cell>
          <cell r="F183">
            <v>-590</v>
          </cell>
          <cell r="H183">
            <v>-375</v>
          </cell>
          <cell r="J183">
            <v>-4119.8900000000003</v>
          </cell>
          <cell r="L183">
            <v>-16601.740000000002</v>
          </cell>
          <cell r="N183">
            <v>-6529.98</v>
          </cell>
          <cell r="P183">
            <v>1125</v>
          </cell>
          <cell r="R183">
            <v>-5940.58</v>
          </cell>
          <cell r="T183">
            <v>-1291.47</v>
          </cell>
          <cell r="V183">
            <v>0</v>
          </cell>
          <cell r="X183">
            <v>0</v>
          </cell>
          <cell r="Z183">
            <v>0</v>
          </cell>
          <cell r="AB183">
            <v>-34323.660000000003</v>
          </cell>
        </row>
        <row r="184">
          <cell r="A184">
            <v>817150002</v>
          </cell>
          <cell r="B184" t="str">
            <v xml:space="preserve">     Contribuições não Dedutíveis</v>
          </cell>
          <cell r="D184">
            <v>0</v>
          </cell>
          <cell r="F184">
            <v>-590</v>
          </cell>
          <cell r="H184">
            <v>-375</v>
          </cell>
          <cell r="J184">
            <v>-4115</v>
          </cell>
          <cell r="L184">
            <v>-16383.36</v>
          </cell>
          <cell r="N184">
            <v>-6529.98</v>
          </cell>
          <cell r="P184">
            <v>1125</v>
          </cell>
          <cell r="R184">
            <v>-590</v>
          </cell>
          <cell r="T184">
            <v>-160</v>
          </cell>
          <cell r="V184">
            <v>0</v>
          </cell>
          <cell r="X184">
            <v>0</v>
          </cell>
          <cell r="Z184">
            <v>0</v>
          </cell>
          <cell r="AB184">
            <v>-27618.34</v>
          </cell>
        </row>
        <row r="185">
          <cell r="A185">
            <v>81718</v>
          </cell>
          <cell r="B185" t="str">
            <v xml:space="preserve">  -  Despesas de Honorários</v>
          </cell>
          <cell r="D185">
            <v>-56982</v>
          </cell>
          <cell r="F185">
            <v>-56982</v>
          </cell>
          <cell r="H185">
            <v>-56982</v>
          </cell>
          <cell r="J185">
            <v>-56982</v>
          </cell>
          <cell r="L185">
            <v>-56982</v>
          </cell>
          <cell r="N185">
            <v>-40798</v>
          </cell>
          <cell r="P185">
            <v>-6000</v>
          </cell>
          <cell r="R185">
            <v>-6000</v>
          </cell>
          <cell r="T185">
            <v>-6000</v>
          </cell>
          <cell r="V185">
            <v>0</v>
          </cell>
          <cell r="X185">
            <v>0</v>
          </cell>
          <cell r="Z185">
            <v>0</v>
          </cell>
          <cell r="AB185">
            <v>-343708</v>
          </cell>
        </row>
        <row r="186">
          <cell r="A186">
            <v>81721</v>
          </cell>
          <cell r="B186" t="str">
            <v xml:space="preserve">  -  Despesas de Manutenção e Conservação de Bens</v>
          </cell>
          <cell r="D186">
            <v>-274000.82</v>
          </cell>
          <cell r="F186">
            <v>-307930.59999999998</v>
          </cell>
          <cell r="H186">
            <v>-295436.83</v>
          </cell>
          <cell r="J186">
            <v>-287931.28000000003</v>
          </cell>
          <cell r="L186">
            <v>-292891.74</v>
          </cell>
          <cell r="N186">
            <v>-248611.08</v>
          </cell>
          <cell r="P186">
            <v>-337206.22</v>
          </cell>
          <cell r="R186">
            <v>-315698.62</v>
          </cell>
          <cell r="T186">
            <v>-271784.40999999997</v>
          </cell>
          <cell r="V186">
            <v>-67330.509999999776</v>
          </cell>
          <cell r="X186">
            <v>-56954.96</v>
          </cell>
          <cell r="Z186">
            <v>-50848.100000000093</v>
          </cell>
          <cell r="AB186">
            <v>-2806625.17</v>
          </cell>
        </row>
        <row r="187">
          <cell r="A187">
            <v>81724</v>
          </cell>
          <cell r="B187" t="str">
            <v xml:space="preserve">  -  Despesas de Material</v>
          </cell>
          <cell r="D187">
            <v>-354623.89</v>
          </cell>
          <cell r="F187">
            <v>-346021.46</v>
          </cell>
          <cell r="H187">
            <v>-431757.71</v>
          </cell>
          <cell r="J187">
            <v>-470668.88</v>
          </cell>
          <cell r="L187">
            <v>-491955.06</v>
          </cell>
          <cell r="N187">
            <v>-560575.05000000005</v>
          </cell>
          <cell r="P187">
            <v>-499732.04</v>
          </cell>
          <cell r="R187">
            <v>-519177.26</v>
          </cell>
          <cell r="T187">
            <v>-592666.89</v>
          </cell>
          <cell r="V187">
            <v>-190810.79</v>
          </cell>
          <cell r="X187">
            <v>-163844.6099999994</v>
          </cell>
          <cell r="Z187">
            <v>-131827.4</v>
          </cell>
          <cell r="AB187">
            <v>-4753661.0399999991</v>
          </cell>
        </row>
        <row r="189">
          <cell r="A189">
            <v>81727</v>
          </cell>
          <cell r="B189" t="str">
            <v xml:space="preserve">  -  Despesas de Pessoal - Benefícios</v>
          </cell>
          <cell r="D189">
            <v>-1594905.9499999997</v>
          </cell>
          <cell r="F189">
            <v>-1602654.65</v>
          </cell>
          <cell r="H189">
            <v>-2331246.0499999998</v>
          </cell>
          <cell r="J189">
            <v>-806814.76</v>
          </cell>
          <cell r="L189">
            <v>-1469403.4</v>
          </cell>
          <cell r="N189">
            <v>-1566088.7</v>
          </cell>
          <cell r="P189">
            <v>-1733604.8</v>
          </cell>
          <cell r="R189">
            <v>-1868081.26</v>
          </cell>
          <cell r="T189">
            <v>-2033826.46</v>
          </cell>
          <cell r="V189">
            <v>-2039864.05</v>
          </cell>
          <cell r="X189">
            <v>-2230697.0699999998</v>
          </cell>
          <cell r="Z189">
            <v>-2461641.4700000002</v>
          </cell>
          <cell r="AB189">
            <v>-21738828.620000005</v>
          </cell>
        </row>
        <row r="190">
          <cell r="A190">
            <v>817270001</v>
          </cell>
          <cell r="B190" t="str">
            <v xml:space="preserve">     Ajuda de Custo</v>
          </cell>
          <cell r="D190">
            <v>-760.89</v>
          </cell>
          <cell r="F190">
            <v>-26747.66</v>
          </cell>
          <cell r="H190">
            <v>-6187.29</v>
          </cell>
          <cell r="J190">
            <v>-2020.5</v>
          </cell>
          <cell r="L190">
            <v>-4858.6000000000058</v>
          </cell>
          <cell r="N190">
            <v>-6630</v>
          </cell>
          <cell r="P190">
            <v>-6630</v>
          </cell>
          <cell r="R190">
            <v>-26097.95</v>
          </cell>
          <cell r="T190">
            <v>0</v>
          </cell>
          <cell r="V190">
            <v>-257.55999999999767</v>
          </cell>
          <cell r="X190">
            <v>0</v>
          </cell>
          <cell r="Z190">
            <v>0</v>
          </cell>
          <cell r="AB190">
            <v>-80190.45</v>
          </cell>
        </row>
        <row r="191">
          <cell r="A191">
            <v>817270002</v>
          </cell>
          <cell r="B191" t="str">
            <v xml:space="preserve">     Assistencia Medica</v>
          </cell>
          <cell r="D191">
            <v>-648658.93999999994</v>
          </cell>
          <cell r="F191">
            <v>-666500.14</v>
          </cell>
          <cell r="H191">
            <v>-574594.03</v>
          </cell>
          <cell r="J191">
            <v>-677669.81</v>
          </cell>
          <cell r="L191">
            <v>-541945.94999999995</v>
          </cell>
          <cell r="N191">
            <v>-623246.88</v>
          </cell>
          <cell r="P191">
            <v>-701954.32</v>
          </cell>
          <cell r="R191">
            <v>-715167.09</v>
          </cell>
          <cell r="T191">
            <v>-822547.97</v>
          </cell>
          <cell r="V191">
            <v>-816263.12</v>
          </cell>
          <cell r="X191">
            <v>-727507.11</v>
          </cell>
          <cell r="Z191">
            <v>-1009770.62</v>
          </cell>
          <cell r="AB191">
            <v>-8525825.9800000004</v>
          </cell>
        </row>
        <row r="192">
          <cell r="A192">
            <v>817270003</v>
          </cell>
          <cell r="B192" t="str">
            <v xml:space="preserve">     Auxilio Moradia</v>
          </cell>
          <cell r="D192">
            <v>-30047.65</v>
          </cell>
          <cell r="F192">
            <v>-32969.879999999997</v>
          </cell>
          <cell r="H192">
            <v>-33521.53</v>
          </cell>
          <cell r="J192">
            <v>-37994.410000000003</v>
          </cell>
          <cell r="L192">
            <v>-37700.47</v>
          </cell>
          <cell r="N192">
            <v>-39439.629999999997</v>
          </cell>
          <cell r="P192">
            <v>-40716.519999999997</v>
          </cell>
          <cell r="R192">
            <v>-45552.55</v>
          </cell>
          <cell r="T192">
            <v>-42105.15</v>
          </cell>
          <cell r="V192">
            <v>-40709.589999999997</v>
          </cell>
          <cell r="X192">
            <v>-44271.29</v>
          </cell>
          <cell r="Z192">
            <v>-48282.63</v>
          </cell>
          <cell r="AB192">
            <v>-473311.3</v>
          </cell>
        </row>
        <row r="193">
          <cell r="A193">
            <v>817270004</v>
          </cell>
          <cell r="B193" t="str">
            <v xml:space="preserve">     Programa de Alimentação ao Trabalhador - PAT</v>
          </cell>
          <cell r="D193">
            <v>-655269.56000000006</v>
          </cell>
          <cell r="F193">
            <v>-643627.48</v>
          </cell>
          <cell r="H193">
            <v>-686857.69</v>
          </cell>
          <cell r="J193">
            <v>-653773.1</v>
          </cell>
          <cell r="L193">
            <v>-639397.69999999995</v>
          </cell>
          <cell r="N193">
            <v>-650655.4</v>
          </cell>
          <cell r="P193">
            <v>-692847.3</v>
          </cell>
          <cell r="R193">
            <v>-759015.6</v>
          </cell>
          <cell r="T193">
            <v>-818834.3</v>
          </cell>
          <cell r="V193">
            <v>-846603.68</v>
          </cell>
          <cell r="X193">
            <v>-954195.86</v>
          </cell>
          <cell r="Z193">
            <v>-896456.66</v>
          </cell>
          <cell r="AB193">
            <v>-8897534.3300000001</v>
          </cell>
        </row>
        <row r="194">
          <cell r="A194">
            <v>81727000401</v>
          </cell>
          <cell r="B194" t="str">
            <v xml:space="preserve">     Vale Alimentação</v>
          </cell>
          <cell r="D194">
            <v>-53141.56</v>
          </cell>
          <cell r="F194">
            <v>-95137.48</v>
          </cell>
          <cell r="H194">
            <v>-124986.69</v>
          </cell>
          <cell r="J194">
            <v>-99544.1</v>
          </cell>
          <cell r="L194">
            <v>-85037.7</v>
          </cell>
          <cell r="N194">
            <v>-104719.4</v>
          </cell>
          <cell r="P194">
            <v>-114925.3</v>
          </cell>
          <cell r="R194">
            <v>-146386.6</v>
          </cell>
          <cell r="T194">
            <v>-157087.29999999999</v>
          </cell>
          <cell r="V194">
            <v>-164159.26999999999</v>
          </cell>
          <cell r="X194">
            <v>-200967.97</v>
          </cell>
          <cell r="Z194">
            <v>-209891.39</v>
          </cell>
          <cell r="AB194">
            <v>-1555984.7599999998</v>
          </cell>
        </row>
        <row r="195">
          <cell r="A195">
            <v>81727000402</v>
          </cell>
          <cell r="B195" t="str">
            <v xml:space="preserve">     Vale Refeição</v>
          </cell>
          <cell r="D195">
            <v>-602128</v>
          </cell>
          <cell r="F195">
            <v>-548490</v>
          </cell>
          <cell r="H195">
            <v>-561871</v>
          </cell>
          <cell r="J195">
            <v>-554229</v>
          </cell>
          <cell r="L195">
            <v>-554360</v>
          </cell>
          <cell r="N195">
            <v>-545936</v>
          </cell>
          <cell r="P195">
            <v>-577922</v>
          </cell>
          <cell r="R195">
            <v>-612629</v>
          </cell>
          <cell r="T195">
            <v>-661747</v>
          </cell>
          <cell r="V195">
            <v>-682444.41</v>
          </cell>
          <cell r="X195">
            <v>-753227.89</v>
          </cell>
          <cell r="Z195">
            <v>-686565.27</v>
          </cell>
          <cell r="AB195">
            <v>-7341549.5700000003</v>
          </cell>
        </row>
        <row r="196">
          <cell r="A196">
            <v>817270005</v>
          </cell>
          <cell r="B196" t="str">
            <v xml:space="preserve">     Vale Transporte </v>
          </cell>
          <cell r="D196">
            <v>-236855.02</v>
          </cell>
          <cell r="F196">
            <v>-216903.44</v>
          </cell>
          <cell r="H196">
            <v>-241720.27</v>
          </cell>
          <cell r="J196">
            <v>-198718.96</v>
          </cell>
          <cell r="L196">
            <v>-240831.65</v>
          </cell>
          <cell r="N196">
            <v>-242532.37</v>
          </cell>
          <cell r="P196">
            <v>-270759.73</v>
          </cell>
          <cell r="R196">
            <v>-313749.08</v>
          </cell>
          <cell r="T196">
            <v>-342587.08</v>
          </cell>
          <cell r="V196">
            <v>-330341.96000000002</v>
          </cell>
          <cell r="X196">
            <v>-342901.2</v>
          </cell>
          <cell r="Z196">
            <v>-478012.23</v>
          </cell>
          <cell r="AB196">
            <v>-3455912.99</v>
          </cell>
        </row>
        <row r="197">
          <cell r="A197">
            <v>817270006</v>
          </cell>
          <cell r="B197" t="str">
            <v xml:space="preserve">     Auxilio Creche</v>
          </cell>
          <cell r="D197">
            <v>-1817.8</v>
          </cell>
          <cell r="F197">
            <v>-589.9</v>
          </cell>
          <cell r="H197">
            <v>-1136.3</v>
          </cell>
          <cell r="J197">
            <v>-1107.5999999999999</v>
          </cell>
          <cell r="L197">
            <v>-1941.2</v>
          </cell>
          <cell r="N197">
            <v>-1087.5999999999999</v>
          </cell>
          <cell r="P197">
            <v>-17859.7</v>
          </cell>
          <cell r="R197">
            <v>-5410.8</v>
          </cell>
          <cell r="T197">
            <v>-4459.5</v>
          </cell>
          <cell r="V197">
            <v>-5688.14</v>
          </cell>
          <cell r="X197">
            <v>-2804.52</v>
          </cell>
          <cell r="Z197">
            <v>-1382.08</v>
          </cell>
          <cell r="AB197">
            <v>-45285.139999999992</v>
          </cell>
        </row>
        <row r="198">
          <cell r="A198">
            <v>817270007</v>
          </cell>
          <cell r="B198" t="str">
            <v xml:space="preserve">     Outros Benefícios</v>
          </cell>
          <cell r="D198">
            <v>-21496.09</v>
          </cell>
          <cell r="F198">
            <v>-15316.15</v>
          </cell>
          <cell r="H198">
            <v>-787228.94</v>
          </cell>
          <cell r="J198">
            <v>764469.62</v>
          </cell>
          <cell r="L198">
            <v>-2727.83</v>
          </cell>
          <cell r="N198">
            <v>-2496.8200000000002</v>
          </cell>
          <cell r="P198">
            <v>-2837.23</v>
          </cell>
          <cell r="R198">
            <v>-3088.19</v>
          </cell>
          <cell r="T198">
            <v>-3292.4599999999919</v>
          </cell>
          <cell r="V198">
            <v>0</v>
          </cell>
          <cell r="X198">
            <v>-159017.09</v>
          </cell>
          <cell r="Z198">
            <v>-27737.25</v>
          </cell>
          <cell r="AB198">
            <v>-260768.42999999993</v>
          </cell>
        </row>
        <row r="200">
          <cell r="A200">
            <v>81730</v>
          </cell>
          <cell r="B200" t="str">
            <v xml:space="preserve">  -  Despesas de Pessoal - Encargos Sociais</v>
          </cell>
          <cell r="D200">
            <v>-1583399.86</v>
          </cell>
          <cell r="F200">
            <v>-1649246.21</v>
          </cell>
          <cell r="H200">
            <v>-1511839.52</v>
          </cell>
          <cell r="J200">
            <v>-1477114.96</v>
          </cell>
          <cell r="L200">
            <v>-1490817.63</v>
          </cell>
          <cell r="N200">
            <v>-1522737.47</v>
          </cell>
          <cell r="P200">
            <v>-1592006.73</v>
          </cell>
          <cell r="R200">
            <v>-1739253.56</v>
          </cell>
          <cell r="T200">
            <v>-1671039.47</v>
          </cell>
          <cell r="V200">
            <v>-1910282.49</v>
          </cell>
          <cell r="X200">
            <v>-2111992.69</v>
          </cell>
          <cell r="Z200">
            <v>-3360729.3000000003</v>
          </cell>
          <cell r="AB200">
            <v>-21620459.890000001</v>
          </cell>
        </row>
        <row r="201">
          <cell r="A201">
            <v>8173010</v>
          </cell>
          <cell r="B201" t="str">
            <v xml:space="preserve">     FGTS</v>
          </cell>
          <cell r="D201">
            <v>-374496.01</v>
          </cell>
          <cell r="F201">
            <v>-493208.91</v>
          </cell>
          <cell r="H201">
            <v>-343717.59</v>
          </cell>
          <cell r="J201">
            <v>-338837.39</v>
          </cell>
          <cell r="L201">
            <v>-348556.69</v>
          </cell>
          <cell r="N201">
            <v>-344436.76</v>
          </cell>
          <cell r="P201">
            <v>-354644.66</v>
          </cell>
          <cell r="R201">
            <v>-374984.38</v>
          </cell>
          <cell r="T201">
            <v>-380508.19</v>
          </cell>
          <cell r="V201">
            <v>-475937.2</v>
          </cell>
          <cell r="X201">
            <v>-556169.67000000004</v>
          </cell>
          <cell r="Z201">
            <v>-670703.97</v>
          </cell>
          <cell r="AB201">
            <v>-5056201.42</v>
          </cell>
        </row>
        <row r="202">
          <cell r="A202">
            <v>8173050</v>
          </cell>
          <cell r="B202" t="str">
            <v xml:space="preserve">     Previdência Social</v>
          </cell>
          <cell r="D202">
            <v>-1100346.28</v>
          </cell>
          <cell r="F202">
            <v>-1052394.78</v>
          </cell>
          <cell r="H202">
            <v>-1065355.6299999999</v>
          </cell>
          <cell r="J202">
            <v>-1035324.68</v>
          </cell>
          <cell r="L202">
            <v>-1036701.51</v>
          </cell>
          <cell r="N202">
            <v>-1073347.22</v>
          </cell>
          <cell r="P202">
            <v>-1130287.94</v>
          </cell>
          <cell r="R202">
            <v>-1249526.6399999999</v>
          </cell>
          <cell r="T202">
            <v>-1173655.44</v>
          </cell>
          <cell r="V202">
            <v>-1298777.02</v>
          </cell>
          <cell r="X202">
            <v>-1424770.63</v>
          </cell>
          <cell r="Z202">
            <v>-2444704.98</v>
          </cell>
          <cell r="AB202">
            <v>-15085192.75</v>
          </cell>
        </row>
        <row r="203">
          <cell r="A203">
            <v>8173060</v>
          </cell>
          <cell r="B203" t="str">
            <v xml:space="preserve">     Previdência Social Complementar</v>
          </cell>
          <cell r="D203">
            <v>0</v>
          </cell>
          <cell r="F203">
            <v>0</v>
          </cell>
          <cell r="H203">
            <v>0</v>
          </cell>
          <cell r="J203">
            <v>0</v>
          </cell>
          <cell r="L203">
            <v>0</v>
          </cell>
          <cell r="N203">
            <v>0</v>
          </cell>
          <cell r="P203">
            <v>0</v>
          </cell>
          <cell r="R203">
            <v>0</v>
          </cell>
          <cell r="T203">
            <v>0</v>
          </cell>
          <cell r="V203">
            <v>0</v>
          </cell>
          <cell r="X203">
            <v>0</v>
          </cell>
          <cell r="Z203">
            <v>0</v>
          </cell>
          <cell r="AB203">
            <v>0</v>
          </cell>
        </row>
        <row r="204">
          <cell r="A204">
            <v>8173099</v>
          </cell>
          <cell r="B204" t="str">
            <v xml:space="preserve">     Outras</v>
          </cell>
          <cell r="D204">
            <v>-108557.57</v>
          </cell>
          <cell r="F204">
            <v>-103642.52</v>
          </cell>
          <cell r="H204">
            <v>-102766.3</v>
          </cell>
          <cell r="J204">
            <v>-102952.89</v>
          </cell>
          <cell r="L204">
            <v>-105559.43</v>
          </cell>
          <cell r="N204">
            <v>-104953.49</v>
          </cell>
          <cell r="P204">
            <v>-107074.13</v>
          </cell>
          <cell r="R204">
            <v>-114742.54</v>
          </cell>
          <cell r="T204">
            <v>-116875.84</v>
          </cell>
          <cell r="V204">
            <v>-135568.26999999999</v>
          </cell>
          <cell r="X204">
            <v>-131052.39</v>
          </cell>
          <cell r="Z204">
            <v>-245320.35</v>
          </cell>
          <cell r="AB204">
            <v>-1479065.72</v>
          </cell>
        </row>
        <row r="206">
          <cell r="A206">
            <v>81733</v>
          </cell>
          <cell r="B206" t="str">
            <v xml:space="preserve">  -  Despesas de Pessoal - Proventos</v>
          </cell>
          <cell r="D206">
            <v>-5814240.8599999994</v>
          </cell>
          <cell r="F206">
            <v>-5967372.2300000014</v>
          </cell>
          <cell r="H206">
            <v>-5642620.7299999995</v>
          </cell>
          <cell r="J206">
            <v>-4744625.57</v>
          </cell>
          <cell r="L206">
            <v>-6264436.1300000018</v>
          </cell>
          <cell r="N206">
            <v>-6057005.5700000003</v>
          </cell>
          <cell r="P206">
            <v>-5558508.96</v>
          </cell>
          <cell r="R206">
            <v>-5615545.4000000004</v>
          </cell>
          <cell r="T206">
            <v>-6479565.6700000009</v>
          </cell>
          <cell r="V206">
            <v>-7992101.0800000001</v>
          </cell>
          <cell r="X206">
            <v>-6769741.6800000006</v>
          </cell>
          <cell r="Z206">
            <v>-6459961.2299999995</v>
          </cell>
          <cell r="AB206">
            <v>-73365725.110000014</v>
          </cell>
        </row>
        <row r="207">
          <cell r="A207">
            <v>817330001</v>
          </cell>
          <cell r="B207" t="str">
            <v xml:space="preserve">     Adicional Noturno</v>
          </cell>
          <cell r="D207">
            <v>-6533.21</v>
          </cell>
          <cell r="F207">
            <v>-5747.8</v>
          </cell>
          <cell r="H207">
            <v>-6406.19</v>
          </cell>
          <cell r="J207">
            <v>-8642.41</v>
          </cell>
          <cell r="L207">
            <v>-6797.52</v>
          </cell>
          <cell r="N207">
            <v>-6492.75</v>
          </cell>
          <cell r="P207">
            <v>-5225.09</v>
          </cell>
          <cell r="R207">
            <v>-7449.54</v>
          </cell>
          <cell r="T207">
            <v>-7603.96</v>
          </cell>
          <cell r="V207">
            <v>-15167.46</v>
          </cell>
          <cell r="X207">
            <v>-8599.5600000000122</v>
          </cell>
          <cell r="Z207">
            <v>-7532.0399999999936</v>
          </cell>
          <cell r="AB207">
            <v>-92197.53</v>
          </cell>
        </row>
        <row r="208">
          <cell r="A208">
            <v>817330002</v>
          </cell>
          <cell r="B208" t="str">
            <v xml:space="preserve">     Aviso Prévio</v>
          </cell>
          <cell r="D208">
            <v>-120724.88</v>
          </cell>
          <cell r="F208">
            <v>-189549.05</v>
          </cell>
          <cell r="H208">
            <v>-127077.5</v>
          </cell>
          <cell r="J208">
            <v>-166105.51999999999</v>
          </cell>
          <cell r="L208">
            <v>-184645.77</v>
          </cell>
          <cell r="N208">
            <v>-62966.65</v>
          </cell>
          <cell r="P208">
            <v>-67874.42</v>
          </cell>
          <cell r="R208">
            <v>-81305.95</v>
          </cell>
          <cell r="T208">
            <v>-116198.51</v>
          </cell>
          <cell r="V208">
            <v>-73339.990000000005</v>
          </cell>
          <cell r="X208">
            <v>-100245.64</v>
          </cell>
          <cell r="Z208">
            <v>-36653.120000000112</v>
          </cell>
          <cell r="AB208">
            <v>-1326687</v>
          </cell>
        </row>
        <row r="209">
          <cell r="A209">
            <v>817330003</v>
          </cell>
          <cell r="B209" t="str">
            <v xml:space="preserve">     Comissões</v>
          </cell>
          <cell r="D209">
            <v>0</v>
          </cell>
          <cell r="F209">
            <v>0</v>
          </cell>
          <cell r="H209">
            <v>0</v>
          </cell>
          <cell r="J209">
            <v>0</v>
          </cell>
          <cell r="L209">
            <v>0</v>
          </cell>
          <cell r="N209">
            <v>0</v>
          </cell>
          <cell r="P209">
            <v>0</v>
          </cell>
          <cell r="R209">
            <v>0</v>
          </cell>
          <cell r="T209">
            <v>0</v>
          </cell>
          <cell r="V209">
            <v>0</v>
          </cell>
          <cell r="X209">
            <v>0</v>
          </cell>
          <cell r="Z209">
            <v>0</v>
          </cell>
          <cell r="AB209">
            <v>0</v>
          </cell>
        </row>
        <row r="210">
          <cell r="A210">
            <v>817330004</v>
          </cell>
          <cell r="B210" t="str">
            <v xml:space="preserve">     Diárias</v>
          </cell>
          <cell r="D210">
            <v>0</v>
          </cell>
          <cell r="F210">
            <v>0</v>
          </cell>
          <cell r="H210">
            <v>0</v>
          </cell>
          <cell r="J210">
            <v>0</v>
          </cell>
          <cell r="L210">
            <v>0</v>
          </cell>
          <cell r="N210">
            <v>0</v>
          </cell>
          <cell r="P210">
            <v>0</v>
          </cell>
          <cell r="R210">
            <v>0</v>
          </cell>
          <cell r="T210">
            <v>0</v>
          </cell>
          <cell r="V210">
            <v>0</v>
          </cell>
          <cell r="X210">
            <v>0</v>
          </cell>
          <cell r="Z210">
            <v>0</v>
          </cell>
          <cell r="AB210">
            <v>0</v>
          </cell>
        </row>
        <row r="211">
          <cell r="A211">
            <v>817330005</v>
          </cell>
          <cell r="B211" t="str">
            <v xml:space="preserve">     Ferias - Abono Pecuniário</v>
          </cell>
          <cell r="D211">
            <v>-162369.31</v>
          </cell>
          <cell r="F211">
            <v>-88578.06</v>
          </cell>
          <cell r="H211">
            <v>-72167.460000000006</v>
          </cell>
          <cell r="J211">
            <v>-39057.589999999997</v>
          </cell>
          <cell r="L211">
            <v>-37937.86</v>
          </cell>
          <cell r="N211">
            <v>-37663</v>
          </cell>
          <cell r="P211">
            <v>-89841.87</v>
          </cell>
          <cell r="R211">
            <v>-24748.16</v>
          </cell>
          <cell r="T211">
            <v>-23631.599999999999</v>
          </cell>
          <cell r="V211">
            <v>-41577.4</v>
          </cell>
          <cell r="X211">
            <v>-39237.309999999939</v>
          </cell>
          <cell r="Z211">
            <v>-30535.22</v>
          </cell>
          <cell r="AB211">
            <v>-687344.84</v>
          </cell>
        </row>
        <row r="212">
          <cell r="A212">
            <v>817330006</v>
          </cell>
          <cell r="B212" t="str">
            <v xml:space="preserve">     Ferias - Indenizadas</v>
          </cell>
          <cell r="D212">
            <v>0</v>
          </cell>
          <cell r="F212">
            <v>-712.83</v>
          </cell>
          <cell r="H212">
            <v>0</v>
          </cell>
          <cell r="J212">
            <v>0</v>
          </cell>
          <cell r="L212">
            <v>0</v>
          </cell>
          <cell r="N212">
            <v>-3028.96</v>
          </cell>
          <cell r="P212">
            <v>0</v>
          </cell>
          <cell r="R212">
            <v>-6228.54</v>
          </cell>
          <cell r="T212">
            <v>0</v>
          </cell>
          <cell r="V212">
            <v>0</v>
          </cell>
          <cell r="X212">
            <v>-362.17</v>
          </cell>
          <cell r="Z212">
            <v>0</v>
          </cell>
          <cell r="AB212">
            <v>-10332.5</v>
          </cell>
        </row>
        <row r="213">
          <cell r="A213">
            <v>817330007</v>
          </cell>
          <cell r="B213" t="str">
            <v xml:space="preserve">     Gratificações</v>
          </cell>
          <cell r="D213">
            <v>-181978.95</v>
          </cell>
          <cell r="F213">
            <v>-214765.16</v>
          </cell>
          <cell r="H213">
            <v>-210469.32</v>
          </cell>
          <cell r="J213">
            <v>-218126.19</v>
          </cell>
          <cell r="L213">
            <v>-297076.3</v>
          </cell>
          <cell r="N213">
            <v>-219777.44</v>
          </cell>
          <cell r="P213">
            <v>-214768</v>
          </cell>
          <cell r="R213">
            <v>-235811.51</v>
          </cell>
          <cell r="T213">
            <v>-243391.28</v>
          </cell>
          <cell r="V213">
            <v>-262583.51</v>
          </cell>
          <cell r="X213">
            <v>-260583.05</v>
          </cell>
          <cell r="Z213">
            <v>-272817.58</v>
          </cell>
          <cell r="AB213">
            <v>-2832148.29</v>
          </cell>
        </row>
        <row r="214">
          <cell r="A214">
            <v>817330008</v>
          </cell>
          <cell r="B214" t="str">
            <v xml:space="preserve">     Horas Extras</v>
          </cell>
          <cell r="D214">
            <v>-258786.48</v>
          </cell>
          <cell r="F214">
            <v>-170114.03</v>
          </cell>
          <cell r="H214">
            <v>-150980.04999999999</v>
          </cell>
          <cell r="J214">
            <v>-215480.95999999999</v>
          </cell>
          <cell r="L214">
            <v>-177888.21</v>
          </cell>
          <cell r="N214">
            <v>-197676.6</v>
          </cell>
          <cell r="P214">
            <v>-171566.17</v>
          </cell>
          <cell r="R214">
            <v>-249031.67</v>
          </cell>
          <cell r="T214">
            <v>-197586.58</v>
          </cell>
          <cell r="V214">
            <v>-261730.47</v>
          </cell>
          <cell r="X214">
            <v>-309544.08</v>
          </cell>
          <cell r="Z214">
            <v>-302006.38</v>
          </cell>
          <cell r="AB214">
            <v>-2662391.6799999997</v>
          </cell>
        </row>
        <row r="215">
          <cell r="A215">
            <v>817330009</v>
          </cell>
          <cell r="B215" t="str">
            <v xml:space="preserve">     Licença Prêmio Indenizada</v>
          </cell>
          <cell r="D215">
            <v>0</v>
          </cell>
          <cell r="F215">
            <v>0</v>
          </cell>
          <cell r="H215">
            <v>0</v>
          </cell>
          <cell r="J215">
            <v>0</v>
          </cell>
          <cell r="L215">
            <v>0</v>
          </cell>
          <cell r="N215">
            <v>0</v>
          </cell>
          <cell r="P215">
            <v>0</v>
          </cell>
          <cell r="R215">
            <v>0</v>
          </cell>
          <cell r="T215">
            <v>0</v>
          </cell>
          <cell r="V215">
            <v>0</v>
          </cell>
          <cell r="X215">
            <v>0</v>
          </cell>
          <cell r="Z215">
            <v>0</v>
          </cell>
          <cell r="AB215">
            <v>0</v>
          </cell>
        </row>
        <row r="216">
          <cell r="A216">
            <v>817330010</v>
          </cell>
          <cell r="B216" t="str">
            <v xml:space="preserve">     Salarios </v>
          </cell>
          <cell r="D216">
            <v>-2918574.22</v>
          </cell>
          <cell r="F216">
            <v>-3197560.81</v>
          </cell>
          <cell r="H216">
            <v>-3130994.28</v>
          </cell>
          <cell r="J216">
            <v>-3269300.61</v>
          </cell>
          <cell r="L216">
            <v>-3292575.74</v>
          </cell>
          <cell r="N216">
            <v>-3334312.98</v>
          </cell>
          <cell r="P216">
            <v>-3296927.51</v>
          </cell>
          <cell r="R216">
            <v>-3927033.13</v>
          </cell>
          <cell r="T216">
            <v>-3810106.33</v>
          </cell>
          <cell r="V216">
            <v>-4207984.5</v>
          </cell>
          <cell r="X216">
            <v>-4169718.59</v>
          </cell>
          <cell r="Z216">
            <v>-4173007.73</v>
          </cell>
          <cell r="AB216">
            <v>-42728096.43</v>
          </cell>
        </row>
        <row r="217">
          <cell r="A217">
            <v>817330011</v>
          </cell>
          <cell r="B217" t="str">
            <v xml:space="preserve">     Decimo Terceiro Salário</v>
          </cell>
          <cell r="D217">
            <v>-445781.12</v>
          </cell>
          <cell r="F217">
            <v>-434032.9</v>
          </cell>
          <cell r="H217">
            <v>-409880.57</v>
          </cell>
          <cell r="J217">
            <v>-398186.5</v>
          </cell>
          <cell r="L217">
            <v>-382940.19</v>
          </cell>
          <cell r="N217">
            <v>-430159.63</v>
          </cell>
          <cell r="P217">
            <v>-445257.18</v>
          </cell>
          <cell r="R217">
            <v>-683331.91</v>
          </cell>
          <cell r="T217">
            <v>-486555.95</v>
          </cell>
          <cell r="V217">
            <v>-571303.14999999944</v>
          </cell>
          <cell r="X217">
            <v>-436161.34000000078</v>
          </cell>
          <cell r="Z217">
            <v>5151709.7</v>
          </cell>
          <cell r="AB217">
            <v>28119.259999999776</v>
          </cell>
        </row>
        <row r="218">
          <cell r="A218">
            <v>817330012</v>
          </cell>
          <cell r="B218" t="str">
            <v xml:space="preserve">     Temporários</v>
          </cell>
          <cell r="D218">
            <v>-293582.98</v>
          </cell>
          <cell r="F218">
            <v>-260744.95</v>
          </cell>
          <cell r="H218">
            <v>-192648.23</v>
          </cell>
          <cell r="J218">
            <v>-149680.95000000001</v>
          </cell>
          <cell r="L218">
            <v>-186830.99</v>
          </cell>
          <cell r="N218">
            <v>-198489.71</v>
          </cell>
          <cell r="P218">
            <v>-191724.36</v>
          </cell>
          <cell r="R218">
            <v>-210939.07</v>
          </cell>
          <cell r="T218">
            <v>-176835.9</v>
          </cell>
          <cell r="V218">
            <v>-184609.34</v>
          </cell>
          <cell r="X218">
            <v>-187244.23</v>
          </cell>
          <cell r="Z218">
            <v>-314566.09000000003</v>
          </cell>
          <cell r="AB218">
            <v>-2547896.7999999998</v>
          </cell>
        </row>
        <row r="219">
          <cell r="A219">
            <v>817330013</v>
          </cell>
          <cell r="B219" t="str">
            <v xml:space="preserve">     Prêmios</v>
          </cell>
          <cell r="D219">
            <v>-456750.17</v>
          </cell>
          <cell r="F219">
            <v>-441708.79999999999</v>
          </cell>
          <cell r="H219">
            <v>-706364.57</v>
          </cell>
          <cell r="J219">
            <v>-305148.62</v>
          </cell>
          <cell r="L219">
            <v>-560778.32999999996</v>
          </cell>
          <cell r="N219">
            <v>-461674.85</v>
          </cell>
          <cell r="P219">
            <v>-445155.06</v>
          </cell>
          <cell r="R219">
            <v>1339374.0900000001</v>
          </cell>
          <cell r="T219">
            <v>138147.06</v>
          </cell>
          <cell r="V219">
            <v>-52295.74</v>
          </cell>
          <cell r="X219">
            <v>0</v>
          </cell>
          <cell r="Z219">
            <v>-0.57000000006519258</v>
          </cell>
          <cell r="AB219">
            <v>-1952355.5600000003</v>
          </cell>
        </row>
        <row r="220">
          <cell r="A220">
            <v>817330014</v>
          </cell>
          <cell r="B220" t="str">
            <v xml:space="preserve">     Férias</v>
          </cell>
          <cell r="D220">
            <v>739336.71</v>
          </cell>
          <cell r="F220">
            <v>89539.42</v>
          </cell>
          <cell r="H220">
            <v>131755.20000000001</v>
          </cell>
          <cell r="J220">
            <v>-115067.87</v>
          </cell>
          <cell r="L220">
            <v>-100869.36</v>
          </cell>
          <cell r="N220">
            <v>-420660.01</v>
          </cell>
          <cell r="P220">
            <v>119388.16</v>
          </cell>
          <cell r="R220">
            <v>-693943.43</v>
          </cell>
          <cell r="T220">
            <v>-332259.57</v>
          </cell>
          <cell r="V220">
            <v>-446898.16</v>
          </cell>
          <cell r="X220">
            <v>-275288.74</v>
          </cell>
          <cell r="Z220">
            <v>-449671.61</v>
          </cell>
          <cell r="AB220">
            <v>-1754639.2599999998</v>
          </cell>
        </row>
        <row r="221">
          <cell r="A221">
            <v>817330015</v>
          </cell>
          <cell r="B221" t="str">
            <v xml:space="preserve">     Adicional de Transferência</v>
          </cell>
          <cell r="D221">
            <v>-1826.77</v>
          </cell>
          <cell r="F221">
            <v>-3253.4</v>
          </cell>
          <cell r="H221">
            <v>-3253.4</v>
          </cell>
          <cell r="J221">
            <v>-3253.4</v>
          </cell>
          <cell r="L221">
            <v>-3305.9</v>
          </cell>
          <cell r="N221">
            <v>-3285.86</v>
          </cell>
          <cell r="P221">
            <v>-2273.9899999999998</v>
          </cell>
          <cell r="R221">
            <v>-3389.73</v>
          </cell>
          <cell r="T221">
            <v>-3602.64</v>
          </cell>
          <cell r="V221">
            <v>-3530.6</v>
          </cell>
          <cell r="X221">
            <v>-3530.6</v>
          </cell>
          <cell r="Z221">
            <v>-3530.6</v>
          </cell>
          <cell r="AB221">
            <v>-38036.89</v>
          </cell>
        </row>
        <row r="222">
          <cell r="A222">
            <v>817330016</v>
          </cell>
          <cell r="B222" t="str">
            <v xml:space="preserve">     Indenizações Rescisórias</v>
          </cell>
          <cell r="D222">
            <v>-2143.81</v>
          </cell>
          <cell r="F222">
            <v>-17478.66</v>
          </cell>
          <cell r="H222">
            <v>-1987.72</v>
          </cell>
          <cell r="J222">
            <v>-4986.7299999999996</v>
          </cell>
          <cell r="L222">
            <v>-2035.11</v>
          </cell>
          <cell r="N222">
            <v>-3197.69</v>
          </cell>
          <cell r="P222">
            <v>-7402.06</v>
          </cell>
          <cell r="R222">
            <v>-6915.45</v>
          </cell>
          <cell r="T222">
            <v>-2940.02</v>
          </cell>
          <cell r="V222">
            <v>-4010.41</v>
          </cell>
          <cell r="X222">
            <v>-6490.8</v>
          </cell>
          <cell r="Z222">
            <v>-52153.120000000003</v>
          </cell>
          <cell r="AB222">
            <v>-111741.57999999999</v>
          </cell>
        </row>
        <row r="223">
          <cell r="A223">
            <v>817330017</v>
          </cell>
          <cell r="B223" t="str">
            <v xml:space="preserve">     Multa Rescisória</v>
          </cell>
          <cell r="D223">
            <v>0</v>
          </cell>
          <cell r="F223">
            <v>0</v>
          </cell>
          <cell r="H223">
            <v>0</v>
          </cell>
          <cell r="J223">
            <v>0</v>
          </cell>
          <cell r="L223">
            <v>0</v>
          </cell>
          <cell r="N223">
            <v>0</v>
          </cell>
          <cell r="P223">
            <v>0</v>
          </cell>
          <cell r="R223">
            <v>0</v>
          </cell>
          <cell r="T223">
            <v>0</v>
          </cell>
          <cell r="V223">
            <v>0</v>
          </cell>
          <cell r="X223">
            <v>0</v>
          </cell>
          <cell r="Z223">
            <v>0</v>
          </cell>
          <cell r="AB223">
            <v>0</v>
          </cell>
        </row>
        <row r="224">
          <cell r="A224">
            <v>817330018</v>
          </cell>
          <cell r="B224" t="str">
            <v xml:space="preserve">     Férias Pagas</v>
          </cell>
          <cell r="D224">
            <v>-952473.48</v>
          </cell>
          <cell r="F224">
            <v>-436535.28</v>
          </cell>
          <cell r="H224">
            <v>-493199.12</v>
          </cell>
          <cell r="J224">
            <v>-338408.7</v>
          </cell>
          <cell r="L224">
            <v>-392648.12</v>
          </cell>
          <cell r="N224">
            <v>-245287.34</v>
          </cell>
          <cell r="P224">
            <v>-434363.33</v>
          </cell>
          <cell r="R224">
            <v>-252511.1</v>
          </cell>
          <cell r="T224">
            <v>-249875.67</v>
          </cell>
          <cell r="V224">
            <v>-312740.65999999997</v>
          </cell>
          <cell r="X224">
            <v>-369896.3</v>
          </cell>
          <cell r="Z224">
            <v>-221498.18000000063</v>
          </cell>
          <cell r="AB224">
            <v>-4699437.2800000012</v>
          </cell>
        </row>
        <row r="225">
          <cell r="A225">
            <v>817330019</v>
          </cell>
          <cell r="B225" t="str">
            <v xml:space="preserve">     13º Salário Pago</v>
          </cell>
          <cell r="D225">
            <v>-4007.02</v>
          </cell>
          <cell r="F225">
            <v>-9798.1299999999992</v>
          </cell>
          <cell r="H225">
            <v>-15241.38</v>
          </cell>
          <cell r="J225">
            <v>-26852.33</v>
          </cell>
          <cell r="L225">
            <v>-57574.36</v>
          </cell>
          <cell r="N225">
            <v>-22421.53</v>
          </cell>
          <cell r="P225">
            <v>-22440.28</v>
          </cell>
          <cell r="R225">
            <v>-38296.129999999997</v>
          </cell>
          <cell r="T225">
            <v>-35080.699999999997</v>
          </cell>
          <cell r="V225">
            <v>-49600.959999999999</v>
          </cell>
          <cell r="X225">
            <v>-67013.509999999995</v>
          </cell>
          <cell r="Z225">
            <v>-4341709.7699999996</v>
          </cell>
          <cell r="AB225">
            <v>-4690036.0999999996</v>
          </cell>
        </row>
        <row r="226">
          <cell r="A226">
            <v>817330050</v>
          </cell>
          <cell r="B226" t="str">
            <v xml:space="preserve">     Causas Trabalhistas</v>
          </cell>
          <cell r="D226">
            <v>-584019.86</v>
          </cell>
          <cell r="F226">
            <v>435105.6</v>
          </cell>
          <cell r="H226">
            <v>-246055.34</v>
          </cell>
          <cell r="J226">
            <v>-63238.01</v>
          </cell>
          <cell r="L226">
            <v>-755801.13</v>
          </cell>
          <cell r="N226">
            <v>-112085.44</v>
          </cell>
          <cell r="P226">
            <v>-128072.99</v>
          </cell>
          <cell r="R226">
            <v>-66832.75</v>
          </cell>
          <cell r="T226">
            <v>-165660.23000000001</v>
          </cell>
          <cell r="V226">
            <v>-358498.68</v>
          </cell>
          <cell r="X226">
            <v>-136128.82999999999</v>
          </cell>
          <cell r="Z226">
            <v>-32291.949999999721</v>
          </cell>
          <cell r="AB226">
            <v>-2213579.6099999994</v>
          </cell>
        </row>
        <row r="227">
          <cell r="A227">
            <v>817330051</v>
          </cell>
          <cell r="B227" t="str">
            <v xml:space="preserve">     Provisão Indenização Trabalhista</v>
          </cell>
          <cell r="D227">
            <v>-58969.84</v>
          </cell>
          <cell r="F227">
            <v>-944498.64</v>
          </cell>
          <cell r="H227">
            <v>78616.149999999994</v>
          </cell>
          <cell r="J227">
            <v>660079.43000000005</v>
          </cell>
          <cell r="L227">
            <v>264772.90000000002</v>
          </cell>
          <cell r="N227">
            <v>-213105.17</v>
          </cell>
          <cell r="P227">
            <v>-51226.41</v>
          </cell>
          <cell r="R227">
            <v>-376713.36</v>
          </cell>
          <cell r="T227">
            <v>-660479.31999999995</v>
          </cell>
          <cell r="V227">
            <v>-1044215.57</v>
          </cell>
          <cell r="X227">
            <v>-277040.37</v>
          </cell>
          <cell r="Z227">
            <v>-1272910.3400000001</v>
          </cell>
          <cell r="AB227">
            <v>-3895690.54</v>
          </cell>
        </row>
        <row r="228">
          <cell r="A228">
            <v>817330099</v>
          </cell>
          <cell r="B228" t="str">
            <v xml:space="preserve">     Outras Despesas de Pessoal </v>
          </cell>
          <cell r="D228">
            <v>-105055.47</v>
          </cell>
          <cell r="F228">
            <v>-76938.75</v>
          </cell>
          <cell r="H228">
            <v>-86266.95</v>
          </cell>
          <cell r="J228">
            <v>-83168.61</v>
          </cell>
          <cell r="L228">
            <v>-89504.14</v>
          </cell>
          <cell r="N228">
            <v>-84719.96</v>
          </cell>
          <cell r="P228">
            <v>-103778.4</v>
          </cell>
          <cell r="R228">
            <v>-90438.059999999939</v>
          </cell>
          <cell r="T228">
            <v>-105904.47</v>
          </cell>
          <cell r="V228">
            <v>-102014.48</v>
          </cell>
          <cell r="X228">
            <v>-122656.56</v>
          </cell>
          <cell r="Z228">
            <v>-100786.63</v>
          </cell>
          <cell r="AB228">
            <v>-1151232.48</v>
          </cell>
        </row>
        <row r="230">
          <cell r="A230">
            <v>81736</v>
          </cell>
          <cell r="B230" t="str">
            <v xml:space="preserve">  -  Despesas de Pessoal - Treinamento</v>
          </cell>
          <cell r="D230">
            <v>-21516.04</v>
          </cell>
          <cell r="F230">
            <v>-59494.5</v>
          </cell>
          <cell r="H230">
            <v>-66820.91</v>
          </cell>
          <cell r="J230">
            <v>-108783.53</v>
          </cell>
          <cell r="L230">
            <v>-216673.69</v>
          </cell>
          <cell r="N230">
            <v>-285047.67</v>
          </cell>
          <cell r="P230">
            <v>-313139.59999999998</v>
          </cell>
          <cell r="R230">
            <v>-312783.76</v>
          </cell>
          <cell r="T230">
            <v>-333198.14</v>
          </cell>
          <cell r="V230">
            <v>-233551.65</v>
          </cell>
          <cell r="X230">
            <v>-117638.8</v>
          </cell>
          <cell r="Z230">
            <v>-105806.59</v>
          </cell>
          <cell r="AB230">
            <v>-2174454.88</v>
          </cell>
        </row>
        <row r="231">
          <cell r="A231">
            <v>81737</v>
          </cell>
          <cell r="B231" t="str">
            <v xml:space="preserve">  -  Despesas de Remuneração de Estagiários</v>
          </cell>
          <cell r="D231">
            <v>-26719.9</v>
          </cell>
          <cell r="F231">
            <v>-25143.52</v>
          </cell>
          <cell r="H231">
            <v>-23921.31</v>
          </cell>
          <cell r="J231">
            <v>-23040.19</v>
          </cell>
          <cell r="L231">
            <v>-20356.669999999998</v>
          </cell>
          <cell r="N231">
            <v>-22857.8</v>
          </cell>
          <cell r="P231">
            <v>-23967.52</v>
          </cell>
          <cell r="R231">
            <v>-24299.279999999999</v>
          </cell>
          <cell r="T231">
            <v>-24857.58</v>
          </cell>
          <cell r="V231">
            <v>-21464.22</v>
          </cell>
          <cell r="X231">
            <v>-22645.57</v>
          </cell>
          <cell r="Z231">
            <v>-36867.550000000003</v>
          </cell>
          <cell r="AB231">
            <v>-296141.11</v>
          </cell>
        </row>
        <row r="232">
          <cell r="A232">
            <v>81739</v>
          </cell>
          <cell r="B232" t="str">
            <v xml:space="preserve">  -  Despesas de Processamentos de Dados</v>
          </cell>
          <cell r="D232">
            <v>-2555370.5299999998</v>
          </cell>
          <cell r="F232">
            <v>-2758704.85</v>
          </cell>
          <cell r="H232">
            <v>-2266901.0499999998</v>
          </cell>
          <cell r="J232">
            <v>-2493169.69</v>
          </cell>
          <cell r="L232">
            <v>-3172289.89</v>
          </cell>
          <cell r="N232">
            <v>-2816291.02</v>
          </cell>
          <cell r="P232">
            <v>-2834476.11</v>
          </cell>
          <cell r="R232">
            <v>-2754581.31</v>
          </cell>
          <cell r="T232">
            <v>-3049874.81</v>
          </cell>
          <cell r="V232">
            <v>-160995.26999999999</v>
          </cell>
          <cell r="X232">
            <v>-154999.11999999732</v>
          </cell>
          <cell r="Z232">
            <v>-158015.02000000328</v>
          </cell>
          <cell r="AB232">
            <v>-25175668.669999998</v>
          </cell>
        </row>
        <row r="233">
          <cell r="A233">
            <v>81742</v>
          </cell>
          <cell r="B233" t="str">
            <v xml:space="preserve">  -  Despesas de Promoções e Relações Publicas</v>
          </cell>
          <cell r="D233">
            <v>-343172.58</v>
          </cell>
          <cell r="F233">
            <v>-187872.99</v>
          </cell>
          <cell r="H233">
            <v>-210613.31</v>
          </cell>
          <cell r="J233">
            <v>-78282.12</v>
          </cell>
          <cell r="L233">
            <v>-41976.800000000003</v>
          </cell>
          <cell r="N233">
            <v>-99943.179999999935</v>
          </cell>
          <cell r="P233">
            <v>-56999.6</v>
          </cell>
          <cell r="R233">
            <v>-23980.470000000088</v>
          </cell>
          <cell r="T233">
            <v>-54543.7</v>
          </cell>
          <cell r="V233">
            <v>0</v>
          </cell>
          <cell r="X233">
            <v>0</v>
          </cell>
          <cell r="Z233">
            <v>0</v>
          </cell>
          <cell r="AB233">
            <v>-1097384.7500000002</v>
          </cell>
        </row>
        <row r="234">
          <cell r="A234">
            <v>81745</v>
          </cell>
          <cell r="B234" t="str">
            <v xml:space="preserve">  -  Despesas de Propaganda e Publicidade</v>
          </cell>
          <cell r="D234">
            <v>-871151.44</v>
          </cell>
          <cell r="F234">
            <v>-787178.47</v>
          </cell>
          <cell r="H234">
            <v>-2496018.89</v>
          </cell>
          <cell r="J234">
            <v>-1867452.18</v>
          </cell>
          <cell r="L234">
            <v>-2558649.73</v>
          </cell>
          <cell r="N234">
            <v>-3101164.24</v>
          </cell>
          <cell r="P234">
            <v>-2614538.12</v>
          </cell>
          <cell r="R234">
            <v>-2304095.56</v>
          </cell>
          <cell r="T234">
            <v>-1215066.8999999999</v>
          </cell>
          <cell r="V234">
            <v>0</v>
          </cell>
          <cell r="X234">
            <v>0</v>
          </cell>
          <cell r="Z234">
            <v>0</v>
          </cell>
          <cell r="AB234">
            <v>-17815315.530000001</v>
          </cell>
        </row>
        <row r="235">
          <cell r="A235">
            <v>81748</v>
          </cell>
          <cell r="B235" t="str">
            <v xml:space="preserve">  -  Despesas de Publicações</v>
          </cell>
          <cell r="D235">
            <v>0</v>
          </cell>
          <cell r="F235">
            <v>-776.95</v>
          </cell>
          <cell r="H235">
            <v>0</v>
          </cell>
          <cell r="J235">
            <v>-26461.77</v>
          </cell>
          <cell r="L235">
            <v>0</v>
          </cell>
          <cell r="N235">
            <v>-5693.15</v>
          </cell>
          <cell r="P235">
            <v>0</v>
          </cell>
          <cell r="R235">
            <v>0</v>
          </cell>
          <cell r="T235">
            <v>-2754.75</v>
          </cell>
          <cell r="V235">
            <v>0</v>
          </cell>
          <cell r="X235">
            <v>0</v>
          </cell>
          <cell r="Z235">
            <v>0</v>
          </cell>
          <cell r="AB235">
            <v>-35686.620000000003</v>
          </cell>
        </row>
        <row r="236">
          <cell r="A236">
            <v>81751</v>
          </cell>
          <cell r="B236" t="str">
            <v xml:space="preserve">  -  Despesas de Seguros</v>
          </cell>
          <cell r="D236">
            <v>-27388.19</v>
          </cell>
          <cell r="F236">
            <v>-39645.599999999999</v>
          </cell>
          <cell r="H236">
            <v>-35627.760000000002</v>
          </cell>
          <cell r="J236">
            <v>-35911.480000000003</v>
          </cell>
          <cell r="L236">
            <v>-41898.22</v>
          </cell>
          <cell r="N236">
            <v>-36896.26</v>
          </cell>
          <cell r="P236">
            <v>-38288.800000000003</v>
          </cell>
          <cell r="R236">
            <v>-2907.91</v>
          </cell>
          <cell r="T236">
            <v>-74154.23</v>
          </cell>
          <cell r="V236">
            <v>0</v>
          </cell>
          <cell r="X236">
            <v>0</v>
          </cell>
          <cell r="Z236">
            <v>0</v>
          </cell>
          <cell r="AB236">
            <v>-332718.45</v>
          </cell>
        </row>
        <row r="237">
          <cell r="A237">
            <v>81754</v>
          </cell>
          <cell r="B237" t="str">
            <v xml:space="preserve">  -  Despesas de Serviços do Sistema Financeiro</v>
          </cell>
          <cell r="D237">
            <v>-1252759.73</v>
          </cell>
          <cell r="F237">
            <v>-1065260.55</v>
          </cell>
          <cell r="H237">
            <v>-919874.83</v>
          </cell>
          <cell r="J237">
            <v>-982853.65</v>
          </cell>
          <cell r="L237">
            <v>-994022.38</v>
          </cell>
          <cell r="N237">
            <v>-1014652.34</v>
          </cell>
          <cell r="P237">
            <v>-1030707.04</v>
          </cell>
          <cell r="R237">
            <v>-1343308.24</v>
          </cell>
          <cell r="T237">
            <v>-1660825.67</v>
          </cell>
          <cell r="V237">
            <v>0</v>
          </cell>
          <cell r="X237">
            <v>0</v>
          </cell>
          <cell r="Z237">
            <v>0</v>
          </cell>
          <cell r="AB237">
            <v>-10264264.43</v>
          </cell>
        </row>
        <row r="238">
          <cell r="A238">
            <v>81757</v>
          </cell>
          <cell r="B238" t="str">
            <v xml:space="preserve">  -  Despesas de Serviços de Terceiros</v>
          </cell>
          <cell r="D238">
            <v>-414418.64</v>
          </cell>
          <cell r="F238">
            <v>-470607.59</v>
          </cell>
          <cell r="H238">
            <v>-412949.35</v>
          </cell>
          <cell r="J238">
            <v>-516915.33</v>
          </cell>
          <cell r="L238">
            <v>-398587.66</v>
          </cell>
          <cell r="N238">
            <v>-1172735.5900000001</v>
          </cell>
          <cell r="P238">
            <v>-1131262.79</v>
          </cell>
          <cell r="R238">
            <v>-1354597.77</v>
          </cell>
          <cell r="T238">
            <v>-1368485.55</v>
          </cell>
          <cell r="V238">
            <v>0</v>
          </cell>
          <cell r="X238">
            <v>0</v>
          </cell>
          <cell r="Z238">
            <v>0</v>
          </cell>
          <cell r="AB238">
            <v>-7240560.2700000005</v>
          </cell>
        </row>
        <row r="239">
          <cell r="A239">
            <v>81760</v>
          </cell>
          <cell r="B239" t="str">
            <v xml:space="preserve">  -  Despesas de Serviços de Vigilância e Segurança</v>
          </cell>
          <cell r="D239">
            <v>-247064.14</v>
          </cell>
          <cell r="F239">
            <v>-214032.21</v>
          </cell>
          <cell r="H239">
            <v>-260475.9</v>
          </cell>
          <cell r="J239">
            <v>-225198.05</v>
          </cell>
          <cell r="L239">
            <v>-279221.2</v>
          </cell>
          <cell r="N239">
            <v>-248367.55</v>
          </cell>
          <cell r="P239">
            <v>-298610.34999999998</v>
          </cell>
          <cell r="R239">
            <v>-305022.45</v>
          </cell>
          <cell r="T239">
            <v>-295145.96000000002</v>
          </cell>
          <cell r="V239">
            <v>-74973.180000000168</v>
          </cell>
          <cell r="X239">
            <v>-125104.92</v>
          </cell>
          <cell r="Z239">
            <v>-119987.75</v>
          </cell>
          <cell r="AB239">
            <v>-2693203.66</v>
          </cell>
        </row>
        <row r="240">
          <cell r="A240">
            <v>81763</v>
          </cell>
          <cell r="B240" t="str">
            <v xml:space="preserve">  -  Despesas de Serviços Tecnicos Especializados</v>
          </cell>
          <cell r="D240">
            <v>-2785882.38</v>
          </cell>
          <cell r="F240">
            <v>-2609213.2999999998</v>
          </cell>
          <cell r="H240">
            <v>-2933499.84</v>
          </cell>
          <cell r="J240">
            <v>-2848111.58</v>
          </cell>
          <cell r="L240">
            <v>-3210305.22</v>
          </cell>
          <cell r="N240">
            <v>-2990211.5</v>
          </cell>
          <cell r="P240">
            <v>-3322811.71</v>
          </cell>
          <cell r="R240">
            <v>733586.10000000149</v>
          </cell>
          <cell r="T240">
            <v>1622412.35</v>
          </cell>
          <cell r="V240">
            <v>0</v>
          </cell>
          <cell r="X240">
            <v>0</v>
          </cell>
          <cell r="Z240">
            <v>0</v>
          </cell>
          <cell r="AB240">
            <v>-18344037.079999998</v>
          </cell>
        </row>
        <row r="241">
          <cell r="A241">
            <v>817630006</v>
          </cell>
          <cell r="B241" t="str">
            <v xml:space="preserve">     Assessoria de cobrança</v>
          </cell>
          <cell r="D241">
            <v>-1324935.43</v>
          </cell>
          <cell r="F241">
            <v>-1069379.98</v>
          </cell>
          <cell r="H241">
            <v>-1434103.95</v>
          </cell>
          <cell r="J241">
            <v>-1274180.49</v>
          </cell>
          <cell r="L241">
            <v>-1513296.68</v>
          </cell>
          <cell r="N241">
            <v>-1389069.82</v>
          </cell>
          <cell r="P241">
            <v>-1469123.83</v>
          </cell>
          <cell r="R241">
            <v>-1649610.48</v>
          </cell>
          <cell r="T241">
            <v>-1545443.53</v>
          </cell>
          <cell r="V241">
            <v>0</v>
          </cell>
          <cell r="X241">
            <v>0</v>
          </cell>
          <cell r="Z241">
            <v>0</v>
          </cell>
          <cell r="AB241">
            <v>-12669144.189999999</v>
          </cell>
        </row>
        <row r="242">
          <cell r="A242">
            <v>81766</v>
          </cell>
          <cell r="B242" t="str">
            <v xml:space="preserve">  -  Despesas de Transporte</v>
          </cell>
          <cell r="D242">
            <v>-602827.28</v>
          </cell>
          <cell r="F242">
            <v>-468332.59</v>
          </cell>
          <cell r="H242">
            <v>-532674.29</v>
          </cell>
          <cell r="J242">
            <v>-492917.49</v>
          </cell>
          <cell r="L242">
            <v>-605272.52</v>
          </cell>
          <cell r="N242">
            <v>-580254.16</v>
          </cell>
          <cell r="P242">
            <v>-571000.73</v>
          </cell>
          <cell r="R242">
            <v>-608925.2099999995</v>
          </cell>
          <cell r="T242">
            <v>-552957.81000000052</v>
          </cell>
          <cell r="V242">
            <v>-227200.82</v>
          </cell>
          <cell r="X242">
            <v>-151142.47</v>
          </cell>
          <cell r="Z242">
            <v>-167024.39000000001</v>
          </cell>
          <cell r="AB242">
            <v>-5560529.7599999998</v>
          </cell>
        </row>
        <row r="244">
          <cell r="A244">
            <v>81769</v>
          </cell>
          <cell r="B244" t="str">
            <v xml:space="preserve">  -  Despesas Tributárias</v>
          </cell>
          <cell r="D244">
            <v>-465094.82999999996</v>
          </cell>
          <cell r="F244">
            <v>-354093.48</v>
          </cell>
          <cell r="H244">
            <v>-393570.85</v>
          </cell>
          <cell r="J244">
            <v>-363621.61</v>
          </cell>
          <cell r="L244">
            <v>-497710.67</v>
          </cell>
          <cell r="N244">
            <v>-517797.13</v>
          </cell>
          <cell r="P244">
            <v>-216142.17</v>
          </cell>
          <cell r="R244">
            <v>-1219395.51</v>
          </cell>
          <cell r="T244">
            <v>-468890.4</v>
          </cell>
          <cell r="V244">
            <v>0</v>
          </cell>
          <cell r="X244">
            <v>0</v>
          </cell>
          <cell r="Z244">
            <v>0</v>
          </cell>
          <cell r="AB244">
            <v>-4496316.6500000004</v>
          </cell>
        </row>
        <row r="245">
          <cell r="A245">
            <v>817690001</v>
          </cell>
          <cell r="B245" t="str">
            <v xml:space="preserve">     Tributos Federais</v>
          </cell>
          <cell r="D245">
            <v>-442638.97</v>
          </cell>
          <cell r="F245">
            <v>-258722.96</v>
          </cell>
          <cell r="H245">
            <v>-342605.38</v>
          </cell>
          <cell r="J245">
            <v>-305027.71999999997</v>
          </cell>
          <cell r="L245">
            <v>-442263.48</v>
          </cell>
          <cell r="N245">
            <v>-478572.88</v>
          </cell>
          <cell r="P245">
            <v>-146287.93</v>
          </cell>
          <cell r="R245">
            <v>-1173309.8400000001</v>
          </cell>
          <cell r="T245">
            <v>-427944.34</v>
          </cell>
          <cell r="V245">
            <v>0</v>
          </cell>
          <cell r="X245">
            <v>0</v>
          </cell>
          <cell r="Z245">
            <v>0</v>
          </cell>
          <cell r="AB245">
            <v>-4017373.5</v>
          </cell>
        </row>
        <row r="246">
          <cell r="A246">
            <v>817690002</v>
          </cell>
          <cell r="B246" t="str">
            <v xml:space="preserve">     Tributos Estaduais</v>
          </cell>
          <cell r="D246">
            <v>-238.76</v>
          </cell>
          <cell r="F246">
            <v>-238.92</v>
          </cell>
          <cell r="H246">
            <v>-221.58</v>
          </cell>
          <cell r="J246">
            <v>-228.16</v>
          </cell>
          <cell r="L246">
            <v>-480.69</v>
          </cell>
          <cell r="N246">
            <v>-393.94</v>
          </cell>
          <cell r="P246">
            <v>-451.11</v>
          </cell>
          <cell r="R246">
            <v>-226.75</v>
          </cell>
          <cell r="T246">
            <v>-314.94</v>
          </cell>
          <cell r="V246">
            <v>0</v>
          </cell>
          <cell r="X246">
            <v>0</v>
          </cell>
          <cell r="Z246">
            <v>0</v>
          </cell>
          <cell r="AB246">
            <v>-2794.85</v>
          </cell>
        </row>
        <row r="247">
          <cell r="A247">
            <v>817690003</v>
          </cell>
          <cell r="B247" t="str">
            <v xml:space="preserve">     Tributos Municipais</v>
          </cell>
          <cell r="D247">
            <v>-22217.1</v>
          </cell>
          <cell r="F247">
            <v>-95131.6</v>
          </cell>
          <cell r="H247">
            <v>-50743.89</v>
          </cell>
          <cell r="J247">
            <v>-58365.73</v>
          </cell>
          <cell r="L247">
            <v>-54966.5</v>
          </cell>
          <cell r="N247">
            <v>-38830.31</v>
          </cell>
          <cell r="P247">
            <v>-69403.13</v>
          </cell>
          <cell r="R247">
            <v>-45858.92</v>
          </cell>
          <cell r="T247">
            <v>-40631.120000000003</v>
          </cell>
          <cell r="V247">
            <v>0</v>
          </cell>
          <cell r="X247">
            <v>0</v>
          </cell>
          <cell r="Z247">
            <v>0</v>
          </cell>
          <cell r="AB247">
            <v>-476148.30000000005</v>
          </cell>
        </row>
        <row r="249">
          <cell r="A249">
            <v>81769000198</v>
          </cell>
          <cell r="B249" t="str">
            <v xml:space="preserve">     Multas não Dedutíveis Federais</v>
          </cell>
          <cell r="D249">
            <v>0</v>
          </cell>
          <cell r="F249">
            <v>0</v>
          </cell>
          <cell r="H249">
            <v>0</v>
          </cell>
          <cell r="J249">
            <v>0</v>
          </cell>
          <cell r="L249">
            <v>0</v>
          </cell>
          <cell r="N249">
            <v>0</v>
          </cell>
          <cell r="P249">
            <v>-131.63999999999999</v>
          </cell>
          <cell r="R249">
            <v>0</v>
          </cell>
          <cell r="T249">
            <v>-49.81</v>
          </cell>
          <cell r="V249">
            <v>0</v>
          </cell>
          <cell r="X249">
            <v>0</v>
          </cell>
          <cell r="Z249">
            <v>0</v>
          </cell>
          <cell r="AB249">
            <v>-181.45</v>
          </cell>
        </row>
        <row r="250">
          <cell r="A250">
            <v>81769000298</v>
          </cell>
          <cell r="B250" t="str">
            <v xml:space="preserve">     Multas não Dedutíveis Estadual</v>
          </cell>
          <cell r="D250">
            <v>0</v>
          </cell>
          <cell r="F250">
            <v>0</v>
          </cell>
          <cell r="H250">
            <v>0</v>
          </cell>
          <cell r="J250">
            <v>0</v>
          </cell>
          <cell r="L250">
            <v>0</v>
          </cell>
          <cell r="N250">
            <v>0</v>
          </cell>
          <cell r="P250">
            <v>0</v>
          </cell>
          <cell r="R250">
            <v>0</v>
          </cell>
          <cell r="T250">
            <v>0</v>
          </cell>
          <cell r="V250">
            <v>0</v>
          </cell>
          <cell r="X250">
            <v>0</v>
          </cell>
          <cell r="Z250">
            <v>0</v>
          </cell>
          <cell r="AB250">
            <v>0</v>
          </cell>
        </row>
        <row r="251">
          <cell r="A251">
            <v>81769000398</v>
          </cell>
          <cell r="B251" t="str">
            <v xml:space="preserve">     Multas não Dedutíveis Municipal</v>
          </cell>
          <cell r="D251">
            <v>-45.2</v>
          </cell>
          <cell r="F251">
            <v>-2975.94</v>
          </cell>
          <cell r="H251">
            <v>-4.1600000000003092</v>
          </cell>
          <cell r="J251">
            <v>-1602.6</v>
          </cell>
          <cell r="L251">
            <v>-4026.7</v>
          </cell>
          <cell r="N251">
            <v>-26.039999999999054</v>
          </cell>
          <cell r="P251">
            <v>0</v>
          </cell>
          <cell r="R251">
            <v>-425</v>
          </cell>
          <cell r="T251">
            <v>-5.3500000000003638</v>
          </cell>
          <cell r="V251">
            <v>0</v>
          </cell>
          <cell r="X251">
            <v>0</v>
          </cell>
          <cell r="Z251">
            <v>0</v>
          </cell>
          <cell r="AB251">
            <v>-9110.989999999998</v>
          </cell>
        </row>
        <row r="253">
          <cell r="A253">
            <v>81772</v>
          </cell>
          <cell r="B253" t="str">
            <v xml:space="preserve">  -  Despesas de Viagem ao Exterior</v>
          </cell>
          <cell r="D253">
            <v>0</v>
          </cell>
          <cell r="F253">
            <v>0</v>
          </cell>
          <cell r="H253">
            <v>0</v>
          </cell>
          <cell r="J253">
            <v>0</v>
          </cell>
          <cell r="L253">
            <v>0</v>
          </cell>
          <cell r="N253">
            <v>0</v>
          </cell>
          <cell r="P253">
            <v>0</v>
          </cell>
          <cell r="R253">
            <v>0</v>
          </cell>
          <cell r="T253">
            <v>0</v>
          </cell>
          <cell r="V253">
            <v>0</v>
          </cell>
          <cell r="X253">
            <v>0</v>
          </cell>
          <cell r="Z253">
            <v>0</v>
          </cell>
          <cell r="AB253">
            <v>0</v>
          </cell>
        </row>
        <row r="254">
          <cell r="A254">
            <v>81775</v>
          </cell>
          <cell r="B254" t="str">
            <v xml:space="preserve">  -  Despesas de Viagem no País</v>
          </cell>
          <cell r="D254">
            <v>-262359.55</v>
          </cell>
          <cell r="F254">
            <v>-240814.3</v>
          </cell>
          <cell r="H254">
            <v>-304824.21999999997</v>
          </cell>
          <cell r="J254">
            <v>-282582.40999999997</v>
          </cell>
          <cell r="L254">
            <v>-288983.73</v>
          </cell>
          <cell r="N254">
            <v>-305633.09999999998</v>
          </cell>
          <cell r="P254">
            <v>-345525.2</v>
          </cell>
          <cell r="R254">
            <v>-351302.11</v>
          </cell>
          <cell r="T254">
            <v>-337008.91</v>
          </cell>
          <cell r="V254">
            <v>-117140.39</v>
          </cell>
          <cell r="X254">
            <v>-103601.17</v>
          </cell>
          <cell r="Z254">
            <v>-141330.81</v>
          </cell>
          <cell r="AB254">
            <v>-3081105.9000000004</v>
          </cell>
        </row>
        <row r="255">
          <cell r="A255">
            <v>81777</v>
          </cell>
          <cell r="B255" t="str">
            <v xml:space="preserve">  -  Despesas de Multas do BACEM</v>
          </cell>
          <cell r="D255">
            <v>0</v>
          </cell>
          <cell r="F255">
            <v>0</v>
          </cell>
          <cell r="H255">
            <v>0</v>
          </cell>
          <cell r="J255">
            <v>0</v>
          </cell>
          <cell r="L255">
            <v>0</v>
          </cell>
          <cell r="N255">
            <v>0</v>
          </cell>
          <cell r="P255">
            <v>0</v>
          </cell>
          <cell r="R255">
            <v>0</v>
          </cell>
          <cell r="T255">
            <v>0</v>
          </cell>
          <cell r="V255">
            <v>0</v>
          </cell>
          <cell r="X255">
            <v>0</v>
          </cell>
          <cell r="Z255">
            <v>0</v>
          </cell>
          <cell r="AB255">
            <v>0</v>
          </cell>
        </row>
        <row r="256">
          <cell r="A256">
            <v>81799</v>
          </cell>
          <cell r="B256" t="str">
            <v xml:space="preserve">  -  Outras Despesas Administrativas</v>
          </cell>
          <cell r="D256">
            <v>-166804.79</v>
          </cell>
          <cell r="F256">
            <v>-260435.28</v>
          </cell>
          <cell r="H256">
            <v>-188094.22</v>
          </cell>
          <cell r="J256">
            <v>-187401.61</v>
          </cell>
          <cell r="L256">
            <v>-264526.76</v>
          </cell>
          <cell r="N256">
            <v>-198578.76</v>
          </cell>
          <cell r="P256">
            <v>-272558.83</v>
          </cell>
          <cell r="R256">
            <v>-248249.89</v>
          </cell>
          <cell r="T256">
            <v>-249044.25</v>
          </cell>
          <cell r="V256">
            <v>-120669.27</v>
          </cell>
          <cell r="X256">
            <v>-73263.949999999721</v>
          </cell>
          <cell r="Z256">
            <v>-117492.09</v>
          </cell>
          <cell r="AB256">
            <v>-2347119.6999999997</v>
          </cell>
        </row>
        <row r="258">
          <cell r="A258">
            <v>81796</v>
          </cell>
          <cell r="B258" t="str">
            <v xml:space="preserve">  -  ( - ) Reembolso de Despesas Administrativas</v>
          </cell>
          <cell r="D258">
            <v>4376914.0199999996</v>
          </cell>
          <cell r="F258">
            <v>4228048.62</v>
          </cell>
          <cell r="H258">
            <v>3477313.76</v>
          </cell>
          <cell r="J258">
            <v>4555390.0999999996</v>
          </cell>
          <cell r="L258">
            <v>4929086.2300000004</v>
          </cell>
          <cell r="N258">
            <v>2720273.77</v>
          </cell>
          <cell r="P258">
            <v>5444002.6100000003</v>
          </cell>
          <cell r="R258">
            <v>2802186.45</v>
          </cell>
          <cell r="T258">
            <v>3090169.53</v>
          </cell>
          <cell r="V258">
            <v>0</v>
          </cell>
          <cell r="X258">
            <v>0</v>
          </cell>
          <cell r="Z258">
            <v>0</v>
          </cell>
          <cell r="AB258">
            <v>35623385.090000004</v>
          </cell>
        </row>
        <row r="259">
          <cell r="A259">
            <v>8179601</v>
          </cell>
          <cell r="B259" t="str">
            <v xml:space="preserve">     Reembolso de Despesas de Pessoal</v>
          </cell>
          <cell r="D259">
            <v>1556474.64</v>
          </cell>
          <cell r="F259">
            <v>1662970.25</v>
          </cell>
          <cell r="H259">
            <v>1269761.6399999999</v>
          </cell>
          <cell r="J259">
            <v>1384650.43</v>
          </cell>
          <cell r="L259">
            <v>1653797.67</v>
          </cell>
          <cell r="N259">
            <v>893183.71</v>
          </cell>
          <cell r="P259">
            <v>1753237.8</v>
          </cell>
          <cell r="R259">
            <v>1008380.07</v>
          </cell>
          <cell r="T259">
            <v>1250196.75</v>
          </cell>
          <cell r="V259">
            <v>0</v>
          </cell>
          <cell r="X259">
            <v>0</v>
          </cell>
          <cell r="Z259">
            <v>0</v>
          </cell>
          <cell r="AB259">
            <v>12432652.960000001</v>
          </cell>
        </row>
        <row r="260">
          <cell r="A260">
            <v>8179602</v>
          </cell>
          <cell r="B260" t="str">
            <v xml:space="preserve">     Reembolso de Despesas Tributarias</v>
          </cell>
          <cell r="D260">
            <v>79165.52</v>
          </cell>
          <cell r="F260">
            <v>62627.89</v>
          </cell>
          <cell r="H260">
            <v>51416.38</v>
          </cell>
          <cell r="J260">
            <v>68997.279999999999</v>
          </cell>
          <cell r="L260">
            <v>86151.3</v>
          </cell>
          <cell r="N260">
            <v>48867.17</v>
          </cell>
          <cell r="P260">
            <v>41506.559999999998</v>
          </cell>
          <cell r="R260">
            <v>128591.58</v>
          </cell>
          <cell r="T260">
            <v>55659.43</v>
          </cell>
          <cell r="V260">
            <v>0</v>
          </cell>
          <cell r="X260">
            <v>0</v>
          </cell>
          <cell r="Z260">
            <v>0</v>
          </cell>
          <cell r="AB260">
            <v>622983.11</v>
          </cell>
        </row>
        <row r="261">
          <cell r="A261">
            <v>8179603</v>
          </cell>
          <cell r="B261" t="str">
            <v xml:space="preserve">     Reembolso de Outras Despesas Administrativas</v>
          </cell>
          <cell r="D261">
            <v>2741273.86</v>
          </cell>
          <cell r="F261">
            <v>2502450.48</v>
          </cell>
          <cell r="H261">
            <v>2156135.7400000002</v>
          </cell>
          <cell r="J261">
            <v>3101742.39</v>
          </cell>
          <cell r="L261">
            <v>3189137.26</v>
          </cell>
          <cell r="N261">
            <v>1778222.89</v>
          </cell>
          <cell r="P261">
            <v>3649258.25</v>
          </cell>
          <cell r="R261">
            <v>1665214.8</v>
          </cell>
          <cell r="T261">
            <v>1784313.35</v>
          </cell>
          <cell r="V261">
            <v>0</v>
          </cell>
          <cell r="X261">
            <v>0</v>
          </cell>
          <cell r="Z261">
            <v>0</v>
          </cell>
          <cell r="AB261">
            <v>22567749.020000003</v>
          </cell>
        </row>
        <row r="263">
          <cell r="A263">
            <v>818</v>
          </cell>
          <cell r="B263" t="str">
            <v xml:space="preserve">  . Aprovisionamentos e Ajustes Patrimoniais</v>
          </cell>
          <cell r="D263">
            <v>-6001130.2199999997</v>
          </cell>
          <cell r="F263">
            <v>-3734877.39</v>
          </cell>
          <cell r="H263">
            <v>-41439239.139999993</v>
          </cell>
          <cell r="J263">
            <v>-38996371.68999999</v>
          </cell>
          <cell r="L263">
            <v>-40926152.770000003</v>
          </cell>
          <cell r="N263">
            <v>-53064710.419999987</v>
          </cell>
          <cell r="P263">
            <v>-39857188.899999976</v>
          </cell>
          <cell r="R263">
            <v>-43795902.199999981</v>
          </cell>
          <cell r="T263">
            <v>-45081941.539999992</v>
          </cell>
          <cell r="V263">
            <v>-167920.73</v>
          </cell>
          <cell r="X263">
            <v>-147792.1400000006</v>
          </cell>
          <cell r="Z263">
            <v>-281306.53999999899</v>
          </cell>
          <cell r="AB263">
            <v>-313494533.67999995</v>
          </cell>
        </row>
        <row r="264">
          <cell r="A264">
            <v>81810</v>
          </cell>
          <cell r="B264" t="str">
            <v xml:space="preserve">  -  Despesas de Amortizações </v>
          </cell>
          <cell r="D264">
            <v>-295021.03999999998</v>
          </cell>
          <cell r="F264">
            <v>-296165.77</v>
          </cell>
          <cell r="H264">
            <v>-316099.11</v>
          </cell>
          <cell r="J264">
            <v>-297064.23</v>
          </cell>
          <cell r="L264">
            <v>-267876.84000000003</v>
          </cell>
          <cell r="N264">
            <v>-305063.96999999997</v>
          </cell>
          <cell r="P264">
            <v>-286189.84000000003</v>
          </cell>
          <cell r="R264">
            <v>-322067.86</v>
          </cell>
          <cell r="T264">
            <v>-1786650.68</v>
          </cell>
          <cell r="V264">
            <v>-102274.21</v>
          </cell>
          <cell r="X264">
            <v>-78366.890000000596</v>
          </cell>
          <cell r="Z264">
            <v>-66699.159999999218</v>
          </cell>
          <cell r="AB264">
            <v>-4419539.5999999996</v>
          </cell>
        </row>
        <row r="265">
          <cell r="A265">
            <v>81820</v>
          </cell>
          <cell r="B265" t="str">
            <v xml:space="preserve">  -  Despesas de Depreciação </v>
          </cell>
          <cell r="D265">
            <v>-463153.43</v>
          </cell>
          <cell r="F265">
            <v>-440838.66</v>
          </cell>
          <cell r="H265">
            <v>-467896.07</v>
          </cell>
          <cell r="J265">
            <v>-444017.91999999998</v>
          </cell>
          <cell r="L265">
            <v>-466432.95</v>
          </cell>
          <cell r="N265">
            <v>-515199.44</v>
          </cell>
          <cell r="P265">
            <v>-466992.5</v>
          </cell>
          <cell r="R265">
            <v>-525261.32999999996</v>
          </cell>
          <cell r="T265">
            <v>-554853.43999999994</v>
          </cell>
          <cell r="V265">
            <v>-65646.519999999553</v>
          </cell>
          <cell r="X265">
            <v>-69425.25</v>
          </cell>
          <cell r="Z265">
            <v>-72086.299999999814</v>
          </cell>
          <cell r="AB265">
            <v>-4551803.8099999996</v>
          </cell>
        </row>
        <row r="267">
          <cell r="A267">
            <v>81830</v>
          </cell>
          <cell r="B267" t="str">
            <v xml:space="preserve">  -  Despesas de Provisões Operacionais</v>
          </cell>
          <cell r="D267">
            <v>-5242955.75</v>
          </cell>
          <cell r="F267">
            <v>-2997872.9600000004</v>
          </cell>
          <cell r="H267">
            <v>-40655243.959999993</v>
          </cell>
          <cell r="J267">
            <v>-38255289.539999992</v>
          </cell>
          <cell r="L267">
            <v>-40191842.980000004</v>
          </cell>
          <cell r="N267">
            <v>-52244447.00999999</v>
          </cell>
          <cell r="P267">
            <v>-39104006.559999973</v>
          </cell>
          <cell r="R267">
            <v>-42948573.009999983</v>
          </cell>
          <cell r="T267">
            <v>-42740437.419999994</v>
          </cell>
          <cell r="V267">
            <v>0</v>
          </cell>
          <cell r="X267">
            <v>0</v>
          </cell>
          <cell r="Z267">
            <v>-142521.07999999999</v>
          </cell>
          <cell r="AA267">
            <v>0</v>
          </cell>
          <cell r="AB267">
            <v>-304523190.26999992</v>
          </cell>
        </row>
        <row r="268">
          <cell r="A268">
            <v>8183005</v>
          </cell>
          <cell r="B268" t="str">
            <v xml:space="preserve">     Perdas em Aplicações em Depositos Interfinanceiros</v>
          </cell>
          <cell r="D268">
            <v>0</v>
          </cell>
          <cell r="F268">
            <v>0</v>
          </cell>
          <cell r="H268">
            <v>0</v>
          </cell>
          <cell r="J268">
            <v>0</v>
          </cell>
          <cell r="L268">
            <v>0</v>
          </cell>
          <cell r="N268">
            <v>0</v>
          </cell>
          <cell r="P268">
            <v>0</v>
          </cell>
          <cell r="R268">
            <v>0</v>
          </cell>
          <cell r="T268">
            <v>0</v>
          </cell>
          <cell r="V268">
            <v>0</v>
          </cell>
          <cell r="X268">
            <v>0</v>
          </cell>
          <cell r="Z268">
            <v>0</v>
          </cell>
          <cell r="AB268">
            <v>0</v>
          </cell>
        </row>
        <row r="269">
          <cell r="A269">
            <v>8183010</v>
          </cell>
          <cell r="B269" t="str">
            <v xml:space="preserve">     Desvalorização de Titulos Livres</v>
          </cell>
          <cell r="D269">
            <v>0</v>
          </cell>
          <cell r="F269">
            <v>0</v>
          </cell>
          <cell r="H269">
            <v>0</v>
          </cell>
          <cell r="J269">
            <v>0</v>
          </cell>
          <cell r="L269">
            <v>0</v>
          </cell>
          <cell r="N269">
            <v>0</v>
          </cell>
          <cell r="P269">
            <v>0</v>
          </cell>
          <cell r="R269">
            <v>0</v>
          </cell>
          <cell r="T269">
            <v>0</v>
          </cell>
          <cell r="V269">
            <v>0</v>
          </cell>
          <cell r="X269">
            <v>0</v>
          </cell>
          <cell r="Z269">
            <v>0</v>
          </cell>
          <cell r="AB269">
            <v>0</v>
          </cell>
        </row>
        <row r="270">
          <cell r="A270">
            <v>8183012</v>
          </cell>
          <cell r="B270" t="str">
            <v xml:space="preserve">     Desvalorização de Créditos Vinculados</v>
          </cell>
          <cell r="D270">
            <v>0</v>
          </cell>
          <cell r="F270">
            <v>0</v>
          </cell>
          <cell r="H270">
            <v>0</v>
          </cell>
          <cell r="J270">
            <v>0</v>
          </cell>
          <cell r="L270">
            <v>0</v>
          </cell>
          <cell r="N270">
            <v>0</v>
          </cell>
          <cell r="P270">
            <v>0</v>
          </cell>
          <cell r="R270">
            <v>0</v>
          </cell>
          <cell r="T270">
            <v>0</v>
          </cell>
          <cell r="V270">
            <v>0</v>
          </cell>
          <cell r="X270">
            <v>0</v>
          </cell>
          <cell r="Z270">
            <v>0</v>
          </cell>
          <cell r="AB270">
            <v>0</v>
          </cell>
        </row>
        <row r="271">
          <cell r="A271">
            <v>8183015</v>
          </cell>
          <cell r="B271" t="str">
            <v xml:space="preserve">     Desvalorização de Titulos Vinculados a Operações Cambiais</v>
          </cell>
          <cell r="D271">
            <v>0</v>
          </cell>
          <cell r="F271">
            <v>0</v>
          </cell>
          <cell r="H271">
            <v>0</v>
          </cell>
          <cell r="J271">
            <v>0</v>
          </cell>
          <cell r="L271">
            <v>0</v>
          </cell>
          <cell r="N271">
            <v>0</v>
          </cell>
          <cell r="P271">
            <v>0</v>
          </cell>
          <cell r="R271">
            <v>0</v>
          </cell>
          <cell r="T271">
            <v>0</v>
          </cell>
          <cell r="V271">
            <v>0</v>
          </cell>
          <cell r="X271">
            <v>0</v>
          </cell>
          <cell r="Z271">
            <v>0</v>
          </cell>
          <cell r="AB271">
            <v>0</v>
          </cell>
        </row>
        <row r="272">
          <cell r="A272">
            <v>8183020</v>
          </cell>
          <cell r="B272" t="str">
            <v xml:space="preserve">     Desvalorização de Titulos Vinculados a Negociação</v>
          </cell>
          <cell r="D272">
            <v>0</v>
          </cell>
          <cell r="F272">
            <v>0</v>
          </cell>
          <cell r="H272">
            <v>0</v>
          </cell>
          <cell r="J272">
            <v>0</v>
          </cell>
          <cell r="L272">
            <v>0</v>
          </cell>
          <cell r="N272">
            <v>0</v>
          </cell>
          <cell r="P272">
            <v>0</v>
          </cell>
          <cell r="R272">
            <v>0</v>
          </cell>
          <cell r="T272">
            <v>0</v>
          </cell>
          <cell r="V272">
            <v>0</v>
          </cell>
          <cell r="X272">
            <v>0</v>
          </cell>
          <cell r="Z272">
            <v>0</v>
          </cell>
          <cell r="AB272">
            <v>0</v>
          </cell>
        </row>
        <row r="274">
          <cell r="A274">
            <v>8183030</v>
          </cell>
          <cell r="B274" t="str">
            <v xml:space="preserve">     Operações de Credito de Liquidação Duvidosa</v>
          </cell>
          <cell r="D274">
            <v>-4697023.3</v>
          </cell>
          <cell r="F274">
            <v>-3065848.97</v>
          </cell>
          <cell r="H274">
            <v>-2783819.58</v>
          </cell>
          <cell r="J274">
            <v>-1915241.2</v>
          </cell>
          <cell r="L274">
            <v>253391.3299999985</v>
          </cell>
          <cell r="N274">
            <v>-1447089.31</v>
          </cell>
          <cell r="P274">
            <v>9559170.4799999986</v>
          </cell>
          <cell r="R274">
            <v>4792808.38</v>
          </cell>
          <cell r="T274">
            <v>-3688670.13</v>
          </cell>
          <cell r="V274">
            <v>0</v>
          </cell>
          <cell r="X274">
            <v>0</v>
          </cell>
          <cell r="Z274">
            <v>0</v>
          </cell>
          <cell r="AA274">
            <v>0</v>
          </cell>
          <cell r="AB274">
            <v>-2992322.3000000026</v>
          </cell>
        </row>
        <row r="275">
          <cell r="A275">
            <v>818303001</v>
          </cell>
          <cell r="B275" t="str">
            <v xml:space="preserve">     PDD</v>
          </cell>
          <cell r="D275">
            <v>-5664452.79</v>
          </cell>
          <cell r="F275">
            <v>-3726773.06</v>
          </cell>
          <cell r="H275">
            <v>-3206328.29</v>
          </cell>
          <cell r="J275">
            <v>-2369996.15</v>
          </cell>
          <cell r="L275">
            <v>307235.89999999851</v>
          </cell>
          <cell r="N275">
            <v>-1597310.68</v>
          </cell>
          <cell r="P275">
            <v>11802185.879999999</v>
          </cell>
          <cell r="R275">
            <v>5358056.29</v>
          </cell>
          <cell r="T275">
            <v>-4184253.26</v>
          </cell>
          <cell r="V275">
            <v>0</v>
          </cell>
          <cell r="X275">
            <v>0</v>
          </cell>
          <cell r="Z275">
            <v>0</v>
          </cell>
          <cell r="AB275">
            <v>-3281636.1600000029</v>
          </cell>
        </row>
        <row r="276">
          <cell r="A276">
            <v>818303002</v>
          </cell>
          <cell r="B276" t="str">
            <v xml:space="preserve">     ( - ) Reembolso da PDD</v>
          </cell>
          <cell r="D276">
            <v>967429.49</v>
          </cell>
          <cell r="F276">
            <v>660924.09</v>
          </cell>
          <cell r="H276">
            <v>422508.71</v>
          </cell>
          <cell r="J276">
            <v>454754.95</v>
          </cell>
          <cell r="L276">
            <v>-53844.57</v>
          </cell>
          <cell r="N276">
            <v>150221.37</v>
          </cell>
          <cell r="P276">
            <v>-2243015.4</v>
          </cell>
          <cell r="R276">
            <v>-565247.91</v>
          </cell>
          <cell r="T276">
            <v>495583.13</v>
          </cell>
          <cell r="V276">
            <v>0</v>
          </cell>
          <cell r="X276">
            <v>0</v>
          </cell>
          <cell r="Z276">
            <v>0</v>
          </cell>
          <cell r="AB276">
            <v>289313.86000000057</v>
          </cell>
        </row>
        <row r="278">
          <cell r="A278">
            <v>818303008</v>
          </cell>
          <cell r="B278" t="str">
            <v xml:space="preserve">     Perdas de operações de crédito</v>
          </cell>
          <cell r="D278">
            <v>0</v>
          </cell>
          <cell r="F278">
            <v>0</v>
          </cell>
          <cell r="H278">
            <v>-43201205.699999996</v>
          </cell>
          <cell r="J278">
            <v>-44970965.939999998</v>
          </cell>
          <cell r="L278">
            <v>-48588568.150000006</v>
          </cell>
          <cell r="N278">
            <v>-55793096.29999999</v>
          </cell>
          <cell r="P278">
            <v>-58861113.659999967</v>
          </cell>
          <cell r="R278">
            <v>-52541531.769999981</v>
          </cell>
          <cell r="T278">
            <v>-43410532.939999998</v>
          </cell>
          <cell r="V278">
            <v>0</v>
          </cell>
          <cell r="X278">
            <v>0</v>
          </cell>
          <cell r="Z278">
            <v>0</v>
          </cell>
          <cell r="AB278">
            <v>-347367014.45999992</v>
          </cell>
        </row>
        <row r="279">
          <cell r="A279">
            <v>81830300898</v>
          </cell>
          <cell r="B279" t="str">
            <v xml:space="preserve">     ( - ) Reembolso de perdas</v>
          </cell>
          <cell r="D279">
            <v>0</v>
          </cell>
          <cell r="F279">
            <v>0</v>
          </cell>
          <cell r="H279">
            <v>5694925.5999999996</v>
          </cell>
          <cell r="J279">
            <v>8627799.0899999999</v>
          </cell>
          <cell r="L279">
            <v>8442829.3499999996</v>
          </cell>
          <cell r="N279">
            <v>5248698.5599999996</v>
          </cell>
          <cell r="P279">
            <v>11183531.98</v>
          </cell>
          <cell r="R279">
            <v>5538689.3700000001</v>
          </cell>
          <cell r="T279">
            <v>5146357.8099999996</v>
          </cell>
          <cell r="V279">
            <v>0</v>
          </cell>
          <cell r="X279">
            <v>0</v>
          </cell>
          <cell r="Z279">
            <v>0</v>
          </cell>
          <cell r="AB279">
            <v>49882831.759999998</v>
          </cell>
        </row>
        <row r="281">
          <cell r="A281">
            <v>8183035</v>
          </cell>
          <cell r="B281" t="str">
            <v xml:space="preserve">     Repasses Interfinanceiros</v>
          </cell>
          <cell r="D281">
            <v>0</v>
          </cell>
          <cell r="F281">
            <v>0</v>
          </cell>
          <cell r="H281">
            <v>0</v>
          </cell>
          <cell r="J281">
            <v>0</v>
          </cell>
          <cell r="L281">
            <v>0</v>
          </cell>
          <cell r="N281">
            <v>0</v>
          </cell>
          <cell r="P281">
            <v>0</v>
          </cell>
          <cell r="R281">
            <v>0</v>
          </cell>
          <cell r="T281">
            <v>0</v>
          </cell>
          <cell r="V281">
            <v>0</v>
          </cell>
          <cell r="X281">
            <v>0</v>
          </cell>
          <cell r="Z281">
            <v>0</v>
          </cell>
          <cell r="AB281">
            <v>0</v>
          </cell>
        </row>
        <row r="282">
          <cell r="A282">
            <v>8183040</v>
          </cell>
          <cell r="B282" t="str">
            <v xml:space="preserve">     Creditos de Arrendamentos de Liquidação Duvidosa</v>
          </cell>
          <cell r="D282">
            <v>0</v>
          </cell>
          <cell r="F282">
            <v>0</v>
          </cell>
          <cell r="H282">
            <v>0</v>
          </cell>
          <cell r="J282">
            <v>0</v>
          </cell>
          <cell r="L282">
            <v>0</v>
          </cell>
          <cell r="N282">
            <v>0</v>
          </cell>
          <cell r="P282">
            <v>0</v>
          </cell>
          <cell r="R282">
            <v>0</v>
          </cell>
          <cell r="T282">
            <v>0</v>
          </cell>
          <cell r="V282">
            <v>0</v>
          </cell>
          <cell r="X282">
            <v>0</v>
          </cell>
          <cell r="Z282">
            <v>0</v>
          </cell>
          <cell r="AB282">
            <v>0</v>
          </cell>
        </row>
        <row r="283">
          <cell r="A283">
            <v>8183050</v>
          </cell>
          <cell r="B283" t="str">
            <v xml:space="preserve">     Perda na Venda de Valor Residual</v>
          </cell>
          <cell r="D283">
            <v>0</v>
          </cell>
          <cell r="F283">
            <v>0</v>
          </cell>
          <cell r="H283">
            <v>0</v>
          </cell>
          <cell r="J283">
            <v>0</v>
          </cell>
          <cell r="L283">
            <v>0</v>
          </cell>
          <cell r="N283">
            <v>0</v>
          </cell>
          <cell r="P283">
            <v>0</v>
          </cell>
          <cell r="R283">
            <v>0</v>
          </cell>
          <cell r="T283">
            <v>0</v>
          </cell>
          <cell r="V283">
            <v>0</v>
          </cell>
          <cell r="X283">
            <v>0</v>
          </cell>
          <cell r="Z283">
            <v>0</v>
          </cell>
          <cell r="AB283">
            <v>0</v>
          </cell>
        </row>
        <row r="284">
          <cell r="A284">
            <v>8183055</v>
          </cell>
          <cell r="B284" t="str">
            <v xml:space="preserve">     Perda de Bens de Arrendamento Operacional</v>
          </cell>
          <cell r="D284">
            <v>0</v>
          </cell>
          <cell r="F284">
            <v>0</v>
          </cell>
          <cell r="H284">
            <v>0</v>
          </cell>
          <cell r="J284">
            <v>0</v>
          </cell>
          <cell r="L284">
            <v>0</v>
          </cell>
          <cell r="N284">
            <v>0</v>
          </cell>
          <cell r="P284">
            <v>0</v>
          </cell>
          <cell r="R284">
            <v>0</v>
          </cell>
          <cell r="T284">
            <v>0</v>
          </cell>
          <cell r="V284">
            <v>0</v>
          </cell>
          <cell r="X284">
            <v>0</v>
          </cell>
          <cell r="Z284">
            <v>0</v>
          </cell>
          <cell r="AB284">
            <v>0</v>
          </cell>
        </row>
        <row r="285">
          <cell r="A285">
            <v>8183060</v>
          </cell>
          <cell r="B285" t="str">
            <v xml:space="preserve">     Outros Creditos de Liquidação Duvidosa</v>
          </cell>
          <cell r="D285">
            <v>0</v>
          </cell>
          <cell r="F285">
            <v>0</v>
          </cell>
          <cell r="H285">
            <v>0</v>
          </cell>
          <cell r="J285">
            <v>0</v>
          </cell>
          <cell r="L285">
            <v>0</v>
          </cell>
          <cell r="N285">
            <v>0</v>
          </cell>
          <cell r="P285">
            <v>0</v>
          </cell>
          <cell r="R285">
            <v>0</v>
          </cell>
          <cell r="T285">
            <v>0</v>
          </cell>
          <cell r="V285">
            <v>0</v>
          </cell>
          <cell r="X285">
            <v>0</v>
          </cell>
          <cell r="Z285">
            <v>0</v>
          </cell>
          <cell r="AB285">
            <v>0</v>
          </cell>
        </row>
        <row r="286">
          <cell r="A286">
            <v>8183070</v>
          </cell>
          <cell r="B286" t="str">
            <v xml:space="preserve">     Perdas em Participações Societarias</v>
          </cell>
          <cell r="D286">
            <v>0</v>
          </cell>
          <cell r="F286">
            <v>0</v>
          </cell>
          <cell r="H286">
            <v>0</v>
          </cell>
          <cell r="J286">
            <v>0</v>
          </cell>
          <cell r="L286">
            <v>0</v>
          </cell>
          <cell r="N286">
            <v>0</v>
          </cell>
          <cell r="P286">
            <v>0</v>
          </cell>
          <cell r="R286">
            <v>0</v>
          </cell>
          <cell r="T286">
            <v>0</v>
          </cell>
          <cell r="V286">
            <v>0</v>
          </cell>
          <cell r="X286">
            <v>0</v>
          </cell>
          <cell r="Z286">
            <v>0</v>
          </cell>
          <cell r="AB286">
            <v>0</v>
          </cell>
        </row>
        <row r="287">
          <cell r="A287">
            <v>8183080</v>
          </cell>
          <cell r="B287" t="str">
            <v xml:space="preserve">     Perdas em Dependências no Exterior</v>
          </cell>
          <cell r="D287">
            <v>0</v>
          </cell>
          <cell r="F287">
            <v>0</v>
          </cell>
          <cell r="H287">
            <v>0</v>
          </cell>
          <cell r="J287">
            <v>0</v>
          </cell>
          <cell r="L287">
            <v>0</v>
          </cell>
          <cell r="N287">
            <v>0</v>
          </cell>
          <cell r="P287">
            <v>0</v>
          </cell>
          <cell r="R287">
            <v>0</v>
          </cell>
          <cell r="T287">
            <v>0</v>
          </cell>
          <cell r="V287">
            <v>0</v>
          </cell>
          <cell r="X287">
            <v>0</v>
          </cell>
          <cell r="Z287">
            <v>0</v>
          </cell>
          <cell r="AB287">
            <v>0</v>
          </cell>
        </row>
        <row r="288">
          <cell r="A288">
            <v>8183090</v>
          </cell>
          <cell r="B288" t="str">
            <v xml:space="preserve">     Perdas em Sociedades Coligadas e Controladas</v>
          </cell>
          <cell r="D288">
            <v>0</v>
          </cell>
          <cell r="F288">
            <v>0</v>
          </cell>
          <cell r="H288">
            <v>0</v>
          </cell>
          <cell r="J288">
            <v>0</v>
          </cell>
          <cell r="L288">
            <v>0</v>
          </cell>
          <cell r="N288">
            <v>0</v>
          </cell>
          <cell r="P288">
            <v>0</v>
          </cell>
          <cell r="R288">
            <v>0</v>
          </cell>
          <cell r="T288">
            <v>0</v>
          </cell>
          <cell r="V288">
            <v>0</v>
          </cell>
          <cell r="X288">
            <v>0</v>
          </cell>
          <cell r="Z288">
            <v>0</v>
          </cell>
          <cell r="AB288">
            <v>0</v>
          </cell>
        </row>
        <row r="290">
          <cell r="A290">
            <v>8183099</v>
          </cell>
          <cell r="B290" t="str">
            <v xml:space="preserve">     Outras</v>
          </cell>
          <cell r="D290">
            <v>-545932.45000000007</v>
          </cell>
          <cell r="F290">
            <v>67976.009999999995</v>
          </cell>
          <cell r="H290">
            <v>-365144.28</v>
          </cell>
          <cell r="J290">
            <v>3118.5100000000111</v>
          </cell>
          <cell r="L290">
            <v>-299495.51</v>
          </cell>
          <cell r="N290">
            <v>-252959.96</v>
          </cell>
          <cell r="P290">
            <v>-985595.36</v>
          </cell>
          <cell r="R290">
            <v>-738538.99</v>
          </cell>
          <cell r="T290">
            <v>-787592.16</v>
          </cell>
          <cell r="V290">
            <v>0</v>
          </cell>
          <cell r="X290">
            <v>0</v>
          </cell>
          <cell r="Z290">
            <v>-142521.07999999999</v>
          </cell>
          <cell r="AB290">
            <v>-4046685.27</v>
          </cell>
        </row>
        <row r="291">
          <cell r="A291">
            <v>818309901</v>
          </cell>
          <cell r="B291" t="str">
            <v xml:space="preserve">     Perda em Aplicações Temporárias em Ouro</v>
          </cell>
          <cell r="D291">
            <v>0</v>
          </cell>
          <cell r="F291">
            <v>0</v>
          </cell>
          <cell r="H291">
            <v>0</v>
          </cell>
          <cell r="J291">
            <v>0</v>
          </cell>
          <cell r="L291">
            <v>0</v>
          </cell>
          <cell r="N291">
            <v>0</v>
          </cell>
          <cell r="P291">
            <v>0</v>
          </cell>
          <cell r="R291">
            <v>0</v>
          </cell>
          <cell r="T291">
            <v>0</v>
          </cell>
          <cell r="V291">
            <v>0</v>
          </cell>
          <cell r="X291">
            <v>0</v>
          </cell>
          <cell r="Z291">
            <v>0</v>
          </cell>
          <cell r="AB291">
            <v>0</v>
          </cell>
        </row>
        <row r="292">
          <cell r="A292">
            <v>818309902</v>
          </cell>
          <cell r="B292" t="str">
            <v xml:space="preserve">     Prov. de Cheques Devolvidos</v>
          </cell>
          <cell r="D292">
            <v>-200529.17</v>
          </cell>
          <cell r="F292">
            <v>128649.14</v>
          </cell>
          <cell r="H292">
            <v>4565.6899999999996</v>
          </cell>
          <cell r="J292">
            <v>-10406.1</v>
          </cell>
          <cell r="L292">
            <v>4637.4299999999912</v>
          </cell>
          <cell r="N292">
            <v>23246.560000000001</v>
          </cell>
          <cell r="P292">
            <v>33367.019999999997</v>
          </cell>
          <cell r="R292">
            <v>-75461.679999999993</v>
          </cell>
          <cell r="T292">
            <v>-103290.14</v>
          </cell>
          <cell r="V292">
            <v>0</v>
          </cell>
          <cell r="X292">
            <v>0</v>
          </cell>
          <cell r="Z292">
            <v>0</v>
          </cell>
          <cell r="AB292">
            <v>-195221.25</v>
          </cell>
        </row>
        <row r="293">
          <cell r="A293">
            <v>818309903</v>
          </cell>
          <cell r="B293" t="str">
            <v xml:space="preserve">     Prov. de Proc.de Causas Civeis e Juizado de Peq.Causas</v>
          </cell>
          <cell r="D293">
            <v>-322802.36</v>
          </cell>
          <cell r="F293">
            <v>-32914.46</v>
          </cell>
          <cell r="H293">
            <v>-268297.08</v>
          </cell>
          <cell r="J293">
            <v>143793.35</v>
          </cell>
          <cell r="L293">
            <v>-293623.34000000003</v>
          </cell>
          <cell r="N293">
            <v>-71078.42</v>
          </cell>
          <cell r="P293">
            <v>-280210.48</v>
          </cell>
          <cell r="R293">
            <v>-321046.11</v>
          </cell>
          <cell r="T293">
            <v>-552751.82999999996</v>
          </cell>
          <cell r="V293">
            <v>0</v>
          </cell>
          <cell r="X293">
            <v>0</v>
          </cell>
          <cell r="Z293">
            <v>0</v>
          </cell>
          <cell r="AB293">
            <v>-1998930.73</v>
          </cell>
        </row>
        <row r="294">
          <cell r="A294">
            <v>818309904</v>
          </cell>
          <cell r="B294" t="str">
            <v xml:space="preserve">     Prov. de Estabelecimentos</v>
          </cell>
          <cell r="D294">
            <v>0</v>
          </cell>
          <cell r="F294">
            <v>-12761.49</v>
          </cell>
          <cell r="H294">
            <v>1542.65</v>
          </cell>
          <cell r="J294">
            <v>-18026.25</v>
          </cell>
          <cell r="L294">
            <v>-11092.27</v>
          </cell>
          <cell r="N294">
            <v>-13169.14</v>
          </cell>
          <cell r="P294">
            <v>-5632.3</v>
          </cell>
          <cell r="R294">
            <v>-827.16999999999825</v>
          </cell>
          <cell r="T294">
            <v>-131550.19</v>
          </cell>
          <cell r="V294">
            <v>0</v>
          </cell>
          <cell r="X294">
            <v>0</v>
          </cell>
          <cell r="Z294">
            <v>0</v>
          </cell>
          <cell r="AB294">
            <v>-191516.16</v>
          </cell>
        </row>
        <row r="295">
          <cell r="A295">
            <v>818309905</v>
          </cell>
          <cell r="B295" t="str">
            <v xml:space="preserve">     Prov. de Acerto de Clientes</v>
          </cell>
          <cell r="D295">
            <v>-22600.92</v>
          </cell>
          <cell r="F295">
            <v>-11958.33</v>
          </cell>
          <cell r="H295">
            <v>-77360.02</v>
          </cell>
          <cell r="J295">
            <v>-128065.49</v>
          </cell>
          <cell r="L295">
            <v>0</v>
          </cell>
          <cell r="N295">
            <v>0</v>
          </cell>
          <cell r="P295">
            <v>-913522.61</v>
          </cell>
          <cell r="R295">
            <v>-341204.03</v>
          </cell>
          <cell r="T295">
            <v>0</v>
          </cell>
          <cell r="V295">
            <v>0</v>
          </cell>
          <cell r="X295">
            <v>0</v>
          </cell>
          <cell r="Z295">
            <v>0</v>
          </cell>
          <cell r="AB295">
            <v>-1494711.4000000001</v>
          </cell>
        </row>
        <row r="296">
          <cell r="A296">
            <v>818309906</v>
          </cell>
          <cell r="B296" t="str">
            <v xml:space="preserve">     Prov. de Perda Grupo Executivo</v>
          </cell>
          <cell r="D296">
            <v>0</v>
          </cell>
          <cell r="F296">
            <v>0</v>
          </cell>
          <cell r="H296">
            <v>0</v>
          </cell>
          <cell r="J296">
            <v>0</v>
          </cell>
          <cell r="L296">
            <v>0</v>
          </cell>
          <cell r="N296">
            <v>0</v>
          </cell>
          <cell r="P296">
            <v>0</v>
          </cell>
          <cell r="R296">
            <v>0</v>
          </cell>
          <cell r="T296">
            <v>0</v>
          </cell>
          <cell r="V296">
            <v>0</v>
          </cell>
          <cell r="X296">
            <v>0</v>
          </cell>
          <cell r="Z296">
            <v>0</v>
          </cell>
          <cell r="AB296">
            <v>0</v>
          </cell>
        </row>
        <row r="297">
          <cell r="A297">
            <v>818309907</v>
          </cell>
          <cell r="B297" t="str">
            <v xml:space="preserve">     Prov. para Perda em Outros Lojistas</v>
          </cell>
          <cell r="D297">
            <v>0</v>
          </cell>
          <cell r="F297">
            <v>0</v>
          </cell>
          <cell r="H297">
            <v>0</v>
          </cell>
          <cell r="J297">
            <v>0</v>
          </cell>
          <cell r="L297">
            <v>0</v>
          </cell>
          <cell r="N297">
            <v>0</v>
          </cell>
          <cell r="P297">
            <v>0</v>
          </cell>
          <cell r="R297">
            <v>0</v>
          </cell>
          <cell r="T297">
            <v>0</v>
          </cell>
          <cell r="V297">
            <v>0</v>
          </cell>
          <cell r="X297">
            <v>0</v>
          </cell>
          <cell r="Z297">
            <v>0</v>
          </cell>
          <cell r="AB297">
            <v>0</v>
          </cell>
        </row>
        <row r="298">
          <cell r="A298">
            <v>818309908</v>
          </cell>
          <cell r="B298" t="str">
            <v xml:space="preserve">     Prov. para Pagto. Assessoria de Cobrança</v>
          </cell>
          <cell r="D298">
            <v>0</v>
          </cell>
          <cell r="F298">
            <v>0</v>
          </cell>
          <cell r="H298">
            <v>0</v>
          </cell>
          <cell r="J298">
            <v>0</v>
          </cell>
          <cell r="L298">
            <v>0</v>
          </cell>
          <cell r="N298">
            <v>0</v>
          </cell>
          <cell r="P298">
            <v>0</v>
          </cell>
          <cell r="R298">
            <v>0</v>
          </cell>
          <cell r="T298">
            <v>0</v>
          </cell>
          <cell r="V298">
            <v>0</v>
          </cell>
          <cell r="X298">
            <v>0</v>
          </cell>
          <cell r="Z298">
            <v>0</v>
          </cell>
          <cell r="AB298">
            <v>0</v>
          </cell>
        </row>
        <row r="299">
          <cell r="A299">
            <v>818309909</v>
          </cell>
          <cell r="B299" t="str">
            <v xml:space="preserve">     Prov. Fiscais</v>
          </cell>
          <cell r="D299">
            <v>0</v>
          </cell>
          <cell r="F299">
            <v>0</v>
          </cell>
          <cell r="H299">
            <v>-10186.030000000001</v>
          </cell>
          <cell r="J299">
            <v>0</v>
          </cell>
          <cell r="L299">
            <v>0</v>
          </cell>
          <cell r="N299">
            <v>-191958.96</v>
          </cell>
          <cell r="P299">
            <v>180403.01</v>
          </cell>
          <cell r="R299">
            <v>0</v>
          </cell>
          <cell r="T299">
            <v>0</v>
          </cell>
          <cell r="V299">
            <v>0</v>
          </cell>
          <cell r="X299">
            <v>0</v>
          </cell>
          <cell r="Z299">
            <v>-142521.07999999999</v>
          </cell>
          <cell r="AB299">
            <v>-164263.05999999997</v>
          </cell>
        </row>
        <row r="300">
          <cell r="A300">
            <v>818309998</v>
          </cell>
          <cell r="B300" t="str">
            <v xml:space="preserve">     Outras Provisões</v>
          </cell>
          <cell r="D300">
            <v>0</v>
          </cell>
          <cell r="F300">
            <v>-3038.85</v>
          </cell>
          <cell r="H300">
            <v>-15409.49</v>
          </cell>
          <cell r="J300">
            <v>15823</v>
          </cell>
          <cell r="L300">
            <v>582.66999999999996</v>
          </cell>
          <cell r="N300">
            <v>0</v>
          </cell>
          <cell r="P300">
            <v>0</v>
          </cell>
          <cell r="R300">
            <v>0</v>
          </cell>
          <cell r="T300">
            <v>0</v>
          </cell>
          <cell r="V300">
            <v>0</v>
          </cell>
          <cell r="X300">
            <v>0</v>
          </cell>
          <cell r="Z300">
            <v>0</v>
          </cell>
          <cell r="AB300">
            <v>-2042.67</v>
          </cell>
        </row>
        <row r="301">
          <cell r="A301">
            <v>818309999</v>
          </cell>
          <cell r="B301" t="str">
            <v xml:space="preserve">     ( - ) Reembolso de Outras</v>
          </cell>
          <cell r="D301">
            <v>0</v>
          </cell>
          <cell r="F301">
            <v>0</v>
          </cell>
          <cell r="H301">
            <v>0</v>
          </cell>
          <cell r="J301">
            <v>0</v>
          </cell>
          <cell r="L301">
            <v>0</v>
          </cell>
          <cell r="N301">
            <v>0</v>
          </cell>
          <cell r="P301">
            <v>0</v>
          </cell>
          <cell r="R301">
            <v>0</v>
          </cell>
          <cell r="T301">
            <v>0</v>
          </cell>
          <cell r="V301">
            <v>0</v>
          </cell>
          <cell r="X301">
            <v>0</v>
          </cell>
          <cell r="Z301">
            <v>0</v>
          </cell>
          <cell r="AB301">
            <v>0</v>
          </cell>
        </row>
        <row r="302">
          <cell r="A302">
            <v>81830999902</v>
          </cell>
          <cell r="B302" t="str">
            <v xml:space="preserve">     Reembolso Cheques Devolvidos</v>
          </cell>
          <cell r="D302">
            <v>0</v>
          </cell>
          <cell r="F302">
            <v>0</v>
          </cell>
          <cell r="H302">
            <v>0</v>
          </cell>
          <cell r="J302">
            <v>0</v>
          </cell>
          <cell r="L302">
            <v>0</v>
          </cell>
          <cell r="N302">
            <v>0</v>
          </cell>
          <cell r="P302">
            <v>0</v>
          </cell>
          <cell r="R302">
            <v>0</v>
          </cell>
          <cell r="T302">
            <v>0</v>
          </cell>
          <cell r="V302">
            <v>0</v>
          </cell>
          <cell r="X302">
            <v>0</v>
          </cell>
          <cell r="Z302">
            <v>0</v>
          </cell>
          <cell r="AB302">
            <v>0</v>
          </cell>
        </row>
        <row r="303">
          <cell r="A303">
            <v>81830999903</v>
          </cell>
          <cell r="B303" t="str">
            <v xml:space="preserve">     Reembolso Civeis e Pequenas Causas</v>
          </cell>
          <cell r="D303">
            <v>0</v>
          </cell>
          <cell r="F303">
            <v>0</v>
          </cell>
          <cell r="H303">
            <v>0</v>
          </cell>
          <cell r="J303">
            <v>0</v>
          </cell>
          <cell r="L303">
            <v>0</v>
          </cell>
          <cell r="N303">
            <v>0</v>
          </cell>
          <cell r="P303">
            <v>0</v>
          </cell>
          <cell r="R303">
            <v>0</v>
          </cell>
          <cell r="T303">
            <v>0</v>
          </cell>
          <cell r="V303">
            <v>0</v>
          </cell>
          <cell r="X303">
            <v>0</v>
          </cell>
          <cell r="Z303">
            <v>0</v>
          </cell>
          <cell r="AB303">
            <v>0</v>
          </cell>
        </row>
        <row r="304">
          <cell r="A304">
            <v>81830999904</v>
          </cell>
          <cell r="B304" t="str">
            <v xml:space="preserve">     Reembolso Estabelecimentos</v>
          </cell>
          <cell r="D304">
            <v>0</v>
          </cell>
          <cell r="F304">
            <v>0</v>
          </cell>
          <cell r="H304">
            <v>0</v>
          </cell>
          <cell r="J304">
            <v>0</v>
          </cell>
          <cell r="L304">
            <v>0</v>
          </cell>
          <cell r="N304">
            <v>0</v>
          </cell>
          <cell r="P304">
            <v>0</v>
          </cell>
          <cell r="R304">
            <v>0</v>
          </cell>
          <cell r="T304">
            <v>0</v>
          </cell>
          <cell r="V304">
            <v>0</v>
          </cell>
          <cell r="X304">
            <v>0</v>
          </cell>
          <cell r="Z304">
            <v>0</v>
          </cell>
          <cell r="AB304">
            <v>0</v>
          </cell>
        </row>
        <row r="305">
          <cell r="A305">
            <v>81830999905</v>
          </cell>
          <cell r="B305" t="str">
            <v xml:space="preserve">     Reembolso Acerto de Clientes</v>
          </cell>
          <cell r="D305">
            <v>0</v>
          </cell>
          <cell r="F305">
            <v>0</v>
          </cell>
          <cell r="H305">
            <v>0</v>
          </cell>
          <cell r="J305">
            <v>0</v>
          </cell>
          <cell r="L305">
            <v>0</v>
          </cell>
          <cell r="N305">
            <v>0</v>
          </cell>
          <cell r="P305">
            <v>0</v>
          </cell>
          <cell r="R305">
            <v>0</v>
          </cell>
          <cell r="T305">
            <v>0</v>
          </cell>
          <cell r="V305">
            <v>0</v>
          </cell>
          <cell r="X305">
            <v>0</v>
          </cell>
          <cell r="Z305">
            <v>0</v>
          </cell>
          <cell r="AB305">
            <v>0</v>
          </cell>
        </row>
        <row r="306">
          <cell r="A306">
            <v>81830999906</v>
          </cell>
          <cell r="B306" t="str">
            <v xml:space="preserve">     Reembolso Assessoria de Cobrança</v>
          </cell>
          <cell r="D306">
            <v>0</v>
          </cell>
          <cell r="F306">
            <v>0</v>
          </cell>
          <cell r="H306">
            <v>0</v>
          </cell>
          <cell r="J306">
            <v>0</v>
          </cell>
          <cell r="L306">
            <v>0</v>
          </cell>
          <cell r="N306">
            <v>0</v>
          </cell>
          <cell r="P306">
            <v>0</v>
          </cell>
          <cell r="R306">
            <v>0</v>
          </cell>
          <cell r="T306">
            <v>0</v>
          </cell>
          <cell r="V306">
            <v>0</v>
          </cell>
          <cell r="X306">
            <v>0</v>
          </cell>
          <cell r="Z306">
            <v>0</v>
          </cell>
          <cell r="AB306">
            <v>0</v>
          </cell>
        </row>
        <row r="307">
          <cell r="A307">
            <v>81830999998</v>
          </cell>
          <cell r="B307" t="str">
            <v xml:space="preserve">     Reembolso Outras Provisões</v>
          </cell>
          <cell r="D307">
            <v>0</v>
          </cell>
          <cell r="F307">
            <v>0</v>
          </cell>
          <cell r="H307">
            <v>0</v>
          </cell>
          <cell r="J307">
            <v>0</v>
          </cell>
          <cell r="L307">
            <v>0</v>
          </cell>
          <cell r="N307">
            <v>0</v>
          </cell>
          <cell r="P307">
            <v>0</v>
          </cell>
          <cell r="R307">
            <v>0</v>
          </cell>
          <cell r="T307">
            <v>0</v>
          </cell>
          <cell r="V307">
            <v>0</v>
          </cell>
          <cell r="X307">
            <v>0</v>
          </cell>
          <cell r="Z307">
            <v>0</v>
          </cell>
          <cell r="AB307">
            <v>0</v>
          </cell>
        </row>
        <row r="310">
          <cell r="A310">
            <v>819</v>
          </cell>
          <cell r="B310" t="str">
            <v xml:space="preserve">  . Outras Despesas Operacionais</v>
          </cell>
          <cell r="D310">
            <v>-37589422.630000003</v>
          </cell>
          <cell r="F310">
            <v>-38022463.019999996</v>
          </cell>
          <cell r="H310">
            <v>-8519515.6500000004</v>
          </cell>
          <cell r="J310">
            <v>-7153030.6899999995</v>
          </cell>
          <cell r="L310">
            <v>-9658793.2199999988</v>
          </cell>
          <cell r="N310">
            <v>-8313444.3899999997</v>
          </cell>
          <cell r="P310">
            <v>-8225739.3499999996</v>
          </cell>
          <cell r="R310">
            <v>-10249960.35</v>
          </cell>
          <cell r="T310">
            <v>-10333361.890000001</v>
          </cell>
          <cell r="V310">
            <v>-1121199.23</v>
          </cell>
          <cell r="X310">
            <v>-1442692.44</v>
          </cell>
          <cell r="Z310">
            <v>-1586659.1600000001</v>
          </cell>
          <cell r="AB310">
            <v>-142216282.01999998</v>
          </cell>
        </row>
        <row r="311">
          <cell r="A311">
            <v>81910</v>
          </cell>
          <cell r="B311" t="str">
            <v xml:space="preserve">  -  Despesas de Administração de Fundos e Programas Sociais</v>
          </cell>
          <cell r="D311">
            <v>0</v>
          </cell>
          <cell r="F311">
            <v>0</v>
          </cell>
          <cell r="H311">
            <v>0</v>
          </cell>
          <cell r="J311">
            <v>0</v>
          </cell>
          <cell r="L311">
            <v>0</v>
          </cell>
          <cell r="N311">
            <v>0</v>
          </cell>
          <cell r="P311">
            <v>0</v>
          </cell>
          <cell r="R311">
            <v>0</v>
          </cell>
          <cell r="T311">
            <v>0</v>
          </cell>
          <cell r="V311">
            <v>0</v>
          </cell>
          <cell r="X311">
            <v>0</v>
          </cell>
          <cell r="Z311">
            <v>0</v>
          </cell>
          <cell r="AB311">
            <v>0</v>
          </cell>
        </row>
        <row r="312">
          <cell r="A312">
            <v>81915</v>
          </cell>
          <cell r="B312" t="str">
            <v xml:space="preserve">  -  Despesas de Obrigações por Programas Especiais</v>
          </cell>
          <cell r="D312">
            <v>0</v>
          </cell>
          <cell r="F312">
            <v>0</v>
          </cell>
          <cell r="H312">
            <v>0</v>
          </cell>
          <cell r="J312">
            <v>0</v>
          </cell>
          <cell r="L312">
            <v>0</v>
          </cell>
          <cell r="N312">
            <v>0</v>
          </cell>
          <cell r="P312">
            <v>0</v>
          </cell>
          <cell r="R312">
            <v>0</v>
          </cell>
          <cell r="T312">
            <v>0</v>
          </cell>
          <cell r="V312">
            <v>0</v>
          </cell>
          <cell r="X312">
            <v>0</v>
          </cell>
          <cell r="Z312">
            <v>0</v>
          </cell>
          <cell r="AB312">
            <v>0</v>
          </cell>
        </row>
        <row r="313">
          <cell r="A313">
            <v>81920</v>
          </cell>
          <cell r="B313" t="str">
            <v xml:space="preserve">  -  Despesas de Administração de Loterias</v>
          </cell>
          <cell r="D313">
            <v>0</v>
          </cell>
          <cell r="F313">
            <v>0</v>
          </cell>
          <cell r="H313">
            <v>0</v>
          </cell>
          <cell r="J313">
            <v>0</v>
          </cell>
          <cell r="L313">
            <v>0</v>
          </cell>
          <cell r="N313">
            <v>0</v>
          </cell>
          <cell r="P313">
            <v>0</v>
          </cell>
          <cell r="R313">
            <v>0</v>
          </cell>
          <cell r="T313">
            <v>0</v>
          </cell>
          <cell r="V313">
            <v>0</v>
          </cell>
          <cell r="X313">
            <v>0</v>
          </cell>
          <cell r="Z313">
            <v>0</v>
          </cell>
          <cell r="AB313">
            <v>0</v>
          </cell>
        </row>
        <row r="315">
          <cell r="A315">
            <v>81922</v>
          </cell>
          <cell r="B315" t="str">
            <v xml:space="preserve">  -  Perdas e Utilizações Indevidas</v>
          </cell>
          <cell r="D315">
            <v>-30784277.060000002</v>
          </cell>
          <cell r="F315">
            <v>-31952907.020000003</v>
          </cell>
          <cell r="H315">
            <v>-778262.24</v>
          </cell>
          <cell r="J315">
            <v>-722930.45</v>
          </cell>
          <cell r="L315">
            <v>-885930.23</v>
          </cell>
          <cell r="N315">
            <v>-1155905.06</v>
          </cell>
          <cell r="P315">
            <v>-987174.88</v>
          </cell>
          <cell r="R315">
            <v>-1111955.07</v>
          </cell>
          <cell r="T315">
            <v>-1265855.04</v>
          </cell>
          <cell r="V315">
            <v>0</v>
          </cell>
          <cell r="X315">
            <v>0</v>
          </cell>
          <cell r="Z315">
            <v>0</v>
          </cell>
          <cell r="AB315">
            <v>-69645197.050000012</v>
          </cell>
        </row>
        <row r="317">
          <cell r="A317">
            <v>8192210</v>
          </cell>
          <cell r="B317" t="str">
            <v xml:space="preserve">     Perdas de Direitos de Créditos Adquiridos</v>
          </cell>
          <cell r="D317">
            <v>-36995550.940000005</v>
          </cell>
          <cell r="F317">
            <v>-38691938.040000007</v>
          </cell>
          <cell r="H317">
            <v>-720865.53</v>
          </cell>
          <cell r="J317">
            <v>-752525.96</v>
          </cell>
          <cell r="L317">
            <v>-865326.81</v>
          </cell>
          <cell r="N317">
            <v>-864383.75</v>
          </cell>
          <cell r="P317">
            <v>-945501.07</v>
          </cell>
          <cell r="R317">
            <v>-992926.09</v>
          </cell>
          <cell r="T317">
            <v>-1107411.6599999999</v>
          </cell>
          <cell r="V317">
            <v>0</v>
          </cell>
          <cell r="X317">
            <v>0</v>
          </cell>
          <cell r="Z317">
            <v>0</v>
          </cell>
          <cell r="AB317">
            <v>-81936429.850000009</v>
          </cell>
        </row>
        <row r="319">
          <cell r="A319">
            <v>819221010</v>
          </cell>
          <cell r="B319" t="str">
            <v xml:space="preserve">     Carteira Honrada</v>
          </cell>
          <cell r="D319">
            <v>-36492035.420000002</v>
          </cell>
          <cell r="F319">
            <v>-38191164.920000002</v>
          </cell>
          <cell r="H319">
            <v>0</v>
          </cell>
          <cell r="J319">
            <v>0</v>
          </cell>
          <cell r="L319">
            <v>0</v>
          </cell>
          <cell r="N319">
            <v>0</v>
          </cell>
          <cell r="P319">
            <v>0</v>
          </cell>
          <cell r="R319">
            <v>0</v>
          </cell>
          <cell r="T319">
            <v>0</v>
          </cell>
          <cell r="V319">
            <v>0</v>
          </cell>
          <cell r="X319">
            <v>0</v>
          </cell>
          <cell r="Z319">
            <v>0</v>
          </cell>
          <cell r="AB319">
            <v>-74683200.340000004</v>
          </cell>
        </row>
        <row r="320">
          <cell r="A320">
            <v>81922101010</v>
          </cell>
          <cell r="B320" t="str">
            <v xml:space="preserve">     Finincred</v>
          </cell>
          <cell r="D320">
            <v>-18536387.699999999</v>
          </cell>
          <cell r="F320">
            <v>-16429899.099999998</v>
          </cell>
          <cell r="H320">
            <v>0</v>
          </cell>
          <cell r="J320">
            <v>0</v>
          </cell>
          <cell r="L320">
            <v>0</v>
          </cell>
          <cell r="N320">
            <v>0</v>
          </cell>
          <cell r="P320">
            <v>0</v>
          </cell>
          <cell r="R320">
            <v>0</v>
          </cell>
          <cell r="T320">
            <v>0</v>
          </cell>
          <cell r="V320">
            <v>0</v>
          </cell>
          <cell r="X320">
            <v>0</v>
          </cell>
          <cell r="Z320">
            <v>0</v>
          </cell>
          <cell r="AB320">
            <v>-34966286.799999997</v>
          </cell>
        </row>
        <row r="321">
          <cell r="A321">
            <v>81922101020</v>
          </cell>
          <cell r="B321" t="str">
            <v xml:space="preserve">     Cartão Loja</v>
          </cell>
          <cell r="D321">
            <v>-4050519.34</v>
          </cell>
          <cell r="F321">
            <v>-4115877.84</v>
          </cell>
          <cell r="H321">
            <v>0</v>
          </cell>
          <cell r="J321">
            <v>0</v>
          </cell>
          <cell r="L321">
            <v>0</v>
          </cell>
          <cell r="N321">
            <v>0</v>
          </cell>
          <cell r="P321">
            <v>0</v>
          </cell>
          <cell r="R321">
            <v>0</v>
          </cell>
          <cell r="T321">
            <v>0</v>
          </cell>
          <cell r="V321">
            <v>0</v>
          </cell>
          <cell r="X321">
            <v>0</v>
          </cell>
          <cell r="Z321">
            <v>0</v>
          </cell>
          <cell r="AB321">
            <v>-8166397.1799999997</v>
          </cell>
        </row>
        <row r="322">
          <cell r="A322">
            <v>81922101030</v>
          </cell>
          <cell r="B322" t="str">
            <v xml:space="preserve">     Cartão</v>
          </cell>
          <cell r="D322">
            <v>-12227982.310000001</v>
          </cell>
          <cell r="F322">
            <v>-14700375.74</v>
          </cell>
          <cell r="H322">
            <v>0</v>
          </cell>
          <cell r="J322">
            <v>0</v>
          </cell>
          <cell r="L322">
            <v>0</v>
          </cell>
          <cell r="N322">
            <v>0</v>
          </cell>
          <cell r="P322">
            <v>0</v>
          </cell>
          <cell r="R322">
            <v>0</v>
          </cell>
          <cell r="T322">
            <v>0</v>
          </cell>
          <cell r="V322">
            <v>0</v>
          </cell>
          <cell r="X322">
            <v>0</v>
          </cell>
          <cell r="Z322">
            <v>0</v>
          </cell>
          <cell r="AB322">
            <v>-26928358.050000001</v>
          </cell>
        </row>
        <row r="323">
          <cell r="A323">
            <v>81922101040</v>
          </cell>
          <cell r="B323" t="str">
            <v xml:space="preserve">     Cartão</v>
          </cell>
          <cell r="D323">
            <v>-1677146.07</v>
          </cell>
          <cell r="F323">
            <v>-2945012.24</v>
          </cell>
          <cell r="H323">
            <v>0</v>
          </cell>
          <cell r="J323">
            <v>0</v>
          </cell>
          <cell r="L323">
            <v>0</v>
          </cell>
          <cell r="N323">
            <v>0</v>
          </cell>
          <cell r="P323">
            <v>0</v>
          </cell>
          <cell r="R323">
            <v>0</v>
          </cell>
          <cell r="T323">
            <v>0</v>
          </cell>
          <cell r="V323">
            <v>0</v>
          </cell>
          <cell r="X323">
            <v>0</v>
          </cell>
          <cell r="Z323">
            <v>0</v>
          </cell>
          <cell r="AB323">
            <v>-4622158.3100000005</v>
          </cell>
        </row>
        <row r="324">
          <cell r="A324">
            <v>819221020</v>
          </cell>
          <cell r="B324" t="str">
            <v xml:space="preserve">     Baixas a Perda Carteira Adquirida</v>
          </cell>
          <cell r="D324">
            <v>0</v>
          </cell>
          <cell r="F324">
            <v>0</v>
          </cell>
          <cell r="H324">
            <v>0</v>
          </cell>
          <cell r="J324">
            <v>0</v>
          </cell>
          <cell r="L324">
            <v>0</v>
          </cell>
          <cell r="N324">
            <v>0</v>
          </cell>
          <cell r="P324">
            <v>0</v>
          </cell>
          <cell r="R324">
            <v>0</v>
          </cell>
          <cell r="T324">
            <v>0</v>
          </cell>
          <cell r="V324">
            <v>0</v>
          </cell>
          <cell r="X324">
            <v>0</v>
          </cell>
          <cell r="Z324">
            <v>0</v>
          </cell>
          <cell r="AB324">
            <v>0</v>
          </cell>
        </row>
        <row r="325">
          <cell r="A325">
            <v>819221099</v>
          </cell>
          <cell r="B325" t="str">
            <v xml:space="preserve">     ( - ) Reembolso Perdas de Direitos de Creditos Adiquiridos</v>
          </cell>
          <cell r="D325">
            <v>0</v>
          </cell>
          <cell r="F325">
            <v>0</v>
          </cell>
          <cell r="H325">
            <v>0</v>
          </cell>
          <cell r="J325">
            <v>0</v>
          </cell>
          <cell r="L325">
            <v>0</v>
          </cell>
          <cell r="N325">
            <v>0</v>
          </cell>
          <cell r="P325">
            <v>0</v>
          </cell>
          <cell r="R325">
            <v>0</v>
          </cell>
          <cell r="T325">
            <v>0</v>
          </cell>
          <cell r="V325">
            <v>0</v>
          </cell>
          <cell r="X325">
            <v>0</v>
          </cell>
          <cell r="Z325">
            <v>0</v>
          </cell>
          <cell r="AB325">
            <v>0</v>
          </cell>
        </row>
        <row r="326">
          <cell r="A326">
            <v>819223010</v>
          </cell>
          <cell r="B326" t="str">
            <v xml:space="preserve">     Roubo</v>
          </cell>
          <cell r="D326">
            <v>-1056.8</v>
          </cell>
          <cell r="F326">
            <v>-431.82</v>
          </cell>
          <cell r="H326">
            <v>-14819.76</v>
          </cell>
          <cell r="J326">
            <v>-794.35</v>
          </cell>
          <cell r="L326">
            <v>-4169.1899999999996</v>
          </cell>
          <cell r="N326">
            <v>-15605.82</v>
          </cell>
          <cell r="P326">
            <v>-7172.57</v>
          </cell>
          <cell r="R326">
            <v>-2491.14</v>
          </cell>
          <cell r="T326">
            <v>-4231.26</v>
          </cell>
          <cell r="V326">
            <v>0</v>
          </cell>
          <cell r="X326">
            <v>0</v>
          </cell>
          <cell r="Z326">
            <v>0</v>
          </cell>
          <cell r="AB326">
            <v>-50772.71</v>
          </cell>
        </row>
        <row r="327">
          <cell r="A327">
            <v>819224010</v>
          </cell>
          <cell r="B327" t="str">
            <v xml:space="preserve">     Extravio</v>
          </cell>
          <cell r="D327">
            <v>-1024.46</v>
          </cell>
          <cell r="F327">
            <v>-789.52</v>
          </cell>
          <cell r="H327">
            <v>-729.54</v>
          </cell>
          <cell r="J327">
            <v>-1632.86</v>
          </cell>
          <cell r="L327">
            <v>-34649.589999999997</v>
          </cell>
          <cell r="N327">
            <v>-16736.57</v>
          </cell>
          <cell r="P327">
            <v>-2369.16</v>
          </cell>
          <cell r="R327">
            <v>-2857.4200000000055</v>
          </cell>
          <cell r="T327">
            <v>-2394.1</v>
          </cell>
          <cell r="V327">
            <v>0</v>
          </cell>
          <cell r="X327">
            <v>0</v>
          </cell>
          <cell r="Z327">
            <v>0</v>
          </cell>
          <cell r="AB327">
            <v>-63183.22</v>
          </cell>
        </row>
        <row r="328">
          <cell r="A328">
            <v>819225010</v>
          </cell>
          <cell r="B328" t="str">
            <v xml:space="preserve">     False</v>
          </cell>
          <cell r="D328">
            <v>-299825.43</v>
          </cell>
          <cell r="F328">
            <v>-113912.23</v>
          </cell>
          <cell r="H328">
            <v>-93104.85</v>
          </cell>
          <cell r="J328">
            <v>-311809.77</v>
          </cell>
          <cell r="L328">
            <v>-271271.51</v>
          </cell>
          <cell r="N328">
            <v>-79986.560000000056</v>
          </cell>
          <cell r="P328">
            <v>-187202.51</v>
          </cell>
          <cell r="R328">
            <v>-278963.28999999998</v>
          </cell>
          <cell r="T328">
            <v>-448495</v>
          </cell>
          <cell r="V328">
            <v>0</v>
          </cell>
          <cell r="X328">
            <v>0</v>
          </cell>
          <cell r="Z328">
            <v>0</v>
          </cell>
          <cell r="AB328">
            <v>-2084571.1500000001</v>
          </cell>
        </row>
        <row r="329">
          <cell r="A329">
            <v>819225020</v>
          </cell>
          <cell r="B329" t="str">
            <v xml:space="preserve">     Falsidade Ideologica</v>
          </cell>
          <cell r="D329">
            <v>0</v>
          </cell>
          <cell r="F329">
            <v>-131.6</v>
          </cell>
          <cell r="H329">
            <v>-97.97</v>
          </cell>
          <cell r="J329">
            <v>0</v>
          </cell>
          <cell r="L329">
            <v>0</v>
          </cell>
          <cell r="N329">
            <v>-10261.549999999999</v>
          </cell>
          <cell r="P329">
            <v>0</v>
          </cell>
          <cell r="R329">
            <v>0</v>
          </cell>
          <cell r="T329">
            <v>-550</v>
          </cell>
          <cell r="V329">
            <v>0</v>
          </cell>
          <cell r="X329">
            <v>0</v>
          </cell>
          <cell r="Z329">
            <v>0</v>
          </cell>
          <cell r="AB329">
            <v>-11041.119999999999</v>
          </cell>
        </row>
        <row r="330">
          <cell r="A330">
            <v>819226010</v>
          </cell>
          <cell r="B330" t="str">
            <v xml:space="preserve">     Obitos</v>
          </cell>
          <cell r="D330">
            <v>-170343.16</v>
          </cell>
          <cell r="F330">
            <v>-52577.17</v>
          </cell>
          <cell r="H330">
            <v>-219059.45</v>
          </cell>
          <cell r="J330">
            <v>-179639.46</v>
          </cell>
          <cell r="L330">
            <v>-268736.78000000003</v>
          </cell>
          <cell r="N330">
            <v>-328317.61</v>
          </cell>
          <cell r="P330">
            <v>-352805.57</v>
          </cell>
          <cell r="R330">
            <v>-283172.88</v>
          </cell>
          <cell r="T330">
            <v>-197348.16</v>
          </cell>
          <cell r="V330">
            <v>0</v>
          </cell>
          <cell r="X330">
            <v>0</v>
          </cell>
          <cell r="Z330">
            <v>0</v>
          </cell>
          <cell r="AB330">
            <v>-2052000.24</v>
          </cell>
        </row>
        <row r="331">
          <cell r="A331">
            <v>819227010</v>
          </cell>
          <cell r="B331" t="str">
            <v xml:space="preserve">     Perdas Internas</v>
          </cell>
          <cell r="D331">
            <v>-26435.31</v>
          </cell>
          <cell r="F331">
            <v>-16341.07</v>
          </cell>
          <cell r="H331">
            <v>-23574.93</v>
          </cell>
          <cell r="J331">
            <v>-115961.12</v>
          </cell>
          <cell r="L331">
            <v>-109894.55</v>
          </cell>
          <cell r="N331">
            <v>-167119.82</v>
          </cell>
          <cell r="P331">
            <v>-164830.42000000001</v>
          </cell>
          <cell r="R331">
            <v>-189131.73</v>
          </cell>
          <cell r="T331">
            <v>-134854.70000000001</v>
          </cell>
          <cell r="V331">
            <v>0</v>
          </cell>
          <cell r="X331">
            <v>0</v>
          </cell>
          <cell r="Z331">
            <v>0</v>
          </cell>
          <cell r="AB331">
            <v>-948143.64999999991</v>
          </cell>
        </row>
        <row r="332">
          <cell r="A332">
            <v>819229010</v>
          </cell>
          <cell r="B332" t="str">
            <v xml:space="preserve">     Utilizações Rejeitadas, Baixa e Perda</v>
          </cell>
          <cell r="D332">
            <v>-1822.59</v>
          </cell>
          <cell r="F332">
            <v>-3735.03</v>
          </cell>
          <cell r="H332">
            <v>-172116.46</v>
          </cell>
          <cell r="J332">
            <v>-1441.7000000000116</v>
          </cell>
          <cell r="L332">
            <v>-660.39000000001397</v>
          </cell>
          <cell r="N332">
            <v>-1068.7699999999895</v>
          </cell>
          <cell r="P332">
            <v>0</v>
          </cell>
          <cell r="R332">
            <v>-604.82999999998719</v>
          </cell>
          <cell r="T332">
            <v>-3160.13</v>
          </cell>
          <cell r="V332">
            <v>0</v>
          </cell>
          <cell r="X332">
            <v>0</v>
          </cell>
          <cell r="Z332">
            <v>0</v>
          </cell>
          <cell r="AB332">
            <v>-184609.9</v>
          </cell>
        </row>
        <row r="333">
          <cell r="A333">
            <v>819229110</v>
          </cell>
          <cell r="B333" t="str">
            <v xml:space="preserve">     Cheques Devolvidos</v>
          </cell>
          <cell r="D333">
            <v>0</v>
          </cell>
          <cell r="F333">
            <v>-309405.18</v>
          </cell>
          <cell r="H333">
            <v>-193302.9</v>
          </cell>
          <cell r="J333">
            <v>-137127.57</v>
          </cell>
          <cell r="L333">
            <v>-172744.17</v>
          </cell>
          <cell r="N333">
            <v>-241469.45</v>
          </cell>
          <cell r="P333">
            <v>-226833.88</v>
          </cell>
          <cell r="R333">
            <v>-233504.28</v>
          </cell>
          <cell r="T333">
            <v>-202258.87</v>
          </cell>
          <cell r="V333">
            <v>0</v>
          </cell>
          <cell r="X333">
            <v>0</v>
          </cell>
          <cell r="Z333">
            <v>0</v>
          </cell>
          <cell r="AB333">
            <v>-1716646.2999999998</v>
          </cell>
        </row>
        <row r="334">
          <cell r="A334">
            <v>819229210</v>
          </cell>
          <cell r="B334" t="str">
            <v xml:space="preserve">     Outras Perdas</v>
          </cell>
          <cell r="D334">
            <v>-3007.77</v>
          </cell>
          <cell r="F334">
            <v>-3449.5</v>
          </cell>
          <cell r="H334">
            <v>-4059.67</v>
          </cell>
          <cell r="J334">
            <v>-4119.13</v>
          </cell>
          <cell r="L334">
            <v>-3200.63</v>
          </cell>
          <cell r="N334">
            <v>-3817.6</v>
          </cell>
          <cell r="P334">
            <v>-4286.96</v>
          </cell>
          <cell r="R334">
            <v>-2200.52</v>
          </cell>
          <cell r="T334">
            <v>-114119.44</v>
          </cell>
          <cell r="V334">
            <v>0</v>
          </cell>
          <cell r="X334">
            <v>0</v>
          </cell>
          <cell r="Z334">
            <v>0</v>
          </cell>
          <cell r="AB334">
            <v>-142261.22</v>
          </cell>
        </row>
        <row r="336">
          <cell r="A336">
            <v>8192220</v>
          </cell>
          <cell r="B336" t="str">
            <v xml:space="preserve">     Perdas Sobre Operação</v>
          </cell>
          <cell r="D336">
            <v>-131360.26</v>
          </cell>
          <cell r="F336">
            <v>-152701.62</v>
          </cell>
          <cell r="H336">
            <v>-175877.99</v>
          </cell>
          <cell r="J336">
            <v>-141329.63</v>
          </cell>
          <cell r="L336">
            <v>-206751.81</v>
          </cell>
          <cell r="N336">
            <v>-411879.4</v>
          </cell>
          <cell r="P336">
            <v>-272450.38</v>
          </cell>
          <cell r="R336">
            <v>-250395.92</v>
          </cell>
          <cell r="T336">
            <v>-328632.83</v>
          </cell>
          <cell r="V336">
            <v>0</v>
          </cell>
          <cell r="X336">
            <v>0</v>
          </cell>
          <cell r="Z336">
            <v>0</v>
          </cell>
          <cell r="AB336">
            <v>-2071379.8399999999</v>
          </cell>
        </row>
        <row r="337">
          <cell r="A337">
            <v>8192299</v>
          </cell>
          <cell r="B337" t="str">
            <v xml:space="preserve">     ( - ) Reembolso Com Perdas e Ultilizações Indevidas</v>
          </cell>
          <cell r="D337">
            <v>6342634.1399999997</v>
          </cell>
          <cell r="F337">
            <v>6891732.6399999997</v>
          </cell>
          <cell r="H337">
            <v>118481.28</v>
          </cell>
          <cell r="J337">
            <v>170925.14</v>
          </cell>
          <cell r="L337">
            <v>186148.39</v>
          </cell>
          <cell r="N337">
            <v>120358.09</v>
          </cell>
          <cell r="P337">
            <v>230776.57</v>
          </cell>
          <cell r="R337">
            <v>131366.94</v>
          </cell>
          <cell r="T337">
            <v>170189.45</v>
          </cell>
          <cell r="V337">
            <v>0</v>
          </cell>
          <cell r="X337">
            <v>0</v>
          </cell>
          <cell r="Z337">
            <v>0</v>
          </cell>
          <cell r="AB337">
            <v>14362612.639999999</v>
          </cell>
        </row>
        <row r="339">
          <cell r="A339">
            <v>81923</v>
          </cell>
          <cell r="B339" t="str">
            <v xml:space="preserve">  -  Descontos e Taxas</v>
          </cell>
          <cell r="D339">
            <v>-1607244.85</v>
          </cell>
          <cell r="F339">
            <v>-1307018.83</v>
          </cell>
          <cell r="H339">
            <v>-1905109.25</v>
          </cell>
          <cell r="J339">
            <v>-1076076.8799999999</v>
          </cell>
          <cell r="L339">
            <v>-2184773.62</v>
          </cell>
          <cell r="N339">
            <v>-491608.87</v>
          </cell>
          <cell r="P339">
            <v>-1516996.12</v>
          </cell>
          <cell r="R339">
            <v>-1671900.7</v>
          </cell>
          <cell r="T339">
            <v>-1140838.1599999999</v>
          </cell>
          <cell r="V339">
            <v>0</v>
          </cell>
          <cell r="X339">
            <v>0</v>
          </cell>
          <cell r="Z339">
            <v>0</v>
          </cell>
          <cell r="AB339">
            <v>-12901567.280000003</v>
          </cell>
        </row>
        <row r="340">
          <cell r="A340">
            <v>8192310</v>
          </cell>
          <cell r="B340" t="str">
            <v xml:space="preserve">     Descontos Concedidos</v>
          </cell>
          <cell r="D340">
            <v>-1200228.94</v>
          </cell>
          <cell r="F340">
            <v>-918872.6</v>
          </cell>
          <cell r="H340">
            <v>-1285602.6399999999</v>
          </cell>
          <cell r="J340">
            <v>-953574.54</v>
          </cell>
          <cell r="L340">
            <v>-1101439.8700000001</v>
          </cell>
          <cell r="N340">
            <v>7016.3400000000374</v>
          </cell>
          <cell r="P340">
            <v>-787550.31</v>
          </cell>
          <cell r="R340">
            <v>-1066379.98</v>
          </cell>
          <cell r="T340">
            <v>-708290.71</v>
          </cell>
          <cell r="V340">
            <v>0</v>
          </cell>
          <cell r="X340">
            <v>0</v>
          </cell>
          <cell r="Z340">
            <v>0</v>
          </cell>
          <cell r="AB340">
            <v>-8014923.2500000009</v>
          </cell>
        </row>
        <row r="341">
          <cell r="A341">
            <v>8192320</v>
          </cell>
          <cell r="B341" t="str">
            <v xml:space="preserve">     Despesas com Participação em Resultados de Operação</v>
          </cell>
          <cell r="D341">
            <v>-190466.29</v>
          </cell>
          <cell r="F341">
            <v>-257366.16</v>
          </cell>
          <cell r="H341">
            <v>-440352.06</v>
          </cell>
          <cell r="J341">
            <v>56803.44</v>
          </cell>
          <cell r="L341">
            <v>-893867.47</v>
          </cell>
          <cell r="N341">
            <v>-302263.8</v>
          </cell>
          <cell r="P341">
            <v>-515009.48</v>
          </cell>
          <cell r="R341">
            <v>-373993.7</v>
          </cell>
          <cell r="T341">
            <v>-268143.78999999998</v>
          </cell>
          <cell r="V341">
            <v>0</v>
          </cell>
          <cell r="X341">
            <v>0</v>
          </cell>
          <cell r="Z341">
            <v>0</v>
          </cell>
          <cell r="AB341">
            <v>-3184659.3100000005</v>
          </cell>
        </row>
        <row r="342">
          <cell r="A342">
            <v>8192330</v>
          </cell>
          <cell r="B342" t="str">
            <v xml:space="preserve">     Taxa de Operação Visa</v>
          </cell>
          <cell r="D342">
            <v>-73879.350000000006</v>
          </cell>
          <cell r="F342">
            <v>-81026.98</v>
          </cell>
          <cell r="H342">
            <v>-94958.04</v>
          </cell>
          <cell r="J342">
            <v>-80400.259999999995</v>
          </cell>
          <cell r="L342">
            <v>-126693.05</v>
          </cell>
          <cell r="N342">
            <v>-91208.97</v>
          </cell>
          <cell r="P342">
            <v>-70154.63</v>
          </cell>
          <cell r="R342">
            <v>-134329.24</v>
          </cell>
          <cell r="T342">
            <v>-84287.47</v>
          </cell>
          <cell r="V342">
            <v>0</v>
          </cell>
          <cell r="X342">
            <v>0</v>
          </cell>
          <cell r="Z342">
            <v>0</v>
          </cell>
          <cell r="AB342">
            <v>-836937.99</v>
          </cell>
        </row>
        <row r="343">
          <cell r="A343">
            <v>8192340</v>
          </cell>
          <cell r="B343" t="str">
            <v xml:space="preserve">     Taxa de Operação Mastercard</v>
          </cell>
          <cell r="D343">
            <v>-142670.26999999999</v>
          </cell>
          <cell r="F343">
            <v>-49753.09</v>
          </cell>
          <cell r="H343">
            <v>-84196.51</v>
          </cell>
          <cell r="J343">
            <v>-98905.52</v>
          </cell>
          <cell r="L343">
            <v>-62773.23</v>
          </cell>
          <cell r="N343">
            <v>-105152.44</v>
          </cell>
          <cell r="P343">
            <v>-144281.70000000001</v>
          </cell>
          <cell r="R343">
            <v>-97197.78</v>
          </cell>
          <cell r="T343">
            <v>-80116.18999999993</v>
          </cell>
          <cell r="V343">
            <v>0</v>
          </cell>
          <cell r="X343">
            <v>0</v>
          </cell>
          <cell r="Z343">
            <v>0</v>
          </cell>
          <cell r="AB343">
            <v>-865046.73</v>
          </cell>
        </row>
        <row r="345">
          <cell r="A345">
            <v>81925</v>
          </cell>
          <cell r="B345" t="str">
            <v xml:space="preserve">  -  Impostos sobre Serviços de Qualquer Natureza</v>
          </cell>
          <cell r="D345">
            <v>-635422.37</v>
          </cell>
          <cell r="F345">
            <v>-436086.05</v>
          </cell>
          <cell r="H345">
            <v>-440584.78</v>
          </cell>
          <cell r="J345">
            <v>-362846.04</v>
          </cell>
          <cell r="L345">
            <v>-567593.28</v>
          </cell>
          <cell r="N345">
            <v>-602167.88</v>
          </cell>
          <cell r="P345">
            <v>-312626.5</v>
          </cell>
          <cell r="R345">
            <v>-406960.09999999934</v>
          </cell>
          <cell r="T345">
            <v>-1035537.02</v>
          </cell>
          <cell r="V345">
            <v>-682351.1099999994</v>
          </cell>
          <cell r="X345">
            <v>-617447.99</v>
          </cell>
          <cell r="Z345">
            <v>-602439.09</v>
          </cell>
          <cell r="AB345">
            <v>-6702062.209999999</v>
          </cell>
        </row>
        <row r="346">
          <cell r="A346">
            <v>819250001</v>
          </cell>
          <cell r="B346" t="str">
            <v xml:space="preserve">     ISS</v>
          </cell>
          <cell r="D346">
            <v>-766917.64</v>
          </cell>
          <cell r="F346">
            <v>-530694.14</v>
          </cell>
          <cell r="H346">
            <v>-507649.65</v>
          </cell>
          <cell r="J346">
            <v>-449092.67</v>
          </cell>
          <cell r="L346">
            <v>-687589.76</v>
          </cell>
          <cell r="N346">
            <v>-664609.29</v>
          </cell>
          <cell r="P346">
            <v>-385678.07</v>
          </cell>
          <cell r="R346">
            <v>-455066.29999999935</v>
          </cell>
          <cell r="T346">
            <v>-1174685.6299999999</v>
          </cell>
          <cell r="V346">
            <v>-682351.1099999994</v>
          </cell>
          <cell r="X346">
            <v>-617447.99</v>
          </cell>
          <cell r="Z346">
            <v>-602439.09</v>
          </cell>
          <cell r="AB346">
            <v>-7524221.3399999989</v>
          </cell>
        </row>
        <row r="347">
          <cell r="A347">
            <v>819250002</v>
          </cell>
          <cell r="B347" t="str">
            <v xml:space="preserve">     ISS s/processos judiciais</v>
          </cell>
          <cell r="D347">
            <v>0</v>
          </cell>
          <cell r="F347">
            <v>0</v>
          </cell>
          <cell r="H347">
            <v>0</v>
          </cell>
          <cell r="J347">
            <v>0</v>
          </cell>
          <cell r="L347">
            <v>0</v>
          </cell>
          <cell r="N347">
            <v>0</v>
          </cell>
          <cell r="P347">
            <v>0</v>
          </cell>
          <cell r="R347">
            <v>0</v>
          </cell>
          <cell r="T347">
            <v>0</v>
          </cell>
          <cell r="V347">
            <v>0</v>
          </cell>
          <cell r="X347">
            <v>0</v>
          </cell>
          <cell r="Z347">
            <v>0</v>
          </cell>
          <cell r="AB347">
            <v>0</v>
          </cell>
        </row>
        <row r="348">
          <cell r="A348">
            <v>819250099</v>
          </cell>
          <cell r="B348" t="str">
            <v xml:space="preserve">     Reembolso de ISS</v>
          </cell>
          <cell r="D348">
            <v>131495.26999999999</v>
          </cell>
          <cell r="F348">
            <v>94608.09</v>
          </cell>
          <cell r="H348">
            <v>67064.87</v>
          </cell>
          <cell r="J348">
            <v>86246.63</v>
          </cell>
          <cell r="L348">
            <v>119996.48</v>
          </cell>
          <cell r="N348">
            <v>62441.41</v>
          </cell>
          <cell r="P348">
            <v>73051.570000000007</v>
          </cell>
          <cell r="R348">
            <v>48106.2</v>
          </cell>
          <cell r="T348">
            <v>139148.60999999999</v>
          </cell>
          <cell r="V348">
            <v>0</v>
          </cell>
          <cell r="X348">
            <v>0</v>
          </cell>
          <cell r="Z348">
            <v>0</v>
          </cell>
          <cell r="AB348">
            <v>822159.13</v>
          </cell>
        </row>
        <row r="350">
          <cell r="A350">
            <v>81930</v>
          </cell>
          <cell r="B350" t="str">
            <v xml:space="preserve">  -  Despesa de Contribuição ao Cofins</v>
          </cell>
          <cell r="D350">
            <v>-1607103.27</v>
          </cell>
          <cell r="F350">
            <v>-1551836.66</v>
          </cell>
          <cell r="H350">
            <v>-1872871.08</v>
          </cell>
          <cell r="J350">
            <v>-1667592.93</v>
          </cell>
          <cell r="L350">
            <v>-1883173.75</v>
          </cell>
          <cell r="N350">
            <v>-1927059.39</v>
          </cell>
          <cell r="P350">
            <v>-1721911.87</v>
          </cell>
          <cell r="R350">
            <v>-2194249.36</v>
          </cell>
          <cell r="T350">
            <v>-2058047.43</v>
          </cell>
          <cell r="V350">
            <v>-357700.14</v>
          </cell>
          <cell r="X350">
            <v>-678283.11</v>
          </cell>
          <cell r="Z350">
            <v>-726756.22</v>
          </cell>
          <cell r="AB350">
            <v>-18246585.209999997</v>
          </cell>
        </row>
        <row r="351">
          <cell r="A351">
            <v>819300001</v>
          </cell>
          <cell r="B351" t="str">
            <v xml:space="preserve">     Cofins</v>
          </cell>
          <cell r="D351">
            <v>-1938525.02</v>
          </cell>
          <cell r="F351">
            <v>-1886296.23</v>
          </cell>
          <cell r="H351">
            <v>-2156779.0499999998</v>
          </cell>
          <cell r="J351">
            <v>-2064327.42</v>
          </cell>
          <cell r="L351">
            <v>-2278546.77</v>
          </cell>
          <cell r="N351">
            <v>-2127052.9</v>
          </cell>
          <cell r="P351">
            <v>-2125355.79</v>
          </cell>
          <cell r="R351">
            <v>-2452357.65</v>
          </cell>
          <cell r="T351">
            <v>-2335274.2799999998</v>
          </cell>
          <cell r="V351">
            <v>-357700.14</v>
          </cell>
          <cell r="X351">
            <v>-678283.11</v>
          </cell>
          <cell r="Z351">
            <v>-726756.22</v>
          </cell>
          <cell r="AB351">
            <v>-21127254.579999998</v>
          </cell>
        </row>
        <row r="352">
          <cell r="A352">
            <v>819300002</v>
          </cell>
          <cell r="B352" t="str">
            <v xml:space="preserve">     Finsocial - Processo Judicial</v>
          </cell>
          <cell r="D352">
            <v>0</v>
          </cell>
          <cell r="F352">
            <v>0</v>
          </cell>
          <cell r="H352">
            <v>0</v>
          </cell>
          <cell r="J352">
            <v>0</v>
          </cell>
          <cell r="L352">
            <v>0</v>
          </cell>
          <cell r="N352">
            <v>0</v>
          </cell>
          <cell r="P352">
            <v>0</v>
          </cell>
          <cell r="R352">
            <v>0</v>
          </cell>
          <cell r="T352">
            <v>0</v>
          </cell>
          <cell r="V352">
            <v>0</v>
          </cell>
          <cell r="X352">
            <v>0</v>
          </cell>
          <cell r="Z352">
            <v>0</v>
          </cell>
          <cell r="AB352">
            <v>0</v>
          </cell>
        </row>
        <row r="353">
          <cell r="A353">
            <v>819300099</v>
          </cell>
          <cell r="B353" t="str">
            <v xml:space="preserve">     ( - ) Reembolso de Cofins</v>
          </cell>
          <cell r="D353">
            <v>331421.75</v>
          </cell>
          <cell r="F353">
            <v>334459.57</v>
          </cell>
          <cell r="H353">
            <v>283907.96999999997</v>
          </cell>
          <cell r="J353">
            <v>396734.49</v>
          </cell>
          <cell r="L353">
            <v>395373.02</v>
          </cell>
          <cell r="N353">
            <v>199993.51</v>
          </cell>
          <cell r="P353">
            <v>403443.92</v>
          </cell>
          <cell r="R353">
            <v>258108.29</v>
          </cell>
          <cell r="T353">
            <v>277226.84999999998</v>
          </cell>
          <cell r="V353">
            <v>0</v>
          </cell>
          <cell r="X353">
            <v>0</v>
          </cell>
          <cell r="Z353">
            <v>0</v>
          </cell>
          <cell r="AB353">
            <v>2880669.37</v>
          </cell>
        </row>
        <row r="355">
          <cell r="A355">
            <v>81933</v>
          </cell>
          <cell r="B355" t="str">
            <v xml:space="preserve">  -  Despesa de Contribuição do Pis/Pasep</v>
          </cell>
          <cell r="D355">
            <v>-348898.97</v>
          </cell>
          <cell r="F355">
            <v>-336742.07</v>
          </cell>
          <cell r="H355">
            <v>-405825.99</v>
          </cell>
          <cell r="J355">
            <v>-361024.31</v>
          </cell>
          <cell r="L355">
            <v>-407533.81</v>
          </cell>
          <cell r="N355">
            <v>-417423.95</v>
          </cell>
          <cell r="P355">
            <v>-372499.81</v>
          </cell>
          <cell r="R355">
            <v>-474911.88</v>
          </cell>
          <cell r="T355">
            <v>-446035.15</v>
          </cell>
          <cell r="V355">
            <v>-77501.699999999793</v>
          </cell>
          <cell r="X355">
            <v>-146961.34</v>
          </cell>
          <cell r="Z355">
            <v>-157463.85</v>
          </cell>
          <cell r="AB355">
            <v>-3952822.8299999996</v>
          </cell>
        </row>
        <row r="356">
          <cell r="A356">
            <v>819330001</v>
          </cell>
          <cell r="B356" t="str">
            <v xml:space="preserve">     Pis</v>
          </cell>
          <cell r="D356">
            <v>-420013.76</v>
          </cell>
          <cell r="F356">
            <v>-408697.52</v>
          </cell>
          <cell r="H356">
            <v>-467302.13</v>
          </cell>
          <cell r="J356">
            <v>-447270.94</v>
          </cell>
          <cell r="L356">
            <v>-493685.13</v>
          </cell>
          <cell r="N356">
            <v>-460861.46</v>
          </cell>
          <cell r="P356">
            <v>-460493.75</v>
          </cell>
          <cell r="R356">
            <v>-531344.16</v>
          </cell>
          <cell r="T356">
            <v>-505976.09</v>
          </cell>
          <cell r="V356">
            <v>-77501.699999999793</v>
          </cell>
          <cell r="X356">
            <v>-146961.34</v>
          </cell>
          <cell r="Z356">
            <v>-157463.85</v>
          </cell>
          <cell r="AB356">
            <v>-4577571.83</v>
          </cell>
        </row>
        <row r="357">
          <cell r="A357">
            <v>819330099</v>
          </cell>
          <cell r="B357" t="str">
            <v xml:space="preserve">     Reembolso de Pis</v>
          </cell>
          <cell r="D357">
            <v>71114.789999999994</v>
          </cell>
          <cell r="F357">
            <v>71955.45</v>
          </cell>
          <cell r="H357">
            <v>61476.14</v>
          </cell>
          <cell r="J357">
            <v>86246.63</v>
          </cell>
          <cell r="L357">
            <v>86151.32</v>
          </cell>
          <cell r="N357">
            <v>43437.51</v>
          </cell>
          <cell r="P357">
            <v>87993.94</v>
          </cell>
          <cell r="R357">
            <v>56432.28</v>
          </cell>
          <cell r="T357">
            <v>59940.94</v>
          </cell>
          <cell r="V357">
            <v>0</v>
          </cell>
          <cell r="X357">
            <v>0</v>
          </cell>
          <cell r="Z357">
            <v>0</v>
          </cell>
          <cell r="AB357">
            <v>624749</v>
          </cell>
        </row>
        <row r="359">
          <cell r="A359">
            <v>81936</v>
          </cell>
          <cell r="B359" t="str">
            <v xml:space="preserve">  -  Despesa de Contribuição ao SFH</v>
          </cell>
          <cell r="D359">
            <v>0</v>
          </cell>
          <cell r="F359">
            <v>0</v>
          </cell>
          <cell r="H359">
            <v>0</v>
          </cell>
          <cell r="J359">
            <v>0</v>
          </cell>
          <cell r="L359">
            <v>0</v>
          </cell>
          <cell r="N359">
            <v>0</v>
          </cell>
          <cell r="P359">
            <v>0</v>
          </cell>
          <cell r="R359">
            <v>0</v>
          </cell>
          <cell r="T359">
            <v>0</v>
          </cell>
          <cell r="V359">
            <v>0</v>
          </cell>
          <cell r="X359">
            <v>0</v>
          </cell>
          <cell r="Z359">
            <v>0</v>
          </cell>
          <cell r="AB359">
            <v>0</v>
          </cell>
        </row>
        <row r="360">
          <cell r="A360">
            <v>81940</v>
          </cell>
          <cell r="B360" t="str">
            <v xml:space="preserve">  -  Despesa de Cessao de Creditos de Arrendamento</v>
          </cell>
          <cell r="D360">
            <v>0</v>
          </cell>
          <cell r="F360">
            <v>0</v>
          </cell>
          <cell r="H360">
            <v>0</v>
          </cell>
          <cell r="J360">
            <v>0</v>
          </cell>
          <cell r="L360">
            <v>0</v>
          </cell>
          <cell r="N360">
            <v>0</v>
          </cell>
          <cell r="P360">
            <v>0</v>
          </cell>
          <cell r="R360">
            <v>0</v>
          </cell>
          <cell r="T360">
            <v>0</v>
          </cell>
          <cell r="V360">
            <v>0</v>
          </cell>
          <cell r="X360">
            <v>0</v>
          </cell>
          <cell r="Z360">
            <v>0</v>
          </cell>
          <cell r="AB360">
            <v>0</v>
          </cell>
        </row>
        <row r="361">
          <cell r="A361">
            <v>81945</v>
          </cell>
          <cell r="B361" t="str">
            <v xml:space="preserve">  -  Despesa de Cessao de Creditos Decorrentes de Contratos</v>
          </cell>
          <cell r="D361">
            <v>0</v>
          </cell>
          <cell r="F361">
            <v>0</v>
          </cell>
          <cell r="H361">
            <v>0</v>
          </cell>
          <cell r="J361">
            <v>0</v>
          </cell>
          <cell r="L361">
            <v>0</v>
          </cell>
          <cell r="N361">
            <v>0</v>
          </cell>
          <cell r="P361">
            <v>0</v>
          </cell>
          <cell r="R361">
            <v>0</v>
          </cell>
          <cell r="T361">
            <v>0</v>
          </cell>
          <cell r="V361">
            <v>0</v>
          </cell>
          <cell r="X361">
            <v>0</v>
          </cell>
          <cell r="Z361">
            <v>0</v>
          </cell>
          <cell r="AB361">
            <v>0</v>
          </cell>
        </row>
        <row r="363">
          <cell r="A363">
            <v>81950</v>
          </cell>
          <cell r="B363" t="str">
            <v xml:space="preserve">  -  Despesa de Cessao de Operações de Créditos</v>
          </cell>
          <cell r="D363">
            <v>-2233921.38</v>
          </cell>
          <cell r="F363">
            <v>-1934441.08</v>
          </cell>
          <cell r="H363">
            <v>-2407639.89</v>
          </cell>
          <cell r="J363">
            <v>-2554421.1800000002</v>
          </cell>
          <cell r="L363">
            <v>-3149664.34</v>
          </cell>
          <cell r="N363">
            <v>-3318537.52</v>
          </cell>
          <cell r="P363">
            <v>-2573094.6</v>
          </cell>
          <cell r="R363">
            <v>-3594494.83</v>
          </cell>
          <cell r="T363">
            <v>-3792689.61</v>
          </cell>
          <cell r="V363">
            <v>0</v>
          </cell>
          <cell r="X363">
            <v>0</v>
          </cell>
          <cell r="Z363">
            <v>0</v>
          </cell>
          <cell r="AB363">
            <v>-25558904.43</v>
          </cell>
        </row>
        <row r="365">
          <cell r="A365">
            <v>819500001</v>
          </cell>
          <cell r="B365" t="str">
            <v xml:space="preserve">     Com Coobrigação</v>
          </cell>
          <cell r="D365">
            <v>-2694154.83</v>
          </cell>
          <cell r="F365">
            <v>-2351516.16</v>
          </cell>
          <cell r="H365">
            <v>-2773143.46</v>
          </cell>
          <cell r="J365">
            <v>-3161283.82</v>
          </cell>
          <cell r="L365">
            <v>-3811183.4</v>
          </cell>
          <cell r="N365">
            <v>-3663322.72</v>
          </cell>
          <cell r="P365">
            <v>-3175770.09</v>
          </cell>
          <cell r="R365">
            <v>-4018199.48</v>
          </cell>
          <cell r="T365">
            <v>-4303257.97</v>
          </cell>
          <cell r="V365">
            <v>0</v>
          </cell>
          <cell r="X365">
            <v>0</v>
          </cell>
          <cell r="Z365">
            <v>0</v>
          </cell>
          <cell r="AB365">
            <v>-29951831.93</v>
          </cell>
        </row>
        <row r="366">
          <cell r="A366">
            <v>81950000110</v>
          </cell>
          <cell r="B366" t="str">
            <v xml:space="preserve">     Finincred</v>
          </cell>
          <cell r="D366">
            <v>-2694154.83</v>
          </cell>
          <cell r="F366">
            <v>-2351516.16</v>
          </cell>
          <cell r="H366">
            <v>-2773143.46</v>
          </cell>
          <cell r="J366">
            <v>-3161283.82</v>
          </cell>
          <cell r="L366">
            <v>-3811183.4</v>
          </cell>
          <cell r="N366">
            <v>-3663322.72</v>
          </cell>
          <cell r="P366">
            <v>-3175770.09</v>
          </cell>
          <cell r="R366">
            <v>-4018199.48</v>
          </cell>
          <cell r="T366">
            <v>-4303257.97</v>
          </cell>
          <cell r="V366">
            <v>0</v>
          </cell>
          <cell r="X366">
            <v>0</v>
          </cell>
          <cell r="Z366">
            <v>0</v>
          </cell>
          <cell r="AB366">
            <v>-29951831.93</v>
          </cell>
        </row>
        <row r="367">
          <cell r="A367">
            <v>81950000120</v>
          </cell>
          <cell r="B367" t="str">
            <v xml:space="preserve">     Cartão Loja</v>
          </cell>
          <cell r="D367">
            <v>0</v>
          </cell>
          <cell r="F367">
            <v>0</v>
          </cell>
          <cell r="H367">
            <v>0</v>
          </cell>
          <cell r="J367">
            <v>0</v>
          </cell>
          <cell r="L367">
            <v>0</v>
          </cell>
          <cell r="N367">
            <v>0</v>
          </cell>
          <cell r="P367">
            <v>0</v>
          </cell>
          <cell r="R367">
            <v>0</v>
          </cell>
          <cell r="T367">
            <v>0</v>
          </cell>
          <cell r="V367">
            <v>0</v>
          </cell>
          <cell r="X367">
            <v>0</v>
          </cell>
          <cell r="Z367">
            <v>0</v>
          </cell>
          <cell r="AB367">
            <v>0</v>
          </cell>
        </row>
        <row r="368">
          <cell r="A368">
            <v>81950000130</v>
          </cell>
          <cell r="B368" t="str">
            <v xml:space="preserve">     Cartão</v>
          </cell>
          <cell r="D368">
            <v>0</v>
          </cell>
          <cell r="F368">
            <v>0</v>
          </cell>
          <cell r="H368">
            <v>0</v>
          </cell>
          <cell r="J368">
            <v>0</v>
          </cell>
          <cell r="L368">
            <v>0</v>
          </cell>
          <cell r="N368">
            <v>0</v>
          </cell>
          <cell r="P368">
            <v>0</v>
          </cell>
          <cell r="R368">
            <v>0</v>
          </cell>
          <cell r="T368">
            <v>0</v>
          </cell>
          <cell r="V368">
            <v>0</v>
          </cell>
          <cell r="X368">
            <v>0</v>
          </cell>
          <cell r="Z368">
            <v>0</v>
          </cell>
          <cell r="AB368">
            <v>0</v>
          </cell>
        </row>
        <row r="370">
          <cell r="A370">
            <v>81950009901</v>
          </cell>
          <cell r="B370" t="str">
            <v xml:space="preserve">     ( - ) Reemboso de Despesa Cessão de Crédito</v>
          </cell>
          <cell r="D370">
            <v>460233.45</v>
          </cell>
          <cell r="F370">
            <v>417075.08</v>
          </cell>
          <cell r="H370">
            <v>365503.57</v>
          </cell>
          <cell r="J370">
            <v>606862.64</v>
          </cell>
          <cell r="L370">
            <v>661519.06000000006</v>
          </cell>
          <cell r="N370">
            <v>344785.2</v>
          </cell>
          <cell r="P370">
            <v>602675.49</v>
          </cell>
          <cell r="R370">
            <v>423704.65</v>
          </cell>
          <cell r="T370">
            <v>510568.36</v>
          </cell>
          <cell r="V370">
            <v>0</v>
          </cell>
          <cell r="X370">
            <v>0</v>
          </cell>
          <cell r="Z370">
            <v>0</v>
          </cell>
          <cell r="AB370">
            <v>4392927.5</v>
          </cell>
        </row>
        <row r="372">
          <cell r="A372">
            <v>819500002</v>
          </cell>
          <cell r="B372" t="str">
            <v xml:space="preserve">     Sem Coobrigação</v>
          </cell>
          <cell r="D372">
            <v>0</v>
          </cell>
          <cell r="F372">
            <v>0</v>
          </cell>
          <cell r="H372">
            <v>0</v>
          </cell>
          <cell r="J372">
            <v>0</v>
          </cell>
          <cell r="L372">
            <v>0</v>
          </cell>
          <cell r="N372">
            <v>0</v>
          </cell>
          <cell r="P372">
            <v>0</v>
          </cell>
          <cell r="R372">
            <v>0</v>
          </cell>
          <cell r="T372">
            <v>0</v>
          </cell>
          <cell r="V372">
            <v>0</v>
          </cell>
          <cell r="X372">
            <v>0</v>
          </cell>
          <cell r="Z372">
            <v>0</v>
          </cell>
          <cell r="AB372">
            <v>0</v>
          </cell>
        </row>
        <row r="373">
          <cell r="A373">
            <v>81950000210</v>
          </cell>
          <cell r="B373" t="str">
            <v xml:space="preserve">     Finincred</v>
          </cell>
          <cell r="D373">
            <v>0</v>
          </cell>
          <cell r="F373">
            <v>0</v>
          </cell>
          <cell r="H373">
            <v>0</v>
          </cell>
          <cell r="J373">
            <v>0</v>
          </cell>
          <cell r="L373">
            <v>0</v>
          </cell>
          <cell r="N373">
            <v>0</v>
          </cell>
          <cell r="P373">
            <v>0</v>
          </cell>
          <cell r="R373">
            <v>0</v>
          </cell>
          <cell r="T373">
            <v>0</v>
          </cell>
          <cell r="V373">
            <v>0</v>
          </cell>
          <cell r="X373">
            <v>0</v>
          </cell>
          <cell r="Z373">
            <v>0</v>
          </cell>
          <cell r="AB373">
            <v>0</v>
          </cell>
        </row>
        <row r="374">
          <cell r="A374">
            <v>81950000220</v>
          </cell>
          <cell r="B374" t="str">
            <v xml:space="preserve">     Cartão Loja</v>
          </cell>
          <cell r="D374">
            <v>0</v>
          </cell>
          <cell r="F374">
            <v>0</v>
          </cell>
          <cell r="H374">
            <v>0</v>
          </cell>
          <cell r="J374">
            <v>0</v>
          </cell>
          <cell r="L374">
            <v>0</v>
          </cell>
          <cell r="N374">
            <v>0</v>
          </cell>
          <cell r="P374">
            <v>0</v>
          </cell>
          <cell r="R374">
            <v>0</v>
          </cell>
          <cell r="T374">
            <v>0</v>
          </cell>
          <cell r="V374">
            <v>0</v>
          </cell>
          <cell r="X374">
            <v>0</v>
          </cell>
          <cell r="Z374">
            <v>0</v>
          </cell>
          <cell r="AB374">
            <v>0</v>
          </cell>
        </row>
        <row r="375">
          <cell r="A375">
            <v>81950000230</v>
          </cell>
          <cell r="B375" t="str">
            <v xml:space="preserve">     Cartão</v>
          </cell>
          <cell r="D375">
            <v>0</v>
          </cell>
          <cell r="F375">
            <v>0</v>
          </cell>
          <cell r="H375">
            <v>0</v>
          </cell>
          <cell r="J375">
            <v>0</v>
          </cell>
          <cell r="L375">
            <v>0</v>
          </cell>
          <cell r="N375">
            <v>0</v>
          </cell>
          <cell r="P375">
            <v>0</v>
          </cell>
          <cell r="R375">
            <v>0</v>
          </cell>
          <cell r="T375">
            <v>0</v>
          </cell>
          <cell r="V375">
            <v>0</v>
          </cell>
          <cell r="X375">
            <v>0</v>
          </cell>
          <cell r="Z375">
            <v>0</v>
          </cell>
          <cell r="AB375">
            <v>0</v>
          </cell>
        </row>
        <row r="377">
          <cell r="A377">
            <v>81950009902</v>
          </cell>
          <cell r="B377" t="str">
            <v xml:space="preserve">     ( - ) Reemboso de Despesa Cessão de Crédito</v>
          </cell>
          <cell r="D377">
            <v>0</v>
          </cell>
          <cell r="F377">
            <v>0</v>
          </cell>
          <cell r="H377">
            <v>0</v>
          </cell>
          <cell r="J377">
            <v>0</v>
          </cell>
          <cell r="L377">
            <v>0</v>
          </cell>
          <cell r="N377">
            <v>0</v>
          </cell>
          <cell r="P377">
            <v>0</v>
          </cell>
          <cell r="R377">
            <v>0</v>
          </cell>
          <cell r="T377">
            <v>0</v>
          </cell>
          <cell r="V377">
            <v>0</v>
          </cell>
          <cell r="X377">
            <v>0</v>
          </cell>
          <cell r="Z377">
            <v>0</v>
          </cell>
          <cell r="AB377">
            <v>0</v>
          </cell>
        </row>
        <row r="379">
          <cell r="A379">
            <v>81955</v>
          </cell>
          <cell r="B379" t="str">
            <v xml:space="preserve">  -  Despesa de Juros ao Capital</v>
          </cell>
          <cell r="D379">
            <v>0</v>
          </cell>
          <cell r="F379">
            <v>0</v>
          </cell>
          <cell r="H379">
            <v>0</v>
          </cell>
          <cell r="J379">
            <v>0</v>
          </cell>
          <cell r="L379">
            <v>0</v>
          </cell>
          <cell r="N379">
            <v>0</v>
          </cell>
          <cell r="P379">
            <v>0</v>
          </cell>
          <cell r="R379">
            <v>0</v>
          </cell>
          <cell r="T379">
            <v>0</v>
          </cell>
          <cell r="V379">
            <v>0</v>
          </cell>
          <cell r="X379">
            <v>0</v>
          </cell>
          <cell r="Z379">
            <v>0</v>
          </cell>
          <cell r="AB379">
            <v>0</v>
          </cell>
        </row>
        <row r="380">
          <cell r="A380">
            <v>81960</v>
          </cell>
          <cell r="B380" t="str">
            <v xml:space="preserve">  -  Despesa de Obrigações por Fundos Financeiros</v>
          </cell>
          <cell r="D380">
            <v>0</v>
          </cell>
          <cell r="F380">
            <v>0</v>
          </cell>
          <cell r="H380">
            <v>0</v>
          </cell>
          <cell r="J380">
            <v>0</v>
          </cell>
          <cell r="L380">
            <v>0</v>
          </cell>
          <cell r="N380">
            <v>0</v>
          </cell>
          <cell r="P380">
            <v>0</v>
          </cell>
          <cell r="R380">
            <v>0</v>
          </cell>
          <cell r="T380">
            <v>0</v>
          </cell>
          <cell r="V380">
            <v>0</v>
          </cell>
          <cell r="X380">
            <v>0</v>
          </cell>
          <cell r="Z380">
            <v>0</v>
          </cell>
          <cell r="AB380">
            <v>0</v>
          </cell>
        </row>
        <row r="381">
          <cell r="A381">
            <v>81965</v>
          </cell>
          <cell r="B381" t="str">
            <v xml:space="preserve">  -  Despesa de Recursos do Proagro</v>
          </cell>
          <cell r="D381">
            <v>0</v>
          </cell>
          <cell r="F381">
            <v>0</v>
          </cell>
          <cell r="H381">
            <v>0</v>
          </cell>
          <cell r="J381">
            <v>0</v>
          </cell>
          <cell r="L381">
            <v>0</v>
          </cell>
          <cell r="N381">
            <v>0</v>
          </cell>
          <cell r="P381">
            <v>0</v>
          </cell>
          <cell r="R381">
            <v>0</v>
          </cell>
          <cell r="T381">
            <v>0</v>
          </cell>
          <cell r="V381">
            <v>0</v>
          </cell>
          <cell r="X381">
            <v>0</v>
          </cell>
          <cell r="Z381">
            <v>0</v>
          </cell>
          <cell r="AB381">
            <v>0</v>
          </cell>
        </row>
        <row r="382">
          <cell r="A382">
            <v>81980</v>
          </cell>
          <cell r="B382" t="str">
            <v xml:space="preserve">  -  Despesa com Captação em Titulos de Desenvolvimento</v>
          </cell>
          <cell r="D382">
            <v>0</v>
          </cell>
          <cell r="F382">
            <v>0</v>
          </cell>
          <cell r="H382">
            <v>0</v>
          </cell>
          <cell r="J382">
            <v>0</v>
          </cell>
          <cell r="L382">
            <v>0</v>
          </cell>
          <cell r="N382">
            <v>0</v>
          </cell>
          <cell r="P382">
            <v>0</v>
          </cell>
          <cell r="R382">
            <v>0</v>
          </cell>
          <cell r="T382">
            <v>0</v>
          </cell>
          <cell r="V382">
            <v>0</v>
          </cell>
          <cell r="X382">
            <v>0</v>
          </cell>
          <cell r="Z382">
            <v>0</v>
          </cell>
          <cell r="AB382">
            <v>0</v>
          </cell>
        </row>
        <row r="383">
          <cell r="A383">
            <v>81990</v>
          </cell>
          <cell r="B383" t="str">
            <v xml:space="preserve">  -  Despesa de Atualização de Impostos e Contribuições</v>
          </cell>
          <cell r="D383">
            <v>0</v>
          </cell>
          <cell r="F383">
            <v>0</v>
          </cell>
          <cell r="H383">
            <v>0</v>
          </cell>
          <cell r="J383">
            <v>0</v>
          </cell>
          <cell r="L383">
            <v>0</v>
          </cell>
          <cell r="N383">
            <v>0</v>
          </cell>
          <cell r="P383">
            <v>0</v>
          </cell>
          <cell r="R383">
            <v>0</v>
          </cell>
          <cell r="T383">
            <v>0</v>
          </cell>
          <cell r="V383">
            <v>0</v>
          </cell>
          <cell r="X383">
            <v>0</v>
          </cell>
          <cell r="Z383">
            <v>0</v>
          </cell>
          <cell r="AB383">
            <v>0</v>
          </cell>
        </row>
        <row r="385">
          <cell r="A385">
            <v>81999</v>
          </cell>
          <cell r="B385" t="str">
            <v xml:space="preserve">  -  Outras Despesas Operacionais</v>
          </cell>
          <cell r="D385">
            <v>-372554.73</v>
          </cell>
          <cell r="F385">
            <v>-503431.31</v>
          </cell>
          <cell r="H385">
            <v>-709222.42</v>
          </cell>
          <cell r="J385">
            <v>-408138.9</v>
          </cell>
          <cell r="L385">
            <v>-580124.18999999994</v>
          </cell>
          <cell r="N385">
            <v>-400741.72</v>
          </cell>
          <cell r="P385">
            <v>-741435.57</v>
          </cell>
          <cell r="R385">
            <v>-795488.41</v>
          </cell>
          <cell r="T385">
            <v>-594359.48</v>
          </cell>
          <cell r="V385">
            <v>-3646.28</v>
          </cell>
          <cell r="X385">
            <v>0</v>
          </cell>
          <cell r="Z385">
            <v>-100000</v>
          </cell>
          <cell r="AB385">
            <v>-5209143.01</v>
          </cell>
        </row>
        <row r="386">
          <cell r="A386">
            <v>819990001</v>
          </cell>
          <cell r="B386" t="str">
            <v xml:space="preserve">     Variações Monetárias Passivas</v>
          </cell>
          <cell r="D386">
            <v>-3775.88</v>
          </cell>
          <cell r="F386">
            <v>-74308.899999999994</v>
          </cell>
          <cell r="H386">
            <v>-25220.98</v>
          </cell>
          <cell r="J386">
            <v>-30479.27</v>
          </cell>
          <cell r="L386">
            <v>-39305.22</v>
          </cell>
          <cell r="N386">
            <v>-37823.660000000003</v>
          </cell>
          <cell r="P386">
            <v>-51085.77</v>
          </cell>
          <cell r="R386">
            <v>-65204.05</v>
          </cell>
          <cell r="T386">
            <v>-53407.06</v>
          </cell>
          <cell r="V386">
            <v>0</v>
          </cell>
          <cell r="X386">
            <v>0</v>
          </cell>
          <cell r="Z386">
            <v>0</v>
          </cell>
          <cell r="AB386">
            <v>-380610.79</v>
          </cell>
        </row>
        <row r="387">
          <cell r="A387">
            <v>819990002</v>
          </cell>
          <cell r="B387" t="str">
            <v xml:space="preserve">     Despesas Não Dedutiveis</v>
          </cell>
          <cell r="D387">
            <v>0</v>
          </cell>
          <cell r="F387">
            <v>0</v>
          </cell>
          <cell r="H387">
            <v>0</v>
          </cell>
          <cell r="J387">
            <v>0</v>
          </cell>
          <cell r="L387">
            <v>-340.19</v>
          </cell>
          <cell r="N387">
            <v>0</v>
          </cell>
          <cell r="P387">
            <v>0</v>
          </cell>
          <cell r="R387">
            <v>0</v>
          </cell>
          <cell r="T387">
            <v>0</v>
          </cell>
          <cell r="V387">
            <v>0</v>
          </cell>
          <cell r="X387">
            <v>0</v>
          </cell>
          <cell r="Z387">
            <v>0</v>
          </cell>
          <cell r="AB387">
            <v>-340.19</v>
          </cell>
        </row>
        <row r="388">
          <cell r="A388">
            <v>819990003</v>
          </cell>
          <cell r="B388" t="str">
            <v xml:space="preserve">     Descontos Concedidos</v>
          </cell>
          <cell r="D388">
            <v>0</v>
          </cell>
          <cell r="F388">
            <v>0</v>
          </cell>
          <cell r="H388">
            <v>0</v>
          </cell>
          <cell r="J388">
            <v>0</v>
          </cell>
          <cell r="L388">
            <v>0</v>
          </cell>
          <cell r="N388">
            <v>0</v>
          </cell>
          <cell r="P388">
            <v>0</v>
          </cell>
          <cell r="R388">
            <v>0</v>
          </cell>
          <cell r="T388">
            <v>0</v>
          </cell>
          <cell r="V388">
            <v>0</v>
          </cell>
          <cell r="X388">
            <v>0</v>
          </cell>
          <cell r="Z388">
            <v>0</v>
          </cell>
          <cell r="AB388">
            <v>0</v>
          </cell>
        </row>
        <row r="389">
          <cell r="A389">
            <v>819990004</v>
          </cell>
          <cell r="B389" t="str">
            <v xml:space="preserve">     Variações Monetárias Passivas Não Dedutíveis</v>
          </cell>
          <cell r="D389">
            <v>0</v>
          </cell>
          <cell r="F389">
            <v>0</v>
          </cell>
          <cell r="H389">
            <v>0</v>
          </cell>
          <cell r="J389">
            <v>0</v>
          </cell>
          <cell r="L389">
            <v>0</v>
          </cell>
          <cell r="N389">
            <v>0</v>
          </cell>
          <cell r="P389">
            <v>0</v>
          </cell>
          <cell r="R389">
            <v>0</v>
          </cell>
          <cell r="T389">
            <v>0</v>
          </cell>
          <cell r="V389">
            <v>0</v>
          </cell>
          <cell r="X389">
            <v>0</v>
          </cell>
          <cell r="Z389">
            <v>0</v>
          </cell>
          <cell r="AB389">
            <v>0</v>
          </cell>
        </row>
        <row r="390">
          <cell r="A390">
            <v>819990005</v>
          </cell>
          <cell r="B390" t="str">
            <v xml:space="preserve">     Encargos Financeiros - IOF</v>
          </cell>
          <cell r="D390">
            <v>0</v>
          </cell>
          <cell r="F390">
            <v>0</v>
          </cell>
          <cell r="H390">
            <v>0</v>
          </cell>
          <cell r="J390">
            <v>0</v>
          </cell>
          <cell r="L390">
            <v>0</v>
          </cell>
          <cell r="N390">
            <v>0</v>
          </cell>
          <cell r="P390">
            <v>0</v>
          </cell>
          <cell r="R390">
            <v>0</v>
          </cell>
          <cell r="T390">
            <v>0</v>
          </cell>
          <cell r="V390">
            <v>0</v>
          </cell>
          <cell r="X390">
            <v>0</v>
          </cell>
          <cell r="Z390">
            <v>0</v>
          </cell>
          <cell r="AB390">
            <v>0</v>
          </cell>
        </row>
        <row r="391">
          <cell r="A391">
            <v>819990006</v>
          </cell>
          <cell r="B391" t="str">
            <v xml:space="preserve">     Amortização de Agio</v>
          </cell>
          <cell r="D391">
            <v>0</v>
          </cell>
          <cell r="F391">
            <v>0</v>
          </cell>
          <cell r="H391">
            <v>0</v>
          </cell>
          <cell r="J391">
            <v>0</v>
          </cell>
          <cell r="L391">
            <v>0</v>
          </cell>
          <cell r="N391">
            <v>0</v>
          </cell>
          <cell r="P391">
            <v>0</v>
          </cell>
          <cell r="R391">
            <v>0</v>
          </cell>
          <cell r="T391">
            <v>0</v>
          </cell>
          <cell r="V391">
            <v>0</v>
          </cell>
          <cell r="X391">
            <v>0</v>
          </cell>
          <cell r="Z391">
            <v>0</v>
          </cell>
          <cell r="AB391">
            <v>0</v>
          </cell>
        </row>
        <row r="392">
          <cell r="A392">
            <v>819990007</v>
          </cell>
          <cell r="B392" t="str">
            <v xml:space="preserve">     Procon Juizado de Pequenas Causas</v>
          </cell>
          <cell r="D392">
            <v>0</v>
          </cell>
          <cell r="F392">
            <v>0</v>
          </cell>
          <cell r="H392">
            <v>0</v>
          </cell>
          <cell r="J392">
            <v>0</v>
          </cell>
          <cell r="L392">
            <v>0</v>
          </cell>
          <cell r="N392">
            <v>0</v>
          </cell>
          <cell r="P392">
            <v>0</v>
          </cell>
          <cell r="R392">
            <v>0</v>
          </cell>
          <cell r="T392">
            <v>0</v>
          </cell>
          <cell r="V392">
            <v>0</v>
          </cell>
          <cell r="X392">
            <v>0</v>
          </cell>
          <cell r="Z392">
            <v>0</v>
          </cell>
          <cell r="AB392">
            <v>0</v>
          </cell>
        </row>
        <row r="393">
          <cell r="A393">
            <v>819990009</v>
          </cell>
          <cell r="B393" t="str">
            <v xml:space="preserve">     Lei Rouanet</v>
          </cell>
          <cell r="D393">
            <v>0</v>
          </cell>
          <cell r="F393">
            <v>0</v>
          </cell>
          <cell r="H393">
            <v>0</v>
          </cell>
          <cell r="J393">
            <v>0</v>
          </cell>
          <cell r="L393">
            <v>0</v>
          </cell>
          <cell r="N393">
            <v>0</v>
          </cell>
          <cell r="P393">
            <v>0</v>
          </cell>
          <cell r="R393">
            <v>0</v>
          </cell>
          <cell r="T393">
            <v>0</v>
          </cell>
          <cell r="V393">
            <v>0</v>
          </cell>
          <cell r="X393">
            <v>0</v>
          </cell>
          <cell r="Z393">
            <v>-100000</v>
          </cell>
          <cell r="AB393">
            <v>-100000</v>
          </cell>
        </row>
        <row r="394">
          <cell r="A394">
            <v>819990070</v>
          </cell>
          <cell r="B394" t="str">
            <v xml:space="preserve">     Taxa de Fiscalização - CVM</v>
          </cell>
          <cell r="D394">
            <v>0</v>
          </cell>
          <cell r="F394">
            <v>0</v>
          </cell>
          <cell r="H394">
            <v>0</v>
          </cell>
          <cell r="J394">
            <v>0</v>
          </cell>
          <cell r="L394">
            <v>0</v>
          </cell>
          <cell r="N394">
            <v>0</v>
          </cell>
          <cell r="P394">
            <v>0</v>
          </cell>
          <cell r="R394">
            <v>0</v>
          </cell>
          <cell r="T394">
            <v>0</v>
          </cell>
          <cell r="V394">
            <v>-3646.28</v>
          </cell>
          <cell r="X394">
            <v>0</v>
          </cell>
          <cell r="Z394">
            <v>0</v>
          </cell>
          <cell r="AB394">
            <v>-3646.28</v>
          </cell>
        </row>
        <row r="395">
          <cell r="A395">
            <v>819990080</v>
          </cell>
          <cell r="B395" t="str">
            <v xml:space="preserve">     Cessão de Direito de Uso</v>
          </cell>
          <cell r="D395">
            <v>0</v>
          </cell>
          <cell r="F395">
            <v>0</v>
          </cell>
          <cell r="H395">
            <v>0</v>
          </cell>
          <cell r="J395">
            <v>0</v>
          </cell>
          <cell r="L395">
            <v>0</v>
          </cell>
          <cell r="N395">
            <v>0</v>
          </cell>
          <cell r="P395">
            <v>0</v>
          </cell>
          <cell r="R395">
            <v>0</v>
          </cell>
          <cell r="T395">
            <v>0</v>
          </cell>
          <cell r="V395">
            <v>0</v>
          </cell>
          <cell r="X395">
            <v>0</v>
          </cell>
          <cell r="Z395">
            <v>0</v>
          </cell>
          <cell r="AB395">
            <v>0</v>
          </cell>
        </row>
        <row r="396">
          <cell r="A396">
            <v>819990090</v>
          </cell>
          <cell r="B396" t="str">
            <v xml:space="preserve">     Despesa com Assunção de Obrigação</v>
          </cell>
          <cell r="D396">
            <v>0</v>
          </cell>
          <cell r="F396">
            <v>0</v>
          </cell>
          <cell r="H396">
            <v>0</v>
          </cell>
          <cell r="J396">
            <v>0</v>
          </cell>
          <cell r="L396">
            <v>0</v>
          </cell>
          <cell r="N396">
            <v>0</v>
          </cell>
          <cell r="P396">
            <v>0</v>
          </cell>
          <cell r="R396">
            <v>0</v>
          </cell>
          <cell r="T396">
            <v>0</v>
          </cell>
          <cell r="V396">
            <v>0</v>
          </cell>
          <cell r="X396">
            <v>0</v>
          </cell>
          <cell r="Z396">
            <v>0</v>
          </cell>
          <cell r="AB396">
            <v>0</v>
          </cell>
        </row>
        <row r="397">
          <cell r="A397">
            <v>819990099</v>
          </cell>
          <cell r="B397" t="str">
            <v xml:space="preserve">     Diversas</v>
          </cell>
          <cell r="D397">
            <v>-54120.57</v>
          </cell>
          <cell r="F397">
            <v>-28023.98</v>
          </cell>
          <cell r="H397">
            <v>-152207.35</v>
          </cell>
          <cell r="J397">
            <v>-68311.3</v>
          </cell>
          <cell r="L397">
            <v>-66982.23</v>
          </cell>
          <cell r="N397">
            <v>161020.68</v>
          </cell>
          <cell r="P397">
            <v>-13804.92</v>
          </cell>
          <cell r="R397">
            <v>-170456.8</v>
          </cell>
          <cell r="T397">
            <v>-14776.41</v>
          </cell>
          <cell r="V397">
            <v>0</v>
          </cell>
          <cell r="X397">
            <v>0</v>
          </cell>
          <cell r="Z397">
            <v>0</v>
          </cell>
          <cell r="AB397">
            <v>-407662.87999999995</v>
          </cell>
        </row>
        <row r="398">
          <cell r="A398">
            <v>819999001</v>
          </cell>
          <cell r="B398" t="str">
            <v xml:space="preserve">     Despesas Processos Procon</v>
          </cell>
          <cell r="D398">
            <v>0</v>
          </cell>
          <cell r="F398">
            <v>0</v>
          </cell>
          <cell r="H398">
            <v>0</v>
          </cell>
          <cell r="J398">
            <v>0</v>
          </cell>
          <cell r="L398">
            <v>0</v>
          </cell>
          <cell r="N398">
            <v>-1267.6500000000001</v>
          </cell>
          <cell r="P398">
            <v>-161.94</v>
          </cell>
          <cell r="R398">
            <v>-1084.0999999999999</v>
          </cell>
          <cell r="T398">
            <v>-50</v>
          </cell>
          <cell r="V398">
            <v>0</v>
          </cell>
          <cell r="X398">
            <v>0</v>
          </cell>
          <cell r="Z398">
            <v>0</v>
          </cell>
          <cell r="AB398">
            <v>-2563.69</v>
          </cell>
        </row>
        <row r="399">
          <cell r="A399">
            <v>819999002</v>
          </cell>
          <cell r="B399" t="str">
            <v xml:space="preserve">     Despesas Processos Civeis</v>
          </cell>
          <cell r="D399">
            <v>-55829.23</v>
          </cell>
          <cell r="F399">
            <v>-110381.73</v>
          </cell>
          <cell r="H399">
            <v>-159781.26999999999</v>
          </cell>
          <cell r="J399">
            <v>-73094.86</v>
          </cell>
          <cell r="L399">
            <v>-160851.01999999999</v>
          </cell>
          <cell r="N399">
            <v>-173073.03</v>
          </cell>
          <cell r="P399">
            <v>-304319.63</v>
          </cell>
          <cell r="R399">
            <v>-248609.8</v>
          </cell>
          <cell r="T399">
            <v>-220079.53</v>
          </cell>
          <cell r="V399">
            <v>0</v>
          </cell>
          <cell r="X399">
            <v>0</v>
          </cell>
          <cell r="Z399">
            <v>0</v>
          </cell>
          <cell r="AB399">
            <v>-1506020.1</v>
          </cell>
        </row>
        <row r="400">
          <cell r="A400">
            <v>819999003</v>
          </cell>
          <cell r="B400" t="str">
            <v xml:space="preserve">     Despesas Processos Especiais Civeis</v>
          </cell>
          <cell r="D400">
            <v>-258829.05</v>
          </cell>
          <cell r="F400">
            <v>-290716.7</v>
          </cell>
          <cell r="H400">
            <v>-372012.82</v>
          </cell>
          <cell r="J400">
            <v>-236253.47</v>
          </cell>
          <cell r="L400">
            <v>-312645.53000000003</v>
          </cell>
          <cell r="N400">
            <v>-349598.06</v>
          </cell>
          <cell r="P400">
            <v>-372063.31</v>
          </cell>
          <cell r="R400">
            <v>-310133.65999999997</v>
          </cell>
          <cell r="T400">
            <v>-306046.48</v>
          </cell>
          <cell r="V400">
            <v>0</v>
          </cell>
          <cell r="X400">
            <v>0</v>
          </cell>
          <cell r="Z400">
            <v>0</v>
          </cell>
          <cell r="AB400">
            <v>-2808299.08</v>
          </cell>
        </row>
        <row r="401">
          <cell r="A401">
            <v>819999004</v>
          </cell>
          <cell r="B401" t="str">
            <v xml:space="preserve">     Despesas Processos Causas Fiscais</v>
          </cell>
          <cell r="D401">
            <v>0</v>
          </cell>
          <cell r="F401">
            <v>0</v>
          </cell>
          <cell r="H401">
            <v>0</v>
          </cell>
          <cell r="J401">
            <v>0</v>
          </cell>
          <cell r="L401">
            <v>0</v>
          </cell>
          <cell r="N401">
            <v>0</v>
          </cell>
          <cell r="P401">
            <v>0</v>
          </cell>
          <cell r="R401">
            <v>0</v>
          </cell>
          <cell r="T401">
            <v>0</v>
          </cell>
          <cell r="V401">
            <v>0</v>
          </cell>
          <cell r="X401">
            <v>0</v>
          </cell>
          <cell r="Z401">
            <v>0</v>
          </cell>
          <cell r="AB401">
            <v>0</v>
          </cell>
        </row>
        <row r="404">
          <cell r="B404" t="str">
            <v xml:space="preserve">RESULTADO OPERACIONAL </v>
          </cell>
          <cell r="D404">
            <v>830153.24000000209</v>
          </cell>
          <cell r="F404">
            <v>1450494.1700000092</v>
          </cell>
          <cell r="H404">
            <v>12726774.070000008</v>
          </cell>
          <cell r="J404">
            <v>2479567.4300000221</v>
          </cell>
          <cell r="L404">
            <v>2483161.8800000101</v>
          </cell>
          <cell r="N404">
            <v>19190121.059999987</v>
          </cell>
          <cell r="P404">
            <v>1102042.9000000209</v>
          </cell>
          <cell r="R404">
            <v>2750452.4500000179</v>
          </cell>
          <cell r="T404">
            <v>17703676.790000021</v>
          </cell>
          <cell r="V404">
            <v>-1198138.49</v>
          </cell>
          <cell r="X404">
            <v>8301613.3299999982</v>
          </cell>
          <cell r="Z404">
            <v>8751982.4499999974</v>
          </cell>
          <cell r="AB404">
            <v>76571901.28000021</v>
          </cell>
        </row>
        <row r="406">
          <cell r="B406" t="str">
            <v>RESULTADO NÃO OPERACIONAL</v>
          </cell>
          <cell r="D406">
            <v>416</v>
          </cell>
          <cell r="F406">
            <v>171.48</v>
          </cell>
          <cell r="H406">
            <v>72.8</v>
          </cell>
          <cell r="J406">
            <v>-549.03</v>
          </cell>
          <cell r="L406">
            <v>-24655.86</v>
          </cell>
          <cell r="N406">
            <v>-12396.09</v>
          </cell>
          <cell r="P406">
            <v>-96080.33</v>
          </cell>
          <cell r="R406">
            <v>586.16999999997677</v>
          </cell>
          <cell r="T406">
            <v>-143925.94</v>
          </cell>
          <cell r="V406">
            <v>-23720.2</v>
          </cell>
          <cell r="X406">
            <v>-160396.07999999999</v>
          </cell>
          <cell r="Z406">
            <v>-3434.2999999999993</v>
          </cell>
          <cell r="AB406">
            <v>-463911.38</v>
          </cell>
        </row>
        <row r="407">
          <cell r="A407">
            <v>73</v>
          </cell>
          <cell r="B407" t="str">
            <v xml:space="preserve">     Receitas não operacionais</v>
          </cell>
          <cell r="D407">
            <v>416</v>
          </cell>
          <cell r="F407">
            <v>171.48</v>
          </cell>
          <cell r="H407">
            <v>72.8</v>
          </cell>
          <cell r="J407">
            <v>4296.67</v>
          </cell>
          <cell r="L407">
            <v>7017.63</v>
          </cell>
          <cell r="N407">
            <v>10363.64</v>
          </cell>
          <cell r="P407">
            <v>42150.58</v>
          </cell>
          <cell r="R407">
            <v>960.82</v>
          </cell>
          <cell r="T407">
            <v>27249.23</v>
          </cell>
          <cell r="V407">
            <v>255.36000000000058</v>
          </cell>
          <cell r="X407">
            <v>422</v>
          </cell>
          <cell r="Z407">
            <v>13488.18</v>
          </cell>
          <cell r="AB407">
            <v>106864.39000000001</v>
          </cell>
        </row>
        <row r="408">
          <cell r="A408">
            <v>83</v>
          </cell>
          <cell r="B408" t="str">
            <v xml:space="preserve">     Despesas não operacionais</v>
          </cell>
          <cell r="D408">
            <v>0</v>
          </cell>
          <cell r="F408">
            <v>0</v>
          </cell>
          <cell r="H408">
            <v>0</v>
          </cell>
          <cell r="J408">
            <v>-4845.7</v>
          </cell>
          <cell r="L408">
            <v>-31673.49</v>
          </cell>
          <cell r="N408">
            <v>-22759.73</v>
          </cell>
          <cell r="P408">
            <v>-138230.91</v>
          </cell>
          <cell r="R408">
            <v>-374.65000000002328</v>
          </cell>
          <cell r="T408">
            <v>-171175.17</v>
          </cell>
          <cell r="V408">
            <v>-23975.56</v>
          </cell>
          <cell r="X408">
            <v>-160818.07999999999</v>
          </cell>
          <cell r="Z408">
            <v>-16922.48</v>
          </cell>
          <cell r="AB408">
            <v>-570775.77</v>
          </cell>
        </row>
        <row r="410">
          <cell r="A410">
            <v>897</v>
          </cell>
          <cell r="B410" t="str">
            <v>PARTICIPAÇÃO DE ADMINISTRADORES E FUNCIONÁRIOS</v>
          </cell>
          <cell r="D410">
            <v>-250000</v>
          </cell>
          <cell r="F410">
            <v>0</v>
          </cell>
          <cell r="H410">
            <v>-524484.61</v>
          </cell>
          <cell r="J410">
            <v>-767127.42</v>
          </cell>
          <cell r="L410">
            <v>-15903.119999999879</v>
          </cell>
          <cell r="N410">
            <v>-20149.170000000158</v>
          </cell>
          <cell r="P410">
            <v>-8617</v>
          </cell>
          <cell r="R410">
            <v>0</v>
          </cell>
          <cell r="T410">
            <v>0</v>
          </cell>
          <cell r="V410">
            <v>-3086389.3</v>
          </cell>
          <cell r="X410">
            <v>-130592.86</v>
          </cell>
          <cell r="Z410">
            <v>0</v>
          </cell>
          <cell r="AB410">
            <v>-4803263.4800000004</v>
          </cell>
        </row>
        <row r="412">
          <cell r="A412">
            <v>8971020</v>
          </cell>
          <cell r="B412" t="str">
            <v xml:space="preserve">  PARTICIPAÇÕES EMPREGADOS</v>
          </cell>
          <cell r="D412">
            <v>-250000</v>
          </cell>
          <cell r="F412">
            <v>0</v>
          </cell>
          <cell r="H412">
            <v>-524484.61</v>
          </cell>
          <cell r="J412">
            <v>-767127.42</v>
          </cell>
          <cell r="L412">
            <v>-15903.119999999879</v>
          </cell>
          <cell r="N412">
            <v>-20149.170000000158</v>
          </cell>
          <cell r="P412">
            <v>-8617</v>
          </cell>
          <cell r="R412">
            <v>0</v>
          </cell>
          <cell r="T412">
            <v>0</v>
          </cell>
          <cell r="V412">
            <v>-3086389.3</v>
          </cell>
          <cell r="X412">
            <v>-130592.86</v>
          </cell>
          <cell r="Z412">
            <v>0</v>
          </cell>
          <cell r="AB412">
            <v>-4803263.4800000004</v>
          </cell>
        </row>
        <row r="413">
          <cell r="A413">
            <v>8971010</v>
          </cell>
          <cell r="B413" t="str">
            <v xml:space="preserve">  PARTICIPAÇÕES DIRETORIA</v>
          </cell>
          <cell r="D413">
            <v>0</v>
          </cell>
          <cell r="F413">
            <v>0</v>
          </cell>
          <cell r="H413">
            <v>0</v>
          </cell>
          <cell r="J413">
            <v>0</v>
          </cell>
          <cell r="L413">
            <v>0</v>
          </cell>
          <cell r="N413">
            <v>0</v>
          </cell>
          <cell r="P413">
            <v>0</v>
          </cell>
          <cell r="R413">
            <v>0</v>
          </cell>
          <cell r="T413">
            <v>0</v>
          </cell>
          <cell r="V413">
            <v>0</v>
          </cell>
          <cell r="X413">
            <v>0</v>
          </cell>
          <cell r="Z413">
            <v>0</v>
          </cell>
          <cell r="AB413">
            <v>0</v>
          </cell>
        </row>
        <row r="415">
          <cell r="A415">
            <v>9999</v>
          </cell>
          <cell r="B415" t="str">
            <v>RESULTADO ANTES DA CONTR.SOCIAL E IMP.DE RENDA</v>
          </cell>
          <cell r="D415">
            <v>580569.24000000209</v>
          </cell>
          <cell r="F415">
            <v>1450665.6500000092</v>
          </cell>
          <cell r="H415">
            <v>12202362.260000009</v>
          </cell>
          <cell r="J415">
            <v>1711890.9800000223</v>
          </cell>
          <cell r="L415">
            <v>2442602.9000000106</v>
          </cell>
          <cell r="N415">
            <v>19157575.799999986</v>
          </cell>
          <cell r="P415">
            <v>997345.5700000209</v>
          </cell>
          <cell r="R415">
            <v>2751038.6200000178</v>
          </cell>
          <cell r="T415">
            <v>17559750.85000002</v>
          </cell>
          <cell r="V415">
            <v>-4308247.99</v>
          </cell>
          <cell r="X415">
            <v>8010624.3899999978</v>
          </cell>
          <cell r="Z415">
            <v>8748548.1499999966</v>
          </cell>
          <cell r="AB415">
            <v>71304726.42000021</v>
          </cell>
        </row>
        <row r="417">
          <cell r="A417">
            <v>89420</v>
          </cell>
          <cell r="B417" t="str">
            <v xml:space="preserve">  CONTRIBUIÇÃO SOCIAL</v>
          </cell>
          <cell r="D417">
            <v>-480259.17</v>
          </cell>
          <cell r="F417">
            <v>-484423.27</v>
          </cell>
          <cell r="H417">
            <v>-1460833.45</v>
          </cell>
          <cell r="J417">
            <v>-175044.12</v>
          </cell>
          <cell r="L417">
            <v>-197720.88</v>
          </cell>
          <cell r="N417">
            <v>-1941197.69</v>
          </cell>
          <cell r="P417">
            <v>661423.96</v>
          </cell>
          <cell r="R417">
            <v>286698.01</v>
          </cell>
          <cell r="T417">
            <v>-2014821.01</v>
          </cell>
          <cell r="V417">
            <v>291441.35000000056</v>
          </cell>
          <cell r="X417">
            <v>-744483.73</v>
          </cell>
          <cell r="Z417">
            <v>-866500.87</v>
          </cell>
          <cell r="AB417">
            <v>-7125720.8700000001</v>
          </cell>
        </row>
        <row r="418">
          <cell r="A418" t="str">
            <v>xx</v>
          </cell>
          <cell r="B418" t="str">
            <v xml:space="preserve">  CONTRIBUIÇÃO SOCIAL TRIBUTADOS ANTECIPADAMENTE</v>
          </cell>
          <cell r="D418">
            <v>476735.54</v>
          </cell>
          <cell r="F418">
            <v>322855.17</v>
          </cell>
          <cell r="H418">
            <v>362587.1</v>
          </cell>
          <cell r="J418">
            <v>20603.580000000075</v>
          </cell>
          <cell r="L418">
            <v>-23618.5</v>
          </cell>
          <cell r="N418">
            <v>219558.01</v>
          </cell>
          <cell r="P418">
            <v>-751083.81000000052</v>
          </cell>
          <cell r="R418">
            <v>-534344.59</v>
          </cell>
          <cell r="T418">
            <v>462306.75</v>
          </cell>
          <cell r="V418">
            <v>93979.400000000373</v>
          </cell>
          <cell r="X418">
            <v>24933.629999998957</v>
          </cell>
          <cell r="Z418">
            <v>101961.69</v>
          </cell>
          <cell r="AB418">
            <v>776473.96999999904</v>
          </cell>
        </row>
        <row r="420">
          <cell r="A420">
            <v>99999</v>
          </cell>
          <cell r="B420" t="str">
            <v>RESULTADO ANTES DO IMPOSTO DE RENDA</v>
          </cell>
          <cell r="D420">
            <v>577045.61000000208</v>
          </cell>
          <cell r="F420">
            <v>1289097.5500000091</v>
          </cell>
          <cell r="H420">
            <v>11104115.910000009</v>
          </cell>
          <cell r="J420">
            <v>1557450.4400000223</v>
          </cell>
          <cell r="L420">
            <v>2221263.5200000107</v>
          </cell>
          <cell r="N420">
            <v>17435936.119999982</v>
          </cell>
          <cell r="P420">
            <v>907685.72000002069</v>
          </cell>
          <cell r="R420">
            <v>2503392.0400000177</v>
          </cell>
          <cell r="T420">
            <v>16007236.59000002</v>
          </cell>
          <cell r="V420">
            <v>-3922827.24</v>
          </cell>
          <cell r="X420">
            <v>7291074.2899999963</v>
          </cell>
          <cell r="Z420">
            <v>7984008.9699999969</v>
          </cell>
          <cell r="AB420">
            <v>64955479.520000212</v>
          </cell>
        </row>
        <row r="422">
          <cell r="A422">
            <v>89410</v>
          </cell>
          <cell r="B422" t="str">
            <v xml:space="preserve">  IMPOSTO DE RENDA</v>
          </cell>
          <cell r="D422">
            <v>-1300047.02</v>
          </cell>
          <cell r="F422">
            <v>-1312051.45</v>
          </cell>
          <cell r="H422">
            <v>-3958482.83</v>
          </cell>
          <cell r="J422">
            <v>-473256.95999999822</v>
          </cell>
          <cell r="L422">
            <v>-535025.80000000075</v>
          </cell>
          <cell r="N422">
            <v>-5142212.63</v>
          </cell>
          <cell r="P422">
            <v>1795161.73</v>
          </cell>
          <cell r="R422">
            <v>779166.47000000067</v>
          </cell>
          <cell r="T422">
            <v>-5460676.620000001</v>
          </cell>
          <cell r="V422">
            <v>792389.43999999948</v>
          </cell>
          <cell r="X422">
            <v>-2016378.139999995</v>
          </cell>
          <cell r="Z422">
            <v>-2060064.93</v>
          </cell>
          <cell r="AB422">
            <v>-18891478.739999995</v>
          </cell>
        </row>
        <row r="423">
          <cell r="A423" t="str">
            <v>x</v>
          </cell>
          <cell r="B423" t="str">
            <v xml:space="preserve">  IMPOSTO DE RENDA TRIBUTADOS ANTECIPADAMENTE</v>
          </cell>
          <cell r="D423">
            <v>1324265.43</v>
          </cell>
          <cell r="F423">
            <v>896819.91</v>
          </cell>
          <cell r="H423">
            <v>1007186.39</v>
          </cell>
          <cell r="J423">
            <v>57232.160000001488</v>
          </cell>
          <cell r="L423">
            <v>-65606.929999999702</v>
          </cell>
          <cell r="N423">
            <v>786554.58</v>
          </cell>
          <cell r="P423">
            <v>-2086343.93</v>
          </cell>
          <cell r="R423">
            <v>-1484290.53</v>
          </cell>
          <cell r="T423">
            <v>1284185.3999999999</v>
          </cell>
          <cell r="V423">
            <v>261053.8900000006</v>
          </cell>
          <cell r="X423">
            <v>69260.089999999851</v>
          </cell>
          <cell r="Z423">
            <v>106555.67</v>
          </cell>
          <cell r="AB423">
            <v>2156872.1300000022</v>
          </cell>
        </row>
        <row r="425">
          <cell r="A425">
            <v>9</v>
          </cell>
          <cell r="B425" t="str">
            <v>RESULTADO DO PERÍODO</v>
          </cell>
          <cell r="D425">
            <v>601264.020000002</v>
          </cell>
          <cell r="F425">
            <v>873866.01000000932</v>
          </cell>
          <cell r="H425">
            <v>8152819.47000001</v>
          </cell>
          <cell r="J425">
            <v>1141425.6400000257</v>
          </cell>
          <cell r="L425">
            <v>1620630.7900000103</v>
          </cell>
          <cell r="N425">
            <v>13080278.069999982</v>
          </cell>
          <cell r="P425">
            <v>616503.52000001958</v>
          </cell>
          <cell r="R425">
            <v>1798267.9800000184</v>
          </cell>
          <cell r="T425">
            <v>11830745.370000018</v>
          </cell>
          <cell r="V425">
            <v>-2869383.91</v>
          </cell>
          <cell r="X425">
            <v>5343956.24</v>
          </cell>
          <cell r="Z425">
            <v>6030499.7099999972</v>
          </cell>
          <cell r="AB425">
            <v>48220872.91000022</v>
          </cell>
        </row>
        <row r="426">
          <cell r="AB426">
            <v>2.384185791015625E-7</v>
          </cell>
        </row>
        <row r="427">
          <cell r="AB427">
            <v>-1.9983202219009399E-4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 val="BP"/>
      <sheetName val="CASHJGV"/>
      <sheetName val="ORIGINAL"/>
      <sheetName val="ttel"/>
      <sheetName val="ESTOQUES"/>
      <sheetName val="RESULTADO MÊS A MÊS"/>
      <sheetName val="S2.1"/>
      <sheetName val="Saída - Relatório Interno"/>
      <sheetName val="FC.3.2"/>
      <sheetName val="BT4 - Ajustes"/>
      <sheetName val="6. Projetos em estudo"/>
      <sheetName val="Feriados"/>
      <sheetName val="FCF"/>
      <sheetName val="DRE"/>
      <sheetName val="Resumo Fatur."/>
      <sheetName val="BALANCETE"/>
      <sheetName val="Mapa"/>
      <sheetName val=" Fluxo"/>
      <sheetName val="VENDAS "/>
      <sheetName val="Master FIF Flutuação"/>
      <sheetName val="Lead"/>
      <sheetName val="Cálculos "/>
      <sheetName val="Enc. Capac."/>
      <sheetName val="DRA"/>
      <sheetName val="DRP"/>
      <sheetName val="AESMES"/>
      <sheetName val="6__Projetos_em_estudo"/>
      <sheetName val="RESULTADO_MÊS_A_MÊS"/>
      <sheetName val="S2_1"/>
      <sheetName val="Saída_-_Relatório_Interno"/>
      <sheetName val="FC_3_2"/>
      <sheetName val="BT4_-_Ajustes"/>
      <sheetName val="Resumo_Fatur_"/>
      <sheetName val="VENDAS_"/>
      <sheetName val="Master_FIF_Flutuação"/>
      <sheetName val="_Fluxo"/>
      <sheetName val="ENERINC"/>
      <sheetName val="N"/>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refreshError="1"/>
      <sheetData sheetId="4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CO"/>
      <sheetName val="ce"/>
      <sheetName val="ce_euro"/>
      <sheetName val="C"/>
      <sheetName val="C _euro)"/>
      <sheetName val="B"/>
      <sheetName val="B _euro"/>
      <sheetName val="A"/>
      <sheetName val="A_euro"/>
      <sheetName val="n_cons"/>
      <sheetName val="NEWST.PATR"/>
      <sheetName val="NEWST.PATR_euro"/>
      <sheetName val="ST.PATR"/>
      <sheetName val="ST.PATR_euro"/>
      <sheetName val="INV_euro"/>
      <sheetName val="REDDITI"/>
      <sheetName val="REDDITI_euro"/>
      <sheetName val="RIS_TECNICHE"/>
      <sheetName val="pr_eme_toro"/>
      <sheetName val="MENS_RPR"/>
      <sheetName val="MOD 7 SIN"/>
      <sheetName val="Abertura Circulante"/>
      <sheetName val="E1"/>
      <sheetName val="US"/>
      <sheetName val="Real_Teste_orig"/>
      <sheetName val="DFLSUBS"/>
      <sheetName val="CONSMES"/>
      <sheetName val="BMSP."/>
      <sheetName val="BCO.CENTRAL"/>
      <sheetName val="CRÉDITOS"/>
      <sheetName val="A-P-DEMONST"/>
      <sheetName val="Param"/>
      <sheetName val="FF3"/>
      <sheetName val="ECOF1101"/>
      <sheetName val="K "/>
      <sheetName val="A4.3"/>
      <sheetName val="A4"/>
      <sheetName val="PC"/>
      <sheetName val="ELIM_FINANCEIRA"/>
      <sheetName val="217302"/>
      <sheetName val="Jun-01"/>
      <sheetName val="PREÇOS"/>
      <sheetName val="inc. claim 97"/>
      <sheetName val="BAL1101"/>
      <sheetName val="Menu"/>
      <sheetName val="Mp"/>
      <sheetName val="E"/>
      <sheetName val="E2"/>
      <sheetName val="G"/>
      <sheetName val="H"/>
      <sheetName val="H1"/>
      <sheetName val="I"/>
      <sheetName val="I1"/>
      <sheetName val="J"/>
      <sheetName val="K"/>
      <sheetName val="K1"/>
      <sheetName val="L"/>
      <sheetName val="M"/>
      <sheetName val="M1"/>
      <sheetName val="N"/>
      <sheetName val="N1"/>
      <sheetName val="O"/>
      <sheetName val="Q"/>
      <sheetName val="S"/>
      <sheetName val="S1"/>
      <sheetName val="T"/>
      <sheetName val="T1"/>
      <sheetName val="U"/>
      <sheetName val="U1"/>
      <sheetName val="U2"/>
      <sheetName val="U3"/>
      <sheetName val="U4"/>
      <sheetName val="Bal032002"/>
      <sheetName val="Bal300602"/>
      <sheetName val="Bal300902"/>
      <sheetName val="Bal311202"/>
      <sheetName val="July Posting"/>
      <sheetName val="C__euro)"/>
      <sheetName val="B__euro"/>
      <sheetName val="NEWST_PATR"/>
      <sheetName val="NEWST_PATR_euro"/>
      <sheetName val="ST_PATR"/>
      <sheetName val="ST_PATR_euro"/>
      <sheetName val="Abertura_Circulante"/>
      <sheetName val="BMSP_"/>
      <sheetName val="BCO_CENTRAL"/>
      <sheetName val="MOD_7_SIN"/>
      <sheetName val="A4_3"/>
      <sheetName val="K_"/>
      <sheetName val="July_Posting"/>
      <sheetName val="INFO"/>
      <sheetName val="A4.1-BRASFLEX "/>
      <sheetName val="C__euro)1"/>
      <sheetName val="B__euro1"/>
      <sheetName val="NEWST_PATR1"/>
      <sheetName val="NEWST_PATR_euro1"/>
      <sheetName val="ST_PATR1"/>
      <sheetName val="ST_PATR_euro1"/>
      <sheetName val="Abertura_Circulante1"/>
      <sheetName val="BMSP_1"/>
      <sheetName val="BCO_CENTRAL1"/>
      <sheetName val="MOD_7_SIN1"/>
      <sheetName val="A4_31"/>
      <sheetName val="K_1"/>
      <sheetName val="July_Posting1"/>
      <sheetName val="inc__claim_97"/>
      <sheetName val="A4_1-BRASFLEX_"/>
      <sheetName val="DIVIN_ARAXA"/>
      <sheetName val="A4_2-FLEXIBRAS1"/>
      <sheetName val="A4_4-MARFLEX1"/>
      <sheetName val="A4_6-SEAOIL1"/>
      <sheetName val="A4_3-SIGMA1"/>
      <sheetName val="prebdg97"/>
      <sheetName val="OUT02_REPORT2"/>
      <sheetName val="Duplicate_Rate"/>
      <sheetName val="RIEP_INC_98"/>
      <sheetName val="Res_Autor_Motivo"/>
      <sheetName val="Res_Devolv_Motivo"/>
      <sheetName val="ELIMINAÇÕES"/>
      <sheetName val="Peso_áreas_e_CPs1"/>
      <sheetName val="ACT_Input_(2)"/>
      <sheetName val="sapactivexlhiddensheet"/>
      <sheetName val="den96"/>
      <sheetName val="ABRIL_2000"/>
      <sheetName val="TELEMIG_209"/>
      <sheetName val="Resumo_CTB"/>
      <sheetName val="VENDAS_P_SUBSIDIÁRIA"/>
      <sheetName val="DF_2011"/>
      <sheetName val="Mapa Imobilizado"/>
      <sheetName val="Cover"/>
      <sheetName val="C__euro)2"/>
      <sheetName val="B__euro2"/>
      <sheetName val="NEWST_PATR2"/>
      <sheetName val="NEWST_PATR_euro2"/>
      <sheetName val="ST_PATR2"/>
      <sheetName val="ST_PATR_euro2"/>
      <sheetName val="Abertura_Circulante2"/>
      <sheetName val="BMSP_2"/>
      <sheetName val="BCO_CENTRAL2"/>
      <sheetName val="MOD_7_SIN2"/>
      <sheetName val="K_2"/>
      <sheetName val="A4_32"/>
      <sheetName val="July_Posting2"/>
      <sheetName val="A4_1-BRASFLEX_1"/>
      <sheetName val="inc__claim_971"/>
      <sheetName val="C__euro)3"/>
      <sheetName val="B__euro3"/>
      <sheetName val="NEWST_PATR3"/>
      <sheetName val="NEWST_PATR_euro3"/>
      <sheetName val="ST_PATR3"/>
      <sheetName val="ST_PATR_euro3"/>
      <sheetName val="Abertura_Circulante3"/>
      <sheetName val="BMSP_3"/>
      <sheetName val="BCO_CENTRAL3"/>
      <sheetName val="MOD_7_SIN3"/>
      <sheetName val="K_3"/>
      <sheetName val="A4_33"/>
      <sheetName val="July_Posting3"/>
      <sheetName val="A4_1-BRASFLEX_2"/>
      <sheetName val="inc__claim_972"/>
      <sheetName val="HIN-BR Detail"/>
      <sheetName val="SUMMARY (1)"/>
      <sheetName val="Patrimonial"/>
      <sheetName val="Juros79mi"/>
      <sheetName val="N  PIS COFINS"/>
      <sheetName val="Sheet1"/>
      <sheetName val="TESTE"/>
      <sheetName val="Mapa_Imobilizado"/>
      <sheetName val="DATAINFO"/>
      <sheetName val="JOB_FILTER"/>
      <sheetName val="Índices"/>
      <sheetName val="Abert vol venda x receita"/>
      <sheetName val="listas"/>
      <sheetName val="F2"/>
      <sheetName val="Lista de valores"/>
      <sheetName val="ce99"/>
      <sheetName val="Variation Analysis"/>
      <sheetName val="premi96"/>
      <sheetName val="Geral Contratos"/>
      <sheetName val="Lists"/>
      <sheetName val="suporte prime"/>
      <sheetName val="C__euro)4"/>
      <sheetName val="B__euro4"/>
      <sheetName val="NEWST_PATR4"/>
      <sheetName val="NEWST_PATR_euro4"/>
      <sheetName val="ST_PATR4"/>
      <sheetName val="ST_PATR_euro4"/>
      <sheetName val="Abertura_Circulante4"/>
      <sheetName val="MOD_7_SIN4"/>
      <sheetName val="BMSP_4"/>
      <sheetName val="BCO_CENTRAL4"/>
      <sheetName val="K_4"/>
      <sheetName val="A4_34"/>
      <sheetName val="inc__claim_973"/>
      <sheetName val="July_Posting4"/>
      <sheetName val="A4_1-BRASFLEX_3"/>
      <sheetName val="Mapa_Imobilizado1"/>
      <sheetName val="HIN-BR_Detail"/>
      <sheetName val="SUMMARY_(1)"/>
      <sheetName val="N__PIS_COFINS"/>
      <sheetName val="Translation"/>
      <sheetName val="Rec Status"/>
      <sheetName val="Abert_vol_venda_x_receita"/>
      <sheetName val="Lista_de_valores"/>
      <sheetName val=""/>
      <sheetName val="Base de Dados Imob"/>
      <sheetName val="C__euro)5"/>
      <sheetName val="B__euro5"/>
      <sheetName val="NEWST_PATR5"/>
      <sheetName val="NEWST_PATR_euro5"/>
      <sheetName val="ST_PATR5"/>
      <sheetName val="ST_PATR_euro5"/>
      <sheetName val="Abertura_Circulante5"/>
      <sheetName val="MOD_7_SIN5"/>
      <sheetName val="BMSP_5"/>
      <sheetName val="BCO_CENTRAL5"/>
      <sheetName val="K_5"/>
      <sheetName val="A4_35"/>
      <sheetName val="inc__claim_974"/>
      <sheetName val="July_Posting5"/>
      <sheetName val="A4_1-BRASFLEX_4"/>
      <sheetName val="Mapa_Imobilizado2"/>
      <sheetName val="HIN-BR_Detail1"/>
      <sheetName val="SUMMARY_(1)1"/>
      <sheetName val="N__PIS_COFINS1"/>
      <sheetName val="Variation_Analysis"/>
      <sheetName val="suporte_prime"/>
      <sheetName val="Adiantamentos"/>
      <sheetName val="Formulas"/>
      <sheetName val="N1.2 - Aging List"/>
      <sheetName val="Rendimentos"/>
      <sheetName val="RDEG fev 07"/>
      <sheetName val="AUX - CONTA CONTÁBIL"/>
      <sheetName val="AUX - CENTRO DE CUSTO"/>
      <sheetName val="AUX - OPERAÇÃO-EVENTO"/>
      <sheetName val="BALANÇO_PATRIMONIAL"/>
      <sheetName val="fluxo de caixa"/>
      <sheetName val="lista"/>
      <sheetName val="Chave_CC"/>
      <sheetName val="Centros de Custos"/>
      <sheetName val="Bd00"/>
      <sheetName val="Resumo das Marcas"/>
      <sheetName val="Summary Information"/>
      <sheetName val="Aux"/>
      <sheetName val="Custos"/>
      <sheetName val="Movimentação AF 2004"/>
      <sheetName val="Movimentação AF 2005"/>
      <sheetName val="Movimentação AF 2006"/>
      <sheetName val="Mov. Aplic. Financeira 31.10.05"/>
      <sheetName val="Mov. Aplic. Financeira 31.12.05"/>
      <sheetName val="Inv - Cálc equiv"/>
      <sheetName val="FIF"/>
      <sheetName val="SAT Lim OK"/>
      <sheetName val="REALIZÁVEL A LONGO PRAZO"/>
      <sheetName val="COFINS PIS - liminar OK"/>
      <sheetName val="COFINS OK"/>
      <sheetName val="CSLL OK"/>
      <sheetName val="IPI Oper Isentas OK"/>
      <sheetName val="INSS Proc Adm OK"/>
      <sheetName val="CIDE OK"/>
      <sheetName val="Prov Multa IRPJ_CSLL"/>
      <sheetName val="Composição"/>
      <sheetName val="IR Diferido - 2006"/>
      <sheetName val="Lead"/>
      <sheetName val="XREF"/>
      <sheetName val="PASEP OK"/>
      <sheetName val="IRRF e Drawback OK"/>
      <sheetName val="Teste de Rec Apl Fin Dez-03"/>
      <sheetName val="Composição AF CIE"/>
      <sheetName val="Banco de Dados"/>
      <sheetName val="C__euro)6"/>
      <sheetName val="B__euro6"/>
      <sheetName val="NEWST_PATR6"/>
      <sheetName val="NEWST_PATR_euro6"/>
      <sheetName val="ST_PATR6"/>
      <sheetName val="ST_PATR_euro6"/>
      <sheetName val="MOD_7_SIN6"/>
      <sheetName val="Abertura_Circulante6"/>
      <sheetName val="BMSP_6"/>
      <sheetName val="BCO_CENTRAL6"/>
      <sheetName val="K_6"/>
      <sheetName val="A4_36"/>
      <sheetName val="inc__claim_975"/>
      <sheetName val="July_Posting6"/>
      <sheetName val="A4_1-BRASFLEX_5"/>
      <sheetName val="Mapa_Imobilizado3"/>
      <sheetName val="HIN-BR_Detail2"/>
      <sheetName val="SUMMARY_(1)2"/>
      <sheetName val="N__PIS_COFINS2"/>
      <sheetName val="Abert_vol_venda_x_receita1"/>
      <sheetName val="Lista_de_valores1"/>
      <sheetName val="Variation_Analysis1"/>
      <sheetName val="Geral_Contratos"/>
      <sheetName val="suporte_prime1"/>
      <sheetName val="Rec_Status"/>
      <sheetName val="Base_de_Dados_Imob"/>
      <sheetName val="N1_2_-_Aging_List"/>
      <sheetName val="fluxo_de_caixa"/>
      <sheetName val="Cel.ePap. Mucuri"/>
      <sheetName val="2006-08"/>
      <sheetName val="2006-12"/>
      <sheetName val="2006-07"/>
      <sheetName val="2006-11"/>
      <sheetName val="2006-10"/>
      <sheetName val="2006-09"/>
      <sheetName val="SETEMBRO"/>
      <sheetName val="FEV REAL"/>
      <sheetName val="Links"/>
      <sheetName val="PTable"/>
      <sheetName val="BRADESCO 2505201004"/>
      <sheetName val="Tabela de Parâmetros"/>
      <sheetName val="ReceitaVoadaDesempenhoDeAgrupam"/>
      <sheetName val="Final Stats "/>
      <sheetName val="Treasury Yields"/>
      <sheetName val="Resumo"/>
      <sheetName val="Categorias e Subcategorias"/>
      <sheetName val="CC e Plano de Contas"/>
      <sheetName val="Groupings"/>
      <sheetName val="CAPEX"/>
      <sheetName val="Gen"/>
      <sheetName val="Tabela Apoio"/>
      <sheetName val="Plan2"/>
      <sheetName val="Saldo"/>
      <sheetName val="Feriados"/>
      <sheetName val="Índices_1"/>
      <sheetName val="C__euro)7"/>
      <sheetName val="B__euro7"/>
      <sheetName val="NEWST_PATR7"/>
      <sheetName val="NEWST_PATR_euro7"/>
      <sheetName val="ST_PATR7"/>
      <sheetName val="ST_PATR_euro7"/>
      <sheetName val="MOD_7_SIN7"/>
      <sheetName val="Abertura_Circulante7"/>
      <sheetName val="BMSP_7"/>
      <sheetName val="BCO_CENTRAL7"/>
      <sheetName val="K_7"/>
      <sheetName val="A4_37"/>
      <sheetName val="inc__claim_976"/>
      <sheetName val="July_Posting7"/>
      <sheetName val="A4_1-BRASFLEX_6"/>
      <sheetName val="Mapa_Imobilizado4"/>
      <sheetName val="HIN-BR_Detail3"/>
      <sheetName val="SUMMARY_(1)3"/>
      <sheetName val="N__PIS_COFINS3"/>
      <sheetName val="Abert_vol_venda_x_receita2"/>
      <sheetName val="Lista_de_valores2"/>
      <sheetName val="Variation_Analysis2"/>
      <sheetName val="Geral_Contratos1"/>
      <sheetName val="suporte_prime2"/>
      <sheetName val="Rec_Status1"/>
      <sheetName val="Base_de_Dados_Imob1"/>
      <sheetName val="N1_2_-_Aging_List1"/>
      <sheetName val="fluxo_de_caixa1"/>
      <sheetName val="AUX_-_CONTA_CONTÁBIL"/>
      <sheetName val="AUX_-_CENTRO_DE_CUSTO"/>
      <sheetName val="AUX_-_OPERAÇÃO-EVENTO"/>
      <sheetName val="Month Summary"/>
      <sheetName val="Month Overview"/>
      <sheetName val="Realizado Ajustes Financeiro"/>
      <sheetName val="Weekly"/>
      <sheetName val="Comparativo Resultado"/>
      <sheetName val="Orcado T2"/>
      <sheetName val="SUMMARY "/>
      <sheetName val="Thoughts-T3"/>
      <sheetName val="Thoughts-T2"/>
      <sheetName val="Thoughts-T1"/>
      <sheetName val="Calculating-T3"/>
      <sheetName val="Calculating-T2"/>
      <sheetName val="Calculating-T1"/>
      <sheetName val="Costs-T3"/>
      <sheetName val="Costs-T2"/>
      <sheetName val="Costs-T1"/>
      <sheetName val="Despesas-T3"/>
      <sheetName val="Despesas-T2"/>
      <sheetName val="Despesas-T1"/>
      <sheetName val="Revenues MCO-T3"/>
      <sheetName val="Revenues MCO-T2"/>
      <sheetName val="Revenues MCO-T1"/>
      <sheetName val="MIA-T3"/>
      <sheetName val="MIA-T2"/>
      <sheetName val="MIA-T1"/>
      <sheetName val="Resultado $Dolar (3)"/>
      <sheetName val="Resultado $Dolar (2)"/>
      <sheetName val="Resultado $Dolar (1)"/>
      <sheetName val="BD_DRE_RH"/>
      <sheetName val="ECOF1101.XLS"/>
      <sheetName val="c)"/>
      <sheetName val=" Imobilizado(1)"/>
      <sheetName val="SoD Chg in Preparers"/>
      <sheetName val="Sheet1 (2)"/>
      <sheetName val="12 2018"/>
      <sheetName val="1"/>
      <sheetName val="2"/>
      <sheetName val="3"/>
      <sheetName val="4"/>
      <sheetName val="5"/>
      <sheetName val="6"/>
      <sheetName val="7"/>
      <sheetName val="8"/>
      <sheetName val="9"/>
      <sheetName val="10"/>
      <sheetName val="11"/>
      <sheetName val="12"/>
      <sheetName val="Mensal"/>
      <sheetName val="Movimentação_AF_2004"/>
      <sheetName val="Movimentação_AF_2005"/>
      <sheetName val="Movimentação_AF_2006"/>
      <sheetName val="Mov__Aplic__Financeira_31_10_05"/>
      <sheetName val="Mov__Aplic__Financeira_31_12_05"/>
      <sheetName val="Inv_-_Cálc_equiv"/>
      <sheetName val="SAT_Lim_OK"/>
      <sheetName val="REALIZÁVEL_A_LONGO_PRAZO"/>
      <sheetName val="COFINS_PIS_-_liminar_OK"/>
      <sheetName val="COFINS_OK"/>
      <sheetName val="CSLL_OK"/>
      <sheetName val="IPI_Oper_Isentas_OK"/>
      <sheetName val="INSS_Proc_Adm_OK"/>
      <sheetName val="CIDE_OK"/>
      <sheetName val="Prov_Multa_IRPJ_CSLL"/>
      <sheetName val="IR_Diferido_-_2006"/>
      <sheetName val="PASEP_OK"/>
      <sheetName val="IRRF_e_Drawback_OK"/>
      <sheetName val="Resumo_das_Marcas"/>
      <sheetName val="Centros_de_Custos"/>
      <sheetName val="Banco_de_Dados"/>
      <sheetName val="Teste_de_Rec_Apl_Fin_Dez-03"/>
      <sheetName val="Composição_AF_CIE"/>
      <sheetName val="C__euro)8"/>
      <sheetName val="B__euro8"/>
      <sheetName val="NEWST_PATR8"/>
      <sheetName val="NEWST_PATR_euro8"/>
      <sheetName val="ST_PATR8"/>
      <sheetName val="ST_PATR_euro8"/>
      <sheetName val="Abertura_Circulante8"/>
      <sheetName val="K_8"/>
      <sheetName val="MOD_7_SIN8"/>
      <sheetName val="BMSP_8"/>
      <sheetName val="BCO_CENTRAL8"/>
      <sheetName val="A4_38"/>
      <sheetName val="inc__claim_977"/>
      <sheetName val="July_Posting8"/>
      <sheetName val="A4_1-BRASFLEX_7"/>
      <sheetName val="Mapa_Imobilizado5"/>
      <sheetName val="HIN-BR_Detail4"/>
      <sheetName val="SUMMARY_(1)4"/>
      <sheetName val="N__PIS_COFINS4"/>
      <sheetName val="Abert_vol_venda_x_receita3"/>
      <sheetName val="Lista_de_valores3"/>
      <sheetName val="Variation_Analysis3"/>
      <sheetName val="Geral_Contratos2"/>
      <sheetName val="suporte_prime3"/>
      <sheetName val="Rec_Status2"/>
      <sheetName val="Base_de_Dados_Imob2"/>
      <sheetName val="N1_2_-_Aging_List2"/>
      <sheetName val="fluxo_de_caixa2"/>
      <sheetName val="AUX_-_CONTA_CONTÁBIL1"/>
      <sheetName val="AUX_-_CENTRO_DE_CUSTO1"/>
      <sheetName val="AUX_-_OPERAÇÃO-EVENTO1"/>
      <sheetName val="Cel_ePap__Mucuri"/>
      <sheetName val="Summary_Information"/>
      <sheetName val="RDEG_fev_07"/>
      <sheetName val="FEV_REAL"/>
      <sheetName val="Tabela_Apoio"/>
      <sheetName val="ECOF1101_XLS"/>
      <sheetName val="Base Graficos"/>
      <sheetName val="RPI.Mat.prima978"/>
      <sheetName val="Balance Sheet"/>
      <sheetName val="Novas Lojas"/>
      <sheetName val="VA89_CHG"/>
      <sheetName val="budget+act 18-19"/>
      <sheetName val="budget CC 19-20"/>
      <sheetName val="checklist"/>
      <sheetName val="actual"/>
      <sheetName val="perex"/>
      <sheetName val="resumo por fornec"/>
      <sheetName val="Ledger 2019-2020"/>
      <sheetName val="classif.despesa"/>
      <sheetName val="Arred"/>
      <sheetName val="conta"/>
      <sheetName val="cadastro"/>
      <sheetName val="Rel"/>
      <sheetName val="END"/>
      <sheetName val="Cx Seleção"/>
      <sheetName val="O1 - Apuração - IR-CS"/>
      <sheetName val="Check Diferido"/>
      <sheetName val="DINAMICA CONTA RESULTADO"/>
      <sheetName val="Dinamica BS"/>
      <sheetName val="PAT"/>
      <sheetName val="08803"/>
      <sheetName val="08421"/>
      <sheetName val="57110"/>
      <sheetName val="Planilha1"/>
      <sheetName val="690.09804"/>
      <sheetName val="82580---81530"/>
      <sheetName val="63076"/>
      <sheetName val="66201"/>
      <sheetName val="82579"/>
      <sheetName val="53501 "/>
      <sheetName val="47651"/>
      <sheetName val="47654"/>
      <sheetName val="72015"/>
      <sheetName val="72026"/>
      <sheetName val="62425"/>
      <sheetName val="34111"/>
      <sheetName val="34112_34113"/>
      <sheetName val="04510"/>
      <sheetName val="03632"/>
      <sheetName val="690.08754"/>
      <sheetName val="55750"/>
      <sheetName val="6905101.66201"/>
      <sheetName val="63076 "/>
      <sheetName val="Capa"/>
      <sheetName val="Lista DTT - Fase 1"/>
      <sheetName val="BRADESCO_2505201004"/>
      <sheetName val="Tabela_de_Parâmetros"/>
      <sheetName val="Final_Stats_"/>
      <sheetName val="Treasury_Yields"/>
      <sheetName val="Categorias_e_Subcategorias"/>
      <sheetName val="CC_e_Plano_de_Contas"/>
      <sheetName val="C__euro)9"/>
      <sheetName val="B__euro9"/>
      <sheetName val="NEWST_PATR9"/>
      <sheetName val="NEWST_PATR_euro9"/>
      <sheetName val="ST_PATR9"/>
      <sheetName val="ST_PATR_euro9"/>
      <sheetName val="MOD_7_SIN9"/>
      <sheetName val="BMSP_9"/>
      <sheetName val="BCO_CENTRAL9"/>
      <sheetName val="Abertura_Circulante9"/>
      <sheetName val="K_9"/>
      <sheetName val="A4_39"/>
      <sheetName val="inc__claim_978"/>
      <sheetName val="July_Posting9"/>
      <sheetName val="A4_1-BRASFLEX_8"/>
      <sheetName val="Mapa_Imobilizado6"/>
      <sheetName val="HIN-BR_Detail5"/>
      <sheetName val="SUMMARY_(1)5"/>
      <sheetName val="N__PIS_COFINS5"/>
      <sheetName val="Abert_vol_venda_x_receita4"/>
      <sheetName val="Lista_de_valores4"/>
      <sheetName val="Variation_Analysis4"/>
      <sheetName val="Geral_Contratos3"/>
      <sheetName val="suporte_prime4"/>
      <sheetName val="Rec_Status3"/>
      <sheetName val="Base_de_Dados_Imob3"/>
      <sheetName val="fluxo_de_caixa3"/>
      <sheetName val="N1_2_-_Aging_List3"/>
      <sheetName val="Movimentação_AF_20041"/>
      <sheetName val="Movimentação_AF_20051"/>
      <sheetName val="Movimentação_AF_20061"/>
      <sheetName val="Mov__Aplic__Financeira_31_10_01"/>
      <sheetName val="Mov__Aplic__Financeira_31_12_01"/>
      <sheetName val="Inv_-_Cálc_equiv1"/>
      <sheetName val="SAT_Lim_OK1"/>
      <sheetName val="REALIZÁVEL_A_LONGO_PRAZO1"/>
      <sheetName val="COFINS_PIS_-_liminar_OK1"/>
      <sheetName val="COFINS_OK1"/>
      <sheetName val="CSLL_OK1"/>
      <sheetName val="IPI_Oper_Isentas_OK1"/>
      <sheetName val="INSS_Proc_Adm_OK1"/>
      <sheetName val="CIDE_OK1"/>
      <sheetName val="Prov_Multa_IRPJ_CSLL1"/>
      <sheetName val="IR_Diferido_-_20061"/>
      <sheetName val="PASEP_OK1"/>
      <sheetName val="IRRF_e_Drawback_OK1"/>
      <sheetName val="Teste_de_Rec_Apl_Fin_Dez-031"/>
      <sheetName val="Composição_AF_CIE1"/>
      <sheetName val="Resumo_das_Marcas1"/>
      <sheetName val="Centros_de_Custos1"/>
      <sheetName val="AUX_-_CONTA_CONTÁBIL2"/>
      <sheetName val="AUX_-_CENTRO_DE_CUSTO2"/>
      <sheetName val="AUX_-_OPERAÇÃO-EVENTO2"/>
      <sheetName val="Banco_de_Dados1"/>
      <sheetName val="Cel_ePap__Mucuri1"/>
      <sheetName val="FEV_REAL1"/>
      <sheetName val="Summary_Information1"/>
      <sheetName val="RDEG_fev_071"/>
      <sheetName val="Tabela_Apoio1"/>
      <sheetName val="Month_Summary"/>
      <sheetName val="Month_Overview"/>
      <sheetName val="Realizado_Ajustes_Financeiro"/>
      <sheetName val="Comparativo_Resultado"/>
      <sheetName val="Orcado_T2"/>
      <sheetName val="SUMMARY_"/>
      <sheetName val="Revenues_MCO-T3"/>
      <sheetName val="Revenues_MCO-T2"/>
      <sheetName val="Revenues_MCO-T1"/>
      <sheetName val="Resultado_$Dolar_(3)"/>
      <sheetName val="Resultado_$Dolar_(2)"/>
      <sheetName val="Resultado_$Dolar_(1)"/>
      <sheetName val="ECOF1101_XLS1"/>
      <sheetName val="12_2018"/>
      <sheetName val="_Imobilizado(1)"/>
      <sheetName val="SoD_Chg_in_Preparers"/>
      <sheetName val="Sheet1_(2)"/>
      <sheetName val="Base_Graficos"/>
      <sheetName val="RPI_Mat_prima978"/>
      <sheetName val="Balance_Sheet"/>
      <sheetName val="Novas_Lojas"/>
      <sheetName val="Lista_DTT_-_Fase_1"/>
      <sheetName val="budget+act_18-19"/>
      <sheetName val="budget_CC_19-20"/>
      <sheetName val="resumo_por_fornec"/>
      <sheetName val="Ledger_2019-2020"/>
      <sheetName val="classif_despesa"/>
      <sheetName val="Cx_Seleção"/>
      <sheetName val="O1_-_Apuração_-_IR-CS"/>
      <sheetName val="Check_Diferido"/>
      <sheetName val="DINAMICA_CONTA_RESULTADO"/>
      <sheetName val="Dinamica_BS"/>
      <sheetName val="690_09804"/>
      <sheetName val="53501_"/>
      <sheetName val="690_08754"/>
      <sheetName val="6905101_66201"/>
      <sheetName val="63076_"/>
      <sheetName val="4.3. Floripa"/>
      <sheetName val="INDEX"/>
      <sheetName val="De x para realizado"/>
      <sheetName val="RealizadoDesempar"/>
      <sheetName val="INSS"/>
      <sheetName val="Teste Seguros CIE 31-12-2004"/>
      <sheetName val="Teste Seguros CIE 31-12-2005"/>
      <sheetName val="Base de dados Aging"/>
      <sheetName val="INPUT"/>
      <sheetName val="Russia 3 companies by SKU"/>
      <sheetName val="Hoja1"/>
      <sheetName val="DRE BR"/>
      <sheetName val="Bancos - Resumen"/>
      <sheetName val="GoEight"/>
      <sheetName val="GrFour"/>
      <sheetName val="Calc"/>
      <sheetName val="MOne"/>
      <sheetName val="MTwo"/>
      <sheetName val="KOne"/>
      <sheetName val="GoSeven"/>
      <sheetName val="GrThree"/>
      <sheetName val="HTwo"/>
      <sheetName val="JOne"/>
      <sheetName val="JTwo"/>
      <sheetName val="HOne"/>
      <sheetName val="Razão - Custo e Desp 08.2021"/>
      <sheetName val="CONSSID12-96"/>
      <sheetName val="Planilha2"/>
      <sheetName val="Monthy CF"/>
      <sheetName val="Comparison vs Prior CF"/>
      <sheetName val="Comparison vs last Version"/>
      <sheetName val="Bank Recon"/>
      <sheetName val="AR"/>
      <sheetName val="2020Bud"/>
      <sheetName val="Revenue"/>
      <sheetName val="Main expenses"/>
      <sheetName val="AR - Already Edit"/>
      <sheetName val="Flow gelatine"/>
      <sheetName val="Gelatine price"/>
      <sheetName val="Others - details e QES payments"/>
      <sheetName val="Freight - details"/>
      <sheetName val="Tax - details"/>
      <sheetName val="Labor cost computation"/>
      <sheetName val="Others - MKT"/>
      <sheetName val="Projeção do IR"/>
      <sheetName val="Payroll"/>
      <sheetName val="Importação QV"/>
      <sheetName val="POA-PM"/>
      <sheetName val="C__euro)10"/>
      <sheetName val="B__euro10"/>
      <sheetName val="NEWST_PATR10"/>
      <sheetName val="NEWST_PATR_euro10"/>
      <sheetName val="ST_PATR10"/>
      <sheetName val="ST_PATR_euro10"/>
      <sheetName val="Abertura_Circulante10"/>
      <sheetName val="inc__claim_979"/>
      <sheetName val="BMSP_10"/>
      <sheetName val="BCO_CENTRAL10"/>
      <sheetName val="MOD_7_SIN10"/>
      <sheetName val="A4_310"/>
      <sheetName val="K_10"/>
      <sheetName val="July_Posting10"/>
      <sheetName val="A4_1-BRASFLEX_9"/>
      <sheetName val="Mapa_Imobilizado7"/>
      <sheetName val="HIN-BR_Detail6"/>
      <sheetName val="SUMMARY_(1)6"/>
      <sheetName val="N__PIS_COFINS6"/>
      <sheetName val="Abert_vol_venda_x_receita5"/>
      <sheetName val="Lista_de_valores5"/>
      <sheetName val="Variation_Analysis5"/>
      <sheetName val="Geral_Contratos4"/>
      <sheetName val="suporte_prime5"/>
      <sheetName val="Rec_Status4"/>
      <sheetName val="Base_de_Dados_Imob4"/>
      <sheetName val="fluxo_de_caixa4"/>
      <sheetName val="N1_2_-_Aging_List4"/>
      <sheetName val="AUX_-_CONTA_CONTÁBIL3"/>
      <sheetName val="AUX_-_CENTRO_DE_CUSTO3"/>
      <sheetName val="AUX_-_OPERAÇÃO-EVENTO3"/>
      <sheetName val="Centros_de_Custos2"/>
      <sheetName val="Movimentação_AF_20042"/>
      <sheetName val="Movimentação_AF_20052"/>
      <sheetName val="Movimentação_AF_20062"/>
      <sheetName val="Mov__Aplic__Financeira_31_10_02"/>
      <sheetName val="Mov__Aplic__Financeira_31_12_02"/>
      <sheetName val="Inv_-_Cálc_equiv2"/>
      <sheetName val="SAT_Lim_OK2"/>
      <sheetName val="REALIZÁVEL_A_LONGO_PRAZO2"/>
      <sheetName val="COFINS_PIS_-_liminar_OK2"/>
      <sheetName val="COFINS_OK2"/>
      <sheetName val="CSLL_OK2"/>
      <sheetName val="IPI_Oper_Isentas_OK2"/>
      <sheetName val="INSS_Proc_Adm_OK2"/>
      <sheetName val="CIDE_OK2"/>
      <sheetName val="Prov_Multa_IRPJ_CSLL2"/>
      <sheetName val="IR_Diferido_-_20062"/>
      <sheetName val="PASEP_OK2"/>
      <sheetName val="IRRF_e_Drawback_OK2"/>
      <sheetName val="Teste_de_Rec_Apl_Fin_Dez-032"/>
      <sheetName val="Composição_AF_CIE2"/>
      <sheetName val="Resumo_das_Marcas2"/>
      <sheetName val="Banco_de_Dados2"/>
      <sheetName val="Summary_Information2"/>
      <sheetName val="RDEG_fev_072"/>
      <sheetName val="FEV_REAL2"/>
      <sheetName val="Tabela_Apoio2"/>
      <sheetName val="Novas_Lojas1"/>
      <sheetName val="Base_Graficos1"/>
      <sheetName val="BRADESCO_25052010041"/>
      <sheetName val="Tabela_de_Parâmetros1"/>
      <sheetName val="Final_Stats_1"/>
      <sheetName val="Treasury_Yields1"/>
      <sheetName val="Categorias_e_Subcategorias1"/>
      <sheetName val="CC_e_Plano_de_Contas1"/>
      <sheetName val="Cel_ePap__Mucuri2"/>
      <sheetName val="ECOF1101_XLS2"/>
      <sheetName val="Month_Summary1"/>
      <sheetName val="Month_Overview1"/>
      <sheetName val="Realizado_Ajustes_Financeiro1"/>
      <sheetName val="Comparativo_Resultado1"/>
      <sheetName val="Orcado_T21"/>
      <sheetName val="SUMMARY_1"/>
      <sheetName val="Revenues_MCO-T31"/>
      <sheetName val="Revenues_MCO-T21"/>
      <sheetName val="Revenues_MCO-T11"/>
      <sheetName val="Resultado_$Dolar_(3)1"/>
      <sheetName val="Resultado_$Dolar_(2)1"/>
      <sheetName val="Resultado_$Dolar_(1)1"/>
      <sheetName val="12_20181"/>
      <sheetName val="Lista_DTT_-_Fase_11"/>
      <sheetName val="_Imobilizado(1)1"/>
      <sheetName val="SoD_Chg_in_Preparers1"/>
      <sheetName val="Sheet1_(2)1"/>
      <sheetName val="4_3__Floripa1"/>
      <sheetName val="4_3__Floripa"/>
      <sheetName val="C__euro)11"/>
      <sheetName val="B__euro11"/>
      <sheetName val="NEWST_PATR11"/>
      <sheetName val="NEWST_PATR_euro11"/>
      <sheetName val="ST_PATR11"/>
      <sheetName val="ST_PATR_euro11"/>
      <sheetName val="Abertura_Circulante11"/>
      <sheetName val="inc__claim_9710"/>
      <sheetName val="BMSP_11"/>
      <sheetName val="BCO_CENTRAL11"/>
      <sheetName val="MOD_7_SIN11"/>
      <sheetName val="A4_311"/>
      <sheetName val="K_11"/>
      <sheetName val="July_Posting11"/>
      <sheetName val="A4_1-BRASFLEX_10"/>
      <sheetName val="Mapa_Imobilizado8"/>
      <sheetName val="HIN-BR_Detail7"/>
      <sheetName val="SUMMARY_(1)7"/>
      <sheetName val="N__PIS_COFINS7"/>
      <sheetName val="Abert_vol_venda_x_receita6"/>
      <sheetName val="Lista_de_valores6"/>
      <sheetName val="Variation_Analysis6"/>
      <sheetName val="Geral_Contratos5"/>
      <sheetName val="suporte_prime6"/>
      <sheetName val="Rec_Status5"/>
      <sheetName val="Base_de_Dados_Imob5"/>
      <sheetName val="fluxo_de_caixa5"/>
      <sheetName val="N1_2_-_Aging_List5"/>
      <sheetName val="AUX_-_CONTA_CONTÁBIL4"/>
      <sheetName val="AUX_-_CENTRO_DE_CUSTO4"/>
      <sheetName val="AUX_-_OPERAÇÃO-EVENTO4"/>
      <sheetName val="Centros_de_Custos3"/>
      <sheetName val="Movimentação_AF_20043"/>
      <sheetName val="Movimentação_AF_20053"/>
      <sheetName val="Movimentação_AF_20063"/>
      <sheetName val="Mov__Aplic__Financeira_31_10_03"/>
      <sheetName val="Mov__Aplic__Financeira_31_12_03"/>
      <sheetName val="Inv_-_Cálc_equiv3"/>
      <sheetName val="SAT_Lim_OK3"/>
      <sheetName val="REALIZÁVEL_A_LONGO_PRAZO3"/>
      <sheetName val="COFINS_PIS_-_liminar_OK3"/>
      <sheetName val="COFINS_OK3"/>
      <sheetName val="CSLL_OK3"/>
      <sheetName val="IPI_Oper_Isentas_OK3"/>
      <sheetName val="INSS_Proc_Adm_OK3"/>
      <sheetName val="CIDE_OK3"/>
      <sheetName val="Prov_Multa_IRPJ_CSLL3"/>
      <sheetName val="IR_Diferido_-_20063"/>
      <sheetName val="PASEP_OK3"/>
      <sheetName val="IRRF_e_Drawback_OK3"/>
      <sheetName val="Teste_de_Rec_Apl_Fin_Dez-033"/>
      <sheetName val="Composição_AF_CIE3"/>
      <sheetName val="Resumo_das_Marcas3"/>
      <sheetName val="Banco_de_Dados3"/>
      <sheetName val="Summary_Information3"/>
      <sheetName val="RDEG_fev_073"/>
      <sheetName val="FEV_REAL3"/>
      <sheetName val="Tabela_Apoio3"/>
      <sheetName val="Novas_Lojas2"/>
      <sheetName val="Base_Graficos2"/>
      <sheetName val="BRADESCO_25052010042"/>
      <sheetName val="Tabela_de_Parâmetros2"/>
      <sheetName val="Final_Stats_2"/>
      <sheetName val="Treasury_Yields2"/>
      <sheetName val="Categorias_e_Subcategorias2"/>
      <sheetName val="CC_e_Plano_de_Contas2"/>
      <sheetName val="Cel_ePap__Mucuri3"/>
      <sheetName val="ECOF1101_XLS3"/>
      <sheetName val="Month_Summary2"/>
      <sheetName val="Month_Overview2"/>
      <sheetName val="Realizado_Ajustes_Financeiro2"/>
      <sheetName val="Comparativo_Resultado2"/>
      <sheetName val="Orcado_T22"/>
      <sheetName val="SUMMARY_2"/>
      <sheetName val="Revenues_MCO-T32"/>
      <sheetName val="Revenues_MCO-T22"/>
      <sheetName val="Revenues_MCO-T12"/>
      <sheetName val="Resultado_$Dolar_(3)2"/>
      <sheetName val="Resultado_$Dolar_(2)2"/>
      <sheetName val="Resultado_$Dolar_(1)2"/>
      <sheetName val="12_20182"/>
      <sheetName val="Lista_DTT_-_Fase_12"/>
      <sheetName val="_Imobilizado(1)2"/>
      <sheetName val="SoD_Chg_in_Preparers2"/>
      <sheetName val="Sheet1_(2)2"/>
      <sheetName val="4_3__Floripa2"/>
      <sheetName val="PC ANAL CAIXA MENSAL"/>
      <sheetName val="Participações CODEPAR 2018"/>
      <sheetName val="BALANCETE2018"/>
      <sheetName val="MEP2018"/>
      <sheetName val="MAISVALIA2018"/>
      <sheetName val="Participações CODEPAR 2017"/>
      <sheetName val="Participações CODEPAR 2016"/>
      <sheetName val="Participações CODEPAR 2015"/>
      <sheetName val="1. Captable IAS"/>
      <sheetName val="2. Captable Helibrás"/>
      <sheetName val="3. Captable Datora"/>
      <sheetName val="4. Captable Biotech"/>
      <sheetName val="5. Captable CBL"/>
      <sheetName val="Lookups"/>
      <sheetName val="5121006 - Perdas Det"/>
      <sheetName val="REALIZADO"/>
      <sheetName val="Auxiliar"/>
      <sheetName val="K7"/>
      <sheetName val="Peso áreas e CPs"/>
      <sheetName val="BP"/>
      <sheetName val="RESUMEN"/>
      <sheetName val="C__euro)12"/>
      <sheetName val="B__euro12"/>
      <sheetName val="NEWST_PATR12"/>
      <sheetName val="NEWST_PATR_euro12"/>
      <sheetName val="ST_PATR12"/>
      <sheetName val="ST_PATR_euro12"/>
      <sheetName val="Abertura_Circulante12"/>
      <sheetName val="K_12"/>
      <sheetName val="MOD_7_SIN12"/>
      <sheetName val="BMSP_12"/>
      <sheetName val="BCO_CENTRAL12"/>
      <sheetName val="A4_312"/>
      <sheetName val="inc__claim_9711"/>
      <sheetName val="July_Posting12"/>
      <sheetName val="A4_1-BRASFLEX_11"/>
      <sheetName val="Mapa_Imobilizado9"/>
      <sheetName val="HIN-BR_Detail8"/>
      <sheetName val="SUMMARY_(1)8"/>
      <sheetName val="N__PIS_COFINS8"/>
      <sheetName val="Abert_vol_venda_x_receita7"/>
      <sheetName val="Lista_de_valores7"/>
      <sheetName val="Variation_Analysis7"/>
      <sheetName val="Geral_Contratos6"/>
      <sheetName val="suporte_prime7"/>
      <sheetName val="Rec_Status6"/>
      <sheetName val="Base_de_Dados_Imob6"/>
      <sheetName val="N1_2_-_Aging_List6"/>
      <sheetName val="fluxo_de_caixa6"/>
      <sheetName val="Movimentação_AF_20044"/>
      <sheetName val="Movimentação_AF_20054"/>
      <sheetName val="Movimentação_AF_20064"/>
      <sheetName val="Mov__Aplic__Financeira_31_10_04"/>
      <sheetName val="Mov__Aplic__Financeira_31_12_04"/>
      <sheetName val="Inv_-_Cálc_equiv4"/>
      <sheetName val="SAT_Lim_OK4"/>
      <sheetName val="REALIZÁVEL_A_LONGO_PRAZO4"/>
      <sheetName val="COFINS_PIS_-_liminar_OK4"/>
      <sheetName val="COFINS_OK4"/>
      <sheetName val="CSLL_OK4"/>
      <sheetName val="IPI_Oper_Isentas_OK4"/>
      <sheetName val="INSS_Proc_Adm_OK4"/>
      <sheetName val="CIDE_OK4"/>
      <sheetName val="Prov_Multa_IRPJ_CSLL4"/>
      <sheetName val="IR_Diferido_-_20064"/>
      <sheetName val="PASEP_OK4"/>
      <sheetName val="IRRF_e_Drawback_OK4"/>
      <sheetName val="Teste_de_Rec_Apl_Fin_Dez-034"/>
      <sheetName val="Composição_AF_CIE4"/>
      <sheetName val="AUX_-_CONTA_CONTÁBIL5"/>
      <sheetName val="AUX_-_CENTRO_DE_CUSTO5"/>
      <sheetName val="AUX_-_OPERAÇÃO-EVENTO5"/>
      <sheetName val="Centros_de_Custos4"/>
      <sheetName val="Resumo_das_Marcas4"/>
      <sheetName val="Banco_de_Dados4"/>
      <sheetName val="Cel_ePap__Mucuri4"/>
      <sheetName val="BRADESCO_25052010043"/>
      <sheetName val="Tabela_de_Parâmetros3"/>
      <sheetName val="Final_Stats_3"/>
      <sheetName val="Treasury_Yields3"/>
      <sheetName val="Categorias_e_Subcategorias3"/>
      <sheetName val="CC_e_Plano_de_Contas3"/>
      <sheetName val="FEV_REAL4"/>
      <sheetName val="RDEG_fev_074"/>
      <sheetName val="Summary_Information4"/>
      <sheetName val="Tabela_Apoio4"/>
      <sheetName val="Month_Summary3"/>
      <sheetName val="Month_Overview3"/>
      <sheetName val="Realizado_Ajustes_Financeiro3"/>
      <sheetName val="Comparativo_Resultado3"/>
      <sheetName val="Orcado_T23"/>
      <sheetName val="SUMMARY_3"/>
      <sheetName val="Revenues_MCO-T33"/>
      <sheetName val="Revenues_MCO-T23"/>
      <sheetName val="Revenues_MCO-T13"/>
      <sheetName val="Resultado_$Dolar_(3)3"/>
      <sheetName val="Resultado_$Dolar_(2)3"/>
      <sheetName val="Resultado_$Dolar_(1)3"/>
      <sheetName val="ECOF1101_XLS4"/>
      <sheetName val="Sheet1_(2)3"/>
      <sheetName val="12_20183"/>
      <sheetName val="_Imobilizado(1)3"/>
      <sheetName val="SoD_Chg_in_Preparers3"/>
      <sheetName val="Base_Graficos3"/>
      <sheetName val="RPI_Mat_prima9781"/>
      <sheetName val="Balance_Sheet1"/>
      <sheetName val="Novas_Lojas3"/>
      <sheetName val="Cx_Seleção1"/>
      <sheetName val="budget+act_18-191"/>
      <sheetName val="budget_CC_19-201"/>
      <sheetName val="resumo_por_fornec1"/>
      <sheetName val="Ledger_2019-20201"/>
      <sheetName val="classif_despesa1"/>
      <sheetName val="Lista_DTT_-_Fase_13"/>
      <sheetName val="O1_-_Apuração_-_IR-CS1"/>
      <sheetName val="Check_Diferido1"/>
      <sheetName val="DINAMICA_CONTA_RESULTADO1"/>
      <sheetName val="Dinamica_BS1"/>
      <sheetName val="690_098041"/>
      <sheetName val="53501_1"/>
      <sheetName val="690_087541"/>
      <sheetName val="6905101_662011"/>
      <sheetName val="63076_1"/>
      <sheetName val="De_x_para_realizado"/>
      <sheetName val="Bancos_-_Resumen"/>
      <sheetName val="4_3__Floripa3"/>
      <sheetName val="DRE_BR"/>
      <sheetName val="Teste_Seguros_CIE_31-12-2004"/>
      <sheetName val="Teste_Seguros_CIE_31-12-2005"/>
      <sheetName val="Russia_3_companies_by_SKU"/>
      <sheetName val="Base_de_dados_Aging"/>
      <sheetName val="Razão_-_Custo_e_Desp_08_2021"/>
      <sheetName val="Monthy_CF"/>
      <sheetName val="Comparison_vs_Prior_CF"/>
      <sheetName val="Comparison_vs_last_Version"/>
      <sheetName val="Bank_Recon"/>
      <sheetName val="Main_expenses"/>
      <sheetName val="AR_-_Already_Edit"/>
      <sheetName val="Flow_gelatine"/>
      <sheetName val="Gelatine_price"/>
      <sheetName val="Others_-_details_e_QES_payments"/>
      <sheetName val="Freight_-_details"/>
      <sheetName val="Tax_-_details"/>
      <sheetName val="Labor_cost_computation"/>
      <sheetName val="Others_-_MKT"/>
      <sheetName val="Projeção_do_IR"/>
      <sheetName val="Importação_QV"/>
      <sheetName val="PC_ANAL_CAIXA_MENSAL"/>
      <sheetName val="5121006_-_Perdas_Det"/>
      <sheetName val="Participações_CODEPAR_2018"/>
      <sheetName val="Participações_CODEPAR_2017"/>
      <sheetName val="Participações_CODEPAR_2016"/>
      <sheetName val="Participações_CODEPAR_2015"/>
      <sheetName val="1__Captable_IAS"/>
      <sheetName val="2__Captable_Helibrás"/>
      <sheetName val="3__Captable_Datora"/>
      <sheetName val="4__Captable_Biotech"/>
      <sheetName val="5__Captable_CBL"/>
      <sheetName val="C__euro)13"/>
      <sheetName val="B__euro13"/>
      <sheetName val="NEWST_PATR13"/>
      <sheetName val="NEWST_PATR_euro13"/>
      <sheetName val="ST_PATR13"/>
      <sheetName val="ST_PATR_euro13"/>
      <sheetName val="Abertura_Circulante13"/>
      <sheetName val="K_13"/>
      <sheetName val="MOD_7_SIN13"/>
      <sheetName val="BMSP_13"/>
      <sheetName val="BCO_CENTRAL13"/>
      <sheetName val="A4_313"/>
      <sheetName val="inc__claim_9712"/>
      <sheetName val="July_Posting13"/>
      <sheetName val="A4_1-BRASFLEX_12"/>
      <sheetName val="Mapa_Imobilizado10"/>
      <sheetName val="HIN-BR_Detail9"/>
      <sheetName val="SUMMARY_(1)9"/>
      <sheetName val="N__PIS_COFINS9"/>
      <sheetName val="Abert_vol_venda_x_receita8"/>
      <sheetName val="Lista_de_valores8"/>
      <sheetName val="Variation_Analysis8"/>
      <sheetName val="Geral_Contratos7"/>
      <sheetName val="suporte_prime8"/>
      <sheetName val="Rec_Status7"/>
      <sheetName val="Base_de_Dados_Imob7"/>
      <sheetName val="N1_2_-_Aging_List7"/>
      <sheetName val="fluxo_de_caixa7"/>
      <sheetName val="Movimentação_AF_20045"/>
      <sheetName val="Movimentação_AF_20055"/>
      <sheetName val="Movimentação_AF_20065"/>
      <sheetName val="Mov__Aplic__Financeira_31_10_06"/>
      <sheetName val="Mov__Aplic__Financeira_31_12_06"/>
      <sheetName val="Inv_-_Cálc_equiv5"/>
      <sheetName val="SAT_Lim_OK5"/>
      <sheetName val="REALIZÁVEL_A_LONGO_PRAZO5"/>
      <sheetName val="COFINS_PIS_-_liminar_OK5"/>
      <sheetName val="COFINS_OK5"/>
      <sheetName val="CSLL_OK5"/>
      <sheetName val="IPI_Oper_Isentas_OK5"/>
      <sheetName val="INSS_Proc_Adm_OK5"/>
      <sheetName val="CIDE_OK5"/>
      <sheetName val="Prov_Multa_IRPJ_CSLL5"/>
      <sheetName val="IR_Diferido_-_20065"/>
      <sheetName val="PASEP_OK5"/>
      <sheetName val="IRRF_e_Drawback_OK5"/>
      <sheetName val="Teste_de_Rec_Apl_Fin_Dez-035"/>
      <sheetName val="Composição_AF_CIE5"/>
      <sheetName val="AUX_-_CONTA_CONTÁBIL6"/>
      <sheetName val="AUX_-_CENTRO_DE_CUSTO6"/>
      <sheetName val="AUX_-_OPERAÇÃO-EVENTO6"/>
      <sheetName val="Centros_de_Custos5"/>
      <sheetName val="Resumo_das_Marcas5"/>
      <sheetName val="Banco_de_Dados5"/>
      <sheetName val="Cel_ePap__Mucuri5"/>
      <sheetName val="BRADESCO_25052010044"/>
      <sheetName val="Tabela_de_Parâmetros4"/>
      <sheetName val="Final_Stats_4"/>
      <sheetName val="Treasury_Yields4"/>
      <sheetName val="Categorias_e_Subcategorias4"/>
      <sheetName val="CC_e_Plano_de_Contas4"/>
      <sheetName val="FEV_REAL5"/>
      <sheetName val="RDEG_fev_075"/>
      <sheetName val="Summary_Information5"/>
      <sheetName val="Tabela_Apoio5"/>
      <sheetName val="Month_Summary4"/>
      <sheetName val="Month_Overview4"/>
      <sheetName val="Realizado_Ajustes_Financeiro4"/>
      <sheetName val="Comparativo_Resultado4"/>
      <sheetName val="Orcado_T24"/>
      <sheetName val="SUMMARY_4"/>
      <sheetName val="Revenues_MCO-T34"/>
      <sheetName val="Revenues_MCO-T24"/>
      <sheetName val="Revenues_MCO-T14"/>
      <sheetName val="Resultado_$Dolar_(3)4"/>
      <sheetName val="Resultado_$Dolar_(2)4"/>
      <sheetName val="Resultado_$Dolar_(1)4"/>
      <sheetName val="ECOF1101_XLS5"/>
      <sheetName val="Sheet1_(2)4"/>
      <sheetName val="12_20184"/>
      <sheetName val="_Imobilizado(1)4"/>
      <sheetName val="SoD_Chg_in_Preparers4"/>
      <sheetName val="Base_Graficos4"/>
      <sheetName val="RPI_Mat_prima9782"/>
      <sheetName val="Balance_Sheet2"/>
      <sheetName val="Novas_Lojas4"/>
      <sheetName val="Cx_Seleção2"/>
      <sheetName val="budget+act_18-192"/>
      <sheetName val="budget_CC_19-202"/>
      <sheetName val="resumo_por_fornec2"/>
      <sheetName val="Ledger_2019-20202"/>
      <sheetName val="classif_despesa2"/>
      <sheetName val="Lista_DTT_-_Fase_14"/>
      <sheetName val="O1_-_Apuração_-_IR-CS2"/>
      <sheetName val="Check_Diferido2"/>
      <sheetName val="DINAMICA_CONTA_RESULTADO2"/>
      <sheetName val="Dinamica_BS2"/>
      <sheetName val="690_098042"/>
      <sheetName val="53501_2"/>
      <sheetName val="690_087542"/>
      <sheetName val="6905101_662012"/>
      <sheetName val="63076_2"/>
      <sheetName val="De_x_para_realizado1"/>
      <sheetName val="Bancos_-_Resumen1"/>
      <sheetName val="4_3__Floripa4"/>
      <sheetName val="DRE_BR1"/>
      <sheetName val="Teste_Seguros_CIE_31-12-20041"/>
      <sheetName val="Teste_Seguros_CIE_31-12-20051"/>
      <sheetName val="Russia_3_companies_by_SKU1"/>
      <sheetName val="Base_de_dados_Aging1"/>
      <sheetName val="Razão_-_Custo_e_Desp_08_20211"/>
      <sheetName val="Monthy_CF1"/>
      <sheetName val="Comparison_vs_Prior_CF1"/>
      <sheetName val="Comparison_vs_last_Version1"/>
      <sheetName val="Bank_Recon1"/>
      <sheetName val="Main_expenses1"/>
      <sheetName val="AR_-_Already_Edit1"/>
      <sheetName val="Flow_gelatine1"/>
      <sheetName val="Gelatine_price1"/>
      <sheetName val="Others_-_details_e_QES_payment1"/>
      <sheetName val="Freight_-_details1"/>
      <sheetName val="Tax_-_details1"/>
      <sheetName val="Labor_cost_computation1"/>
      <sheetName val="Others_-_MKT1"/>
      <sheetName val="Projeção_do_IR1"/>
      <sheetName val="Importação_QV1"/>
      <sheetName val="PC_ANAL_CAIXA_MENSAL1"/>
      <sheetName val="5121006_-_Perdas_Det1"/>
      <sheetName val="Participações_CODEPAR_20181"/>
      <sheetName val="Participações_CODEPAR_20171"/>
      <sheetName val="Participações_CODEPAR_20161"/>
      <sheetName val="Participações_CODEPAR_20151"/>
      <sheetName val="1__Captable_IAS1"/>
      <sheetName val="2__Captable_Helibrás1"/>
      <sheetName val="3__Captable_Datora1"/>
      <sheetName val="4__Captable_Biotech1"/>
      <sheetName val="5__Captable_CBL1"/>
      <sheetName val="detail (2)"/>
      <sheetName val="At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refreshError="1"/>
      <sheetData sheetId="201" refreshError="1"/>
      <sheetData sheetId="202"/>
      <sheetData sheetId="203"/>
      <sheetData sheetId="204" refreshError="1"/>
      <sheetData sheetId="205" refreshError="1"/>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refreshError="1"/>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refreshError="1"/>
      <sheetData sheetId="465" refreshError="1"/>
      <sheetData sheetId="466" refreshError="1"/>
      <sheetData sheetId="467" refreshError="1"/>
      <sheetData sheetId="468" refreshError="1"/>
      <sheetData sheetId="469"/>
      <sheetData sheetId="470"/>
      <sheetData sheetId="471"/>
      <sheetData sheetId="472"/>
      <sheetData sheetId="473"/>
      <sheetData sheetId="474"/>
      <sheetData sheetId="475"/>
      <sheetData sheetId="476"/>
      <sheetData sheetId="477"/>
      <sheetData sheetId="478"/>
      <sheetData sheetId="479"/>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refreshError="1"/>
      <sheetData sheetId="837"/>
      <sheetData sheetId="838"/>
      <sheetData sheetId="839"/>
      <sheetData sheetId="840"/>
      <sheetData sheetId="841"/>
      <sheetData sheetId="842"/>
      <sheetData sheetId="843"/>
      <sheetData sheetId="844"/>
      <sheetData sheetId="845"/>
      <sheetData sheetId="846"/>
      <sheetData sheetId="847"/>
      <sheetData sheetId="848"/>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refreshError="1"/>
      <sheetData sheetId="1132"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GAORIG"/>
      <sheetName val="carga"/>
      <sheetName val="cotas"/>
      <sheetName val="egfixasul"/>
      <sheetName val="egfixa sudeste"/>
      <sheetName val="mwhse"/>
      <sheetName val="Plan3"/>
      <sheetName val="mwhsul"/>
      <sheetName val="Plan1"/>
      <sheetName val="itaipu"/>
      <sheetName val="rerateio"/>
      <sheetName val="egempresasse"/>
      <sheetName val="egempresassul"/>
      <sheetName val="ctgcps"/>
      <sheetName val="cerj"/>
      <sheetName val="ceb"/>
      <sheetName val="cdsa"/>
      <sheetName val="celg"/>
      <sheetName val="escelsa"/>
      <sheetName val="celtins"/>
      <sheetName val="cemat"/>
      <sheetName val="enorte"/>
      <sheetName val="Cpfl"/>
      <sheetName val="emae"/>
      <sheetName val="ebe"/>
      <sheetName val="metropolitana"/>
      <sheetName val="elektro"/>
      <sheetName val="cesp"/>
      <sheetName val="light"/>
      <sheetName val="cemig"/>
      <sheetName val="furnas"/>
      <sheetName val="celesc"/>
      <sheetName val="enersul"/>
      <sheetName val="ceee"/>
      <sheetName val="cgtee"/>
      <sheetName val="aessul"/>
      <sheetName val="rge"/>
      <sheetName val="COPEL"/>
      <sheetName val="eletrosul"/>
      <sheetName val="GERASUL"/>
      <sheetName val="sistema"/>
      <sheetName val="chesf"/>
      <sheetName val="ctfu"/>
      <sheetName val="ctcesp"/>
      <sheetName val="ctesul"/>
      <sheetName val="ctcopel"/>
      <sheetName val="ctcgte"/>
      <sheetName val="contse98"/>
      <sheetName val="energia"/>
      <sheetName val="demanda"/>
      <sheetName val="contceee"/>
      <sheetName val="COMERCSE"/>
      <sheetName val="COMERCSUL"/>
      <sheetName val="Faturamento"/>
      <sheetName val="Empresas e Datas"/>
      <sheetName val="FUNDING"/>
      <sheetName val="IS-M"/>
      <sheetName val=" Fluxo"/>
      <sheetName val="Mercado_Projetado"/>
      <sheetName val="CURVES"/>
      <sheetName val="Câmbio - 97"/>
      <sheetName val="TermoPE"/>
      <sheetName val="AESMES"/>
      <sheetName val=" AnexoOpDiv99"/>
      <sheetName val="Executive"/>
      <sheetName val="Tcd"/>
      <sheetName val="N"/>
      <sheetName val="Feriados"/>
      <sheetName val="Att 1 (c)"/>
      <sheetName val="Indíces"/>
      <sheetName val="Tablas y Parámetros"/>
      <sheetName val="FINANCEIRAS"/>
      <sheetName val="CSSL - Real"/>
      <sheetName val="CASHJGV"/>
      <sheetName val="Transacciones E.G. Telefonica"/>
      <sheetName val="T22"/>
      <sheetName val="Sheet1"/>
      <sheetName val="contraaes"/>
      <sheetName val="2000"/>
      <sheetName val="CITIBANK"/>
      <sheetName val="HSBC-J.PESSOA"/>
      <sheetName val="Índice"/>
      <sheetName val="Empresas_US$"/>
      <sheetName val="dez99_dez01"/>
      <sheetName val="indicators2"/>
      <sheetName val="pl atual"/>
      <sheetName val="Premisas"/>
      <sheetName val="IncomeStmt"/>
      <sheetName val="BalSheet"/>
      <sheetName val="CRITERIOS"/>
      <sheetName val="PET-CONS"/>
      <sheetName val="PET-POA"/>
      <sheetName val="Tabela"/>
      <sheetName val="Dados mensa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6">
          <cell r="B6" t="str">
            <v>SUPRIDORA:</v>
          </cell>
          <cell r="D6" t="str">
            <v>FURNAS</v>
          </cell>
          <cell r="F6" t="str">
            <v>SUPRIDA:</v>
          </cell>
          <cell r="H6" t="str">
            <v>CERJ</v>
          </cell>
        </row>
        <row r="8">
          <cell r="C8" t="str">
            <v xml:space="preserve">        ITAIPU</v>
          </cell>
          <cell r="F8" t="str">
            <v xml:space="preserve">       CONTRATO</v>
          </cell>
        </row>
        <row r="9">
          <cell r="C9" t="str">
            <v>ENERGIA</v>
          </cell>
          <cell r="D9" t="str">
            <v>DEMANDA</v>
          </cell>
          <cell r="F9" t="str">
            <v>ENERGIA</v>
          </cell>
          <cell r="G9" t="str">
            <v>DEMANDA</v>
          </cell>
        </row>
        <row r="10">
          <cell r="C10" t="str">
            <v>MWh</v>
          </cell>
          <cell r="D10" t="str">
            <v>kWh/h</v>
          </cell>
          <cell r="F10" t="str">
            <v>MWh</v>
          </cell>
          <cell r="G10" t="str">
            <v>kWh/h</v>
          </cell>
        </row>
        <row r="12">
          <cell r="B12" t="str">
            <v>JAN</v>
          </cell>
          <cell r="C12">
            <v>170782.62599999999</v>
          </cell>
          <cell r="D12">
            <v>292000</v>
          </cell>
          <cell r="F12">
            <v>609074.80757265899</v>
          </cell>
          <cell r="G12">
            <v>1092000</v>
          </cell>
        </row>
        <row r="13">
          <cell r="B13" t="str">
            <v>FEV</v>
          </cell>
          <cell r="C13">
            <v>160034</v>
          </cell>
          <cell r="D13">
            <v>290000</v>
          </cell>
          <cell r="F13">
            <v>567146.44135464588</v>
          </cell>
          <cell r="G13">
            <v>1115000</v>
          </cell>
        </row>
        <row r="14">
          <cell r="B14" t="str">
            <v>MAR</v>
          </cell>
          <cell r="C14">
            <v>177644.185</v>
          </cell>
          <cell r="D14">
            <v>291000</v>
          </cell>
          <cell r="F14">
            <v>592185.87620299018</v>
          </cell>
          <cell r="G14">
            <v>1117000</v>
          </cell>
        </row>
        <row r="15">
          <cell r="B15" t="str">
            <v>ABR</v>
          </cell>
          <cell r="C15">
            <v>163498.764</v>
          </cell>
          <cell r="D15">
            <v>291000</v>
          </cell>
          <cell r="F15">
            <v>562509.47535464598</v>
          </cell>
          <cell r="G15">
            <v>1131000</v>
          </cell>
        </row>
        <row r="16">
          <cell r="B16" t="str">
            <v>MAI</v>
          </cell>
          <cell r="C16">
            <v>168100.13500000001</v>
          </cell>
          <cell r="D16">
            <v>291000</v>
          </cell>
          <cell r="F16">
            <v>530258.3792456392</v>
          </cell>
          <cell r="G16">
            <v>1110000</v>
          </cell>
        </row>
        <row r="17">
          <cell r="B17" t="str">
            <v>JUN</v>
          </cell>
          <cell r="C17">
            <v>162998.709</v>
          </cell>
          <cell r="D17">
            <v>292000</v>
          </cell>
          <cell r="F17">
            <v>508957.00440220657</v>
          </cell>
          <cell r="G17">
            <v>1115000</v>
          </cell>
        </row>
        <row r="18">
          <cell r="B18" t="str">
            <v>JUL</v>
          </cell>
          <cell r="C18">
            <v>171878.764</v>
          </cell>
          <cell r="D18">
            <v>292000</v>
          </cell>
          <cell r="F18">
            <v>535232.27761530818</v>
          </cell>
          <cell r="G18">
            <v>1133000</v>
          </cell>
        </row>
        <row r="19">
          <cell r="B19" t="str">
            <v>AGO</v>
          </cell>
          <cell r="C19">
            <v>171977.954</v>
          </cell>
          <cell r="D19">
            <v>291000</v>
          </cell>
          <cell r="F19">
            <v>543853.95098497695</v>
          </cell>
          <cell r="G19">
            <v>1127000</v>
          </cell>
        </row>
        <row r="20">
          <cell r="B20" t="str">
            <v>SET</v>
          </cell>
          <cell r="C20">
            <v>164577.49900000001</v>
          </cell>
          <cell r="D20">
            <v>290000</v>
          </cell>
          <cell r="F20">
            <v>533985.01124563918</v>
          </cell>
          <cell r="G20">
            <v>1130000</v>
          </cell>
        </row>
        <row r="21">
          <cell r="B21" t="str">
            <v>OUT</v>
          </cell>
          <cell r="C21">
            <v>170211.21900000001</v>
          </cell>
          <cell r="D21">
            <v>291000</v>
          </cell>
          <cell r="F21">
            <v>563702.30672431481</v>
          </cell>
          <cell r="G21">
            <v>1136000</v>
          </cell>
        </row>
        <row r="22">
          <cell r="B22" t="str">
            <v>NOV</v>
          </cell>
          <cell r="C22">
            <v>163638.383</v>
          </cell>
          <cell r="D22">
            <v>291000</v>
          </cell>
          <cell r="F22">
            <v>561997.90535464592</v>
          </cell>
          <cell r="G22">
            <v>1135000</v>
          </cell>
        </row>
        <row r="23">
          <cell r="B23" t="str">
            <v>DEZ</v>
          </cell>
          <cell r="C23">
            <v>162833.31299999999</v>
          </cell>
          <cell r="D23">
            <v>291000</v>
          </cell>
          <cell r="F23">
            <v>625401.012942328</v>
          </cell>
          <cell r="G23">
            <v>1138000</v>
          </cell>
        </row>
        <row r="24">
          <cell r="B24" t="str">
            <v>TOTAL</v>
          </cell>
          <cell r="C24">
            <v>2008175.551</v>
          </cell>
          <cell r="F24">
            <v>6734304.449</v>
          </cell>
        </row>
        <row r="28">
          <cell r="B28" t="str">
            <v>SUPRIDORA:</v>
          </cell>
          <cell r="D28" t="str">
            <v>FURNAS</v>
          </cell>
          <cell r="F28" t="str">
            <v>SUPRIDA:</v>
          </cell>
          <cell r="H28" t="str">
            <v>CEB</v>
          </cell>
        </row>
        <row r="30">
          <cell r="C30" t="str">
            <v xml:space="preserve">        ITAIPU</v>
          </cell>
          <cell r="F30" t="str">
            <v xml:space="preserve">       CONTRATO</v>
          </cell>
        </row>
        <row r="31">
          <cell r="C31" t="str">
            <v>ENERGIA</v>
          </cell>
          <cell r="D31" t="str">
            <v>DEMANDA</v>
          </cell>
          <cell r="F31" t="str">
            <v>ENERGIA</v>
          </cell>
          <cell r="G31" t="str">
            <v>DEMANDA</v>
          </cell>
        </row>
        <row r="32">
          <cell r="C32" t="str">
            <v>MWh</v>
          </cell>
          <cell r="D32" t="str">
            <v>kWh/h</v>
          </cell>
          <cell r="F32" t="str">
            <v>MWh</v>
          </cell>
          <cell r="G32" t="str">
            <v>kWh/h</v>
          </cell>
        </row>
        <row r="34">
          <cell r="B34" t="str">
            <v>JAN</v>
          </cell>
          <cell r="C34">
            <v>79163.615000000005</v>
          </cell>
          <cell r="D34">
            <v>135000</v>
          </cell>
          <cell r="F34">
            <v>210878.5774567191</v>
          </cell>
          <cell r="G34">
            <v>475000</v>
          </cell>
        </row>
        <row r="35">
          <cell r="B35" t="str">
            <v>FEV</v>
          </cell>
          <cell r="C35">
            <v>74181.258000000002</v>
          </cell>
          <cell r="D35">
            <v>135000</v>
          </cell>
          <cell r="F35">
            <v>196553.40039778664</v>
          </cell>
          <cell r="G35">
            <v>475000</v>
          </cell>
        </row>
        <row r="36">
          <cell r="B36" t="str">
            <v>MAR</v>
          </cell>
          <cell r="C36">
            <v>82344.183999999994</v>
          </cell>
          <cell r="D36">
            <v>135000</v>
          </cell>
          <cell r="F36">
            <v>235592.75413820642</v>
          </cell>
          <cell r="G36">
            <v>480000</v>
          </cell>
        </row>
        <row r="37">
          <cell r="B37" t="str">
            <v>ABR</v>
          </cell>
          <cell r="C37">
            <v>75787.294999999998</v>
          </cell>
          <cell r="D37">
            <v>135000</v>
          </cell>
          <cell r="F37">
            <v>229385.71315402185</v>
          </cell>
          <cell r="G37">
            <v>509000</v>
          </cell>
        </row>
        <row r="38">
          <cell r="B38" t="str">
            <v>MAI</v>
          </cell>
          <cell r="C38">
            <v>77920.188999999998</v>
          </cell>
          <cell r="D38">
            <v>135000</v>
          </cell>
          <cell r="F38">
            <v>242616.99816057924</v>
          </cell>
          <cell r="G38">
            <v>519000</v>
          </cell>
        </row>
        <row r="39">
          <cell r="B39" t="str">
            <v>JUN</v>
          </cell>
          <cell r="C39">
            <v>75555.501999999993</v>
          </cell>
          <cell r="D39">
            <v>135000</v>
          </cell>
          <cell r="F39">
            <v>228893.33346938551</v>
          </cell>
          <cell r="G39">
            <v>519000</v>
          </cell>
        </row>
        <row r="40">
          <cell r="B40" t="str">
            <v>JUL</v>
          </cell>
          <cell r="C40">
            <v>79671.713000000003</v>
          </cell>
          <cell r="D40">
            <v>135000</v>
          </cell>
          <cell r="F40">
            <v>235552.70677504272</v>
          </cell>
          <cell r="G40">
            <v>508000</v>
          </cell>
        </row>
        <row r="41">
          <cell r="B41" t="str">
            <v>AGO</v>
          </cell>
          <cell r="C41">
            <v>79717.691000000006</v>
          </cell>
          <cell r="D41">
            <v>135000</v>
          </cell>
          <cell r="F41">
            <v>249245.95594539086</v>
          </cell>
          <cell r="G41">
            <v>524000</v>
          </cell>
        </row>
        <row r="42">
          <cell r="B42" t="str">
            <v>SET</v>
          </cell>
          <cell r="C42">
            <v>76287.326000000001</v>
          </cell>
          <cell r="D42">
            <v>135000</v>
          </cell>
          <cell r="F42">
            <v>249882.56923609422</v>
          </cell>
          <cell r="G42">
            <v>534000</v>
          </cell>
        </row>
        <row r="43">
          <cell r="B43" t="str">
            <v>OUT</v>
          </cell>
          <cell r="C43">
            <v>78898.748999999996</v>
          </cell>
          <cell r="D43">
            <v>135000</v>
          </cell>
          <cell r="F43">
            <v>255983.31451937859</v>
          </cell>
          <cell r="G43">
            <v>532000</v>
          </cell>
        </row>
        <row r="44">
          <cell r="B44" t="str">
            <v>NOV</v>
          </cell>
          <cell r="C44">
            <v>75852.013000000006</v>
          </cell>
          <cell r="D44">
            <v>135000</v>
          </cell>
          <cell r="F44">
            <v>243259.25054207002</v>
          </cell>
          <cell r="G44">
            <v>509000</v>
          </cell>
        </row>
        <row r="45">
          <cell r="B45" t="str">
            <v>DEZ</v>
          </cell>
          <cell r="C45">
            <v>75478.835999999996</v>
          </cell>
          <cell r="D45">
            <v>135000</v>
          </cell>
          <cell r="F45">
            <v>249337.05420532482</v>
          </cell>
          <cell r="G45">
            <v>509000</v>
          </cell>
        </row>
        <row r="46">
          <cell r="B46" t="str">
            <v>TOTAL</v>
          </cell>
          <cell r="C46">
            <v>930858.37100000004</v>
          </cell>
          <cell r="F46">
            <v>2827181.628</v>
          </cell>
        </row>
        <row r="50">
          <cell r="B50" t="str">
            <v>SUPRIDORA:</v>
          </cell>
          <cell r="D50" t="str">
            <v>CELG</v>
          </cell>
          <cell r="F50" t="str">
            <v>SUPRIDA:</v>
          </cell>
          <cell r="H50" t="str">
            <v>FURNAS</v>
          </cell>
        </row>
        <row r="52">
          <cell r="C52" t="str">
            <v xml:space="preserve">        ITAIPU</v>
          </cell>
          <cell r="F52" t="str">
            <v xml:space="preserve">       CONTRATO</v>
          </cell>
        </row>
        <row r="53">
          <cell r="C53" t="str">
            <v>ENERGIA</v>
          </cell>
          <cell r="D53" t="str">
            <v>DEMANDA</v>
          </cell>
          <cell r="F53" t="str">
            <v>ENERGIA</v>
          </cell>
          <cell r="G53" t="str">
            <v>DEMANDA</v>
          </cell>
        </row>
        <row r="54">
          <cell r="C54" t="str">
            <v>MWh</v>
          </cell>
          <cell r="D54" t="str">
            <v>kWh/h</v>
          </cell>
          <cell r="F54" t="str">
            <v>MWh</v>
          </cell>
          <cell r="G54" t="str">
            <v>kWh/h</v>
          </cell>
        </row>
        <row r="56">
          <cell r="B56" t="str">
            <v>JAN</v>
          </cell>
          <cell r="C56">
            <v>0</v>
          </cell>
          <cell r="D56">
            <v>0</v>
          </cell>
          <cell r="F56">
            <v>0</v>
          </cell>
          <cell r="G56">
            <v>0</v>
          </cell>
        </row>
        <row r="57">
          <cell r="B57" t="str">
            <v>FEV</v>
          </cell>
          <cell r="C57">
            <v>0</v>
          </cell>
          <cell r="D57">
            <v>0</v>
          </cell>
          <cell r="F57">
            <v>0</v>
          </cell>
          <cell r="G57">
            <v>0</v>
          </cell>
        </row>
        <row r="58">
          <cell r="B58" t="str">
            <v>MAR</v>
          </cell>
          <cell r="C58">
            <v>0</v>
          </cell>
          <cell r="D58">
            <v>0</v>
          </cell>
          <cell r="F58">
            <v>0</v>
          </cell>
          <cell r="G58">
            <v>0</v>
          </cell>
        </row>
        <row r="59">
          <cell r="B59" t="str">
            <v>ABR</v>
          </cell>
          <cell r="C59">
            <v>0</v>
          </cell>
          <cell r="D59">
            <v>0</v>
          </cell>
          <cell r="F59">
            <v>0</v>
          </cell>
          <cell r="G59">
            <v>0</v>
          </cell>
        </row>
        <row r="60">
          <cell r="B60" t="str">
            <v>MAI</v>
          </cell>
          <cell r="C60">
            <v>0</v>
          </cell>
          <cell r="D60">
            <v>0</v>
          </cell>
          <cell r="F60">
            <v>0</v>
          </cell>
          <cell r="G60">
            <v>0</v>
          </cell>
        </row>
        <row r="61">
          <cell r="B61" t="str">
            <v>JUN</v>
          </cell>
          <cell r="C61">
            <v>0</v>
          </cell>
          <cell r="D61">
            <v>0</v>
          </cell>
          <cell r="F61">
            <v>0</v>
          </cell>
          <cell r="G61">
            <v>0</v>
          </cell>
        </row>
        <row r="62">
          <cell r="B62" t="str">
            <v>JUL</v>
          </cell>
          <cell r="C62">
            <v>0</v>
          </cell>
          <cell r="D62">
            <v>0</v>
          </cell>
          <cell r="F62">
            <v>0</v>
          </cell>
          <cell r="G62">
            <v>0</v>
          </cell>
        </row>
        <row r="63">
          <cell r="B63" t="str">
            <v>AGO</v>
          </cell>
          <cell r="C63">
            <v>0</v>
          </cell>
          <cell r="D63">
            <v>0</v>
          </cell>
          <cell r="F63">
            <v>0</v>
          </cell>
          <cell r="G63">
            <v>0</v>
          </cell>
        </row>
        <row r="64">
          <cell r="B64" t="str">
            <v>SET</v>
          </cell>
          <cell r="C64">
            <v>0</v>
          </cell>
          <cell r="D64">
            <v>0</v>
          </cell>
          <cell r="F64">
            <v>0</v>
          </cell>
          <cell r="G64">
            <v>0</v>
          </cell>
        </row>
        <row r="65">
          <cell r="B65" t="str">
            <v>OUT</v>
          </cell>
          <cell r="C65">
            <v>0</v>
          </cell>
          <cell r="D65">
            <v>0</v>
          </cell>
          <cell r="F65">
            <v>0</v>
          </cell>
          <cell r="G65">
            <v>0</v>
          </cell>
        </row>
        <row r="66">
          <cell r="B66" t="str">
            <v>NOV</v>
          </cell>
          <cell r="C66">
            <v>0</v>
          </cell>
          <cell r="D66">
            <v>0</v>
          </cell>
          <cell r="F66">
            <v>0</v>
          </cell>
          <cell r="G66">
            <v>0</v>
          </cell>
        </row>
        <row r="67">
          <cell r="B67" t="str">
            <v>DEZ</v>
          </cell>
          <cell r="C67">
            <v>0</v>
          </cell>
          <cell r="D67">
            <v>0</v>
          </cell>
          <cell r="F67">
            <v>0</v>
          </cell>
          <cell r="G67">
            <v>0</v>
          </cell>
        </row>
        <row r="68">
          <cell r="B68" t="str">
            <v>TOTAL</v>
          </cell>
          <cell r="C68">
            <v>0</v>
          </cell>
          <cell r="F68">
            <v>0</v>
          </cell>
        </row>
        <row r="72">
          <cell r="B72" t="str">
            <v>SUPRIDORA:</v>
          </cell>
          <cell r="D72" t="str">
            <v>FURNAS</v>
          </cell>
          <cell r="F72" t="str">
            <v>SUPRIDA:</v>
          </cell>
          <cell r="H72" t="str">
            <v>CELG</v>
          </cell>
        </row>
        <row r="74">
          <cell r="C74" t="str">
            <v xml:space="preserve">        ITAIPU</v>
          </cell>
          <cell r="F74" t="str">
            <v xml:space="preserve">       CONTRATO</v>
          </cell>
        </row>
        <row r="75">
          <cell r="C75" t="str">
            <v>ENERGIA</v>
          </cell>
          <cell r="D75" t="str">
            <v>DEMANDA</v>
          </cell>
          <cell r="F75" t="str">
            <v>ENERGIA</v>
          </cell>
          <cell r="G75" t="str">
            <v>DEMANDA</v>
          </cell>
        </row>
        <row r="76">
          <cell r="C76" t="str">
            <v>MWh</v>
          </cell>
          <cell r="D76" t="str">
            <v>kWh/h</v>
          </cell>
          <cell r="F76" t="str">
            <v>MWh</v>
          </cell>
          <cell r="G76" t="str">
            <v>kWh/h</v>
          </cell>
        </row>
        <row r="78">
          <cell r="B78" t="str">
            <v>JAN</v>
          </cell>
          <cell r="C78">
            <v>134793.72</v>
          </cell>
          <cell r="D78">
            <v>230000</v>
          </cell>
          <cell r="F78">
            <v>62185.750667104439</v>
          </cell>
          <cell r="G78">
            <v>330000</v>
          </cell>
        </row>
        <row r="79">
          <cell r="B79" t="str">
            <v>FEV</v>
          </cell>
          <cell r="C79">
            <v>126310.145</v>
          </cell>
          <cell r="D79">
            <v>229000</v>
          </cell>
          <cell r="F79">
            <v>65231.70674671093</v>
          </cell>
          <cell r="G79">
            <v>330000</v>
          </cell>
        </row>
        <row r="80">
          <cell r="B80" t="str">
            <v>MAR</v>
          </cell>
          <cell r="C80">
            <v>140209.348</v>
          </cell>
          <cell r="D80">
            <v>230000</v>
          </cell>
          <cell r="F80">
            <v>88271.183865642874</v>
          </cell>
          <cell r="G80">
            <v>330000</v>
          </cell>
        </row>
        <row r="81">
          <cell r="B81" t="str">
            <v>ABR</v>
          </cell>
          <cell r="C81">
            <v>129044.78200000001</v>
          </cell>
          <cell r="D81">
            <v>230000</v>
          </cell>
          <cell r="F81">
            <v>122798.50629791722</v>
          </cell>
          <cell r="G81">
            <v>330000</v>
          </cell>
        </row>
        <row r="82">
          <cell r="B82" t="str">
            <v>MAI</v>
          </cell>
          <cell r="C82">
            <v>132676.50899999999</v>
          </cell>
          <cell r="D82">
            <v>230000</v>
          </cell>
          <cell r="F82">
            <v>140660.63819423271</v>
          </cell>
          <cell r="G82">
            <v>391000</v>
          </cell>
        </row>
        <row r="83">
          <cell r="B83" t="str">
            <v>JUN</v>
          </cell>
          <cell r="C83">
            <v>128650.103</v>
          </cell>
          <cell r="D83">
            <v>230000</v>
          </cell>
          <cell r="F83">
            <v>141489.1835287282</v>
          </cell>
          <cell r="G83">
            <v>413000</v>
          </cell>
        </row>
        <row r="84">
          <cell r="B84" t="str">
            <v>JUL</v>
          </cell>
          <cell r="C84">
            <v>135658.87</v>
          </cell>
          <cell r="D84">
            <v>230000</v>
          </cell>
          <cell r="F84">
            <v>152176.7698140993</v>
          </cell>
          <cell r="G84">
            <v>389000</v>
          </cell>
        </row>
        <row r="85">
          <cell r="B85" t="str">
            <v>AGO</v>
          </cell>
          <cell r="C85">
            <v>135737.158</v>
          </cell>
          <cell r="D85">
            <v>230000</v>
          </cell>
          <cell r="F85">
            <v>166144.50645190477</v>
          </cell>
          <cell r="G85">
            <v>420000</v>
          </cell>
        </row>
        <row r="86">
          <cell r="B86" t="str">
            <v>SET</v>
          </cell>
          <cell r="C86">
            <v>129896.19500000001</v>
          </cell>
          <cell r="D86">
            <v>229000</v>
          </cell>
          <cell r="F86">
            <v>159142.21090748231</v>
          </cell>
          <cell r="G86">
            <v>411000</v>
          </cell>
        </row>
        <row r="87">
          <cell r="B87" t="str">
            <v>OUT</v>
          </cell>
          <cell r="C87">
            <v>134342.726</v>
          </cell>
          <cell r="D87">
            <v>229000</v>
          </cell>
          <cell r="F87">
            <v>149337.35521737405</v>
          </cell>
          <cell r="G87">
            <v>390000</v>
          </cell>
        </row>
        <row r="88">
          <cell r="B88" t="str">
            <v>NOV</v>
          </cell>
          <cell r="C88">
            <v>129154.97900000001</v>
          </cell>
          <cell r="D88">
            <v>230000</v>
          </cell>
          <cell r="F88">
            <v>123689.25858555711</v>
          </cell>
          <cell r="G88">
            <v>390000</v>
          </cell>
        </row>
        <row r="89">
          <cell r="B89" t="str">
            <v>DEZ</v>
          </cell>
          <cell r="C89">
            <v>128519.561</v>
          </cell>
          <cell r="D89">
            <v>229000</v>
          </cell>
          <cell r="F89">
            <v>118638.44472324592</v>
          </cell>
          <cell r="G89">
            <v>390000</v>
          </cell>
        </row>
        <row r="90">
          <cell r="B90" t="str">
            <v>TOTAL</v>
          </cell>
          <cell r="C90">
            <v>1584994.0960000001</v>
          </cell>
          <cell r="F90">
            <v>1489765.5149999997</v>
          </cell>
        </row>
        <row r="94">
          <cell r="B94" t="str">
            <v>SUPRIDORA:</v>
          </cell>
          <cell r="D94" t="str">
            <v>FURNAS</v>
          </cell>
          <cell r="F94" t="str">
            <v>SUPRIDA:</v>
          </cell>
          <cell r="H94" t="str">
            <v>ESCELSA</v>
          </cell>
        </row>
        <row r="96">
          <cell r="C96" t="str">
            <v xml:space="preserve">        ITAIPU</v>
          </cell>
          <cell r="F96" t="str">
            <v xml:space="preserve">       CONTRATO</v>
          </cell>
        </row>
        <row r="97">
          <cell r="C97" t="str">
            <v>ENERGIA</v>
          </cell>
          <cell r="D97" t="str">
            <v>DEMANDA</v>
          </cell>
          <cell r="F97" t="str">
            <v>ENERGIA</v>
          </cell>
          <cell r="G97" t="str">
            <v>DEMANDA</v>
          </cell>
        </row>
        <row r="98">
          <cell r="C98" t="str">
            <v>MWh</v>
          </cell>
          <cell r="D98" t="str">
            <v>kWh/h</v>
          </cell>
          <cell r="F98" t="str">
            <v>MWh</v>
          </cell>
          <cell r="G98" t="str">
            <v>kWh/h</v>
          </cell>
        </row>
        <row r="100">
          <cell r="B100" t="str">
            <v>JAN</v>
          </cell>
          <cell r="C100">
            <v>148566.51300000001</v>
          </cell>
          <cell r="D100">
            <v>254000</v>
          </cell>
          <cell r="F100">
            <v>359197.80503873189</v>
          </cell>
          <cell r="G100">
            <v>561000</v>
          </cell>
        </row>
        <row r="101">
          <cell r="B101" t="str">
            <v>FEV</v>
          </cell>
          <cell r="C101">
            <v>139216.11300000001</v>
          </cell>
          <cell r="D101">
            <v>253000</v>
          </cell>
          <cell r="F101">
            <v>337961.4435288622</v>
          </cell>
          <cell r="G101">
            <v>584000</v>
          </cell>
        </row>
        <row r="102">
          <cell r="B102" t="str">
            <v>MAR</v>
          </cell>
          <cell r="C102">
            <v>154535.492</v>
          </cell>
          <cell r="D102">
            <v>254000</v>
          </cell>
          <cell r="F102">
            <v>365476.10072084167</v>
          </cell>
          <cell r="G102">
            <v>588000</v>
          </cell>
        </row>
        <row r="103">
          <cell r="B103" t="str">
            <v>ABR</v>
          </cell>
          <cell r="C103">
            <v>142230.166</v>
          </cell>
          <cell r="D103">
            <v>253000</v>
          </cell>
          <cell r="F103">
            <v>347011.44222701056</v>
          </cell>
          <cell r="G103">
            <v>600000</v>
          </cell>
        </row>
        <row r="104">
          <cell r="B104" t="str">
            <v>MAI</v>
          </cell>
          <cell r="C104">
            <v>146232.97099999999</v>
          </cell>
          <cell r="D104">
            <v>253000</v>
          </cell>
          <cell r="F104">
            <v>347763.67544398521</v>
          </cell>
          <cell r="G104">
            <v>600000</v>
          </cell>
        </row>
        <row r="105">
          <cell r="B105" t="str">
            <v>JUN</v>
          </cell>
          <cell r="C105">
            <v>141795.16</v>
          </cell>
          <cell r="D105">
            <v>254000</v>
          </cell>
          <cell r="F105">
            <v>340244.58137538913</v>
          </cell>
          <cell r="G105">
            <v>580000</v>
          </cell>
        </row>
        <row r="106">
          <cell r="B106" t="str">
            <v>JUL</v>
          </cell>
          <cell r="C106">
            <v>149520.06</v>
          </cell>
          <cell r="D106">
            <v>254000</v>
          </cell>
          <cell r="F106">
            <v>341534.91238044866</v>
          </cell>
          <cell r="G106">
            <v>583000</v>
          </cell>
        </row>
        <row r="107">
          <cell r="B107" t="str">
            <v>AGO</v>
          </cell>
          <cell r="C107">
            <v>149606.348</v>
          </cell>
          <cell r="D107">
            <v>254000</v>
          </cell>
          <cell r="F107">
            <v>347356.57726399286</v>
          </cell>
          <cell r="G107">
            <v>583000</v>
          </cell>
        </row>
        <row r="108">
          <cell r="B108" t="str">
            <v>SET</v>
          </cell>
          <cell r="C108">
            <v>143168.57399999999</v>
          </cell>
          <cell r="D108">
            <v>253000</v>
          </cell>
          <cell r="F108">
            <v>340203.54745870369</v>
          </cell>
          <cell r="G108">
            <v>602000</v>
          </cell>
        </row>
        <row r="109">
          <cell r="B109" t="str">
            <v>OUT</v>
          </cell>
          <cell r="C109">
            <v>148069.43700000001</v>
          </cell>
          <cell r="D109">
            <v>253000</v>
          </cell>
          <cell r="F109">
            <v>354660.33564821479</v>
          </cell>
          <cell r="G109">
            <v>577000</v>
          </cell>
        </row>
        <row r="110">
          <cell r="B110" t="str">
            <v>NOV</v>
          </cell>
          <cell r="C110">
            <v>142351.62299999999</v>
          </cell>
          <cell r="D110">
            <v>253000</v>
          </cell>
          <cell r="F110">
            <v>356062.94123582693</v>
          </cell>
          <cell r="G110">
            <v>567000</v>
          </cell>
        </row>
        <row r="111">
          <cell r="B111" t="str">
            <v>DEZ</v>
          </cell>
          <cell r="C111">
            <v>141651.28</v>
          </cell>
          <cell r="D111">
            <v>253000</v>
          </cell>
          <cell r="F111">
            <v>381142.81267799233</v>
          </cell>
          <cell r="G111">
            <v>567000</v>
          </cell>
        </row>
        <row r="112">
          <cell r="B112" t="str">
            <v>TOTAL</v>
          </cell>
          <cell r="C112">
            <v>1746943.737</v>
          </cell>
          <cell r="F112">
            <v>4218616.1749999998</v>
          </cell>
        </row>
        <row r="116">
          <cell r="B116" t="str">
            <v>SUPRIDORA:</v>
          </cell>
          <cell r="D116" t="str">
            <v>ELETRONORTE/SE</v>
          </cell>
          <cell r="F116" t="str">
            <v>SUPRIDA:</v>
          </cell>
          <cell r="H116" t="str">
            <v>CEMAT</v>
          </cell>
        </row>
        <row r="118">
          <cell r="C118" t="str">
            <v xml:space="preserve">        ITAIPU</v>
          </cell>
          <cell r="F118" t="str">
            <v xml:space="preserve">       CONTRATO</v>
          </cell>
        </row>
        <row r="119">
          <cell r="C119" t="str">
            <v>ENERGIA</v>
          </cell>
          <cell r="D119" t="str">
            <v>DEMANDA</v>
          </cell>
          <cell r="F119" t="str">
            <v>ENERGIA</v>
          </cell>
          <cell r="G119" t="str">
            <v>DEMANDA</v>
          </cell>
        </row>
        <row r="120">
          <cell r="C120" t="str">
            <v>MWh</v>
          </cell>
          <cell r="D120" t="str">
            <v>kWh/h</v>
          </cell>
          <cell r="F120" t="str">
            <v>MWh</v>
          </cell>
          <cell r="G120" t="str">
            <v>kWh/h</v>
          </cell>
        </row>
        <row r="122">
          <cell r="B122" t="str">
            <v>JAN</v>
          </cell>
          <cell r="C122">
            <v>44432.226000000002</v>
          </cell>
          <cell r="D122">
            <v>76000</v>
          </cell>
          <cell r="F122">
            <v>167638.86737049211</v>
          </cell>
          <cell r="G122">
            <v>334000</v>
          </cell>
        </row>
        <row r="123">
          <cell r="B123" t="str">
            <v>FEV</v>
          </cell>
          <cell r="C123">
            <v>41635.773999999998</v>
          </cell>
          <cell r="D123">
            <v>76000</v>
          </cell>
          <cell r="F123">
            <v>153935.68738005243</v>
          </cell>
          <cell r="G123">
            <v>332000</v>
          </cell>
        </row>
        <row r="124">
          <cell r="B124" t="str">
            <v>MAR</v>
          </cell>
          <cell r="C124">
            <v>46217.385999999999</v>
          </cell>
          <cell r="D124">
            <v>76000</v>
          </cell>
          <cell r="F124">
            <v>185826.57692480058</v>
          </cell>
          <cell r="G124">
            <v>330000</v>
          </cell>
        </row>
        <row r="125">
          <cell r="B125" t="str">
            <v>ABR</v>
          </cell>
          <cell r="C125">
            <v>42537.196000000004</v>
          </cell>
          <cell r="D125">
            <v>76000</v>
          </cell>
          <cell r="F125">
            <v>192232.73115902446</v>
          </cell>
          <cell r="G125">
            <v>358000</v>
          </cell>
        </row>
        <row r="126">
          <cell r="B126" t="str">
            <v>MAI</v>
          </cell>
          <cell r="C126">
            <v>43734.326999999997</v>
          </cell>
          <cell r="D126">
            <v>76000</v>
          </cell>
          <cell r="F126">
            <v>193828.16439722461</v>
          </cell>
          <cell r="G126">
            <v>342000</v>
          </cell>
        </row>
        <row r="127">
          <cell r="B127" t="str">
            <v>JUN</v>
          </cell>
          <cell r="C127">
            <v>42407.097000000002</v>
          </cell>
          <cell r="D127">
            <v>76000</v>
          </cell>
          <cell r="F127">
            <v>180055.26774970494</v>
          </cell>
          <cell r="G127">
            <v>356000</v>
          </cell>
        </row>
        <row r="128">
          <cell r="B128" t="str">
            <v>JUL</v>
          </cell>
          <cell r="C128">
            <v>44717.406000000003</v>
          </cell>
          <cell r="D128">
            <v>76000</v>
          </cell>
          <cell r="F128">
            <v>179948.75321187949</v>
          </cell>
          <cell r="G128">
            <v>359000</v>
          </cell>
        </row>
        <row r="129">
          <cell r="B129" t="str">
            <v>AGO</v>
          </cell>
          <cell r="C129">
            <v>44743.213000000003</v>
          </cell>
          <cell r="D129">
            <v>76000</v>
          </cell>
          <cell r="F129">
            <v>194947.42563772167</v>
          </cell>
          <cell r="G129">
            <v>375000</v>
          </cell>
        </row>
        <row r="130">
          <cell r="B130" t="str">
            <v>SET</v>
          </cell>
          <cell r="C130">
            <v>42817.847999999998</v>
          </cell>
          <cell r="D130">
            <v>76000</v>
          </cell>
          <cell r="F130">
            <v>201456.81288219496</v>
          </cell>
          <cell r="G130">
            <v>380000</v>
          </cell>
        </row>
        <row r="131">
          <cell r="B131" t="str">
            <v>OUT</v>
          </cell>
          <cell r="C131">
            <v>44283.563999999998</v>
          </cell>
          <cell r="D131">
            <v>76000</v>
          </cell>
          <cell r="F131">
            <v>214940.70511249022</v>
          </cell>
          <cell r="G131">
            <v>370000</v>
          </cell>
        </row>
        <row r="132">
          <cell r="B132" t="str">
            <v>NOV</v>
          </cell>
          <cell r="C132">
            <v>42573.52</v>
          </cell>
          <cell r="D132">
            <v>76000</v>
          </cell>
          <cell r="F132">
            <v>204342.53381416382</v>
          </cell>
          <cell r="G132">
            <v>370000</v>
          </cell>
        </row>
        <row r="133">
          <cell r="B133" t="str">
            <v>DEZ</v>
          </cell>
          <cell r="C133">
            <v>42364.067000000003</v>
          </cell>
          <cell r="D133">
            <v>76000</v>
          </cell>
          <cell r="F133">
            <v>202822.85036025062</v>
          </cell>
          <cell r="G133">
            <v>370000</v>
          </cell>
        </row>
        <row r="134">
          <cell r="B134" t="str">
            <v>TOTAL</v>
          </cell>
          <cell r="C134">
            <v>522463.62400000001</v>
          </cell>
          <cell r="F134">
            <v>2271976.3759999997</v>
          </cell>
        </row>
        <row r="138">
          <cell r="B138" t="str">
            <v>SUPRIDORA:</v>
          </cell>
          <cell r="D138" t="str">
            <v>CEMAT</v>
          </cell>
          <cell r="F138" t="str">
            <v>SUPRIDA:</v>
          </cell>
          <cell r="H138" t="str">
            <v>ELETRONORTE/SE</v>
          </cell>
        </row>
        <row r="140">
          <cell r="C140" t="str">
            <v xml:space="preserve">        ITAIPU</v>
          </cell>
          <cell r="F140" t="str">
            <v xml:space="preserve">       CONTRATO</v>
          </cell>
        </row>
        <row r="141">
          <cell r="C141" t="str">
            <v>ENERGIA</v>
          </cell>
          <cell r="D141" t="str">
            <v>DEMANDA</v>
          </cell>
          <cell r="F141" t="str">
            <v>ENERGIA</v>
          </cell>
          <cell r="G141" t="str">
            <v>DEMANDA</v>
          </cell>
        </row>
        <row r="142">
          <cell r="C142" t="str">
            <v>MWh</v>
          </cell>
          <cell r="D142" t="str">
            <v>kWh/h</v>
          </cell>
          <cell r="F142" t="str">
            <v>MWh</v>
          </cell>
          <cell r="G142" t="str">
            <v>kWh/h</v>
          </cell>
        </row>
        <row r="144">
          <cell r="B144" t="str">
            <v>JAN</v>
          </cell>
          <cell r="C144">
            <v>0</v>
          </cell>
          <cell r="D144">
            <v>0</v>
          </cell>
          <cell r="F144">
            <v>0</v>
          </cell>
          <cell r="G144">
            <v>0</v>
          </cell>
        </row>
        <row r="145">
          <cell r="B145" t="str">
            <v>FEV</v>
          </cell>
          <cell r="C145">
            <v>0</v>
          </cell>
          <cell r="D145">
            <v>0</v>
          </cell>
          <cell r="F145">
            <v>0</v>
          </cell>
          <cell r="G145">
            <v>0</v>
          </cell>
        </row>
        <row r="146">
          <cell r="B146" t="str">
            <v>MAR</v>
          </cell>
          <cell r="C146">
            <v>0</v>
          </cell>
          <cell r="D146">
            <v>0</v>
          </cell>
          <cell r="F146">
            <v>0</v>
          </cell>
          <cell r="G146">
            <v>0</v>
          </cell>
        </row>
        <row r="147">
          <cell r="B147" t="str">
            <v>ABR</v>
          </cell>
          <cell r="C147">
            <v>0</v>
          </cell>
          <cell r="D147">
            <v>0</v>
          </cell>
          <cell r="F147">
            <v>0</v>
          </cell>
          <cell r="G147">
            <v>0</v>
          </cell>
        </row>
        <row r="148">
          <cell r="B148" t="str">
            <v>MAI</v>
          </cell>
          <cell r="C148">
            <v>0</v>
          </cell>
          <cell r="D148">
            <v>0</v>
          </cell>
          <cell r="F148">
            <v>0</v>
          </cell>
          <cell r="G148">
            <v>0</v>
          </cell>
        </row>
        <row r="149">
          <cell r="B149" t="str">
            <v>JUN</v>
          </cell>
          <cell r="C149">
            <v>0</v>
          </cell>
          <cell r="D149">
            <v>0</v>
          </cell>
          <cell r="F149">
            <v>0</v>
          </cell>
          <cell r="G149">
            <v>0</v>
          </cell>
        </row>
        <row r="150">
          <cell r="B150" t="str">
            <v>JUL</v>
          </cell>
          <cell r="C150">
            <v>0</v>
          </cell>
          <cell r="D150">
            <v>0</v>
          </cell>
          <cell r="F150">
            <v>0</v>
          </cell>
          <cell r="G150">
            <v>0</v>
          </cell>
        </row>
        <row r="151">
          <cell r="B151" t="str">
            <v>AGO</v>
          </cell>
          <cell r="C151">
            <v>0</v>
          </cell>
          <cell r="D151">
            <v>0</v>
          </cell>
          <cell r="F151">
            <v>0</v>
          </cell>
          <cell r="G151">
            <v>0</v>
          </cell>
        </row>
        <row r="152">
          <cell r="B152" t="str">
            <v>SET</v>
          </cell>
          <cell r="C152">
            <v>0</v>
          </cell>
          <cell r="D152">
            <v>0</v>
          </cell>
          <cell r="F152">
            <v>0</v>
          </cell>
          <cell r="G152">
            <v>0</v>
          </cell>
        </row>
        <row r="153">
          <cell r="B153" t="str">
            <v>OUT</v>
          </cell>
          <cell r="C153">
            <v>0</v>
          </cell>
          <cell r="D153">
            <v>0</v>
          </cell>
          <cell r="F153">
            <v>0</v>
          </cell>
          <cell r="G153">
            <v>0</v>
          </cell>
        </row>
        <row r="154">
          <cell r="B154" t="str">
            <v>NOV</v>
          </cell>
          <cell r="C154">
            <v>0</v>
          </cell>
          <cell r="D154">
            <v>0</v>
          </cell>
          <cell r="F154">
            <v>0</v>
          </cell>
          <cell r="G154">
            <v>0</v>
          </cell>
        </row>
        <row r="155">
          <cell r="B155" t="str">
            <v>DEZ</v>
          </cell>
          <cell r="C155">
            <v>0</v>
          </cell>
          <cell r="D155">
            <v>0</v>
          </cell>
          <cell r="F155">
            <v>0</v>
          </cell>
          <cell r="G155">
            <v>0</v>
          </cell>
        </row>
        <row r="156">
          <cell r="B156" t="str">
            <v>TOTAL</v>
          </cell>
          <cell r="C156">
            <v>0</v>
          </cell>
          <cell r="F156">
            <v>0</v>
          </cell>
        </row>
        <row r="160">
          <cell r="B160" t="str">
            <v>SUPRIDORA:</v>
          </cell>
          <cell r="D160" t="str">
            <v>FURNAS</v>
          </cell>
          <cell r="F160" t="str">
            <v>SUPRIDA:</v>
          </cell>
          <cell r="H160" t="str">
            <v>ELETRONORTE/SE</v>
          </cell>
        </row>
        <row r="162">
          <cell r="C162" t="str">
            <v xml:space="preserve">        ITAIPU</v>
          </cell>
          <cell r="F162" t="str">
            <v xml:space="preserve">       CONTRATO</v>
          </cell>
        </row>
        <row r="163">
          <cell r="C163" t="str">
            <v>ENERGIA</v>
          </cell>
          <cell r="D163" t="str">
            <v>DEMANDA</v>
          </cell>
          <cell r="F163" t="str">
            <v>ENERGIA</v>
          </cell>
          <cell r="G163" t="str">
            <v>DEMANDA</v>
          </cell>
        </row>
        <row r="164">
          <cell r="C164" t="str">
            <v>MWh</v>
          </cell>
          <cell r="D164" t="str">
            <v>kWh/h</v>
          </cell>
          <cell r="F164" t="str">
            <v>MWh</v>
          </cell>
          <cell r="G164" t="str">
            <v>kWh/h</v>
          </cell>
        </row>
        <row r="166">
          <cell r="B166" t="str">
            <v>JAN</v>
          </cell>
          <cell r="C166">
            <v>44432.226000000002</v>
          </cell>
          <cell r="D166">
            <v>76000</v>
          </cell>
          <cell r="F166">
            <v>78535.424560902728</v>
          </cell>
          <cell r="G166">
            <v>373000</v>
          </cell>
        </row>
        <row r="167">
          <cell r="B167" t="str">
            <v>FEV</v>
          </cell>
          <cell r="C167">
            <v>41635.773999999998</v>
          </cell>
          <cell r="D167">
            <v>76000</v>
          </cell>
          <cell r="F167">
            <v>74281.608802195609</v>
          </cell>
          <cell r="G167">
            <v>373000</v>
          </cell>
        </row>
        <row r="168">
          <cell r="B168" t="str">
            <v>MAR</v>
          </cell>
          <cell r="C168">
            <v>46217.385999999999</v>
          </cell>
          <cell r="D168">
            <v>76000</v>
          </cell>
          <cell r="F168">
            <v>99488.707537311013</v>
          </cell>
          <cell r="G168">
            <v>373000</v>
          </cell>
        </row>
        <row r="169">
          <cell r="B169" t="str">
            <v>ABR</v>
          </cell>
          <cell r="C169">
            <v>42537.196000000004</v>
          </cell>
          <cell r="D169">
            <v>76000</v>
          </cell>
          <cell r="F169">
            <v>108294.11947264196</v>
          </cell>
          <cell r="G169">
            <v>388000</v>
          </cell>
        </row>
        <row r="170">
          <cell r="B170" t="str">
            <v>MAI</v>
          </cell>
          <cell r="C170">
            <v>43734.326999999997</v>
          </cell>
          <cell r="D170">
            <v>76000</v>
          </cell>
          <cell r="F170">
            <v>107662.83168554583</v>
          </cell>
          <cell r="G170">
            <v>373000</v>
          </cell>
        </row>
        <row r="171">
          <cell r="B171" t="str">
            <v>JUN</v>
          </cell>
          <cell r="C171">
            <v>42407.097000000002</v>
          </cell>
          <cell r="D171">
            <v>76000</v>
          </cell>
          <cell r="F171">
            <v>97121.956463422161</v>
          </cell>
          <cell r="G171">
            <v>386000</v>
          </cell>
        </row>
        <row r="172">
          <cell r="B172" t="str">
            <v>JUL</v>
          </cell>
          <cell r="C172">
            <v>44717.406000000003</v>
          </cell>
          <cell r="D172">
            <v>76000</v>
          </cell>
          <cell r="F172">
            <v>94663.05835028796</v>
          </cell>
          <cell r="G172">
            <v>390000</v>
          </cell>
        </row>
        <row r="173">
          <cell r="B173" t="str">
            <v>AGO</v>
          </cell>
          <cell r="C173">
            <v>44743.213000000003</v>
          </cell>
          <cell r="D173">
            <v>76000</v>
          </cell>
          <cell r="F173">
            <v>112258.75680972121</v>
          </cell>
          <cell r="G173">
            <v>411000</v>
          </cell>
        </row>
        <row r="174">
          <cell r="B174" t="str">
            <v>SET</v>
          </cell>
          <cell r="C174">
            <v>42817.847999999998</v>
          </cell>
          <cell r="D174">
            <v>76000</v>
          </cell>
          <cell r="F174">
            <v>122913.71227174468</v>
          </cell>
          <cell r="G174">
            <v>417000</v>
          </cell>
        </row>
        <row r="175">
          <cell r="B175" t="str">
            <v>OUT</v>
          </cell>
          <cell r="C175">
            <v>44283.563999999998</v>
          </cell>
          <cell r="D175">
            <v>76000</v>
          </cell>
          <cell r="F175">
            <v>133515.00726912543</v>
          </cell>
          <cell r="G175">
            <v>261000</v>
          </cell>
        </row>
        <row r="176">
          <cell r="B176" t="str">
            <v>NOV</v>
          </cell>
          <cell r="C176">
            <v>42573.52</v>
          </cell>
          <cell r="D176">
            <v>76000</v>
          </cell>
          <cell r="F176">
            <v>125091.3347076115</v>
          </cell>
          <cell r="G176">
            <v>261000</v>
          </cell>
        </row>
        <row r="177">
          <cell r="B177" t="str">
            <v>DEZ</v>
          </cell>
          <cell r="C177">
            <v>42364.067000000003</v>
          </cell>
          <cell r="D177">
            <v>76000</v>
          </cell>
          <cell r="F177">
            <v>119509.8580694898</v>
          </cell>
          <cell r="G177">
            <v>261000</v>
          </cell>
        </row>
        <row r="178">
          <cell r="B178" t="str">
            <v>TOTAL</v>
          </cell>
          <cell r="C178">
            <v>522463.62400000001</v>
          </cell>
          <cell r="F178">
            <v>1273336.3759999997</v>
          </cell>
        </row>
        <row r="182">
          <cell r="B182" t="str">
            <v>SUPRIDORA:</v>
          </cell>
          <cell r="D182" t="str">
            <v>ELETRONORTE/SE</v>
          </cell>
          <cell r="F182" t="str">
            <v>SUPRIDA:</v>
          </cell>
          <cell r="H182" t="str">
            <v>FURNAS</v>
          </cell>
        </row>
        <row r="184">
          <cell r="C184" t="str">
            <v xml:space="preserve">        ITAIPU</v>
          </cell>
          <cell r="F184" t="str">
            <v xml:space="preserve">       CONTRATO</v>
          </cell>
        </row>
        <row r="185">
          <cell r="C185" t="str">
            <v>ENERGIA</v>
          </cell>
          <cell r="D185" t="str">
            <v>DEMANDA</v>
          </cell>
          <cell r="F185" t="str">
            <v>ENERGIA</v>
          </cell>
          <cell r="G185" t="str">
            <v>DEMANDA</v>
          </cell>
        </row>
        <row r="186">
          <cell r="C186" t="str">
            <v>MWh</v>
          </cell>
          <cell r="D186" t="str">
            <v>kWh/h</v>
          </cell>
          <cell r="F186" t="str">
            <v>MWh</v>
          </cell>
          <cell r="G186" t="str">
            <v>kWh/h</v>
          </cell>
        </row>
        <row r="188">
          <cell r="B188" t="str">
            <v>JAN</v>
          </cell>
          <cell r="C188">
            <v>0</v>
          </cell>
          <cell r="D188">
            <v>0</v>
          </cell>
          <cell r="F188">
            <v>0</v>
          </cell>
          <cell r="G188">
            <v>0</v>
          </cell>
        </row>
        <row r="189">
          <cell r="B189" t="str">
            <v>FEV</v>
          </cell>
          <cell r="C189">
            <v>0</v>
          </cell>
          <cell r="D189">
            <v>0</v>
          </cell>
          <cell r="F189">
            <v>0</v>
          </cell>
          <cell r="G189">
            <v>0</v>
          </cell>
        </row>
        <row r="190">
          <cell r="B190" t="str">
            <v>MAR</v>
          </cell>
          <cell r="C190">
            <v>0</v>
          </cell>
          <cell r="D190">
            <v>0</v>
          </cell>
          <cell r="F190">
            <v>0</v>
          </cell>
          <cell r="G190">
            <v>0</v>
          </cell>
        </row>
        <row r="191">
          <cell r="B191" t="str">
            <v>ABR</v>
          </cell>
          <cell r="C191">
            <v>0</v>
          </cell>
          <cell r="D191">
            <v>0</v>
          </cell>
          <cell r="F191">
            <v>0</v>
          </cell>
          <cell r="G191">
            <v>0</v>
          </cell>
        </row>
        <row r="192">
          <cell r="B192" t="str">
            <v>MAI</v>
          </cell>
          <cell r="C192">
            <v>0</v>
          </cell>
          <cell r="D192">
            <v>0</v>
          </cell>
          <cell r="F192">
            <v>0</v>
          </cell>
          <cell r="G192">
            <v>0</v>
          </cell>
        </row>
        <row r="193">
          <cell r="B193" t="str">
            <v>JUN</v>
          </cell>
          <cell r="C193">
            <v>0</v>
          </cell>
          <cell r="D193">
            <v>0</v>
          </cell>
          <cell r="F193">
            <v>0</v>
          </cell>
          <cell r="G193">
            <v>0</v>
          </cell>
        </row>
        <row r="194">
          <cell r="B194" t="str">
            <v>JUL</v>
          </cell>
          <cell r="C194">
            <v>0</v>
          </cell>
          <cell r="D194">
            <v>0</v>
          </cell>
          <cell r="F194">
            <v>0</v>
          </cell>
          <cell r="G194">
            <v>0</v>
          </cell>
        </row>
        <row r="195">
          <cell r="B195" t="str">
            <v>AGO</v>
          </cell>
          <cell r="C195">
            <v>0</v>
          </cell>
          <cell r="D195">
            <v>0</v>
          </cell>
          <cell r="F195">
            <v>0</v>
          </cell>
          <cell r="G195">
            <v>0</v>
          </cell>
        </row>
        <row r="196">
          <cell r="B196" t="str">
            <v>SET</v>
          </cell>
          <cell r="C196">
            <v>0</v>
          </cell>
          <cell r="D196">
            <v>0</v>
          </cell>
          <cell r="F196">
            <v>0</v>
          </cell>
          <cell r="G196">
            <v>0</v>
          </cell>
        </row>
        <row r="197">
          <cell r="B197" t="str">
            <v>OUT</v>
          </cell>
          <cell r="C197">
            <v>0</v>
          </cell>
          <cell r="D197">
            <v>0</v>
          </cell>
          <cell r="F197">
            <v>0</v>
          </cell>
          <cell r="G197">
            <v>0</v>
          </cell>
        </row>
        <row r="198">
          <cell r="B198" t="str">
            <v>NOV</v>
          </cell>
          <cell r="C198">
            <v>0</v>
          </cell>
          <cell r="D198">
            <v>0</v>
          </cell>
          <cell r="F198">
            <v>0</v>
          </cell>
          <cell r="G198">
            <v>0</v>
          </cell>
        </row>
        <row r="199">
          <cell r="B199" t="str">
            <v>DEZ</v>
          </cell>
          <cell r="C199">
            <v>0</v>
          </cell>
          <cell r="D199">
            <v>0</v>
          </cell>
          <cell r="F199">
            <v>0</v>
          </cell>
          <cell r="G199">
            <v>0</v>
          </cell>
        </row>
        <row r="200">
          <cell r="B200" t="str">
            <v>TOTAL</v>
          </cell>
          <cell r="C200">
            <v>0</v>
          </cell>
          <cell r="F200">
            <v>0</v>
          </cell>
        </row>
        <row r="204">
          <cell r="B204" t="str">
            <v>SUPRIDORA:</v>
          </cell>
          <cell r="D204" t="str">
            <v>CESP</v>
          </cell>
          <cell r="F204" t="str">
            <v>SUPRIDA:</v>
          </cell>
          <cell r="H204" t="str">
            <v>CPFL</v>
          </cell>
        </row>
        <row r="206">
          <cell r="C206" t="str">
            <v xml:space="preserve">        ITAIPU</v>
          </cell>
          <cell r="F206" t="str">
            <v xml:space="preserve">       CONTRATO</v>
          </cell>
        </row>
        <row r="207">
          <cell r="C207" t="str">
            <v>ENERGIA</v>
          </cell>
          <cell r="D207" t="str">
            <v>DEMANDA</v>
          </cell>
          <cell r="F207" t="str">
            <v>ENERGIA</v>
          </cell>
          <cell r="G207" t="str">
            <v>DEMANDA</v>
          </cell>
        </row>
        <row r="208">
          <cell r="C208" t="str">
            <v>MWh</v>
          </cell>
          <cell r="D208" t="str">
            <v>kWh/h</v>
          </cell>
          <cell r="F208" t="str">
            <v>MWh</v>
          </cell>
          <cell r="G208" t="str">
            <v>kWh/h</v>
          </cell>
        </row>
        <row r="210">
          <cell r="B210" t="str">
            <v>JAN</v>
          </cell>
          <cell r="C210">
            <v>472167.25199999998</v>
          </cell>
          <cell r="D210">
            <v>806000</v>
          </cell>
          <cell r="F210">
            <v>1142137.716989853</v>
          </cell>
          <cell r="G210">
            <v>2261000</v>
          </cell>
        </row>
        <row r="211">
          <cell r="B211" t="str">
            <v>FEV</v>
          </cell>
          <cell r="C211">
            <v>442450.24099999998</v>
          </cell>
          <cell r="D211">
            <v>803000</v>
          </cell>
          <cell r="F211">
            <v>1064071.7986641824</v>
          </cell>
          <cell r="G211">
            <v>2267000</v>
          </cell>
        </row>
        <row r="212">
          <cell r="B212" t="str">
            <v>MAR</v>
          </cell>
          <cell r="C212">
            <v>491137.587</v>
          </cell>
          <cell r="D212">
            <v>806000</v>
          </cell>
          <cell r="F212">
            <v>1204908.2247051285</v>
          </cell>
          <cell r="G212">
            <v>2271000</v>
          </cell>
        </row>
        <row r="213">
          <cell r="B213" t="str">
            <v>ABR</v>
          </cell>
          <cell r="C213">
            <v>452029.36599999998</v>
          </cell>
          <cell r="D213">
            <v>804000</v>
          </cell>
          <cell r="F213">
            <v>1140303.5513996095</v>
          </cell>
          <cell r="G213">
            <v>2441000</v>
          </cell>
        </row>
        <row r="214">
          <cell r="B214" t="str">
            <v>MAI</v>
          </cell>
          <cell r="C214">
            <v>464750.89899999998</v>
          </cell>
          <cell r="D214">
            <v>804000</v>
          </cell>
          <cell r="F214">
            <v>1187617.9753202</v>
          </cell>
          <cell r="G214">
            <v>2490000</v>
          </cell>
        </row>
        <row r="215">
          <cell r="B215" t="str">
            <v>JUN</v>
          </cell>
          <cell r="C215">
            <v>450646.85100000002</v>
          </cell>
          <cell r="D215">
            <v>807000</v>
          </cell>
          <cell r="F215">
            <v>1128418.0829190849</v>
          </cell>
          <cell r="G215">
            <v>2536000</v>
          </cell>
        </row>
        <row r="216">
          <cell r="B216" t="str">
            <v>JUL</v>
          </cell>
          <cell r="C216">
            <v>475197.77399999998</v>
          </cell>
          <cell r="D216">
            <v>806000</v>
          </cell>
          <cell r="F216">
            <v>1206101.4060319031</v>
          </cell>
          <cell r="G216">
            <v>2581000</v>
          </cell>
        </row>
        <row r="217">
          <cell r="B217" t="str">
            <v>AGO</v>
          </cell>
          <cell r="C217">
            <v>475472.00900000002</v>
          </cell>
          <cell r="D217">
            <v>806000</v>
          </cell>
          <cell r="F217">
            <v>1276680.8572190544</v>
          </cell>
          <cell r="G217">
            <v>2565000</v>
          </cell>
        </row>
        <row r="218">
          <cell r="B218" t="str">
            <v>SET</v>
          </cell>
          <cell r="C218">
            <v>455011.77299999999</v>
          </cell>
          <cell r="D218">
            <v>802000</v>
          </cell>
          <cell r="F218">
            <v>1251638.3521983067</v>
          </cell>
          <cell r="G218">
            <v>2527000</v>
          </cell>
        </row>
        <row r="219">
          <cell r="B219" t="str">
            <v>OUT</v>
          </cell>
          <cell r="C219">
            <v>470587.47</v>
          </cell>
          <cell r="D219">
            <v>803000</v>
          </cell>
          <cell r="F219">
            <v>1291445.4967271867</v>
          </cell>
          <cell r="G219">
            <v>2475000</v>
          </cell>
        </row>
        <row r="220">
          <cell r="B220" t="str">
            <v>NOV</v>
          </cell>
          <cell r="C220">
            <v>452415.37400000001</v>
          </cell>
          <cell r="D220">
            <v>805000</v>
          </cell>
          <cell r="F220">
            <v>1255549.3720623683</v>
          </cell>
          <cell r="G220">
            <v>2475000</v>
          </cell>
        </row>
        <row r="221">
          <cell r="B221" t="str">
            <v>DEZ</v>
          </cell>
          <cell r="C221">
            <v>450189.57699999999</v>
          </cell>
          <cell r="D221">
            <v>804000</v>
          </cell>
          <cell r="F221">
            <v>1254350.9927631218</v>
          </cell>
          <cell r="G221">
            <v>2475000</v>
          </cell>
        </row>
        <row r="222">
          <cell r="B222" t="str">
            <v>TOTAL</v>
          </cell>
          <cell r="C222">
            <v>5552056.1729999995</v>
          </cell>
          <cell r="F222">
            <v>14403223.827</v>
          </cell>
        </row>
        <row r="226">
          <cell r="B226" t="str">
            <v>SUPRIDORA:</v>
          </cell>
          <cell r="D226" t="str">
            <v>CESP</v>
          </cell>
          <cell r="F226" t="str">
            <v>SUPRIDA:</v>
          </cell>
          <cell r="H226" t="str">
            <v>ELETROPAULO</v>
          </cell>
        </row>
        <row r="228">
          <cell r="C228" t="str">
            <v xml:space="preserve">        ITAIPU</v>
          </cell>
          <cell r="F228" t="str">
            <v xml:space="preserve">       CONTRATO</v>
          </cell>
        </row>
        <row r="229">
          <cell r="C229" t="str">
            <v>ENERGIA</v>
          </cell>
          <cell r="D229" t="str">
            <v>DEMANDA</v>
          </cell>
          <cell r="F229" t="str">
            <v>ENERGIA</v>
          </cell>
          <cell r="G229" t="str">
            <v>DEMANDA</v>
          </cell>
        </row>
        <row r="230">
          <cell r="C230" t="str">
            <v>MWh</v>
          </cell>
          <cell r="D230" t="str">
            <v>kWh/h</v>
          </cell>
          <cell r="F230" t="str">
            <v>MWh</v>
          </cell>
          <cell r="G230" t="str">
            <v>kWh/h</v>
          </cell>
        </row>
        <row r="232">
          <cell r="B232" t="str">
            <v>JAN</v>
          </cell>
          <cell r="C232">
            <v>659232.91200000001</v>
          </cell>
          <cell r="D232">
            <v>2886000</v>
          </cell>
          <cell r="F232">
            <v>1359047.8086637575</v>
          </cell>
          <cell r="G232">
            <v>5805000</v>
          </cell>
        </row>
        <row r="233">
          <cell r="B233" t="str">
            <v>FEV</v>
          </cell>
          <cell r="C233">
            <v>617742.46100000001</v>
          </cell>
          <cell r="D233">
            <v>2873000</v>
          </cell>
          <cell r="F233">
            <v>1267535.0530999962</v>
          </cell>
          <cell r="G233">
            <v>6102000</v>
          </cell>
        </row>
        <row r="234">
          <cell r="B234" t="str">
            <v>MAR</v>
          </cell>
          <cell r="C234">
            <v>685719.01199999999</v>
          </cell>
          <cell r="D234">
            <v>2884000</v>
          </cell>
          <cell r="F234">
            <v>1474391.3678278448</v>
          </cell>
          <cell r="G234">
            <v>6179000</v>
          </cell>
        </row>
        <row r="235">
          <cell r="B235" t="str">
            <v>ABR</v>
          </cell>
          <cell r="C235">
            <v>631116.69299999997</v>
          </cell>
          <cell r="D235">
            <v>2878000</v>
          </cell>
          <cell r="F235">
            <v>1403384.1963299068</v>
          </cell>
          <cell r="G235">
            <v>6485000</v>
          </cell>
        </row>
        <row r="236">
          <cell r="B236" t="str">
            <v>MAI</v>
          </cell>
          <cell r="C236">
            <v>648878.30900000001</v>
          </cell>
          <cell r="D236">
            <v>2880000</v>
          </cell>
          <cell r="F236">
            <v>1529937.9510719278</v>
          </cell>
          <cell r="G236">
            <v>6763000</v>
          </cell>
        </row>
        <row r="237">
          <cell r="B237" t="str">
            <v>JUN</v>
          </cell>
          <cell r="C237">
            <v>629186.446</v>
          </cell>
          <cell r="D237">
            <v>2889000</v>
          </cell>
          <cell r="F237">
            <v>1508525.5110223405</v>
          </cell>
          <cell r="G237">
            <v>6806000</v>
          </cell>
        </row>
        <row r="238">
          <cell r="B238" t="str">
            <v>JUL</v>
          </cell>
          <cell r="C238">
            <v>663464.08100000001</v>
          </cell>
          <cell r="D238">
            <v>2886000</v>
          </cell>
          <cell r="F238">
            <v>1554718.2852572359</v>
          </cell>
          <cell r="G238">
            <v>6698000</v>
          </cell>
        </row>
        <row r="239">
          <cell r="B239" t="str">
            <v>AGO</v>
          </cell>
          <cell r="C239">
            <v>663846.96400000004</v>
          </cell>
          <cell r="D239">
            <v>2884000</v>
          </cell>
          <cell r="F239">
            <v>1568295.014379685</v>
          </cell>
          <cell r="G239">
            <v>6722000</v>
          </cell>
        </row>
        <row r="240">
          <cell r="B240" t="str">
            <v>SET</v>
          </cell>
          <cell r="C240">
            <v>635280.68599999999</v>
          </cell>
          <cell r="D240">
            <v>2873000</v>
          </cell>
          <cell r="F240">
            <v>1510266.6662136512</v>
          </cell>
          <cell r="G240">
            <v>6648000</v>
          </cell>
        </row>
        <row r="241">
          <cell r="B241" t="str">
            <v>OUT</v>
          </cell>
          <cell r="C241">
            <v>657027.24199999997</v>
          </cell>
          <cell r="D241">
            <v>2876000</v>
          </cell>
          <cell r="F241">
            <v>1529455.5469875629</v>
          </cell>
          <cell r="G241">
            <v>6317000</v>
          </cell>
        </row>
        <row r="242">
          <cell r="B242" t="str">
            <v>NOV</v>
          </cell>
          <cell r="C242">
            <v>631655.63300000003</v>
          </cell>
          <cell r="D242">
            <v>2880000</v>
          </cell>
          <cell r="F242">
            <v>1476335.8595035772</v>
          </cell>
          <cell r="G242">
            <v>6375000</v>
          </cell>
        </row>
        <row r="243">
          <cell r="B243" t="str">
            <v>DEZ</v>
          </cell>
          <cell r="C243">
            <v>628548.00699999998</v>
          </cell>
          <cell r="D243">
            <v>2877000</v>
          </cell>
          <cell r="F243">
            <v>1444128.2936425123</v>
          </cell>
          <cell r="G243">
            <v>6263000</v>
          </cell>
        </row>
        <row r="244">
          <cell r="B244" t="str">
            <v>TOTAL</v>
          </cell>
          <cell r="C244">
            <v>7751698.4459999995</v>
          </cell>
          <cell r="F244">
            <v>17626021.553999998</v>
          </cell>
        </row>
        <row r="248">
          <cell r="B248" t="str">
            <v>SUPRIDORA:</v>
          </cell>
          <cell r="D248" t="str">
            <v>FURNAS</v>
          </cell>
          <cell r="F248" t="str">
            <v>SUPRIDA:</v>
          </cell>
          <cell r="H248" t="str">
            <v>CESP</v>
          </cell>
        </row>
        <row r="250">
          <cell r="C250" t="str">
            <v xml:space="preserve">        ITAIPU</v>
          </cell>
          <cell r="F250" t="str">
            <v xml:space="preserve">       CONTRATO</v>
          </cell>
        </row>
        <row r="251">
          <cell r="C251" t="str">
            <v>ENERGIA</v>
          </cell>
          <cell r="D251" t="str">
            <v>DEMANDA</v>
          </cell>
          <cell r="F251" t="str">
            <v>ENERGIA</v>
          </cell>
          <cell r="G251" t="str">
            <v>DEMANDA</v>
          </cell>
        </row>
        <row r="252">
          <cell r="C252" t="str">
            <v>MWh</v>
          </cell>
          <cell r="D252" t="str">
            <v>kWh/h</v>
          </cell>
          <cell r="F252" t="str">
            <v>MWh</v>
          </cell>
          <cell r="G252" t="str">
            <v>kWh/h</v>
          </cell>
        </row>
        <row r="254">
          <cell r="B254" t="str">
            <v>JAN</v>
          </cell>
          <cell r="C254">
            <v>2526948.1140000001</v>
          </cell>
          <cell r="D254">
            <v>4314000</v>
          </cell>
          <cell r="F254">
            <v>1297683.8951079901</v>
          </cell>
          <cell r="G254">
            <v>1270000</v>
          </cell>
        </row>
        <row r="255">
          <cell r="B255" t="str">
            <v>FEV</v>
          </cell>
          <cell r="C255">
            <v>2367908.3969999999</v>
          </cell>
          <cell r="D255">
            <v>4295000</v>
          </cell>
          <cell r="F255">
            <v>1186155.4765002923</v>
          </cell>
          <cell r="G255">
            <v>1631000</v>
          </cell>
        </row>
        <row r="256">
          <cell r="B256" t="str">
            <v>MAR</v>
          </cell>
          <cell r="C256">
            <v>2628473.69</v>
          </cell>
          <cell r="D256">
            <v>4312000</v>
          </cell>
          <cell r="F256">
            <v>1514574.0745419506</v>
          </cell>
          <cell r="G256">
            <v>1865000</v>
          </cell>
        </row>
        <row r="257">
          <cell r="B257" t="str">
            <v>ABR</v>
          </cell>
          <cell r="C257">
            <v>2419174.0290000001</v>
          </cell>
          <cell r="D257">
            <v>4303000</v>
          </cell>
          <cell r="F257">
            <v>1538966.7937521338</v>
          </cell>
          <cell r="G257">
            <v>2382000</v>
          </cell>
        </row>
        <row r="258">
          <cell r="B258" t="str">
            <v>MAI</v>
          </cell>
          <cell r="C258">
            <v>2487257.219</v>
          </cell>
          <cell r="D258">
            <v>4305000</v>
          </cell>
          <cell r="F258">
            <v>1750662.9922490083</v>
          </cell>
          <cell r="G258">
            <v>2652000</v>
          </cell>
        </row>
        <row r="259">
          <cell r="B259" t="str">
            <v>JUN</v>
          </cell>
          <cell r="C259">
            <v>2411775.074</v>
          </cell>
          <cell r="D259">
            <v>4319000</v>
          </cell>
          <cell r="F259">
            <v>1674899.7518628538</v>
          </cell>
          <cell r="G259">
            <v>2712000</v>
          </cell>
        </row>
        <row r="260">
          <cell r="B260" t="str">
            <v>JUL</v>
          </cell>
          <cell r="C260">
            <v>2543166.8820000002</v>
          </cell>
          <cell r="D260">
            <v>4314000</v>
          </cell>
          <cell r="F260">
            <v>1703136.4191001942</v>
          </cell>
          <cell r="G260">
            <v>2747000</v>
          </cell>
        </row>
        <row r="261">
          <cell r="B261" t="str">
            <v>AGO</v>
          </cell>
          <cell r="C261">
            <v>2544634.5350000001</v>
          </cell>
          <cell r="D261">
            <v>4312000</v>
          </cell>
          <cell r="F261">
            <v>1868806.1517414609</v>
          </cell>
          <cell r="G261">
            <v>2534000</v>
          </cell>
        </row>
        <row r="262">
          <cell r="B262" t="str">
            <v>SET</v>
          </cell>
          <cell r="C262">
            <v>2435135.2949999999</v>
          </cell>
          <cell r="D262">
            <v>4295000</v>
          </cell>
          <cell r="F262">
            <v>1823642.4159997767</v>
          </cell>
          <cell r="G262">
            <v>2454000</v>
          </cell>
        </row>
        <row r="263">
          <cell r="B263" t="str">
            <v>OUT</v>
          </cell>
          <cell r="C263">
            <v>2518493.4220000003</v>
          </cell>
          <cell r="D263">
            <v>4299000</v>
          </cell>
          <cell r="F263">
            <v>1800899.0905131632</v>
          </cell>
          <cell r="G263">
            <v>2108000</v>
          </cell>
        </row>
        <row r="264">
          <cell r="B264" t="str">
            <v>NOV</v>
          </cell>
          <cell r="C264">
            <v>2421239.872</v>
          </cell>
          <cell r="D264">
            <v>4306000</v>
          </cell>
          <cell r="F264">
            <v>1733057.3024775414</v>
          </cell>
          <cell r="G264">
            <v>2324000</v>
          </cell>
        </row>
        <row r="265">
          <cell r="B265" t="str">
            <v>DEZ</v>
          </cell>
          <cell r="C265">
            <v>2409327.8309999998</v>
          </cell>
          <cell r="D265">
            <v>4301000</v>
          </cell>
          <cell r="F265">
            <v>1800400.0801536264</v>
          </cell>
          <cell r="G265">
            <v>1790000</v>
          </cell>
        </row>
        <row r="266">
          <cell r="B266" t="str">
            <v>TOTAL</v>
          </cell>
          <cell r="C266">
            <v>29713534.359999999</v>
          </cell>
          <cell r="F266">
            <v>19692884.443999991</v>
          </cell>
        </row>
        <row r="270">
          <cell r="B270" t="str">
            <v>SUPRIDORA:</v>
          </cell>
          <cell r="D270" t="str">
            <v>FURNAS</v>
          </cell>
          <cell r="F270" t="str">
            <v>SUPRIDA:</v>
          </cell>
          <cell r="H270" t="str">
            <v>LIGHT</v>
          </cell>
        </row>
        <row r="272">
          <cell r="C272" t="str">
            <v xml:space="preserve">        ITAIPU</v>
          </cell>
          <cell r="F272" t="str">
            <v xml:space="preserve">       CONTRATO</v>
          </cell>
        </row>
        <row r="273">
          <cell r="C273" t="str">
            <v>ENERGIA</v>
          </cell>
          <cell r="D273" t="str">
            <v>DEMANDA</v>
          </cell>
          <cell r="F273" t="str">
            <v>ENERGIA</v>
          </cell>
          <cell r="G273" t="str">
            <v>DEMANDA</v>
          </cell>
        </row>
        <row r="274">
          <cell r="C274" t="str">
            <v>MWh</v>
          </cell>
          <cell r="D274" t="str">
            <v>kWh/h</v>
          </cell>
          <cell r="F274" t="str">
            <v>MWh</v>
          </cell>
          <cell r="G274" t="str">
            <v>kWh/h</v>
          </cell>
        </row>
        <row r="276">
          <cell r="B276" t="str">
            <v>JAN</v>
          </cell>
          <cell r="C276">
            <v>694208.61800000002</v>
          </cell>
          <cell r="D276">
            <v>1185000</v>
          </cell>
          <cell r="F276">
            <v>1493393.5759514151</v>
          </cell>
          <cell r="G276">
            <v>2295000</v>
          </cell>
        </row>
        <row r="277">
          <cell r="B277" t="str">
            <v>FEV</v>
          </cell>
          <cell r="C277">
            <v>650516.88600000006</v>
          </cell>
          <cell r="D277">
            <v>1180000</v>
          </cell>
          <cell r="F277">
            <v>1332040.0513467535</v>
          </cell>
          <cell r="G277">
            <v>2328000</v>
          </cell>
        </row>
        <row r="278">
          <cell r="B278" t="str">
            <v>MAR</v>
          </cell>
          <cell r="C278">
            <v>722099.94299999997</v>
          </cell>
          <cell r="D278">
            <v>1185000</v>
          </cell>
          <cell r="F278">
            <v>1510562.69452324</v>
          </cell>
          <cell r="G278">
            <v>2343000</v>
          </cell>
        </row>
        <row r="279">
          <cell r="B279" t="str">
            <v>ABR</v>
          </cell>
          <cell r="C279">
            <v>664600.68999999994</v>
          </cell>
          <cell r="D279">
            <v>1182000</v>
          </cell>
          <cell r="F279">
            <v>1381896.7102819092</v>
          </cell>
          <cell r="G279">
            <v>2447000</v>
          </cell>
        </row>
        <row r="280">
          <cell r="B280" t="str">
            <v>MAI</v>
          </cell>
          <cell r="C280">
            <v>683304.65</v>
          </cell>
          <cell r="D280">
            <v>1183000</v>
          </cell>
          <cell r="F280">
            <v>1224307.5781964331</v>
          </cell>
          <cell r="G280">
            <v>2203000</v>
          </cell>
        </row>
        <row r="281">
          <cell r="B281" t="str">
            <v>JUN</v>
          </cell>
          <cell r="C281">
            <v>662568.03300000005</v>
          </cell>
          <cell r="D281">
            <v>1186000</v>
          </cell>
          <cell r="F281">
            <v>1189496.4551295917</v>
          </cell>
          <cell r="G281">
            <v>2152000</v>
          </cell>
        </row>
        <row r="282">
          <cell r="B282" t="str">
            <v>JUL</v>
          </cell>
          <cell r="C282">
            <v>698664.27300000004</v>
          </cell>
          <cell r="D282">
            <v>1185000</v>
          </cell>
          <cell r="F282">
            <v>1227162.4552033325</v>
          </cell>
          <cell r="G282">
            <v>2230000</v>
          </cell>
        </row>
        <row r="283">
          <cell r="B283" t="str">
            <v>AGO</v>
          </cell>
          <cell r="C283">
            <v>699067.47</v>
          </cell>
          <cell r="D283">
            <v>1185000</v>
          </cell>
          <cell r="F283">
            <v>1239209.2764471027</v>
          </cell>
          <cell r="G283">
            <v>2278000</v>
          </cell>
        </row>
        <row r="284">
          <cell r="B284" t="str">
            <v>SET</v>
          </cell>
          <cell r="C284">
            <v>668985.603</v>
          </cell>
          <cell r="D284">
            <v>1180000</v>
          </cell>
          <cell r="F284">
            <v>1248349.0088466485</v>
          </cell>
          <cell r="G284">
            <v>2384000</v>
          </cell>
        </row>
        <row r="285">
          <cell r="B285" t="str">
            <v>OUT</v>
          </cell>
          <cell r="C285">
            <v>691885.92700000003</v>
          </cell>
          <cell r="D285">
            <v>1181000</v>
          </cell>
          <cell r="F285">
            <v>1349492.4045433048</v>
          </cell>
          <cell r="G285">
            <v>2271000</v>
          </cell>
        </row>
        <row r="286">
          <cell r="B286" t="str">
            <v>NOV</v>
          </cell>
          <cell r="C286">
            <v>665168.223</v>
          </cell>
          <cell r="D286">
            <v>1183000</v>
          </cell>
          <cell r="F286">
            <v>1376158.9782112222</v>
          </cell>
          <cell r="G286">
            <v>2216000</v>
          </cell>
        </row>
        <row r="287">
          <cell r="B287" t="str">
            <v>DEZ</v>
          </cell>
          <cell r="C287">
            <v>661895.72100000002</v>
          </cell>
          <cell r="D287">
            <v>1182000</v>
          </cell>
          <cell r="F287">
            <v>1538924.2563190463</v>
          </cell>
          <cell r="G287">
            <v>2292000</v>
          </cell>
        </row>
        <row r="288">
          <cell r="B288" t="str">
            <v>TOTAL</v>
          </cell>
          <cell r="C288">
            <v>8162966.0370000005</v>
          </cell>
          <cell r="F288">
            <v>16110993.444999998</v>
          </cell>
        </row>
        <row r="292">
          <cell r="B292" t="str">
            <v>SUPRIDORA:</v>
          </cell>
          <cell r="D292" t="str">
            <v>FURNAS</v>
          </cell>
          <cell r="F292" t="str">
            <v>SUPRIDA:</v>
          </cell>
          <cell r="H292" t="str">
            <v>CEMIG</v>
          </cell>
        </row>
        <row r="294">
          <cell r="C294" t="str">
            <v xml:space="preserve">        ITAIPU</v>
          </cell>
          <cell r="F294" t="str">
            <v xml:space="preserve">       CONTRATO</v>
          </cell>
        </row>
        <row r="295">
          <cell r="C295" t="str">
            <v>ENERGIA</v>
          </cell>
          <cell r="D295" t="str">
            <v>DEMANDA</v>
          </cell>
          <cell r="F295" t="str">
            <v>ENERGIA</v>
          </cell>
          <cell r="G295" t="str">
            <v>DEMANDA</v>
          </cell>
        </row>
        <row r="296">
          <cell r="C296" t="str">
            <v>MWh</v>
          </cell>
          <cell r="D296" t="str">
            <v>kWh/h</v>
          </cell>
          <cell r="F296" t="str">
            <v>MWh</v>
          </cell>
          <cell r="G296" t="str">
            <v>kWh/h</v>
          </cell>
        </row>
        <row r="298">
          <cell r="B298" t="str">
            <v>JAN</v>
          </cell>
          <cell r="C298">
            <v>1013677.52</v>
          </cell>
          <cell r="D298">
            <v>1730000</v>
          </cell>
          <cell r="F298">
            <v>0</v>
          </cell>
          <cell r="G298">
            <v>0</v>
          </cell>
        </row>
        <row r="299">
          <cell r="B299" t="str">
            <v>FEV</v>
          </cell>
          <cell r="C299">
            <v>949879.22400000005</v>
          </cell>
          <cell r="D299">
            <v>1722000</v>
          </cell>
          <cell r="F299">
            <v>0</v>
          </cell>
          <cell r="G299">
            <v>0</v>
          </cell>
        </row>
        <row r="300">
          <cell r="B300" t="str">
            <v>MAR</v>
          </cell>
          <cell r="C300">
            <v>1054404.1950000001</v>
          </cell>
          <cell r="D300">
            <v>1729000</v>
          </cell>
          <cell r="F300">
            <v>0</v>
          </cell>
          <cell r="G300">
            <v>0</v>
          </cell>
        </row>
        <row r="301">
          <cell r="B301" t="str">
            <v>ABR</v>
          </cell>
          <cell r="C301">
            <v>970444.27500000002</v>
          </cell>
          <cell r="D301">
            <v>1726000</v>
          </cell>
          <cell r="F301">
            <v>0</v>
          </cell>
          <cell r="G301">
            <v>0</v>
          </cell>
        </row>
        <row r="302">
          <cell r="B302" t="str">
            <v>MAI</v>
          </cell>
          <cell r="C302">
            <v>997755.63899999997</v>
          </cell>
          <cell r="D302">
            <v>1727000</v>
          </cell>
          <cell r="F302">
            <v>0</v>
          </cell>
          <cell r="G302">
            <v>0</v>
          </cell>
        </row>
        <row r="303">
          <cell r="B303" t="str">
            <v>JUN</v>
          </cell>
          <cell r="C303">
            <v>967476.20600000001</v>
          </cell>
          <cell r="D303">
            <v>1732000</v>
          </cell>
          <cell r="F303">
            <v>0</v>
          </cell>
          <cell r="G303">
            <v>0</v>
          </cell>
        </row>
        <row r="304">
          <cell r="B304" t="str">
            <v>JUL</v>
          </cell>
          <cell r="C304">
            <v>1020183.629</v>
          </cell>
          <cell r="D304">
            <v>1730000</v>
          </cell>
          <cell r="F304">
            <v>0</v>
          </cell>
          <cell r="G304">
            <v>0</v>
          </cell>
        </row>
        <row r="305">
          <cell r="B305" t="str">
            <v>AGO</v>
          </cell>
          <cell r="C305">
            <v>1020772.374</v>
          </cell>
          <cell r="D305">
            <v>1730000</v>
          </cell>
          <cell r="F305">
            <v>0</v>
          </cell>
          <cell r="G305">
            <v>0</v>
          </cell>
        </row>
        <row r="306">
          <cell r="B306" t="str">
            <v>SET</v>
          </cell>
          <cell r="C306">
            <v>976847.08799999999</v>
          </cell>
          <cell r="D306">
            <v>1723000</v>
          </cell>
          <cell r="F306">
            <v>0</v>
          </cell>
          <cell r="G306">
            <v>0</v>
          </cell>
        </row>
        <row r="307">
          <cell r="B307" t="str">
            <v>OUT</v>
          </cell>
          <cell r="C307">
            <v>1010285.946</v>
          </cell>
          <cell r="D307">
            <v>1725000</v>
          </cell>
          <cell r="F307">
            <v>0</v>
          </cell>
          <cell r="G307">
            <v>0</v>
          </cell>
        </row>
        <row r="308">
          <cell r="B308" t="str">
            <v>NOV</v>
          </cell>
          <cell r="C308">
            <v>971272.98199999996</v>
          </cell>
          <cell r="D308">
            <v>1727000</v>
          </cell>
          <cell r="F308">
            <v>0</v>
          </cell>
          <cell r="G308">
            <v>0</v>
          </cell>
        </row>
        <row r="309">
          <cell r="B309" t="str">
            <v>DEZ</v>
          </cell>
          <cell r="C309">
            <v>966494.50300000003</v>
          </cell>
          <cell r="D309">
            <v>1725000</v>
          </cell>
          <cell r="F309">
            <v>8924.153540042229</v>
          </cell>
          <cell r="G309">
            <v>0</v>
          </cell>
        </row>
        <row r="310">
          <cell r="B310" t="str">
            <v>TOTAL</v>
          </cell>
          <cell r="C310">
            <v>11919493.581000002</v>
          </cell>
          <cell r="F310">
            <v>8924.153540042229</v>
          </cell>
        </row>
        <row r="314">
          <cell r="B314" t="str">
            <v>SUPRIDORA:</v>
          </cell>
          <cell r="D314" t="str">
            <v>CEMIG</v>
          </cell>
          <cell r="F314" t="str">
            <v>SUPRIDA:</v>
          </cell>
          <cell r="H314" t="str">
            <v>FURNAS</v>
          </cell>
        </row>
        <row r="316">
          <cell r="C316" t="str">
            <v xml:space="preserve">        ITAIPU</v>
          </cell>
          <cell r="F316" t="str">
            <v xml:space="preserve">       CONTRATO</v>
          </cell>
        </row>
        <row r="317">
          <cell r="C317" t="str">
            <v>ENERGIA</v>
          </cell>
          <cell r="D317" t="str">
            <v>DEMANDA</v>
          </cell>
          <cell r="F317" t="str">
            <v>ENERGIA</v>
          </cell>
          <cell r="G317" t="str">
            <v>DEMANDA</v>
          </cell>
        </row>
        <row r="318">
          <cell r="C318" t="str">
            <v>MWh</v>
          </cell>
          <cell r="D318" t="str">
            <v>kWh/h</v>
          </cell>
          <cell r="F318" t="str">
            <v>MWh</v>
          </cell>
          <cell r="G318" t="str">
            <v>kWh/h</v>
          </cell>
        </row>
        <row r="320">
          <cell r="B320" t="str">
            <v>JAN</v>
          </cell>
          <cell r="C320">
            <v>0</v>
          </cell>
          <cell r="D320">
            <v>0</v>
          </cell>
          <cell r="F320">
            <v>250370.63957418362</v>
          </cell>
          <cell r="G320">
            <v>0</v>
          </cell>
        </row>
        <row r="321">
          <cell r="B321" t="str">
            <v>FEV</v>
          </cell>
          <cell r="C321">
            <v>0</v>
          </cell>
          <cell r="D321">
            <v>0</v>
          </cell>
          <cell r="F321">
            <v>76122.843074569479</v>
          </cell>
          <cell r="G321">
            <v>0</v>
          </cell>
        </row>
        <row r="322">
          <cell r="B322" t="str">
            <v>MAR</v>
          </cell>
          <cell r="C322">
            <v>0</v>
          </cell>
          <cell r="D322">
            <v>0</v>
          </cell>
          <cell r="F322">
            <v>247259.18187820632</v>
          </cell>
          <cell r="G322">
            <v>0</v>
          </cell>
        </row>
        <row r="323">
          <cell r="B323" t="str">
            <v>ABR</v>
          </cell>
          <cell r="C323">
            <v>0</v>
          </cell>
          <cell r="D323">
            <v>0</v>
          </cell>
          <cell r="F323">
            <v>79273.619388623629</v>
          </cell>
          <cell r="G323">
            <v>241000</v>
          </cell>
        </row>
        <row r="324">
          <cell r="B324" t="str">
            <v>MAI</v>
          </cell>
          <cell r="C324">
            <v>0</v>
          </cell>
          <cell r="D324">
            <v>0</v>
          </cell>
          <cell r="F324">
            <v>13753.627876127604</v>
          </cell>
          <cell r="G324">
            <v>361000</v>
          </cell>
        </row>
        <row r="325">
          <cell r="B325" t="str">
            <v>JUN</v>
          </cell>
          <cell r="C325">
            <v>0</v>
          </cell>
          <cell r="D325">
            <v>0</v>
          </cell>
          <cell r="F325">
            <v>20463.380237692501</v>
          </cell>
          <cell r="G325">
            <v>340000</v>
          </cell>
        </row>
        <row r="326">
          <cell r="B326" t="str">
            <v>JUL</v>
          </cell>
          <cell r="C326">
            <v>0</v>
          </cell>
          <cell r="D326">
            <v>0</v>
          </cell>
          <cell r="F326">
            <v>75380.869028170127</v>
          </cell>
          <cell r="G326">
            <v>384000</v>
          </cell>
        </row>
        <row r="327">
          <cell r="B327" t="str">
            <v>AGO</v>
          </cell>
          <cell r="C327">
            <v>0</v>
          </cell>
          <cell r="D327">
            <v>0</v>
          </cell>
          <cell r="F327">
            <v>24376.913891596254</v>
          </cell>
          <cell r="G327">
            <v>0</v>
          </cell>
        </row>
        <row r="328">
          <cell r="B328" t="str">
            <v>SET</v>
          </cell>
          <cell r="C328">
            <v>0</v>
          </cell>
          <cell r="D328">
            <v>0</v>
          </cell>
          <cell r="F328">
            <v>48096.445971058682</v>
          </cell>
          <cell r="G328">
            <v>128000</v>
          </cell>
        </row>
        <row r="329">
          <cell r="B329" t="str">
            <v>OUT</v>
          </cell>
          <cell r="C329">
            <v>0</v>
          </cell>
          <cell r="D329">
            <v>0</v>
          </cell>
          <cell r="F329">
            <v>78696.828375021927</v>
          </cell>
          <cell r="G329">
            <v>103000</v>
          </cell>
        </row>
        <row r="330">
          <cell r="B330" t="str">
            <v>NOV</v>
          </cell>
          <cell r="C330">
            <v>0</v>
          </cell>
          <cell r="D330">
            <v>0</v>
          </cell>
          <cell r="F330">
            <v>125946.37924479228</v>
          </cell>
          <cell r="G330">
            <v>109000</v>
          </cell>
        </row>
        <row r="331">
          <cell r="B331" t="str">
            <v>DEZ</v>
          </cell>
          <cell r="C331">
            <v>0</v>
          </cell>
          <cell r="D331">
            <v>0</v>
          </cell>
          <cell r="F331">
            <v>0</v>
          </cell>
          <cell r="G331">
            <v>0</v>
          </cell>
        </row>
        <row r="332">
          <cell r="B332" t="str">
            <v>TOTAL</v>
          </cell>
          <cell r="F332">
            <v>1039740.7285400424</v>
          </cell>
        </row>
        <row r="336">
          <cell r="B336" t="str">
            <v>SUPRIDORA:</v>
          </cell>
          <cell r="D336" t="str">
            <v>FURNAS</v>
          </cell>
          <cell r="F336" t="str">
            <v>SUPRIDA:</v>
          </cell>
          <cell r="H336" t="str">
            <v>CELTINS-SE</v>
          </cell>
        </row>
        <row r="338">
          <cell r="C338" t="str">
            <v xml:space="preserve">        ITAIPU</v>
          </cell>
          <cell r="F338" t="str">
            <v xml:space="preserve">       CONTRATO</v>
          </cell>
        </row>
        <row r="339">
          <cell r="C339" t="str">
            <v>ENERGIA</v>
          </cell>
          <cell r="D339" t="str">
            <v>DEMANDA</v>
          </cell>
          <cell r="F339" t="str">
            <v>ENERGIA</v>
          </cell>
          <cell r="G339" t="str">
            <v>DEMANDA</v>
          </cell>
        </row>
        <row r="340">
          <cell r="C340" t="str">
            <v>MWh</v>
          </cell>
          <cell r="D340" t="str">
            <v>kWh/h</v>
          </cell>
          <cell r="F340" t="str">
            <v>MWh</v>
          </cell>
          <cell r="G340" t="str">
            <v>kWh/h</v>
          </cell>
        </row>
        <row r="342">
          <cell r="B342" t="str">
            <v>JAN</v>
          </cell>
          <cell r="C342">
            <v>2994.085</v>
          </cell>
          <cell r="D342">
            <v>5000</v>
          </cell>
          <cell r="F342">
            <v>5667.8286522753779</v>
          </cell>
          <cell r="G342">
            <v>15000</v>
          </cell>
        </row>
        <row r="343">
          <cell r="B343" t="str">
            <v>FEV</v>
          </cell>
          <cell r="C343">
            <v>2805.645</v>
          </cell>
          <cell r="D343">
            <v>5000</v>
          </cell>
          <cell r="F343">
            <v>5298.3456651108499</v>
          </cell>
          <cell r="G343">
            <v>15000</v>
          </cell>
        </row>
        <row r="344">
          <cell r="B344" t="str">
            <v>MAR</v>
          </cell>
          <cell r="C344">
            <v>3114.3789999999999</v>
          </cell>
          <cell r="D344">
            <v>5000</v>
          </cell>
          <cell r="F344">
            <v>6049.9383862310378</v>
          </cell>
          <cell r="G344">
            <v>16000</v>
          </cell>
        </row>
        <row r="345">
          <cell r="B345" t="str">
            <v>ABR</v>
          </cell>
          <cell r="C345">
            <v>2866.3879999999999</v>
          </cell>
          <cell r="D345">
            <v>5000</v>
          </cell>
          <cell r="F345">
            <v>7214.452140023338</v>
          </cell>
          <cell r="G345">
            <v>17000</v>
          </cell>
        </row>
        <row r="346">
          <cell r="B346" t="str">
            <v>MAI</v>
          </cell>
          <cell r="C346">
            <v>2947.0569999999998</v>
          </cell>
          <cell r="D346">
            <v>5000</v>
          </cell>
          <cell r="F346">
            <v>7053.6897911318547</v>
          </cell>
          <cell r="G346">
            <v>16000</v>
          </cell>
        </row>
        <row r="347">
          <cell r="B347" t="str">
            <v>JUN</v>
          </cell>
          <cell r="C347">
            <v>2857.6210000000001</v>
          </cell>
          <cell r="D347">
            <v>5000</v>
          </cell>
          <cell r="F347">
            <v>7296.0312753792305</v>
          </cell>
          <cell r="G347">
            <v>17000</v>
          </cell>
        </row>
        <row r="348">
          <cell r="B348" t="str">
            <v>JUL</v>
          </cell>
          <cell r="C348">
            <v>3013.3020000000001</v>
          </cell>
          <cell r="D348">
            <v>5000</v>
          </cell>
          <cell r="F348">
            <v>6211.9955495915983</v>
          </cell>
          <cell r="G348">
            <v>16000</v>
          </cell>
        </row>
        <row r="349">
          <cell r="B349" t="str">
            <v>AGO</v>
          </cell>
          <cell r="C349">
            <v>3015.0410000000002</v>
          </cell>
          <cell r="D349">
            <v>5000</v>
          </cell>
          <cell r="F349">
            <v>6844.6322788798125</v>
          </cell>
          <cell r="G349">
            <v>17000</v>
          </cell>
        </row>
        <row r="350">
          <cell r="B350" t="str">
            <v>SET</v>
          </cell>
          <cell r="C350">
            <v>2885.3</v>
          </cell>
          <cell r="D350">
            <v>5000</v>
          </cell>
          <cell r="F350">
            <v>7550.4992998833141</v>
          </cell>
          <cell r="G350">
            <v>19000</v>
          </cell>
        </row>
        <row r="351">
          <cell r="B351" t="str">
            <v>OUT</v>
          </cell>
          <cell r="C351">
            <v>2984.0680000000002</v>
          </cell>
          <cell r="D351">
            <v>5000</v>
          </cell>
          <cell r="F351">
            <v>6800.0626884480744</v>
          </cell>
          <cell r="G351">
            <v>19000</v>
          </cell>
        </row>
        <row r="352">
          <cell r="B352" t="str">
            <v>NOV</v>
          </cell>
          <cell r="C352">
            <v>2868.8359999999998</v>
          </cell>
          <cell r="D352">
            <v>5000</v>
          </cell>
          <cell r="F352">
            <v>6016.9749684947492</v>
          </cell>
          <cell r="G352">
            <v>19000</v>
          </cell>
        </row>
        <row r="353">
          <cell r="B353" t="str">
            <v>DEZ</v>
          </cell>
          <cell r="C353">
            <v>2854.721</v>
          </cell>
          <cell r="D353">
            <v>5000</v>
          </cell>
          <cell r="F353">
            <v>6669.1063045507581</v>
          </cell>
          <cell r="G353">
            <v>18000</v>
          </cell>
        </row>
        <row r="354">
          <cell r="B354" t="str">
            <v>TOTAL</v>
          </cell>
          <cell r="C354">
            <v>35206.442999999999</v>
          </cell>
          <cell r="F354">
            <v>78673.557000000001</v>
          </cell>
        </row>
        <row r="358">
          <cell r="B358" t="str">
            <v>SUPRIDORA:</v>
          </cell>
          <cell r="D358" t="str">
            <v>CDSA</v>
          </cell>
          <cell r="F358" t="str">
            <v>SUPRIDA:</v>
          </cell>
          <cell r="H358" t="str">
            <v>CELG</v>
          </cell>
        </row>
        <row r="360">
          <cell r="C360" t="str">
            <v xml:space="preserve">        ITAIPU</v>
          </cell>
          <cell r="F360" t="str">
            <v xml:space="preserve">       CONTRATO</v>
          </cell>
        </row>
        <row r="361">
          <cell r="C361" t="str">
            <v>ENERGIA</v>
          </cell>
          <cell r="D361" t="str">
            <v>DEMANDA</v>
          </cell>
          <cell r="F361" t="str">
            <v>ENERGIA</v>
          </cell>
          <cell r="G361" t="str">
            <v>DEMANDA</v>
          </cell>
        </row>
        <row r="362">
          <cell r="C362" t="str">
            <v>MWh</v>
          </cell>
          <cell r="D362" t="str">
            <v>kWh/h</v>
          </cell>
          <cell r="F362" t="str">
            <v>MWh</v>
          </cell>
          <cell r="G362" t="str">
            <v>kWh/h</v>
          </cell>
        </row>
        <row r="364">
          <cell r="B364" t="str">
            <v>JAN</v>
          </cell>
          <cell r="C364">
            <v>0</v>
          </cell>
          <cell r="D364">
            <v>0</v>
          </cell>
          <cell r="F364">
            <v>315127.66399999999</v>
          </cell>
          <cell r="G364">
            <v>620000</v>
          </cell>
        </row>
        <row r="365">
          <cell r="B365" t="str">
            <v>FEV</v>
          </cell>
          <cell r="C365">
            <v>0</v>
          </cell>
          <cell r="D365">
            <v>0</v>
          </cell>
          <cell r="F365">
            <v>295294.32699999999</v>
          </cell>
          <cell r="G365">
            <v>620000</v>
          </cell>
        </row>
        <row r="366">
          <cell r="B366" t="str">
            <v>MAR</v>
          </cell>
          <cell r="C366">
            <v>0</v>
          </cell>
          <cell r="D366">
            <v>0</v>
          </cell>
          <cell r="F366">
            <v>327788.59600000002</v>
          </cell>
          <cell r="G366">
            <v>620000</v>
          </cell>
        </row>
        <row r="367">
          <cell r="B367" t="str">
            <v>ABR</v>
          </cell>
          <cell r="C367">
            <v>0</v>
          </cell>
          <cell r="D367">
            <v>0</v>
          </cell>
          <cell r="F367">
            <v>301687.50099999999</v>
          </cell>
          <cell r="G367">
            <v>620000</v>
          </cell>
        </row>
        <row r="368">
          <cell r="B368" t="str">
            <v>MAI</v>
          </cell>
          <cell r="C368">
            <v>0</v>
          </cell>
          <cell r="D368">
            <v>0</v>
          </cell>
          <cell r="F368">
            <v>310177.93900000001</v>
          </cell>
          <cell r="G368">
            <v>620000</v>
          </cell>
        </row>
        <row r="369">
          <cell r="B369" t="str">
            <v>JUN</v>
          </cell>
          <cell r="C369">
            <v>0</v>
          </cell>
          <cell r="D369">
            <v>0</v>
          </cell>
          <cell r="F369">
            <v>300764.80099999998</v>
          </cell>
          <cell r="G369">
            <v>620000</v>
          </cell>
        </row>
        <row r="370">
          <cell r="B370" t="str">
            <v>JUL</v>
          </cell>
          <cell r="C370">
            <v>0</v>
          </cell>
          <cell r="D370">
            <v>0</v>
          </cell>
          <cell r="F370">
            <v>317150.255</v>
          </cell>
          <cell r="G370">
            <v>620000</v>
          </cell>
        </row>
        <row r="371">
          <cell r="B371" t="str">
            <v>AGO</v>
          </cell>
          <cell r="C371">
            <v>0</v>
          </cell>
          <cell r="D371">
            <v>0</v>
          </cell>
          <cell r="F371">
            <v>317333.28200000001</v>
          </cell>
          <cell r="G371">
            <v>620000</v>
          </cell>
        </row>
        <row r="372">
          <cell r="B372" t="str">
            <v>SET</v>
          </cell>
          <cell r="C372">
            <v>0</v>
          </cell>
          <cell r="D372">
            <v>0</v>
          </cell>
          <cell r="F372">
            <v>303677.98</v>
          </cell>
          <cell r="G372">
            <v>620000</v>
          </cell>
        </row>
        <row r="373">
          <cell r="B373" t="str">
            <v>OUT</v>
          </cell>
          <cell r="C373">
            <v>0</v>
          </cell>
          <cell r="D373">
            <v>0</v>
          </cell>
          <cell r="F373">
            <v>314073.30699999997</v>
          </cell>
          <cell r="G373">
            <v>620000</v>
          </cell>
        </row>
        <row r="374">
          <cell r="B374" t="str">
            <v>NOV</v>
          </cell>
          <cell r="C374">
            <v>0</v>
          </cell>
          <cell r="D374">
            <v>0</v>
          </cell>
          <cell r="F374">
            <v>301945.12599999999</v>
          </cell>
          <cell r="G374">
            <v>620000</v>
          </cell>
        </row>
        <row r="375">
          <cell r="B375" t="str">
            <v>DEZ</v>
          </cell>
          <cell r="C375">
            <v>0</v>
          </cell>
          <cell r="D375">
            <v>0</v>
          </cell>
          <cell r="F375">
            <v>300459.61300000001</v>
          </cell>
          <cell r="G375">
            <v>620000</v>
          </cell>
        </row>
        <row r="376">
          <cell r="B376" t="str">
            <v>TOTAL</v>
          </cell>
          <cell r="F376">
            <v>3705480.3910000003</v>
          </cell>
        </row>
        <row r="380">
          <cell r="B380" t="str">
            <v>SUPRIDORA:</v>
          </cell>
          <cell r="D380" t="str">
            <v>FURNAS</v>
          </cell>
          <cell r="F380" t="str">
            <v>SUPRIDA:</v>
          </cell>
          <cell r="H380" t="str">
            <v>CDSA</v>
          </cell>
        </row>
        <row r="382">
          <cell r="C382" t="str">
            <v xml:space="preserve">        ITAIPU</v>
          </cell>
          <cell r="F382" t="str">
            <v xml:space="preserve">       CONTRATO</v>
          </cell>
        </row>
        <row r="383">
          <cell r="C383" t="str">
            <v>ENERGIA</v>
          </cell>
          <cell r="D383" t="str">
            <v>DEMANDA</v>
          </cell>
          <cell r="F383" t="str">
            <v>ENERGIA</v>
          </cell>
          <cell r="G383" t="str">
            <v>DEMANDA</v>
          </cell>
        </row>
        <row r="384">
          <cell r="C384" t="str">
            <v>MWh</v>
          </cell>
          <cell r="D384" t="str">
            <v>kWh/h</v>
          </cell>
          <cell r="F384" t="str">
            <v>MWh</v>
          </cell>
          <cell r="G384" t="str">
            <v>kWh/h</v>
          </cell>
        </row>
        <row r="386">
          <cell r="B386" t="str">
            <v>JAN</v>
          </cell>
          <cell r="C386">
            <v>0</v>
          </cell>
          <cell r="D386">
            <v>0</v>
          </cell>
          <cell r="F386">
            <v>0</v>
          </cell>
          <cell r="G386">
            <v>51000</v>
          </cell>
        </row>
        <row r="387">
          <cell r="B387" t="str">
            <v>FEV</v>
          </cell>
          <cell r="C387">
            <v>0</v>
          </cell>
          <cell r="D387">
            <v>0</v>
          </cell>
          <cell r="F387">
            <v>0</v>
          </cell>
          <cell r="G387">
            <v>0</v>
          </cell>
        </row>
        <row r="388">
          <cell r="B388" t="str">
            <v>MAR</v>
          </cell>
          <cell r="C388">
            <v>0</v>
          </cell>
          <cell r="D388">
            <v>0</v>
          </cell>
          <cell r="F388">
            <v>0</v>
          </cell>
          <cell r="G388">
            <v>0</v>
          </cell>
        </row>
        <row r="389">
          <cell r="B389" t="str">
            <v>ABR</v>
          </cell>
          <cell r="C389">
            <v>0</v>
          </cell>
          <cell r="D389">
            <v>0</v>
          </cell>
          <cell r="F389">
            <v>0</v>
          </cell>
          <cell r="G389">
            <v>0</v>
          </cell>
        </row>
        <row r="390">
          <cell r="B390" t="str">
            <v>MAI</v>
          </cell>
          <cell r="C390">
            <v>0</v>
          </cell>
          <cell r="D390">
            <v>0</v>
          </cell>
          <cell r="F390">
            <v>0</v>
          </cell>
          <cell r="G390">
            <v>0</v>
          </cell>
        </row>
        <row r="391">
          <cell r="B391" t="str">
            <v>JUN</v>
          </cell>
          <cell r="C391">
            <v>0</v>
          </cell>
          <cell r="D391">
            <v>0</v>
          </cell>
          <cell r="F391">
            <v>0</v>
          </cell>
          <cell r="G391">
            <v>0</v>
          </cell>
        </row>
        <row r="392">
          <cell r="B392" t="str">
            <v>JUL</v>
          </cell>
          <cell r="C392">
            <v>0</v>
          </cell>
          <cell r="D392">
            <v>0</v>
          </cell>
          <cell r="F392">
            <v>0</v>
          </cell>
          <cell r="G392">
            <v>0</v>
          </cell>
        </row>
        <row r="393">
          <cell r="B393" t="str">
            <v>AGO</v>
          </cell>
          <cell r="C393">
            <v>0</v>
          </cell>
          <cell r="D393">
            <v>0</v>
          </cell>
          <cell r="F393">
            <v>0</v>
          </cell>
          <cell r="G393">
            <v>0</v>
          </cell>
        </row>
        <row r="394">
          <cell r="B394" t="str">
            <v>SET</v>
          </cell>
          <cell r="C394">
            <v>0</v>
          </cell>
          <cell r="D394">
            <v>0</v>
          </cell>
          <cell r="F394">
            <v>0</v>
          </cell>
          <cell r="G394">
            <v>0</v>
          </cell>
        </row>
        <row r="395">
          <cell r="B395" t="str">
            <v>OUT</v>
          </cell>
          <cell r="C395">
            <v>0</v>
          </cell>
          <cell r="D395">
            <v>0</v>
          </cell>
          <cell r="F395">
            <v>0</v>
          </cell>
          <cell r="G395">
            <v>99000</v>
          </cell>
        </row>
        <row r="396">
          <cell r="B396" t="str">
            <v>NOV</v>
          </cell>
          <cell r="C396">
            <v>0</v>
          </cell>
          <cell r="D396">
            <v>0</v>
          </cell>
          <cell r="F396">
            <v>0</v>
          </cell>
          <cell r="G396">
            <v>79000</v>
          </cell>
        </row>
        <row r="397">
          <cell r="B397" t="str">
            <v>DEZ</v>
          </cell>
          <cell r="C397">
            <v>0</v>
          </cell>
          <cell r="D397">
            <v>0</v>
          </cell>
          <cell r="F397">
            <v>0</v>
          </cell>
          <cell r="G397">
            <v>0</v>
          </cell>
        </row>
        <row r="398">
          <cell r="B398" t="str">
            <v>TOTAL</v>
          </cell>
        </row>
        <row r="402">
          <cell r="B402" t="str">
            <v>SUPRIDORA:</v>
          </cell>
          <cell r="D402" t="str">
            <v>ELETROSUL</v>
          </cell>
          <cell r="F402" t="str">
            <v>SUPRIDA:</v>
          </cell>
          <cell r="H402" t="str">
            <v>CELESC</v>
          </cell>
        </row>
        <row r="404">
          <cell r="C404" t="str">
            <v xml:space="preserve">        ITAIPU</v>
          </cell>
          <cell r="F404" t="str">
            <v xml:space="preserve">       CONTRATO</v>
          </cell>
        </row>
        <row r="405">
          <cell r="C405" t="str">
            <v>ENERGIA</v>
          </cell>
          <cell r="D405" t="str">
            <v>DEMANDA</v>
          </cell>
          <cell r="F405" t="str">
            <v>ENERGIA</v>
          </cell>
          <cell r="G405" t="str">
            <v>DEMANDA</v>
          </cell>
        </row>
        <row r="406">
          <cell r="C406" t="str">
            <v>MWh</v>
          </cell>
          <cell r="D406" t="str">
            <v>kWh/h</v>
          </cell>
          <cell r="F406" t="str">
            <v>MWh</v>
          </cell>
          <cell r="G406" t="str">
            <v>kWh/h</v>
          </cell>
        </row>
        <row r="408">
          <cell r="B408" t="str">
            <v>JAN</v>
          </cell>
          <cell r="C408">
            <v>261683.05499999999</v>
          </cell>
          <cell r="D408">
            <v>447000</v>
          </cell>
          <cell r="F408">
            <v>720389.21741634631</v>
          </cell>
          <cell r="G408">
            <v>1391000</v>
          </cell>
        </row>
        <row r="409">
          <cell r="B409" t="str">
            <v>FEV</v>
          </cell>
          <cell r="C409">
            <v>245213.38699999999</v>
          </cell>
          <cell r="D409">
            <v>445000</v>
          </cell>
          <cell r="F409">
            <v>711286.01213017269</v>
          </cell>
          <cell r="G409">
            <v>1459000</v>
          </cell>
        </row>
        <row r="410">
          <cell r="B410" t="str">
            <v>MAR</v>
          </cell>
          <cell r="C410">
            <v>272196.73499999999</v>
          </cell>
          <cell r="D410">
            <v>447000</v>
          </cell>
          <cell r="F410">
            <v>752074.18546574714</v>
          </cell>
          <cell r="G410">
            <v>1467000</v>
          </cell>
        </row>
        <row r="411">
          <cell r="B411" t="str">
            <v>ABR</v>
          </cell>
          <cell r="C411">
            <v>250522.299</v>
          </cell>
          <cell r="D411">
            <v>446000</v>
          </cell>
          <cell r="F411">
            <v>754301.26131940959</v>
          </cell>
          <cell r="G411">
            <v>1488000</v>
          </cell>
        </row>
        <row r="412">
          <cell r="B412" t="str">
            <v>MAI</v>
          </cell>
          <cell r="C412">
            <v>257572.78700000001</v>
          </cell>
          <cell r="D412">
            <v>446000</v>
          </cell>
          <cell r="F412">
            <v>755372.07148401253</v>
          </cell>
          <cell r="G412">
            <v>1502000</v>
          </cell>
        </row>
        <row r="413">
          <cell r="B413" t="str">
            <v>JUN</v>
          </cell>
          <cell r="C413">
            <v>249756.08600000001</v>
          </cell>
          <cell r="D413">
            <v>447000</v>
          </cell>
          <cell r="F413">
            <v>730332.35874745098</v>
          </cell>
          <cell r="G413">
            <v>1516000</v>
          </cell>
        </row>
        <row r="414">
          <cell r="B414" t="str">
            <v>JUL</v>
          </cell>
          <cell r="C414">
            <v>263362.62199999997</v>
          </cell>
          <cell r="D414">
            <v>447000</v>
          </cell>
          <cell r="F414">
            <v>749412.21664953395</v>
          </cell>
          <cell r="G414">
            <v>1490000</v>
          </cell>
        </row>
        <row r="415">
          <cell r="B415" t="str">
            <v>AGO</v>
          </cell>
          <cell r="C415">
            <v>263514.60700000002</v>
          </cell>
          <cell r="D415">
            <v>447000</v>
          </cell>
          <cell r="F415">
            <v>726323.94466190808</v>
          </cell>
          <cell r="G415">
            <v>1457000</v>
          </cell>
        </row>
        <row r="416">
          <cell r="B416" t="str">
            <v>SET</v>
          </cell>
          <cell r="C416">
            <v>252175.19899999999</v>
          </cell>
          <cell r="D416">
            <v>445000</v>
          </cell>
          <cell r="F416">
            <v>716996.02554760629</v>
          </cell>
          <cell r="G416">
            <v>1457000</v>
          </cell>
        </row>
        <row r="417">
          <cell r="B417" t="str">
            <v>OUT</v>
          </cell>
          <cell r="C417">
            <v>260807.51300000001</v>
          </cell>
          <cell r="D417">
            <v>445000</v>
          </cell>
          <cell r="F417">
            <v>745500.79137834918</v>
          </cell>
          <cell r="G417">
            <v>1482000</v>
          </cell>
        </row>
        <row r="418">
          <cell r="B418" t="str">
            <v>NOV</v>
          </cell>
          <cell r="C418">
            <v>250736.23199999999</v>
          </cell>
          <cell r="D418">
            <v>446000</v>
          </cell>
          <cell r="F418">
            <v>732287.94322740124</v>
          </cell>
          <cell r="G418">
            <v>1490000</v>
          </cell>
        </row>
        <row r="419">
          <cell r="B419" t="str">
            <v>DEZ</v>
          </cell>
          <cell r="C419">
            <v>249502.65700000001</v>
          </cell>
          <cell r="D419">
            <v>445000</v>
          </cell>
          <cell r="F419">
            <v>742281.79297206202</v>
          </cell>
          <cell r="G419">
            <v>1463000</v>
          </cell>
        </row>
        <row r="420">
          <cell r="B420" t="str">
            <v>TOTAL</v>
          </cell>
          <cell r="C420">
            <v>3077043.1789999995</v>
          </cell>
          <cell r="F420">
            <v>8836557.8209999986</v>
          </cell>
        </row>
        <row r="424">
          <cell r="B424" t="str">
            <v>SUPRIDORA:</v>
          </cell>
          <cell r="D424" t="str">
            <v>ELETROSUL</v>
          </cell>
          <cell r="F424" t="str">
            <v>SUPRIDA:</v>
          </cell>
          <cell r="H424" t="str">
            <v>ENERSUL</v>
          </cell>
        </row>
        <row r="426">
          <cell r="C426" t="str">
            <v xml:space="preserve">        ITAIPU</v>
          </cell>
          <cell r="F426" t="str">
            <v xml:space="preserve">       CONTRATO</v>
          </cell>
        </row>
        <row r="427">
          <cell r="C427" t="str">
            <v>ENERGIA</v>
          </cell>
          <cell r="D427" t="str">
            <v>DEMANDA</v>
          </cell>
          <cell r="F427" t="str">
            <v>ENERGIA</v>
          </cell>
          <cell r="G427" t="str">
            <v>DEMANDA</v>
          </cell>
        </row>
        <row r="428">
          <cell r="C428" t="str">
            <v>MWh</v>
          </cell>
          <cell r="D428" t="str">
            <v>kWh/h</v>
          </cell>
          <cell r="F428" t="str">
            <v>MWh</v>
          </cell>
          <cell r="G428" t="str">
            <v>kWh/h</v>
          </cell>
        </row>
        <row r="430">
          <cell r="B430" t="str">
            <v>JAN</v>
          </cell>
          <cell r="C430">
            <v>60540.404999999999</v>
          </cell>
          <cell r="D430">
            <v>103000</v>
          </cell>
          <cell r="F430">
            <v>167668.61075860032</v>
          </cell>
          <cell r="G430">
            <v>325000</v>
          </cell>
        </row>
        <row r="431">
          <cell r="B431" t="str">
            <v>FEV</v>
          </cell>
          <cell r="C431">
            <v>56730.144999999997</v>
          </cell>
          <cell r="D431">
            <v>103000</v>
          </cell>
          <cell r="F431">
            <v>155479.52271150064</v>
          </cell>
          <cell r="G431">
            <v>325000</v>
          </cell>
        </row>
        <row r="432">
          <cell r="B432" t="str">
            <v>MAR</v>
          </cell>
          <cell r="C432">
            <v>62972.745999999999</v>
          </cell>
          <cell r="D432">
            <v>103000</v>
          </cell>
          <cell r="F432">
            <v>183499.75548898621</v>
          </cell>
          <cell r="G432">
            <v>348000</v>
          </cell>
        </row>
        <row r="433">
          <cell r="B433" t="str">
            <v>ABR</v>
          </cell>
          <cell r="C433">
            <v>57958.362999999998</v>
          </cell>
          <cell r="D433">
            <v>103000</v>
          </cell>
          <cell r="F433">
            <v>173213.21622541413</v>
          </cell>
          <cell r="G433">
            <v>364000</v>
          </cell>
        </row>
        <row r="434">
          <cell r="B434" t="str">
            <v>MAI</v>
          </cell>
          <cell r="C434">
            <v>59589.493999999999</v>
          </cell>
          <cell r="D434">
            <v>103000</v>
          </cell>
          <cell r="F434">
            <v>171505.39428885942</v>
          </cell>
          <cell r="G434">
            <v>363000</v>
          </cell>
        </row>
        <row r="435">
          <cell r="B435" t="str">
            <v>JUN</v>
          </cell>
          <cell r="C435">
            <v>57781.099000000002</v>
          </cell>
          <cell r="D435">
            <v>103000</v>
          </cell>
          <cell r="F435">
            <v>158296.2171855343</v>
          </cell>
          <cell r="G435">
            <v>356000</v>
          </cell>
        </row>
        <row r="436">
          <cell r="B436" t="str">
            <v>JUL</v>
          </cell>
          <cell r="C436">
            <v>60928.972999999998</v>
          </cell>
          <cell r="D436">
            <v>103000</v>
          </cell>
          <cell r="F436">
            <v>159974.07082824028</v>
          </cell>
          <cell r="G436">
            <v>363000</v>
          </cell>
        </row>
        <row r="437">
          <cell r="B437" t="str">
            <v>AGO</v>
          </cell>
          <cell r="C437">
            <v>60964.135000000002</v>
          </cell>
          <cell r="D437">
            <v>103000</v>
          </cell>
          <cell r="F437">
            <v>173153.95125945532</v>
          </cell>
          <cell r="G437">
            <v>373000</v>
          </cell>
        </row>
        <row r="438">
          <cell r="B438" t="str">
            <v>SET</v>
          </cell>
          <cell r="C438">
            <v>58340.760999999999</v>
          </cell>
          <cell r="D438">
            <v>103000</v>
          </cell>
          <cell r="F438">
            <v>178717.65226117327</v>
          </cell>
          <cell r="G438">
            <v>374000</v>
          </cell>
        </row>
        <row r="439">
          <cell r="B439" t="str">
            <v>OUT</v>
          </cell>
          <cell r="C439">
            <v>60337.847999999998</v>
          </cell>
          <cell r="D439">
            <v>103000</v>
          </cell>
          <cell r="F439">
            <v>186418.10900136572</v>
          </cell>
          <cell r="G439">
            <v>366000</v>
          </cell>
        </row>
        <row r="440">
          <cell r="B440" t="str">
            <v>NOV</v>
          </cell>
          <cell r="C440">
            <v>58007.856</v>
          </cell>
          <cell r="D440">
            <v>103000</v>
          </cell>
          <cell r="F440">
            <v>183271.92514837816</v>
          </cell>
          <cell r="G440">
            <v>360000</v>
          </cell>
        </row>
        <row r="441">
          <cell r="B441" t="str">
            <v>DEZ</v>
          </cell>
          <cell r="C441">
            <v>57722.468000000001</v>
          </cell>
          <cell r="D441">
            <v>103000</v>
          </cell>
          <cell r="F441">
            <v>191368.28184249229</v>
          </cell>
          <cell r="G441">
            <v>360000</v>
          </cell>
        </row>
        <row r="442">
          <cell r="B442" t="str">
            <v>TOTAL</v>
          </cell>
          <cell r="C442">
            <v>711874.29300000006</v>
          </cell>
          <cell r="F442">
            <v>2082566.7070000002</v>
          </cell>
        </row>
        <row r="446">
          <cell r="B446" t="str">
            <v>SUPRIDORA:</v>
          </cell>
          <cell r="D446" t="str">
            <v>ELETROSUL</v>
          </cell>
          <cell r="F446" t="str">
            <v>SUPRIDA:</v>
          </cell>
          <cell r="H446" t="str">
            <v>CEEE</v>
          </cell>
        </row>
        <row r="448">
          <cell r="C448" t="str">
            <v xml:space="preserve">        ITAIPU</v>
          </cell>
          <cell r="F448" t="str">
            <v xml:space="preserve">       CONTRATO</v>
          </cell>
        </row>
        <row r="449">
          <cell r="C449" t="str">
            <v>ENERGIA</v>
          </cell>
          <cell r="D449" t="str">
            <v>DEMANDA</v>
          </cell>
          <cell r="F449" t="str">
            <v>ENERGIA</v>
          </cell>
          <cell r="G449" t="str">
            <v>DEMANDA</v>
          </cell>
        </row>
        <row r="450">
          <cell r="C450" t="str">
            <v>MWh</v>
          </cell>
          <cell r="D450" t="str">
            <v>kWh/h</v>
          </cell>
          <cell r="F450" t="str">
            <v>MWh</v>
          </cell>
          <cell r="G450" t="str">
            <v>kWh/h</v>
          </cell>
        </row>
        <row r="452">
          <cell r="B452" t="str">
            <v>JAN</v>
          </cell>
          <cell r="C452">
            <v>151979.76999999999</v>
          </cell>
          <cell r="D452">
            <v>259000</v>
          </cell>
          <cell r="F452">
            <v>0</v>
          </cell>
          <cell r="G452">
            <v>294000</v>
          </cell>
        </row>
        <row r="453">
          <cell r="B453" t="str">
            <v>FEV</v>
          </cell>
          <cell r="C453">
            <v>142414.54800000001</v>
          </cell>
          <cell r="D453">
            <v>258000</v>
          </cell>
          <cell r="F453">
            <v>0</v>
          </cell>
          <cell r="G453">
            <v>269000</v>
          </cell>
        </row>
        <row r="454">
          <cell r="B454" t="str">
            <v>MAR</v>
          </cell>
          <cell r="C454">
            <v>158085.88399999999</v>
          </cell>
          <cell r="D454">
            <v>259000</v>
          </cell>
          <cell r="F454">
            <v>0</v>
          </cell>
          <cell r="G454">
            <v>293000</v>
          </cell>
        </row>
        <row r="455">
          <cell r="B455" t="str">
            <v>ABR</v>
          </cell>
          <cell r="C455">
            <v>145497.848</v>
          </cell>
          <cell r="D455">
            <v>259000</v>
          </cell>
          <cell r="F455">
            <v>0</v>
          </cell>
          <cell r="G455">
            <v>269000</v>
          </cell>
        </row>
        <row r="456">
          <cell r="B456" t="str">
            <v>MAI</v>
          </cell>
          <cell r="C456">
            <v>149592.61600000001</v>
          </cell>
          <cell r="D456">
            <v>259000</v>
          </cell>
          <cell r="F456">
            <v>0</v>
          </cell>
          <cell r="G456">
            <v>263000</v>
          </cell>
        </row>
        <row r="457">
          <cell r="B457" t="str">
            <v>JUN</v>
          </cell>
          <cell r="C457">
            <v>145052.848</v>
          </cell>
          <cell r="D457">
            <v>260000</v>
          </cell>
          <cell r="F457">
            <v>0</v>
          </cell>
          <cell r="G457">
            <v>289000</v>
          </cell>
        </row>
        <row r="458">
          <cell r="B458" t="str">
            <v>JUL</v>
          </cell>
          <cell r="C458">
            <v>152955.22500000001</v>
          </cell>
          <cell r="D458">
            <v>259000</v>
          </cell>
          <cell r="F458">
            <v>0</v>
          </cell>
          <cell r="G458">
            <v>193000</v>
          </cell>
        </row>
        <row r="459">
          <cell r="B459" t="str">
            <v>AGO</v>
          </cell>
          <cell r="C459">
            <v>153043.495</v>
          </cell>
          <cell r="D459">
            <v>259000</v>
          </cell>
          <cell r="F459">
            <v>0</v>
          </cell>
          <cell r="G459">
            <v>221000</v>
          </cell>
        </row>
        <row r="460">
          <cell r="B460" t="str">
            <v>SET</v>
          </cell>
          <cell r="C460">
            <v>146457.81599999999</v>
          </cell>
          <cell r="D460">
            <v>258000</v>
          </cell>
          <cell r="F460">
            <v>0</v>
          </cell>
          <cell r="G460">
            <v>235000</v>
          </cell>
        </row>
        <row r="461">
          <cell r="B461" t="str">
            <v>OUT</v>
          </cell>
          <cell r="C461">
            <v>151471.274</v>
          </cell>
          <cell r="D461">
            <v>259000</v>
          </cell>
          <cell r="F461">
            <v>0</v>
          </cell>
          <cell r="G461">
            <v>240000</v>
          </cell>
        </row>
        <row r="462">
          <cell r="B462" t="str">
            <v>NOV</v>
          </cell>
          <cell r="C462">
            <v>145622.095</v>
          </cell>
          <cell r="D462">
            <v>259000</v>
          </cell>
          <cell r="F462">
            <v>0</v>
          </cell>
          <cell r="G462">
            <v>231000</v>
          </cell>
        </row>
        <row r="463">
          <cell r="B463" t="str">
            <v>DEZ</v>
          </cell>
          <cell r="C463">
            <v>144905.66200000001</v>
          </cell>
          <cell r="D463">
            <v>259000</v>
          </cell>
          <cell r="F463">
            <v>0</v>
          </cell>
          <cell r="G463">
            <v>295000</v>
          </cell>
        </row>
        <row r="464">
          <cell r="B464" t="str">
            <v>TOTAL</v>
          </cell>
          <cell r="C464">
            <v>1787079.0809999998</v>
          </cell>
          <cell r="F464">
            <v>0</v>
          </cell>
        </row>
        <row r="468">
          <cell r="B468" t="str">
            <v>SUPRIDORA:</v>
          </cell>
          <cell r="D468" t="str">
            <v>ELETROSUL</v>
          </cell>
          <cell r="F468" t="str">
            <v>SUPRIDA:</v>
          </cell>
          <cell r="H468" t="str">
            <v>COPEL</v>
          </cell>
        </row>
        <row r="470">
          <cell r="C470" t="str">
            <v xml:space="preserve">        ITAIPU</v>
          </cell>
          <cell r="F470" t="str">
            <v xml:space="preserve">       CONTRATO</v>
          </cell>
        </row>
        <row r="471">
          <cell r="C471" t="str">
            <v>ENERGIA</v>
          </cell>
          <cell r="D471" t="str">
            <v>DEMANDA</v>
          </cell>
          <cell r="F471" t="str">
            <v>ENERGIA</v>
          </cell>
          <cell r="G471" t="str">
            <v>DEMANDA</v>
          </cell>
        </row>
        <row r="472">
          <cell r="C472" t="str">
            <v>MWh</v>
          </cell>
          <cell r="D472" t="str">
            <v>kWh/h</v>
          </cell>
          <cell r="F472" t="str">
            <v>MWh</v>
          </cell>
          <cell r="G472" t="str">
            <v>kWh/h</v>
          </cell>
        </row>
        <row r="474">
          <cell r="B474" t="str">
            <v>JAN</v>
          </cell>
          <cell r="C474">
            <v>381386.58600000001</v>
          </cell>
          <cell r="D474">
            <v>652000</v>
          </cell>
          <cell r="F474">
            <v>0</v>
          </cell>
          <cell r="G474">
            <v>0</v>
          </cell>
        </row>
        <row r="475">
          <cell r="B475" t="str">
            <v>FEV</v>
          </cell>
          <cell r="C475">
            <v>357383.08</v>
          </cell>
          <cell r="D475">
            <v>648000</v>
          </cell>
          <cell r="F475">
            <v>0</v>
          </cell>
          <cell r="G475">
            <v>0</v>
          </cell>
        </row>
        <row r="476">
          <cell r="B476" t="str">
            <v>MAR</v>
          </cell>
          <cell r="C476">
            <v>396709.61200000002</v>
          </cell>
          <cell r="D476">
            <v>651000</v>
          </cell>
          <cell r="F476">
            <v>0</v>
          </cell>
          <cell r="G476">
            <v>0</v>
          </cell>
        </row>
        <row r="477">
          <cell r="B477" t="str">
            <v>ABR</v>
          </cell>
          <cell r="C477">
            <v>365120.48599999998</v>
          </cell>
          <cell r="D477">
            <v>650000</v>
          </cell>
          <cell r="F477">
            <v>0</v>
          </cell>
          <cell r="G477">
            <v>0</v>
          </cell>
        </row>
        <row r="478">
          <cell r="B478" t="str">
            <v>MAI</v>
          </cell>
          <cell r="C478">
            <v>375396.12800000003</v>
          </cell>
          <cell r="D478">
            <v>650000</v>
          </cell>
          <cell r="F478">
            <v>0</v>
          </cell>
          <cell r="G478">
            <v>0</v>
          </cell>
        </row>
        <row r="479">
          <cell r="B479" t="str">
            <v>JUN</v>
          </cell>
          <cell r="C479">
            <v>364003.77799999999</v>
          </cell>
          <cell r="D479">
            <v>652000</v>
          </cell>
          <cell r="F479">
            <v>0</v>
          </cell>
          <cell r="G479">
            <v>0</v>
          </cell>
        </row>
        <row r="480">
          <cell r="B480" t="str">
            <v>JUL</v>
          </cell>
          <cell r="C480">
            <v>383834.44799999997</v>
          </cell>
          <cell r="D480">
            <v>652000</v>
          </cell>
          <cell r="F480">
            <v>0</v>
          </cell>
          <cell r="G480">
            <v>0</v>
          </cell>
        </row>
        <row r="481">
          <cell r="B481" t="str">
            <v>AGO</v>
          </cell>
          <cell r="C481">
            <v>384055.95799999998</v>
          </cell>
          <cell r="D481">
            <v>651000</v>
          </cell>
          <cell r="F481">
            <v>0</v>
          </cell>
          <cell r="G481">
            <v>0</v>
          </cell>
        </row>
        <row r="482">
          <cell r="B482" t="str">
            <v>SET</v>
          </cell>
          <cell r="C482">
            <v>367529.484</v>
          </cell>
          <cell r="D482">
            <v>648000</v>
          </cell>
          <cell r="F482">
            <v>0</v>
          </cell>
          <cell r="G482">
            <v>0</v>
          </cell>
        </row>
        <row r="483">
          <cell r="B483" t="str">
            <v>OUT</v>
          </cell>
          <cell r="C483">
            <v>380110.538</v>
          </cell>
          <cell r="D483">
            <v>649000</v>
          </cell>
          <cell r="F483">
            <v>0</v>
          </cell>
          <cell r="G483">
            <v>0</v>
          </cell>
        </row>
        <row r="484">
          <cell r="B484" t="str">
            <v>NOV</v>
          </cell>
          <cell r="C484">
            <v>365432.27899999998</v>
          </cell>
          <cell r="D484">
            <v>650000</v>
          </cell>
          <cell r="F484">
            <v>0</v>
          </cell>
          <cell r="G484">
            <v>0</v>
          </cell>
        </row>
        <row r="485">
          <cell r="B485" t="str">
            <v>DEZ</v>
          </cell>
          <cell r="C485">
            <v>363634.42099999997</v>
          </cell>
          <cell r="D485">
            <v>650000</v>
          </cell>
          <cell r="F485">
            <v>0</v>
          </cell>
          <cell r="G485">
            <v>0</v>
          </cell>
        </row>
        <row r="486">
          <cell r="B486" t="str">
            <v>TOTAL</v>
          </cell>
          <cell r="C486">
            <v>4484596.7980000004</v>
          </cell>
          <cell r="F486">
            <v>0</v>
          </cell>
        </row>
        <row r="490">
          <cell r="B490" t="str">
            <v>SUPRIDORA:</v>
          </cell>
          <cell r="D490" t="str">
            <v>COPEL</v>
          </cell>
          <cell r="F490" t="str">
            <v>SUPRIDA:</v>
          </cell>
          <cell r="H490" t="str">
            <v>ELETROSUL</v>
          </cell>
        </row>
        <row r="492">
          <cell r="C492" t="str">
            <v xml:space="preserve">        ITAIPU</v>
          </cell>
          <cell r="F492" t="str">
            <v xml:space="preserve">       CONTRATO</v>
          </cell>
        </row>
        <row r="493">
          <cell r="C493" t="str">
            <v>ENERGIA</v>
          </cell>
          <cell r="D493" t="str">
            <v>DEMANDA</v>
          </cell>
          <cell r="F493" t="str">
            <v>ENERGIA</v>
          </cell>
          <cell r="G493" t="str">
            <v>DEMANDA</v>
          </cell>
        </row>
        <row r="494">
          <cell r="C494" t="str">
            <v>MWh</v>
          </cell>
          <cell r="D494" t="str">
            <v>kWh/h</v>
          </cell>
          <cell r="F494" t="str">
            <v>MWh</v>
          </cell>
          <cell r="G494" t="str">
            <v>kWh/h</v>
          </cell>
        </row>
        <row r="496">
          <cell r="B496" t="str">
            <v>JAN</v>
          </cell>
          <cell r="C496">
            <v>0</v>
          </cell>
          <cell r="D496">
            <v>0</v>
          </cell>
          <cell r="F496">
            <v>197515.0845411066</v>
          </cell>
          <cell r="G496">
            <v>0</v>
          </cell>
        </row>
        <row r="497">
          <cell r="B497" t="str">
            <v>FEV</v>
          </cell>
          <cell r="C497">
            <v>0</v>
          </cell>
          <cell r="D497">
            <v>0</v>
          </cell>
          <cell r="F497">
            <v>187670.97421210213</v>
          </cell>
          <cell r="G497">
            <v>0</v>
          </cell>
        </row>
        <row r="498">
          <cell r="B498" t="str">
            <v>MAR</v>
          </cell>
          <cell r="C498">
            <v>0</v>
          </cell>
          <cell r="D498">
            <v>0</v>
          </cell>
          <cell r="F498">
            <v>153755.09155370574</v>
          </cell>
          <cell r="G498">
            <v>0</v>
          </cell>
        </row>
        <row r="499">
          <cell r="B499" t="str">
            <v>ABR</v>
          </cell>
          <cell r="C499">
            <v>0</v>
          </cell>
          <cell r="D499">
            <v>0</v>
          </cell>
          <cell r="F499">
            <v>167118.91744960472</v>
          </cell>
          <cell r="G499">
            <v>0</v>
          </cell>
        </row>
        <row r="500">
          <cell r="B500" t="str">
            <v>MAI</v>
          </cell>
          <cell r="C500">
            <v>0</v>
          </cell>
          <cell r="D500">
            <v>0</v>
          </cell>
          <cell r="F500">
            <v>175920.2927122314</v>
          </cell>
          <cell r="G500">
            <v>17000</v>
          </cell>
        </row>
        <row r="501">
          <cell r="B501" t="str">
            <v>JUN</v>
          </cell>
          <cell r="C501">
            <v>0</v>
          </cell>
          <cell r="D501">
            <v>0</v>
          </cell>
          <cell r="F501">
            <v>159281.81503776787</v>
          </cell>
          <cell r="G501">
            <v>99000</v>
          </cell>
        </row>
        <row r="502">
          <cell r="B502" t="str">
            <v>JUL</v>
          </cell>
          <cell r="C502">
            <v>0</v>
          </cell>
          <cell r="D502">
            <v>0</v>
          </cell>
          <cell r="F502">
            <v>304867.49858206161</v>
          </cell>
          <cell r="G502">
            <v>0</v>
          </cell>
        </row>
        <row r="503">
          <cell r="B503" t="str">
            <v>AGO</v>
          </cell>
          <cell r="C503">
            <v>0</v>
          </cell>
          <cell r="D503">
            <v>0</v>
          </cell>
          <cell r="F503">
            <v>289940.3543362387</v>
          </cell>
          <cell r="G503">
            <v>0</v>
          </cell>
        </row>
        <row r="504">
          <cell r="B504" t="str">
            <v>SET</v>
          </cell>
          <cell r="C504">
            <v>0</v>
          </cell>
          <cell r="D504">
            <v>0</v>
          </cell>
          <cell r="F504">
            <v>256209.68612869363</v>
          </cell>
          <cell r="G504">
            <v>0</v>
          </cell>
        </row>
        <row r="505">
          <cell r="B505" t="str">
            <v>OUT</v>
          </cell>
          <cell r="C505">
            <v>0</v>
          </cell>
          <cell r="D505">
            <v>0</v>
          </cell>
          <cell r="F505">
            <v>379033.00124511123</v>
          </cell>
          <cell r="G505">
            <v>0</v>
          </cell>
        </row>
        <row r="506">
          <cell r="B506" t="str">
            <v>NOV</v>
          </cell>
          <cell r="C506">
            <v>0</v>
          </cell>
          <cell r="D506">
            <v>0</v>
          </cell>
          <cell r="F506">
            <v>364938.69508297415</v>
          </cell>
          <cell r="G506">
            <v>191000</v>
          </cell>
        </row>
        <row r="507">
          <cell r="B507" t="str">
            <v>DEZ</v>
          </cell>
          <cell r="C507">
            <v>0</v>
          </cell>
          <cell r="D507">
            <v>0</v>
          </cell>
          <cell r="F507">
            <v>350384.38711840194</v>
          </cell>
          <cell r="G507">
            <v>0</v>
          </cell>
        </row>
        <row r="508">
          <cell r="B508" t="str">
            <v>TOTAL</v>
          </cell>
          <cell r="F508">
            <v>2986635.798</v>
          </cell>
        </row>
        <row r="512">
          <cell r="B512" t="str">
            <v>SUPRIDORA:</v>
          </cell>
          <cell r="D512" t="str">
            <v>ELETROSUL</v>
          </cell>
          <cell r="F512" t="str">
            <v>SUPRIDA:</v>
          </cell>
          <cell r="H512" t="str">
            <v>AESSUL</v>
          </cell>
        </row>
        <row r="514">
          <cell r="C514" t="str">
            <v xml:space="preserve">        ITAIPU</v>
          </cell>
          <cell r="F514" t="str">
            <v xml:space="preserve">       CONTRATO</v>
          </cell>
        </row>
        <row r="515">
          <cell r="C515" t="str">
            <v>ENERGIA</v>
          </cell>
          <cell r="D515" t="str">
            <v>DEMANDA</v>
          </cell>
          <cell r="F515" t="str">
            <v>ENERGIA</v>
          </cell>
          <cell r="G515" t="str">
            <v>DEMANDA</v>
          </cell>
        </row>
        <row r="516">
          <cell r="C516" t="str">
            <v>MWh</v>
          </cell>
          <cell r="D516" t="str">
            <v>kWh/h</v>
          </cell>
          <cell r="F516" t="str">
            <v>MWh</v>
          </cell>
          <cell r="G516" t="str">
            <v>kWh/h</v>
          </cell>
        </row>
        <row r="518">
          <cell r="B518" t="str">
            <v>JAN</v>
          </cell>
          <cell r="C518">
            <v>171740.73300000001</v>
          </cell>
          <cell r="D518">
            <v>293000</v>
          </cell>
          <cell r="F518">
            <v>420597.19862155872</v>
          </cell>
          <cell r="G518">
            <v>414000</v>
          </cell>
        </row>
        <row r="519">
          <cell r="B519" t="str">
            <v>FEV</v>
          </cell>
          <cell r="C519">
            <v>160931.80600000001</v>
          </cell>
          <cell r="D519">
            <v>292000</v>
          </cell>
          <cell r="F519">
            <v>386077.88100169506</v>
          </cell>
          <cell r="G519">
            <v>416000</v>
          </cell>
        </row>
        <row r="520">
          <cell r="B520" t="str">
            <v>MAR</v>
          </cell>
          <cell r="C520">
            <v>178640.78599999999</v>
          </cell>
          <cell r="D520">
            <v>293000</v>
          </cell>
          <cell r="F520">
            <v>425474.86796997825</v>
          </cell>
          <cell r="G520">
            <v>413000</v>
          </cell>
        </row>
        <row r="521">
          <cell r="B521" t="str">
            <v>ABR</v>
          </cell>
          <cell r="C521">
            <v>164416.008</v>
          </cell>
          <cell r="D521">
            <v>292000</v>
          </cell>
          <cell r="F521">
            <v>363291.23780272075</v>
          </cell>
          <cell r="G521">
            <v>414000</v>
          </cell>
        </row>
        <row r="522">
          <cell r="B522" t="str">
            <v>MAI</v>
          </cell>
          <cell r="C522">
            <v>169043.193</v>
          </cell>
          <cell r="D522">
            <v>293000</v>
          </cell>
          <cell r="F522">
            <v>358614.21815402352</v>
          </cell>
          <cell r="G522">
            <v>410000</v>
          </cell>
        </row>
        <row r="523">
          <cell r="B523" t="str">
            <v>JUN</v>
          </cell>
          <cell r="C523">
            <v>163913.147</v>
          </cell>
          <cell r="D523">
            <v>294000</v>
          </cell>
          <cell r="F523">
            <v>380731.8233180606</v>
          </cell>
          <cell r="G523">
            <v>394000</v>
          </cell>
        </row>
        <row r="524">
          <cell r="B524" t="str">
            <v>JUL</v>
          </cell>
          <cell r="C524">
            <v>172843.02</v>
          </cell>
          <cell r="D524">
            <v>293000</v>
          </cell>
          <cell r="F524">
            <v>376275.61116228171</v>
          </cell>
          <cell r="G524">
            <v>390000</v>
          </cell>
        </row>
        <row r="525">
          <cell r="B525" t="str">
            <v>AGO</v>
          </cell>
          <cell r="C525">
            <v>172942.76800000001</v>
          </cell>
          <cell r="D525">
            <v>293000</v>
          </cell>
          <cell r="F525">
            <v>360594.54468571814</v>
          </cell>
          <cell r="G525">
            <v>390000</v>
          </cell>
        </row>
        <row r="526">
          <cell r="B526" t="str">
            <v>SET</v>
          </cell>
          <cell r="C526">
            <v>165500.79399999999</v>
          </cell>
          <cell r="D526">
            <v>292000</v>
          </cell>
          <cell r="F526">
            <v>357139.83882869862</v>
          </cell>
          <cell r="G526">
            <v>390000</v>
          </cell>
        </row>
        <row r="527">
          <cell r="B527" t="str">
            <v>OUT</v>
          </cell>
          <cell r="C527">
            <v>171166.12100000001</v>
          </cell>
          <cell r="D527">
            <v>292000</v>
          </cell>
          <cell r="F527">
            <v>377381.6839667646</v>
          </cell>
          <cell r="G527">
            <v>390000</v>
          </cell>
        </row>
        <row r="528">
          <cell r="B528" t="str">
            <v>NOV</v>
          </cell>
          <cell r="C528">
            <v>164556.41</v>
          </cell>
          <cell r="D528">
            <v>293000</v>
          </cell>
          <cell r="F528">
            <v>387268.90094229009</v>
          </cell>
          <cell r="G528">
            <v>390000</v>
          </cell>
        </row>
        <row r="529">
          <cell r="B529" t="str">
            <v>DEZ</v>
          </cell>
          <cell r="C529">
            <v>163746.82399999999</v>
          </cell>
          <cell r="D529">
            <v>292000</v>
          </cell>
          <cell r="F529">
            <v>446896.58354620961</v>
          </cell>
          <cell r="G529">
            <v>399000</v>
          </cell>
        </row>
        <row r="530">
          <cell r="B530" t="str">
            <v>TOTAL</v>
          </cell>
          <cell r="C530">
            <v>2019441.6099999999</v>
          </cell>
          <cell r="F530">
            <v>4640344.3899999997</v>
          </cell>
        </row>
        <row r="534">
          <cell r="B534" t="str">
            <v>SUPRIDORA:</v>
          </cell>
          <cell r="D534" t="str">
            <v>ELETROSUL</v>
          </cell>
          <cell r="F534" t="str">
            <v>SUPRIDA:</v>
          </cell>
          <cell r="H534" t="str">
            <v>RGE</v>
          </cell>
        </row>
        <row r="536">
          <cell r="C536" t="str">
            <v xml:space="preserve">        ITAIPU</v>
          </cell>
          <cell r="F536" t="str">
            <v xml:space="preserve">       CONTRATO</v>
          </cell>
        </row>
        <row r="537">
          <cell r="C537" t="str">
            <v>ENERGIA</v>
          </cell>
          <cell r="D537" t="str">
            <v>DEMANDA</v>
          </cell>
          <cell r="F537" t="str">
            <v>ENERGIA</v>
          </cell>
          <cell r="G537" t="str">
            <v>DEMANDA</v>
          </cell>
        </row>
        <row r="538">
          <cell r="C538" t="str">
            <v>MWh</v>
          </cell>
          <cell r="D538" t="str">
            <v>kWh/h</v>
          </cell>
          <cell r="F538" t="str">
            <v>MWh</v>
          </cell>
          <cell r="G538" t="str">
            <v>kWh/h</v>
          </cell>
        </row>
        <row r="540">
          <cell r="B540" t="str">
            <v>JAN</v>
          </cell>
          <cell r="C540">
            <v>125272.52899999999</v>
          </cell>
          <cell r="D540">
            <v>214000</v>
          </cell>
          <cell r="F540">
            <v>305367.29367161414</v>
          </cell>
          <cell r="G540">
            <v>421000</v>
          </cell>
        </row>
        <row r="541">
          <cell r="B541" t="str">
            <v>FEV</v>
          </cell>
          <cell r="C541">
            <v>117388.193</v>
          </cell>
          <cell r="D541">
            <v>213000</v>
          </cell>
          <cell r="F541">
            <v>315061.94213540107</v>
          </cell>
          <cell r="G541">
            <v>512000</v>
          </cell>
        </row>
        <row r="542">
          <cell r="B542" t="str">
            <v>MAR</v>
          </cell>
          <cell r="C542">
            <v>130305.622</v>
          </cell>
          <cell r="D542">
            <v>214000</v>
          </cell>
          <cell r="F542">
            <v>317446.8906489826</v>
          </cell>
          <cell r="G542">
            <v>522000</v>
          </cell>
        </row>
        <row r="543">
          <cell r="B543" t="str">
            <v>ABR</v>
          </cell>
          <cell r="C543">
            <v>119929.66800000001</v>
          </cell>
          <cell r="D543">
            <v>213000</v>
          </cell>
          <cell r="F543">
            <v>328292.89916661783</v>
          </cell>
          <cell r="G543">
            <v>560000</v>
          </cell>
        </row>
        <row r="544">
          <cell r="B544" t="str">
            <v>MAI</v>
          </cell>
          <cell r="C544">
            <v>123304.867</v>
          </cell>
          <cell r="D544">
            <v>213000</v>
          </cell>
          <cell r="F544">
            <v>330672.89227072138</v>
          </cell>
          <cell r="G544">
            <v>539000</v>
          </cell>
        </row>
        <row r="545">
          <cell r="B545" t="str">
            <v>JUN</v>
          </cell>
          <cell r="C545">
            <v>119562.868</v>
          </cell>
          <cell r="D545">
            <v>214000</v>
          </cell>
          <cell r="F545">
            <v>341513.32999656338</v>
          </cell>
          <cell r="G545">
            <v>540000</v>
          </cell>
        </row>
        <row r="546">
          <cell r="B546" t="str">
            <v>JUL</v>
          </cell>
          <cell r="C546">
            <v>126076.568</v>
          </cell>
          <cell r="D546">
            <v>214000</v>
          </cell>
          <cell r="F546">
            <v>355963.21829681157</v>
          </cell>
          <cell r="G546">
            <v>537000</v>
          </cell>
        </row>
        <row r="547">
          <cell r="B547" t="str">
            <v>AGO</v>
          </cell>
          <cell r="C547">
            <v>126149.327</v>
          </cell>
          <cell r="D547">
            <v>214000</v>
          </cell>
          <cell r="F547">
            <v>353305.14426311565</v>
          </cell>
          <cell r="G547">
            <v>536000</v>
          </cell>
        </row>
        <row r="548">
          <cell r="B548" t="str">
            <v>SET</v>
          </cell>
          <cell r="C548">
            <v>120720.942</v>
          </cell>
          <cell r="D548">
            <v>213000</v>
          </cell>
          <cell r="F548">
            <v>338601.99624305655</v>
          </cell>
          <cell r="G548">
            <v>558000</v>
          </cell>
        </row>
        <row r="549">
          <cell r="B549" t="str">
            <v>OUT</v>
          </cell>
          <cell r="C549">
            <v>124853.391</v>
          </cell>
          <cell r="D549">
            <v>213000</v>
          </cell>
          <cell r="F549">
            <v>337413.36827072134</v>
          </cell>
          <cell r="G549">
            <v>537000</v>
          </cell>
        </row>
        <row r="550">
          <cell r="B550" t="str">
            <v>NOV</v>
          </cell>
          <cell r="C550">
            <v>120032.08199999999</v>
          </cell>
          <cell r="D550">
            <v>213000</v>
          </cell>
          <cell r="F550">
            <v>339811.63359719334</v>
          </cell>
          <cell r="G550">
            <v>531000</v>
          </cell>
        </row>
        <row r="551">
          <cell r="B551" t="str">
            <v>DEZ</v>
          </cell>
          <cell r="C551">
            <v>119441.54700000001</v>
          </cell>
          <cell r="D551">
            <v>213000</v>
          </cell>
          <cell r="F551">
            <v>358219.78743920114</v>
          </cell>
          <cell r="G551">
            <v>531000</v>
          </cell>
        </row>
        <row r="552">
          <cell r="B552" t="str">
            <v>TOTAL</v>
          </cell>
          <cell r="C552">
            <v>1473037.6040000001</v>
          </cell>
          <cell r="F552">
            <v>4021670.3959999997</v>
          </cell>
        </row>
        <row r="556">
          <cell r="B556" t="str">
            <v>SUPRIDORA:</v>
          </cell>
          <cell r="D556" t="str">
            <v>CEEE</v>
          </cell>
          <cell r="F556" t="str">
            <v>SUPRIDA:</v>
          </cell>
          <cell r="H556" t="str">
            <v>AESSUL</v>
          </cell>
        </row>
        <row r="558">
          <cell r="C558" t="str">
            <v xml:space="preserve">        ITAIPU</v>
          </cell>
          <cell r="F558" t="str">
            <v xml:space="preserve">       CONTRATO</v>
          </cell>
        </row>
        <row r="559">
          <cell r="C559" t="str">
            <v>ENERGIA</v>
          </cell>
          <cell r="D559" t="str">
            <v>DEMANDA</v>
          </cell>
          <cell r="F559" t="str">
            <v>ENERGIA</v>
          </cell>
          <cell r="G559" t="str">
            <v>DEMANDA</v>
          </cell>
        </row>
        <row r="560">
          <cell r="C560" t="str">
            <v>MWh</v>
          </cell>
          <cell r="D560" t="str">
            <v>kWh/h</v>
          </cell>
          <cell r="F560" t="str">
            <v>MWh</v>
          </cell>
          <cell r="G560" t="str">
            <v>kWh/h</v>
          </cell>
        </row>
        <row r="562">
          <cell r="B562" t="str">
            <v>JAN</v>
          </cell>
          <cell r="C562">
            <v>0</v>
          </cell>
          <cell r="D562">
            <v>0</v>
          </cell>
          <cell r="F562">
            <v>83699</v>
          </cell>
          <cell r="G562">
            <v>342000</v>
          </cell>
        </row>
        <row r="563">
          <cell r="B563" t="str">
            <v>FEV</v>
          </cell>
          <cell r="C563">
            <v>0</v>
          </cell>
          <cell r="D563">
            <v>0</v>
          </cell>
          <cell r="F563">
            <v>78768</v>
          </cell>
          <cell r="G563">
            <v>342000</v>
          </cell>
        </row>
        <row r="564">
          <cell r="B564" t="str">
            <v>MAR</v>
          </cell>
          <cell r="C564">
            <v>0</v>
          </cell>
          <cell r="D564">
            <v>0</v>
          </cell>
          <cell r="F564">
            <v>87738</v>
          </cell>
          <cell r="G564">
            <v>343000</v>
          </cell>
        </row>
        <row r="565">
          <cell r="B565" t="str">
            <v>ABR</v>
          </cell>
          <cell r="C565">
            <v>0</v>
          </cell>
          <cell r="D565">
            <v>0</v>
          </cell>
          <cell r="F565">
            <v>76107</v>
          </cell>
          <cell r="G565">
            <v>343000</v>
          </cell>
        </row>
        <row r="566">
          <cell r="B566" t="str">
            <v>MAI</v>
          </cell>
          <cell r="C566">
            <v>0</v>
          </cell>
          <cell r="D566">
            <v>0</v>
          </cell>
          <cell r="F566">
            <v>78383</v>
          </cell>
          <cell r="G566">
            <v>330000</v>
          </cell>
        </row>
        <row r="567">
          <cell r="B567" t="str">
            <v>JUN</v>
          </cell>
          <cell r="C567">
            <v>0</v>
          </cell>
          <cell r="D567">
            <v>0</v>
          </cell>
          <cell r="F567">
            <v>76207</v>
          </cell>
          <cell r="G567">
            <v>323000</v>
          </cell>
        </row>
        <row r="568">
          <cell r="B568" t="str">
            <v>JUL</v>
          </cell>
          <cell r="C568">
            <v>0</v>
          </cell>
          <cell r="D568">
            <v>0</v>
          </cell>
          <cell r="F568">
            <v>75510</v>
          </cell>
          <cell r="G568">
            <v>294000</v>
          </cell>
        </row>
        <row r="569">
          <cell r="B569" t="str">
            <v>AGO</v>
          </cell>
          <cell r="C569">
            <v>0</v>
          </cell>
          <cell r="D569">
            <v>0</v>
          </cell>
          <cell r="F569">
            <v>75724</v>
          </cell>
          <cell r="G569">
            <v>272000</v>
          </cell>
        </row>
        <row r="570">
          <cell r="B570" t="str">
            <v>SET</v>
          </cell>
          <cell r="C570">
            <v>0</v>
          </cell>
          <cell r="D570">
            <v>0</v>
          </cell>
          <cell r="F570">
            <v>72612</v>
          </cell>
          <cell r="G570">
            <v>283000</v>
          </cell>
        </row>
        <row r="571">
          <cell r="B571" t="str">
            <v>OUT</v>
          </cell>
          <cell r="C571">
            <v>0</v>
          </cell>
          <cell r="D571">
            <v>0</v>
          </cell>
          <cell r="F571">
            <v>70077</v>
          </cell>
          <cell r="G571">
            <v>270000</v>
          </cell>
        </row>
        <row r="572">
          <cell r="B572" t="str">
            <v>NOV</v>
          </cell>
          <cell r="C572">
            <v>0</v>
          </cell>
          <cell r="D572">
            <v>0</v>
          </cell>
          <cell r="F572">
            <v>67521</v>
          </cell>
          <cell r="G572">
            <v>257000</v>
          </cell>
        </row>
        <row r="573">
          <cell r="B573" t="str">
            <v>DEZ</v>
          </cell>
          <cell r="C573">
            <v>0</v>
          </cell>
          <cell r="D573">
            <v>0</v>
          </cell>
          <cell r="F573">
            <v>66504</v>
          </cell>
          <cell r="G573">
            <v>359000</v>
          </cell>
        </row>
        <row r="574">
          <cell r="B574" t="str">
            <v>TOTAL</v>
          </cell>
          <cell r="C574">
            <v>0</v>
          </cell>
          <cell r="F574">
            <v>908850</v>
          </cell>
        </row>
        <row r="578">
          <cell r="B578" t="str">
            <v>SUPRIDORA:</v>
          </cell>
          <cell r="D578" t="str">
            <v>CEEE</v>
          </cell>
          <cell r="F578" t="str">
            <v>SUPRIDA:</v>
          </cell>
          <cell r="H578" t="str">
            <v>AESSUL</v>
          </cell>
        </row>
        <row r="580">
          <cell r="C580" t="str">
            <v xml:space="preserve">        CONTRATO HIDRO</v>
          </cell>
          <cell r="F580" t="str">
            <v xml:space="preserve">     CONTRATO TERMO</v>
          </cell>
        </row>
        <row r="581">
          <cell r="C581" t="str">
            <v>ENERGIA</v>
          </cell>
          <cell r="D581" t="str">
            <v>DEMANDA</v>
          </cell>
          <cell r="F581" t="str">
            <v>ENERGIA</v>
          </cell>
          <cell r="G581" t="str">
            <v>DEMANDA</v>
          </cell>
        </row>
        <row r="582">
          <cell r="C582" t="str">
            <v>MWh</v>
          </cell>
          <cell r="D582" t="str">
            <v>kWh/h</v>
          </cell>
          <cell r="F582" t="str">
            <v>MWh</v>
          </cell>
          <cell r="G582" t="str">
            <v>kWh/h</v>
          </cell>
        </row>
        <row r="584">
          <cell r="B584" t="str">
            <v>JAN</v>
          </cell>
          <cell r="C584">
            <v>92258</v>
          </cell>
          <cell r="D584">
            <v>235164</v>
          </cell>
          <cell r="F584">
            <v>-8559</v>
          </cell>
          <cell r="G584">
            <v>106836</v>
          </cell>
        </row>
        <row r="585">
          <cell r="B585" t="str">
            <v>FEV</v>
          </cell>
          <cell r="C585">
            <v>86470.617935227187</v>
          </cell>
          <cell r="D585">
            <v>235165</v>
          </cell>
          <cell r="F585">
            <v>-7702.6179352271865</v>
          </cell>
          <cell r="G585">
            <v>106835</v>
          </cell>
        </row>
        <row r="586">
          <cell r="B586" t="str">
            <v>MAR</v>
          </cell>
          <cell r="C586">
            <v>96231.610886107926</v>
          </cell>
          <cell r="D586">
            <v>236164</v>
          </cell>
          <cell r="F586">
            <v>-8493.6108861079265</v>
          </cell>
          <cell r="G586">
            <v>106836</v>
          </cell>
        </row>
        <row r="587">
          <cell r="B587" t="str">
            <v>ABR</v>
          </cell>
          <cell r="C587">
            <v>84193.827258325589</v>
          </cell>
          <cell r="D587">
            <v>236165</v>
          </cell>
          <cell r="F587">
            <v>-8086.8272583255894</v>
          </cell>
          <cell r="G587">
            <v>106835</v>
          </cell>
        </row>
        <row r="588">
          <cell r="B588" t="str">
            <v>MAI</v>
          </cell>
          <cell r="C588">
            <v>85751.485984463128</v>
          </cell>
          <cell r="D588">
            <v>236808</v>
          </cell>
          <cell r="F588">
            <v>-7368.4859844631283</v>
          </cell>
          <cell r="G588">
            <v>93192</v>
          </cell>
        </row>
        <row r="589">
          <cell r="B589" t="str">
            <v>JUN</v>
          </cell>
          <cell r="C589">
            <v>83326.18976874552</v>
          </cell>
          <cell r="D589">
            <v>229808</v>
          </cell>
          <cell r="F589">
            <v>-7119.1897687455203</v>
          </cell>
          <cell r="G589">
            <v>93192</v>
          </cell>
        </row>
        <row r="590">
          <cell r="B590" t="str">
            <v>JUL</v>
          </cell>
          <cell r="C590">
            <v>83882.871387903753</v>
          </cell>
          <cell r="D590">
            <v>187164</v>
          </cell>
          <cell r="F590">
            <v>-8372.8713879037532</v>
          </cell>
          <cell r="G590">
            <v>106836</v>
          </cell>
        </row>
        <row r="591">
          <cell r="B591" t="str">
            <v>AGO</v>
          </cell>
          <cell r="C591">
            <v>84034.496598788901</v>
          </cell>
          <cell r="D591">
            <v>165165</v>
          </cell>
          <cell r="F591">
            <v>-8310.4965987889009</v>
          </cell>
          <cell r="G591">
            <v>106835</v>
          </cell>
        </row>
        <row r="592">
          <cell r="B592" t="str">
            <v>SET</v>
          </cell>
          <cell r="C592">
            <v>78286.91441774102</v>
          </cell>
          <cell r="D592">
            <v>210814</v>
          </cell>
          <cell r="F592">
            <v>-5674.9144177410199</v>
          </cell>
          <cell r="G592">
            <v>72186</v>
          </cell>
        </row>
        <row r="593">
          <cell r="B593" t="str">
            <v>OUT</v>
          </cell>
          <cell r="C593">
            <v>75994.373090519395</v>
          </cell>
          <cell r="D593">
            <v>197814</v>
          </cell>
          <cell r="F593">
            <v>-5917.3730905193952</v>
          </cell>
          <cell r="G593">
            <v>72186</v>
          </cell>
        </row>
        <row r="594">
          <cell r="B594" t="str">
            <v>NOV</v>
          </cell>
          <cell r="C594">
            <v>75013.356875112819</v>
          </cell>
          <cell r="D594">
            <v>184814</v>
          </cell>
          <cell r="F594">
            <v>-7492.3568751128187</v>
          </cell>
          <cell r="G594">
            <v>72186</v>
          </cell>
        </row>
        <row r="595">
          <cell r="B595" t="str">
            <v>DEZ</v>
          </cell>
          <cell r="C595">
            <v>75013.356875112819</v>
          </cell>
          <cell r="D595">
            <v>252164</v>
          </cell>
          <cell r="F595">
            <v>-8509.3568751128187</v>
          </cell>
          <cell r="G595">
            <v>106836</v>
          </cell>
        </row>
        <row r="596">
          <cell r="B596" t="str">
            <v>TOTAL</v>
          </cell>
          <cell r="C596">
            <v>1000457.1010780481</v>
          </cell>
          <cell r="F596">
            <v>-91607.101078048057</v>
          </cell>
        </row>
        <row r="600">
          <cell r="B600" t="str">
            <v>SUPRIDORA:</v>
          </cell>
          <cell r="D600" t="str">
            <v>CEEE</v>
          </cell>
          <cell r="F600" t="str">
            <v>SUPRIDA:</v>
          </cell>
          <cell r="H600" t="str">
            <v>RGE</v>
          </cell>
        </row>
        <row r="602">
          <cell r="C602" t="str">
            <v xml:space="preserve">        ITAIPU</v>
          </cell>
          <cell r="F602" t="str">
            <v xml:space="preserve">       CONTRATO</v>
          </cell>
        </row>
        <row r="603">
          <cell r="C603" t="str">
            <v>ENERGIA</v>
          </cell>
          <cell r="D603" t="str">
            <v>DEMANDA</v>
          </cell>
          <cell r="F603" t="str">
            <v>ENERGIA</v>
          </cell>
          <cell r="G603" t="str">
            <v>DEMANDA</v>
          </cell>
        </row>
        <row r="604">
          <cell r="C604" t="str">
            <v>MWh</v>
          </cell>
          <cell r="D604" t="str">
            <v>kWh/h</v>
          </cell>
          <cell r="F604" t="str">
            <v>MWh</v>
          </cell>
          <cell r="G604" t="str">
            <v>kWh/h</v>
          </cell>
        </row>
        <row r="606">
          <cell r="B606" t="str">
            <v>JAN</v>
          </cell>
          <cell r="C606">
            <v>0</v>
          </cell>
          <cell r="D606">
            <v>0</v>
          </cell>
          <cell r="F606">
            <v>83699</v>
          </cell>
          <cell r="G606">
            <v>328000</v>
          </cell>
        </row>
        <row r="607">
          <cell r="B607" t="str">
            <v>FEV</v>
          </cell>
          <cell r="C607">
            <v>0</v>
          </cell>
          <cell r="D607">
            <v>0</v>
          </cell>
          <cell r="F607">
            <v>78768</v>
          </cell>
          <cell r="G607">
            <v>328000</v>
          </cell>
        </row>
        <row r="608">
          <cell r="B608" t="str">
            <v>MAR</v>
          </cell>
          <cell r="C608">
            <v>0</v>
          </cell>
          <cell r="D608">
            <v>0</v>
          </cell>
          <cell r="F608">
            <v>87738</v>
          </cell>
          <cell r="G608">
            <v>328000</v>
          </cell>
        </row>
        <row r="609">
          <cell r="B609" t="str">
            <v>ABR</v>
          </cell>
          <cell r="C609">
            <v>0</v>
          </cell>
          <cell r="D609">
            <v>0</v>
          </cell>
          <cell r="F609">
            <v>76107</v>
          </cell>
          <cell r="G609">
            <v>328000</v>
          </cell>
        </row>
        <row r="610">
          <cell r="B610" t="str">
            <v>MAI</v>
          </cell>
          <cell r="C610">
            <v>0</v>
          </cell>
          <cell r="D610">
            <v>0</v>
          </cell>
          <cell r="F610">
            <v>78383</v>
          </cell>
          <cell r="G610">
            <v>315000</v>
          </cell>
        </row>
        <row r="611">
          <cell r="B611" t="str">
            <v>JUN</v>
          </cell>
          <cell r="C611">
            <v>0</v>
          </cell>
          <cell r="D611">
            <v>0</v>
          </cell>
          <cell r="F611">
            <v>76207</v>
          </cell>
          <cell r="G611">
            <v>308000</v>
          </cell>
        </row>
        <row r="612">
          <cell r="B612" t="str">
            <v>JUL</v>
          </cell>
          <cell r="C612">
            <v>0</v>
          </cell>
          <cell r="D612">
            <v>0</v>
          </cell>
          <cell r="F612">
            <v>75510</v>
          </cell>
          <cell r="G612">
            <v>323000</v>
          </cell>
        </row>
        <row r="613">
          <cell r="B613" t="str">
            <v>AGO</v>
          </cell>
          <cell r="C613">
            <v>0</v>
          </cell>
          <cell r="D613">
            <v>0</v>
          </cell>
          <cell r="F613">
            <v>75724</v>
          </cell>
          <cell r="G613">
            <v>297000</v>
          </cell>
        </row>
        <row r="614">
          <cell r="B614" t="str">
            <v>SET</v>
          </cell>
          <cell r="C614">
            <v>0</v>
          </cell>
          <cell r="D614">
            <v>0</v>
          </cell>
          <cell r="F614">
            <v>72612</v>
          </cell>
          <cell r="G614">
            <v>292000</v>
          </cell>
        </row>
        <row r="615">
          <cell r="B615" t="str">
            <v>OUT</v>
          </cell>
          <cell r="C615">
            <v>0</v>
          </cell>
          <cell r="D615">
            <v>0</v>
          </cell>
          <cell r="F615">
            <v>70077</v>
          </cell>
          <cell r="G615">
            <v>296000</v>
          </cell>
        </row>
        <row r="616">
          <cell r="B616" t="str">
            <v>NOV</v>
          </cell>
          <cell r="C616">
            <v>0</v>
          </cell>
          <cell r="D616">
            <v>0</v>
          </cell>
          <cell r="F616">
            <v>67521</v>
          </cell>
          <cell r="G616">
            <v>320000</v>
          </cell>
        </row>
        <row r="617">
          <cell r="B617" t="str">
            <v>DEZ</v>
          </cell>
          <cell r="C617">
            <v>0</v>
          </cell>
          <cell r="D617">
            <v>0</v>
          </cell>
          <cell r="F617">
            <v>66504</v>
          </cell>
          <cell r="G617">
            <v>295000</v>
          </cell>
        </row>
        <row r="618">
          <cell r="B618" t="str">
            <v>TOTAL</v>
          </cell>
          <cell r="C618">
            <v>0</v>
          </cell>
          <cell r="F618">
            <v>908850</v>
          </cell>
        </row>
        <row r="622">
          <cell r="B622" t="str">
            <v>SUPRIDORA:</v>
          </cell>
          <cell r="D622" t="str">
            <v>CEEE</v>
          </cell>
          <cell r="F622" t="str">
            <v>SUPRIDA:</v>
          </cell>
          <cell r="H622" t="str">
            <v>RGE</v>
          </cell>
        </row>
        <row r="624">
          <cell r="C624" t="str">
            <v xml:space="preserve">        CONTRATO HIDRO</v>
          </cell>
          <cell r="F624" t="str">
            <v xml:space="preserve">     CONTRATO TERMO</v>
          </cell>
        </row>
        <row r="625">
          <cell r="C625" t="str">
            <v>ENERGIA</v>
          </cell>
          <cell r="D625" t="str">
            <v>DEMANDA</v>
          </cell>
          <cell r="F625" t="str">
            <v>ENERGIA</v>
          </cell>
          <cell r="G625" t="str">
            <v>DEMANDA</v>
          </cell>
        </row>
        <row r="626">
          <cell r="C626" t="str">
            <v>MWh</v>
          </cell>
          <cell r="D626" t="str">
            <v>kWh/h</v>
          </cell>
          <cell r="F626" t="str">
            <v>MWh</v>
          </cell>
          <cell r="G626" t="str">
            <v>kWh/h</v>
          </cell>
        </row>
        <row r="628">
          <cell r="B628" t="str">
            <v>JAN</v>
          </cell>
          <cell r="C628">
            <v>92258</v>
          </cell>
          <cell r="D628">
            <v>221164</v>
          </cell>
          <cell r="F628">
            <v>-8559</v>
          </cell>
          <cell r="G628">
            <v>106836</v>
          </cell>
        </row>
        <row r="629">
          <cell r="B629" t="str">
            <v>FEV</v>
          </cell>
          <cell r="C629">
            <v>86470.617935227187</v>
          </cell>
          <cell r="D629">
            <v>221165</v>
          </cell>
          <cell r="F629">
            <v>-7702.6179352271865</v>
          </cell>
          <cell r="G629">
            <v>106835</v>
          </cell>
        </row>
        <row r="630">
          <cell r="B630" t="str">
            <v>MAR</v>
          </cell>
          <cell r="C630">
            <v>96231.610886107926</v>
          </cell>
          <cell r="D630">
            <v>221164</v>
          </cell>
          <cell r="F630">
            <v>-8493.6108861079265</v>
          </cell>
          <cell r="G630">
            <v>106836</v>
          </cell>
        </row>
        <row r="631">
          <cell r="B631" t="str">
            <v>ABR</v>
          </cell>
          <cell r="C631">
            <v>84193.827258325589</v>
          </cell>
          <cell r="D631">
            <v>221165</v>
          </cell>
          <cell r="F631">
            <v>-8086.8272583255894</v>
          </cell>
          <cell r="G631">
            <v>106835</v>
          </cell>
        </row>
        <row r="632">
          <cell r="B632" t="str">
            <v>MAI</v>
          </cell>
          <cell r="C632">
            <v>85751.485984463128</v>
          </cell>
          <cell r="D632">
            <v>221808</v>
          </cell>
          <cell r="F632">
            <v>-7368.4859844631283</v>
          </cell>
          <cell r="G632">
            <v>93192</v>
          </cell>
        </row>
        <row r="633">
          <cell r="B633" t="str">
            <v>JUN</v>
          </cell>
          <cell r="C633">
            <v>83326.18976874552</v>
          </cell>
          <cell r="D633">
            <v>214808</v>
          </cell>
          <cell r="F633">
            <v>-7119.1897687455203</v>
          </cell>
          <cell r="G633">
            <v>93192</v>
          </cell>
        </row>
        <row r="634">
          <cell r="B634" t="str">
            <v>JUL</v>
          </cell>
          <cell r="C634">
            <v>83882.871387903753</v>
          </cell>
          <cell r="D634">
            <v>216164</v>
          </cell>
          <cell r="F634">
            <v>-8372.8713879037532</v>
          </cell>
          <cell r="G634">
            <v>106836</v>
          </cell>
        </row>
        <row r="635">
          <cell r="B635" t="str">
            <v>AGO</v>
          </cell>
          <cell r="C635">
            <v>84034.496598788901</v>
          </cell>
          <cell r="D635">
            <v>190165</v>
          </cell>
          <cell r="F635">
            <v>-8310.4965987889009</v>
          </cell>
          <cell r="G635">
            <v>106835</v>
          </cell>
        </row>
        <row r="636">
          <cell r="B636" t="str">
            <v>SET</v>
          </cell>
          <cell r="C636">
            <v>78286.91441774102</v>
          </cell>
          <cell r="D636">
            <v>219814</v>
          </cell>
          <cell r="F636">
            <v>-5674.9144177410199</v>
          </cell>
          <cell r="G636">
            <v>72186</v>
          </cell>
        </row>
        <row r="637">
          <cell r="B637" t="str">
            <v>OUT</v>
          </cell>
          <cell r="C637">
            <v>75994.373090519395</v>
          </cell>
          <cell r="D637">
            <v>223814</v>
          </cell>
          <cell r="F637">
            <v>-5917.3730905193952</v>
          </cell>
          <cell r="G637">
            <v>72186</v>
          </cell>
        </row>
        <row r="638">
          <cell r="B638" t="str">
            <v>NOV</v>
          </cell>
          <cell r="C638">
            <v>75013.356875112819</v>
          </cell>
          <cell r="D638">
            <v>247814</v>
          </cell>
          <cell r="F638">
            <v>-7492.3568751128187</v>
          </cell>
          <cell r="G638">
            <v>72186</v>
          </cell>
        </row>
        <row r="639">
          <cell r="B639" t="str">
            <v>DEZ</v>
          </cell>
          <cell r="C639">
            <v>75013.356875112819</v>
          </cell>
          <cell r="D639">
            <v>188164</v>
          </cell>
          <cell r="F639">
            <v>-8509.3568751128187</v>
          </cell>
          <cell r="G639">
            <v>106836</v>
          </cell>
        </row>
        <row r="640">
          <cell r="B640" t="str">
            <v>TOTAL</v>
          </cell>
          <cell r="C640">
            <v>1000457.1010780481</v>
          </cell>
          <cell r="F640">
            <v>-91607.101078048057</v>
          </cell>
        </row>
        <row r="644">
          <cell r="B644" t="str">
            <v>SUPRIDORA:</v>
          </cell>
          <cell r="D644" t="str">
            <v>ELETROSUL</v>
          </cell>
          <cell r="F644" t="str">
            <v>SUPRIDA:</v>
          </cell>
          <cell r="H644" t="str">
            <v>FURNAS</v>
          </cell>
        </row>
        <row r="646">
          <cell r="C646" t="str">
            <v xml:space="preserve">        ITAIPU</v>
          </cell>
          <cell r="F646" t="str">
            <v xml:space="preserve">       CONTRATO</v>
          </cell>
        </row>
        <row r="647">
          <cell r="C647" t="str">
            <v>ENERGIA</v>
          </cell>
          <cell r="D647" t="str">
            <v>DEMANDA</v>
          </cell>
          <cell r="F647" t="str">
            <v>ENERGIA</v>
          </cell>
          <cell r="G647" t="str">
            <v>DEMANDA</v>
          </cell>
        </row>
        <row r="648">
          <cell r="C648" t="str">
            <v>MWh</v>
          </cell>
          <cell r="D648" t="str">
            <v>kWh/h</v>
          </cell>
          <cell r="F648" t="str">
            <v>MWh</v>
          </cell>
          <cell r="G648" t="str">
            <v>kWh/h</v>
          </cell>
        </row>
        <row r="650">
          <cell r="B650" t="str">
            <v>JAN</v>
          </cell>
          <cell r="C650">
            <v>0</v>
          </cell>
          <cell r="D650">
            <v>0</v>
          </cell>
          <cell r="F650">
            <v>0</v>
          </cell>
          <cell r="G650">
            <v>0</v>
          </cell>
        </row>
        <row r="651">
          <cell r="B651" t="str">
            <v>FEV</v>
          </cell>
          <cell r="C651">
            <v>0</v>
          </cell>
          <cell r="D651">
            <v>0</v>
          </cell>
          <cell r="F651">
            <v>0</v>
          </cell>
          <cell r="G651">
            <v>120000</v>
          </cell>
        </row>
        <row r="652">
          <cell r="B652" t="str">
            <v>MAR</v>
          </cell>
          <cell r="C652">
            <v>0</v>
          </cell>
          <cell r="D652">
            <v>0</v>
          </cell>
          <cell r="F652">
            <v>0</v>
          </cell>
          <cell r="G652">
            <v>44000</v>
          </cell>
        </row>
        <row r="653">
          <cell r="B653" t="str">
            <v>ABR</v>
          </cell>
          <cell r="C653">
            <v>0</v>
          </cell>
          <cell r="D653">
            <v>0</v>
          </cell>
          <cell r="F653">
            <v>0</v>
          </cell>
          <cell r="G653">
            <v>31000</v>
          </cell>
        </row>
        <row r="654">
          <cell r="B654" t="str">
            <v>MAI</v>
          </cell>
          <cell r="C654">
            <v>0</v>
          </cell>
          <cell r="D654">
            <v>0</v>
          </cell>
          <cell r="F654">
            <v>0</v>
          </cell>
          <cell r="G654">
            <v>0</v>
          </cell>
        </row>
        <row r="655">
          <cell r="B655" t="str">
            <v>JUN</v>
          </cell>
          <cell r="C655">
            <v>0</v>
          </cell>
          <cell r="D655">
            <v>0</v>
          </cell>
          <cell r="F655">
            <v>0</v>
          </cell>
          <cell r="G655">
            <v>0</v>
          </cell>
        </row>
        <row r="656">
          <cell r="B656" t="str">
            <v>JUL</v>
          </cell>
          <cell r="C656">
            <v>0</v>
          </cell>
          <cell r="D656">
            <v>0</v>
          </cell>
          <cell r="F656">
            <v>0</v>
          </cell>
          <cell r="G656">
            <v>16000</v>
          </cell>
        </row>
        <row r="657">
          <cell r="B657" t="str">
            <v>AGO</v>
          </cell>
          <cell r="C657">
            <v>0</v>
          </cell>
          <cell r="D657">
            <v>0</v>
          </cell>
          <cell r="F657">
            <v>0</v>
          </cell>
          <cell r="G657">
            <v>31000</v>
          </cell>
        </row>
        <row r="658">
          <cell r="B658" t="str">
            <v>SET</v>
          </cell>
          <cell r="C658">
            <v>0</v>
          </cell>
          <cell r="D658">
            <v>0</v>
          </cell>
          <cell r="F658">
            <v>0</v>
          </cell>
          <cell r="G658">
            <v>132000</v>
          </cell>
        </row>
        <row r="659">
          <cell r="B659" t="str">
            <v>OUT</v>
          </cell>
          <cell r="C659">
            <v>0</v>
          </cell>
          <cell r="D659">
            <v>0</v>
          </cell>
          <cell r="F659">
            <v>0</v>
          </cell>
          <cell r="G659">
            <v>129000</v>
          </cell>
        </row>
        <row r="660">
          <cell r="B660" t="str">
            <v>NOV</v>
          </cell>
          <cell r="C660">
            <v>0</v>
          </cell>
          <cell r="D660">
            <v>0</v>
          </cell>
          <cell r="F660">
            <v>0</v>
          </cell>
          <cell r="G660">
            <v>0</v>
          </cell>
        </row>
        <row r="661">
          <cell r="B661" t="str">
            <v>DEZ</v>
          </cell>
          <cell r="C661">
            <v>0</v>
          </cell>
          <cell r="D661">
            <v>0</v>
          </cell>
          <cell r="F661">
            <v>0</v>
          </cell>
          <cell r="G661">
            <v>0</v>
          </cell>
        </row>
        <row r="662">
          <cell r="B662" t="str">
            <v>TOTAL</v>
          </cell>
          <cell r="F662">
            <v>0</v>
          </cell>
        </row>
        <row r="666">
          <cell r="B666" t="str">
            <v>SUPRIDORA:</v>
          </cell>
          <cell r="D666" t="str">
            <v>FURNAS</v>
          </cell>
          <cell r="F666" t="str">
            <v>SUPRIDA:</v>
          </cell>
          <cell r="H666" t="str">
            <v>ELETROSUL</v>
          </cell>
        </row>
        <row r="668">
          <cell r="C668" t="str">
            <v xml:space="preserve">        ITAIPU</v>
          </cell>
          <cell r="F668" t="str">
            <v xml:space="preserve">       CONTRATO</v>
          </cell>
        </row>
        <row r="669">
          <cell r="C669" t="str">
            <v>ENERGIA</v>
          </cell>
          <cell r="D669" t="str">
            <v>DEMANDA</v>
          </cell>
          <cell r="F669" t="str">
            <v>ENERGIA</v>
          </cell>
          <cell r="G669" t="str">
            <v>DEMANDA</v>
          </cell>
        </row>
        <row r="670">
          <cell r="C670" t="str">
            <v>MWh</v>
          </cell>
          <cell r="D670" t="str">
            <v>kWh/h</v>
          </cell>
          <cell r="F670" t="str">
            <v>MWh</v>
          </cell>
          <cell r="G670" t="str">
            <v>kWh/h</v>
          </cell>
        </row>
        <row r="672">
          <cell r="B672" t="str">
            <v>JAN</v>
          </cell>
          <cell r="C672">
            <v>0</v>
          </cell>
          <cell r="D672">
            <v>0</v>
          </cell>
          <cell r="F672">
            <v>166985.23948554881</v>
          </cell>
          <cell r="G672">
            <v>0</v>
          </cell>
        </row>
        <row r="673">
          <cell r="B673" t="str">
            <v>FEV</v>
          </cell>
          <cell r="C673">
            <v>0</v>
          </cell>
          <cell r="D673">
            <v>0</v>
          </cell>
          <cell r="F673">
            <v>135824.61179628037</v>
          </cell>
          <cell r="G673">
            <v>0</v>
          </cell>
        </row>
        <row r="674">
          <cell r="B674" t="str">
            <v>MAR</v>
          </cell>
          <cell r="C674">
            <v>0</v>
          </cell>
          <cell r="D674">
            <v>0</v>
          </cell>
          <cell r="F674">
            <v>222202.1518772766</v>
          </cell>
          <cell r="G674">
            <v>0</v>
          </cell>
        </row>
        <row r="675">
          <cell r="B675" t="str">
            <v>ABR</v>
          </cell>
          <cell r="C675">
            <v>0</v>
          </cell>
          <cell r="D675">
            <v>0</v>
          </cell>
          <cell r="F675">
            <v>97051.679308608174</v>
          </cell>
          <cell r="G675">
            <v>0</v>
          </cell>
        </row>
        <row r="676">
          <cell r="B676" t="str">
            <v>MAI</v>
          </cell>
          <cell r="C676">
            <v>0</v>
          </cell>
          <cell r="D676">
            <v>0</v>
          </cell>
          <cell r="F676">
            <v>82665.227598559111</v>
          </cell>
          <cell r="G676">
            <v>40000</v>
          </cell>
        </row>
        <row r="677">
          <cell r="B677" t="str">
            <v>JUN</v>
          </cell>
          <cell r="C677">
            <v>0</v>
          </cell>
          <cell r="D677">
            <v>0</v>
          </cell>
          <cell r="F677">
            <v>51003.59375750646</v>
          </cell>
          <cell r="G677">
            <v>0</v>
          </cell>
        </row>
        <row r="678">
          <cell r="B678" t="str">
            <v>JUL</v>
          </cell>
          <cell r="C678">
            <v>0</v>
          </cell>
          <cell r="D678">
            <v>0</v>
          </cell>
          <cell r="F678">
            <v>0</v>
          </cell>
          <cell r="G678">
            <v>0</v>
          </cell>
        </row>
        <row r="679">
          <cell r="B679" t="str">
            <v>AGO</v>
          </cell>
          <cell r="C679">
            <v>0</v>
          </cell>
          <cell r="D679">
            <v>0</v>
          </cell>
          <cell r="F679">
            <v>273311.341089461</v>
          </cell>
          <cell r="G679">
            <v>0</v>
          </cell>
        </row>
        <row r="680">
          <cell r="B680" t="str">
            <v>SET</v>
          </cell>
          <cell r="C680">
            <v>0</v>
          </cell>
          <cell r="D680">
            <v>0</v>
          </cell>
          <cell r="F680">
            <v>98757.230585081503</v>
          </cell>
          <cell r="G680">
            <v>0</v>
          </cell>
        </row>
        <row r="681">
          <cell r="B681" t="str">
            <v>OUT</v>
          </cell>
          <cell r="C681">
            <v>0</v>
          </cell>
          <cell r="D681">
            <v>0</v>
          </cell>
          <cell r="F681">
            <v>109934.76006902196</v>
          </cell>
          <cell r="G681">
            <v>0</v>
          </cell>
        </row>
        <row r="682">
          <cell r="B682" t="str">
            <v>NOV</v>
          </cell>
          <cell r="C682">
            <v>0</v>
          </cell>
          <cell r="D682">
            <v>0</v>
          </cell>
          <cell r="F682">
            <v>48936.949314486235</v>
          </cell>
          <cell r="G682">
            <v>0</v>
          </cell>
        </row>
        <row r="683">
          <cell r="B683" t="str">
            <v>DEZ</v>
          </cell>
          <cell r="C683">
            <v>0</v>
          </cell>
          <cell r="D683">
            <v>0</v>
          </cell>
          <cell r="F683">
            <v>10904.459234900773</v>
          </cell>
          <cell r="G683">
            <v>257000</v>
          </cell>
        </row>
        <row r="684">
          <cell r="B684" t="str">
            <v>TOTAL</v>
          </cell>
          <cell r="F684">
            <v>1297577.244116731</v>
          </cell>
        </row>
        <row r="688">
          <cell r="B688" t="str">
            <v>SUPRIDORA:</v>
          </cell>
          <cell r="D688" t="str">
            <v>ITAIPU</v>
          </cell>
          <cell r="F688" t="str">
            <v>SUPRIDA:</v>
          </cell>
          <cell r="H688" t="str">
            <v>FURNAS</v>
          </cell>
        </row>
        <row r="690">
          <cell r="C690" t="str">
            <v xml:space="preserve">        ITAIPU</v>
          </cell>
          <cell r="F690" t="str">
            <v xml:space="preserve">       CONTRATO</v>
          </cell>
        </row>
        <row r="691">
          <cell r="C691" t="str">
            <v>ENERGIA</v>
          </cell>
          <cell r="D691" t="str">
            <v>DEMANDA</v>
          </cell>
          <cell r="F691" t="str">
            <v>ENERGIA</v>
          </cell>
          <cell r="G691" t="str">
            <v>DEMANDA</v>
          </cell>
        </row>
        <row r="692">
          <cell r="C692" t="str">
            <v>MWh</v>
          </cell>
          <cell r="D692" t="str">
            <v>kWh/h</v>
          </cell>
          <cell r="F692" t="str">
            <v>MWh</v>
          </cell>
          <cell r="G692" t="str">
            <v>kWh/h</v>
          </cell>
        </row>
        <row r="694">
          <cell r="B694" t="str">
            <v>JAN</v>
          </cell>
          <cell r="C694">
            <v>4835567.5270000007</v>
          </cell>
          <cell r="D694">
            <v>8255000</v>
          </cell>
          <cell r="F694">
            <v>0</v>
          </cell>
          <cell r="G694">
            <v>0</v>
          </cell>
        </row>
        <row r="695">
          <cell r="B695" t="str">
            <v>FEV</v>
          </cell>
          <cell r="C695">
            <v>4531229.1519999998</v>
          </cell>
          <cell r="D695">
            <v>8219000</v>
          </cell>
          <cell r="F695">
            <v>0</v>
          </cell>
          <cell r="G695">
            <v>0</v>
          </cell>
        </row>
        <row r="696">
          <cell r="B696" t="str">
            <v>MAR</v>
          </cell>
          <cell r="C696">
            <v>5029846.8550000004</v>
          </cell>
          <cell r="D696">
            <v>8251000</v>
          </cell>
          <cell r="F696">
            <v>0</v>
          </cell>
          <cell r="G696">
            <v>0</v>
          </cell>
        </row>
        <row r="697">
          <cell r="B697" t="str">
            <v>ABR</v>
          </cell>
          <cell r="C697">
            <v>4629331.0559999999</v>
          </cell>
          <cell r="D697">
            <v>8235000</v>
          </cell>
          <cell r="F697">
            <v>0</v>
          </cell>
          <cell r="G697">
            <v>0</v>
          </cell>
        </row>
        <row r="698">
          <cell r="B698" t="str">
            <v>MAI</v>
          </cell>
          <cell r="C698">
            <v>4759615.0370000005</v>
          </cell>
          <cell r="D698">
            <v>8239000</v>
          </cell>
          <cell r="F698">
            <v>0</v>
          </cell>
          <cell r="G698">
            <v>0</v>
          </cell>
        </row>
        <row r="699">
          <cell r="B699" t="str">
            <v>JUN</v>
          </cell>
          <cell r="C699">
            <v>4615172.4139999999</v>
          </cell>
          <cell r="D699">
            <v>8263000</v>
          </cell>
          <cell r="F699">
            <v>0</v>
          </cell>
          <cell r="G699">
            <v>0</v>
          </cell>
        </row>
        <row r="700">
          <cell r="B700" t="str">
            <v>JUL</v>
          </cell>
          <cell r="C700">
            <v>4866603.7580000004</v>
          </cell>
          <cell r="D700">
            <v>8255000</v>
          </cell>
          <cell r="F700">
            <v>0</v>
          </cell>
          <cell r="G700">
            <v>0</v>
          </cell>
        </row>
        <row r="701">
          <cell r="B701" t="str">
            <v>AGO</v>
          </cell>
          <cell r="C701">
            <v>4869412.26</v>
          </cell>
          <cell r="D701">
            <v>8252000</v>
          </cell>
          <cell r="F701">
            <v>0</v>
          </cell>
          <cell r="G701">
            <v>0</v>
          </cell>
        </row>
        <row r="702">
          <cell r="B702" t="str">
            <v>SET</v>
          </cell>
          <cell r="C702">
            <v>4659874.53</v>
          </cell>
          <cell r="D702">
            <v>8220000</v>
          </cell>
          <cell r="F702">
            <v>0</v>
          </cell>
          <cell r="G702">
            <v>0</v>
          </cell>
        </row>
        <row r="703">
          <cell r="B703" t="str">
            <v>OUT</v>
          </cell>
          <cell r="C703">
            <v>4819388.63</v>
          </cell>
          <cell r="D703">
            <v>8228000</v>
          </cell>
          <cell r="F703">
            <v>0</v>
          </cell>
          <cell r="G703">
            <v>0</v>
          </cell>
        </row>
        <row r="704">
          <cell r="B704" t="str">
            <v>NOV</v>
          </cell>
          <cell r="C704">
            <v>4633284.2529999996</v>
          </cell>
          <cell r="D704">
            <v>8240000</v>
          </cell>
          <cell r="F704">
            <v>0</v>
          </cell>
          <cell r="G704">
            <v>0</v>
          </cell>
        </row>
        <row r="705">
          <cell r="B705" t="str">
            <v>DEZ</v>
          </cell>
          <cell r="C705">
            <v>4610489.3719999995</v>
          </cell>
          <cell r="D705">
            <v>8231000</v>
          </cell>
          <cell r="F705">
            <v>0</v>
          </cell>
          <cell r="G705">
            <v>0</v>
          </cell>
        </row>
        <row r="706">
          <cell r="B706" t="str">
            <v>TOTAL</v>
          </cell>
          <cell r="C706">
            <v>56859814.844000012</v>
          </cell>
        </row>
        <row r="710">
          <cell r="B710" t="str">
            <v>SUPRIDORA:</v>
          </cell>
          <cell r="D710" t="str">
            <v>ITAIPU</v>
          </cell>
          <cell r="F710" t="str">
            <v>SUPRIDA:</v>
          </cell>
          <cell r="H710" t="str">
            <v>ELETROSUL</v>
          </cell>
        </row>
        <row r="712">
          <cell r="C712" t="str">
            <v xml:space="preserve">        ITAIPU</v>
          </cell>
          <cell r="F712" t="str">
            <v xml:space="preserve">       CONTRATO</v>
          </cell>
        </row>
        <row r="713">
          <cell r="C713" t="str">
            <v>ENERGIA</v>
          </cell>
          <cell r="D713" t="str">
            <v>DEMANDA</v>
          </cell>
          <cell r="F713" t="str">
            <v>ENERGIA</v>
          </cell>
          <cell r="G713" t="str">
            <v>DEMANDA</v>
          </cell>
        </row>
        <row r="714">
          <cell r="C714" t="str">
            <v>MWh</v>
          </cell>
          <cell r="D714" t="str">
            <v>kWh/h</v>
          </cell>
          <cell r="F714" t="str">
            <v>MWh</v>
          </cell>
          <cell r="G714" t="str">
            <v>kWh/h</v>
          </cell>
        </row>
        <row r="716">
          <cell r="B716" t="str">
            <v>JAN</v>
          </cell>
          <cell r="C716">
            <v>1152603.078</v>
          </cell>
          <cell r="D716">
            <v>1968000</v>
          </cell>
          <cell r="F716">
            <v>0</v>
          </cell>
          <cell r="G716">
            <v>0</v>
          </cell>
        </row>
        <row r="717">
          <cell r="B717" t="str">
            <v>FEV</v>
          </cell>
          <cell r="C717">
            <v>1080061.159</v>
          </cell>
          <cell r="D717">
            <v>1959000</v>
          </cell>
          <cell r="F717">
            <v>0</v>
          </cell>
          <cell r="G717">
            <v>0</v>
          </cell>
        </row>
        <row r="718">
          <cell r="B718" t="str">
            <v>MAR</v>
          </cell>
          <cell r="C718">
            <v>1198911.385</v>
          </cell>
          <cell r="D718">
            <v>1967000</v>
          </cell>
          <cell r="F718">
            <v>0</v>
          </cell>
          <cell r="G718">
            <v>0</v>
          </cell>
        </row>
        <row r="719">
          <cell r="B719" t="str">
            <v>ABR</v>
          </cell>
          <cell r="C719">
            <v>1103444.672</v>
          </cell>
          <cell r="D719">
            <v>1963000</v>
          </cell>
          <cell r="F719">
            <v>0</v>
          </cell>
          <cell r="G719">
            <v>0</v>
          </cell>
        </row>
        <row r="720">
          <cell r="B720" t="str">
            <v>MAI</v>
          </cell>
          <cell r="C720">
            <v>1134499.085</v>
          </cell>
          <cell r="D720">
            <v>1964000</v>
          </cell>
          <cell r="F720">
            <v>0</v>
          </cell>
          <cell r="G720">
            <v>0</v>
          </cell>
        </row>
        <row r="721">
          <cell r="B721" t="str">
            <v>JUN</v>
          </cell>
          <cell r="C721">
            <v>1100069.8259999999</v>
          </cell>
          <cell r="D721">
            <v>1970000</v>
          </cell>
          <cell r="F721">
            <v>0</v>
          </cell>
          <cell r="G721">
            <v>0</v>
          </cell>
        </row>
        <row r="722">
          <cell r="B722" t="str">
            <v>JUL</v>
          </cell>
          <cell r="C722">
            <v>1160000.8559999999</v>
          </cell>
          <cell r="D722">
            <v>1968000</v>
          </cell>
          <cell r="F722">
            <v>0</v>
          </cell>
          <cell r="G722">
            <v>0</v>
          </cell>
        </row>
        <row r="723">
          <cell r="B723" t="str">
            <v>AGO</v>
          </cell>
          <cell r="C723">
            <v>1160670.29</v>
          </cell>
          <cell r="D723">
            <v>1967000</v>
          </cell>
          <cell r="F723">
            <v>0</v>
          </cell>
          <cell r="G723">
            <v>0</v>
          </cell>
        </row>
        <row r="724">
          <cell r="B724" t="str">
            <v>SET</v>
          </cell>
          <cell r="C724">
            <v>1110724.996</v>
          </cell>
          <cell r="D724">
            <v>1959000</v>
          </cell>
          <cell r="F724">
            <v>0</v>
          </cell>
          <cell r="G724">
            <v>0</v>
          </cell>
        </row>
        <row r="725">
          <cell r="B725" t="str">
            <v>OUT</v>
          </cell>
          <cell r="C725">
            <v>1148746.6850000001</v>
          </cell>
          <cell r="D725">
            <v>1961000</v>
          </cell>
          <cell r="F725">
            <v>0</v>
          </cell>
          <cell r="G725">
            <v>0</v>
          </cell>
        </row>
        <row r="726">
          <cell r="B726" t="str">
            <v>NOV</v>
          </cell>
          <cell r="C726">
            <v>1104386.9539999999</v>
          </cell>
          <cell r="D726">
            <v>1964000</v>
          </cell>
          <cell r="F726">
            <v>0</v>
          </cell>
          <cell r="G726">
            <v>0</v>
          </cell>
        </row>
        <row r="727">
          <cell r="B727" t="str">
            <v>DEZ</v>
          </cell>
          <cell r="C727">
            <v>1098953.5789999999</v>
          </cell>
          <cell r="D727">
            <v>1962000</v>
          </cell>
          <cell r="F727">
            <v>0</v>
          </cell>
          <cell r="G727">
            <v>0</v>
          </cell>
        </row>
        <row r="728">
          <cell r="B728" t="str">
            <v>TOTAL</v>
          </cell>
          <cell r="C728">
            <v>13553072.564999999</v>
          </cell>
        </row>
        <row r="732">
          <cell r="B732" t="str">
            <v>SUPRIDORA:</v>
          </cell>
          <cell r="D732" t="str">
            <v>CHESF</v>
          </cell>
          <cell r="F732" t="str">
            <v>SUPRIDA:</v>
          </cell>
          <cell r="H732" t="str">
            <v>ELETRONORTE</v>
          </cell>
        </row>
        <row r="734">
          <cell r="F734" t="str">
            <v xml:space="preserve">       CONTRATO</v>
          </cell>
        </row>
        <row r="735">
          <cell r="F735" t="str">
            <v>ENERGIA</v>
          </cell>
          <cell r="G735" t="str">
            <v>DEMANDA</v>
          </cell>
        </row>
        <row r="736">
          <cell r="F736" t="str">
            <v>MWh</v>
          </cell>
          <cell r="G736" t="str">
            <v>kWh/h</v>
          </cell>
        </row>
        <row r="738">
          <cell r="B738" t="str">
            <v>JAN</v>
          </cell>
          <cell r="F738">
            <v>179163</v>
          </cell>
          <cell r="G738">
            <v>0</v>
          </cell>
        </row>
        <row r="739">
          <cell r="B739" t="str">
            <v>FEV</v>
          </cell>
          <cell r="F739">
            <v>164778</v>
          </cell>
          <cell r="G739">
            <v>0</v>
          </cell>
        </row>
        <row r="740">
          <cell r="B740" t="str">
            <v>MAR</v>
          </cell>
          <cell r="F740">
            <v>180590</v>
          </cell>
          <cell r="G740">
            <v>0</v>
          </cell>
        </row>
        <row r="741">
          <cell r="B741" t="str">
            <v>ABR</v>
          </cell>
          <cell r="F741">
            <v>170229</v>
          </cell>
          <cell r="G741">
            <v>0</v>
          </cell>
        </row>
        <row r="742">
          <cell r="B742" t="str">
            <v>MAI</v>
          </cell>
          <cell r="F742">
            <v>177405</v>
          </cell>
          <cell r="G742">
            <v>0</v>
          </cell>
        </row>
        <row r="743">
          <cell r="B743" t="str">
            <v>JUN</v>
          </cell>
          <cell r="F743">
            <v>170700</v>
          </cell>
          <cell r="G743">
            <v>0</v>
          </cell>
        </row>
        <row r="744">
          <cell r="B744" t="str">
            <v>JUL</v>
          </cell>
          <cell r="F744">
            <v>177253</v>
          </cell>
          <cell r="G744">
            <v>0</v>
          </cell>
        </row>
        <row r="745">
          <cell r="B745" t="str">
            <v>AGO</v>
          </cell>
          <cell r="F745">
            <v>181558</v>
          </cell>
          <cell r="G745">
            <v>0</v>
          </cell>
        </row>
        <row r="746">
          <cell r="B746" t="str">
            <v>SET</v>
          </cell>
          <cell r="F746">
            <v>180180</v>
          </cell>
          <cell r="G746">
            <v>0</v>
          </cell>
        </row>
        <row r="747">
          <cell r="B747" t="str">
            <v>OUT</v>
          </cell>
          <cell r="F747">
            <v>191496</v>
          </cell>
          <cell r="G747">
            <v>0</v>
          </cell>
        </row>
        <row r="748">
          <cell r="B748" t="str">
            <v>NOV</v>
          </cell>
          <cell r="F748">
            <v>186960</v>
          </cell>
          <cell r="G748">
            <v>0</v>
          </cell>
        </row>
        <row r="749">
          <cell r="B749" t="str">
            <v>DEZ</v>
          </cell>
          <cell r="F749">
            <v>194649</v>
          </cell>
          <cell r="G749">
            <v>0</v>
          </cell>
        </row>
        <row r="750">
          <cell r="B750" t="str">
            <v>TOTAL</v>
          </cell>
          <cell r="F750">
            <v>2154961</v>
          </cell>
        </row>
        <row r="754">
          <cell r="B754" t="str">
            <v>SUPRIDORA:</v>
          </cell>
          <cell r="D754" t="str">
            <v>ELETRONORTE</v>
          </cell>
          <cell r="F754" t="str">
            <v>SUPRIDA:</v>
          </cell>
          <cell r="H754" t="str">
            <v>CHESF</v>
          </cell>
        </row>
        <row r="756">
          <cell r="F756" t="str">
            <v xml:space="preserve">       CONTRATO</v>
          </cell>
        </row>
        <row r="757">
          <cell r="F757" t="str">
            <v>ENERGIA</v>
          </cell>
          <cell r="G757" t="str">
            <v>DEMANDA</v>
          </cell>
        </row>
        <row r="758">
          <cell r="F758" t="str">
            <v>MWh</v>
          </cell>
          <cell r="G758" t="str">
            <v>kWh/h</v>
          </cell>
        </row>
        <row r="760">
          <cell r="B760" t="str">
            <v>JAN</v>
          </cell>
          <cell r="F760">
            <v>415862</v>
          </cell>
          <cell r="G760">
            <v>0</v>
          </cell>
        </row>
        <row r="761">
          <cell r="B761" t="str">
            <v>FEV</v>
          </cell>
          <cell r="F761">
            <v>382473</v>
          </cell>
          <cell r="G761">
            <v>0</v>
          </cell>
        </row>
        <row r="762">
          <cell r="B762" t="str">
            <v>MAR</v>
          </cell>
          <cell r="F762">
            <v>419174</v>
          </cell>
          <cell r="G762">
            <v>0</v>
          </cell>
        </row>
        <row r="763">
          <cell r="B763" t="str">
            <v>ABR</v>
          </cell>
          <cell r="F763">
            <v>395124</v>
          </cell>
          <cell r="G763">
            <v>0</v>
          </cell>
        </row>
        <row r="764">
          <cell r="B764" t="str">
            <v>MAI</v>
          </cell>
          <cell r="F764">
            <v>411782</v>
          </cell>
          <cell r="G764">
            <v>0</v>
          </cell>
        </row>
        <row r="765">
          <cell r="B765" t="str">
            <v>JUN</v>
          </cell>
          <cell r="F765">
            <v>396218</v>
          </cell>
          <cell r="G765">
            <v>0</v>
          </cell>
        </row>
        <row r="766">
          <cell r="B766" t="str">
            <v>JUL</v>
          </cell>
          <cell r="F766">
            <v>411428</v>
          </cell>
          <cell r="G766">
            <v>0</v>
          </cell>
        </row>
        <row r="767">
          <cell r="B767" t="str">
            <v>AGO</v>
          </cell>
          <cell r="F767">
            <v>421422</v>
          </cell>
          <cell r="G767">
            <v>0</v>
          </cell>
        </row>
        <row r="768">
          <cell r="B768" t="str">
            <v>SET</v>
          </cell>
          <cell r="F768">
            <v>418223</v>
          </cell>
          <cell r="G768">
            <v>0</v>
          </cell>
        </row>
        <row r="769">
          <cell r="B769" t="str">
            <v>OUT</v>
          </cell>
          <cell r="F769">
            <v>444488</v>
          </cell>
          <cell r="G769">
            <v>0</v>
          </cell>
        </row>
        <row r="770">
          <cell r="B770" t="str">
            <v>NOV</v>
          </cell>
          <cell r="F770">
            <v>433960</v>
          </cell>
          <cell r="G770">
            <v>0</v>
          </cell>
        </row>
        <row r="771">
          <cell r="B771" t="str">
            <v>DEZ</v>
          </cell>
          <cell r="F771">
            <v>451806</v>
          </cell>
          <cell r="G771">
            <v>0</v>
          </cell>
        </row>
        <row r="772">
          <cell r="B772" t="str">
            <v>TOTAL</v>
          </cell>
          <cell r="F772">
            <v>5001960</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T"/>
      <sheetName val="CÁLCULOS"/>
      <sheetName val="DOCUMENTOS"/>
      <sheetName val="TARIFA MIX"/>
      <sheetName val="IGP-M E IVI"/>
      <sheetName val="TermoPE"/>
      <sheetName val="PreçoLeilão"/>
      <sheetName val="PreçoGCS_UTE"/>
      <sheetName val="PreçoGCS_PCH"/>
      <sheetName val="CVA_RESUMO"/>
      <sheetName val="CVA_CCC"/>
      <sheetName val="CVA_TUST"/>
      <sheetName val="CVA_ESS"/>
      <sheetName val="CVA_CDE"/>
      <sheetName val="CVA_ENERGIA"/>
      <sheetName val="CVA_INICIAIS"/>
      <sheetName val="CVA_TERMOPE"/>
      <sheetName val="CVA_LEILÃO_1"/>
      <sheetName val="CVA_LEILÃO_2"/>
      <sheetName val="CVA_GCS_001"/>
      <sheetName val="CVA_GCS_002"/>
      <sheetName val="CVA_GCS_008"/>
      <sheetName val="SELIC"/>
      <sheetName val="MAE"/>
      <sheetName val="AJUSTE PIS"/>
      <sheetName val="VNC Curto Prazo DRA"/>
      <sheetName val="VNC Curto Prazo DRP"/>
      <sheetName val="contse98"/>
      <sheetName val="RESULTADO MÊS A MÊS"/>
      <sheetName val="Dados_DEC"/>
      <sheetName val="Dados_FEC"/>
      <sheetName val="COELBA_ENERGY"/>
      <sheetName val="CRITERIOS"/>
      <sheetName val=" CTA RDOS"/>
    </sheetNames>
    <sheetDataSet>
      <sheetData sheetId="0" refreshError="1"/>
      <sheetData sheetId="1" refreshError="1"/>
      <sheetData sheetId="2" refreshError="1"/>
      <sheetData sheetId="3" refreshError="1"/>
      <sheetData sheetId="4" refreshError="1"/>
      <sheetData sheetId="5" refreshError="1">
        <row r="5">
          <cell r="B5" t="str">
            <v>Competitiva</v>
          </cell>
        </row>
        <row r="6">
          <cell r="B6" t="str">
            <v xml:space="preserve">Termelétrica Carvão Nacional </v>
          </cell>
        </row>
        <row r="7">
          <cell r="B7" t="str">
            <v>Pequena Central Hidrelétrica - PCH</v>
          </cell>
        </row>
        <row r="8">
          <cell r="B8" t="str">
            <v>Termelétrica Biomassa</v>
          </cell>
        </row>
        <row r="9">
          <cell r="B9" t="str">
            <v>Usina Eólica</v>
          </cell>
        </row>
        <row r="10">
          <cell r="B10" t="str">
            <v>Usina Solar Foto-voltáica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mp;Op"/>
      <sheetName val="Summary Financial Info."/>
    </sheetNames>
    <sheetDataSet>
      <sheetData sheetId="0" refreshError="1"/>
      <sheetData sheetId="1"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res"/>
      <sheetName val="Grafo"/>
      <sheetName val="REDES"/>
      <sheetName val="Hoja1"/>
      <sheetName val="Informe"/>
      <sheetName val="CTARDO"/>
      <sheetName val="Tablas"/>
      <sheetName val="RealAbril"/>
      <sheetName val="PPtoAbril"/>
      <sheetName val="Ppto2000"/>
      <sheetName val="Estcierre04"/>
      <sheetName val="REDEL"/>
      <sheetName val="DesgloseREDEL"/>
      <sheetName val="Desviaciones"/>
      <sheetName val="CORPORATIVOS"/>
      <sheetName val="FI"/>
      <sheetName val="RH "/>
      <sheetName val="GA"/>
      <sheetName val="CO"/>
      <sheetName val="CT"/>
      <sheetName val="SEN"/>
      <sheetName val="Gráf_SEN"/>
      <sheetName val="Plan1"/>
      <sheetName val="TermoPE"/>
      <sheetName val="RH_"/>
      <sheetName val="contse98"/>
      <sheetName val="RESULTADO MÊS A MÊS"/>
      <sheetName val="CITIBANK"/>
      <sheetName val="HSBC-J.PESSOA"/>
      <sheetName val="Feriados"/>
      <sheetName val="FC.3.2"/>
      <sheetName val="RIS_TECNICHE"/>
      <sheetName val="Controle"/>
      <sheetName val="Aux_4"/>
      <sheetName val="Aux_3"/>
      <sheetName val="Aux_1"/>
      <sheetName val="Rel.3"/>
      <sheetName val="Aux_2"/>
      <sheetName val="INDICE"/>
      <sheetName val="pl atual"/>
      <sheetName val="BALANCETE"/>
      <sheetName val="Mapa"/>
      <sheetName val="CELPE-média-mensal-99-04"/>
      <sheetName val="ELIM_FINANCEIRA"/>
      <sheetName val="FORNECEDORES"/>
      <sheetName val="DPLISTs"/>
      <sheetName val="Capa"/>
      <sheetName val="Auxiliar"/>
      <sheetName val="ate 301109"/>
      <sheetName val="Plan3"/>
      <sheetName val="Plan2"/>
      <sheetName val="CVA_Projetada12meses"/>
      <sheetName val="Correção"/>
      <sheetName val="EURO"/>
      <sheetName val="FINEL"/>
      <sheetName val="INPC"/>
      <sheetName val="PTAX "/>
      <sheetName val="SELIC"/>
      <sheetName val="TJLP"/>
      <sheetName val="TR"/>
      <sheetName val="UFIR (2)"/>
      <sheetName val="Suprimento"/>
      <sheetName val="Energia"/>
      <sheetName val="ABRIL"/>
      <sheetName val="ABRIL.XLS"/>
      <sheetName val="Anexo 17 - Consultas"/>
      <sheetName val="Assumpt"/>
      <sheetName val="CA S&amp;U"/>
      <sheetName val="TABELAS"/>
      <sheetName val="Planilha2"/>
      <sheetName val="ListaPrioridade"/>
      <sheetName val="Sem Critica"/>
      <sheetName val="Dados"/>
      <sheetName val="Distância"/>
      <sheetName val=" CTA RDOS"/>
      <sheetName val="CRITERIOS"/>
      <sheetName val="RH_1"/>
      <sheetName val="HSBC-J_PESSOA"/>
      <sheetName val="RESULTADO_MÊS_A_MÊS"/>
      <sheetName val="FC_3_2"/>
      <sheetName val="Rel_3"/>
      <sheetName val="pl_atual"/>
      <sheetName val="Lançamentos"/>
      <sheetName val="DESPESAS"/>
      <sheetName val="REF-PÃO"/>
      <sheetName val="Comb_Veículos"/>
      <sheetName val="Comb_Motos"/>
      <sheetName val="Total "/>
      <sheetName val="Orç(anterior)"/>
      <sheetName val="Orçamento"/>
      <sheetName val="códigos"/>
      <sheetName val="SLX_FRETE"/>
      <sheetName val="SLX_PAYMENTCONDITION"/>
      <sheetName val="Empresas e Datas"/>
    </sheetNames>
    <sheetDataSet>
      <sheetData sheetId="0" refreshError="1"/>
      <sheetData sheetId="1" refreshError="1"/>
      <sheetData sheetId="2" refreshError="1"/>
      <sheetData sheetId="3" refreshError="1"/>
      <sheetData sheetId="4" refreshError="1">
        <row r="7">
          <cell r="P7" t="str">
            <v>Datos del mes</v>
          </cell>
          <cell r="V7" t="str">
            <v>Datos 2000</v>
          </cell>
        </row>
        <row r="8">
          <cell r="P8" t="str">
            <v>Ppto</v>
          </cell>
          <cell r="R8" t="str">
            <v>Real Ac.</v>
          </cell>
          <cell r="T8" t="str">
            <v>%Desv.</v>
          </cell>
          <cell r="V8" t="str">
            <v>Ppto</v>
          </cell>
          <cell r="X8" t="str">
            <v>Estim Cierre</v>
          </cell>
          <cell r="Z8" t="str">
            <v>%Desv</v>
          </cell>
        </row>
        <row r="9">
          <cell r="L9" t="str">
            <v>REDES</v>
          </cell>
        </row>
        <row r="10">
          <cell r="M10" t="str">
            <v>Tot. Distribución</v>
          </cell>
        </row>
        <row r="11">
          <cell r="N11" t="str">
            <v>Distribución</v>
          </cell>
        </row>
        <row r="12">
          <cell r="N12" t="str">
            <v>Medida</v>
          </cell>
        </row>
        <row r="13">
          <cell r="M13" t="str">
            <v>Comercial Tarifa</v>
          </cell>
        </row>
        <row r="14">
          <cell r="M14" t="str">
            <v>Telecomunicaciones</v>
          </cell>
        </row>
        <row r="15">
          <cell r="M15" t="str">
            <v>Internacional</v>
          </cell>
        </row>
        <row r="16">
          <cell r="M16" t="str">
            <v>Agua y servicios</v>
          </cell>
        </row>
        <row r="17">
          <cell r="M17" t="str">
            <v>Soportes</v>
          </cell>
        </row>
        <row r="19">
          <cell r="L19" t="str">
            <v>Tot. Regulado</v>
          </cell>
        </row>
        <row r="21">
          <cell r="L21" t="str">
            <v>Tot. No Regulado</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sheetData sheetId="70"/>
      <sheetData sheetId="71"/>
      <sheetData sheetId="72" refreshError="1"/>
      <sheetData sheetId="73" refreshError="1"/>
      <sheetData sheetId="74" refreshError="1"/>
      <sheetData sheetId="75" refreshError="1"/>
      <sheetData sheetId="76"/>
      <sheetData sheetId="77"/>
      <sheetData sheetId="78"/>
      <sheetData sheetId="79"/>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TP-BH"/>
      <sheetName val="NORTE_NORDESTE"/>
      <sheetName val="P&amp;L"/>
      <sheetName val="CFS"/>
      <sheetName val="compfootnotes"/>
      <sheetName val="DCF"/>
      <sheetName val="DNLD"/>
      <sheetName val="Summary Income Statment"/>
      <sheetName val="97 IS per store"/>
      <sheetName val="RTP-PA"/>
      <sheetName val="Radio"/>
      <sheetName val="BS"/>
      <sheetName val="GAD-RESULT"/>
      <sheetName val="LESTE"/>
      <sheetName val="AMF-Business-Assumptions"/>
      <sheetName val="IS_Seller"/>
      <sheetName val="TELEMIG_TELEST"/>
      <sheetName val="GP IRR"/>
      <sheetName val="Playcenter"/>
      <sheetName val="RTPs"/>
      <sheetName val="RTP-BA"/>
      <sheetName val="Playcenter Consolidated Summary"/>
      <sheetName val="Summary US$"/>
      <sheetName val="NEWCO IRR"/>
      <sheetName val="FI IRR"/>
      <sheetName val="Comp"/>
      <sheetName val="Assumptions"/>
      <sheetName val="Income Statement"/>
      <sheetName val="Sum Cap Tanti"/>
      <sheetName val="Acc-Dil"/>
      <sheetName val="prison_comps"/>
      <sheetName val="norsk input"/>
      <sheetName val="Summary"/>
      <sheetName val="Comps"/>
      <sheetName val="TELERJ"/>
      <sheetName val="GAD-INDICES"/>
      <sheetName val="Judy Wacc"/>
      <sheetName val="Input"/>
      <sheetName val="Deal Information"/>
      <sheetName val="alum footnotes"/>
      <sheetName val="temp"/>
      <sheetName val="Inputs"/>
      <sheetName val="increm pf"/>
      <sheetName val="#REF"/>
      <sheetName val="Data"/>
      <sheetName val="C_Calc"/>
      <sheetName val="TranStruct"/>
      <sheetName val="AcqBS"/>
      <sheetName val="FACTTEST"/>
      <sheetName val="Networks"/>
      <sheetName val="IS_Buyer"/>
      <sheetName val="Working Capital"/>
      <sheetName val="Financiac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Empresa"/>
      <sheetName val="Modelo"/>
      <sheetName val="Prem"/>
      <sheetName val="Margem"/>
      <sheetName val="Desp"/>
      <sheetName val="Inv"/>
      <sheetName val="Fin"/>
      <sheetName val="Não Oper-Soc"/>
      <sheetName val="Cálculos"/>
      <sheetName val="DRE"/>
      <sheetName val="Bal"/>
      <sheetName val="Mut"/>
      <sheetName val="FL CX Dir"/>
      <sheetName val="FL CX Ind"/>
      <sheetName val="NCG"/>
      <sheetName val="Indicadores"/>
      <sheetName val="Gráficos"/>
      <sheetName val="Simulações"/>
      <sheetName val="Valor"/>
      <sheetName val="Memória"/>
      <sheetName val="Notas"/>
      <sheetName val="REL_ACO"/>
      <sheetName val="MPO"/>
      <sheetName val="INPUT"/>
      <sheetName val="Gerencial - DRE e Caixa"/>
      <sheetName val="WACC"/>
      <sheetName val="Outros Indicadores"/>
      <sheetName val="12"/>
      <sheetName val="13"/>
      <sheetName val="15"/>
      <sheetName val="Plan1"/>
      <sheetName val="Plan2"/>
      <sheetName val="Plan3"/>
      <sheetName val="3"/>
      <sheetName val="INDICE"/>
      <sheetName val="Dados"/>
      <sheetName val="1"/>
      <sheetName val="2"/>
      <sheetName val="2.1"/>
      <sheetName val="4"/>
      <sheetName val="5"/>
      <sheetName val="6"/>
      <sheetName val="7"/>
      <sheetName val="8"/>
      <sheetName val="9"/>
      <sheetName val="10"/>
      <sheetName val="11"/>
      <sheetName val="11.1"/>
      <sheetName val="12.A"/>
      <sheetName val="12.B"/>
      <sheetName val="12.0"/>
      <sheetName val="12.1 "/>
      <sheetName val="12.1.1"/>
      <sheetName val="12.2 "/>
      <sheetName val="12.3"/>
      <sheetName val="12.4"/>
      <sheetName val="12.5"/>
      <sheetName val="12.8"/>
      <sheetName val="12.10"/>
      <sheetName val="12.11A"/>
      <sheetName val="14"/>
      <sheetName val="16"/>
      <sheetName val="17"/>
      <sheetName val="18"/>
      <sheetName val="19"/>
      <sheetName val="20"/>
      <sheetName val="21"/>
      <sheetName val="22"/>
      <sheetName val="22.1"/>
      <sheetName val="23"/>
      <sheetName val="24"/>
      <sheetName val="25"/>
      <sheetName val="26"/>
      <sheetName val="28"/>
      <sheetName val="27"/>
      <sheetName val="29"/>
      <sheetName val="29.0"/>
      <sheetName val="29.1"/>
      <sheetName val="29.1.1"/>
      <sheetName val="29.2"/>
      <sheetName val="29.3"/>
      <sheetName val="29.4"/>
      <sheetName val="29.5"/>
      <sheetName val="29.6"/>
      <sheetName val="30"/>
      <sheetName val="31"/>
      <sheetName val="32"/>
      <sheetName val="32.1"/>
      <sheetName val="33"/>
      <sheetName val="34"/>
      <sheetName val="35"/>
      <sheetName val="36"/>
      <sheetName val="37"/>
      <sheetName val="38"/>
      <sheetName val="39"/>
      <sheetName val="40"/>
      <sheetName val="41"/>
      <sheetName val="41.1"/>
      <sheetName val="42"/>
      <sheetName val="43"/>
      <sheetName val="43.1"/>
      <sheetName val="44"/>
      <sheetName val="45"/>
      <sheetName val="45.1"/>
      <sheetName val="46"/>
      <sheetName val="47"/>
      <sheetName val="48"/>
      <sheetName val="49"/>
      <sheetName val="50"/>
      <sheetName val="51"/>
      <sheetName val="52"/>
      <sheetName val="53"/>
      <sheetName val="54"/>
      <sheetName val="55"/>
      <sheetName val="55.0"/>
      <sheetName val="55.1"/>
      <sheetName val="56"/>
      <sheetName val="57"/>
      <sheetName val="57.1"/>
      <sheetName val="57.2"/>
      <sheetName val="57.3"/>
      <sheetName val="57.4"/>
      <sheetName val="57.5"/>
      <sheetName val="58"/>
      <sheetName val="59"/>
      <sheetName val="60"/>
      <sheetName val="61"/>
      <sheetName val="61.1"/>
      <sheetName val="61.2"/>
      <sheetName val="61.3"/>
      <sheetName val="62"/>
      <sheetName val="63"/>
      <sheetName val="63.1"/>
      <sheetName val="64"/>
      <sheetName val="64-NOVO"/>
      <sheetName val="65"/>
      <sheetName val="66"/>
      <sheetName val="67"/>
      <sheetName val="67-NOVO"/>
      <sheetName val="67.1"/>
      <sheetName val="67.2"/>
      <sheetName val="68"/>
      <sheetName val="Plan5"/>
      <sheetName val="9antes"/>
      <sheetName val="12.1"/>
      <sheetName val="12.2"/>
      <sheetName val="12.6"/>
      <sheetName val="12.7"/>
      <sheetName val="12.9"/>
      <sheetName val="12.11"/>
      <sheetName val="12.10.1"/>
      <sheetName val="12.12"/>
      <sheetName val="12.13"/>
      <sheetName val="12.14"/>
      <sheetName val="12.15"/>
      <sheetName val="backup 16"/>
      <sheetName val="22.1 rasc"/>
      <sheetName val="60.1"/>
      <sheetName val="60.2"/>
      <sheetName val="69"/>
      <sheetName val="DMPL"/>
      <sheetName val="A4"/>
      <sheetName val="Balancete25.03.2010"/>
      <sheetName val="Datas"/>
      <sheetName val="Balanço"/>
      <sheetName val="Check"/>
      <sheetName val="8.1"/>
      <sheetName val="12.C"/>
      <sheetName val="12.D"/>
      <sheetName val="14.1"/>
      <sheetName val="33.1"/>
      <sheetName val="54.1"/>
      <sheetName val="54.1.1"/>
      <sheetName val="54.2"/>
      <sheetName val="55.2"/>
      <sheetName val="57.0"/>
      <sheetName val="57.6"/>
      <sheetName val="57.7"/>
      <sheetName val="58.1"/>
      <sheetName val="59.1"/>
      <sheetName val="61.0"/>
      <sheetName val="XX"/>
      <sheetName val="3-ok"/>
      <sheetName val="4-ok"/>
      <sheetName val="5-ok"/>
      <sheetName val="7-ok"/>
      <sheetName val="8-ok"/>
      <sheetName val="9-ok"/>
      <sheetName val="10-Alterar"/>
      <sheetName val="11-ok"/>
      <sheetName val="11.1-ok"/>
      <sheetName val="12.A-ok"/>
      <sheetName val="12.B-ok"/>
      <sheetName val="12.0-ok"/>
      <sheetName val="12.1-ok"/>
      <sheetName val="12.2-ok"/>
      <sheetName val="12.3-ok"/>
      <sheetName val="12.5-ok"/>
      <sheetName val="12.6-ok"/>
      <sheetName val="12.7-ok"/>
      <sheetName val="12.8-ok"/>
      <sheetName val="12.9-ok"/>
      <sheetName val="12.10-ok"/>
      <sheetName val="12.11-ok"/>
      <sheetName val="12.12-ok"/>
      <sheetName val="12.13-ok"/>
      <sheetName val="12.14-Alterar"/>
      <sheetName val="12.15-ok"/>
      <sheetName val="12.16-Alterar"/>
      <sheetName val="13-ok"/>
      <sheetName val="14-ok"/>
      <sheetName val="15-OK"/>
      <sheetName val="16-ok"/>
      <sheetName val="17-ok"/>
      <sheetName val="18-ok"/>
      <sheetName val="19-ok"/>
      <sheetName val="20-ok"/>
      <sheetName val="21-ok"/>
      <sheetName val="22-ok"/>
      <sheetName val="23-ok"/>
      <sheetName val="24-nao"/>
      <sheetName val="25-ok"/>
      <sheetName val="26-ok"/>
      <sheetName val="27-ok"/>
      <sheetName val="28-ok"/>
      <sheetName val="29-ok"/>
      <sheetName val="29.0-ok"/>
      <sheetName val="29.1-ok"/>
      <sheetName val="29.2-ok"/>
      <sheetName val="29.3-ok"/>
      <sheetName val="29.4-ok"/>
      <sheetName val="29.5-ok"/>
      <sheetName val="30-ok"/>
      <sheetName val="31-ok"/>
      <sheetName val="32-ok"/>
      <sheetName val="33-ok"/>
      <sheetName val="34-ok"/>
      <sheetName val="35-ok"/>
      <sheetName val="36-ok"/>
      <sheetName val="37-ok"/>
      <sheetName val="38-ok"/>
      <sheetName val="39-ok"/>
      <sheetName val="40-ok"/>
      <sheetName val="41-ok"/>
      <sheetName val="42-ok"/>
      <sheetName val="43-ok"/>
      <sheetName val="43.1- ok"/>
      <sheetName val="44-ok"/>
      <sheetName val="45-ok"/>
      <sheetName val="45.1-ok"/>
      <sheetName val="46-ok"/>
      <sheetName val="49-ok"/>
      <sheetName val="50-ok"/>
      <sheetName val="51-ok"/>
      <sheetName val="52-Alterar"/>
      <sheetName val="53-ok"/>
      <sheetName val="54-ok"/>
      <sheetName val="55-ok"/>
      <sheetName val="56-ok"/>
      <sheetName val="57-ok"/>
      <sheetName val="59-ok"/>
      <sheetName val="60-ok"/>
      <sheetName val="61-ok"/>
      <sheetName val="66-ok"/>
      <sheetName val="Tickmarks"/>
      <sheetName val="11_1"/>
      <sheetName val="12_A"/>
      <sheetName val="12_B"/>
      <sheetName val="12_0"/>
      <sheetName val="12_1"/>
      <sheetName val="12_1_1"/>
      <sheetName val="12_2"/>
      <sheetName val="12_3"/>
      <sheetName val="12_4"/>
      <sheetName val="12_5"/>
      <sheetName val="12_6"/>
      <sheetName val="12_7"/>
      <sheetName val="12_8"/>
      <sheetName val="12_9"/>
      <sheetName val="12_10"/>
      <sheetName val="12_11"/>
      <sheetName val="12_12"/>
      <sheetName val="12_13"/>
      <sheetName val="12_14"/>
      <sheetName val="12_15"/>
      <sheetName val="22_1"/>
      <sheetName val="29_0"/>
      <sheetName val="29_1"/>
      <sheetName val="29_2"/>
      <sheetName val="29_3"/>
      <sheetName val="29_4"/>
      <sheetName val="29_5"/>
      <sheetName val="32_1"/>
      <sheetName val="41_1"/>
      <sheetName val="43_1"/>
      <sheetName val="45_1"/>
      <sheetName val="55_0"/>
      <sheetName val="55_1"/>
      <sheetName val="57_1"/>
      <sheetName val="57_2"/>
      <sheetName val="57_3"/>
      <sheetName val="57_4"/>
      <sheetName val="57_5"/>
      <sheetName val="61 _2_"/>
      <sheetName val="11638"/>
      <sheetName val="RESUMO B"/>
      <sheetName val="Dados de Entrada"/>
      <sheetName val="Receita"/>
      <sheetName val="Análise Financeira"/>
      <sheetName val="Rural-EBRÁS - T1"/>
      <sheetName val="Rural-EBRÁS - T2"/>
      <sheetName val="Rural-EBRÁS - T3"/>
      <sheetName val="RURAL-EBRÁS - T4"/>
      <sheetName val="RURAL-EBRÁS - T5"/>
      <sheetName val="RURAL-EBRÁS - T6"/>
      <sheetName val="RURAL-GovEstado-T1"/>
      <sheetName val="RURAL-GovEstado-T2"/>
      <sheetName val="RURAL-GovEstado-T3"/>
      <sheetName val="Resumo"/>
      <sheetName val="Cálculo O&amp;M"/>
      <sheetName val="IPCA"/>
      <sheetName val="PLPT Final"/>
      <sheetName val="BITR"/>
      <sheetName val="Análise Pis Cofins e Icms"/>
      <sheetName val="Cálculo PIS COFINS"/>
      <sheetName val="Abertura MPEnovo"/>
      <sheetName val="Custo de Energianovo"/>
      <sheetName val="BITR ABRIL 11"/>
      <sheetName val="Bal MPE"/>
      <sheetName val="RES_2011 COELBA"/>
      <sheetName val="CL CUSTO"/>
      <sheetName val="NOTAS_DRE"/>
      <sheetName val="Quadros Comentario"/>
      <sheetName val="DRE MPE"/>
      <sheetName val="Margem MPE"/>
      <sheetName val="Resultado Ajustado Orçamento"/>
      <sheetName val="04Balancete_Abril_10"/>
      <sheetName val="CONSUM FATURADOS"/>
      <sheetName val="VENDA ENERGIA MÊS"/>
      <sheetName val="ICMS"/>
      <sheetName val="VENDA ENERGIA ACUMULADO"/>
      <sheetName val="COMPRA_ENERGIA"/>
      <sheetName val="IMPOSTOS CORRENTE"/>
      <sheetName val="IMPOSTOS DIFERIDOS"/>
      <sheetName val="COMPARATIVO TARIFAS"/>
      <sheetName val="DadosIndicadores"/>
      <sheetName val="MPE_CELPE"/>
      <sheetName val="DRE_SAP"/>
      <sheetName val="VENDA_ENERGIA"/>
      <sheetName val="por empresa"/>
      <sheetName val="Carteiras por Fundo"/>
      <sheetName val="carteiras"/>
      <sheetName val="Ent. Reforma"/>
      <sheetName val="Quadro Resumo"/>
      <sheetName val="Andam."/>
      <sheetName val="Progr."/>
      <sheetName val="Selec."/>
      <sheetName val="Penden."/>
      <sheetName val="Concl."/>
      <sheetName val="Excluído"/>
      <sheetName val="Macro"/>
      <sheetName val="MACRO1"/>
      <sheetName val="M1_Mapa"/>
      <sheetName val="CELPE-média-mensal-99-04"/>
      <sheetName val="CELPE"/>
      <sheetName val="GRÁFICO"/>
      <sheetName val="VPA"/>
      <sheetName val="LPA"/>
      <sheetName val="Check-list Auditoria"/>
      <sheetName val="GeRoti"/>
      <sheetName val="RESUMO ER"/>
      <sheetName val="DEMONSTRATIVO"/>
      <sheetName val="CODIGO-K"/>
      <sheetName val="TIP"/>
      <sheetName val="DADOS-CA"/>
      <sheetName val="DADOS-DIV"/>
      <sheetName val="pl atual"/>
      <sheetName val="Lead"/>
      <sheetName val="Baixa Renda"/>
      <sheetName val="Relatório"/>
      <sheetName val="Links"/>
      <sheetName val="XREF"/>
      <sheetName val="Encargos"/>
      <sheetName val="Encargos debêntures "/>
      <sheetName val="Apuração 2009"/>
      <sheetName val="Apuração 2010"/>
      <sheetName val="Apuração 2011"/>
      <sheetName val="Lucro Exploração"/>
      <sheetName val="Excesso CELPOS"/>
      <sheetName val="PAT 2011"/>
      <sheetName val="Variação Cambial"/>
      <sheetName val="Intertemporais PIS e COFINS"/>
      <sheetName val="Intertemporais IRPJ e CSLL"/>
      <sheetName val="Intertemporais RTT"/>
      <sheetName val="Contab Inter RTT 2011"/>
      <sheetName val="Contab Inter RTT 2009 PL"/>
      <sheetName val="Contab Intert PIS e COFINS"/>
      <sheetName val="Contab Intert IRPJ e CSLL"/>
      <sheetName val="Contab IRPJ e CSLL"/>
      <sheetName val="Contab L. Exploração"/>
      <sheetName val="Análise Intert PIS e COFINS CP"/>
      <sheetName val="Análise Intert PIS COFINS LP"/>
      <sheetName val="Análise Intert IRPJ e CSLL CP"/>
      <sheetName val="Análise Intert IRPJ e CSLL CP-P"/>
      <sheetName val="Análise Intert IRPJ e CSLL LP"/>
      <sheetName val="Análise Intert IRPJ e CSLL LP-P"/>
      <sheetName val="Análise Incorrido"/>
      <sheetName val="Análise Prejuízo"/>
      <sheetName val="Análise Estimado"/>
      <sheetName val="Análise Incorrido (710)"/>
      <sheetName val="Análise Diferido (710)"/>
      <sheetName val="Análise Diferido RTT - CS (710)"/>
      <sheetName val="Análise Diferido RTT - CR (710)"/>
      <sheetName val="Análise Diferido RTT - CS PL"/>
      <sheetName val="Análise Diferido RTT - CS"/>
      <sheetName val="Análise Diferido RTT - CR"/>
      <sheetName val="SALDO ANÁLISES"/>
      <sheetName val="Contabilização"/>
      <sheetName val="Contabilização Fiscal"/>
      <sheetName val="Contabilização CS"/>
      <sheetName val="Contabilização CR"/>
      <sheetName val="Log de alteração"/>
      <sheetName val="Mapa"/>
      <sheetName val="Adições"/>
      <sheetName val="Baixas"/>
      <sheetName val="Provisão de Juros"/>
      <sheetName val="PAS-Juros-R$"/>
      <sheetName val="PAS-Juros-US"/>
      <sheetName val="Escalonamento"/>
      <sheetName val="Mapa 31.08.02"/>
      <sheetName val="Teste"/>
      <sheetName val="Debêntures"/>
      <sheetName val="PAS Variação"/>
      <sheetName val="Juros"/>
      <sheetName val="PAS Juros"/>
      <sheetName val="SWAP"/>
      <sheetName val="Taxas"/>
      <sheetName val="BP"/>
      <sheetName val="BP_WP"/>
      <sheetName val="RBPS_0315_V2"/>
      <sheetName val="BP ANÁLISE"/>
      <sheetName val="DRE_WP"/>
      <sheetName val="DRE ANÁLISE"/>
      <sheetName val="DRE_WP (2014)"/>
      <sheetName val="DRE (2014)"/>
      <sheetName val="RBPS"/>
      <sheetName val="GRP1"/>
      <sheetName val="CONTABILIDADE"/>
      <sheetName val="CSV_BPC"/>
      <sheetName val="RBPS_0316"/>
      <sheetName val="COELBA_2016 MWh"/>
      <sheetName val="COELBA MCP_2016-R$"/>
      <sheetName val="RESUMO COELBA"/>
      <sheetName val="Análise REALxPROV_JAN"/>
      <sheetName val="Análise REALxPROV_JAN_EXP"/>
      <sheetName val="Análise REALxPROV_FEV"/>
      <sheetName val="Análise REALxPROV_FEV_EXP"/>
      <sheetName val="Análise REALxPROV_ABR"/>
      <sheetName val="Análise REALxPROV_MAI"/>
      <sheetName val="Análise REALxPROV_JUN"/>
      <sheetName val="CONTABILIZAÇÕES"/>
      <sheetName val="Análise REALxPROV_MAR"/>
      <sheetName val="Descritivo SUM001.3Acronimos"/>
      <sheetName val="Manual"/>
      <sheetName val="Tarifários"/>
      <sheetName val="Fator X_Antiga"/>
      <sheetName val="Fator X"/>
      <sheetName val="REL_ACO_Neoenergia"/>
      <sheetName val="Impairment"/>
      <sheetName val="CONSOLIDADO"/>
      <sheetName val="DRE - Distribuidoras"/>
      <sheetName val="DRE CELPE"/>
      <sheetName val="DRE COELBA"/>
      <sheetName val="DRE COSERN"/>
      <sheetName val="BAND TARIFARIAS"/>
      <sheetName val="Versão_Resumida (Cosern)"/>
      <sheetName val="Versão_Resumida"/>
      <sheetName val="Versão Atual 10"/>
      <sheetName val="Graf v10"/>
      <sheetName val="Orçamento"/>
      <sheetName val="DRE (2)"/>
      <sheetName val="Resultados"/>
      <sheetName val="Receita líquida e consumo"/>
      <sheetName val="Custos e despesas gerenciéveis"/>
      <sheetName val="Custos e despesas ñ ger"/>
      <sheetName val="Contencioso"/>
      <sheetName val="Resultado Financeiro"/>
      <sheetName val="Balanço Patrimonial"/>
      <sheetName val="Ativos e Passivos Financeiros S"/>
      <sheetName val="Ativos e Passivos Financ_atual"/>
      <sheetName val="Dívida Bruta"/>
      <sheetName val="Dívida Líquida"/>
      <sheetName val="Aging Contas a receber"/>
      <sheetName val="Indicadores Gerenciais"/>
      <sheetName val="Serv. terceiros"/>
      <sheetName val="Contas serv. terc."/>
      <sheetName val="14 _OK"/>
      <sheetName val="14.1_OK"/>
      <sheetName val="15_OK"/>
      <sheetName val="16_OK"/>
      <sheetName val="18 "/>
      <sheetName val="BALANCETE"/>
      <sheetName val="PUBLICAÇÃO 4º ITR"/>
      <sheetName val="BALANÇO 3º ITR"/>
      <sheetName val="PUBLICAÇÃO 4ºITR"/>
      <sheetName val="RESULTADO_ACUMULADO"/>
      <sheetName val="RESULTADO_ACUMULADO 3ºITR"/>
      <sheetName val="PUBLICAÇÃO 3º"/>
      <sheetName val="DRE_ACUMULADO 2ºITR"/>
      <sheetName val="Contingência"/>
      <sheetName val="REL_ACO_Neo"/>
      <sheetName val="TR TESTE"/>
      <sheetName val="TR 30"/>
      <sheetName val="PTAX dia ant."/>
      <sheetName val="CDI"/>
      <sheetName val="SSD"/>
      <sheetName val="EURO"/>
      <sheetName val="IENE"/>
      <sheetName val="IGP-M"/>
      <sheetName val="FERIADOS"/>
      <sheetName val="DI over desde 86"/>
      <sheetName val="Const. Andam."/>
      <sheetName val="Saldo inicial"/>
      <sheetName val="Depreciação 31.12.01"/>
      <sheetName val="Sub-avaliação"/>
      <sheetName val="RESULTADO"/>
      <sheetName val="RESFINANCEIRO"/>
      <sheetName val="DADOS CONSOLIDADOS"/>
      <sheetName val="Porcentajes"/>
      <sheetName val="Tipos"/>
      <sheetName val="Cálculo dif. cambio"/>
      <sheetName val="benchmarking-DADOS"/>
      <sheetName val="RISCO x RETORNO(probabilidades)"/>
      <sheetName val="Plan2 (4)"/>
      <sheetName val="545_96_copia"/>
      <sheetName val="Plan1 (3)"/>
      <sheetName val="Plan17"/>
      <sheetName val="Plan18"/>
      <sheetName val="CAR1"/>
      <sheetName val="Plan19"/>
      <sheetName val="Plan20"/>
      <sheetName val="Plan21 (2)"/>
      <sheetName val="CAR1 (2)"/>
      <sheetName val="Plan"/>
      <sheetName val="CAR2"/>
      <sheetName val="Plan1 (4)"/>
      <sheetName val="Plan1 (5)"/>
      <sheetName val="Plan1 (6)"/>
      <sheetName val="Plan1 (7)"/>
      <sheetName val="Plan5 "/>
      <sheetName val="Plan2 "/>
      <sheetName val="Plan2 (5)"/>
      <sheetName val="Plan2 (6)"/>
      <sheetName val="Plan2 (7)"/>
      <sheetName val="Plan2 (8)"/>
      <sheetName val="Plan2 (9)"/>
      <sheetName val="Plan2 (10)"/>
      <sheetName val="Plan2 (11)"/>
      <sheetName val="Plan2 (12)"/>
      <sheetName val="Plan2 (13)"/>
      <sheetName val="Plan2 (14)"/>
      <sheetName val="Plan2 (15)"/>
      <sheetName val="Plan2 (16)"/>
      <sheetName val="Plan2 (17)"/>
      <sheetName val="Plan2 (18)"/>
      <sheetName val="Plan2 (19)"/>
      <sheetName val="Plan2 (20)"/>
      <sheetName val="Plan2 (21)"/>
      <sheetName val="Plan2 (22)"/>
      <sheetName val="Plan2 (23)"/>
      <sheetName val="Plan4"/>
      <sheetName val="Plan6"/>
      <sheetName val="Plan7"/>
      <sheetName val="Plan8"/>
      <sheetName val="Plan9"/>
      <sheetName val="Plan10"/>
      <sheetName val="Plan11"/>
      <sheetName val="Plan12"/>
      <sheetName val="Plan13"/>
      <sheetName val="Plan14"/>
      <sheetName val="Plan15"/>
      <sheetName val="Plan16"/>
      <sheetName val="rbps 0716_V2"/>
      <sheetName val="RBPS v1"/>
      <sheetName val="AJUSTE BAL"/>
      <sheetName val="AJUSTE DRE"/>
      <sheetName val="NEOENERGIA PREJ FISCAL"/>
      <sheetName val="NEOENERGIA DIFERIDO"/>
      <sheetName val="Indicadores (2)"/>
      <sheetName val="Informe"/>
      <sheetName val="TermoPE"/>
      <sheetName val="ce"/>
      <sheetName val="premi96"/>
      <sheetName val="prebdg97"/>
      <sheetName val="mese"/>
      <sheetName val="C"/>
      <sheetName val="B"/>
      <sheetName val="A"/>
      <sheetName val="pr_emessi"/>
      <sheetName val="premi_bdg_fcst"/>
      <sheetName val="comgest"/>
      <sheetName val="comgest_den"/>
      <sheetName val="PRE_COMP"/>
      <sheetName val="MENS_RPR"/>
      <sheetName val="n_cons"/>
      <sheetName val="ELIMINAÇÕES"/>
      <sheetName val="BASE (2)"/>
      <sheetName val="Peso áreas e CPs"/>
      <sheetName val="E2.1-PCLD ANEEL 06-2006"/>
      <sheetName val="RIS_TECNICHE"/>
      <sheetName val="ANEEL"/>
      <sheetName val="PÇO"/>
      <sheetName val="SCG"/>
      <sheetName val="Infl"/>
      <sheetName val="Peso Liq."/>
      <sheetName val="Parameters"/>
      <sheetName val="E2_1_PCLD ANEEL 06_2006"/>
      <sheetName val="DISCOUNTS DDP"/>
      <sheetName val="NVision Detail"/>
      <sheetName val="Parcelamento_II_IPI"/>
      <sheetName val="Instituicoes2001_LP"/>
      <sheetName val="Sch9  Guarantees"/>
      <sheetName val="2004"/>
      <sheetName val="TABELLEN"/>
      <sheetName val="WORDTABLE"/>
      <sheetName val="P-CLOSED"/>
      <sheetName val="INDICES"/>
      <sheetName val="Tela"/>
      <sheetName val="Deckblatt"/>
      <sheetName val="DATA WP"/>
      <sheetName val="RESIDUAL"/>
      <sheetName val="vinc"/>
      <sheetName val="Period Week Lookup"/>
      <sheetName val="GERREAL"/>
      <sheetName val="Macro_2003"/>
      <sheetName val="PACU"/>
      <sheetName val="PH"/>
      <sheetName val="PHReex"/>
      <sheetName val="RAcu"/>
      <sheetName val="RH"/>
      <sheetName val="RRex"/>
      <sheetName val="MATERIAIS - BRG"/>
      <sheetName val="F5 - Saldo final Inventário"/>
      <sheetName val="Sheet1"/>
      <sheetName val="ROs (12)"/>
      <sheetName val="Selic"/>
      <sheetName val="ACT Input (2)"/>
      <sheetName val="CECO"/>
      <sheetName val="FORN"/>
      <sheetName val="BASE"/>
      <sheetName val="INSSSTERCEIROS"/>
      <sheetName val="MOD 7 SIN"/>
      <sheetName val="P_Par"/>
      <sheetName val="P_Prt"/>
      <sheetName val="p&amp;l1298"/>
      <sheetName val="tar. media"/>
      <sheetName val="POCPAS"/>
      <sheetName val="INFO"/>
      <sheetName val="0201"/>
      <sheetName val="BASE_(2)"/>
      <sheetName val="Peso_áreas_e_CPs"/>
      <sheetName val="E2_1-PCLD_ANEEL_06-2006"/>
      <sheetName val="Peso_Liq_"/>
      <sheetName val="E2_1_PCLD_ANEEL_06_2006"/>
      <sheetName val="DATA_WP"/>
      <sheetName val="DISCOUNTS_DDP"/>
      <sheetName val="MATERIAIS_-_BRG"/>
      <sheetName val="F5_-_Saldo_final_Inventário"/>
      <sheetName val="Period_Week_Lookup"/>
      <sheetName val="NVision_Detail"/>
      <sheetName val="Sch9__Guarantees"/>
      <sheetName val="ROs_(12)"/>
      <sheetName val="ACT_Input_(2)"/>
      <sheetName val="CUSTO-0702"/>
      <sheetName val=" PAT"/>
      <sheetName val="Capa"/>
      <sheetName val="p.5"/>
      <sheetName val="M2 - Analise MtM"/>
      <sheetName val="BASE_(2)1"/>
      <sheetName val="E2_1-PCLD_ANEEL_06-20061"/>
      <sheetName val="Peso_áreas_e_CPs1"/>
      <sheetName val="Peso_Liq_1"/>
      <sheetName val="E2_1_PCLD_ANEEL_06_20061"/>
      <sheetName val="DISCOUNTS_DDP1"/>
      <sheetName val="NVision_Detail1"/>
      <sheetName val="Period_Week_Lookup1"/>
      <sheetName val="Sch9__Guarantees1"/>
      <sheetName val="DATA_WP1"/>
      <sheetName val="MATERIAIS_-_BRG1"/>
      <sheetName val="F5_-_Saldo_final_Inventário1"/>
      <sheetName val="ROs_(12)1"/>
      <sheetName val="ACT_Input_(2)1"/>
      <sheetName val="MOD_7_SIN"/>
      <sheetName val="_PAT"/>
      <sheetName val="p_5"/>
      <sheetName val="M2_-_Analise_MtM"/>
      <sheetName val="tab1"/>
      <sheetName val="OUVE"/>
      <sheetName val="E 1.2 - Teste de VC"/>
      <sheetName val="FD 3 - Provisão OS  "/>
      <sheetName val="Control Sheet"/>
      <sheetName val="Res.Autor.Motivo"/>
      <sheetName val="Res.Devolv.Motivo"/>
      <sheetName val="den96"/>
      <sheetName val="Base Fiscal Cruzada"/>
      <sheetName val="WWINVQ297"/>
      <sheetName val="#REF"/>
      <sheetName val="ce99"/>
      <sheetName val="DIVIN_ARAXA"/>
      <sheetName val="Start"/>
      <sheetName val="Tab.Translate"/>
      <sheetName val="ABRIL 2000"/>
      <sheetName val="Tabelas"/>
      <sheetName val="Combo"/>
      <sheetName val="SERIES CDI E PTAX"/>
      <sheetName val="Bal032002"/>
      <sheetName val="Balanço de Abertura"/>
      <sheetName val="Correção"/>
      <sheetName val="Parameter"/>
      <sheetName val="Lexikon"/>
      <sheetName val="MOD_7_SIN1"/>
      <sheetName val="tar__media"/>
      <sheetName val="Control_Sheet"/>
      <sheetName val="FD_3_-_Provisão_OS__"/>
      <sheetName val="Res_Autor_Motivo"/>
      <sheetName val="Res_Devolv_Motivo"/>
      <sheetName val="Base_Fiscal_Cruzada"/>
      <sheetName val="PRE0502"/>
      <sheetName val="BASE_(2)2"/>
      <sheetName val="Peso_áreas_e_CPs2"/>
      <sheetName val="E2_1-PCLD_ANEEL_06-20062"/>
      <sheetName val="Peso_Liq_2"/>
      <sheetName val="E2_1_PCLD_ANEEL_06_20062"/>
      <sheetName val="DISCOUNTS_DDP2"/>
      <sheetName val="Period_Week_Lookup2"/>
      <sheetName val="NVision_Detail2"/>
      <sheetName val="Sch9__Guarantees2"/>
      <sheetName val="DATA_WP2"/>
      <sheetName val="MATERIAIS_-_BRG2"/>
      <sheetName val="F5_-_Saldo_final_Inventário2"/>
      <sheetName val="ROs_(12)2"/>
      <sheetName val="ACT_Input_(2)2"/>
      <sheetName val="_PAT1"/>
      <sheetName val="p_51"/>
      <sheetName val="M2_-_Analise_MtM1"/>
      <sheetName val="tar__media1"/>
      <sheetName val="BASE_(2)3"/>
      <sheetName val="Peso_áreas_e_CPs3"/>
      <sheetName val="E2_1-PCLD_ANEEL_06-20063"/>
      <sheetName val="Peso_Liq_3"/>
      <sheetName val="E2_1_PCLD_ANEEL_06_20063"/>
      <sheetName val="DISCOUNTS_DDP3"/>
      <sheetName val="Period_Week_Lookup3"/>
      <sheetName val="NVision_Detail3"/>
      <sheetName val="Sch9__Guarantees3"/>
      <sheetName val="DATA_WP3"/>
      <sheetName val="MATERIAIS_-_BRG3"/>
      <sheetName val="F5_-_Saldo_final_Inventário3"/>
      <sheetName val="ROs_(12)3"/>
      <sheetName val="ACT_Input_(2)3"/>
      <sheetName val="MOD_7_SIN2"/>
      <sheetName val="_PAT2"/>
      <sheetName val="p_52"/>
      <sheetName val="M2_-_Analise_MtM2"/>
      <sheetName val="tar__media2"/>
      <sheetName val="Kontensalden"/>
      <sheetName val="INTELSAT"/>
      <sheetName val="relação"/>
      <sheetName val="PROTEUS"/>
      <sheetName val="Parâmetros"/>
      <sheetName val="3 B"/>
      <sheetName val="Aj. Sazon. N. Recor"/>
      <sheetName val="BASE_(2)4"/>
      <sheetName val="Peso_áreas_e_CPs4"/>
      <sheetName val="E2_1-PCLD_ANEEL_06-20064"/>
      <sheetName val="Peso_Liq_4"/>
      <sheetName val="DISCOUNTS_DDP4"/>
      <sheetName val="E2_1_PCLD_ANEEL_06_20064"/>
      <sheetName val="NVision_Detail4"/>
      <sheetName val="Sch9__Guarantees4"/>
      <sheetName val="Period_Week_Lookup4"/>
      <sheetName val="MOD_7_SIN3"/>
      <sheetName val="_PAT3"/>
      <sheetName val="p_53"/>
      <sheetName val="M2_-_Analise_MtM3"/>
      <sheetName val="DATA_WP4"/>
      <sheetName val="MATERIAIS_-_BRG4"/>
      <sheetName val="F5_-_Saldo_final_Inventário4"/>
      <sheetName val="ROs_(12)4"/>
      <sheetName val="ACT_Input_(2)4"/>
      <sheetName val="FD_3_-_Provisão_OS__1"/>
      <sheetName val="Control_Sheet1"/>
      <sheetName val="tar__media3"/>
      <sheetName val="Res_Autor_Motivo1"/>
      <sheetName val="Res_Devolv_Motivo1"/>
      <sheetName val="Base_Fiscal_Cruzada1"/>
      <sheetName val="E_1_2_-_Teste_de_VC"/>
      <sheetName val="Tab_Translate"/>
      <sheetName val="SERIES_CDI_E_PTAX"/>
      <sheetName val="ABRIL_2000"/>
      <sheetName val=""/>
      <sheetName val="fut_jurosanual"/>
      <sheetName val="fut_juros"/>
      <sheetName val="Swaps"/>
      <sheetName val="fut_dolar"/>
      <sheetName val="ñ faturado"/>
      <sheetName val="Spot"/>
      <sheetName val="Taxes"/>
      <sheetName val="Subtotal Dia"/>
      <sheetName val="ARACATI - CE"/>
      <sheetName val="PLANT MAINT -  OPER.COST"/>
      <sheetName val="CETIP"/>
      <sheetName val="PERMUTA "/>
      <sheetName val="OTHERS1"/>
      <sheetName val="OUT02.REPORT"/>
      <sheetName val="Art96.IV.RIPI"/>
      <sheetName val="Balanço_de_Abertura"/>
      <sheetName val="3_B"/>
      <sheetName val="Aj__Sazon__N__Recor"/>
      <sheetName val="BASE_(2)5"/>
      <sheetName val="E2_1-PCLD_ANEEL_06-20065"/>
      <sheetName val="Peso_áreas_e_CPs5"/>
      <sheetName val="Peso_Liq_5"/>
      <sheetName val="E2_1_PCLD_ANEEL_06_20065"/>
      <sheetName val="DISCOUNTS_DDP5"/>
      <sheetName val="NVision_Detail5"/>
      <sheetName val="Sch9__Guarantees5"/>
      <sheetName val="Period_Week_Lookup5"/>
      <sheetName val="DATA_WP5"/>
      <sheetName val="MATERIAIS_-_BRG5"/>
      <sheetName val="F5_-_Saldo_final_Inventário5"/>
      <sheetName val="ROs_(12)5"/>
      <sheetName val="MOD_7_SIN4"/>
      <sheetName val="ACT_Input_(2)5"/>
      <sheetName val="Control_Sheet2"/>
      <sheetName val="_PAT4"/>
      <sheetName val="p_54"/>
      <sheetName val="tar__media4"/>
      <sheetName val="M2_-_Analise_MtM4"/>
      <sheetName val="FD_3_-_Provisão_OS__2"/>
      <sheetName val="Res_Autor_Motivo2"/>
      <sheetName val="Res_Devolv_Motivo2"/>
      <sheetName val="Base_Fiscal_Cruzada2"/>
      <sheetName val="E_1_2_-_Teste_de_VC1"/>
      <sheetName val="Tab_Translate1"/>
      <sheetName val="ABRIL_20001"/>
      <sheetName val="SERIES_CDI_E_PTAX1"/>
      <sheetName val="ñ_faturado"/>
      <sheetName val="Subtotal_Dia"/>
      <sheetName val="ARACATI_-_CE"/>
      <sheetName val="LS"/>
      <sheetName val="Rec. Pillar (DRE Soc.)"/>
      <sheetName val="Emissão de Relatórios"/>
      <sheetName val="COMPPROD"/>
      <sheetName val="Premissas fixas"/>
      <sheetName val="Balanço_de_Abertura1"/>
      <sheetName val="Art96_IV_RIPI"/>
      <sheetName val="3_B1"/>
      <sheetName val="Aj__Sazon__N__Recor1"/>
      <sheetName val="PLANT_MAINT_-__OPER_COST"/>
      <sheetName val="PERMUTA_"/>
      <sheetName val="Est"/>
      <sheetName val="Sch15 Guarantees"/>
      <sheetName val="Patrimonial"/>
      <sheetName val="Controle"/>
      <sheetName val="Rel.1"/>
      <sheetName val="Rel.2"/>
      <sheetName val="Rel.3"/>
      <sheetName val="BD"/>
      <sheetName val="Aux_1"/>
      <sheetName val="Aux_2"/>
      <sheetName val="Aux_3"/>
      <sheetName val="Aux_4"/>
      <sheetName val="Inputs"/>
      <sheetName val="Rel_3"/>
      <sheetName val="Calc"/>
      <sheetName val="GERAL"/>
      <sheetName val="2º 3º pedidos"/>
      <sheetName val="Dados ISO 9001"/>
      <sheetName val="Dados Segurança"/>
      <sheetName val="Dados Faturamento"/>
      <sheetName val="Dados Clandestina"/>
      <sheetName val="Dados de relacionamento"/>
      <sheetName val="Dados Ouvidoria II"/>
      <sheetName val="Dados Perdas"/>
      <sheetName val="Dados Agencias"/>
      <sheetName val="Cálculo O&amp;M 2006"/>
      <sheetName val=" 2 O&amp;M com 2 segmentos Média"/>
      <sheetName val=" 2 O&amp;M com 2 segmentos Urbana"/>
      <sheetName val=" 2 O&amp;M com 2 segmentos RDP"/>
      <sheetName val=" 2 O&amp;M com 2 segmentos Rural"/>
      <sheetName val="Ativo da Cemig 31122002"/>
      <sheetName val="     "/>
      <sheetName val="1 Determinação da Curva de O&amp;Mm"/>
      <sheetName val="1 Determinação da Curva de O&amp;M"/>
      <sheetName val=" 2b O&amp;M com 2 segmentos de Reta"/>
      <sheetName val="5 Curva de O&amp;M cresc constante"/>
      <sheetName val=" 2 O&amp;M com 2 segmentos de reta"/>
      <sheetName val="O&amp;M rural anual 2004-2006"/>
      <sheetName val="O&amp;M rural mensal 2004-2006"/>
      <sheetName val="DOP 2004 atual 230704"/>
      <sheetName val="DOP 2004-2006 2003"/>
      <sheetName val="O&amp;M anual 2004-2006 Médio"/>
      <sheetName val="Cálculo O&amp;M 2004-2006"/>
      <sheetName val="O&amp;M Urbano anual 2004"/>
      <sheetName val="O&amp;M Urbano mensal 2004"/>
      <sheetName val="O&amp;M - Rede Urbana e Rural"/>
      <sheetName val="3 O&amp;M com 3 segmentos de reta"/>
      <sheetName val="FORMULÁRIO"/>
      <sheetName val="Plan. Global"/>
      <sheetName val="Planilha Detalhada"/>
      <sheetName val="Preços"/>
      <sheetName val="Seguros"/>
      <sheetName val="Painéis"/>
      <sheetName val="FCAC"/>
      <sheetName val="Hardware-software"/>
      <sheetName val="Engenharia Automação"/>
      <sheetName val="Ferramentas Especiais"/>
      <sheetName val="Coordenação"/>
      <sheetName val="Superv.Comiss."/>
      <sheetName val="Treinamento"/>
      <sheetName val="Sobressalentes"/>
      <sheetName val="EVDRE_DATACACHE"/>
      <sheetName val="INICIO"/>
      <sheetName val="EV_##PARKEDGET##"/>
      <sheetName val="EV_##PARKEDCOM##"/>
      <sheetName val="EV_##PARKEDPROPS##"/>
      <sheetName val="RESUMEN"/>
      <sheetName val="VALIDACIONES"/>
      <sheetName val="1A"/>
      <sheetName val="3A"/>
      <sheetName val="4A"/>
      <sheetName val="6A"/>
      <sheetName val="8A"/>
      <sheetName val="12A"/>
      <sheetName val="Meta_Data"/>
      <sheetName val="Caixa e equivalente de caixa"/>
      <sheetName val="Aplicação"/>
      <sheetName val="Quadro aplicação"/>
      <sheetName val="Quadro aplicação v2"/>
      <sheetName val="Quadro taxas"/>
      <sheetName val="BP_DRE"/>
      <sheetName val="RES_MENSAL"/>
      <sheetName val="DISPONÍVEL"/>
      <sheetName val="DIV_RECEBER"/>
      <sheetName val="DIV_PAGAR"/>
      <sheetName val="CONTAS_A_PAGAR"/>
      <sheetName val="EMPRÉST_COMISSÃO_ATIVO"/>
      <sheetName val="EMPRÉST_PASSIVO"/>
      <sheetName val="MOV_ÁGIO_DESÁGIO"/>
      <sheetName val="IMOBILIZADO"/>
      <sheetName val="DMPL_R$"/>
      <sheetName val="DMPL_R$_MIL"/>
      <sheetName val="MOV_INVESTIMENTOS"/>
      <sheetName val="INVESTIMENTOS"/>
      <sheetName val="DESTINAÇÕES"/>
      <sheetName val="DE_PARA"/>
      <sheetName val="Ativos e Passivos Regulatórios"/>
      <sheetName val="CAM AMPLA 300905 compos 3mm"/>
      <sheetName val="cam em 031105"/>
      <sheetName val="cam em 311005"/>
      <sheetName val="AESMES"/>
      <sheetName val="Instruções"/>
      <sheetName val="AESMES (2)"/>
      <sheetName val="Botão 6"/>
      <sheetName val="Resumo RT"/>
      <sheetName val="TAP - SRT"/>
      <sheetName val="Title Page"/>
      <sheetName val="Curves"/>
      <sheetName val="GoSeven"/>
      <sheetName val="GoEight"/>
      <sheetName val="GrThree"/>
      <sheetName val="GrFour"/>
      <sheetName val="HOne"/>
      <sheetName val="HTwo"/>
      <sheetName val="JOne"/>
      <sheetName val="JTwo"/>
      <sheetName val="KOne"/>
      <sheetName val="MOne"/>
      <sheetName val="MTwo"/>
      <sheetName val="StartShut"/>
      <sheetName val="Inc. HR"/>
      <sheetName val="cscve"/>
      <sheetName val="PPA Tariff"/>
      <sheetName val="DEC FEC 02 BD"/>
      <sheetName val="PLAN MANUT"/>
      <sheetName val="Reforma Secundária"/>
      <sheetName val="CP"/>
      <sheetName val="DE PARA"/>
      <sheetName val="FLC.COMPL"/>
      <sheetName val="Lists"/>
      <sheetName val="Customer Lists"/>
      <sheetName val="RT RI"/>
      <sheetName val="Compra - MWh"/>
      <sheetName val="Campiche"/>
      <sheetName val="USS99"/>
      <sheetName val="Subsistemas Andres"/>
      <sheetName val="Ref. Materiales"/>
      <sheetName val="Subsistemas DPP"/>
      <sheetName val="Причины"/>
      <sheetName val="Demanda nova ou edição"/>
      <sheetName val="CA por Gerência"/>
      <sheetName val="Categ Valor _ Classe de custo"/>
      <sheetName val="Critérios priorização"/>
      <sheetName val="Processo_Subprocesso"/>
      <sheetName val="Cidade-Regional"/>
      <sheetName val="Centro de Planejamento"/>
      <sheetName val="Sup_Ger"/>
      <sheetName val="Centro de custo"/>
      <sheetName val="ParâmetrosGerais"/>
      <sheetName val="Centro de Custos e Classes"/>
      <sheetName val="Datos"/>
      <sheetName val="Dashboard"/>
      <sheetName val="øYñf"/>
      <sheetName val="AUXILIAR"/>
      <sheetName val="São Paulo"/>
      <sheetName val="Mapping"/>
      <sheetName val="Title_Page"/>
      <sheetName val="Inc__HR"/>
      <sheetName val="Customer_Lists"/>
      <sheetName val="DEC_FEC_02_BD"/>
      <sheetName val="FLC_COMPL"/>
      <sheetName val="PPA_Tariff"/>
      <sheetName val="PLAN_MANUT"/>
      <sheetName val="Reforma_Secundária"/>
      <sheetName val="Subsistemas_Andres"/>
      <sheetName val="Ref__Materiales"/>
      <sheetName val="Subsistemas_DPP"/>
      <sheetName val="RT_RI"/>
      <sheetName val="Compra_-_MWh"/>
      <sheetName val="99 cons YTD"/>
      <sheetName val="Returns USD"/>
      <sheetName val="AUT. TRSFT"/>
      <sheetName val="Tax"/>
      <sheetName val="Debt"/>
      <sheetName val="Articles"/>
      <sheetName val="LUP"/>
      <sheetName val="P&amp;L"/>
      <sheetName val="RP-101.2.1."/>
      <sheetName val="OBRA VIAL S2"/>
      <sheetName val="CCMM Enap"/>
      <sheetName val="Inicio Análisis Cuentas"/>
      <sheetName val="General Data"/>
      <sheetName val="AMORT 2010"/>
      <sheetName val="Deducc"/>
      <sheetName val="Gtovta"/>
      <sheetName val="RLI (AII-1)"/>
      <sheetName val=" AnexoOpDiv99"/>
      <sheetName val="Repeticiones"/>
      <sheetName val="AII-0 "/>
      <sheetName val="Condicable"/>
      <sheetName val="Gen-2"/>
      <sheetName val="Index (2)"/>
      <sheetName val="IC_A"/>
      <sheetName val="ANEXOS"/>
      <sheetName val="ANEXO 1847"/>
      <sheetName val="aju10"/>
      <sheetName val="res10"/>
      <sheetName val="ANEXO 14"/>
      <sheetName val="Report 1"/>
      <sheetName val="LID-AR"/>
      <sheetName val="MES"/>
      <sheetName val="Title_Page1"/>
      <sheetName val="Inc__HR1"/>
      <sheetName val="DEC_FEC_02_BD1"/>
      <sheetName val="FLC_COMPL1"/>
      <sheetName val="PPA_Tariff1"/>
      <sheetName val="PLAN_MANUT1"/>
      <sheetName val="Reforma_Secundária1"/>
      <sheetName val="Customer_Lists1"/>
      <sheetName val="DE_PARA1"/>
      <sheetName val="Subsistemas_Andres1"/>
      <sheetName val="Ref__Materiales1"/>
      <sheetName val="Subsistemas_DPP1"/>
      <sheetName val="RT_RI1"/>
      <sheetName val="Compra_-_MWh1"/>
      <sheetName val="99_cons_YTD"/>
      <sheetName val="Returns_USD"/>
      <sheetName val="AUT__TRSFT"/>
      <sheetName val="BS_US"/>
      <sheetName val="IS_US"/>
      <sheetName val="CF_US"/>
      <sheetName val="BS"/>
      <sheetName val="IS"/>
      <sheetName val="CF"/>
      <sheetName val="Equity"/>
      <sheetName val="Fixed_Assets"/>
      <sheetName val="ELETROPAULO capacidade nova"/>
      <sheetName val="Classes_Custos"/>
      <sheetName val="Neutralidade"/>
      <sheetName val="CA e atividade"/>
      <sheetName val="CVA_Projetada12meses"/>
      <sheetName val="Demanda_nova_ou_edição"/>
      <sheetName val="CA_por_Gerência"/>
      <sheetName val="Categ_Valor___Classe_de_custo"/>
      <sheetName val="Critérios_priorização"/>
      <sheetName val="Centro_de_Planejamento"/>
      <sheetName val="Centro_de_custo"/>
      <sheetName val="Centro_de_Custos_e_Classes"/>
      <sheetName val="São_Paulo"/>
      <sheetName val="Title_Page2"/>
      <sheetName val="Inc__HR2"/>
      <sheetName val="PPA_Tariff2"/>
      <sheetName val="DEC_FEC_02_BD2"/>
      <sheetName val="PLAN_MANUT2"/>
      <sheetName val="Reforma_Secundária2"/>
      <sheetName val="DE_PARA2"/>
      <sheetName val="FLC_COMPL2"/>
      <sheetName val="Customer_Lists2"/>
      <sheetName val="RT_RI2"/>
      <sheetName val="Compra_-_MWh2"/>
      <sheetName val="Subsistemas_Andres2"/>
      <sheetName val="Ref__Materiales2"/>
      <sheetName val="Subsistemas_DPP2"/>
      <sheetName val="99_cons_YTD1"/>
      <sheetName val="Returns_USD1"/>
      <sheetName val="AUT__TRSFT1"/>
      <sheetName val="RP-101_2_1_"/>
      <sheetName val="OBRA_VIAL_S2"/>
      <sheetName val="CCMM_Enap"/>
      <sheetName val="Inicio_Análisis_Cuentas"/>
      <sheetName val="General_Data"/>
      <sheetName val="AMORT_2010"/>
      <sheetName val="RLI_(AII-1)"/>
      <sheetName val="_AnexoOpDiv99"/>
      <sheetName val="AII-0_"/>
      <sheetName val="Index_(2)"/>
      <sheetName val="ANEXO_1847"/>
      <sheetName val="ANEXO_14"/>
      <sheetName val="Report_1"/>
      <sheetName val="ELETROPAULO_capacidade_nova"/>
      <sheetName val="2006-08"/>
      <sheetName val="2006-12"/>
      <sheetName val="2006-07"/>
      <sheetName val="2006-11"/>
      <sheetName val="2006-10"/>
      <sheetName val="2006-09"/>
      <sheetName val="Lookups"/>
      <sheetName val="dez99_dez01"/>
      <sheetName val="Dados de Entrada - Planejamento"/>
      <sheetName val="ENERINC"/>
      <sheetName val="0 &lt; VCM &lt; 1.350"/>
      <sheetName val="IREM"/>
      <sheetName val="BancoSegment"/>
      <sheetName val="Critérios"/>
      <sheetName val="FEV99"/>
      <sheetName val=" PIB Brasil ( R$ de 1996 )"/>
      <sheetName val="Mercado"/>
      <sheetName val="2000"/>
      <sheetName val="Form09"/>
      <sheetName val="Dados mensais"/>
      <sheetName val="DRA"/>
      <sheetName val="DRP"/>
      <sheetName val="1996"/>
      <sheetName val="INDIECO1"/>
      <sheetName val="Matriz de covariância"/>
      <sheetName val="_Pasta1"/>
      <sheetName val="Compra de Energia"/>
      <sheetName val="PAGAMENTO"/>
      <sheetName val="FLASH REN"/>
      <sheetName val="Parque Gerador"/>
      <sheetName val="2007-04"/>
      <sheetName val="2007-08"/>
      <sheetName val="2007-12"/>
      <sheetName val="2007-02"/>
      <sheetName val="2007-01"/>
      <sheetName val="2007-07"/>
      <sheetName val="2007-06"/>
      <sheetName val="2007-05"/>
      <sheetName val="2007-03"/>
      <sheetName val="2007-11"/>
      <sheetName val="2007-10"/>
      <sheetName val="2007-09"/>
      <sheetName val="Resumo detalhado"/>
      <sheetName val="MSO_Efic_Orc"/>
      <sheetName val="Ponte"/>
      <sheetName val="Curva eficiência - mensal"/>
      <sheetName val="Ponte_COELBA"/>
      <sheetName val="Ponte_ELEKTRO"/>
      <sheetName val="Ponte_CELPE"/>
      <sheetName val="Ponte_COSERN"/>
      <sheetName val="Ações"/>
      <sheetName val="Painel"/>
      <sheetName val="Focos"/>
      <sheetName val="Metas "/>
      <sheetName val="Finanças"/>
      <sheetName val="Opex Capex M"/>
      <sheetName val="Opex Capex NE"/>
      <sheetName val="Análise Financeira_Opex"/>
      <sheetName val="Análise Financeira_Capex"/>
      <sheetName val="Dados Análise Financeira"/>
      <sheetName val="Análise Financeira NE"/>
      <sheetName val="Capitalização"/>
      <sheetName val="Capitalização NE"/>
      <sheetName val="F Perdas-Fraude M"/>
      <sheetName val="F Perdas-Fraude NE"/>
      <sheetName val="F Perdas-Clandestinas M"/>
      <sheetName val="F Perdas-Clandestinas Ranking"/>
      <sheetName val="F Perdas-Clandestinas NE"/>
      <sheetName val="F Rec-Faturamento M "/>
      <sheetName val="F Rec -Faturamento NE"/>
      <sheetName val="F Inad-Combate M "/>
      <sheetName val="F Inad-Combate NE"/>
      <sheetName val="EO"/>
      <sheetName val="EO Forn Contínuo M"/>
      <sheetName val="EO Forn Contínuo NE"/>
      <sheetName val="MA Qualidade"/>
      <sheetName val="MA Qualidade Call"/>
      <sheetName val="EO Reclamação-At. Emergência M"/>
      <sheetName val="EO Reclamação-At. Emergência NE"/>
      <sheetName val="EO Ex.Serv-Work M"/>
      <sheetName val="EO Ex.Serv-Work NE"/>
      <sheetName val="Satisfação Cliente"/>
      <sheetName val="SC At. Clientes Ag M"/>
      <sheetName val="SC At. Clientes Ag NE"/>
      <sheetName val="SC At. Ouvidoria M "/>
      <sheetName val="SC At. Ouvidoria NE"/>
      <sheetName val="SC At. Ouv Ranking TMR FMS FP"/>
      <sheetName val="SC At. Ouvidoria 2 Ped M  (2)"/>
      <sheetName val="SC At. Ouvidoria Reiteradas"/>
      <sheetName val="SC At. Ouv Reiteradas Ranking"/>
      <sheetName val="SC At. Ouvid 2o 3o Ranking"/>
      <sheetName val="Ranking 2º Pedidos"/>
      <sheetName val="SC At. Ouvidoria 2 Ped M "/>
      <sheetName val="ELPA GERAL"/>
      <sheetName val="Dados Ouvidoria"/>
      <sheetName val="SC At. Ouvidoria Call M"/>
      <sheetName val="SC At.Ouvidoria Call NE"/>
      <sheetName val="Dados Indicadores Comerciais"/>
      <sheetName val="SC Sol.Est-TME M"/>
      <sheetName val="SC Sol.Est-TME NE"/>
      <sheetName val="Ranking Comercial"/>
      <sheetName val="F Rec-Liga Nova M"/>
      <sheetName val="F Rec -Liga Nova NE"/>
      <sheetName val="F Rec-Religa 24h M"/>
      <sheetName val="F Rec -Religa 24h NE"/>
      <sheetName val="F Rec-Religa Urgência M"/>
      <sheetName val="F Rec -Religa Urgência NE"/>
      <sheetName val="Melhoria Aprend"/>
      <sheetName val="MA Segurança M"/>
      <sheetName val="MA Segurança M Publico"/>
      <sheetName val="MA Segurança NE"/>
      <sheetName val="(TAP) GTF"/>
      <sheetName val="Distribuição NG28 + 52"/>
      <sheetName val="DRE_orçado"/>
      <sheetName val="DRE_realizado"/>
      <sheetName val="CRITERIOS"/>
      <sheetName val="BAL2001_Compra MWh"/>
      <sheetName val="BAL2001_Compra kW"/>
      <sheetName val="BAL2001_Venda MWh"/>
      <sheetName val="BAL2001Perdas"/>
      <sheetName val="iperda2001"/>
      <sheetName val="ANALI2001"/>
      <sheetName val="Ramo industrial"/>
      <sheetName val="GTEAIN2001"/>
      <sheetName val="GTEANC2001"/>
      <sheetName val="Ramo comercial"/>
      <sheetName val="GTEACO2001"/>
      <sheetName val="GTEANCCO2001 "/>
      <sheetName val="CONNT2001 "/>
      <sheetName val="NCNT2001"/>
      <sheetName val="FAIXCON2001"/>
      <sheetName val="FAIXNC20010"/>
      <sheetName val="ANNC2001"/>
      <sheetName val="INDI2001"/>
      <sheetName val="Quadro do Bal"/>
      <sheetName val="PDD 05_06"/>
      <sheetName val="VDADOS"/>
      <sheetName val="Validação"/>
      <sheetName val="Saldo_Caixa"/>
      <sheetName val="Balanço Energético Agosto2001 "/>
      <sheetName val="Listas"/>
      <sheetName val="Empresas"/>
      <sheetName val="Legenda"/>
      <sheetName val="Aux"/>
      <sheetName val="Lista empresas SAP x BPC"/>
      <sheetName val="55.1."/>
      <sheetName val="55.B"/>
      <sheetName val="55.4"/>
      <sheetName val="57.A"/>
      <sheetName val="01 Rev e Reaj Tarifários"/>
      <sheetName val="Cos and taxes"/>
      <sheetName val="Sheet2"/>
      <sheetName val="MUNI X UTD"/>
      <sheetName val="5. Revisão"/>
      <sheetName val="PG_Absoluto"/>
      <sheetName val="VA e VD OAR"/>
      <sheetName val="ICATU"/>
      <sheetName val="BAL2001_Compra_MWh"/>
      <sheetName val="BAL2001_Compra_kW"/>
      <sheetName val="BAL2001_Venda_MWh"/>
      <sheetName val="Ramo_industrial"/>
      <sheetName val="Ramo_comercial"/>
      <sheetName val="GTEANCCO2001_"/>
      <sheetName val="CONNT2001_"/>
      <sheetName val="Quadro_do_Bal"/>
      <sheetName val="PDD_05_06"/>
      <sheetName val="Balanço_Energético_Agosto2001_"/>
      <sheetName val="FL_CX_Dir"/>
      <sheetName val="Aeronaves"/>
      <sheetName val="U1"/>
      <sheetName val="G_LINHAS (Dados)"/>
      <sheetName val="Cutoff Analysis"/>
      <sheetName val="Q3_4"/>
      <sheetName val="DATABASE_SMF"/>
      <sheetName val="DATABASE_OPER"/>
      <sheetName val="Cases Qualitativos "/>
      <sheetName val="TAB_CASES QUALITATIVOS"/>
      <sheetName val="Lista"/>
      <sheetName val="Legenda_Status_notas"/>
      <sheetName val="LISTA "/>
      <sheetName val="MP"/>
      <sheetName val="cmi_sp"/>
      <sheetName val="dinamica"/>
      <sheetName val="1º semestre 99"/>
      <sheetName val="france"/>
      <sheetName val="italy"/>
      <sheetName val="uk"/>
      <sheetName val="netherlands"/>
      <sheetName val="NCLB_ABRIL_02"/>
      <sheetName val="gsi_1998"/>
      <sheetName val="Lista_empresas_SAP_x_BPC"/>
      <sheetName val="55_1_"/>
      <sheetName val="55_2"/>
      <sheetName val="55_B"/>
      <sheetName val="55_4"/>
      <sheetName val="57_A"/>
      <sheetName val="01_Rev_e_Reaj_Tarifários"/>
      <sheetName val="Cos_and_taxes"/>
      <sheetName val="AUTORIZA FLAT"/>
      <sheetName val="AUTORIZA degrau"/>
      <sheetName val="Entradas"/>
      <sheetName val="WACC TDivida"/>
      <sheetName val="WACC (D)"/>
      <sheetName val="WACC (2)"/>
      <sheetName val="WACC (3)"/>
      <sheetName val="AUTORIZA teste"/>
      <sheetName val="ANÁLISE"/>
      <sheetName val="AUTORIZA"/>
      <sheetName val="EBITDA"/>
      <sheetName va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sheetData sheetId="369"/>
      <sheetData sheetId="370" refreshError="1"/>
      <sheetData sheetId="371"/>
      <sheetData sheetId="372" refreshError="1"/>
      <sheetData sheetId="373" refreshError="1"/>
      <sheetData sheetId="374" refreshError="1"/>
      <sheetData sheetId="375" refreshError="1"/>
      <sheetData sheetId="376">
        <row r="1">
          <cell r="A1" t="str">
            <v>codmun</v>
          </cell>
        </row>
      </sheetData>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sheetData sheetId="581"/>
      <sheetData sheetId="582" refreshError="1"/>
      <sheetData sheetId="583"/>
      <sheetData sheetId="584" refreshError="1"/>
      <sheetData sheetId="585" refreshError="1"/>
      <sheetData sheetId="586" refreshError="1"/>
      <sheetData sheetId="587" refreshError="1"/>
      <sheetData sheetId="588">
        <row r="1">
          <cell r="A1" t="str">
            <v>codmun</v>
          </cell>
        </row>
      </sheetData>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refreshError="1"/>
      <sheetData sheetId="851" refreshError="1"/>
      <sheetData sheetId="852" refreshError="1"/>
      <sheetData sheetId="853" refreshError="1"/>
      <sheetData sheetId="854" refreshError="1"/>
      <sheetData sheetId="855"/>
      <sheetData sheetId="856"/>
      <sheetData sheetId="857"/>
      <sheetData sheetId="858"/>
      <sheetData sheetId="859"/>
      <sheetData sheetId="860"/>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sheetData sheetId="923"/>
      <sheetData sheetId="924"/>
      <sheetData sheetId="925"/>
      <sheetData sheetId="926"/>
      <sheetData sheetId="927">
        <row r="9">
          <cell r="E9" t="str">
            <v>REAL</v>
          </cell>
        </row>
      </sheetData>
      <sheetData sheetId="928"/>
      <sheetData sheetId="929">
        <row r="10">
          <cell r="F10" t="str">
            <v>2010.SEP</v>
          </cell>
        </row>
      </sheetData>
      <sheetData sheetId="930">
        <row r="8">
          <cell r="I8" t="str">
            <v>2010.SEP</v>
          </cell>
        </row>
      </sheetData>
      <sheetData sheetId="931">
        <row r="56">
          <cell r="O56" t="str">
            <v>I1001</v>
          </cell>
        </row>
      </sheetData>
      <sheetData sheetId="932">
        <row r="56">
          <cell r="O56" t="str">
            <v>I1001</v>
          </cell>
        </row>
      </sheetData>
      <sheetData sheetId="933"/>
      <sheetData sheetId="934"/>
      <sheetData sheetId="935">
        <row r="45">
          <cell r="F45">
            <v>0</v>
          </cell>
        </row>
      </sheetData>
      <sheetData sheetId="936" refreshError="1"/>
      <sheetData sheetId="937" refreshError="1"/>
      <sheetData sheetId="938" refreshError="1"/>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ow r="9">
          <cell r="AB9">
            <v>-4.71</v>
          </cell>
        </row>
      </sheetData>
      <sheetData sheetId="1175"/>
      <sheetData sheetId="1176">
        <row r="46">
          <cell r="C46">
            <v>0.14855498995412106</v>
          </cell>
        </row>
      </sheetData>
      <sheetData sheetId="1177"/>
      <sheetData sheetId="1178"/>
      <sheetData sheetId="1179"/>
      <sheetData sheetId="1180"/>
      <sheetData sheetId="118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ow r="1">
          <cell r="A1" t="str">
            <v>Município</v>
          </cell>
        </row>
      </sheetData>
      <sheetData sheetId="1284" refreshError="1"/>
      <sheetData sheetId="1285" refreshError="1"/>
      <sheetData sheetId="1286" refreshError="1"/>
      <sheetData sheetId="1287" refreshError="1"/>
      <sheetData sheetId="1288"/>
      <sheetData sheetId="1289"/>
      <sheetData sheetId="1290"/>
      <sheetData sheetId="1291"/>
      <sheetData sheetId="1292"/>
      <sheetData sheetId="1293"/>
      <sheetData sheetId="1294"/>
      <sheetData sheetId="1295"/>
      <sheetData sheetId="1296"/>
      <sheetData sheetId="1297"/>
      <sheetData sheetId="1298"/>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sheetData sheetId="1314" refreshError="1"/>
      <sheetData sheetId="1315" refreshError="1"/>
      <sheetData sheetId="1316" refreshError="1"/>
      <sheetData sheetId="1317" refreshError="1"/>
      <sheetData sheetId="1318" refreshError="1"/>
      <sheetData sheetId="1319">
        <row r="1">
          <cell r="A1" t="str">
            <v>PROJETO</v>
          </cell>
        </row>
      </sheetData>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sheetData sheetId="1330"/>
      <sheetData sheetId="1331">
        <row r="10">
          <cell r="D10">
            <v>1000000</v>
          </cell>
        </row>
      </sheetData>
      <sheetData sheetId="1332"/>
      <sheetData sheetId="1333"/>
      <sheetData sheetId="1334"/>
      <sheetData sheetId="1335"/>
      <sheetData sheetId="1336"/>
      <sheetData sheetId="1337"/>
      <sheetData sheetId="1338"/>
      <sheetData sheetId="1339"/>
      <sheetData sheetId="1340"/>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ATIVO"/>
      <sheetName val="PASSIVO"/>
      <sheetName val="DR"/>
      <sheetName val="MUTPATRIM"/>
      <sheetName val="DOAR"/>
      <sheetName val="FCX"/>
      <sheetName val="AC"/>
      <sheetName val="DIFERIDO"/>
      <sheetName val="IMOBILIZADO"/>
      <sheetName val="PC"/>
      <sheetName val="EXLP"/>
      <sheetName val="V.LIQUIDAS"/>
      <sheetName val="CUSTOVAR"/>
      <sheetName val="CFXRESULTADO"/>
      <sheetName val="CFFXPROJETO"/>
      <sheetName val="SERV.TERC."/>
      <sheetName val="DESPTRIB"/>
      <sheetName val="VARIAÇÕES"/>
      <sheetName val="DEP.AMORTIZ"/>
      <sheetName val="DES.ADM"/>
      <sheetName val="CF20100"/>
      <sheetName val="CF20110"/>
      <sheetName val="CF20120"/>
      <sheetName val="CF20200"/>
      <sheetName val="CF20210"/>
      <sheetName val="CF20220"/>
      <sheetName val="CF20310"/>
      <sheetName val="CF20320"/>
      <sheetName val="DESP.COM VAR."/>
      <sheetName val="DESP.COM.FIXA"/>
      <sheetName val="DES(REC)FIN"/>
      <sheetName val="Plano de Contas"/>
      <sheetName val="Macro1"/>
      <sheetName val="DRE"/>
      <sheetName val="1) Lead"/>
      <sheetName val="ELIMINAÇÕES"/>
      <sheetName val="GRAFICO COMPARATIVA PARQUE"/>
      <sheetName val="BP"/>
      <sheetName val="Links"/>
      <sheetName val="Lead"/>
      <sheetName val="pl atual"/>
      <sheetName val="Dólar 2.05"/>
      <sheetName val="sales vol."/>
      <sheetName val="Register"/>
      <sheetName val="Movimentação"/>
      <sheetName val="Forecast"/>
      <sheetName val="Country 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Projeção de Mercado"/>
      <sheetName val="2. Outras Receitas"/>
      <sheetName val="3. Compra_Venda Energia (MWh)"/>
      <sheetName val="4. Compra_Venda Energia (kW)"/>
      <sheetName val="5. Tarifa_Compra_Venda (R$|MWh)"/>
      <sheetName val="6. Tarifa_Compra_Venda (R$|kW)"/>
      <sheetName val="7. Perdas"/>
      <sheetName val="8. Investimento"/>
      <sheetName val="9. ICMS"/>
      <sheetName val="10. PIS COFINS"/>
      <sheetName val="11. Estrutura de Capital"/>
      <sheetName val="12. Financiamentos"/>
      <sheetName val="13. Gastos O&amp;M"/>
      <sheetName val="14. Consumidores"/>
      <sheetName val="14a. Consumidores - LPT"/>
      <sheetName val="15. CO RP"/>
      <sheetName val="16. Dados Fisicos"/>
      <sheetName val="16a. Dados Fisicos - LPT"/>
      <sheetName val="17. Veículos"/>
      <sheetName val="18. Informática"/>
      <sheetName val="19. Edificações"/>
      <sheetName val="20. LPT"/>
      <sheetName val="DRE"/>
      <sheetName val="Informe"/>
      <sheetName val="CRITERIOS"/>
      <sheetName val="Projeto"/>
      <sheetName val="Planilha1"/>
      <sheetName val="Índice"/>
      <sheetName val="Empresas_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cedes_WACC"/>
      <sheetName val="Prices"/>
      <sheetName val="Other_Asset"/>
      <sheetName val="WACC"/>
      <sheetName val="Summary"/>
      <sheetName val="Comp"/>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 val="BDRENDAMENSAL"/>
      <sheetName val="FEV"/>
      <sheetName val="DRE"/>
      <sheetName val="Empresas e Datas"/>
      <sheetName val="C26"/>
      <sheetName val="Energia (98 - 00)"/>
    </sheetNames>
    <sheetDataSet>
      <sheetData sheetId="0" refreshError="1">
        <row r="210">
          <cell r="B210" t="str">
            <v>CLASSE</v>
          </cell>
          <cell r="C210" t="str">
            <v>COD_CONCEITO</v>
          </cell>
          <cell r="E210" t="str">
            <v>CLASSE</v>
          </cell>
          <cell r="F210" t="str">
            <v>COD_CONCEITO</v>
          </cell>
          <cell r="H210" t="str">
            <v>CLASSE</v>
          </cell>
          <cell r="I210" t="str">
            <v>COD_CONCEITO</v>
          </cell>
          <cell r="K210" t="str">
            <v>CLASSE</v>
          </cell>
          <cell r="L210" t="str">
            <v>COD_CONCEITO</v>
          </cell>
          <cell r="N210" t="str">
            <v>CLASSE</v>
          </cell>
          <cell r="O210" t="str">
            <v>COD_CONCEITO</v>
          </cell>
          <cell r="Q210" t="str">
            <v>CLASSE</v>
          </cell>
          <cell r="R210" t="str">
            <v>COD_CONCEITO</v>
          </cell>
          <cell r="T210" t="str">
            <v>CLASSE</v>
          </cell>
          <cell r="U210" t="str">
            <v>COD_CONCEITO</v>
          </cell>
          <cell r="W210" t="str">
            <v>CLASSE</v>
          </cell>
          <cell r="X210" t="str">
            <v>COD_CONCEITO</v>
          </cell>
          <cell r="Z210" t="str">
            <v>CLASSE</v>
          </cell>
          <cell r="AA210" t="str">
            <v>COD_CONCEITO</v>
          </cell>
        </row>
        <row r="211">
          <cell r="B211" t="str">
            <v xml:space="preserve">RESIDENCIAL       </v>
          </cell>
          <cell r="C211">
            <v>246</v>
          </cell>
          <cell r="E211" t="str">
            <v xml:space="preserve">INDUSTRIAL        </v>
          </cell>
          <cell r="F211">
            <v>246</v>
          </cell>
          <cell r="H211" t="str">
            <v xml:space="preserve">COMERCIAL         </v>
          </cell>
          <cell r="I211">
            <v>246</v>
          </cell>
          <cell r="K211" t="str">
            <v xml:space="preserve">RURAL          </v>
          </cell>
          <cell r="L211">
            <v>246</v>
          </cell>
          <cell r="N211" t="str">
            <v xml:space="preserve">PODER PUBLICO     </v>
          </cell>
          <cell r="O211">
            <v>246</v>
          </cell>
          <cell r="Q211" t="str">
            <v>ILUMINACAO PUBLICA</v>
          </cell>
          <cell r="R211">
            <v>246</v>
          </cell>
          <cell r="T211" t="str">
            <v xml:space="preserve">SERVICO PUBLICO   </v>
          </cell>
          <cell r="U211">
            <v>246</v>
          </cell>
          <cell r="W211" t="str">
            <v xml:space="preserve">CONSUMO PROPRIO   </v>
          </cell>
          <cell r="X211">
            <v>246</v>
          </cell>
          <cell r="Z211" t="str">
            <v xml:space="preserve">REVENDA           </v>
          </cell>
          <cell r="AA211">
            <v>246</v>
          </cell>
        </row>
        <row r="247">
          <cell r="B247" t="str">
            <v>CLASSE</v>
          </cell>
          <cell r="C247" t="str">
            <v>COD_CONCEITO</v>
          </cell>
          <cell r="E247" t="str">
            <v>CLASSE</v>
          </cell>
          <cell r="F247" t="str">
            <v>COD_CONCEITO</v>
          </cell>
          <cell r="H247" t="str">
            <v>CLASSE</v>
          </cell>
          <cell r="I247" t="str">
            <v>COD_CONCEITO</v>
          </cell>
          <cell r="K247" t="str">
            <v>CLASSE</v>
          </cell>
          <cell r="L247" t="str">
            <v>COD_CONCEITO</v>
          </cell>
          <cell r="N247" t="str">
            <v>CLASSE</v>
          </cell>
          <cell r="O247" t="str">
            <v>COD_CONCEITO</v>
          </cell>
          <cell r="Q247" t="str">
            <v>CLASSE</v>
          </cell>
          <cell r="R247" t="str">
            <v>COD_CONCEITO</v>
          </cell>
          <cell r="T247" t="str">
            <v>CLASSE</v>
          </cell>
          <cell r="U247" t="str">
            <v>COD_CONCEITO</v>
          </cell>
          <cell r="W247" t="str">
            <v>CLASSE</v>
          </cell>
          <cell r="X247" t="str">
            <v>COD_CONCEITO</v>
          </cell>
          <cell r="Z247" t="str">
            <v>CLASSE</v>
          </cell>
          <cell r="AA247" t="str">
            <v>COD_CONCEITO</v>
          </cell>
        </row>
        <row r="248">
          <cell r="B248" t="str">
            <v xml:space="preserve">RESIDENCIAL       </v>
          </cell>
          <cell r="C248" t="str">
            <v>902</v>
          </cell>
          <cell r="E248" t="str">
            <v xml:space="preserve">INDUSTRIAL        </v>
          </cell>
          <cell r="F248" t="str">
            <v>902</v>
          </cell>
          <cell r="H248" t="str">
            <v xml:space="preserve">COMERCIAL         </v>
          </cell>
          <cell r="I248" t="str">
            <v>902</v>
          </cell>
          <cell r="K248" t="str">
            <v xml:space="preserve">RURAL          </v>
          </cell>
          <cell r="L248" t="str">
            <v>902</v>
          </cell>
          <cell r="N248" t="str">
            <v xml:space="preserve">PODER PUBLICO     </v>
          </cell>
          <cell r="O248" t="str">
            <v>902</v>
          </cell>
          <cell r="Q248" t="str">
            <v>ILUMINACAO PUBLICA</v>
          </cell>
          <cell r="R248" t="str">
            <v>902</v>
          </cell>
          <cell r="T248" t="str">
            <v xml:space="preserve">SERVICO PUBLICO   </v>
          </cell>
          <cell r="U248" t="str">
            <v>902</v>
          </cell>
          <cell r="W248" t="str">
            <v xml:space="preserve">CONSUMO PROPRIO   </v>
          </cell>
          <cell r="X248" t="str">
            <v>902</v>
          </cell>
          <cell r="Z248" t="str">
            <v xml:space="preserve">REVENDA           </v>
          </cell>
          <cell r="AA248" t="str">
            <v>902</v>
          </cell>
        </row>
        <row r="249">
          <cell r="B249" t="str">
            <v xml:space="preserve">RESIDENCIAL       </v>
          </cell>
          <cell r="C249" t="str">
            <v>950</v>
          </cell>
          <cell r="E249" t="str">
            <v xml:space="preserve">INDUSTRIAL        </v>
          </cell>
          <cell r="F249" t="str">
            <v>950</v>
          </cell>
          <cell r="H249" t="str">
            <v xml:space="preserve">COMERCIAL         </v>
          </cell>
          <cell r="I249" t="str">
            <v>950</v>
          </cell>
          <cell r="K249" t="str">
            <v xml:space="preserve">RURAL          </v>
          </cell>
          <cell r="L249" t="str">
            <v>950</v>
          </cell>
          <cell r="N249" t="str">
            <v xml:space="preserve">PODER PUBLICO     </v>
          </cell>
          <cell r="O249" t="str">
            <v>950</v>
          </cell>
          <cell r="Q249" t="str">
            <v>ILUMINACAO PUBLICA</v>
          </cell>
          <cell r="R249" t="str">
            <v>950</v>
          </cell>
          <cell r="T249" t="str">
            <v xml:space="preserve">SERVICO PUBLICO   </v>
          </cell>
          <cell r="U249" t="str">
            <v>950</v>
          </cell>
          <cell r="W249" t="str">
            <v xml:space="preserve">CONSUMO PROPRIO   </v>
          </cell>
          <cell r="X249" t="str">
            <v>950</v>
          </cell>
          <cell r="Z249" t="str">
            <v xml:space="preserve">REVENDA           </v>
          </cell>
          <cell r="AA249" t="str">
            <v>950</v>
          </cell>
        </row>
        <row r="250">
          <cell r="B250" t="str">
            <v xml:space="preserve">RESIDENCIAL       </v>
          </cell>
          <cell r="C250" t="str">
            <v>975</v>
          </cell>
          <cell r="E250" t="str">
            <v xml:space="preserve">INDUSTRIAL        </v>
          </cell>
          <cell r="F250" t="str">
            <v>975</v>
          </cell>
          <cell r="H250" t="str">
            <v xml:space="preserve">COMERCIAL         </v>
          </cell>
          <cell r="I250" t="str">
            <v>975</v>
          </cell>
          <cell r="K250" t="str">
            <v xml:space="preserve">RURAL          </v>
          </cell>
          <cell r="L250" t="str">
            <v>975</v>
          </cell>
          <cell r="N250" t="str">
            <v xml:space="preserve">PODER PUBLICO     </v>
          </cell>
          <cell r="O250" t="str">
            <v>975</v>
          </cell>
          <cell r="Q250" t="str">
            <v>ILUMINACAO PUBLICA</v>
          </cell>
          <cell r="R250" t="str">
            <v>975</v>
          </cell>
          <cell r="T250" t="str">
            <v xml:space="preserve">SERVICO PUBLICO   </v>
          </cell>
          <cell r="U250" t="str">
            <v>975</v>
          </cell>
          <cell r="W250" t="str">
            <v xml:space="preserve">CONSUMO PROPRIO   </v>
          </cell>
          <cell r="X250" t="str">
            <v>975</v>
          </cell>
          <cell r="Z250" t="str">
            <v xml:space="preserve">REVENDA           </v>
          </cell>
          <cell r="AA250" t="str">
            <v>975</v>
          </cell>
        </row>
        <row r="251">
          <cell r="B251" t="str">
            <v xml:space="preserve">RESIDENCIAL       </v>
          </cell>
          <cell r="C251" t="str">
            <v>976</v>
          </cell>
          <cell r="E251" t="str">
            <v xml:space="preserve">INDUSTRIAL        </v>
          </cell>
          <cell r="F251" t="str">
            <v>976</v>
          </cell>
          <cell r="H251" t="str">
            <v xml:space="preserve">COMERCIAL         </v>
          </cell>
          <cell r="I251" t="str">
            <v>976</v>
          </cell>
          <cell r="K251" t="str">
            <v xml:space="preserve">RURAL          </v>
          </cell>
          <cell r="L251" t="str">
            <v>976</v>
          </cell>
          <cell r="N251" t="str">
            <v xml:space="preserve">PODER PUBLICO     </v>
          </cell>
          <cell r="O251" t="str">
            <v>976</v>
          </cell>
          <cell r="Q251" t="str">
            <v>ILUMINACAO PUBLICA</v>
          </cell>
          <cell r="R251" t="str">
            <v>976</v>
          </cell>
          <cell r="T251" t="str">
            <v xml:space="preserve">SERVICO PUBLICO   </v>
          </cell>
          <cell r="U251" t="str">
            <v>976</v>
          </cell>
          <cell r="W251" t="str">
            <v xml:space="preserve">CONSUMO PROPRIO   </v>
          </cell>
          <cell r="X251" t="str">
            <v>976</v>
          </cell>
          <cell r="Z251" t="str">
            <v xml:space="preserve">REVENDA           </v>
          </cell>
          <cell r="AA251" t="str">
            <v>976</v>
          </cell>
        </row>
        <row r="252">
          <cell r="B252" t="str">
            <v xml:space="preserve">RESIDENCIAL       </v>
          </cell>
          <cell r="C252" t="str">
            <v>977</v>
          </cell>
          <cell r="E252" t="str">
            <v xml:space="preserve">INDUSTRIAL        </v>
          </cell>
          <cell r="F252" t="str">
            <v>977</v>
          </cell>
          <cell r="H252" t="str">
            <v xml:space="preserve">COMERCIAL         </v>
          </cell>
          <cell r="I252" t="str">
            <v>977</v>
          </cell>
          <cell r="K252" t="str">
            <v xml:space="preserve">RURAL          </v>
          </cell>
          <cell r="L252" t="str">
            <v>977</v>
          </cell>
          <cell r="N252" t="str">
            <v xml:space="preserve">PODER PUBLICO     </v>
          </cell>
          <cell r="O252" t="str">
            <v>977</v>
          </cell>
          <cell r="Q252" t="str">
            <v>ILUMINACAO PUBLICA</v>
          </cell>
          <cell r="R252" t="str">
            <v>977</v>
          </cell>
          <cell r="T252" t="str">
            <v xml:space="preserve">SERVICO PUBLICO   </v>
          </cell>
          <cell r="U252" t="str">
            <v>977</v>
          </cell>
          <cell r="W252" t="str">
            <v xml:space="preserve">CONSUMO PROPRIO   </v>
          </cell>
          <cell r="X252" t="str">
            <v>977</v>
          </cell>
          <cell r="Z252" t="str">
            <v xml:space="preserve">REVENDA           </v>
          </cell>
          <cell r="AA252" t="str">
            <v>977</v>
          </cell>
        </row>
        <row r="253">
          <cell r="B253" t="str">
            <v xml:space="preserve">RESIDENCIAL       </v>
          </cell>
          <cell r="C253" t="str">
            <v>978</v>
          </cell>
          <cell r="E253" t="str">
            <v xml:space="preserve">INDUSTRIAL        </v>
          </cell>
          <cell r="F253" t="str">
            <v>978</v>
          </cell>
          <cell r="H253" t="str">
            <v xml:space="preserve">COMERCIAL         </v>
          </cell>
          <cell r="I253" t="str">
            <v>978</v>
          </cell>
          <cell r="K253" t="str">
            <v xml:space="preserve">RURAL          </v>
          </cell>
          <cell r="L253" t="str">
            <v>978</v>
          </cell>
          <cell r="N253" t="str">
            <v xml:space="preserve">PODER PUBLICO     </v>
          </cell>
          <cell r="O253" t="str">
            <v>978</v>
          </cell>
          <cell r="Q253" t="str">
            <v>ILUMINACAO PUBLICA</v>
          </cell>
          <cell r="R253" t="str">
            <v>978</v>
          </cell>
          <cell r="T253" t="str">
            <v xml:space="preserve">SERVICO PUBLICO   </v>
          </cell>
          <cell r="U253" t="str">
            <v>978</v>
          </cell>
          <cell r="W253" t="str">
            <v xml:space="preserve">CONSUMO PROPRIO   </v>
          </cell>
          <cell r="X253" t="str">
            <v>978</v>
          </cell>
          <cell r="Z253" t="str">
            <v xml:space="preserve">REVENDA           </v>
          </cell>
          <cell r="AA253" t="str">
            <v>978</v>
          </cell>
        </row>
        <row r="254">
          <cell r="B254" t="str">
            <v xml:space="preserve">RESIDENCIAL       </v>
          </cell>
          <cell r="C254" t="str">
            <v>979</v>
          </cell>
          <cell r="E254" t="str">
            <v xml:space="preserve">INDUSTRIAL        </v>
          </cell>
          <cell r="F254" t="str">
            <v>979</v>
          </cell>
          <cell r="H254" t="str">
            <v xml:space="preserve">COMERCIAL         </v>
          </cell>
          <cell r="I254" t="str">
            <v>979</v>
          </cell>
          <cell r="K254" t="str">
            <v xml:space="preserve">RURAL          </v>
          </cell>
          <cell r="L254" t="str">
            <v>979</v>
          </cell>
          <cell r="N254" t="str">
            <v xml:space="preserve">PODER PUBLICO     </v>
          </cell>
          <cell r="O254" t="str">
            <v>979</v>
          </cell>
          <cell r="Q254" t="str">
            <v>ILUMINACAO PUBLICA</v>
          </cell>
          <cell r="R254" t="str">
            <v>979</v>
          </cell>
          <cell r="T254" t="str">
            <v xml:space="preserve">SERVICO PUBLICO   </v>
          </cell>
          <cell r="U254" t="str">
            <v>979</v>
          </cell>
          <cell r="W254" t="str">
            <v xml:space="preserve">CONSUMO PROPRIO   </v>
          </cell>
          <cell r="X254" t="str">
            <v>979</v>
          </cell>
          <cell r="Z254" t="str">
            <v xml:space="preserve">REVENDA           </v>
          </cell>
          <cell r="AA254" t="str">
            <v>979</v>
          </cell>
        </row>
        <row r="256">
          <cell r="B256" t="str">
            <v>CLASSE</v>
          </cell>
          <cell r="C256" t="str">
            <v>COD_CONCEITO</v>
          </cell>
          <cell r="E256" t="str">
            <v>CLASSE</v>
          </cell>
          <cell r="F256" t="str">
            <v>COD_CONCEITO</v>
          </cell>
          <cell r="H256" t="str">
            <v>CLASSE</v>
          </cell>
          <cell r="I256" t="str">
            <v>COD_CONCEITO</v>
          </cell>
          <cell r="K256" t="str">
            <v>CLASSE</v>
          </cell>
          <cell r="L256" t="str">
            <v>COD_CONCEITO</v>
          </cell>
          <cell r="N256" t="str">
            <v>CLASSE</v>
          </cell>
          <cell r="O256" t="str">
            <v>COD_CONCEITO</v>
          </cell>
          <cell r="Q256" t="str">
            <v>CLASSE</v>
          </cell>
          <cell r="R256" t="str">
            <v>COD_CONCEITO</v>
          </cell>
          <cell r="T256" t="str">
            <v>CLASSE</v>
          </cell>
          <cell r="U256" t="str">
            <v>COD_CONCEITO</v>
          </cell>
          <cell r="W256" t="str">
            <v>CLASSE</v>
          </cell>
          <cell r="X256" t="str">
            <v>COD_CONCEITO</v>
          </cell>
          <cell r="Z256" t="str">
            <v>CLASSE</v>
          </cell>
          <cell r="AA256" t="str">
            <v>COD_CONCEITO</v>
          </cell>
        </row>
        <row r="257">
          <cell r="B257" t="str">
            <v xml:space="preserve">RESIDENCIAL       </v>
          </cell>
          <cell r="C257">
            <v>530</v>
          </cell>
          <cell r="E257" t="str">
            <v xml:space="preserve">INDUSTRIAL        </v>
          </cell>
          <cell r="F257">
            <v>530</v>
          </cell>
          <cell r="H257" t="str">
            <v xml:space="preserve">COMERCIAL         </v>
          </cell>
          <cell r="I257">
            <v>530</v>
          </cell>
          <cell r="K257" t="str">
            <v xml:space="preserve">RURAL          </v>
          </cell>
          <cell r="L257">
            <v>530</v>
          </cell>
          <cell r="N257" t="str">
            <v xml:space="preserve">PODER PUBLICO     </v>
          </cell>
          <cell r="O257">
            <v>530</v>
          </cell>
          <cell r="Q257" t="str">
            <v>ILUMINACAO PUBLICA</v>
          </cell>
          <cell r="R257">
            <v>530</v>
          </cell>
          <cell r="T257" t="str">
            <v xml:space="preserve">SERVICO PUBLICO   </v>
          </cell>
          <cell r="U257">
            <v>530</v>
          </cell>
          <cell r="W257" t="str">
            <v xml:space="preserve">CONSUMO PROPRIO   </v>
          </cell>
          <cell r="X257">
            <v>530</v>
          </cell>
          <cell r="Z257" t="str">
            <v xml:space="preserve">REVENDA           </v>
          </cell>
          <cell r="AA257">
            <v>530</v>
          </cell>
        </row>
        <row r="258">
          <cell r="B258" t="str">
            <v xml:space="preserve">RESIDENCIAL       </v>
          </cell>
          <cell r="C258" t="str">
            <v>53A</v>
          </cell>
          <cell r="E258" t="str">
            <v xml:space="preserve">INDUSTRIAL        </v>
          </cell>
          <cell r="F258" t="str">
            <v>53A</v>
          </cell>
          <cell r="H258" t="str">
            <v xml:space="preserve">COMERCIAL         </v>
          </cell>
          <cell r="I258" t="str">
            <v>53A</v>
          </cell>
          <cell r="K258" t="str">
            <v xml:space="preserve">RURAL          </v>
          </cell>
          <cell r="L258" t="str">
            <v>53A</v>
          </cell>
          <cell r="N258" t="str">
            <v xml:space="preserve">PODER PUBLICO     </v>
          </cell>
          <cell r="O258" t="str">
            <v>53A</v>
          </cell>
          <cell r="Q258" t="str">
            <v>ILUMINACAO PUBLICA</v>
          </cell>
          <cell r="R258" t="str">
            <v>53A</v>
          </cell>
          <cell r="T258" t="str">
            <v xml:space="preserve">SERVICO PUBLICO   </v>
          </cell>
          <cell r="U258" t="str">
            <v>53A</v>
          </cell>
          <cell r="W258" t="str">
            <v xml:space="preserve">CONSUMO PROPRIO   </v>
          </cell>
          <cell r="X258" t="str">
            <v>53A</v>
          </cell>
          <cell r="Z258" t="str">
            <v xml:space="preserve">REVENDA           </v>
          </cell>
          <cell r="AA258" t="str">
            <v>53A</v>
          </cell>
        </row>
        <row r="261">
          <cell r="B261" t="str">
            <v>CLASSE</v>
          </cell>
          <cell r="C261" t="str">
            <v>COD_CONCEITO</v>
          </cell>
          <cell r="E261" t="str">
            <v>CLASSE</v>
          </cell>
          <cell r="F261" t="str">
            <v>COD_CONCEITO</v>
          </cell>
          <cell r="H261" t="str">
            <v>CLASSE</v>
          </cell>
          <cell r="I261" t="str">
            <v>COD_CONCEITO</v>
          </cell>
          <cell r="K261" t="str">
            <v>CLASSE</v>
          </cell>
          <cell r="L261" t="str">
            <v>COD_CONCEITO</v>
          </cell>
          <cell r="N261" t="str">
            <v>CLASSE</v>
          </cell>
          <cell r="O261" t="str">
            <v>COD_CONCEITO</v>
          </cell>
          <cell r="Q261" t="str">
            <v>CLASSE</v>
          </cell>
          <cell r="R261" t="str">
            <v>COD_CONCEITO</v>
          </cell>
          <cell r="T261" t="str">
            <v>CLASSE</v>
          </cell>
          <cell r="U261" t="str">
            <v>COD_CONCEITO</v>
          </cell>
          <cell r="W261" t="str">
            <v>CLASSE</v>
          </cell>
          <cell r="X261" t="str">
            <v>COD_CONCEITO</v>
          </cell>
          <cell r="Z261" t="str">
            <v>CLASSE</v>
          </cell>
          <cell r="AA261" t="str">
            <v>COD_CONCEITO</v>
          </cell>
        </row>
        <row r="262">
          <cell r="B262" t="str">
            <v xml:space="preserve">RESIDENCIAL       </v>
          </cell>
          <cell r="C262" t="str">
            <v>003</v>
          </cell>
          <cell r="E262" t="str">
            <v xml:space="preserve">INDUSTRIAL        </v>
          </cell>
          <cell r="F262" t="str">
            <v>003</v>
          </cell>
          <cell r="H262" t="str">
            <v xml:space="preserve">COMERCIAL         </v>
          </cell>
          <cell r="I262" t="str">
            <v>003</v>
          </cell>
          <cell r="K262" t="str">
            <v xml:space="preserve">RURAL          </v>
          </cell>
          <cell r="L262" t="str">
            <v>003</v>
          </cell>
          <cell r="N262" t="str">
            <v xml:space="preserve">PODER PUBLICO     </v>
          </cell>
          <cell r="O262" t="str">
            <v>003</v>
          </cell>
          <cell r="Q262" t="str">
            <v>ILUMINACAO PUBLICA</v>
          </cell>
          <cell r="R262" t="str">
            <v>003</v>
          </cell>
          <cell r="T262" t="str">
            <v xml:space="preserve">SERVICO PUBLICO   </v>
          </cell>
          <cell r="U262" t="str">
            <v>003</v>
          </cell>
          <cell r="W262" t="str">
            <v xml:space="preserve">CONSUMO PROPRIO   </v>
          </cell>
          <cell r="X262" t="str">
            <v>003</v>
          </cell>
          <cell r="Z262" t="str">
            <v xml:space="preserve">REVENDA           </v>
          </cell>
          <cell r="AA262" t="str">
            <v>003</v>
          </cell>
        </row>
        <row r="265">
          <cell r="B265" t="str">
            <v>CLASSE</v>
          </cell>
          <cell r="C265" t="str">
            <v>COD_CONCEITO</v>
          </cell>
          <cell r="E265" t="str">
            <v>CLASSE</v>
          </cell>
          <cell r="F265" t="str">
            <v>COD_CONCEITO</v>
          </cell>
          <cell r="H265" t="str">
            <v>CLASSE</v>
          </cell>
          <cell r="I265" t="str">
            <v>COD_CONCEITO</v>
          </cell>
          <cell r="K265" t="str">
            <v>CLASSE</v>
          </cell>
          <cell r="L265" t="str">
            <v>COD_CONCEITO</v>
          </cell>
          <cell r="N265" t="str">
            <v>CLASSE</v>
          </cell>
          <cell r="O265" t="str">
            <v>COD_CONCEITO</v>
          </cell>
          <cell r="Q265" t="str">
            <v>CLASSE</v>
          </cell>
          <cell r="R265" t="str">
            <v>COD_CONCEITO</v>
          </cell>
          <cell r="T265" t="str">
            <v>CLASSE</v>
          </cell>
          <cell r="U265" t="str">
            <v>COD_CONCEITO</v>
          </cell>
          <cell r="W265" t="str">
            <v>CLASSE</v>
          </cell>
          <cell r="X265" t="str">
            <v>COD_CONCEITO</v>
          </cell>
          <cell r="Z265" t="str">
            <v>CLASSE</v>
          </cell>
          <cell r="AA265" t="str">
            <v>COD_CONCEITO</v>
          </cell>
        </row>
        <row r="266">
          <cell r="B266" t="str">
            <v xml:space="preserve">RESIDENCIAL       </v>
          </cell>
          <cell r="C266" t="str">
            <v>870</v>
          </cell>
          <cell r="E266" t="str">
            <v xml:space="preserve">INDUSTRIAL        </v>
          </cell>
          <cell r="F266" t="str">
            <v>870</v>
          </cell>
          <cell r="H266" t="str">
            <v xml:space="preserve">COMERCIAL         </v>
          </cell>
          <cell r="I266" t="str">
            <v>870</v>
          </cell>
          <cell r="K266" t="str">
            <v xml:space="preserve">RURAL          </v>
          </cell>
          <cell r="L266" t="str">
            <v>870</v>
          </cell>
          <cell r="N266" t="str">
            <v xml:space="preserve">PODER PUBLICO     </v>
          </cell>
          <cell r="O266" t="str">
            <v>870</v>
          </cell>
          <cell r="Q266" t="str">
            <v>ILUMINACAO PUBLICA</v>
          </cell>
          <cell r="R266" t="str">
            <v>870</v>
          </cell>
          <cell r="T266" t="str">
            <v xml:space="preserve">SERVICO PUBLICO   </v>
          </cell>
          <cell r="U266" t="str">
            <v>870</v>
          </cell>
          <cell r="W266" t="str">
            <v xml:space="preserve">CONSUMO PROPRIO   </v>
          </cell>
          <cell r="X266" t="str">
            <v>870</v>
          </cell>
          <cell r="Z266" t="str">
            <v xml:space="preserve">REVENDA           </v>
          </cell>
          <cell r="AA266" t="str">
            <v>870</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cot"/>
      <sheetName val="Link"/>
      <sheetName val="COTAÇÕES"/>
      <sheetName val="Hist metais"/>
      <sheetName val="SPREADS Cu"/>
      <sheetName val="SPREADS Sn"/>
      <sheetName val="Plan1"/>
      <sheetName val="Futuro Comex"/>
      <sheetName val="DATA.ESTOQUE"/>
      <sheetName val="Cot mensal"/>
      <sheetName val="Cotações mensais"/>
      <sheetName val="Cotação R$"/>
      <sheetName val="HIST_SOC"/>
      <sheetName val="RESUMO_SOC"/>
      <sheetName val="FIDENS-R$mil"/>
      <sheetName val="ce"/>
      <sheetName val="CP"/>
      <sheetName val="Links"/>
      <sheetName val="Lead"/>
      <sheetName val="TESTE"/>
      <sheetName val="XREF"/>
      <sheetName val="Mapa Movimentação"/>
      <sheetName val="Movimentação Metro"/>
      <sheetName val="Movimentação AF 2004"/>
      <sheetName val="Movimentação AF 2005"/>
      <sheetName val="Movimentação AF 2006"/>
      <sheetName val="Mov. Aplic. Financeira 31.10.05"/>
      <sheetName val="Mov. Aplic. Financeira 31.12.05"/>
      <sheetName val="Teste de Rec Apl Fin Dez-03"/>
      <sheetName val="Composição AF CIE"/>
      <sheetName val="PIVOT_All"/>
      <sheetName val="2002 Report"/>
      <sheetName val="Mar Spending"/>
      <sheetName val="Setup"/>
      <sheetName val="PL List"/>
      <sheetName val=" P&amp;L"/>
      <sheetName val="Conc. bancária 30.09.97 {ppc}"/>
      <sheetName val="Conc. bancária 31.12.97 {ppc}"/>
      <sheetName val="Mercado"/>
      <sheetName val="Hist_metais"/>
      <sheetName val="SPREADS_Cu"/>
      <sheetName val="SPREADS_Sn"/>
      <sheetName val="Futuro_Comex"/>
      <sheetName val="DATA_ESTOQUE"/>
      <sheetName val="Cot_mensal"/>
      <sheetName val="Cotações_mensais"/>
      <sheetName val="Cotação_R$"/>
      <sheetName val="ttam-elp"/>
      <sheetName val="Balanço"/>
      <sheetName val="Resultado"/>
      <sheetName val="CVA_Projetada12meses"/>
      <sheetName val="E2.1.1-Fat 06.2006"/>
      <sheetName val="A4.1-BRASFLEX "/>
      <sheetName val="Depositos judiciais"/>
      <sheetName val="Maestro"/>
      <sheetName val="42"/>
      <sheetName val="73"/>
      <sheetName val="VENDAS_P_SUBSIDIÁRIA"/>
      <sheetName val="Mapa_Movimentação"/>
      <sheetName val="Movimentação_Metro"/>
      <sheetName val="Movimentação_AF_2004"/>
      <sheetName val="Movimentação_AF_2005"/>
      <sheetName val="Movimentação_AF_2006"/>
      <sheetName val="Mov__Aplic__Financeira_31_10_05"/>
      <sheetName val="Mov__Aplic__Financeira_31_12_05"/>
      <sheetName val="Teste_de_Rec_Apl_Fin_Dez-03"/>
      <sheetName val="Composição_AF_CIE"/>
      <sheetName val="Hist_metais1"/>
      <sheetName val="SPREADS_Cu1"/>
      <sheetName val="SPREADS_Sn1"/>
      <sheetName val="Futuro_Comex1"/>
      <sheetName val="DATA_ESTOQUE1"/>
      <sheetName val="Cot_mensal1"/>
      <sheetName val="Cotações_mensais1"/>
      <sheetName val="Cotação_R$1"/>
      <sheetName val="2002_Report"/>
      <sheetName val="Mar_Spending"/>
      <sheetName val="PL_List"/>
      <sheetName val="_P&amp;L"/>
      <sheetName val="Conc__bancária_30_09_97_{ppc}"/>
      <sheetName val="Conc__bancária_31_12_97_{ppc}"/>
      <sheetName val="ã«àûâê·öîö±í"/>
    </sheetNames>
    <sheetDataSet>
      <sheetData sheetId="0" refreshError="1"/>
      <sheetData sheetId="1" refreshError="1">
        <row r="4">
          <cell r="B4">
            <v>34702</v>
          </cell>
        </row>
        <row r="17">
          <cell r="C17">
            <v>3065</v>
          </cell>
        </row>
        <row r="93">
          <cell r="C93">
            <v>2739</v>
          </cell>
        </row>
        <row r="94">
          <cell r="C94">
            <v>2738</v>
          </cell>
        </row>
        <row r="95">
          <cell r="C95">
            <v>2733</v>
          </cell>
        </row>
        <row r="96">
          <cell r="C96">
            <v>2756</v>
          </cell>
        </row>
        <row r="97">
          <cell r="C97">
            <v>2775</v>
          </cell>
        </row>
        <row r="98">
          <cell r="C98">
            <v>2744</v>
          </cell>
        </row>
        <row r="99">
          <cell r="C99">
            <v>2739.5</v>
          </cell>
        </row>
      </sheetData>
      <sheetData sheetId="2" refreshError="1">
        <row r="4">
          <cell r="B4">
            <v>34702</v>
          </cell>
          <cell r="C4">
            <v>3006</v>
          </cell>
        </row>
        <row r="5">
          <cell r="B5">
            <v>34703</v>
          </cell>
          <cell r="C5">
            <v>2937</v>
          </cell>
        </row>
        <row r="6">
          <cell r="B6">
            <v>34704</v>
          </cell>
          <cell r="C6">
            <v>2924</v>
          </cell>
        </row>
        <row r="7">
          <cell r="B7">
            <v>34705</v>
          </cell>
          <cell r="C7">
            <v>2969</v>
          </cell>
        </row>
        <row r="8">
          <cell r="B8">
            <v>34708</v>
          </cell>
          <cell r="C8">
            <v>2983</v>
          </cell>
        </row>
        <row r="9">
          <cell r="B9">
            <v>34709</v>
          </cell>
          <cell r="C9">
            <v>3027</v>
          </cell>
        </row>
        <row r="10">
          <cell r="B10">
            <v>34710</v>
          </cell>
          <cell r="C10">
            <v>3027</v>
          </cell>
        </row>
        <row r="11">
          <cell r="B11">
            <v>34711</v>
          </cell>
          <cell r="C11">
            <v>3014.5</v>
          </cell>
        </row>
        <row r="12">
          <cell r="B12">
            <v>34712</v>
          </cell>
          <cell r="C12">
            <v>3054</v>
          </cell>
        </row>
        <row r="13">
          <cell r="B13">
            <v>34715</v>
          </cell>
          <cell r="C13">
            <v>3000</v>
          </cell>
        </row>
        <row r="14">
          <cell r="B14">
            <v>34716</v>
          </cell>
          <cell r="C14">
            <v>2946</v>
          </cell>
        </row>
        <row r="15">
          <cell r="B15">
            <v>34717</v>
          </cell>
          <cell r="C15">
            <v>3040</v>
          </cell>
        </row>
        <row r="16">
          <cell r="B16">
            <v>34718</v>
          </cell>
          <cell r="C16">
            <v>3059</v>
          </cell>
        </row>
        <row r="17">
          <cell r="B17">
            <v>34719</v>
          </cell>
          <cell r="C17">
            <v>3065</v>
          </cell>
        </row>
        <row r="18">
          <cell r="B18">
            <v>34722</v>
          </cell>
          <cell r="C18">
            <v>3044</v>
          </cell>
        </row>
        <row r="19">
          <cell r="B19">
            <v>34723</v>
          </cell>
          <cell r="C19">
            <v>3033</v>
          </cell>
        </row>
        <row r="20">
          <cell r="B20">
            <v>34724</v>
          </cell>
          <cell r="C20">
            <v>3063</v>
          </cell>
        </row>
        <row r="21">
          <cell r="B21">
            <v>34725</v>
          </cell>
          <cell r="C21">
            <v>3021</v>
          </cell>
        </row>
        <row r="22">
          <cell r="B22">
            <v>34726</v>
          </cell>
          <cell r="C22">
            <v>3009</v>
          </cell>
        </row>
        <row r="23">
          <cell r="B23">
            <v>34729</v>
          </cell>
          <cell r="C23">
            <v>2968</v>
          </cell>
        </row>
        <row r="24">
          <cell r="B24">
            <v>34730</v>
          </cell>
          <cell r="C24">
            <v>2998</v>
          </cell>
        </row>
        <row r="25">
          <cell r="B25">
            <v>34731</v>
          </cell>
          <cell r="C25">
            <v>2933</v>
          </cell>
        </row>
        <row r="26">
          <cell r="B26">
            <v>34732</v>
          </cell>
          <cell r="C26">
            <v>2915</v>
          </cell>
        </row>
        <row r="27">
          <cell r="B27">
            <v>34733</v>
          </cell>
          <cell r="C27">
            <v>2920</v>
          </cell>
        </row>
        <row r="28">
          <cell r="B28">
            <v>34736</v>
          </cell>
          <cell r="C28">
            <v>2810</v>
          </cell>
        </row>
        <row r="29">
          <cell r="B29">
            <v>34737</v>
          </cell>
          <cell r="C29">
            <v>2849</v>
          </cell>
        </row>
        <row r="30">
          <cell r="B30">
            <v>34738</v>
          </cell>
          <cell r="C30">
            <v>2815</v>
          </cell>
        </row>
        <row r="31">
          <cell r="B31">
            <v>34739</v>
          </cell>
          <cell r="C31">
            <v>2863.5</v>
          </cell>
        </row>
        <row r="32">
          <cell r="B32">
            <v>34740</v>
          </cell>
          <cell r="C32">
            <v>2876</v>
          </cell>
        </row>
        <row r="33">
          <cell r="B33">
            <v>34743</v>
          </cell>
          <cell r="C33">
            <v>2913</v>
          </cell>
        </row>
        <row r="34">
          <cell r="B34">
            <v>34744</v>
          </cell>
          <cell r="C34">
            <v>2863</v>
          </cell>
        </row>
        <row r="35">
          <cell r="B35">
            <v>34745</v>
          </cell>
          <cell r="C35">
            <v>2899</v>
          </cell>
        </row>
        <row r="36">
          <cell r="B36">
            <v>34746</v>
          </cell>
          <cell r="C36">
            <v>2901</v>
          </cell>
        </row>
        <row r="37">
          <cell r="B37">
            <v>34747</v>
          </cell>
          <cell r="C37">
            <v>2882</v>
          </cell>
        </row>
        <row r="38">
          <cell r="B38">
            <v>34750</v>
          </cell>
          <cell r="C38">
            <v>2886</v>
          </cell>
        </row>
        <row r="39">
          <cell r="B39">
            <v>34751</v>
          </cell>
          <cell r="C39">
            <v>2891</v>
          </cell>
        </row>
        <row r="40">
          <cell r="B40">
            <v>34752</v>
          </cell>
          <cell r="C40">
            <v>2878</v>
          </cell>
        </row>
        <row r="41">
          <cell r="B41">
            <v>34753</v>
          </cell>
          <cell r="C41">
            <v>2858</v>
          </cell>
        </row>
        <row r="42">
          <cell r="B42">
            <v>34754</v>
          </cell>
          <cell r="C42">
            <v>2873.5</v>
          </cell>
        </row>
        <row r="43">
          <cell r="B43">
            <v>34757</v>
          </cell>
          <cell r="C43">
            <v>2865.5</v>
          </cell>
        </row>
        <row r="44">
          <cell r="B44">
            <v>34758</v>
          </cell>
          <cell r="C44">
            <v>2861.5</v>
          </cell>
        </row>
        <row r="45">
          <cell r="B45">
            <v>34759</v>
          </cell>
          <cell r="C45">
            <v>2813</v>
          </cell>
        </row>
        <row r="46">
          <cell r="B46">
            <v>34760</v>
          </cell>
          <cell r="C46">
            <v>2858</v>
          </cell>
        </row>
        <row r="47">
          <cell r="B47">
            <v>34761</v>
          </cell>
          <cell r="C47">
            <v>2953</v>
          </cell>
        </row>
        <row r="48">
          <cell r="B48">
            <v>34764</v>
          </cell>
          <cell r="C48">
            <v>2925</v>
          </cell>
        </row>
        <row r="49">
          <cell r="B49">
            <v>34765</v>
          </cell>
          <cell r="C49">
            <v>2893</v>
          </cell>
        </row>
        <row r="50">
          <cell r="B50">
            <v>34766</v>
          </cell>
          <cell r="C50">
            <v>2904</v>
          </cell>
        </row>
        <row r="51">
          <cell r="B51">
            <v>34767</v>
          </cell>
          <cell r="C51">
            <v>2914</v>
          </cell>
        </row>
        <row r="52">
          <cell r="B52">
            <v>34768</v>
          </cell>
          <cell r="C52">
            <v>2913</v>
          </cell>
        </row>
        <row r="53">
          <cell r="B53">
            <v>34771</v>
          </cell>
          <cell r="C53">
            <v>2921</v>
          </cell>
        </row>
        <row r="54">
          <cell r="B54">
            <v>34772</v>
          </cell>
          <cell r="C54">
            <v>2937</v>
          </cell>
        </row>
        <row r="55">
          <cell r="B55">
            <v>34773</v>
          </cell>
          <cell r="C55">
            <v>2916</v>
          </cell>
        </row>
        <row r="56">
          <cell r="B56">
            <v>34774</v>
          </cell>
          <cell r="C56">
            <v>2893</v>
          </cell>
        </row>
        <row r="57">
          <cell r="B57">
            <v>34775</v>
          </cell>
          <cell r="C57">
            <v>2893</v>
          </cell>
        </row>
        <row r="58">
          <cell r="B58">
            <v>34778</v>
          </cell>
          <cell r="C58">
            <v>2889</v>
          </cell>
        </row>
        <row r="59">
          <cell r="B59">
            <v>34779</v>
          </cell>
          <cell r="C59">
            <v>2940</v>
          </cell>
        </row>
        <row r="60">
          <cell r="B60">
            <v>34780</v>
          </cell>
          <cell r="C60">
            <v>2951</v>
          </cell>
        </row>
        <row r="61">
          <cell r="B61">
            <v>34781</v>
          </cell>
          <cell r="C61">
            <v>2969</v>
          </cell>
        </row>
        <row r="62">
          <cell r="B62">
            <v>34782</v>
          </cell>
          <cell r="C62">
            <v>2951</v>
          </cell>
        </row>
        <row r="63">
          <cell r="B63">
            <v>34785</v>
          </cell>
          <cell r="C63">
            <v>2962</v>
          </cell>
        </row>
        <row r="64">
          <cell r="B64">
            <v>34786</v>
          </cell>
          <cell r="C64">
            <v>2971</v>
          </cell>
        </row>
        <row r="65">
          <cell r="B65">
            <v>34787</v>
          </cell>
          <cell r="C65">
            <v>2939</v>
          </cell>
        </row>
        <row r="66">
          <cell r="B66">
            <v>34788</v>
          </cell>
          <cell r="C66">
            <v>2962</v>
          </cell>
        </row>
        <row r="67">
          <cell r="B67">
            <v>34789</v>
          </cell>
          <cell r="C67">
            <v>2986</v>
          </cell>
        </row>
        <row r="68">
          <cell r="B68">
            <v>34792</v>
          </cell>
          <cell r="C68">
            <v>2979</v>
          </cell>
        </row>
        <row r="69">
          <cell r="B69">
            <v>34793</v>
          </cell>
          <cell r="C69">
            <v>2974</v>
          </cell>
        </row>
        <row r="70">
          <cell r="B70">
            <v>34794</v>
          </cell>
          <cell r="C70">
            <v>2960</v>
          </cell>
        </row>
        <row r="71">
          <cell r="B71">
            <v>34795</v>
          </cell>
          <cell r="C71">
            <v>2949</v>
          </cell>
        </row>
        <row r="72">
          <cell r="B72">
            <v>34796</v>
          </cell>
          <cell r="C72">
            <v>2964.5</v>
          </cell>
        </row>
        <row r="73">
          <cell r="B73">
            <v>34799</v>
          </cell>
          <cell r="C73">
            <v>2974</v>
          </cell>
        </row>
        <row r="74">
          <cell r="B74">
            <v>34800</v>
          </cell>
          <cell r="C74">
            <v>2958</v>
          </cell>
        </row>
        <row r="75">
          <cell r="B75">
            <v>34801</v>
          </cell>
          <cell r="C75">
            <v>2945.5</v>
          </cell>
        </row>
        <row r="76">
          <cell r="B76">
            <v>34802</v>
          </cell>
          <cell r="C76">
            <v>2935</v>
          </cell>
        </row>
        <row r="77">
          <cell r="B77">
            <v>34807</v>
          </cell>
          <cell r="C77">
            <v>2939</v>
          </cell>
        </row>
        <row r="78">
          <cell r="B78">
            <v>34808</v>
          </cell>
          <cell r="C78">
            <v>2903</v>
          </cell>
        </row>
        <row r="79">
          <cell r="B79">
            <v>34809</v>
          </cell>
          <cell r="C79">
            <v>2854</v>
          </cell>
        </row>
        <row r="80">
          <cell r="B80">
            <v>34810</v>
          </cell>
          <cell r="C80">
            <v>2877</v>
          </cell>
        </row>
        <row r="81">
          <cell r="B81">
            <v>34813</v>
          </cell>
          <cell r="C81">
            <v>2862</v>
          </cell>
        </row>
        <row r="82">
          <cell r="B82">
            <v>34814</v>
          </cell>
          <cell r="C82">
            <v>2781</v>
          </cell>
        </row>
        <row r="83">
          <cell r="B83">
            <v>34815</v>
          </cell>
          <cell r="C83">
            <v>2780</v>
          </cell>
        </row>
        <row r="84">
          <cell r="B84">
            <v>34816</v>
          </cell>
          <cell r="C84">
            <v>2796</v>
          </cell>
        </row>
        <row r="85">
          <cell r="B85">
            <v>34817</v>
          </cell>
          <cell r="C85">
            <v>2832</v>
          </cell>
        </row>
        <row r="86">
          <cell r="B86">
            <v>34090</v>
          </cell>
          <cell r="C86">
            <v>2801</v>
          </cell>
        </row>
        <row r="87">
          <cell r="B87">
            <v>34821</v>
          </cell>
          <cell r="C87">
            <v>2752</v>
          </cell>
        </row>
        <row r="88">
          <cell r="B88">
            <v>34822</v>
          </cell>
          <cell r="C88">
            <v>2747</v>
          </cell>
        </row>
        <row r="89">
          <cell r="B89">
            <v>34823</v>
          </cell>
          <cell r="C89">
            <v>2769</v>
          </cell>
        </row>
        <row r="90">
          <cell r="B90">
            <v>34824</v>
          </cell>
          <cell r="C90">
            <v>2716</v>
          </cell>
        </row>
        <row r="91">
          <cell r="B91">
            <v>34828</v>
          </cell>
          <cell r="C91">
            <v>2747</v>
          </cell>
        </row>
        <row r="92">
          <cell r="B92">
            <v>34829</v>
          </cell>
          <cell r="C92">
            <v>2744</v>
          </cell>
        </row>
        <row r="93">
          <cell r="B93">
            <v>34830</v>
          </cell>
          <cell r="C93">
            <v>2739</v>
          </cell>
        </row>
        <row r="94">
          <cell r="B94">
            <v>34831</v>
          </cell>
          <cell r="C94">
            <v>2738</v>
          </cell>
        </row>
        <row r="95">
          <cell r="B95">
            <v>34834</v>
          </cell>
          <cell r="C95">
            <v>2733</v>
          </cell>
        </row>
        <row r="96">
          <cell r="B96">
            <v>34835</v>
          </cell>
          <cell r="C96">
            <v>2756</v>
          </cell>
        </row>
        <row r="97">
          <cell r="B97">
            <v>34836</v>
          </cell>
          <cell r="C97">
            <v>2775</v>
          </cell>
        </row>
        <row r="98">
          <cell r="B98">
            <v>34837</v>
          </cell>
          <cell r="C98">
            <v>2744</v>
          </cell>
        </row>
        <row r="99">
          <cell r="B99">
            <v>34838</v>
          </cell>
          <cell r="C99">
            <v>2739.5</v>
          </cell>
        </row>
        <row r="100">
          <cell r="B100">
            <v>34841</v>
          </cell>
          <cell r="C100">
            <v>2734</v>
          </cell>
        </row>
        <row r="101">
          <cell r="B101">
            <v>34842</v>
          </cell>
          <cell r="C101">
            <v>2737</v>
          </cell>
        </row>
        <row r="102">
          <cell r="B102">
            <v>34843</v>
          </cell>
          <cell r="C102">
            <v>2844</v>
          </cell>
        </row>
        <row r="103">
          <cell r="B103">
            <v>34844</v>
          </cell>
          <cell r="C103">
            <v>2864</v>
          </cell>
        </row>
        <row r="104">
          <cell r="B104">
            <v>34845</v>
          </cell>
          <cell r="C104">
            <v>2849</v>
          </cell>
        </row>
        <row r="105">
          <cell r="B105">
            <v>34849</v>
          </cell>
          <cell r="C105">
            <v>2860</v>
          </cell>
        </row>
        <row r="106">
          <cell r="B106">
            <v>34850</v>
          </cell>
          <cell r="C106">
            <v>2851</v>
          </cell>
        </row>
        <row r="107">
          <cell r="B107">
            <v>34851</v>
          </cell>
          <cell r="C107">
            <v>2879</v>
          </cell>
        </row>
        <row r="108">
          <cell r="B108">
            <v>34852</v>
          </cell>
          <cell r="C108">
            <v>2885</v>
          </cell>
        </row>
        <row r="109">
          <cell r="B109">
            <v>34855</v>
          </cell>
          <cell r="C109">
            <v>2910</v>
          </cell>
        </row>
        <row r="110">
          <cell r="B110">
            <v>34856</v>
          </cell>
          <cell r="C110">
            <v>2895</v>
          </cell>
        </row>
        <row r="111">
          <cell r="B111">
            <v>34857</v>
          </cell>
          <cell r="C111">
            <v>2873</v>
          </cell>
        </row>
        <row r="112">
          <cell r="B112">
            <v>34858</v>
          </cell>
          <cell r="C112">
            <v>2909</v>
          </cell>
        </row>
        <row r="113">
          <cell r="B113">
            <v>34859</v>
          </cell>
          <cell r="C113">
            <v>2906</v>
          </cell>
        </row>
        <row r="114">
          <cell r="B114">
            <v>34862</v>
          </cell>
          <cell r="C114">
            <v>2931</v>
          </cell>
        </row>
        <row r="115">
          <cell r="B115">
            <v>34863</v>
          </cell>
          <cell r="C115">
            <v>2915</v>
          </cell>
        </row>
        <row r="116">
          <cell r="B116">
            <v>34864</v>
          </cell>
          <cell r="C116">
            <v>2898</v>
          </cell>
        </row>
        <row r="117">
          <cell r="B117">
            <v>34865</v>
          </cell>
          <cell r="C117">
            <v>2957</v>
          </cell>
        </row>
        <row r="118">
          <cell r="B118">
            <v>34866</v>
          </cell>
          <cell r="C118">
            <v>3036</v>
          </cell>
        </row>
        <row r="119">
          <cell r="B119">
            <v>34869</v>
          </cell>
          <cell r="C119">
            <v>3040</v>
          </cell>
        </row>
        <row r="120">
          <cell r="B120">
            <v>34870</v>
          </cell>
          <cell r="C120">
            <v>3130</v>
          </cell>
        </row>
        <row r="121">
          <cell r="B121">
            <v>34871</v>
          </cell>
          <cell r="C121">
            <v>3108</v>
          </cell>
        </row>
        <row r="122">
          <cell r="B122">
            <v>34872</v>
          </cell>
          <cell r="C122">
            <v>3095</v>
          </cell>
        </row>
        <row r="123">
          <cell r="B123">
            <v>34873</v>
          </cell>
          <cell r="C123">
            <v>3158</v>
          </cell>
        </row>
        <row r="124">
          <cell r="B124">
            <v>34876</v>
          </cell>
          <cell r="C124">
            <v>3099</v>
          </cell>
        </row>
        <row r="125">
          <cell r="B125">
            <v>34877</v>
          </cell>
          <cell r="C125">
            <v>3094</v>
          </cell>
        </row>
        <row r="126">
          <cell r="B126">
            <v>34878</v>
          </cell>
          <cell r="C126">
            <v>3046</v>
          </cell>
        </row>
        <row r="127">
          <cell r="B127">
            <v>34879</v>
          </cell>
          <cell r="C127">
            <v>3025</v>
          </cell>
        </row>
        <row r="128">
          <cell r="B128">
            <v>34880</v>
          </cell>
          <cell r="C128">
            <v>3093</v>
          </cell>
        </row>
        <row r="129">
          <cell r="B129">
            <v>34883</v>
          </cell>
          <cell r="C129">
            <v>3090</v>
          </cell>
        </row>
        <row r="130">
          <cell r="B130">
            <v>34884</v>
          </cell>
          <cell r="C130">
            <v>3085</v>
          </cell>
        </row>
        <row r="131">
          <cell r="B131">
            <v>34885</v>
          </cell>
          <cell r="C131">
            <v>3094</v>
          </cell>
        </row>
        <row r="132">
          <cell r="B132">
            <v>34886</v>
          </cell>
          <cell r="C132">
            <v>3100</v>
          </cell>
        </row>
        <row r="133">
          <cell r="B133">
            <v>34887</v>
          </cell>
          <cell r="C133">
            <v>3120</v>
          </cell>
        </row>
        <row r="134">
          <cell r="B134">
            <v>34890</v>
          </cell>
          <cell r="C134">
            <v>3097</v>
          </cell>
        </row>
        <row r="135">
          <cell r="B135">
            <v>34891</v>
          </cell>
          <cell r="C135">
            <v>3130</v>
          </cell>
        </row>
        <row r="136">
          <cell r="B136">
            <v>34892</v>
          </cell>
          <cell r="C136">
            <v>3195</v>
          </cell>
        </row>
        <row r="137">
          <cell r="B137">
            <v>34893</v>
          </cell>
          <cell r="C137">
            <v>3235</v>
          </cell>
        </row>
        <row r="138">
          <cell r="B138">
            <v>34894</v>
          </cell>
          <cell r="C138">
            <v>3185</v>
          </cell>
        </row>
        <row r="139">
          <cell r="B139">
            <v>34897</v>
          </cell>
          <cell r="C139">
            <v>3188</v>
          </cell>
        </row>
        <row r="140">
          <cell r="B140">
            <v>34898</v>
          </cell>
          <cell r="C140">
            <v>3150</v>
          </cell>
        </row>
        <row r="141">
          <cell r="B141">
            <v>34899</v>
          </cell>
          <cell r="C141">
            <v>3101</v>
          </cell>
        </row>
        <row r="142">
          <cell r="B142">
            <v>34900</v>
          </cell>
          <cell r="C142">
            <v>3053</v>
          </cell>
        </row>
        <row r="143">
          <cell r="B143">
            <v>34901</v>
          </cell>
          <cell r="C143">
            <v>2946</v>
          </cell>
        </row>
        <row r="144">
          <cell r="B144">
            <v>34904</v>
          </cell>
          <cell r="C144">
            <v>2932</v>
          </cell>
        </row>
        <row r="145">
          <cell r="B145">
            <v>34905</v>
          </cell>
          <cell r="C145">
            <v>2950</v>
          </cell>
        </row>
        <row r="146">
          <cell r="B146">
            <v>34906</v>
          </cell>
          <cell r="C146">
            <v>2948</v>
          </cell>
        </row>
        <row r="147">
          <cell r="B147">
            <v>34907</v>
          </cell>
          <cell r="C147">
            <v>3009</v>
          </cell>
        </row>
        <row r="148">
          <cell r="B148">
            <v>34908</v>
          </cell>
          <cell r="C148">
            <v>2976</v>
          </cell>
        </row>
        <row r="149">
          <cell r="B149">
            <v>34911</v>
          </cell>
          <cell r="C149">
            <v>3005</v>
          </cell>
        </row>
        <row r="150">
          <cell r="B150">
            <v>34912</v>
          </cell>
          <cell r="C150">
            <v>3021</v>
          </cell>
        </row>
        <row r="151">
          <cell r="B151">
            <v>34913</v>
          </cell>
          <cell r="C151">
            <v>2982</v>
          </cell>
        </row>
        <row r="152">
          <cell r="B152">
            <v>34914</v>
          </cell>
          <cell r="C152">
            <v>3103</v>
          </cell>
        </row>
        <row r="153">
          <cell r="B153">
            <v>34915</v>
          </cell>
          <cell r="C153">
            <v>3062</v>
          </cell>
        </row>
        <row r="154">
          <cell r="B154">
            <v>34918</v>
          </cell>
          <cell r="C154">
            <v>3042</v>
          </cell>
        </row>
        <row r="155">
          <cell r="B155">
            <v>34919</v>
          </cell>
          <cell r="C155">
            <v>2982</v>
          </cell>
        </row>
        <row r="156">
          <cell r="B156">
            <v>34920</v>
          </cell>
          <cell r="C156">
            <v>3011</v>
          </cell>
        </row>
        <row r="157">
          <cell r="B157">
            <v>34921</v>
          </cell>
          <cell r="C157">
            <v>2993</v>
          </cell>
        </row>
        <row r="158">
          <cell r="B158">
            <v>34922</v>
          </cell>
          <cell r="C158">
            <v>3013</v>
          </cell>
        </row>
        <row r="159">
          <cell r="B159">
            <v>34925</v>
          </cell>
          <cell r="C159">
            <v>3000</v>
          </cell>
        </row>
        <row r="160">
          <cell r="B160">
            <v>34926</v>
          </cell>
          <cell r="C160">
            <v>3009.5</v>
          </cell>
        </row>
        <row r="161">
          <cell r="B161">
            <v>34927</v>
          </cell>
          <cell r="C161">
            <v>3063</v>
          </cell>
        </row>
        <row r="162">
          <cell r="B162">
            <v>34928</v>
          </cell>
          <cell r="C162">
            <v>3122</v>
          </cell>
        </row>
        <row r="163">
          <cell r="B163">
            <v>34929</v>
          </cell>
          <cell r="C163">
            <v>3113</v>
          </cell>
        </row>
        <row r="164">
          <cell r="B164">
            <v>34932</v>
          </cell>
          <cell r="C164">
            <v>3102</v>
          </cell>
        </row>
        <row r="165">
          <cell r="B165">
            <v>34933</v>
          </cell>
          <cell r="C165">
            <v>3070</v>
          </cell>
        </row>
        <row r="166">
          <cell r="B166">
            <v>34934</v>
          </cell>
          <cell r="C166">
            <v>3056</v>
          </cell>
        </row>
        <row r="167">
          <cell r="B167">
            <v>34935</v>
          </cell>
          <cell r="C167">
            <v>3056</v>
          </cell>
        </row>
        <row r="168">
          <cell r="B168">
            <v>34936</v>
          </cell>
          <cell r="C168">
            <v>3055</v>
          </cell>
        </row>
        <row r="169">
          <cell r="B169">
            <v>34940</v>
          </cell>
          <cell r="C169">
            <v>2997</v>
          </cell>
        </row>
        <row r="170">
          <cell r="B170">
            <v>34941</v>
          </cell>
          <cell r="C170">
            <v>3008</v>
          </cell>
        </row>
        <row r="171">
          <cell r="B171">
            <v>34942</v>
          </cell>
          <cell r="C171">
            <v>2950</v>
          </cell>
        </row>
        <row r="172">
          <cell r="B172">
            <v>34943</v>
          </cell>
          <cell r="C172">
            <v>2930</v>
          </cell>
        </row>
        <row r="173">
          <cell r="B173">
            <v>34946</v>
          </cell>
          <cell r="C173">
            <v>2957</v>
          </cell>
        </row>
        <row r="174">
          <cell r="B174">
            <v>34947</v>
          </cell>
          <cell r="C174">
            <v>2888.5</v>
          </cell>
        </row>
        <row r="175">
          <cell r="B175">
            <v>34948</v>
          </cell>
          <cell r="C175">
            <v>2985</v>
          </cell>
        </row>
        <row r="176">
          <cell r="B176">
            <v>34949</v>
          </cell>
          <cell r="C176">
            <v>2956</v>
          </cell>
        </row>
        <row r="177">
          <cell r="B177">
            <v>34950</v>
          </cell>
          <cell r="C177">
            <v>2922</v>
          </cell>
        </row>
        <row r="178">
          <cell r="B178">
            <v>34953</v>
          </cell>
          <cell r="C178">
            <v>2925</v>
          </cell>
        </row>
        <row r="179">
          <cell r="B179">
            <v>34954</v>
          </cell>
          <cell r="C179">
            <v>2961</v>
          </cell>
        </row>
        <row r="180">
          <cell r="B180">
            <v>34955</v>
          </cell>
          <cell r="C180">
            <v>2875</v>
          </cell>
        </row>
        <row r="181">
          <cell r="B181">
            <v>34956</v>
          </cell>
          <cell r="C181">
            <v>2843</v>
          </cell>
        </row>
        <row r="182">
          <cell r="B182">
            <v>34957</v>
          </cell>
          <cell r="C182">
            <v>2817</v>
          </cell>
        </row>
        <row r="183">
          <cell r="B183">
            <v>34960</v>
          </cell>
          <cell r="C183">
            <v>2909</v>
          </cell>
        </row>
        <row r="184">
          <cell r="B184">
            <v>34961</v>
          </cell>
          <cell r="C184">
            <v>2844</v>
          </cell>
        </row>
        <row r="185">
          <cell r="B185">
            <v>34962</v>
          </cell>
          <cell r="C185">
            <v>2906</v>
          </cell>
        </row>
        <row r="186">
          <cell r="B186">
            <v>34963</v>
          </cell>
          <cell r="C186">
            <v>2935</v>
          </cell>
        </row>
        <row r="187">
          <cell r="B187">
            <v>34964</v>
          </cell>
          <cell r="C187">
            <v>2923</v>
          </cell>
        </row>
        <row r="188">
          <cell r="B188">
            <v>34967</v>
          </cell>
          <cell r="C188">
            <v>2937</v>
          </cell>
        </row>
        <row r="189">
          <cell r="B189">
            <v>34968</v>
          </cell>
          <cell r="C189">
            <v>2946</v>
          </cell>
        </row>
        <row r="190">
          <cell r="B190">
            <v>34969</v>
          </cell>
          <cell r="C190">
            <v>2932.5</v>
          </cell>
        </row>
        <row r="191">
          <cell r="B191">
            <v>34970</v>
          </cell>
          <cell r="C191">
            <v>2890</v>
          </cell>
        </row>
        <row r="192">
          <cell r="B192">
            <v>34971</v>
          </cell>
          <cell r="C192">
            <v>2944</v>
          </cell>
        </row>
        <row r="193">
          <cell r="B193">
            <v>34974</v>
          </cell>
          <cell r="C193">
            <v>2927</v>
          </cell>
        </row>
        <row r="194">
          <cell r="B194">
            <v>34975</v>
          </cell>
          <cell r="C194">
            <v>2886</v>
          </cell>
        </row>
        <row r="195">
          <cell r="B195">
            <v>34976</v>
          </cell>
          <cell r="C195">
            <v>2857</v>
          </cell>
        </row>
        <row r="196">
          <cell r="B196">
            <v>34977</v>
          </cell>
          <cell r="C196">
            <v>2886</v>
          </cell>
        </row>
        <row r="197">
          <cell r="B197">
            <v>34978</v>
          </cell>
          <cell r="C197">
            <v>2855</v>
          </cell>
        </row>
        <row r="198">
          <cell r="B198">
            <v>34981</v>
          </cell>
          <cell r="C198">
            <v>2821</v>
          </cell>
        </row>
        <row r="199">
          <cell r="B199">
            <v>34982</v>
          </cell>
          <cell r="C199">
            <v>2828</v>
          </cell>
        </row>
        <row r="200">
          <cell r="B200">
            <v>34983</v>
          </cell>
          <cell r="C200">
            <v>2763</v>
          </cell>
        </row>
        <row r="201">
          <cell r="B201">
            <v>34984</v>
          </cell>
          <cell r="C201">
            <v>2827</v>
          </cell>
        </row>
        <row r="202">
          <cell r="B202">
            <v>34985</v>
          </cell>
          <cell r="C202">
            <v>2855</v>
          </cell>
        </row>
        <row r="203">
          <cell r="B203">
            <v>34988</v>
          </cell>
          <cell r="C203">
            <v>2766</v>
          </cell>
        </row>
        <row r="204">
          <cell r="B204">
            <v>34989</v>
          </cell>
          <cell r="C204">
            <v>2760</v>
          </cell>
        </row>
        <row r="205">
          <cell r="B205">
            <v>34990</v>
          </cell>
          <cell r="C205">
            <v>2721</v>
          </cell>
        </row>
        <row r="206">
          <cell r="B206">
            <v>34991</v>
          </cell>
          <cell r="C206">
            <v>2740</v>
          </cell>
        </row>
        <row r="207">
          <cell r="B207">
            <v>34992</v>
          </cell>
          <cell r="C207">
            <v>2812</v>
          </cell>
        </row>
        <row r="208">
          <cell r="B208">
            <v>34995</v>
          </cell>
          <cell r="C208">
            <v>2760</v>
          </cell>
        </row>
        <row r="209">
          <cell r="B209">
            <v>34996</v>
          </cell>
          <cell r="C209">
            <v>2815</v>
          </cell>
        </row>
        <row r="210">
          <cell r="B210">
            <v>34997</v>
          </cell>
          <cell r="C210">
            <v>2788</v>
          </cell>
        </row>
        <row r="211">
          <cell r="B211">
            <v>34998</v>
          </cell>
          <cell r="C211">
            <v>2855</v>
          </cell>
        </row>
        <row r="212">
          <cell r="B212">
            <v>34999</v>
          </cell>
          <cell r="C212">
            <v>2784</v>
          </cell>
        </row>
        <row r="213">
          <cell r="B213">
            <v>35002</v>
          </cell>
          <cell r="C213">
            <v>2760</v>
          </cell>
        </row>
        <row r="214">
          <cell r="B214">
            <v>35003</v>
          </cell>
          <cell r="C214">
            <v>2832</v>
          </cell>
        </row>
        <row r="215">
          <cell r="B215">
            <v>35004</v>
          </cell>
          <cell r="C215">
            <v>2880</v>
          </cell>
        </row>
        <row r="216">
          <cell r="B216">
            <v>35005</v>
          </cell>
          <cell r="C216">
            <v>2965</v>
          </cell>
        </row>
        <row r="217">
          <cell r="B217">
            <v>35006</v>
          </cell>
          <cell r="C217">
            <v>2920</v>
          </cell>
        </row>
        <row r="218">
          <cell r="B218">
            <v>35009</v>
          </cell>
          <cell r="C218">
            <v>3005</v>
          </cell>
        </row>
        <row r="219">
          <cell r="B219">
            <v>35010</v>
          </cell>
          <cell r="C219">
            <v>3015</v>
          </cell>
        </row>
        <row r="220">
          <cell r="B220">
            <v>35011</v>
          </cell>
          <cell r="C220">
            <v>2968</v>
          </cell>
        </row>
        <row r="221">
          <cell r="B221">
            <v>35012</v>
          </cell>
          <cell r="C221">
            <v>2960</v>
          </cell>
        </row>
        <row r="222">
          <cell r="B222">
            <v>35013</v>
          </cell>
          <cell r="C222">
            <v>3016</v>
          </cell>
        </row>
        <row r="223">
          <cell r="B223">
            <v>35016</v>
          </cell>
          <cell r="C223">
            <v>3021</v>
          </cell>
        </row>
        <row r="224">
          <cell r="B224">
            <v>35017</v>
          </cell>
          <cell r="C224">
            <v>3030</v>
          </cell>
        </row>
        <row r="225">
          <cell r="B225">
            <v>35018</v>
          </cell>
          <cell r="C225">
            <v>2980</v>
          </cell>
        </row>
        <row r="226">
          <cell r="B226">
            <v>35019</v>
          </cell>
          <cell r="C226">
            <v>2947</v>
          </cell>
        </row>
        <row r="227">
          <cell r="B227">
            <v>35020</v>
          </cell>
          <cell r="C227">
            <v>3000</v>
          </cell>
        </row>
        <row r="228">
          <cell r="B228">
            <v>35023</v>
          </cell>
          <cell r="C228">
            <v>3000</v>
          </cell>
        </row>
        <row r="229">
          <cell r="B229">
            <v>35024</v>
          </cell>
          <cell r="C229">
            <v>2983</v>
          </cell>
        </row>
        <row r="230">
          <cell r="B230">
            <v>35025</v>
          </cell>
          <cell r="C230">
            <v>3002</v>
          </cell>
        </row>
        <row r="231">
          <cell r="B231">
            <v>35026</v>
          </cell>
          <cell r="C231">
            <v>2956</v>
          </cell>
        </row>
        <row r="232">
          <cell r="B232">
            <v>35027</v>
          </cell>
          <cell r="C232">
            <v>2984</v>
          </cell>
        </row>
        <row r="233">
          <cell r="B233">
            <v>35030</v>
          </cell>
          <cell r="C233">
            <v>2967</v>
          </cell>
        </row>
        <row r="234">
          <cell r="B234">
            <v>35031</v>
          </cell>
          <cell r="C234">
            <v>2998</v>
          </cell>
        </row>
        <row r="235">
          <cell r="B235">
            <v>35032</v>
          </cell>
          <cell r="C235">
            <v>2985</v>
          </cell>
        </row>
        <row r="236">
          <cell r="B236">
            <v>35033</v>
          </cell>
          <cell r="C236">
            <v>2920</v>
          </cell>
        </row>
        <row r="237">
          <cell r="B237">
            <v>35034</v>
          </cell>
          <cell r="C237">
            <v>2934</v>
          </cell>
        </row>
        <row r="238">
          <cell r="B238">
            <v>35037</v>
          </cell>
          <cell r="C238">
            <v>2951</v>
          </cell>
        </row>
        <row r="239">
          <cell r="B239">
            <v>35038</v>
          </cell>
          <cell r="C239">
            <v>2945</v>
          </cell>
        </row>
        <row r="240">
          <cell r="B240">
            <v>35039</v>
          </cell>
          <cell r="C240">
            <v>2970</v>
          </cell>
        </row>
        <row r="241">
          <cell r="B241">
            <v>35040</v>
          </cell>
          <cell r="C241">
            <v>2960</v>
          </cell>
        </row>
        <row r="242">
          <cell r="B242">
            <v>35041</v>
          </cell>
          <cell r="C242">
            <v>2973</v>
          </cell>
        </row>
        <row r="243">
          <cell r="B243">
            <v>35044</v>
          </cell>
          <cell r="C243">
            <v>3005</v>
          </cell>
        </row>
        <row r="244">
          <cell r="B244">
            <v>35045</v>
          </cell>
          <cell r="C244">
            <v>2989</v>
          </cell>
        </row>
        <row r="245">
          <cell r="B245">
            <v>35046</v>
          </cell>
          <cell r="C245">
            <v>2970</v>
          </cell>
        </row>
        <row r="246">
          <cell r="B246">
            <v>35047</v>
          </cell>
          <cell r="C246">
            <v>3007</v>
          </cell>
        </row>
        <row r="247">
          <cell r="B247">
            <v>35048</v>
          </cell>
          <cell r="C247">
            <v>2964</v>
          </cell>
        </row>
        <row r="248">
          <cell r="B248">
            <v>35051</v>
          </cell>
          <cell r="C248">
            <v>2915</v>
          </cell>
        </row>
        <row r="249">
          <cell r="B249">
            <v>35052</v>
          </cell>
          <cell r="C249">
            <v>2880</v>
          </cell>
        </row>
        <row r="250">
          <cell r="B250">
            <v>35053</v>
          </cell>
          <cell r="C250">
            <v>2855</v>
          </cell>
        </row>
        <row r="251">
          <cell r="B251">
            <v>35054</v>
          </cell>
          <cell r="C251">
            <v>2930</v>
          </cell>
        </row>
        <row r="252">
          <cell r="B252">
            <v>35055</v>
          </cell>
          <cell r="C252">
            <v>2862</v>
          </cell>
        </row>
        <row r="253">
          <cell r="B253">
            <v>35060</v>
          </cell>
          <cell r="C253">
            <v>2852</v>
          </cell>
        </row>
        <row r="254">
          <cell r="B254">
            <v>35061</v>
          </cell>
          <cell r="C254">
            <v>2840</v>
          </cell>
        </row>
        <row r="255">
          <cell r="B255">
            <v>35062</v>
          </cell>
          <cell r="C255">
            <v>2797</v>
          </cell>
        </row>
        <row r="256">
          <cell r="B256">
            <v>35066</v>
          </cell>
          <cell r="C256">
            <v>2816</v>
          </cell>
        </row>
        <row r="257">
          <cell r="B257">
            <v>35067</v>
          </cell>
          <cell r="C257">
            <v>2750</v>
          </cell>
        </row>
        <row r="258">
          <cell r="B258">
            <v>35068</v>
          </cell>
          <cell r="C258">
            <v>2790</v>
          </cell>
        </row>
        <row r="259">
          <cell r="B259">
            <v>35069</v>
          </cell>
          <cell r="C259">
            <v>2735</v>
          </cell>
        </row>
        <row r="260">
          <cell r="B260">
            <v>35072</v>
          </cell>
          <cell r="C260">
            <v>2742</v>
          </cell>
        </row>
        <row r="261">
          <cell r="B261">
            <v>35073</v>
          </cell>
          <cell r="C261">
            <v>2716</v>
          </cell>
        </row>
        <row r="262">
          <cell r="B262">
            <v>35074</v>
          </cell>
          <cell r="C262">
            <v>2610</v>
          </cell>
        </row>
        <row r="263">
          <cell r="B263">
            <v>35075</v>
          </cell>
          <cell r="C263">
            <v>2612</v>
          </cell>
        </row>
        <row r="264">
          <cell r="B264">
            <v>35076</v>
          </cell>
          <cell r="C264">
            <v>2625</v>
          </cell>
        </row>
        <row r="265">
          <cell r="B265">
            <v>35079</v>
          </cell>
          <cell r="C265">
            <v>2550</v>
          </cell>
        </row>
        <row r="266">
          <cell r="B266">
            <v>35080</v>
          </cell>
          <cell r="C266">
            <v>2554</v>
          </cell>
        </row>
        <row r="267">
          <cell r="B267">
            <v>35081</v>
          </cell>
          <cell r="C267">
            <v>2601</v>
          </cell>
        </row>
        <row r="268">
          <cell r="B268">
            <v>35082</v>
          </cell>
          <cell r="C268">
            <v>2621</v>
          </cell>
        </row>
        <row r="269">
          <cell r="B269">
            <v>35083</v>
          </cell>
          <cell r="C269">
            <v>2575</v>
          </cell>
        </row>
        <row r="270">
          <cell r="B270">
            <v>35086</v>
          </cell>
          <cell r="C270">
            <v>2504</v>
          </cell>
        </row>
        <row r="271">
          <cell r="B271">
            <v>35087</v>
          </cell>
          <cell r="C271">
            <v>2547</v>
          </cell>
        </row>
        <row r="272">
          <cell r="B272">
            <v>35088</v>
          </cell>
          <cell r="C272">
            <v>2529</v>
          </cell>
        </row>
        <row r="273">
          <cell r="B273">
            <v>35089</v>
          </cell>
          <cell r="C273">
            <v>2557</v>
          </cell>
        </row>
        <row r="274">
          <cell r="B274">
            <v>35090</v>
          </cell>
          <cell r="C274">
            <v>2505</v>
          </cell>
        </row>
        <row r="275">
          <cell r="B275">
            <v>35093</v>
          </cell>
          <cell r="C275">
            <v>2503</v>
          </cell>
        </row>
        <row r="276">
          <cell r="B276">
            <v>35094</v>
          </cell>
          <cell r="C276">
            <v>2548</v>
          </cell>
        </row>
        <row r="277">
          <cell r="B277">
            <v>35095</v>
          </cell>
          <cell r="C277">
            <v>2571</v>
          </cell>
        </row>
        <row r="278">
          <cell r="B278">
            <v>35096</v>
          </cell>
          <cell r="C278">
            <v>2567</v>
          </cell>
        </row>
        <row r="279">
          <cell r="B279">
            <v>35097</v>
          </cell>
          <cell r="C279">
            <v>2581</v>
          </cell>
        </row>
        <row r="280">
          <cell r="B280">
            <v>35100</v>
          </cell>
          <cell r="C280">
            <v>2563</v>
          </cell>
        </row>
        <row r="281">
          <cell r="B281">
            <v>35101</v>
          </cell>
          <cell r="C281">
            <v>2568</v>
          </cell>
        </row>
        <row r="282">
          <cell r="B282">
            <v>35102</v>
          </cell>
          <cell r="C282">
            <v>2577</v>
          </cell>
        </row>
        <row r="283">
          <cell r="B283">
            <v>35103</v>
          </cell>
          <cell r="C283">
            <v>2583</v>
          </cell>
        </row>
        <row r="284">
          <cell r="B284">
            <v>35104</v>
          </cell>
          <cell r="C284">
            <v>2555</v>
          </cell>
        </row>
        <row r="285">
          <cell r="B285">
            <v>35107</v>
          </cell>
          <cell r="C285">
            <v>2555</v>
          </cell>
        </row>
        <row r="286">
          <cell r="B286">
            <v>35108</v>
          </cell>
          <cell r="C286">
            <v>2525</v>
          </cell>
        </row>
        <row r="287">
          <cell r="B287">
            <v>35109</v>
          </cell>
          <cell r="C287">
            <v>2510</v>
          </cell>
        </row>
        <row r="288">
          <cell r="B288">
            <v>35110</v>
          </cell>
          <cell r="C288">
            <v>2529</v>
          </cell>
        </row>
        <row r="289">
          <cell r="B289">
            <v>35111</v>
          </cell>
          <cell r="C289">
            <v>2482</v>
          </cell>
        </row>
        <row r="290">
          <cell r="B290">
            <v>35114</v>
          </cell>
          <cell r="C290">
            <v>2502</v>
          </cell>
        </row>
        <row r="291">
          <cell r="B291">
            <v>35115</v>
          </cell>
          <cell r="C291">
            <v>2511.5</v>
          </cell>
        </row>
        <row r="292">
          <cell r="B292">
            <v>35116</v>
          </cell>
          <cell r="C292">
            <v>2500</v>
          </cell>
        </row>
        <row r="293">
          <cell r="B293">
            <v>35117</v>
          </cell>
          <cell r="C293">
            <v>2520</v>
          </cell>
        </row>
        <row r="294">
          <cell r="B294">
            <v>35118</v>
          </cell>
          <cell r="C294">
            <v>2523</v>
          </cell>
        </row>
        <row r="295">
          <cell r="B295">
            <v>35121</v>
          </cell>
          <cell r="C295">
            <v>2538.5</v>
          </cell>
        </row>
        <row r="296">
          <cell r="B296">
            <v>35122</v>
          </cell>
          <cell r="C296">
            <v>2531</v>
          </cell>
        </row>
        <row r="297">
          <cell r="B297">
            <v>35123</v>
          </cell>
          <cell r="C297">
            <v>2539</v>
          </cell>
        </row>
        <row r="298">
          <cell r="B298">
            <v>35124</v>
          </cell>
          <cell r="C298">
            <v>2532</v>
          </cell>
        </row>
        <row r="299">
          <cell r="B299">
            <v>35125</v>
          </cell>
          <cell r="C299">
            <v>2554.5</v>
          </cell>
        </row>
        <row r="300">
          <cell r="B300">
            <v>35128</v>
          </cell>
          <cell r="C300">
            <v>2584</v>
          </cell>
        </row>
        <row r="301">
          <cell r="B301">
            <v>35129</v>
          </cell>
          <cell r="C301">
            <v>2584</v>
          </cell>
        </row>
        <row r="302">
          <cell r="B302">
            <v>35130</v>
          </cell>
          <cell r="C302">
            <v>2564</v>
          </cell>
        </row>
        <row r="303">
          <cell r="B303">
            <v>35131</v>
          </cell>
          <cell r="C303">
            <v>2552</v>
          </cell>
        </row>
        <row r="304">
          <cell r="B304">
            <v>35132</v>
          </cell>
          <cell r="C304">
            <v>2603</v>
          </cell>
        </row>
        <row r="305">
          <cell r="B305">
            <v>35135</v>
          </cell>
          <cell r="C305">
            <v>2603</v>
          </cell>
        </row>
        <row r="306">
          <cell r="B306">
            <v>35136</v>
          </cell>
          <cell r="C306">
            <v>2592</v>
          </cell>
        </row>
        <row r="307">
          <cell r="B307">
            <v>35137</v>
          </cell>
          <cell r="C307">
            <v>2601</v>
          </cell>
        </row>
        <row r="308">
          <cell r="B308">
            <v>35138</v>
          </cell>
          <cell r="C308">
            <v>2579</v>
          </cell>
        </row>
        <row r="309">
          <cell r="B309">
            <v>35139</v>
          </cell>
          <cell r="C309">
            <v>2552</v>
          </cell>
        </row>
        <row r="310">
          <cell r="B310">
            <v>35142</v>
          </cell>
          <cell r="C310">
            <v>2568</v>
          </cell>
        </row>
        <row r="311">
          <cell r="B311">
            <v>35143</v>
          </cell>
          <cell r="C311">
            <v>2558</v>
          </cell>
        </row>
        <row r="312">
          <cell r="B312">
            <v>35144</v>
          </cell>
          <cell r="C312">
            <v>2538</v>
          </cell>
        </row>
        <row r="313">
          <cell r="B313">
            <v>35145</v>
          </cell>
          <cell r="C313">
            <v>2547.5</v>
          </cell>
        </row>
        <row r="314">
          <cell r="B314">
            <v>35146</v>
          </cell>
          <cell r="C314">
            <v>2545</v>
          </cell>
        </row>
        <row r="315">
          <cell r="B315">
            <v>35149</v>
          </cell>
          <cell r="C315">
            <v>2516</v>
          </cell>
        </row>
        <row r="316">
          <cell r="B316">
            <v>35150</v>
          </cell>
          <cell r="C316">
            <v>2535</v>
          </cell>
        </row>
        <row r="317">
          <cell r="B317">
            <v>35151</v>
          </cell>
          <cell r="C317">
            <v>2528</v>
          </cell>
        </row>
        <row r="318">
          <cell r="B318">
            <v>35152</v>
          </cell>
          <cell r="C318">
            <v>2530</v>
          </cell>
        </row>
        <row r="319">
          <cell r="B319">
            <v>35153</v>
          </cell>
          <cell r="C319">
            <v>2547.5</v>
          </cell>
        </row>
        <row r="320">
          <cell r="B320">
            <v>35156</v>
          </cell>
          <cell r="C320">
            <v>2515</v>
          </cell>
        </row>
        <row r="321">
          <cell r="B321">
            <v>35157</v>
          </cell>
          <cell r="C321">
            <v>2513.5</v>
          </cell>
        </row>
        <row r="322">
          <cell r="B322">
            <v>35158</v>
          </cell>
          <cell r="C322">
            <v>2485</v>
          </cell>
        </row>
        <row r="323">
          <cell r="B323">
            <v>35159</v>
          </cell>
          <cell r="C323">
            <v>2488</v>
          </cell>
        </row>
        <row r="324">
          <cell r="B324">
            <v>35164</v>
          </cell>
          <cell r="C324">
            <v>2487</v>
          </cell>
        </row>
        <row r="325">
          <cell r="B325">
            <v>35165</v>
          </cell>
          <cell r="C325">
            <v>2483.5</v>
          </cell>
        </row>
        <row r="326">
          <cell r="B326">
            <v>35166</v>
          </cell>
          <cell r="C326">
            <v>2534</v>
          </cell>
        </row>
        <row r="327">
          <cell r="B327">
            <v>35167</v>
          </cell>
          <cell r="C327">
            <v>2573</v>
          </cell>
        </row>
        <row r="328">
          <cell r="B328">
            <v>35170</v>
          </cell>
          <cell r="C328">
            <v>2591</v>
          </cell>
        </row>
        <row r="329">
          <cell r="B329">
            <v>35171</v>
          </cell>
          <cell r="C329">
            <v>2558.5</v>
          </cell>
        </row>
        <row r="330">
          <cell r="B330">
            <v>35172</v>
          </cell>
          <cell r="C330">
            <v>2583</v>
          </cell>
        </row>
        <row r="331">
          <cell r="B331">
            <v>35173</v>
          </cell>
          <cell r="C331">
            <v>2620</v>
          </cell>
        </row>
        <row r="332">
          <cell r="B332">
            <v>35174</v>
          </cell>
          <cell r="C332">
            <v>2615</v>
          </cell>
        </row>
        <row r="333">
          <cell r="B333">
            <v>35177</v>
          </cell>
          <cell r="C333">
            <v>2686</v>
          </cell>
        </row>
        <row r="334">
          <cell r="B334">
            <v>35178</v>
          </cell>
          <cell r="C334">
            <v>2695</v>
          </cell>
        </row>
        <row r="335">
          <cell r="B335">
            <v>35179</v>
          </cell>
          <cell r="C335">
            <v>2655</v>
          </cell>
        </row>
        <row r="336">
          <cell r="B336">
            <v>35180</v>
          </cell>
          <cell r="C336">
            <v>2723</v>
          </cell>
        </row>
        <row r="337">
          <cell r="B337">
            <v>35181</v>
          </cell>
          <cell r="C337">
            <v>2705</v>
          </cell>
        </row>
        <row r="338">
          <cell r="B338">
            <v>35184</v>
          </cell>
          <cell r="C338">
            <v>2699</v>
          </cell>
        </row>
        <row r="339">
          <cell r="B339">
            <v>35185</v>
          </cell>
          <cell r="C339">
            <v>2706</v>
          </cell>
        </row>
        <row r="340">
          <cell r="B340">
            <v>35186</v>
          </cell>
          <cell r="C340">
            <v>2678</v>
          </cell>
        </row>
        <row r="341">
          <cell r="B341">
            <v>35187</v>
          </cell>
          <cell r="C341">
            <v>2724</v>
          </cell>
        </row>
        <row r="342">
          <cell r="B342">
            <v>35188</v>
          </cell>
          <cell r="C342">
            <v>2740</v>
          </cell>
        </row>
        <row r="343">
          <cell r="B343">
            <v>35192</v>
          </cell>
          <cell r="C343">
            <v>2760</v>
          </cell>
        </row>
        <row r="344">
          <cell r="B344">
            <v>35193</v>
          </cell>
          <cell r="C344">
            <v>2833</v>
          </cell>
        </row>
        <row r="345">
          <cell r="B345">
            <v>35194</v>
          </cell>
          <cell r="C345">
            <v>2841</v>
          </cell>
        </row>
        <row r="346">
          <cell r="B346">
            <v>35195</v>
          </cell>
          <cell r="C346">
            <v>2792</v>
          </cell>
        </row>
        <row r="347">
          <cell r="B347">
            <v>35198</v>
          </cell>
          <cell r="C347">
            <v>2768</v>
          </cell>
        </row>
        <row r="348">
          <cell r="B348">
            <v>35199</v>
          </cell>
          <cell r="C348">
            <v>2801</v>
          </cell>
        </row>
        <row r="349">
          <cell r="B349">
            <v>35200</v>
          </cell>
          <cell r="C349">
            <v>2738</v>
          </cell>
        </row>
        <row r="350">
          <cell r="B350">
            <v>35201</v>
          </cell>
          <cell r="C350">
            <v>2760.5</v>
          </cell>
        </row>
        <row r="351">
          <cell r="B351">
            <v>35202</v>
          </cell>
          <cell r="C351">
            <v>2666</v>
          </cell>
        </row>
        <row r="352">
          <cell r="B352">
            <v>35205</v>
          </cell>
          <cell r="C352">
            <v>2405</v>
          </cell>
        </row>
        <row r="353">
          <cell r="B353">
            <v>35206</v>
          </cell>
          <cell r="C353">
            <v>2518</v>
          </cell>
        </row>
        <row r="354">
          <cell r="B354">
            <v>35207</v>
          </cell>
          <cell r="C354">
            <v>2450</v>
          </cell>
        </row>
        <row r="355">
          <cell r="B355">
            <v>35208</v>
          </cell>
          <cell r="C355">
            <v>2560</v>
          </cell>
        </row>
        <row r="356">
          <cell r="B356">
            <v>35209</v>
          </cell>
          <cell r="C356">
            <v>2545</v>
          </cell>
        </row>
        <row r="357">
          <cell r="B357">
            <v>35213</v>
          </cell>
          <cell r="C357">
            <v>2568</v>
          </cell>
        </row>
        <row r="358">
          <cell r="B358">
            <v>35214</v>
          </cell>
          <cell r="C358">
            <v>2546</v>
          </cell>
        </row>
        <row r="359">
          <cell r="B359">
            <v>35215</v>
          </cell>
          <cell r="C359">
            <v>2586</v>
          </cell>
        </row>
        <row r="360">
          <cell r="B360">
            <v>35216</v>
          </cell>
          <cell r="C360">
            <v>2544</v>
          </cell>
        </row>
        <row r="361">
          <cell r="B361">
            <v>35219</v>
          </cell>
          <cell r="C361">
            <v>2544</v>
          </cell>
        </row>
        <row r="362">
          <cell r="B362">
            <v>35220</v>
          </cell>
          <cell r="C362">
            <v>2488</v>
          </cell>
        </row>
        <row r="363">
          <cell r="B363">
            <v>35221</v>
          </cell>
          <cell r="C363">
            <v>2420</v>
          </cell>
        </row>
        <row r="364">
          <cell r="B364">
            <v>35222</v>
          </cell>
          <cell r="C364">
            <v>2210</v>
          </cell>
        </row>
        <row r="365">
          <cell r="B365">
            <v>35223</v>
          </cell>
          <cell r="C365">
            <v>2585</v>
          </cell>
        </row>
        <row r="366">
          <cell r="B366">
            <v>35226</v>
          </cell>
          <cell r="C366">
            <v>2520</v>
          </cell>
        </row>
        <row r="367">
          <cell r="B367">
            <v>35227</v>
          </cell>
          <cell r="C367">
            <v>2290</v>
          </cell>
        </row>
        <row r="368">
          <cell r="B368">
            <v>35228</v>
          </cell>
          <cell r="C368">
            <v>2335</v>
          </cell>
        </row>
        <row r="369">
          <cell r="B369">
            <v>35229</v>
          </cell>
          <cell r="C369">
            <v>2315</v>
          </cell>
        </row>
        <row r="370">
          <cell r="B370">
            <v>35230</v>
          </cell>
          <cell r="C370">
            <v>2150</v>
          </cell>
        </row>
        <row r="371">
          <cell r="B371">
            <v>35233</v>
          </cell>
          <cell r="C371">
            <v>1990</v>
          </cell>
        </row>
        <row r="372">
          <cell r="B372">
            <v>35234</v>
          </cell>
          <cell r="C372">
            <v>2055</v>
          </cell>
        </row>
        <row r="373">
          <cell r="B373">
            <v>35235</v>
          </cell>
          <cell r="C373">
            <v>2075</v>
          </cell>
        </row>
        <row r="374">
          <cell r="B374">
            <v>35236</v>
          </cell>
          <cell r="C374">
            <v>2075</v>
          </cell>
        </row>
        <row r="375">
          <cell r="B375">
            <v>35237</v>
          </cell>
          <cell r="C375">
            <v>1990</v>
          </cell>
        </row>
        <row r="376">
          <cell r="B376">
            <v>35240</v>
          </cell>
          <cell r="C376">
            <v>1870</v>
          </cell>
        </row>
        <row r="377">
          <cell r="B377">
            <v>35241</v>
          </cell>
          <cell r="C377">
            <v>1931</v>
          </cell>
        </row>
        <row r="378">
          <cell r="B378">
            <v>35242</v>
          </cell>
          <cell r="C378">
            <v>1835</v>
          </cell>
        </row>
        <row r="379">
          <cell r="B379">
            <v>35243</v>
          </cell>
          <cell r="C379">
            <v>1830</v>
          </cell>
        </row>
        <row r="380">
          <cell r="B380">
            <v>35244</v>
          </cell>
          <cell r="C380">
            <v>1960</v>
          </cell>
        </row>
        <row r="381">
          <cell r="B381">
            <v>35247</v>
          </cell>
          <cell r="C381">
            <v>1950</v>
          </cell>
        </row>
        <row r="382">
          <cell r="B382">
            <v>35248</v>
          </cell>
          <cell r="C382">
            <v>1936</v>
          </cell>
        </row>
        <row r="383">
          <cell r="B383">
            <v>35249</v>
          </cell>
          <cell r="C383">
            <v>1997</v>
          </cell>
        </row>
        <row r="384">
          <cell r="B384">
            <v>35250</v>
          </cell>
          <cell r="C384">
            <v>1927</v>
          </cell>
        </row>
        <row r="385">
          <cell r="B385">
            <v>35251</v>
          </cell>
          <cell r="C385">
            <v>1955</v>
          </cell>
        </row>
        <row r="386">
          <cell r="B386">
            <v>35254</v>
          </cell>
          <cell r="C386">
            <v>1983</v>
          </cell>
        </row>
        <row r="387">
          <cell r="B387">
            <v>35255</v>
          </cell>
          <cell r="C387">
            <v>1990</v>
          </cell>
        </row>
        <row r="388">
          <cell r="B388">
            <v>35256</v>
          </cell>
          <cell r="C388">
            <v>1985</v>
          </cell>
        </row>
        <row r="389">
          <cell r="B389">
            <v>35257</v>
          </cell>
          <cell r="C389">
            <v>1938</v>
          </cell>
        </row>
        <row r="390">
          <cell r="B390">
            <v>35258</v>
          </cell>
          <cell r="C390">
            <v>1870</v>
          </cell>
        </row>
        <row r="391">
          <cell r="B391">
            <v>35261</v>
          </cell>
          <cell r="C391">
            <v>1925</v>
          </cell>
        </row>
        <row r="392">
          <cell r="B392">
            <v>35262</v>
          </cell>
          <cell r="C392">
            <v>1934</v>
          </cell>
        </row>
        <row r="393">
          <cell r="B393">
            <v>35263</v>
          </cell>
          <cell r="C393">
            <v>1955</v>
          </cell>
        </row>
        <row r="394">
          <cell r="B394">
            <v>35264</v>
          </cell>
          <cell r="C394">
            <v>1952</v>
          </cell>
        </row>
        <row r="395">
          <cell r="B395">
            <v>35265</v>
          </cell>
          <cell r="C395">
            <v>2000</v>
          </cell>
        </row>
        <row r="396">
          <cell r="B396">
            <v>35268</v>
          </cell>
          <cell r="C396">
            <v>1974</v>
          </cell>
        </row>
        <row r="397">
          <cell r="B397">
            <v>35269</v>
          </cell>
          <cell r="C397">
            <v>2017</v>
          </cell>
        </row>
        <row r="398">
          <cell r="B398">
            <v>35270</v>
          </cell>
          <cell r="C398">
            <v>2018</v>
          </cell>
        </row>
        <row r="399">
          <cell r="B399">
            <v>35271</v>
          </cell>
          <cell r="C399">
            <v>2085</v>
          </cell>
        </row>
        <row r="400">
          <cell r="B400">
            <v>35272</v>
          </cell>
          <cell r="C400">
            <v>2120</v>
          </cell>
        </row>
        <row r="401">
          <cell r="B401">
            <v>35275</v>
          </cell>
          <cell r="C401">
            <v>2087</v>
          </cell>
        </row>
        <row r="402">
          <cell r="B402">
            <v>35276</v>
          </cell>
          <cell r="C402">
            <v>2031</v>
          </cell>
        </row>
        <row r="403">
          <cell r="B403">
            <v>35277</v>
          </cell>
          <cell r="C403">
            <v>2039</v>
          </cell>
        </row>
        <row r="404">
          <cell r="B404">
            <v>35278</v>
          </cell>
          <cell r="C404">
            <v>2055</v>
          </cell>
        </row>
        <row r="405">
          <cell r="B405">
            <v>35279</v>
          </cell>
          <cell r="C405">
            <v>2039</v>
          </cell>
        </row>
        <row r="406">
          <cell r="B406">
            <v>35282</v>
          </cell>
          <cell r="C406">
            <v>2038</v>
          </cell>
        </row>
        <row r="407">
          <cell r="B407">
            <v>35283</v>
          </cell>
          <cell r="C407">
            <v>2004</v>
          </cell>
        </row>
        <row r="408">
          <cell r="B408">
            <v>35284</v>
          </cell>
          <cell r="C408">
            <v>2045</v>
          </cell>
        </row>
        <row r="409">
          <cell r="B409">
            <v>35285</v>
          </cell>
          <cell r="C409">
            <v>2056</v>
          </cell>
        </row>
        <row r="410">
          <cell r="B410">
            <v>35286</v>
          </cell>
          <cell r="C410">
            <v>2032</v>
          </cell>
        </row>
        <row r="411">
          <cell r="B411">
            <v>35289</v>
          </cell>
          <cell r="C411">
            <v>2039</v>
          </cell>
        </row>
        <row r="412">
          <cell r="B412">
            <v>35290</v>
          </cell>
          <cell r="C412">
            <v>2000</v>
          </cell>
        </row>
        <row r="413">
          <cell r="B413">
            <v>35291</v>
          </cell>
          <cell r="C413">
            <v>2015</v>
          </cell>
        </row>
        <row r="414">
          <cell r="B414">
            <v>35292</v>
          </cell>
          <cell r="C414">
            <v>2023</v>
          </cell>
        </row>
        <row r="415">
          <cell r="B415">
            <v>35293</v>
          </cell>
          <cell r="C415">
            <v>2000</v>
          </cell>
        </row>
        <row r="416">
          <cell r="B416">
            <v>35296</v>
          </cell>
          <cell r="C416">
            <v>1985</v>
          </cell>
        </row>
        <row r="417">
          <cell r="B417">
            <v>35297</v>
          </cell>
          <cell r="C417">
            <v>1986</v>
          </cell>
        </row>
        <row r="418">
          <cell r="B418">
            <v>35298</v>
          </cell>
          <cell r="C418">
            <v>1955</v>
          </cell>
        </row>
        <row r="419">
          <cell r="B419">
            <v>35299</v>
          </cell>
          <cell r="C419">
            <v>1967</v>
          </cell>
        </row>
        <row r="420">
          <cell r="B420">
            <v>35300</v>
          </cell>
          <cell r="C420">
            <v>1968</v>
          </cell>
        </row>
        <row r="421">
          <cell r="B421">
            <v>35304</v>
          </cell>
          <cell r="C421">
            <v>1982</v>
          </cell>
        </row>
        <row r="422">
          <cell r="B422">
            <v>35305</v>
          </cell>
          <cell r="C422">
            <v>1973</v>
          </cell>
        </row>
        <row r="423">
          <cell r="B423">
            <v>35306</v>
          </cell>
          <cell r="C423">
            <v>1988</v>
          </cell>
        </row>
        <row r="424">
          <cell r="B424">
            <v>35307</v>
          </cell>
          <cell r="C424">
            <v>2030</v>
          </cell>
        </row>
        <row r="425">
          <cell r="B425">
            <v>35310</v>
          </cell>
          <cell r="C425">
            <v>2130</v>
          </cell>
        </row>
        <row r="426">
          <cell r="B426">
            <v>35311</v>
          </cell>
          <cell r="C426">
            <v>2044</v>
          </cell>
        </row>
        <row r="427">
          <cell r="B427">
            <v>35312</v>
          </cell>
          <cell r="C427">
            <v>2015</v>
          </cell>
        </row>
        <row r="428">
          <cell r="B428">
            <v>35313</v>
          </cell>
          <cell r="C428">
            <v>2013</v>
          </cell>
        </row>
        <row r="429">
          <cell r="B429">
            <v>35314</v>
          </cell>
          <cell r="C429">
            <v>1939</v>
          </cell>
        </row>
        <row r="430">
          <cell r="B430">
            <v>35317</v>
          </cell>
          <cell r="C430">
            <v>1961</v>
          </cell>
        </row>
        <row r="431">
          <cell r="B431">
            <v>35318</v>
          </cell>
          <cell r="C431">
            <v>1937</v>
          </cell>
        </row>
        <row r="432">
          <cell r="B432">
            <v>35319</v>
          </cell>
          <cell r="C432">
            <v>1929</v>
          </cell>
        </row>
        <row r="433">
          <cell r="B433">
            <v>35320</v>
          </cell>
          <cell r="C433">
            <v>1886</v>
          </cell>
        </row>
        <row r="434">
          <cell r="B434">
            <v>35321</v>
          </cell>
          <cell r="C434">
            <v>1883.5</v>
          </cell>
        </row>
        <row r="435">
          <cell r="B435">
            <v>35324</v>
          </cell>
          <cell r="C435">
            <v>1882</v>
          </cell>
        </row>
        <row r="436">
          <cell r="B436">
            <v>35325</v>
          </cell>
          <cell r="C436">
            <v>1867</v>
          </cell>
        </row>
        <row r="437">
          <cell r="B437">
            <v>35326</v>
          </cell>
          <cell r="C437">
            <v>1912</v>
          </cell>
        </row>
        <row r="438">
          <cell r="B438">
            <v>35327</v>
          </cell>
          <cell r="C438">
            <v>1917</v>
          </cell>
        </row>
        <row r="439">
          <cell r="B439">
            <v>35328</v>
          </cell>
          <cell r="C439">
            <v>1917</v>
          </cell>
        </row>
        <row r="440">
          <cell r="B440">
            <v>35331</v>
          </cell>
          <cell r="C440">
            <v>1858</v>
          </cell>
        </row>
        <row r="441">
          <cell r="B441">
            <v>35332</v>
          </cell>
          <cell r="C441">
            <v>1886</v>
          </cell>
        </row>
        <row r="442">
          <cell r="B442">
            <v>35333</v>
          </cell>
          <cell r="C442">
            <v>1934</v>
          </cell>
        </row>
        <row r="443">
          <cell r="B443">
            <v>35334</v>
          </cell>
          <cell r="C443">
            <v>1927</v>
          </cell>
        </row>
        <row r="444">
          <cell r="B444">
            <v>35335</v>
          </cell>
          <cell r="C444">
            <v>1995</v>
          </cell>
        </row>
        <row r="445">
          <cell r="B445">
            <v>35338</v>
          </cell>
          <cell r="C445">
            <v>1938</v>
          </cell>
        </row>
        <row r="446">
          <cell r="B446">
            <v>35339</v>
          </cell>
          <cell r="C446">
            <v>1904</v>
          </cell>
        </row>
        <row r="447">
          <cell r="B447">
            <v>35340</v>
          </cell>
          <cell r="C447">
            <v>1888</v>
          </cell>
        </row>
        <row r="448">
          <cell r="B448">
            <v>35341</v>
          </cell>
          <cell r="C448">
            <v>1891</v>
          </cell>
        </row>
        <row r="449">
          <cell r="B449">
            <v>35342</v>
          </cell>
          <cell r="C449">
            <v>1922</v>
          </cell>
        </row>
        <row r="450">
          <cell r="B450">
            <v>35345</v>
          </cell>
          <cell r="C450">
            <v>1932.5</v>
          </cell>
        </row>
        <row r="451">
          <cell r="B451">
            <v>35346</v>
          </cell>
          <cell r="C451">
            <v>1908</v>
          </cell>
        </row>
        <row r="452">
          <cell r="B452">
            <v>35347</v>
          </cell>
          <cell r="C452">
            <v>1955</v>
          </cell>
        </row>
        <row r="453">
          <cell r="B453">
            <v>35348</v>
          </cell>
          <cell r="C453">
            <v>1954</v>
          </cell>
        </row>
        <row r="454">
          <cell r="B454">
            <v>35349</v>
          </cell>
          <cell r="C454">
            <v>1967</v>
          </cell>
        </row>
        <row r="455">
          <cell r="B455">
            <v>35352</v>
          </cell>
          <cell r="C455">
            <v>1948</v>
          </cell>
        </row>
        <row r="456">
          <cell r="B456">
            <v>35353</v>
          </cell>
          <cell r="C456">
            <v>1963</v>
          </cell>
        </row>
        <row r="457">
          <cell r="B457">
            <v>35354</v>
          </cell>
          <cell r="C457">
            <v>1959</v>
          </cell>
        </row>
        <row r="458">
          <cell r="B458">
            <v>35355</v>
          </cell>
          <cell r="C458">
            <v>1929</v>
          </cell>
        </row>
        <row r="459">
          <cell r="B459">
            <v>35356</v>
          </cell>
          <cell r="C459">
            <v>1978</v>
          </cell>
        </row>
        <row r="460">
          <cell r="B460">
            <v>35359</v>
          </cell>
          <cell r="C460">
            <v>1976</v>
          </cell>
        </row>
        <row r="461">
          <cell r="B461">
            <v>35360</v>
          </cell>
          <cell r="C461">
            <v>1983</v>
          </cell>
        </row>
        <row r="462">
          <cell r="B462">
            <v>35361</v>
          </cell>
          <cell r="C462">
            <v>2016</v>
          </cell>
        </row>
        <row r="463">
          <cell r="B463">
            <v>35362</v>
          </cell>
          <cell r="C463">
            <v>1999</v>
          </cell>
        </row>
        <row r="464">
          <cell r="B464">
            <v>35363</v>
          </cell>
          <cell r="C464">
            <v>2036</v>
          </cell>
        </row>
        <row r="465">
          <cell r="B465">
            <v>35366</v>
          </cell>
          <cell r="C465">
            <v>2067</v>
          </cell>
        </row>
        <row r="466">
          <cell r="B466">
            <v>35367</v>
          </cell>
          <cell r="C466">
            <v>1981</v>
          </cell>
        </row>
        <row r="467">
          <cell r="B467">
            <v>35368</v>
          </cell>
          <cell r="C467">
            <v>1942</v>
          </cell>
        </row>
        <row r="468">
          <cell r="B468">
            <v>35369</v>
          </cell>
          <cell r="C468">
            <v>2008.5</v>
          </cell>
        </row>
        <row r="469">
          <cell r="B469">
            <v>35370</v>
          </cell>
          <cell r="C469">
            <v>1981</v>
          </cell>
        </row>
        <row r="470">
          <cell r="B470">
            <v>35373</v>
          </cell>
          <cell r="C470">
            <v>2003</v>
          </cell>
        </row>
        <row r="471">
          <cell r="B471">
            <v>35374</v>
          </cell>
          <cell r="C471">
            <v>2014</v>
          </cell>
        </row>
        <row r="472">
          <cell r="B472">
            <v>35375</v>
          </cell>
          <cell r="C472">
            <v>2012</v>
          </cell>
        </row>
        <row r="473">
          <cell r="B473">
            <v>35376</v>
          </cell>
          <cell r="C473">
            <v>2060</v>
          </cell>
        </row>
        <row r="474">
          <cell r="B474">
            <v>35377</v>
          </cell>
          <cell r="C474">
            <v>2087</v>
          </cell>
        </row>
        <row r="475">
          <cell r="B475">
            <v>35380</v>
          </cell>
          <cell r="C475">
            <v>2062</v>
          </cell>
        </row>
        <row r="476">
          <cell r="B476">
            <v>35381</v>
          </cell>
          <cell r="C476">
            <v>2106</v>
          </cell>
        </row>
        <row r="477">
          <cell r="B477">
            <v>35382</v>
          </cell>
          <cell r="C477">
            <v>2133</v>
          </cell>
        </row>
        <row r="478">
          <cell r="B478">
            <v>35383</v>
          </cell>
          <cell r="C478">
            <v>2091</v>
          </cell>
        </row>
        <row r="479">
          <cell r="B479">
            <v>35384</v>
          </cell>
          <cell r="C479">
            <v>2230</v>
          </cell>
        </row>
        <row r="480">
          <cell r="B480">
            <v>35387</v>
          </cell>
          <cell r="C480">
            <v>2290</v>
          </cell>
        </row>
        <row r="481">
          <cell r="B481">
            <v>35388</v>
          </cell>
          <cell r="C481">
            <v>2351</v>
          </cell>
        </row>
        <row r="482">
          <cell r="B482">
            <v>35389</v>
          </cell>
          <cell r="C482">
            <v>2364</v>
          </cell>
        </row>
        <row r="483">
          <cell r="B483">
            <v>35390</v>
          </cell>
          <cell r="C483">
            <v>2353</v>
          </cell>
        </row>
        <row r="484">
          <cell r="B484">
            <v>35391</v>
          </cell>
          <cell r="C484">
            <v>2333</v>
          </cell>
        </row>
        <row r="485">
          <cell r="B485">
            <v>35394</v>
          </cell>
          <cell r="C485">
            <v>2326</v>
          </cell>
        </row>
        <row r="486">
          <cell r="B486">
            <v>35395</v>
          </cell>
          <cell r="C486">
            <v>2490</v>
          </cell>
        </row>
        <row r="487">
          <cell r="B487">
            <v>35396</v>
          </cell>
          <cell r="C487">
            <v>2485</v>
          </cell>
        </row>
        <row r="488">
          <cell r="B488">
            <v>35397</v>
          </cell>
          <cell r="C488">
            <v>2580</v>
          </cell>
        </row>
        <row r="489">
          <cell r="B489">
            <v>35398</v>
          </cell>
          <cell r="C489">
            <v>2497</v>
          </cell>
        </row>
        <row r="490">
          <cell r="B490">
            <v>35401</v>
          </cell>
          <cell r="C490">
            <v>2465</v>
          </cell>
        </row>
        <row r="491">
          <cell r="B491">
            <v>35402</v>
          </cell>
          <cell r="C491">
            <v>2330</v>
          </cell>
        </row>
        <row r="492">
          <cell r="B492">
            <v>35403</v>
          </cell>
          <cell r="C492">
            <v>2362</v>
          </cell>
        </row>
        <row r="493">
          <cell r="B493">
            <v>35404</v>
          </cell>
          <cell r="C493">
            <v>2386</v>
          </cell>
        </row>
        <row r="494">
          <cell r="B494">
            <v>35405</v>
          </cell>
          <cell r="C494">
            <v>2262</v>
          </cell>
        </row>
        <row r="495">
          <cell r="B495">
            <v>35408</v>
          </cell>
          <cell r="C495">
            <v>2309</v>
          </cell>
        </row>
        <row r="496">
          <cell r="B496">
            <v>35409</v>
          </cell>
          <cell r="C496">
            <v>2282</v>
          </cell>
        </row>
        <row r="497">
          <cell r="B497">
            <v>35410</v>
          </cell>
          <cell r="C497">
            <v>2295</v>
          </cell>
        </row>
        <row r="498">
          <cell r="B498">
            <v>35411</v>
          </cell>
          <cell r="C498">
            <v>2267</v>
          </cell>
        </row>
        <row r="499">
          <cell r="B499">
            <v>35412</v>
          </cell>
          <cell r="C499">
            <v>2250</v>
          </cell>
        </row>
        <row r="500">
          <cell r="B500">
            <v>35415</v>
          </cell>
          <cell r="C500">
            <v>2199</v>
          </cell>
        </row>
        <row r="501">
          <cell r="B501">
            <v>35416</v>
          </cell>
          <cell r="C501">
            <v>2161</v>
          </cell>
        </row>
        <row r="502">
          <cell r="B502">
            <v>35417</v>
          </cell>
          <cell r="C502">
            <v>2160</v>
          </cell>
        </row>
        <row r="503">
          <cell r="B503">
            <v>35418</v>
          </cell>
          <cell r="C503">
            <v>2228</v>
          </cell>
        </row>
        <row r="504">
          <cell r="B504">
            <v>35419</v>
          </cell>
          <cell r="C504">
            <v>2247</v>
          </cell>
        </row>
        <row r="505">
          <cell r="B505">
            <v>35422</v>
          </cell>
          <cell r="C505">
            <v>2231</v>
          </cell>
        </row>
        <row r="506">
          <cell r="B506">
            <v>35423</v>
          </cell>
          <cell r="C506">
            <v>2232</v>
          </cell>
        </row>
        <row r="507">
          <cell r="B507">
            <v>35426</v>
          </cell>
          <cell r="C507">
            <v>2260</v>
          </cell>
        </row>
        <row r="508">
          <cell r="B508">
            <v>35429</v>
          </cell>
          <cell r="C508">
            <v>2218</v>
          </cell>
        </row>
        <row r="509">
          <cell r="B509">
            <v>35430</v>
          </cell>
          <cell r="C509">
            <v>2218</v>
          </cell>
        </row>
        <row r="510">
          <cell r="B510">
            <v>35432</v>
          </cell>
          <cell r="C510">
            <v>2255</v>
          </cell>
        </row>
        <row r="511">
          <cell r="B511">
            <v>35433</v>
          </cell>
          <cell r="C511">
            <v>2303</v>
          </cell>
        </row>
        <row r="512">
          <cell r="B512">
            <v>35436</v>
          </cell>
          <cell r="C512">
            <v>2305</v>
          </cell>
        </row>
        <row r="513">
          <cell r="B513">
            <v>35437</v>
          </cell>
          <cell r="C513">
            <v>2316</v>
          </cell>
        </row>
        <row r="514">
          <cell r="B514">
            <v>35438</v>
          </cell>
          <cell r="C514">
            <v>2382</v>
          </cell>
        </row>
        <row r="515">
          <cell r="B515">
            <v>35439</v>
          </cell>
          <cell r="C515">
            <v>2368</v>
          </cell>
        </row>
        <row r="516">
          <cell r="B516">
            <v>35440</v>
          </cell>
          <cell r="C516">
            <v>2410</v>
          </cell>
        </row>
        <row r="517">
          <cell r="B517">
            <v>35443</v>
          </cell>
          <cell r="C517">
            <v>2451</v>
          </cell>
        </row>
        <row r="518">
          <cell r="B518">
            <v>35444</v>
          </cell>
          <cell r="C518">
            <v>2468</v>
          </cell>
        </row>
        <row r="519">
          <cell r="B519">
            <v>35445</v>
          </cell>
          <cell r="C519">
            <v>2405</v>
          </cell>
        </row>
        <row r="520">
          <cell r="B520">
            <v>35446</v>
          </cell>
          <cell r="C520">
            <v>2462</v>
          </cell>
        </row>
        <row r="521">
          <cell r="B521">
            <v>35447</v>
          </cell>
          <cell r="C521">
            <v>2455</v>
          </cell>
        </row>
        <row r="522">
          <cell r="B522">
            <v>35450</v>
          </cell>
          <cell r="C522">
            <v>2440</v>
          </cell>
        </row>
        <row r="523">
          <cell r="B523">
            <v>35451</v>
          </cell>
          <cell r="C523">
            <v>2525</v>
          </cell>
        </row>
        <row r="524">
          <cell r="B524">
            <v>35452</v>
          </cell>
          <cell r="C524">
            <v>2517.5</v>
          </cell>
        </row>
        <row r="525">
          <cell r="B525">
            <v>35453</v>
          </cell>
          <cell r="C525">
            <v>2548</v>
          </cell>
        </row>
        <row r="526">
          <cell r="B526">
            <v>35454</v>
          </cell>
          <cell r="C526">
            <v>2547</v>
          </cell>
        </row>
        <row r="527">
          <cell r="B527">
            <v>35457</v>
          </cell>
          <cell r="C527">
            <v>2574</v>
          </cell>
        </row>
        <row r="528">
          <cell r="B528">
            <v>35458</v>
          </cell>
          <cell r="C528">
            <v>2535</v>
          </cell>
        </row>
        <row r="529">
          <cell r="B529">
            <v>35459</v>
          </cell>
          <cell r="C529">
            <v>2530</v>
          </cell>
        </row>
        <row r="530">
          <cell r="B530">
            <v>35460</v>
          </cell>
          <cell r="C530">
            <v>2388</v>
          </cell>
        </row>
        <row r="531">
          <cell r="B531">
            <v>35461</v>
          </cell>
          <cell r="C531">
            <v>2384</v>
          </cell>
        </row>
        <row r="532">
          <cell r="B532">
            <v>35464</v>
          </cell>
          <cell r="C532">
            <v>2398</v>
          </cell>
        </row>
        <row r="533">
          <cell r="B533">
            <v>35465</v>
          </cell>
          <cell r="C533">
            <v>2312</v>
          </cell>
        </row>
        <row r="534">
          <cell r="B534">
            <v>35466</v>
          </cell>
          <cell r="C534">
            <v>2395</v>
          </cell>
        </row>
        <row r="535">
          <cell r="B535">
            <v>35467</v>
          </cell>
          <cell r="C535">
            <v>2466</v>
          </cell>
        </row>
        <row r="536">
          <cell r="B536">
            <v>35468</v>
          </cell>
          <cell r="C536">
            <v>2500</v>
          </cell>
        </row>
        <row r="537">
          <cell r="B537">
            <v>35471</v>
          </cell>
          <cell r="C537">
            <v>2420</v>
          </cell>
        </row>
        <row r="538">
          <cell r="B538">
            <v>35472</v>
          </cell>
          <cell r="C538">
            <v>2396</v>
          </cell>
        </row>
        <row r="539">
          <cell r="B539">
            <v>35473</v>
          </cell>
          <cell r="C539">
            <v>2356</v>
          </cell>
        </row>
        <row r="540">
          <cell r="B540">
            <v>35474</v>
          </cell>
          <cell r="C540">
            <v>2372</v>
          </cell>
        </row>
        <row r="541">
          <cell r="B541">
            <v>35475</v>
          </cell>
          <cell r="C541">
            <v>2367</v>
          </cell>
        </row>
        <row r="542">
          <cell r="B542">
            <v>35478</v>
          </cell>
          <cell r="C542">
            <v>2321</v>
          </cell>
        </row>
        <row r="543">
          <cell r="B543">
            <v>35479</v>
          </cell>
          <cell r="C543">
            <v>2355</v>
          </cell>
        </row>
        <row r="544">
          <cell r="B544">
            <v>35480</v>
          </cell>
          <cell r="C544">
            <v>2420</v>
          </cell>
        </row>
        <row r="545">
          <cell r="B545">
            <v>35481</v>
          </cell>
          <cell r="C545">
            <v>2415</v>
          </cell>
        </row>
        <row r="546">
          <cell r="B546">
            <v>35482</v>
          </cell>
          <cell r="C546">
            <v>2443</v>
          </cell>
        </row>
        <row r="547">
          <cell r="B547">
            <v>35485</v>
          </cell>
          <cell r="C547">
            <v>2445</v>
          </cell>
        </row>
        <row r="548">
          <cell r="B548">
            <v>35486</v>
          </cell>
          <cell r="C548">
            <v>2435</v>
          </cell>
        </row>
        <row r="549">
          <cell r="B549">
            <v>35487</v>
          </cell>
          <cell r="C549">
            <v>2422</v>
          </cell>
        </row>
        <row r="550">
          <cell r="B550">
            <v>35488</v>
          </cell>
          <cell r="C550">
            <v>2455</v>
          </cell>
        </row>
        <row r="551">
          <cell r="B551">
            <v>35489</v>
          </cell>
          <cell r="C551">
            <v>2424</v>
          </cell>
        </row>
        <row r="552">
          <cell r="B552">
            <v>35492</v>
          </cell>
          <cell r="C552">
            <v>2451</v>
          </cell>
        </row>
        <row r="553">
          <cell r="B553">
            <v>35493</v>
          </cell>
          <cell r="C553">
            <v>2481</v>
          </cell>
        </row>
        <row r="554">
          <cell r="B554">
            <v>35494</v>
          </cell>
          <cell r="C554">
            <v>2446</v>
          </cell>
        </row>
        <row r="555">
          <cell r="B555">
            <v>35495</v>
          </cell>
          <cell r="C555">
            <v>2434</v>
          </cell>
        </row>
        <row r="556">
          <cell r="B556">
            <v>35496</v>
          </cell>
          <cell r="C556">
            <v>2487</v>
          </cell>
        </row>
        <row r="557">
          <cell r="B557">
            <v>35499</v>
          </cell>
          <cell r="C557">
            <v>2448</v>
          </cell>
        </row>
        <row r="558">
          <cell r="B558">
            <v>35500</v>
          </cell>
          <cell r="C558">
            <v>2410</v>
          </cell>
        </row>
        <row r="559">
          <cell r="B559">
            <v>35501</v>
          </cell>
          <cell r="C559">
            <v>2403</v>
          </cell>
        </row>
        <row r="560">
          <cell r="B560">
            <v>35502</v>
          </cell>
          <cell r="C560">
            <v>2381</v>
          </cell>
        </row>
        <row r="561">
          <cell r="B561">
            <v>35503</v>
          </cell>
          <cell r="C561">
            <v>2413.5</v>
          </cell>
        </row>
        <row r="562">
          <cell r="B562">
            <v>35506</v>
          </cell>
          <cell r="C562">
            <v>2418</v>
          </cell>
        </row>
        <row r="563">
          <cell r="B563">
            <v>35507</v>
          </cell>
          <cell r="C563">
            <v>2374</v>
          </cell>
        </row>
        <row r="564">
          <cell r="B564">
            <v>35508</v>
          </cell>
          <cell r="C564">
            <v>2377</v>
          </cell>
        </row>
        <row r="565">
          <cell r="B565">
            <v>35509</v>
          </cell>
          <cell r="C565">
            <v>2364</v>
          </cell>
        </row>
        <row r="566">
          <cell r="B566">
            <v>35510</v>
          </cell>
          <cell r="C566">
            <v>2422.5</v>
          </cell>
        </row>
        <row r="567">
          <cell r="B567">
            <v>35513</v>
          </cell>
          <cell r="C567">
            <v>2430.5</v>
          </cell>
        </row>
        <row r="568">
          <cell r="B568">
            <v>35514</v>
          </cell>
          <cell r="C568">
            <v>2420</v>
          </cell>
        </row>
        <row r="569">
          <cell r="B569">
            <v>35515</v>
          </cell>
          <cell r="C569">
            <v>2432</v>
          </cell>
        </row>
        <row r="570">
          <cell r="B570">
            <v>35516</v>
          </cell>
          <cell r="C570">
            <v>2412</v>
          </cell>
        </row>
        <row r="571">
          <cell r="B571">
            <v>35521</v>
          </cell>
          <cell r="C571">
            <v>2402</v>
          </cell>
        </row>
        <row r="572">
          <cell r="B572">
            <v>35522</v>
          </cell>
          <cell r="C572">
            <v>2400</v>
          </cell>
        </row>
        <row r="573">
          <cell r="B573">
            <v>35523</v>
          </cell>
          <cell r="C573">
            <v>2428</v>
          </cell>
        </row>
        <row r="574">
          <cell r="B574">
            <v>35524</v>
          </cell>
          <cell r="C574">
            <v>2403</v>
          </cell>
        </row>
        <row r="575">
          <cell r="B575">
            <v>35527</v>
          </cell>
          <cell r="C575">
            <v>2325</v>
          </cell>
        </row>
        <row r="576">
          <cell r="B576">
            <v>35528</v>
          </cell>
          <cell r="C576">
            <v>2327</v>
          </cell>
        </row>
        <row r="577">
          <cell r="B577">
            <v>35529</v>
          </cell>
          <cell r="C577">
            <v>2356</v>
          </cell>
        </row>
        <row r="578">
          <cell r="B578">
            <v>35530</v>
          </cell>
          <cell r="C578">
            <v>2340</v>
          </cell>
        </row>
        <row r="579">
          <cell r="B579">
            <v>35531</v>
          </cell>
          <cell r="C579">
            <v>2335</v>
          </cell>
        </row>
        <row r="580">
          <cell r="B580">
            <v>35534</v>
          </cell>
          <cell r="C580">
            <v>2292</v>
          </cell>
        </row>
        <row r="581">
          <cell r="B581">
            <v>35535</v>
          </cell>
          <cell r="C581">
            <v>2315</v>
          </cell>
        </row>
        <row r="582">
          <cell r="B582">
            <v>35536</v>
          </cell>
          <cell r="C582">
            <v>2321</v>
          </cell>
        </row>
        <row r="583">
          <cell r="B583">
            <v>35537</v>
          </cell>
          <cell r="C583">
            <v>2304</v>
          </cell>
        </row>
        <row r="584">
          <cell r="B584">
            <v>35538</v>
          </cell>
          <cell r="C584">
            <v>2334</v>
          </cell>
        </row>
        <row r="585">
          <cell r="B585">
            <v>35541</v>
          </cell>
          <cell r="C585">
            <v>2323</v>
          </cell>
        </row>
        <row r="586">
          <cell r="B586">
            <v>35542</v>
          </cell>
          <cell r="C586">
            <v>2394</v>
          </cell>
        </row>
        <row r="587">
          <cell r="B587">
            <v>35543</v>
          </cell>
          <cell r="C587">
            <v>2484</v>
          </cell>
        </row>
        <row r="588">
          <cell r="B588">
            <v>35544</v>
          </cell>
          <cell r="C588">
            <v>2590</v>
          </cell>
        </row>
        <row r="589">
          <cell r="B589">
            <v>35545</v>
          </cell>
          <cell r="C589">
            <v>2569</v>
          </cell>
        </row>
        <row r="590">
          <cell r="B590">
            <v>35548</v>
          </cell>
          <cell r="C590">
            <v>2525</v>
          </cell>
        </row>
        <row r="591">
          <cell r="B591">
            <v>35549</v>
          </cell>
          <cell r="C591">
            <v>2425</v>
          </cell>
        </row>
        <row r="592">
          <cell r="B592">
            <v>35550</v>
          </cell>
          <cell r="C592">
            <v>2414</v>
          </cell>
        </row>
        <row r="593">
          <cell r="B593">
            <v>35551</v>
          </cell>
          <cell r="C593">
            <v>2441</v>
          </cell>
        </row>
        <row r="594">
          <cell r="B594">
            <v>35552</v>
          </cell>
          <cell r="C594">
            <v>2401</v>
          </cell>
        </row>
        <row r="595">
          <cell r="B595">
            <v>35556</v>
          </cell>
          <cell r="C595">
            <v>2446</v>
          </cell>
        </row>
        <row r="596">
          <cell r="B596">
            <v>35557</v>
          </cell>
          <cell r="C596">
            <v>2426</v>
          </cell>
        </row>
        <row r="597">
          <cell r="B597">
            <v>35558</v>
          </cell>
          <cell r="C597">
            <v>2443</v>
          </cell>
        </row>
        <row r="598">
          <cell r="B598">
            <v>35559</v>
          </cell>
          <cell r="C598">
            <v>2424</v>
          </cell>
        </row>
        <row r="599">
          <cell r="B599">
            <v>35562</v>
          </cell>
          <cell r="C599">
            <v>2466</v>
          </cell>
        </row>
        <row r="600">
          <cell r="B600">
            <v>35563</v>
          </cell>
          <cell r="C600">
            <v>2472.5</v>
          </cell>
        </row>
        <row r="601">
          <cell r="B601">
            <v>35564</v>
          </cell>
          <cell r="C601">
            <v>2465</v>
          </cell>
        </row>
        <row r="602">
          <cell r="B602">
            <v>35565</v>
          </cell>
          <cell r="C602">
            <v>2543</v>
          </cell>
        </row>
        <row r="603">
          <cell r="B603">
            <v>35566</v>
          </cell>
          <cell r="C603">
            <v>2548</v>
          </cell>
        </row>
        <row r="604">
          <cell r="B604">
            <v>35570</v>
          </cell>
          <cell r="C604">
            <v>2501</v>
          </cell>
        </row>
        <row r="605">
          <cell r="B605">
            <v>35571</v>
          </cell>
          <cell r="C605">
            <v>2592</v>
          </cell>
        </row>
        <row r="606">
          <cell r="B606">
            <v>35572</v>
          </cell>
          <cell r="C606">
            <v>2610</v>
          </cell>
        </row>
        <row r="607">
          <cell r="B607">
            <v>35573</v>
          </cell>
          <cell r="C607">
            <v>2584</v>
          </cell>
        </row>
        <row r="608">
          <cell r="B608">
            <v>35577</v>
          </cell>
          <cell r="C608">
            <v>2583</v>
          </cell>
        </row>
        <row r="609">
          <cell r="B609">
            <v>35578</v>
          </cell>
          <cell r="C609">
            <v>2580</v>
          </cell>
        </row>
        <row r="610">
          <cell r="B610">
            <v>35579</v>
          </cell>
          <cell r="C610">
            <v>2608</v>
          </cell>
        </row>
        <row r="611">
          <cell r="B611">
            <v>35580</v>
          </cell>
          <cell r="C611">
            <v>2605</v>
          </cell>
        </row>
        <row r="612">
          <cell r="B612">
            <v>35583</v>
          </cell>
          <cell r="C612">
            <v>2553</v>
          </cell>
        </row>
        <row r="613">
          <cell r="B613">
            <v>35584</v>
          </cell>
          <cell r="C613">
            <v>2536</v>
          </cell>
        </row>
        <row r="614">
          <cell r="B614">
            <v>35585</v>
          </cell>
          <cell r="C614">
            <v>2527</v>
          </cell>
        </row>
        <row r="615">
          <cell r="B615">
            <v>35586</v>
          </cell>
          <cell r="C615">
            <v>2539</v>
          </cell>
        </row>
        <row r="616">
          <cell r="B616">
            <v>35587</v>
          </cell>
          <cell r="C616">
            <v>2540</v>
          </cell>
        </row>
        <row r="617">
          <cell r="B617">
            <v>35590</v>
          </cell>
          <cell r="C617">
            <v>2557</v>
          </cell>
        </row>
        <row r="618">
          <cell r="B618">
            <v>35591</v>
          </cell>
          <cell r="C618">
            <v>2587</v>
          </cell>
        </row>
        <row r="619">
          <cell r="B619">
            <v>35592</v>
          </cell>
          <cell r="C619">
            <v>2642</v>
          </cell>
        </row>
        <row r="620">
          <cell r="B620">
            <v>35593</v>
          </cell>
          <cell r="C620">
            <v>2692</v>
          </cell>
        </row>
        <row r="621">
          <cell r="B621">
            <v>35594</v>
          </cell>
          <cell r="C621">
            <v>2674.5</v>
          </cell>
        </row>
        <row r="622">
          <cell r="B622">
            <v>35597</v>
          </cell>
          <cell r="C622">
            <v>2677.5</v>
          </cell>
        </row>
        <row r="623">
          <cell r="B623">
            <v>35598</v>
          </cell>
          <cell r="C623">
            <v>2671</v>
          </cell>
        </row>
        <row r="624">
          <cell r="B624">
            <v>35599</v>
          </cell>
          <cell r="C624">
            <v>2693.5</v>
          </cell>
        </row>
        <row r="625">
          <cell r="B625">
            <v>35600</v>
          </cell>
          <cell r="C625">
            <v>2714</v>
          </cell>
        </row>
        <row r="626">
          <cell r="B626">
            <v>35601</v>
          </cell>
          <cell r="C626">
            <v>2720</v>
          </cell>
        </row>
        <row r="627">
          <cell r="B627">
            <v>35604</v>
          </cell>
          <cell r="C627">
            <v>2630</v>
          </cell>
        </row>
        <row r="628">
          <cell r="B628">
            <v>35605</v>
          </cell>
          <cell r="C628">
            <v>2645</v>
          </cell>
        </row>
        <row r="629">
          <cell r="B629">
            <v>35606</v>
          </cell>
          <cell r="C629">
            <v>2551</v>
          </cell>
        </row>
        <row r="630">
          <cell r="B630">
            <v>35607</v>
          </cell>
          <cell r="C630">
            <v>2549</v>
          </cell>
        </row>
        <row r="631">
          <cell r="B631">
            <v>35608</v>
          </cell>
          <cell r="C631">
            <v>2581</v>
          </cell>
        </row>
        <row r="632">
          <cell r="B632">
            <v>35611</v>
          </cell>
          <cell r="C632">
            <v>2585.5</v>
          </cell>
        </row>
        <row r="633">
          <cell r="B633">
            <v>35612</v>
          </cell>
          <cell r="C633">
            <v>2523</v>
          </cell>
        </row>
        <row r="634">
          <cell r="B634">
            <v>35613</v>
          </cell>
          <cell r="C634">
            <v>2522</v>
          </cell>
        </row>
        <row r="635">
          <cell r="B635">
            <v>35614</v>
          </cell>
          <cell r="C635">
            <v>2587</v>
          </cell>
        </row>
        <row r="636">
          <cell r="B636">
            <v>35615</v>
          </cell>
          <cell r="C636">
            <v>2558</v>
          </cell>
        </row>
        <row r="637">
          <cell r="B637">
            <v>35618</v>
          </cell>
          <cell r="C637">
            <v>2546</v>
          </cell>
        </row>
        <row r="638">
          <cell r="B638">
            <v>35619</v>
          </cell>
          <cell r="C638">
            <v>2527.5</v>
          </cell>
        </row>
        <row r="639">
          <cell r="B639">
            <v>35620</v>
          </cell>
          <cell r="C639">
            <v>2396</v>
          </cell>
        </row>
        <row r="640">
          <cell r="B640">
            <v>35621</v>
          </cell>
          <cell r="C640">
            <v>2413</v>
          </cell>
        </row>
        <row r="641">
          <cell r="B641">
            <v>35622</v>
          </cell>
          <cell r="C641">
            <v>2405</v>
          </cell>
        </row>
        <row r="642">
          <cell r="B642">
            <v>35625</v>
          </cell>
          <cell r="C642">
            <v>2525</v>
          </cell>
        </row>
        <row r="643">
          <cell r="B643">
            <v>35626</v>
          </cell>
          <cell r="C643">
            <v>2591</v>
          </cell>
        </row>
        <row r="644">
          <cell r="B644">
            <v>35627</v>
          </cell>
          <cell r="C644">
            <v>2455</v>
          </cell>
        </row>
        <row r="645">
          <cell r="B645">
            <v>35628</v>
          </cell>
          <cell r="C645">
            <v>2424</v>
          </cell>
        </row>
        <row r="646">
          <cell r="B646">
            <v>35629</v>
          </cell>
          <cell r="C646">
            <v>2416</v>
          </cell>
        </row>
        <row r="647">
          <cell r="B647">
            <v>35632</v>
          </cell>
          <cell r="C647">
            <v>2471</v>
          </cell>
        </row>
        <row r="648">
          <cell r="B648">
            <v>35633</v>
          </cell>
          <cell r="C648">
            <v>2435</v>
          </cell>
        </row>
        <row r="649">
          <cell r="B649">
            <v>35634</v>
          </cell>
          <cell r="C649">
            <v>2360</v>
          </cell>
        </row>
        <row r="650">
          <cell r="B650">
            <v>35635</v>
          </cell>
          <cell r="C650">
            <v>2338</v>
          </cell>
        </row>
        <row r="651">
          <cell r="B651">
            <v>35636</v>
          </cell>
          <cell r="C651">
            <v>2361</v>
          </cell>
        </row>
        <row r="652">
          <cell r="B652">
            <v>35639</v>
          </cell>
          <cell r="C652">
            <v>2415.5</v>
          </cell>
        </row>
        <row r="653">
          <cell r="B653">
            <v>35640</v>
          </cell>
          <cell r="C653">
            <v>2377.5</v>
          </cell>
        </row>
        <row r="654">
          <cell r="B654">
            <v>35641</v>
          </cell>
          <cell r="C654">
            <v>2384</v>
          </cell>
        </row>
        <row r="655">
          <cell r="B655">
            <v>35642</v>
          </cell>
          <cell r="C655">
            <v>2330</v>
          </cell>
        </row>
        <row r="656">
          <cell r="B656">
            <v>35643</v>
          </cell>
          <cell r="C656">
            <v>2339</v>
          </cell>
        </row>
        <row r="657">
          <cell r="B657">
            <v>35646</v>
          </cell>
          <cell r="C657">
            <v>2315</v>
          </cell>
        </row>
        <row r="658">
          <cell r="B658">
            <v>35647</v>
          </cell>
          <cell r="C658">
            <v>2307</v>
          </cell>
        </row>
        <row r="659">
          <cell r="B659">
            <v>35648</v>
          </cell>
          <cell r="C659">
            <v>2305</v>
          </cell>
        </row>
        <row r="660">
          <cell r="B660">
            <v>35649</v>
          </cell>
          <cell r="C660">
            <v>2340</v>
          </cell>
        </row>
        <row r="661">
          <cell r="B661">
            <v>35650</v>
          </cell>
          <cell r="C661">
            <v>2343</v>
          </cell>
        </row>
        <row r="662">
          <cell r="B662">
            <v>35653</v>
          </cell>
          <cell r="C662">
            <v>2323</v>
          </cell>
        </row>
        <row r="663">
          <cell r="B663">
            <v>35654</v>
          </cell>
          <cell r="C663">
            <v>2277</v>
          </cell>
        </row>
        <row r="664">
          <cell r="B664">
            <v>35655</v>
          </cell>
          <cell r="C664">
            <v>2291</v>
          </cell>
        </row>
        <row r="665">
          <cell r="B665">
            <v>35656</v>
          </cell>
          <cell r="C665">
            <v>2295</v>
          </cell>
        </row>
        <row r="666">
          <cell r="B666">
            <v>35657</v>
          </cell>
          <cell r="C666">
            <v>2263</v>
          </cell>
        </row>
        <row r="667">
          <cell r="B667">
            <v>35660</v>
          </cell>
          <cell r="C667">
            <v>2170</v>
          </cell>
        </row>
        <row r="668">
          <cell r="B668">
            <v>35661</v>
          </cell>
          <cell r="C668">
            <v>2141</v>
          </cell>
        </row>
        <row r="669">
          <cell r="B669">
            <v>35662</v>
          </cell>
          <cell r="C669">
            <v>2188</v>
          </cell>
        </row>
        <row r="670">
          <cell r="B670">
            <v>35663</v>
          </cell>
          <cell r="C670">
            <v>2209</v>
          </cell>
        </row>
        <row r="671">
          <cell r="B671">
            <v>35664</v>
          </cell>
          <cell r="C671">
            <v>2188</v>
          </cell>
        </row>
        <row r="672">
          <cell r="B672">
            <v>35668</v>
          </cell>
          <cell r="C672">
            <v>2208</v>
          </cell>
        </row>
        <row r="673">
          <cell r="B673">
            <v>35669</v>
          </cell>
          <cell r="C673">
            <v>2195</v>
          </cell>
        </row>
        <row r="674">
          <cell r="B674">
            <v>35670</v>
          </cell>
          <cell r="C674">
            <v>2177</v>
          </cell>
        </row>
        <row r="675">
          <cell r="B675">
            <v>35671</v>
          </cell>
          <cell r="C675">
            <v>2150</v>
          </cell>
        </row>
        <row r="676">
          <cell r="B676">
            <v>35674</v>
          </cell>
          <cell r="C676">
            <v>2178</v>
          </cell>
        </row>
        <row r="677">
          <cell r="B677">
            <v>35675</v>
          </cell>
          <cell r="C677">
            <v>2166</v>
          </cell>
        </row>
        <row r="678">
          <cell r="B678">
            <v>35676</v>
          </cell>
          <cell r="C678">
            <v>2138</v>
          </cell>
        </row>
        <row r="679">
          <cell r="B679">
            <v>35677</v>
          </cell>
          <cell r="C679">
            <v>2139</v>
          </cell>
        </row>
        <row r="680">
          <cell r="B680">
            <v>35678</v>
          </cell>
          <cell r="C680">
            <v>2157</v>
          </cell>
        </row>
        <row r="681">
          <cell r="B681">
            <v>35681</v>
          </cell>
          <cell r="C681">
            <v>2149</v>
          </cell>
        </row>
        <row r="682">
          <cell r="B682">
            <v>35682</v>
          </cell>
          <cell r="C682">
            <v>2132</v>
          </cell>
        </row>
        <row r="683">
          <cell r="B683">
            <v>35683</v>
          </cell>
          <cell r="C683">
            <v>2128.5</v>
          </cell>
        </row>
        <row r="684">
          <cell r="B684">
            <v>35684</v>
          </cell>
          <cell r="C684">
            <v>2126</v>
          </cell>
        </row>
        <row r="685">
          <cell r="B685">
            <v>35685</v>
          </cell>
          <cell r="C685">
            <v>2087</v>
          </cell>
        </row>
        <row r="686">
          <cell r="B686">
            <v>35688</v>
          </cell>
          <cell r="C686">
            <v>2066</v>
          </cell>
        </row>
        <row r="687">
          <cell r="B687">
            <v>35689</v>
          </cell>
          <cell r="C687">
            <v>2066.5</v>
          </cell>
        </row>
        <row r="688">
          <cell r="B688">
            <v>35690</v>
          </cell>
          <cell r="C688">
            <v>2037.5</v>
          </cell>
        </row>
        <row r="689">
          <cell r="B689">
            <v>35691</v>
          </cell>
          <cell r="C689">
            <v>2080</v>
          </cell>
        </row>
        <row r="690">
          <cell r="B690">
            <v>35692</v>
          </cell>
          <cell r="C690">
            <v>2111</v>
          </cell>
        </row>
        <row r="691">
          <cell r="B691">
            <v>35695</v>
          </cell>
          <cell r="C691">
            <v>2090.5</v>
          </cell>
        </row>
        <row r="692">
          <cell r="B692">
            <v>35696</v>
          </cell>
          <cell r="C692">
            <v>2067</v>
          </cell>
        </row>
        <row r="693">
          <cell r="B693">
            <v>35697</v>
          </cell>
          <cell r="C693">
            <v>2081</v>
          </cell>
        </row>
        <row r="694">
          <cell r="B694">
            <v>35698</v>
          </cell>
          <cell r="C694">
            <v>2080</v>
          </cell>
        </row>
        <row r="695">
          <cell r="B695">
            <v>35699</v>
          </cell>
          <cell r="C695">
            <v>2053.5</v>
          </cell>
        </row>
        <row r="696">
          <cell r="B696">
            <v>35702</v>
          </cell>
          <cell r="C696">
            <v>2079</v>
          </cell>
        </row>
        <row r="697">
          <cell r="B697">
            <v>35703</v>
          </cell>
          <cell r="C697">
            <v>2148</v>
          </cell>
        </row>
        <row r="698">
          <cell r="B698">
            <v>35704</v>
          </cell>
          <cell r="C698">
            <v>2100</v>
          </cell>
        </row>
        <row r="699">
          <cell r="B699">
            <v>35705</v>
          </cell>
          <cell r="C699">
            <v>2060</v>
          </cell>
        </row>
        <row r="700">
          <cell r="B700">
            <v>35706</v>
          </cell>
          <cell r="C700">
            <v>2048</v>
          </cell>
        </row>
        <row r="701">
          <cell r="B701">
            <v>35709</v>
          </cell>
          <cell r="C701">
            <v>2039.5</v>
          </cell>
        </row>
        <row r="702">
          <cell r="B702">
            <v>35710</v>
          </cell>
          <cell r="C702">
            <v>2048</v>
          </cell>
        </row>
        <row r="703">
          <cell r="B703">
            <v>35711</v>
          </cell>
          <cell r="C703">
            <v>2054</v>
          </cell>
        </row>
        <row r="704">
          <cell r="B704">
            <v>35712</v>
          </cell>
          <cell r="C704">
            <v>2055</v>
          </cell>
        </row>
        <row r="705">
          <cell r="B705">
            <v>35713</v>
          </cell>
          <cell r="C705">
            <v>2074</v>
          </cell>
        </row>
        <row r="706">
          <cell r="B706">
            <v>35716</v>
          </cell>
          <cell r="C706">
            <v>2066</v>
          </cell>
        </row>
        <row r="707">
          <cell r="B707">
            <v>35717</v>
          </cell>
          <cell r="C707">
            <v>2061</v>
          </cell>
        </row>
        <row r="708">
          <cell r="B708">
            <v>35718</v>
          </cell>
          <cell r="C708">
            <v>2089</v>
          </cell>
        </row>
        <row r="709">
          <cell r="B709">
            <v>35719</v>
          </cell>
          <cell r="C709">
            <v>2114</v>
          </cell>
        </row>
        <row r="710">
          <cell r="B710">
            <v>35720</v>
          </cell>
          <cell r="C710">
            <v>2078.5</v>
          </cell>
        </row>
        <row r="711">
          <cell r="B711">
            <v>35723</v>
          </cell>
          <cell r="C711">
            <v>2090</v>
          </cell>
        </row>
        <row r="712">
          <cell r="B712">
            <v>35724</v>
          </cell>
          <cell r="C712">
            <v>2101</v>
          </cell>
        </row>
        <row r="713">
          <cell r="B713">
            <v>35725</v>
          </cell>
          <cell r="C713">
            <v>2066</v>
          </cell>
        </row>
        <row r="714">
          <cell r="B714">
            <v>35726</v>
          </cell>
          <cell r="C714">
            <v>2077.5</v>
          </cell>
        </row>
        <row r="715">
          <cell r="B715">
            <v>35727</v>
          </cell>
          <cell r="C715">
            <v>2049</v>
          </cell>
        </row>
        <row r="716">
          <cell r="B716">
            <v>35730</v>
          </cell>
          <cell r="C716">
            <v>1970</v>
          </cell>
        </row>
        <row r="717">
          <cell r="B717">
            <v>35731</v>
          </cell>
          <cell r="C717">
            <v>1963</v>
          </cell>
        </row>
        <row r="718">
          <cell r="B718">
            <v>35732</v>
          </cell>
          <cell r="C718">
            <v>2024</v>
          </cell>
        </row>
        <row r="719">
          <cell r="B719">
            <v>35733</v>
          </cell>
          <cell r="C719">
            <v>1976.5</v>
          </cell>
        </row>
        <row r="720">
          <cell r="B720">
            <v>35734</v>
          </cell>
          <cell r="C720">
            <v>1998</v>
          </cell>
        </row>
        <row r="721">
          <cell r="B721">
            <v>35737</v>
          </cell>
          <cell r="C721">
            <v>1991</v>
          </cell>
        </row>
        <row r="722">
          <cell r="B722">
            <v>35738</v>
          </cell>
          <cell r="C722">
            <v>1968.5</v>
          </cell>
        </row>
        <row r="723">
          <cell r="B723">
            <v>35739</v>
          </cell>
          <cell r="C723">
            <v>1967.5</v>
          </cell>
        </row>
        <row r="724">
          <cell r="B724">
            <v>35740</v>
          </cell>
          <cell r="C724">
            <v>1964</v>
          </cell>
        </row>
        <row r="725">
          <cell r="B725">
            <v>35741</v>
          </cell>
          <cell r="C725">
            <v>1954.5</v>
          </cell>
        </row>
        <row r="726">
          <cell r="B726">
            <v>35744</v>
          </cell>
          <cell r="C726">
            <v>1953.5</v>
          </cell>
        </row>
        <row r="727">
          <cell r="B727">
            <v>35745</v>
          </cell>
          <cell r="C727">
            <v>1984</v>
          </cell>
        </row>
        <row r="728">
          <cell r="B728">
            <v>35746</v>
          </cell>
          <cell r="C728">
            <v>1949</v>
          </cell>
        </row>
        <row r="729">
          <cell r="B729">
            <v>35747</v>
          </cell>
          <cell r="C729">
            <v>1936</v>
          </cell>
        </row>
        <row r="730">
          <cell r="B730">
            <v>35748</v>
          </cell>
          <cell r="C730">
            <v>1943.5</v>
          </cell>
        </row>
        <row r="731">
          <cell r="B731">
            <v>35751</v>
          </cell>
          <cell r="C731">
            <v>1930.5</v>
          </cell>
        </row>
        <row r="732">
          <cell r="B732">
            <v>35752</v>
          </cell>
          <cell r="C732">
            <v>1906</v>
          </cell>
        </row>
        <row r="733">
          <cell r="B733">
            <v>35753</v>
          </cell>
          <cell r="C733">
            <v>1874</v>
          </cell>
        </row>
        <row r="734">
          <cell r="B734">
            <v>35754</v>
          </cell>
          <cell r="C734">
            <v>1891.5</v>
          </cell>
        </row>
        <row r="735">
          <cell r="B735">
            <v>35755</v>
          </cell>
          <cell r="C735">
            <v>1846.5</v>
          </cell>
        </row>
        <row r="736">
          <cell r="B736">
            <v>35758</v>
          </cell>
          <cell r="C736">
            <v>1839.5</v>
          </cell>
        </row>
        <row r="737">
          <cell r="B737">
            <v>35759</v>
          </cell>
          <cell r="C737">
            <v>1864</v>
          </cell>
        </row>
        <row r="738">
          <cell r="B738">
            <v>35760</v>
          </cell>
          <cell r="C738">
            <v>1867</v>
          </cell>
        </row>
        <row r="739">
          <cell r="B739">
            <v>35761</v>
          </cell>
          <cell r="C739">
            <v>1857.5</v>
          </cell>
        </row>
        <row r="740">
          <cell r="B740">
            <v>35762</v>
          </cell>
          <cell r="C740">
            <v>1861</v>
          </cell>
        </row>
        <row r="741">
          <cell r="B741">
            <v>35765</v>
          </cell>
          <cell r="C741">
            <v>1828.5</v>
          </cell>
        </row>
        <row r="742">
          <cell r="B742">
            <v>35766</v>
          </cell>
          <cell r="C742">
            <v>1808</v>
          </cell>
        </row>
        <row r="743">
          <cell r="B743">
            <v>35767</v>
          </cell>
          <cell r="C743">
            <v>1801.5</v>
          </cell>
        </row>
        <row r="744">
          <cell r="B744">
            <v>35768</v>
          </cell>
          <cell r="C744">
            <v>1784</v>
          </cell>
        </row>
        <row r="745">
          <cell r="B745">
            <v>35769</v>
          </cell>
          <cell r="C745">
            <v>1813</v>
          </cell>
        </row>
        <row r="746">
          <cell r="B746">
            <v>35772</v>
          </cell>
          <cell r="C746">
            <v>1769</v>
          </cell>
        </row>
        <row r="747">
          <cell r="B747">
            <v>35773</v>
          </cell>
          <cell r="C747">
            <v>1788</v>
          </cell>
        </row>
        <row r="748">
          <cell r="B748">
            <v>35774</v>
          </cell>
          <cell r="C748">
            <v>1780</v>
          </cell>
        </row>
        <row r="749">
          <cell r="B749">
            <v>35775</v>
          </cell>
          <cell r="C749">
            <v>1793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3"/>
      <sheetName val="Plan2"/>
    </sheetNames>
    <sheetDataSet>
      <sheetData sheetId="0" refreshError="1"/>
      <sheetData sheetId="1" refreshError="1">
        <row r="3">
          <cell r="A3" t="str">
            <v>873</v>
          </cell>
          <cell r="B3" t="str">
            <v>RAMAL - RELIGAÇÃO CONS. MONOF. CB CONC. (6 MM2)-INADIMPLÊNCIA</v>
          </cell>
          <cell r="C3" t="str">
            <v>UD</v>
          </cell>
          <cell r="D3">
            <v>56236</v>
          </cell>
          <cell r="E3">
            <v>4277006.1500000004</v>
          </cell>
          <cell r="F3">
            <v>6559825.2826881316</v>
          </cell>
          <cell r="G3" t="str">
            <v>0</v>
          </cell>
          <cell r="H3">
            <v>229593.88587157475</v>
          </cell>
          <cell r="I3">
            <v>0</v>
          </cell>
          <cell r="J3">
            <v>1010213.0880600275</v>
          </cell>
          <cell r="K3">
            <v>760939.71089604415</v>
          </cell>
          <cell r="L3">
            <v>196794.75408193833</v>
          </cell>
          <cell r="M3">
            <v>85277.730434427955</v>
          </cell>
          <cell r="N3" t="str">
            <v>METROPOLITANO</v>
          </cell>
          <cell r="O3" t="str">
            <v>METROPOLITANO</v>
          </cell>
          <cell r="P3" t="b">
            <v>0</v>
          </cell>
          <cell r="Q3">
            <v>142</v>
          </cell>
          <cell r="R3" t="str">
            <v>INADIMPLÊNCIA (ADRIANO SANTANA)</v>
          </cell>
          <cell r="S3" t="str">
            <v>Adriano</v>
          </cell>
          <cell r="T3">
            <v>7</v>
          </cell>
          <cell r="U3" t="str">
            <v>MEDIDORES E EQUIPAMENTOS DE MEDIÇÃO TSR</v>
          </cell>
          <cell r="V3" t="str">
            <v>TSR</v>
          </cell>
          <cell r="W3">
            <v>1708045.3246897659</v>
          </cell>
          <cell r="X3">
            <v>0</v>
          </cell>
          <cell r="Y3">
            <v>716165.89683319896</v>
          </cell>
          <cell r="Z3">
            <v>191620.9040612409</v>
          </cell>
          <cell r="AA3">
            <v>6892838.2755842051</v>
          </cell>
        </row>
        <row r="4">
          <cell r="A4" t="str">
            <v>874</v>
          </cell>
          <cell r="B4" t="str">
            <v>RAMAL - RELIGAÇÃO CONS. MONOF. CB CONC. (10MM2)-INADIMPLÊNCIA</v>
          </cell>
          <cell r="C4" t="str">
            <v>UD</v>
          </cell>
          <cell r="D4">
            <v>997</v>
          </cell>
          <cell r="E4">
            <v>107173.9</v>
          </cell>
          <cell r="F4">
            <v>164377.14471471819</v>
          </cell>
          <cell r="G4" t="str">
            <v>0</v>
          </cell>
          <cell r="H4">
            <v>5753.2000895092397</v>
          </cell>
          <cell r="I4">
            <v>0</v>
          </cell>
          <cell r="J4">
            <v>25314.080148899622</v>
          </cell>
          <cell r="K4">
            <v>19067.748238239397</v>
          </cell>
          <cell r="L4">
            <v>4931.3142312180807</v>
          </cell>
          <cell r="M4">
            <v>2136.9029253807225</v>
          </cell>
          <cell r="N4" t="str">
            <v>METROPOLITANO</v>
          </cell>
          <cell r="O4" t="str">
            <v>METROPOLITANO</v>
          </cell>
          <cell r="P4" t="b">
            <v>0</v>
          </cell>
          <cell r="Q4">
            <v>142</v>
          </cell>
          <cell r="R4" t="str">
            <v>INADIMPLÊNCIA (ADRIANO SANTANA)</v>
          </cell>
          <cell r="S4" t="str">
            <v>Adriano</v>
          </cell>
          <cell r="T4">
            <v>7</v>
          </cell>
          <cell r="U4" t="str">
            <v>MEDIDORES E EQUIPAMENTOS DE MEDIÇÃO TSR</v>
          </cell>
          <cell r="V4" t="str">
            <v>TSR</v>
          </cell>
          <cell r="W4">
            <v>42800.471265108776</v>
          </cell>
          <cell r="X4">
            <v>0</v>
          </cell>
          <cell r="Y4">
            <v>17945.798887993551</v>
          </cell>
          <cell r="Z4">
            <v>4801.6670749395635</v>
          </cell>
          <cell r="AA4">
            <v>172721.83722804187</v>
          </cell>
        </row>
        <row r="5">
          <cell r="A5" t="str">
            <v>875</v>
          </cell>
          <cell r="B5" t="str">
            <v>RAMAL - RELIGAÇÃO CONS. TRIF. CB MULT 10 mm2-INADIMPLÊNCIA</v>
          </cell>
          <cell r="C5" t="str">
            <v>UD</v>
          </cell>
          <cell r="D5">
            <v>4984</v>
          </cell>
          <cell r="E5">
            <v>933404.28</v>
          </cell>
          <cell r="F5">
            <v>1431601.6344548191</v>
          </cell>
          <cell r="G5" t="str">
            <v>0</v>
          </cell>
          <cell r="H5">
            <v>50106.057419243938</v>
          </cell>
          <cell r="I5">
            <v>0</v>
          </cell>
          <cell r="J5">
            <v>220466.65051142065</v>
          </cell>
          <cell r="K5">
            <v>166065.78481827304</v>
          </cell>
          <cell r="L5">
            <v>42948.048073680875</v>
          </cell>
          <cell r="M5">
            <v>18610.821631898129</v>
          </cell>
          <cell r="N5" t="str">
            <v>METROPOLITANO</v>
          </cell>
          <cell r="O5" t="str">
            <v>METROPOLITANO</v>
          </cell>
          <cell r="P5" t="b">
            <v>0</v>
          </cell>
          <cell r="Q5">
            <v>142</v>
          </cell>
          <cell r="R5" t="str">
            <v>INADIMPLÊNCIA (ADRIANO SANTANA)</v>
          </cell>
          <cell r="S5" t="str">
            <v>Adriano</v>
          </cell>
          <cell r="T5">
            <v>7</v>
          </cell>
          <cell r="U5" t="str">
            <v>MEDIDORES E EQUIPAMENTOS DE MEDIÇÃO TSR</v>
          </cell>
          <cell r="V5" t="str">
            <v>TSR</v>
          </cell>
          <cell r="W5">
            <v>372760.00094117643</v>
          </cell>
          <cell r="X5">
            <v>0</v>
          </cell>
          <cell r="Y5">
            <v>156294.44752941176</v>
          </cell>
          <cell r="Z5">
            <v>41818.91858823529</v>
          </cell>
          <cell r="AA5">
            <v>1504277.6470588234</v>
          </cell>
        </row>
        <row r="6">
          <cell r="A6" t="str">
            <v>876</v>
          </cell>
          <cell r="B6" t="str">
            <v>RAMAL - RELIGAÇÃO CONS. TRIF. CB MULT 16 mm2-INADIMPLÊNCIA</v>
          </cell>
          <cell r="C6" t="str">
            <v>UD</v>
          </cell>
          <cell r="D6">
            <v>498</v>
          </cell>
          <cell r="E6">
            <v>125826.5</v>
          </cell>
          <cell r="F6">
            <v>192985.42648393393</v>
          </cell>
          <cell r="G6" t="str">
            <v>0</v>
          </cell>
          <cell r="H6">
            <v>6754.4899556947566</v>
          </cell>
          <cell r="I6">
            <v>0</v>
          </cell>
          <cell r="J6">
            <v>29719.755517486235</v>
          </cell>
          <cell r="K6">
            <v>22386.30882797798</v>
          </cell>
          <cell r="L6">
            <v>5789.5626651112052</v>
          </cell>
          <cell r="M6">
            <v>2508.810596053866</v>
          </cell>
          <cell r="N6" t="str">
            <v>METROPOLITANO</v>
          </cell>
          <cell r="O6" t="str">
            <v>METROPOLITANO</v>
          </cell>
          <cell r="P6" t="b">
            <v>0</v>
          </cell>
          <cell r="Q6">
            <v>142</v>
          </cell>
          <cell r="R6" t="str">
            <v>INADIMPLÊNCIA (ADRIANO SANTANA)</v>
          </cell>
          <cell r="S6" t="str">
            <v>Adriano</v>
          </cell>
          <cell r="T6">
            <v>7</v>
          </cell>
          <cell r="U6" t="str">
            <v>MEDIDORES E EQUIPAMENTOS DE MEDIÇÃO TSR</v>
          </cell>
          <cell r="V6" t="str">
            <v>TSR</v>
          </cell>
          <cell r="W6">
            <v>50249.487026591451</v>
          </cell>
          <cell r="X6">
            <v>0</v>
          </cell>
          <cell r="Y6">
            <v>21069.094842868653</v>
          </cell>
          <cell r="Z6">
            <v>5637.3516518936331</v>
          </cell>
          <cell r="AA6">
            <v>202782.43352135373</v>
          </cell>
        </row>
        <row r="7">
          <cell r="A7" t="str">
            <v>877</v>
          </cell>
          <cell r="B7" t="str">
            <v>RAMAL - RELIGAÇÃO CONS. TRIF. CB MULT 25 mm2-INADIMPLÊNCIA</v>
          </cell>
          <cell r="C7" t="str">
            <v>UD</v>
          </cell>
          <cell r="D7">
            <v>83</v>
          </cell>
          <cell r="E7">
            <v>31977.32</v>
          </cell>
          <cell r="F7">
            <v>49044.968571908379</v>
          </cell>
          <cell r="G7" t="str">
            <v>0</v>
          </cell>
          <cell r="H7">
            <v>1716.5739073250631</v>
          </cell>
          <cell r="I7">
            <v>0</v>
          </cell>
          <cell r="J7">
            <v>7552.9251191475796</v>
          </cell>
          <cell r="K7">
            <v>5689.216190636128</v>
          </cell>
          <cell r="L7">
            <v>1471.3490242700373</v>
          </cell>
          <cell r="M7">
            <v>637.58460458969466</v>
          </cell>
          <cell r="N7" t="str">
            <v>METROPOLITANO</v>
          </cell>
          <cell r="O7" t="str">
            <v>METROPOLITANO</v>
          </cell>
          <cell r="P7" t="b">
            <v>0</v>
          </cell>
          <cell r="Q7">
            <v>142</v>
          </cell>
          <cell r="R7" t="str">
            <v>INADIMPLÊNCIA (ADRIANO SANTANA)</v>
          </cell>
          <cell r="S7" t="str">
            <v>Adriano</v>
          </cell>
          <cell r="T7">
            <v>7</v>
          </cell>
          <cell r="U7" t="str">
            <v>MEDIDORES E EQUIPAMENTOS DE MEDIÇÃO TSR</v>
          </cell>
          <cell r="V7" t="str">
            <v>TSR</v>
          </cell>
          <cell r="W7">
            <v>12770.314095084606</v>
          </cell>
          <cell r="X7">
            <v>0</v>
          </cell>
          <cell r="Y7">
            <v>5354.4618017727635</v>
          </cell>
          <cell r="Z7">
            <v>1432.6663916196612</v>
          </cell>
          <cell r="AA7">
            <v>51534.762288477024</v>
          </cell>
        </row>
        <row r="8">
          <cell r="A8" t="str">
            <v>878</v>
          </cell>
          <cell r="B8" t="str">
            <v>MEDIDOR - RELIG CONS. MONOF. CB CONC. (6 E 10MM2)-INADIMPLÊNCIA</v>
          </cell>
          <cell r="C8" t="str">
            <v>UD</v>
          </cell>
          <cell r="D8">
            <v>5399</v>
          </cell>
          <cell r="E8">
            <v>349923.79</v>
          </cell>
          <cell r="F8">
            <v>536692.92120518757</v>
          </cell>
          <cell r="G8" t="str">
            <v>0</v>
          </cell>
          <cell r="H8">
            <v>18784.252322155044</v>
          </cell>
          <cell r="I8">
            <v>0</v>
          </cell>
          <cell r="J8">
            <v>82650.709417747406</v>
          </cell>
          <cell r="K8">
            <v>62256.377068395865</v>
          </cell>
          <cell r="L8">
            <v>16100.787276274979</v>
          </cell>
          <cell r="M8">
            <v>6977.0081196196979</v>
          </cell>
          <cell r="N8" t="str">
            <v>METROPOLITANO</v>
          </cell>
          <cell r="O8" t="str">
            <v>METROPOLITANO</v>
          </cell>
          <cell r="P8" t="b">
            <v>0</v>
          </cell>
          <cell r="Q8">
            <v>142</v>
          </cell>
          <cell r="R8" t="str">
            <v>INADIMPLÊNCIA (ADRIANO SANTANA)</v>
          </cell>
          <cell r="S8" t="str">
            <v>Adriano</v>
          </cell>
          <cell r="T8">
            <v>7</v>
          </cell>
          <cell r="U8" t="str">
            <v>MEDIDORES E EQUIPAMENTOS DE MEDIÇÃO TSR</v>
          </cell>
          <cell r="V8" t="str">
            <v>TSR</v>
          </cell>
          <cell r="W8">
            <v>139743.94063174856</v>
          </cell>
          <cell r="X8">
            <v>0</v>
          </cell>
          <cell r="Y8">
            <v>58593.201903303787</v>
          </cell>
          <cell r="Z8">
            <v>15677.488093473003</v>
          </cell>
          <cell r="AA8">
            <v>563938.42062852532</v>
          </cell>
        </row>
        <row r="9">
          <cell r="A9" t="str">
            <v>879</v>
          </cell>
          <cell r="B9" t="str">
            <v>MEDIDOR - RELIGAÇÃO CONS. TRIF. CB MULT-INADIMPLÊNCIA</v>
          </cell>
          <cell r="C9" t="str">
            <v>UD</v>
          </cell>
          <cell r="D9">
            <v>469</v>
          </cell>
          <cell r="E9">
            <v>220519.67</v>
          </cell>
          <cell r="F9">
            <v>338220.34756626282</v>
          </cell>
          <cell r="G9" t="str">
            <v>0</v>
          </cell>
          <cell r="H9">
            <v>11837.712215217958</v>
          </cell>
          <cell r="I9">
            <v>0</v>
          </cell>
          <cell r="J9">
            <v>52085.93324297142</v>
          </cell>
          <cell r="K9">
            <v>39233.559188754283</v>
          </cell>
          <cell r="L9">
            <v>10146.610200193469</v>
          </cell>
          <cell r="M9">
            <v>4396.8646090791835</v>
          </cell>
          <cell r="N9" t="str">
            <v>METROPOLITANO</v>
          </cell>
          <cell r="O9" t="str">
            <v>METROPOLITANO</v>
          </cell>
          <cell r="P9" t="b">
            <v>0</v>
          </cell>
          <cell r="Q9">
            <v>142</v>
          </cell>
          <cell r="R9" t="str">
            <v>INADIMPLÊNCIA (ADRIANO SANTANA)</v>
          </cell>
          <cell r="S9" t="str">
            <v>Adriano</v>
          </cell>
          <cell r="T9">
            <v>7</v>
          </cell>
          <cell r="U9" t="str">
            <v>MEDIDORES E EQUIPAMENTOS DE MEDIÇÃO TSR</v>
          </cell>
          <cell r="V9" t="str">
            <v>TSR</v>
          </cell>
          <cell r="W9">
            <v>88065.711887187746</v>
          </cell>
          <cell r="X9">
            <v>0</v>
          </cell>
          <cell r="Y9">
            <v>36925.050302981464</v>
          </cell>
          <cell r="Z9">
            <v>9879.8498404512484</v>
          </cell>
          <cell r="AA9">
            <v>355390.28203062044</v>
          </cell>
        </row>
        <row r="10">
          <cell r="A10" t="str">
            <v>880</v>
          </cell>
          <cell r="B10" t="str">
            <v>MINIBLINDAGEM MONOFÁSICA-INADIMPLÊNCIA</v>
          </cell>
          <cell r="C10" t="str">
            <v>UD</v>
          </cell>
          <cell r="D10">
            <v>66602</v>
          </cell>
          <cell r="E10">
            <v>935094.37</v>
          </cell>
          <cell r="F10">
            <v>1434193.7969916947</v>
          </cell>
          <cell r="G10" t="str">
            <v>0</v>
          </cell>
          <cell r="H10">
            <v>50196.783108420845</v>
          </cell>
          <cell r="I10">
            <v>0</v>
          </cell>
          <cell r="J10">
            <v>220865.84353993641</v>
          </cell>
          <cell r="K10">
            <v>166366.47566389834</v>
          </cell>
          <cell r="L10">
            <v>43025.812948048959</v>
          </cell>
          <cell r="M10">
            <v>18644.519745572783</v>
          </cell>
          <cell r="N10" t="str">
            <v>METROPOLITANO</v>
          </cell>
          <cell r="O10" t="str">
            <v>METROPOLITANO</v>
          </cell>
          <cell r="P10" t="b">
            <v>0</v>
          </cell>
          <cell r="Q10">
            <v>142</v>
          </cell>
          <cell r="R10" t="str">
            <v>INADIMPLÊNCIA (ADRIANO SANTANA)</v>
          </cell>
          <cell r="S10" t="str">
            <v>Adriano</v>
          </cell>
          <cell r="T10">
            <v>7</v>
          </cell>
          <cell r="U10" t="str">
            <v>MEDIDORES E EQUIPAMENTOS DE MEDIÇÃO TSR</v>
          </cell>
          <cell r="V10" t="str">
            <v>TSR</v>
          </cell>
          <cell r="W10">
            <v>373434.94743916183</v>
          </cell>
          <cell r="X10">
            <v>0</v>
          </cell>
          <cell r="Y10">
            <v>156577.44567767924</v>
          </cell>
          <cell r="Z10">
            <v>41894.638978243333</v>
          </cell>
          <cell r="AA10">
            <v>1507001.4020950841</v>
          </cell>
        </row>
        <row r="11">
          <cell r="A11" t="str">
            <v>881</v>
          </cell>
          <cell r="B11" t="str">
            <v>MINIBLINDAGEM TRIFÁSICA-INADIMPLÊNCIA</v>
          </cell>
          <cell r="C11" t="str">
            <v>UD</v>
          </cell>
          <cell r="D11">
            <v>3505</v>
          </cell>
          <cell r="E11">
            <v>86153.19</v>
          </cell>
          <cell r="F11">
            <v>132136.79244913746</v>
          </cell>
          <cell r="G11" t="str">
            <v>0</v>
          </cell>
          <cell r="H11">
            <v>4624.7877554097277</v>
          </cell>
          <cell r="I11">
            <v>0</v>
          </cell>
          <cell r="J11">
            <v>20349.065926903637</v>
          </cell>
          <cell r="K11">
            <v>15327.867483045817</v>
          </cell>
          <cell r="L11">
            <v>3964.1036848694998</v>
          </cell>
          <cell r="M11">
            <v>1717.7783372806366</v>
          </cell>
          <cell r="N11" t="str">
            <v>METROPOLITANO</v>
          </cell>
          <cell r="O11" t="str">
            <v>METROPOLITANO</v>
          </cell>
          <cell r="P11" t="b">
            <v>0</v>
          </cell>
          <cell r="Q11">
            <v>142</v>
          </cell>
          <cell r="R11" t="str">
            <v>INADIMPLÊNCIA (ADRIANO SANTANA)</v>
          </cell>
          <cell r="S11" t="str">
            <v>Adriano</v>
          </cell>
          <cell r="T11">
            <v>7</v>
          </cell>
          <cell r="U11" t="str">
            <v>MEDIDORES E EQUIPAMENTOS DE MEDIÇÃO TSR</v>
          </cell>
          <cell r="V11" t="str">
            <v>TSR</v>
          </cell>
          <cell r="W11">
            <v>34405.738085414981</v>
          </cell>
          <cell r="X11">
            <v>0</v>
          </cell>
          <cell r="Y11">
            <v>14425.973313456889</v>
          </cell>
          <cell r="Z11">
            <v>3859.8850636583393</v>
          </cell>
          <cell r="AA11">
            <v>138844.7864625302</v>
          </cell>
        </row>
      </sheetData>
      <sheetData sheetId="2"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 a termo ie3-05"/>
      <sheetName val="FEV99"/>
      <sheetName val="CVA_Projetada12meses"/>
      <sheetName val="RIEP_INC_98"/>
      <sheetName val="Critérios"/>
      <sheetName val="Imobilizado_30Jun05_Helibras"/>
      <sheetName val="Links"/>
      <sheetName val="Plan3"/>
      <sheetName val="CRITERIOS"/>
      <sheetName val="di a termo ie3_05"/>
      <sheetName val="TermoPE"/>
      <sheetName val="contse98"/>
      <sheetName val="CALC-RESUMO"/>
      <sheetName val="indicators2"/>
      <sheetName val="2003"/>
      <sheetName val="2004"/>
      <sheetName val="2005"/>
      <sheetName val="2006"/>
      <sheetName val="2007-REALIZADO"/>
      <sheetName val="INDICE"/>
      <sheetName val="Plan1"/>
      <sheetName val="DRE"/>
      <sheetName val="Dados Energia"/>
      <sheetName val="98"/>
      <sheetName val="ie3-03"/>
      <sheetName val="ie3-08 original"/>
      <sheetName val="ie3-14 original"/>
      <sheetName val="ie3-11 original"/>
      <sheetName val="ie3-12 original"/>
      <sheetName val="ie3-02"/>
      <sheetName val="ie3-09 antiga"/>
      <sheetName val="ie3-14 prefixado"/>
      <sheetName val="Dados Históricos"/>
      <sheetName val="Distribuição NG28 + 52"/>
      <sheetName val="Informe"/>
    </sheetNames>
    <sheetDataSet>
      <sheetData sheetId="0" refreshError="1">
        <row r="3">
          <cell r="A3" t="str">
            <v>III.5 - Mercado de DI a termo - BM&amp;F</v>
          </cell>
        </row>
        <row r="4">
          <cell r="A4" t="str">
            <v xml:space="preserve">             Taxa e volume negociado1/</v>
          </cell>
        </row>
        <row r="7">
          <cell r="A7" t="str">
            <v>Período</v>
          </cell>
          <cell r="D7" t="str">
            <v xml:space="preserve">Taxa </v>
          </cell>
          <cell r="F7" t="str">
            <v>Volume médio negociado</v>
          </cell>
        </row>
        <row r="8">
          <cell r="D8" t="str">
            <v>% a.a.</v>
          </cell>
        </row>
        <row r="9">
          <cell r="D9" t="str">
            <v>Contrato de 360 dias</v>
          </cell>
          <cell r="E9" t="str">
            <v>Contrato de 720 dias</v>
          </cell>
          <cell r="F9" t="str">
            <v>Contratos em aberto2/</v>
          </cell>
          <cell r="G9" t="str">
            <v>Contratos negociados</v>
          </cell>
          <cell r="H9" t="str">
            <v>Volume financeiro</v>
          </cell>
        </row>
        <row r="11">
          <cell r="F11" t="str">
            <v>milhares</v>
          </cell>
          <cell r="G11" t="str">
            <v>milhares</v>
          </cell>
          <cell r="H11" t="str">
            <v>R$ milhões</v>
          </cell>
        </row>
        <row r="24">
          <cell r="A24">
            <v>2001</v>
          </cell>
          <cell r="B24" t="str">
            <v>Jan</v>
          </cell>
        </row>
        <row r="25">
          <cell r="B25" t="str">
            <v>Fev</v>
          </cell>
        </row>
        <row r="26">
          <cell r="B26" t="str">
            <v>Mar</v>
          </cell>
        </row>
        <row r="27">
          <cell r="B27" t="str">
            <v>Abr</v>
          </cell>
        </row>
        <row r="28">
          <cell r="B28" t="str">
            <v>Mai</v>
          </cell>
        </row>
        <row r="29">
          <cell r="B29" t="str">
            <v>Jun</v>
          </cell>
        </row>
        <row r="30">
          <cell r="B30" t="str">
            <v>Jul</v>
          </cell>
        </row>
        <row r="31">
          <cell r="B31" t="str">
            <v>Ago</v>
          </cell>
        </row>
        <row r="32">
          <cell r="B32" t="str">
            <v>Set</v>
          </cell>
        </row>
        <row r="33">
          <cell r="B33" t="str">
            <v>Out</v>
          </cell>
        </row>
        <row r="34">
          <cell r="B34" t="str">
            <v>Nov</v>
          </cell>
        </row>
        <row r="35">
          <cell r="B35" t="str">
            <v>Dez</v>
          </cell>
        </row>
        <row r="49">
          <cell r="A49">
            <v>2002</v>
          </cell>
          <cell r="B49" t="str">
            <v>Jan</v>
          </cell>
        </row>
        <row r="50">
          <cell r="B50" t="str">
            <v>Fev</v>
          </cell>
        </row>
        <row r="51">
          <cell r="B51" t="str">
            <v>Mar</v>
          </cell>
        </row>
        <row r="52">
          <cell r="B52" t="str">
            <v>Abr</v>
          </cell>
        </row>
        <row r="53">
          <cell r="B53" t="str">
            <v>Mai</v>
          </cell>
        </row>
        <row r="54">
          <cell r="B54" t="str">
            <v>Jun</v>
          </cell>
        </row>
        <row r="55">
          <cell r="B55" t="str">
            <v>Jul</v>
          </cell>
        </row>
        <row r="56">
          <cell r="B56" t="str">
            <v>Ago</v>
          </cell>
        </row>
        <row r="57">
          <cell r="B57" t="str">
            <v>Set</v>
          </cell>
        </row>
        <row r="58">
          <cell r="B58" t="str">
            <v>Out</v>
          </cell>
        </row>
        <row r="59">
          <cell r="B59" t="str">
            <v>Nov</v>
          </cell>
        </row>
        <row r="60">
          <cell r="B60" t="str">
            <v>Dez</v>
          </cell>
        </row>
        <row r="62">
          <cell r="B62" t="str">
            <v>Fev</v>
          </cell>
          <cell r="C62">
            <v>1</v>
          </cell>
        </row>
        <row r="63">
          <cell r="C63">
            <v>2</v>
          </cell>
        </row>
        <row r="64">
          <cell r="C64">
            <v>3</v>
          </cell>
        </row>
        <row r="65">
          <cell r="C65">
            <v>4</v>
          </cell>
        </row>
        <row r="66">
          <cell r="C66">
            <v>5</v>
          </cell>
        </row>
        <row r="67">
          <cell r="C67">
            <v>6</v>
          </cell>
        </row>
        <row r="68">
          <cell r="C68">
            <v>7</v>
          </cell>
        </row>
        <row r="69">
          <cell r="C69">
            <v>8</v>
          </cell>
        </row>
        <row r="70">
          <cell r="C70">
            <v>9</v>
          </cell>
        </row>
        <row r="71">
          <cell r="C71">
            <v>10</v>
          </cell>
        </row>
        <row r="72">
          <cell r="C72">
            <v>11</v>
          </cell>
        </row>
        <row r="73">
          <cell r="C73">
            <v>12</v>
          </cell>
        </row>
        <row r="74">
          <cell r="C74">
            <v>13</v>
          </cell>
        </row>
        <row r="75">
          <cell r="C75">
            <v>14</v>
          </cell>
        </row>
        <row r="76">
          <cell r="C76">
            <v>15</v>
          </cell>
        </row>
        <row r="77">
          <cell r="C77">
            <v>16</v>
          </cell>
        </row>
        <row r="78">
          <cell r="C78">
            <v>17</v>
          </cell>
        </row>
        <row r="79">
          <cell r="C79">
            <v>18</v>
          </cell>
        </row>
        <row r="80">
          <cell r="C80">
            <v>19</v>
          </cell>
        </row>
        <row r="81">
          <cell r="C81">
            <v>20</v>
          </cell>
        </row>
        <row r="82">
          <cell r="C82">
            <v>21</v>
          </cell>
        </row>
        <row r="83">
          <cell r="C83">
            <v>22</v>
          </cell>
        </row>
        <row r="84">
          <cell r="C84">
            <v>23</v>
          </cell>
        </row>
        <row r="85">
          <cell r="C85">
            <v>24</v>
          </cell>
        </row>
        <row r="86">
          <cell r="C86">
            <v>25</v>
          </cell>
        </row>
        <row r="87">
          <cell r="C87">
            <v>26</v>
          </cell>
        </row>
        <row r="88">
          <cell r="C88">
            <v>27</v>
          </cell>
        </row>
        <row r="89">
          <cell r="C89">
            <v>28</v>
          </cell>
        </row>
        <row r="90">
          <cell r="C90">
            <v>29</v>
          </cell>
        </row>
        <row r="91">
          <cell r="C91">
            <v>30</v>
          </cell>
        </row>
        <row r="92">
          <cell r="C92">
            <v>31</v>
          </cell>
        </row>
        <row r="93">
          <cell r="B93" t="str">
            <v>Média</v>
          </cell>
          <cell r="D93" t="e">
            <v>#DIV/0!</v>
          </cell>
          <cell r="E93" t="e">
            <v>#DIV/0!</v>
          </cell>
          <cell r="F93" t="e">
            <v>#DIV/0!</v>
          </cell>
          <cell r="G93" t="e">
            <v>#DIV/0!</v>
          </cell>
          <cell r="H93" t="e">
            <v>#DIV/0!</v>
          </cell>
        </row>
        <row r="95">
          <cell r="A95" t="str">
            <v>Fonte: BM&amp;F</v>
          </cell>
        </row>
        <row r="97">
          <cell r="A97" t="str">
            <v>1/ Média diária para os meses fechados.</v>
          </cell>
        </row>
        <row r="98">
          <cell r="A98" t="str">
            <v>2/ Posição do último dia do mês.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refreshError="1"/>
      <sheetData sheetId="29"/>
      <sheetData sheetId="30"/>
      <sheetData sheetId="31"/>
      <sheetData sheetId="32" refreshError="1"/>
      <sheetData sheetId="33" refreshError="1"/>
      <sheetData sheetId="34"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Gesellschaftsübersicht"/>
      <sheetName val="RIEP_INC_98"/>
      <sheetName val="Concentrate"/>
      <sheetName val="Custos"/>
      <sheetName val="RESUMO_ER"/>
      <sheetName val="pl_atual"/>
      <sheetName val="Finance &amp; Economic Data"/>
      <sheetName val="Cash Flow &amp; Coverages"/>
      <sheetName val="INDICADORES"/>
      <sheetName val="Lead"/>
      <sheetName val="Summary Information"/>
      <sheetName val="di a termo ie3-05"/>
      <sheetName val="Plan3"/>
      <sheetName val="CRITERIOS"/>
      <sheetName val="BD_REFATURAMENTO_GRUPO-B"/>
      <sheetName val="REFAT_GRUPO-B_ELPA"/>
      <sheetName val="Drawdown"/>
      <sheetName val="Debt Service"/>
      <sheetName val="Invest.PAD"/>
      <sheetName val="Mant.PAD"/>
      <sheetName val="Invest.CPQ"/>
      <sheetName val="DRE"/>
      <sheetName val="A4.4-MARFLEX"/>
      <sheetName val="IGPM_Acumulado"/>
      <sheetName val="IRRF-PG"/>
      <sheetName val="Macro1"/>
      <sheetName val="XREF"/>
      <sheetName val="BALANCETE"/>
      <sheetName val="Calc"/>
      <sheetName val="MOne"/>
      <sheetName val="MTwo"/>
      <sheetName val="KOne"/>
      <sheetName val="GoSeven"/>
      <sheetName val="GrThree"/>
      <sheetName val="GoEight"/>
      <sheetName val="HTwo"/>
      <sheetName val="GrFour"/>
      <sheetName val="JOne"/>
      <sheetName val="JTwo"/>
      <sheetName val="HOne"/>
      <sheetName val="TermoPE"/>
      <sheetName val="EURO"/>
      <sheetName val="FINEL"/>
      <sheetName val="INPC"/>
      <sheetName val="PTAX "/>
      <sheetName val="SELIC"/>
      <sheetName val="TJLP"/>
      <sheetName val="TR"/>
      <sheetName val="UFIR (2)"/>
      <sheetName val="C5Reco"/>
      <sheetName val="Cover"/>
      <sheetName val="LOC"/>
      <sheetName val="Correção"/>
      <sheetName val="FORNECEDORES"/>
      <sheetName val="Mutuo 19112001"/>
      <sheetName val="Mutuo 13122001"/>
      <sheetName val="ENERINC"/>
      <sheetName val="Deckblatt"/>
      <sheetName val="tar. media"/>
      <sheetName val="Sheet3"/>
      <sheetName val="All CCs (2)"/>
      <sheetName val="Res.Autor.Motivo"/>
      <sheetName val="Res.Devolv.Motivo"/>
      <sheetName val="N"/>
      <sheetName val="INFO"/>
      <sheetName val="Taxas"/>
      <sheetName val="RDEG fev 07"/>
      <sheetName val="Statements"/>
      <sheetName val="Debt"/>
      <sheetName val="Canbras TVA"/>
      <sheetName val="BDRENDAMENSAL"/>
      <sheetName val="CALC-RESUMO"/>
      <sheetName val="Dados Energia"/>
      <sheetName val="VISÃO_ENTIDADE"/>
      <sheetName val="H.MUNDIAL - 27.01.06 - Ajustado"/>
      <sheetName val="Assumptions"/>
      <sheetName val="Dados_DEC"/>
      <sheetName val="Dados_FEC"/>
      <sheetName val="INDICE"/>
      <sheetName val="Planilha de Cod  _ COELBA"/>
      <sheetName val="99a"/>
      <sheetName val="Alterações Necessárias"/>
      <sheetName val="Plan2"/>
      <sheetName val="ZCTZIW99A _ COELBA"/>
      <sheetName val="ZCSEC0006_CONV  Coelba"/>
      <sheetName val="Ações x Tipo de Nota(Cobran (3)"/>
      <sheetName val="Códigos de Não Pgto"/>
      <sheetName val="Status Usuário"/>
      <sheetName val="cc"/>
      <sheetName val="Ações x Tipo de Nota(Cobran (2)"/>
      <sheetName val="Catálogo-A-Ações Pagto"/>
      <sheetName val="serviço"/>
      <sheetName val="#REF"/>
      <sheetName val="ANALI2000"/>
      <sheetName val="Resumo Fatur."/>
      <sheetName val="Anexo 17 - Consultas"/>
      <sheetName val="BAL_L1_OUT12"/>
      <sheetName val="CELPE-média-mensal-99-04"/>
      <sheetName val="A4.6-SEAOIL"/>
      <sheetName val="CELPE_ENERGY"/>
      <sheetName val="COELBA_ENERGY"/>
      <sheetName val="COSERN_ENERGY"/>
      <sheetName val="RESULTADO MÊS A MÊS"/>
      <sheetName val="BancoSegment"/>
      <sheetName val="Critérios"/>
      <sheetName val="BP"/>
      <sheetName val="Links"/>
      <sheetName val="Teste Drpc"/>
      <sheetName val="Intertemporais PIS e COFINS"/>
      <sheetName val="VENDAS_P_SUBSIDIÁRIA"/>
      <sheetName val="Provisão de Juros"/>
      <sheetName val="Mapa"/>
      <sheetName val="Adições"/>
      <sheetName val="VENDAS "/>
      <sheetName val="EVOL REAL"/>
      <sheetName val="CDI"/>
      <sheetName val="Encargos"/>
      <sheetName val="Conceitos"/>
      <sheetName val="LCONTR"/>
      <sheetName val="contse98"/>
      <sheetName val="GRAFICO COMPARATIVA PARQUE"/>
      <sheetName val="Mapa Imobilizado"/>
      <sheetName val="Informe"/>
      <sheetName val="AESMES"/>
      <sheetName val="Planilha2"/>
      <sheetName val="ListaPrioridade"/>
      <sheetName val="Sem Critica"/>
      <sheetName val="Amostras"/>
      <sheetName val="RESUMO_ER1"/>
      <sheetName val="pl_atual1"/>
      <sheetName val="Finance_&amp;_Economic_Data"/>
      <sheetName val="Cash_Flow_&amp;_Coverages"/>
      <sheetName val="Summary_Information"/>
      <sheetName val="di_a_termo_ie3-05"/>
      <sheetName val="Debt_Service"/>
      <sheetName val="Invest_PAD"/>
      <sheetName val="Mant_PAD"/>
      <sheetName val="Invest_CPQ"/>
      <sheetName val="A4_4-MARFLEX"/>
      <sheetName val="PTAX_"/>
      <sheetName val="UFIR_(2)"/>
      <sheetName val="Mutuo_19112001"/>
      <sheetName val="Mutuo_13122001"/>
      <sheetName val="tar__media"/>
      <sheetName val="All_CCs_(2)"/>
      <sheetName val="Res_Autor_Motivo"/>
      <sheetName val="Res_Devolv_Motivo"/>
      <sheetName val="RDEG_fev_07"/>
      <sheetName val="Canbras_TVA"/>
      <sheetName val="Dados_Energia"/>
      <sheetName val="H_MUNDIAL_-_27_01_06_-_Ajustado"/>
      <sheetName val="Planilha_de_Cod____COELBA"/>
      <sheetName val="Alterações_Necessárias"/>
      <sheetName val="ZCTZIW99A___COELBA"/>
      <sheetName val="ZCSEC0006_CONV__Coelba"/>
      <sheetName val="Ações_x_Tipo_de_Nota(Cobran_(3)"/>
      <sheetName val="Códigos_de_Não_Pgto"/>
      <sheetName val="Status_Usuário"/>
      <sheetName val="Ações_x_Tipo_de_Nota(Cobran_(2)"/>
      <sheetName val="Catálogo-A-Ações_Pagto"/>
      <sheetName val="Resumo_Fatur_"/>
      <sheetName val="Anexo_17_-_Consultas"/>
      <sheetName val="A4_6-SEAOIL"/>
      <sheetName val="RESULTADO_MÊS_A_MÊS"/>
      <sheetName val="Teste_Drpc"/>
      <sheetName val="Intertemporais_PIS_e_COFINS"/>
      <sheetName val="Provisão_de_Juros"/>
      <sheetName val="VENDAS_"/>
      <sheetName val="EVOL_REAL"/>
      <sheetName val="Premisas"/>
      <sheetName val="2. Outras Recei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row>
        <row r="2">
          <cell r="A2" t="str">
            <v>001</v>
          </cell>
        </row>
        <row r="3">
          <cell r="A3" t="str">
            <v>001</v>
          </cell>
        </row>
        <row r="4">
          <cell r="A4" t="str">
            <v>001</v>
          </cell>
        </row>
        <row r="5">
          <cell r="A5" t="str">
            <v>001</v>
          </cell>
        </row>
        <row r="6">
          <cell r="A6" t="str">
            <v>003</v>
          </cell>
        </row>
        <row r="7">
          <cell r="A7" t="str">
            <v>003</v>
          </cell>
        </row>
        <row r="8">
          <cell r="A8" t="str">
            <v>006</v>
          </cell>
        </row>
        <row r="9">
          <cell r="A9" t="str">
            <v>006</v>
          </cell>
        </row>
        <row r="10">
          <cell r="A10" t="str">
            <v>006</v>
          </cell>
        </row>
        <row r="11">
          <cell r="A11" t="str">
            <v>006</v>
          </cell>
        </row>
        <row r="12">
          <cell r="A12" t="str">
            <v>011</v>
          </cell>
        </row>
        <row r="13">
          <cell r="A13" t="str">
            <v>011</v>
          </cell>
        </row>
        <row r="14">
          <cell r="A14" t="str">
            <v>011</v>
          </cell>
        </row>
        <row r="15">
          <cell r="A15" t="str">
            <v>011</v>
          </cell>
        </row>
        <row r="16">
          <cell r="A16" t="str">
            <v>011</v>
          </cell>
        </row>
        <row r="17">
          <cell r="A17" t="str">
            <v>016</v>
          </cell>
        </row>
        <row r="18">
          <cell r="A18" t="str">
            <v>016</v>
          </cell>
        </row>
        <row r="19">
          <cell r="A19" t="str">
            <v>016</v>
          </cell>
        </row>
        <row r="20">
          <cell r="A20" t="str">
            <v>016</v>
          </cell>
        </row>
        <row r="21">
          <cell r="A21" t="str">
            <v>021</v>
          </cell>
        </row>
        <row r="22">
          <cell r="A22" t="str">
            <v>021</v>
          </cell>
        </row>
        <row r="23">
          <cell r="A23" t="str">
            <v>021</v>
          </cell>
        </row>
        <row r="24">
          <cell r="A24" t="str">
            <v>021</v>
          </cell>
        </row>
        <row r="25">
          <cell r="A25" t="str">
            <v>021</v>
          </cell>
        </row>
        <row r="26">
          <cell r="A26" t="str">
            <v>026</v>
          </cell>
        </row>
        <row r="27">
          <cell r="A27" t="str">
            <v>026</v>
          </cell>
        </row>
        <row r="28">
          <cell r="A28" t="str">
            <v>031</v>
          </cell>
        </row>
        <row r="29">
          <cell r="A29" t="str">
            <v>031</v>
          </cell>
        </row>
        <row r="30">
          <cell r="A30" t="str">
            <v>031</v>
          </cell>
        </row>
        <row r="31">
          <cell r="A31" t="str">
            <v>031</v>
          </cell>
        </row>
        <row r="32">
          <cell r="A32" t="str">
            <v>031</v>
          </cell>
        </row>
        <row r="33">
          <cell r="A33" t="str">
            <v>031</v>
          </cell>
        </row>
        <row r="34">
          <cell r="A34" t="str">
            <v>036</v>
          </cell>
        </row>
        <row r="35">
          <cell r="A35" t="str">
            <v>036</v>
          </cell>
        </row>
        <row r="36">
          <cell r="A36" t="str">
            <v>036</v>
          </cell>
        </row>
        <row r="37">
          <cell r="A37" t="str">
            <v>036</v>
          </cell>
        </row>
        <row r="38">
          <cell r="A38" t="str">
            <v>036</v>
          </cell>
        </row>
        <row r="39">
          <cell r="A39" t="str">
            <v>041</v>
          </cell>
        </row>
        <row r="40">
          <cell r="A40" t="str">
            <v>041</v>
          </cell>
        </row>
        <row r="41">
          <cell r="A41" t="str">
            <v>041</v>
          </cell>
        </row>
        <row r="42">
          <cell r="A42" t="str">
            <v>041</v>
          </cell>
        </row>
        <row r="43">
          <cell r="A43" t="str">
            <v>046</v>
          </cell>
        </row>
        <row r="44">
          <cell r="A44" t="str">
            <v>046</v>
          </cell>
        </row>
        <row r="45">
          <cell r="A45" t="str">
            <v>051</v>
          </cell>
        </row>
        <row r="46">
          <cell r="A46" t="str">
            <v>053</v>
          </cell>
        </row>
        <row r="47">
          <cell r="A47" t="str">
            <v>056</v>
          </cell>
        </row>
        <row r="48">
          <cell r="A48" t="str">
            <v>056</v>
          </cell>
        </row>
        <row r="49">
          <cell r="A49" t="str">
            <v>056</v>
          </cell>
        </row>
        <row r="50">
          <cell r="A50" t="str">
            <v>056</v>
          </cell>
        </row>
        <row r="51">
          <cell r="A51" t="str">
            <v>061</v>
          </cell>
        </row>
        <row r="52">
          <cell r="A52" t="str">
            <v>061</v>
          </cell>
        </row>
        <row r="53">
          <cell r="A53" t="str">
            <v>061</v>
          </cell>
        </row>
        <row r="54">
          <cell r="A54" t="str">
            <v>066</v>
          </cell>
        </row>
        <row r="55">
          <cell r="A55" t="str">
            <v>066</v>
          </cell>
        </row>
        <row r="56">
          <cell r="A56" t="str">
            <v>066</v>
          </cell>
        </row>
        <row r="57">
          <cell r="A57" t="str">
            <v>071</v>
          </cell>
        </row>
        <row r="58">
          <cell r="A58" t="str">
            <v>071</v>
          </cell>
        </row>
        <row r="59">
          <cell r="A59" t="str">
            <v>076</v>
          </cell>
        </row>
        <row r="60">
          <cell r="A60" t="str">
            <v>076</v>
          </cell>
        </row>
        <row r="61">
          <cell r="A61" t="str">
            <v>076</v>
          </cell>
        </row>
        <row r="62">
          <cell r="A62" t="str">
            <v>076</v>
          </cell>
        </row>
        <row r="63">
          <cell r="A63" t="str">
            <v>081</v>
          </cell>
        </row>
        <row r="64">
          <cell r="A64" t="str">
            <v>081</v>
          </cell>
        </row>
        <row r="65">
          <cell r="A65" t="str">
            <v>081</v>
          </cell>
        </row>
        <row r="66">
          <cell r="A66" t="str">
            <v>081</v>
          </cell>
        </row>
        <row r="67">
          <cell r="A67" t="str">
            <v>081</v>
          </cell>
        </row>
        <row r="68">
          <cell r="A68" t="str">
            <v>081</v>
          </cell>
        </row>
        <row r="69">
          <cell r="A69" t="str">
            <v>081</v>
          </cell>
        </row>
        <row r="70">
          <cell r="A70" t="str">
            <v>086</v>
          </cell>
        </row>
        <row r="71">
          <cell r="A71" t="str">
            <v>091</v>
          </cell>
        </row>
        <row r="72">
          <cell r="A72" t="str">
            <v>091</v>
          </cell>
        </row>
        <row r="73">
          <cell r="A73" t="str">
            <v>091</v>
          </cell>
        </row>
        <row r="74">
          <cell r="A74" t="str">
            <v>091</v>
          </cell>
        </row>
        <row r="75">
          <cell r="A75" t="str">
            <v>091</v>
          </cell>
        </row>
        <row r="76">
          <cell r="A76" t="str">
            <v>091</v>
          </cell>
        </row>
        <row r="77">
          <cell r="A77" t="str">
            <v>091</v>
          </cell>
        </row>
        <row r="78">
          <cell r="A78" t="str">
            <v>091</v>
          </cell>
        </row>
        <row r="79">
          <cell r="A79" t="str">
            <v>091</v>
          </cell>
        </row>
        <row r="80">
          <cell r="A80" t="str">
            <v>096</v>
          </cell>
        </row>
        <row r="81">
          <cell r="A81" t="str">
            <v>096</v>
          </cell>
        </row>
        <row r="82">
          <cell r="A82" t="str">
            <v>096</v>
          </cell>
        </row>
        <row r="83">
          <cell r="A83" t="str">
            <v>101</v>
          </cell>
        </row>
        <row r="84">
          <cell r="A84" t="str">
            <v>101</v>
          </cell>
        </row>
        <row r="85">
          <cell r="A85" t="str">
            <v>101</v>
          </cell>
        </row>
        <row r="86">
          <cell r="A86" t="str">
            <v>106</v>
          </cell>
        </row>
        <row r="87">
          <cell r="A87" t="str">
            <v>106</v>
          </cell>
        </row>
        <row r="88">
          <cell r="A88" t="str">
            <v>111</v>
          </cell>
        </row>
        <row r="89">
          <cell r="A89" t="str">
            <v>111</v>
          </cell>
        </row>
        <row r="90">
          <cell r="A90" t="str">
            <v>111</v>
          </cell>
        </row>
        <row r="91">
          <cell r="A91" t="str">
            <v>111</v>
          </cell>
        </row>
        <row r="92">
          <cell r="A92" t="str">
            <v>111</v>
          </cell>
        </row>
        <row r="93">
          <cell r="A93" t="str">
            <v>111</v>
          </cell>
        </row>
        <row r="94">
          <cell r="A94" t="str">
            <v>116</v>
          </cell>
        </row>
        <row r="95">
          <cell r="A95" t="str">
            <v>116</v>
          </cell>
        </row>
        <row r="96">
          <cell r="A96" t="str">
            <v>116</v>
          </cell>
        </row>
        <row r="97">
          <cell r="A97" t="str">
            <v>121</v>
          </cell>
        </row>
        <row r="98">
          <cell r="A98" t="str">
            <v>121</v>
          </cell>
        </row>
        <row r="99">
          <cell r="A99" t="str">
            <v>121</v>
          </cell>
        </row>
        <row r="100">
          <cell r="A100" t="str">
            <v>121</v>
          </cell>
        </row>
        <row r="101">
          <cell r="A101" t="str">
            <v>126</v>
          </cell>
        </row>
        <row r="102">
          <cell r="A102" t="str">
            <v>126</v>
          </cell>
        </row>
        <row r="103">
          <cell r="A103" t="str">
            <v>126</v>
          </cell>
        </row>
        <row r="104">
          <cell r="A104" t="str">
            <v>126</v>
          </cell>
        </row>
        <row r="105">
          <cell r="A105" t="str">
            <v>131</v>
          </cell>
        </row>
        <row r="106">
          <cell r="A106" t="str">
            <v>131</v>
          </cell>
        </row>
        <row r="107">
          <cell r="A107" t="str">
            <v>131</v>
          </cell>
        </row>
        <row r="108">
          <cell r="A108" t="str">
            <v>136</v>
          </cell>
        </row>
        <row r="109">
          <cell r="A109" t="str">
            <v>136</v>
          </cell>
        </row>
        <row r="110">
          <cell r="A110" t="str">
            <v>136</v>
          </cell>
        </row>
        <row r="111">
          <cell r="A111" t="str">
            <v>136</v>
          </cell>
        </row>
        <row r="112">
          <cell r="A112" t="str">
            <v>136</v>
          </cell>
        </row>
        <row r="113">
          <cell r="A113" t="str">
            <v>136</v>
          </cell>
        </row>
        <row r="114">
          <cell r="A114" t="str">
            <v>141</v>
          </cell>
        </row>
        <row r="115">
          <cell r="A115" t="str">
            <v>141</v>
          </cell>
        </row>
        <row r="116">
          <cell r="A116" t="str">
            <v>141</v>
          </cell>
        </row>
        <row r="117">
          <cell r="A117" t="str">
            <v>141</v>
          </cell>
        </row>
        <row r="118">
          <cell r="A118" t="str">
            <v>146</v>
          </cell>
        </row>
        <row r="119">
          <cell r="A119" t="str">
            <v>146</v>
          </cell>
        </row>
        <row r="120">
          <cell r="A120" t="str">
            <v>146</v>
          </cell>
        </row>
        <row r="121">
          <cell r="A121" t="str">
            <v>146</v>
          </cell>
        </row>
        <row r="122">
          <cell r="A122" t="str">
            <v>151</v>
          </cell>
        </row>
        <row r="123">
          <cell r="A123" t="str">
            <v>151</v>
          </cell>
        </row>
        <row r="124">
          <cell r="A124" t="str">
            <v>156</v>
          </cell>
        </row>
        <row r="125">
          <cell r="A125" t="str">
            <v>156</v>
          </cell>
        </row>
        <row r="126">
          <cell r="A126" t="str">
            <v>156</v>
          </cell>
        </row>
        <row r="127">
          <cell r="A127" t="str">
            <v>156</v>
          </cell>
        </row>
        <row r="128">
          <cell r="A128" t="str">
            <v>156</v>
          </cell>
        </row>
        <row r="129">
          <cell r="A129" t="str">
            <v>156</v>
          </cell>
        </row>
        <row r="130">
          <cell r="A130" t="str">
            <v>161</v>
          </cell>
        </row>
        <row r="131">
          <cell r="A131" t="str">
            <v>166</v>
          </cell>
        </row>
        <row r="132">
          <cell r="A132" t="str">
            <v>166</v>
          </cell>
        </row>
        <row r="133">
          <cell r="A133" t="str">
            <v>168</v>
          </cell>
        </row>
        <row r="134">
          <cell r="A134" t="str">
            <v>168</v>
          </cell>
        </row>
        <row r="135">
          <cell r="A135" t="str">
            <v>171</v>
          </cell>
        </row>
        <row r="136">
          <cell r="A136" t="str">
            <v>171</v>
          </cell>
        </row>
        <row r="137">
          <cell r="A137" t="str">
            <v>171</v>
          </cell>
        </row>
        <row r="138">
          <cell r="A138" t="str">
            <v>176</v>
          </cell>
        </row>
        <row r="139">
          <cell r="A139" t="str">
            <v>176</v>
          </cell>
        </row>
        <row r="140">
          <cell r="A140" t="str">
            <v>176</v>
          </cell>
        </row>
        <row r="141">
          <cell r="A141" t="str">
            <v>176</v>
          </cell>
        </row>
        <row r="142">
          <cell r="A142" t="str">
            <v>181</v>
          </cell>
        </row>
        <row r="143">
          <cell r="A143" t="str">
            <v>186</v>
          </cell>
        </row>
        <row r="144">
          <cell r="A144" t="str">
            <v>186</v>
          </cell>
        </row>
        <row r="145">
          <cell r="A145" t="str">
            <v>186</v>
          </cell>
        </row>
        <row r="146">
          <cell r="A146" t="str">
            <v>191</v>
          </cell>
        </row>
        <row r="147">
          <cell r="A147" t="str">
            <v>191</v>
          </cell>
        </row>
        <row r="148">
          <cell r="A148" t="str">
            <v>191</v>
          </cell>
        </row>
        <row r="149">
          <cell r="A149" t="str">
            <v>191</v>
          </cell>
        </row>
        <row r="150">
          <cell r="A150" t="str">
            <v>191</v>
          </cell>
        </row>
        <row r="151">
          <cell r="A151" t="str">
            <v>193</v>
          </cell>
        </row>
        <row r="152">
          <cell r="A152" t="str">
            <v>193</v>
          </cell>
        </row>
        <row r="153">
          <cell r="A153" t="str">
            <v>196</v>
          </cell>
        </row>
        <row r="154">
          <cell r="A154" t="str">
            <v>196</v>
          </cell>
        </row>
        <row r="155">
          <cell r="A155" t="str">
            <v>196</v>
          </cell>
        </row>
        <row r="156">
          <cell r="A156" t="str">
            <v>196</v>
          </cell>
        </row>
        <row r="157">
          <cell r="A157" t="str">
            <v>201</v>
          </cell>
        </row>
        <row r="158">
          <cell r="A158" t="str">
            <v>201</v>
          </cell>
        </row>
        <row r="159">
          <cell r="A159" t="str">
            <v>201</v>
          </cell>
        </row>
        <row r="160">
          <cell r="A160" t="str">
            <v>201</v>
          </cell>
        </row>
        <row r="161">
          <cell r="A161" t="str">
            <v>201</v>
          </cell>
        </row>
        <row r="162">
          <cell r="A162" t="str">
            <v>201</v>
          </cell>
        </row>
        <row r="163">
          <cell r="A163" t="str">
            <v>201</v>
          </cell>
        </row>
        <row r="164">
          <cell r="A164" t="str">
            <v>203</v>
          </cell>
        </row>
        <row r="165">
          <cell r="A165" t="str">
            <v>206</v>
          </cell>
        </row>
        <row r="166">
          <cell r="A166" t="str">
            <v>206</v>
          </cell>
        </row>
        <row r="167">
          <cell r="A167" t="str">
            <v>206</v>
          </cell>
        </row>
        <row r="168">
          <cell r="A168" t="str">
            <v>211</v>
          </cell>
        </row>
        <row r="169">
          <cell r="A169" t="str">
            <v>211</v>
          </cell>
        </row>
        <row r="170">
          <cell r="A170" t="str">
            <v>216</v>
          </cell>
        </row>
        <row r="171">
          <cell r="A171" t="str">
            <v>216</v>
          </cell>
        </row>
        <row r="172">
          <cell r="A172" t="str">
            <v>216</v>
          </cell>
        </row>
        <row r="173">
          <cell r="A173" t="str">
            <v>216</v>
          </cell>
        </row>
        <row r="174">
          <cell r="A174" t="str">
            <v>221</v>
          </cell>
        </row>
        <row r="175">
          <cell r="A175" t="str">
            <v>226</v>
          </cell>
        </row>
        <row r="176">
          <cell r="A176" t="str">
            <v>226</v>
          </cell>
        </row>
        <row r="177">
          <cell r="A177" t="str">
            <v>231</v>
          </cell>
        </row>
        <row r="178">
          <cell r="A178" t="str">
            <v>231</v>
          </cell>
        </row>
        <row r="179">
          <cell r="A179" t="str">
            <v>231</v>
          </cell>
        </row>
        <row r="180">
          <cell r="A180" t="str">
            <v>236</v>
          </cell>
        </row>
        <row r="181">
          <cell r="A181" t="str">
            <v>236</v>
          </cell>
        </row>
        <row r="182">
          <cell r="A182" t="str">
            <v>236</v>
          </cell>
        </row>
        <row r="183">
          <cell r="A183" t="str">
            <v>241</v>
          </cell>
        </row>
        <row r="184">
          <cell r="A184" t="str">
            <v>241</v>
          </cell>
        </row>
        <row r="185">
          <cell r="A185" t="str">
            <v>241</v>
          </cell>
        </row>
        <row r="186">
          <cell r="A186" t="str">
            <v>241</v>
          </cell>
        </row>
        <row r="187">
          <cell r="A187" t="str">
            <v>241</v>
          </cell>
        </row>
        <row r="188">
          <cell r="A188" t="str">
            <v>246</v>
          </cell>
        </row>
        <row r="189">
          <cell r="A189" t="str">
            <v>246</v>
          </cell>
        </row>
        <row r="190">
          <cell r="A190" t="str">
            <v>246</v>
          </cell>
        </row>
        <row r="191">
          <cell r="A191" t="str">
            <v>251</v>
          </cell>
        </row>
        <row r="192">
          <cell r="A192" t="str">
            <v>251</v>
          </cell>
        </row>
        <row r="193">
          <cell r="A193" t="str">
            <v>251</v>
          </cell>
        </row>
        <row r="194">
          <cell r="A194" t="str">
            <v>253</v>
          </cell>
        </row>
        <row r="195">
          <cell r="A195" t="str">
            <v>253</v>
          </cell>
        </row>
        <row r="196">
          <cell r="A196" t="str">
            <v>256</v>
          </cell>
        </row>
        <row r="197">
          <cell r="A197" t="str">
            <v>256</v>
          </cell>
        </row>
        <row r="198">
          <cell r="A198" t="str">
            <v>256</v>
          </cell>
        </row>
        <row r="199">
          <cell r="A199" t="str">
            <v>261</v>
          </cell>
        </row>
        <row r="200">
          <cell r="A200" t="str">
            <v>261</v>
          </cell>
        </row>
        <row r="201">
          <cell r="A201" t="str">
            <v>261</v>
          </cell>
        </row>
        <row r="202">
          <cell r="A202" t="str">
            <v>266</v>
          </cell>
        </row>
        <row r="203">
          <cell r="A203" t="str">
            <v>271</v>
          </cell>
        </row>
        <row r="204">
          <cell r="A204" t="str">
            <v>271</v>
          </cell>
        </row>
        <row r="205">
          <cell r="A205" t="str">
            <v>271</v>
          </cell>
        </row>
        <row r="206">
          <cell r="A206" t="str">
            <v>271</v>
          </cell>
        </row>
        <row r="207">
          <cell r="A207" t="str">
            <v>276</v>
          </cell>
        </row>
        <row r="208">
          <cell r="A208" t="str">
            <v>276</v>
          </cell>
        </row>
        <row r="209">
          <cell r="A209" t="str">
            <v>281</v>
          </cell>
        </row>
        <row r="210">
          <cell r="A210" t="str">
            <v>281</v>
          </cell>
        </row>
        <row r="211">
          <cell r="A211" t="str">
            <v>281</v>
          </cell>
        </row>
        <row r="212">
          <cell r="A212" t="str">
            <v>281</v>
          </cell>
        </row>
        <row r="213">
          <cell r="A213" t="str">
            <v>286</v>
          </cell>
        </row>
        <row r="214">
          <cell r="A214" t="str">
            <v>286</v>
          </cell>
        </row>
        <row r="215">
          <cell r="A215" t="str">
            <v>286</v>
          </cell>
        </row>
        <row r="216">
          <cell r="A216" t="str">
            <v>286</v>
          </cell>
        </row>
        <row r="217">
          <cell r="A217" t="str">
            <v>291</v>
          </cell>
        </row>
        <row r="218">
          <cell r="A218" t="str">
            <v>291</v>
          </cell>
        </row>
        <row r="219">
          <cell r="A219" t="str">
            <v>291</v>
          </cell>
        </row>
        <row r="220">
          <cell r="A220" t="str">
            <v>291</v>
          </cell>
        </row>
        <row r="221">
          <cell r="A221" t="str">
            <v>291</v>
          </cell>
        </row>
        <row r="222">
          <cell r="A222" t="str">
            <v>291</v>
          </cell>
        </row>
        <row r="223">
          <cell r="A223" t="str">
            <v>296</v>
          </cell>
        </row>
        <row r="224">
          <cell r="A224" t="str">
            <v>296</v>
          </cell>
        </row>
        <row r="225">
          <cell r="A225" t="str">
            <v>296</v>
          </cell>
        </row>
        <row r="226">
          <cell r="A226" t="str">
            <v>296</v>
          </cell>
        </row>
        <row r="227">
          <cell r="A227" t="str">
            <v>301</v>
          </cell>
        </row>
        <row r="228">
          <cell r="A228" t="str">
            <v>301</v>
          </cell>
        </row>
        <row r="229">
          <cell r="A229" t="str">
            <v>306</v>
          </cell>
        </row>
        <row r="230">
          <cell r="A230" t="str">
            <v>311</v>
          </cell>
        </row>
        <row r="231">
          <cell r="A231" t="str">
            <v>311</v>
          </cell>
        </row>
        <row r="232">
          <cell r="A232" t="str">
            <v>316</v>
          </cell>
        </row>
        <row r="233">
          <cell r="A233" t="str">
            <v>316</v>
          </cell>
        </row>
        <row r="234">
          <cell r="A234" t="str">
            <v>316</v>
          </cell>
        </row>
        <row r="235">
          <cell r="A235" t="str">
            <v>316</v>
          </cell>
        </row>
        <row r="236">
          <cell r="A236" t="str">
            <v>321</v>
          </cell>
        </row>
        <row r="237">
          <cell r="A237" t="str">
            <v>321</v>
          </cell>
        </row>
        <row r="238">
          <cell r="A238" t="str">
            <v>321</v>
          </cell>
        </row>
        <row r="239">
          <cell r="A239" t="str">
            <v>321</v>
          </cell>
        </row>
        <row r="240">
          <cell r="A240" t="str">
            <v>326</v>
          </cell>
        </row>
        <row r="241">
          <cell r="A241" t="str">
            <v>326</v>
          </cell>
        </row>
        <row r="242">
          <cell r="A242" t="str">
            <v>331</v>
          </cell>
        </row>
        <row r="243">
          <cell r="A243" t="str">
            <v>331</v>
          </cell>
        </row>
        <row r="244">
          <cell r="A244" t="str">
            <v>336</v>
          </cell>
        </row>
        <row r="245">
          <cell r="A245" t="str">
            <v>336</v>
          </cell>
        </row>
        <row r="246">
          <cell r="A246" t="str">
            <v>341</v>
          </cell>
        </row>
        <row r="247">
          <cell r="A247" t="str">
            <v>341</v>
          </cell>
        </row>
        <row r="248">
          <cell r="A248" t="str">
            <v>341</v>
          </cell>
        </row>
        <row r="249">
          <cell r="A249" t="str">
            <v>346</v>
          </cell>
        </row>
        <row r="250">
          <cell r="A250" t="str">
            <v>346</v>
          </cell>
        </row>
        <row r="251">
          <cell r="A251" t="str">
            <v>351</v>
          </cell>
        </row>
        <row r="252">
          <cell r="A252" t="str">
            <v>351</v>
          </cell>
        </row>
        <row r="253">
          <cell r="A253" t="str">
            <v>356</v>
          </cell>
        </row>
        <row r="254">
          <cell r="A254" t="str">
            <v>356</v>
          </cell>
        </row>
        <row r="255">
          <cell r="A255" t="str">
            <v>361</v>
          </cell>
        </row>
        <row r="256">
          <cell r="A256" t="str">
            <v>361</v>
          </cell>
        </row>
        <row r="257">
          <cell r="A257" t="str">
            <v>361</v>
          </cell>
        </row>
        <row r="258">
          <cell r="A258" t="str">
            <v>361</v>
          </cell>
        </row>
        <row r="259">
          <cell r="A259" t="str">
            <v>361</v>
          </cell>
        </row>
        <row r="260">
          <cell r="A260" t="str">
            <v>361</v>
          </cell>
        </row>
        <row r="261">
          <cell r="A261" t="str">
            <v>366</v>
          </cell>
        </row>
        <row r="262">
          <cell r="A262" t="str">
            <v>366</v>
          </cell>
        </row>
        <row r="263">
          <cell r="A263" t="str">
            <v>371</v>
          </cell>
        </row>
        <row r="264">
          <cell r="A264" t="str">
            <v>376</v>
          </cell>
        </row>
        <row r="265">
          <cell r="A265" t="str">
            <v>376</v>
          </cell>
        </row>
        <row r="266">
          <cell r="A266" t="str">
            <v>376</v>
          </cell>
        </row>
        <row r="267">
          <cell r="A267" t="str">
            <v>381</v>
          </cell>
        </row>
        <row r="268">
          <cell r="A268" t="str">
            <v>381</v>
          </cell>
        </row>
        <row r="269">
          <cell r="A269" t="str">
            <v>381</v>
          </cell>
        </row>
        <row r="270">
          <cell r="A270" t="str">
            <v>383</v>
          </cell>
        </row>
        <row r="271">
          <cell r="A271" t="str">
            <v>383</v>
          </cell>
        </row>
        <row r="272">
          <cell r="A272" t="str">
            <v>386</v>
          </cell>
        </row>
        <row r="273">
          <cell r="A273" t="str">
            <v>391</v>
          </cell>
        </row>
        <row r="274">
          <cell r="A274" t="str">
            <v>391</v>
          </cell>
        </row>
        <row r="275">
          <cell r="A275" t="str">
            <v>391</v>
          </cell>
        </row>
        <row r="276">
          <cell r="A276" t="str">
            <v>391</v>
          </cell>
        </row>
        <row r="277">
          <cell r="A277" t="str">
            <v>391</v>
          </cell>
        </row>
        <row r="278">
          <cell r="A278" t="str">
            <v>391</v>
          </cell>
        </row>
        <row r="279">
          <cell r="A279" t="str">
            <v>391</v>
          </cell>
        </row>
        <row r="280">
          <cell r="A280" t="str">
            <v>391</v>
          </cell>
        </row>
        <row r="281">
          <cell r="A281" t="str">
            <v>391</v>
          </cell>
        </row>
        <row r="282">
          <cell r="A282" t="str">
            <v>393</v>
          </cell>
        </row>
        <row r="283">
          <cell r="A283" t="str">
            <v>396</v>
          </cell>
        </row>
        <row r="284">
          <cell r="A284" t="str">
            <v>396</v>
          </cell>
        </row>
        <row r="285">
          <cell r="A285" t="str">
            <v>396</v>
          </cell>
        </row>
        <row r="286">
          <cell r="A286" t="str">
            <v>396</v>
          </cell>
        </row>
        <row r="287">
          <cell r="A287" t="str">
            <v>396</v>
          </cell>
        </row>
        <row r="288">
          <cell r="A288" t="str">
            <v>396</v>
          </cell>
        </row>
        <row r="289">
          <cell r="A289" t="str">
            <v>398</v>
          </cell>
        </row>
        <row r="290">
          <cell r="A290" t="str">
            <v>398</v>
          </cell>
        </row>
        <row r="291">
          <cell r="A291" t="str">
            <v>401</v>
          </cell>
        </row>
        <row r="292">
          <cell r="A292" t="str">
            <v>401</v>
          </cell>
        </row>
        <row r="293">
          <cell r="A293" t="str">
            <v>401</v>
          </cell>
        </row>
        <row r="294">
          <cell r="A294" t="str">
            <v>406</v>
          </cell>
        </row>
        <row r="295">
          <cell r="A295" t="str">
            <v>406</v>
          </cell>
        </row>
        <row r="296">
          <cell r="A296" t="str">
            <v>406</v>
          </cell>
        </row>
        <row r="297">
          <cell r="A297" t="str">
            <v>409</v>
          </cell>
        </row>
        <row r="298">
          <cell r="A298" t="str">
            <v>411</v>
          </cell>
        </row>
        <row r="299">
          <cell r="A299" t="str">
            <v>416</v>
          </cell>
        </row>
        <row r="300">
          <cell r="A300" t="str">
            <v>416</v>
          </cell>
        </row>
        <row r="301">
          <cell r="A301" t="str">
            <v>416</v>
          </cell>
        </row>
        <row r="302">
          <cell r="A302" t="str">
            <v>416</v>
          </cell>
        </row>
        <row r="303">
          <cell r="A303" t="str">
            <v>421</v>
          </cell>
        </row>
        <row r="304">
          <cell r="A304" t="str">
            <v>421</v>
          </cell>
        </row>
        <row r="305">
          <cell r="A305" t="str">
            <v>421</v>
          </cell>
        </row>
        <row r="306">
          <cell r="A306" t="str">
            <v>421</v>
          </cell>
        </row>
        <row r="307">
          <cell r="A307" t="str">
            <v>423</v>
          </cell>
        </row>
        <row r="308">
          <cell r="A308" t="str">
            <v>423</v>
          </cell>
        </row>
        <row r="309">
          <cell r="A309" t="str">
            <v>423</v>
          </cell>
        </row>
        <row r="310">
          <cell r="A310" t="str">
            <v>426</v>
          </cell>
        </row>
        <row r="311">
          <cell r="A311" t="str">
            <v>426</v>
          </cell>
        </row>
        <row r="312">
          <cell r="A312" t="str">
            <v>426</v>
          </cell>
        </row>
        <row r="313">
          <cell r="A313" t="str">
            <v>426</v>
          </cell>
        </row>
        <row r="314">
          <cell r="A314" t="str">
            <v>426</v>
          </cell>
        </row>
        <row r="315">
          <cell r="A315" t="str">
            <v>431</v>
          </cell>
        </row>
        <row r="316">
          <cell r="A316" t="str">
            <v>431</v>
          </cell>
        </row>
        <row r="317">
          <cell r="A317" t="str">
            <v>431</v>
          </cell>
        </row>
        <row r="318">
          <cell r="A318" t="str">
            <v>433</v>
          </cell>
        </row>
        <row r="319">
          <cell r="A319" t="str">
            <v>433</v>
          </cell>
        </row>
        <row r="320">
          <cell r="A320" t="str">
            <v>433</v>
          </cell>
        </row>
        <row r="321">
          <cell r="A321" t="str">
            <v>433</v>
          </cell>
        </row>
        <row r="322">
          <cell r="A322" t="str">
            <v>436</v>
          </cell>
        </row>
        <row r="323">
          <cell r="A323" t="str">
            <v>436</v>
          </cell>
        </row>
        <row r="324">
          <cell r="A324" t="str">
            <v>441</v>
          </cell>
        </row>
        <row r="325">
          <cell r="A325" t="str">
            <v>441</v>
          </cell>
        </row>
        <row r="326">
          <cell r="A326" t="str">
            <v>441</v>
          </cell>
        </row>
        <row r="327">
          <cell r="A327" t="str">
            <v>441</v>
          </cell>
        </row>
        <row r="328">
          <cell r="A328" t="str">
            <v>441</v>
          </cell>
        </row>
        <row r="329">
          <cell r="A329" t="str">
            <v>446</v>
          </cell>
        </row>
        <row r="330">
          <cell r="A330" t="str">
            <v>446</v>
          </cell>
        </row>
        <row r="331">
          <cell r="A331" t="str">
            <v>451</v>
          </cell>
        </row>
        <row r="332">
          <cell r="A332" t="str">
            <v>451</v>
          </cell>
        </row>
        <row r="333">
          <cell r="A333" t="str">
            <v>451</v>
          </cell>
        </row>
        <row r="334">
          <cell r="A334" t="str">
            <v>453</v>
          </cell>
        </row>
        <row r="335">
          <cell r="A335" t="str">
            <v>453</v>
          </cell>
        </row>
        <row r="336">
          <cell r="A336" t="str">
            <v>456</v>
          </cell>
        </row>
        <row r="337">
          <cell r="A337" t="str">
            <v>456</v>
          </cell>
        </row>
        <row r="338">
          <cell r="A338" t="str">
            <v>456</v>
          </cell>
        </row>
        <row r="339">
          <cell r="A339" t="str">
            <v>456</v>
          </cell>
        </row>
        <row r="340">
          <cell r="A340" t="str">
            <v>461</v>
          </cell>
        </row>
        <row r="341">
          <cell r="A341" t="str">
            <v>461</v>
          </cell>
        </row>
        <row r="342">
          <cell r="A342" t="str">
            <v>461</v>
          </cell>
        </row>
        <row r="343">
          <cell r="A343" t="str">
            <v>466</v>
          </cell>
        </row>
        <row r="344">
          <cell r="A344" t="str">
            <v>466</v>
          </cell>
        </row>
        <row r="345">
          <cell r="A345" t="str">
            <v>466</v>
          </cell>
        </row>
        <row r="346">
          <cell r="A346" t="str">
            <v>466</v>
          </cell>
        </row>
        <row r="347">
          <cell r="A347" t="str">
            <v>471</v>
          </cell>
        </row>
        <row r="348">
          <cell r="A348" t="str">
            <v>471</v>
          </cell>
        </row>
        <row r="349">
          <cell r="A349" t="str">
            <v>476</v>
          </cell>
        </row>
        <row r="350">
          <cell r="A350" t="str">
            <v>476</v>
          </cell>
        </row>
        <row r="351">
          <cell r="A351" t="str">
            <v>476</v>
          </cell>
        </row>
        <row r="352">
          <cell r="A352" t="str">
            <v>476</v>
          </cell>
        </row>
        <row r="353">
          <cell r="A353" t="str">
            <v>476</v>
          </cell>
        </row>
        <row r="354">
          <cell r="A354" t="str">
            <v>476</v>
          </cell>
        </row>
        <row r="355">
          <cell r="A355" t="str">
            <v>476</v>
          </cell>
        </row>
        <row r="356">
          <cell r="A356" t="str">
            <v>476</v>
          </cell>
        </row>
        <row r="357">
          <cell r="A357" t="str">
            <v>476</v>
          </cell>
        </row>
        <row r="358">
          <cell r="A358" t="str">
            <v>481</v>
          </cell>
        </row>
        <row r="359">
          <cell r="A359" t="str">
            <v>481</v>
          </cell>
        </row>
        <row r="360">
          <cell r="A360" t="str">
            <v>486</v>
          </cell>
        </row>
        <row r="361">
          <cell r="A361" t="str">
            <v>486</v>
          </cell>
        </row>
        <row r="362">
          <cell r="A362" t="str">
            <v>486</v>
          </cell>
        </row>
        <row r="363">
          <cell r="A363" t="str">
            <v>491</v>
          </cell>
        </row>
        <row r="364">
          <cell r="A364" t="str">
            <v>491</v>
          </cell>
        </row>
        <row r="365">
          <cell r="A365" t="str">
            <v>491</v>
          </cell>
        </row>
        <row r="366">
          <cell r="A366" t="str">
            <v>491</v>
          </cell>
        </row>
        <row r="367">
          <cell r="A367" t="str">
            <v>496</v>
          </cell>
        </row>
        <row r="368">
          <cell r="A368" t="str">
            <v>496</v>
          </cell>
        </row>
        <row r="369">
          <cell r="A369" t="str">
            <v>501</v>
          </cell>
        </row>
        <row r="370">
          <cell r="A370" t="str">
            <v>501</v>
          </cell>
        </row>
        <row r="371">
          <cell r="A371" t="str">
            <v>501</v>
          </cell>
        </row>
        <row r="372">
          <cell r="A372" t="str">
            <v>506</v>
          </cell>
        </row>
        <row r="373">
          <cell r="A373" t="str">
            <v>506</v>
          </cell>
        </row>
        <row r="374">
          <cell r="A374" t="str">
            <v>506</v>
          </cell>
        </row>
        <row r="375">
          <cell r="A375" t="str">
            <v>511</v>
          </cell>
        </row>
        <row r="376">
          <cell r="A376" t="str">
            <v>511</v>
          </cell>
        </row>
        <row r="377">
          <cell r="A377" t="str">
            <v>511</v>
          </cell>
        </row>
        <row r="378">
          <cell r="A378" t="str">
            <v>511</v>
          </cell>
        </row>
        <row r="379">
          <cell r="A379" t="str">
            <v>516</v>
          </cell>
        </row>
        <row r="380">
          <cell r="A380" t="str">
            <v>516</v>
          </cell>
        </row>
        <row r="381">
          <cell r="A381" t="str">
            <v>516</v>
          </cell>
        </row>
        <row r="382">
          <cell r="A382" t="str">
            <v>516</v>
          </cell>
        </row>
        <row r="383">
          <cell r="A383" t="str">
            <v>516</v>
          </cell>
        </row>
        <row r="384">
          <cell r="A384" t="str">
            <v>516</v>
          </cell>
        </row>
        <row r="385">
          <cell r="A385" t="str">
            <v>521</v>
          </cell>
        </row>
        <row r="386">
          <cell r="A386" t="str">
            <v>521</v>
          </cell>
        </row>
        <row r="387">
          <cell r="A387" t="str">
            <v>521</v>
          </cell>
        </row>
        <row r="388">
          <cell r="A388" t="str">
            <v>521</v>
          </cell>
        </row>
        <row r="389">
          <cell r="A389" t="str">
            <v>521</v>
          </cell>
        </row>
        <row r="390">
          <cell r="A390" t="str">
            <v>521</v>
          </cell>
        </row>
        <row r="391">
          <cell r="A391" t="str">
            <v>526</v>
          </cell>
        </row>
        <row r="392">
          <cell r="A392" t="str">
            <v>526</v>
          </cell>
        </row>
        <row r="393">
          <cell r="A393" t="str">
            <v>526</v>
          </cell>
        </row>
        <row r="394">
          <cell r="A394" t="str">
            <v>531</v>
          </cell>
        </row>
        <row r="395">
          <cell r="A395" t="str">
            <v>531</v>
          </cell>
        </row>
        <row r="396">
          <cell r="A396" t="str">
            <v>531</v>
          </cell>
        </row>
        <row r="397">
          <cell r="A397" t="str">
            <v>531</v>
          </cell>
        </row>
        <row r="398">
          <cell r="A398" t="str">
            <v>531</v>
          </cell>
        </row>
        <row r="399">
          <cell r="A399" t="str">
            <v>536</v>
          </cell>
        </row>
        <row r="400">
          <cell r="A400" t="str">
            <v>536</v>
          </cell>
        </row>
        <row r="401">
          <cell r="A401" t="str">
            <v>536</v>
          </cell>
        </row>
        <row r="402">
          <cell r="A402" t="str">
            <v>536</v>
          </cell>
        </row>
        <row r="403">
          <cell r="A403" t="str">
            <v>541</v>
          </cell>
        </row>
        <row r="404">
          <cell r="A404" t="str">
            <v>541</v>
          </cell>
        </row>
        <row r="405">
          <cell r="A405" t="str">
            <v>541</v>
          </cell>
        </row>
        <row r="406">
          <cell r="A406" t="str">
            <v>546</v>
          </cell>
        </row>
        <row r="407">
          <cell r="A407" t="str">
            <v>546</v>
          </cell>
        </row>
        <row r="408">
          <cell r="A408" t="str">
            <v>546</v>
          </cell>
        </row>
        <row r="409">
          <cell r="A409" t="str">
            <v>551</v>
          </cell>
        </row>
        <row r="410">
          <cell r="A410" t="str">
            <v>551</v>
          </cell>
        </row>
        <row r="411">
          <cell r="A411" t="str">
            <v>551</v>
          </cell>
        </row>
        <row r="412">
          <cell r="A412" t="str">
            <v>551</v>
          </cell>
        </row>
        <row r="413">
          <cell r="A413" t="str">
            <v>556</v>
          </cell>
        </row>
        <row r="414">
          <cell r="A414" t="str">
            <v>556</v>
          </cell>
        </row>
        <row r="415">
          <cell r="A415" t="str">
            <v>556</v>
          </cell>
        </row>
        <row r="416">
          <cell r="A416" t="str">
            <v>561</v>
          </cell>
        </row>
        <row r="417">
          <cell r="A417" t="str">
            <v>561</v>
          </cell>
        </row>
        <row r="418">
          <cell r="A418" t="str">
            <v>561</v>
          </cell>
        </row>
        <row r="419">
          <cell r="A419" t="str">
            <v>561</v>
          </cell>
        </row>
        <row r="420">
          <cell r="A420" t="str">
            <v>561</v>
          </cell>
        </row>
        <row r="421">
          <cell r="A421" t="str">
            <v>566</v>
          </cell>
        </row>
        <row r="422">
          <cell r="A422" t="str">
            <v>566</v>
          </cell>
        </row>
        <row r="423">
          <cell r="A423" t="str">
            <v>566</v>
          </cell>
        </row>
        <row r="424">
          <cell r="A424" t="str">
            <v>571</v>
          </cell>
        </row>
        <row r="425">
          <cell r="A425" t="str">
            <v>571</v>
          </cell>
        </row>
        <row r="426">
          <cell r="A426" t="str">
            <v>573</v>
          </cell>
        </row>
        <row r="427">
          <cell r="A427" t="str">
            <v>573</v>
          </cell>
        </row>
        <row r="428">
          <cell r="A428" t="str">
            <v>573</v>
          </cell>
        </row>
        <row r="429">
          <cell r="A429" t="str">
            <v>573</v>
          </cell>
        </row>
        <row r="430">
          <cell r="A430" t="str">
            <v>573</v>
          </cell>
        </row>
        <row r="431">
          <cell r="A431" t="str">
            <v>576</v>
          </cell>
        </row>
        <row r="432">
          <cell r="A432" t="str">
            <v>576</v>
          </cell>
        </row>
        <row r="433">
          <cell r="A433" t="str">
            <v>576</v>
          </cell>
        </row>
        <row r="434">
          <cell r="A434" t="str">
            <v>576</v>
          </cell>
        </row>
        <row r="435">
          <cell r="A435" t="str">
            <v>576</v>
          </cell>
        </row>
        <row r="436">
          <cell r="A436" t="str">
            <v>576</v>
          </cell>
        </row>
        <row r="437">
          <cell r="A437" t="str">
            <v>576</v>
          </cell>
        </row>
        <row r="438">
          <cell r="A438" t="str">
            <v>576</v>
          </cell>
        </row>
        <row r="439">
          <cell r="A439" t="str">
            <v>576</v>
          </cell>
        </row>
        <row r="440">
          <cell r="A440" t="str">
            <v>576</v>
          </cell>
        </row>
        <row r="441">
          <cell r="A441" t="str">
            <v>576</v>
          </cell>
        </row>
        <row r="442">
          <cell r="A442" t="str">
            <v>576</v>
          </cell>
        </row>
        <row r="443">
          <cell r="A443" t="str">
            <v>576</v>
          </cell>
        </row>
        <row r="444">
          <cell r="A444" t="str">
            <v>576</v>
          </cell>
        </row>
        <row r="445">
          <cell r="A445" t="str">
            <v>576</v>
          </cell>
        </row>
        <row r="446">
          <cell r="A446" t="str">
            <v>576</v>
          </cell>
        </row>
        <row r="447">
          <cell r="A447" t="str">
            <v>576</v>
          </cell>
        </row>
        <row r="448">
          <cell r="A448" t="str">
            <v>576</v>
          </cell>
        </row>
        <row r="449">
          <cell r="A449" t="str">
            <v>576</v>
          </cell>
        </row>
        <row r="450">
          <cell r="A450" t="str">
            <v>576</v>
          </cell>
        </row>
        <row r="451">
          <cell r="A451" t="str">
            <v>581</v>
          </cell>
        </row>
        <row r="452">
          <cell r="A452" t="str">
            <v>581</v>
          </cell>
        </row>
        <row r="453">
          <cell r="A453" t="str">
            <v>581</v>
          </cell>
        </row>
        <row r="454">
          <cell r="A454" t="str">
            <v>586</v>
          </cell>
        </row>
        <row r="455">
          <cell r="A455" t="str">
            <v>586</v>
          </cell>
        </row>
        <row r="456">
          <cell r="A456" t="str">
            <v>591</v>
          </cell>
        </row>
        <row r="457">
          <cell r="A457" t="str">
            <v>591</v>
          </cell>
        </row>
        <row r="458">
          <cell r="A458" t="str">
            <v>591</v>
          </cell>
        </row>
        <row r="459">
          <cell r="A459" t="str">
            <v>596</v>
          </cell>
        </row>
        <row r="460">
          <cell r="A460" t="str">
            <v>596</v>
          </cell>
        </row>
        <row r="461">
          <cell r="A461" t="str">
            <v>596</v>
          </cell>
        </row>
        <row r="462">
          <cell r="A462" t="str">
            <v>596</v>
          </cell>
        </row>
        <row r="463">
          <cell r="A463" t="str">
            <v>606</v>
          </cell>
        </row>
        <row r="464">
          <cell r="A464" t="str">
            <v>606</v>
          </cell>
        </row>
        <row r="465">
          <cell r="A465" t="str">
            <v>611</v>
          </cell>
        </row>
        <row r="466">
          <cell r="A466" t="str">
            <v>616</v>
          </cell>
        </row>
        <row r="467">
          <cell r="A467" t="str">
            <v>616</v>
          </cell>
        </row>
        <row r="468">
          <cell r="A468" t="str">
            <v>621</v>
          </cell>
        </row>
        <row r="469">
          <cell r="A469" t="str">
            <v>621</v>
          </cell>
        </row>
        <row r="470">
          <cell r="A470" t="str">
            <v>621</v>
          </cell>
        </row>
        <row r="471">
          <cell r="A471" t="str">
            <v>621</v>
          </cell>
        </row>
        <row r="472">
          <cell r="A472" t="str">
            <v>621</v>
          </cell>
        </row>
        <row r="473">
          <cell r="A473" t="str">
            <v>623</v>
          </cell>
        </row>
        <row r="474">
          <cell r="A474" t="str">
            <v>625</v>
          </cell>
        </row>
        <row r="475">
          <cell r="A475" t="str">
            <v>625</v>
          </cell>
        </row>
        <row r="476">
          <cell r="A476" t="str">
            <v>626</v>
          </cell>
        </row>
        <row r="477">
          <cell r="A477" t="str">
            <v>626</v>
          </cell>
        </row>
        <row r="478">
          <cell r="A478" t="str">
            <v>628</v>
          </cell>
        </row>
        <row r="479">
          <cell r="A479" t="str">
            <v>628</v>
          </cell>
        </row>
        <row r="480">
          <cell r="A480" t="str">
            <v>631</v>
          </cell>
        </row>
        <row r="481">
          <cell r="A481" t="str">
            <v>631</v>
          </cell>
        </row>
        <row r="482">
          <cell r="A482" t="str">
            <v>636</v>
          </cell>
        </row>
        <row r="483">
          <cell r="A483" t="str">
            <v>636</v>
          </cell>
        </row>
        <row r="484">
          <cell r="A484" t="str">
            <v>636</v>
          </cell>
        </row>
        <row r="485">
          <cell r="A485" t="str">
            <v>641</v>
          </cell>
        </row>
        <row r="486">
          <cell r="A486" t="str">
            <v>641</v>
          </cell>
        </row>
        <row r="487">
          <cell r="A487" t="str">
            <v>641</v>
          </cell>
        </row>
        <row r="488">
          <cell r="A488" t="str">
            <v>641</v>
          </cell>
        </row>
        <row r="489">
          <cell r="A489" t="str">
            <v>641</v>
          </cell>
        </row>
        <row r="490">
          <cell r="A490" t="str">
            <v>646</v>
          </cell>
        </row>
        <row r="491">
          <cell r="A491" t="str">
            <v>646</v>
          </cell>
        </row>
        <row r="492">
          <cell r="A492" t="str">
            <v>651</v>
          </cell>
        </row>
        <row r="493">
          <cell r="A493" t="str">
            <v>651</v>
          </cell>
        </row>
        <row r="494">
          <cell r="A494" t="str">
            <v>656</v>
          </cell>
        </row>
        <row r="495">
          <cell r="A495" t="str">
            <v>656</v>
          </cell>
        </row>
        <row r="496">
          <cell r="A496" t="str">
            <v>656</v>
          </cell>
        </row>
        <row r="497">
          <cell r="A497" t="str">
            <v>661</v>
          </cell>
        </row>
        <row r="498">
          <cell r="A498" t="str">
            <v>661</v>
          </cell>
        </row>
        <row r="499">
          <cell r="A499" t="str">
            <v>661</v>
          </cell>
        </row>
        <row r="500">
          <cell r="A500" t="str">
            <v>661</v>
          </cell>
        </row>
        <row r="501">
          <cell r="A501" t="str">
            <v>666</v>
          </cell>
        </row>
        <row r="502">
          <cell r="A502" t="str">
            <v>666</v>
          </cell>
        </row>
        <row r="503">
          <cell r="A503" t="str">
            <v>666</v>
          </cell>
        </row>
        <row r="504">
          <cell r="A504" t="str">
            <v>666</v>
          </cell>
        </row>
        <row r="505">
          <cell r="A505" t="str">
            <v>671</v>
          </cell>
        </row>
        <row r="506">
          <cell r="A506" t="str">
            <v>676</v>
          </cell>
        </row>
        <row r="507">
          <cell r="A507" t="str">
            <v>676</v>
          </cell>
        </row>
        <row r="508">
          <cell r="A508" t="str">
            <v>681</v>
          </cell>
        </row>
        <row r="509">
          <cell r="A509" t="str">
            <v>681</v>
          </cell>
        </row>
        <row r="510">
          <cell r="A510" t="str">
            <v>686</v>
          </cell>
        </row>
        <row r="511">
          <cell r="A511" t="str">
            <v>686</v>
          </cell>
        </row>
        <row r="512">
          <cell r="A512" t="str">
            <v>691</v>
          </cell>
        </row>
        <row r="513">
          <cell r="A513" t="str">
            <v>691</v>
          </cell>
        </row>
        <row r="514">
          <cell r="A514" t="str">
            <v>691</v>
          </cell>
        </row>
        <row r="515">
          <cell r="A515" t="str">
            <v>691</v>
          </cell>
        </row>
        <row r="516">
          <cell r="A516" t="str">
            <v>696</v>
          </cell>
        </row>
        <row r="517">
          <cell r="A517" t="str">
            <v>701</v>
          </cell>
        </row>
        <row r="518">
          <cell r="A518" t="str">
            <v>701</v>
          </cell>
        </row>
        <row r="519">
          <cell r="A519" t="str">
            <v>706</v>
          </cell>
        </row>
        <row r="520">
          <cell r="A520" t="str">
            <v>711</v>
          </cell>
        </row>
        <row r="521">
          <cell r="A521" t="str">
            <v>711</v>
          </cell>
        </row>
        <row r="522">
          <cell r="A522" t="str">
            <v>716</v>
          </cell>
        </row>
        <row r="523">
          <cell r="A523" t="str">
            <v>716</v>
          </cell>
        </row>
        <row r="524">
          <cell r="A524" t="str">
            <v>721</v>
          </cell>
        </row>
        <row r="525">
          <cell r="A525" t="str">
            <v>721</v>
          </cell>
        </row>
        <row r="526">
          <cell r="A526" t="str">
            <v>726</v>
          </cell>
        </row>
        <row r="527">
          <cell r="A527" t="str">
            <v>726</v>
          </cell>
        </row>
        <row r="528">
          <cell r="A528" t="str">
            <v>731</v>
          </cell>
        </row>
        <row r="529">
          <cell r="A529" t="str">
            <v>736</v>
          </cell>
        </row>
        <row r="530">
          <cell r="A530" t="str">
            <v>736</v>
          </cell>
        </row>
        <row r="531">
          <cell r="A531" t="str">
            <v>741</v>
          </cell>
        </row>
        <row r="532">
          <cell r="A532" t="str">
            <v>741</v>
          </cell>
        </row>
        <row r="533">
          <cell r="A533" t="str">
            <v>741</v>
          </cell>
        </row>
        <row r="534">
          <cell r="A534" t="str">
            <v>743</v>
          </cell>
        </row>
        <row r="535">
          <cell r="A535" t="str">
            <v>743</v>
          </cell>
        </row>
        <row r="536">
          <cell r="A536" t="str">
            <v>746</v>
          </cell>
        </row>
        <row r="537">
          <cell r="A537" t="str">
            <v>746</v>
          </cell>
        </row>
        <row r="538">
          <cell r="A538" t="str">
            <v>746</v>
          </cell>
        </row>
        <row r="539">
          <cell r="A539" t="str">
            <v>751</v>
          </cell>
        </row>
        <row r="540">
          <cell r="A540" t="str">
            <v>751</v>
          </cell>
        </row>
        <row r="541">
          <cell r="A541" t="str">
            <v>751</v>
          </cell>
        </row>
        <row r="542">
          <cell r="A542" t="str">
            <v>756</v>
          </cell>
        </row>
        <row r="543">
          <cell r="A543" t="str">
            <v>756</v>
          </cell>
        </row>
        <row r="544">
          <cell r="A544" t="str">
            <v>756</v>
          </cell>
        </row>
        <row r="545">
          <cell r="A545" t="str">
            <v>756</v>
          </cell>
        </row>
        <row r="546">
          <cell r="A546" t="str">
            <v>756</v>
          </cell>
        </row>
        <row r="547">
          <cell r="A547" t="str">
            <v>756</v>
          </cell>
        </row>
        <row r="548">
          <cell r="A548" t="str">
            <v>761</v>
          </cell>
        </row>
        <row r="549">
          <cell r="A549" t="str">
            <v>766</v>
          </cell>
        </row>
        <row r="550">
          <cell r="A550" t="str">
            <v>766</v>
          </cell>
        </row>
        <row r="551">
          <cell r="A551" t="str">
            <v>771</v>
          </cell>
        </row>
        <row r="552">
          <cell r="A552" t="str">
            <v>771</v>
          </cell>
        </row>
        <row r="553">
          <cell r="A553" t="str">
            <v>771</v>
          </cell>
        </row>
        <row r="554">
          <cell r="A554" t="str">
            <v>771</v>
          </cell>
        </row>
        <row r="555">
          <cell r="A555" t="str">
            <v>776</v>
          </cell>
        </row>
        <row r="556">
          <cell r="A556" t="str">
            <v>776</v>
          </cell>
        </row>
        <row r="557">
          <cell r="A557" t="str">
            <v>776</v>
          </cell>
        </row>
        <row r="558">
          <cell r="A558" t="str">
            <v>781</v>
          </cell>
        </row>
        <row r="559">
          <cell r="A559" t="str">
            <v>781</v>
          </cell>
        </row>
        <row r="560">
          <cell r="A560" t="str">
            <v>786</v>
          </cell>
        </row>
        <row r="561">
          <cell r="A561" t="str">
            <v>791</v>
          </cell>
        </row>
        <row r="562">
          <cell r="A562" t="str">
            <v>796</v>
          </cell>
        </row>
        <row r="563">
          <cell r="A563" t="str">
            <v>796</v>
          </cell>
        </row>
        <row r="564">
          <cell r="A564" t="str">
            <v>801</v>
          </cell>
        </row>
        <row r="565">
          <cell r="A565" t="str">
            <v>801</v>
          </cell>
        </row>
        <row r="566">
          <cell r="A566" t="str">
            <v>801</v>
          </cell>
        </row>
        <row r="567">
          <cell r="A567" t="str">
            <v>801</v>
          </cell>
        </row>
        <row r="568">
          <cell r="A568" t="str">
            <v>806</v>
          </cell>
        </row>
        <row r="569">
          <cell r="A569" t="str">
            <v>806</v>
          </cell>
        </row>
        <row r="570">
          <cell r="A570" t="str">
            <v>811</v>
          </cell>
        </row>
        <row r="571">
          <cell r="A571" t="str">
            <v>813</v>
          </cell>
        </row>
        <row r="572">
          <cell r="A572" t="str">
            <v>813</v>
          </cell>
        </row>
        <row r="573">
          <cell r="A573" t="str">
            <v>816</v>
          </cell>
        </row>
        <row r="574">
          <cell r="A574" t="str">
            <v>816</v>
          </cell>
        </row>
        <row r="575">
          <cell r="A575" t="str">
            <v>821</v>
          </cell>
        </row>
        <row r="576">
          <cell r="A576" t="str">
            <v>821</v>
          </cell>
        </row>
        <row r="577">
          <cell r="A577" t="str">
            <v>821</v>
          </cell>
        </row>
        <row r="578">
          <cell r="A578" t="str">
            <v>821</v>
          </cell>
        </row>
        <row r="579">
          <cell r="A579" t="str">
            <v>826</v>
          </cell>
        </row>
        <row r="580">
          <cell r="A580" t="str">
            <v>831</v>
          </cell>
        </row>
        <row r="581">
          <cell r="A581" t="str">
            <v>831</v>
          </cell>
        </row>
        <row r="582">
          <cell r="A582" t="str">
            <v>990</v>
          </cell>
        </row>
        <row r="583">
          <cell r="A583" t="str">
            <v>990</v>
          </cell>
        </row>
        <row r="584">
          <cell r="A584" t="str">
            <v>990</v>
          </cell>
        </row>
        <row r="585">
          <cell r="A585" t="str">
            <v>_x001A_</v>
          </cell>
        </row>
      </sheetData>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ow r="3">
          <cell r="A3" t="str">
            <v>Soma de Custo</v>
          </cell>
        </row>
      </sheetData>
      <sheetData sheetId="134"/>
      <sheetData sheetId="135"/>
      <sheetData sheetId="136" refreshError="1"/>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 sheetId="179"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ic_Mensal_Anual"/>
      <sheetName val="Selic_Diária_BC"/>
      <sheetName val="C V A - 30diasAnterior"/>
      <sheetName val="C V A - Ate5diaAnterior"/>
      <sheetName val="CVA_Projetada12meses"/>
      <sheetName val="di a termo ie3-05"/>
      <sheetName val="Gesellschaftsübersicht"/>
      <sheetName val="Critérios"/>
      <sheetName val="Form09"/>
      <sheetName val="ABRIL 2000"/>
      <sheetName val="Geral Energia"/>
      <sheetName val="pl atual"/>
      <sheetName val="Ativo"/>
      <sheetName val="Informe"/>
      <sheetName val="Capital de Giro"/>
      <sheetName val="Dívida"/>
      <sheetName val="Investimento"/>
      <sheetName val="Taxas"/>
      <sheetName val="UTD"/>
      <sheetName val="VENDAS "/>
      <sheetName val=" PIB Brasil ( R$ de 1996 )"/>
      <sheetName val="MENSAL"/>
      <sheetName val="Hoja1"/>
      <sheetName val="CRITERIOS"/>
      <sheetName val="Empresas e Datas"/>
      <sheetName val="GDP"/>
      <sheetName val="FEV9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a Version PE"/>
      <sheetName val="Valoración Caso Base"/>
      <sheetName val="Análisis de sensibilidad"/>
      <sheetName val="Pérdidas y Ganancias"/>
      <sheetName val="Balance"/>
      <sheetName val="Estudio Tarifario"/>
      <sheetName val="Ingresos Operación(Rev)"/>
      <sheetName val="Tarifa Essal(pr)"/>
      <sheetName val="Resumen mercado"/>
      <sheetName val="Resumen No regulado "/>
      <sheetName val="Resumen tarifas"/>
      <sheetName val="Datos Base Essal(pr)"/>
      <sheetName val="Proy Datos Base essal"/>
      <sheetName val="ConsTratam"/>
      <sheetName val="Resumen Inversiones"/>
      <sheetName val="Inv. en Obras(Rev)"/>
      <sheetName val="Otros Activos Existentes (Rev)"/>
      <sheetName val="Credito BBVA"/>
      <sheetName val="Bonos"/>
      <sheetName val="Financiación"/>
      <sheetName val="Hipótesis Económicas(Rev)"/>
      <sheetName val="Inversiones hasta el 2020(rev)"/>
      <sheetName val="Detalle Costes Operación (Rev)"/>
      <sheetName val=" Inmov. Existente(Rev)"/>
      <sheetName val="Riles1002"/>
      <sheetName val="riles0702"/>
      <sheetName val="Resumen Oferta"/>
      <sheetName val="Deuda L-P Existente EERR (Rev)"/>
      <sheetName val="Corrección Monetaria"/>
      <sheetName val="Amort. Acel.(Rev)"/>
      <sheetName val="Sensibilidades"/>
      <sheetName val="          C D E C           "/>
      <sheetName val="   C O N T R A T O S    "/>
      <sheetName val="pl atual"/>
      <sheetName val="Title"/>
      <sheetName val="CD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BAL2000_Compra MWh"/>
      <sheetName val="BAL2000_Compra kW"/>
      <sheetName val="BAL2000_Venda MWh"/>
      <sheetName val="BAL2000_Perdas"/>
      <sheetName val="iperda2000"/>
      <sheetName val="ANALI2000"/>
      <sheetName val="Ramo industrial"/>
      <sheetName val="GTEAIN2000"/>
      <sheetName val="GTEANC2000"/>
      <sheetName val="Ramo comercial"/>
      <sheetName val="GTEACO2000"/>
      <sheetName val="GTEANCCO2000 "/>
      <sheetName val="CONNT2000_2"/>
      <sheetName val="CONNT2000_Simplificado_2"/>
      <sheetName val="NCNT2000"/>
      <sheetName val="FAIXCON2000_2"/>
      <sheetName val="FAIXNC2000"/>
      <sheetName val="ANNC2000"/>
      <sheetName val="INDI2000"/>
      <sheetName val="Quadro do Bal"/>
      <sheetName val="pl atual"/>
      <sheetName val="CVA_Projetada12meses"/>
      <sheetName val="Summary"/>
      <sheetName val="DCF"/>
      <sheetName val="A4.6-SEAOIL"/>
      <sheetName val="VENDAS "/>
      <sheetName val="Capa"/>
      <sheetName val="Auxiliar"/>
      <sheetName val="Taxas"/>
      <sheetName val="DRE"/>
      <sheetName val="Balancete"/>
      <sheetName val="Balanço"/>
      <sheetName val="DMPL"/>
      <sheetName val="14"/>
      <sheetName val="14.1"/>
      <sheetName val="Datas"/>
      <sheetName val="44"/>
      <sheetName val="7"/>
      <sheetName val="7.1"/>
      <sheetName val="8"/>
      <sheetName val="8.3"/>
      <sheetName val="8.1"/>
      <sheetName val="30"/>
      <sheetName val="33.2"/>
      <sheetName val="51"/>
      <sheetName val="52"/>
      <sheetName val="22.1"/>
      <sheetName val="50"/>
      <sheetName val="72"/>
      <sheetName val="80"/>
      <sheetName val="GDP"/>
      <sheetName val=" ER"/>
      <sheetName val="Informe"/>
      <sheetName val="FEV99"/>
      <sheetName val="Cálculos "/>
      <sheetName val="Enc. Capac."/>
      <sheetName val="(TAP) GTF"/>
      <sheetName val="Dados_DEC"/>
      <sheetName val="Dados_FEC"/>
      <sheetName val="Parametros"/>
      <sheetName val="BAL2000_Compra_MWh"/>
      <sheetName val="BAL2000_Compra_kW"/>
      <sheetName val="BAL2000_Venda_MWh"/>
      <sheetName val="Ramo_industrial"/>
      <sheetName val="Ramo_comercial"/>
      <sheetName val="GTEANCCO2000_"/>
      <sheetName val="Quadro_do_Bal"/>
      <sheetName val="pl_atual"/>
      <sheetName val="A4_6-SEAOIL"/>
      <sheetName val="VENDAS_"/>
      <sheetName val="14_1"/>
      <sheetName val="7_1"/>
      <sheetName val="8_3"/>
      <sheetName val="8_1"/>
      <sheetName val="33_2"/>
      <sheetName val="22_1"/>
      <sheetName val="BASE (ESTOQUE PECLD)"/>
      <sheetName val="contse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Tabelas"/>
      <sheetName val="Inputs_Usinas"/>
      <sheetName val="Inputs_Unidades_Geradoras"/>
      <sheetName val="Premissas_ Planejamento_Geração"/>
      <sheetName val="Potencia e Energia Asseg"/>
      <sheetName val="Calculos Potencia Alocada"/>
      <sheetName val="Calculos Energia Alocada"/>
      <sheetName val="Feriados"/>
      <sheetName val="CVA_Projetada12meses"/>
      <sheetName val="di a termo ie3-05"/>
      <sheetName val="GDP"/>
      <sheetName val="Índices_1"/>
      <sheetName val="Premissas__Planejamento_Geraçã1"/>
      <sheetName val="Potencia_e_Energia_Asseg1"/>
      <sheetName val="Calculos_Potencia_Alocada1"/>
      <sheetName val="Calculos_Energia_Alocada1"/>
      <sheetName val="Premissas__Planejamento_Geração"/>
      <sheetName val="Potencia_e_Energia_Asseg"/>
      <sheetName val="Calculos_Potencia_Alocada"/>
      <sheetName val="Calculos_Energia_Alocada"/>
      <sheetName val="Financimentos CP"/>
      <sheetName val="anexo_D"/>
      <sheetName val="pl atual"/>
      <sheetName val="ANALI2000"/>
      <sheetName val="RESULTADOS"/>
      <sheetName val="vinc"/>
      <sheetName val="INPUT"/>
      <sheetName val="RIEP_INC_98"/>
      <sheetName val="DRE"/>
      <sheetName val="indicators2"/>
      <sheetName val="(TAP) GTF"/>
      <sheetName val="CSSL - Real"/>
      <sheetName val="FEV99"/>
      <sheetName val="I-BAL05"/>
      <sheetName val="contse98"/>
      <sheetName val="Sensibilidades"/>
      <sheetName val="Hipótesis Económicas(Rev)"/>
      <sheetName val="Balance"/>
      <sheetName val="preferred"/>
    </sheetNames>
    <sheetDataSet>
      <sheetData sheetId="0" refreshError="1"/>
      <sheetData sheetId="1" refreshError="1"/>
      <sheetData sheetId="2" refreshError="1"/>
      <sheetData sheetId="3" refreshError="1">
        <row r="7">
          <cell r="A7">
            <v>1</v>
          </cell>
          <cell r="B7">
            <v>1</v>
          </cell>
          <cell r="C7" t="str">
            <v>Porto Estrela</v>
          </cell>
          <cell r="D7">
            <v>1</v>
          </cell>
          <cell r="E7">
            <v>37138</v>
          </cell>
          <cell r="F7">
            <v>48.7</v>
          </cell>
          <cell r="G7">
            <v>446410</v>
          </cell>
          <cell r="H7">
            <v>0.33333333333333331</v>
          </cell>
          <cell r="I7">
            <v>16.233333333333334</v>
          </cell>
          <cell r="J7">
            <v>148803.33333333331</v>
          </cell>
          <cell r="K7" t="str">
            <v>Sudeste/Centro-oeste</v>
          </cell>
          <cell r="L7">
            <v>1</v>
          </cell>
        </row>
        <row r="8">
          <cell r="A8">
            <v>2</v>
          </cell>
          <cell r="B8">
            <v>1</v>
          </cell>
          <cell r="C8" t="str">
            <v>Porto Estrela</v>
          </cell>
          <cell r="D8">
            <v>2</v>
          </cell>
          <cell r="E8">
            <v>37139</v>
          </cell>
          <cell r="F8">
            <v>48.6</v>
          </cell>
          <cell r="G8">
            <v>42398</v>
          </cell>
          <cell r="H8">
            <v>0.33333333333333331</v>
          </cell>
          <cell r="I8">
            <v>16.2</v>
          </cell>
          <cell r="J8">
            <v>14132.666666666666</v>
          </cell>
          <cell r="K8" t="str">
            <v>Sudeste/Centro-oeste</v>
          </cell>
          <cell r="L8">
            <v>0</v>
          </cell>
        </row>
        <row r="9">
          <cell r="A9">
            <v>3</v>
          </cell>
          <cell r="B9">
            <v>2</v>
          </cell>
          <cell r="C9" t="str">
            <v>Funil</v>
          </cell>
          <cell r="D9">
            <v>1</v>
          </cell>
          <cell r="E9">
            <v>37591</v>
          </cell>
          <cell r="F9">
            <v>57</v>
          </cell>
          <cell r="G9">
            <v>389820</v>
          </cell>
          <cell r="H9">
            <v>0.51</v>
          </cell>
          <cell r="I9">
            <v>29.07</v>
          </cell>
          <cell r="J9">
            <v>198808.2</v>
          </cell>
          <cell r="K9" t="str">
            <v>Sudeste/Centro-oeste</v>
          </cell>
          <cell r="L9">
            <v>0</v>
          </cell>
        </row>
        <row r="10">
          <cell r="A10">
            <v>4</v>
          </cell>
          <cell r="B10">
            <v>2</v>
          </cell>
          <cell r="C10" t="str">
            <v>Funil</v>
          </cell>
          <cell r="D10">
            <v>2</v>
          </cell>
          <cell r="E10">
            <v>37653</v>
          </cell>
          <cell r="F10">
            <v>57</v>
          </cell>
          <cell r="G10">
            <v>389820</v>
          </cell>
          <cell r="H10">
            <v>0.51</v>
          </cell>
          <cell r="I10">
            <v>29.07</v>
          </cell>
          <cell r="J10">
            <v>198808.2</v>
          </cell>
          <cell r="K10" t="str">
            <v>Sudeste/Centro-oeste</v>
          </cell>
          <cell r="L10">
            <v>0</v>
          </cell>
        </row>
        <row r="11">
          <cell r="A11">
            <v>5</v>
          </cell>
          <cell r="B11">
            <v>2</v>
          </cell>
          <cell r="C11" t="str">
            <v>Funil</v>
          </cell>
          <cell r="D11">
            <v>3</v>
          </cell>
          <cell r="E11">
            <v>37712</v>
          </cell>
          <cell r="F11">
            <v>54</v>
          </cell>
          <cell r="G11">
            <v>0</v>
          </cell>
          <cell r="H11">
            <v>0.51</v>
          </cell>
          <cell r="I11">
            <v>27.54</v>
          </cell>
          <cell r="J11">
            <v>0</v>
          </cell>
          <cell r="K11" t="str">
            <v>Sudeste/Centro-oeste</v>
          </cell>
          <cell r="L11">
            <v>0</v>
          </cell>
        </row>
        <row r="12">
          <cell r="A12">
            <v>6</v>
          </cell>
          <cell r="B12">
            <v>3</v>
          </cell>
          <cell r="C12" t="str">
            <v>Candonga</v>
          </cell>
          <cell r="D12">
            <v>1</v>
          </cell>
          <cell r="E12">
            <v>37926</v>
          </cell>
          <cell r="F12">
            <v>29.8</v>
          </cell>
          <cell r="G12">
            <v>287279</v>
          </cell>
          <cell r="H12">
            <v>0.5</v>
          </cell>
          <cell r="I12">
            <v>14.9</v>
          </cell>
          <cell r="J12">
            <v>143639.5</v>
          </cell>
          <cell r="K12" t="str">
            <v>Sudeste/Centro-oeste</v>
          </cell>
          <cell r="L12">
            <v>0</v>
          </cell>
        </row>
        <row r="13">
          <cell r="A13">
            <v>7</v>
          </cell>
          <cell r="B13">
            <v>3</v>
          </cell>
          <cell r="C13" t="str">
            <v>Candonga</v>
          </cell>
          <cell r="D13">
            <v>2</v>
          </cell>
          <cell r="E13">
            <v>37987</v>
          </cell>
          <cell r="F13">
            <v>29.7</v>
          </cell>
          <cell r="G13">
            <v>286305</v>
          </cell>
          <cell r="H13">
            <v>0.5</v>
          </cell>
          <cell r="I13">
            <v>14.85</v>
          </cell>
          <cell r="J13">
            <v>143152.5</v>
          </cell>
          <cell r="K13" t="str">
            <v>Sudeste/Centro-oeste</v>
          </cell>
          <cell r="L13">
            <v>0</v>
          </cell>
        </row>
        <row r="14">
          <cell r="A14">
            <v>8</v>
          </cell>
          <cell r="B14">
            <v>3</v>
          </cell>
          <cell r="C14" t="str">
            <v>Candonga</v>
          </cell>
          <cell r="D14">
            <v>3</v>
          </cell>
          <cell r="E14">
            <v>38047</v>
          </cell>
          <cell r="F14">
            <v>28.8</v>
          </cell>
          <cell r="G14">
            <v>1948</v>
          </cell>
          <cell r="H14">
            <v>0.5</v>
          </cell>
          <cell r="I14">
            <v>14.4</v>
          </cell>
          <cell r="J14">
            <v>974</v>
          </cell>
          <cell r="K14" t="str">
            <v>Sudeste/Centro-oeste</v>
          </cell>
          <cell r="L14">
            <v>0</v>
          </cell>
        </row>
        <row r="15">
          <cell r="A15">
            <v>9</v>
          </cell>
          <cell r="B15">
            <v>4</v>
          </cell>
          <cell r="C15" t="str">
            <v>Aimorés</v>
          </cell>
          <cell r="D15">
            <v>1</v>
          </cell>
          <cell r="E15">
            <v>37956</v>
          </cell>
          <cell r="F15">
            <v>102.5</v>
          </cell>
          <cell r="G15">
            <v>862860</v>
          </cell>
          <cell r="H15">
            <v>0.51</v>
          </cell>
          <cell r="I15">
            <v>52.274999999999999</v>
          </cell>
          <cell r="J15">
            <v>440058.60000000003</v>
          </cell>
          <cell r="K15" t="str">
            <v>Sudeste/Centro-oeste</v>
          </cell>
          <cell r="L15">
            <v>0</v>
          </cell>
        </row>
        <row r="16">
          <cell r="A16">
            <v>10</v>
          </cell>
          <cell r="B16">
            <v>4</v>
          </cell>
          <cell r="C16" t="str">
            <v>Aimorés</v>
          </cell>
          <cell r="D16">
            <v>2</v>
          </cell>
          <cell r="E16">
            <v>38047</v>
          </cell>
          <cell r="F16">
            <v>102.5</v>
          </cell>
          <cell r="G16">
            <v>643860</v>
          </cell>
          <cell r="H16">
            <v>0.51</v>
          </cell>
          <cell r="I16">
            <v>52.274999999999999</v>
          </cell>
          <cell r="J16">
            <v>328368.59999999998</v>
          </cell>
          <cell r="K16" t="str">
            <v>Sudeste/Centro-oeste</v>
          </cell>
          <cell r="L16">
            <v>0</v>
          </cell>
        </row>
        <row r="17">
          <cell r="A17">
            <v>11</v>
          </cell>
          <cell r="B17">
            <v>4</v>
          </cell>
          <cell r="C17" t="str">
            <v>Aimorés</v>
          </cell>
          <cell r="D17">
            <v>3</v>
          </cell>
          <cell r="E17">
            <v>38139</v>
          </cell>
          <cell r="F17">
            <v>99.6</v>
          </cell>
          <cell r="G17">
            <v>0</v>
          </cell>
          <cell r="H17">
            <v>0.51</v>
          </cell>
          <cell r="I17">
            <v>50.795999999999999</v>
          </cell>
          <cell r="J17">
            <v>0</v>
          </cell>
          <cell r="K17" t="str">
            <v>Sudeste/Centro-oeste</v>
          </cell>
          <cell r="L17">
            <v>0</v>
          </cell>
        </row>
        <row r="18">
          <cell r="A18">
            <v>12</v>
          </cell>
          <cell r="B18">
            <v>5</v>
          </cell>
          <cell r="C18" t="str">
            <v>Capim I</v>
          </cell>
          <cell r="D18">
            <v>1</v>
          </cell>
          <cell r="E18">
            <v>38231</v>
          </cell>
          <cell r="F18">
            <v>74.5</v>
          </cell>
          <cell r="G18">
            <v>628092</v>
          </cell>
          <cell r="H18">
            <v>0.484211</v>
          </cell>
          <cell r="I18">
            <v>36.073719500000003</v>
          </cell>
          <cell r="J18">
            <v>304129.05541199999</v>
          </cell>
          <cell r="K18" t="str">
            <v>Sudeste/Centro-oeste</v>
          </cell>
          <cell r="L18">
            <v>1</v>
          </cell>
        </row>
        <row r="19">
          <cell r="A19">
            <v>13</v>
          </cell>
          <cell r="B19">
            <v>5</v>
          </cell>
          <cell r="C19" t="str">
            <v>Capim I</v>
          </cell>
          <cell r="D19">
            <v>2</v>
          </cell>
          <cell r="E19">
            <v>38262</v>
          </cell>
          <cell r="F19">
            <v>74.599999999999994</v>
          </cell>
          <cell r="G19">
            <v>627216</v>
          </cell>
          <cell r="H19">
            <v>0.484211</v>
          </cell>
          <cell r="I19">
            <v>36.122140599999994</v>
          </cell>
          <cell r="J19">
            <v>303704.88657600002</v>
          </cell>
          <cell r="K19" t="str">
            <v>Sudeste/Centro-oeste</v>
          </cell>
          <cell r="L19">
            <v>1</v>
          </cell>
        </row>
        <row r="20">
          <cell r="A20">
            <v>14</v>
          </cell>
          <cell r="B20">
            <v>5</v>
          </cell>
          <cell r="C20" t="str">
            <v>Capim I</v>
          </cell>
          <cell r="D20">
            <v>3</v>
          </cell>
          <cell r="E20">
            <v>38353</v>
          </cell>
          <cell r="F20">
            <v>71.7</v>
          </cell>
          <cell r="G20">
            <v>102492</v>
          </cell>
          <cell r="H20">
            <v>0.484211</v>
          </cell>
          <cell r="I20">
            <v>34.717928700000002</v>
          </cell>
          <cell r="J20">
            <v>49627.753812000003</v>
          </cell>
          <cell r="K20" t="str">
            <v>Sudeste/Centro-oeste</v>
          </cell>
          <cell r="L20">
            <v>1</v>
          </cell>
        </row>
        <row r="21">
          <cell r="A21">
            <v>15</v>
          </cell>
          <cell r="B21">
            <v>6</v>
          </cell>
          <cell r="C21" t="str">
            <v>Capim II</v>
          </cell>
          <cell r="D21">
            <v>1</v>
          </cell>
          <cell r="E21">
            <v>38384</v>
          </cell>
          <cell r="F21">
            <v>65.2</v>
          </cell>
          <cell r="G21">
            <v>549252</v>
          </cell>
          <cell r="H21">
            <v>0.48420000000000002</v>
          </cell>
          <cell r="I21">
            <v>31.569840000000003</v>
          </cell>
          <cell r="J21">
            <v>265947.81839999999</v>
          </cell>
          <cell r="K21" t="str">
            <v>Sudeste/Centro-oeste</v>
          </cell>
          <cell r="L21">
            <v>1</v>
          </cell>
        </row>
        <row r="22">
          <cell r="A22">
            <v>16</v>
          </cell>
          <cell r="B22">
            <v>6</v>
          </cell>
          <cell r="C22" t="str">
            <v>Capim II</v>
          </cell>
          <cell r="D22">
            <v>2</v>
          </cell>
          <cell r="E22">
            <v>38412</v>
          </cell>
          <cell r="F22">
            <v>65.2</v>
          </cell>
          <cell r="G22">
            <v>549252</v>
          </cell>
          <cell r="H22">
            <v>0.48420000000000002</v>
          </cell>
          <cell r="I22">
            <v>31.569840000000003</v>
          </cell>
          <cell r="J22">
            <v>265947.81839999999</v>
          </cell>
          <cell r="K22" t="str">
            <v>Sudeste/Centro-oeste</v>
          </cell>
          <cell r="L22">
            <v>1</v>
          </cell>
        </row>
        <row r="23">
          <cell r="A23">
            <v>17</v>
          </cell>
          <cell r="B23">
            <v>6</v>
          </cell>
          <cell r="C23" t="str">
            <v>Capim II</v>
          </cell>
          <cell r="D23">
            <v>3</v>
          </cell>
          <cell r="E23">
            <v>38504</v>
          </cell>
          <cell r="F23">
            <v>64.3</v>
          </cell>
          <cell r="G23">
            <v>49056</v>
          </cell>
          <cell r="H23">
            <v>0.48420000000000002</v>
          </cell>
          <cell r="I23">
            <v>31.134060000000002</v>
          </cell>
          <cell r="J23">
            <v>23752.915199999999</v>
          </cell>
          <cell r="K23" t="str">
            <v>Sudeste/Centro-oeste</v>
          </cell>
          <cell r="L23">
            <v>1</v>
          </cell>
        </row>
        <row r="24">
          <cell r="A24">
            <v>18</v>
          </cell>
          <cell r="B24">
            <v>7</v>
          </cell>
          <cell r="C24" t="str">
            <v>Foz  Chapecó</v>
          </cell>
          <cell r="D24">
            <v>1</v>
          </cell>
          <cell r="E24">
            <v>38899</v>
          </cell>
          <cell r="F24">
            <v>194.8</v>
          </cell>
          <cell r="G24">
            <v>1569792</v>
          </cell>
          <cell r="H24">
            <v>0.4</v>
          </cell>
          <cell r="I24">
            <v>77.920000000000016</v>
          </cell>
          <cell r="J24">
            <v>627916.80000000005</v>
          </cell>
          <cell r="K24" t="str">
            <v>Sul</v>
          </cell>
          <cell r="L24">
            <v>0</v>
          </cell>
        </row>
        <row r="25">
          <cell r="A25">
            <v>19</v>
          </cell>
          <cell r="B25">
            <v>7</v>
          </cell>
          <cell r="C25" t="str">
            <v>Foz  Chapecó</v>
          </cell>
          <cell r="D25">
            <v>2</v>
          </cell>
          <cell r="E25">
            <v>38991</v>
          </cell>
          <cell r="F25">
            <v>194.9</v>
          </cell>
          <cell r="G25">
            <v>1568916</v>
          </cell>
          <cell r="H25">
            <v>0.4</v>
          </cell>
          <cell r="I25">
            <v>77.960000000000008</v>
          </cell>
          <cell r="J25">
            <v>627566.4</v>
          </cell>
          <cell r="K25" t="str">
            <v>Sul</v>
          </cell>
          <cell r="L25">
            <v>0</v>
          </cell>
        </row>
        <row r="26">
          <cell r="A26">
            <v>20</v>
          </cell>
          <cell r="B26">
            <v>7</v>
          </cell>
          <cell r="C26" t="str">
            <v>Foz  Chapecó</v>
          </cell>
          <cell r="D26">
            <v>3</v>
          </cell>
          <cell r="E26">
            <v>39052</v>
          </cell>
          <cell r="F26">
            <v>194.8</v>
          </cell>
          <cell r="G26">
            <v>645612</v>
          </cell>
          <cell r="H26">
            <v>0.4</v>
          </cell>
          <cell r="I26">
            <v>77.920000000000016</v>
          </cell>
          <cell r="J26">
            <v>258244.80000000002</v>
          </cell>
          <cell r="K26" t="str">
            <v>Sul</v>
          </cell>
          <cell r="L26">
            <v>0</v>
          </cell>
        </row>
        <row r="27">
          <cell r="A27">
            <v>21</v>
          </cell>
          <cell r="B27">
            <v>7</v>
          </cell>
          <cell r="C27" t="str">
            <v>Foz  Chapecó</v>
          </cell>
          <cell r="D27">
            <v>4</v>
          </cell>
          <cell r="E27">
            <v>39142</v>
          </cell>
          <cell r="F27">
            <v>170.5</v>
          </cell>
          <cell r="G27">
            <v>0</v>
          </cell>
          <cell r="H27">
            <v>0.4</v>
          </cell>
          <cell r="I27">
            <v>68.2</v>
          </cell>
          <cell r="J27">
            <v>0</v>
          </cell>
          <cell r="K27" t="str">
            <v>Sul</v>
          </cell>
          <cell r="L27">
            <v>0</v>
          </cell>
        </row>
        <row r="28">
          <cell r="A28">
            <v>22</v>
          </cell>
          <cell r="B28">
            <v>8</v>
          </cell>
          <cell r="C28" t="str">
            <v>Santa Isabel</v>
          </cell>
          <cell r="D28">
            <v>1</v>
          </cell>
          <cell r="E28">
            <v>39142</v>
          </cell>
          <cell r="F28">
            <v>183.7</v>
          </cell>
          <cell r="G28">
            <v>1413935</v>
          </cell>
          <cell r="H28">
            <v>0.4385</v>
          </cell>
          <cell r="I28">
            <v>80.552449999999993</v>
          </cell>
          <cell r="J28">
            <v>620010.49750000006</v>
          </cell>
          <cell r="K28" t="str">
            <v>Norte</v>
          </cell>
          <cell r="L28">
            <v>0</v>
          </cell>
        </row>
        <row r="29">
          <cell r="A29">
            <v>23</v>
          </cell>
          <cell r="B29">
            <v>8</v>
          </cell>
          <cell r="C29" t="str">
            <v>Santa Isabel</v>
          </cell>
          <cell r="D29">
            <v>2</v>
          </cell>
          <cell r="E29">
            <v>39234</v>
          </cell>
          <cell r="F29">
            <v>183.7</v>
          </cell>
          <cell r="G29">
            <v>1413935</v>
          </cell>
          <cell r="H29">
            <v>0.4385</v>
          </cell>
          <cell r="I29">
            <v>80.552449999999993</v>
          </cell>
          <cell r="J29">
            <v>620010.49750000006</v>
          </cell>
          <cell r="K29" t="str">
            <v>Norte</v>
          </cell>
          <cell r="L29">
            <v>0</v>
          </cell>
        </row>
        <row r="30">
          <cell r="A30">
            <v>24</v>
          </cell>
          <cell r="B30">
            <v>8</v>
          </cell>
          <cell r="C30" t="str">
            <v>Santa Isabel</v>
          </cell>
          <cell r="D30">
            <v>3</v>
          </cell>
          <cell r="E30">
            <v>39326</v>
          </cell>
          <cell r="F30">
            <v>183.7</v>
          </cell>
          <cell r="G30">
            <v>1413935</v>
          </cell>
          <cell r="H30">
            <v>0.4385</v>
          </cell>
          <cell r="I30">
            <v>80.552449999999993</v>
          </cell>
          <cell r="J30">
            <v>620010.49750000006</v>
          </cell>
          <cell r="K30" t="str">
            <v>Norte</v>
          </cell>
          <cell r="L30">
            <v>0</v>
          </cell>
        </row>
        <row r="31">
          <cell r="A31">
            <v>25</v>
          </cell>
          <cell r="B31">
            <v>8</v>
          </cell>
          <cell r="C31" t="str">
            <v>Santa Isabel</v>
          </cell>
          <cell r="D31">
            <v>4</v>
          </cell>
          <cell r="E31">
            <v>39417</v>
          </cell>
          <cell r="F31">
            <v>183.7</v>
          </cell>
          <cell r="G31">
            <v>424647</v>
          </cell>
          <cell r="H31">
            <v>0.4385</v>
          </cell>
          <cell r="I31">
            <v>80.552449999999993</v>
          </cell>
          <cell r="J31">
            <v>186207.7095</v>
          </cell>
          <cell r="K31" t="str">
            <v>Norte</v>
          </cell>
          <cell r="L31">
            <v>0</v>
          </cell>
        </row>
        <row r="32">
          <cell r="A32">
            <v>26</v>
          </cell>
          <cell r="B32">
            <v>8</v>
          </cell>
          <cell r="C32" t="str">
            <v>Santa Isabel</v>
          </cell>
          <cell r="D32">
            <v>5</v>
          </cell>
          <cell r="E32">
            <v>39508</v>
          </cell>
          <cell r="F32">
            <v>183.7</v>
          </cell>
          <cell r="G32">
            <v>0</v>
          </cell>
          <cell r="H32">
            <v>0.4385</v>
          </cell>
          <cell r="I32">
            <v>80.552449999999993</v>
          </cell>
          <cell r="J32">
            <v>0</v>
          </cell>
          <cell r="K32" t="str">
            <v>Norte</v>
          </cell>
          <cell r="L32">
            <v>0</v>
          </cell>
        </row>
        <row r="33">
          <cell r="A33">
            <v>27</v>
          </cell>
          <cell r="B33">
            <v>8</v>
          </cell>
          <cell r="C33" t="str">
            <v>Santa Isabel</v>
          </cell>
          <cell r="D33">
            <v>6</v>
          </cell>
          <cell r="E33">
            <v>39600</v>
          </cell>
          <cell r="F33">
            <v>54.7</v>
          </cell>
          <cell r="G33">
            <v>0</v>
          </cell>
          <cell r="H33">
            <v>0.4385</v>
          </cell>
          <cell r="I33">
            <v>23.985950000000003</v>
          </cell>
          <cell r="J33">
            <v>0</v>
          </cell>
          <cell r="K33" t="str">
            <v>Norte</v>
          </cell>
          <cell r="L33">
            <v>0</v>
          </cell>
        </row>
        <row r="34">
          <cell r="A34">
            <v>28</v>
          </cell>
          <cell r="B34">
            <v>9</v>
          </cell>
          <cell r="C34" t="str">
            <v>Igarapava</v>
          </cell>
          <cell r="D34">
            <v>1</v>
          </cell>
          <cell r="E34">
            <v>36739</v>
          </cell>
          <cell r="F34">
            <v>65.2</v>
          </cell>
          <cell r="G34">
            <v>549252</v>
          </cell>
          <cell r="H34">
            <v>0.38145000000000001</v>
          </cell>
          <cell r="I34">
            <v>24.870540000000002</v>
          </cell>
          <cell r="J34">
            <v>209512.17540000001</v>
          </cell>
          <cell r="K34" t="str">
            <v>Sudeste/Centro-oeste</v>
          </cell>
          <cell r="L34">
            <v>0</v>
          </cell>
        </row>
        <row r="35">
          <cell r="A35">
            <v>29</v>
          </cell>
          <cell r="B35">
            <v>9</v>
          </cell>
          <cell r="C35" t="str">
            <v>Igarapava</v>
          </cell>
          <cell r="D35">
            <v>2</v>
          </cell>
          <cell r="E35">
            <v>36800</v>
          </cell>
          <cell r="F35">
            <v>65.2</v>
          </cell>
          <cell r="G35">
            <v>549252</v>
          </cell>
          <cell r="H35">
            <v>0.38145000000000001</v>
          </cell>
          <cell r="I35">
            <v>24.870540000000002</v>
          </cell>
          <cell r="J35">
            <v>209512.17540000001</v>
          </cell>
          <cell r="K35" t="str">
            <v>Sudeste/Centro-oeste</v>
          </cell>
          <cell r="L35">
            <v>0</v>
          </cell>
        </row>
        <row r="36">
          <cell r="A36">
            <v>30</v>
          </cell>
          <cell r="B36">
            <v>9</v>
          </cell>
          <cell r="C36" t="str">
            <v>Igarapava</v>
          </cell>
          <cell r="D36">
            <v>3</v>
          </cell>
          <cell r="E36">
            <v>36861</v>
          </cell>
          <cell r="F36">
            <v>64.3</v>
          </cell>
          <cell r="G36">
            <v>49056</v>
          </cell>
          <cell r="H36">
            <v>0.38145000000000001</v>
          </cell>
          <cell r="I36">
            <v>24.527235000000001</v>
          </cell>
          <cell r="J36">
            <v>18712.411200000002</v>
          </cell>
          <cell r="K36" t="str">
            <v>Sudeste/Centro-oeste</v>
          </cell>
          <cell r="L36">
            <v>0</v>
          </cell>
        </row>
        <row r="37">
          <cell r="A37">
            <v>31</v>
          </cell>
          <cell r="B37">
            <v>10</v>
          </cell>
          <cell r="C37" t="str">
            <v>Estreito</v>
          </cell>
          <cell r="D37">
            <v>1</v>
          </cell>
          <cell r="E37">
            <v>38718</v>
          </cell>
          <cell r="F37">
            <v>1100</v>
          </cell>
          <cell r="G37">
            <v>5256000</v>
          </cell>
          <cell r="H37">
            <v>0.3</v>
          </cell>
          <cell r="I37">
            <v>330</v>
          </cell>
          <cell r="J37">
            <v>1576800</v>
          </cell>
          <cell r="K37" t="str">
            <v>Norte</v>
          </cell>
          <cell r="L37">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HIPOTESIS"/>
      <sheetName val="TARIFAS"/>
      <sheetName val="INGRESOS"/>
      <sheetName val="OTR.NEG"/>
      <sheetName val="INVERSIONES"/>
      <sheetName val="DEUDA"/>
      <sheetName val="GASTOS"/>
      <sheetName val="VAN"/>
      <sheetName val="P G"/>
      <sheetName val="BALANCE"/>
      <sheetName val="SENSIBILIDADES"/>
      <sheetName val="INVERSORA"/>
      <sheetName val="IBD"/>
      <sheetName val="VARIOS"/>
      <sheetName val="link"/>
      <sheetName val="MACROS"/>
      <sheetName val="GRáFICO 10A"/>
      <sheetName val="CRITERIOS"/>
      <sheetName val="Capa"/>
      <sheetName val="Auxiliar"/>
      <sheetName val="USA NT Detalhe"/>
      <sheetName val="Índice"/>
      <sheetName val="Empresas_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resas e Datas"/>
      <sheetName val="Séries IGP-M e IPCA"/>
      <sheetName val="Cálculo TM"/>
      <sheetName val="Séries IGP_M e IPCA"/>
      <sheetName val="Inputs_Unidades_Geradoras"/>
      <sheetName val="ANALI2000"/>
      <sheetName val="2. Outras Receitas"/>
      <sheetName val="CVA_Projetada12meses"/>
      <sheetName val="Controle"/>
      <sheetName val="Aux_4"/>
      <sheetName val="Aux_3"/>
      <sheetName val="Aux_1"/>
      <sheetName val="Rel.3"/>
      <sheetName val="Aux_2"/>
    </sheetNames>
    <sheetDataSet>
      <sheetData sheetId="0" refreshError="1"/>
      <sheetData sheetId="1" refreshError="1">
        <row r="175">
          <cell r="B175">
            <v>37652</v>
          </cell>
          <cell r="C175">
            <v>277.173</v>
          </cell>
          <cell r="D175">
            <v>2085.6799999999998</v>
          </cell>
        </row>
        <row r="176">
          <cell r="B176">
            <v>37680</v>
          </cell>
          <cell r="C176">
            <v>283.50599999999997</v>
          </cell>
          <cell r="D176">
            <v>2118.4299999999998</v>
          </cell>
        </row>
        <row r="177">
          <cell r="B177">
            <v>37711</v>
          </cell>
          <cell r="C177">
            <v>287.85500000000002</v>
          </cell>
          <cell r="D177">
            <v>2144.4899999999998</v>
          </cell>
        </row>
        <row r="178">
          <cell r="B178">
            <v>37741</v>
          </cell>
          <cell r="C178">
            <v>290.512</v>
          </cell>
          <cell r="D178">
            <v>2165.29</v>
          </cell>
        </row>
        <row r="179">
          <cell r="B179">
            <v>37772</v>
          </cell>
          <cell r="C179">
            <v>289.74700000000001</v>
          </cell>
          <cell r="D179">
            <v>2178.5</v>
          </cell>
        </row>
        <row r="180">
          <cell r="B180">
            <v>37802</v>
          </cell>
          <cell r="C180">
            <v>286.84300000000002</v>
          </cell>
          <cell r="D180">
            <v>2175.23</v>
          </cell>
        </row>
        <row r="181">
          <cell r="B181">
            <v>37833</v>
          </cell>
          <cell r="C181">
            <v>285.649</v>
          </cell>
          <cell r="D181">
            <v>2179.58</v>
          </cell>
        </row>
        <row r="182">
          <cell r="B182">
            <v>37864</v>
          </cell>
          <cell r="C182">
            <v>286.73500000000001</v>
          </cell>
          <cell r="D182">
            <v>2186.9899999999998</v>
          </cell>
        </row>
        <row r="183">
          <cell r="B183">
            <v>37894</v>
          </cell>
          <cell r="C183">
            <v>290.12700000000001</v>
          </cell>
          <cell r="D183">
            <v>2204.0500000000002</v>
          </cell>
        </row>
        <row r="184">
          <cell r="B184">
            <v>37925</v>
          </cell>
          <cell r="C184">
            <v>291.22899999999998</v>
          </cell>
          <cell r="D184">
            <v>2210.44</v>
          </cell>
        </row>
        <row r="185">
          <cell r="B185">
            <v>37955</v>
          </cell>
          <cell r="C185">
            <v>292.65699999999998</v>
          </cell>
          <cell r="D185">
            <v>2217.96</v>
          </cell>
        </row>
        <row r="186">
          <cell r="B186">
            <v>37986</v>
          </cell>
          <cell r="C186">
            <v>294.45499999999998</v>
          </cell>
          <cell r="D186">
            <v>2229.4899999999998</v>
          </cell>
        </row>
        <row r="187">
          <cell r="B187">
            <v>38017</v>
          </cell>
          <cell r="C187">
            <v>297.03899999999999</v>
          </cell>
          <cell r="D187">
            <v>2246.4299999999998</v>
          </cell>
        </row>
        <row r="188">
          <cell r="B188">
            <v>38046</v>
          </cell>
          <cell r="C188">
            <v>299.09699999999998</v>
          </cell>
          <cell r="D188">
            <v>2260.13</v>
          </cell>
        </row>
        <row r="189">
          <cell r="B189">
            <v>38077</v>
          </cell>
          <cell r="C189">
            <v>302.48399999999998</v>
          </cell>
          <cell r="D189">
            <v>2270.75</v>
          </cell>
        </row>
        <row r="190">
          <cell r="B190">
            <v>38107</v>
          </cell>
          <cell r="C190">
            <v>306.15100000000001</v>
          </cell>
          <cell r="D190">
            <v>2279.15</v>
          </cell>
        </row>
        <row r="191">
          <cell r="B191">
            <v>38138</v>
          </cell>
          <cell r="C191">
            <v>310.15199999999999</v>
          </cell>
          <cell r="D191">
            <v>2290.77</v>
          </cell>
        </row>
        <row r="192">
          <cell r="B192">
            <v>38168</v>
          </cell>
          <cell r="C192">
            <v>314.41899999999998</v>
          </cell>
          <cell r="D192">
            <v>2307.0300000000002</v>
          </cell>
        </row>
        <row r="193">
          <cell r="B193">
            <v>38199</v>
          </cell>
          <cell r="C193">
            <v>318.53199999999998</v>
          </cell>
          <cell r="D193">
            <v>2328.02</v>
          </cell>
        </row>
        <row r="194">
          <cell r="B194">
            <v>38230</v>
          </cell>
          <cell r="C194">
            <v>322.41199999999998</v>
          </cell>
          <cell r="D194">
            <v>2344.08</v>
          </cell>
        </row>
        <row r="195">
          <cell r="B195">
            <v>38260</v>
          </cell>
          <cell r="C195">
            <v>324.65100000000001</v>
          </cell>
          <cell r="D195">
            <v>2351.8200000000002</v>
          </cell>
        </row>
        <row r="196">
          <cell r="B196">
            <v>38291</v>
          </cell>
          <cell r="C196">
            <v>325.92500000000001</v>
          </cell>
          <cell r="D196">
            <v>2362.17</v>
          </cell>
        </row>
        <row r="197">
          <cell r="B197">
            <v>38321</v>
          </cell>
          <cell r="C197">
            <v>328.58800000000002</v>
          </cell>
          <cell r="D197">
            <v>2378.4699999999998</v>
          </cell>
        </row>
        <row r="198">
          <cell r="B198">
            <v>38352</v>
          </cell>
          <cell r="C198">
            <v>331.005</v>
          </cell>
          <cell r="D198">
            <v>2398.92</v>
          </cell>
        </row>
        <row r="199">
          <cell r="B199">
            <v>38383</v>
          </cell>
          <cell r="C199">
            <v>332.298</v>
          </cell>
          <cell r="D199">
            <v>2412.83</v>
          </cell>
        </row>
        <row r="200">
          <cell r="B200">
            <v>38411</v>
          </cell>
          <cell r="C200">
            <v>333.28800000000001</v>
          </cell>
          <cell r="D200">
            <v>2427.0700000000002</v>
          </cell>
        </row>
        <row r="201">
          <cell r="B201">
            <v>38442</v>
          </cell>
          <cell r="C201">
            <v>336.12299999999999</v>
          </cell>
          <cell r="D201">
            <v>2441.87</v>
          </cell>
        </row>
        <row r="202">
          <cell r="B202">
            <v>38472</v>
          </cell>
          <cell r="C202">
            <v>339.03</v>
          </cell>
          <cell r="D202">
            <v>2463.11</v>
          </cell>
        </row>
        <row r="203">
          <cell r="B203">
            <v>38503</v>
          </cell>
          <cell r="C203">
            <v>338.29899999999998</v>
          </cell>
          <cell r="D203">
            <v>2475.1799999999998</v>
          </cell>
        </row>
        <row r="204">
          <cell r="B204">
            <v>38533</v>
          </cell>
          <cell r="C204">
            <v>336.80099999999999</v>
          </cell>
          <cell r="D204">
            <v>2474.6799999999998</v>
          </cell>
        </row>
        <row r="205">
          <cell r="B205">
            <v>38564</v>
          </cell>
          <cell r="C205">
            <v>335.66300000000001</v>
          </cell>
          <cell r="D205">
            <v>2480.87</v>
          </cell>
        </row>
        <row r="206">
          <cell r="B206">
            <v>38595</v>
          </cell>
          <cell r="C206">
            <v>333.47399999999999</v>
          </cell>
          <cell r="D206">
            <v>2485.09</v>
          </cell>
        </row>
        <row r="207">
          <cell r="B207">
            <v>38625</v>
          </cell>
          <cell r="C207">
            <v>331.69</v>
          </cell>
          <cell r="D207">
            <v>2493.79</v>
          </cell>
        </row>
        <row r="208">
          <cell r="B208">
            <v>38656</v>
          </cell>
          <cell r="C208">
            <v>333.69400000000002</v>
          </cell>
          <cell r="D208">
            <v>2512.4899999999998</v>
          </cell>
        </row>
        <row r="209">
          <cell r="B209">
            <v>38686</v>
          </cell>
          <cell r="C209">
            <v>335.03300000000002</v>
          </cell>
          <cell r="D209">
            <v>2526.31</v>
          </cell>
        </row>
        <row r="210">
          <cell r="B210">
            <v>38717</v>
          </cell>
          <cell r="C210">
            <v>335.00599999999997</v>
          </cell>
          <cell r="D210">
            <v>2535.4</v>
          </cell>
        </row>
        <row r="211">
          <cell r="B211">
            <v>38748</v>
          </cell>
          <cell r="C211">
            <v>338.08300000000003</v>
          </cell>
          <cell r="D211">
            <v>2550.36</v>
          </cell>
        </row>
        <row r="212">
          <cell r="B212">
            <v>38776</v>
          </cell>
          <cell r="C212">
            <v>338.12799999999999</v>
          </cell>
          <cell r="D212">
            <v>2560.8200000000002</v>
          </cell>
        </row>
        <row r="213">
          <cell r="B213">
            <v>38807</v>
          </cell>
          <cell r="C213">
            <v>337.339</v>
          </cell>
          <cell r="D213">
            <v>2571.83</v>
          </cell>
        </row>
        <row r="214">
          <cell r="B214">
            <v>38837</v>
          </cell>
          <cell r="C214">
            <v>335.92099999999999</v>
          </cell>
          <cell r="D214">
            <v>2577.23</v>
          </cell>
        </row>
        <row r="215">
          <cell r="B215">
            <v>38868</v>
          </cell>
          <cell r="C215">
            <v>337.185</v>
          </cell>
          <cell r="D215">
            <v>2579.81</v>
          </cell>
        </row>
        <row r="216">
          <cell r="B216">
            <v>38898</v>
          </cell>
          <cell r="C216">
            <v>339.71199999999999</v>
          </cell>
          <cell r="D216">
            <v>2574.39</v>
          </cell>
        </row>
        <row r="217">
          <cell r="B217">
            <v>38929</v>
          </cell>
          <cell r="C217">
            <v>339.71199999999999</v>
          </cell>
          <cell r="D217">
            <v>2574.39</v>
          </cell>
        </row>
        <row r="218">
          <cell r="B218">
            <v>38960</v>
          </cell>
          <cell r="C218">
            <v>339.71199999999999</v>
          </cell>
          <cell r="D218">
            <v>2574.39</v>
          </cell>
        </row>
        <row r="219">
          <cell r="B219">
            <v>38990</v>
          </cell>
          <cell r="C219">
            <v>339.71199999999999</v>
          </cell>
          <cell r="D219">
            <v>2574.39</v>
          </cell>
        </row>
        <row r="220">
          <cell r="B220">
            <v>39021</v>
          </cell>
          <cell r="C220">
            <v>339.71199999999999</v>
          </cell>
          <cell r="D220">
            <v>2574.39</v>
          </cell>
        </row>
        <row r="221">
          <cell r="B221">
            <v>39051</v>
          </cell>
          <cell r="C221">
            <v>339.71199999999999</v>
          </cell>
          <cell r="D221">
            <v>2574.39</v>
          </cell>
        </row>
        <row r="222">
          <cell r="B222">
            <v>39082</v>
          </cell>
          <cell r="C222">
            <v>339.71199999999999</v>
          </cell>
          <cell r="D222">
            <v>2574.39</v>
          </cell>
        </row>
        <row r="223">
          <cell r="B223">
            <v>39113</v>
          </cell>
          <cell r="C223">
            <v>339.71199999999999</v>
          </cell>
          <cell r="D223">
            <v>2574.39</v>
          </cell>
        </row>
        <row r="224">
          <cell r="B224">
            <v>39141</v>
          </cell>
          <cell r="C224">
            <v>339.71199999999999</v>
          </cell>
          <cell r="D224">
            <v>2574.39</v>
          </cell>
        </row>
        <row r="225">
          <cell r="B225">
            <v>39172</v>
          </cell>
          <cell r="C225">
            <v>339.71199999999999</v>
          </cell>
          <cell r="D225">
            <v>2574.39</v>
          </cell>
        </row>
        <row r="226">
          <cell r="B226">
            <v>39202</v>
          </cell>
          <cell r="C226">
            <v>339.71199999999999</v>
          </cell>
          <cell r="D226">
            <v>2574.39</v>
          </cell>
        </row>
        <row r="227">
          <cell r="B227">
            <v>39233</v>
          </cell>
          <cell r="C227">
            <v>339.71199999999999</v>
          </cell>
          <cell r="D227">
            <v>2574.39</v>
          </cell>
        </row>
        <row r="228">
          <cell r="B228">
            <v>39263</v>
          </cell>
          <cell r="C228">
            <v>339.71199999999999</v>
          </cell>
          <cell r="D228">
            <v>2574.39</v>
          </cell>
        </row>
        <row r="229">
          <cell r="B229">
            <v>39294</v>
          </cell>
          <cell r="C229">
            <v>339.71199999999999</v>
          </cell>
          <cell r="D229">
            <v>2574.39</v>
          </cell>
        </row>
        <row r="230">
          <cell r="B230">
            <v>39325</v>
          </cell>
          <cell r="C230">
            <v>339.71199999999999</v>
          </cell>
          <cell r="D230">
            <v>2574.39</v>
          </cell>
        </row>
        <row r="231">
          <cell r="B231">
            <v>39355</v>
          </cell>
          <cell r="C231">
            <v>339.71199999999999</v>
          </cell>
          <cell r="D231">
            <v>2574.39</v>
          </cell>
        </row>
        <row r="232">
          <cell r="B232">
            <v>39386</v>
          </cell>
          <cell r="C232">
            <v>339.71199999999999</v>
          </cell>
          <cell r="D232">
            <v>2574.39</v>
          </cell>
        </row>
        <row r="233">
          <cell r="B233">
            <v>39416</v>
          </cell>
          <cell r="C233">
            <v>339.71199999999999</v>
          </cell>
          <cell r="D233">
            <v>2574.39</v>
          </cell>
        </row>
        <row r="234">
          <cell r="B234">
            <v>39447</v>
          </cell>
          <cell r="C234">
            <v>339.71199999999999</v>
          </cell>
          <cell r="D234">
            <v>2574.39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98"/>
      <sheetName val="INPUT"/>
      <sheetName val="O1;O2 Apuração IRPJ e CSLL"/>
      <sheetName val="Financimentos CP"/>
      <sheetName val="Séries IGP-M e IPCA"/>
      <sheetName val="ANALI2000"/>
      <sheetName val="Inputs_Unidades_Geradoras"/>
      <sheetName val="pl atual"/>
      <sheetName val="A4.3-SIGMA"/>
      <sheetName val="BAL_L1_OUT12"/>
      <sheetName val="Informe"/>
      <sheetName val="RESULTADO MÊS A MÊS"/>
      <sheetName val="DRE"/>
      <sheetName val="OUT02.REPORT"/>
      <sheetName val="CRITERIOS"/>
      <sheetName val="Energia (98 - 00)"/>
      <sheetName val="DR Evolutiva"/>
      <sheetName val="Mapa"/>
      <sheetName val="CVA_Projetada12meses"/>
      <sheetName val="#REF"/>
      <sheetName val="O1;O2_Apuração_IRPJ_e_CSLL"/>
      <sheetName val="Financimentos_CP"/>
      <sheetName val="Séries_IGP-M_e_IPCA"/>
      <sheetName val="pl_atual"/>
      <sheetName val="A4_3-SIGMA"/>
      <sheetName val="RESULTADO_MÊS_A_MÊS"/>
      <sheetName val="OUT02_REPORT"/>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REF"/>
      <sheetName val="dez99_dez01"/>
      <sheetName val="Dados de Entrada - Planejamento"/>
      <sheetName val="ENERINC"/>
      <sheetName val="0 &lt; VCM &lt; 1.350"/>
      <sheetName val="IREM"/>
      <sheetName val="RESUMO"/>
      <sheetName val="BancoSegment"/>
      <sheetName val="Critérios"/>
      <sheetName val="TermoPE"/>
      <sheetName val="FEV99"/>
      <sheetName val=" PIB Brasil ( R$ de 1996 )"/>
      <sheetName val="CVA_Projetada12meses"/>
      <sheetName val="Mercado"/>
      <sheetName val="2000"/>
      <sheetName val="Form09"/>
      <sheetName val="Dados mensais"/>
      <sheetName val="DRA"/>
      <sheetName val="DRP"/>
      <sheetName val="1996"/>
      <sheetName val="INDIECO1"/>
      <sheetName val="Matriz de covariância"/>
      <sheetName val="tar. media"/>
      <sheetName val="Spot"/>
      <sheetName val="Taxes"/>
      <sheetName val="_Pasta1"/>
      <sheetName val="Compra de Energia"/>
      <sheetName val="PAGAMENTO"/>
      <sheetName val="LISTA_SUSPENSA"/>
      <sheetName val="MENSAL"/>
      <sheetName val="FLASH REN"/>
      <sheetName val="Dados_de_Entrada_-_Planejamento"/>
      <sheetName val="0_&lt;_VCM_&lt;_1_350"/>
      <sheetName val="_PIB_Brasil_(_R$_de_1996_)"/>
      <sheetName val="Dados_mensais"/>
      <sheetName val="Matriz_de_covariância"/>
      <sheetName val="tar__media"/>
      <sheetName val="Compra_de_Energia"/>
      <sheetName val="FLASH_REN"/>
    </sheetNames>
    <sheetDataSet>
      <sheetData sheetId="0" refreshError="1">
        <row r="1">
          <cell r="A1"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AVP"/>
      <sheetName val="Capitalization"/>
      <sheetName val="Income Statement"/>
      <sheetName val="AVP Sensitivity"/>
      <sheetName val="Summary Comps"/>
      <sheetName val="Model Assumptions"/>
      <sheetName val="Consolidated Stand Alone"/>
      <sheetName val="1996 Full Year"/>
      <sheetName val="1997 Full Year"/>
      <sheetName val="1998 Full Year"/>
      <sheetName val="1999 Budget"/>
      <sheetName val="Q1 1998"/>
      <sheetName val="Q1 1999"/>
      <sheetName val="Q1 1999 Budget"/>
      <sheetName val="1996 Same Store"/>
      <sheetName val="1997 Same Store"/>
      <sheetName val="1998 Same Store"/>
      <sheetName val="EXCEL CHARTS"/>
      <sheetName val="Consolidated IS"/>
      <sheetName val="Lanus"/>
      <sheetName val="Villa Urquiza"/>
      <sheetName val="Juan B. Justo"/>
      <sheetName val="Acoyte"/>
      <sheetName val="San Juan"/>
      <sheetName val="Pacheco"/>
      <sheetName val="Montegrande"/>
      <sheetName val="Rivadavia"/>
      <sheetName val="Cordoba"/>
      <sheetName val="Patio de Comidas Lanus"/>
      <sheetName val="Patio de Comida Acoyte"/>
      <sheetName val="Maquipan"/>
      <sheetName val="Cedipasta"/>
      <sheetName val="Oficina Soporte"/>
      <sheetName val="Directorio New"/>
      <sheetName val="Yatay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 val="BDRENDAMENSAL"/>
      <sheetName val="FAT MENSAL 1003"/>
      <sheetName val="ANALI98"/>
      <sheetName val="Séries IGP-M e IPCA"/>
      <sheetName val="Plan3"/>
      <sheetName val="Foglio2"/>
      <sheetName val="Parametros"/>
      <sheetName val="Capa"/>
      <sheetName val="Auxiliar"/>
      <sheetName val="MACROS"/>
      <sheetName val="Mapa"/>
    </sheetNames>
    <sheetDataSet>
      <sheetData sheetId="0" refreshError="1">
        <row r="163">
          <cell r="B163" t="str">
            <v>CLASSE</v>
          </cell>
          <cell r="C163" t="str">
            <v>COD_CONCEITO</v>
          </cell>
          <cell r="E163" t="str">
            <v>CLASSE</v>
          </cell>
          <cell r="F163" t="str">
            <v>COD_CONCEITO</v>
          </cell>
          <cell r="H163" t="str">
            <v>CLASSE</v>
          </cell>
          <cell r="I163" t="str">
            <v>COD_CONCEITO</v>
          </cell>
          <cell r="K163" t="str">
            <v>CLASSE</v>
          </cell>
          <cell r="L163" t="str">
            <v>COD_CONCEITO</v>
          </cell>
          <cell r="N163" t="str">
            <v>CLASSE</v>
          </cell>
          <cell r="O163" t="str">
            <v>COD_CONCEITO</v>
          </cell>
          <cell r="Q163" t="str">
            <v>CLASSE</v>
          </cell>
          <cell r="R163" t="str">
            <v>COD_CONCEITO</v>
          </cell>
          <cell r="T163" t="str">
            <v>CLASSE</v>
          </cell>
          <cell r="U163" t="str">
            <v>COD_CONCEITO</v>
          </cell>
          <cell r="W163" t="str">
            <v>CLASSE</v>
          </cell>
          <cell r="X163" t="str">
            <v>COD_CONCEITO</v>
          </cell>
          <cell r="Z163" t="str">
            <v>CLASSE</v>
          </cell>
          <cell r="AA163" t="str">
            <v>COD_CONCEITO</v>
          </cell>
        </row>
        <row r="164">
          <cell r="B164" t="str">
            <v xml:space="preserve">RESIDENCIAL          </v>
          </cell>
          <cell r="C164" t="str">
            <v>221</v>
          </cell>
          <cell r="E164" t="str">
            <v xml:space="preserve">INDUSTRIAL          </v>
          </cell>
          <cell r="F164" t="str">
            <v>221</v>
          </cell>
          <cell r="H164" t="str">
            <v xml:space="preserve">COMERCIAL          </v>
          </cell>
          <cell r="I164" t="str">
            <v>221</v>
          </cell>
          <cell r="K164" t="str">
            <v xml:space="preserve">RURAL          </v>
          </cell>
          <cell r="L164" t="str">
            <v>221</v>
          </cell>
          <cell r="N164" t="str">
            <v xml:space="preserve">PODER PUBLICO        </v>
          </cell>
          <cell r="O164" t="str">
            <v>221</v>
          </cell>
          <cell r="Q164" t="str">
            <v xml:space="preserve">ILUMINACAO PUBLICA   </v>
          </cell>
          <cell r="R164" t="str">
            <v>221</v>
          </cell>
          <cell r="T164" t="str">
            <v xml:space="preserve">SERVICO PUBLICO      </v>
          </cell>
          <cell r="U164" t="str">
            <v>221</v>
          </cell>
          <cell r="W164" t="str">
            <v xml:space="preserve">CONSUMO PROPRIO      </v>
          </cell>
          <cell r="X164" t="str">
            <v>221</v>
          </cell>
          <cell r="Z164" t="str">
            <v xml:space="preserve">REVENDA              </v>
          </cell>
          <cell r="AA164" t="str">
            <v>221</v>
          </cell>
        </row>
        <row r="165">
          <cell r="B165" t="str">
            <v xml:space="preserve">RESIDENCIAL          </v>
          </cell>
          <cell r="C165" t="str">
            <v>223</v>
          </cell>
          <cell r="E165" t="str">
            <v xml:space="preserve">INDUSTRIAL          </v>
          </cell>
          <cell r="F165" t="str">
            <v>223</v>
          </cell>
          <cell r="H165" t="str">
            <v xml:space="preserve">COMERCIAL          </v>
          </cell>
          <cell r="I165" t="str">
            <v>223</v>
          </cell>
          <cell r="K165" t="str">
            <v xml:space="preserve">RURAL          </v>
          </cell>
          <cell r="L165" t="str">
            <v>223</v>
          </cell>
          <cell r="N165" t="str">
            <v xml:space="preserve">PODER PUBLICO        </v>
          </cell>
          <cell r="O165" t="str">
            <v>223</v>
          </cell>
          <cell r="Q165" t="str">
            <v xml:space="preserve">ILUMINACAO PUBLICA   </v>
          </cell>
          <cell r="R165" t="str">
            <v>223</v>
          </cell>
          <cell r="T165" t="str">
            <v xml:space="preserve">SERVICO PUBLICO      </v>
          </cell>
          <cell r="U165" t="str">
            <v>223</v>
          </cell>
          <cell r="W165" t="str">
            <v xml:space="preserve">CONSUMO PROPRIO      </v>
          </cell>
          <cell r="X165" t="str">
            <v>223</v>
          </cell>
          <cell r="Z165" t="str">
            <v xml:space="preserve">REVENDA              </v>
          </cell>
          <cell r="AA165" t="str">
            <v>223</v>
          </cell>
        </row>
        <row r="166">
          <cell r="B166" t="str">
            <v xml:space="preserve">RESIDENCIAL          </v>
          </cell>
          <cell r="C166" t="str">
            <v>225</v>
          </cell>
          <cell r="E166" t="str">
            <v xml:space="preserve">INDUSTRIAL          </v>
          </cell>
          <cell r="F166" t="str">
            <v>225</v>
          </cell>
          <cell r="H166" t="str">
            <v xml:space="preserve">COMERCIAL          </v>
          </cell>
          <cell r="I166" t="str">
            <v>225</v>
          </cell>
          <cell r="K166" t="str">
            <v xml:space="preserve">RURAL          </v>
          </cell>
          <cell r="L166" t="str">
            <v>225</v>
          </cell>
          <cell r="N166" t="str">
            <v xml:space="preserve">PODER PUBLICO        </v>
          </cell>
          <cell r="O166" t="str">
            <v>225</v>
          </cell>
          <cell r="Q166" t="str">
            <v xml:space="preserve">ILUMINACAO PUBLICA   </v>
          </cell>
          <cell r="R166" t="str">
            <v>225</v>
          </cell>
          <cell r="T166" t="str">
            <v xml:space="preserve">SERVICO PUBLICO      </v>
          </cell>
          <cell r="U166" t="str">
            <v>225</v>
          </cell>
          <cell r="W166" t="str">
            <v xml:space="preserve">CONSUMO PROPRIO      </v>
          </cell>
          <cell r="X166" t="str">
            <v>225</v>
          </cell>
          <cell r="Z166" t="str">
            <v xml:space="preserve">REVENDA              </v>
          </cell>
          <cell r="AA166" t="str">
            <v>225</v>
          </cell>
        </row>
        <row r="167">
          <cell r="B167" t="str">
            <v xml:space="preserve">RESIDENCIAL          </v>
          </cell>
          <cell r="C167" t="str">
            <v>227</v>
          </cell>
          <cell r="E167" t="str">
            <v xml:space="preserve">INDUSTRIAL          </v>
          </cell>
          <cell r="F167" t="str">
            <v>227</v>
          </cell>
          <cell r="H167" t="str">
            <v xml:space="preserve">COMERCIAL          </v>
          </cell>
          <cell r="I167" t="str">
            <v>227</v>
          </cell>
          <cell r="K167" t="str">
            <v xml:space="preserve">RURAL          </v>
          </cell>
          <cell r="L167" t="str">
            <v>227</v>
          </cell>
          <cell r="N167" t="str">
            <v xml:space="preserve">PODER PUBLICO        </v>
          </cell>
          <cell r="O167" t="str">
            <v>227</v>
          </cell>
          <cell r="Q167" t="str">
            <v xml:space="preserve">ILUMINACAO PUBLICA   </v>
          </cell>
          <cell r="R167" t="str">
            <v>227</v>
          </cell>
          <cell r="T167" t="str">
            <v xml:space="preserve">SERVICO PUBLICO      </v>
          </cell>
          <cell r="U167" t="str">
            <v>227</v>
          </cell>
          <cell r="W167" t="str">
            <v xml:space="preserve">CONSUMO PROPRIO      </v>
          </cell>
          <cell r="X167" t="str">
            <v>227</v>
          </cell>
          <cell r="Z167" t="str">
            <v xml:space="preserve">REVENDA              </v>
          </cell>
          <cell r="AA167" t="str">
            <v>227</v>
          </cell>
        </row>
        <row r="168">
          <cell r="B168" t="str">
            <v xml:space="preserve">RESIDENCIAL          </v>
          </cell>
          <cell r="C168" t="str">
            <v>229</v>
          </cell>
          <cell r="E168" t="str">
            <v xml:space="preserve">INDUSTRIAL          </v>
          </cell>
          <cell r="F168" t="str">
            <v>229</v>
          </cell>
          <cell r="H168" t="str">
            <v xml:space="preserve">COMERCIAL          </v>
          </cell>
          <cell r="I168" t="str">
            <v>229</v>
          </cell>
          <cell r="K168" t="str">
            <v xml:space="preserve">RURAL          </v>
          </cell>
          <cell r="L168" t="str">
            <v>229</v>
          </cell>
          <cell r="N168" t="str">
            <v xml:space="preserve">PODER PUBLICO        </v>
          </cell>
          <cell r="O168" t="str">
            <v>229</v>
          </cell>
          <cell r="Q168" t="str">
            <v xml:space="preserve">ILUMINACAO PUBLICA   </v>
          </cell>
          <cell r="R168" t="str">
            <v>229</v>
          </cell>
          <cell r="T168" t="str">
            <v xml:space="preserve">SERVICO PUBLICO      </v>
          </cell>
          <cell r="U168" t="str">
            <v>229</v>
          </cell>
          <cell r="W168" t="str">
            <v xml:space="preserve">CONSUMO PROPRIO      </v>
          </cell>
          <cell r="X168" t="str">
            <v>229</v>
          </cell>
          <cell r="Z168" t="str">
            <v xml:space="preserve">REVENDA              </v>
          </cell>
          <cell r="AA168" t="str">
            <v>229</v>
          </cell>
        </row>
        <row r="169">
          <cell r="B169" t="str">
            <v xml:space="preserve">RESIDENCIAL          </v>
          </cell>
          <cell r="C169" t="str">
            <v>231</v>
          </cell>
          <cell r="E169" t="str">
            <v xml:space="preserve">INDUSTRIAL          </v>
          </cell>
          <cell r="F169" t="str">
            <v>231</v>
          </cell>
          <cell r="H169" t="str">
            <v xml:space="preserve">COMERCIAL          </v>
          </cell>
          <cell r="I169" t="str">
            <v>231</v>
          </cell>
          <cell r="K169" t="str">
            <v xml:space="preserve">RURAL          </v>
          </cell>
          <cell r="L169" t="str">
            <v>231</v>
          </cell>
          <cell r="N169" t="str">
            <v xml:space="preserve">PODER PUBLICO        </v>
          </cell>
          <cell r="O169" t="str">
            <v>231</v>
          </cell>
          <cell r="Q169" t="str">
            <v xml:space="preserve">ILUMINACAO PUBLICA   </v>
          </cell>
          <cell r="R169" t="str">
            <v>231</v>
          </cell>
          <cell r="T169" t="str">
            <v xml:space="preserve">SERVICO PUBLICO      </v>
          </cell>
          <cell r="U169" t="str">
            <v>231</v>
          </cell>
          <cell r="W169" t="str">
            <v xml:space="preserve">CONSUMO PROPRIO      </v>
          </cell>
          <cell r="X169" t="str">
            <v>231</v>
          </cell>
          <cell r="Z169" t="str">
            <v xml:space="preserve">REVENDA              </v>
          </cell>
          <cell r="AA169" t="str">
            <v>231</v>
          </cell>
        </row>
        <row r="170">
          <cell r="B170" t="str">
            <v xml:space="preserve">RESIDENCIAL          </v>
          </cell>
          <cell r="C170" t="str">
            <v>233</v>
          </cell>
          <cell r="E170" t="str">
            <v xml:space="preserve">INDUSTRIAL          </v>
          </cell>
          <cell r="F170" t="str">
            <v>233</v>
          </cell>
          <cell r="H170" t="str">
            <v xml:space="preserve">COMERCIAL          </v>
          </cell>
          <cell r="I170" t="str">
            <v>233</v>
          </cell>
          <cell r="K170" t="str">
            <v xml:space="preserve">RURAL          </v>
          </cell>
          <cell r="L170" t="str">
            <v>233</v>
          </cell>
          <cell r="N170" t="str">
            <v xml:space="preserve">PODER PUBLICO        </v>
          </cell>
          <cell r="O170" t="str">
            <v>233</v>
          </cell>
          <cell r="Q170" t="str">
            <v xml:space="preserve">ILUMINACAO PUBLICA   </v>
          </cell>
          <cell r="R170" t="str">
            <v>233</v>
          </cell>
          <cell r="T170" t="str">
            <v xml:space="preserve">SERVICO PUBLICO      </v>
          </cell>
          <cell r="U170" t="str">
            <v>233</v>
          </cell>
          <cell r="W170" t="str">
            <v xml:space="preserve">CONSUMO PROPRIO      </v>
          </cell>
          <cell r="X170" t="str">
            <v>233</v>
          </cell>
          <cell r="Z170" t="str">
            <v xml:space="preserve">REVENDA              </v>
          </cell>
          <cell r="AA170" t="str">
            <v>233</v>
          </cell>
        </row>
        <row r="171">
          <cell r="B171" t="str">
            <v xml:space="preserve">RESIDENCIAL          </v>
          </cell>
          <cell r="C171" t="str">
            <v>235</v>
          </cell>
          <cell r="E171" t="str">
            <v xml:space="preserve">INDUSTRIAL          </v>
          </cell>
          <cell r="F171" t="str">
            <v>235</v>
          </cell>
          <cell r="H171" t="str">
            <v xml:space="preserve">COMERCIAL          </v>
          </cell>
          <cell r="I171" t="str">
            <v>235</v>
          </cell>
          <cell r="K171" t="str">
            <v xml:space="preserve">RURAL          </v>
          </cell>
          <cell r="L171" t="str">
            <v>235</v>
          </cell>
          <cell r="N171" t="str">
            <v xml:space="preserve">PODER PUBLICO        </v>
          </cell>
          <cell r="O171" t="str">
            <v>235</v>
          </cell>
          <cell r="Q171" t="str">
            <v xml:space="preserve">ILUMINACAO PUBLICA   </v>
          </cell>
          <cell r="R171" t="str">
            <v>235</v>
          </cell>
          <cell r="T171" t="str">
            <v xml:space="preserve">SERVICO PUBLICO      </v>
          </cell>
          <cell r="U171" t="str">
            <v>235</v>
          </cell>
          <cell r="W171" t="str">
            <v xml:space="preserve">CONSUMO PROPRIO      </v>
          </cell>
          <cell r="X171" t="str">
            <v>235</v>
          </cell>
          <cell r="Z171" t="str">
            <v xml:space="preserve">REVENDA              </v>
          </cell>
          <cell r="AA171" t="str">
            <v>235</v>
          </cell>
        </row>
        <row r="172">
          <cell r="B172" t="str">
            <v xml:space="preserve">RESIDENCIAL          </v>
          </cell>
          <cell r="C172" t="str">
            <v>237</v>
          </cell>
          <cell r="E172" t="str">
            <v xml:space="preserve">INDUSTRIAL          </v>
          </cell>
          <cell r="F172" t="str">
            <v>237</v>
          </cell>
          <cell r="H172" t="str">
            <v xml:space="preserve">COMERCIAL          </v>
          </cell>
          <cell r="I172" t="str">
            <v>237</v>
          </cell>
          <cell r="K172" t="str">
            <v xml:space="preserve">RURAL          </v>
          </cell>
          <cell r="L172" t="str">
            <v>237</v>
          </cell>
          <cell r="N172" t="str">
            <v xml:space="preserve">PODER PUBLICO        </v>
          </cell>
          <cell r="O172" t="str">
            <v>237</v>
          </cell>
          <cell r="Q172" t="str">
            <v xml:space="preserve">ILUMINACAO PUBLICA   </v>
          </cell>
          <cell r="R172" t="str">
            <v>237</v>
          </cell>
          <cell r="T172" t="str">
            <v xml:space="preserve">SERVICO PUBLICO      </v>
          </cell>
          <cell r="U172" t="str">
            <v>237</v>
          </cell>
          <cell r="W172" t="str">
            <v xml:space="preserve">CONSUMO PROPRIO      </v>
          </cell>
          <cell r="X172" t="str">
            <v>237</v>
          </cell>
          <cell r="Z172" t="str">
            <v xml:space="preserve">REVENDA              </v>
          </cell>
          <cell r="AA172" t="str">
            <v>237</v>
          </cell>
        </row>
        <row r="173">
          <cell r="B173" t="str">
            <v xml:space="preserve">RESIDENCIAL          </v>
          </cell>
          <cell r="C173" t="str">
            <v>239</v>
          </cell>
          <cell r="E173" t="str">
            <v xml:space="preserve">INDUSTRIAL          </v>
          </cell>
          <cell r="F173" t="str">
            <v>239</v>
          </cell>
          <cell r="H173" t="str">
            <v xml:space="preserve">COMERCIAL          </v>
          </cell>
          <cell r="I173" t="str">
            <v>239</v>
          </cell>
          <cell r="K173" t="str">
            <v xml:space="preserve">RURAL          </v>
          </cell>
          <cell r="L173" t="str">
            <v>239</v>
          </cell>
          <cell r="N173" t="str">
            <v xml:space="preserve">PODER PUBLICO        </v>
          </cell>
          <cell r="O173" t="str">
            <v>239</v>
          </cell>
          <cell r="Q173" t="str">
            <v xml:space="preserve">ILUMINACAO PUBLICA   </v>
          </cell>
          <cell r="R173" t="str">
            <v>239</v>
          </cell>
          <cell r="T173" t="str">
            <v xml:space="preserve">SERVICO PUBLICO      </v>
          </cell>
          <cell r="U173" t="str">
            <v>239</v>
          </cell>
          <cell r="W173" t="str">
            <v xml:space="preserve">CONSUMO PROPRIO      </v>
          </cell>
          <cell r="X173" t="str">
            <v>239</v>
          </cell>
          <cell r="Z173" t="str">
            <v xml:space="preserve">REVENDA              </v>
          </cell>
          <cell r="AA173" t="str">
            <v>239</v>
          </cell>
        </row>
        <row r="174">
          <cell r="B174" t="str">
            <v xml:space="preserve">RESIDENCIAL          </v>
          </cell>
          <cell r="C174" t="str">
            <v>241</v>
          </cell>
          <cell r="E174" t="str">
            <v xml:space="preserve">INDUSTRIAL          </v>
          </cell>
          <cell r="F174" t="str">
            <v>241</v>
          </cell>
          <cell r="H174" t="str">
            <v xml:space="preserve">COMERCIAL          </v>
          </cell>
          <cell r="I174" t="str">
            <v>241</v>
          </cell>
          <cell r="K174" t="str">
            <v xml:space="preserve">RURAL          </v>
          </cell>
          <cell r="L174" t="str">
            <v>241</v>
          </cell>
          <cell r="N174" t="str">
            <v xml:space="preserve">PODER PUBLICO        </v>
          </cell>
          <cell r="O174" t="str">
            <v>241</v>
          </cell>
          <cell r="Q174" t="str">
            <v xml:space="preserve">ILUMINACAO PUBLICA   </v>
          </cell>
          <cell r="R174" t="str">
            <v>241</v>
          </cell>
          <cell r="T174" t="str">
            <v xml:space="preserve">SERVICO PUBLICO      </v>
          </cell>
          <cell r="U174" t="str">
            <v>241</v>
          </cell>
          <cell r="W174" t="str">
            <v xml:space="preserve">CONSUMO PROPRIO      </v>
          </cell>
          <cell r="X174" t="str">
            <v>241</v>
          </cell>
          <cell r="Z174" t="str">
            <v xml:space="preserve">REVENDA              </v>
          </cell>
          <cell r="AA174" t="str">
            <v>241</v>
          </cell>
        </row>
        <row r="175">
          <cell r="B175" t="str">
            <v xml:space="preserve">RESIDENCIAL          </v>
          </cell>
          <cell r="C175" t="str">
            <v>243</v>
          </cell>
          <cell r="E175" t="str">
            <v xml:space="preserve">INDUSTRIAL          </v>
          </cell>
          <cell r="F175" t="str">
            <v>243</v>
          </cell>
          <cell r="H175" t="str">
            <v xml:space="preserve">COMERCIAL          </v>
          </cell>
          <cell r="I175" t="str">
            <v>243</v>
          </cell>
          <cell r="K175" t="str">
            <v xml:space="preserve">RURAL          </v>
          </cell>
          <cell r="L175" t="str">
            <v>243</v>
          </cell>
          <cell r="N175" t="str">
            <v xml:space="preserve">PODER PUBLICO        </v>
          </cell>
          <cell r="O175" t="str">
            <v>243</v>
          </cell>
          <cell r="Q175" t="str">
            <v xml:space="preserve">ILUMINACAO PUBLICA   </v>
          </cell>
          <cell r="R175" t="str">
            <v>243</v>
          </cell>
          <cell r="T175" t="str">
            <v xml:space="preserve">SERVICO PUBLICO      </v>
          </cell>
          <cell r="U175" t="str">
            <v>243</v>
          </cell>
          <cell r="W175" t="str">
            <v xml:space="preserve">CONSUMO PROPRIO      </v>
          </cell>
          <cell r="X175" t="str">
            <v>243</v>
          </cell>
          <cell r="Z175" t="str">
            <v xml:space="preserve">REVENDA              </v>
          </cell>
          <cell r="AA175" t="str">
            <v>243</v>
          </cell>
        </row>
        <row r="176">
          <cell r="B176" t="str">
            <v xml:space="preserve">RESIDENCIAL          </v>
          </cell>
          <cell r="C176" t="str">
            <v>245</v>
          </cell>
          <cell r="E176" t="str">
            <v xml:space="preserve">INDUSTRIAL          </v>
          </cell>
          <cell r="F176" t="str">
            <v>245</v>
          </cell>
          <cell r="H176" t="str">
            <v xml:space="preserve">COMERCIAL          </v>
          </cell>
          <cell r="I176" t="str">
            <v>245</v>
          </cell>
          <cell r="K176" t="str">
            <v xml:space="preserve">RURAL          </v>
          </cell>
          <cell r="L176" t="str">
            <v>245</v>
          </cell>
          <cell r="N176" t="str">
            <v xml:space="preserve">PODER PUBLICO        </v>
          </cell>
          <cell r="O176" t="str">
            <v>245</v>
          </cell>
          <cell r="Q176" t="str">
            <v xml:space="preserve">ILUMINACAO PUBLICA   </v>
          </cell>
          <cell r="R176" t="str">
            <v>245</v>
          </cell>
          <cell r="T176" t="str">
            <v xml:space="preserve">SERVICO PUBLICO      </v>
          </cell>
          <cell r="U176" t="str">
            <v>245</v>
          </cell>
          <cell r="W176" t="str">
            <v xml:space="preserve">CONSUMO PROPRIO      </v>
          </cell>
          <cell r="X176" t="str">
            <v>245</v>
          </cell>
          <cell r="Z176" t="str">
            <v xml:space="preserve">REVENDA              </v>
          </cell>
          <cell r="AA176" t="str">
            <v>245</v>
          </cell>
        </row>
        <row r="224">
          <cell r="B224" t="str">
            <v>CLASSE</v>
          </cell>
          <cell r="C224" t="str">
            <v>COD_CONCEITO</v>
          </cell>
          <cell r="E224" t="str">
            <v>CLASSE</v>
          </cell>
          <cell r="F224" t="str">
            <v>COD_CONCEITO</v>
          </cell>
          <cell r="H224" t="str">
            <v>CLASSE</v>
          </cell>
          <cell r="I224" t="str">
            <v>COD_CONCEITO</v>
          </cell>
          <cell r="K224" t="str">
            <v>CLASSE</v>
          </cell>
          <cell r="L224" t="str">
            <v>COD_CONCEITO</v>
          </cell>
          <cell r="N224" t="str">
            <v>CLASSE</v>
          </cell>
          <cell r="O224" t="str">
            <v>COD_CONCEITO</v>
          </cell>
          <cell r="Q224" t="str">
            <v>CLASSE</v>
          </cell>
          <cell r="R224" t="str">
            <v>COD_CONCEITO</v>
          </cell>
          <cell r="T224" t="str">
            <v>CLASSE</v>
          </cell>
          <cell r="U224" t="str">
            <v>COD_CONCEITO</v>
          </cell>
          <cell r="W224" t="str">
            <v>CLASSE</v>
          </cell>
          <cell r="X224" t="str">
            <v>COD_CONCEITO</v>
          </cell>
          <cell r="Z224" t="str">
            <v>CLASSE</v>
          </cell>
          <cell r="AA224" t="str">
            <v>COD_CONCEITO</v>
          </cell>
        </row>
        <row r="225">
          <cell r="B225" t="str">
            <v xml:space="preserve">RESIDENCIAL          </v>
          </cell>
          <cell r="C225" t="str">
            <v>100</v>
          </cell>
          <cell r="E225" t="str">
            <v xml:space="preserve">INDUSTRIAL          </v>
          </cell>
          <cell r="F225" t="str">
            <v>100</v>
          </cell>
          <cell r="H225" t="str">
            <v xml:space="preserve">COMERCIAL          </v>
          </cell>
          <cell r="I225" t="str">
            <v>100</v>
          </cell>
          <cell r="K225" t="str">
            <v xml:space="preserve">RURAL          </v>
          </cell>
          <cell r="L225" t="str">
            <v>100</v>
          </cell>
          <cell r="N225" t="str">
            <v xml:space="preserve">PODER PUBLICO        </v>
          </cell>
          <cell r="O225" t="str">
            <v>100</v>
          </cell>
          <cell r="Q225" t="str">
            <v xml:space="preserve">ILUMINACAO PUBLICA   </v>
          </cell>
          <cell r="R225" t="str">
            <v>100</v>
          </cell>
          <cell r="T225" t="str">
            <v xml:space="preserve">SERVICO PUBLICO      </v>
          </cell>
          <cell r="U225" t="str">
            <v>100</v>
          </cell>
          <cell r="W225" t="str">
            <v xml:space="preserve">CONSUMO PROPRIO      </v>
          </cell>
          <cell r="X225" t="str">
            <v>100</v>
          </cell>
          <cell r="Z225" t="str">
            <v xml:space="preserve">REVENDA              </v>
          </cell>
          <cell r="AA225" t="str">
            <v>100</v>
          </cell>
        </row>
        <row r="226">
          <cell r="B226" t="str">
            <v xml:space="preserve">RESIDENCIAL          </v>
          </cell>
          <cell r="C226" t="str">
            <v>102</v>
          </cell>
          <cell r="E226" t="str">
            <v xml:space="preserve">INDUSTRIAL          </v>
          </cell>
          <cell r="F226" t="str">
            <v>102</v>
          </cell>
          <cell r="H226" t="str">
            <v xml:space="preserve">COMERCIAL          </v>
          </cell>
          <cell r="I226" t="str">
            <v>102</v>
          </cell>
          <cell r="K226" t="str">
            <v xml:space="preserve">RURAL          </v>
          </cell>
          <cell r="L226" t="str">
            <v>102</v>
          </cell>
          <cell r="N226" t="str">
            <v xml:space="preserve">PODER PUBLICO        </v>
          </cell>
          <cell r="O226" t="str">
            <v>102</v>
          </cell>
          <cell r="Q226" t="str">
            <v xml:space="preserve">ILUMINACAO PUBLICA   </v>
          </cell>
          <cell r="R226" t="str">
            <v>102</v>
          </cell>
          <cell r="T226" t="str">
            <v xml:space="preserve">SERVICO PUBLICO      </v>
          </cell>
          <cell r="U226" t="str">
            <v>102</v>
          </cell>
          <cell r="W226" t="str">
            <v xml:space="preserve">CONSUMO PROPRIO      </v>
          </cell>
          <cell r="X226" t="str">
            <v>102</v>
          </cell>
          <cell r="Z226" t="str">
            <v xml:space="preserve">REVENDA              </v>
          </cell>
          <cell r="AA226" t="str">
            <v>102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CRED. TRIB. 1997"/>
      <sheetName val="CRED. TRIB. 1997 (NEW)"/>
      <sheetName val="CRED. TRIB. 1998"/>
      <sheetName val="CRED. TRIB. 1999"/>
      <sheetName val="Provisões"/>
      <sheetName val="MOV"/>
      <sheetName val="Distribuição IR"/>
      <sheetName val="PROJEÇÕES 1998"/>
      <sheetName val="PROJEÇÕES 1999"/>
      <sheetName val="XREF"/>
      <sheetName val="Tickmarks"/>
      <sheetName val="Financimentos CP"/>
      <sheetName val="Summary Information"/>
      <sheetName val="Premissas"/>
      <sheetName val="Inputs_Unidades_Geradoras"/>
      <sheetName val="INPUT"/>
      <sheetName val="ANALI98"/>
      <sheetName val="Telemig"/>
      <sheetName val="BDados Intermoinhos"/>
      <sheetName val="SCG"/>
      <sheetName val="Major Maint"/>
      <sheetName val="LATASA"/>
      <sheetName val="Production Cost Adjust - R$"/>
      <sheetName val="Parc. de ICMS"/>
      <sheetName val="Sheet2"/>
      <sheetName val="pl atual"/>
      <sheetName val="Classif"/>
      <sheetName val="INFO"/>
      <sheetName val="Séries IGP-M e IPCA"/>
      <sheetName val="114 RAZAO 01 - 03"/>
      <sheetName val="Tavola 9-10 investimenti"/>
      <sheetName val="A4"/>
      <sheetName val="BAL_L1_OUT12"/>
      <sheetName val="DropDowns"/>
      <sheetName val="Insurance"/>
      <sheetName val="UFIR"/>
      <sheetName val="Plano de Contas"/>
      <sheetName val="Medições a faturar"/>
      <sheetName val="Teste Drpc"/>
      <sheetName val="OUT02.REPORT"/>
      <sheetName val="Volume"/>
      <sheetName val="DRE"/>
      <sheetName val="Informe"/>
      <sheetName val="tutti"/>
      <sheetName val="BancoSegment"/>
      <sheetName val="Critérios"/>
      <sheetName val="EVOL REAL"/>
      <sheetName val="GRAFICO COMPARATIVA PARQUE"/>
      <sheetName val="Resumo Fatur."/>
      <sheetName val="Proventi e Oneri"/>
      <sheetName val="DE_PARA"/>
      <sheetName val="Base"/>
      <sheetName val="Particip"/>
      <sheetName val="ELIM_FINANCEIRA"/>
      <sheetName val="ModEdit"/>
      <sheetName val="1.6 TRS Data"/>
      <sheetName val="Tabla Inversiones"/>
      <sheetName val="P P Financieros"/>
      <sheetName val="Tipo"/>
      <sheetName val="sum"/>
      <sheetName val="DADOS"/>
      <sheetName val="ANALI2001"/>
      <sheetName val=""/>
      <sheetName val="Orden de Compra"/>
      <sheetName val="Logos"/>
      <sheetName val="Capa"/>
      <sheetName val="Auxiliar"/>
      <sheetName val="Conciliação Bancária"/>
      <sheetName val="Mercado"/>
      <sheetName val="Business segments"/>
      <sheetName val="Input Tab"/>
      <sheetName val="C-2Veloso"/>
      <sheetName val="Sensib"/>
      <sheetName val="AA-1"/>
      <sheetName val="CD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66099</v>
          </cell>
          <cell r="B3">
            <v>66099</v>
          </cell>
          <cell r="D3" t="str">
            <v>DRAFT R$F</v>
          </cell>
          <cell r="E3" t="str">
            <v>!</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1999"/>
      <sheetName val="2000"/>
      <sheetName val="2001"/>
      <sheetName val="EVOLUÇÃO"/>
      <sheetName val="BENCHMARKING"/>
      <sheetName val="RANKING"/>
      <sheetName val="INDICES"/>
      <sheetName val="IAC"/>
      <sheetName val="GIAC"/>
      <sheetName val="ISQP"/>
      <sheetName val="GISQP"/>
      <sheetName val="ISCP"/>
      <sheetName val="GISCP"/>
      <sheetName val="ISC"/>
      <sheetName val="GISC"/>
      <sheetName val="ISG"/>
      <sheetName val="GISG"/>
      <sheetName val="IAC x ISG x ISQP"/>
      <sheetName val="GRF IACxISGxISQP"/>
      <sheetName val="INDICES AREAS"/>
      <sheetName val="FORN"/>
      <sheetName val="GFORN"/>
      <sheetName val="INF"/>
      <sheetName val="GINF"/>
      <sheetName val="CONTA"/>
      <sheetName val="GCONTA"/>
      <sheetName val="AT"/>
      <sheetName val="GAT"/>
      <sheetName val="IM"/>
      <sheetName val="GIM"/>
      <sheetName val="INDICES ATRIBUTOS"/>
      <sheetName val="IDAT1"/>
      <sheetName val="GIDAT1"/>
      <sheetName val="IDAT2"/>
      <sheetName val="GIDAT2"/>
      <sheetName val="IDAT3"/>
      <sheetName val="GIDAT3"/>
      <sheetName val="IDAT4"/>
      <sheetName val="GIDAT4"/>
      <sheetName val="IDAT5"/>
      <sheetName val="GIDAT5"/>
      <sheetName val="IDAT6"/>
      <sheetName val="GIDAT6"/>
      <sheetName val="IDAT7"/>
      <sheetName val="GIDAT7"/>
      <sheetName val="IDAT8"/>
      <sheetName val="GIDAT8"/>
      <sheetName val="IDAT9"/>
      <sheetName val="GIDAT9"/>
      <sheetName val="IDAT10"/>
      <sheetName val="GIDAT10"/>
      <sheetName val="IDAT11"/>
      <sheetName val="GIDAT11"/>
      <sheetName val="IDAT12"/>
      <sheetName val="GIDAT12"/>
      <sheetName val="IDAT13"/>
      <sheetName val="GIDAT13"/>
      <sheetName val="IDAT14"/>
      <sheetName val="GIDAT14"/>
      <sheetName val="IDAT15"/>
      <sheetName val="GIDAT15"/>
      <sheetName val="IDAT16"/>
      <sheetName val="GIDAT16"/>
      <sheetName val="IDAT17"/>
      <sheetName val="GIDAT17"/>
      <sheetName val="IDAT18"/>
      <sheetName val="GIDAT18"/>
      <sheetName val="IDAT19"/>
      <sheetName val="GIDAT19"/>
      <sheetName val="IDAT20"/>
      <sheetName val="GIDAT20"/>
      <sheetName val="IDAT21"/>
      <sheetName val="GIDAT21"/>
      <sheetName val="IDAT22"/>
      <sheetName val="GIDAT22"/>
      <sheetName val="IDAT23"/>
      <sheetName val="GIDAT23"/>
      <sheetName val="IDAT24"/>
      <sheetName val="GIDAT24"/>
      <sheetName val="Dados Compl - 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7">
          <cell r="L7">
            <v>71.2</v>
          </cell>
        </row>
        <row r="8">
          <cell r="L8">
            <v>64.900000000000006</v>
          </cell>
        </row>
        <row r="9">
          <cell r="L9">
            <v>65.400000000000006</v>
          </cell>
        </row>
        <row r="10">
          <cell r="L10">
            <v>67.3</v>
          </cell>
        </row>
        <row r="11">
          <cell r="L11">
            <v>80.400000000000006</v>
          </cell>
        </row>
        <row r="12">
          <cell r="L12">
            <v>76</v>
          </cell>
        </row>
        <row r="13">
          <cell r="L13">
            <v>85.7</v>
          </cell>
        </row>
        <row r="14">
          <cell r="L14">
            <v>72.8</v>
          </cell>
        </row>
        <row r="15">
          <cell r="L15">
            <v>50</v>
          </cell>
        </row>
        <row r="16">
          <cell r="L16">
            <v>64.5</v>
          </cell>
        </row>
        <row r="17">
          <cell r="L17">
            <v>53</v>
          </cell>
        </row>
        <row r="18">
          <cell r="L18">
            <v>50.7</v>
          </cell>
        </row>
        <row r="19">
          <cell r="L19">
            <v>43.5</v>
          </cell>
        </row>
        <row r="20">
          <cell r="L20">
            <v>76.900000000000006</v>
          </cell>
        </row>
        <row r="21">
          <cell r="L21">
            <v>50.4</v>
          </cell>
        </row>
        <row r="22">
          <cell r="L22">
            <v>64.5</v>
          </cell>
        </row>
        <row r="23">
          <cell r="L23">
            <v>82.3</v>
          </cell>
        </row>
        <row r="24">
          <cell r="L24">
            <v>58.3</v>
          </cell>
        </row>
        <row r="25">
          <cell r="L25">
            <v>60.3</v>
          </cell>
        </row>
        <row r="26">
          <cell r="L26">
            <v>80.2</v>
          </cell>
        </row>
        <row r="27">
          <cell r="L27">
            <v>68.7</v>
          </cell>
        </row>
        <row r="28">
          <cell r="L28">
            <v>77.900000000000006</v>
          </cell>
        </row>
        <row r="29">
          <cell r="L29">
            <v>75.5</v>
          </cell>
        </row>
        <row r="30">
          <cell r="L30">
            <v>66.2</v>
          </cell>
        </row>
        <row r="31">
          <cell r="L31">
            <v>70.5</v>
          </cell>
        </row>
        <row r="32">
          <cell r="L32">
            <v>59.7</v>
          </cell>
        </row>
        <row r="33">
          <cell r="L33">
            <v>73.8</v>
          </cell>
        </row>
        <row r="34">
          <cell r="L34">
            <v>70.400000000000006</v>
          </cell>
        </row>
        <row r="35">
          <cell r="L35">
            <v>52.3</v>
          </cell>
        </row>
        <row r="36">
          <cell r="L36">
            <v>76.5</v>
          </cell>
        </row>
        <row r="37">
          <cell r="L37">
            <v>62.2</v>
          </cell>
        </row>
        <row r="38">
          <cell r="L38">
            <v>69.484054857560082</v>
          </cell>
        </row>
        <row r="39">
          <cell r="L39">
            <v>72.089019593026194</v>
          </cell>
        </row>
        <row r="40">
          <cell r="L40">
            <v>81.198603219926994</v>
          </cell>
        </row>
        <row r="41">
          <cell r="L41">
            <v>60.005746336919799</v>
          </cell>
        </row>
        <row r="42">
          <cell r="L42">
            <v>60.58404747375954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PPC}Mapa Mov."/>
      <sheetName val="Adições no imob."/>
      <sheetName val="Log Sel. 1o trim."/>
      <sheetName val="Log Sel. 2o trim."/>
      <sheetName val="Teste Drpc"/>
      <sheetName val="Tabela"/>
      <sheetName val="Juros Cap."/>
      <sheetName val="XREF"/>
      <sheetName val="Tickmarks"/>
      <sheetName val="TesteDrpc"/>
      <sheetName val="Tipos"/>
      <sheetName val="Write Off"/>
      <sheetName val="Venda Pt. Canoas"/>
      <sheetName val="Investimento"/>
      <sheetName val="Reflorestamento (PPC)"/>
      <sheetName val="Reflorestamento"/>
      <sheetName val="ObraAnd."/>
      <sheetName val="PAS-Deprec."/>
      <sheetName val="Log Sel. 3o trim."/>
      <sheetName val="C1398T96"/>
      <sheetName val="FLC.COMPL"/>
      <sheetName val="Inventário PA"/>
      <sheetName val="Intertemporais PIS e COFINS"/>
      <sheetName val="UFIR"/>
      <sheetName val="ATIVO"/>
      <sheetName val="2000"/>
      <sheetName val="Índices"/>
      <sheetName val="Teste das baixas"/>
      <sheetName val="Plano de Contas"/>
      <sheetName val="Kontensalden"/>
      <sheetName val="6.FOPAG"/>
      <sheetName val="1.Movimentação"/>
      <sheetName val="#REF"/>
      <sheetName val="Janeiro"/>
      <sheetName val="fevereiro"/>
      <sheetName val="Abril"/>
      <sheetName val="Maio"/>
      <sheetName val="Julho"/>
      <sheetName val="CELPE-média-mensal-99-04"/>
      <sheetName val="mov. imob."/>
      <sheetName val="PAS dep. 30.09.03"/>
      <sheetName val="Adição"/>
      <sheetName val="Baixa"/>
      <sheetName val="Medições a faturar"/>
      <sheetName val="BP"/>
      <sheetName val="DRE"/>
      <sheetName val="tabela tpo x ctas."/>
      <sheetName val="Tabela de parâmetro"/>
      <sheetName val="Impostos"/>
      <sheetName val="Matriz de covariância"/>
      <sheetName val="Lead2"/>
      <sheetName val="Aging"/>
      <sheetName val="PDD-Movimentação"/>
      <sheetName val="CDI"/>
      <sheetName val="pl atual"/>
      <sheetName val="INDICE"/>
      <sheetName val="GRAFICO COMPARATIVA PARQUE"/>
      <sheetName val="FORNECEDORES"/>
      <sheetName val="DRA"/>
      <sheetName val="DRP"/>
      <sheetName val="Detail"/>
      <sheetName val="Teste_Drpc"/>
      <sheetName val="ELIM_FINANCEIRA"/>
      <sheetName val="INFO"/>
      <sheetName val="Inputs_Unidades_Geradoras"/>
      <sheetName val="ush"/>
    </sheetNames>
    <sheetDataSet>
      <sheetData sheetId="0">
        <row r="1">
          <cell r="F1" t="str">
            <v>Preliminary</v>
          </cell>
        </row>
      </sheetData>
      <sheetData sheetId="1" refreshError="1">
        <row r="1">
          <cell r="F1" t="str">
            <v>Preliminary</v>
          </cell>
        </row>
        <row r="3">
          <cell r="F3">
            <v>368607</v>
          </cell>
        </row>
        <row r="4">
          <cell r="F4">
            <v>0</v>
          </cell>
        </row>
        <row r="5">
          <cell r="F5">
            <v>0</v>
          </cell>
        </row>
        <row r="6">
          <cell r="F6">
            <v>0</v>
          </cell>
        </row>
        <row r="7">
          <cell r="F7">
            <v>0</v>
          </cell>
        </row>
        <row r="8">
          <cell r="F8">
            <v>0</v>
          </cell>
        </row>
        <row r="9">
          <cell r="F9">
            <v>0</v>
          </cell>
        </row>
        <row r="10">
          <cell r="F10">
            <v>0</v>
          </cell>
        </row>
        <row r="11">
          <cell r="F11">
            <v>0</v>
          </cell>
        </row>
        <row r="12">
          <cell r="F12">
            <v>0</v>
          </cell>
        </row>
        <row r="13">
          <cell r="F13">
            <v>-1869</v>
          </cell>
        </row>
        <row r="14">
          <cell r="F14">
            <v>-1398</v>
          </cell>
        </row>
        <row r="15">
          <cell r="F15">
            <v>-635</v>
          </cell>
        </row>
        <row r="16">
          <cell r="F16">
            <v>0</v>
          </cell>
        </row>
        <row r="17">
          <cell r="F17">
            <v>364705</v>
          </cell>
        </row>
        <row r="19">
          <cell r="F19">
            <v>1145</v>
          </cell>
        </row>
        <row r="20">
          <cell r="F20">
            <v>0</v>
          </cell>
        </row>
        <row r="21">
          <cell r="F21">
            <v>611918</v>
          </cell>
        </row>
        <row r="22">
          <cell r="F22">
            <v>0</v>
          </cell>
        </row>
        <row r="23">
          <cell r="F23">
            <v>0</v>
          </cell>
        </row>
        <row r="24">
          <cell r="F24">
            <v>0</v>
          </cell>
        </row>
        <row r="25">
          <cell r="F25">
            <v>0</v>
          </cell>
        </row>
        <row r="26">
          <cell r="F26">
            <v>0</v>
          </cell>
        </row>
        <row r="27">
          <cell r="F27">
            <v>0</v>
          </cell>
        </row>
        <row r="28">
          <cell r="F28">
            <v>0</v>
          </cell>
        </row>
        <row r="29">
          <cell r="F29">
            <v>0</v>
          </cell>
        </row>
        <row r="30">
          <cell r="F30">
            <v>9112</v>
          </cell>
        </row>
        <row r="31">
          <cell r="F31">
            <v>-1826</v>
          </cell>
        </row>
        <row r="32">
          <cell r="F32">
            <v>-1875</v>
          </cell>
        </row>
        <row r="33">
          <cell r="F33">
            <v>-1365</v>
          </cell>
        </row>
        <row r="34">
          <cell r="F34">
            <v>0</v>
          </cell>
        </row>
        <row r="35">
          <cell r="F35">
            <v>0</v>
          </cell>
        </row>
        <row r="36">
          <cell r="F36">
            <v>617109</v>
          </cell>
        </row>
        <row r="38">
          <cell r="F38">
            <v>121597</v>
          </cell>
        </row>
        <row r="39">
          <cell r="F39">
            <v>0</v>
          </cell>
        </row>
        <row r="40">
          <cell r="F40">
            <v>0</v>
          </cell>
        </row>
        <row r="41">
          <cell r="F41">
            <v>0</v>
          </cell>
        </row>
        <row r="42">
          <cell r="F42">
            <v>0</v>
          </cell>
        </row>
        <row r="43">
          <cell r="F43">
            <v>-2971</v>
          </cell>
        </row>
        <row r="44">
          <cell r="F44">
            <v>-105</v>
          </cell>
        </row>
        <row r="45">
          <cell r="F45">
            <v>0</v>
          </cell>
        </row>
        <row r="46">
          <cell r="F46">
            <v>118521</v>
          </cell>
        </row>
        <row r="48">
          <cell r="F48">
            <v>0</v>
          </cell>
        </row>
        <row r="49">
          <cell r="F49">
            <v>16663</v>
          </cell>
        </row>
        <row r="50">
          <cell r="F50">
            <v>11944</v>
          </cell>
        </row>
        <row r="51">
          <cell r="F51">
            <v>0</v>
          </cell>
        </row>
        <row r="52">
          <cell r="F52">
            <v>2284</v>
          </cell>
        </row>
        <row r="53">
          <cell r="F53">
            <v>-73</v>
          </cell>
        </row>
        <row r="54">
          <cell r="F54">
            <v>-18</v>
          </cell>
        </row>
        <row r="55">
          <cell r="F55">
            <v>0</v>
          </cell>
        </row>
        <row r="56">
          <cell r="F56">
            <v>30800</v>
          </cell>
        </row>
        <row r="58">
          <cell r="F58">
            <v>14066</v>
          </cell>
        </row>
        <row r="59">
          <cell r="F59">
            <v>0</v>
          </cell>
        </row>
        <row r="60">
          <cell r="F60">
            <v>0</v>
          </cell>
        </row>
        <row r="61">
          <cell r="F61">
            <v>0</v>
          </cell>
        </row>
        <row r="62">
          <cell r="F62">
            <v>0</v>
          </cell>
        </row>
        <row r="63">
          <cell r="F63">
            <v>-89</v>
          </cell>
        </row>
        <row r="64">
          <cell r="F64">
            <v>-4</v>
          </cell>
        </row>
        <row r="65">
          <cell r="F65">
            <v>0</v>
          </cell>
        </row>
        <row r="66">
          <cell r="F66">
            <v>13973</v>
          </cell>
        </row>
        <row r="68">
          <cell r="F68">
            <v>0</v>
          </cell>
        </row>
        <row r="69">
          <cell r="F69">
            <v>0</v>
          </cell>
        </row>
        <row r="71">
          <cell r="F71">
            <v>0</v>
          </cell>
        </row>
        <row r="72">
          <cell r="F72">
            <v>262</v>
          </cell>
        </row>
        <row r="73">
          <cell r="F73">
            <v>262</v>
          </cell>
        </row>
        <row r="75">
          <cell r="F75">
            <v>-338</v>
          </cell>
        </row>
        <row r="76">
          <cell r="F76">
            <v>0</v>
          </cell>
        </row>
        <row r="77">
          <cell r="F77">
            <v>0</v>
          </cell>
        </row>
        <row r="78">
          <cell r="F78">
            <v>0</v>
          </cell>
        </row>
        <row r="79">
          <cell r="F79">
            <v>0</v>
          </cell>
        </row>
        <row r="80">
          <cell r="F80">
            <v>0</v>
          </cell>
        </row>
        <row r="81">
          <cell r="F81">
            <v>0</v>
          </cell>
        </row>
        <row r="82">
          <cell r="F82">
            <v>0</v>
          </cell>
        </row>
        <row r="83">
          <cell r="F83">
            <v>0</v>
          </cell>
        </row>
        <row r="84">
          <cell r="F84">
            <v>0</v>
          </cell>
        </row>
        <row r="85">
          <cell r="F85">
            <v>0</v>
          </cell>
        </row>
        <row r="86">
          <cell r="F86">
            <v>0</v>
          </cell>
        </row>
        <row r="87">
          <cell r="F87">
            <v>0</v>
          </cell>
        </row>
        <row r="88">
          <cell r="F88">
            <v>-92050</v>
          </cell>
        </row>
        <row r="89">
          <cell r="F89">
            <v>-305611</v>
          </cell>
        </row>
        <row r="90">
          <cell r="F90">
            <v>-57068</v>
          </cell>
        </row>
        <row r="91">
          <cell r="F91">
            <v>-11113</v>
          </cell>
        </row>
        <row r="92">
          <cell r="F92">
            <v>-7521</v>
          </cell>
        </row>
        <row r="93">
          <cell r="F93">
            <v>-9721</v>
          </cell>
        </row>
        <row r="94">
          <cell r="F94">
            <v>0</v>
          </cell>
        </row>
        <row r="95">
          <cell r="F95">
            <v>0</v>
          </cell>
        </row>
        <row r="96">
          <cell r="F96">
            <v>0</v>
          </cell>
        </row>
        <row r="97">
          <cell r="F97">
            <v>0</v>
          </cell>
        </row>
        <row r="98">
          <cell r="F98">
            <v>0</v>
          </cell>
        </row>
        <row r="99">
          <cell r="F99">
            <v>0</v>
          </cell>
        </row>
        <row r="100">
          <cell r="F100">
            <v>0</v>
          </cell>
        </row>
        <row r="101">
          <cell r="F101">
            <v>0</v>
          </cell>
        </row>
        <row r="102">
          <cell r="F102">
            <v>0</v>
          </cell>
        </row>
        <row r="103">
          <cell r="F103">
            <v>0</v>
          </cell>
        </row>
        <row r="104">
          <cell r="F104">
            <v>0</v>
          </cell>
        </row>
        <row r="105">
          <cell r="F105">
            <v>0</v>
          </cell>
        </row>
        <row r="106">
          <cell r="F106">
            <v>0</v>
          </cell>
        </row>
        <row r="107">
          <cell r="F107">
            <v>0</v>
          </cell>
        </row>
        <row r="108">
          <cell r="F108">
            <v>0</v>
          </cell>
        </row>
        <row r="109">
          <cell r="F109">
            <v>0</v>
          </cell>
        </row>
        <row r="110">
          <cell r="F110">
            <v>0</v>
          </cell>
        </row>
        <row r="111">
          <cell r="F111">
            <v>0</v>
          </cell>
        </row>
        <row r="112">
          <cell r="F112">
            <v>0</v>
          </cell>
        </row>
        <row r="113">
          <cell r="F113">
            <v>0</v>
          </cell>
        </row>
        <row r="114">
          <cell r="F114">
            <v>0</v>
          </cell>
        </row>
        <row r="115">
          <cell r="F115">
            <v>0</v>
          </cell>
        </row>
        <row r="116">
          <cell r="F116">
            <v>-610</v>
          </cell>
        </row>
        <row r="117">
          <cell r="F117">
            <v>0</v>
          </cell>
        </row>
        <row r="118">
          <cell r="F118">
            <v>-246</v>
          </cell>
        </row>
        <row r="119">
          <cell r="F119">
            <v>0</v>
          </cell>
        </row>
        <row r="120">
          <cell r="F120">
            <v>-484278</v>
          </cell>
        </row>
        <row r="122">
          <cell r="F122">
            <v>40602</v>
          </cell>
        </row>
        <row r="123">
          <cell r="F123">
            <v>0</v>
          </cell>
        </row>
        <row r="124">
          <cell r="F124">
            <v>0</v>
          </cell>
        </row>
        <row r="125">
          <cell r="F125">
            <v>0</v>
          </cell>
        </row>
        <row r="126">
          <cell r="F126">
            <v>0</v>
          </cell>
        </row>
        <row r="127">
          <cell r="F127">
            <v>0</v>
          </cell>
        </row>
        <row r="128">
          <cell r="F128">
            <v>0</v>
          </cell>
        </row>
        <row r="129">
          <cell r="F129">
            <v>0</v>
          </cell>
        </row>
        <row r="130">
          <cell r="F130">
            <v>0</v>
          </cell>
        </row>
        <row r="131">
          <cell r="F131">
            <v>-78</v>
          </cell>
        </row>
        <row r="132">
          <cell r="F132">
            <v>-599</v>
          </cell>
        </row>
        <row r="133">
          <cell r="F133">
            <v>0</v>
          </cell>
        </row>
        <row r="134">
          <cell r="F134">
            <v>39925</v>
          </cell>
        </row>
        <row r="136">
          <cell r="F136">
            <v>356</v>
          </cell>
        </row>
        <row r="137">
          <cell r="F137">
            <v>620</v>
          </cell>
        </row>
        <row r="138">
          <cell r="F138">
            <v>0</v>
          </cell>
        </row>
        <row r="139">
          <cell r="F139">
            <v>337</v>
          </cell>
        </row>
        <row r="140">
          <cell r="F140">
            <v>0</v>
          </cell>
        </row>
        <row r="141">
          <cell r="F141">
            <v>65</v>
          </cell>
        </row>
        <row r="142">
          <cell r="F142">
            <v>666</v>
          </cell>
        </row>
        <row r="143">
          <cell r="F143">
            <v>852</v>
          </cell>
        </row>
        <row r="144">
          <cell r="F144">
            <v>0</v>
          </cell>
        </row>
        <row r="145">
          <cell r="F145">
            <v>0</v>
          </cell>
        </row>
        <row r="146">
          <cell r="F146">
            <v>0</v>
          </cell>
        </row>
        <row r="147">
          <cell r="F147">
            <v>0</v>
          </cell>
        </row>
        <row r="148">
          <cell r="F148">
            <v>0</v>
          </cell>
        </row>
        <row r="149">
          <cell r="F149">
            <v>928</v>
          </cell>
        </row>
        <row r="150">
          <cell r="F150">
            <v>449</v>
          </cell>
        </row>
        <row r="151">
          <cell r="F151">
            <v>0</v>
          </cell>
        </row>
        <row r="152">
          <cell r="F152">
            <v>1031</v>
          </cell>
        </row>
        <row r="153">
          <cell r="F153">
            <v>0</v>
          </cell>
        </row>
        <row r="154">
          <cell r="F154">
            <v>1948</v>
          </cell>
        </row>
        <row r="155">
          <cell r="F155">
            <v>0</v>
          </cell>
        </row>
        <row r="156">
          <cell r="F156">
            <v>0</v>
          </cell>
        </row>
        <row r="157">
          <cell r="F157">
            <v>13</v>
          </cell>
        </row>
        <row r="158">
          <cell r="F158">
            <v>752</v>
          </cell>
        </row>
        <row r="159">
          <cell r="F159">
            <v>127</v>
          </cell>
        </row>
        <row r="160">
          <cell r="F160">
            <v>291</v>
          </cell>
        </row>
        <row r="161">
          <cell r="F161">
            <v>0</v>
          </cell>
        </row>
        <row r="162">
          <cell r="F162">
            <v>240</v>
          </cell>
        </row>
        <row r="163">
          <cell r="F163">
            <v>1128</v>
          </cell>
        </row>
        <row r="164">
          <cell r="F164">
            <v>21</v>
          </cell>
        </row>
        <row r="165">
          <cell r="F165">
            <v>0</v>
          </cell>
        </row>
        <row r="166">
          <cell r="F166">
            <v>2</v>
          </cell>
        </row>
        <row r="167">
          <cell r="F167">
            <v>8</v>
          </cell>
        </row>
        <row r="168">
          <cell r="F168">
            <v>0</v>
          </cell>
        </row>
        <row r="169">
          <cell r="F169">
            <v>323</v>
          </cell>
        </row>
        <row r="170">
          <cell r="F170">
            <v>10157</v>
          </cell>
        </row>
        <row r="172">
          <cell r="F172">
            <v>-115</v>
          </cell>
        </row>
        <row r="173">
          <cell r="F173">
            <v>-36</v>
          </cell>
        </row>
        <row r="174">
          <cell r="F174">
            <v>0</v>
          </cell>
        </row>
        <row r="175">
          <cell r="F175">
            <v>-51</v>
          </cell>
        </row>
        <row r="176">
          <cell r="F176">
            <v>0</v>
          </cell>
        </row>
        <row r="177">
          <cell r="F177">
            <v>0</v>
          </cell>
        </row>
        <row r="178">
          <cell r="F178">
            <v>0</v>
          </cell>
        </row>
        <row r="179">
          <cell r="F179">
            <v>-99</v>
          </cell>
        </row>
        <row r="180">
          <cell r="F180">
            <v>-93</v>
          </cell>
        </row>
        <row r="181">
          <cell r="F181">
            <v>0</v>
          </cell>
        </row>
        <row r="182">
          <cell r="F182">
            <v>-90</v>
          </cell>
        </row>
        <row r="183">
          <cell r="F183">
            <v>0</v>
          </cell>
        </row>
        <row r="184">
          <cell r="F184">
            <v>-130</v>
          </cell>
        </row>
        <row r="185">
          <cell r="F185">
            <v>-614</v>
          </cell>
        </row>
        <row r="187">
          <cell r="F187">
            <v>0</v>
          </cell>
        </row>
        <row r="188">
          <cell r="F188">
            <v>0</v>
          </cell>
        </row>
        <row r="189">
          <cell r="F189">
            <v>0</v>
          </cell>
        </row>
        <row r="190">
          <cell r="F190">
            <v>0</v>
          </cell>
        </row>
        <row r="191">
          <cell r="F191">
            <v>0</v>
          </cell>
        </row>
        <row r="192">
          <cell r="F192">
            <v>0</v>
          </cell>
        </row>
        <row r="193">
          <cell r="F193">
            <v>0</v>
          </cell>
        </row>
        <row r="194">
          <cell r="F194">
            <v>0</v>
          </cell>
        </row>
        <row r="195">
          <cell r="F195">
            <v>0</v>
          </cell>
        </row>
        <row r="196">
          <cell r="F196">
            <v>0</v>
          </cell>
        </row>
        <row r="197">
          <cell r="F197">
            <v>0</v>
          </cell>
        </row>
        <row r="198">
          <cell r="F198">
            <v>0</v>
          </cell>
        </row>
        <row r="199">
          <cell r="F199">
            <v>0</v>
          </cell>
        </row>
        <row r="200">
          <cell r="F200">
            <v>0</v>
          </cell>
        </row>
        <row r="201">
          <cell r="F201">
            <v>0</v>
          </cell>
        </row>
        <row r="202">
          <cell r="F202">
            <v>0</v>
          </cell>
        </row>
        <row r="203">
          <cell r="F203">
            <v>0</v>
          </cell>
        </row>
        <row r="204">
          <cell r="F204">
            <v>0</v>
          </cell>
        </row>
        <row r="205">
          <cell r="F205">
            <v>0</v>
          </cell>
        </row>
        <row r="206">
          <cell r="F206">
            <v>0</v>
          </cell>
        </row>
        <row r="207">
          <cell r="F207">
            <v>0</v>
          </cell>
        </row>
        <row r="208">
          <cell r="F208">
            <v>0</v>
          </cell>
        </row>
        <row r="209">
          <cell r="F209">
            <v>0</v>
          </cell>
        </row>
        <row r="210">
          <cell r="F210">
            <v>0</v>
          </cell>
        </row>
        <row r="211">
          <cell r="F211">
            <v>0</v>
          </cell>
        </row>
        <row r="212">
          <cell r="F212">
            <v>0</v>
          </cell>
        </row>
        <row r="213">
          <cell r="F213">
            <v>0</v>
          </cell>
        </row>
        <row r="214">
          <cell r="F214">
            <v>0</v>
          </cell>
        </row>
        <row r="215">
          <cell r="F215">
            <v>0</v>
          </cell>
        </row>
        <row r="216">
          <cell r="F216">
            <v>0</v>
          </cell>
        </row>
        <row r="217">
          <cell r="F217">
            <v>0</v>
          </cell>
        </row>
        <row r="218">
          <cell r="F218">
            <v>0</v>
          </cell>
        </row>
        <row r="219">
          <cell r="F219">
            <v>0</v>
          </cell>
        </row>
        <row r="220">
          <cell r="F220">
            <v>0</v>
          </cell>
        </row>
        <row r="221">
          <cell r="F221">
            <v>0</v>
          </cell>
        </row>
        <row r="222">
          <cell r="F222">
            <v>0</v>
          </cell>
        </row>
        <row r="223">
          <cell r="F223">
            <v>0</v>
          </cell>
        </row>
        <row r="224">
          <cell r="F224">
            <v>0</v>
          </cell>
        </row>
        <row r="225">
          <cell r="F225">
            <v>0</v>
          </cell>
        </row>
        <row r="226">
          <cell r="F226">
            <v>0</v>
          </cell>
        </row>
        <row r="227">
          <cell r="F227">
            <v>0</v>
          </cell>
        </row>
        <row r="228">
          <cell r="F228">
            <v>0</v>
          </cell>
        </row>
        <row r="229">
          <cell r="F229">
            <v>0</v>
          </cell>
        </row>
        <row r="230">
          <cell r="F230">
            <v>0</v>
          </cell>
        </row>
        <row r="231">
          <cell r="F231">
            <v>0</v>
          </cell>
        </row>
        <row r="232">
          <cell r="F232">
            <v>0</v>
          </cell>
        </row>
        <row r="233">
          <cell r="F233">
            <v>0</v>
          </cell>
        </row>
        <row r="234">
          <cell r="F234">
            <v>0</v>
          </cell>
        </row>
        <row r="235">
          <cell r="F235">
            <v>0</v>
          </cell>
        </row>
        <row r="236">
          <cell r="F236">
            <v>0</v>
          </cell>
        </row>
        <row r="237">
          <cell r="F237">
            <v>0</v>
          </cell>
        </row>
        <row r="238">
          <cell r="F238">
            <v>0</v>
          </cell>
        </row>
        <row r="239">
          <cell r="F239">
            <v>0</v>
          </cell>
        </row>
        <row r="240">
          <cell r="F240">
            <v>0</v>
          </cell>
        </row>
        <row r="241">
          <cell r="F241">
            <v>0</v>
          </cell>
        </row>
        <row r="242">
          <cell r="F242">
            <v>0</v>
          </cell>
        </row>
        <row r="243">
          <cell r="F243">
            <v>0</v>
          </cell>
        </row>
        <row r="244">
          <cell r="F244">
            <v>0</v>
          </cell>
        </row>
        <row r="245">
          <cell r="F245">
            <v>0</v>
          </cell>
        </row>
        <row r="246">
          <cell r="F246">
            <v>0</v>
          </cell>
        </row>
        <row r="247">
          <cell r="F247">
            <v>0</v>
          </cell>
        </row>
        <row r="248">
          <cell r="F248">
            <v>0</v>
          </cell>
        </row>
        <row r="249">
          <cell r="F249">
            <v>0</v>
          </cell>
        </row>
        <row r="250">
          <cell r="F250">
            <v>0</v>
          </cell>
        </row>
        <row r="251">
          <cell r="F251">
            <v>0</v>
          </cell>
        </row>
        <row r="252">
          <cell r="F252">
            <v>0</v>
          </cell>
        </row>
        <row r="253">
          <cell r="F253">
            <v>0</v>
          </cell>
        </row>
        <row r="254">
          <cell r="F254">
            <v>0</v>
          </cell>
        </row>
        <row r="255">
          <cell r="F255">
            <v>0</v>
          </cell>
        </row>
        <row r="256">
          <cell r="F256">
            <v>0</v>
          </cell>
        </row>
        <row r="257">
          <cell r="F257">
            <v>0</v>
          </cell>
        </row>
        <row r="258">
          <cell r="F258">
            <v>0</v>
          </cell>
        </row>
        <row r="259">
          <cell r="F259">
            <v>0</v>
          </cell>
        </row>
        <row r="260">
          <cell r="F260">
            <v>0</v>
          </cell>
        </row>
        <row r="261">
          <cell r="F261">
            <v>0</v>
          </cell>
        </row>
        <row r="262">
          <cell r="F262">
            <v>0</v>
          </cell>
        </row>
        <row r="263">
          <cell r="F263">
            <v>0</v>
          </cell>
        </row>
        <row r="264">
          <cell r="F264">
            <v>0</v>
          </cell>
        </row>
        <row r="265">
          <cell r="F265">
            <v>0</v>
          </cell>
        </row>
        <row r="266">
          <cell r="F266">
            <v>0</v>
          </cell>
        </row>
        <row r="267">
          <cell r="F267">
            <v>0</v>
          </cell>
        </row>
        <row r="268">
          <cell r="F268">
            <v>0</v>
          </cell>
        </row>
        <row r="269">
          <cell r="F269">
            <v>0</v>
          </cell>
        </row>
        <row r="270">
          <cell r="F270">
            <v>0</v>
          </cell>
        </row>
        <row r="271">
          <cell r="F271">
            <v>0</v>
          </cell>
        </row>
        <row r="272">
          <cell r="F272">
            <v>0</v>
          </cell>
        </row>
        <row r="273">
          <cell r="F273">
            <v>0</v>
          </cell>
        </row>
        <row r="274">
          <cell r="F274">
            <v>0</v>
          </cell>
        </row>
        <row r="275">
          <cell r="F275">
            <v>0</v>
          </cell>
        </row>
        <row r="276">
          <cell r="F276">
            <v>0</v>
          </cell>
        </row>
        <row r="277">
          <cell r="F277">
            <v>0</v>
          </cell>
        </row>
        <row r="278">
          <cell r="F278">
            <v>0</v>
          </cell>
        </row>
        <row r="279">
          <cell r="F279">
            <v>0</v>
          </cell>
        </row>
        <row r="280">
          <cell r="F280">
            <v>0</v>
          </cell>
        </row>
        <row r="281">
          <cell r="F281">
            <v>0</v>
          </cell>
        </row>
        <row r="282">
          <cell r="F282">
            <v>0</v>
          </cell>
        </row>
        <row r="283">
          <cell r="F283">
            <v>0</v>
          </cell>
        </row>
        <row r="284">
          <cell r="F284">
            <v>0</v>
          </cell>
        </row>
        <row r="285">
          <cell r="F285">
            <v>0</v>
          </cell>
        </row>
        <row r="286">
          <cell r="F286">
            <v>0</v>
          </cell>
        </row>
        <row r="287">
          <cell r="F287">
            <v>0</v>
          </cell>
        </row>
        <row r="288">
          <cell r="F288">
            <v>0</v>
          </cell>
        </row>
        <row r="289">
          <cell r="F289">
            <v>0</v>
          </cell>
        </row>
        <row r="290">
          <cell r="F290">
            <v>0</v>
          </cell>
        </row>
        <row r="291">
          <cell r="F291">
            <v>0</v>
          </cell>
        </row>
        <row r="292">
          <cell r="F292">
            <v>0</v>
          </cell>
        </row>
        <row r="293">
          <cell r="F293">
            <v>0</v>
          </cell>
        </row>
        <row r="294">
          <cell r="F294">
            <v>0</v>
          </cell>
        </row>
        <row r="295">
          <cell r="F295">
            <v>0</v>
          </cell>
        </row>
        <row r="296">
          <cell r="F296">
            <v>0</v>
          </cell>
        </row>
        <row r="297">
          <cell r="F297">
            <v>0</v>
          </cell>
        </row>
        <row r="298">
          <cell r="F298">
            <v>0</v>
          </cell>
        </row>
        <row r="299">
          <cell r="F299">
            <v>0</v>
          </cell>
        </row>
        <row r="300">
          <cell r="F300">
            <v>0</v>
          </cell>
        </row>
        <row r="301">
          <cell r="F301">
            <v>0</v>
          </cell>
        </row>
        <row r="302">
          <cell r="F302">
            <v>0</v>
          </cell>
        </row>
        <row r="303">
          <cell r="F303">
            <v>0</v>
          </cell>
        </row>
        <row r="304">
          <cell r="F304">
            <v>0</v>
          </cell>
        </row>
        <row r="305">
          <cell r="F305">
            <v>0</v>
          </cell>
        </row>
        <row r="306">
          <cell r="F306">
            <v>0</v>
          </cell>
        </row>
        <row r="307">
          <cell r="F307">
            <v>0</v>
          </cell>
        </row>
        <row r="308">
          <cell r="F308">
            <v>0</v>
          </cell>
        </row>
        <row r="309">
          <cell r="F309">
            <v>0</v>
          </cell>
        </row>
        <row r="310">
          <cell r="F310">
            <v>0</v>
          </cell>
        </row>
        <row r="311">
          <cell r="F311">
            <v>0</v>
          </cell>
        </row>
        <row r="312">
          <cell r="F312">
            <v>0</v>
          </cell>
        </row>
        <row r="313">
          <cell r="F313">
            <v>0</v>
          </cell>
        </row>
        <row r="314">
          <cell r="F314">
            <v>0</v>
          </cell>
        </row>
        <row r="315">
          <cell r="F315">
            <v>0</v>
          </cell>
        </row>
        <row r="316">
          <cell r="F316">
            <v>0</v>
          </cell>
        </row>
        <row r="317">
          <cell r="F317">
            <v>0</v>
          </cell>
        </row>
        <row r="318">
          <cell r="F318">
            <v>0</v>
          </cell>
        </row>
        <row r="319">
          <cell r="F319">
            <v>0</v>
          </cell>
        </row>
        <row r="320">
          <cell r="F320">
            <v>0</v>
          </cell>
        </row>
        <row r="321">
          <cell r="F321">
            <v>0</v>
          </cell>
        </row>
        <row r="322">
          <cell r="F322">
            <v>0</v>
          </cell>
        </row>
        <row r="323">
          <cell r="F323">
            <v>0</v>
          </cell>
        </row>
        <row r="324">
          <cell r="F324">
            <v>0</v>
          </cell>
        </row>
        <row r="325">
          <cell r="F325">
            <v>0</v>
          </cell>
        </row>
        <row r="326">
          <cell r="F326">
            <v>0</v>
          </cell>
        </row>
        <row r="327">
          <cell r="F327">
            <v>0</v>
          </cell>
        </row>
        <row r="328">
          <cell r="F328">
            <v>0</v>
          </cell>
        </row>
        <row r="329">
          <cell r="F329">
            <v>0</v>
          </cell>
        </row>
        <row r="330">
          <cell r="F330">
            <v>0</v>
          </cell>
        </row>
        <row r="331">
          <cell r="F331">
            <v>0</v>
          </cell>
        </row>
        <row r="332">
          <cell r="F332">
            <v>0</v>
          </cell>
        </row>
        <row r="333">
          <cell r="F333">
            <v>0</v>
          </cell>
        </row>
        <row r="334">
          <cell r="F334">
            <v>0</v>
          </cell>
        </row>
        <row r="335">
          <cell r="F335">
            <v>0</v>
          </cell>
        </row>
        <row r="336">
          <cell r="F336">
            <v>0</v>
          </cell>
        </row>
        <row r="337">
          <cell r="F337">
            <v>0</v>
          </cell>
        </row>
        <row r="338">
          <cell r="F338">
            <v>0</v>
          </cell>
        </row>
        <row r="339">
          <cell r="F339">
            <v>0</v>
          </cell>
        </row>
        <row r="340">
          <cell r="F340">
            <v>0</v>
          </cell>
        </row>
        <row r="341">
          <cell r="F341">
            <v>0</v>
          </cell>
        </row>
        <row r="342">
          <cell r="F342">
            <v>0</v>
          </cell>
        </row>
        <row r="343">
          <cell r="F343">
            <v>0</v>
          </cell>
        </row>
        <row r="344">
          <cell r="F344">
            <v>0</v>
          </cell>
        </row>
        <row r="345">
          <cell r="F345">
            <v>0</v>
          </cell>
        </row>
        <row r="346">
          <cell r="F346">
            <v>0</v>
          </cell>
        </row>
        <row r="347">
          <cell r="F347">
            <v>0</v>
          </cell>
        </row>
        <row r="348">
          <cell r="F348">
            <v>0</v>
          </cell>
        </row>
        <row r="349">
          <cell r="F349">
            <v>0</v>
          </cell>
        </row>
        <row r="350">
          <cell r="F350">
            <v>0</v>
          </cell>
        </row>
        <row r="351">
          <cell r="F351">
            <v>0</v>
          </cell>
        </row>
        <row r="352">
          <cell r="F352">
            <v>0</v>
          </cell>
        </row>
        <row r="353">
          <cell r="F353">
            <v>0</v>
          </cell>
        </row>
        <row r="354">
          <cell r="F354">
            <v>0</v>
          </cell>
        </row>
        <row r="355">
          <cell r="F355">
            <v>0</v>
          </cell>
        </row>
        <row r="356">
          <cell r="F356">
            <v>0</v>
          </cell>
        </row>
        <row r="357">
          <cell r="F357">
            <v>0</v>
          </cell>
        </row>
        <row r="358">
          <cell r="F358">
            <v>0</v>
          </cell>
        </row>
        <row r="359">
          <cell r="F359">
            <v>0</v>
          </cell>
        </row>
        <row r="360">
          <cell r="F360">
            <v>0</v>
          </cell>
        </row>
        <row r="361">
          <cell r="F361">
            <v>0</v>
          </cell>
        </row>
        <row r="362">
          <cell r="F362">
            <v>0</v>
          </cell>
        </row>
        <row r="363">
          <cell r="F363">
            <v>0</v>
          </cell>
        </row>
        <row r="364">
          <cell r="F364">
            <v>0</v>
          </cell>
        </row>
        <row r="365">
          <cell r="F365">
            <v>0</v>
          </cell>
        </row>
        <row r="366">
          <cell r="F366">
            <v>0</v>
          </cell>
        </row>
        <row r="367">
          <cell r="F367">
            <v>0</v>
          </cell>
        </row>
        <row r="368">
          <cell r="F368">
            <v>0</v>
          </cell>
        </row>
        <row r="369">
          <cell r="F369">
            <v>0</v>
          </cell>
        </row>
        <row r="370">
          <cell r="F370">
            <v>0</v>
          </cell>
        </row>
        <row r="371">
          <cell r="F371">
            <v>0</v>
          </cell>
        </row>
        <row r="372">
          <cell r="F372">
            <v>0</v>
          </cell>
        </row>
        <row r="373">
          <cell r="F373">
            <v>0</v>
          </cell>
        </row>
        <row r="374">
          <cell r="F374">
            <v>0</v>
          </cell>
        </row>
        <row r="375">
          <cell r="F375">
            <v>0</v>
          </cell>
        </row>
        <row r="376">
          <cell r="F376">
            <v>0</v>
          </cell>
        </row>
        <row r="377">
          <cell r="F377">
            <v>0</v>
          </cell>
        </row>
        <row r="378">
          <cell r="F378">
            <v>0</v>
          </cell>
        </row>
        <row r="379">
          <cell r="F379">
            <v>0</v>
          </cell>
        </row>
        <row r="380">
          <cell r="F380">
            <v>0</v>
          </cell>
        </row>
        <row r="381">
          <cell r="F381">
            <v>0</v>
          </cell>
        </row>
        <row r="382">
          <cell r="F382">
            <v>0</v>
          </cell>
        </row>
        <row r="383">
          <cell r="F383">
            <v>0</v>
          </cell>
        </row>
        <row r="384">
          <cell r="F384">
            <v>0</v>
          </cell>
        </row>
        <row r="385">
          <cell r="F385">
            <v>0</v>
          </cell>
        </row>
        <row r="386">
          <cell r="F386">
            <v>0</v>
          </cell>
        </row>
        <row r="387">
          <cell r="F387">
            <v>0</v>
          </cell>
        </row>
        <row r="388">
          <cell r="F388">
            <v>0</v>
          </cell>
        </row>
        <row r="389">
          <cell r="F389">
            <v>0</v>
          </cell>
        </row>
        <row r="390">
          <cell r="F390">
            <v>0</v>
          </cell>
        </row>
        <row r="391">
          <cell r="F391">
            <v>0</v>
          </cell>
        </row>
        <row r="392">
          <cell r="F392">
            <v>0</v>
          </cell>
        </row>
        <row r="393">
          <cell r="F393">
            <v>0</v>
          </cell>
        </row>
        <row r="394">
          <cell r="F394">
            <v>0</v>
          </cell>
        </row>
        <row r="395">
          <cell r="F395">
            <v>0</v>
          </cell>
        </row>
        <row r="396">
          <cell r="F396">
            <v>0</v>
          </cell>
        </row>
        <row r="397">
          <cell r="F397">
            <v>0</v>
          </cell>
        </row>
        <row r="398">
          <cell r="F398">
            <v>0</v>
          </cell>
        </row>
        <row r="399">
          <cell r="F399">
            <v>0</v>
          </cell>
        </row>
        <row r="400">
          <cell r="F400">
            <v>0</v>
          </cell>
        </row>
        <row r="401">
          <cell r="F401">
            <v>0</v>
          </cell>
        </row>
        <row r="402">
          <cell r="F402">
            <v>0</v>
          </cell>
        </row>
        <row r="403">
          <cell r="F403">
            <v>0</v>
          </cell>
        </row>
        <row r="404">
          <cell r="F404">
            <v>0</v>
          </cell>
        </row>
        <row r="405">
          <cell r="F405">
            <v>0</v>
          </cell>
        </row>
        <row r="406">
          <cell r="F406">
            <v>0</v>
          </cell>
        </row>
        <row r="407">
          <cell r="F407">
            <v>0</v>
          </cell>
        </row>
        <row r="408">
          <cell r="F408">
            <v>0</v>
          </cell>
        </row>
        <row r="409">
          <cell r="F409">
            <v>0</v>
          </cell>
        </row>
        <row r="410">
          <cell r="F410">
            <v>0</v>
          </cell>
        </row>
        <row r="411">
          <cell r="F411">
            <v>0</v>
          </cell>
        </row>
        <row r="412">
          <cell r="F412">
            <v>0</v>
          </cell>
        </row>
        <row r="413">
          <cell r="F413">
            <v>0</v>
          </cell>
        </row>
        <row r="414">
          <cell r="F414">
            <v>0</v>
          </cell>
        </row>
        <row r="415">
          <cell r="F415">
            <v>0</v>
          </cell>
        </row>
        <row r="416">
          <cell r="F416">
            <v>0</v>
          </cell>
        </row>
        <row r="417">
          <cell r="F417">
            <v>0</v>
          </cell>
        </row>
        <row r="418">
          <cell r="F418">
            <v>0</v>
          </cell>
        </row>
        <row r="419">
          <cell r="F419">
            <v>0</v>
          </cell>
        </row>
        <row r="420">
          <cell r="F420">
            <v>0</v>
          </cell>
        </row>
        <row r="421">
          <cell r="F421">
            <v>0</v>
          </cell>
        </row>
        <row r="422">
          <cell r="F422">
            <v>0</v>
          </cell>
        </row>
        <row r="423">
          <cell r="F423">
            <v>0</v>
          </cell>
        </row>
        <row r="424">
          <cell r="F424">
            <v>0</v>
          </cell>
        </row>
        <row r="425">
          <cell r="F425">
            <v>0</v>
          </cell>
        </row>
        <row r="426">
          <cell r="F426">
            <v>0</v>
          </cell>
        </row>
        <row r="427">
          <cell r="F427">
            <v>0</v>
          </cell>
        </row>
        <row r="428">
          <cell r="F428">
            <v>0</v>
          </cell>
        </row>
        <row r="429">
          <cell r="F429">
            <v>0</v>
          </cell>
        </row>
        <row r="430">
          <cell r="F430">
            <v>0</v>
          </cell>
        </row>
        <row r="431">
          <cell r="F431">
            <v>0</v>
          </cell>
        </row>
        <row r="432">
          <cell r="F432">
            <v>0</v>
          </cell>
        </row>
        <row r="433">
          <cell r="F433">
            <v>0</v>
          </cell>
        </row>
        <row r="434">
          <cell r="F434">
            <v>0</v>
          </cell>
        </row>
        <row r="435">
          <cell r="F435">
            <v>0</v>
          </cell>
        </row>
        <row r="436">
          <cell r="F436">
            <v>0</v>
          </cell>
        </row>
        <row r="437">
          <cell r="F437">
            <v>0</v>
          </cell>
        </row>
        <row r="438">
          <cell r="F438">
            <v>0</v>
          </cell>
        </row>
        <row r="439">
          <cell r="F439">
            <v>0</v>
          </cell>
        </row>
        <row r="440">
          <cell r="F440">
            <v>0</v>
          </cell>
        </row>
        <row r="441">
          <cell r="F441">
            <v>0</v>
          </cell>
        </row>
        <row r="442">
          <cell r="F442">
            <v>0</v>
          </cell>
        </row>
        <row r="443">
          <cell r="F443">
            <v>0</v>
          </cell>
        </row>
        <row r="444">
          <cell r="F444">
            <v>0</v>
          </cell>
        </row>
        <row r="445">
          <cell r="F445">
            <v>0</v>
          </cell>
        </row>
        <row r="446">
          <cell r="F446">
            <v>0</v>
          </cell>
        </row>
        <row r="447">
          <cell r="F447">
            <v>0</v>
          </cell>
        </row>
        <row r="448">
          <cell r="F448">
            <v>0</v>
          </cell>
        </row>
        <row r="449">
          <cell r="F449">
            <v>0</v>
          </cell>
        </row>
        <row r="450">
          <cell r="F450">
            <v>0</v>
          </cell>
        </row>
        <row r="451">
          <cell r="F451">
            <v>0</v>
          </cell>
        </row>
        <row r="452">
          <cell r="F452">
            <v>0</v>
          </cell>
        </row>
        <row r="453">
          <cell r="F453">
            <v>0</v>
          </cell>
        </row>
        <row r="454">
          <cell r="F454">
            <v>0</v>
          </cell>
        </row>
        <row r="455">
          <cell r="F455">
            <v>0</v>
          </cell>
        </row>
        <row r="456">
          <cell r="F456">
            <v>0</v>
          </cell>
        </row>
        <row r="457">
          <cell r="F457">
            <v>0</v>
          </cell>
        </row>
        <row r="458">
          <cell r="F458">
            <v>0</v>
          </cell>
        </row>
        <row r="459">
          <cell r="F459">
            <v>0</v>
          </cell>
        </row>
        <row r="460">
          <cell r="F460">
            <v>0</v>
          </cell>
        </row>
        <row r="461">
          <cell r="F461">
            <v>0</v>
          </cell>
        </row>
        <row r="462">
          <cell r="F462">
            <v>0</v>
          </cell>
        </row>
        <row r="463">
          <cell r="F463">
            <v>0</v>
          </cell>
        </row>
        <row r="464">
          <cell r="F464">
            <v>0</v>
          </cell>
        </row>
        <row r="465">
          <cell r="F465">
            <v>0</v>
          </cell>
        </row>
        <row r="466">
          <cell r="F466">
            <v>0</v>
          </cell>
        </row>
        <row r="467">
          <cell r="F467">
            <v>98</v>
          </cell>
        </row>
        <row r="468">
          <cell r="F468">
            <v>0</v>
          </cell>
        </row>
        <row r="469">
          <cell r="F469">
            <v>0</v>
          </cell>
        </row>
        <row r="470">
          <cell r="F470">
            <v>0</v>
          </cell>
        </row>
        <row r="471">
          <cell r="F471">
            <v>0</v>
          </cell>
        </row>
        <row r="472">
          <cell r="F472">
            <v>0</v>
          </cell>
        </row>
        <row r="473">
          <cell r="F473">
            <v>0</v>
          </cell>
        </row>
        <row r="474">
          <cell r="F474">
            <v>0</v>
          </cell>
        </row>
        <row r="475">
          <cell r="F475">
            <v>0</v>
          </cell>
        </row>
        <row r="476">
          <cell r="F476">
            <v>0</v>
          </cell>
        </row>
        <row r="477">
          <cell r="F477">
            <v>0</v>
          </cell>
        </row>
        <row r="478">
          <cell r="F478">
            <v>0</v>
          </cell>
        </row>
        <row r="479">
          <cell r="F479">
            <v>0</v>
          </cell>
        </row>
        <row r="480">
          <cell r="F480">
            <v>0</v>
          </cell>
        </row>
        <row r="481">
          <cell r="F481">
            <v>0</v>
          </cell>
        </row>
        <row r="482">
          <cell r="F482">
            <v>0</v>
          </cell>
        </row>
        <row r="483">
          <cell r="F483">
            <v>0</v>
          </cell>
        </row>
        <row r="484">
          <cell r="F484">
            <v>0</v>
          </cell>
        </row>
        <row r="485">
          <cell r="F485">
            <v>0</v>
          </cell>
        </row>
        <row r="486">
          <cell r="F486">
            <v>0</v>
          </cell>
        </row>
        <row r="487">
          <cell r="F487">
            <v>7</v>
          </cell>
        </row>
        <row r="488">
          <cell r="F488">
            <v>0</v>
          </cell>
        </row>
        <row r="489">
          <cell r="F489">
            <v>0</v>
          </cell>
        </row>
        <row r="490">
          <cell r="F490">
            <v>0</v>
          </cell>
        </row>
        <row r="491">
          <cell r="F491">
            <v>0</v>
          </cell>
        </row>
        <row r="492">
          <cell r="F492">
            <v>0</v>
          </cell>
        </row>
        <row r="493">
          <cell r="F493">
            <v>0</v>
          </cell>
        </row>
        <row r="494">
          <cell r="F494">
            <v>30</v>
          </cell>
        </row>
        <row r="495">
          <cell r="F495">
            <v>0</v>
          </cell>
        </row>
        <row r="496">
          <cell r="F496">
            <v>0</v>
          </cell>
        </row>
        <row r="497">
          <cell r="F497">
            <v>0</v>
          </cell>
        </row>
        <row r="498">
          <cell r="F498">
            <v>0</v>
          </cell>
        </row>
        <row r="499">
          <cell r="F499">
            <v>0</v>
          </cell>
        </row>
        <row r="500">
          <cell r="F500">
            <v>0</v>
          </cell>
        </row>
        <row r="501">
          <cell r="F501">
            <v>0</v>
          </cell>
        </row>
        <row r="502">
          <cell r="F502">
            <v>0</v>
          </cell>
        </row>
        <row r="503">
          <cell r="F503">
            <v>0</v>
          </cell>
        </row>
        <row r="504">
          <cell r="F504">
            <v>0</v>
          </cell>
        </row>
        <row r="505">
          <cell r="F505">
            <v>0</v>
          </cell>
        </row>
        <row r="506">
          <cell r="F506">
            <v>1</v>
          </cell>
        </row>
        <row r="507">
          <cell r="F507">
            <v>1</v>
          </cell>
        </row>
        <row r="508">
          <cell r="F508">
            <v>0</v>
          </cell>
        </row>
        <row r="509">
          <cell r="F509">
            <v>0</v>
          </cell>
        </row>
        <row r="510">
          <cell r="F510">
            <v>0</v>
          </cell>
        </row>
        <row r="511">
          <cell r="F511">
            <v>0</v>
          </cell>
        </row>
        <row r="512">
          <cell r="F512">
            <v>0</v>
          </cell>
        </row>
        <row r="513">
          <cell r="F513">
            <v>0</v>
          </cell>
        </row>
        <row r="514">
          <cell r="F514">
            <v>0</v>
          </cell>
        </row>
        <row r="515">
          <cell r="F515">
            <v>0</v>
          </cell>
        </row>
        <row r="516">
          <cell r="F516">
            <v>0</v>
          </cell>
        </row>
        <row r="517">
          <cell r="F517">
            <v>292</v>
          </cell>
        </row>
        <row r="518">
          <cell r="F518">
            <v>0</v>
          </cell>
        </row>
        <row r="519">
          <cell r="F519">
            <v>0</v>
          </cell>
        </row>
        <row r="520">
          <cell r="F520">
            <v>0</v>
          </cell>
        </row>
        <row r="521">
          <cell r="F521">
            <v>0</v>
          </cell>
        </row>
        <row r="522">
          <cell r="F522">
            <v>0</v>
          </cell>
        </row>
        <row r="523">
          <cell r="F523">
            <v>0</v>
          </cell>
        </row>
        <row r="524">
          <cell r="F524">
            <v>0</v>
          </cell>
        </row>
        <row r="525">
          <cell r="F525">
            <v>0</v>
          </cell>
        </row>
        <row r="526">
          <cell r="F526">
            <v>0</v>
          </cell>
        </row>
        <row r="527">
          <cell r="F527">
            <v>0</v>
          </cell>
        </row>
        <row r="528">
          <cell r="F528">
            <v>0</v>
          </cell>
        </row>
        <row r="529">
          <cell r="F529">
            <v>0</v>
          </cell>
        </row>
        <row r="530">
          <cell r="F530">
            <v>0</v>
          </cell>
        </row>
        <row r="531">
          <cell r="F531">
            <v>0</v>
          </cell>
        </row>
        <row r="532">
          <cell r="F532">
            <v>0</v>
          </cell>
        </row>
        <row r="533">
          <cell r="F533">
            <v>0</v>
          </cell>
        </row>
        <row r="534">
          <cell r="F534">
            <v>0</v>
          </cell>
        </row>
        <row r="535">
          <cell r="F535">
            <v>0</v>
          </cell>
        </row>
        <row r="536">
          <cell r="F536">
            <v>0</v>
          </cell>
        </row>
        <row r="537">
          <cell r="F537">
            <v>0</v>
          </cell>
        </row>
        <row r="538">
          <cell r="F538">
            <v>0</v>
          </cell>
        </row>
        <row r="539">
          <cell r="F539">
            <v>0</v>
          </cell>
        </row>
        <row r="540">
          <cell r="F540">
            <v>0</v>
          </cell>
        </row>
        <row r="541">
          <cell r="F541">
            <v>0</v>
          </cell>
        </row>
        <row r="542">
          <cell r="F542">
            <v>0</v>
          </cell>
        </row>
        <row r="543">
          <cell r="F543">
            <v>0</v>
          </cell>
        </row>
        <row r="544">
          <cell r="F544">
            <v>66</v>
          </cell>
        </row>
        <row r="545">
          <cell r="F545">
            <v>0</v>
          </cell>
        </row>
        <row r="546">
          <cell r="F546">
            <v>0</v>
          </cell>
        </row>
        <row r="547">
          <cell r="F547">
            <v>0</v>
          </cell>
        </row>
        <row r="548">
          <cell r="F548">
            <v>0</v>
          </cell>
        </row>
        <row r="549">
          <cell r="F549">
            <v>0</v>
          </cell>
        </row>
        <row r="550">
          <cell r="F550">
            <v>0</v>
          </cell>
        </row>
        <row r="551">
          <cell r="F551">
            <v>0</v>
          </cell>
        </row>
        <row r="552">
          <cell r="F552">
            <v>0</v>
          </cell>
        </row>
        <row r="553">
          <cell r="F553">
            <v>2018</v>
          </cell>
        </row>
        <row r="554">
          <cell r="F554">
            <v>0</v>
          </cell>
        </row>
        <row r="555">
          <cell r="F555">
            <v>0</v>
          </cell>
        </row>
        <row r="556">
          <cell r="F556">
            <v>0</v>
          </cell>
        </row>
        <row r="557">
          <cell r="F557">
            <v>0</v>
          </cell>
        </row>
        <row r="558">
          <cell r="F558">
            <v>0</v>
          </cell>
        </row>
        <row r="559">
          <cell r="F559">
            <v>0</v>
          </cell>
        </row>
        <row r="560">
          <cell r="F560">
            <v>0</v>
          </cell>
        </row>
        <row r="561">
          <cell r="F561">
            <v>0</v>
          </cell>
        </row>
        <row r="562">
          <cell r="F562">
            <v>0</v>
          </cell>
        </row>
        <row r="563">
          <cell r="F563">
            <v>0</v>
          </cell>
        </row>
        <row r="564">
          <cell r="F564">
            <v>0</v>
          </cell>
        </row>
        <row r="565">
          <cell r="F565">
            <v>0</v>
          </cell>
        </row>
        <row r="566">
          <cell r="F566">
            <v>0</v>
          </cell>
        </row>
        <row r="567">
          <cell r="F567">
            <v>0</v>
          </cell>
        </row>
        <row r="568">
          <cell r="F568">
            <v>0</v>
          </cell>
        </row>
        <row r="569">
          <cell r="F569">
            <v>0</v>
          </cell>
        </row>
        <row r="570">
          <cell r="F570">
            <v>0</v>
          </cell>
        </row>
        <row r="571">
          <cell r="F571">
            <v>0</v>
          </cell>
        </row>
        <row r="572">
          <cell r="F572">
            <v>0</v>
          </cell>
        </row>
        <row r="573">
          <cell r="F573">
            <v>0</v>
          </cell>
        </row>
        <row r="574">
          <cell r="F574">
            <v>0</v>
          </cell>
        </row>
        <row r="575">
          <cell r="F575">
            <v>0</v>
          </cell>
        </row>
        <row r="576">
          <cell r="F576">
            <v>0</v>
          </cell>
        </row>
        <row r="577">
          <cell r="F577">
            <v>0</v>
          </cell>
        </row>
        <row r="578">
          <cell r="F578">
            <v>0</v>
          </cell>
        </row>
        <row r="579">
          <cell r="F579">
            <v>0</v>
          </cell>
        </row>
        <row r="580">
          <cell r="F580">
            <v>0</v>
          </cell>
        </row>
        <row r="581">
          <cell r="F581">
            <v>0</v>
          </cell>
        </row>
        <row r="582">
          <cell r="F582">
            <v>0</v>
          </cell>
        </row>
        <row r="583">
          <cell r="F583">
            <v>0</v>
          </cell>
        </row>
        <row r="584">
          <cell r="F584">
            <v>0</v>
          </cell>
        </row>
        <row r="585">
          <cell r="F585">
            <v>0</v>
          </cell>
        </row>
        <row r="586">
          <cell r="F586">
            <v>0</v>
          </cell>
        </row>
        <row r="587">
          <cell r="F587">
            <v>0</v>
          </cell>
        </row>
        <row r="588">
          <cell r="F588">
            <v>0</v>
          </cell>
        </row>
        <row r="589">
          <cell r="F589">
            <v>0</v>
          </cell>
        </row>
        <row r="590">
          <cell r="F590">
            <v>0</v>
          </cell>
        </row>
        <row r="591">
          <cell r="F591">
            <v>0</v>
          </cell>
        </row>
        <row r="592">
          <cell r="F592">
            <v>0</v>
          </cell>
        </row>
        <row r="593">
          <cell r="F593">
            <v>0</v>
          </cell>
        </row>
        <row r="594">
          <cell r="F594">
            <v>294</v>
          </cell>
        </row>
        <row r="595">
          <cell r="F595">
            <v>0</v>
          </cell>
        </row>
        <row r="596">
          <cell r="F596">
            <v>0</v>
          </cell>
        </row>
        <row r="597">
          <cell r="F597">
            <v>0</v>
          </cell>
        </row>
        <row r="598">
          <cell r="F598">
            <v>431</v>
          </cell>
        </row>
        <row r="599">
          <cell r="F599">
            <v>0</v>
          </cell>
        </row>
        <row r="600">
          <cell r="F600">
            <v>0</v>
          </cell>
        </row>
        <row r="601">
          <cell r="F601">
            <v>0</v>
          </cell>
        </row>
        <row r="602">
          <cell r="F602">
            <v>0</v>
          </cell>
        </row>
        <row r="603">
          <cell r="F603">
            <v>0</v>
          </cell>
        </row>
        <row r="604">
          <cell r="F604">
            <v>0</v>
          </cell>
        </row>
        <row r="605">
          <cell r="F605">
            <v>0</v>
          </cell>
        </row>
        <row r="606">
          <cell r="F606">
            <v>0</v>
          </cell>
        </row>
        <row r="607">
          <cell r="F607">
            <v>0</v>
          </cell>
        </row>
        <row r="608">
          <cell r="F608">
            <v>0</v>
          </cell>
        </row>
        <row r="609">
          <cell r="F609">
            <v>0</v>
          </cell>
        </row>
        <row r="610">
          <cell r="F610">
            <v>0</v>
          </cell>
        </row>
        <row r="611">
          <cell r="F611">
            <v>0</v>
          </cell>
        </row>
        <row r="612">
          <cell r="F612">
            <v>58</v>
          </cell>
        </row>
        <row r="613">
          <cell r="F613">
            <v>0</v>
          </cell>
        </row>
        <row r="614">
          <cell r="F614">
            <v>0</v>
          </cell>
        </row>
        <row r="615">
          <cell r="F615">
            <v>0</v>
          </cell>
        </row>
        <row r="616">
          <cell r="F616">
            <v>0</v>
          </cell>
        </row>
        <row r="617">
          <cell r="F617">
            <v>0</v>
          </cell>
        </row>
        <row r="618">
          <cell r="F618">
            <v>0</v>
          </cell>
        </row>
        <row r="619">
          <cell r="F619">
            <v>0</v>
          </cell>
        </row>
        <row r="620">
          <cell r="F620">
            <v>0</v>
          </cell>
        </row>
        <row r="621">
          <cell r="F621">
            <v>0</v>
          </cell>
        </row>
        <row r="622">
          <cell r="F622">
            <v>0</v>
          </cell>
        </row>
        <row r="623">
          <cell r="F623">
            <v>0</v>
          </cell>
        </row>
        <row r="624">
          <cell r="F624">
            <v>0</v>
          </cell>
        </row>
        <row r="625">
          <cell r="F625">
            <v>0</v>
          </cell>
        </row>
        <row r="626">
          <cell r="F626">
            <v>0</v>
          </cell>
        </row>
        <row r="627">
          <cell r="F627">
            <v>0</v>
          </cell>
        </row>
        <row r="628">
          <cell r="F628">
            <v>0</v>
          </cell>
        </row>
        <row r="629">
          <cell r="F629">
            <v>0</v>
          </cell>
        </row>
        <row r="630">
          <cell r="F630">
            <v>0</v>
          </cell>
        </row>
        <row r="631">
          <cell r="F631">
            <v>7</v>
          </cell>
        </row>
        <row r="632">
          <cell r="F632">
            <v>0</v>
          </cell>
        </row>
        <row r="633">
          <cell r="F633">
            <v>0</v>
          </cell>
        </row>
        <row r="634">
          <cell r="F634">
            <v>27</v>
          </cell>
        </row>
        <row r="635">
          <cell r="F635">
            <v>0</v>
          </cell>
        </row>
        <row r="636">
          <cell r="F636">
            <v>0</v>
          </cell>
        </row>
        <row r="637">
          <cell r="F637">
            <v>0</v>
          </cell>
        </row>
        <row r="638">
          <cell r="F638">
            <v>0</v>
          </cell>
        </row>
        <row r="639">
          <cell r="F639">
            <v>0</v>
          </cell>
        </row>
        <row r="640">
          <cell r="F640">
            <v>0</v>
          </cell>
        </row>
        <row r="641">
          <cell r="F641">
            <v>0</v>
          </cell>
        </row>
        <row r="642">
          <cell r="F642">
            <v>0</v>
          </cell>
        </row>
        <row r="643">
          <cell r="F643">
            <v>0</v>
          </cell>
        </row>
        <row r="644">
          <cell r="F644">
            <v>825</v>
          </cell>
        </row>
        <row r="645">
          <cell r="F645">
            <v>0</v>
          </cell>
        </row>
        <row r="646">
          <cell r="F646">
            <v>0</v>
          </cell>
        </row>
        <row r="647">
          <cell r="F647">
            <v>0</v>
          </cell>
        </row>
        <row r="648">
          <cell r="F648">
            <v>0</v>
          </cell>
        </row>
        <row r="649">
          <cell r="F649">
            <v>0</v>
          </cell>
        </row>
        <row r="650">
          <cell r="F650">
            <v>0</v>
          </cell>
        </row>
        <row r="651">
          <cell r="F651">
            <v>0</v>
          </cell>
        </row>
        <row r="652">
          <cell r="F652">
            <v>0</v>
          </cell>
        </row>
        <row r="653">
          <cell r="F653">
            <v>0</v>
          </cell>
        </row>
        <row r="654">
          <cell r="F654">
            <v>20</v>
          </cell>
        </row>
        <row r="655">
          <cell r="F655">
            <v>0</v>
          </cell>
        </row>
        <row r="656">
          <cell r="F656">
            <v>0</v>
          </cell>
        </row>
        <row r="657">
          <cell r="F657">
            <v>0</v>
          </cell>
        </row>
        <row r="658">
          <cell r="F658">
            <v>0</v>
          </cell>
        </row>
        <row r="659">
          <cell r="F659">
            <v>0</v>
          </cell>
        </row>
        <row r="660">
          <cell r="F660">
            <v>0</v>
          </cell>
        </row>
        <row r="661">
          <cell r="F661">
            <v>0</v>
          </cell>
        </row>
        <row r="662">
          <cell r="F662">
            <v>0</v>
          </cell>
        </row>
        <row r="663">
          <cell r="F663">
            <v>0</v>
          </cell>
        </row>
        <row r="664">
          <cell r="F664">
            <v>0</v>
          </cell>
        </row>
        <row r="665">
          <cell r="F665">
            <v>0</v>
          </cell>
        </row>
        <row r="666">
          <cell r="F666">
            <v>0</v>
          </cell>
        </row>
        <row r="667">
          <cell r="F667">
            <v>0</v>
          </cell>
        </row>
        <row r="668">
          <cell r="F668">
            <v>0</v>
          </cell>
        </row>
        <row r="669">
          <cell r="F669">
            <v>0</v>
          </cell>
        </row>
        <row r="670">
          <cell r="F670">
            <v>0</v>
          </cell>
        </row>
        <row r="671">
          <cell r="F671">
            <v>0</v>
          </cell>
        </row>
        <row r="672">
          <cell r="F672">
            <v>0</v>
          </cell>
        </row>
        <row r="673">
          <cell r="F673">
            <v>0</v>
          </cell>
        </row>
        <row r="674">
          <cell r="F674">
            <v>0</v>
          </cell>
        </row>
        <row r="675">
          <cell r="F675">
            <v>16</v>
          </cell>
        </row>
        <row r="676">
          <cell r="F676">
            <v>0</v>
          </cell>
        </row>
        <row r="677">
          <cell r="F677">
            <v>0</v>
          </cell>
        </row>
        <row r="678">
          <cell r="F678">
            <v>464</v>
          </cell>
        </row>
        <row r="679">
          <cell r="F679">
            <v>0</v>
          </cell>
        </row>
        <row r="680">
          <cell r="F680">
            <v>0</v>
          </cell>
        </row>
        <row r="681">
          <cell r="F681">
            <v>0</v>
          </cell>
        </row>
        <row r="682">
          <cell r="F682">
            <v>0</v>
          </cell>
        </row>
        <row r="683">
          <cell r="F683">
            <v>0</v>
          </cell>
        </row>
        <row r="684">
          <cell r="F684">
            <v>0</v>
          </cell>
        </row>
        <row r="685">
          <cell r="F685">
            <v>104</v>
          </cell>
        </row>
        <row r="686">
          <cell r="F686">
            <v>0</v>
          </cell>
        </row>
        <row r="687">
          <cell r="F687">
            <v>82</v>
          </cell>
        </row>
        <row r="688">
          <cell r="F688">
            <v>0</v>
          </cell>
        </row>
        <row r="689">
          <cell r="F689">
            <v>0</v>
          </cell>
        </row>
        <row r="690">
          <cell r="F690">
            <v>0</v>
          </cell>
        </row>
        <row r="691">
          <cell r="F691">
            <v>0</v>
          </cell>
        </row>
        <row r="692">
          <cell r="F692">
            <v>0</v>
          </cell>
        </row>
        <row r="693">
          <cell r="F693">
            <v>0</v>
          </cell>
        </row>
        <row r="694">
          <cell r="F694">
            <v>0</v>
          </cell>
        </row>
        <row r="695">
          <cell r="F695">
            <v>352</v>
          </cell>
        </row>
        <row r="696">
          <cell r="F696">
            <v>2</v>
          </cell>
        </row>
        <row r="697">
          <cell r="F697">
            <v>189</v>
          </cell>
        </row>
        <row r="698">
          <cell r="F698">
            <v>0</v>
          </cell>
        </row>
        <row r="699">
          <cell r="F699">
            <v>0</v>
          </cell>
        </row>
        <row r="700">
          <cell r="F700">
            <v>0</v>
          </cell>
        </row>
        <row r="701">
          <cell r="F701">
            <v>-72</v>
          </cell>
        </row>
        <row r="702">
          <cell r="F702">
            <v>0</v>
          </cell>
        </row>
        <row r="703">
          <cell r="F703">
            <v>0</v>
          </cell>
        </row>
        <row r="704">
          <cell r="F704">
            <v>14</v>
          </cell>
        </row>
        <row r="705">
          <cell r="F705">
            <v>24</v>
          </cell>
        </row>
        <row r="706">
          <cell r="F706">
            <v>4476</v>
          </cell>
        </row>
        <row r="707">
          <cell r="F707">
            <v>0</v>
          </cell>
        </row>
        <row r="708">
          <cell r="F708">
            <v>0</v>
          </cell>
        </row>
        <row r="709">
          <cell r="F709">
            <v>7</v>
          </cell>
        </row>
        <row r="710">
          <cell r="F710">
            <v>0</v>
          </cell>
        </row>
        <row r="711">
          <cell r="F711">
            <v>0</v>
          </cell>
        </row>
        <row r="712">
          <cell r="F712">
            <v>0</v>
          </cell>
        </row>
        <row r="713">
          <cell r="F713">
            <v>0</v>
          </cell>
        </row>
        <row r="714">
          <cell r="F714">
            <v>0</v>
          </cell>
        </row>
        <row r="715">
          <cell r="F715">
            <v>0</v>
          </cell>
        </row>
        <row r="716">
          <cell r="F716">
            <v>0</v>
          </cell>
        </row>
        <row r="717">
          <cell r="F717">
            <v>0</v>
          </cell>
        </row>
        <row r="718">
          <cell r="F718">
            <v>8</v>
          </cell>
        </row>
        <row r="719">
          <cell r="F719">
            <v>0</v>
          </cell>
        </row>
        <row r="720">
          <cell r="F720">
            <v>916</v>
          </cell>
        </row>
        <row r="721">
          <cell r="F721">
            <v>0</v>
          </cell>
        </row>
        <row r="722">
          <cell r="F722">
            <v>0</v>
          </cell>
        </row>
        <row r="723">
          <cell r="F723">
            <v>0</v>
          </cell>
        </row>
        <row r="724">
          <cell r="F724">
            <v>0</v>
          </cell>
        </row>
        <row r="725">
          <cell r="F725">
            <v>0</v>
          </cell>
        </row>
        <row r="726">
          <cell r="F726">
            <v>0</v>
          </cell>
        </row>
        <row r="727">
          <cell r="F727">
            <v>43</v>
          </cell>
        </row>
        <row r="728">
          <cell r="F728">
            <v>22</v>
          </cell>
        </row>
        <row r="729">
          <cell r="F729">
            <v>1</v>
          </cell>
        </row>
        <row r="730">
          <cell r="F730">
            <v>0</v>
          </cell>
        </row>
        <row r="731">
          <cell r="F731">
            <v>0</v>
          </cell>
        </row>
        <row r="732">
          <cell r="F732">
            <v>0</v>
          </cell>
        </row>
        <row r="733">
          <cell r="F733">
            <v>0</v>
          </cell>
        </row>
        <row r="734">
          <cell r="F734">
            <v>8</v>
          </cell>
        </row>
        <row r="735">
          <cell r="F735">
            <v>145</v>
          </cell>
        </row>
        <row r="736">
          <cell r="F736">
            <v>0</v>
          </cell>
        </row>
        <row r="737">
          <cell r="F737">
            <v>34</v>
          </cell>
        </row>
        <row r="738">
          <cell r="F738">
            <v>0</v>
          </cell>
        </row>
        <row r="739">
          <cell r="F739">
            <v>0</v>
          </cell>
        </row>
        <row r="740">
          <cell r="F740">
            <v>0</v>
          </cell>
        </row>
        <row r="741">
          <cell r="F741">
            <v>0</v>
          </cell>
        </row>
        <row r="742">
          <cell r="F742">
            <v>0</v>
          </cell>
        </row>
        <row r="743">
          <cell r="F743">
            <v>0</v>
          </cell>
        </row>
        <row r="744">
          <cell r="F744">
            <v>10</v>
          </cell>
        </row>
        <row r="745">
          <cell r="F745">
            <v>5</v>
          </cell>
        </row>
        <row r="746">
          <cell r="F746">
            <v>154</v>
          </cell>
        </row>
        <row r="747">
          <cell r="F747">
            <v>0</v>
          </cell>
        </row>
        <row r="748">
          <cell r="F748">
            <v>377</v>
          </cell>
        </row>
        <row r="749">
          <cell r="F749">
            <v>274</v>
          </cell>
        </row>
        <row r="750">
          <cell r="F750">
            <v>0</v>
          </cell>
        </row>
        <row r="751">
          <cell r="F751">
            <v>0</v>
          </cell>
        </row>
        <row r="752">
          <cell r="F752">
            <v>17</v>
          </cell>
        </row>
        <row r="753">
          <cell r="F753">
            <v>0</v>
          </cell>
        </row>
        <row r="754">
          <cell r="F754">
            <v>0</v>
          </cell>
        </row>
        <row r="755">
          <cell r="F755">
            <v>0</v>
          </cell>
        </row>
        <row r="756">
          <cell r="F756">
            <v>512</v>
          </cell>
        </row>
        <row r="757">
          <cell r="F757">
            <v>167</v>
          </cell>
        </row>
        <row r="758">
          <cell r="F758">
            <v>0</v>
          </cell>
        </row>
        <row r="759">
          <cell r="F759">
            <v>134</v>
          </cell>
        </row>
        <row r="760">
          <cell r="F760">
            <v>14</v>
          </cell>
        </row>
        <row r="761">
          <cell r="F761">
            <v>4</v>
          </cell>
        </row>
        <row r="762">
          <cell r="F762">
            <v>0</v>
          </cell>
        </row>
        <row r="763">
          <cell r="F763">
            <v>0</v>
          </cell>
        </row>
        <row r="764">
          <cell r="F764">
            <v>0</v>
          </cell>
        </row>
        <row r="765">
          <cell r="F765">
            <v>1148</v>
          </cell>
        </row>
        <row r="766">
          <cell r="F766">
            <v>10</v>
          </cell>
        </row>
        <row r="767">
          <cell r="F767">
            <v>0</v>
          </cell>
        </row>
        <row r="768">
          <cell r="F768">
            <v>0</v>
          </cell>
        </row>
        <row r="769">
          <cell r="F769">
            <v>0</v>
          </cell>
        </row>
        <row r="770">
          <cell r="F770">
            <v>0</v>
          </cell>
        </row>
        <row r="771">
          <cell r="F771">
            <v>0</v>
          </cell>
        </row>
        <row r="772">
          <cell r="F772">
            <v>0</v>
          </cell>
        </row>
        <row r="773">
          <cell r="F773">
            <v>0</v>
          </cell>
        </row>
        <row r="774">
          <cell r="F774">
            <v>0</v>
          </cell>
        </row>
        <row r="775">
          <cell r="F775">
            <v>0</v>
          </cell>
        </row>
        <row r="776">
          <cell r="F776">
            <v>0</v>
          </cell>
        </row>
        <row r="777">
          <cell r="F777">
            <v>0</v>
          </cell>
        </row>
        <row r="778">
          <cell r="F778">
            <v>0</v>
          </cell>
        </row>
        <row r="779">
          <cell r="F779">
            <v>0</v>
          </cell>
        </row>
        <row r="780">
          <cell r="F780">
            <v>0</v>
          </cell>
        </row>
        <row r="781">
          <cell r="F781">
            <v>5</v>
          </cell>
        </row>
        <row r="782">
          <cell r="F782">
            <v>0</v>
          </cell>
        </row>
        <row r="783">
          <cell r="F783">
            <v>0</v>
          </cell>
        </row>
        <row r="784">
          <cell r="F784">
            <v>0</v>
          </cell>
        </row>
        <row r="785">
          <cell r="F785">
            <v>0</v>
          </cell>
        </row>
        <row r="786">
          <cell r="F786">
            <v>0</v>
          </cell>
        </row>
        <row r="787">
          <cell r="F787">
            <v>0</v>
          </cell>
        </row>
        <row r="788">
          <cell r="F788">
            <v>0</v>
          </cell>
        </row>
        <row r="789">
          <cell r="F789">
            <v>0</v>
          </cell>
        </row>
        <row r="790">
          <cell r="F790">
            <v>0</v>
          </cell>
        </row>
        <row r="791">
          <cell r="F791">
            <v>124</v>
          </cell>
        </row>
        <row r="792">
          <cell r="F792">
            <v>0</v>
          </cell>
        </row>
        <row r="793">
          <cell r="F793">
            <v>0</v>
          </cell>
        </row>
        <row r="794">
          <cell r="F794">
            <v>0</v>
          </cell>
        </row>
        <row r="795">
          <cell r="F795">
            <v>0</v>
          </cell>
        </row>
        <row r="796">
          <cell r="F796">
            <v>13</v>
          </cell>
        </row>
        <row r="797">
          <cell r="F797">
            <v>22</v>
          </cell>
        </row>
        <row r="798">
          <cell r="F798">
            <v>0</v>
          </cell>
        </row>
        <row r="799">
          <cell r="F799">
            <v>228</v>
          </cell>
        </row>
        <row r="800">
          <cell r="F800">
            <v>23</v>
          </cell>
        </row>
        <row r="801">
          <cell r="F801">
            <v>0</v>
          </cell>
        </row>
        <row r="802">
          <cell r="F802">
            <v>0</v>
          </cell>
        </row>
        <row r="803">
          <cell r="F803">
            <v>55</v>
          </cell>
        </row>
        <row r="804">
          <cell r="F804">
            <v>185</v>
          </cell>
        </row>
        <row r="805">
          <cell r="F805">
            <v>174</v>
          </cell>
        </row>
        <row r="806">
          <cell r="F806">
            <v>10</v>
          </cell>
        </row>
        <row r="807">
          <cell r="F807">
            <v>76</v>
          </cell>
        </row>
        <row r="808">
          <cell r="F808">
            <v>50</v>
          </cell>
        </row>
        <row r="809">
          <cell r="F809">
            <v>0</v>
          </cell>
        </row>
        <row r="810">
          <cell r="F810">
            <v>6</v>
          </cell>
        </row>
        <row r="811">
          <cell r="F811">
            <v>49</v>
          </cell>
        </row>
        <row r="812">
          <cell r="F812">
            <v>2</v>
          </cell>
        </row>
        <row r="813">
          <cell r="F813">
            <v>0</v>
          </cell>
        </row>
        <row r="814">
          <cell r="F814">
            <v>6</v>
          </cell>
        </row>
        <row r="815">
          <cell r="F815">
            <v>27</v>
          </cell>
        </row>
        <row r="816">
          <cell r="F816">
            <v>0</v>
          </cell>
        </row>
        <row r="817">
          <cell r="F817">
            <v>0</v>
          </cell>
        </row>
        <row r="818">
          <cell r="F818">
            <v>16</v>
          </cell>
        </row>
        <row r="819">
          <cell r="F819">
            <v>1</v>
          </cell>
        </row>
        <row r="820">
          <cell r="F820">
            <v>17</v>
          </cell>
        </row>
        <row r="821">
          <cell r="F821">
            <v>1</v>
          </cell>
        </row>
        <row r="822">
          <cell r="F822">
            <v>5</v>
          </cell>
        </row>
        <row r="823">
          <cell r="F823">
            <v>6</v>
          </cell>
        </row>
        <row r="824">
          <cell r="F824">
            <v>24</v>
          </cell>
        </row>
        <row r="825">
          <cell r="F825">
            <v>0</v>
          </cell>
        </row>
        <row r="826">
          <cell r="F826">
            <v>60</v>
          </cell>
        </row>
        <row r="827">
          <cell r="F827">
            <v>78</v>
          </cell>
        </row>
        <row r="828">
          <cell r="F828">
            <v>13</v>
          </cell>
        </row>
        <row r="829">
          <cell r="F829">
            <v>26</v>
          </cell>
        </row>
        <row r="830">
          <cell r="F830">
            <v>28</v>
          </cell>
        </row>
        <row r="831">
          <cell r="F831">
            <v>0</v>
          </cell>
        </row>
        <row r="832">
          <cell r="F832">
            <v>8</v>
          </cell>
        </row>
        <row r="833">
          <cell r="F833">
            <v>0</v>
          </cell>
        </row>
        <row r="834">
          <cell r="F834">
            <v>13</v>
          </cell>
        </row>
        <row r="835">
          <cell r="F835">
            <v>149</v>
          </cell>
        </row>
        <row r="836">
          <cell r="F836">
            <v>0</v>
          </cell>
        </row>
        <row r="837">
          <cell r="F837">
            <v>0</v>
          </cell>
        </row>
        <row r="838">
          <cell r="F838">
            <v>0</v>
          </cell>
        </row>
        <row r="839">
          <cell r="F839">
            <v>0</v>
          </cell>
        </row>
        <row r="840">
          <cell r="F840">
            <v>0</v>
          </cell>
        </row>
        <row r="841">
          <cell r="F841">
            <v>0</v>
          </cell>
        </row>
        <row r="842">
          <cell r="F842">
            <v>0</v>
          </cell>
        </row>
        <row r="843">
          <cell r="F843">
            <v>0</v>
          </cell>
        </row>
        <row r="844">
          <cell r="F844">
            <v>0</v>
          </cell>
        </row>
        <row r="845">
          <cell r="F845">
            <v>0</v>
          </cell>
        </row>
        <row r="846">
          <cell r="F846">
            <v>0</v>
          </cell>
        </row>
        <row r="847">
          <cell r="F847">
            <v>0</v>
          </cell>
        </row>
        <row r="848">
          <cell r="F848">
            <v>0</v>
          </cell>
        </row>
        <row r="849">
          <cell r="F849">
            <v>0</v>
          </cell>
        </row>
        <row r="850">
          <cell r="F850">
            <v>0</v>
          </cell>
        </row>
        <row r="851">
          <cell r="F851">
            <v>0</v>
          </cell>
        </row>
        <row r="852">
          <cell r="F852">
            <v>67</v>
          </cell>
        </row>
        <row r="853">
          <cell r="F853">
            <v>0</v>
          </cell>
        </row>
        <row r="854">
          <cell r="F854">
            <v>0</v>
          </cell>
        </row>
        <row r="855">
          <cell r="F855">
            <v>0</v>
          </cell>
        </row>
        <row r="856">
          <cell r="F856">
            <v>0</v>
          </cell>
        </row>
        <row r="857">
          <cell r="F857">
            <v>0</v>
          </cell>
        </row>
        <row r="858">
          <cell r="F858">
            <v>0</v>
          </cell>
        </row>
        <row r="859">
          <cell r="F859">
            <v>0</v>
          </cell>
        </row>
        <row r="860">
          <cell r="F860">
            <v>0</v>
          </cell>
        </row>
        <row r="861">
          <cell r="F861">
            <v>562</v>
          </cell>
        </row>
        <row r="862">
          <cell r="F862">
            <v>0</v>
          </cell>
        </row>
        <row r="863">
          <cell r="F863">
            <v>0</v>
          </cell>
        </row>
        <row r="864">
          <cell r="F864">
            <v>0</v>
          </cell>
        </row>
        <row r="865">
          <cell r="F865">
            <v>1433</v>
          </cell>
        </row>
        <row r="866">
          <cell r="F866">
            <v>57</v>
          </cell>
        </row>
        <row r="867">
          <cell r="F867">
            <v>0</v>
          </cell>
        </row>
        <row r="868">
          <cell r="F868">
            <v>0</v>
          </cell>
        </row>
        <row r="869">
          <cell r="F869">
            <v>63</v>
          </cell>
        </row>
        <row r="870">
          <cell r="F870">
            <v>0</v>
          </cell>
        </row>
        <row r="871">
          <cell r="F871">
            <v>0</v>
          </cell>
        </row>
        <row r="872">
          <cell r="F872">
            <v>0</v>
          </cell>
        </row>
        <row r="873">
          <cell r="F873">
            <v>149</v>
          </cell>
        </row>
        <row r="874">
          <cell r="F874">
            <v>5</v>
          </cell>
        </row>
        <row r="875">
          <cell r="F875">
            <v>10</v>
          </cell>
        </row>
        <row r="876">
          <cell r="F876">
            <v>478</v>
          </cell>
        </row>
        <row r="877">
          <cell r="F877">
            <v>82</v>
          </cell>
        </row>
        <row r="878">
          <cell r="F878">
            <v>35</v>
          </cell>
        </row>
        <row r="879">
          <cell r="F879">
            <v>0</v>
          </cell>
        </row>
        <row r="880">
          <cell r="F880">
            <v>0</v>
          </cell>
        </row>
        <row r="881">
          <cell r="F881">
            <v>0</v>
          </cell>
        </row>
        <row r="882">
          <cell r="F882">
            <v>128</v>
          </cell>
        </row>
        <row r="883">
          <cell r="F883">
            <v>55</v>
          </cell>
        </row>
        <row r="884">
          <cell r="F884">
            <v>9</v>
          </cell>
        </row>
        <row r="885">
          <cell r="F885">
            <v>68</v>
          </cell>
        </row>
        <row r="886">
          <cell r="F886">
            <v>74</v>
          </cell>
        </row>
        <row r="887">
          <cell r="F887">
            <v>88</v>
          </cell>
        </row>
        <row r="888">
          <cell r="F888">
            <v>57</v>
          </cell>
        </row>
        <row r="889">
          <cell r="F889">
            <v>23</v>
          </cell>
        </row>
        <row r="890">
          <cell r="F890">
            <v>109</v>
          </cell>
        </row>
        <row r="891">
          <cell r="F891">
            <v>0</v>
          </cell>
        </row>
        <row r="892">
          <cell r="F892">
            <v>0</v>
          </cell>
        </row>
        <row r="893">
          <cell r="F893">
            <v>92</v>
          </cell>
        </row>
        <row r="894">
          <cell r="F894">
            <v>14</v>
          </cell>
        </row>
        <row r="895">
          <cell r="F895">
            <v>493</v>
          </cell>
        </row>
        <row r="896">
          <cell r="F896">
            <v>1343</v>
          </cell>
        </row>
        <row r="897">
          <cell r="F897">
            <v>86</v>
          </cell>
        </row>
        <row r="898">
          <cell r="F898">
            <v>302</v>
          </cell>
        </row>
        <row r="899">
          <cell r="F899">
            <v>26</v>
          </cell>
        </row>
        <row r="900">
          <cell r="F900">
            <v>105</v>
          </cell>
        </row>
        <row r="901">
          <cell r="F901">
            <v>3</v>
          </cell>
        </row>
        <row r="902">
          <cell r="F902">
            <v>44</v>
          </cell>
        </row>
        <row r="903">
          <cell r="F903">
            <v>29</v>
          </cell>
        </row>
        <row r="904">
          <cell r="F904">
            <v>12</v>
          </cell>
        </row>
        <row r="905">
          <cell r="F905">
            <v>65</v>
          </cell>
        </row>
        <row r="906">
          <cell r="F906">
            <v>2</v>
          </cell>
        </row>
        <row r="907">
          <cell r="F907">
            <v>12</v>
          </cell>
        </row>
        <row r="908">
          <cell r="F908">
            <v>0</v>
          </cell>
        </row>
        <row r="909">
          <cell r="F909">
            <v>80</v>
          </cell>
        </row>
        <row r="910">
          <cell r="F910">
            <v>69</v>
          </cell>
        </row>
        <row r="911">
          <cell r="F911">
            <v>177</v>
          </cell>
        </row>
        <row r="912">
          <cell r="F912">
            <v>98</v>
          </cell>
        </row>
        <row r="913">
          <cell r="F913">
            <v>0</v>
          </cell>
        </row>
        <row r="914">
          <cell r="F914">
            <v>0</v>
          </cell>
        </row>
        <row r="915">
          <cell r="F915">
            <v>0</v>
          </cell>
        </row>
        <row r="916">
          <cell r="F916">
            <v>0</v>
          </cell>
        </row>
        <row r="917">
          <cell r="F917">
            <v>109</v>
          </cell>
        </row>
        <row r="918">
          <cell r="F918">
            <v>23</v>
          </cell>
        </row>
        <row r="919">
          <cell r="F919">
            <v>6</v>
          </cell>
        </row>
        <row r="920">
          <cell r="F920">
            <v>14</v>
          </cell>
        </row>
        <row r="921">
          <cell r="F921">
            <v>4</v>
          </cell>
        </row>
        <row r="922">
          <cell r="F922">
            <v>35</v>
          </cell>
        </row>
        <row r="923">
          <cell r="F923">
            <v>7</v>
          </cell>
        </row>
        <row r="924">
          <cell r="F924">
            <v>25</v>
          </cell>
        </row>
        <row r="925">
          <cell r="F925">
            <v>24</v>
          </cell>
        </row>
        <row r="926">
          <cell r="F926">
            <v>1</v>
          </cell>
        </row>
        <row r="927">
          <cell r="F927">
            <v>7</v>
          </cell>
        </row>
        <row r="928">
          <cell r="F928">
            <v>0</v>
          </cell>
        </row>
        <row r="929">
          <cell r="F929">
            <v>186</v>
          </cell>
        </row>
        <row r="930">
          <cell r="F930">
            <v>555</v>
          </cell>
        </row>
        <row r="931">
          <cell r="F931">
            <v>1</v>
          </cell>
        </row>
        <row r="932">
          <cell r="F932">
            <v>14</v>
          </cell>
        </row>
        <row r="933">
          <cell r="F933">
            <v>68</v>
          </cell>
        </row>
        <row r="934">
          <cell r="F934">
            <v>39</v>
          </cell>
        </row>
        <row r="935">
          <cell r="F935">
            <v>9</v>
          </cell>
        </row>
        <row r="936">
          <cell r="F936">
            <v>84</v>
          </cell>
        </row>
        <row r="937">
          <cell r="F937">
            <v>381</v>
          </cell>
        </row>
        <row r="938">
          <cell r="F938">
            <v>0</v>
          </cell>
        </row>
        <row r="939">
          <cell r="F939">
            <v>1239</v>
          </cell>
        </row>
        <row r="940">
          <cell r="F940">
            <v>91</v>
          </cell>
        </row>
        <row r="941">
          <cell r="F941">
            <v>176</v>
          </cell>
        </row>
        <row r="942">
          <cell r="F942">
            <v>8</v>
          </cell>
        </row>
        <row r="943">
          <cell r="F943">
            <v>16</v>
          </cell>
        </row>
        <row r="944">
          <cell r="F944">
            <v>14</v>
          </cell>
        </row>
        <row r="945">
          <cell r="F945">
            <v>20</v>
          </cell>
        </row>
        <row r="946">
          <cell r="F946">
            <v>36</v>
          </cell>
        </row>
        <row r="947">
          <cell r="F947">
            <v>49</v>
          </cell>
        </row>
        <row r="948">
          <cell r="F948">
            <v>0</v>
          </cell>
        </row>
        <row r="949">
          <cell r="F949">
            <v>0</v>
          </cell>
        </row>
        <row r="950">
          <cell r="F950">
            <v>0</v>
          </cell>
        </row>
        <row r="951">
          <cell r="F951">
            <v>0</v>
          </cell>
        </row>
        <row r="952">
          <cell r="F952">
            <v>0</v>
          </cell>
        </row>
        <row r="953">
          <cell r="F953">
            <v>0</v>
          </cell>
        </row>
        <row r="954">
          <cell r="F954">
            <v>0</v>
          </cell>
        </row>
        <row r="955">
          <cell r="F955">
            <v>0</v>
          </cell>
        </row>
        <row r="956">
          <cell r="F956">
            <v>0</v>
          </cell>
        </row>
        <row r="957">
          <cell r="F957">
            <v>0</v>
          </cell>
        </row>
        <row r="958">
          <cell r="F958">
            <v>0</v>
          </cell>
        </row>
        <row r="959">
          <cell r="F959">
            <v>0</v>
          </cell>
        </row>
        <row r="960">
          <cell r="F960">
            <v>0</v>
          </cell>
        </row>
        <row r="961">
          <cell r="F961">
            <v>71</v>
          </cell>
        </row>
        <row r="962">
          <cell r="F962">
            <v>0</v>
          </cell>
        </row>
        <row r="963">
          <cell r="F963">
            <v>0</v>
          </cell>
        </row>
        <row r="964">
          <cell r="F964">
            <v>18</v>
          </cell>
        </row>
        <row r="965">
          <cell r="F965">
            <v>4</v>
          </cell>
        </row>
        <row r="966">
          <cell r="F966">
            <v>0</v>
          </cell>
        </row>
        <row r="967">
          <cell r="F967">
            <v>0</v>
          </cell>
        </row>
        <row r="968">
          <cell r="F968">
            <v>9</v>
          </cell>
        </row>
        <row r="969">
          <cell r="F969">
            <v>29</v>
          </cell>
        </row>
        <row r="970">
          <cell r="F970">
            <v>5</v>
          </cell>
        </row>
        <row r="971">
          <cell r="F971">
            <v>53</v>
          </cell>
        </row>
        <row r="972">
          <cell r="F972">
            <v>113</v>
          </cell>
        </row>
        <row r="973">
          <cell r="F973">
            <v>77</v>
          </cell>
        </row>
        <row r="974">
          <cell r="F974">
            <v>5</v>
          </cell>
        </row>
        <row r="975">
          <cell r="F975">
            <v>107</v>
          </cell>
        </row>
        <row r="976">
          <cell r="F976">
            <v>152</v>
          </cell>
        </row>
        <row r="977">
          <cell r="F977">
            <v>56</v>
          </cell>
        </row>
        <row r="978">
          <cell r="F978">
            <v>0</v>
          </cell>
        </row>
        <row r="979">
          <cell r="F979">
            <v>0</v>
          </cell>
        </row>
        <row r="980">
          <cell r="F980">
            <v>0</v>
          </cell>
        </row>
        <row r="981">
          <cell r="F981">
            <v>10</v>
          </cell>
        </row>
        <row r="982">
          <cell r="F982">
            <v>23</v>
          </cell>
        </row>
        <row r="983">
          <cell r="F983">
            <v>2</v>
          </cell>
        </row>
        <row r="984">
          <cell r="F984">
            <v>5</v>
          </cell>
        </row>
        <row r="985">
          <cell r="F985">
            <v>11</v>
          </cell>
        </row>
        <row r="986">
          <cell r="F986">
            <v>0</v>
          </cell>
        </row>
        <row r="987">
          <cell r="F987">
            <v>0</v>
          </cell>
        </row>
        <row r="988">
          <cell r="F988">
            <v>0</v>
          </cell>
        </row>
        <row r="989">
          <cell r="F989">
            <v>0</v>
          </cell>
        </row>
        <row r="990">
          <cell r="F990">
            <v>0</v>
          </cell>
        </row>
        <row r="991">
          <cell r="F991">
            <v>0</v>
          </cell>
        </row>
        <row r="992">
          <cell r="F992">
            <v>5</v>
          </cell>
        </row>
        <row r="993">
          <cell r="F993">
            <v>0</v>
          </cell>
        </row>
        <row r="994">
          <cell r="F994">
            <v>4</v>
          </cell>
        </row>
        <row r="995">
          <cell r="F995">
            <v>0</v>
          </cell>
        </row>
        <row r="996">
          <cell r="F996">
            <v>7</v>
          </cell>
        </row>
        <row r="997">
          <cell r="F997">
            <v>3</v>
          </cell>
        </row>
        <row r="998">
          <cell r="F998">
            <v>7</v>
          </cell>
        </row>
        <row r="999">
          <cell r="F999">
            <v>8</v>
          </cell>
        </row>
        <row r="1000">
          <cell r="F1000">
            <v>40</v>
          </cell>
        </row>
        <row r="1001">
          <cell r="F1001">
            <v>3</v>
          </cell>
        </row>
        <row r="1002">
          <cell r="F1002">
            <v>26008</v>
          </cell>
        </row>
        <row r="1004">
          <cell r="F1004">
            <v>0</v>
          </cell>
        </row>
        <row r="1005">
          <cell r="F1005">
            <v>0</v>
          </cell>
        </row>
        <row r="1006">
          <cell r="F1006">
            <v>0</v>
          </cell>
        </row>
        <row r="1007">
          <cell r="F1007">
            <v>0</v>
          </cell>
        </row>
        <row r="1008">
          <cell r="F1008">
            <v>0</v>
          </cell>
        </row>
        <row r="1009">
          <cell r="F1009">
            <v>0</v>
          </cell>
        </row>
        <row r="1010">
          <cell r="F1010">
            <v>0</v>
          </cell>
        </row>
        <row r="1011">
          <cell r="F1011">
            <v>0</v>
          </cell>
        </row>
        <row r="1012">
          <cell r="F1012">
            <v>0</v>
          </cell>
        </row>
        <row r="1013">
          <cell r="F1013">
            <v>0</v>
          </cell>
        </row>
        <row r="1014">
          <cell r="F1014">
            <v>0</v>
          </cell>
        </row>
        <row r="1015">
          <cell r="F1015">
            <v>0</v>
          </cell>
        </row>
        <row r="1016">
          <cell r="F1016">
            <v>0</v>
          </cell>
        </row>
        <row r="1017">
          <cell r="F1017">
            <v>0</v>
          </cell>
        </row>
        <row r="1018">
          <cell r="F1018">
            <v>0</v>
          </cell>
        </row>
        <row r="1019">
          <cell r="F1019">
            <v>0</v>
          </cell>
        </row>
        <row r="1020">
          <cell r="F1020">
            <v>0</v>
          </cell>
        </row>
        <row r="1021">
          <cell r="F1021">
            <v>0</v>
          </cell>
        </row>
        <row r="1022">
          <cell r="F1022">
            <v>0</v>
          </cell>
        </row>
        <row r="1023">
          <cell r="F1023">
            <v>0</v>
          </cell>
        </row>
        <row r="1024">
          <cell r="F1024">
            <v>0</v>
          </cell>
        </row>
        <row r="1025">
          <cell r="F1025">
            <v>0</v>
          </cell>
        </row>
        <row r="1026">
          <cell r="F1026">
            <v>0</v>
          </cell>
        </row>
        <row r="1027">
          <cell r="F1027">
            <v>0</v>
          </cell>
        </row>
        <row r="1028">
          <cell r="F1028">
            <v>0</v>
          </cell>
        </row>
        <row r="1029">
          <cell r="F1029">
            <v>0</v>
          </cell>
        </row>
        <row r="1030">
          <cell r="F1030">
            <v>0</v>
          </cell>
        </row>
        <row r="1031">
          <cell r="F1031">
            <v>0</v>
          </cell>
        </row>
        <row r="1032">
          <cell r="F1032">
            <v>0</v>
          </cell>
        </row>
        <row r="1033">
          <cell r="F1033">
            <v>0</v>
          </cell>
        </row>
        <row r="1034">
          <cell r="F1034">
            <v>0</v>
          </cell>
        </row>
        <row r="1035">
          <cell r="F1035">
            <v>0</v>
          </cell>
        </row>
        <row r="1036">
          <cell r="F1036">
            <v>0</v>
          </cell>
        </row>
        <row r="1037">
          <cell r="F1037">
            <v>0</v>
          </cell>
        </row>
        <row r="1038">
          <cell r="F1038">
            <v>0</v>
          </cell>
        </row>
        <row r="1039">
          <cell r="F1039">
            <v>0</v>
          </cell>
        </row>
        <row r="1040">
          <cell r="F1040">
            <v>0</v>
          </cell>
        </row>
        <row r="1041">
          <cell r="F1041">
            <v>0</v>
          </cell>
        </row>
        <row r="1042">
          <cell r="F1042">
            <v>0</v>
          </cell>
        </row>
        <row r="1043">
          <cell r="F1043">
            <v>0</v>
          </cell>
        </row>
        <row r="1044">
          <cell r="F1044">
            <v>0</v>
          </cell>
        </row>
        <row r="1045">
          <cell r="F1045">
            <v>0</v>
          </cell>
        </row>
        <row r="1046">
          <cell r="F1046">
            <v>0</v>
          </cell>
        </row>
        <row r="1047">
          <cell r="F1047">
            <v>0</v>
          </cell>
        </row>
        <row r="1048">
          <cell r="F1048">
            <v>0</v>
          </cell>
        </row>
        <row r="1049">
          <cell r="F1049">
            <v>0</v>
          </cell>
        </row>
        <row r="1050">
          <cell r="F1050">
            <v>0</v>
          </cell>
        </row>
        <row r="1051">
          <cell r="F1051">
            <v>0</v>
          </cell>
        </row>
        <row r="1052">
          <cell r="F1052">
            <v>0</v>
          </cell>
        </row>
        <row r="1053">
          <cell r="F1053">
            <v>0</v>
          </cell>
        </row>
        <row r="1054">
          <cell r="F1054">
            <v>0</v>
          </cell>
        </row>
        <row r="1055">
          <cell r="F1055">
            <v>0</v>
          </cell>
        </row>
        <row r="1056">
          <cell r="F1056">
            <v>0</v>
          </cell>
        </row>
        <row r="1057">
          <cell r="F1057">
            <v>0</v>
          </cell>
        </row>
        <row r="1058">
          <cell r="F1058">
            <v>0</v>
          </cell>
        </row>
        <row r="1059">
          <cell r="F1059">
            <v>0</v>
          </cell>
        </row>
        <row r="1060">
          <cell r="F1060">
            <v>0</v>
          </cell>
        </row>
        <row r="1061">
          <cell r="F1061">
            <v>0</v>
          </cell>
        </row>
        <row r="1062">
          <cell r="F1062">
            <v>0</v>
          </cell>
        </row>
        <row r="1063">
          <cell r="F1063">
            <v>0</v>
          </cell>
        </row>
        <row r="1064">
          <cell r="F1064">
            <v>0</v>
          </cell>
        </row>
        <row r="1065">
          <cell r="F1065">
            <v>0</v>
          </cell>
        </row>
        <row r="1066">
          <cell r="F1066">
            <v>0</v>
          </cell>
        </row>
        <row r="1067">
          <cell r="F1067">
            <v>0</v>
          </cell>
        </row>
        <row r="1068">
          <cell r="F1068">
            <v>0</v>
          </cell>
        </row>
        <row r="1069">
          <cell r="F1069">
            <v>0</v>
          </cell>
        </row>
        <row r="1070">
          <cell r="F1070">
            <v>0</v>
          </cell>
        </row>
        <row r="1071">
          <cell r="F1071">
            <v>0</v>
          </cell>
        </row>
        <row r="1072">
          <cell r="F1072">
            <v>0</v>
          </cell>
        </row>
        <row r="1074">
          <cell r="F1074">
            <v>404</v>
          </cell>
        </row>
        <row r="1075">
          <cell r="F1075">
            <v>0</v>
          </cell>
        </row>
        <row r="1076">
          <cell r="F1076">
            <v>-1</v>
          </cell>
        </row>
        <row r="1077">
          <cell r="F1077">
            <v>-1</v>
          </cell>
        </row>
        <row r="1078">
          <cell r="F1078">
            <v>402</v>
          </cell>
        </row>
        <row r="1079">
          <cell r="F1079">
            <v>736970</v>
          </cell>
        </row>
      </sheetData>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sheetData sheetId="12" refreshError="1"/>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son_comps"/>
      <sheetName val="FACTTEST"/>
      <sheetName val="Rankings"/>
    </sheetNames>
    <sheetDataSet>
      <sheetData sheetId="0" refreshError="1"/>
      <sheetData sheetId="1" refreshError="1"/>
      <sheetData sheetId="2"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 PRAZO"/>
      <sheetName val="C PRAZO"/>
      <sheetName val="ENCARGOS"/>
      <sheetName val="LPOUT09"/>
      <sheetName val="CPOUT09"/>
      <sheetName val="ENCOUT09"/>
      <sheetName val="SWOUT09"/>
      <sheetName val="DRE"/>
      <sheetName val="BALANCETE"/>
      <sheetName val="GRAFICO COMPARATIVA PARQUE"/>
      <sheetName val="Compra e Venda"/>
      <sheetName val="Séries IGP-M e IPCA"/>
    </sheetNames>
    <sheetDataSet>
      <sheetData sheetId="0" refreshError="1"/>
      <sheetData sheetId="1" refreshError="1"/>
      <sheetData sheetId="2" refreshError="1"/>
      <sheetData sheetId="3" refreshError="1">
        <row r="1">
          <cell r="A1" t="str">
            <v>Período:30/09/2009 - 31/10/2009</v>
          </cell>
          <cell r="B1" t="str">
            <v>Saldo Principal</v>
          </cell>
          <cell r="C1" t="str">
            <v>Movimentação</v>
          </cell>
          <cell r="E1" t="str">
            <v>Variação</v>
          </cell>
          <cell r="F1" t="str">
            <v>Saldo Final</v>
          </cell>
        </row>
        <row r="2">
          <cell r="A2" t="str">
            <v>Contrato</v>
          </cell>
          <cell r="B2" t="str">
            <v>Longo prazo</v>
          </cell>
          <cell r="C2" t="str">
            <v>Captação</v>
          </cell>
          <cell r="D2" t="str">
            <v>Transf CP</v>
          </cell>
          <cell r="E2" t="str">
            <v>Longo prazo</v>
          </cell>
          <cell r="F2" t="str">
            <v>Longo prazo</v>
          </cell>
          <cell r="G2" t="str">
            <v>Total Principal</v>
          </cell>
        </row>
        <row r="3">
          <cell r="A3" t="str">
            <v>BNB 1 LITORAL-MATA</v>
          </cell>
          <cell r="B3">
            <v>18640791.464504998</v>
          </cell>
          <cell r="C3">
            <v>0</v>
          </cell>
          <cell r="D3">
            <v>0</v>
          </cell>
          <cell r="E3">
            <v>0</v>
          </cell>
          <cell r="F3">
            <v>18640791.464504998</v>
          </cell>
          <cell r="G3">
            <v>24036810.046337999</v>
          </cell>
        </row>
        <row r="4">
          <cell r="A4" t="str">
            <v>BNB 1 SEMI-ÁRIDO</v>
          </cell>
          <cell r="B4">
            <v>15948627.836340999</v>
          </cell>
          <cell r="C4">
            <v>0</v>
          </cell>
          <cell r="D4">
            <v>9.9999999999999995E-7</v>
          </cell>
          <cell r="E4">
            <v>0</v>
          </cell>
          <cell r="F4">
            <v>15948627.836340001</v>
          </cell>
          <cell r="G4">
            <v>20565335.894225001</v>
          </cell>
        </row>
        <row r="5">
          <cell r="A5" t="str">
            <v>BNB 3 LITORAL-MATA</v>
          </cell>
          <cell r="B5">
            <v>21862492.312488001</v>
          </cell>
          <cell r="C5">
            <v>0</v>
          </cell>
          <cell r="D5">
            <v>809721.93750100001</v>
          </cell>
          <cell r="E5">
            <v>0</v>
          </cell>
          <cell r="F5">
            <v>21052770.374986999</v>
          </cell>
          <cell r="G5">
            <v>30769433.624999002</v>
          </cell>
        </row>
        <row r="6">
          <cell r="A6" t="str">
            <v>BNB 3 SEMI-ÁRIDO</v>
          </cell>
          <cell r="B6">
            <v>15941051.4375</v>
          </cell>
          <cell r="C6">
            <v>0</v>
          </cell>
          <cell r="D6">
            <v>590409.3125</v>
          </cell>
          <cell r="E6">
            <v>0</v>
          </cell>
          <cell r="F6">
            <v>15350642.125</v>
          </cell>
          <cell r="G6">
            <v>22435553.875</v>
          </cell>
        </row>
        <row r="7">
          <cell r="A7" t="str">
            <v>BNB 6 LITORAL-MATA</v>
          </cell>
          <cell r="B7">
            <v>19055461.949999999</v>
          </cell>
          <cell r="C7">
            <v>8640538.0500000007</v>
          </cell>
          <cell r="D7">
            <v>0</v>
          </cell>
          <cell r="E7">
            <v>0</v>
          </cell>
          <cell r="F7">
            <v>27696000</v>
          </cell>
          <cell r="G7">
            <v>27696000</v>
          </cell>
        </row>
        <row r="8">
          <cell r="A8" t="str">
            <v>BNB 6 SEMI-ÁRIDO</v>
          </cell>
          <cell r="B8">
            <v>104512710.53</v>
          </cell>
          <cell r="C8">
            <v>2213289.4700000002</v>
          </cell>
          <cell r="D8">
            <v>0</v>
          </cell>
          <cell r="E8">
            <v>0</v>
          </cell>
          <cell r="F8">
            <v>106726000</v>
          </cell>
          <cell r="G8">
            <v>106726000</v>
          </cell>
        </row>
        <row r="9">
          <cell r="A9" t="str">
            <v>BNDES 5 - FINEM (BRADESCO A)</v>
          </cell>
          <cell r="B9">
            <v>1.9999999999999999E-6</v>
          </cell>
          <cell r="C9">
            <v>0</v>
          </cell>
          <cell r="D9">
            <v>1.9999999999999999E-6</v>
          </cell>
          <cell r="E9">
            <v>0</v>
          </cell>
          <cell r="F9">
            <v>0</v>
          </cell>
          <cell r="G9">
            <v>838052.19475999998</v>
          </cell>
        </row>
        <row r="10">
          <cell r="A10" t="str">
            <v>BNDES 5 - FINEM (BRADESCO B)</v>
          </cell>
          <cell r="B10">
            <v>-1.9999999999999999E-6</v>
          </cell>
          <cell r="C10">
            <v>0</v>
          </cell>
          <cell r="D10">
            <v>-1.9999999999999999E-6</v>
          </cell>
          <cell r="E10">
            <v>0</v>
          </cell>
          <cell r="F10">
            <v>0</v>
          </cell>
          <cell r="G10">
            <v>203483.10513499999</v>
          </cell>
        </row>
        <row r="11">
          <cell r="A11" t="str">
            <v>BNDES 5 - FINEM (ITAÚ BBA A)</v>
          </cell>
          <cell r="B11">
            <v>-1.9999999999999999E-6</v>
          </cell>
          <cell r="C11">
            <v>0</v>
          </cell>
          <cell r="D11">
            <v>0</v>
          </cell>
          <cell r="E11">
            <v>0</v>
          </cell>
          <cell r="F11">
            <v>-1.9999999999999999E-6</v>
          </cell>
          <cell r="G11">
            <v>709117.962191</v>
          </cell>
        </row>
        <row r="12">
          <cell r="A12" t="str">
            <v>BNDES 5 - FINEM (ITAÚ BBA B)</v>
          </cell>
          <cell r="B12">
            <v>3.9999999999999998E-6</v>
          </cell>
          <cell r="C12">
            <v>0</v>
          </cell>
          <cell r="D12">
            <v>1.9999999999999999E-6</v>
          </cell>
          <cell r="E12">
            <v>0</v>
          </cell>
          <cell r="F12">
            <v>1.9999999999999999E-6</v>
          </cell>
          <cell r="G12">
            <v>172178.01301200001</v>
          </cell>
        </row>
        <row r="13">
          <cell r="A13" t="str">
            <v>BNDES 5 - FINEM (SANTANDER A)</v>
          </cell>
          <cell r="B13">
            <v>-7.9999999999999996E-6</v>
          </cell>
          <cell r="C13">
            <v>0</v>
          </cell>
          <cell r="D13">
            <v>-9.9999999999999991E-6</v>
          </cell>
          <cell r="E13">
            <v>0</v>
          </cell>
          <cell r="F13">
            <v>1.9999999999999999E-6</v>
          </cell>
          <cell r="G13">
            <v>878814.58603699994</v>
          </cell>
        </row>
        <row r="14">
          <cell r="A14" t="str">
            <v>BNDES 5 - FINEM (SANTANDER B)</v>
          </cell>
          <cell r="B14">
            <v>-1.9999999999999999E-6</v>
          </cell>
          <cell r="C14">
            <v>0</v>
          </cell>
          <cell r="D14">
            <v>-3.9999999999999998E-6</v>
          </cell>
          <cell r="E14">
            <v>0</v>
          </cell>
          <cell r="F14">
            <v>1.9999999999999999E-6</v>
          </cell>
          <cell r="G14">
            <v>213381.60244300001</v>
          </cell>
        </row>
        <row r="15">
          <cell r="A15" t="str">
            <v>BNDES 5 - FINEM (UNIBANCO A)</v>
          </cell>
          <cell r="B15">
            <v>0</v>
          </cell>
          <cell r="C15">
            <v>0</v>
          </cell>
          <cell r="D15">
            <v>-3.9999999999999998E-6</v>
          </cell>
          <cell r="E15">
            <v>0</v>
          </cell>
          <cell r="F15">
            <v>3.9999999999999998E-6</v>
          </cell>
          <cell r="G15">
            <v>750454.990705</v>
          </cell>
        </row>
        <row r="16">
          <cell r="A16" t="str">
            <v>BNDES 5 - FINEM (UNIBANCO B)</v>
          </cell>
          <cell r="B16">
            <v>-3.9999999999999998E-6</v>
          </cell>
          <cell r="C16">
            <v>0</v>
          </cell>
          <cell r="D16">
            <v>-1.9999999999999999E-6</v>
          </cell>
          <cell r="E16">
            <v>0</v>
          </cell>
          <cell r="F16">
            <v>-1.9999999999999999E-6</v>
          </cell>
          <cell r="G16">
            <v>156000.843727</v>
          </cell>
        </row>
        <row r="17">
          <cell r="A17" t="str">
            <v>BNDES 5 - FINEM (VOTORANTIM A)</v>
          </cell>
          <cell r="B17">
            <v>-3.9999999999999998E-6</v>
          </cell>
          <cell r="C17">
            <v>0</v>
          </cell>
          <cell r="D17">
            <v>0</v>
          </cell>
          <cell r="E17">
            <v>0</v>
          </cell>
          <cell r="F17">
            <v>-3.9999999999999998E-6</v>
          </cell>
          <cell r="G17">
            <v>322402.89447</v>
          </cell>
        </row>
        <row r="18">
          <cell r="A18" t="str">
            <v>BNDES 5 - FINEM (VOTORANTIM B)</v>
          </cell>
          <cell r="B18">
            <v>0</v>
          </cell>
          <cell r="C18">
            <v>0</v>
          </cell>
          <cell r="D18">
            <v>0</v>
          </cell>
          <cell r="E18">
            <v>0</v>
          </cell>
          <cell r="F18">
            <v>0</v>
          </cell>
          <cell r="G18">
            <v>78155.473549000002</v>
          </cell>
        </row>
        <row r="19">
          <cell r="A19" t="str">
            <v>BNDES 6 - FINEM (BANCO DO BRASIL A)</v>
          </cell>
          <cell r="B19">
            <v>1515575.0454450001</v>
          </cell>
          <cell r="C19">
            <v>0</v>
          </cell>
          <cell r="D19">
            <v>252039.461236</v>
          </cell>
          <cell r="E19">
            <v>0</v>
          </cell>
          <cell r="F19">
            <v>1263535.584209</v>
          </cell>
          <cell r="G19">
            <v>4296020.9863470001</v>
          </cell>
        </row>
        <row r="20">
          <cell r="A20" t="str">
            <v>BNDES 6 - FINEM (BANCO DO BRASIL B)</v>
          </cell>
          <cell r="B20">
            <v>15012469.480025999</v>
          </cell>
          <cell r="C20">
            <v>0</v>
          </cell>
          <cell r="D20">
            <v>831838.77885300003</v>
          </cell>
          <cell r="E20">
            <v>0</v>
          </cell>
          <cell r="F20">
            <v>14180630.701173</v>
          </cell>
          <cell r="G20">
            <v>24190487.666715</v>
          </cell>
        </row>
        <row r="21">
          <cell r="A21" t="str">
            <v>BNDES 6 - FINEM (BANCO DO BRASIL C)</v>
          </cell>
          <cell r="B21">
            <v>31765399.748234</v>
          </cell>
          <cell r="C21">
            <v>0</v>
          </cell>
          <cell r="D21">
            <v>1057293.999513</v>
          </cell>
          <cell r="E21">
            <v>9.9999999999999995E-7</v>
          </cell>
          <cell r="F21">
            <v>30708105.748721998</v>
          </cell>
          <cell r="G21">
            <v>43414908.127520002</v>
          </cell>
        </row>
        <row r="22">
          <cell r="A22" t="str">
            <v>BNDES 6 - FINEM (BRADESCO A)</v>
          </cell>
          <cell r="B22">
            <v>570005.23313299997</v>
          </cell>
          <cell r="C22">
            <v>0</v>
          </cell>
          <cell r="D22">
            <v>95000.872187999994</v>
          </cell>
          <cell r="E22">
            <v>-9.9999999999999995E-7</v>
          </cell>
          <cell r="F22">
            <v>475004.36094400001</v>
          </cell>
          <cell r="G22">
            <v>1615014.827182</v>
          </cell>
        </row>
        <row r="23">
          <cell r="A23" t="str">
            <v>BNDES 6 - FINEM (BRADESCO B)</v>
          </cell>
          <cell r="B23">
            <v>5646498.9554639999</v>
          </cell>
          <cell r="C23">
            <v>0</v>
          </cell>
          <cell r="D23">
            <v>313694.38641500002</v>
          </cell>
          <cell r="E23">
            <v>0</v>
          </cell>
          <cell r="F23">
            <v>5332804.5690489998</v>
          </cell>
          <cell r="G23">
            <v>9097137.2060020007</v>
          </cell>
        </row>
        <row r="24">
          <cell r="A24" t="str">
            <v>BNDES 6 - FINEM (BRADESCO C)</v>
          </cell>
          <cell r="B24">
            <v>11947781.225238999</v>
          </cell>
          <cell r="C24">
            <v>0</v>
          </cell>
          <cell r="D24">
            <v>398259.374174</v>
          </cell>
          <cell r="E24">
            <v>0</v>
          </cell>
          <cell r="F24">
            <v>11549521.851065001</v>
          </cell>
          <cell r="G24">
            <v>16328634.341179</v>
          </cell>
        </row>
        <row r="25">
          <cell r="A25" t="str">
            <v>BNDES 6 - FINEM (SANTANDER A)</v>
          </cell>
          <cell r="B25">
            <v>569955.20237499999</v>
          </cell>
          <cell r="C25">
            <v>0</v>
          </cell>
          <cell r="D25">
            <v>94992.533729999996</v>
          </cell>
          <cell r="E25">
            <v>0</v>
          </cell>
          <cell r="F25">
            <v>474962.66864500003</v>
          </cell>
          <cell r="G25">
            <v>1614873.0734029999</v>
          </cell>
        </row>
        <row r="26">
          <cell r="A26" t="str">
            <v>BNDES 6 - FINEM (SANTANDER B)</v>
          </cell>
          <cell r="B26">
            <v>5646498.958904</v>
          </cell>
          <cell r="C26">
            <v>0</v>
          </cell>
          <cell r="D26">
            <v>313694.38660600001</v>
          </cell>
          <cell r="E26">
            <v>0</v>
          </cell>
          <cell r="F26">
            <v>5332804.5722979996</v>
          </cell>
          <cell r="G26">
            <v>9097137.2115969993</v>
          </cell>
        </row>
        <row r="27">
          <cell r="A27" t="str">
            <v>BNDES 6 - FINEM (SANTANDER C)</v>
          </cell>
          <cell r="B27">
            <v>11947781.225183999</v>
          </cell>
          <cell r="C27">
            <v>0</v>
          </cell>
          <cell r="D27">
            <v>398259.374174</v>
          </cell>
          <cell r="E27">
            <v>0</v>
          </cell>
          <cell r="F27">
            <v>11549521.85101</v>
          </cell>
          <cell r="G27">
            <v>16328634.3411</v>
          </cell>
        </row>
        <row r="28">
          <cell r="A28" t="str">
            <v>BNDES 6 - FINEM (VOTORANTIM A)</v>
          </cell>
          <cell r="B28">
            <v>757734.15570300003</v>
          </cell>
          <cell r="C28">
            <v>0</v>
          </cell>
          <cell r="D28">
            <v>126288.896687</v>
          </cell>
          <cell r="E28">
            <v>9.9999999999999995E-7</v>
          </cell>
          <cell r="F28">
            <v>631445.25901699997</v>
          </cell>
          <cell r="G28">
            <v>2146913.8806659998</v>
          </cell>
        </row>
        <row r="29">
          <cell r="A29" t="str">
            <v>BNDES 6 - FINEM (VOTORANTIM B)</v>
          </cell>
          <cell r="B29">
            <v>7506124.366994</v>
          </cell>
          <cell r="C29">
            <v>0</v>
          </cell>
          <cell r="D29">
            <v>417006.90927800001</v>
          </cell>
          <cell r="E29">
            <v>0</v>
          </cell>
          <cell r="F29">
            <v>7089117.4577160003</v>
          </cell>
          <cell r="G29">
            <v>12093200.369029</v>
          </cell>
        </row>
        <row r="30">
          <cell r="A30" t="str">
            <v>BNDES 6 - FINEM (VOTORANTIM C)</v>
          </cell>
          <cell r="B30">
            <v>15882679.227856999</v>
          </cell>
          <cell r="C30">
            <v>0</v>
          </cell>
          <cell r="D30">
            <v>529422.64092999999</v>
          </cell>
          <cell r="E30">
            <v>0</v>
          </cell>
          <cell r="F30">
            <v>15353256.586927</v>
          </cell>
          <cell r="G30">
            <v>21706328.278089002</v>
          </cell>
        </row>
        <row r="31">
          <cell r="A31" t="str">
            <v>CEF/COHAB - Nº28</v>
          </cell>
          <cell r="B31">
            <v>0</v>
          </cell>
          <cell r="C31">
            <v>0</v>
          </cell>
          <cell r="D31">
            <v>0</v>
          </cell>
          <cell r="E31">
            <v>0</v>
          </cell>
          <cell r="F31">
            <v>0</v>
          </cell>
          <cell r="G31">
            <v>281.75420700000001</v>
          </cell>
        </row>
        <row r="32">
          <cell r="A32" t="str">
            <v>CEF/COHAB - Nº31</v>
          </cell>
          <cell r="B32">
            <v>0</v>
          </cell>
          <cell r="C32">
            <v>0</v>
          </cell>
          <cell r="D32">
            <v>0</v>
          </cell>
          <cell r="E32">
            <v>0</v>
          </cell>
          <cell r="F32">
            <v>0</v>
          </cell>
          <cell r="G32">
            <v>0</v>
          </cell>
        </row>
        <row r="33">
          <cell r="A33" t="str">
            <v>CEF/COHAB - Nº50</v>
          </cell>
          <cell r="B33">
            <v>0</v>
          </cell>
          <cell r="C33">
            <v>0</v>
          </cell>
          <cell r="D33">
            <v>0</v>
          </cell>
          <cell r="E33">
            <v>0</v>
          </cell>
          <cell r="F33">
            <v>0</v>
          </cell>
          <cell r="G33">
            <v>3116.3926150000002</v>
          </cell>
        </row>
        <row r="34">
          <cell r="A34" t="str">
            <v>CEF/COHAB - Nº51</v>
          </cell>
          <cell r="B34">
            <v>39990.805488999998</v>
          </cell>
          <cell r="C34">
            <v>0</v>
          </cell>
          <cell r="D34">
            <v>852.13935900000001</v>
          </cell>
          <cell r="E34">
            <v>57.804825999999998</v>
          </cell>
          <cell r="F34">
            <v>39196.470955999997</v>
          </cell>
          <cell r="G34">
            <v>49421.637412999997</v>
          </cell>
        </row>
        <row r="35">
          <cell r="A35" t="str">
            <v>CEF/COHAB - Nº53</v>
          </cell>
          <cell r="B35">
            <v>29641.539842999999</v>
          </cell>
          <cell r="C35">
            <v>0</v>
          </cell>
          <cell r="D35">
            <v>441.81639200000001</v>
          </cell>
          <cell r="E35">
            <v>42.84545</v>
          </cell>
          <cell r="F35">
            <v>29242.568900999999</v>
          </cell>
          <cell r="G35">
            <v>35091.082781999998</v>
          </cell>
        </row>
        <row r="36">
          <cell r="A36" t="str">
            <v>CEF/COHAB - Nº54</v>
          </cell>
          <cell r="B36">
            <v>1577.146211</v>
          </cell>
          <cell r="C36">
            <v>0</v>
          </cell>
          <cell r="D36">
            <v>219.939606</v>
          </cell>
          <cell r="E36">
            <v>2.2796909999999997</v>
          </cell>
          <cell r="F36">
            <v>1359.486296</v>
          </cell>
          <cell r="G36">
            <v>2990.8696570000002</v>
          </cell>
        </row>
        <row r="37">
          <cell r="A37" t="str">
            <v>CEF/COHAB</v>
          </cell>
          <cell r="B37">
            <v>71209.491542999996</v>
          </cell>
          <cell r="C37">
            <v>0</v>
          </cell>
          <cell r="D37">
            <v>1513.8953569999999</v>
          </cell>
          <cell r="E37">
            <v>102.92996699999999</v>
          </cell>
          <cell r="F37">
            <v>69798.526152999999</v>
          </cell>
          <cell r="G37">
            <v>90901.736674</v>
          </cell>
        </row>
        <row r="38">
          <cell r="A38" t="str">
            <v>CELPOS 2</v>
          </cell>
          <cell r="B38">
            <v>143163451.337217</v>
          </cell>
          <cell r="C38">
            <v>0</v>
          </cell>
          <cell r="D38">
            <v>901647.35508999997</v>
          </cell>
          <cell r="E38">
            <v>1094216.2340579999</v>
          </cell>
          <cell r="F38">
            <v>143356020.216185</v>
          </cell>
          <cell r="G38">
            <v>154243815.97661501</v>
          </cell>
        </row>
        <row r="39">
          <cell r="A39" t="str">
            <v>DEBÊNTURES 1ª EMISSÃO (REPACTUAÇÃO)</v>
          </cell>
          <cell r="B39">
            <v>73535117.142857</v>
          </cell>
          <cell r="C39">
            <v>0</v>
          </cell>
          <cell r="D39">
            <v>0</v>
          </cell>
          <cell r="E39">
            <v>0</v>
          </cell>
          <cell r="F39">
            <v>73535117.142857</v>
          </cell>
          <cell r="G39">
            <v>85790970</v>
          </cell>
        </row>
        <row r="40">
          <cell r="A40" t="str">
            <v>DEBÊNTURES 2ª EMISSÃO (1ª SÉRIE)</v>
          </cell>
          <cell r="B40">
            <v>293877551.005714</v>
          </cell>
          <cell r="C40">
            <v>0</v>
          </cell>
          <cell r="D40">
            <v>0</v>
          </cell>
          <cell r="E40">
            <v>0</v>
          </cell>
          <cell r="F40">
            <v>293877551.005714</v>
          </cell>
          <cell r="G40">
            <v>342857142.83999997</v>
          </cell>
        </row>
        <row r="41">
          <cell r="A41" t="str">
            <v>DEBÊNTURES 2ª EMISSÃO (2ª SÉRIE)</v>
          </cell>
          <cell r="B41">
            <v>36197429.647422999</v>
          </cell>
          <cell r="C41">
            <v>0</v>
          </cell>
          <cell r="D41">
            <v>0</v>
          </cell>
          <cell r="E41">
            <v>22561.033871</v>
          </cell>
          <cell r="F41">
            <v>36219990.681294002</v>
          </cell>
          <cell r="G41">
            <v>36219990.681294002</v>
          </cell>
        </row>
        <row r="42">
          <cell r="A42" t="str">
            <v xml:space="preserve">DEBÊNTURES 3ª EMISSÃO </v>
          </cell>
          <cell r="B42">
            <v>170000000</v>
          </cell>
          <cell r="C42">
            <v>0</v>
          </cell>
          <cell r="D42">
            <v>0</v>
          </cell>
          <cell r="E42">
            <v>0</v>
          </cell>
          <cell r="F42">
            <v>170000000</v>
          </cell>
          <cell r="G42">
            <v>170000000</v>
          </cell>
        </row>
        <row r="43">
          <cell r="A43" t="str">
            <v xml:space="preserve">ECF - LNC  </v>
          </cell>
          <cell r="B43">
            <v>10099480.012909001</v>
          </cell>
          <cell r="C43">
            <v>0</v>
          </cell>
          <cell r="D43">
            <v>594087.05956299999</v>
          </cell>
          <cell r="E43">
            <v>0</v>
          </cell>
          <cell r="F43">
            <v>9505392.9533459991</v>
          </cell>
          <cell r="G43">
            <v>16634437.668106999</v>
          </cell>
        </row>
        <row r="44">
          <cell r="A44" t="str">
            <v>ECF - LPT 1</v>
          </cell>
          <cell r="B44">
            <v>23967038.376320999</v>
          </cell>
          <cell r="C44">
            <v>0</v>
          </cell>
          <cell r="D44">
            <v>342386.26256</v>
          </cell>
          <cell r="E44">
            <v>0</v>
          </cell>
          <cell r="F44">
            <v>23624652.113761</v>
          </cell>
          <cell r="G44">
            <v>27733287.263983</v>
          </cell>
        </row>
        <row r="45">
          <cell r="A45" t="str">
            <v>ECF - LPT 2</v>
          </cell>
          <cell r="B45">
            <v>32137509.024370998</v>
          </cell>
          <cell r="C45">
            <v>0</v>
          </cell>
          <cell r="D45">
            <v>369396.65545199998</v>
          </cell>
          <cell r="E45">
            <v>0</v>
          </cell>
          <cell r="F45">
            <v>31768112.368919</v>
          </cell>
          <cell r="G45">
            <v>36200872.234341003</v>
          </cell>
        </row>
        <row r="46">
          <cell r="A46" t="str">
            <v>FINEP</v>
          </cell>
          <cell r="B46">
            <v>835912.86184999999</v>
          </cell>
          <cell r="C46">
            <v>0</v>
          </cell>
          <cell r="D46">
            <v>208978.215447</v>
          </cell>
          <cell r="E46">
            <v>0</v>
          </cell>
          <cell r="F46">
            <v>626934.64640299999</v>
          </cell>
          <cell r="G46">
            <v>3134673.2317650001</v>
          </cell>
        </row>
        <row r="47">
          <cell r="A47" t="str">
            <v xml:space="preserve">KFW TRANCHE 1 </v>
          </cell>
          <cell r="B47">
            <v>957535.93536899996</v>
          </cell>
          <cell r="C47">
            <v>0</v>
          </cell>
          <cell r="D47">
            <v>0</v>
          </cell>
          <cell r="E47">
            <v>-11327.364299000001</v>
          </cell>
          <cell r="F47">
            <v>946208.57106999995</v>
          </cell>
          <cell r="G47">
            <v>1005346.606763</v>
          </cell>
        </row>
        <row r="48">
          <cell r="A48" t="str">
            <v xml:space="preserve">KFW TRANCHE 2 </v>
          </cell>
          <cell r="B48">
            <v>7500698.6200019997</v>
          </cell>
          <cell r="C48">
            <v>0</v>
          </cell>
          <cell r="D48">
            <v>0</v>
          </cell>
          <cell r="E48">
            <v>-88731.025781000004</v>
          </cell>
          <cell r="F48">
            <v>7411967.5942209996</v>
          </cell>
          <cell r="G48">
            <v>8647295.5265919995</v>
          </cell>
        </row>
        <row r="49">
          <cell r="A49" t="str">
            <v>UNIÃO MN BNDES</v>
          </cell>
          <cell r="B49">
            <v>1619714.2036870001</v>
          </cell>
          <cell r="C49">
            <v>0</v>
          </cell>
          <cell r="D49">
            <v>32857.757260999999</v>
          </cell>
          <cell r="E49">
            <v>0</v>
          </cell>
          <cell r="F49">
            <v>1586856.446426</v>
          </cell>
          <cell r="G49">
            <v>1965129.0556699999</v>
          </cell>
        </row>
        <row r="50">
          <cell r="A50" t="str">
            <v>UNIÃO MN ELETROBRAS</v>
          </cell>
          <cell r="B50">
            <v>6955265.7516339999</v>
          </cell>
          <cell r="C50">
            <v>0</v>
          </cell>
          <cell r="D50">
            <v>141668.63875499999</v>
          </cell>
          <cell r="E50">
            <v>32633.519568</v>
          </cell>
          <cell r="F50">
            <v>6846230.6324469997</v>
          </cell>
          <cell r="G50">
            <v>8477996.3033489995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o de Contas"/>
      <sheetName val="MACRO1"/>
      <sheetName val="% COMP HE"/>
      <sheetName val="Links"/>
      <sheetName val="Page1 - 2"/>
      <sheetName val="Page3 - 5"/>
      <sheetName val="BP"/>
      <sheetName val="DR"/>
      <sheetName val="CF"/>
      <sheetName val="CF (2)"/>
      <sheetName val="ATIVO"/>
      <sheetName val="AC"/>
      <sheetName val="RELP"/>
      <sheetName val="PERMAN - INVEST"/>
      <sheetName val="PERMAN - IMOBILIZADO"/>
      <sheetName val="PASSIVO"/>
      <sheetName val="PC"/>
      <sheetName val="EXLP"/>
      <sheetName val="MUTAÇÃO"/>
      <sheetName val="PIR (IRPJ)"/>
      <sheetName val="PIR (CSL)"/>
      <sheetName val="DEMONSTRAÇÃO DO RESULTADO"/>
      <sheetName val="DR (CUSTEIO MENSAL)"/>
      <sheetName val="BASE DE CÁLCULO (PIS E COFINS)"/>
      <sheetName val="CAPA"/>
      <sheetName val="DR_US$"/>
      <sheetName val="DR (CUSTEIO MENSAL_US$)"/>
      <sheetName val="DR_US$ (2)"/>
      <sheetName val="DR (CUSTEIO MENSAL_US$) (2)"/>
      <sheetName val="Ganho e perda"/>
      <sheetName val="CF_Flutuação"/>
      <sheetName val="DOLAR_2002"/>
      <sheetName val="indices"/>
      <sheetName val="Inserir"/>
      <sheetName val="ABC"/>
      <sheetName val="Brasil-SP"/>
      <sheetName val="Banespa"/>
      <sheetName val="Itaú"/>
      <sheetName val="Santander"/>
      <sheetName val="BANKBOSTON"/>
      <sheetName val="Summary Information"/>
      <sheetName val="XREF"/>
      <sheetName val="MELHORIAS E OPÇÕES"/>
      <sheetName val="Macro2"/>
      <sheetName val=""/>
      <sheetName val="LinkBudget 2006"/>
      <sheetName val="Carteira"/>
      <sheetName val="Dólar 2.05"/>
      <sheetName val="Apoio"/>
      <sheetName val="Mini Nodos"/>
      <sheetName val="Forecast"/>
      <sheetName val="Register"/>
      <sheetName val="Teste Drpc"/>
      <sheetName val="Dados"/>
      <sheetName val="saída até 99"/>
      <sheetName val="Lead"/>
      <sheetName val="Mapa"/>
      <sheetName val="Lançamentos Processos"/>
      <sheetName val="A4.3"/>
      <sheetName val="ELP"/>
      <sheetName val="DMPL"/>
      <sheetName val="ICMS "/>
      <sheetName val="FGTS e INSS"/>
      <sheetName val="Provisão de Juros"/>
      <sheetName val="Adições"/>
      <sheetName val="Macro"/>
      <sheetName val="SCG"/>
      <sheetName val="Inputs from PSTN Model"/>
      <sheetName val="CRITERIOS"/>
      <sheetName val="interna"/>
      <sheetName val="Metal Market Data Sources"/>
      <sheetName val="GRAPH SHEET"/>
      <sheetName val="UFIR"/>
      <sheetName val="Cover"/>
      <sheetName val="Medições a faturar"/>
      <sheetName val="Premissas"/>
      <sheetName val="Financimentos CP"/>
      <sheetName val="circularização"/>
      <sheetName val="Variação Cambial"/>
      <sheetName val="LPOUT09"/>
      <sheetName val="GRAFICO COMPARATIVA PARQUE"/>
      <sheetName val="pl atual"/>
      <sheetName val="Resumo Fatur."/>
      <sheetName val="Detail"/>
      <sheetName val="EURO"/>
      <sheetName val="FINEL"/>
      <sheetName val="INPC"/>
      <sheetName val="PTAX "/>
      <sheetName val="SELIC"/>
      <sheetName val="TJLP"/>
      <sheetName val="TR"/>
      <sheetName val="UFIR (2)"/>
      <sheetName val="fev"/>
      <sheetName val="Balancete"/>
      <sheetName val="menu1"/>
      <sheetName val="Calculo"/>
      <sheetName val="Ativo Analitico"/>
      <sheetName val="Passivo Analitico"/>
      <sheetName val="Resultado Analitico"/>
      <sheetName val="Ativo Sintetico"/>
      <sheetName val="Passivo Sintetico"/>
      <sheetName val="Resultado Sintetico"/>
      <sheetName val="DFC2"/>
      <sheetName val="D.V.A."/>
      <sheetName val="2020_01"/>
      <sheetName val="2020_02"/>
      <sheetName val="Orçado 2005"/>
      <sheetName val="Base 2004"/>
      <sheetName val="Sum-of-Parts"/>
      <sheetName val="@Home P&amp;L"/>
      <sheetName val="Mortality"/>
      <sheetName val="P&amp;L US$_EdB format"/>
      <sheetName val="FX RATE"/>
      <sheetName val="WACC(T)"/>
      <sheetName val="Assumptions_Global"/>
      <sheetName val="BUDGET97"/>
      <sheetName val="TPOH5097"/>
      <sheetName val="TPOH50"/>
      <sheetName val="MERGER"/>
      <sheetName val="Plano_de_Contas"/>
      <sheetName val="Plano_de_Contas1"/>
      <sheetName val="Page1_-_2"/>
      <sheetName val="Page3_-_5"/>
      <sheetName val="CF_(2)"/>
      <sheetName val="PERMAN_-_INVEST"/>
      <sheetName val="PERMAN_-_IMOBILIZADO"/>
      <sheetName val="PIR_(IRPJ)"/>
      <sheetName val="PIR_(CSL)"/>
      <sheetName val="DEMONSTRAÇÃO_DO_RESULTADO"/>
      <sheetName val="DR_(CUSTEIO_MENSAL)"/>
      <sheetName val="BASE_DE_CÁLCULO_(PIS_E_COFINS)"/>
      <sheetName val="DR_(CUSTEIO_MENSAL_US$)"/>
      <sheetName val="DR_US$_(2)"/>
      <sheetName val="DR_(CUSTEIO_MENSAL_US$)_(2)"/>
      <sheetName val="Ganho_e_perda"/>
      <sheetName val="MELHORIAS_E_OPÇÕES"/>
      <sheetName val="Teste_Drpc"/>
      <sheetName val="Summary_Information"/>
      <sheetName val="saída_até_99"/>
      <sheetName val="Lançamentos_Processos"/>
      <sheetName val="ICMS_"/>
      <sheetName val="FGTS_e_INSS"/>
      <sheetName val="Provisão_de_Juros"/>
      <sheetName val="A4_3"/>
      <sheetName val="LIQUIDACION FINAL"/>
      <sheetName val="tabla"/>
      <sheetName val="Ind Econ e Financ"/>
      <sheetName val="PC Agrícola"/>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refreshError="1"/>
      <sheetData sheetId="145" refreshError="1"/>
      <sheetData sheetId="146" refreshError="1"/>
      <sheetData sheetId="147"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 Reforma"/>
      <sheetName val="Quadro Resumo"/>
      <sheetName val="Andam."/>
      <sheetName val="Progr."/>
      <sheetName val="Selec."/>
      <sheetName val="Penden."/>
      <sheetName val="Concl."/>
      <sheetName val="Excluído"/>
      <sheetName val="Macro"/>
      <sheetName val="MACRO1"/>
      <sheetName val="M1_Mapa"/>
      <sheetName val="Dados"/>
      <sheetName val="Andam_"/>
      <sheetName val="Progr_"/>
      <sheetName val="Selec_"/>
      <sheetName val="Penden_"/>
      <sheetName val="Concl_"/>
      <sheetName val="Resumo Reformas"/>
      <sheetName val="HSBC-J.PESSOA"/>
      <sheetName val="Links"/>
      <sheetName val="Teste Drpc"/>
      <sheetName val="feedback"/>
      <sheetName val="A4.3"/>
      <sheetName val="Control"/>
      <sheetName val="Plano de Contas"/>
      <sheetName val="Sumário Cálculo"/>
      <sheetName val="CRITERIOS"/>
      <sheetName val="Séries IGP-M e IPCA"/>
      <sheetName val="INFO"/>
      <sheetName val="MELHORIAS E OPÇÕES"/>
      <sheetName val="DRE"/>
      <sheetName val="XREF"/>
      <sheetName val="ANALI98"/>
      <sheetName val="CELPE-média-mensal-99-04"/>
      <sheetName val="Jun_98"/>
      <sheetName val="CDI"/>
      <sheetName val="pl atual"/>
      <sheetName val="BP"/>
      <sheetName val="ANALI2000"/>
      <sheetName val="ELIM_FINANCEIRA"/>
      <sheetName val="A"/>
      <sheetName val="Bal_2003"/>
      <sheetName val="#REF"/>
      <sheetName val="IPC"/>
      <sheetName val="CEEMES"/>
      <sheetName val="relação"/>
      <sheetName val="DFLSUBS"/>
      <sheetName val="Aux_4"/>
      <sheetName val="Aux_3"/>
      <sheetName val="Controle"/>
      <sheetName val="Rel.3"/>
      <sheetName val="Aux_1"/>
      <sheetName val="Aux_2"/>
      <sheetName val="Planilha2"/>
      <sheetName val="ListaPrioridade"/>
      <sheetName val="Sem Critica"/>
      <sheetName val="Capa"/>
      <sheetName val="Auxiliar"/>
      <sheetName val="Ent__Reforma"/>
      <sheetName val="Quadro_Resumo"/>
      <sheetName val="Andam_1"/>
      <sheetName val="Progr_1"/>
      <sheetName val="Selec_1"/>
      <sheetName val="Penden_1"/>
      <sheetName val="Concl_1"/>
      <sheetName val="Resumo_Reformas"/>
      <sheetName val="HSBC-J_PESSOA"/>
      <sheetName val="Teste_Drpc"/>
      <sheetName val="A4_3"/>
      <sheetName val="Plano_de_Contas"/>
      <sheetName val="Sumário_Cálculo"/>
      <sheetName val="Séries_IGP-M_e_IPCA"/>
      <sheetName val="MELHORIAS_E_OPÇÕES"/>
      <sheetName val="pl_atual"/>
      <sheetName val="INDICES AREAS"/>
    </sheetNames>
    <sheetDataSet>
      <sheetData sheetId="0" refreshError="1"/>
      <sheetData sheetId="1" refreshError="1"/>
      <sheetData sheetId="2" refreshError="1">
        <row r="3">
          <cell r="D3" t="str">
            <v>Hxh</v>
          </cell>
          <cell r="F3" t="str">
            <v>Tipo</v>
          </cell>
        </row>
        <row r="4">
          <cell r="D4">
            <v>80</v>
          </cell>
          <cell r="F4" t="str">
            <v>S</v>
          </cell>
        </row>
        <row r="5">
          <cell r="D5">
            <v>352</v>
          </cell>
          <cell r="F5" t="str">
            <v>A</v>
          </cell>
        </row>
        <row r="6">
          <cell r="D6">
            <v>320</v>
          </cell>
          <cell r="F6" t="str">
            <v>S</v>
          </cell>
        </row>
        <row r="7">
          <cell r="D7">
            <v>40</v>
          </cell>
          <cell r="F7" t="str">
            <v>P</v>
          </cell>
        </row>
        <row r="8">
          <cell r="D8">
            <v>80</v>
          </cell>
          <cell r="F8" t="str">
            <v>P</v>
          </cell>
        </row>
        <row r="9">
          <cell r="D9">
            <v>352</v>
          </cell>
          <cell r="F9" t="str">
            <v>F</v>
          </cell>
        </row>
        <row r="10">
          <cell r="D10">
            <v>40</v>
          </cell>
          <cell r="F10" t="str">
            <v>L</v>
          </cell>
        </row>
        <row r="11">
          <cell r="D11">
            <v>60</v>
          </cell>
          <cell r="F11" t="str">
            <v>P</v>
          </cell>
        </row>
        <row r="12">
          <cell r="D12">
            <v>80</v>
          </cell>
          <cell r="F12" t="str">
            <v>S</v>
          </cell>
        </row>
        <row r="13">
          <cell r="D13">
            <v>48</v>
          </cell>
          <cell r="F13" t="str">
            <v>S</v>
          </cell>
        </row>
        <row r="14">
          <cell r="D14">
            <v>224</v>
          </cell>
          <cell r="F14" t="str">
            <v>F</v>
          </cell>
        </row>
        <row r="15">
          <cell r="D15">
            <v>48</v>
          </cell>
          <cell r="F15" t="str">
            <v>S</v>
          </cell>
        </row>
        <row r="16">
          <cell r="D16">
            <v>8</v>
          </cell>
          <cell r="F16" t="str">
            <v>F</v>
          </cell>
        </row>
        <row r="17">
          <cell r="D17">
            <v>16</v>
          </cell>
          <cell r="F17" t="str">
            <v>F</v>
          </cell>
        </row>
        <row r="18">
          <cell r="D18">
            <v>8</v>
          </cell>
          <cell r="F18" t="str">
            <v>F</v>
          </cell>
        </row>
        <row r="19">
          <cell r="D19">
            <v>64</v>
          </cell>
          <cell r="F19" t="str">
            <v>A</v>
          </cell>
        </row>
        <row r="20">
          <cell r="D20">
            <v>352</v>
          </cell>
          <cell r="F20" t="str">
            <v>A</v>
          </cell>
        </row>
        <row r="21">
          <cell r="D21">
            <v>352</v>
          </cell>
          <cell r="F21" t="str">
            <v>A</v>
          </cell>
        </row>
        <row r="22">
          <cell r="D22">
            <v>80</v>
          </cell>
          <cell r="F22" t="str">
            <v>F</v>
          </cell>
        </row>
        <row r="23">
          <cell r="D23">
            <v>64</v>
          </cell>
          <cell r="F23" t="str">
            <v>A</v>
          </cell>
        </row>
        <row r="24">
          <cell r="D24">
            <v>100</v>
          </cell>
          <cell r="F24" t="str">
            <v>A</v>
          </cell>
        </row>
        <row r="25">
          <cell r="D25">
            <v>8</v>
          </cell>
          <cell r="F25" t="str">
            <v>F</v>
          </cell>
        </row>
      </sheetData>
      <sheetData sheetId="3" refreshError="1">
        <row r="3">
          <cell r="D3" t="str">
            <v>Hxh</v>
          </cell>
          <cell r="F3" t="str">
            <v>Tipo</v>
          </cell>
        </row>
        <row r="4">
          <cell r="D4">
            <v>268</v>
          </cell>
          <cell r="F4" t="str">
            <v>L</v>
          </cell>
        </row>
        <row r="5">
          <cell r="D5">
            <v>224</v>
          </cell>
          <cell r="F5" t="str">
            <v>I</v>
          </cell>
        </row>
        <row r="6">
          <cell r="D6">
            <v>176</v>
          </cell>
          <cell r="F6" t="str">
            <v>S</v>
          </cell>
        </row>
        <row r="7">
          <cell r="D7">
            <v>176</v>
          </cell>
          <cell r="F7" t="str">
            <v>L</v>
          </cell>
        </row>
        <row r="8">
          <cell r="D8">
            <v>80</v>
          </cell>
          <cell r="F8" t="str">
            <v>S</v>
          </cell>
        </row>
        <row r="9">
          <cell r="D9">
            <v>176</v>
          </cell>
          <cell r="F9" t="str">
            <v>S</v>
          </cell>
        </row>
        <row r="10">
          <cell r="D10">
            <v>160</v>
          </cell>
          <cell r="F10" t="str">
            <v>S</v>
          </cell>
        </row>
        <row r="11">
          <cell r="D11">
            <v>80</v>
          </cell>
          <cell r="F11" t="str">
            <v>A</v>
          </cell>
        </row>
        <row r="12">
          <cell r="D12">
            <v>56</v>
          </cell>
          <cell r="F12" t="str">
            <v>P</v>
          </cell>
        </row>
        <row r="13">
          <cell r="D13">
            <v>160</v>
          </cell>
          <cell r="F13" t="str">
            <v>S</v>
          </cell>
        </row>
        <row r="14">
          <cell r="D14">
            <v>80</v>
          </cell>
          <cell r="F14" t="str">
            <v>A</v>
          </cell>
        </row>
        <row r="15">
          <cell r="D15">
            <v>40</v>
          </cell>
          <cell r="F15" t="str">
            <v>L</v>
          </cell>
        </row>
        <row r="16">
          <cell r="D16">
            <v>24</v>
          </cell>
          <cell r="F16" t="str">
            <v>S</v>
          </cell>
        </row>
        <row r="17">
          <cell r="D17">
            <v>450</v>
          </cell>
          <cell r="F17" t="str">
            <v>F</v>
          </cell>
        </row>
        <row r="18">
          <cell r="D18">
            <v>176</v>
          </cell>
          <cell r="F18" t="str">
            <v>S</v>
          </cell>
        </row>
        <row r="19">
          <cell r="D19">
            <v>176</v>
          </cell>
          <cell r="F19" t="str">
            <v>S</v>
          </cell>
        </row>
        <row r="20">
          <cell r="D20">
            <v>352</v>
          </cell>
          <cell r="F20" t="str">
            <v>A</v>
          </cell>
        </row>
        <row r="21">
          <cell r="D21">
            <v>352</v>
          </cell>
          <cell r="F21" t="str">
            <v>A</v>
          </cell>
        </row>
        <row r="22">
          <cell r="D22">
            <v>80</v>
          </cell>
          <cell r="F22" t="str">
            <v>F</v>
          </cell>
        </row>
        <row r="23">
          <cell r="D23">
            <v>64</v>
          </cell>
          <cell r="F23" t="str">
            <v>A</v>
          </cell>
        </row>
        <row r="24">
          <cell r="D24">
            <v>100</v>
          </cell>
          <cell r="F24" t="str">
            <v>A</v>
          </cell>
        </row>
        <row r="25">
          <cell r="D25">
            <v>8</v>
          </cell>
          <cell r="F25" t="str">
            <v>F</v>
          </cell>
        </row>
      </sheetData>
      <sheetData sheetId="4" refreshError="1">
        <row r="3">
          <cell r="D3" t="str">
            <v>Hxh</v>
          </cell>
          <cell r="F3" t="str">
            <v>Tipo</v>
          </cell>
        </row>
        <row r="4">
          <cell r="D4">
            <v>880</v>
          </cell>
          <cell r="F4" t="str">
            <v>I</v>
          </cell>
        </row>
        <row r="5">
          <cell r="D5">
            <v>64</v>
          </cell>
          <cell r="F5" t="str">
            <v>A</v>
          </cell>
        </row>
        <row r="6">
          <cell r="D6">
            <v>100</v>
          </cell>
          <cell r="F6" t="str">
            <v>L</v>
          </cell>
        </row>
        <row r="7">
          <cell r="D7">
            <v>96</v>
          </cell>
          <cell r="F7" t="str">
            <v>F</v>
          </cell>
        </row>
        <row r="8">
          <cell r="D8">
            <v>72</v>
          </cell>
          <cell r="F8" t="str">
            <v>F</v>
          </cell>
        </row>
        <row r="9">
          <cell r="D9">
            <v>176</v>
          </cell>
          <cell r="F9" t="str">
            <v>F</v>
          </cell>
        </row>
        <row r="10">
          <cell r="D10">
            <v>80</v>
          </cell>
          <cell r="F10" t="str">
            <v>F</v>
          </cell>
        </row>
        <row r="11">
          <cell r="D11">
            <v>176</v>
          </cell>
          <cell r="F11" t="str">
            <v>I</v>
          </cell>
        </row>
        <row r="12">
          <cell r="D12">
            <v>176</v>
          </cell>
          <cell r="F12" t="str">
            <v>A</v>
          </cell>
        </row>
        <row r="13">
          <cell r="D13">
            <v>80</v>
          </cell>
          <cell r="F13" t="str">
            <v>A</v>
          </cell>
        </row>
        <row r="14">
          <cell r="D14">
            <v>40</v>
          </cell>
          <cell r="F14" t="str">
            <v>A</v>
          </cell>
        </row>
        <row r="15">
          <cell r="D15">
            <v>80</v>
          </cell>
          <cell r="F15" t="str">
            <v>A</v>
          </cell>
        </row>
        <row r="16">
          <cell r="D16">
            <v>40</v>
          </cell>
          <cell r="F16" t="str">
            <v>F</v>
          </cell>
        </row>
        <row r="17">
          <cell r="D17">
            <v>24</v>
          </cell>
          <cell r="F17" t="str">
            <v>S</v>
          </cell>
        </row>
        <row r="18">
          <cell r="D18">
            <v>24</v>
          </cell>
          <cell r="F18" t="str">
            <v>F</v>
          </cell>
        </row>
        <row r="19">
          <cell r="D19">
            <v>120</v>
          </cell>
          <cell r="F19" t="str">
            <v>A</v>
          </cell>
        </row>
        <row r="20">
          <cell r="D20">
            <v>352</v>
          </cell>
          <cell r="F20" t="str">
            <v>A</v>
          </cell>
        </row>
        <row r="21">
          <cell r="D21">
            <v>352</v>
          </cell>
          <cell r="F21" t="str">
            <v>A</v>
          </cell>
        </row>
        <row r="22">
          <cell r="D22">
            <v>80</v>
          </cell>
          <cell r="F22" t="str">
            <v>F</v>
          </cell>
        </row>
        <row r="23">
          <cell r="D23">
            <v>64</v>
          </cell>
          <cell r="F23" t="str">
            <v>A</v>
          </cell>
        </row>
        <row r="24">
          <cell r="D24">
            <v>100</v>
          </cell>
          <cell r="F24" t="str">
            <v>A</v>
          </cell>
        </row>
        <row r="25">
          <cell r="D25">
            <v>8</v>
          </cell>
          <cell r="F25" t="str">
            <v>F</v>
          </cell>
        </row>
      </sheetData>
      <sheetData sheetId="5" refreshError="1">
        <row r="3">
          <cell r="D3" t="str">
            <v>Hxh</v>
          </cell>
          <cell r="F3" t="str">
            <v>Tipo</v>
          </cell>
        </row>
        <row r="4">
          <cell r="D4">
            <v>176</v>
          </cell>
          <cell r="F4" t="str">
            <v>F</v>
          </cell>
        </row>
        <row r="5">
          <cell r="D5">
            <v>160</v>
          </cell>
          <cell r="F5" t="str">
            <v>F</v>
          </cell>
        </row>
        <row r="6">
          <cell r="D6">
            <v>40</v>
          </cell>
          <cell r="F6" t="str">
            <v>S</v>
          </cell>
        </row>
        <row r="7">
          <cell r="D7">
            <v>16</v>
          </cell>
          <cell r="F7" t="str">
            <v>A</v>
          </cell>
        </row>
        <row r="8">
          <cell r="D8">
            <v>40</v>
          </cell>
          <cell r="F8" t="str">
            <v>S</v>
          </cell>
        </row>
        <row r="9">
          <cell r="D9">
            <v>176</v>
          </cell>
          <cell r="F9" t="str">
            <v>A</v>
          </cell>
        </row>
        <row r="10">
          <cell r="D10">
            <v>176</v>
          </cell>
          <cell r="F10" t="str">
            <v>F</v>
          </cell>
        </row>
        <row r="11">
          <cell r="D11">
            <v>80</v>
          </cell>
          <cell r="F11" t="str">
            <v>S</v>
          </cell>
        </row>
        <row r="12">
          <cell r="D12">
            <v>176</v>
          </cell>
          <cell r="F12" t="str">
            <v>F</v>
          </cell>
        </row>
        <row r="13">
          <cell r="D13">
            <v>176</v>
          </cell>
          <cell r="F13" t="str">
            <v>F</v>
          </cell>
        </row>
        <row r="14">
          <cell r="D14">
            <v>1000</v>
          </cell>
          <cell r="F14" t="str">
            <v>A</v>
          </cell>
        </row>
        <row r="15">
          <cell r="D15">
            <v>80</v>
          </cell>
          <cell r="F15" t="str">
            <v>A</v>
          </cell>
        </row>
        <row r="16">
          <cell r="D16">
            <v>24</v>
          </cell>
          <cell r="F16" t="str">
            <v>S</v>
          </cell>
        </row>
        <row r="17">
          <cell r="D17">
            <v>450</v>
          </cell>
          <cell r="F17" t="str">
            <v>F</v>
          </cell>
        </row>
        <row r="18">
          <cell r="D18">
            <v>176</v>
          </cell>
          <cell r="F18" t="str">
            <v>S</v>
          </cell>
        </row>
        <row r="19">
          <cell r="D19">
            <v>176</v>
          </cell>
          <cell r="F19" t="str">
            <v>S</v>
          </cell>
        </row>
        <row r="20">
          <cell r="D20">
            <v>352</v>
          </cell>
          <cell r="F20" t="str">
            <v>A</v>
          </cell>
        </row>
        <row r="21">
          <cell r="D21">
            <v>352</v>
          </cell>
          <cell r="F21" t="str">
            <v>A</v>
          </cell>
        </row>
        <row r="22">
          <cell r="D22">
            <v>80</v>
          </cell>
          <cell r="F22" t="str">
            <v>F</v>
          </cell>
        </row>
        <row r="23">
          <cell r="D23">
            <v>64</v>
          </cell>
          <cell r="F23" t="str">
            <v>A</v>
          </cell>
        </row>
        <row r="24">
          <cell r="D24">
            <v>100</v>
          </cell>
          <cell r="F24" t="str">
            <v>A</v>
          </cell>
        </row>
        <row r="25">
          <cell r="D25">
            <v>8</v>
          </cell>
          <cell r="F25" t="str">
            <v>F</v>
          </cell>
        </row>
      </sheetData>
      <sheetData sheetId="6" refreshError="1">
        <row r="3">
          <cell r="D3" t="str">
            <v>Hxh</v>
          </cell>
          <cell r="F3" t="str">
            <v>Tipo</v>
          </cell>
        </row>
        <row r="4">
          <cell r="D4">
            <v>40</v>
          </cell>
          <cell r="F4" t="str">
            <v>L</v>
          </cell>
        </row>
        <row r="5">
          <cell r="D5">
            <v>80</v>
          </cell>
          <cell r="F5" t="str">
            <v>A</v>
          </cell>
        </row>
        <row r="6">
          <cell r="D6">
            <v>80</v>
          </cell>
          <cell r="F6" t="str">
            <v>A</v>
          </cell>
        </row>
        <row r="7">
          <cell r="D7">
            <v>24</v>
          </cell>
          <cell r="F7" t="str">
            <v>F</v>
          </cell>
        </row>
        <row r="8">
          <cell r="D8">
            <v>20</v>
          </cell>
          <cell r="F8" t="str">
            <v>F</v>
          </cell>
        </row>
        <row r="9">
          <cell r="D9">
            <v>80</v>
          </cell>
          <cell r="F9" t="str">
            <v>A</v>
          </cell>
        </row>
        <row r="10">
          <cell r="D10">
            <v>8</v>
          </cell>
          <cell r="F10" t="str">
            <v>P</v>
          </cell>
        </row>
        <row r="11">
          <cell r="D11">
            <v>1</v>
          </cell>
          <cell r="F11" t="str">
            <v>P</v>
          </cell>
        </row>
        <row r="12">
          <cell r="D12">
            <v>1</v>
          </cell>
          <cell r="F12" t="str">
            <v>A</v>
          </cell>
        </row>
        <row r="13">
          <cell r="D13">
            <v>80</v>
          </cell>
          <cell r="F13" t="str">
            <v>A</v>
          </cell>
        </row>
        <row r="14">
          <cell r="D14">
            <v>40</v>
          </cell>
          <cell r="F14" t="str">
            <v>A</v>
          </cell>
        </row>
        <row r="15">
          <cell r="D15">
            <v>80</v>
          </cell>
          <cell r="F15" t="str">
            <v>A</v>
          </cell>
        </row>
        <row r="16">
          <cell r="D16">
            <v>40</v>
          </cell>
          <cell r="F16" t="str">
            <v>F</v>
          </cell>
        </row>
        <row r="17">
          <cell r="D17">
            <v>24</v>
          </cell>
          <cell r="F17" t="str">
            <v>S</v>
          </cell>
        </row>
        <row r="18">
          <cell r="D18">
            <v>24</v>
          </cell>
          <cell r="F18" t="str">
            <v>F</v>
          </cell>
        </row>
        <row r="19">
          <cell r="D19">
            <v>120</v>
          </cell>
          <cell r="F19" t="str">
            <v>A</v>
          </cell>
        </row>
        <row r="20">
          <cell r="D20">
            <v>352</v>
          </cell>
          <cell r="F20" t="str">
            <v>A</v>
          </cell>
        </row>
        <row r="21">
          <cell r="D21">
            <v>352</v>
          </cell>
          <cell r="F21" t="str">
            <v>A</v>
          </cell>
        </row>
        <row r="22">
          <cell r="D22">
            <v>80</v>
          </cell>
          <cell r="F22" t="str">
            <v>F</v>
          </cell>
        </row>
        <row r="23">
          <cell r="D23">
            <v>64</v>
          </cell>
          <cell r="F23" t="str">
            <v>A</v>
          </cell>
        </row>
        <row r="24">
          <cell r="D24">
            <v>100</v>
          </cell>
          <cell r="F24" t="str">
            <v>A</v>
          </cell>
        </row>
        <row r="25">
          <cell r="D25">
            <v>8</v>
          </cell>
          <cell r="F25" t="str">
            <v>F</v>
          </cell>
        </row>
      </sheetData>
      <sheetData sheetId="7" refreshError="1">
        <row r="3">
          <cell r="D3" t="str">
            <v>Hxh</v>
          </cell>
          <cell r="F3" t="str">
            <v>Tipo</v>
          </cell>
        </row>
        <row r="4">
          <cell r="D4">
            <v>1056</v>
          </cell>
          <cell r="F4" t="str">
            <v>S</v>
          </cell>
        </row>
        <row r="5">
          <cell r="D5">
            <v>1056</v>
          </cell>
          <cell r="F5" t="str">
            <v>F</v>
          </cell>
        </row>
        <row r="6">
          <cell r="D6">
            <v>400</v>
          </cell>
          <cell r="F6" t="str">
            <v>F</v>
          </cell>
        </row>
        <row r="7">
          <cell r="D7">
            <v>600</v>
          </cell>
          <cell r="F7" t="str">
            <v>S</v>
          </cell>
        </row>
        <row r="8">
          <cell r="D8">
            <v>500</v>
          </cell>
          <cell r="F8" t="str">
            <v>A</v>
          </cell>
        </row>
        <row r="9">
          <cell r="D9">
            <v>160</v>
          </cell>
          <cell r="F9" t="str">
            <v>F</v>
          </cell>
        </row>
        <row r="10">
          <cell r="D10">
            <v>176</v>
          </cell>
          <cell r="F10" t="str">
            <v>F</v>
          </cell>
        </row>
        <row r="11">
          <cell r="D11">
            <v>176</v>
          </cell>
          <cell r="F11" t="str">
            <v>A</v>
          </cell>
        </row>
        <row r="12">
          <cell r="D12">
            <v>176</v>
          </cell>
          <cell r="F12" t="str">
            <v>F</v>
          </cell>
        </row>
        <row r="13">
          <cell r="D13">
            <v>352</v>
          </cell>
          <cell r="F13" t="str">
            <v>A</v>
          </cell>
        </row>
        <row r="14">
          <cell r="D14">
            <v>176</v>
          </cell>
          <cell r="F14" t="str">
            <v>F</v>
          </cell>
        </row>
        <row r="15">
          <cell r="D15">
            <v>40</v>
          </cell>
          <cell r="F15" t="str">
            <v>S</v>
          </cell>
        </row>
        <row r="16">
          <cell r="D16">
            <v>40</v>
          </cell>
          <cell r="F16" t="str">
            <v>F</v>
          </cell>
        </row>
        <row r="17">
          <cell r="D17">
            <v>450</v>
          </cell>
          <cell r="F17" t="str">
            <v>F</v>
          </cell>
        </row>
        <row r="18">
          <cell r="D18">
            <v>176</v>
          </cell>
          <cell r="F18" t="str">
            <v>S</v>
          </cell>
        </row>
        <row r="19">
          <cell r="D19">
            <v>176</v>
          </cell>
          <cell r="F19" t="str">
            <v>S</v>
          </cell>
        </row>
        <row r="20">
          <cell r="D20">
            <v>352</v>
          </cell>
          <cell r="F20" t="str">
            <v>A</v>
          </cell>
        </row>
        <row r="21">
          <cell r="D21">
            <v>352</v>
          </cell>
          <cell r="F21" t="str">
            <v>A</v>
          </cell>
        </row>
        <row r="22">
          <cell r="D22">
            <v>80</v>
          </cell>
          <cell r="F22" t="str">
            <v>F</v>
          </cell>
        </row>
        <row r="23">
          <cell r="D23">
            <v>64</v>
          </cell>
          <cell r="F23" t="str">
            <v>A</v>
          </cell>
        </row>
        <row r="24">
          <cell r="D24">
            <v>100</v>
          </cell>
          <cell r="F24" t="str">
            <v>A</v>
          </cell>
        </row>
        <row r="25">
          <cell r="D25">
            <v>8</v>
          </cell>
          <cell r="F25" t="str">
            <v>F</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ow r="4">
          <cell r="D4" t="str">
            <v>Metropolitana</v>
          </cell>
        </row>
      </sheetData>
      <sheetData sheetId="54"/>
      <sheetData sheetId="55"/>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sheetName val="Notas"/>
      <sheetName val="INPUT"/>
      <sheetName val="Prem"/>
      <sheetName val="Margem"/>
      <sheetName val="Desp"/>
      <sheetName val="Inv"/>
      <sheetName val="Fin"/>
      <sheetName val="Cálculos"/>
      <sheetName val="Bal"/>
      <sheetName val="DRE"/>
      <sheetName val="Mut"/>
      <sheetName val="FL CX Dir"/>
      <sheetName val="REL_ACO"/>
      <sheetName val="Valor"/>
      <sheetName val="Indicadores"/>
      <sheetName val="Simulações"/>
      <sheetName val="Manu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 val="#REF"/>
      <sheetName val="Telephony"/>
      <sheetName val="US$"/>
      <sheetName val="Optimistic Scenario"/>
      <sheetName val="Total Receita Mensal"/>
      <sheetName val="P&amp;L Assumptions"/>
      <sheetName val="Bad Debt novo"/>
      <sheetName val="Assum"/>
      <sheetName val="Cash Flow"/>
      <sheetName val="PCS traffic"/>
      <sheetName val="Vínculos perdidos"/>
      <sheetName val="USD Sum"/>
      <sheetName val="P&amp;L"/>
      <sheetName val="OPJAN"/>
      <sheetName val="OPFEV"/>
      <sheetName val="OPMAR"/>
      <sheetName val="OPABR"/>
      <sheetName val="OPMAI"/>
      <sheetName val="OPJUN"/>
      <sheetName val="OPJUL"/>
      <sheetName val="OPAGO"/>
      <sheetName val="OPDEZ96"/>
      <sheetName val="PPTO_mensual_R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Resumo"/>
      <sheetName val="Encargos"/>
      <sheetName val="Encargos debêntures "/>
      <sheetName val="Links"/>
      <sheetName val="XREF"/>
      <sheetName val="Tickmarks"/>
      <sheetName val="SCG"/>
      <sheetName val="MACRO1"/>
      <sheetName val="6311 Encargos de dívida Combine"/>
      <sheetName val="Manual"/>
      <sheetName val="ANALI98"/>
      <sheetName val="A4.6-SEAOIL"/>
      <sheetName val="Balancete"/>
      <sheetName val="BP"/>
      <sheetName val="Andam."/>
      <sheetName val="Concl."/>
      <sheetName val="Excluído"/>
      <sheetName val="Penden."/>
      <sheetName val="Progr."/>
      <sheetName val="Selec."/>
      <sheetName val="DRE"/>
      <sheetName val="Plano de Contas"/>
      <sheetName val="MELHORIAS E OPÇÕES"/>
      <sheetName val="A4.3-SIGMA"/>
      <sheetName val="RESULTADO MÊS A MÊS"/>
      <sheetName val="pl atual"/>
      <sheetName val="DRA"/>
      <sheetName val="DRP"/>
      <sheetName val="LPOUT09"/>
    </sheetNames>
    <sheetDataSet>
      <sheetData sheetId="0" refreshError="1"/>
      <sheetData sheetId="1" refreshError="1">
        <row r="29">
          <cell r="C29">
            <v>-27857</v>
          </cell>
        </row>
      </sheetData>
      <sheetData sheetId="2" refreshError="1">
        <row r="34">
          <cell r="D34" t="str">
            <v>!</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Pré-Intern."/>
      <sheetName val="ACC-Pré"/>
      <sheetName val="Links"/>
      <sheetName val="Finame"/>
      <sheetName val="Covenants"/>
      <sheetName val="Baixa AITP"/>
      <sheetName val="XREF"/>
      <sheetName val="Tickmarks"/>
      <sheetName val="Fin"/>
      <sheetName val="Pré-Intern "/>
      <sheetName val="Taxa Dólar"/>
      <sheetName val="Encargos"/>
      <sheetName val="Resumo"/>
      <sheetName val="ACC-Pré- CP"/>
      <sheetName val="default jun00"/>
      <sheetName val="default set 00"/>
      <sheetName val="CPMF"/>
      <sheetName val="Indices default jun 2000"/>
      <sheetName val="Worksheet in (C) 6611 Exigível "/>
      <sheetName val="Andam."/>
      <sheetName val="Concl."/>
      <sheetName val="Excluído"/>
      <sheetName val="Penden."/>
      <sheetName val="Progr."/>
      <sheetName val="Selec."/>
      <sheetName val="MELHORIAS E OPÇÕES"/>
      <sheetName val="relação"/>
      <sheetName val="Plano de Contas"/>
      <sheetName val="Teste Drpc"/>
      <sheetName val="Margens"/>
      <sheetName val="SCG"/>
      <sheetName val="UFIR"/>
      <sheetName val="Macro"/>
      <sheetName val="MetaData"/>
      <sheetName val="Dez_1999"/>
      <sheetName val="Dez_2000"/>
      <sheetName val="Jun_2001"/>
      <sheetName val="INFO"/>
      <sheetName val="Financimentos CP"/>
      <sheetName val="ORCCPQ"/>
      <sheetName val="DRE"/>
      <sheetName val="MACRO1"/>
      <sheetName val="Medições a faturar"/>
      <sheetName val="pl atual"/>
      <sheetName val="Summary Information"/>
      <sheetName val="Lead2"/>
      <sheetName val="BAL_L1_OUT12"/>
      <sheetName val="DFLSUBS"/>
      <sheetName val="LPOUT09"/>
      <sheetName val="OUT02.REPORT"/>
      <sheetName val="Informe"/>
      <sheetName val="TermoPE"/>
      <sheetName val="Capa"/>
      <sheetName val="Auxiliar"/>
      <sheetName val="Oper.Compr."/>
      <sheetName val="Composição Estoque"/>
      <sheetName val="Atual. cambial"/>
      <sheetName val="VPB1"/>
    </sheetNames>
    <sheetDataSet>
      <sheetData sheetId="0" refreshError="1">
        <row r="2">
          <cell r="F2" t="str">
            <v>Preliminary</v>
          </cell>
        </row>
        <row r="4">
          <cell r="F4">
            <v>0</v>
          </cell>
        </row>
        <row r="5">
          <cell r="F5">
            <v>-36817</v>
          </cell>
        </row>
        <row r="6">
          <cell r="F6">
            <v>-3156</v>
          </cell>
        </row>
        <row r="7">
          <cell r="F7">
            <v>0</v>
          </cell>
        </row>
        <row r="8">
          <cell r="F8">
            <v>-39973</v>
          </cell>
        </row>
        <row r="9">
          <cell r="F9">
            <v>-16082</v>
          </cell>
        </row>
        <row r="10">
          <cell r="F10">
            <v>0</v>
          </cell>
        </row>
        <row r="11">
          <cell r="F11">
            <v>-11742</v>
          </cell>
        </row>
        <row r="12">
          <cell r="F12">
            <v>-148628</v>
          </cell>
        </row>
        <row r="13">
          <cell r="F13">
            <v>0</v>
          </cell>
        </row>
        <row r="14">
          <cell r="F14">
            <v>-21957</v>
          </cell>
        </row>
        <row r="15">
          <cell r="F15">
            <v>-4229</v>
          </cell>
        </row>
        <row r="16">
          <cell r="F16">
            <v>-30263</v>
          </cell>
        </row>
        <row r="17">
          <cell r="F17">
            <v>-2691</v>
          </cell>
        </row>
        <row r="18">
          <cell r="F18">
            <v>0</v>
          </cell>
        </row>
        <row r="19">
          <cell r="F19">
            <v>0</v>
          </cell>
        </row>
        <row r="20">
          <cell r="F20">
            <v>-219510</v>
          </cell>
        </row>
        <row r="21">
          <cell r="F21">
            <v>-11054</v>
          </cell>
        </row>
        <row r="22">
          <cell r="F22">
            <v>-139309</v>
          </cell>
        </row>
        <row r="23">
          <cell r="F23">
            <v>-144113</v>
          </cell>
        </row>
        <row r="24">
          <cell r="F24">
            <v>0</v>
          </cell>
        </row>
        <row r="25">
          <cell r="F25">
            <v>0</v>
          </cell>
        </row>
        <row r="26">
          <cell r="F26">
            <v>-12009</v>
          </cell>
        </row>
        <row r="27">
          <cell r="F27">
            <v>-24019</v>
          </cell>
        </row>
        <row r="28">
          <cell r="F28">
            <v>-319450</v>
          </cell>
        </row>
        <row r="29">
          <cell r="F29">
            <v>0</v>
          </cell>
        </row>
        <row r="30">
          <cell r="F30">
            <v>-783</v>
          </cell>
        </row>
        <row r="31">
          <cell r="F31">
            <v>-60</v>
          </cell>
        </row>
        <row r="32">
          <cell r="F32">
            <v>0</v>
          </cell>
        </row>
        <row r="33">
          <cell r="F33">
            <v>0</v>
          </cell>
        </row>
        <row r="34">
          <cell r="F34">
            <v>0</v>
          </cell>
        </row>
        <row r="35">
          <cell r="F35">
            <v>-15</v>
          </cell>
        </row>
        <row r="36">
          <cell r="F36">
            <v>0</v>
          </cell>
        </row>
        <row r="37">
          <cell r="F37">
            <v>0</v>
          </cell>
        </row>
        <row r="38">
          <cell r="F38">
            <v>0</v>
          </cell>
        </row>
        <row r="39">
          <cell r="F39">
            <v>0</v>
          </cell>
        </row>
        <row r="40">
          <cell r="F40">
            <v>0</v>
          </cell>
        </row>
        <row r="41">
          <cell r="F41">
            <v>-536</v>
          </cell>
        </row>
        <row r="42">
          <cell r="F42">
            <v>-7</v>
          </cell>
        </row>
        <row r="43">
          <cell r="F43">
            <v>0</v>
          </cell>
        </row>
        <row r="44">
          <cell r="F44">
            <v>-1401</v>
          </cell>
        </row>
        <row r="45">
          <cell r="F45">
            <v>-2865</v>
          </cell>
        </row>
        <row r="46">
          <cell r="F46">
            <v>0</v>
          </cell>
        </row>
        <row r="47">
          <cell r="F47">
            <v>-899</v>
          </cell>
        </row>
        <row r="48">
          <cell r="F48">
            <v>0</v>
          </cell>
        </row>
        <row r="49">
          <cell r="F49">
            <v>-4522</v>
          </cell>
        </row>
        <row r="50">
          <cell r="F50">
            <v>-69</v>
          </cell>
        </row>
        <row r="51">
          <cell r="F51">
            <v>-328</v>
          </cell>
        </row>
        <row r="52">
          <cell r="F52">
            <v>0</v>
          </cell>
        </row>
        <row r="53">
          <cell r="F53">
            <v>0</v>
          </cell>
        </row>
        <row r="54">
          <cell r="F54">
            <v>-55</v>
          </cell>
        </row>
        <row r="55">
          <cell r="F55">
            <v>-4887</v>
          </cell>
        </row>
        <row r="56">
          <cell r="F56">
            <v>-2735</v>
          </cell>
        </row>
        <row r="57">
          <cell r="F57">
            <v>-2865</v>
          </cell>
        </row>
        <row r="58">
          <cell r="F58">
            <v>-116</v>
          </cell>
        </row>
        <row r="59">
          <cell r="F59">
            <v>0</v>
          </cell>
        </row>
        <row r="60">
          <cell r="F60">
            <v>-9162</v>
          </cell>
        </row>
        <row r="61">
          <cell r="F61">
            <v>0</v>
          </cell>
        </row>
        <row r="62">
          <cell r="F62">
            <v>0</v>
          </cell>
        </row>
        <row r="63">
          <cell r="F63">
            <v>-2001</v>
          </cell>
        </row>
        <row r="64">
          <cell r="F64">
            <v>-157</v>
          </cell>
        </row>
        <row r="65">
          <cell r="F65">
            <v>-1241</v>
          </cell>
        </row>
        <row r="66">
          <cell r="F66">
            <v>-4</v>
          </cell>
        </row>
        <row r="67">
          <cell r="F67">
            <v>-164</v>
          </cell>
        </row>
        <row r="68">
          <cell r="F68">
            <v>-995</v>
          </cell>
        </row>
        <row r="69">
          <cell r="F69">
            <v>-63</v>
          </cell>
        </row>
        <row r="70">
          <cell r="F70">
            <v>0</v>
          </cell>
        </row>
        <row r="71">
          <cell r="F71">
            <v>-294</v>
          </cell>
        </row>
        <row r="72">
          <cell r="F72">
            <v>-3</v>
          </cell>
        </row>
        <row r="73">
          <cell r="F73">
            <v>-1175</v>
          </cell>
        </row>
        <row r="74">
          <cell r="F74">
            <v>-31735</v>
          </cell>
        </row>
        <row r="75">
          <cell r="F75">
            <v>-35</v>
          </cell>
        </row>
        <row r="76">
          <cell r="F76">
            <v>0</v>
          </cell>
        </row>
        <row r="77">
          <cell r="F77">
            <v>0</v>
          </cell>
        </row>
        <row r="78">
          <cell r="F78">
            <v>0</v>
          </cell>
        </row>
        <row r="79">
          <cell r="F79">
            <v>0</v>
          </cell>
        </row>
        <row r="80">
          <cell r="F80">
            <v>-6463</v>
          </cell>
        </row>
        <row r="81">
          <cell r="F81">
            <v>-6463</v>
          </cell>
        </row>
        <row r="82">
          <cell r="F82">
            <v>-618532</v>
          </cell>
        </row>
        <row r="83">
          <cell r="F83">
            <v>0</v>
          </cell>
        </row>
        <row r="84">
          <cell r="F84">
            <v>0</v>
          </cell>
        </row>
        <row r="85">
          <cell r="F85">
            <v>0</v>
          </cell>
        </row>
        <row r="86">
          <cell r="F86">
            <v>-5792</v>
          </cell>
        </row>
        <row r="87">
          <cell r="F87">
            <v>0</v>
          </cell>
        </row>
        <row r="88">
          <cell r="F88">
            <v>-4</v>
          </cell>
        </row>
        <row r="89">
          <cell r="F89">
            <v>-164</v>
          </cell>
        </row>
        <row r="90">
          <cell r="F90">
            <v>-995</v>
          </cell>
        </row>
        <row r="91">
          <cell r="F91">
            <v>-63</v>
          </cell>
        </row>
        <row r="92">
          <cell r="F92">
            <v>0</v>
          </cell>
        </row>
        <row r="93">
          <cell r="F93">
            <v>0</v>
          </cell>
        </row>
        <row r="94">
          <cell r="F94">
            <v>0</v>
          </cell>
        </row>
        <row r="95">
          <cell r="F95">
            <v>-59</v>
          </cell>
        </row>
        <row r="96">
          <cell r="F96">
            <v>-368</v>
          </cell>
        </row>
        <row r="97">
          <cell r="F97">
            <v>-254</v>
          </cell>
        </row>
        <row r="98">
          <cell r="F98">
            <v>-700</v>
          </cell>
        </row>
        <row r="99">
          <cell r="F99">
            <v>-81</v>
          </cell>
        </row>
        <row r="100">
          <cell r="F100">
            <v>-726</v>
          </cell>
        </row>
        <row r="101">
          <cell r="F101">
            <v>0</v>
          </cell>
        </row>
        <row r="102">
          <cell r="F102">
            <v>-2630</v>
          </cell>
        </row>
        <row r="103">
          <cell r="F103">
            <v>-1925</v>
          </cell>
        </row>
        <row r="104">
          <cell r="F104">
            <v>0</v>
          </cell>
        </row>
        <row r="105">
          <cell r="F105">
            <v>-425</v>
          </cell>
        </row>
        <row r="106">
          <cell r="F106">
            <v>-36074</v>
          </cell>
        </row>
        <row r="108">
          <cell r="F108">
            <v>0</v>
          </cell>
        </row>
        <row r="109">
          <cell r="F109">
            <v>0</v>
          </cell>
        </row>
        <row r="110">
          <cell r="F110">
            <v>0</v>
          </cell>
        </row>
        <row r="111">
          <cell r="F111">
            <v>0</v>
          </cell>
        </row>
        <row r="112">
          <cell r="F112">
            <v>-7701</v>
          </cell>
        </row>
        <row r="113">
          <cell r="F113">
            <v>-69</v>
          </cell>
        </row>
        <row r="114">
          <cell r="F114">
            <v>-157</v>
          </cell>
        </row>
        <row r="115">
          <cell r="F115">
            <v>-7927</v>
          </cell>
        </row>
        <row r="116">
          <cell r="F116">
            <v>-714319</v>
          </cell>
        </row>
        <row r="130">
          <cell r="F130" t="str">
            <v>ATIVO</v>
          </cell>
        </row>
        <row r="131">
          <cell r="F131">
            <v>64</v>
          </cell>
        </row>
        <row r="132">
          <cell r="F132">
            <v>2061</v>
          </cell>
        </row>
      </sheetData>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im_d_conv_cartera_IBE(I.G.)"/>
      <sheetName val="Elimi_dvme_IBERCHILE_IBE (I.G.)"/>
      <sheetName val="Aje_RSC_Telef_IBDB_IBE (I.G.)"/>
      <sheetName val="Aje_JSCP_IBE (I.G.)"/>
      <sheetName val="Aje y reclasif_varios IBE(I.G.)"/>
      <sheetName val="FRN_IBDB_IBE (I.G.)"/>
      <sheetName val="Actualización FRN_SUPERADA"/>
      <sheetName val="Suma_Aje_Global_IBE(I.G.)"/>
      <sheetName val="Aj_Guar_y otros IBE(P.E.)"/>
      <sheetName val="Elim_d_conv_cartera_IBE(P.E.)"/>
      <sheetName val="Aje DVMES_Guar_Coel_IBE (P.E.)"/>
      <sheetName val="Suma_Aje_Global_IBE(P.E.)"/>
      <sheetName val="CUADRE_Rdo IBERENER"/>
      <sheetName val="Activos y otros_DECA (P.E.)"/>
      <sheetName val="DVME_EEGSA (P.E.)"/>
      <sheetName val="Lauroste_(P.E.)"/>
      <sheetName val="TREI97 y Otros_IBdBrasil_(P.E.)"/>
      <sheetName val="Rva_Fusion_Coelba_(P.E.)"/>
      <sheetName val="Rva_Fusion_Guaraniana_(P.E.)"/>
      <sheetName val="Rva_Fusion_TBH_(P.E.)"/>
      <sheetName val="Rva_Fusion_SUDESTECEL_(P.E.)"/>
      <sheetName val="Rva_Fusion_IBEROLESTE_(P.E.)"/>
      <sheetName val="Ajuste_SRL_IB SUL(P.E.)"/>
      <sheetName val="Aje_FCC_Lorena_IB_SUL(P.E.)"/>
      <sheetName val="Elim_d_conv_cartera_IBSUL(P.E.)"/>
      <sheetName val="Aj_RSC_TelRg_TBahía_IBSUL (P.E)"/>
      <sheetName val="Dvme_Telefonia_IB_SUL(P.E.)"/>
      <sheetName val="Aj_al RDO_Bolivia_IB_SUL (P.E.)"/>
      <sheetName val="Suma_Aje_Global_SUL(P.E.)"/>
      <sheetName val="Aj_Plusval_IEA_CRT_IBSUL (I.G.)"/>
      <sheetName val="Aj_plusval_Bolivia_IBSUL (I.G.)"/>
      <sheetName val="Aj_cuadre_IBENER IB. SUL (I.G.)"/>
      <sheetName val="Otros_aje_IB SUL (I.G.)"/>
      <sheetName val="Suma_Aje_Global_SUL(I.G.)"/>
      <sheetName val="CUADRE_Rdo IB_SUL"/>
      <sheetName val="Aje_sdos global IBENER_SUL(P.E)"/>
      <sheetName val="SUPERADO_dvmes_IB_SUL (I.G.)"/>
      <sheetName val="Actualización FRN_IBE (I.G.)"/>
      <sheetName val="Elimin_dvme_neg_IBE (I.G.)"/>
      <sheetName val="Activos de EEGSA_DECA (P.E.)"/>
      <sheetName val="Aj_Plusval_IEA_CRT_IBSUL (P.E.)"/>
      <sheetName val="Aj_plusval_Bolivia_IBSUL (P.E.)"/>
      <sheetName val="Elimin_dvmes_neg_IB_SUL (I.G.)"/>
      <sheetName val="Aje_IB_SUL (I.G.)"/>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Empresa"/>
      <sheetName val="Modelo"/>
      <sheetName val="Prem"/>
      <sheetName val="Margem"/>
      <sheetName val="Desp"/>
      <sheetName val="Inv"/>
      <sheetName val="Fin"/>
      <sheetName val="Não Oper-Soc"/>
      <sheetName val="Cálculos"/>
      <sheetName val="DRE"/>
      <sheetName val="Bal"/>
      <sheetName val="Mut"/>
      <sheetName val="FL CX Dir"/>
      <sheetName val="FL CX Ind"/>
      <sheetName val="NCG"/>
      <sheetName val="Indicadores"/>
      <sheetName val="Gráficos"/>
      <sheetName val="Simulações"/>
      <sheetName val="Valor"/>
      <sheetName val="Memória"/>
      <sheetName val="Dados de Entrada - Planejamento"/>
      <sheetName val="Andam."/>
      <sheetName val="Concl."/>
      <sheetName val="Excluído"/>
      <sheetName val="Penden."/>
      <sheetName val="Progr."/>
      <sheetName val="Selec."/>
      <sheetName val="FORNECEDORES"/>
      <sheetName val="Tabela de Parâmetros"/>
      <sheetName val="backup"/>
      <sheetName val="pl atual"/>
      <sheetName val="CELPE-média-mensal-99-04"/>
      <sheetName val="BALANCETE"/>
      <sheetName val="Lead"/>
      <sheetName val="Correção"/>
      <sheetName val="GRAFICO COMPARATIVA PARQUE"/>
      <sheetName val="Links"/>
      <sheetName val="Teste Drpc"/>
      <sheetName val="LPOUT09"/>
      <sheetName val="Informe"/>
      <sheetName val="Manual"/>
      <sheetName val="Intertemporais PIS e COFINS"/>
      <sheetName val="59"/>
      <sheetName val="XREF"/>
      <sheetName val="Plan1"/>
      <sheetName val="ANALI98"/>
      <sheetName val="INDICE"/>
      <sheetName val="ELIMINAÇÕ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OEX I sosp"/>
      <sheetName val="OEX B SOSP"/>
      <sheetName val="OEX G1"/>
      <sheetName val="Dati"/>
      <sheetName val="OEX E sosp"/>
      <sheetName val="OEX - 11"/>
      <sheetName val="OEX- 10"/>
      <sheetName val="OEX - 09"/>
      <sheetName val="OEX - 08"/>
      <sheetName val="OEX - 07"/>
      <sheetName val="OEX - 06"/>
      <sheetName val="OEX - 05"/>
      <sheetName val="OEX - 04"/>
      <sheetName val="OEX - 03"/>
      <sheetName val="XX"/>
      <sheetName val="OEX - 02"/>
      <sheetName val="X"/>
      <sheetName val="OEX - 01"/>
      <sheetName val="Macro1"/>
      <sheetName val="DRE"/>
      <sheetName val="OVERVIEW"/>
      <sheetName val="ANALI98"/>
      <sheetName val="CELPE-média-mensal-99-04"/>
      <sheetName val="PIP"/>
      <sheetName val="RESULTADO MÊS A MÊS"/>
      <sheetName val="CE"/>
      <sheetName val="PM"/>
      <sheetName val="PC"/>
      <sheetName val="TermoPE"/>
    </sheetNames>
    <sheetDataSet>
      <sheetData sheetId="0" refreshError="1"/>
      <sheetData sheetId="1" refreshError="1"/>
      <sheetData sheetId="2" refreshError="1"/>
      <sheetData sheetId="3" refreshError="1"/>
      <sheetData sheetId="4" refreshError="1">
        <row r="35">
          <cell r="A35" t="str">
            <v>MIXRICAVI</v>
          </cell>
        </row>
        <row r="36">
          <cell r="B36" t="str">
            <v>EVOLUZIONE RICAVI LOGISTICA</v>
          </cell>
        </row>
        <row r="37">
          <cell r="C37" t="str">
            <v>Gen</v>
          </cell>
          <cell r="D37" t="str">
            <v>Feb</v>
          </cell>
          <cell r="E37" t="str">
            <v>Mar</v>
          </cell>
          <cell r="F37" t="str">
            <v>Apr</v>
          </cell>
          <cell r="G37" t="str">
            <v>Mag</v>
          </cell>
          <cell r="H37" t="str">
            <v>Giu</v>
          </cell>
          <cell r="I37" t="str">
            <v>Lug</v>
          </cell>
          <cell r="J37" t="str">
            <v>Ago</v>
          </cell>
          <cell r="K37" t="str">
            <v>Set</v>
          </cell>
          <cell r="L37" t="str">
            <v>Ott</v>
          </cell>
          <cell r="M37" t="str">
            <v>Nov</v>
          </cell>
          <cell r="N37" t="str">
            <v>Dic</v>
          </cell>
        </row>
        <row r="38">
          <cell r="A38" t="str">
            <v>RIGA</v>
          </cell>
          <cell r="B38" t="str">
            <v>Logistica industriale</v>
          </cell>
        </row>
        <row r="39">
          <cell r="A39">
            <v>1</v>
          </cell>
          <cell r="B39" t="str">
            <v>LOGINDCUM</v>
          </cell>
          <cell r="C39">
            <v>595</v>
          </cell>
          <cell r="D39">
            <v>1095</v>
          </cell>
          <cell r="E39">
            <v>1495</v>
          </cell>
          <cell r="F39">
            <v>1989</v>
          </cell>
          <cell r="G39">
            <v>2253</v>
          </cell>
          <cell r="H39">
            <v>2870</v>
          </cell>
          <cell r="I39">
            <v>2950</v>
          </cell>
          <cell r="J39">
            <v>2950</v>
          </cell>
          <cell r="K39">
            <v>2950</v>
          </cell>
          <cell r="L39">
            <v>2950</v>
          </cell>
          <cell r="M39">
            <v>2950</v>
          </cell>
          <cell r="N39">
            <v>2950</v>
          </cell>
        </row>
        <row r="40">
          <cell r="A40">
            <v>2</v>
          </cell>
          <cell r="B40" t="str">
            <v>LOGINDBDG</v>
          </cell>
          <cell r="C40">
            <v>558</v>
          </cell>
          <cell r="D40">
            <v>1195</v>
          </cell>
          <cell r="E40">
            <v>1996</v>
          </cell>
          <cell r="F40">
            <v>2899</v>
          </cell>
          <cell r="G40">
            <v>3792</v>
          </cell>
          <cell r="H40">
            <v>4514</v>
          </cell>
          <cell r="I40">
            <v>5196</v>
          </cell>
          <cell r="J40">
            <v>5597</v>
          </cell>
          <cell r="K40">
            <v>6295</v>
          </cell>
          <cell r="L40">
            <v>7184</v>
          </cell>
          <cell r="M40">
            <v>7890</v>
          </cell>
          <cell r="N40">
            <v>8545</v>
          </cell>
        </row>
        <row r="41">
          <cell r="A41">
            <v>3</v>
          </cell>
          <cell r="B41" t="str">
            <v>LOGINDC97</v>
          </cell>
          <cell r="C41">
            <v>203</v>
          </cell>
          <cell r="D41">
            <v>937</v>
          </cell>
          <cell r="E41">
            <v>1473</v>
          </cell>
          <cell r="F41">
            <v>2288.4</v>
          </cell>
          <cell r="G41">
            <v>3013</v>
          </cell>
          <cell r="H41">
            <v>3764</v>
          </cell>
          <cell r="I41">
            <v>4594</v>
          </cell>
          <cell r="J41">
            <v>4946</v>
          </cell>
          <cell r="K41">
            <v>5731</v>
          </cell>
          <cell r="L41">
            <v>6543</v>
          </cell>
          <cell r="M41">
            <v>7194</v>
          </cell>
          <cell r="N41">
            <v>7600</v>
          </cell>
        </row>
        <row r="42">
          <cell r="A42">
            <v>4</v>
          </cell>
          <cell r="B42" t="str">
            <v>Logistica integrata</v>
          </cell>
        </row>
        <row r="43">
          <cell r="A43">
            <v>5</v>
          </cell>
          <cell r="B43" t="str">
            <v>LOGINTCUM</v>
          </cell>
          <cell r="C43">
            <v>1822.8</v>
          </cell>
          <cell r="D43">
            <v>4210.6000000000004</v>
          </cell>
          <cell r="E43">
            <v>6970.5522679999995</v>
          </cell>
          <cell r="F43">
            <v>9837.670768</v>
          </cell>
          <cell r="G43">
            <v>12438.856945</v>
          </cell>
          <cell r="H43">
            <v>15020.930969999999</v>
          </cell>
          <cell r="I43">
            <v>17844.1469</v>
          </cell>
          <cell r="J43">
            <v>17844.1469</v>
          </cell>
          <cell r="K43">
            <v>17844.1469</v>
          </cell>
          <cell r="L43">
            <v>17844.1469</v>
          </cell>
          <cell r="M43">
            <v>17844.1469</v>
          </cell>
          <cell r="N43">
            <v>17844.1469</v>
          </cell>
        </row>
        <row r="44">
          <cell r="A44">
            <v>6</v>
          </cell>
          <cell r="B44" t="str">
            <v>LOGINTBDG</v>
          </cell>
          <cell r="C44">
            <v>3736</v>
          </cell>
          <cell r="D44">
            <v>8002</v>
          </cell>
          <cell r="E44">
            <v>13367</v>
          </cell>
          <cell r="F44">
            <v>19414</v>
          </cell>
          <cell r="G44">
            <v>25397</v>
          </cell>
          <cell r="H44">
            <v>30230</v>
          </cell>
          <cell r="I44">
            <v>34799</v>
          </cell>
          <cell r="J44">
            <v>37484</v>
          </cell>
          <cell r="K44">
            <v>42155</v>
          </cell>
          <cell r="L44">
            <v>48109</v>
          </cell>
          <cell r="M44">
            <v>52838</v>
          </cell>
          <cell r="N44">
            <v>57224</v>
          </cell>
        </row>
        <row r="45">
          <cell r="A45">
            <v>7</v>
          </cell>
          <cell r="B45" t="str">
            <v>LOGINTC97</v>
          </cell>
          <cell r="C45">
            <v>1721.8</v>
          </cell>
          <cell r="D45">
            <v>3943.2</v>
          </cell>
          <cell r="E45">
            <v>6295.7</v>
          </cell>
          <cell r="F45">
            <v>8717.6</v>
          </cell>
          <cell r="G45">
            <v>11157.6</v>
          </cell>
          <cell r="H45">
            <v>13730.1</v>
          </cell>
          <cell r="I45">
            <v>16928.900000000001</v>
          </cell>
          <cell r="J45">
            <v>18700</v>
          </cell>
          <cell r="K45">
            <v>21406</v>
          </cell>
          <cell r="L45">
            <v>23932</v>
          </cell>
          <cell r="M45">
            <v>26182.799999999999</v>
          </cell>
          <cell r="N45">
            <v>28128.799999999999</v>
          </cell>
        </row>
        <row r="46">
          <cell r="A46">
            <v>8</v>
          </cell>
          <cell r="B46" t="str">
            <v>CI112 Diretti</v>
          </cell>
        </row>
        <row r="47">
          <cell r="A47">
            <v>9</v>
          </cell>
          <cell r="B47" t="str">
            <v>CIDIRCUM</v>
          </cell>
          <cell r="C47">
            <v>322.7</v>
          </cell>
          <cell r="D47">
            <v>759.5</v>
          </cell>
          <cell r="E47">
            <v>1166.4711499999999</v>
          </cell>
          <cell r="F47">
            <v>1461.4037499999999</v>
          </cell>
          <cell r="G47">
            <v>1801.5728570000001</v>
          </cell>
          <cell r="H47">
            <v>2250.3438820000001</v>
          </cell>
          <cell r="I47">
            <v>2714.1289820000002</v>
          </cell>
          <cell r="J47">
            <v>2714.1289820000002</v>
          </cell>
          <cell r="K47">
            <v>2714.1289820000002</v>
          </cell>
          <cell r="L47">
            <v>2714.1289820000002</v>
          </cell>
          <cell r="M47">
            <v>2714.1289820000002</v>
          </cell>
          <cell r="N47">
            <v>2714.1289820000002</v>
          </cell>
        </row>
        <row r="48">
          <cell r="A48">
            <v>10</v>
          </cell>
          <cell r="B48" t="str">
            <v>CIDIRBDG</v>
          </cell>
          <cell r="C48">
            <v>252</v>
          </cell>
          <cell r="D48">
            <v>539</v>
          </cell>
          <cell r="E48">
            <v>901</v>
          </cell>
          <cell r="F48">
            <v>1308</v>
          </cell>
          <cell r="G48">
            <v>1711</v>
          </cell>
          <cell r="H48">
            <v>2037</v>
          </cell>
          <cell r="I48">
            <v>2345</v>
          </cell>
          <cell r="J48">
            <v>2526</v>
          </cell>
          <cell r="K48">
            <v>2841</v>
          </cell>
          <cell r="L48">
            <v>3242</v>
          </cell>
          <cell r="M48">
            <v>3561</v>
          </cell>
          <cell r="N48">
            <v>3857</v>
          </cell>
        </row>
        <row r="49">
          <cell r="A49">
            <v>11</v>
          </cell>
          <cell r="B49" t="str">
            <v>CIDIRC97</v>
          </cell>
          <cell r="C49">
            <v>242.6</v>
          </cell>
          <cell r="D49">
            <v>538.29999999999995</v>
          </cell>
          <cell r="E49">
            <v>836.5</v>
          </cell>
          <cell r="F49">
            <v>1158.5</v>
          </cell>
          <cell r="G49">
            <v>1560.5</v>
          </cell>
          <cell r="H49">
            <v>1925.4</v>
          </cell>
          <cell r="I49">
            <v>2194.6</v>
          </cell>
          <cell r="J49">
            <v>2437</v>
          </cell>
          <cell r="K49">
            <v>2687</v>
          </cell>
          <cell r="L49">
            <v>3130</v>
          </cell>
          <cell r="M49">
            <v>3509</v>
          </cell>
          <cell r="N49">
            <v>3875.1</v>
          </cell>
        </row>
        <row r="50">
          <cell r="A50">
            <v>12</v>
          </cell>
          <cell r="B50" t="str">
            <v>CONC 1017</v>
          </cell>
        </row>
        <row r="51">
          <cell r="A51">
            <v>13</v>
          </cell>
          <cell r="B51" t="str">
            <v>CONCCUM</v>
          </cell>
          <cell r="C51">
            <v>661</v>
          </cell>
          <cell r="D51">
            <v>1530</v>
          </cell>
          <cell r="E51">
            <v>2533</v>
          </cell>
          <cell r="F51">
            <v>3480</v>
          </cell>
          <cell r="G51">
            <v>4267</v>
          </cell>
          <cell r="H51">
            <v>5353</v>
          </cell>
          <cell r="I51">
            <v>6208</v>
          </cell>
          <cell r="J51">
            <v>6208</v>
          </cell>
          <cell r="K51">
            <v>6208</v>
          </cell>
          <cell r="L51">
            <v>6208</v>
          </cell>
          <cell r="M51">
            <v>6208</v>
          </cell>
          <cell r="N51">
            <v>6208</v>
          </cell>
        </row>
        <row r="52">
          <cell r="A52">
            <v>14</v>
          </cell>
          <cell r="B52" t="str">
            <v>CONCBDG</v>
          </cell>
          <cell r="C52">
            <v>653</v>
          </cell>
          <cell r="D52">
            <v>1398</v>
          </cell>
          <cell r="E52">
            <v>2335</v>
          </cell>
          <cell r="F52">
            <v>3391</v>
          </cell>
          <cell r="G52">
            <v>4436</v>
          </cell>
          <cell r="H52">
            <v>5280</v>
          </cell>
          <cell r="I52">
            <v>6078</v>
          </cell>
          <cell r="J52">
            <v>6547</v>
          </cell>
          <cell r="K52">
            <v>7363</v>
          </cell>
          <cell r="L52">
            <v>8403</v>
          </cell>
          <cell r="M52">
            <v>9229</v>
          </cell>
          <cell r="N52">
            <v>9995</v>
          </cell>
        </row>
        <row r="53">
          <cell r="A53">
            <v>15</v>
          </cell>
          <cell r="B53" t="str">
            <v>CONCC97</v>
          </cell>
          <cell r="C53">
            <v>782</v>
          </cell>
          <cell r="D53">
            <v>1468</v>
          </cell>
          <cell r="E53">
            <v>2334</v>
          </cell>
          <cell r="F53">
            <v>2878</v>
          </cell>
          <cell r="G53">
            <v>4249</v>
          </cell>
          <cell r="H53">
            <v>4826</v>
          </cell>
          <cell r="I53">
            <v>5908</v>
          </cell>
          <cell r="J53">
            <v>6395</v>
          </cell>
          <cell r="K53">
            <v>7101</v>
          </cell>
          <cell r="L53">
            <v>7995</v>
          </cell>
          <cell r="M53">
            <v>8765</v>
          </cell>
          <cell r="N53">
            <v>9453</v>
          </cell>
        </row>
        <row r="54">
          <cell r="A54">
            <v>16</v>
          </cell>
          <cell r="B54" t="str">
            <v>TOTLOG</v>
          </cell>
          <cell r="C54">
            <v>3401.5</v>
          </cell>
          <cell r="D54">
            <v>7595.1</v>
          </cell>
          <cell r="E54">
            <v>12165.023417999999</v>
          </cell>
          <cell r="F54">
            <v>16768.074518000001</v>
          </cell>
          <cell r="G54">
            <v>20760.429801999999</v>
          </cell>
          <cell r="H54">
            <v>25494.274852000002</v>
          </cell>
          <cell r="I54">
            <v>29716.275882000002</v>
          </cell>
          <cell r="J54">
            <v>29716.275882000002</v>
          </cell>
          <cell r="K54">
            <v>29716.275882000002</v>
          </cell>
          <cell r="L54">
            <v>29716.275882000002</v>
          </cell>
          <cell r="M54">
            <v>29716.275882000002</v>
          </cell>
          <cell r="N54">
            <v>29716.275882000002</v>
          </cell>
        </row>
        <row r="55">
          <cell r="A55">
            <v>17</v>
          </cell>
        </row>
        <row r="56">
          <cell r="A56">
            <v>18</v>
          </cell>
          <cell r="B56" t="str">
            <v>EVOLUZIONE RICAVI COLLETTAME</v>
          </cell>
        </row>
        <row r="57">
          <cell r="A57">
            <v>19</v>
          </cell>
          <cell r="C57" t="str">
            <v>Gen</v>
          </cell>
          <cell r="D57" t="str">
            <v>Feb</v>
          </cell>
          <cell r="E57" t="str">
            <v>Mar</v>
          </cell>
          <cell r="F57" t="str">
            <v>Apr</v>
          </cell>
          <cell r="G57" t="str">
            <v>Mag</v>
          </cell>
          <cell r="H57" t="str">
            <v>Giu</v>
          </cell>
          <cell r="I57" t="str">
            <v>Lug</v>
          </cell>
          <cell r="J57" t="str">
            <v>Ago</v>
          </cell>
          <cell r="K57" t="str">
            <v>Set</v>
          </cell>
          <cell r="L57" t="str">
            <v>Ott</v>
          </cell>
          <cell r="M57" t="str">
            <v>Nov</v>
          </cell>
          <cell r="N57" t="str">
            <v>Dic</v>
          </cell>
        </row>
        <row r="58">
          <cell r="A58">
            <v>20</v>
          </cell>
          <cell r="B58" t="str">
            <v>BASE + 48 ORE</v>
          </cell>
        </row>
        <row r="59">
          <cell r="A59">
            <v>21</v>
          </cell>
          <cell r="B59" t="str">
            <v>BASECUM</v>
          </cell>
          <cell r="C59">
            <v>2647.6</v>
          </cell>
          <cell r="D59">
            <v>5816.1263999999992</v>
          </cell>
          <cell r="E59">
            <v>9114.786900000001</v>
          </cell>
          <cell r="F59">
            <v>12825.2534</v>
          </cell>
          <cell r="G59">
            <v>16813.494329999998</v>
          </cell>
          <cell r="H59">
            <v>20336.954304999999</v>
          </cell>
          <cell r="I59">
            <v>24196.369105999998</v>
          </cell>
          <cell r="J59">
            <v>25633.622221999998</v>
          </cell>
          <cell r="K59">
            <v>27070.875337999998</v>
          </cell>
          <cell r="L59">
            <v>28508.128453999998</v>
          </cell>
          <cell r="M59">
            <v>29945.381569999998</v>
          </cell>
          <cell r="N59">
            <v>31382.634685999998</v>
          </cell>
        </row>
        <row r="60">
          <cell r="A60">
            <v>22</v>
          </cell>
          <cell r="B60" t="str">
            <v>BASEBDG</v>
          </cell>
          <cell r="C60">
            <v>4169</v>
          </cell>
          <cell r="D60">
            <v>8721</v>
          </cell>
          <cell r="E60">
            <v>14068</v>
          </cell>
          <cell r="F60">
            <v>19908</v>
          </cell>
          <cell r="G60">
            <v>25701</v>
          </cell>
          <cell r="H60">
            <v>30663</v>
          </cell>
          <cell r="I60">
            <v>35435</v>
          </cell>
          <cell r="J60">
            <v>38843</v>
          </cell>
          <cell r="K60">
            <v>43688</v>
          </cell>
          <cell r="L60">
            <v>49461</v>
          </cell>
          <cell r="M60">
            <v>54348</v>
          </cell>
          <cell r="N60">
            <v>58987</v>
          </cell>
        </row>
        <row r="61">
          <cell r="A61">
            <v>23</v>
          </cell>
          <cell r="B61" t="str">
            <v>BASEC97</v>
          </cell>
          <cell r="C61">
            <v>2820.6</v>
          </cell>
          <cell r="D61">
            <v>5893.3</v>
          </cell>
          <cell r="E61">
            <v>9357.2000000000007</v>
          </cell>
          <cell r="F61">
            <v>12808.7</v>
          </cell>
          <cell r="G61">
            <v>16827</v>
          </cell>
          <cell r="H61">
            <v>20034.8</v>
          </cell>
          <cell r="I61">
            <v>23906</v>
          </cell>
          <cell r="J61">
            <v>26056</v>
          </cell>
          <cell r="K61">
            <v>29172</v>
          </cell>
          <cell r="L61">
            <v>32631</v>
          </cell>
          <cell r="M61">
            <v>37661</v>
          </cell>
          <cell r="N61">
            <v>39026.5</v>
          </cell>
        </row>
        <row r="62">
          <cell r="A62">
            <v>24</v>
          </cell>
          <cell r="B62" t="str">
            <v>Si suppone base + 48 ore pari a unificato + convenzione</v>
          </cell>
        </row>
        <row r="63">
          <cell r="A63">
            <v>25</v>
          </cell>
        </row>
        <row r="64">
          <cell r="A64">
            <v>26</v>
          </cell>
        </row>
        <row r="65">
          <cell r="A65">
            <v>27</v>
          </cell>
        </row>
        <row r="66">
          <cell r="A66">
            <v>28</v>
          </cell>
          <cell r="B66" t="str">
            <v>CI 112</v>
          </cell>
        </row>
        <row r="67">
          <cell r="A67">
            <v>29</v>
          </cell>
          <cell r="B67" t="str">
            <v>CICUM</v>
          </cell>
          <cell r="C67">
            <v>1255.2</v>
          </cell>
          <cell r="D67">
            <v>2618.6999999999998</v>
          </cell>
          <cell r="E67">
            <v>4227.6738999999998</v>
          </cell>
          <cell r="F67">
            <v>5694.3931999999995</v>
          </cell>
          <cell r="G67">
            <v>6992.2718999999997</v>
          </cell>
          <cell r="H67">
            <v>8897.4721000000009</v>
          </cell>
          <cell r="I67">
            <v>10253.349068</v>
          </cell>
          <cell r="J67">
            <v>10253.349068</v>
          </cell>
          <cell r="K67">
            <v>10253.349068</v>
          </cell>
          <cell r="L67">
            <v>10253.349068</v>
          </cell>
          <cell r="M67">
            <v>10253.349068</v>
          </cell>
          <cell r="N67">
            <v>10253.349068</v>
          </cell>
        </row>
        <row r="68">
          <cell r="A68">
            <v>30</v>
          </cell>
          <cell r="B68" t="str">
            <v>CIBDG</v>
          </cell>
          <cell r="C68">
            <v>1069</v>
          </cell>
          <cell r="D68">
            <v>2290</v>
          </cell>
          <cell r="E68">
            <v>3826</v>
          </cell>
          <cell r="F68">
            <v>5557</v>
          </cell>
          <cell r="G68">
            <v>7269</v>
          </cell>
          <cell r="H68">
            <v>8652</v>
          </cell>
          <cell r="I68">
            <v>9960</v>
          </cell>
          <cell r="J68">
            <v>10728</v>
          </cell>
          <cell r="K68">
            <v>12065</v>
          </cell>
          <cell r="L68">
            <v>13769</v>
          </cell>
          <cell r="M68">
            <v>15123</v>
          </cell>
          <cell r="N68">
            <v>16378</v>
          </cell>
        </row>
        <row r="69">
          <cell r="A69">
            <v>31</v>
          </cell>
          <cell r="B69" t="str">
            <v>CIC97</v>
          </cell>
          <cell r="C69">
            <v>1388.2</v>
          </cell>
          <cell r="D69">
            <v>2756</v>
          </cell>
          <cell r="E69">
            <v>3829</v>
          </cell>
          <cell r="F69">
            <v>5156.6000000000004</v>
          </cell>
          <cell r="G69">
            <v>6580.5</v>
          </cell>
          <cell r="H69">
            <v>8280.5</v>
          </cell>
          <cell r="I69">
            <v>9609</v>
          </cell>
          <cell r="J69">
            <v>10207</v>
          </cell>
          <cell r="K69">
            <v>11458</v>
          </cell>
          <cell r="L69">
            <v>13123</v>
          </cell>
          <cell r="M69">
            <v>14846</v>
          </cell>
          <cell r="N69">
            <v>16545.400000000001</v>
          </cell>
        </row>
        <row r="70">
          <cell r="A70">
            <v>32</v>
          </cell>
          <cell r="B70" t="str">
            <v>SERVIZI ACCESSORI</v>
          </cell>
        </row>
        <row r="71">
          <cell r="A71">
            <v>33</v>
          </cell>
          <cell r="B71" t="str">
            <v>SERACCCUM</v>
          </cell>
        </row>
        <row r="72">
          <cell r="A72">
            <v>34</v>
          </cell>
          <cell r="B72" t="str">
            <v>SERACCBDG</v>
          </cell>
        </row>
        <row r="73">
          <cell r="A73">
            <v>35</v>
          </cell>
          <cell r="B73" t="str">
            <v>SERACCC97</v>
          </cell>
        </row>
        <row r="74">
          <cell r="A74">
            <v>36</v>
          </cell>
          <cell r="B74" t="str">
            <v>TOTCOLL</v>
          </cell>
          <cell r="C74">
            <v>3902.8</v>
          </cell>
          <cell r="D74">
            <v>8434.8263999999981</v>
          </cell>
          <cell r="E74">
            <v>13342.460800000001</v>
          </cell>
          <cell r="F74">
            <v>18519.6466</v>
          </cell>
          <cell r="G74">
            <v>23805.766229999997</v>
          </cell>
          <cell r="H74">
            <v>29234.426404999998</v>
          </cell>
          <cell r="I74">
            <v>34449.718173999994</v>
          </cell>
          <cell r="J74">
            <v>35886.971290000001</v>
          </cell>
          <cell r="K74">
            <v>37324.224405999994</v>
          </cell>
          <cell r="L74">
            <v>38761.477522000001</v>
          </cell>
          <cell r="M74">
            <v>40198.730637999994</v>
          </cell>
          <cell r="N74">
            <v>41635.983754000001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UNTI"/>
      <sheetName val="Inputs"/>
      <sheetName val="Control Panel"/>
      <sheetName val="BS (input)"/>
      <sheetName val="P&amp;L"/>
      <sheetName val="Cash Flow"/>
      <sheetName val="BS Projection"/>
      <sheetName val="Assets"/>
      <sheetName val="Liabilities"/>
      <sheetName val="Assumptions"/>
      <sheetName val="Revenue"/>
      <sheetName val="Dedcution &amp; Fixed Costs"/>
      <sheetName val="CAPM"/>
      <sheetName val="Debt"/>
      <sheetName val="Macroeconomic"/>
      <sheetName val="Depreciation"/>
    </sheetNames>
    <sheetDataSet>
      <sheetData sheetId="0" refreshError="1"/>
      <sheetData sheetId="1" refreshError="1">
        <row r="7">
          <cell r="D7" t="str">
            <v>R$ Thousand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_FEC"/>
      <sheetName val="Graf. DEC_FEC Mês_Ano"/>
      <sheetName val="Graf. DEC_FEC Trimestre_Ano"/>
      <sheetName val="Graf. ano móvel 12 meses ERAC"/>
      <sheetName val="Graf. ano móvel 12 meses"/>
      <sheetName val="Graf_anomóvel12meses"/>
      <sheetName val="AESMES"/>
      <sheetName val="Dati"/>
      <sheetName val="Plan1"/>
      <sheetName val="Plan2"/>
      <sheetName val="Plan3"/>
      <sheetName val="Graf_ ano móvel 12 meses"/>
      <sheetName val="BASE"/>
      <sheetName val="Navegação"/>
      <sheetName val="Resumo Conceito - PROVA"/>
      <sheetName val="Det_Informática - prova"/>
      <sheetName val="Det_Trans_Viaturas - prova"/>
      <sheetName val="Balanço_Estrutura_Consumos"/>
      <sheetName val="CRITERIOS"/>
      <sheetName val="Índice"/>
      <sheetName val="Empresas_US$"/>
      <sheetName val="contse98"/>
      <sheetName val="Ativo"/>
      <sheetName val="Capa"/>
      <sheetName val="Auxiliar"/>
      <sheetName val="Informe"/>
    </sheetNames>
    <sheetDataSet>
      <sheetData sheetId="0" refreshError="1"/>
      <sheetData sheetId="1" refreshError="1"/>
      <sheetData sheetId="2" refreshError="1"/>
      <sheetData sheetId="3" refreshError="1"/>
      <sheetData sheetId="4" refreshError="1">
        <row r="4">
          <cell r="A4" t="str">
            <v>BANDEIRANTE</v>
          </cell>
        </row>
      </sheetData>
      <sheetData sheetId="5"/>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_FEC"/>
      <sheetName val="Graf. DEC_FEC Mês_Ano"/>
      <sheetName val="Graf. DEC_FEC Trimestre_Ano"/>
      <sheetName val="Graf. ano móvel 12 meses ERAC"/>
      <sheetName val="Graf. ano móvel 12 meses"/>
      <sheetName val="Graf_anomóvel12meses"/>
      <sheetName val="AESMES"/>
      <sheetName val="Plan1"/>
      <sheetName val="Plan2"/>
      <sheetName val="Plan3"/>
      <sheetName val="Graf_ ano móvel 12 meses"/>
      <sheetName val="BASE"/>
      <sheetName val="Navegação"/>
      <sheetName val="Resumo Conceito - PROVA"/>
      <sheetName val="Det_Informática - prova"/>
      <sheetName val="Det_Trans_Viaturas - prova"/>
      <sheetName val="Balanço_Estrutura_Consumos"/>
      <sheetName val="assumptions-2"/>
      <sheetName val="Overview"/>
      <sheetName val="BancoSegment"/>
      <sheetName val="Critérios"/>
      <sheetName val="pl atual"/>
      <sheetName val="Dados_DEC"/>
      <sheetName val="Dados_FEC"/>
      <sheetName val="TermoPE"/>
      <sheetName val="Capa"/>
      <sheetName val="Auxiliar"/>
      <sheetName val="INDICE"/>
      <sheetName val="2. Outras Receitas"/>
      <sheetName val="Lista Suspens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EMES"/>
      <sheetName val="Instruções"/>
      <sheetName val="CEEMES (2)"/>
      <sheetName val="Botão 6"/>
      <sheetName val="pl atual"/>
      <sheetName val="Capa"/>
      <sheetName val="Auxiliar"/>
      <sheetName val="Sensibilidades"/>
      <sheetName val="Hipótesis Económicas(Rev)"/>
      <sheetName val="Balance"/>
      <sheetName val="Comp"/>
      <sheetName val="Sumário Cálculo"/>
    </sheetNames>
    <sheetDataSet>
      <sheetData sheetId="0" refreshError="1">
        <row r="10">
          <cell r="BF10" t="str">
            <v>ANOS</v>
          </cell>
          <cell r="BG10" t="str">
            <v>MES</v>
          </cell>
          <cell r="BH10" t="str">
            <v>RESIDENCIAL</v>
          </cell>
          <cell r="BI10" t="str">
            <v xml:space="preserve">COMERCIAL </v>
          </cell>
          <cell r="BJ10" t="str">
            <v>INDUSTRIAL</v>
          </cell>
          <cell r="BK10" t="str">
            <v>RURAL</v>
          </cell>
          <cell r="BL10" t="str">
            <v>ILUMINAÇÃO P</v>
          </cell>
          <cell r="BM10" t="str">
            <v>PODERES P.</v>
          </cell>
          <cell r="BN10" t="str">
            <v>SERVIÇOS P.</v>
          </cell>
          <cell r="BO10" t="str">
            <v>PRÓPRIO</v>
          </cell>
          <cell r="BP10" t="str">
            <v>C. TOTAL</v>
          </cell>
          <cell r="BQ10" t="str">
            <v xml:space="preserve">SUPRIMENTO </v>
          </cell>
          <cell r="BR10" t="str">
            <v>PERDAS</v>
          </cell>
          <cell r="BS10" t="str">
            <v>NCR</v>
          </cell>
          <cell r="BT10" t="str">
            <v>CARGA P.</v>
          </cell>
        </row>
        <row r="11">
          <cell r="BF11">
            <v>1990</v>
          </cell>
          <cell r="BG11">
            <v>32874</v>
          </cell>
          <cell r="BH11">
            <v>0</v>
          </cell>
          <cell r="BI11">
            <v>0</v>
          </cell>
          <cell r="BJ11">
            <v>0</v>
          </cell>
          <cell r="BK11">
            <v>0</v>
          </cell>
          <cell r="BL11">
            <v>0</v>
          </cell>
          <cell r="BM11">
            <v>0</v>
          </cell>
          <cell r="BN11">
            <v>0</v>
          </cell>
          <cell r="BO11">
            <v>0</v>
          </cell>
          <cell r="BP11">
            <v>0</v>
          </cell>
          <cell r="BS11">
            <v>0</v>
          </cell>
          <cell r="BT11">
            <v>0</v>
          </cell>
        </row>
        <row r="12">
          <cell r="BG12">
            <v>32905</v>
          </cell>
          <cell r="BH12">
            <v>0</v>
          </cell>
          <cell r="BI12">
            <v>0</v>
          </cell>
          <cell r="BJ12">
            <v>0</v>
          </cell>
          <cell r="BK12">
            <v>0</v>
          </cell>
          <cell r="BL12">
            <v>0</v>
          </cell>
          <cell r="BM12">
            <v>0</v>
          </cell>
          <cell r="BN12">
            <v>0</v>
          </cell>
          <cell r="BO12">
            <v>0</v>
          </cell>
          <cell r="BP12">
            <v>0</v>
          </cell>
          <cell r="BS12">
            <v>0</v>
          </cell>
          <cell r="BT12">
            <v>0</v>
          </cell>
        </row>
        <row r="13">
          <cell r="BG13">
            <v>32933</v>
          </cell>
          <cell r="BH13">
            <v>0</v>
          </cell>
          <cell r="BI13">
            <v>0</v>
          </cell>
          <cell r="BJ13">
            <v>0</v>
          </cell>
          <cell r="BK13">
            <v>0</v>
          </cell>
          <cell r="BL13">
            <v>0</v>
          </cell>
          <cell r="BM13">
            <v>0</v>
          </cell>
          <cell r="BN13">
            <v>0</v>
          </cell>
          <cell r="BO13">
            <v>0</v>
          </cell>
          <cell r="BP13">
            <v>0</v>
          </cell>
          <cell r="BS13">
            <v>0</v>
          </cell>
          <cell r="BT13">
            <v>0</v>
          </cell>
        </row>
        <row r="14">
          <cell r="BG14">
            <v>32964</v>
          </cell>
          <cell r="BH14">
            <v>0</v>
          </cell>
          <cell r="BI14">
            <v>0</v>
          </cell>
          <cell r="BJ14">
            <v>0</v>
          </cell>
          <cell r="BK14">
            <v>0</v>
          </cell>
          <cell r="BL14">
            <v>0</v>
          </cell>
          <cell r="BM14">
            <v>0</v>
          </cell>
          <cell r="BN14">
            <v>0</v>
          </cell>
          <cell r="BO14">
            <v>0</v>
          </cell>
          <cell r="BP14">
            <v>0</v>
          </cell>
          <cell r="BS14">
            <v>0</v>
          </cell>
          <cell r="BT14">
            <v>0</v>
          </cell>
        </row>
        <row r="15">
          <cell r="BG15">
            <v>32994</v>
          </cell>
          <cell r="BH15">
            <v>0</v>
          </cell>
          <cell r="BI15">
            <v>0</v>
          </cell>
          <cell r="BJ15">
            <v>0</v>
          </cell>
          <cell r="BK15">
            <v>0</v>
          </cell>
          <cell r="BL15">
            <v>0</v>
          </cell>
          <cell r="BM15">
            <v>0</v>
          </cell>
          <cell r="BN15">
            <v>0</v>
          </cell>
          <cell r="BO15">
            <v>0</v>
          </cell>
          <cell r="BP15">
            <v>0</v>
          </cell>
          <cell r="BS15">
            <v>0</v>
          </cell>
          <cell r="BT15">
            <v>0</v>
          </cell>
        </row>
        <row r="16">
          <cell r="BG16">
            <v>33025</v>
          </cell>
          <cell r="BH16">
            <v>0</v>
          </cell>
          <cell r="BI16">
            <v>0</v>
          </cell>
          <cell r="BJ16">
            <v>0</v>
          </cell>
          <cell r="BK16">
            <v>0</v>
          </cell>
          <cell r="BL16">
            <v>0</v>
          </cell>
          <cell r="BM16">
            <v>0</v>
          </cell>
          <cell r="BN16">
            <v>0</v>
          </cell>
          <cell r="BO16">
            <v>0</v>
          </cell>
          <cell r="BP16">
            <v>0</v>
          </cell>
          <cell r="BS16">
            <v>0</v>
          </cell>
          <cell r="BT16">
            <v>0</v>
          </cell>
        </row>
        <row r="17">
          <cell r="BG17">
            <v>33055</v>
          </cell>
          <cell r="BH17">
            <v>0</v>
          </cell>
          <cell r="BI17">
            <v>0</v>
          </cell>
          <cell r="BJ17">
            <v>0</v>
          </cell>
          <cell r="BK17">
            <v>0</v>
          </cell>
          <cell r="BL17">
            <v>0</v>
          </cell>
          <cell r="BM17">
            <v>0</v>
          </cell>
          <cell r="BN17">
            <v>0</v>
          </cell>
          <cell r="BO17">
            <v>0</v>
          </cell>
          <cell r="BP17">
            <v>0</v>
          </cell>
          <cell r="BS17">
            <v>0</v>
          </cell>
          <cell r="BT17">
            <v>0</v>
          </cell>
        </row>
        <row r="18">
          <cell r="BG18">
            <v>33086</v>
          </cell>
          <cell r="BH18">
            <v>0</v>
          </cell>
          <cell r="BI18">
            <v>0</v>
          </cell>
          <cell r="BJ18">
            <v>0</v>
          </cell>
          <cell r="BK18">
            <v>0</v>
          </cell>
          <cell r="BL18">
            <v>0</v>
          </cell>
          <cell r="BM18">
            <v>0</v>
          </cell>
          <cell r="BN18">
            <v>0</v>
          </cell>
          <cell r="BO18">
            <v>0</v>
          </cell>
          <cell r="BP18">
            <v>0</v>
          </cell>
          <cell r="BS18">
            <v>0</v>
          </cell>
          <cell r="BT18">
            <v>0</v>
          </cell>
        </row>
        <row r="19">
          <cell r="BG19">
            <v>33117</v>
          </cell>
          <cell r="BH19">
            <v>0</v>
          </cell>
          <cell r="BI19">
            <v>0</v>
          </cell>
          <cell r="BJ19">
            <v>0</v>
          </cell>
          <cell r="BK19">
            <v>0</v>
          </cell>
          <cell r="BL19">
            <v>0</v>
          </cell>
          <cell r="BM19">
            <v>0</v>
          </cell>
          <cell r="BN19">
            <v>0</v>
          </cell>
          <cell r="BO19">
            <v>0</v>
          </cell>
          <cell r="BP19">
            <v>0</v>
          </cell>
          <cell r="BS19">
            <v>0</v>
          </cell>
          <cell r="BT19">
            <v>0</v>
          </cell>
        </row>
        <row r="20">
          <cell r="BG20">
            <v>33147</v>
          </cell>
          <cell r="BH20">
            <v>0</v>
          </cell>
          <cell r="BI20">
            <v>0</v>
          </cell>
          <cell r="BJ20">
            <v>0</v>
          </cell>
          <cell r="BK20">
            <v>0</v>
          </cell>
          <cell r="BL20">
            <v>0</v>
          </cell>
          <cell r="BM20">
            <v>0</v>
          </cell>
          <cell r="BN20">
            <v>0</v>
          </cell>
          <cell r="BO20">
            <v>0</v>
          </cell>
          <cell r="BP20">
            <v>0</v>
          </cell>
          <cell r="BS20">
            <v>0</v>
          </cell>
          <cell r="BT20">
            <v>0</v>
          </cell>
        </row>
        <row r="21">
          <cell r="BG21">
            <v>33178</v>
          </cell>
          <cell r="BH21">
            <v>0</v>
          </cell>
          <cell r="BI21">
            <v>0</v>
          </cell>
          <cell r="BJ21">
            <v>0</v>
          </cell>
          <cell r="BK21">
            <v>0</v>
          </cell>
          <cell r="BL21">
            <v>0</v>
          </cell>
          <cell r="BM21">
            <v>0</v>
          </cell>
          <cell r="BN21">
            <v>0</v>
          </cell>
          <cell r="BO21">
            <v>0</v>
          </cell>
          <cell r="BP21">
            <v>0</v>
          </cell>
          <cell r="BS21">
            <v>0</v>
          </cell>
          <cell r="BT21">
            <v>0</v>
          </cell>
        </row>
        <row r="22">
          <cell r="BG22">
            <v>33208</v>
          </cell>
          <cell r="BH22">
            <v>0</v>
          </cell>
          <cell r="BI22">
            <v>0</v>
          </cell>
          <cell r="BJ22">
            <v>0</v>
          </cell>
          <cell r="BK22">
            <v>0</v>
          </cell>
          <cell r="BL22">
            <v>0</v>
          </cell>
          <cell r="BM22">
            <v>0</v>
          </cell>
          <cell r="BN22">
            <v>0</v>
          </cell>
          <cell r="BO22">
            <v>0</v>
          </cell>
          <cell r="BP22">
            <v>0</v>
          </cell>
          <cell r="BS22">
            <v>0</v>
          </cell>
          <cell r="BT22">
            <v>0</v>
          </cell>
        </row>
        <row r="23">
          <cell r="BF23">
            <v>1991</v>
          </cell>
          <cell r="BG23">
            <v>33239</v>
          </cell>
          <cell r="BH23">
            <v>0</v>
          </cell>
          <cell r="BI23">
            <v>0</v>
          </cell>
          <cell r="BJ23">
            <v>0</v>
          </cell>
          <cell r="BK23">
            <v>0</v>
          </cell>
          <cell r="BL23">
            <v>0</v>
          </cell>
          <cell r="BM23">
            <v>0</v>
          </cell>
          <cell r="BN23">
            <v>0</v>
          </cell>
          <cell r="BO23">
            <v>0</v>
          </cell>
          <cell r="BP23">
            <v>0</v>
          </cell>
          <cell r="BS23">
            <v>0</v>
          </cell>
          <cell r="BT23">
            <v>0</v>
          </cell>
        </row>
        <row r="24">
          <cell r="BG24">
            <v>33270</v>
          </cell>
          <cell r="BH24">
            <v>0</v>
          </cell>
          <cell r="BI24">
            <v>0</v>
          </cell>
          <cell r="BJ24">
            <v>0</v>
          </cell>
          <cell r="BK24">
            <v>0</v>
          </cell>
          <cell r="BL24">
            <v>0</v>
          </cell>
          <cell r="BM24">
            <v>0</v>
          </cell>
          <cell r="BN24">
            <v>0</v>
          </cell>
          <cell r="BO24">
            <v>0</v>
          </cell>
          <cell r="BP24">
            <v>0</v>
          </cell>
          <cell r="BS24">
            <v>0</v>
          </cell>
          <cell r="BT24">
            <v>0</v>
          </cell>
        </row>
        <row r="25">
          <cell r="BG25">
            <v>33298</v>
          </cell>
          <cell r="BH25">
            <v>0</v>
          </cell>
          <cell r="BI25">
            <v>0</v>
          </cell>
          <cell r="BJ25">
            <v>0</v>
          </cell>
          <cell r="BK25">
            <v>0</v>
          </cell>
          <cell r="BL25">
            <v>0</v>
          </cell>
          <cell r="BM25">
            <v>0</v>
          </cell>
          <cell r="BN25">
            <v>0</v>
          </cell>
          <cell r="BO25">
            <v>0</v>
          </cell>
          <cell r="BP25">
            <v>0</v>
          </cell>
          <cell r="BS25">
            <v>0</v>
          </cell>
          <cell r="BT25">
            <v>0</v>
          </cell>
        </row>
        <row r="26">
          <cell r="BG26">
            <v>33329</v>
          </cell>
          <cell r="BH26">
            <v>0</v>
          </cell>
          <cell r="BI26">
            <v>0</v>
          </cell>
          <cell r="BJ26">
            <v>0</v>
          </cell>
          <cell r="BK26">
            <v>0</v>
          </cell>
          <cell r="BL26">
            <v>0</v>
          </cell>
          <cell r="BM26">
            <v>0</v>
          </cell>
          <cell r="BN26">
            <v>0</v>
          </cell>
          <cell r="BO26">
            <v>0</v>
          </cell>
          <cell r="BP26">
            <v>0</v>
          </cell>
          <cell r="BS26">
            <v>0</v>
          </cell>
          <cell r="BT26">
            <v>0</v>
          </cell>
        </row>
        <row r="27">
          <cell r="BG27">
            <v>33359</v>
          </cell>
          <cell r="BH27">
            <v>0</v>
          </cell>
          <cell r="BI27">
            <v>0</v>
          </cell>
          <cell r="BJ27">
            <v>0</v>
          </cell>
          <cell r="BK27">
            <v>0</v>
          </cell>
          <cell r="BL27">
            <v>0</v>
          </cell>
          <cell r="BM27">
            <v>0</v>
          </cell>
          <cell r="BN27">
            <v>0</v>
          </cell>
          <cell r="BO27">
            <v>0</v>
          </cell>
          <cell r="BP27">
            <v>0</v>
          </cell>
          <cell r="BS27">
            <v>0</v>
          </cell>
          <cell r="BT27">
            <v>0</v>
          </cell>
        </row>
        <row r="28">
          <cell r="BG28">
            <v>33390</v>
          </cell>
          <cell r="BH28">
            <v>0</v>
          </cell>
          <cell r="BI28">
            <v>0</v>
          </cell>
          <cell r="BJ28">
            <v>0</v>
          </cell>
          <cell r="BK28">
            <v>0</v>
          </cell>
          <cell r="BL28">
            <v>0</v>
          </cell>
          <cell r="BM28">
            <v>0</v>
          </cell>
          <cell r="BN28">
            <v>0</v>
          </cell>
          <cell r="BO28">
            <v>0</v>
          </cell>
          <cell r="BP28">
            <v>0</v>
          </cell>
          <cell r="BS28">
            <v>0</v>
          </cell>
          <cell r="BT28">
            <v>0</v>
          </cell>
        </row>
        <row r="29">
          <cell r="BG29">
            <v>33420</v>
          </cell>
          <cell r="BH29">
            <v>0</v>
          </cell>
          <cell r="BI29">
            <v>0</v>
          </cell>
          <cell r="BJ29">
            <v>0</v>
          </cell>
          <cell r="BK29">
            <v>0</v>
          </cell>
          <cell r="BL29">
            <v>0</v>
          </cell>
          <cell r="BM29">
            <v>0</v>
          </cell>
          <cell r="BN29">
            <v>0</v>
          </cell>
          <cell r="BO29">
            <v>0</v>
          </cell>
          <cell r="BP29">
            <v>0</v>
          </cell>
          <cell r="BS29">
            <v>0</v>
          </cell>
          <cell r="BT29">
            <v>0</v>
          </cell>
        </row>
        <row r="30">
          <cell r="BG30">
            <v>33451</v>
          </cell>
          <cell r="BH30">
            <v>0</v>
          </cell>
          <cell r="BI30">
            <v>0</v>
          </cell>
          <cell r="BJ30">
            <v>0</v>
          </cell>
          <cell r="BK30">
            <v>0</v>
          </cell>
          <cell r="BL30">
            <v>0</v>
          </cell>
          <cell r="BM30">
            <v>0</v>
          </cell>
          <cell r="BN30">
            <v>0</v>
          </cell>
          <cell r="BO30">
            <v>0</v>
          </cell>
          <cell r="BP30">
            <v>0</v>
          </cell>
          <cell r="BS30">
            <v>0</v>
          </cell>
          <cell r="BT30">
            <v>0</v>
          </cell>
        </row>
        <row r="31">
          <cell r="BG31">
            <v>33482</v>
          </cell>
          <cell r="BH31">
            <v>0</v>
          </cell>
          <cell r="BI31">
            <v>0</v>
          </cell>
          <cell r="BJ31">
            <v>0</v>
          </cell>
          <cell r="BK31">
            <v>0</v>
          </cell>
          <cell r="BL31">
            <v>0</v>
          </cell>
          <cell r="BM31">
            <v>0</v>
          </cell>
          <cell r="BN31">
            <v>0</v>
          </cell>
          <cell r="BO31">
            <v>0</v>
          </cell>
          <cell r="BP31">
            <v>0</v>
          </cell>
          <cell r="BS31">
            <v>0</v>
          </cell>
          <cell r="BT31">
            <v>0</v>
          </cell>
        </row>
        <row r="32">
          <cell r="BG32">
            <v>33512</v>
          </cell>
          <cell r="BH32">
            <v>0</v>
          </cell>
          <cell r="BI32">
            <v>0</v>
          </cell>
          <cell r="BJ32">
            <v>0</v>
          </cell>
          <cell r="BK32">
            <v>0</v>
          </cell>
          <cell r="BL32">
            <v>0</v>
          </cell>
          <cell r="BM32">
            <v>0</v>
          </cell>
          <cell r="BN32">
            <v>0</v>
          </cell>
          <cell r="BO32">
            <v>0</v>
          </cell>
          <cell r="BP32">
            <v>0</v>
          </cell>
          <cell r="BS32">
            <v>0</v>
          </cell>
          <cell r="BT32">
            <v>0</v>
          </cell>
        </row>
        <row r="33">
          <cell r="BG33">
            <v>33543</v>
          </cell>
          <cell r="BH33">
            <v>0</v>
          </cell>
          <cell r="BI33">
            <v>0</v>
          </cell>
          <cell r="BJ33">
            <v>0</v>
          </cell>
          <cell r="BK33">
            <v>0</v>
          </cell>
          <cell r="BL33">
            <v>0</v>
          </cell>
          <cell r="BM33">
            <v>0</v>
          </cell>
          <cell r="BN33">
            <v>0</v>
          </cell>
          <cell r="BO33">
            <v>0</v>
          </cell>
          <cell r="BP33">
            <v>0</v>
          </cell>
          <cell r="BS33">
            <v>0</v>
          </cell>
          <cell r="BT33">
            <v>0</v>
          </cell>
        </row>
        <row r="34">
          <cell r="BG34">
            <v>33573</v>
          </cell>
          <cell r="BH34">
            <v>0</v>
          </cell>
          <cell r="BI34">
            <v>0</v>
          </cell>
          <cell r="BJ34">
            <v>0</v>
          </cell>
          <cell r="BK34">
            <v>0</v>
          </cell>
          <cell r="BL34">
            <v>0</v>
          </cell>
          <cell r="BM34">
            <v>0</v>
          </cell>
          <cell r="BN34">
            <v>0</v>
          </cell>
          <cell r="BO34">
            <v>0</v>
          </cell>
          <cell r="BP34">
            <v>0</v>
          </cell>
          <cell r="BS34">
            <v>0</v>
          </cell>
          <cell r="BT34">
            <v>0</v>
          </cell>
        </row>
        <row r="35">
          <cell r="BF35">
            <v>1992</v>
          </cell>
          <cell r="BG35">
            <v>33604</v>
          </cell>
          <cell r="BH35">
            <v>0</v>
          </cell>
          <cell r="BI35">
            <v>0</v>
          </cell>
          <cell r="BJ35">
            <v>0</v>
          </cell>
          <cell r="BK35">
            <v>0</v>
          </cell>
          <cell r="BL35">
            <v>0</v>
          </cell>
          <cell r="BM35">
            <v>0</v>
          </cell>
          <cell r="BN35">
            <v>0</v>
          </cell>
          <cell r="BO35">
            <v>0</v>
          </cell>
          <cell r="BP35">
            <v>0</v>
          </cell>
          <cell r="BS35">
            <v>0</v>
          </cell>
          <cell r="BT35">
            <v>0</v>
          </cell>
        </row>
        <row r="36">
          <cell r="BG36">
            <v>33635</v>
          </cell>
          <cell r="BH36">
            <v>0</v>
          </cell>
          <cell r="BI36">
            <v>0</v>
          </cell>
          <cell r="BJ36">
            <v>0</v>
          </cell>
          <cell r="BK36">
            <v>0</v>
          </cell>
          <cell r="BL36">
            <v>0</v>
          </cell>
          <cell r="BM36">
            <v>0</v>
          </cell>
          <cell r="BN36">
            <v>0</v>
          </cell>
          <cell r="BO36">
            <v>0</v>
          </cell>
          <cell r="BP36">
            <v>0</v>
          </cell>
          <cell r="BS36">
            <v>0</v>
          </cell>
          <cell r="BT36">
            <v>0</v>
          </cell>
        </row>
        <row r="37">
          <cell r="BG37">
            <v>33664</v>
          </cell>
          <cell r="BH37">
            <v>0</v>
          </cell>
          <cell r="BI37">
            <v>0</v>
          </cell>
          <cell r="BJ37">
            <v>0</v>
          </cell>
          <cell r="BK37">
            <v>0</v>
          </cell>
          <cell r="BL37">
            <v>0</v>
          </cell>
          <cell r="BM37">
            <v>0</v>
          </cell>
          <cell r="BN37">
            <v>0</v>
          </cell>
          <cell r="BO37">
            <v>0</v>
          </cell>
          <cell r="BP37">
            <v>0</v>
          </cell>
          <cell r="BS37">
            <v>0</v>
          </cell>
          <cell r="BT37">
            <v>0</v>
          </cell>
        </row>
        <row r="38">
          <cell r="BG38">
            <v>33695</v>
          </cell>
          <cell r="BH38">
            <v>0</v>
          </cell>
          <cell r="BI38">
            <v>0</v>
          </cell>
          <cell r="BJ38">
            <v>0</v>
          </cell>
          <cell r="BK38">
            <v>0</v>
          </cell>
          <cell r="BL38">
            <v>0</v>
          </cell>
          <cell r="BM38">
            <v>0</v>
          </cell>
          <cell r="BN38">
            <v>0</v>
          </cell>
          <cell r="BO38">
            <v>0</v>
          </cell>
          <cell r="BP38">
            <v>0</v>
          </cell>
          <cell r="BS38">
            <v>0</v>
          </cell>
          <cell r="BT38">
            <v>0</v>
          </cell>
        </row>
        <row r="39">
          <cell r="BG39">
            <v>33725</v>
          </cell>
          <cell r="BH39">
            <v>0</v>
          </cell>
          <cell r="BI39">
            <v>0</v>
          </cell>
          <cell r="BJ39">
            <v>0</v>
          </cell>
          <cell r="BK39">
            <v>0</v>
          </cell>
          <cell r="BL39">
            <v>0</v>
          </cell>
          <cell r="BM39">
            <v>0</v>
          </cell>
          <cell r="BN39">
            <v>0</v>
          </cell>
          <cell r="BO39">
            <v>0</v>
          </cell>
          <cell r="BP39">
            <v>0</v>
          </cell>
          <cell r="BS39">
            <v>0</v>
          </cell>
          <cell r="BT39">
            <v>0</v>
          </cell>
        </row>
        <row r="40">
          <cell r="BG40">
            <v>33756</v>
          </cell>
          <cell r="BH40">
            <v>0</v>
          </cell>
          <cell r="BI40">
            <v>0</v>
          </cell>
          <cell r="BJ40">
            <v>0</v>
          </cell>
          <cell r="BK40">
            <v>0</v>
          </cell>
          <cell r="BL40">
            <v>0</v>
          </cell>
          <cell r="BM40">
            <v>0</v>
          </cell>
          <cell r="BN40">
            <v>0</v>
          </cell>
          <cell r="BO40">
            <v>0</v>
          </cell>
          <cell r="BP40">
            <v>0</v>
          </cell>
          <cell r="BS40">
            <v>0</v>
          </cell>
          <cell r="BT40">
            <v>0</v>
          </cell>
        </row>
        <row r="41">
          <cell r="BG41">
            <v>33786</v>
          </cell>
          <cell r="BH41">
            <v>0</v>
          </cell>
          <cell r="BI41">
            <v>0</v>
          </cell>
          <cell r="BJ41">
            <v>0</v>
          </cell>
          <cell r="BK41">
            <v>0</v>
          </cell>
          <cell r="BL41">
            <v>0</v>
          </cell>
          <cell r="BM41">
            <v>0</v>
          </cell>
          <cell r="BN41">
            <v>0</v>
          </cell>
          <cell r="BO41">
            <v>0</v>
          </cell>
          <cell r="BP41">
            <v>0</v>
          </cell>
          <cell r="BS41">
            <v>0</v>
          </cell>
          <cell r="BT41">
            <v>0</v>
          </cell>
        </row>
        <row r="42">
          <cell r="BG42">
            <v>33817</v>
          </cell>
          <cell r="BH42">
            <v>0</v>
          </cell>
          <cell r="BI42">
            <v>0</v>
          </cell>
          <cell r="BJ42">
            <v>0</v>
          </cell>
          <cell r="BK42">
            <v>0</v>
          </cell>
          <cell r="BL42">
            <v>0</v>
          </cell>
          <cell r="BM42">
            <v>0</v>
          </cell>
          <cell r="BN42">
            <v>0</v>
          </cell>
          <cell r="BO42">
            <v>0</v>
          </cell>
          <cell r="BP42">
            <v>0</v>
          </cell>
          <cell r="BS42">
            <v>0</v>
          </cell>
          <cell r="BT42">
            <v>0</v>
          </cell>
        </row>
        <row r="43">
          <cell r="BG43">
            <v>33848</v>
          </cell>
          <cell r="BH43">
            <v>0</v>
          </cell>
          <cell r="BI43">
            <v>0</v>
          </cell>
          <cell r="BJ43">
            <v>0</v>
          </cell>
          <cell r="BK43">
            <v>0</v>
          </cell>
          <cell r="BL43">
            <v>0</v>
          </cell>
          <cell r="BM43">
            <v>0</v>
          </cell>
          <cell r="BN43">
            <v>0</v>
          </cell>
          <cell r="BO43">
            <v>0</v>
          </cell>
          <cell r="BP43">
            <v>0</v>
          </cell>
          <cell r="BS43">
            <v>0</v>
          </cell>
          <cell r="BT43">
            <v>0</v>
          </cell>
        </row>
        <row r="44">
          <cell r="BG44">
            <v>33878</v>
          </cell>
          <cell r="BH44">
            <v>0</v>
          </cell>
          <cell r="BI44">
            <v>0</v>
          </cell>
          <cell r="BJ44">
            <v>0</v>
          </cell>
          <cell r="BK44">
            <v>0</v>
          </cell>
          <cell r="BL44">
            <v>0</v>
          </cell>
          <cell r="BM44">
            <v>0</v>
          </cell>
          <cell r="BN44">
            <v>0</v>
          </cell>
          <cell r="BO44">
            <v>0</v>
          </cell>
          <cell r="BP44">
            <v>0</v>
          </cell>
          <cell r="BS44">
            <v>0</v>
          </cell>
          <cell r="BT44">
            <v>0</v>
          </cell>
        </row>
        <row r="45">
          <cell r="BG45">
            <v>33909</v>
          </cell>
          <cell r="BH45">
            <v>0</v>
          </cell>
          <cell r="BI45">
            <v>0</v>
          </cell>
          <cell r="BJ45">
            <v>0</v>
          </cell>
          <cell r="BK45">
            <v>0</v>
          </cell>
          <cell r="BL45">
            <v>0</v>
          </cell>
          <cell r="BM45">
            <v>0</v>
          </cell>
          <cell r="BN45">
            <v>0</v>
          </cell>
          <cell r="BO45">
            <v>0</v>
          </cell>
          <cell r="BP45">
            <v>0</v>
          </cell>
          <cell r="BS45">
            <v>0</v>
          </cell>
          <cell r="BT45">
            <v>0</v>
          </cell>
        </row>
        <row r="46">
          <cell r="BG46">
            <v>33939</v>
          </cell>
          <cell r="BH46">
            <v>0</v>
          </cell>
          <cell r="BI46">
            <v>0</v>
          </cell>
          <cell r="BJ46">
            <v>0</v>
          </cell>
          <cell r="BK46">
            <v>0</v>
          </cell>
          <cell r="BL46">
            <v>0</v>
          </cell>
          <cell r="BM46">
            <v>0</v>
          </cell>
          <cell r="BN46">
            <v>0</v>
          </cell>
          <cell r="BO46">
            <v>0</v>
          </cell>
          <cell r="BP46">
            <v>0</v>
          </cell>
          <cell r="BS46">
            <v>0</v>
          </cell>
          <cell r="BT46">
            <v>0</v>
          </cell>
        </row>
        <row r="47">
          <cell r="BF47">
            <v>1993</v>
          </cell>
          <cell r="BG47">
            <v>33970</v>
          </cell>
          <cell r="BH47">
            <v>307451</v>
          </cell>
          <cell r="BI47">
            <v>154324</v>
          </cell>
          <cell r="BJ47">
            <v>343709</v>
          </cell>
          <cell r="BK47">
            <v>186917</v>
          </cell>
          <cell r="BL47">
            <v>40964</v>
          </cell>
          <cell r="BM47">
            <v>24474</v>
          </cell>
          <cell r="BN47">
            <v>38214</v>
          </cell>
          <cell r="BO47">
            <v>19050</v>
          </cell>
          <cell r="BP47">
            <v>1115103</v>
          </cell>
          <cell r="BS47">
            <v>1941891</v>
          </cell>
          <cell r="BT47">
            <v>1115103</v>
          </cell>
        </row>
        <row r="48">
          <cell r="BG48">
            <v>34001</v>
          </cell>
          <cell r="BH48">
            <v>289504</v>
          </cell>
          <cell r="BI48">
            <v>150132</v>
          </cell>
          <cell r="BJ48">
            <v>400513</v>
          </cell>
          <cell r="BK48">
            <v>186489</v>
          </cell>
          <cell r="BL48">
            <v>40727</v>
          </cell>
          <cell r="BM48">
            <v>22659</v>
          </cell>
          <cell r="BN48">
            <v>34820</v>
          </cell>
          <cell r="BO48">
            <v>21816</v>
          </cell>
          <cell r="BP48">
            <v>1146660</v>
          </cell>
          <cell r="BS48">
            <v>1951224</v>
          </cell>
          <cell r="BT48">
            <v>1146660</v>
          </cell>
        </row>
        <row r="49">
          <cell r="BG49">
            <v>34029</v>
          </cell>
          <cell r="BH49">
            <v>298939</v>
          </cell>
          <cell r="BI49">
            <v>150131</v>
          </cell>
          <cell r="BJ49">
            <v>406855</v>
          </cell>
          <cell r="BK49">
            <v>170541</v>
          </cell>
          <cell r="BL49">
            <v>41136</v>
          </cell>
          <cell r="BM49">
            <v>23182</v>
          </cell>
          <cell r="BN49">
            <v>34453</v>
          </cell>
          <cell r="BO49">
            <v>18651</v>
          </cell>
          <cell r="BP49">
            <v>1143888</v>
          </cell>
          <cell r="BS49">
            <v>1958722</v>
          </cell>
          <cell r="BT49">
            <v>1143888</v>
          </cell>
        </row>
        <row r="50">
          <cell r="BG50">
            <v>34060</v>
          </cell>
          <cell r="BH50">
            <v>312736</v>
          </cell>
          <cell r="BI50">
            <v>158242</v>
          </cell>
          <cell r="BJ50">
            <v>500362</v>
          </cell>
          <cell r="BK50">
            <v>120750</v>
          </cell>
          <cell r="BL50">
            <v>41386</v>
          </cell>
          <cell r="BM50">
            <v>27998</v>
          </cell>
          <cell r="BN50">
            <v>37442</v>
          </cell>
          <cell r="BO50">
            <v>20747</v>
          </cell>
          <cell r="BP50">
            <v>1219663</v>
          </cell>
          <cell r="BS50">
            <v>1967545</v>
          </cell>
          <cell r="BT50">
            <v>1219663</v>
          </cell>
        </row>
        <row r="51">
          <cell r="BG51">
            <v>34090</v>
          </cell>
          <cell r="BH51">
            <v>307028</v>
          </cell>
          <cell r="BI51">
            <v>142758</v>
          </cell>
          <cell r="BJ51">
            <v>440137</v>
          </cell>
          <cell r="BK51">
            <v>87288</v>
          </cell>
          <cell r="BL51">
            <v>41094</v>
          </cell>
          <cell r="BM51">
            <v>25587</v>
          </cell>
          <cell r="BN51">
            <v>32347</v>
          </cell>
          <cell r="BO51">
            <v>13162</v>
          </cell>
          <cell r="BP51">
            <v>1089401</v>
          </cell>
          <cell r="BS51">
            <v>1973457</v>
          </cell>
          <cell r="BT51">
            <v>1089401</v>
          </cell>
        </row>
        <row r="52">
          <cell r="BG52">
            <v>34121</v>
          </cell>
          <cell r="BH52">
            <v>307214</v>
          </cell>
          <cell r="BI52">
            <v>134086</v>
          </cell>
          <cell r="BJ52">
            <v>465479</v>
          </cell>
          <cell r="BK52">
            <v>79603</v>
          </cell>
          <cell r="BL52">
            <v>39824</v>
          </cell>
          <cell r="BM52">
            <v>24525</v>
          </cell>
          <cell r="BN52">
            <v>32587</v>
          </cell>
          <cell r="BO52">
            <v>25333</v>
          </cell>
          <cell r="BP52">
            <v>1108651</v>
          </cell>
          <cell r="BS52">
            <v>1976706</v>
          </cell>
          <cell r="BT52">
            <v>1108651</v>
          </cell>
        </row>
        <row r="53">
          <cell r="BG53">
            <v>34151</v>
          </cell>
          <cell r="BH53">
            <v>301657</v>
          </cell>
          <cell r="BI53">
            <v>126823</v>
          </cell>
          <cell r="BJ53">
            <v>451736</v>
          </cell>
          <cell r="BK53">
            <v>71563</v>
          </cell>
          <cell r="BL53">
            <v>39918</v>
          </cell>
          <cell r="BM53">
            <v>25869</v>
          </cell>
          <cell r="BN53">
            <v>30852</v>
          </cell>
          <cell r="BO53">
            <v>26144</v>
          </cell>
          <cell r="BP53">
            <v>1074562</v>
          </cell>
          <cell r="BS53">
            <v>1979949</v>
          </cell>
          <cell r="BT53">
            <v>1074562</v>
          </cell>
        </row>
        <row r="54">
          <cell r="BG54">
            <v>34182</v>
          </cell>
          <cell r="BH54">
            <v>305414</v>
          </cell>
          <cell r="BI54">
            <v>131391</v>
          </cell>
          <cell r="BJ54">
            <v>457126</v>
          </cell>
          <cell r="BK54">
            <v>75018</v>
          </cell>
          <cell r="BL54">
            <v>40654</v>
          </cell>
          <cell r="BM54">
            <v>26572</v>
          </cell>
          <cell r="BN54">
            <v>32158</v>
          </cell>
          <cell r="BO54">
            <v>26172</v>
          </cell>
          <cell r="BP54">
            <v>1094505</v>
          </cell>
          <cell r="BS54">
            <v>1983187</v>
          </cell>
          <cell r="BT54">
            <v>1094505</v>
          </cell>
        </row>
        <row r="55">
          <cell r="BG55">
            <v>34213</v>
          </cell>
          <cell r="BH55">
            <v>298187</v>
          </cell>
          <cell r="BI55">
            <v>132473</v>
          </cell>
          <cell r="BJ55">
            <v>443185</v>
          </cell>
          <cell r="BK55">
            <v>77813</v>
          </cell>
          <cell r="BL55">
            <v>41304</v>
          </cell>
          <cell r="BM55">
            <v>24950</v>
          </cell>
          <cell r="BN55">
            <v>33157</v>
          </cell>
          <cell r="BO55">
            <v>25252</v>
          </cell>
          <cell r="BP55">
            <v>1076321</v>
          </cell>
          <cell r="BS55">
            <v>1986420</v>
          </cell>
          <cell r="BT55">
            <v>1076321</v>
          </cell>
        </row>
        <row r="56">
          <cell r="BG56">
            <v>34243</v>
          </cell>
          <cell r="BH56">
            <v>298614</v>
          </cell>
          <cell r="BI56">
            <v>133116</v>
          </cell>
          <cell r="BJ56">
            <v>439289</v>
          </cell>
          <cell r="BK56">
            <v>79349</v>
          </cell>
          <cell r="BL56">
            <v>41697</v>
          </cell>
          <cell r="BM56">
            <v>25345</v>
          </cell>
          <cell r="BN56">
            <v>33833</v>
          </cell>
          <cell r="BO56">
            <v>25828</v>
          </cell>
          <cell r="BP56">
            <v>1077071</v>
          </cell>
          <cell r="BS56">
            <v>1989648</v>
          </cell>
          <cell r="BT56">
            <v>1077071</v>
          </cell>
        </row>
        <row r="57">
          <cell r="BG57">
            <v>34274</v>
          </cell>
          <cell r="BH57">
            <v>295717</v>
          </cell>
          <cell r="BI57">
            <v>139273</v>
          </cell>
          <cell r="BJ57">
            <v>424645</v>
          </cell>
          <cell r="BK57">
            <v>94544</v>
          </cell>
          <cell r="BL57">
            <v>41732</v>
          </cell>
          <cell r="BM57">
            <v>25247</v>
          </cell>
          <cell r="BN57">
            <v>33675</v>
          </cell>
          <cell r="BO57">
            <v>25135</v>
          </cell>
          <cell r="BP57">
            <v>1079968</v>
          </cell>
          <cell r="BS57">
            <v>1992870</v>
          </cell>
          <cell r="BT57">
            <v>1079968</v>
          </cell>
        </row>
        <row r="58">
          <cell r="BG58">
            <v>34304</v>
          </cell>
          <cell r="BH58">
            <v>301639</v>
          </cell>
          <cell r="BI58">
            <v>148651</v>
          </cell>
          <cell r="BJ58">
            <v>395964</v>
          </cell>
          <cell r="BK58">
            <v>139125</v>
          </cell>
          <cell r="BL58">
            <v>41664</v>
          </cell>
          <cell r="BM58">
            <v>26792</v>
          </cell>
          <cell r="BN58">
            <v>34162</v>
          </cell>
          <cell r="BO58">
            <v>26210</v>
          </cell>
          <cell r="BP58">
            <v>1114207</v>
          </cell>
          <cell r="BS58">
            <v>1996087</v>
          </cell>
          <cell r="BT58">
            <v>1114207</v>
          </cell>
        </row>
        <row r="59">
          <cell r="BF59">
            <v>1994</v>
          </cell>
          <cell r="BG59">
            <v>34335</v>
          </cell>
          <cell r="BH59">
            <v>322356</v>
          </cell>
          <cell r="BI59">
            <v>159884</v>
          </cell>
          <cell r="BJ59">
            <v>361442</v>
          </cell>
          <cell r="BK59">
            <v>196188</v>
          </cell>
          <cell r="BL59">
            <v>42521</v>
          </cell>
          <cell r="BM59">
            <v>25135</v>
          </cell>
          <cell r="BN59">
            <v>39186</v>
          </cell>
          <cell r="BO59">
            <v>21471</v>
          </cell>
          <cell r="BP59">
            <v>1168183</v>
          </cell>
          <cell r="BQ59">
            <v>14965</v>
          </cell>
          <cell r="BR59">
            <v>234270</v>
          </cell>
          <cell r="BS59">
            <v>2000662</v>
          </cell>
          <cell r="BT59">
            <v>1417418</v>
          </cell>
        </row>
        <row r="60">
          <cell r="BG60">
            <v>34366</v>
          </cell>
          <cell r="BH60">
            <v>303540</v>
          </cell>
          <cell r="BI60">
            <v>155541</v>
          </cell>
          <cell r="BJ60">
            <v>421332</v>
          </cell>
          <cell r="BK60">
            <v>195735</v>
          </cell>
          <cell r="BL60">
            <v>42275</v>
          </cell>
          <cell r="BM60">
            <v>23272</v>
          </cell>
          <cell r="BN60">
            <v>35742</v>
          </cell>
          <cell r="BO60">
            <v>24585</v>
          </cell>
          <cell r="BP60">
            <v>1202022</v>
          </cell>
          <cell r="BQ60">
            <v>14812</v>
          </cell>
          <cell r="BR60">
            <v>90985</v>
          </cell>
          <cell r="BS60">
            <v>2005225</v>
          </cell>
          <cell r="BT60">
            <v>1307819</v>
          </cell>
        </row>
        <row r="61">
          <cell r="BG61">
            <v>34394</v>
          </cell>
          <cell r="BH61">
            <v>313432</v>
          </cell>
          <cell r="BI61">
            <v>155540</v>
          </cell>
          <cell r="BJ61">
            <v>428871</v>
          </cell>
          <cell r="BK61">
            <v>179016</v>
          </cell>
          <cell r="BL61">
            <v>42699</v>
          </cell>
          <cell r="BM61">
            <v>23809</v>
          </cell>
          <cell r="BN61">
            <v>35362</v>
          </cell>
          <cell r="BO61">
            <v>21020</v>
          </cell>
          <cell r="BP61">
            <v>1199749</v>
          </cell>
          <cell r="BQ61">
            <v>15461</v>
          </cell>
          <cell r="BR61">
            <v>182893</v>
          </cell>
          <cell r="BS61">
            <v>2009782</v>
          </cell>
          <cell r="BT61">
            <v>1398103</v>
          </cell>
        </row>
        <row r="62">
          <cell r="BG62">
            <v>34425</v>
          </cell>
          <cell r="BH62">
            <v>327901</v>
          </cell>
          <cell r="BI62">
            <v>152843</v>
          </cell>
          <cell r="BJ62">
            <v>449677</v>
          </cell>
          <cell r="BK62">
            <v>126928</v>
          </cell>
          <cell r="BL62">
            <v>42959</v>
          </cell>
          <cell r="BM62">
            <v>28755</v>
          </cell>
          <cell r="BN62">
            <v>38432</v>
          </cell>
          <cell r="BO62">
            <v>23381</v>
          </cell>
          <cell r="BP62">
            <v>1190876</v>
          </cell>
          <cell r="BQ62">
            <v>15542</v>
          </cell>
          <cell r="BR62">
            <v>82600</v>
          </cell>
          <cell r="BS62">
            <v>2014326</v>
          </cell>
          <cell r="BT62">
            <v>1289018</v>
          </cell>
        </row>
        <row r="63">
          <cell r="BG63">
            <v>34455</v>
          </cell>
          <cell r="BH63">
            <v>321911</v>
          </cell>
          <cell r="BI63">
            <v>147901</v>
          </cell>
          <cell r="BJ63">
            <v>464047</v>
          </cell>
          <cell r="BK63">
            <v>91804</v>
          </cell>
          <cell r="BL63">
            <v>42656</v>
          </cell>
          <cell r="BM63">
            <v>26279</v>
          </cell>
          <cell r="BN63">
            <v>33203</v>
          </cell>
          <cell r="BO63">
            <v>14835</v>
          </cell>
          <cell r="BP63">
            <v>1142636</v>
          </cell>
          <cell r="BQ63">
            <v>15372</v>
          </cell>
          <cell r="BR63">
            <v>147941</v>
          </cell>
          <cell r="BS63">
            <v>2018859</v>
          </cell>
          <cell r="BT63">
            <v>1305949</v>
          </cell>
        </row>
        <row r="64">
          <cell r="BG64">
            <v>34486</v>
          </cell>
          <cell r="BH64">
            <v>322107</v>
          </cell>
          <cell r="BI64">
            <v>138917</v>
          </cell>
          <cell r="BJ64">
            <v>490626</v>
          </cell>
          <cell r="BK64">
            <v>83753</v>
          </cell>
          <cell r="BL64">
            <v>41337</v>
          </cell>
          <cell r="BM64">
            <v>25188</v>
          </cell>
          <cell r="BN64">
            <v>33449</v>
          </cell>
          <cell r="BO64">
            <v>28545</v>
          </cell>
          <cell r="BP64">
            <v>1163922</v>
          </cell>
          <cell r="BQ64">
            <v>17129</v>
          </cell>
          <cell r="BR64">
            <v>100840</v>
          </cell>
          <cell r="BS64">
            <v>2023381</v>
          </cell>
          <cell r="BT64">
            <v>1281891</v>
          </cell>
        </row>
        <row r="65">
          <cell r="BG65">
            <v>34516</v>
          </cell>
          <cell r="BH65">
            <v>316283</v>
          </cell>
          <cell r="BI65">
            <v>131392</v>
          </cell>
          <cell r="BJ65">
            <v>476066</v>
          </cell>
          <cell r="BK65">
            <v>75302</v>
          </cell>
          <cell r="BL65">
            <v>41435</v>
          </cell>
          <cell r="BM65">
            <v>26569</v>
          </cell>
          <cell r="BN65">
            <v>31670</v>
          </cell>
          <cell r="BO65">
            <v>29458</v>
          </cell>
          <cell r="BP65">
            <v>1128175</v>
          </cell>
          <cell r="BQ65">
            <v>17158</v>
          </cell>
          <cell r="BR65">
            <v>190674</v>
          </cell>
          <cell r="BS65">
            <v>2027897</v>
          </cell>
          <cell r="BT65">
            <v>1336007</v>
          </cell>
        </row>
        <row r="66">
          <cell r="BG66">
            <v>34547</v>
          </cell>
          <cell r="BH66">
            <v>320222</v>
          </cell>
          <cell r="BI66">
            <v>136126</v>
          </cell>
          <cell r="BJ66">
            <v>481516</v>
          </cell>
          <cell r="BK66">
            <v>78928</v>
          </cell>
          <cell r="BL66">
            <v>42199</v>
          </cell>
          <cell r="BM66">
            <v>27291</v>
          </cell>
          <cell r="BN66">
            <v>33007</v>
          </cell>
          <cell r="BO66">
            <v>29489</v>
          </cell>
          <cell r="BP66">
            <v>1148778</v>
          </cell>
          <cell r="BQ66">
            <v>16251</v>
          </cell>
          <cell r="BR66">
            <v>144855</v>
          </cell>
          <cell r="BS66">
            <v>2032399</v>
          </cell>
          <cell r="BT66">
            <v>1309884</v>
          </cell>
        </row>
        <row r="67">
          <cell r="BG67">
            <v>34578</v>
          </cell>
          <cell r="BH67">
            <v>312642</v>
          </cell>
          <cell r="BI67">
            <v>137246</v>
          </cell>
          <cell r="BJ67">
            <v>465726</v>
          </cell>
          <cell r="BK67">
            <v>81876</v>
          </cell>
          <cell r="BL67">
            <v>42874</v>
          </cell>
          <cell r="BM67">
            <v>25625</v>
          </cell>
          <cell r="BN67">
            <v>43031</v>
          </cell>
          <cell r="BO67">
            <v>28453</v>
          </cell>
          <cell r="BP67">
            <v>1137473</v>
          </cell>
          <cell r="BQ67">
            <v>16299</v>
          </cell>
          <cell r="BR67">
            <v>98103</v>
          </cell>
          <cell r="BS67">
            <v>2036895</v>
          </cell>
          <cell r="BT67">
            <v>1251875</v>
          </cell>
        </row>
        <row r="68">
          <cell r="BG68">
            <v>34608</v>
          </cell>
          <cell r="BH68">
            <v>313090</v>
          </cell>
          <cell r="BI68">
            <v>137912</v>
          </cell>
          <cell r="BJ68">
            <v>443356</v>
          </cell>
          <cell r="BK68">
            <v>83505</v>
          </cell>
          <cell r="BL68">
            <v>43282</v>
          </cell>
          <cell r="BM68">
            <v>26030</v>
          </cell>
          <cell r="BN68">
            <v>34751</v>
          </cell>
          <cell r="BO68">
            <v>29100</v>
          </cell>
          <cell r="BP68">
            <v>1111026</v>
          </cell>
          <cell r="BQ68">
            <v>16403</v>
          </cell>
          <cell r="BR68">
            <v>123749</v>
          </cell>
          <cell r="BS68">
            <v>2041380</v>
          </cell>
          <cell r="BT68">
            <v>1251178</v>
          </cell>
        </row>
        <row r="69">
          <cell r="BG69">
            <v>34639</v>
          </cell>
          <cell r="BH69">
            <v>310053</v>
          </cell>
          <cell r="BI69">
            <v>144291</v>
          </cell>
          <cell r="BJ69">
            <v>457426</v>
          </cell>
          <cell r="BK69">
            <v>99440</v>
          </cell>
          <cell r="BL69">
            <v>43317</v>
          </cell>
          <cell r="BM69">
            <v>25930</v>
          </cell>
          <cell r="BN69">
            <v>34580</v>
          </cell>
          <cell r="BO69">
            <v>28320</v>
          </cell>
          <cell r="BP69">
            <v>1143357</v>
          </cell>
          <cell r="BQ69">
            <v>16222</v>
          </cell>
          <cell r="BR69">
            <v>106213</v>
          </cell>
          <cell r="BS69">
            <v>2045854</v>
          </cell>
          <cell r="BT69">
            <v>1265792</v>
          </cell>
        </row>
        <row r="70">
          <cell r="BG70">
            <v>34669</v>
          </cell>
          <cell r="BH70">
            <v>316263</v>
          </cell>
          <cell r="BI70">
            <v>165107</v>
          </cell>
          <cell r="BJ70">
            <v>483425</v>
          </cell>
          <cell r="BK70">
            <v>146125</v>
          </cell>
          <cell r="BL70">
            <v>43246</v>
          </cell>
          <cell r="BM70">
            <v>27517</v>
          </cell>
          <cell r="BN70">
            <v>35087</v>
          </cell>
          <cell r="BO70">
            <v>29533</v>
          </cell>
          <cell r="BP70">
            <v>1246303</v>
          </cell>
          <cell r="BQ70">
            <v>16162</v>
          </cell>
          <cell r="BR70">
            <v>159433</v>
          </cell>
          <cell r="BS70">
            <v>2050316</v>
          </cell>
          <cell r="BT70">
            <v>1421898</v>
          </cell>
        </row>
        <row r="71">
          <cell r="BF71">
            <v>1995</v>
          </cell>
          <cell r="BG71">
            <v>34700</v>
          </cell>
          <cell r="BH71">
            <v>343452</v>
          </cell>
          <cell r="BI71">
            <v>174172</v>
          </cell>
          <cell r="BJ71">
            <v>425338</v>
          </cell>
          <cell r="BK71">
            <v>196823</v>
          </cell>
          <cell r="BL71">
            <v>45664</v>
          </cell>
          <cell r="BM71">
            <v>25514</v>
          </cell>
          <cell r="BN71">
            <v>39033</v>
          </cell>
          <cell r="BO71">
            <v>29667</v>
          </cell>
          <cell r="BP71">
            <v>1279663</v>
          </cell>
          <cell r="BQ71">
            <v>15184</v>
          </cell>
          <cell r="BR71">
            <v>174186</v>
          </cell>
          <cell r="BS71">
            <v>2095364</v>
          </cell>
          <cell r="BT71">
            <v>1469033</v>
          </cell>
        </row>
        <row r="72">
          <cell r="BG72">
            <v>34731</v>
          </cell>
          <cell r="BH72">
            <v>329146</v>
          </cell>
          <cell r="BI72">
            <v>169215</v>
          </cell>
          <cell r="BJ72">
            <v>414157</v>
          </cell>
          <cell r="BK72">
            <v>204240</v>
          </cell>
          <cell r="BL72">
            <v>45214</v>
          </cell>
          <cell r="BM72">
            <v>24424</v>
          </cell>
          <cell r="BN72">
            <v>38085</v>
          </cell>
          <cell r="BO72">
            <v>27189</v>
          </cell>
          <cell r="BP72">
            <v>1251670</v>
          </cell>
          <cell r="BQ72">
            <v>14475</v>
          </cell>
          <cell r="BR72">
            <v>79628</v>
          </cell>
          <cell r="BS72">
            <v>2100663</v>
          </cell>
          <cell r="BT72">
            <v>1345773</v>
          </cell>
        </row>
        <row r="73">
          <cell r="BG73">
            <v>34759</v>
          </cell>
          <cell r="BH73">
            <v>335680</v>
          </cell>
          <cell r="BI73">
            <v>165320</v>
          </cell>
          <cell r="BJ73">
            <v>510668</v>
          </cell>
          <cell r="BK73">
            <v>179970</v>
          </cell>
          <cell r="BL73">
            <v>45104</v>
          </cell>
          <cell r="BM73">
            <v>24437</v>
          </cell>
          <cell r="BN73">
            <v>35156</v>
          </cell>
          <cell r="BO73">
            <v>28591</v>
          </cell>
          <cell r="BP73">
            <v>1324926</v>
          </cell>
          <cell r="BQ73">
            <v>16177</v>
          </cell>
          <cell r="BR73">
            <v>123175</v>
          </cell>
          <cell r="BS73">
            <v>2105949</v>
          </cell>
          <cell r="BT73">
            <v>1464278</v>
          </cell>
        </row>
        <row r="74">
          <cell r="BG74">
            <v>34790</v>
          </cell>
          <cell r="BH74">
            <v>327848</v>
          </cell>
          <cell r="BI74">
            <v>163819</v>
          </cell>
          <cell r="BJ74">
            <v>448941</v>
          </cell>
          <cell r="BK74">
            <v>150270</v>
          </cell>
          <cell r="BL74">
            <v>44752</v>
          </cell>
          <cell r="BM74">
            <v>27840</v>
          </cell>
          <cell r="BN74">
            <v>38066</v>
          </cell>
          <cell r="BO74">
            <v>26011</v>
          </cell>
          <cell r="BP74">
            <v>1227547</v>
          </cell>
          <cell r="BQ74">
            <v>15877</v>
          </cell>
          <cell r="BR74">
            <v>100779</v>
          </cell>
          <cell r="BS74">
            <v>2111222</v>
          </cell>
          <cell r="BT74">
            <v>1344203</v>
          </cell>
        </row>
        <row r="75">
          <cell r="BG75">
            <v>34820</v>
          </cell>
          <cell r="BH75">
            <v>327091</v>
          </cell>
          <cell r="BI75">
            <v>145926</v>
          </cell>
          <cell r="BJ75">
            <v>486357</v>
          </cell>
          <cell r="BK75">
            <v>99286</v>
          </cell>
          <cell r="BL75">
            <v>53678</v>
          </cell>
          <cell r="BM75">
            <v>26610</v>
          </cell>
          <cell r="BN75">
            <v>34202</v>
          </cell>
          <cell r="BO75">
            <v>22449</v>
          </cell>
          <cell r="BP75">
            <v>1195599</v>
          </cell>
          <cell r="BQ75">
            <v>16109</v>
          </cell>
          <cell r="BR75">
            <v>150547</v>
          </cell>
          <cell r="BS75">
            <v>2116482</v>
          </cell>
          <cell r="BT75">
            <v>1362255</v>
          </cell>
        </row>
        <row r="76">
          <cell r="BG76">
            <v>34851</v>
          </cell>
          <cell r="BH76">
            <v>341207</v>
          </cell>
          <cell r="BI76">
            <v>149556</v>
          </cell>
          <cell r="BJ76">
            <v>455558</v>
          </cell>
          <cell r="BK76">
            <v>91265</v>
          </cell>
          <cell r="BL76">
            <v>45392</v>
          </cell>
          <cell r="BM76">
            <v>29674</v>
          </cell>
          <cell r="BN76">
            <v>37748</v>
          </cell>
          <cell r="BO76">
            <v>21909</v>
          </cell>
          <cell r="BP76">
            <v>1172309</v>
          </cell>
          <cell r="BQ76">
            <v>15922</v>
          </cell>
          <cell r="BR76">
            <v>135617</v>
          </cell>
          <cell r="BS76">
            <v>2121729</v>
          </cell>
          <cell r="BT76">
            <v>1323848</v>
          </cell>
        </row>
        <row r="77">
          <cell r="BG77">
            <v>34881</v>
          </cell>
          <cell r="BH77">
            <v>331655</v>
          </cell>
          <cell r="BI77">
            <v>141723</v>
          </cell>
          <cell r="BJ77">
            <v>481327</v>
          </cell>
          <cell r="BK77">
            <v>84020</v>
          </cell>
          <cell r="BL77">
            <v>44680</v>
          </cell>
          <cell r="BM77">
            <v>28529</v>
          </cell>
          <cell r="BN77">
            <v>35044</v>
          </cell>
          <cell r="BO77">
            <v>25734</v>
          </cell>
          <cell r="BP77">
            <v>1172712</v>
          </cell>
          <cell r="BQ77">
            <v>15739</v>
          </cell>
          <cell r="BR77">
            <v>195338</v>
          </cell>
          <cell r="BS77">
            <v>2126963</v>
          </cell>
          <cell r="BT77">
            <v>1383789</v>
          </cell>
        </row>
        <row r="78">
          <cell r="BG78">
            <v>34912</v>
          </cell>
          <cell r="BH78">
            <v>335142</v>
          </cell>
          <cell r="BI78">
            <v>146686</v>
          </cell>
          <cell r="BJ78">
            <v>519961</v>
          </cell>
          <cell r="BK78">
            <v>83705</v>
          </cell>
          <cell r="BL78">
            <v>45481</v>
          </cell>
          <cell r="BM78">
            <v>27366</v>
          </cell>
          <cell r="BN78">
            <v>35367</v>
          </cell>
          <cell r="BO78">
            <v>25789</v>
          </cell>
          <cell r="BP78">
            <v>1219497</v>
          </cell>
          <cell r="BQ78">
            <v>15325</v>
          </cell>
          <cell r="BR78">
            <v>105756</v>
          </cell>
          <cell r="BS78">
            <v>2132184</v>
          </cell>
          <cell r="BT78">
            <v>1340578</v>
          </cell>
        </row>
        <row r="79">
          <cell r="BG79">
            <v>34943</v>
          </cell>
          <cell r="BH79">
            <v>329262</v>
          </cell>
          <cell r="BI79">
            <v>146457</v>
          </cell>
          <cell r="BJ79">
            <v>448772</v>
          </cell>
          <cell r="BK79">
            <v>87730</v>
          </cell>
          <cell r="BL79">
            <v>46188</v>
          </cell>
          <cell r="BM79">
            <v>26326</v>
          </cell>
          <cell r="BN79">
            <v>36510</v>
          </cell>
          <cell r="BO79">
            <v>24932</v>
          </cell>
          <cell r="BP79">
            <v>1146177</v>
          </cell>
          <cell r="BQ79">
            <v>15585</v>
          </cell>
          <cell r="BR79">
            <v>105756</v>
          </cell>
          <cell r="BS79">
            <v>2137392</v>
          </cell>
          <cell r="BT79">
            <v>1267518</v>
          </cell>
        </row>
        <row r="80">
          <cell r="BG80">
            <v>34973</v>
          </cell>
          <cell r="BH80">
            <v>331752</v>
          </cell>
          <cell r="BI80">
            <v>150725</v>
          </cell>
          <cell r="BJ80">
            <v>440351</v>
          </cell>
          <cell r="BK80">
            <v>89605</v>
          </cell>
          <cell r="BL80">
            <v>46616</v>
          </cell>
          <cell r="BM80">
            <v>27365</v>
          </cell>
          <cell r="BN80">
            <v>36499</v>
          </cell>
          <cell r="BO80">
            <v>25623</v>
          </cell>
          <cell r="BP80">
            <v>1148536</v>
          </cell>
          <cell r="BQ80">
            <v>15693</v>
          </cell>
          <cell r="BR80">
            <v>151791</v>
          </cell>
          <cell r="BS80">
            <v>2142588</v>
          </cell>
          <cell r="BT80">
            <v>1316020</v>
          </cell>
        </row>
        <row r="81">
          <cell r="BG81">
            <v>35004</v>
          </cell>
          <cell r="BH81">
            <v>328005</v>
          </cell>
          <cell r="BI81">
            <v>156007</v>
          </cell>
          <cell r="BJ81">
            <v>404737</v>
          </cell>
          <cell r="BK81">
            <v>94961</v>
          </cell>
          <cell r="BL81">
            <v>46653</v>
          </cell>
          <cell r="BM81">
            <v>25907</v>
          </cell>
          <cell r="BN81">
            <v>38091</v>
          </cell>
          <cell r="BO81">
            <v>24804</v>
          </cell>
          <cell r="BP81">
            <v>1119165</v>
          </cell>
          <cell r="BQ81">
            <v>15533</v>
          </cell>
          <cell r="BR81">
            <v>166721</v>
          </cell>
          <cell r="BS81">
            <v>2147771</v>
          </cell>
          <cell r="BT81">
            <v>1301419</v>
          </cell>
        </row>
        <row r="82">
          <cell r="BG82">
            <v>35034</v>
          </cell>
          <cell r="BH82">
            <v>326160</v>
          </cell>
          <cell r="BI82">
            <v>173094</v>
          </cell>
          <cell r="BJ82">
            <v>476793</v>
          </cell>
          <cell r="BK82">
            <v>120125</v>
          </cell>
          <cell r="BL82">
            <v>46578</v>
          </cell>
          <cell r="BM82">
            <v>27108</v>
          </cell>
          <cell r="BN82">
            <v>35881</v>
          </cell>
          <cell r="BO82">
            <v>25760</v>
          </cell>
          <cell r="BP82">
            <v>1231499</v>
          </cell>
          <cell r="BQ82">
            <v>16331</v>
          </cell>
          <cell r="BR82">
            <v>202802</v>
          </cell>
          <cell r="BS82">
            <v>2152949</v>
          </cell>
          <cell r="BT82">
            <v>1450632</v>
          </cell>
        </row>
        <row r="83">
          <cell r="BF83">
            <v>1996</v>
          </cell>
          <cell r="BG83">
            <v>35065</v>
          </cell>
          <cell r="BH83">
            <v>371857</v>
          </cell>
          <cell r="BI83">
            <v>185560</v>
          </cell>
          <cell r="BJ83">
            <v>440934</v>
          </cell>
          <cell r="BK83">
            <v>213521</v>
          </cell>
          <cell r="BL83">
            <v>45069</v>
          </cell>
          <cell r="BM83">
            <v>28641</v>
          </cell>
          <cell r="BN83">
            <v>42445</v>
          </cell>
          <cell r="BO83">
            <v>25805</v>
          </cell>
          <cell r="BP83">
            <v>1353832</v>
          </cell>
          <cell r="BQ83">
            <v>17250</v>
          </cell>
          <cell r="BR83">
            <v>124801</v>
          </cell>
          <cell r="BS83">
            <v>2152191</v>
          </cell>
          <cell r="BT83">
            <v>1495883</v>
          </cell>
        </row>
        <row r="84">
          <cell r="BG84">
            <v>35096</v>
          </cell>
          <cell r="BH84">
            <v>361061</v>
          </cell>
          <cell r="BI84">
            <v>183068</v>
          </cell>
          <cell r="BJ84">
            <v>491341</v>
          </cell>
          <cell r="BK84">
            <v>209059</v>
          </cell>
          <cell r="BL84">
            <v>42852</v>
          </cell>
          <cell r="BM84">
            <v>27948</v>
          </cell>
          <cell r="BN84">
            <v>40834</v>
          </cell>
          <cell r="BO84">
            <v>24303</v>
          </cell>
          <cell r="BP84">
            <v>1380466</v>
          </cell>
          <cell r="BQ84">
            <v>17250</v>
          </cell>
          <cell r="BR84">
            <v>124801</v>
          </cell>
          <cell r="BS84">
            <v>2157562</v>
          </cell>
          <cell r="BT84">
            <v>1522517</v>
          </cell>
        </row>
        <row r="85">
          <cell r="BG85">
            <v>35125</v>
          </cell>
          <cell r="BH85">
            <v>348223</v>
          </cell>
          <cell r="BI85">
            <v>177636</v>
          </cell>
          <cell r="BJ85">
            <v>486707</v>
          </cell>
          <cell r="BK85">
            <v>189838</v>
          </cell>
          <cell r="BL85">
            <v>43410</v>
          </cell>
          <cell r="BM85">
            <v>28122</v>
          </cell>
          <cell r="BN85">
            <v>39056</v>
          </cell>
          <cell r="BO85">
            <v>25811</v>
          </cell>
          <cell r="BP85">
            <v>1338803</v>
          </cell>
          <cell r="BQ85">
            <v>17250</v>
          </cell>
          <cell r="BR85">
            <v>124801</v>
          </cell>
          <cell r="BS85">
            <v>2162920</v>
          </cell>
          <cell r="BT85">
            <v>1480854</v>
          </cell>
        </row>
        <row r="86">
          <cell r="BG86">
            <v>35156</v>
          </cell>
          <cell r="BH86">
            <v>361077</v>
          </cell>
          <cell r="BI86">
            <v>176051</v>
          </cell>
          <cell r="BJ86">
            <v>545650</v>
          </cell>
          <cell r="BK86">
            <v>141964</v>
          </cell>
          <cell r="BL86">
            <v>46457</v>
          </cell>
          <cell r="BM86">
            <v>28121</v>
          </cell>
          <cell r="BN86">
            <v>39361</v>
          </cell>
          <cell r="BO86">
            <v>25028</v>
          </cell>
          <cell r="BP86">
            <v>1363709</v>
          </cell>
          <cell r="BQ86">
            <v>17250</v>
          </cell>
          <cell r="BR86">
            <v>124801</v>
          </cell>
          <cell r="BS86">
            <v>2168264</v>
          </cell>
          <cell r="BT86">
            <v>1505760</v>
          </cell>
        </row>
        <row r="87">
          <cell r="BG87">
            <v>34820</v>
          </cell>
          <cell r="BH87">
            <v>348238</v>
          </cell>
          <cell r="BI87">
            <v>162592</v>
          </cell>
          <cell r="BJ87">
            <v>535739</v>
          </cell>
          <cell r="BK87">
            <v>103980</v>
          </cell>
          <cell r="BL87">
            <v>44521</v>
          </cell>
          <cell r="BM87">
            <v>28989</v>
          </cell>
          <cell r="BN87">
            <v>37050</v>
          </cell>
          <cell r="BO87">
            <v>25573</v>
          </cell>
          <cell r="BP87">
            <v>1286682</v>
          </cell>
          <cell r="BQ87">
            <v>17250</v>
          </cell>
          <cell r="BR87">
            <v>124801</v>
          </cell>
          <cell r="BS87">
            <v>2173597</v>
          </cell>
          <cell r="BT87">
            <v>1428733</v>
          </cell>
        </row>
        <row r="88">
          <cell r="BG88">
            <v>35217</v>
          </cell>
          <cell r="BH88">
            <v>358978</v>
          </cell>
          <cell r="BI88">
            <v>161903</v>
          </cell>
          <cell r="BJ88">
            <v>563585</v>
          </cell>
          <cell r="BK88">
            <v>93777</v>
          </cell>
          <cell r="BL88">
            <v>47297</v>
          </cell>
          <cell r="BM88">
            <v>28985</v>
          </cell>
          <cell r="BN88">
            <v>38565</v>
          </cell>
          <cell r="BO88">
            <v>24822</v>
          </cell>
          <cell r="BP88">
            <v>1317912</v>
          </cell>
          <cell r="BQ88">
            <v>17250</v>
          </cell>
          <cell r="BR88">
            <v>124801</v>
          </cell>
          <cell r="BS88">
            <v>2178916</v>
          </cell>
          <cell r="BT88">
            <v>1459963</v>
          </cell>
        </row>
        <row r="89">
          <cell r="BG89">
            <v>35247</v>
          </cell>
          <cell r="BH89">
            <v>359418</v>
          </cell>
          <cell r="BI89">
            <v>157884</v>
          </cell>
          <cell r="BJ89">
            <v>553109</v>
          </cell>
          <cell r="BK89">
            <v>89005</v>
          </cell>
          <cell r="BL89">
            <v>48987</v>
          </cell>
          <cell r="BM89">
            <v>29164</v>
          </cell>
          <cell r="BN89">
            <v>36935</v>
          </cell>
          <cell r="BO89">
            <v>25670</v>
          </cell>
          <cell r="BP89">
            <v>1300172</v>
          </cell>
          <cell r="BQ89">
            <v>17250</v>
          </cell>
          <cell r="BR89">
            <v>124801</v>
          </cell>
          <cell r="BS89">
            <v>2184222</v>
          </cell>
          <cell r="BT89">
            <v>1442223</v>
          </cell>
        </row>
        <row r="90">
          <cell r="BG90">
            <v>35278</v>
          </cell>
          <cell r="BH90">
            <v>360240</v>
          </cell>
          <cell r="BI90">
            <v>161678</v>
          </cell>
          <cell r="BJ90">
            <v>548819</v>
          </cell>
          <cell r="BK90">
            <v>87355</v>
          </cell>
          <cell r="BL90">
            <v>47508</v>
          </cell>
          <cell r="BM90">
            <v>29161</v>
          </cell>
          <cell r="BN90">
            <v>37681</v>
          </cell>
          <cell r="BO90">
            <v>25708</v>
          </cell>
          <cell r="BP90">
            <v>1298150</v>
          </cell>
          <cell r="BQ90">
            <v>17250</v>
          </cell>
          <cell r="BR90">
            <v>124801</v>
          </cell>
          <cell r="BS90">
            <v>2189515</v>
          </cell>
          <cell r="BT90">
            <v>1440201</v>
          </cell>
        </row>
        <row r="91">
          <cell r="BG91">
            <v>35309</v>
          </cell>
          <cell r="BH91">
            <v>358608</v>
          </cell>
          <cell r="BI91">
            <v>165232</v>
          </cell>
          <cell r="BJ91">
            <v>539602</v>
          </cell>
          <cell r="BK91">
            <v>87083</v>
          </cell>
          <cell r="BL91">
            <v>47855</v>
          </cell>
          <cell r="BM91">
            <v>29577</v>
          </cell>
          <cell r="BN91">
            <v>38558</v>
          </cell>
          <cell r="BO91">
            <v>24865</v>
          </cell>
          <cell r="BP91">
            <v>1291380</v>
          </cell>
          <cell r="BQ91">
            <v>17250</v>
          </cell>
          <cell r="BR91">
            <v>124801</v>
          </cell>
          <cell r="BS91">
            <v>2194795</v>
          </cell>
          <cell r="BT91">
            <v>1433431</v>
          </cell>
        </row>
        <row r="92">
          <cell r="BG92">
            <v>35339</v>
          </cell>
          <cell r="BH92">
            <v>359823</v>
          </cell>
          <cell r="BI92">
            <v>166069</v>
          </cell>
          <cell r="BJ92">
            <v>532464</v>
          </cell>
          <cell r="BK92">
            <v>95180</v>
          </cell>
          <cell r="BL92">
            <v>47865</v>
          </cell>
          <cell r="BM92">
            <v>29340</v>
          </cell>
          <cell r="BN92">
            <v>38428</v>
          </cell>
          <cell r="BO92">
            <v>25618</v>
          </cell>
          <cell r="BP92">
            <v>1294787</v>
          </cell>
          <cell r="BQ92">
            <v>17250</v>
          </cell>
          <cell r="BR92">
            <v>124801</v>
          </cell>
          <cell r="BS92">
            <v>2200062</v>
          </cell>
          <cell r="BT92">
            <v>1436838</v>
          </cell>
        </row>
        <row r="93">
          <cell r="BG93">
            <v>35370</v>
          </cell>
          <cell r="BH93">
            <v>356745</v>
          </cell>
          <cell r="BI93">
            <v>169354</v>
          </cell>
          <cell r="BJ93">
            <v>529076</v>
          </cell>
          <cell r="BK93">
            <v>101413</v>
          </cell>
          <cell r="BL93">
            <v>46938</v>
          </cell>
          <cell r="BM93">
            <v>29284</v>
          </cell>
          <cell r="BN93">
            <v>39735</v>
          </cell>
          <cell r="BO93">
            <v>24748</v>
          </cell>
          <cell r="BP93">
            <v>1297293</v>
          </cell>
          <cell r="BQ93">
            <v>17251</v>
          </cell>
          <cell r="BR93">
            <v>124801</v>
          </cell>
          <cell r="BS93">
            <v>2205317</v>
          </cell>
          <cell r="BT93">
            <v>1439345</v>
          </cell>
        </row>
        <row r="94">
          <cell r="BG94">
            <v>35400</v>
          </cell>
          <cell r="BH94">
            <v>354613</v>
          </cell>
          <cell r="BI94">
            <v>181905</v>
          </cell>
          <cell r="BJ94">
            <v>515294</v>
          </cell>
          <cell r="BK94">
            <v>154482</v>
          </cell>
          <cell r="BL94">
            <v>47721</v>
          </cell>
          <cell r="BM94">
            <v>29858</v>
          </cell>
          <cell r="BN94">
            <v>38812</v>
          </cell>
          <cell r="BO94">
            <v>25669</v>
          </cell>
          <cell r="BP94">
            <v>1348354</v>
          </cell>
          <cell r="BQ94">
            <v>17251</v>
          </cell>
          <cell r="BR94">
            <v>124801</v>
          </cell>
          <cell r="BS94">
            <v>2210559</v>
          </cell>
          <cell r="BT94">
            <v>1490406</v>
          </cell>
        </row>
        <row r="95">
          <cell r="BF95">
            <v>1997</v>
          </cell>
          <cell r="BG95">
            <v>35431</v>
          </cell>
          <cell r="BP95">
            <v>0</v>
          </cell>
          <cell r="BT95">
            <v>0</v>
          </cell>
        </row>
        <row r="96">
          <cell r="BG96">
            <v>35462</v>
          </cell>
          <cell r="BP96">
            <v>0</v>
          </cell>
          <cell r="BT96">
            <v>0</v>
          </cell>
        </row>
        <row r="97">
          <cell r="BG97">
            <v>35490</v>
          </cell>
          <cell r="BP97">
            <v>0</v>
          </cell>
          <cell r="BT97">
            <v>0</v>
          </cell>
        </row>
        <row r="98">
          <cell r="BG98">
            <v>35521</v>
          </cell>
          <cell r="BP98">
            <v>0</v>
          </cell>
          <cell r="BT98">
            <v>0</v>
          </cell>
        </row>
        <row r="99">
          <cell r="BG99">
            <v>35551</v>
          </cell>
          <cell r="BP99">
            <v>0</v>
          </cell>
          <cell r="BT99">
            <v>0</v>
          </cell>
        </row>
        <row r="100">
          <cell r="BG100">
            <v>35582</v>
          </cell>
          <cell r="BP100">
            <v>0</v>
          </cell>
          <cell r="BT100">
            <v>0</v>
          </cell>
        </row>
        <row r="101">
          <cell r="BG101">
            <v>35612</v>
          </cell>
          <cell r="BP101">
            <v>0</v>
          </cell>
          <cell r="BT101">
            <v>0</v>
          </cell>
        </row>
        <row r="102">
          <cell r="BG102">
            <v>35643</v>
          </cell>
          <cell r="BP102">
            <v>0</v>
          </cell>
          <cell r="BT102">
            <v>0</v>
          </cell>
        </row>
        <row r="103">
          <cell r="BG103">
            <v>35674</v>
          </cell>
          <cell r="BP103">
            <v>0</v>
          </cell>
          <cell r="BT103">
            <v>0</v>
          </cell>
        </row>
        <row r="104">
          <cell r="BG104">
            <v>35704</v>
          </cell>
          <cell r="BP104">
            <v>0</v>
          </cell>
          <cell r="BT104">
            <v>0</v>
          </cell>
        </row>
        <row r="105">
          <cell r="BG105">
            <v>35735</v>
          </cell>
          <cell r="BP105">
            <v>0</v>
          </cell>
          <cell r="BT105">
            <v>0</v>
          </cell>
        </row>
        <row r="106">
          <cell r="BG106">
            <v>35765</v>
          </cell>
          <cell r="BP106">
            <v>0</v>
          </cell>
          <cell r="BT106">
            <v>0</v>
          </cell>
        </row>
        <row r="107">
          <cell r="BF107">
            <v>1998</v>
          </cell>
          <cell r="BG107">
            <v>35796</v>
          </cell>
          <cell r="BP107">
            <v>0</v>
          </cell>
          <cell r="BT107">
            <v>0</v>
          </cell>
        </row>
        <row r="108">
          <cell r="BG108">
            <v>35827</v>
          </cell>
          <cell r="BP108">
            <v>0</v>
          </cell>
          <cell r="BT108">
            <v>0</v>
          </cell>
        </row>
        <row r="109">
          <cell r="BG109">
            <v>35855</v>
          </cell>
          <cell r="BP109">
            <v>0</v>
          </cell>
          <cell r="BT109">
            <v>0</v>
          </cell>
        </row>
        <row r="110">
          <cell r="BG110">
            <v>35886</v>
          </cell>
          <cell r="BP110">
            <v>0</v>
          </cell>
          <cell r="BT110">
            <v>0</v>
          </cell>
        </row>
        <row r="111">
          <cell r="BG111">
            <v>35916</v>
          </cell>
          <cell r="BP111">
            <v>0</v>
          </cell>
          <cell r="BT111">
            <v>0</v>
          </cell>
        </row>
        <row r="112">
          <cell r="BG112">
            <v>35947</v>
          </cell>
          <cell r="BP112">
            <v>0</v>
          </cell>
          <cell r="BT112">
            <v>0</v>
          </cell>
        </row>
        <row r="113">
          <cell r="BG113">
            <v>35977</v>
          </cell>
          <cell r="BP113">
            <v>0</v>
          </cell>
          <cell r="BT113">
            <v>0</v>
          </cell>
        </row>
        <row r="114">
          <cell r="BG114">
            <v>36008</v>
          </cell>
          <cell r="BP114">
            <v>0</v>
          </cell>
          <cell r="BT114">
            <v>0</v>
          </cell>
        </row>
        <row r="115">
          <cell r="BG115">
            <v>36039</v>
          </cell>
          <cell r="BP115">
            <v>0</v>
          </cell>
          <cell r="BT115">
            <v>0</v>
          </cell>
        </row>
        <row r="116">
          <cell r="BG116">
            <v>36069</v>
          </cell>
          <cell r="BP116">
            <v>0</v>
          </cell>
          <cell r="BT116">
            <v>0</v>
          </cell>
        </row>
        <row r="117">
          <cell r="BG117">
            <v>36100</v>
          </cell>
          <cell r="BP117">
            <v>0</v>
          </cell>
          <cell r="BT117">
            <v>0</v>
          </cell>
        </row>
        <row r="118">
          <cell r="BG118">
            <v>36130</v>
          </cell>
          <cell r="BP118">
            <v>0</v>
          </cell>
          <cell r="BT118">
            <v>0</v>
          </cell>
        </row>
        <row r="119">
          <cell r="BF119">
            <v>1999</v>
          </cell>
          <cell r="BG119">
            <v>36161</v>
          </cell>
          <cell r="BP119">
            <v>0</v>
          </cell>
          <cell r="BT119">
            <v>0</v>
          </cell>
        </row>
        <row r="120">
          <cell r="BG120">
            <v>36192</v>
          </cell>
          <cell r="BP120">
            <v>0</v>
          </cell>
          <cell r="BT120">
            <v>0</v>
          </cell>
        </row>
        <row r="121">
          <cell r="BG121">
            <v>36220</v>
          </cell>
          <cell r="BP121">
            <v>0</v>
          </cell>
          <cell r="BT121">
            <v>0</v>
          </cell>
        </row>
        <row r="122">
          <cell r="BG122">
            <v>36251</v>
          </cell>
          <cell r="BP122">
            <v>0</v>
          </cell>
          <cell r="BT122">
            <v>0</v>
          </cell>
        </row>
        <row r="123">
          <cell r="BG123">
            <v>36281</v>
          </cell>
          <cell r="BP123">
            <v>0</v>
          </cell>
          <cell r="BT123">
            <v>0</v>
          </cell>
        </row>
        <row r="124">
          <cell r="BG124">
            <v>36312</v>
          </cell>
          <cell r="BP124">
            <v>0</v>
          </cell>
          <cell r="BT124">
            <v>0</v>
          </cell>
        </row>
        <row r="125">
          <cell r="BG125">
            <v>36342</v>
          </cell>
          <cell r="BP125">
            <v>0</v>
          </cell>
          <cell r="BT125">
            <v>0</v>
          </cell>
        </row>
        <row r="126">
          <cell r="BG126">
            <v>36373</v>
          </cell>
          <cell r="BP126">
            <v>0</v>
          </cell>
          <cell r="BT126">
            <v>0</v>
          </cell>
        </row>
        <row r="127">
          <cell r="BG127">
            <v>36404</v>
          </cell>
          <cell r="BP127">
            <v>0</v>
          </cell>
          <cell r="BT127">
            <v>0</v>
          </cell>
        </row>
        <row r="128">
          <cell r="BG128">
            <v>36434</v>
          </cell>
          <cell r="BP128">
            <v>0</v>
          </cell>
          <cell r="BT128">
            <v>0</v>
          </cell>
        </row>
        <row r="129">
          <cell r="BG129">
            <v>36465</v>
          </cell>
          <cell r="BP129">
            <v>0</v>
          </cell>
          <cell r="BT129">
            <v>0</v>
          </cell>
        </row>
        <row r="130">
          <cell r="BG130">
            <v>36495</v>
          </cell>
          <cell r="BP130">
            <v>0</v>
          </cell>
          <cell r="BT130">
            <v>0</v>
          </cell>
        </row>
        <row r="131">
          <cell r="BF131">
            <v>2000</v>
          </cell>
          <cell r="BG131">
            <v>36526</v>
          </cell>
          <cell r="BP131">
            <v>0</v>
          </cell>
          <cell r="BT131">
            <v>0</v>
          </cell>
        </row>
        <row r="132">
          <cell r="BG132">
            <v>36557</v>
          </cell>
          <cell r="BP132">
            <v>0</v>
          </cell>
          <cell r="BT132">
            <v>0</v>
          </cell>
        </row>
        <row r="133">
          <cell r="BG133">
            <v>36586</v>
          </cell>
          <cell r="BP133">
            <v>0</v>
          </cell>
          <cell r="BT133">
            <v>0</v>
          </cell>
        </row>
        <row r="134">
          <cell r="BG134">
            <v>36617</v>
          </cell>
          <cell r="BP134">
            <v>0</v>
          </cell>
          <cell r="BT134">
            <v>0</v>
          </cell>
        </row>
        <row r="135">
          <cell r="BG135">
            <v>36647</v>
          </cell>
          <cell r="BP135">
            <v>0</v>
          </cell>
          <cell r="BT135">
            <v>0</v>
          </cell>
        </row>
        <row r="136">
          <cell r="BG136">
            <v>36678</v>
          </cell>
          <cell r="BP136">
            <v>0</v>
          </cell>
          <cell r="BT136">
            <v>0</v>
          </cell>
        </row>
        <row r="137">
          <cell r="BG137">
            <v>36708</v>
          </cell>
          <cell r="BP137">
            <v>0</v>
          </cell>
          <cell r="BT137">
            <v>0</v>
          </cell>
        </row>
        <row r="138">
          <cell r="BG138">
            <v>36739</v>
          </cell>
          <cell r="BP138">
            <v>0</v>
          </cell>
          <cell r="BT138">
            <v>0</v>
          </cell>
        </row>
        <row r="139">
          <cell r="BG139">
            <v>36770</v>
          </cell>
          <cell r="BP139">
            <v>0</v>
          </cell>
          <cell r="BT139">
            <v>0</v>
          </cell>
        </row>
        <row r="140">
          <cell r="BG140">
            <v>36800</v>
          </cell>
          <cell r="BP140">
            <v>0</v>
          </cell>
          <cell r="BT140">
            <v>0</v>
          </cell>
        </row>
        <row r="141">
          <cell r="BG141">
            <v>36831</v>
          </cell>
          <cell r="BP141">
            <v>0</v>
          </cell>
          <cell r="BT141">
            <v>0</v>
          </cell>
        </row>
        <row r="142">
          <cell r="BG142">
            <v>36861</v>
          </cell>
          <cell r="BP142">
            <v>0</v>
          </cell>
          <cell r="BT14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EX"/>
      <sheetName val="MACRO VAR"/>
      <sheetName val="ResumoMacroVar"/>
      <sheetName val="MacroVarPMT"/>
      <sheetName val="Historical Data"/>
      <sheetName val="Deprec.CT1"/>
      <sheetName val="Deprec.CT2"/>
      <sheetName val="Deprec.CT3"/>
      <sheetName val="IAS-FlatDepr"/>
      <sheetName val="IAS-Deprec.CONSOLD."/>
      <sheetName val="BR-FlatDepr"/>
      <sheetName val="BR-Deprec.CONSOLD."/>
      <sheetName val="Gas &amp; Power PRICE"/>
      <sheetName val="Plan1"/>
      <sheetName val="ENERGY"/>
      <sheetName val="Energy Revenues"/>
      <sheetName val="GAS CONSUMP"/>
      <sheetName val="TAX rate"/>
      <sheetName val="O&amp;M"/>
      <sheetName val="LTMA Pmt"/>
      <sheetName val="LTMA"/>
      <sheetName val="RESERVE ACCOUNT"/>
      <sheetName val="R"/>
      <sheetName val="BNDES-A"/>
      <sheetName val="BNDES-B"/>
      <sheetName val="BNDES-C"/>
      <sheetName val="EDF - USD"/>
      <sheetName val="AFAC - USD"/>
      <sheetName val="EDF - €32MM"/>
      <sheetName val="AFAC - €"/>
      <sheetName val="IR&amp;CSLL"/>
      <sheetName val="Taxes"/>
      <sheetName val="Plant Performance"/>
      <sheetName val="output"/>
      <sheetName val="Balance Stmnt_BRGAAP"/>
      <sheetName val="Balance Stmnt_IAS"/>
      <sheetName val="Hedge"/>
      <sheetName val="Cash Flow"/>
      <sheetName val="Equity Flow"/>
      <sheetName val="Income Stmnt"/>
      <sheetName val="CSOEuros"/>
      <sheetName val="Anexo I-C"/>
      <sheetName val="ReceitaFederal"/>
      <sheetName val="indexes"/>
      <sheetName val="Quartely CFS"/>
      <sheetName val="Cash Flow to Sponsor"/>
      <sheetName val="Carat"/>
      <sheetName val="1yearCahFlow"/>
      <sheetName val="1. Oper.Inputs "/>
      <sheetName val="10. Print"/>
      <sheetName val="CRITERIOS"/>
      <sheetName val="BDRENDAMENSAL"/>
      <sheetName val="GERAL"/>
      <sheetName val="DRE"/>
      <sheetName val="Imposto de Renda"/>
      <sheetName val="TermoPE"/>
      <sheetName val="ASS1"/>
      <sheetName val=" 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4">
          <cell r="C4">
            <v>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row r="14">
          <cell r="E14">
            <v>0.17700660476091262</v>
          </cell>
          <cell r="F14">
            <v>0</v>
          </cell>
        </row>
        <row r="15">
          <cell r="E15">
            <v>0.13108963194790507</v>
          </cell>
          <cell r="F15">
            <v>0</v>
          </cell>
        </row>
        <row r="45">
          <cell r="F45" t="e">
            <v>#DIV/0!</v>
          </cell>
        </row>
        <row r="58">
          <cell r="E58">
            <v>0.18460892337819815</v>
          </cell>
          <cell r="F58">
            <v>60797.66602690961</v>
          </cell>
        </row>
        <row r="59">
          <cell r="E59">
            <v>0.13808593875461872</v>
          </cell>
          <cell r="F59">
            <v>9631.4772768073872</v>
          </cell>
        </row>
      </sheetData>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2008"/>
      <sheetName val="2005-2008"/>
      <sheetName val="Gráf1"/>
      <sheetName val="Gráfico"/>
      <sheetName val="Inv 2000-2007"/>
      <sheetName val="Business Plan"/>
      <sheetName val="Depreciação"/>
      <sheetName val="2003"/>
      <sheetName val="2004"/>
      <sheetName val="2005"/>
      <sheetName val="2006"/>
      <sheetName val="2007-REALIZADO"/>
      <sheetName val="2007-PLANEJADO"/>
    </sheetNames>
    <sheetDataSet>
      <sheetData sheetId="0" refreshError="1"/>
      <sheetData sheetId="1" refreshError="1"/>
      <sheetData sheetId="2" refreshError="1"/>
      <sheetData sheetId="3" refreshError="1"/>
      <sheetData sheetId="4" refreshError="1"/>
      <sheetData sheetId="5" refreshError="1"/>
      <sheetData sheetId="6">
        <row r="10">
          <cell r="A10" t="str">
            <v>1320111040</v>
          </cell>
        </row>
      </sheetData>
      <sheetData sheetId="7" refreshError="1">
        <row r="10">
          <cell r="A10" t="str">
            <v>1320111040</v>
          </cell>
          <cell r="B10" t="str">
            <v>Edific. Obras Cívis Benfeit.</v>
          </cell>
          <cell r="C10">
            <v>667778.17000000004</v>
          </cell>
          <cell r="D10">
            <v>-576262.56000000006</v>
          </cell>
        </row>
        <row r="11">
          <cell r="A11" t="str">
            <v>1320111050</v>
          </cell>
          <cell r="B11" t="str">
            <v>Máquinas Equipamentos</v>
          </cell>
          <cell r="C11">
            <v>4189361.58</v>
          </cell>
          <cell r="D11">
            <v>-1514398.78</v>
          </cell>
        </row>
        <row r="12">
          <cell r="A12" t="str">
            <v>1320311010</v>
          </cell>
          <cell r="B12" t="str">
            <v>Intangíveis</v>
          </cell>
          <cell r="C12">
            <v>7543430.1299999999</v>
          </cell>
          <cell r="D12">
            <v>-882577.63</v>
          </cell>
        </row>
        <row r="13">
          <cell r="A13" t="str">
            <v>1320311020</v>
          </cell>
          <cell r="B13" t="str">
            <v>Terrenos</v>
          </cell>
          <cell r="C13">
            <v>3167789.85</v>
          </cell>
          <cell r="D13">
            <v>0</v>
          </cell>
        </row>
        <row r="14">
          <cell r="A14" t="str">
            <v>1320311040</v>
          </cell>
          <cell r="B14" t="str">
            <v>Edific. Obras Cívis Benfeit.</v>
          </cell>
          <cell r="C14">
            <v>22154191.34</v>
          </cell>
          <cell r="D14">
            <v>-7693440.120000001</v>
          </cell>
        </row>
        <row r="15">
          <cell r="A15" t="str">
            <v>1320311050</v>
          </cell>
          <cell r="B15" t="str">
            <v>Máquinas Equipamentos</v>
          </cell>
          <cell r="C15">
            <v>1269330223.97</v>
          </cell>
          <cell r="D15">
            <v>-485127294.58000004</v>
          </cell>
        </row>
        <row r="16">
          <cell r="A16" t="str">
            <v>1320311060</v>
          </cell>
          <cell r="B16" t="str">
            <v>Veículos</v>
          </cell>
          <cell r="C16">
            <v>10074215.74</v>
          </cell>
          <cell r="D16">
            <v>-7186779.6400000006</v>
          </cell>
        </row>
        <row r="17">
          <cell r="A17" t="str">
            <v>1320311070</v>
          </cell>
          <cell r="B17" t="str">
            <v>Móveis Utensílios</v>
          </cell>
          <cell r="C17">
            <v>8035099.5699999994</v>
          </cell>
          <cell r="D17">
            <v>-4147619.45</v>
          </cell>
        </row>
        <row r="18">
          <cell r="A18" t="str">
            <v>1320411010</v>
          </cell>
          <cell r="B18" t="str">
            <v>Intangíveis</v>
          </cell>
          <cell r="C18">
            <v>21237427.780000001</v>
          </cell>
          <cell r="D18">
            <v>-2964753.15</v>
          </cell>
        </row>
        <row r="19">
          <cell r="A19" t="str">
            <v>1320411020</v>
          </cell>
          <cell r="B19" t="str">
            <v>Terrenos</v>
          </cell>
          <cell r="C19">
            <v>1854901.11</v>
          </cell>
          <cell r="D19">
            <v>0</v>
          </cell>
        </row>
        <row r="20">
          <cell r="A20" t="str">
            <v>1320411040</v>
          </cell>
          <cell r="B20" t="str">
            <v>Edific. Obras Cívis Benfeit.</v>
          </cell>
          <cell r="C20">
            <v>19946656.799999997</v>
          </cell>
          <cell r="D20">
            <v>-13674385.229999999</v>
          </cell>
        </row>
        <row r="21">
          <cell r="A21" t="str">
            <v>1320411050</v>
          </cell>
          <cell r="B21" t="str">
            <v>Máquinas Equipamentos</v>
          </cell>
          <cell r="C21">
            <v>15945235.060000001</v>
          </cell>
          <cell r="D21">
            <v>-4476037.54</v>
          </cell>
        </row>
        <row r="22">
          <cell r="A22" t="str">
            <v>1320411060</v>
          </cell>
          <cell r="B22" t="str">
            <v>Veículos</v>
          </cell>
          <cell r="C22">
            <v>3078698.76</v>
          </cell>
          <cell r="D22">
            <v>-2149625.66</v>
          </cell>
        </row>
        <row r="23">
          <cell r="A23" t="str">
            <v>1320411070</v>
          </cell>
          <cell r="B23" t="str">
            <v>Móveis e Utensílios</v>
          </cell>
          <cell r="C23">
            <v>23000067.459999997</v>
          </cell>
          <cell r="D23">
            <v>-9848741.9000000004</v>
          </cell>
        </row>
        <row r="24">
          <cell r="A24" t="str">
            <v>1320511010</v>
          </cell>
          <cell r="B24" t="str">
            <v>Intangíveis</v>
          </cell>
          <cell r="C24">
            <v>23211362.969999999</v>
          </cell>
          <cell r="D24">
            <v>-1590390.6</v>
          </cell>
        </row>
        <row r="25">
          <cell r="A25" t="str">
            <v>1320511020</v>
          </cell>
          <cell r="B25" t="str">
            <v>Terrenos</v>
          </cell>
          <cell r="C25">
            <v>0</v>
          </cell>
          <cell r="D25">
            <v>0</v>
          </cell>
        </row>
        <row r="26">
          <cell r="A26" t="str">
            <v>1320511040</v>
          </cell>
          <cell r="B26" t="str">
            <v>Edific. Obras Cívis Benfeit.</v>
          </cell>
          <cell r="C26">
            <v>2947227.94</v>
          </cell>
          <cell r="D26">
            <v>-1252504.4099999999</v>
          </cell>
        </row>
        <row r="27">
          <cell r="A27" t="str">
            <v>1320511050</v>
          </cell>
          <cell r="B27" t="str">
            <v>Máquinas Equipamentos</v>
          </cell>
          <cell r="C27">
            <v>3338463</v>
          </cell>
          <cell r="D27">
            <v>-446357.72</v>
          </cell>
        </row>
        <row r="28">
          <cell r="A28" t="str">
            <v>1320511060</v>
          </cell>
          <cell r="B28" t="str">
            <v>Veículos</v>
          </cell>
          <cell r="C28">
            <v>6340126</v>
          </cell>
          <cell r="D28">
            <v>-5076963.24</v>
          </cell>
        </row>
        <row r="29">
          <cell r="A29" t="str">
            <v>1320511070</v>
          </cell>
          <cell r="B29" t="str">
            <v>Móveis Utensílios</v>
          </cell>
          <cell r="C29">
            <v>11493953.140000001</v>
          </cell>
          <cell r="D29">
            <v>-6354698.4199999999</v>
          </cell>
        </row>
      </sheetData>
      <sheetData sheetId="8" refreshError="1">
        <row r="10">
          <cell r="A10" t="str">
            <v>1320111040</v>
          </cell>
          <cell r="B10" t="str">
            <v>Edific. Obras Cívis Benfeit.</v>
          </cell>
          <cell r="C10">
            <v>667778.17000000004</v>
          </cell>
          <cell r="D10">
            <v>-602973.68000000005</v>
          </cell>
        </row>
        <row r="11">
          <cell r="A11" t="str">
            <v>1320111050</v>
          </cell>
          <cell r="B11" t="str">
            <v>Máquinas Equipamentos</v>
          </cell>
          <cell r="C11">
            <v>6924554.6299999999</v>
          </cell>
          <cell r="D11">
            <v>-1738625.91</v>
          </cell>
        </row>
        <row r="12">
          <cell r="A12" t="str">
            <v>1320311010</v>
          </cell>
          <cell r="B12" t="str">
            <v>Intangíveis</v>
          </cell>
          <cell r="C12">
            <v>10222251.18</v>
          </cell>
          <cell r="D12">
            <v>-1915891.87</v>
          </cell>
        </row>
        <row r="13">
          <cell r="A13" t="str">
            <v>1320311020</v>
          </cell>
          <cell r="B13" t="str">
            <v>Terrenos</v>
          </cell>
          <cell r="C13">
            <v>3179601</v>
          </cell>
          <cell r="D13">
            <v>0</v>
          </cell>
        </row>
        <row r="14">
          <cell r="A14" t="str">
            <v>1320311040</v>
          </cell>
          <cell r="B14" t="str">
            <v>Edific. Obras Cívis Benfeit.</v>
          </cell>
          <cell r="C14">
            <v>22861453.239999998</v>
          </cell>
          <cell r="D14">
            <v>-8640845.1600000001</v>
          </cell>
        </row>
        <row r="15">
          <cell r="A15" t="str">
            <v>1320311050</v>
          </cell>
          <cell r="B15" t="str">
            <v>Máquinas Equipamentos</v>
          </cell>
          <cell r="C15">
            <v>1364771049</v>
          </cell>
          <cell r="D15">
            <v>-543366981.68999994</v>
          </cell>
        </row>
        <row r="16">
          <cell r="A16" t="str">
            <v>1320311060</v>
          </cell>
          <cell r="B16" t="str">
            <v>Veículos</v>
          </cell>
          <cell r="C16">
            <v>10571737.289999999</v>
          </cell>
          <cell r="D16">
            <v>-7561218.9299999997</v>
          </cell>
        </row>
        <row r="17">
          <cell r="A17" t="str">
            <v>1320311070</v>
          </cell>
          <cell r="B17" t="str">
            <v>Móveis Utensílios</v>
          </cell>
          <cell r="C17">
            <v>8637978.5199999996</v>
          </cell>
          <cell r="D17">
            <v>-4890616.67</v>
          </cell>
        </row>
        <row r="18">
          <cell r="A18" t="str">
            <v>1320321010</v>
          </cell>
          <cell r="B18" t="str">
            <v>Intangíveis</v>
          </cell>
          <cell r="C18">
            <v>0</v>
          </cell>
          <cell r="D18">
            <v>0</v>
          </cell>
        </row>
        <row r="19">
          <cell r="A19" t="str">
            <v>1320321020</v>
          </cell>
          <cell r="B19" t="str">
            <v>Terrenos</v>
          </cell>
          <cell r="C19">
            <v>0</v>
          </cell>
          <cell r="D19">
            <v>0</v>
          </cell>
        </row>
        <row r="20">
          <cell r="A20" t="str">
            <v>1320321040</v>
          </cell>
          <cell r="B20" t="str">
            <v>Edific. Obras Cívis Benfeit.</v>
          </cell>
          <cell r="C20">
            <v>0</v>
          </cell>
          <cell r="D20">
            <v>0</v>
          </cell>
        </row>
        <row r="21">
          <cell r="A21" t="str">
            <v>1320321050</v>
          </cell>
          <cell r="B21" t="str">
            <v>Máquinas Equipamentos</v>
          </cell>
          <cell r="C21">
            <v>0</v>
          </cell>
          <cell r="D21">
            <v>0</v>
          </cell>
        </row>
        <row r="22">
          <cell r="A22" t="str">
            <v>1320321070</v>
          </cell>
          <cell r="B22" t="str">
            <v>Móveis Utensílios</v>
          </cell>
          <cell r="C22">
            <v>0</v>
          </cell>
          <cell r="D22">
            <v>0</v>
          </cell>
        </row>
        <row r="23">
          <cell r="A23" t="str">
            <v>1320411010</v>
          </cell>
          <cell r="B23" t="str">
            <v>Intangíveis</v>
          </cell>
          <cell r="C23">
            <v>27517393.34</v>
          </cell>
          <cell r="D23">
            <v>-5922211.5700000003</v>
          </cell>
        </row>
        <row r="24">
          <cell r="A24" t="str">
            <v>1320411020</v>
          </cell>
          <cell r="B24" t="str">
            <v>Terrenos</v>
          </cell>
          <cell r="C24">
            <v>1848134.94</v>
          </cell>
          <cell r="D24">
            <v>0</v>
          </cell>
        </row>
        <row r="25">
          <cell r="A25" t="str">
            <v>1320411040</v>
          </cell>
          <cell r="B25" t="str">
            <v>Edific. Obras Cívis Benfeit.</v>
          </cell>
          <cell r="C25">
            <v>19875172.23</v>
          </cell>
          <cell r="D25">
            <v>-14314785.08</v>
          </cell>
        </row>
        <row r="26">
          <cell r="A26" t="str">
            <v>1320411050</v>
          </cell>
          <cell r="B26" t="str">
            <v>Máquinas Equipamentos</v>
          </cell>
          <cell r="C26">
            <v>16747016.289999999</v>
          </cell>
          <cell r="D26">
            <v>-5467569.9199999999</v>
          </cell>
        </row>
        <row r="27">
          <cell r="A27" t="str">
            <v>1320411060</v>
          </cell>
          <cell r="B27" t="str">
            <v>Veículos</v>
          </cell>
          <cell r="C27">
            <v>3012428.77</v>
          </cell>
          <cell r="D27">
            <v>-2408655.9300000002</v>
          </cell>
        </row>
        <row r="28">
          <cell r="A28" t="str">
            <v>1320411070</v>
          </cell>
          <cell r="B28" t="str">
            <v>Móveis e Utensílios</v>
          </cell>
          <cell r="C28">
            <v>23908753.710000001</v>
          </cell>
          <cell r="D28">
            <v>-11942917.27</v>
          </cell>
        </row>
        <row r="29">
          <cell r="A29" t="str">
            <v>1320511010</v>
          </cell>
          <cell r="B29" t="str">
            <v>Intangíveis</v>
          </cell>
          <cell r="C29">
            <v>25275654.920000002</v>
          </cell>
          <cell r="D29">
            <v>-5830536.2800000003</v>
          </cell>
        </row>
        <row r="30">
          <cell r="A30" t="str">
            <v>1320511040</v>
          </cell>
          <cell r="B30" t="str">
            <v>Edific. Obras Cívis Benfeit.</v>
          </cell>
          <cell r="C30">
            <v>2947227.94</v>
          </cell>
          <cell r="D30">
            <v>-1370393.52</v>
          </cell>
        </row>
        <row r="31">
          <cell r="A31" t="str">
            <v>1320511050</v>
          </cell>
          <cell r="B31" t="str">
            <v>Máquinas Equipamentos</v>
          </cell>
          <cell r="C31">
            <v>3597218.95</v>
          </cell>
          <cell r="D31">
            <v>-669456.21</v>
          </cell>
        </row>
        <row r="32">
          <cell r="A32" t="str">
            <v>1320511060</v>
          </cell>
          <cell r="B32" t="str">
            <v>Veículos</v>
          </cell>
          <cell r="C32">
            <v>5478871.71</v>
          </cell>
          <cell r="D32">
            <v>-5044582.47</v>
          </cell>
        </row>
        <row r="33">
          <cell r="A33" t="str">
            <v>1320511070</v>
          </cell>
          <cell r="B33" t="str">
            <v>Móveis Utensílios</v>
          </cell>
          <cell r="C33">
            <v>11501411.23</v>
          </cell>
          <cell r="D33">
            <v>-7260405.3200000003</v>
          </cell>
        </row>
      </sheetData>
      <sheetData sheetId="9" refreshError="1">
        <row r="10">
          <cell r="A10" t="str">
            <v>1320111040</v>
          </cell>
          <cell r="B10" t="str">
            <v>Edific. Obras Cívis Benfeit.</v>
          </cell>
          <cell r="C10">
            <v>1732998.04</v>
          </cell>
          <cell r="D10">
            <v>-643887.73</v>
          </cell>
        </row>
        <row r="11">
          <cell r="A11" t="str">
            <v>1320111050</v>
          </cell>
          <cell r="B11" t="str">
            <v>Máquinas Equipamentos</v>
          </cell>
          <cell r="C11">
            <v>6936266.0899999999</v>
          </cell>
          <cell r="D11">
            <v>-2241780.41</v>
          </cell>
        </row>
        <row r="12">
          <cell r="A12" t="str">
            <v>1320311010</v>
          </cell>
          <cell r="B12" t="str">
            <v>Intangíveis</v>
          </cell>
          <cell r="C12">
            <v>31303841.850000001</v>
          </cell>
          <cell r="D12">
            <v>-5618223.75</v>
          </cell>
        </row>
        <row r="13">
          <cell r="A13" t="str">
            <v>1320311020</v>
          </cell>
          <cell r="B13" t="str">
            <v>Terrenos</v>
          </cell>
          <cell r="C13">
            <v>3576452.82</v>
          </cell>
          <cell r="D13">
            <v>0</v>
          </cell>
        </row>
        <row r="14">
          <cell r="A14" t="str">
            <v>1320311040</v>
          </cell>
          <cell r="B14" t="str">
            <v>Edific. Obras Cívis Benfeit.</v>
          </cell>
          <cell r="C14">
            <v>24007068.099999998</v>
          </cell>
          <cell r="D14">
            <v>-10121217.400000002</v>
          </cell>
        </row>
        <row r="15">
          <cell r="A15" t="str">
            <v>1320311050</v>
          </cell>
          <cell r="B15" t="str">
            <v>Máquinas Equipamentos</v>
          </cell>
          <cell r="C15">
            <v>1515142253.6199999</v>
          </cell>
          <cell r="D15">
            <v>-599132568.12</v>
          </cell>
        </row>
        <row r="16">
          <cell r="A16" t="str">
            <v>1320311060</v>
          </cell>
          <cell r="B16" t="str">
            <v>Veículos</v>
          </cell>
          <cell r="C16">
            <v>10514474.059999999</v>
          </cell>
          <cell r="D16">
            <v>-8656429.6300000008</v>
          </cell>
        </row>
        <row r="17">
          <cell r="A17" t="str">
            <v>1320311070</v>
          </cell>
          <cell r="B17" t="str">
            <v>Móveis Utensílios</v>
          </cell>
          <cell r="C17">
            <v>10776399.909999998</v>
          </cell>
          <cell r="D17">
            <v>-5449628.2700000005</v>
          </cell>
        </row>
        <row r="18">
          <cell r="A18" t="str">
            <v>1320321010</v>
          </cell>
          <cell r="B18" t="str">
            <v>Intangíveis</v>
          </cell>
          <cell r="C18">
            <v>0</v>
          </cell>
          <cell r="D18">
            <v>0</v>
          </cell>
        </row>
        <row r="19">
          <cell r="A19" t="str">
            <v>1320321020</v>
          </cell>
          <cell r="B19" t="str">
            <v>Terrenos</v>
          </cell>
          <cell r="C19">
            <v>0</v>
          </cell>
          <cell r="D19">
            <v>0</v>
          </cell>
        </row>
        <row r="20">
          <cell r="A20" t="str">
            <v>1320321040</v>
          </cell>
          <cell r="B20" t="str">
            <v>Edific. Obras Cívis Benfeit.</v>
          </cell>
          <cell r="C20">
            <v>0</v>
          </cell>
          <cell r="D20">
            <v>0</v>
          </cell>
        </row>
        <row r="21">
          <cell r="A21" t="str">
            <v>1320321050</v>
          </cell>
          <cell r="B21" t="str">
            <v>Máquinas Equipamentos</v>
          </cell>
          <cell r="C21">
            <v>0</v>
          </cell>
          <cell r="D21">
            <v>0</v>
          </cell>
        </row>
        <row r="22">
          <cell r="A22" t="str">
            <v>1320321070</v>
          </cell>
          <cell r="B22" t="str">
            <v>Móveis Utensílios</v>
          </cell>
          <cell r="C22">
            <v>0</v>
          </cell>
          <cell r="D22">
            <v>0</v>
          </cell>
        </row>
        <row r="23">
          <cell r="A23" t="str">
            <v>1320411010</v>
          </cell>
          <cell r="B23" t="str">
            <v>Intangíveis</v>
          </cell>
          <cell r="C23">
            <v>33975914.350000001</v>
          </cell>
          <cell r="D23">
            <v>-15114400.93</v>
          </cell>
        </row>
        <row r="24">
          <cell r="A24" t="str">
            <v>1320411020</v>
          </cell>
          <cell r="B24" t="str">
            <v>Terrenos</v>
          </cell>
          <cell r="C24">
            <v>1848134.94</v>
          </cell>
          <cell r="D24">
            <v>0</v>
          </cell>
        </row>
        <row r="25">
          <cell r="A25" t="str">
            <v>1320411040</v>
          </cell>
          <cell r="B25" t="str">
            <v>Edific. Obras Cívis Benfeit.</v>
          </cell>
          <cell r="C25">
            <v>19889329.670000002</v>
          </cell>
          <cell r="D25">
            <v>-14949382.549999995</v>
          </cell>
        </row>
        <row r="26">
          <cell r="A26" t="str">
            <v>1320411050</v>
          </cell>
          <cell r="B26" t="str">
            <v>Máquinas Equipamentos</v>
          </cell>
          <cell r="C26">
            <v>16747016.289999999</v>
          </cell>
          <cell r="D26">
            <v>-6533477.5000000019</v>
          </cell>
        </row>
        <row r="27">
          <cell r="A27" t="str">
            <v>1320411060</v>
          </cell>
          <cell r="B27" t="str">
            <v>Veículos</v>
          </cell>
          <cell r="C27">
            <v>3012428.77</v>
          </cell>
          <cell r="D27">
            <v>-2842293.55</v>
          </cell>
        </row>
        <row r="28">
          <cell r="A28" t="str">
            <v>1320411070</v>
          </cell>
          <cell r="B28" t="str">
            <v>Móveis e Utensílios</v>
          </cell>
          <cell r="C28">
            <v>25065337.070000004</v>
          </cell>
          <cell r="D28">
            <v>-13726500.099999998</v>
          </cell>
        </row>
        <row r="29">
          <cell r="A29" t="str">
            <v>1320511010</v>
          </cell>
          <cell r="B29" t="str">
            <v>Intangíveis</v>
          </cell>
          <cell r="C29">
            <v>25275654.920000002</v>
          </cell>
          <cell r="D29">
            <v>-10449135.48</v>
          </cell>
        </row>
        <row r="30">
          <cell r="A30" t="str">
            <v>1320511020</v>
          </cell>
          <cell r="B30" t="str">
            <v>Terrenos</v>
          </cell>
          <cell r="C30">
            <v>0</v>
          </cell>
          <cell r="D30">
            <v>0</v>
          </cell>
        </row>
        <row r="31">
          <cell r="A31" t="str">
            <v>1320511040</v>
          </cell>
          <cell r="B31" t="str">
            <v>Edific. Obras Cívis Benfeit.</v>
          </cell>
          <cell r="C31">
            <v>3742258.82</v>
          </cell>
          <cell r="D31">
            <v>-1443715.03</v>
          </cell>
        </row>
        <row r="32">
          <cell r="A32" t="str">
            <v>1320511050</v>
          </cell>
          <cell r="B32" t="str">
            <v>Máquinas Equipamentos</v>
          </cell>
          <cell r="C32">
            <v>3977016.61</v>
          </cell>
          <cell r="D32">
            <v>-901140.62</v>
          </cell>
        </row>
        <row r="33">
          <cell r="A33" t="str">
            <v>1320511060</v>
          </cell>
          <cell r="B33" t="str">
            <v>Veículos</v>
          </cell>
          <cell r="C33">
            <v>5478871.71</v>
          </cell>
          <cell r="D33">
            <v>-5418029.4799999995</v>
          </cell>
        </row>
        <row r="34">
          <cell r="A34" t="str">
            <v>1320511070</v>
          </cell>
          <cell r="B34" t="str">
            <v>Móveis Utensílios</v>
          </cell>
          <cell r="C34">
            <v>11502592.640000001</v>
          </cell>
          <cell r="D34">
            <v>-7883887.5199999986</v>
          </cell>
        </row>
      </sheetData>
      <sheetData sheetId="10" refreshError="1">
        <row r="10">
          <cell r="A10" t="str">
            <v>1320111040</v>
          </cell>
          <cell r="B10" t="str">
            <v>Edific. Obras Cívis Benfeit.</v>
          </cell>
          <cell r="C10">
            <v>1768321.18</v>
          </cell>
          <cell r="D10">
            <v>-697935.82</v>
          </cell>
        </row>
        <row r="11">
          <cell r="A11" t="str">
            <v>1320111050</v>
          </cell>
          <cell r="B11" t="str">
            <v>Máquinas Equipamentos</v>
          </cell>
          <cell r="C11">
            <v>8668682.9800000004</v>
          </cell>
          <cell r="D11">
            <v>-2385145.9900000002</v>
          </cell>
        </row>
        <row r="12">
          <cell r="A12" t="str">
            <v>1320311010</v>
          </cell>
          <cell r="B12" t="str">
            <v>Intangíveis</v>
          </cell>
          <cell r="C12">
            <v>30982705.029999997</v>
          </cell>
          <cell r="D12">
            <v>-11512973.34</v>
          </cell>
        </row>
        <row r="13">
          <cell r="A13" t="str">
            <v>1320311020</v>
          </cell>
          <cell r="B13" t="str">
            <v>Terrenos</v>
          </cell>
          <cell r="C13">
            <v>334169.03000000003</v>
          </cell>
          <cell r="D13">
            <v>0</v>
          </cell>
        </row>
        <row r="14">
          <cell r="A14" t="str">
            <v>1320311040</v>
          </cell>
          <cell r="B14" t="str">
            <v>Edific. Obras Cívis Benfeit.</v>
          </cell>
          <cell r="C14">
            <v>4341868.9000000004</v>
          </cell>
          <cell r="D14">
            <v>-2396199.9</v>
          </cell>
        </row>
        <row r="15">
          <cell r="A15" t="str">
            <v>1320311050</v>
          </cell>
          <cell r="B15" t="str">
            <v>Máquinas Equipamentos</v>
          </cell>
          <cell r="C15">
            <v>1501066490.1399999</v>
          </cell>
          <cell r="D15">
            <v>-544531051.83000004</v>
          </cell>
        </row>
        <row r="16">
          <cell r="A16" t="str">
            <v>1320311060</v>
          </cell>
          <cell r="B16" t="str">
            <v>Veículos</v>
          </cell>
          <cell r="C16">
            <v>17529752.199999999</v>
          </cell>
          <cell r="D16">
            <v>-9038192.6300000008</v>
          </cell>
        </row>
        <row r="17">
          <cell r="A17" t="str">
            <v>1320311070</v>
          </cell>
          <cell r="B17" t="str">
            <v>Móveis Utensílios</v>
          </cell>
          <cell r="C17">
            <v>12147679.469999999</v>
          </cell>
          <cell r="D17">
            <v>-6141676.1000000006</v>
          </cell>
        </row>
        <row r="18">
          <cell r="A18" t="str">
            <v>1320321010</v>
          </cell>
          <cell r="B18" t="str">
            <v>Intangíveis</v>
          </cell>
          <cell r="C18">
            <v>2868079.13</v>
          </cell>
          <cell r="D18">
            <v>0</v>
          </cell>
        </row>
        <row r="19">
          <cell r="A19" t="str">
            <v>1320321020</v>
          </cell>
          <cell r="B19" t="str">
            <v>Terrenos</v>
          </cell>
          <cell r="C19">
            <v>3242429.79</v>
          </cell>
          <cell r="D19">
            <v>0</v>
          </cell>
        </row>
        <row r="20">
          <cell r="A20" t="str">
            <v>1320321040</v>
          </cell>
          <cell r="B20" t="str">
            <v>Edific. Obras Cívis Benfeit.</v>
          </cell>
          <cell r="C20">
            <v>20583874.52</v>
          </cell>
          <cell r="D20">
            <v>-8660159.9700000007</v>
          </cell>
        </row>
        <row r="21">
          <cell r="A21" t="str">
            <v>1320321050</v>
          </cell>
          <cell r="B21" t="str">
            <v>Máquinas Equipamentos</v>
          </cell>
          <cell r="C21">
            <v>273070495.19000006</v>
          </cell>
          <cell r="D21">
            <v>-119044035.12</v>
          </cell>
        </row>
        <row r="22">
          <cell r="A22" t="str">
            <v>1320321060</v>
          </cell>
          <cell r="B22" t="str">
            <v>Veículos</v>
          </cell>
          <cell r="C22">
            <v>0</v>
          </cell>
          <cell r="D22">
            <v>0</v>
          </cell>
        </row>
        <row r="23">
          <cell r="A23" t="str">
            <v>1320321070</v>
          </cell>
          <cell r="B23" t="str">
            <v>Móveis Utensílios</v>
          </cell>
          <cell r="C23">
            <v>205304.12</v>
          </cell>
          <cell r="D23">
            <v>-8306.7000000000007</v>
          </cell>
        </row>
        <row r="24">
          <cell r="A24" t="str">
            <v>1320411010</v>
          </cell>
          <cell r="B24" t="str">
            <v>Intangíveis</v>
          </cell>
          <cell r="C24">
            <v>38933309.049999997</v>
          </cell>
          <cell r="D24">
            <v>-21871345.27</v>
          </cell>
        </row>
        <row r="25">
          <cell r="A25" t="str">
            <v>1320411020</v>
          </cell>
          <cell r="B25" t="str">
            <v>Terrenos</v>
          </cell>
          <cell r="C25">
            <v>1848134.94</v>
          </cell>
          <cell r="D25">
            <v>0</v>
          </cell>
        </row>
        <row r="26">
          <cell r="A26" t="str">
            <v>1320411040</v>
          </cell>
          <cell r="B26" t="str">
            <v>Edific. Obras Cívis Benfeit.</v>
          </cell>
          <cell r="C26">
            <v>20024952.66</v>
          </cell>
          <cell r="D26">
            <v>-15437313.129999995</v>
          </cell>
        </row>
        <row r="27">
          <cell r="A27" t="str">
            <v>1320411050</v>
          </cell>
          <cell r="B27" t="str">
            <v>Máquinas Equipamentos</v>
          </cell>
          <cell r="C27">
            <v>18385279.43</v>
          </cell>
          <cell r="D27">
            <v>-7468056.6400000015</v>
          </cell>
        </row>
        <row r="28">
          <cell r="A28" t="str">
            <v>1320411060</v>
          </cell>
          <cell r="B28" t="str">
            <v>Veículos</v>
          </cell>
          <cell r="C28">
            <v>3040541.94</v>
          </cell>
          <cell r="D28">
            <v>-2639251.0499999998</v>
          </cell>
        </row>
        <row r="29">
          <cell r="A29" t="str">
            <v>1320411070</v>
          </cell>
          <cell r="B29" t="str">
            <v>Móveis e Utensílios</v>
          </cell>
          <cell r="C29">
            <v>28943893.790000003</v>
          </cell>
          <cell r="D29">
            <v>-15604430.499999996</v>
          </cell>
        </row>
        <row r="30">
          <cell r="A30" t="str">
            <v>1320511010</v>
          </cell>
          <cell r="B30" t="str">
            <v>Intangíveis</v>
          </cell>
          <cell r="C30">
            <v>25291122</v>
          </cell>
          <cell r="D30">
            <v>-15359013.560000002</v>
          </cell>
        </row>
        <row r="31">
          <cell r="A31" t="str">
            <v>1320511020</v>
          </cell>
          <cell r="B31" t="str">
            <v>Terrenos</v>
          </cell>
          <cell r="C31">
            <v>0</v>
          </cell>
          <cell r="D31">
            <v>0</v>
          </cell>
        </row>
        <row r="32">
          <cell r="A32" t="str">
            <v>1320511040</v>
          </cell>
          <cell r="B32" t="str">
            <v>Edific. Obras Cívis Benfeit.</v>
          </cell>
          <cell r="C32">
            <v>4046911.02</v>
          </cell>
          <cell r="D32">
            <v>-1542415.41</v>
          </cell>
        </row>
        <row r="33">
          <cell r="A33" t="str">
            <v>1320511050</v>
          </cell>
          <cell r="B33" t="str">
            <v>Máquinas Equipamentos</v>
          </cell>
          <cell r="C33">
            <v>4069301.22</v>
          </cell>
          <cell r="D33">
            <v>-1140341.48</v>
          </cell>
        </row>
        <row r="34">
          <cell r="A34" t="str">
            <v>1320511060</v>
          </cell>
          <cell r="B34" t="str">
            <v>Veículos</v>
          </cell>
          <cell r="C34">
            <v>5302713.4400000004</v>
          </cell>
          <cell r="D34">
            <v>-5250712.0199999996</v>
          </cell>
        </row>
        <row r="35">
          <cell r="A35" t="str">
            <v>1320511070</v>
          </cell>
          <cell r="B35" t="str">
            <v>Móveis Utensílios</v>
          </cell>
          <cell r="C35">
            <v>12300863.310000001</v>
          </cell>
          <cell r="D35">
            <v>-8365372.0199999986</v>
          </cell>
        </row>
      </sheetData>
      <sheetData sheetId="11" refreshError="1">
        <row r="10">
          <cell r="A10" t="str">
            <v>1320111040</v>
          </cell>
          <cell r="B10" t="str">
            <v>Edific. Obras Cívis Benfeit.</v>
          </cell>
          <cell r="C10">
            <v>1768321.18</v>
          </cell>
          <cell r="D10">
            <v>-725676.74</v>
          </cell>
        </row>
        <row r="11">
          <cell r="A11" t="str">
            <v>1320111050</v>
          </cell>
          <cell r="B11" t="str">
            <v>Máquinas Equipamentos</v>
          </cell>
          <cell r="C11">
            <v>8487232.6799999978</v>
          </cell>
          <cell r="D11">
            <v>-2508260.06</v>
          </cell>
        </row>
        <row r="12">
          <cell r="A12" t="str">
            <v>1320311010</v>
          </cell>
          <cell r="B12" t="str">
            <v>Intangíveis</v>
          </cell>
          <cell r="C12">
            <v>31469889.300000001</v>
          </cell>
          <cell r="D12">
            <v>-14738528.069999998</v>
          </cell>
        </row>
        <row r="13">
          <cell r="A13" t="str">
            <v>1320311020</v>
          </cell>
          <cell r="B13" t="str">
            <v>Terrenos</v>
          </cell>
          <cell r="C13">
            <v>334169.03000000003</v>
          </cell>
          <cell r="D13">
            <v>0</v>
          </cell>
        </row>
        <row r="14">
          <cell r="A14" t="str">
            <v>1320311040</v>
          </cell>
          <cell r="B14" t="str">
            <v>Edific. Obras Cívis Benfeit.</v>
          </cell>
          <cell r="C14">
            <v>4227061.08</v>
          </cell>
          <cell r="D14">
            <v>-2446032.96</v>
          </cell>
        </row>
        <row r="15">
          <cell r="A15" t="str">
            <v>1320311050</v>
          </cell>
          <cell r="B15" t="str">
            <v>Máquinas Equipamentos</v>
          </cell>
          <cell r="C15">
            <v>1550320446.6600003</v>
          </cell>
          <cell r="D15">
            <v>-580898277.79999995</v>
          </cell>
        </row>
        <row r="16">
          <cell r="A16" t="str">
            <v>1320311060</v>
          </cell>
          <cell r="B16" t="str">
            <v>Veículos</v>
          </cell>
          <cell r="C16">
            <v>19752984.09</v>
          </cell>
          <cell r="D16">
            <v>-9290714.959999999</v>
          </cell>
        </row>
        <row r="17">
          <cell r="A17" t="str">
            <v>1320311070</v>
          </cell>
          <cell r="B17" t="str">
            <v>Móveis Utensílios</v>
          </cell>
          <cell r="C17">
            <v>12881331.110000001</v>
          </cell>
          <cell r="D17">
            <v>-6619024.4900000002</v>
          </cell>
        </row>
        <row r="18">
          <cell r="A18" t="str">
            <v>1320321010</v>
          </cell>
          <cell r="B18" t="str">
            <v>Intangíveis</v>
          </cell>
          <cell r="C18">
            <v>2868079.13</v>
          </cell>
          <cell r="D18">
            <v>0</v>
          </cell>
        </row>
        <row r="19">
          <cell r="A19" t="str">
            <v>1320321020</v>
          </cell>
          <cell r="B19" t="str">
            <v>Terrenos</v>
          </cell>
          <cell r="C19">
            <v>3242429.79</v>
          </cell>
          <cell r="D19">
            <v>0</v>
          </cell>
        </row>
        <row r="20">
          <cell r="A20" t="str">
            <v>1320321040</v>
          </cell>
          <cell r="B20" t="str">
            <v>Edific. Obras Cívis Benfeit.</v>
          </cell>
          <cell r="C20">
            <v>20591188.399999999</v>
          </cell>
          <cell r="D20">
            <v>-9119113.2200000007</v>
          </cell>
        </row>
        <row r="21">
          <cell r="A21" t="str">
            <v>1320321050</v>
          </cell>
          <cell r="B21" t="str">
            <v>Máquinas Equipamentos</v>
          </cell>
          <cell r="C21">
            <v>274440477.45000005</v>
          </cell>
          <cell r="D21">
            <v>-124533790.36</v>
          </cell>
        </row>
        <row r="22">
          <cell r="A22" t="str">
            <v>1320321060</v>
          </cell>
          <cell r="B22" t="str">
            <v>Veículos</v>
          </cell>
          <cell r="C22">
            <v>0</v>
          </cell>
          <cell r="D22">
            <v>0</v>
          </cell>
        </row>
        <row r="23">
          <cell r="A23" t="str">
            <v>1320321070</v>
          </cell>
          <cell r="B23" t="str">
            <v>Móveis Utensílios</v>
          </cell>
          <cell r="C23">
            <v>221105.21</v>
          </cell>
          <cell r="D23">
            <v>-16137.01</v>
          </cell>
        </row>
        <row r="24">
          <cell r="A24" t="str">
            <v>1320411010</v>
          </cell>
          <cell r="B24" t="str">
            <v>Intangíveis</v>
          </cell>
          <cell r="C24">
            <v>39829909.059999995</v>
          </cell>
          <cell r="D24">
            <v>-25492470.579999994</v>
          </cell>
        </row>
        <row r="25">
          <cell r="A25" t="str">
            <v>1320411020</v>
          </cell>
          <cell r="B25" t="str">
            <v>Terrenos</v>
          </cell>
          <cell r="C25">
            <v>1848134.94</v>
          </cell>
          <cell r="D25">
            <v>0</v>
          </cell>
        </row>
        <row r="26">
          <cell r="A26" t="str">
            <v>1320411040</v>
          </cell>
          <cell r="B26" t="str">
            <v>Edific. Obras Cívis Benfeit.</v>
          </cell>
          <cell r="C26">
            <v>20024952.66</v>
          </cell>
          <cell r="D26">
            <v>-15667513.029999994</v>
          </cell>
        </row>
        <row r="27">
          <cell r="A27" t="str">
            <v>1320411050</v>
          </cell>
          <cell r="B27" t="str">
            <v>Máquinas Equipamentos</v>
          </cell>
          <cell r="C27">
            <v>18486088.240000002</v>
          </cell>
          <cell r="D27">
            <v>-8098478.8400000045</v>
          </cell>
        </row>
        <row r="28">
          <cell r="A28" t="str">
            <v>1320411060</v>
          </cell>
          <cell r="B28" t="str">
            <v>Veículos</v>
          </cell>
          <cell r="C28">
            <v>3384913.7</v>
          </cell>
          <cell r="D28">
            <v>-2587078.6800000002</v>
          </cell>
        </row>
        <row r="29">
          <cell r="A29" t="str">
            <v>1320411070</v>
          </cell>
          <cell r="B29" t="str">
            <v>Móveis e Utensílios</v>
          </cell>
          <cell r="C29">
            <v>28527459.050000008</v>
          </cell>
          <cell r="D29">
            <v>-16676338.489999996</v>
          </cell>
        </row>
        <row r="30">
          <cell r="A30" t="str">
            <v>1320511010</v>
          </cell>
          <cell r="B30" t="str">
            <v>Intangíveis</v>
          </cell>
          <cell r="C30">
            <v>25291122</v>
          </cell>
          <cell r="D30">
            <v>-18230202.280000001</v>
          </cell>
        </row>
        <row r="31">
          <cell r="A31" t="str">
            <v>1320511020</v>
          </cell>
          <cell r="B31" t="str">
            <v>Terrenos</v>
          </cell>
          <cell r="C31">
            <v>0</v>
          </cell>
          <cell r="D31">
            <v>0</v>
          </cell>
        </row>
        <row r="32">
          <cell r="A32" t="str">
            <v>1320511040</v>
          </cell>
          <cell r="B32" t="str">
            <v>Edific. Obras Cívis Benfeit.</v>
          </cell>
          <cell r="C32">
            <v>4254505.05</v>
          </cell>
          <cell r="D32">
            <v>-1593675.64</v>
          </cell>
        </row>
        <row r="33">
          <cell r="A33" t="str">
            <v>1320511050</v>
          </cell>
          <cell r="B33" t="str">
            <v>Máquinas Equipamentos</v>
          </cell>
          <cell r="C33">
            <v>4591271.67</v>
          </cell>
          <cell r="D33">
            <v>-1298209.6399999999</v>
          </cell>
        </row>
        <row r="34">
          <cell r="A34" t="str">
            <v>1320511060</v>
          </cell>
          <cell r="B34" t="str">
            <v>Veículos</v>
          </cell>
          <cell r="C34">
            <v>4322647.26</v>
          </cell>
          <cell r="D34">
            <v>-4284755.78</v>
          </cell>
        </row>
        <row r="35">
          <cell r="A35" t="str">
            <v>1320511070</v>
          </cell>
          <cell r="B35" t="str">
            <v>Móveis Utensílios</v>
          </cell>
          <cell r="C35">
            <v>12167995.300000001</v>
          </cell>
          <cell r="D35">
            <v>-8635352.0200000014</v>
          </cell>
        </row>
      </sheetData>
      <sheetData sheetId="12"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Deckblatt"/>
      <sheetName val="DRE"/>
      <sheetName val="tar. media"/>
      <sheetName val="Sheet3"/>
      <sheetName val="All CCs (2)"/>
      <sheetName val="Res.Autor.Motivo"/>
      <sheetName val="Res.Devolv.Motivo"/>
      <sheetName val="Lead"/>
      <sheetName val="N"/>
      <sheetName val="INFO"/>
      <sheetName val="Dados Energia"/>
      <sheetName val="FORNECEDORES"/>
      <sheetName val="VISÃO_ENTIDADE"/>
      <sheetName val="Resumo Fatur."/>
      <sheetName val="MACRO1"/>
      <sheetName val="CELPE-média-mensal-99-04"/>
      <sheetName val="Selic"/>
      <sheetName val="Informe"/>
      <sheetName val="OVERVIEW"/>
      <sheetName val="Manual"/>
      <sheetName val="Andam."/>
      <sheetName val="Concl."/>
      <sheetName val="Excluído"/>
      <sheetName val="Penden."/>
      <sheetName val="Progr."/>
      <sheetName val="Selec."/>
      <sheetName val="FEV99"/>
      <sheetName val="AESMES"/>
      <sheetName val="Encargos"/>
      <sheetName val="dez99_dez01"/>
      <sheetName val="Planilha2"/>
      <sheetName val="ListaPrioridade"/>
      <sheetName val="Sem Critica"/>
      <sheetName val="RESUMO_ER"/>
      <sheetName val="pl_atual"/>
      <sheetName val="tar__media"/>
      <sheetName val="All_CCs_(2)"/>
      <sheetName val="Res_Autor_Motivo"/>
      <sheetName val="Res_Devolv_Motivo"/>
      <sheetName val="Dados_Energia"/>
      <sheetName val="Resumo_Fatur_"/>
      <sheetName val="EURO"/>
      <sheetName val="FINEL"/>
      <sheetName val="INPC"/>
      <sheetName val="PTAX "/>
      <sheetName val="TR"/>
      <sheetName val="UFI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row>
        <row r="2">
          <cell r="A2" t="str">
            <v>001</v>
          </cell>
        </row>
        <row r="3">
          <cell r="A3" t="str">
            <v>001</v>
          </cell>
        </row>
        <row r="4">
          <cell r="A4" t="str">
            <v>001</v>
          </cell>
        </row>
        <row r="5">
          <cell r="A5" t="str">
            <v>001</v>
          </cell>
        </row>
        <row r="6">
          <cell r="A6" t="str">
            <v>003</v>
          </cell>
        </row>
        <row r="7">
          <cell r="A7" t="str">
            <v>003</v>
          </cell>
        </row>
        <row r="8">
          <cell r="A8" t="str">
            <v>006</v>
          </cell>
        </row>
        <row r="9">
          <cell r="A9" t="str">
            <v>006</v>
          </cell>
        </row>
        <row r="10">
          <cell r="A10" t="str">
            <v>006</v>
          </cell>
        </row>
        <row r="11">
          <cell r="A11" t="str">
            <v>006</v>
          </cell>
        </row>
        <row r="12">
          <cell r="A12" t="str">
            <v>011</v>
          </cell>
        </row>
        <row r="13">
          <cell r="A13" t="str">
            <v>011</v>
          </cell>
        </row>
        <row r="14">
          <cell r="A14" t="str">
            <v>011</v>
          </cell>
        </row>
        <row r="15">
          <cell r="A15" t="str">
            <v>011</v>
          </cell>
        </row>
        <row r="16">
          <cell r="A16" t="str">
            <v>011</v>
          </cell>
        </row>
        <row r="17">
          <cell r="A17" t="str">
            <v>016</v>
          </cell>
        </row>
        <row r="18">
          <cell r="A18" t="str">
            <v>016</v>
          </cell>
        </row>
        <row r="19">
          <cell r="A19" t="str">
            <v>016</v>
          </cell>
        </row>
        <row r="20">
          <cell r="A20" t="str">
            <v>016</v>
          </cell>
        </row>
        <row r="21">
          <cell r="A21" t="str">
            <v>021</v>
          </cell>
        </row>
        <row r="22">
          <cell r="A22" t="str">
            <v>021</v>
          </cell>
        </row>
        <row r="23">
          <cell r="A23" t="str">
            <v>021</v>
          </cell>
        </row>
        <row r="24">
          <cell r="A24" t="str">
            <v>021</v>
          </cell>
        </row>
        <row r="25">
          <cell r="A25" t="str">
            <v>021</v>
          </cell>
        </row>
        <row r="26">
          <cell r="A26" t="str">
            <v>026</v>
          </cell>
        </row>
        <row r="27">
          <cell r="A27" t="str">
            <v>026</v>
          </cell>
        </row>
        <row r="28">
          <cell r="A28" t="str">
            <v>031</v>
          </cell>
        </row>
        <row r="29">
          <cell r="A29" t="str">
            <v>031</v>
          </cell>
        </row>
        <row r="30">
          <cell r="A30" t="str">
            <v>031</v>
          </cell>
        </row>
        <row r="31">
          <cell r="A31" t="str">
            <v>031</v>
          </cell>
        </row>
        <row r="32">
          <cell r="A32" t="str">
            <v>031</v>
          </cell>
        </row>
        <row r="33">
          <cell r="A33" t="str">
            <v>031</v>
          </cell>
        </row>
        <row r="34">
          <cell r="A34" t="str">
            <v>036</v>
          </cell>
        </row>
        <row r="35">
          <cell r="A35" t="str">
            <v>036</v>
          </cell>
        </row>
        <row r="36">
          <cell r="A36" t="str">
            <v>036</v>
          </cell>
        </row>
        <row r="37">
          <cell r="A37" t="str">
            <v>036</v>
          </cell>
        </row>
        <row r="38">
          <cell r="A38" t="str">
            <v>036</v>
          </cell>
        </row>
        <row r="39">
          <cell r="A39" t="str">
            <v>041</v>
          </cell>
        </row>
        <row r="40">
          <cell r="A40" t="str">
            <v>041</v>
          </cell>
        </row>
        <row r="41">
          <cell r="A41" t="str">
            <v>041</v>
          </cell>
        </row>
        <row r="42">
          <cell r="A42" t="str">
            <v>041</v>
          </cell>
        </row>
        <row r="43">
          <cell r="A43" t="str">
            <v>046</v>
          </cell>
        </row>
        <row r="44">
          <cell r="A44" t="str">
            <v>046</v>
          </cell>
        </row>
        <row r="45">
          <cell r="A45" t="str">
            <v>051</v>
          </cell>
        </row>
        <row r="46">
          <cell r="A46" t="str">
            <v>053</v>
          </cell>
        </row>
        <row r="47">
          <cell r="A47" t="str">
            <v>056</v>
          </cell>
        </row>
        <row r="48">
          <cell r="A48" t="str">
            <v>056</v>
          </cell>
        </row>
        <row r="49">
          <cell r="A49" t="str">
            <v>056</v>
          </cell>
        </row>
        <row r="50">
          <cell r="A50" t="str">
            <v>056</v>
          </cell>
        </row>
        <row r="51">
          <cell r="A51" t="str">
            <v>061</v>
          </cell>
        </row>
        <row r="52">
          <cell r="A52" t="str">
            <v>061</v>
          </cell>
        </row>
        <row r="53">
          <cell r="A53" t="str">
            <v>061</v>
          </cell>
        </row>
        <row r="54">
          <cell r="A54" t="str">
            <v>066</v>
          </cell>
        </row>
        <row r="55">
          <cell r="A55" t="str">
            <v>066</v>
          </cell>
        </row>
        <row r="56">
          <cell r="A56" t="str">
            <v>066</v>
          </cell>
        </row>
        <row r="57">
          <cell r="A57" t="str">
            <v>071</v>
          </cell>
        </row>
        <row r="58">
          <cell r="A58" t="str">
            <v>071</v>
          </cell>
        </row>
        <row r="59">
          <cell r="A59" t="str">
            <v>076</v>
          </cell>
        </row>
        <row r="60">
          <cell r="A60" t="str">
            <v>076</v>
          </cell>
        </row>
        <row r="61">
          <cell r="A61" t="str">
            <v>076</v>
          </cell>
        </row>
        <row r="62">
          <cell r="A62" t="str">
            <v>076</v>
          </cell>
        </row>
        <row r="63">
          <cell r="A63" t="str">
            <v>081</v>
          </cell>
        </row>
        <row r="64">
          <cell r="A64" t="str">
            <v>081</v>
          </cell>
        </row>
        <row r="65">
          <cell r="A65" t="str">
            <v>081</v>
          </cell>
        </row>
        <row r="66">
          <cell r="A66" t="str">
            <v>081</v>
          </cell>
        </row>
        <row r="67">
          <cell r="A67" t="str">
            <v>081</v>
          </cell>
        </row>
        <row r="68">
          <cell r="A68" t="str">
            <v>081</v>
          </cell>
        </row>
        <row r="69">
          <cell r="A69" t="str">
            <v>081</v>
          </cell>
        </row>
        <row r="70">
          <cell r="A70" t="str">
            <v>086</v>
          </cell>
        </row>
        <row r="71">
          <cell r="A71" t="str">
            <v>091</v>
          </cell>
        </row>
        <row r="72">
          <cell r="A72" t="str">
            <v>091</v>
          </cell>
        </row>
        <row r="73">
          <cell r="A73" t="str">
            <v>091</v>
          </cell>
        </row>
        <row r="74">
          <cell r="A74" t="str">
            <v>091</v>
          </cell>
        </row>
        <row r="75">
          <cell r="A75" t="str">
            <v>091</v>
          </cell>
        </row>
        <row r="76">
          <cell r="A76" t="str">
            <v>091</v>
          </cell>
        </row>
        <row r="77">
          <cell r="A77" t="str">
            <v>091</v>
          </cell>
        </row>
        <row r="78">
          <cell r="A78" t="str">
            <v>091</v>
          </cell>
        </row>
        <row r="79">
          <cell r="A79" t="str">
            <v>091</v>
          </cell>
        </row>
        <row r="80">
          <cell r="A80" t="str">
            <v>096</v>
          </cell>
        </row>
        <row r="81">
          <cell r="A81" t="str">
            <v>096</v>
          </cell>
        </row>
        <row r="82">
          <cell r="A82" t="str">
            <v>096</v>
          </cell>
        </row>
        <row r="83">
          <cell r="A83" t="str">
            <v>101</v>
          </cell>
        </row>
        <row r="84">
          <cell r="A84" t="str">
            <v>101</v>
          </cell>
        </row>
        <row r="85">
          <cell r="A85" t="str">
            <v>101</v>
          </cell>
        </row>
        <row r="86">
          <cell r="A86" t="str">
            <v>106</v>
          </cell>
        </row>
        <row r="87">
          <cell r="A87" t="str">
            <v>106</v>
          </cell>
        </row>
        <row r="88">
          <cell r="A88" t="str">
            <v>111</v>
          </cell>
        </row>
        <row r="89">
          <cell r="A89" t="str">
            <v>111</v>
          </cell>
        </row>
        <row r="90">
          <cell r="A90" t="str">
            <v>111</v>
          </cell>
        </row>
        <row r="91">
          <cell r="A91" t="str">
            <v>111</v>
          </cell>
        </row>
        <row r="92">
          <cell r="A92" t="str">
            <v>111</v>
          </cell>
        </row>
        <row r="93">
          <cell r="A93" t="str">
            <v>111</v>
          </cell>
        </row>
        <row r="94">
          <cell r="A94" t="str">
            <v>116</v>
          </cell>
        </row>
        <row r="95">
          <cell r="A95" t="str">
            <v>116</v>
          </cell>
        </row>
        <row r="96">
          <cell r="A96" t="str">
            <v>116</v>
          </cell>
        </row>
        <row r="97">
          <cell r="A97" t="str">
            <v>121</v>
          </cell>
        </row>
        <row r="98">
          <cell r="A98" t="str">
            <v>121</v>
          </cell>
        </row>
        <row r="99">
          <cell r="A99" t="str">
            <v>121</v>
          </cell>
        </row>
        <row r="100">
          <cell r="A100" t="str">
            <v>121</v>
          </cell>
        </row>
        <row r="101">
          <cell r="A101" t="str">
            <v>126</v>
          </cell>
        </row>
        <row r="102">
          <cell r="A102" t="str">
            <v>126</v>
          </cell>
        </row>
        <row r="103">
          <cell r="A103" t="str">
            <v>126</v>
          </cell>
        </row>
        <row r="104">
          <cell r="A104" t="str">
            <v>126</v>
          </cell>
        </row>
        <row r="105">
          <cell r="A105" t="str">
            <v>131</v>
          </cell>
        </row>
        <row r="106">
          <cell r="A106" t="str">
            <v>131</v>
          </cell>
        </row>
        <row r="107">
          <cell r="A107" t="str">
            <v>131</v>
          </cell>
        </row>
        <row r="108">
          <cell r="A108" t="str">
            <v>136</v>
          </cell>
        </row>
        <row r="109">
          <cell r="A109" t="str">
            <v>136</v>
          </cell>
        </row>
        <row r="110">
          <cell r="A110" t="str">
            <v>136</v>
          </cell>
        </row>
        <row r="111">
          <cell r="A111" t="str">
            <v>136</v>
          </cell>
        </row>
        <row r="112">
          <cell r="A112" t="str">
            <v>136</v>
          </cell>
        </row>
        <row r="113">
          <cell r="A113" t="str">
            <v>136</v>
          </cell>
        </row>
        <row r="114">
          <cell r="A114" t="str">
            <v>141</v>
          </cell>
        </row>
        <row r="115">
          <cell r="A115" t="str">
            <v>141</v>
          </cell>
        </row>
        <row r="116">
          <cell r="A116" t="str">
            <v>141</v>
          </cell>
        </row>
        <row r="117">
          <cell r="A117" t="str">
            <v>141</v>
          </cell>
        </row>
        <row r="118">
          <cell r="A118" t="str">
            <v>146</v>
          </cell>
        </row>
        <row r="119">
          <cell r="A119" t="str">
            <v>146</v>
          </cell>
        </row>
        <row r="120">
          <cell r="A120" t="str">
            <v>146</v>
          </cell>
        </row>
        <row r="121">
          <cell r="A121" t="str">
            <v>146</v>
          </cell>
        </row>
        <row r="122">
          <cell r="A122" t="str">
            <v>151</v>
          </cell>
        </row>
        <row r="123">
          <cell r="A123" t="str">
            <v>151</v>
          </cell>
        </row>
        <row r="124">
          <cell r="A124" t="str">
            <v>156</v>
          </cell>
        </row>
        <row r="125">
          <cell r="A125" t="str">
            <v>156</v>
          </cell>
        </row>
        <row r="126">
          <cell r="A126" t="str">
            <v>156</v>
          </cell>
        </row>
        <row r="127">
          <cell r="A127" t="str">
            <v>156</v>
          </cell>
        </row>
        <row r="128">
          <cell r="A128" t="str">
            <v>156</v>
          </cell>
        </row>
        <row r="129">
          <cell r="A129" t="str">
            <v>156</v>
          </cell>
        </row>
        <row r="130">
          <cell r="A130" t="str">
            <v>161</v>
          </cell>
        </row>
        <row r="131">
          <cell r="A131" t="str">
            <v>166</v>
          </cell>
        </row>
        <row r="132">
          <cell r="A132" t="str">
            <v>166</v>
          </cell>
        </row>
        <row r="133">
          <cell r="A133" t="str">
            <v>168</v>
          </cell>
        </row>
        <row r="134">
          <cell r="A134" t="str">
            <v>168</v>
          </cell>
        </row>
        <row r="135">
          <cell r="A135" t="str">
            <v>171</v>
          </cell>
        </row>
        <row r="136">
          <cell r="A136" t="str">
            <v>171</v>
          </cell>
        </row>
        <row r="137">
          <cell r="A137" t="str">
            <v>171</v>
          </cell>
        </row>
        <row r="138">
          <cell r="A138" t="str">
            <v>176</v>
          </cell>
        </row>
        <row r="139">
          <cell r="A139" t="str">
            <v>176</v>
          </cell>
        </row>
        <row r="140">
          <cell r="A140" t="str">
            <v>176</v>
          </cell>
        </row>
        <row r="141">
          <cell r="A141" t="str">
            <v>176</v>
          </cell>
        </row>
        <row r="142">
          <cell r="A142" t="str">
            <v>181</v>
          </cell>
        </row>
        <row r="143">
          <cell r="A143" t="str">
            <v>186</v>
          </cell>
        </row>
        <row r="144">
          <cell r="A144" t="str">
            <v>186</v>
          </cell>
        </row>
        <row r="145">
          <cell r="A145" t="str">
            <v>186</v>
          </cell>
        </row>
        <row r="146">
          <cell r="A146" t="str">
            <v>191</v>
          </cell>
        </row>
        <row r="147">
          <cell r="A147" t="str">
            <v>191</v>
          </cell>
        </row>
        <row r="148">
          <cell r="A148" t="str">
            <v>191</v>
          </cell>
        </row>
        <row r="149">
          <cell r="A149" t="str">
            <v>191</v>
          </cell>
        </row>
        <row r="150">
          <cell r="A150" t="str">
            <v>191</v>
          </cell>
        </row>
        <row r="151">
          <cell r="A151" t="str">
            <v>193</v>
          </cell>
        </row>
        <row r="152">
          <cell r="A152" t="str">
            <v>193</v>
          </cell>
        </row>
        <row r="153">
          <cell r="A153" t="str">
            <v>196</v>
          </cell>
        </row>
        <row r="154">
          <cell r="A154" t="str">
            <v>196</v>
          </cell>
        </row>
        <row r="155">
          <cell r="A155" t="str">
            <v>196</v>
          </cell>
        </row>
        <row r="156">
          <cell r="A156" t="str">
            <v>196</v>
          </cell>
        </row>
        <row r="157">
          <cell r="A157" t="str">
            <v>201</v>
          </cell>
        </row>
        <row r="158">
          <cell r="A158" t="str">
            <v>201</v>
          </cell>
        </row>
        <row r="159">
          <cell r="A159" t="str">
            <v>201</v>
          </cell>
        </row>
        <row r="160">
          <cell r="A160" t="str">
            <v>201</v>
          </cell>
        </row>
        <row r="161">
          <cell r="A161" t="str">
            <v>201</v>
          </cell>
        </row>
        <row r="162">
          <cell r="A162" t="str">
            <v>201</v>
          </cell>
        </row>
        <row r="163">
          <cell r="A163" t="str">
            <v>201</v>
          </cell>
        </row>
        <row r="164">
          <cell r="A164" t="str">
            <v>203</v>
          </cell>
        </row>
        <row r="165">
          <cell r="A165" t="str">
            <v>206</v>
          </cell>
        </row>
        <row r="166">
          <cell r="A166" t="str">
            <v>206</v>
          </cell>
        </row>
        <row r="167">
          <cell r="A167" t="str">
            <v>206</v>
          </cell>
        </row>
        <row r="168">
          <cell r="A168" t="str">
            <v>211</v>
          </cell>
        </row>
        <row r="169">
          <cell r="A169" t="str">
            <v>211</v>
          </cell>
        </row>
        <row r="170">
          <cell r="A170" t="str">
            <v>216</v>
          </cell>
        </row>
        <row r="171">
          <cell r="A171" t="str">
            <v>216</v>
          </cell>
        </row>
        <row r="172">
          <cell r="A172" t="str">
            <v>216</v>
          </cell>
        </row>
        <row r="173">
          <cell r="A173" t="str">
            <v>216</v>
          </cell>
        </row>
        <row r="174">
          <cell r="A174" t="str">
            <v>221</v>
          </cell>
        </row>
        <row r="175">
          <cell r="A175" t="str">
            <v>226</v>
          </cell>
        </row>
        <row r="176">
          <cell r="A176" t="str">
            <v>226</v>
          </cell>
        </row>
        <row r="177">
          <cell r="A177" t="str">
            <v>231</v>
          </cell>
        </row>
        <row r="178">
          <cell r="A178" t="str">
            <v>231</v>
          </cell>
        </row>
        <row r="179">
          <cell r="A179" t="str">
            <v>231</v>
          </cell>
        </row>
        <row r="180">
          <cell r="A180" t="str">
            <v>236</v>
          </cell>
        </row>
        <row r="181">
          <cell r="A181" t="str">
            <v>236</v>
          </cell>
        </row>
        <row r="182">
          <cell r="A182" t="str">
            <v>236</v>
          </cell>
        </row>
        <row r="183">
          <cell r="A183" t="str">
            <v>241</v>
          </cell>
        </row>
        <row r="184">
          <cell r="A184" t="str">
            <v>241</v>
          </cell>
        </row>
        <row r="185">
          <cell r="A185" t="str">
            <v>241</v>
          </cell>
        </row>
        <row r="186">
          <cell r="A186" t="str">
            <v>241</v>
          </cell>
        </row>
        <row r="187">
          <cell r="A187" t="str">
            <v>241</v>
          </cell>
        </row>
        <row r="188">
          <cell r="A188" t="str">
            <v>246</v>
          </cell>
        </row>
        <row r="189">
          <cell r="A189" t="str">
            <v>246</v>
          </cell>
        </row>
        <row r="190">
          <cell r="A190" t="str">
            <v>246</v>
          </cell>
        </row>
        <row r="191">
          <cell r="A191" t="str">
            <v>251</v>
          </cell>
        </row>
        <row r="192">
          <cell r="A192" t="str">
            <v>251</v>
          </cell>
        </row>
        <row r="193">
          <cell r="A193" t="str">
            <v>251</v>
          </cell>
        </row>
        <row r="194">
          <cell r="A194" t="str">
            <v>253</v>
          </cell>
        </row>
        <row r="195">
          <cell r="A195" t="str">
            <v>253</v>
          </cell>
        </row>
        <row r="196">
          <cell r="A196" t="str">
            <v>256</v>
          </cell>
        </row>
        <row r="197">
          <cell r="A197" t="str">
            <v>256</v>
          </cell>
        </row>
        <row r="198">
          <cell r="A198" t="str">
            <v>256</v>
          </cell>
        </row>
        <row r="199">
          <cell r="A199" t="str">
            <v>261</v>
          </cell>
        </row>
        <row r="200">
          <cell r="A200" t="str">
            <v>261</v>
          </cell>
        </row>
        <row r="201">
          <cell r="A201" t="str">
            <v>261</v>
          </cell>
        </row>
        <row r="202">
          <cell r="A202" t="str">
            <v>266</v>
          </cell>
        </row>
        <row r="203">
          <cell r="A203" t="str">
            <v>271</v>
          </cell>
        </row>
        <row r="204">
          <cell r="A204" t="str">
            <v>271</v>
          </cell>
        </row>
        <row r="205">
          <cell r="A205" t="str">
            <v>271</v>
          </cell>
        </row>
        <row r="206">
          <cell r="A206" t="str">
            <v>271</v>
          </cell>
        </row>
        <row r="207">
          <cell r="A207" t="str">
            <v>276</v>
          </cell>
        </row>
        <row r="208">
          <cell r="A208" t="str">
            <v>276</v>
          </cell>
        </row>
        <row r="209">
          <cell r="A209" t="str">
            <v>281</v>
          </cell>
        </row>
        <row r="210">
          <cell r="A210" t="str">
            <v>281</v>
          </cell>
        </row>
        <row r="211">
          <cell r="A211" t="str">
            <v>281</v>
          </cell>
        </row>
        <row r="212">
          <cell r="A212" t="str">
            <v>281</v>
          </cell>
        </row>
        <row r="213">
          <cell r="A213" t="str">
            <v>286</v>
          </cell>
        </row>
        <row r="214">
          <cell r="A214" t="str">
            <v>286</v>
          </cell>
        </row>
        <row r="215">
          <cell r="A215" t="str">
            <v>286</v>
          </cell>
        </row>
        <row r="216">
          <cell r="A216" t="str">
            <v>286</v>
          </cell>
        </row>
        <row r="217">
          <cell r="A217" t="str">
            <v>291</v>
          </cell>
        </row>
        <row r="218">
          <cell r="A218" t="str">
            <v>291</v>
          </cell>
        </row>
        <row r="219">
          <cell r="A219" t="str">
            <v>291</v>
          </cell>
        </row>
        <row r="220">
          <cell r="A220" t="str">
            <v>291</v>
          </cell>
        </row>
        <row r="221">
          <cell r="A221" t="str">
            <v>291</v>
          </cell>
        </row>
        <row r="222">
          <cell r="A222" t="str">
            <v>291</v>
          </cell>
        </row>
        <row r="223">
          <cell r="A223" t="str">
            <v>296</v>
          </cell>
        </row>
        <row r="224">
          <cell r="A224" t="str">
            <v>296</v>
          </cell>
        </row>
        <row r="225">
          <cell r="A225" t="str">
            <v>296</v>
          </cell>
        </row>
        <row r="226">
          <cell r="A226" t="str">
            <v>296</v>
          </cell>
        </row>
        <row r="227">
          <cell r="A227" t="str">
            <v>301</v>
          </cell>
        </row>
        <row r="228">
          <cell r="A228" t="str">
            <v>301</v>
          </cell>
        </row>
        <row r="229">
          <cell r="A229" t="str">
            <v>306</v>
          </cell>
        </row>
        <row r="230">
          <cell r="A230" t="str">
            <v>311</v>
          </cell>
        </row>
        <row r="231">
          <cell r="A231" t="str">
            <v>311</v>
          </cell>
        </row>
        <row r="232">
          <cell r="A232" t="str">
            <v>316</v>
          </cell>
        </row>
        <row r="233">
          <cell r="A233" t="str">
            <v>316</v>
          </cell>
        </row>
        <row r="234">
          <cell r="A234" t="str">
            <v>316</v>
          </cell>
        </row>
        <row r="235">
          <cell r="A235" t="str">
            <v>316</v>
          </cell>
        </row>
        <row r="236">
          <cell r="A236" t="str">
            <v>321</v>
          </cell>
        </row>
        <row r="237">
          <cell r="A237" t="str">
            <v>321</v>
          </cell>
        </row>
        <row r="238">
          <cell r="A238" t="str">
            <v>321</v>
          </cell>
        </row>
        <row r="239">
          <cell r="A239" t="str">
            <v>321</v>
          </cell>
        </row>
        <row r="240">
          <cell r="A240" t="str">
            <v>326</v>
          </cell>
        </row>
        <row r="241">
          <cell r="A241" t="str">
            <v>326</v>
          </cell>
        </row>
        <row r="242">
          <cell r="A242" t="str">
            <v>331</v>
          </cell>
        </row>
        <row r="243">
          <cell r="A243" t="str">
            <v>331</v>
          </cell>
        </row>
        <row r="244">
          <cell r="A244" t="str">
            <v>336</v>
          </cell>
        </row>
        <row r="245">
          <cell r="A245" t="str">
            <v>336</v>
          </cell>
        </row>
        <row r="246">
          <cell r="A246" t="str">
            <v>341</v>
          </cell>
        </row>
        <row r="247">
          <cell r="A247" t="str">
            <v>341</v>
          </cell>
        </row>
        <row r="248">
          <cell r="A248" t="str">
            <v>341</v>
          </cell>
        </row>
        <row r="249">
          <cell r="A249" t="str">
            <v>346</v>
          </cell>
        </row>
        <row r="250">
          <cell r="A250" t="str">
            <v>346</v>
          </cell>
        </row>
        <row r="251">
          <cell r="A251" t="str">
            <v>351</v>
          </cell>
        </row>
        <row r="252">
          <cell r="A252" t="str">
            <v>351</v>
          </cell>
        </row>
        <row r="253">
          <cell r="A253" t="str">
            <v>356</v>
          </cell>
        </row>
        <row r="254">
          <cell r="A254" t="str">
            <v>356</v>
          </cell>
        </row>
        <row r="255">
          <cell r="A255" t="str">
            <v>361</v>
          </cell>
        </row>
        <row r="256">
          <cell r="A256" t="str">
            <v>361</v>
          </cell>
        </row>
        <row r="257">
          <cell r="A257" t="str">
            <v>361</v>
          </cell>
        </row>
        <row r="258">
          <cell r="A258" t="str">
            <v>361</v>
          </cell>
        </row>
        <row r="259">
          <cell r="A259" t="str">
            <v>361</v>
          </cell>
        </row>
        <row r="260">
          <cell r="A260" t="str">
            <v>361</v>
          </cell>
        </row>
        <row r="261">
          <cell r="A261" t="str">
            <v>366</v>
          </cell>
        </row>
        <row r="262">
          <cell r="A262" t="str">
            <v>366</v>
          </cell>
        </row>
        <row r="263">
          <cell r="A263" t="str">
            <v>371</v>
          </cell>
        </row>
        <row r="264">
          <cell r="A264" t="str">
            <v>376</v>
          </cell>
        </row>
        <row r="265">
          <cell r="A265" t="str">
            <v>376</v>
          </cell>
        </row>
        <row r="266">
          <cell r="A266" t="str">
            <v>376</v>
          </cell>
        </row>
        <row r="267">
          <cell r="A267" t="str">
            <v>381</v>
          </cell>
        </row>
        <row r="268">
          <cell r="A268" t="str">
            <v>381</v>
          </cell>
        </row>
        <row r="269">
          <cell r="A269" t="str">
            <v>381</v>
          </cell>
        </row>
        <row r="270">
          <cell r="A270" t="str">
            <v>383</v>
          </cell>
        </row>
        <row r="271">
          <cell r="A271" t="str">
            <v>383</v>
          </cell>
        </row>
        <row r="272">
          <cell r="A272" t="str">
            <v>386</v>
          </cell>
        </row>
        <row r="273">
          <cell r="A273" t="str">
            <v>391</v>
          </cell>
        </row>
        <row r="274">
          <cell r="A274" t="str">
            <v>391</v>
          </cell>
        </row>
        <row r="275">
          <cell r="A275" t="str">
            <v>391</v>
          </cell>
        </row>
        <row r="276">
          <cell r="A276" t="str">
            <v>391</v>
          </cell>
        </row>
        <row r="277">
          <cell r="A277" t="str">
            <v>391</v>
          </cell>
        </row>
        <row r="278">
          <cell r="A278" t="str">
            <v>391</v>
          </cell>
        </row>
        <row r="279">
          <cell r="A279" t="str">
            <v>391</v>
          </cell>
        </row>
        <row r="280">
          <cell r="A280" t="str">
            <v>391</v>
          </cell>
        </row>
        <row r="281">
          <cell r="A281" t="str">
            <v>391</v>
          </cell>
        </row>
        <row r="282">
          <cell r="A282" t="str">
            <v>393</v>
          </cell>
        </row>
        <row r="283">
          <cell r="A283" t="str">
            <v>396</v>
          </cell>
        </row>
        <row r="284">
          <cell r="A284" t="str">
            <v>396</v>
          </cell>
        </row>
        <row r="285">
          <cell r="A285" t="str">
            <v>396</v>
          </cell>
        </row>
        <row r="286">
          <cell r="A286" t="str">
            <v>396</v>
          </cell>
        </row>
        <row r="287">
          <cell r="A287" t="str">
            <v>396</v>
          </cell>
        </row>
        <row r="288">
          <cell r="A288" t="str">
            <v>396</v>
          </cell>
        </row>
        <row r="289">
          <cell r="A289" t="str">
            <v>398</v>
          </cell>
        </row>
        <row r="290">
          <cell r="A290" t="str">
            <v>398</v>
          </cell>
        </row>
        <row r="291">
          <cell r="A291" t="str">
            <v>401</v>
          </cell>
        </row>
        <row r="292">
          <cell r="A292" t="str">
            <v>401</v>
          </cell>
        </row>
        <row r="293">
          <cell r="A293" t="str">
            <v>401</v>
          </cell>
        </row>
        <row r="294">
          <cell r="A294" t="str">
            <v>406</v>
          </cell>
        </row>
        <row r="295">
          <cell r="A295" t="str">
            <v>406</v>
          </cell>
        </row>
        <row r="296">
          <cell r="A296" t="str">
            <v>406</v>
          </cell>
        </row>
        <row r="297">
          <cell r="A297" t="str">
            <v>409</v>
          </cell>
        </row>
        <row r="298">
          <cell r="A298" t="str">
            <v>411</v>
          </cell>
        </row>
        <row r="299">
          <cell r="A299" t="str">
            <v>416</v>
          </cell>
        </row>
        <row r="300">
          <cell r="A300" t="str">
            <v>416</v>
          </cell>
        </row>
        <row r="301">
          <cell r="A301" t="str">
            <v>416</v>
          </cell>
        </row>
        <row r="302">
          <cell r="A302" t="str">
            <v>416</v>
          </cell>
        </row>
        <row r="303">
          <cell r="A303" t="str">
            <v>421</v>
          </cell>
        </row>
        <row r="304">
          <cell r="A304" t="str">
            <v>421</v>
          </cell>
        </row>
        <row r="305">
          <cell r="A305" t="str">
            <v>421</v>
          </cell>
        </row>
        <row r="306">
          <cell r="A306" t="str">
            <v>421</v>
          </cell>
        </row>
        <row r="307">
          <cell r="A307" t="str">
            <v>423</v>
          </cell>
        </row>
        <row r="308">
          <cell r="A308" t="str">
            <v>423</v>
          </cell>
        </row>
        <row r="309">
          <cell r="A309" t="str">
            <v>423</v>
          </cell>
        </row>
        <row r="310">
          <cell r="A310" t="str">
            <v>426</v>
          </cell>
        </row>
        <row r="311">
          <cell r="A311" t="str">
            <v>426</v>
          </cell>
        </row>
        <row r="312">
          <cell r="A312" t="str">
            <v>426</v>
          </cell>
        </row>
        <row r="313">
          <cell r="A313" t="str">
            <v>426</v>
          </cell>
        </row>
        <row r="314">
          <cell r="A314" t="str">
            <v>426</v>
          </cell>
        </row>
        <row r="315">
          <cell r="A315" t="str">
            <v>431</v>
          </cell>
        </row>
        <row r="316">
          <cell r="A316" t="str">
            <v>431</v>
          </cell>
        </row>
        <row r="317">
          <cell r="A317" t="str">
            <v>431</v>
          </cell>
        </row>
        <row r="318">
          <cell r="A318" t="str">
            <v>433</v>
          </cell>
        </row>
        <row r="319">
          <cell r="A319" t="str">
            <v>433</v>
          </cell>
        </row>
        <row r="320">
          <cell r="A320" t="str">
            <v>433</v>
          </cell>
        </row>
        <row r="321">
          <cell r="A321" t="str">
            <v>433</v>
          </cell>
        </row>
        <row r="322">
          <cell r="A322" t="str">
            <v>436</v>
          </cell>
        </row>
        <row r="323">
          <cell r="A323" t="str">
            <v>436</v>
          </cell>
        </row>
        <row r="324">
          <cell r="A324" t="str">
            <v>441</v>
          </cell>
        </row>
        <row r="325">
          <cell r="A325" t="str">
            <v>441</v>
          </cell>
        </row>
        <row r="326">
          <cell r="A326" t="str">
            <v>441</v>
          </cell>
        </row>
        <row r="327">
          <cell r="A327" t="str">
            <v>441</v>
          </cell>
        </row>
        <row r="328">
          <cell r="A328" t="str">
            <v>441</v>
          </cell>
        </row>
        <row r="329">
          <cell r="A329" t="str">
            <v>446</v>
          </cell>
        </row>
        <row r="330">
          <cell r="A330" t="str">
            <v>446</v>
          </cell>
        </row>
        <row r="331">
          <cell r="A331" t="str">
            <v>451</v>
          </cell>
        </row>
        <row r="332">
          <cell r="A332" t="str">
            <v>451</v>
          </cell>
        </row>
        <row r="333">
          <cell r="A333" t="str">
            <v>451</v>
          </cell>
        </row>
        <row r="334">
          <cell r="A334" t="str">
            <v>453</v>
          </cell>
        </row>
        <row r="335">
          <cell r="A335" t="str">
            <v>453</v>
          </cell>
        </row>
        <row r="336">
          <cell r="A336" t="str">
            <v>456</v>
          </cell>
        </row>
        <row r="337">
          <cell r="A337" t="str">
            <v>456</v>
          </cell>
        </row>
        <row r="338">
          <cell r="A338" t="str">
            <v>456</v>
          </cell>
        </row>
        <row r="339">
          <cell r="A339" t="str">
            <v>456</v>
          </cell>
        </row>
        <row r="340">
          <cell r="A340" t="str">
            <v>461</v>
          </cell>
        </row>
        <row r="341">
          <cell r="A341" t="str">
            <v>461</v>
          </cell>
        </row>
        <row r="342">
          <cell r="A342" t="str">
            <v>461</v>
          </cell>
        </row>
        <row r="343">
          <cell r="A343" t="str">
            <v>466</v>
          </cell>
        </row>
        <row r="344">
          <cell r="A344" t="str">
            <v>466</v>
          </cell>
        </row>
        <row r="345">
          <cell r="A345" t="str">
            <v>466</v>
          </cell>
        </row>
        <row r="346">
          <cell r="A346" t="str">
            <v>466</v>
          </cell>
        </row>
        <row r="347">
          <cell r="A347" t="str">
            <v>471</v>
          </cell>
        </row>
        <row r="348">
          <cell r="A348" t="str">
            <v>471</v>
          </cell>
        </row>
        <row r="349">
          <cell r="A349" t="str">
            <v>476</v>
          </cell>
        </row>
        <row r="350">
          <cell r="A350" t="str">
            <v>476</v>
          </cell>
        </row>
        <row r="351">
          <cell r="A351" t="str">
            <v>476</v>
          </cell>
        </row>
        <row r="352">
          <cell r="A352" t="str">
            <v>476</v>
          </cell>
        </row>
        <row r="353">
          <cell r="A353" t="str">
            <v>476</v>
          </cell>
        </row>
        <row r="354">
          <cell r="A354" t="str">
            <v>476</v>
          </cell>
        </row>
        <row r="355">
          <cell r="A355" t="str">
            <v>476</v>
          </cell>
        </row>
        <row r="356">
          <cell r="A356" t="str">
            <v>476</v>
          </cell>
        </row>
        <row r="357">
          <cell r="A357" t="str">
            <v>476</v>
          </cell>
        </row>
        <row r="358">
          <cell r="A358" t="str">
            <v>481</v>
          </cell>
        </row>
        <row r="359">
          <cell r="A359" t="str">
            <v>481</v>
          </cell>
        </row>
        <row r="360">
          <cell r="A360" t="str">
            <v>486</v>
          </cell>
        </row>
        <row r="361">
          <cell r="A361" t="str">
            <v>486</v>
          </cell>
        </row>
        <row r="362">
          <cell r="A362" t="str">
            <v>486</v>
          </cell>
        </row>
        <row r="363">
          <cell r="A363" t="str">
            <v>491</v>
          </cell>
        </row>
        <row r="364">
          <cell r="A364" t="str">
            <v>491</v>
          </cell>
        </row>
        <row r="365">
          <cell r="A365" t="str">
            <v>491</v>
          </cell>
        </row>
        <row r="366">
          <cell r="A366" t="str">
            <v>491</v>
          </cell>
        </row>
        <row r="367">
          <cell r="A367" t="str">
            <v>496</v>
          </cell>
        </row>
        <row r="368">
          <cell r="A368" t="str">
            <v>496</v>
          </cell>
        </row>
        <row r="369">
          <cell r="A369" t="str">
            <v>501</v>
          </cell>
        </row>
        <row r="370">
          <cell r="A370" t="str">
            <v>501</v>
          </cell>
        </row>
        <row r="371">
          <cell r="A371" t="str">
            <v>501</v>
          </cell>
        </row>
        <row r="372">
          <cell r="A372" t="str">
            <v>506</v>
          </cell>
        </row>
        <row r="373">
          <cell r="A373" t="str">
            <v>506</v>
          </cell>
        </row>
        <row r="374">
          <cell r="A374" t="str">
            <v>506</v>
          </cell>
        </row>
        <row r="375">
          <cell r="A375" t="str">
            <v>511</v>
          </cell>
        </row>
        <row r="376">
          <cell r="A376" t="str">
            <v>511</v>
          </cell>
        </row>
        <row r="377">
          <cell r="A377" t="str">
            <v>511</v>
          </cell>
        </row>
        <row r="378">
          <cell r="A378" t="str">
            <v>511</v>
          </cell>
        </row>
        <row r="379">
          <cell r="A379" t="str">
            <v>516</v>
          </cell>
        </row>
        <row r="380">
          <cell r="A380" t="str">
            <v>516</v>
          </cell>
        </row>
        <row r="381">
          <cell r="A381" t="str">
            <v>516</v>
          </cell>
        </row>
        <row r="382">
          <cell r="A382" t="str">
            <v>516</v>
          </cell>
        </row>
        <row r="383">
          <cell r="A383" t="str">
            <v>516</v>
          </cell>
        </row>
        <row r="384">
          <cell r="A384" t="str">
            <v>516</v>
          </cell>
        </row>
        <row r="385">
          <cell r="A385" t="str">
            <v>521</v>
          </cell>
        </row>
        <row r="386">
          <cell r="A386" t="str">
            <v>521</v>
          </cell>
        </row>
        <row r="387">
          <cell r="A387" t="str">
            <v>521</v>
          </cell>
        </row>
        <row r="388">
          <cell r="A388" t="str">
            <v>521</v>
          </cell>
        </row>
        <row r="389">
          <cell r="A389" t="str">
            <v>521</v>
          </cell>
        </row>
        <row r="390">
          <cell r="A390" t="str">
            <v>521</v>
          </cell>
        </row>
        <row r="391">
          <cell r="A391" t="str">
            <v>526</v>
          </cell>
        </row>
        <row r="392">
          <cell r="A392" t="str">
            <v>526</v>
          </cell>
        </row>
        <row r="393">
          <cell r="A393" t="str">
            <v>526</v>
          </cell>
        </row>
        <row r="394">
          <cell r="A394" t="str">
            <v>531</v>
          </cell>
        </row>
        <row r="395">
          <cell r="A395" t="str">
            <v>531</v>
          </cell>
        </row>
        <row r="396">
          <cell r="A396" t="str">
            <v>531</v>
          </cell>
        </row>
        <row r="397">
          <cell r="A397" t="str">
            <v>531</v>
          </cell>
        </row>
        <row r="398">
          <cell r="A398" t="str">
            <v>531</v>
          </cell>
        </row>
        <row r="399">
          <cell r="A399" t="str">
            <v>536</v>
          </cell>
        </row>
        <row r="400">
          <cell r="A400" t="str">
            <v>536</v>
          </cell>
        </row>
        <row r="401">
          <cell r="A401" t="str">
            <v>536</v>
          </cell>
        </row>
        <row r="402">
          <cell r="A402" t="str">
            <v>536</v>
          </cell>
        </row>
        <row r="403">
          <cell r="A403" t="str">
            <v>541</v>
          </cell>
        </row>
        <row r="404">
          <cell r="A404" t="str">
            <v>541</v>
          </cell>
        </row>
        <row r="405">
          <cell r="A405" t="str">
            <v>541</v>
          </cell>
        </row>
        <row r="406">
          <cell r="A406" t="str">
            <v>546</v>
          </cell>
        </row>
        <row r="407">
          <cell r="A407" t="str">
            <v>546</v>
          </cell>
        </row>
        <row r="408">
          <cell r="A408" t="str">
            <v>546</v>
          </cell>
        </row>
        <row r="409">
          <cell r="A409" t="str">
            <v>551</v>
          </cell>
        </row>
        <row r="410">
          <cell r="A410" t="str">
            <v>551</v>
          </cell>
        </row>
        <row r="411">
          <cell r="A411" t="str">
            <v>551</v>
          </cell>
        </row>
        <row r="412">
          <cell r="A412" t="str">
            <v>551</v>
          </cell>
        </row>
        <row r="413">
          <cell r="A413" t="str">
            <v>556</v>
          </cell>
        </row>
        <row r="414">
          <cell r="A414" t="str">
            <v>556</v>
          </cell>
        </row>
        <row r="415">
          <cell r="A415" t="str">
            <v>556</v>
          </cell>
        </row>
        <row r="416">
          <cell r="A416" t="str">
            <v>561</v>
          </cell>
        </row>
        <row r="417">
          <cell r="A417" t="str">
            <v>561</v>
          </cell>
        </row>
        <row r="418">
          <cell r="A418" t="str">
            <v>561</v>
          </cell>
        </row>
        <row r="419">
          <cell r="A419" t="str">
            <v>561</v>
          </cell>
        </row>
        <row r="420">
          <cell r="A420" t="str">
            <v>561</v>
          </cell>
        </row>
        <row r="421">
          <cell r="A421" t="str">
            <v>566</v>
          </cell>
        </row>
        <row r="422">
          <cell r="A422" t="str">
            <v>566</v>
          </cell>
        </row>
        <row r="423">
          <cell r="A423" t="str">
            <v>566</v>
          </cell>
        </row>
        <row r="424">
          <cell r="A424" t="str">
            <v>571</v>
          </cell>
        </row>
        <row r="425">
          <cell r="A425" t="str">
            <v>571</v>
          </cell>
        </row>
        <row r="426">
          <cell r="A426" t="str">
            <v>573</v>
          </cell>
        </row>
        <row r="427">
          <cell r="A427" t="str">
            <v>573</v>
          </cell>
        </row>
        <row r="428">
          <cell r="A428" t="str">
            <v>573</v>
          </cell>
        </row>
        <row r="429">
          <cell r="A429" t="str">
            <v>573</v>
          </cell>
        </row>
        <row r="430">
          <cell r="A430" t="str">
            <v>573</v>
          </cell>
        </row>
        <row r="431">
          <cell r="A431" t="str">
            <v>576</v>
          </cell>
        </row>
        <row r="432">
          <cell r="A432" t="str">
            <v>576</v>
          </cell>
        </row>
        <row r="433">
          <cell r="A433" t="str">
            <v>576</v>
          </cell>
        </row>
        <row r="434">
          <cell r="A434" t="str">
            <v>576</v>
          </cell>
        </row>
        <row r="435">
          <cell r="A435" t="str">
            <v>576</v>
          </cell>
        </row>
        <row r="436">
          <cell r="A436" t="str">
            <v>576</v>
          </cell>
        </row>
        <row r="437">
          <cell r="A437" t="str">
            <v>576</v>
          </cell>
        </row>
        <row r="438">
          <cell r="A438" t="str">
            <v>576</v>
          </cell>
        </row>
        <row r="439">
          <cell r="A439" t="str">
            <v>576</v>
          </cell>
        </row>
        <row r="440">
          <cell r="A440" t="str">
            <v>576</v>
          </cell>
        </row>
        <row r="441">
          <cell r="A441" t="str">
            <v>576</v>
          </cell>
        </row>
        <row r="442">
          <cell r="A442" t="str">
            <v>576</v>
          </cell>
        </row>
        <row r="443">
          <cell r="A443" t="str">
            <v>576</v>
          </cell>
        </row>
        <row r="444">
          <cell r="A444" t="str">
            <v>576</v>
          </cell>
        </row>
        <row r="445">
          <cell r="A445" t="str">
            <v>576</v>
          </cell>
        </row>
        <row r="446">
          <cell r="A446" t="str">
            <v>576</v>
          </cell>
        </row>
        <row r="447">
          <cell r="A447" t="str">
            <v>576</v>
          </cell>
        </row>
        <row r="448">
          <cell r="A448" t="str">
            <v>576</v>
          </cell>
        </row>
        <row r="449">
          <cell r="A449" t="str">
            <v>576</v>
          </cell>
        </row>
        <row r="450">
          <cell r="A450" t="str">
            <v>576</v>
          </cell>
        </row>
        <row r="451">
          <cell r="A451" t="str">
            <v>581</v>
          </cell>
        </row>
        <row r="452">
          <cell r="A452" t="str">
            <v>581</v>
          </cell>
        </row>
        <row r="453">
          <cell r="A453" t="str">
            <v>581</v>
          </cell>
        </row>
        <row r="454">
          <cell r="A454" t="str">
            <v>586</v>
          </cell>
        </row>
        <row r="455">
          <cell r="A455" t="str">
            <v>586</v>
          </cell>
        </row>
        <row r="456">
          <cell r="A456" t="str">
            <v>591</v>
          </cell>
        </row>
        <row r="457">
          <cell r="A457" t="str">
            <v>591</v>
          </cell>
        </row>
        <row r="458">
          <cell r="A458" t="str">
            <v>591</v>
          </cell>
        </row>
        <row r="459">
          <cell r="A459" t="str">
            <v>596</v>
          </cell>
        </row>
        <row r="460">
          <cell r="A460" t="str">
            <v>596</v>
          </cell>
        </row>
        <row r="461">
          <cell r="A461" t="str">
            <v>596</v>
          </cell>
        </row>
        <row r="462">
          <cell r="A462" t="str">
            <v>596</v>
          </cell>
        </row>
        <row r="463">
          <cell r="A463" t="str">
            <v>606</v>
          </cell>
        </row>
        <row r="464">
          <cell r="A464" t="str">
            <v>606</v>
          </cell>
        </row>
        <row r="465">
          <cell r="A465" t="str">
            <v>611</v>
          </cell>
        </row>
        <row r="466">
          <cell r="A466" t="str">
            <v>616</v>
          </cell>
        </row>
        <row r="467">
          <cell r="A467" t="str">
            <v>616</v>
          </cell>
        </row>
        <row r="468">
          <cell r="A468" t="str">
            <v>621</v>
          </cell>
        </row>
        <row r="469">
          <cell r="A469" t="str">
            <v>621</v>
          </cell>
        </row>
        <row r="470">
          <cell r="A470" t="str">
            <v>621</v>
          </cell>
        </row>
        <row r="471">
          <cell r="A471" t="str">
            <v>621</v>
          </cell>
        </row>
        <row r="472">
          <cell r="A472" t="str">
            <v>621</v>
          </cell>
        </row>
        <row r="473">
          <cell r="A473" t="str">
            <v>623</v>
          </cell>
        </row>
        <row r="474">
          <cell r="A474" t="str">
            <v>625</v>
          </cell>
        </row>
        <row r="475">
          <cell r="A475" t="str">
            <v>625</v>
          </cell>
        </row>
        <row r="476">
          <cell r="A476" t="str">
            <v>626</v>
          </cell>
        </row>
        <row r="477">
          <cell r="A477" t="str">
            <v>626</v>
          </cell>
        </row>
        <row r="478">
          <cell r="A478" t="str">
            <v>628</v>
          </cell>
        </row>
        <row r="479">
          <cell r="A479" t="str">
            <v>628</v>
          </cell>
        </row>
        <row r="480">
          <cell r="A480" t="str">
            <v>631</v>
          </cell>
        </row>
        <row r="481">
          <cell r="A481" t="str">
            <v>631</v>
          </cell>
        </row>
        <row r="482">
          <cell r="A482" t="str">
            <v>636</v>
          </cell>
        </row>
        <row r="483">
          <cell r="A483" t="str">
            <v>636</v>
          </cell>
        </row>
        <row r="484">
          <cell r="A484" t="str">
            <v>636</v>
          </cell>
        </row>
        <row r="485">
          <cell r="A485" t="str">
            <v>641</v>
          </cell>
        </row>
        <row r="486">
          <cell r="A486" t="str">
            <v>641</v>
          </cell>
        </row>
        <row r="487">
          <cell r="A487" t="str">
            <v>641</v>
          </cell>
        </row>
        <row r="488">
          <cell r="A488" t="str">
            <v>641</v>
          </cell>
        </row>
        <row r="489">
          <cell r="A489" t="str">
            <v>641</v>
          </cell>
        </row>
        <row r="490">
          <cell r="A490" t="str">
            <v>646</v>
          </cell>
        </row>
        <row r="491">
          <cell r="A491" t="str">
            <v>646</v>
          </cell>
        </row>
        <row r="492">
          <cell r="A492" t="str">
            <v>651</v>
          </cell>
        </row>
        <row r="493">
          <cell r="A493" t="str">
            <v>651</v>
          </cell>
        </row>
        <row r="494">
          <cell r="A494" t="str">
            <v>656</v>
          </cell>
        </row>
        <row r="495">
          <cell r="A495" t="str">
            <v>656</v>
          </cell>
        </row>
        <row r="496">
          <cell r="A496" t="str">
            <v>656</v>
          </cell>
        </row>
        <row r="497">
          <cell r="A497" t="str">
            <v>661</v>
          </cell>
        </row>
        <row r="498">
          <cell r="A498" t="str">
            <v>661</v>
          </cell>
        </row>
        <row r="499">
          <cell r="A499" t="str">
            <v>661</v>
          </cell>
        </row>
        <row r="500">
          <cell r="A500" t="str">
            <v>661</v>
          </cell>
        </row>
        <row r="501">
          <cell r="A501" t="str">
            <v>666</v>
          </cell>
        </row>
        <row r="502">
          <cell r="A502" t="str">
            <v>666</v>
          </cell>
        </row>
        <row r="503">
          <cell r="A503" t="str">
            <v>666</v>
          </cell>
        </row>
        <row r="504">
          <cell r="A504" t="str">
            <v>666</v>
          </cell>
        </row>
        <row r="505">
          <cell r="A505" t="str">
            <v>671</v>
          </cell>
        </row>
        <row r="506">
          <cell r="A506" t="str">
            <v>676</v>
          </cell>
        </row>
        <row r="507">
          <cell r="A507" t="str">
            <v>676</v>
          </cell>
        </row>
        <row r="508">
          <cell r="A508" t="str">
            <v>681</v>
          </cell>
        </row>
        <row r="509">
          <cell r="A509" t="str">
            <v>681</v>
          </cell>
        </row>
        <row r="510">
          <cell r="A510" t="str">
            <v>686</v>
          </cell>
        </row>
        <row r="511">
          <cell r="A511" t="str">
            <v>686</v>
          </cell>
        </row>
        <row r="512">
          <cell r="A512" t="str">
            <v>691</v>
          </cell>
        </row>
        <row r="513">
          <cell r="A513" t="str">
            <v>691</v>
          </cell>
        </row>
        <row r="514">
          <cell r="A514" t="str">
            <v>691</v>
          </cell>
        </row>
        <row r="515">
          <cell r="A515" t="str">
            <v>691</v>
          </cell>
        </row>
        <row r="516">
          <cell r="A516" t="str">
            <v>696</v>
          </cell>
        </row>
        <row r="517">
          <cell r="A517" t="str">
            <v>701</v>
          </cell>
        </row>
        <row r="518">
          <cell r="A518" t="str">
            <v>701</v>
          </cell>
        </row>
        <row r="519">
          <cell r="A519" t="str">
            <v>706</v>
          </cell>
        </row>
        <row r="520">
          <cell r="A520" t="str">
            <v>711</v>
          </cell>
        </row>
        <row r="521">
          <cell r="A521" t="str">
            <v>711</v>
          </cell>
        </row>
        <row r="522">
          <cell r="A522" t="str">
            <v>716</v>
          </cell>
        </row>
        <row r="523">
          <cell r="A523" t="str">
            <v>716</v>
          </cell>
        </row>
        <row r="524">
          <cell r="A524" t="str">
            <v>721</v>
          </cell>
        </row>
        <row r="525">
          <cell r="A525" t="str">
            <v>721</v>
          </cell>
        </row>
        <row r="526">
          <cell r="A526" t="str">
            <v>726</v>
          </cell>
        </row>
        <row r="527">
          <cell r="A527" t="str">
            <v>726</v>
          </cell>
        </row>
        <row r="528">
          <cell r="A528" t="str">
            <v>731</v>
          </cell>
        </row>
        <row r="529">
          <cell r="A529" t="str">
            <v>736</v>
          </cell>
        </row>
        <row r="530">
          <cell r="A530" t="str">
            <v>736</v>
          </cell>
        </row>
        <row r="531">
          <cell r="A531" t="str">
            <v>741</v>
          </cell>
        </row>
        <row r="532">
          <cell r="A532" t="str">
            <v>741</v>
          </cell>
        </row>
        <row r="533">
          <cell r="A533" t="str">
            <v>741</v>
          </cell>
        </row>
        <row r="534">
          <cell r="A534" t="str">
            <v>743</v>
          </cell>
        </row>
        <row r="535">
          <cell r="A535" t="str">
            <v>743</v>
          </cell>
        </row>
        <row r="536">
          <cell r="A536" t="str">
            <v>746</v>
          </cell>
        </row>
        <row r="537">
          <cell r="A537" t="str">
            <v>746</v>
          </cell>
        </row>
        <row r="538">
          <cell r="A538" t="str">
            <v>746</v>
          </cell>
        </row>
        <row r="539">
          <cell r="A539" t="str">
            <v>751</v>
          </cell>
        </row>
        <row r="540">
          <cell r="A540" t="str">
            <v>751</v>
          </cell>
        </row>
        <row r="541">
          <cell r="A541" t="str">
            <v>751</v>
          </cell>
        </row>
        <row r="542">
          <cell r="A542" t="str">
            <v>756</v>
          </cell>
        </row>
        <row r="543">
          <cell r="A543" t="str">
            <v>756</v>
          </cell>
        </row>
        <row r="544">
          <cell r="A544" t="str">
            <v>756</v>
          </cell>
        </row>
        <row r="545">
          <cell r="A545" t="str">
            <v>756</v>
          </cell>
        </row>
        <row r="546">
          <cell r="A546" t="str">
            <v>756</v>
          </cell>
        </row>
        <row r="547">
          <cell r="A547" t="str">
            <v>756</v>
          </cell>
        </row>
        <row r="548">
          <cell r="A548" t="str">
            <v>761</v>
          </cell>
        </row>
        <row r="549">
          <cell r="A549" t="str">
            <v>766</v>
          </cell>
        </row>
        <row r="550">
          <cell r="A550" t="str">
            <v>766</v>
          </cell>
        </row>
        <row r="551">
          <cell r="A551" t="str">
            <v>771</v>
          </cell>
        </row>
        <row r="552">
          <cell r="A552" t="str">
            <v>771</v>
          </cell>
        </row>
        <row r="553">
          <cell r="A553" t="str">
            <v>771</v>
          </cell>
        </row>
        <row r="554">
          <cell r="A554" t="str">
            <v>771</v>
          </cell>
        </row>
        <row r="555">
          <cell r="A555" t="str">
            <v>776</v>
          </cell>
        </row>
        <row r="556">
          <cell r="A556" t="str">
            <v>776</v>
          </cell>
        </row>
        <row r="557">
          <cell r="A557" t="str">
            <v>776</v>
          </cell>
        </row>
        <row r="558">
          <cell r="A558" t="str">
            <v>781</v>
          </cell>
        </row>
        <row r="559">
          <cell r="A559" t="str">
            <v>781</v>
          </cell>
        </row>
        <row r="560">
          <cell r="A560" t="str">
            <v>786</v>
          </cell>
        </row>
        <row r="561">
          <cell r="A561" t="str">
            <v>791</v>
          </cell>
        </row>
        <row r="562">
          <cell r="A562" t="str">
            <v>796</v>
          </cell>
        </row>
        <row r="563">
          <cell r="A563" t="str">
            <v>796</v>
          </cell>
        </row>
        <row r="564">
          <cell r="A564" t="str">
            <v>801</v>
          </cell>
        </row>
        <row r="565">
          <cell r="A565" t="str">
            <v>801</v>
          </cell>
        </row>
        <row r="566">
          <cell r="A566" t="str">
            <v>801</v>
          </cell>
        </row>
        <row r="567">
          <cell r="A567" t="str">
            <v>801</v>
          </cell>
        </row>
        <row r="568">
          <cell r="A568" t="str">
            <v>806</v>
          </cell>
        </row>
        <row r="569">
          <cell r="A569" t="str">
            <v>806</v>
          </cell>
        </row>
        <row r="570">
          <cell r="A570" t="str">
            <v>811</v>
          </cell>
        </row>
        <row r="571">
          <cell r="A571" t="str">
            <v>813</v>
          </cell>
        </row>
        <row r="572">
          <cell r="A572" t="str">
            <v>813</v>
          </cell>
        </row>
        <row r="573">
          <cell r="A573" t="str">
            <v>816</v>
          </cell>
        </row>
        <row r="574">
          <cell r="A574" t="str">
            <v>816</v>
          </cell>
        </row>
        <row r="575">
          <cell r="A575" t="str">
            <v>821</v>
          </cell>
        </row>
        <row r="576">
          <cell r="A576" t="str">
            <v>821</v>
          </cell>
        </row>
        <row r="577">
          <cell r="A577" t="str">
            <v>821</v>
          </cell>
        </row>
        <row r="578">
          <cell r="A578" t="str">
            <v>821</v>
          </cell>
        </row>
        <row r="579">
          <cell r="A579" t="str">
            <v>826</v>
          </cell>
        </row>
        <row r="580">
          <cell r="A580" t="str">
            <v>831</v>
          </cell>
        </row>
        <row r="581">
          <cell r="A581" t="str">
            <v>831</v>
          </cell>
        </row>
        <row r="582">
          <cell r="A582" t="str">
            <v>990</v>
          </cell>
        </row>
        <row r="583">
          <cell r="A583" t="str">
            <v>990</v>
          </cell>
        </row>
        <row r="584">
          <cell r="A584" t="str">
            <v>990</v>
          </cell>
        </row>
        <row r="585">
          <cell r="A585" t="str">
            <v>_x001A_</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3">
          <cell r="A3" t="str">
            <v>Soma de Custo</v>
          </cell>
        </row>
      </sheetData>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Empresa"/>
      <sheetName val="Modelo"/>
      <sheetName val="Prem"/>
      <sheetName val="Margem"/>
      <sheetName val="Desp"/>
      <sheetName val="Inv"/>
      <sheetName val="Fin"/>
      <sheetName val="Não Oper-Soc"/>
      <sheetName val="Cálculos"/>
      <sheetName val="DRE"/>
      <sheetName val="Bal"/>
      <sheetName val="Mut"/>
      <sheetName val="FL CX Dir"/>
      <sheetName val="FL CX Ind"/>
      <sheetName val="NCG"/>
      <sheetName val="Indicadores"/>
      <sheetName val="Gráficos"/>
      <sheetName val="Simulações"/>
      <sheetName val="Valor"/>
      <sheetName val="Memória"/>
      <sheetName val="Le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ação"/>
      <sheetName val="Análise"/>
      <sheetName val="Tabela"/>
      <sheetName val="Clientes Livres Guaraniana"/>
      <sheetName val="PDD 05_06"/>
      <sheetName val="RIS_TECNICHE"/>
      <sheetName val="Lista_Centro_de_Custo"/>
      <sheetName val="Cálculos "/>
      <sheetName val="Enc. Capac."/>
      <sheetName val="pl atual"/>
      <sheetName val="59"/>
      <sheetName val="INDICE"/>
      <sheetName val="Andam."/>
      <sheetName val="Concl."/>
      <sheetName val="Excluído"/>
      <sheetName val="Penden."/>
      <sheetName val="Progr."/>
      <sheetName val="Selec."/>
      <sheetName val="ANALI2000"/>
      <sheetName val="CELPE-média-mensal-99-04"/>
      <sheetName val="Links"/>
      <sheetName val="DRE"/>
      <sheetName val="Encargos"/>
      <sheetName val="Resumo"/>
      <sheetName val="LCONTR"/>
      <sheetName val="ELIMINAÇÕES"/>
      <sheetName val="unit1sum2"/>
      <sheetName val="unit1sum3"/>
      <sheetName val="unit2sum2"/>
      <sheetName val="unit2sum3"/>
      <sheetName val="DISCOUNT RATES"/>
      <sheetName val="tar. media"/>
      <sheetName val="CVA_Projetada12meses"/>
      <sheetName val="Dispon"/>
      <sheetName val="Total CPFL"/>
      <sheetName val="TBM"/>
      <sheetName val="Lead"/>
      <sheetName val="ÍNDICE"/>
      <sheetName val="Tabela de parâmetro"/>
      <sheetName val="ff5"/>
      <sheetName val="Planilha2"/>
      <sheetName val="ListaPrioridade"/>
      <sheetName val="Sem Critica"/>
      <sheetName val="Clientes_Livres_Guaraniana"/>
      <sheetName val="PDD_05_06"/>
      <sheetName val="Cálculos_"/>
      <sheetName val="Enc__Capac_"/>
      <sheetName val="pl_atual"/>
      <sheetName val="Andam_"/>
      <sheetName val="Concl_"/>
      <sheetName val="Penden_"/>
      <sheetName val="Progr_"/>
      <sheetName val="Selec_"/>
      <sheetName val="Plan1"/>
      <sheetName val="CRITERIOS"/>
      <sheetName val="ENERIN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INDICE"/>
      <sheetName val="1"/>
      <sheetName val="3"/>
      <sheetName val="2"/>
      <sheetName val="4"/>
      <sheetName val="5"/>
      <sheetName val="6"/>
      <sheetName val="7"/>
      <sheetName val="8"/>
      <sheetName val="9antes"/>
      <sheetName val="9"/>
      <sheetName val="10"/>
      <sheetName val="11"/>
      <sheetName val="11_1"/>
      <sheetName val="12_A"/>
      <sheetName val="12_B"/>
      <sheetName val="12_0"/>
      <sheetName val="12_1"/>
      <sheetName val="12_1_1"/>
      <sheetName val="12_2"/>
      <sheetName val="12_3"/>
      <sheetName val="12_4"/>
      <sheetName val="12_5"/>
      <sheetName val="12_6"/>
      <sheetName val="12_7"/>
      <sheetName val="12_8"/>
      <sheetName val="12_9"/>
      <sheetName val="12_10"/>
      <sheetName val="12_11"/>
      <sheetName val="12_12"/>
      <sheetName val="12_13"/>
      <sheetName val="12_14"/>
      <sheetName val="12_15"/>
      <sheetName val="13"/>
      <sheetName val="14"/>
      <sheetName val="15"/>
      <sheetName val="16"/>
      <sheetName val="17"/>
      <sheetName val="18"/>
      <sheetName val="19"/>
      <sheetName val="20"/>
      <sheetName val="21"/>
      <sheetName val="22"/>
      <sheetName val="22_1"/>
      <sheetName val="23"/>
      <sheetName val="24"/>
      <sheetName val="25"/>
      <sheetName val="26"/>
      <sheetName val="27"/>
      <sheetName val="28"/>
      <sheetName val="29"/>
      <sheetName val="29_0"/>
      <sheetName val="29_1"/>
      <sheetName val="29_2"/>
      <sheetName val="29_3"/>
      <sheetName val="29_4"/>
      <sheetName val="29_5"/>
      <sheetName val="30"/>
      <sheetName val="31"/>
      <sheetName val="32"/>
      <sheetName val="32_1"/>
      <sheetName val="33"/>
      <sheetName val="34"/>
      <sheetName val="35"/>
      <sheetName val="36"/>
      <sheetName val="37"/>
      <sheetName val="38"/>
      <sheetName val="39"/>
      <sheetName val="40"/>
      <sheetName val="41"/>
      <sheetName val="41_1"/>
      <sheetName val="42"/>
      <sheetName val="43"/>
      <sheetName val="43_1"/>
      <sheetName val="44"/>
      <sheetName val="45"/>
      <sheetName val="45_1"/>
      <sheetName val="46"/>
      <sheetName val="47"/>
      <sheetName val="48"/>
      <sheetName val="49"/>
      <sheetName val="50"/>
      <sheetName val="51"/>
      <sheetName val="52"/>
      <sheetName val="53"/>
      <sheetName val="54"/>
      <sheetName val="55"/>
      <sheetName val="55_0"/>
      <sheetName val="55_1"/>
      <sheetName val="56"/>
      <sheetName val="57"/>
      <sheetName val="57_1"/>
      <sheetName val="57_2"/>
      <sheetName val="57_3"/>
      <sheetName val="57_4"/>
      <sheetName val="57_5"/>
      <sheetName val="58"/>
      <sheetName val="59"/>
      <sheetName val="60"/>
      <sheetName val="61"/>
      <sheetName val="61 _2_"/>
      <sheetName val="62"/>
      <sheetName val="63"/>
      <sheetName val="64"/>
      <sheetName val="65"/>
      <sheetName val="66"/>
      <sheetName val="67"/>
      <sheetName val="68"/>
      <sheetName val="11638"/>
      <sheetName val="CDI"/>
      <sheetName val="pl atual"/>
      <sheetName val="Cash Flow to Sponsor"/>
      <sheetName val="Energy Revenues"/>
      <sheetName val="Dati"/>
      <sheetName val="RESULTADO MÊS A MÊS"/>
      <sheetName val="Manual"/>
      <sheetName val="CELPE-média-mensal-99-04"/>
      <sheetName val="Links"/>
      <sheetName val="Financimentos CP"/>
      <sheetName val="DRE"/>
      <sheetName val="BancoSegment"/>
      <sheetName val="Critérios"/>
      <sheetName val="Teste Drpc"/>
      <sheetName val="Informe"/>
      <sheetName val="BALANCETE"/>
      <sheetName val="Suprimento"/>
      <sheetName val="Energia"/>
      <sheetName val="Meses"/>
      <sheetName val="Imposto de Ren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Data"/>
      <sheetName val="Net Income"/>
      <sheetName val="EBITDA"/>
      <sheetName val="CM"/>
      <sheetName val="EBITDA Var1"/>
      <sheetName val="EBITDA Var2"/>
      <sheetName val="Revenues"/>
      <sheetName val="Mobile Rev"/>
      <sheetName val="VAS Rev Var"/>
      <sheetName val="Prod Serv Rev"/>
      <sheetName val="Prod Rev Var"/>
      <sheetName val="Opex"/>
      <sheetName val="Comm"/>
      <sheetName val="Comm Opex Var"/>
      <sheetName val="Net"/>
      <sheetName val="Net Opex Var"/>
      <sheetName val="Pers"/>
      <sheetName val="G&amp;A"/>
      <sheetName val="G&amp;A Var"/>
      <sheetName val="Subsidio"/>
      <sheetName val="IS"/>
      <sheetName val="Cap Emp"/>
      <sheetName val="W Cap"/>
      <sheetName val="WC Var"/>
      <sheetName val="CAPEX"/>
      <sheetName val="GSM Network CAPEX"/>
      <sheetName val="Debt"/>
      <sheetName val="NFP"/>
      <sheetName val="BS"/>
      <sheetName val="CF Tree"/>
      <sheetName val="Oper FCF"/>
      <sheetName val="CF"/>
      <sheetName val="ROE"/>
      <sheetName val="Serv Rev Var"/>
      <sheetName val="TDMA Network CAPEX"/>
      <sheetName val="Inputs_Unidades_Geradoras"/>
      <sheetName val="0 &lt; VCM &lt; 1.350"/>
      <sheetName val="Manual"/>
    </sheetNames>
    <sheetDataSet>
      <sheetData sheetId="0" refreshError="1">
        <row r="2">
          <cell r="AK2" t="str">
            <v>TIM Nordeste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IMINAÇÕES"/>
      <sheetName val="RIS_TECNICHE"/>
      <sheetName val="FORN"/>
      <sheetName val="tabela"/>
      <sheetName val="Res.Autor.Motivo"/>
      <sheetName val="Res.Devolv.Motivo"/>
      <sheetName val="Instituicoes2001_LP"/>
      <sheetName val="SCG"/>
      <sheetName val="Capa"/>
      <sheetName val="Deckblatt"/>
      <sheetName val="ELIM_FINANCEIRA"/>
      <sheetName val="Tela"/>
      <sheetName val="Struktur"/>
      <sheetName val="TABELLEN"/>
      <sheetName val="WORDTABLE"/>
      <sheetName val="E2 - PRA"/>
      <sheetName val="WORDs"/>
      <sheetName val="GERREAL"/>
      <sheetName val="FD 3 - Provisão OS  "/>
      <sheetName val="Macro"/>
      <sheetName val="den96"/>
      <sheetName val="INFO"/>
      <sheetName val="New FC Pivot Table"/>
      <sheetName val="balancete"/>
      <sheetName val="N3"/>
      <sheetName val="relação"/>
      <sheetName val="NUR"/>
      <sheetName val="P&amp;L"/>
      <sheetName val="Dívida"/>
      <sheetName val="Lead"/>
      <sheetName val="0201"/>
      <sheetName val="Banco Dados"/>
      <sheetName val="RIEP_INC_98"/>
      <sheetName val="Resumo"/>
      <sheetName val="local"/>
      <sheetName val="Estoque"/>
      <sheetName val="Res_Autor_Motivo"/>
      <sheetName val="Res_Devolv_Motivo"/>
      <sheetName val="E2_-_PRA"/>
      <sheetName val="FD_3_-_Provisão_OS__"/>
      <sheetName val="New_FC_Pivot_Table"/>
      <sheetName val="Banco_Dados"/>
      <sheetName val="Res_Autor_Motivo1"/>
      <sheetName val="Res_Devolv_Motivo1"/>
      <sheetName val="E2_-_PRA1"/>
      <sheetName val="FD_3_-_Provisão_OS__1"/>
      <sheetName val="New_FC_Pivot_Table1"/>
      <sheetName val="Banco_Dados1"/>
      <sheetName val="Peso_áreas_e_CPs1"/>
      <sheetName val="riep_ce"/>
      <sheetName val="RICL_T"/>
      <sheetName val="ST.PATR"/>
      <sheetName val="REDDITI"/>
      <sheetName val="riclassi"/>
      <sheetName val="ce99"/>
      <sheetName val="n_cons"/>
      <sheetName val="CE12"/>
      <sheetName val="mens_den"/>
      <sheetName val="Foglio1"/>
      <sheetName val="mens_premi98"/>
      <sheetName val="MENS_RPR"/>
      <sheetName val="grafico_pre"/>
      <sheetName val="PRE95"/>
      <sheetName val="PRE96"/>
      <sheetName val="mens_pag_sprec"/>
      <sheetName val="prebdg97"/>
      <sheetName val="premi96"/>
      <sheetName val="ce"/>
      <sheetName val="E2.1-PCLD ANEEL 06-2006"/>
      <sheetName val="Peso áreas e CPs"/>
      <sheetName val="BASE (2)"/>
      <sheetName val="ANEEL"/>
      <sheetName val="PÇO"/>
      <sheetName val="Cash input"/>
      <sheetName val="feedback"/>
      <sheetName val="LA1 Total"/>
      <sheetName val="#REF"/>
      <sheetName val="212405"/>
      <sheetName val="Plan1"/>
      <sheetName val="CANT_LC"/>
      <sheetName val="Note 4-10"/>
      <sheetName val="Mensal"/>
      <sheetName val="NOMES"/>
      <sheetName val="BDados Intermoinhos"/>
      <sheetName val="PI 99 - R$"/>
      <sheetName val="Parameters"/>
      <sheetName val="DFLSUBS"/>
      <sheetName val="Base"/>
      <sheetName val="Instructions"/>
      <sheetName val="Assump"/>
      <sheetName val="New Data"/>
      <sheetName val="Input"/>
      <sheetName val="Assumptions"/>
      <sheetName val="Indice"/>
      <sheetName val="pl atual"/>
      <sheetName val="Parc. de ICMS"/>
      <sheetName val="All CCs _2_"/>
      <sheetName val="Correção"/>
      <sheetName val="A4.3"/>
      <sheetName val="Cash_input"/>
      <sheetName val="ST_PATR"/>
      <sheetName val="E2_1-PCLD_ANEEL_06-2006"/>
      <sheetName val="Peso_áreas_e_CPs"/>
      <sheetName val="BASE_(2)"/>
      <sheetName val="LA1_Total"/>
      <sheetName val="MUG"/>
      <sheetName val="OUT02.REPORT"/>
      <sheetName val="TRIBUTOS A RECOLHER"/>
      <sheetName val="ABRIL 2000"/>
      <sheetName val="dezembro98"/>
      <sheetName val="Comissões"/>
      <sheetName val="CALCUL.EMPRUNTS"/>
      <sheetName val="Cobertura"/>
      <sheetName val="OTHERS1"/>
      <sheetName val="Cash_input1"/>
      <sheetName val="ST_PATR1"/>
      <sheetName val="E2_1-PCLD_ANEEL_06-20061"/>
      <sheetName val="BASE_(2)1"/>
      <sheetName val="LA1_Total1"/>
      <sheetName val="PI_99_-_R$"/>
      <sheetName val="New_Data"/>
      <sheetName val="Note_4-10"/>
      <sheetName val="OCESA_082"/>
      <sheetName val="PLANT MAINT -  OPER.COST"/>
      <sheetName val="True-Up"/>
      <sheetName val="C"/>
      <sheetName val="Sum"/>
      <sheetName val="INDEX"/>
      <sheetName val="FATURAMENTO SEM IPI"/>
      <sheetName val="All CCs (2)"/>
      <sheetName val="saída até 99"/>
      <sheetName val="Sheet3"/>
      <sheetName val="VRCTVD-UJV"/>
      <sheetName val="RATCU-U"/>
      <sheetName val="tar. media"/>
      <sheetName val="IREM"/>
      <sheetName val="CSSL - Real"/>
      <sheetName val="Sheet1"/>
      <sheetName val="DIVIN_ARAXA"/>
      <sheetName val="SELIC"/>
      <sheetName val="Control Sheet"/>
      <sheetName val="H.MUNDIAL - 27.01.06 - Ajustado"/>
      <sheetName val="Plan2"/>
      <sheetName val="Parâmetros"/>
      <sheetName val="Argentina Main"/>
      <sheetName val="Month"/>
      <sheetName val="PREMISSAS SMC"/>
      <sheetName val="SUP-41"/>
      <sheetName val="INTERCO"/>
      <sheetName val="F1.2...."/>
      <sheetName val="OUT02_REPORT"/>
      <sheetName val="HSBC-J.PESSOA"/>
      <sheetName val="F1"/>
      <sheetName val="VENDAS_P_SUBSIDIÁRIA"/>
      <sheetName val="Res_Autor_Motivo2"/>
      <sheetName val="Res_Devolv_Motivo2"/>
      <sheetName val="E2_-_PRA2"/>
      <sheetName val="FD_3_-_Provisão_OS__2"/>
      <sheetName val="New_FC_Pivot_Table2"/>
      <sheetName val="Banco_Dados2"/>
      <sheetName val="ABRIL_2000"/>
      <sheetName val="All_CCs__2_"/>
      <sheetName val="59"/>
      <sheetName val="Manual"/>
      <sheetName val="ANALI98"/>
      <sheetName val="Encargos"/>
      <sheetName val="Andam."/>
      <sheetName val="Concl."/>
      <sheetName val="Excluído"/>
      <sheetName val="Penden."/>
      <sheetName val="Progr."/>
      <sheetName val="Selec."/>
      <sheetName val="Two Step Revenue Testing Master"/>
      <sheetName val="Global Data"/>
      <sheetName val="Intragrupo"/>
      <sheetName val="ABL-PDC=R$"/>
      <sheetName val="ABL-PDC"/>
      <sheetName val="DEPRECIAÇÃO"/>
      <sheetName val="Cad.Oper."/>
      <sheetName val="MACRO1"/>
      <sheetName val="BANCO"/>
      <sheetName val="REC"/>
      <sheetName val="Bradesco"/>
      <sheetName val="Plano de Contas"/>
      <sheetName val="11890401"/>
      <sheetName val="BCO.CENTRAL"/>
      <sheetName val="VT-PAT"/>
      <sheetName val="PDD"/>
      <sheetName val="TABELAS"/>
      <sheetName val="Geral"/>
      <sheetName val="CIEN"/>
      <sheetName val="unit1sum2"/>
      <sheetName val="unit1sum3"/>
      <sheetName val="unit2sum2"/>
      <sheetName val="unit2sum3"/>
      <sheetName val="DISCOUNT RATES"/>
      <sheetName val="CELPE-média-mensal-99-04"/>
      <sheetName val="ANALI2000"/>
      <sheetName val="RESULTADO MÊS A MÊS"/>
      <sheetName val="A4.6-SEAOIL"/>
      <sheetName val="0905"/>
      <sheetName val="Order Book Mar. 21, 2005"/>
      <sheetName val="Res_Autor_Motivo3"/>
      <sheetName val="Res_Devolv_Motivo3"/>
      <sheetName val="E2_-_PRA3"/>
      <sheetName val="FD_3_-_Provisão_OS__3"/>
      <sheetName val="New_FC_Pivot_Table3"/>
      <sheetName val="ST_PATR2"/>
      <sheetName val="E2_1-PCLD_ANEEL_06-20062"/>
      <sheetName val="Peso_áreas_e_CPs2"/>
      <sheetName val="BASE_(2)2"/>
      <sheetName val="Banco_Dados3"/>
      <sheetName val="Cash_input2"/>
      <sheetName val="PI_99_-_R$1"/>
      <sheetName val="LA1_Total2"/>
      <sheetName val="All_CCs__2_1"/>
      <sheetName val="Note_4-101"/>
      <sheetName val="New_Data1"/>
      <sheetName val="A4_3"/>
      <sheetName val="TRIBUTOS_A_RECOLHER"/>
      <sheetName val="ABRIL_20001"/>
      <sheetName val="PLANT_MAINT_-__OPER_COST"/>
      <sheetName val="OUT02_REPORT1"/>
      <sheetName val="CALCUL_EMPRUNTS"/>
      <sheetName val="BDados_Intermoinhos"/>
      <sheetName val="FATURAMENTO_SEM_IPI"/>
      <sheetName val="pl_atual"/>
      <sheetName val="Parc__de_ICMS"/>
      <sheetName val="tar__media"/>
      <sheetName val="CSSL_-_Real"/>
      <sheetName val="Argentina_Main"/>
      <sheetName val="PREMISSAS_SMC"/>
      <sheetName val="H_MUNDIAL_-_27_01_06_-_Ajustado"/>
      <sheetName val="Control_Sheet"/>
      <sheetName val="F1_2____"/>
      <sheetName val="All_CCs_(2)"/>
      <sheetName val="saída_até_99"/>
      <sheetName val="Two_Step_Revenue_Testing_Master"/>
      <sheetName val="Global_Data"/>
      <sheetName val="Cad_Oper_"/>
      <sheetName val="BCO_CENTRAL"/>
      <sheetName val="HSBC-J_PESSOA"/>
      <sheetName val="Plano_de_Contas"/>
      <sheetName val="DISCOUNT_RATES"/>
      <sheetName val="outros indicadores"/>
      <sheetName val="PRECO R$"/>
      <sheetName val="orc2004_MI"/>
      <sheetName val="APIPIAQ.XLS"/>
      <sheetName val="COMPENSAÇÃO"/>
      <sheetName val="Market Summary"/>
      <sheetName val="O1O2"/>
      <sheetName val="B"/>
      <sheetName val="Saída - Relatório Interno"/>
      <sheetName val="Table Auxiliar"/>
      <sheetName val="Macro Indicadores"/>
      <sheetName val="1600045"/>
      <sheetName val="ASIENTOS"/>
      <sheetName val="APIPIAQ_XLS"/>
      <sheetName val="ELIMINAÇÕES.xls"/>
      <sheetName val="A4.3 Resultado"/>
      <sheetName val="patrimonial"/>
      <sheetName val="Estoques PT"/>
      <sheetName val="BY TYPE"/>
      <sheetName val="REST_DEC"/>
      <sheetName val="PRECO_R$"/>
      <sheetName val="Order_Book_Mar__21,_2005"/>
      <sheetName val="A4_6-SEAOIL"/>
      <sheetName val="Veladero Operating"/>
    </sheetNames>
    <sheetDataSet>
      <sheetData sheetId="0" refreshError="1">
        <row r="283">
          <cell r="J283">
            <v>35016</v>
          </cell>
        </row>
        <row r="288">
          <cell r="H288">
            <v>-19634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sheetData sheetId="258" refreshError="1"/>
      <sheetData sheetId="259" refreshError="1"/>
      <sheetData sheetId="260" refreshError="1"/>
      <sheetData sheetId="261" refreshError="1"/>
      <sheetData sheetId="262" refreshError="1"/>
      <sheetData sheetId="263" refreshError="1"/>
      <sheetData sheetId="264"/>
      <sheetData sheetId="265"/>
      <sheetData sheetId="266"/>
      <sheetData sheetId="267"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ESMES"/>
      <sheetName val="Instruções"/>
      <sheetName val="AESMES (2)"/>
      <sheetName val="Botão 6"/>
    </sheetNames>
    <sheetDataSet>
      <sheetData sheetId="0" refreshError="1">
        <row r="10">
          <cell r="BW10" t="str">
            <v>ANOS</v>
          </cell>
          <cell r="BX10" t="str">
            <v>MES</v>
          </cell>
          <cell r="BY10" t="str">
            <v>RESIDENCIAL</v>
          </cell>
          <cell r="BZ10" t="str">
            <v xml:space="preserve">COMERCIAL </v>
          </cell>
          <cell r="CA10" t="str">
            <v>INDUSTRIAL</v>
          </cell>
          <cell r="CB10" t="str">
            <v>RURAL</v>
          </cell>
          <cell r="CC10" t="str">
            <v>ILUMINAÇÃO P</v>
          </cell>
          <cell r="CD10" t="str">
            <v>PODERES P.</v>
          </cell>
          <cell r="CE10" t="str">
            <v>SERVIÇOS P.</v>
          </cell>
          <cell r="CF10" t="str">
            <v>PRÓPRIO</v>
          </cell>
          <cell r="CG10" t="str">
            <v>C. TOTAL</v>
          </cell>
          <cell r="CH10" t="str">
            <v xml:space="preserve">SUPRIMENTO </v>
          </cell>
          <cell r="CI10" t="str">
            <v>PERDAS</v>
          </cell>
          <cell r="CJ10" t="str">
            <v>NCR</v>
          </cell>
          <cell r="CK10" t="str">
            <v>CARGA P.</v>
          </cell>
        </row>
      </sheetData>
      <sheetData sheetId="1" refreshError="1"/>
      <sheetData sheetId="2" refreshError="1"/>
      <sheetData sheetId="3"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WhUsina"/>
      <sheetName val="MenuOpcoes"/>
      <sheetName val="FAT_PADRAO"/>
      <sheetName val="Macros_01"/>
      <sheetName val="Capa"/>
      <sheetName val="Carga"/>
      <sheetName val="balanços"/>
      <sheetName val="Geração"/>
      <sheetName val="Geracao_AgExt"/>
      <sheetName val="Contratos"/>
      <sheetName val="%PARTICIPAÇÃO"/>
      <sheetName val="PARTICIPAÇÃO "/>
      <sheetName val="Passos_1"/>
      <sheetName val="Passos_01_AgExt"/>
      <sheetName val="FAT_SISTEMA"/>
      <sheetName val="AES-SUL"/>
      <sheetName val="CDSA"/>
      <sheetName val="CEB"/>
      <sheetName val="CEEE"/>
      <sheetName val="CELESC"/>
      <sheetName val="CELG"/>
      <sheetName val="CELTINS"/>
      <sheetName val="CEMAT"/>
      <sheetName val="CEMIG"/>
      <sheetName val="CERJ"/>
      <sheetName val="CESP"/>
      <sheetName val="CGTEE"/>
      <sheetName val="COPEL"/>
      <sheetName val="CPFL"/>
      <sheetName val="EBE"/>
      <sheetName val="ELEKTRO"/>
      <sheetName val="ELMA"/>
      <sheetName val="EMAE"/>
      <sheetName val="ENERSUL"/>
      <sheetName val="ENORTE"/>
      <sheetName val="ESCELSA"/>
      <sheetName val="ESUL"/>
      <sheetName val="FURNAS"/>
      <sheetName val="GERASUL"/>
      <sheetName val="LIGHT"/>
      <sheetName val="RGE"/>
      <sheetName val="Dados Financeiros"/>
      <sheetName val="COMENTÁRIOS"/>
      <sheetName val="AESMES"/>
      <sheetName val="59"/>
      <sheetName val="Graf_anomóvel12meses"/>
      <sheetName val="FORNECEDORES"/>
      <sheetName val="F2"/>
      <sheetName val="di a termo ie3-05"/>
      <sheetName val="Plan1"/>
      <sheetName val="pl atu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 de Caixa de RITA"/>
      <sheetName val="#REF"/>
      <sheetName val="CVA-ANEEL 5° dia útil anterior"/>
      <sheetName val="_REF"/>
      <sheetName val="Séries IGP-M e IPCA"/>
      <sheetName val="AESMES"/>
      <sheetName val="E2.1-PCLD ANEEL 06-2006"/>
      <sheetName val="SRD - Dados_RU (NOVOS G)"/>
      <sheetName val="Passos_1"/>
      <sheetName val="pl atual"/>
      <sheetName val="USA NT Detalhe"/>
      <sheetName val="Var Preços"/>
      <sheetName val="Dados de Entrada - Planejamento"/>
      <sheetName val=" CTA RDOS"/>
      <sheetName val="balancete"/>
      <sheetName val="tar. media"/>
      <sheetName val="Painel de Controle"/>
      <sheetName val="FEV99"/>
      <sheetName val="MAPA27"/>
      <sheetName val="CALC-RESUMO"/>
      <sheetName val="(TAP) GTF"/>
      <sheetName val="Financimentos CP"/>
      <sheetName val="Encargos"/>
      <sheetName val="Resumo"/>
      <sheetName val="Meses"/>
      <sheetName val="Plan1"/>
      <sheetName val="CVA_Projetada12meses"/>
      <sheetName val="fev"/>
      <sheetName val="Cash Flow to Spons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GERAL"/>
      <sheetName val="INPUT ER"/>
      <sheetName val="INPUT ANEEL"/>
      <sheetName val="Fluxo de Caixa"/>
      <sheetName val="Demonstracao de Resultados"/>
      <sheetName val="Indice Produtividade"/>
      <sheetName val="Projecao Custos"/>
      <sheetName val="Precos"/>
      <sheetName val="Investimentos"/>
      <sheetName val="Clientes"/>
      <sheetName val="Consumo"/>
      <sheetName val="Vendas-Compras"/>
      <sheetName val="Demanda"/>
      <sheetName val="Projecao Demanda"/>
      <sheetName val="#REF"/>
      <sheetName val="Cash Flow to Sponsor"/>
      <sheetName val="Energy Revenues"/>
      <sheetName val="Fator X CELG 01.09"/>
    </sheetNames>
    <sheetDataSet>
      <sheetData sheetId="0" refreshError="1">
        <row r="41">
          <cell r="E41">
            <v>0.5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sheetName val="Gastos 2002"/>
      <sheetName val="Tesorería 2002"/>
      <sheetName val="Parametros"/>
      <sheetName val="Balance 2002"/>
      <sheetName val="EERR 2002"/>
      <sheetName val="Caja 2002"/>
      <sheetName val="Ingresos CDEC"/>
      <sheetName val="Ingresos Contratos"/>
      <sheetName val="Inversiones 2002"/>
      <sheetName val="Impuesto 2002"/>
      <sheetName val="Gráfico Egresos 2002"/>
      <sheetName val="Presupuesto 2002 V2.0"/>
      <sheetName val="Sheet1"/>
      <sheetName val="Att3"/>
      <sheetName val="Att4"/>
      <sheetName val="Att5"/>
      <sheetName val="Att6"/>
      <sheetName val="Att7"/>
      <sheetName val="Organigrama 2002"/>
      <sheetName val="Gastos Financieros 2002"/>
      <sheetName val="Balance 2001"/>
      <sheetName val="EERR 2001"/>
      <sheetName val="PGC (Frango)"/>
      <sheetName val="Jan"/>
      <sheetName val="Daily"/>
      <sheetName val="PPM ConGas test"/>
      <sheetName val="File Generator"/>
      <sheetName val="10_Year_Pos"/>
      <sheetName val="Check"/>
      <sheetName val="STE"/>
      <sheetName val="TOUTES"/>
      <sheetName val="Gastos_2002"/>
      <sheetName val="Tesorería_2002"/>
      <sheetName val="Balance_2002"/>
      <sheetName val="EERR_2002"/>
      <sheetName val="Caja_2002"/>
      <sheetName val="Ingresos_CDEC"/>
      <sheetName val="Ingresos_Contratos"/>
      <sheetName val="Inversiones_2002"/>
      <sheetName val="Impuesto_2002"/>
      <sheetName val="Gráfico_Egresos_2002"/>
      <sheetName val="Presupuesto_2002_V2_0"/>
      <sheetName val="Organigrama_2002"/>
      <sheetName val="Gastos_Financieros_2002"/>
      <sheetName val="Balance_2001"/>
      <sheetName val="EERR_2001"/>
      <sheetName val="PGC_(Frango)"/>
      <sheetName val="PPM_ConGas_test"/>
      <sheetName val="File_Generator"/>
      <sheetName val="Gastos_20021"/>
      <sheetName val="Tesorería_20021"/>
      <sheetName val="Balance_20021"/>
      <sheetName val="EERR_20021"/>
      <sheetName val="Caja_20021"/>
      <sheetName val="Ingresos_CDEC1"/>
      <sheetName val="Ingresos_Contratos1"/>
      <sheetName val="Inversiones_20021"/>
      <sheetName val="Impuesto_20021"/>
      <sheetName val="Gráfico_Egresos_20021"/>
      <sheetName val="Presupuesto_2002_V2_01"/>
      <sheetName val="Organigrama_20021"/>
      <sheetName val="Gastos_Financieros_20021"/>
      <sheetName val="Balance_20011"/>
      <sheetName val="EERR_20011"/>
      <sheetName val="PGC_(Frango)1"/>
      <sheetName val="PPM_ConGas_test1"/>
      <sheetName val="File_Generator1"/>
      <sheetName val="2007-REALIZADO"/>
      <sheetName val="Gastos_20022"/>
      <sheetName val="Tesorería_20022"/>
      <sheetName val="Balance_20022"/>
      <sheetName val="EERR_20022"/>
      <sheetName val="Caja_20022"/>
      <sheetName val="Ingresos_CDEC2"/>
      <sheetName val="Ingresos_Contratos2"/>
      <sheetName val="Inversiones_20022"/>
      <sheetName val="Impuesto_20022"/>
      <sheetName val="Gráfico_Egresos_20022"/>
      <sheetName val="Presupuesto_2002_V2_02"/>
      <sheetName val="Organigrama_20022"/>
      <sheetName val="Gastos_Financieros_20022"/>
      <sheetName val="Balance_20012"/>
      <sheetName val="EERR_20012"/>
      <sheetName val="PGC_(Frango)2"/>
      <sheetName val="PPM_ConGas_test2"/>
      <sheetName val="File_Generator2"/>
    </sheetNames>
    <sheetDataSet>
      <sheetData sheetId="0" refreshError="1"/>
      <sheetData sheetId="1" refreshError="1"/>
      <sheetData sheetId="2" refreshError="1"/>
      <sheetData sheetId="3" refreshError="1">
        <row r="16">
          <cell r="B16">
            <v>7.0000000000000007E-2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
      <sheetName val="premi96"/>
      <sheetName val="prebdg97"/>
      <sheetName val="mese"/>
      <sheetName val="C"/>
      <sheetName val="B"/>
      <sheetName val="A"/>
      <sheetName val="pr_emessi"/>
      <sheetName val="premi_bdg_fcst"/>
      <sheetName val="comgest"/>
      <sheetName val="comgest_den"/>
      <sheetName val="PRE_COMP"/>
      <sheetName val="MENS_RPR"/>
      <sheetName val="n_cons"/>
      <sheetName val="ELIMINAÇÕES"/>
      <sheetName val="BASE (2)"/>
      <sheetName val="Peso áreas e CPs"/>
      <sheetName val="E2.1-PCLD ANEEL 06-2006"/>
      <sheetName val="RIS_TECNICHE"/>
      <sheetName val="ANEEL"/>
      <sheetName val="PÇO"/>
      <sheetName val="SCG"/>
      <sheetName val="Infl"/>
      <sheetName val="Peso Liq."/>
      <sheetName val="Parameters"/>
      <sheetName val="Balancete"/>
      <sheetName val="E2_1_PCLD ANEEL 06_2006"/>
      <sheetName val="DISCOUNTS DDP"/>
      <sheetName val="CDI"/>
      <sheetName val="NVision Detail"/>
      <sheetName val="Parcelamento_II_IPI"/>
      <sheetName val="Instituicoes2001_LP"/>
      <sheetName val="Sch9  Guarantees"/>
      <sheetName val="2004"/>
      <sheetName val="TABELLEN"/>
      <sheetName val="WORDTABLE"/>
      <sheetName val="P-CLOSED"/>
      <sheetName val="INDICES"/>
      <sheetName val="Tela"/>
      <sheetName val="Deckblatt"/>
      <sheetName val="DATA WP"/>
      <sheetName val="DADOS"/>
      <sheetName val="RESIDUAL"/>
      <sheetName val="vinc"/>
      <sheetName val="Period Week Lookup"/>
      <sheetName val="GERREAL"/>
      <sheetName val="Macro_2003"/>
      <sheetName val="PACU"/>
      <sheetName val="PH"/>
      <sheetName val="PHReex"/>
      <sheetName val="RAcu"/>
      <sheetName val="RH"/>
      <sheetName val="RRex"/>
      <sheetName val="MATERIAIS - BRG"/>
      <sheetName val="F5 - Saldo final Inventário"/>
      <sheetName val="Sheet1"/>
      <sheetName val="ROs (12)"/>
      <sheetName val="Selic"/>
      <sheetName val="ACT Input (2)"/>
      <sheetName val="CECO"/>
      <sheetName val="FORN"/>
      <sheetName val="BASE"/>
      <sheetName val="INSSSTERCEIROS"/>
      <sheetName val="MOD 7 SIN"/>
      <sheetName val="P_Par"/>
      <sheetName val="P_Prt"/>
      <sheetName val="p&amp;l1298"/>
      <sheetName val="tar. media"/>
      <sheetName val="POCPAS"/>
      <sheetName val="INFO"/>
      <sheetName val="0201"/>
      <sheetName val="BASE_(2)"/>
      <sheetName val="Peso_áreas_e_CPs"/>
      <sheetName val="E2_1-PCLD_ANEEL_06-2006"/>
      <sheetName val="Peso_Liq_"/>
      <sheetName val="E2_1_PCLD_ANEEL_06_2006"/>
      <sheetName val="DATA_WP"/>
      <sheetName val="DISCOUNTS_DDP"/>
      <sheetName val="MATERIAIS_-_BRG"/>
      <sheetName val="F5_-_Saldo_final_Inventário"/>
      <sheetName val="Period_Week_Lookup"/>
      <sheetName val="NVision_Detail"/>
      <sheetName val="Sch9__Guarantees"/>
      <sheetName val="ROs_(12)"/>
      <sheetName val="ACT_Input_(2)"/>
      <sheetName val="CUSTO-0702"/>
      <sheetName val=" PAT"/>
      <sheetName val="Capa"/>
      <sheetName val="p.5"/>
      <sheetName val="M2 - Analise MtM"/>
      <sheetName val="BASE_(2)1"/>
      <sheetName val="E2_1-PCLD_ANEEL_06-20061"/>
      <sheetName val="Peso_áreas_e_CPs1"/>
      <sheetName val="Peso_Liq_1"/>
      <sheetName val="E2_1_PCLD_ANEEL_06_20061"/>
      <sheetName val="DISCOUNTS_DDP1"/>
      <sheetName val="NVision_Detail1"/>
      <sheetName val="Period_Week_Lookup1"/>
      <sheetName val="Sch9__Guarantees1"/>
      <sheetName val="DATA_WP1"/>
      <sheetName val="MATERIAIS_-_BRG1"/>
      <sheetName val="F5_-_Saldo_final_Inventário1"/>
      <sheetName val="ROs_(12)1"/>
      <sheetName val="ACT_Input_(2)1"/>
      <sheetName val="MOD_7_SIN"/>
      <sheetName val="_PAT"/>
      <sheetName val="p_5"/>
      <sheetName val="M2_-_Analise_MtM"/>
      <sheetName val="Consolidado"/>
      <sheetName val="tab1"/>
      <sheetName val="OUVE"/>
      <sheetName val="E 1.2 - Teste de VC"/>
      <sheetName val="FD 3 - Provisão OS  "/>
      <sheetName val="Control Sheet"/>
      <sheetName val="Res.Autor.Motivo"/>
      <sheetName val="Res.Devolv.Motivo"/>
      <sheetName val="den96"/>
      <sheetName val="Base Fiscal Cruzada"/>
      <sheetName val="WWINVQ297"/>
      <sheetName val="#REF"/>
      <sheetName val="ce99"/>
      <sheetName val="DIVIN_ARAXA"/>
      <sheetName val="Start"/>
      <sheetName val="Tab.Translate"/>
      <sheetName val="ABRIL 2000"/>
      <sheetName val="Tabelas"/>
      <sheetName val="Combo"/>
      <sheetName val="SERIES CDI E PTAX"/>
      <sheetName val="Macro"/>
      <sheetName val="Bal032002"/>
      <sheetName val="Gráfico"/>
      <sheetName val="Balanço de Abertura"/>
      <sheetName val="Correção"/>
      <sheetName val="Parameter"/>
      <sheetName val="Lexikon"/>
      <sheetName val="MOD_7_SIN1"/>
      <sheetName val="tar__media"/>
      <sheetName val="Control_Sheet"/>
      <sheetName val="FD_3_-_Provisão_OS__"/>
      <sheetName val="Res_Autor_Motivo"/>
      <sheetName val="Res_Devolv_Motivo"/>
      <sheetName val="Base_Fiscal_Cruzada"/>
      <sheetName val="PRE0502"/>
      <sheetName val="BASE_(2)2"/>
      <sheetName val="Peso_áreas_e_CPs2"/>
      <sheetName val="E2_1-PCLD_ANEEL_06-20062"/>
      <sheetName val="Peso_Liq_2"/>
      <sheetName val="E2_1_PCLD_ANEEL_06_20062"/>
      <sheetName val="DISCOUNTS_DDP2"/>
      <sheetName val="Period_Week_Lookup2"/>
      <sheetName val="NVision_Detail2"/>
      <sheetName val="Sch9__Guarantees2"/>
      <sheetName val="DATA_WP2"/>
      <sheetName val="MATERIAIS_-_BRG2"/>
      <sheetName val="F5_-_Saldo_final_Inventário2"/>
      <sheetName val="ROs_(12)2"/>
      <sheetName val="ACT_Input_(2)2"/>
      <sheetName val="_PAT1"/>
      <sheetName val="p_51"/>
      <sheetName val="M2_-_Analise_MtM1"/>
      <sheetName val="tar__media1"/>
      <sheetName val="BASE_(2)3"/>
      <sheetName val="Peso_áreas_e_CPs3"/>
      <sheetName val="E2_1-PCLD_ANEEL_06-20063"/>
      <sheetName val="Peso_Liq_3"/>
      <sheetName val="E2_1_PCLD_ANEEL_06_20063"/>
      <sheetName val="DISCOUNTS_DDP3"/>
      <sheetName val="Period_Week_Lookup3"/>
      <sheetName val="NVision_Detail3"/>
      <sheetName val="Sch9__Guarantees3"/>
      <sheetName val="DATA_WP3"/>
      <sheetName val="MATERIAIS_-_BRG3"/>
      <sheetName val="F5_-_Saldo_final_Inventário3"/>
      <sheetName val="ROs_(12)3"/>
      <sheetName val="ACT_Input_(2)3"/>
      <sheetName val="MOD_7_SIN2"/>
      <sheetName val="_PAT2"/>
      <sheetName val="p_52"/>
      <sheetName val="M2_-_Analise_MtM2"/>
      <sheetName val="tar__media2"/>
      <sheetName val="Kontensalden"/>
      <sheetName val="INTELSAT"/>
      <sheetName val="relação"/>
      <sheetName val="PROTEUS"/>
      <sheetName val="Parâmetros"/>
      <sheetName val="XREF"/>
      <sheetName val="Lead"/>
      <sheetName val="Links"/>
      <sheetName val="3 B"/>
      <sheetName val="Aj. Sazon. N. Recor"/>
      <sheetName val="BASE_(2)4"/>
      <sheetName val="Peso_áreas_e_CPs4"/>
      <sheetName val="E2_1-PCLD_ANEEL_06-20064"/>
      <sheetName val="Peso_Liq_4"/>
      <sheetName val="DISCOUNTS_DDP4"/>
      <sheetName val="E2_1_PCLD_ANEEL_06_20064"/>
      <sheetName val="NVision_Detail4"/>
      <sheetName val="Sch9__Guarantees4"/>
      <sheetName val="Period_Week_Lookup4"/>
      <sheetName val="MOD_7_SIN3"/>
      <sheetName val="_PAT3"/>
      <sheetName val="p_53"/>
      <sheetName val="M2_-_Analise_MtM3"/>
      <sheetName val="DATA_WP4"/>
      <sheetName val="MATERIAIS_-_BRG4"/>
      <sheetName val="F5_-_Saldo_final_Inventário4"/>
      <sheetName val="ROs_(12)4"/>
      <sheetName val="ACT_Input_(2)4"/>
      <sheetName val="FD_3_-_Provisão_OS__1"/>
      <sheetName val="Control_Sheet1"/>
      <sheetName val="tar__media3"/>
      <sheetName val="Res_Autor_Motivo1"/>
      <sheetName val="Res_Devolv_Motivo1"/>
      <sheetName val="Base_Fiscal_Cruzada1"/>
      <sheetName val="E_1_2_-_Teste_de_VC"/>
      <sheetName val="Tab_Translate"/>
      <sheetName val="SERIES_CDI_E_PTAX"/>
      <sheetName val="ABRIL_2000"/>
      <sheetName val=""/>
      <sheetName val="fut_jurosanual"/>
      <sheetName val="fut_juros"/>
      <sheetName val="Swaps"/>
      <sheetName val="fut_dolar"/>
      <sheetName val="ñ faturado"/>
      <sheetName val="Spot"/>
      <sheetName val="Taxes"/>
      <sheetName val="Subtotal Dia"/>
      <sheetName val="ARACATI - CE"/>
      <sheetName val="Resumo"/>
      <sheetName val="PLANT MAINT -  OPER.COST"/>
      <sheetName val="CETIP"/>
      <sheetName val="PERMUTA "/>
      <sheetName val="OTHERS1"/>
      <sheetName val="OUT02.REPORT"/>
      <sheetName val="Art96.IV.RIPI"/>
      <sheetName val="Balanço_de_Abertura"/>
      <sheetName val="3_B"/>
      <sheetName val="Aj__Sazon__N__Recor"/>
      <sheetName val="TESTE"/>
      <sheetName val="BASE_(2)5"/>
      <sheetName val="E2_1-PCLD_ANEEL_06-20065"/>
      <sheetName val="Peso_áreas_e_CPs5"/>
      <sheetName val="Peso_Liq_5"/>
      <sheetName val="E2_1_PCLD_ANEEL_06_20065"/>
      <sheetName val="DISCOUNTS_DDP5"/>
      <sheetName val="NVision_Detail5"/>
      <sheetName val="Sch9__Guarantees5"/>
      <sheetName val="Period_Week_Lookup5"/>
      <sheetName val="DATA_WP5"/>
      <sheetName val="MATERIAIS_-_BRG5"/>
      <sheetName val="F5_-_Saldo_final_Inventário5"/>
      <sheetName val="ROs_(12)5"/>
      <sheetName val="MOD_7_SIN4"/>
      <sheetName val="ACT_Input_(2)5"/>
      <sheetName val="Control_Sheet2"/>
      <sheetName val="_PAT4"/>
      <sheetName val="p_54"/>
      <sheetName val="tar__media4"/>
      <sheetName val="M2_-_Analise_MtM4"/>
      <sheetName val="FD_3_-_Provisão_OS__2"/>
      <sheetName val="Res_Autor_Motivo2"/>
      <sheetName val="Res_Devolv_Motivo2"/>
      <sheetName val="Base_Fiscal_Cruzada2"/>
      <sheetName val="E_1_2_-_Teste_de_VC1"/>
      <sheetName val="Tab_Translate1"/>
      <sheetName val="ABRIL_20001"/>
      <sheetName val="SERIES_CDI_E_PTAX1"/>
      <sheetName val="ñ_faturado"/>
      <sheetName val="Subtotal_Dia"/>
      <sheetName val="ARACATI_-_CE"/>
      <sheetName val="LS"/>
      <sheetName val="Rec. Pillar (DRE Soc.)"/>
      <sheetName val="Emissão de Relatórios"/>
      <sheetName val="COMPPROD"/>
      <sheetName val="Premissas fixas"/>
      <sheetName val="Balanço_de_Abertura1"/>
      <sheetName val="Art96_IV_RIPI"/>
      <sheetName val="3_B1"/>
      <sheetName val="Aj__Sazon__N__Recor1"/>
      <sheetName val="PLANT_MAINT_-__OPER_COST"/>
      <sheetName val="PERMUTA_"/>
      <sheetName val="Est"/>
      <sheetName val="Sch15 Guarantees"/>
      <sheetName val="Balanço"/>
      <sheetName val="DRE"/>
      <sheetName val="BP"/>
      <sheetName val="jan"/>
      <sheetName val="Mapa"/>
      <sheetName val="Tabela de Parâmetros"/>
      <sheetName val="Manual"/>
      <sheetName val="A4.3-SIGMA"/>
      <sheetName val="Entities"/>
      <sheetName val="Wheat2008"/>
      <sheetName val="MDB_PRODUTO_FAM"/>
      <sheetName val="Mapping"/>
      <sheetName val="ENUM"/>
      <sheetName val="July Forecast Costs"/>
      <sheetName val="HIST"/>
      <sheetName val="WACC_PCM"/>
      <sheetName val="Trade"/>
      <sheetName val="Turkey BM with IVL"/>
      <sheetName val="PU"/>
      <sheetName val="Società"/>
      <sheetName val="BETA"/>
      <sheetName val="ECOF1097"/>
      <sheetName val="CURRENCY SUMMARY"/>
      <sheetName val="LOV"/>
      <sheetName val="Matriz"/>
      <sheetName val="Ranking Geral - Mês"/>
      <sheetName val="Pato"/>
      <sheetName val="Direct Investment"/>
      <sheetName val="O1O2"/>
      <sheetName val="BASE_(2)6"/>
      <sheetName val="Peso_áreas_e_CPs6"/>
      <sheetName val="E2_1-PCLD_ANEEL_06-20066"/>
      <sheetName val="Peso_Liq_6"/>
      <sheetName val="E2_1_PCLD_ANEEL_06_20066"/>
      <sheetName val="DISCOUNTS_DDP6"/>
      <sheetName val="NVision_Detail6"/>
      <sheetName val="Sch9__Guarantees6"/>
      <sheetName val="DATA_WP6"/>
      <sheetName val="Period_Week_Lookup6"/>
      <sheetName val="MATERIAIS_-_BRG6"/>
      <sheetName val="F5_-_Saldo_final_Inventário6"/>
      <sheetName val="ROs_(12)6"/>
      <sheetName val="ACT_Input_(2)6"/>
      <sheetName val="MOD_7_SIN5"/>
      <sheetName val="tar__media5"/>
      <sheetName val="_PAT5"/>
      <sheetName val="p_55"/>
      <sheetName val="M2_-_Analise_MtM5"/>
      <sheetName val="E_1_2_-_Teste_de_VC2"/>
      <sheetName val="FD_3_-_Provisão_OS__3"/>
      <sheetName val="Control_Sheet3"/>
      <sheetName val="Res_Autor_Motivo3"/>
      <sheetName val="Res_Devolv_Motivo3"/>
      <sheetName val="Base_Fiscal_Cruzada3"/>
      <sheetName val="Tab_Translate2"/>
      <sheetName val="ABRIL_20002"/>
      <sheetName val="SERIES_CDI_E_PTAX2"/>
      <sheetName val="Balanço_de_Abertura2"/>
      <sheetName val="3_B2"/>
      <sheetName val="Aj__Sazon__N__Recor2"/>
      <sheetName val="ñ_faturado1"/>
      <sheetName val="Subtotal_Dia1"/>
      <sheetName val="ARACATI_-_CE1"/>
      <sheetName val="PLANT_MAINT_-__OPER_COST1"/>
      <sheetName val="PERMUTA_1"/>
      <sheetName val="Art96_IV_RIPI1"/>
      <sheetName val="Rec__Pillar_(DRE_Soc_)"/>
      <sheetName val="Emissão_de_Relatórios"/>
      <sheetName val="Premissas_fixas"/>
      <sheetName val="Sch15_Guarantees"/>
      <sheetName val="A4_3-SIGMA"/>
      <sheetName val="July_Forecast_Costs"/>
      <sheetName val="Teste Drpc"/>
      <sheetName val="Russia 3 companies by SKU"/>
      <sheetName val="PRES"/>
      <sheetName val="Lists"/>
      <sheetName val="Settings"/>
      <sheetName val="DMPL"/>
      <sheetName val="Parametros"/>
      <sheetName val="Financimentos CP"/>
      <sheetName val="Encargos"/>
      <sheetName val="Proc"/>
      <sheetName val="Evolutivo"/>
      <sheetName val="Consolidated Month Trend"/>
      <sheetName val="Consolidated Month VHC"/>
      <sheetName val="Consolidated Month Trend+VHC"/>
      <sheetName val="Consolidated Year Trend"/>
      <sheetName val="Consolidated Year VHC"/>
      <sheetName val="Consolidated Year Trend+VHC"/>
      <sheetName val="2019 Consolidated"/>
      <sheetName val="2019 VHC"/>
      <sheetName val="B2019 Consolidated"/>
      <sheetName val="2018 Consolidated"/>
      <sheetName val="2019 Flash"/>
      <sheetName val="Máscara - BP"/>
      <sheetName val="Máscara - LY"/>
      <sheetName val="Máscara - YTD"/>
      <sheetName val="Consolidated Quarter"/>
      <sheetName val="Máscara - Q2"/>
      <sheetName val="Máscara - BP Q2"/>
      <sheetName val="Máscara - LY Q2"/>
      <sheetName val="DEPREC"/>
      <sheetName val="BalanceShett"/>
      <sheetName val="N3"/>
      <sheetName val="BASE_(2)7"/>
      <sheetName val="Peso_áreas_e_CPs7"/>
      <sheetName val="E2_1-PCLD_ANEEL_06-20067"/>
      <sheetName val="Peso_Liq_7"/>
      <sheetName val="E2_1_PCLD_ANEEL_06_20067"/>
      <sheetName val="DISCOUNTS_DDP7"/>
      <sheetName val="NVision_Detail7"/>
      <sheetName val="Sch9__Guarantees7"/>
      <sheetName val="DATA_WP7"/>
      <sheetName val="Period_Week_Lookup7"/>
      <sheetName val="MATERIAIS_-_BRG7"/>
      <sheetName val="F5_-_Saldo_final_Inventário7"/>
      <sheetName val="ROs_(12)7"/>
      <sheetName val="ACT_Input_(2)7"/>
      <sheetName val="MOD_7_SIN6"/>
      <sheetName val="tar__media6"/>
      <sheetName val="_PAT6"/>
      <sheetName val="p_56"/>
      <sheetName val="M2_-_Analise_MtM6"/>
      <sheetName val="E_1_2_-_Teste_de_VC3"/>
      <sheetName val="FD_3_-_Provisão_OS__4"/>
      <sheetName val="Control_Sheet4"/>
      <sheetName val="Res_Autor_Motivo4"/>
      <sheetName val="Res_Devolv_Motivo4"/>
      <sheetName val="Base_Fiscal_Cruzada4"/>
      <sheetName val="Tab_Translate3"/>
      <sheetName val="ABRIL_20003"/>
      <sheetName val="SERIES_CDI_E_PTAX3"/>
      <sheetName val="Balanço_de_Abertura3"/>
      <sheetName val="3_B3"/>
      <sheetName val="Aj__Sazon__N__Recor3"/>
      <sheetName val="ñ_faturado2"/>
      <sheetName val="Subtotal_Dia2"/>
      <sheetName val="ARACATI_-_CE2"/>
      <sheetName val="PLANT_MAINT_-__OPER_COST2"/>
      <sheetName val="PERMUTA_2"/>
      <sheetName val="Art96_IV_RIPI2"/>
      <sheetName val="Rec__Pillar_(DRE_Soc_)1"/>
      <sheetName val="Emissão_de_Relatórios1"/>
      <sheetName val="Premissas_fixas1"/>
      <sheetName val="Sch15_Guarantees1"/>
      <sheetName val="A4_3-SIGMA1"/>
      <sheetName val="July_Forecast_Costs1"/>
      <sheetName val="Summary"/>
      <sheetName val="Endividamento"/>
      <sheetName val="CORRESPONDENCIAS"/>
      <sheetName val="Informe"/>
      <sheetName val="DADOS GERAIS"/>
      <sheetName val="OUVC"/>
      <sheetName val="Premissas"/>
      <sheetName val="OUT02_REPORT"/>
      <sheetName val="12 2018"/>
      <sheetName val="1"/>
      <sheetName val="2"/>
      <sheetName val="3"/>
      <sheetName val="4"/>
      <sheetName val="5"/>
      <sheetName val="6"/>
      <sheetName val="7"/>
      <sheetName val="8"/>
      <sheetName val="9"/>
      <sheetName val="10"/>
      <sheetName val="11"/>
      <sheetName val="12"/>
      <sheetName val="Mensal"/>
      <sheetName val="BASE_(2)8"/>
      <sheetName val="E2_1-PCLD_ANEEL_06-20068"/>
      <sheetName val="Peso_áreas_e_CPs8"/>
      <sheetName val="Peso_Liq_8"/>
      <sheetName val="E2_1_PCLD_ANEEL_06_20068"/>
      <sheetName val="DISCOUNTS_DDP8"/>
      <sheetName val="NVision_Detail8"/>
      <sheetName val="Sch9__Guarantees8"/>
      <sheetName val="Period_Week_Lookup8"/>
      <sheetName val="DATA_WP8"/>
      <sheetName val="MATERIAIS_-_BRG8"/>
      <sheetName val="F5_-_Saldo_final_Inventário8"/>
      <sheetName val="ROs_(12)8"/>
      <sheetName val="MOD_7_SIN7"/>
      <sheetName val="ACT_Input_(2)8"/>
      <sheetName val="Control_Sheet5"/>
      <sheetName val="_PAT7"/>
      <sheetName val="p_57"/>
      <sheetName val="tar__media7"/>
      <sheetName val="M2_-_Analise_MtM7"/>
      <sheetName val="FD_3_-_Provisão_OS__5"/>
      <sheetName val="Res_Autor_Motivo5"/>
      <sheetName val="Res_Devolv_Motivo5"/>
      <sheetName val="Base_Fiscal_Cruzada5"/>
      <sheetName val="E_1_2_-_Teste_de_VC4"/>
      <sheetName val="Tab_Translate4"/>
      <sheetName val="ABRIL_20004"/>
      <sheetName val="SERIES_CDI_E_PTAX4"/>
      <sheetName val="Balanço_de_Abertura4"/>
      <sheetName val="3_B4"/>
      <sheetName val="Aj__Sazon__N__Recor4"/>
      <sheetName val="ñ_faturado3"/>
      <sheetName val="Subtotal_Dia3"/>
      <sheetName val="ARACATI_-_CE3"/>
      <sheetName val="PLANT_MAINT_-__OPER_COST3"/>
      <sheetName val="Art96_IV_RIPI3"/>
      <sheetName val="PERMUTA_3"/>
      <sheetName val="Sch15_Guarantees2"/>
      <sheetName val="Rec__Pillar_(DRE_Soc_)2"/>
      <sheetName val="Emissão_de_Relatórios2"/>
      <sheetName val="Premissas_fixas2"/>
      <sheetName val="A4_3-SIGMA2"/>
      <sheetName val="July_Forecast_Costs2"/>
      <sheetName val="CURRENCY_SUMMARY"/>
      <sheetName val="Direct_Investment"/>
      <sheetName val="Teste_Drpc"/>
      <sheetName val="Turkey_BM_with_IVL"/>
      <sheetName val="Russia_3_companies_by_SKU"/>
      <sheetName val="Ranking_Geral_-_Mês"/>
      <sheetName val="Tabela_de_Parâmetros"/>
      <sheetName val="fluxo_caixa"/>
      <sheetName val="Constantes"/>
      <sheetName val="Macro Indicadores Consolidados"/>
      <sheetName val="Receita"/>
      <sheetName val="COEFIC"/>
      <sheetName val="R1309"/>
      <sheetName val="INDIECO1"/>
      <sheetName val="CVA_Projetada12meses"/>
      <sheetName val="ENERINC"/>
      <sheetName val="59"/>
      <sheetName val="bal12"/>
      <sheetName val="S"/>
      <sheetName val="II"/>
      <sheetName val="O1 - Apuração - IR-CS"/>
      <sheetName val="Check Diferido"/>
      <sheetName val="DINAMICA CONTA RESULTADO"/>
      <sheetName val="Dinamica BS"/>
      <sheetName val="PAT"/>
      <sheetName val="08803"/>
      <sheetName val="08421"/>
      <sheetName val="57110"/>
      <sheetName val="Planilha1"/>
      <sheetName val="690.09804"/>
      <sheetName val="82580---81530"/>
      <sheetName val="63076"/>
      <sheetName val="66201"/>
      <sheetName val="82579"/>
      <sheetName val="53501 "/>
      <sheetName val="47651"/>
      <sheetName val="47654"/>
      <sheetName val="72015"/>
      <sheetName val="72026"/>
      <sheetName val="62425"/>
      <sheetName val="34111"/>
      <sheetName val="34112_34113"/>
      <sheetName val="04510"/>
      <sheetName val="03632"/>
      <sheetName val="690.08754"/>
      <sheetName val="55750"/>
      <sheetName val="6905101.66201"/>
      <sheetName val="63076 "/>
      <sheetName val="Dez_18"/>
      <sheetName val="Fev"/>
      <sheetName val="Mar"/>
      <sheetName val="Abr"/>
      <sheetName val="Mai"/>
      <sheetName val="Jun"/>
      <sheetName val="Jul"/>
      <sheetName val="Ago"/>
      <sheetName val="Set"/>
      <sheetName val="TR"/>
      <sheetName val="CURRENCY_SUMMARY1"/>
      <sheetName val="CURRENCY_SUMMARY2"/>
      <sheetName val="Infra DR172_WebReports"/>
      <sheetName val="CURRENCY_SUMMARY3"/>
      <sheetName val="Infra_DR172_WebReports"/>
      <sheetName val="ACUMULADO ANO 2001"/>
      <sheetName val="Voucher"/>
      <sheetName val="Peso_áreas_e_CPs9"/>
      <sheetName val="BASE_(2)9"/>
      <sheetName val="E2_1-PCLD_ANEEL_06-20069"/>
      <sheetName val="Peso_Liq_9"/>
      <sheetName val="E2_1_PCLD_ANEEL_06_20069"/>
      <sheetName val="DISCOUNTS_DDP9"/>
      <sheetName val="NVision_Detail9"/>
      <sheetName val="Sch9__Guarantees9"/>
      <sheetName val="DATA_WP9"/>
      <sheetName val="Period_Week_Lookup9"/>
      <sheetName val="MATERIAIS_-_BRG9"/>
      <sheetName val="F5_-_Saldo_final_Inventário9"/>
      <sheetName val="ROs_(12)9"/>
      <sheetName val="MOD_7_SIN8"/>
      <sheetName val="ACT_Input_(2)9"/>
      <sheetName val="_PAT8"/>
      <sheetName val="p_58"/>
      <sheetName val="M2_-_Analise_MtM8"/>
      <sheetName val="tar__media8"/>
      <sheetName val="Control_Sheet6"/>
      <sheetName val="FD_3_-_Provisão_OS__6"/>
      <sheetName val="Res_Autor_Motivo6"/>
      <sheetName val="Res_Devolv_Motivo6"/>
      <sheetName val="Base_Fiscal_Cruzada6"/>
      <sheetName val="E_1_2_-_Teste_de_VC5"/>
      <sheetName val="Tab_Translate5"/>
      <sheetName val="ABRIL_20005"/>
      <sheetName val="SERIES_CDI_E_PTAX5"/>
      <sheetName val="Balanço_de_Abertura5"/>
      <sheetName val="3_B5"/>
      <sheetName val="Aj__Sazon__N__Recor5"/>
      <sheetName val="ñ_faturado4"/>
      <sheetName val="Subtotal_Dia4"/>
      <sheetName val="PLANT_MAINT_-__OPER_COST4"/>
      <sheetName val="PERMUTA_4"/>
      <sheetName val="ARACATI_-_CE4"/>
      <sheetName val="Art96_IV_RIPI4"/>
      <sheetName val="Sch15_Guarantees3"/>
      <sheetName val="Rec__Pillar_(DRE_Soc_)3"/>
      <sheetName val="Emissão_de_Relatórios3"/>
      <sheetName val="Premissas_fixas3"/>
      <sheetName val="July_Forecast_Costs3"/>
      <sheetName val="A4_3-SIGMA3"/>
      <sheetName val="OUT02_REPORT1"/>
      <sheetName val="CURRENCY_SUMMARY4"/>
      <sheetName val="Teste_Drpc1"/>
      <sheetName val="Turkey_BM_with_IVL1"/>
      <sheetName val="Russia_3_companies_by_SKU1"/>
      <sheetName val="Direct_Investment1"/>
      <sheetName val="Ranking_Geral_-_Mês1"/>
      <sheetName val="Tabela_de_Parâmetros1"/>
      <sheetName val="Consolidated_Month_Trend"/>
      <sheetName val="Consolidated_Month_VHC"/>
      <sheetName val="Consolidated_Month_Trend+VHC"/>
      <sheetName val="Consolidated_Year_Trend"/>
      <sheetName val="Consolidated_Year_VHC"/>
      <sheetName val="Consolidated_Year_Trend+VHC"/>
      <sheetName val="2019_Consolidated"/>
      <sheetName val="2019_VHC"/>
      <sheetName val="B2019_Consolidated"/>
      <sheetName val="2018_Consolidated"/>
      <sheetName val="2019_Flash"/>
      <sheetName val="Máscara_-_BP"/>
      <sheetName val="Máscara_-_LY"/>
      <sheetName val="Máscara_-_YTD"/>
      <sheetName val="Consolidated_Quarter"/>
      <sheetName val="Máscara_-_Q2"/>
      <sheetName val="Máscara_-_BP_Q2"/>
      <sheetName val="Máscara_-_LY_Q2"/>
      <sheetName val="DADOS_GERAIS"/>
      <sheetName val="12_2018"/>
      <sheetName val="Macro_Indicadores_Consolidados"/>
      <sheetName val="Financimentos_CP"/>
      <sheetName val="Infra_DR172_WebReports1"/>
      <sheetName val="O1_-_Apuração_-_IR-CS"/>
      <sheetName val="Check_Diferido"/>
      <sheetName val="DINAMICA_CONTA_RESULTADO"/>
      <sheetName val="Dinamica_BS"/>
      <sheetName val="690_09804"/>
      <sheetName val="53501_"/>
      <sheetName val="690_08754"/>
      <sheetName val="6905101_66201"/>
      <sheetName val="63076_"/>
      <sheetName val="ACUMULADO_ANO_2001"/>
      <sheetName val="C R B"/>
      <sheetName val="D"/>
      <sheetName val="Procedimentos"/>
      <sheetName val="Teste de aplicações - PMA"/>
      <sheetName val="Teste de aplicações - CDPC"/>
      <sheetName val="Seleção PMA"/>
      <sheetName val="Seleção CDPC"/>
      <sheetName val="PPC &gt;&gt;&gt;"/>
      <sheetName val="BAL - PMA - 2019"/>
      <sheetName val="BAL - CDPC - 2019"/>
      <sheetName val="PPC - Aplic. PMA e CDPC "/>
      <sheetName val="Plan4"/>
      <sheetName val="Provisão IR"/>
      <sheetName val="OU Lookup"/>
      <sheetName val="SSP"/>
      <sheetName val="Note 4-10"/>
      <sheetName val="Frequência"/>
      <sheetName val="Merger Inputs"/>
      <sheetName val="A4.6-SEAOIL"/>
      <sheetName val="Assumptions "/>
      <sheetName val="Rel"/>
      <sheetName val="K"/>
      <sheetName val="ESTOQUE"/>
      <sheetName val="inc. claim 97"/>
      <sheetName val="Mercado"/>
      <sheetName val="CURRENCY_SUMMARY5"/>
      <sheetName val="BASE_(2)10"/>
      <sheetName val="Peso_áreas_e_CPs10"/>
      <sheetName val="E2_1-PCLD_ANEEL_06-200610"/>
      <sheetName val="Peso_Liq_10"/>
      <sheetName val="E2_1_PCLD_ANEEL_06_200610"/>
      <sheetName val="DISCOUNTS_DDP10"/>
      <sheetName val="NVision_Detail10"/>
      <sheetName val="Sch9__Guarantees10"/>
      <sheetName val="Period_Week_Lookup10"/>
      <sheetName val="MOD_7_SIN9"/>
      <sheetName val="DATA_WP10"/>
      <sheetName val="MATERIAIS_-_BRG10"/>
      <sheetName val="F5_-_Saldo_final_Inventário10"/>
      <sheetName val="ROs_(12)10"/>
      <sheetName val="ACT_Input_(2)10"/>
      <sheetName val="_PAT9"/>
      <sheetName val="p_59"/>
      <sheetName val="M2_-_Analise_MtM9"/>
      <sheetName val="FD_3_-_Provisão_OS__7"/>
      <sheetName val="Res_Autor_Motivo7"/>
      <sheetName val="Res_Devolv_Motivo7"/>
      <sheetName val="Base_Fiscal_Cruzada7"/>
      <sheetName val="tar__media9"/>
      <sheetName val="Control_Sheet7"/>
      <sheetName val="E_1_2_-_Teste_de_VC6"/>
      <sheetName val="Tab_Translate6"/>
      <sheetName val="ABRIL_20006"/>
      <sheetName val="SERIES_CDI_E_PTAX6"/>
      <sheetName val="Balanço_de_Abertura6"/>
      <sheetName val="3_B6"/>
      <sheetName val="Aj__Sazon__N__Recor6"/>
      <sheetName val="ñ_faturado5"/>
      <sheetName val="Art96_IV_RIPI5"/>
      <sheetName val="Subtotal_Dia5"/>
      <sheetName val="PLANT_MAINT_-__OPER_COST5"/>
      <sheetName val="PERMUTA_5"/>
      <sheetName val="ARACATI_-_CE5"/>
      <sheetName val="Sch15_Guarantees4"/>
      <sheetName val="Rec__Pillar_(DRE_Soc_)4"/>
      <sheetName val="Emissão_de_Relatórios4"/>
      <sheetName val="Premissas_fixas4"/>
      <sheetName val="Infra_DR172_WebReports2"/>
      <sheetName val="tabela"/>
      <sheetName val="1º semestre 99"/>
      <sheetName val="1998"/>
      <sheetName val="49415003-01"/>
      <sheetName val="22410001-01 02"/>
      <sheetName val="18845006-03"/>
      <sheetName val="49415003-02"/>
      <sheetName val="lalura"/>
      <sheetName val="lalur"/>
      <sheetName val="18845006-05"/>
      <sheetName val="49420902-04"/>
      <sheetName val="A4_3-SIGMA4"/>
      <sheetName val="July_Forecast_Costs4"/>
      <sheetName val="OUT02_REPORT2"/>
      <sheetName val="Direct_Investment2"/>
      <sheetName val="Consolidated_Month_Trend1"/>
      <sheetName val="Consolidated_Month_VHC1"/>
      <sheetName val="Consolidated_Month_Trend+VHC1"/>
      <sheetName val="Consolidated_Year_Trend1"/>
      <sheetName val="Consolidated_Year_VHC1"/>
      <sheetName val="Consolidated_Year_Trend+VHC1"/>
      <sheetName val="2019_Consolidated1"/>
      <sheetName val="2019_VHC1"/>
      <sheetName val="B2019_Consolidated1"/>
      <sheetName val="2018_Consolidated1"/>
      <sheetName val="2019_Flash1"/>
      <sheetName val="Máscara_-_BP1"/>
      <sheetName val="Máscara_-_LY1"/>
      <sheetName val="Máscara_-_YTD1"/>
      <sheetName val="Consolidated_Quarter1"/>
      <sheetName val="Máscara_-_Q21"/>
      <sheetName val="Máscara_-_BP_Q21"/>
      <sheetName val="Máscara_-_LY_Q21"/>
      <sheetName val="Teste_Drpc2"/>
      <sheetName val="Turkey_BM_with_IVL2"/>
      <sheetName val="Russia_3_companies_by_SKU2"/>
      <sheetName val="Ranking_Geral_-_Mês2"/>
      <sheetName val="Tabela_de_Parâmetros2"/>
      <sheetName val="DADOS_GERAIS1"/>
      <sheetName val="Macro_Indicadores_Consolidados1"/>
      <sheetName val="12_20181"/>
      <sheetName val="Financimentos_CP1"/>
      <sheetName val="O1_-_Apuração_-_IR-CS1"/>
      <sheetName val="Check_Diferido1"/>
      <sheetName val="DINAMICA_CONTA_RESULTADO1"/>
      <sheetName val="Dinamica_BS1"/>
      <sheetName val="690_098041"/>
      <sheetName val="53501_1"/>
      <sheetName val="690_087541"/>
      <sheetName val="6905101_662011"/>
      <sheetName val="63076_1"/>
      <sheetName val="ACUMULADO_ANO_20011"/>
      <sheetName val="Teste_de_aplicações_-_PMA"/>
      <sheetName val="Teste_de_aplicações_-_CDPC"/>
      <sheetName val="Seleção_PMA"/>
      <sheetName val="Seleção_CDPC"/>
      <sheetName val="PPC_&gt;&gt;&gt;"/>
      <sheetName val="BAL_-_PMA_-_2019"/>
      <sheetName val="BAL_-_CDPC_-_2019"/>
      <sheetName val="PPC_-_Aplic__PMA_e_CDPC_"/>
      <sheetName val="C_R_B"/>
      <sheetName val="CURRENCY_SUMMARY6"/>
      <sheetName val="BASE_(2)11"/>
      <sheetName val="Peso_áreas_e_CPs11"/>
      <sheetName val="E2_1-PCLD_ANEEL_06-200611"/>
      <sheetName val="Peso_Liq_11"/>
      <sheetName val="E2_1_PCLD_ANEEL_06_200611"/>
      <sheetName val="DISCOUNTS_DDP11"/>
      <sheetName val="NVision_Detail11"/>
      <sheetName val="Sch9__Guarantees11"/>
      <sheetName val="Period_Week_Lookup11"/>
      <sheetName val="MOD_7_SIN10"/>
      <sheetName val="DATA_WP11"/>
      <sheetName val="MATERIAIS_-_BRG11"/>
      <sheetName val="F5_-_Saldo_final_Inventário11"/>
      <sheetName val="ROs_(12)11"/>
      <sheetName val="ACT_Input_(2)11"/>
      <sheetName val="_PAT10"/>
      <sheetName val="p_510"/>
      <sheetName val="M2_-_Analise_MtM10"/>
      <sheetName val="FD_3_-_Provisão_OS__8"/>
      <sheetName val="Res_Autor_Motivo8"/>
      <sheetName val="Res_Devolv_Motivo8"/>
      <sheetName val="Base_Fiscal_Cruzada8"/>
      <sheetName val="tar__media10"/>
      <sheetName val="Control_Sheet8"/>
      <sheetName val="E_1_2_-_Teste_de_VC7"/>
      <sheetName val="Tab_Translate7"/>
      <sheetName val="ABRIL_20007"/>
      <sheetName val="SERIES_CDI_E_PTAX7"/>
      <sheetName val="Balanço_de_Abertura7"/>
      <sheetName val="3_B7"/>
      <sheetName val="Aj__Sazon__N__Recor7"/>
      <sheetName val="ñ_faturado6"/>
      <sheetName val="Art96_IV_RIPI6"/>
      <sheetName val="Subtotal_Dia6"/>
      <sheetName val="PLANT_MAINT_-__OPER_COST6"/>
      <sheetName val="PERMUTA_6"/>
      <sheetName val="ARACATI_-_CE6"/>
      <sheetName val="Sch15_Guarantees5"/>
      <sheetName val="Rec__Pillar_(DRE_Soc_)5"/>
      <sheetName val="Emissão_de_Relatórios5"/>
      <sheetName val="Premissas_fixas5"/>
      <sheetName val="Infra_DR172_WebReports3"/>
      <sheetName val="Initialize"/>
      <sheetName val="REL1997"/>
      <sheetName val="S2_40m_by mth"/>
      <sheetName val="Inputs"/>
      <sheetName val="inss seg"/>
      <sheetName val="I R"/>
      <sheetName val="inss emp"/>
      <sheetName val="inss sat"/>
      <sheetName val="inss terc"/>
      <sheetName val="Carga Periodo atual"/>
      <sheetName val="DEM_R$"/>
      <sheetName val="VFLUORI"/>
      <sheetName val="PREVCINE"/>
      <sheetName val="170117"/>
      <sheetName val="400800"/>
      <sheetName val="Monthly.Ke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sheetData sheetId="237"/>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refreshError="1"/>
      <sheetData sheetId="271" refreshError="1"/>
      <sheetData sheetId="272" refreshError="1"/>
      <sheetData sheetId="273" refreshError="1"/>
      <sheetData sheetId="274" refreshError="1"/>
      <sheetData sheetId="275"/>
      <sheetData sheetId="276"/>
      <sheetData sheetId="277"/>
      <sheetData sheetId="278"/>
      <sheetData sheetId="279"/>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refreshError="1"/>
      <sheetData sheetId="385" refreshError="1"/>
      <sheetData sheetId="386" refreshError="1"/>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as "/>
      <sheetName val="Painel"/>
      <sheetName val="Focos"/>
      <sheetName val="Finanças"/>
      <sheetName val="Opex Capex M"/>
      <sheetName val="Opex Capex PA"/>
      <sheetName val="Opex Capex N"/>
      <sheetName val="Pessoal M"/>
      <sheetName val="Pessoal PA"/>
      <sheetName val="Pessoal N"/>
      <sheetName val="Material M"/>
      <sheetName val="Material PA"/>
      <sheetName val="Material N"/>
      <sheetName val="Contas Utilidades M"/>
      <sheetName val="Contas Utilidades PA"/>
      <sheetName val="Contas Utilidades N"/>
      <sheetName val="Estoque M"/>
      <sheetName val="Estoque PA"/>
      <sheetName val="Estoque N"/>
      <sheetName val="Contratos M"/>
      <sheetName val="Contratos PA"/>
      <sheetName val="Contratos N"/>
      <sheetName val="Frota M"/>
      <sheetName val="Frota PA"/>
      <sheetName val="Frota N"/>
      <sheetName val="EO"/>
      <sheetName val="EO M"/>
      <sheetName val="Dados de relacionamento"/>
      <sheetName val="INPUT GERAL"/>
      <sheetName val="#REF"/>
      <sheetName val="RIS_TECNICHE"/>
      <sheetName val="ce99"/>
      <sheetName val="Fluxo Swap e Dívida"/>
      <sheetName val="vinc"/>
      <sheetName val="Carátula"/>
      <sheetName val="CLIENTES"/>
      <sheetName val="pl atual"/>
      <sheetName val="Var Preç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5">
          <cell r="B15">
            <v>19082</v>
          </cell>
          <cell r="C15">
            <v>19082</v>
          </cell>
          <cell r="D15">
            <v>19082</v>
          </cell>
          <cell r="E15">
            <v>19082</v>
          </cell>
          <cell r="F15">
            <v>19082</v>
          </cell>
          <cell r="G15">
            <v>19082</v>
          </cell>
          <cell r="H15">
            <v>19082</v>
          </cell>
          <cell r="I15">
            <v>19082</v>
          </cell>
          <cell r="J15">
            <v>19082</v>
          </cell>
          <cell r="K15">
            <v>19082</v>
          </cell>
          <cell r="L15">
            <v>19082</v>
          </cell>
          <cell r="M15">
            <v>19082</v>
          </cell>
        </row>
        <row r="16">
          <cell r="B16">
            <v>2476</v>
          </cell>
          <cell r="C16">
            <v>2476</v>
          </cell>
          <cell r="D16">
            <v>2476</v>
          </cell>
          <cell r="E16">
            <v>2476</v>
          </cell>
          <cell r="F16">
            <v>2476</v>
          </cell>
          <cell r="G16">
            <v>2476</v>
          </cell>
          <cell r="H16">
            <v>2476</v>
          </cell>
          <cell r="I16">
            <v>2476</v>
          </cell>
          <cell r="J16">
            <v>2476</v>
          </cell>
          <cell r="K16">
            <v>2476</v>
          </cell>
          <cell r="L16">
            <v>2476</v>
          </cell>
          <cell r="M16">
            <v>2476</v>
          </cell>
        </row>
        <row r="17">
          <cell r="B17">
            <v>3518</v>
          </cell>
          <cell r="C17">
            <v>3518</v>
          </cell>
          <cell r="D17">
            <v>3518</v>
          </cell>
          <cell r="E17">
            <v>3518</v>
          </cell>
          <cell r="F17">
            <v>3518</v>
          </cell>
          <cell r="G17">
            <v>3518</v>
          </cell>
          <cell r="H17">
            <v>3518</v>
          </cell>
          <cell r="I17">
            <v>3518</v>
          </cell>
          <cell r="J17">
            <v>3518</v>
          </cell>
          <cell r="K17">
            <v>3518</v>
          </cell>
          <cell r="L17">
            <v>3518</v>
          </cell>
          <cell r="M17">
            <v>3518</v>
          </cell>
        </row>
        <row r="18">
          <cell r="B18">
            <v>3170</v>
          </cell>
          <cell r="C18">
            <v>3170</v>
          </cell>
          <cell r="D18">
            <v>3170</v>
          </cell>
          <cell r="E18">
            <v>3170</v>
          </cell>
          <cell r="F18">
            <v>3170</v>
          </cell>
          <cell r="G18">
            <v>3170</v>
          </cell>
          <cell r="H18">
            <v>3170</v>
          </cell>
          <cell r="I18">
            <v>3170</v>
          </cell>
          <cell r="J18">
            <v>3170</v>
          </cell>
          <cell r="K18">
            <v>3170</v>
          </cell>
          <cell r="L18">
            <v>3170</v>
          </cell>
          <cell r="M18">
            <v>3170</v>
          </cell>
        </row>
        <row r="19">
          <cell r="B19">
            <v>3790</v>
          </cell>
          <cell r="C19">
            <v>3790</v>
          </cell>
          <cell r="D19">
            <v>3790</v>
          </cell>
          <cell r="E19">
            <v>3790</v>
          </cell>
          <cell r="F19">
            <v>3790</v>
          </cell>
          <cell r="G19">
            <v>3790</v>
          </cell>
          <cell r="H19">
            <v>3790</v>
          </cell>
          <cell r="I19">
            <v>3790</v>
          </cell>
          <cell r="J19">
            <v>3790</v>
          </cell>
          <cell r="K19">
            <v>3790</v>
          </cell>
          <cell r="L19">
            <v>3790</v>
          </cell>
          <cell r="M19">
            <v>3790</v>
          </cell>
        </row>
        <row r="20">
          <cell r="B20">
            <v>3156</v>
          </cell>
          <cell r="C20">
            <v>3156</v>
          </cell>
          <cell r="D20">
            <v>3156</v>
          </cell>
          <cell r="E20">
            <v>3156</v>
          </cell>
          <cell r="F20">
            <v>3156</v>
          </cell>
          <cell r="G20">
            <v>3156</v>
          </cell>
          <cell r="H20">
            <v>3156</v>
          </cell>
          <cell r="I20">
            <v>3156</v>
          </cell>
          <cell r="J20">
            <v>3156</v>
          </cell>
          <cell r="K20">
            <v>3156</v>
          </cell>
          <cell r="L20">
            <v>3156</v>
          </cell>
          <cell r="M20">
            <v>3156</v>
          </cell>
        </row>
        <row r="21">
          <cell r="B21">
            <v>2972</v>
          </cell>
          <cell r="C21">
            <v>2972</v>
          </cell>
          <cell r="D21">
            <v>2972</v>
          </cell>
          <cell r="E21">
            <v>2972</v>
          </cell>
          <cell r="F21">
            <v>2972</v>
          </cell>
          <cell r="G21">
            <v>2972</v>
          </cell>
          <cell r="H21">
            <v>2972</v>
          </cell>
          <cell r="I21">
            <v>2972</v>
          </cell>
          <cell r="J21">
            <v>2972</v>
          </cell>
          <cell r="K21">
            <v>2972</v>
          </cell>
          <cell r="L21">
            <v>2972</v>
          </cell>
          <cell r="M21">
            <v>2972</v>
          </cell>
        </row>
        <row r="25">
          <cell r="B25">
            <v>15639</v>
          </cell>
          <cell r="C25">
            <v>0</v>
          </cell>
          <cell r="D25">
            <v>0</v>
          </cell>
          <cell r="E25">
            <v>0</v>
          </cell>
          <cell r="F25">
            <v>0</v>
          </cell>
          <cell r="G25">
            <v>0</v>
          </cell>
          <cell r="H25">
            <v>0</v>
          </cell>
          <cell r="I25">
            <v>0</v>
          </cell>
          <cell r="J25">
            <v>0</v>
          </cell>
          <cell r="K25">
            <v>0</v>
          </cell>
          <cell r="L25">
            <v>0</v>
          </cell>
          <cell r="M25">
            <v>0</v>
          </cell>
        </row>
        <row r="26">
          <cell r="B26">
            <v>2153</v>
          </cell>
          <cell r="C26">
            <v>0</v>
          </cell>
          <cell r="D26">
            <v>0</v>
          </cell>
          <cell r="E26">
            <v>0</v>
          </cell>
          <cell r="F26">
            <v>0</v>
          </cell>
          <cell r="G26">
            <v>0</v>
          </cell>
          <cell r="H26">
            <v>0</v>
          </cell>
          <cell r="I26">
            <v>0</v>
          </cell>
          <cell r="J26">
            <v>0</v>
          </cell>
          <cell r="K26">
            <v>0</v>
          </cell>
          <cell r="L26">
            <v>0</v>
          </cell>
          <cell r="M26">
            <v>0</v>
          </cell>
        </row>
        <row r="27">
          <cell r="B27">
            <v>2735</v>
          </cell>
          <cell r="C27">
            <v>0</v>
          </cell>
          <cell r="D27">
            <v>0</v>
          </cell>
          <cell r="E27">
            <v>0</v>
          </cell>
          <cell r="F27">
            <v>0</v>
          </cell>
          <cell r="G27">
            <v>0</v>
          </cell>
          <cell r="H27">
            <v>0</v>
          </cell>
          <cell r="I27">
            <v>0</v>
          </cell>
          <cell r="J27">
            <v>0</v>
          </cell>
          <cell r="K27">
            <v>0</v>
          </cell>
          <cell r="L27">
            <v>0</v>
          </cell>
          <cell r="M27">
            <v>0</v>
          </cell>
        </row>
        <row r="28">
          <cell r="B28">
            <v>2602</v>
          </cell>
          <cell r="C28">
            <v>0</v>
          </cell>
          <cell r="D28">
            <v>0</v>
          </cell>
          <cell r="E28">
            <v>0</v>
          </cell>
          <cell r="F28">
            <v>0</v>
          </cell>
          <cell r="G28">
            <v>0</v>
          </cell>
          <cell r="H28">
            <v>0</v>
          </cell>
          <cell r="I28">
            <v>0</v>
          </cell>
          <cell r="J28">
            <v>0</v>
          </cell>
          <cell r="K28">
            <v>0</v>
          </cell>
          <cell r="L28">
            <v>0</v>
          </cell>
          <cell r="M28">
            <v>0</v>
          </cell>
        </row>
        <row r="29">
          <cell r="B29">
            <v>3113</v>
          </cell>
          <cell r="C29">
            <v>0</v>
          </cell>
          <cell r="D29">
            <v>0</v>
          </cell>
          <cell r="E29">
            <v>0</v>
          </cell>
          <cell r="F29">
            <v>0</v>
          </cell>
          <cell r="G29">
            <v>0</v>
          </cell>
          <cell r="H29">
            <v>0</v>
          </cell>
          <cell r="I29">
            <v>0</v>
          </cell>
          <cell r="J29">
            <v>0</v>
          </cell>
          <cell r="K29">
            <v>0</v>
          </cell>
          <cell r="L29">
            <v>0</v>
          </cell>
          <cell r="M29">
            <v>0</v>
          </cell>
        </row>
        <row r="30">
          <cell r="B30">
            <v>2753</v>
          </cell>
          <cell r="C30">
            <v>0</v>
          </cell>
          <cell r="D30">
            <v>0</v>
          </cell>
          <cell r="E30">
            <v>0</v>
          </cell>
          <cell r="F30">
            <v>0</v>
          </cell>
          <cell r="G30">
            <v>0</v>
          </cell>
          <cell r="H30">
            <v>0</v>
          </cell>
          <cell r="I30">
            <v>0</v>
          </cell>
          <cell r="J30">
            <v>0</v>
          </cell>
          <cell r="K30">
            <v>0</v>
          </cell>
          <cell r="L30">
            <v>0</v>
          </cell>
          <cell r="M30">
            <v>0</v>
          </cell>
        </row>
        <row r="31">
          <cell r="B31">
            <v>2283</v>
          </cell>
          <cell r="C31">
            <v>0</v>
          </cell>
          <cell r="D31">
            <v>0</v>
          </cell>
          <cell r="E31">
            <v>0</v>
          </cell>
          <cell r="F31">
            <v>0</v>
          </cell>
          <cell r="G31">
            <v>0</v>
          </cell>
          <cell r="H31">
            <v>0</v>
          </cell>
          <cell r="I31">
            <v>0</v>
          </cell>
          <cell r="J31">
            <v>0</v>
          </cell>
          <cell r="K31">
            <v>0</v>
          </cell>
          <cell r="L31">
            <v>0</v>
          </cell>
          <cell r="M31">
            <v>0</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ESMES"/>
      <sheetName val="Instruções"/>
      <sheetName val="AESMES (2)"/>
      <sheetName val="Botão 6"/>
      <sheetName val="Dati"/>
      <sheetName val="DRE"/>
      <sheetName val="Dados de relacionamento"/>
      <sheetName val="Apêndice"/>
      <sheetName val="Sheet1"/>
      <sheetName val="pl atual"/>
      <sheetName val=" CTA RDOS"/>
      <sheetName val="contse98"/>
      <sheetName val="Sensibilidades"/>
      <sheetName val="Hipótesis Económicas(Rev)"/>
      <sheetName val="Balance"/>
      <sheetName val="RESULTADO MÊS A MÊS"/>
      <sheetName val="Consolidated Stand Alone"/>
      <sheetName val="CRITERIOS"/>
      <sheetName val=" ER"/>
    </sheetNames>
    <sheetDataSet>
      <sheetData sheetId="0" refreshError="1">
        <row r="6">
          <cell r="A6" t="str">
            <v>MES</v>
          </cell>
          <cell r="B6" t="str">
            <v>C. TOTAL</v>
          </cell>
        </row>
        <row r="7">
          <cell r="A7">
            <v>34700</v>
          </cell>
        </row>
        <row r="8">
          <cell r="A8" t="str">
            <v>&gt;jan95</v>
          </cell>
        </row>
        <row r="10">
          <cell r="BW10" t="str">
            <v>ANOS</v>
          </cell>
          <cell r="BX10" t="str">
            <v>MES</v>
          </cell>
          <cell r="BY10" t="str">
            <v>RESIDENCIAL</v>
          </cell>
          <cell r="BZ10" t="str">
            <v xml:space="preserve">COMERCIAL </v>
          </cell>
          <cell r="CA10" t="str">
            <v>INDUSTRIAL</v>
          </cell>
          <cell r="CB10" t="str">
            <v>RURAL</v>
          </cell>
          <cell r="CC10" t="str">
            <v>ILUMINAÇÃO P</v>
          </cell>
          <cell r="CD10" t="str">
            <v>PODERES P.</v>
          </cell>
          <cell r="CE10" t="str">
            <v>SERVIÇOS P.</v>
          </cell>
          <cell r="CF10" t="str">
            <v>PRÓPRIO</v>
          </cell>
          <cell r="CG10" t="str">
            <v>C. TOTAL</v>
          </cell>
          <cell r="CH10" t="str">
            <v xml:space="preserve">SUPRIMENTO </v>
          </cell>
          <cell r="CI10" t="str">
            <v>PERDAS</v>
          </cell>
          <cell r="CJ10" t="str">
            <v>NCR</v>
          </cell>
          <cell r="CK10" t="str">
            <v>CARGA P.</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uração 2002"/>
      <sheetName val="Apuração CSLL"/>
      <sheetName val="Apuração IRPJ"/>
      <sheetName val="Lucro Exploração"/>
      <sheetName val="PAT"/>
      <sheetName val="Excesso CELPOS"/>
      <sheetName val="Variação Cambial"/>
      <sheetName val="Intertemporais PIS e COFINS"/>
      <sheetName val="Intertemporais IRPJ e CSLL"/>
      <sheetName val="Contab Intert PIS e COFINS"/>
      <sheetName val="Contab Intert IRPJ e CSLL"/>
      <sheetName val="Contab IRPJ e CSLL"/>
      <sheetName val="Contab L. Exploração"/>
      <sheetName val="Análise Intert PIS e COFINS CP"/>
      <sheetName val="Análise Intert PIS COFINS LP"/>
      <sheetName val="Análise Intert IRPJ e CSLL CP"/>
      <sheetName val="Análise Intert IRPJ e CSLL LP"/>
      <sheetName val="Análise Intert IRPJ e CSLL CP-P"/>
      <sheetName val="Análise Intert IRPJ e CSLL LP-P"/>
      <sheetName val="Análise Incorrido"/>
      <sheetName val="Análise Prejuízo"/>
      <sheetName val="Análise Estimado"/>
      <sheetName val="Análise Incorrido (710)"/>
      <sheetName val="Análise Diferido (710)"/>
      <sheetName val="Contabilização"/>
      <sheetName val="RIS_TECNICHE"/>
      <sheetName val="prebdg97"/>
      <sheetName val="premi96"/>
      <sheetName val="Dados de relacionamento"/>
      <sheetName val="Fluxo Swap e Dívida"/>
      <sheetName val="relação"/>
      <sheetName val="Correção"/>
      <sheetName val="ELIM_FINANCEIRA"/>
      <sheetName val="Links"/>
      <sheetName val="ce"/>
      <sheetName val="Meses"/>
      <sheetName val="FORNECEDORES"/>
      <sheetName val="Manual"/>
      <sheetName val="Macro1"/>
      <sheetName val="59"/>
      <sheetName val="DRE"/>
      <sheetName val="CEEMES"/>
      <sheetName val="Inputs_Unidades_Geradoras"/>
      <sheetName val="Lead"/>
      <sheetName val="pl atual"/>
      <sheetName val="CRITERIOS"/>
      <sheetName val="ELIMINAÇÕES"/>
      <sheetName val="TermoPE"/>
      <sheetName val="Financieros Gloria"/>
      <sheetName val="contse98"/>
      <sheetName val="Apuração_2002"/>
      <sheetName val="Apuração_CSLL"/>
      <sheetName val="Apuração_IRPJ"/>
      <sheetName val="Lucro_Exploração"/>
      <sheetName val="Excesso_CELPOS"/>
      <sheetName val="Variação_Cambial"/>
      <sheetName val="Intertemporais_PIS_e_COFINS"/>
      <sheetName val="Intertemporais_IRPJ_e_CSLL"/>
      <sheetName val="Contab_Intert_PIS_e_COFINS"/>
      <sheetName val="Contab_Intert_IRPJ_e_CSLL"/>
      <sheetName val="Contab_IRPJ_e_CSLL"/>
      <sheetName val="Contab_L__Exploração"/>
      <sheetName val="Análise_Intert_PIS_e_COFINS_CP"/>
      <sheetName val="Análise_Intert_PIS_COFINS_LP"/>
      <sheetName val="Análise_Intert_IRPJ_e_CSLL_CP"/>
      <sheetName val="Análise_Intert_IRPJ_e_CSLL_LP"/>
      <sheetName val="Análise_Intert_IRPJ_e_CSLL_CP-P"/>
      <sheetName val="Análise_Intert_IRPJ_e_CSLL_LP-P"/>
      <sheetName val="Análise_Incorrido"/>
      <sheetName val="Análise_Prejuízo"/>
      <sheetName val="Análise_Estimado"/>
      <sheetName val="Análise_Incorrido_(710)"/>
      <sheetName val="Análise_Diferido_(710)"/>
      <sheetName val="Dados_de_relacionamento"/>
      <sheetName val="Fluxo_Swap_e_Dívida"/>
    </sheetNames>
    <sheetDataSet>
      <sheetData sheetId="0" refreshError="1"/>
      <sheetData sheetId="1" refreshError="1"/>
      <sheetData sheetId="2" refreshError="1"/>
      <sheetData sheetId="3"/>
      <sheetData sheetId="4" refreshError="1"/>
      <sheetData sheetId="5" refreshError="1"/>
      <sheetData sheetId="6" refreshError="1"/>
      <sheetData sheetId="7" refreshError="1">
        <row r="5">
          <cell r="A5" t="str">
            <v>INTERTEMPORAIS - PIS e COFINS</v>
          </cell>
        </row>
        <row r="6">
          <cell r="AP6">
            <v>1</v>
          </cell>
          <cell r="AQ6">
            <v>1</v>
          </cell>
          <cell r="AR6">
            <v>1</v>
          </cell>
          <cell r="AS6">
            <v>2</v>
          </cell>
          <cell r="AT6">
            <v>2</v>
          </cell>
          <cell r="AU6">
            <v>2</v>
          </cell>
          <cell r="AV6">
            <v>3</v>
          </cell>
          <cell r="AW6">
            <v>3</v>
          </cell>
          <cell r="AX6">
            <v>3</v>
          </cell>
          <cell r="AY6">
            <v>4</v>
          </cell>
          <cell r="AZ6">
            <v>4</v>
          </cell>
          <cell r="BA6">
            <v>4</v>
          </cell>
          <cell r="BB6">
            <v>5</v>
          </cell>
          <cell r="BC6">
            <v>5</v>
          </cell>
          <cell r="BD6">
            <v>5</v>
          </cell>
          <cell r="BE6">
            <v>6</v>
          </cell>
          <cell r="BF6">
            <v>6</v>
          </cell>
          <cell r="BG6">
            <v>6</v>
          </cell>
          <cell r="BH6">
            <v>7</v>
          </cell>
          <cell r="BI6">
            <v>7</v>
          </cell>
          <cell r="BJ6">
            <v>7</v>
          </cell>
          <cell r="BK6">
            <v>8</v>
          </cell>
          <cell r="BL6">
            <v>8</v>
          </cell>
          <cell r="BM6">
            <v>8</v>
          </cell>
          <cell r="BN6">
            <v>9</v>
          </cell>
          <cell r="BO6">
            <v>9</v>
          </cell>
          <cell r="BP6">
            <v>9</v>
          </cell>
          <cell r="BQ6">
            <v>10</v>
          </cell>
          <cell r="BR6">
            <v>10</v>
          </cell>
          <cell r="BS6">
            <v>10</v>
          </cell>
          <cell r="BT6">
            <v>11</v>
          </cell>
          <cell r="BU6">
            <v>11</v>
          </cell>
          <cell r="BV6">
            <v>11</v>
          </cell>
          <cell r="BW6">
            <v>12</v>
          </cell>
          <cell r="BX6">
            <v>12</v>
          </cell>
          <cell r="BY6">
            <v>12</v>
          </cell>
        </row>
        <row r="7">
          <cell r="A7" t="str">
            <v>DÉBITOS</v>
          </cell>
          <cell r="B7" t="str">
            <v>CONTA 2002</v>
          </cell>
          <cell r="D7" t="str">
            <v>Saldo</v>
          </cell>
          <cell r="E7" t="str">
            <v>Saldo em</v>
          </cell>
          <cell r="H7" t="str">
            <v>Saldo em</v>
          </cell>
          <cell r="K7" t="str">
            <v>Saldo em</v>
          </cell>
          <cell r="N7" t="str">
            <v>Saldo em</v>
          </cell>
          <cell r="Q7" t="str">
            <v>Saldo em</v>
          </cell>
          <cell r="T7" t="str">
            <v>Saldo em</v>
          </cell>
          <cell r="W7" t="str">
            <v>Saldo em</v>
          </cell>
          <cell r="Z7" t="str">
            <v>Saldo em</v>
          </cell>
          <cell r="AC7" t="str">
            <v>Saldo em</v>
          </cell>
          <cell r="AF7" t="str">
            <v>Saldo em</v>
          </cell>
          <cell r="AI7" t="str">
            <v>Saldo em</v>
          </cell>
          <cell r="AL7" t="str">
            <v>Saldo em</v>
          </cell>
          <cell r="AO7" t="str">
            <v>Movimentação</v>
          </cell>
          <cell r="AP7" t="str">
            <v>Saldo em</v>
          </cell>
          <cell r="AS7" t="str">
            <v>Saldo em</v>
          </cell>
          <cell r="AV7" t="str">
            <v>Saldo em</v>
          </cell>
          <cell r="AY7" t="str">
            <v>Saldo em</v>
          </cell>
          <cell r="BB7" t="str">
            <v>Saldo em</v>
          </cell>
          <cell r="BE7" t="str">
            <v>Saldo em</v>
          </cell>
          <cell r="BH7" t="str">
            <v>Saldo em</v>
          </cell>
          <cell r="BK7" t="str">
            <v>Saldo em</v>
          </cell>
          <cell r="BN7" t="str">
            <v>Saldo em</v>
          </cell>
          <cell r="BQ7" t="str">
            <v>Saldo em</v>
          </cell>
          <cell r="BT7" t="str">
            <v>Saldo em</v>
          </cell>
          <cell r="BW7" t="str">
            <v>Saldo em</v>
          </cell>
          <cell r="BZ7" t="str">
            <v>Movimentação</v>
          </cell>
          <cell r="CA7" t="str">
            <v>Saldo</v>
          </cell>
        </row>
        <row r="8">
          <cell r="D8" t="str">
            <v>Acumulado em</v>
          </cell>
          <cell r="E8" t="str">
            <v>Janeiro/02</v>
          </cell>
          <cell r="H8" t="str">
            <v>Fevereiro/02</v>
          </cell>
          <cell r="K8" t="str">
            <v>Março/02</v>
          </cell>
          <cell r="N8" t="str">
            <v>Abril/02</v>
          </cell>
          <cell r="Q8" t="str">
            <v>Maio/02</v>
          </cell>
          <cell r="T8" t="str">
            <v>Junho/02</v>
          </cell>
          <cell r="W8" t="str">
            <v>Julho/02</v>
          </cell>
          <cell r="Z8" t="str">
            <v>Agosto/02</v>
          </cell>
          <cell r="AC8" t="str">
            <v>Setembro/02</v>
          </cell>
          <cell r="AF8" t="str">
            <v>Outubro/02</v>
          </cell>
          <cell r="AI8" t="str">
            <v>Novembro/02</v>
          </cell>
          <cell r="AL8" t="str">
            <v>Dezembro/02</v>
          </cell>
          <cell r="AO8" t="str">
            <v>Acumulada</v>
          </cell>
          <cell r="AP8">
            <v>37622</v>
          </cell>
          <cell r="AS8" t="str">
            <v>Fevereiro/03</v>
          </cell>
          <cell r="AV8" t="str">
            <v>Março/03</v>
          </cell>
          <cell r="AY8" t="str">
            <v>Abril/03</v>
          </cell>
          <cell r="BB8" t="str">
            <v>Maio/03</v>
          </cell>
          <cell r="BE8" t="str">
            <v>Junho/03</v>
          </cell>
          <cell r="BH8" t="str">
            <v>Julho/03</v>
          </cell>
          <cell r="BK8" t="str">
            <v>Agosto/03</v>
          </cell>
          <cell r="BN8" t="str">
            <v>Setembro/03</v>
          </cell>
          <cell r="BQ8" t="str">
            <v>Outubro/03</v>
          </cell>
          <cell r="BT8" t="str">
            <v>Novembro/03</v>
          </cell>
          <cell r="BW8" t="str">
            <v>Dezembro/03</v>
          </cell>
          <cell r="BZ8" t="str">
            <v>Acumulada</v>
          </cell>
          <cell r="CA8" t="str">
            <v>Acumulado</v>
          </cell>
        </row>
        <row r="9">
          <cell r="B9" t="str">
            <v>CONTA</v>
          </cell>
          <cell r="C9" t="str">
            <v>CENTRO</v>
          </cell>
          <cell r="D9" t="str">
            <v>Dezembro/01</v>
          </cell>
          <cell r="E9" t="str">
            <v>Baixa</v>
          </cell>
          <cell r="F9" t="str">
            <v>Ingresso</v>
          </cell>
          <cell r="G9" t="str">
            <v>Tranferência</v>
          </cell>
          <cell r="H9" t="str">
            <v>Baixa</v>
          </cell>
          <cell r="I9" t="str">
            <v>Ingresso</v>
          </cell>
          <cell r="J9" t="str">
            <v>Tranferência</v>
          </cell>
          <cell r="K9" t="str">
            <v>Baixa</v>
          </cell>
          <cell r="L9" t="str">
            <v>Ingresso</v>
          </cell>
          <cell r="M9" t="str">
            <v>Tranferência</v>
          </cell>
          <cell r="N9" t="str">
            <v>Baixa</v>
          </cell>
          <cell r="O9" t="str">
            <v>Ingresso</v>
          </cell>
          <cell r="P9" t="str">
            <v>Tranferência</v>
          </cell>
          <cell r="Q9" t="str">
            <v>Baixa</v>
          </cell>
          <cell r="R9" t="str">
            <v>Ingresso</v>
          </cell>
          <cell r="S9" t="str">
            <v>Tranferência</v>
          </cell>
          <cell r="T9" t="str">
            <v>Baixa</v>
          </cell>
          <cell r="U9" t="str">
            <v>Ingresso</v>
          </cell>
          <cell r="V9" t="str">
            <v>Tranferência</v>
          </cell>
          <cell r="W9" t="str">
            <v>Baixa</v>
          </cell>
          <cell r="X9" t="str">
            <v>Ingresso</v>
          </cell>
          <cell r="Y9" t="str">
            <v>Tranferência</v>
          </cell>
          <cell r="Z9" t="str">
            <v>Baixa</v>
          </cell>
          <cell r="AA9" t="str">
            <v>Ingresso</v>
          </cell>
          <cell r="AB9" t="str">
            <v>Tranferência</v>
          </cell>
          <cell r="AC9" t="str">
            <v>Baixa</v>
          </cell>
          <cell r="AD9" t="str">
            <v>Ingresso</v>
          </cell>
          <cell r="AE9" t="str">
            <v>Tranferência</v>
          </cell>
          <cell r="AF9" t="str">
            <v>Baixa</v>
          </cell>
          <cell r="AG9" t="str">
            <v>Ingresso</v>
          </cell>
          <cell r="AH9" t="str">
            <v>Tranferência</v>
          </cell>
          <cell r="AI9" t="str">
            <v>Baixa</v>
          </cell>
          <cell r="AJ9" t="str">
            <v>Ingresso</v>
          </cell>
          <cell r="AK9" t="str">
            <v>Tranferência</v>
          </cell>
          <cell r="AL9" t="str">
            <v>Baixa</v>
          </cell>
          <cell r="AM9" t="str">
            <v>Ingresso</v>
          </cell>
          <cell r="AN9" t="str">
            <v>Tranferência</v>
          </cell>
          <cell r="AO9">
            <v>2002</v>
          </cell>
          <cell r="AP9" t="str">
            <v>Baixa</v>
          </cell>
          <cell r="AQ9" t="str">
            <v>Ingresso</v>
          </cell>
          <cell r="AR9" t="str">
            <v>Transferência</v>
          </cell>
          <cell r="AS9" t="str">
            <v>Baixa</v>
          </cell>
          <cell r="AT9" t="str">
            <v>Ingresso</v>
          </cell>
          <cell r="AU9" t="str">
            <v>Transferência</v>
          </cell>
          <cell r="AV9" t="str">
            <v>Baixa</v>
          </cell>
          <cell r="AW9" t="str">
            <v>Ingresso</v>
          </cell>
          <cell r="AX9" t="str">
            <v>Transferência</v>
          </cell>
          <cell r="AY9" t="str">
            <v>Baixa</v>
          </cell>
          <cell r="AZ9" t="str">
            <v>Ingresso</v>
          </cell>
          <cell r="BA9" t="str">
            <v>Transferência</v>
          </cell>
          <cell r="BB9" t="str">
            <v>Baixa</v>
          </cell>
          <cell r="BC9" t="str">
            <v>Ingresso</v>
          </cell>
          <cell r="BD9" t="str">
            <v>Transferência</v>
          </cell>
          <cell r="BE9" t="str">
            <v>Baixa</v>
          </cell>
          <cell r="BF9" t="str">
            <v>Ingresso</v>
          </cell>
          <cell r="BG9" t="str">
            <v>Transferência</v>
          </cell>
          <cell r="BH9" t="str">
            <v>Baixa</v>
          </cell>
          <cell r="BI9" t="str">
            <v>Ingresso</v>
          </cell>
          <cell r="BJ9" t="str">
            <v>Transferência</v>
          </cell>
          <cell r="BK9" t="str">
            <v>Baixa</v>
          </cell>
          <cell r="BL9" t="str">
            <v>Ingresso</v>
          </cell>
          <cell r="BM9" t="str">
            <v>Transferência</v>
          </cell>
          <cell r="BN9" t="str">
            <v>Baixa</v>
          </cell>
          <cell r="BO9" t="str">
            <v>Ingresso</v>
          </cell>
          <cell r="BP9" t="str">
            <v>Transferência</v>
          </cell>
          <cell r="BQ9" t="str">
            <v>Baixa</v>
          </cell>
          <cell r="BR9" t="str">
            <v>Ingresso</v>
          </cell>
          <cell r="BS9" t="str">
            <v>Transferência</v>
          </cell>
          <cell r="BT9" t="str">
            <v>Baixa</v>
          </cell>
          <cell r="BU9" t="str">
            <v>Ingresso</v>
          </cell>
          <cell r="BV9" t="str">
            <v>Transferência</v>
          </cell>
          <cell r="BW9" t="str">
            <v>Baixa</v>
          </cell>
          <cell r="BX9" t="str">
            <v>Ingresso</v>
          </cell>
          <cell r="BY9" t="str">
            <v>Transferência</v>
          </cell>
          <cell r="BZ9">
            <v>2003</v>
          </cell>
          <cell r="CA9" t="str">
            <v>Geral</v>
          </cell>
        </row>
        <row r="10">
          <cell r="A10" t="str">
            <v>VARIAÇÃO CAMBIAL</v>
          </cell>
          <cell r="E10">
            <v>102</v>
          </cell>
          <cell r="F10">
            <v>102</v>
          </cell>
          <cell r="G10">
            <v>102</v>
          </cell>
          <cell r="H10">
            <v>202</v>
          </cell>
          <cell r="I10">
            <v>202</v>
          </cell>
          <cell r="J10">
            <v>202</v>
          </cell>
          <cell r="K10">
            <v>302</v>
          </cell>
          <cell r="L10">
            <v>302</v>
          </cell>
          <cell r="M10">
            <v>302</v>
          </cell>
          <cell r="N10">
            <v>402</v>
          </cell>
          <cell r="O10">
            <v>402</v>
          </cell>
          <cell r="P10">
            <v>402</v>
          </cell>
          <cell r="Q10">
            <v>502</v>
          </cell>
          <cell r="R10">
            <v>502</v>
          </cell>
          <cell r="S10">
            <v>502</v>
          </cell>
          <cell r="T10">
            <v>602</v>
          </cell>
          <cell r="U10">
            <v>602</v>
          </cell>
          <cell r="V10">
            <v>602</v>
          </cell>
          <cell r="W10">
            <v>702</v>
          </cell>
          <cell r="X10">
            <v>702</v>
          </cell>
          <cell r="Y10">
            <v>702</v>
          </cell>
          <cell r="Z10">
            <v>802</v>
          </cell>
          <cell r="AA10">
            <v>802</v>
          </cell>
          <cell r="AB10">
            <v>802</v>
          </cell>
          <cell r="AC10">
            <v>902</v>
          </cell>
          <cell r="AD10">
            <v>902</v>
          </cell>
          <cell r="AE10">
            <v>902</v>
          </cell>
          <cell r="AF10">
            <v>1002</v>
          </cell>
          <cell r="AG10">
            <v>1002</v>
          </cell>
          <cell r="AH10">
            <v>1002</v>
          </cell>
          <cell r="AI10">
            <v>1102</v>
          </cell>
          <cell r="AJ10">
            <v>1102</v>
          </cell>
          <cell r="AK10">
            <v>1102</v>
          </cell>
          <cell r="AL10">
            <v>1202</v>
          </cell>
          <cell r="AM10">
            <v>1202</v>
          </cell>
          <cell r="AN10">
            <v>1202</v>
          </cell>
          <cell r="AP10">
            <v>103</v>
          </cell>
          <cell r="AQ10">
            <v>103</v>
          </cell>
          <cell r="AR10">
            <v>103</v>
          </cell>
          <cell r="AS10">
            <v>203</v>
          </cell>
          <cell r="AT10">
            <v>203</v>
          </cell>
          <cell r="AU10">
            <v>203</v>
          </cell>
          <cell r="AV10">
            <v>303</v>
          </cell>
          <cell r="AW10">
            <v>303</v>
          </cell>
          <cell r="AX10">
            <v>303</v>
          </cell>
          <cell r="AY10">
            <v>403</v>
          </cell>
          <cell r="AZ10">
            <v>403</v>
          </cell>
          <cell r="BA10">
            <v>403</v>
          </cell>
          <cell r="BB10">
            <v>503</v>
          </cell>
          <cell r="BC10">
            <v>503</v>
          </cell>
          <cell r="BD10">
            <v>503</v>
          </cell>
          <cell r="BE10">
            <v>603</v>
          </cell>
          <cell r="BF10">
            <v>603</v>
          </cell>
          <cell r="BG10">
            <v>603</v>
          </cell>
          <cell r="BH10">
            <v>703</v>
          </cell>
          <cell r="BI10">
            <v>703</v>
          </cell>
          <cell r="BJ10">
            <v>703</v>
          </cell>
          <cell r="BK10">
            <v>803</v>
          </cell>
          <cell r="BL10">
            <v>803</v>
          </cell>
          <cell r="BM10">
            <v>803</v>
          </cell>
          <cell r="BN10">
            <v>903</v>
          </cell>
          <cell r="BO10">
            <v>903</v>
          </cell>
          <cell r="BP10">
            <v>903</v>
          </cell>
          <cell r="BQ10">
            <v>1003</v>
          </cell>
          <cell r="BR10">
            <v>1003</v>
          </cell>
          <cell r="BS10">
            <v>1003</v>
          </cell>
          <cell r="BT10">
            <v>1103</v>
          </cell>
          <cell r="BU10">
            <v>1103</v>
          </cell>
          <cell r="BV10">
            <v>1103</v>
          </cell>
          <cell r="BW10">
            <v>1203</v>
          </cell>
          <cell r="BX10">
            <v>1203</v>
          </cell>
          <cell r="BY10">
            <v>1203</v>
          </cell>
        </row>
        <row r="11">
          <cell r="A11" t="str">
            <v>VARIAÇÕES CAMBIAIS</v>
          </cell>
          <cell r="B11" t="str">
            <v>FTFC - FERNANDO</v>
          </cell>
          <cell r="D11">
            <v>0</v>
          </cell>
          <cell r="U11">
            <v>109970558.9041096</v>
          </cell>
          <cell r="X11">
            <v>89505781.369863018</v>
          </cell>
          <cell r="AA11">
            <v>55760261.369863018</v>
          </cell>
          <cell r="AD11">
            <v>82703076.712328762</v>
          </cell>
          <cell r="AG11">
            <v>26909452.054794524</v>
          </cell>
          <cell r="AJ11">
            <v>2513129.0410959153</v>
          </cell>
          <cell r="AM11">
            <v>-6817159.7260273974</v>
          </cell>
          <cell r="AO11">
            <v>360545099.72602755</v>
          </cell>
          <cell r="AP11">
            <v>-55154775.268817201</v>
          </cell>
          <cell r="AS11">
            <v>-1567878.9247311826</v>
          </cell>
          <cell r="AV11">
            <v>-36746577.634408608</v>
          </cell>
          <cell r="AY11">
            <v>-65502488.602150545</v>
          </cell>
          <cell r="BB11">
            <v>-1391045.5913978496</v>
          </cell>
          <cell r="BE11">
            <v>-14019072.043010753</v>
          </cell>
          <cell r="BI11">
            <v>2585972.4731182796</v>
          </cell>
          <cell r="BK11">
            <v>-1709585.5913978494</v>
          </cell>
          <cell r="BN11">
            <v>-7023512.3100000396</v>
          </cell>
          <cell r="BQ11">
            <v>-13723516.380000001</v>
          </cell>
          <cell r="BU11">
            <v>9131061.9800000004</v>
          </cell>
          <cell r="BW11">
            <v>-9331438.8499999996</v>
          </cell>
          <cell r="BZ11">
            <v>-194452856.74279574</v>
          </cell>
          <cell r="CA11">
            <v>166092242.98323181</v>
          </cell>
        </row>
        <row r="12">
          <cell r="D12">
            <v>0</v>
          </cell>
          <cell r="AO12">
            <v>0</v>
          </cell>
          <cell r="BZ12">
            <v>0</v>
          </cell>
          <cell r="CA12">
            <v>0</v>
          </cell>
        </row>
        <row r="13">
          <cell r="D13">
            <v>0</v>
          </cell>
          <cell r="AO13">
            <v>360545099.72602755</v>
          </cell>
          <cell r="BZ13">
            <v>-194452856.74279574</v>
          </cell>
          <cell r="CA13">
            <v>166092242.98323181</v>
          </cell>
        </row>
        <row r="14">
          <cell r="A14" t="str">
            <v>RECOMPOSIÇÃO TARIFÁRIA</v>
          </cell>
        </row>
        <row r="15">
          <cell r="A15" t="str">
            <v>RECOMPOSIÇÃO TARIFÁRIA - RECEITA</v>
          </cell>
          <cell r="B15" t="str">
            <v>611.05.11.01R</v>
          </cell>
          <cell r="C15" t="str">
            <v>LONGO</v>
          </cell>
          <cell r="D15">
            <v>110067286.89000002</v>
          </cell>
          <cell r="F15">
            <v>21770684.93</v>
          </cell>
          <cell r="I15">
            <v>14152266.52</v>
          </cell>
          <cell r="O15">
            <v>6721223.3300000001</v>
          </cell>
          <cell r="AA15">
            <v>-26557806.75</v>
          </cell>
          <cell r="AO15">
            <v>16086368.030000001</v>
          </cell>
          <cell r="BZ15">
            <v>0</v>
          </cell>
          <cell r="CA15">
            <v>126153654.92000002</v>
          </cell>
        </row>
        <row r="16">
          <cell r="C16" t="str">
            <v>CIRC</v>
          </cell>
          <cell r="D16">
            <v>58387610.600000001</v>
          </cell>
          <cell r="AO16">
            <v>0</v>
          </cell>
          <cell r="BZ16">
            <v>0</v>
          </cell>
          <cell r="CA16">
            <v>58387610.600000001</v>
          </cell>
        </row>
        <row r="17">
          <cell r="A17" t="str">
            <v>RECOMPOSIÇÃO TARIFÁRIA - REVERSÃO DA RECEITA</v>
          </cell>
          <cell r="B17" t="str">
            <v>611.05.11.01U</v>
          </cell>
          <cell r="D17">
            <v>0</v>
          </cell>
          <cell r="E17">
            <v>-2654651.5</v>
          </cell>
          <cell r="H17">
            <v>-3356533.74</v>
          </cell>
          <cell r="N17">
            <v>-7115679.1600000001</v>
          </cell>
          <cell r="Q17">
            <v>-4000560.28</v>
          </cell>
          <cell r="T17">
            <v>-4201417.5199999996</v>
          </cell>
          <cell r="W17">
            <v>-3677822.32</v>
          </cell>
          <cell r="Z17">
            <v>-2996254.87</v>
          </cell>
          <cell r="AC17">
            <v>-3460636.39</v>
          </cell>
          <cell r="AF17">
            <v>-3587175.74</v>
          </cell>
          <cell r="AI17">
            <v>-3570820.26</v>
          </cell>
          <cell r="AL17">
            <v>-3132397.6</v>
          </cell>
          <cell r="AO17">
            <v>-41753949.380000003</v>
          </cell>
          <cell r="AP17">
            <v>-2951923.59</v>
          </cell>
          <cell r="AS17">
            <v>-3317747.08</v>
          </cell>
          <cell r="AV17">
            <v>-822007.56</v>
          </cell>
          <cell r="AY17">
            <v>-2976110.52</v>
          </cell>
          <cell r="BB17">
            <v>-3209249.82</v>
          </cell>
          <cell r="BE17">
            <v>-1736215.81</v>
          </cell>
          <cell r="BH17">
            <v>-2825921.35</v>
          </cell>
          <cell r="BK17">
            <v>-2128384.87</v>
          </cell>
          <cell r="BN17">
            <v>-2769521.82</v>
          </cell>
          <cell r="BQ17">
            <v>-2515550.8199999998</v>
          </cell>
          <cell r="BT17">
            <v>-2555098.52</v>
          </cell>
          <cell r="BW17">
            <v>-2555586.38</v>
          </cell>
          <cell r="BZ17">
            <v>-30363318.140000001</v>
          </cell>
          <cell r="CA17">
            <v>-72117267.520000011</v>
          </cell>
        </row>
        <row r="18">
          <cell r="A18" t="str">
            <v>RECOMPOSIÇÃO TARIFÁRIA - REMUN.FINANCEIRA</v>
          </cell>
          <cell r="B18" t="str">
            <v>631.05.13.00I</v>
          </cell>
          <cell r="D18">
            <v>0</v>
          </cell>
          <cell r="L18">
            <v>7915641.9199999999</v>
          </cell>
          <cell r="O18">
            <v>4422966.74</v>
          </cell>
          <cell r="R18">
            <v>3883759.27</v>
          </cell>
          <cell r="U18">
            <v>2999266.07</v>
          </cell>
          <cell r="X18">
            <v>2954214.2</v>
          </cell>
          <cell r="AA18">
            <v>-39734.31</v>
          </cell>
          <cell r="AD18">
            <v>2267425.17</v>
          </cell>
          <cell r="AG18">
            <v>3523732.98</v>
          </cell>
          <cell r="AJ18">
            <v>3223420.59</v>
          </cell>
          <cell r="AM18">
            <v>3469989.45</v>
          </cell>
          <cell r="AO18">
            <v>34620682.080000006</v>
          </cell>
          <cell r="AQ18">
            <v>4657615.6399999997</v>
          </cell>
          <cell r="AT18">
            <v>3596238.99</v>
          </cell>
          <cell r="AW18">
            <v>4101621.58</v>
          </cell>
          <cell r="AZ18">
            <v>3987654.47</v>
          </cell>
          <cell r="BC18">
            <v>4006313.72</v>
          </cell>
          <cell r="BF18">
            <v>4146139.67</v>
          </cell>
          <cell r="BI18">
            <v>4036854.33</v>
          </cell>
          <cell r="BL18">
            <v>3749456.67</v>
          </cell>
          <cell r="BO18">
            <v>3272191.79</v>
          </cell>
          <cell r="BR18">
            <v>3143447.06</v>
          </cell>
          <cell r="BU18">
            <v>2848067.39</v>
          </cell>
          <cell r="BX18">
            <v>2707758.51</v>
          </cell>
          <cell r="BZ18">
            <v>44253359.82</v>
          </cell>
          <cell r="CA18">
            <v>78874041.900000006</v>
          </cell>
        </row>
        <row r="19">
          <cell r="A19" t="str">
            <v>RECOMPOSIÇÃO TARIFÁRIA - REVERSÃO DA REMUN.FINANCEIRA</v>
          </cell>
          <cell r="B19" t="str">
            <v>611.05.11.01Y</v>
          </cell>
          <cell r="D19">
            <v>0</v>
          </cell>
          <cell r="H19">
            <v>-53903.54</v>
          </cell>
          <cell r="K19">
            <v>53903.54</v>
          </cell>
          <cell r="W19">
            <v>-1590161.87</v>
          </cell>
          <cell r="Z19">
            <v>-426375.02</v>
          </cell>
          <cell r="AC19">
            <v>-506104.22</v>
          </cell>
          <cell r="AF19">
            <v>-595485.92000000004</v>
          </cell>
          <cell r="AI19">
            <v>-669410.79</v>
          </cell>
          <cell r="AL19">
            <v>-661882.25</v>
          </cell>
          <cell r="AO19">
            <v>-4449420.07</v>
          </cell>
          <cell r="AP19">
            <v>-977202.15</v>
          </cell>
          <cell r="AS19">
            <v>-888492.59</v>
          </cell>
          <cell r="AV19">
            <v>-640513.4</v>
          </cell>
          <cell r="AY19">
            <v>-970975.07</v>
          </cell>
          <cell r="BB19">
            <v>-762412.33</v>
          </cell>
          <cell r="BE19">
            <v>-718158.94</v>
          </cell>
          <cell r="BH19">
            <v>-1188674.8700000001</v>
          </cell>
          <cell r="BK19">
            <v>-959137.02</v>
          </cell>
          <cell r="BN19">
            <v>-1321845.71</v>
          </cell>
          <cell r="BQ19">
            <v>-1266497.94</v>
          </cell>
          <cell r="BT19">
            <v>-1348323.35</v>
          </cell>
          <cell r="BW19">
            <v>-1408764.61</v>
          </cell>
          <cell r="BZ19">
            <v>-12450997.98</v>
          </cell>
          <cell r="CA19">
            <v>-16900418.050000001</v>
          </cell>
        </row>
        <row r="20">
          <cell r="D20">
            <v>168454897.49000001</v>
          </cell>
          <cell r="AO20">
            <v>4503680.6600000039</v>
          </cell>
          <cell r="BZ20">
            <v>1439043.6999999993</v>
          </cell>
          <cell r="CA20">
            <v>174397621.84999999</v>
          </cell>
        </row>
        <row r="21">
          <cell r="A21" t="str">
            <v>ENERGIA LIVRE</v>
          </cell>
        </row>
        <row r="22">
          <cell r="A22" t="str">
            <v>ENERGIA LIVRE - RECEITA</v>
          </cell>
          <cell r="B22" t="str">
            <v>611.05.11.01H</v>
          </cell>
          <cell r="D22">
            <v>79416225.640000001</v>
          </cell>
          <cell r="AA22">
            <v>1414960.99</v>
          </cell>
          <cell r="AJ22">
            <v>11037912.51</v>
          </cell>
          <cell r="AO22">
            <v>12452873.5</v>
          </cell>
          <cell r="BZ22">
            <v>0</v>
          </cell>
          <cell r="CA22">
            <v>91869099.140000001</v>
          </cell>
        </row>
        <row r="23">
          <cell r="A23" t="str">
            <v>ENERGIA LIVRE - REVERSÃO DA RECEITA</v>
          </cell>
          <cell r="B23" t="str">
            <v>611.05.11.01J</v>
          </cell>
          <cell r="D23">
            <v>0</v>
          </cell>
          <cell r="AO23">
            <v>0</v>
          </cell>
          <cell r="AV23">
            <v>-2465029.2999999998</v>
          </cell>
          <cell r="AY23">
            <v>-1182686.74</v>
          </cell>
          <cell r="BB23">
            <v>-1351910.74</v>
          </cell>
          <cell r="BE23">
            <v>-2419458.83</v>
          </cell>
          <cell r="BH23">
            <v>-1856679.34</v>
          </cell>
          <cell r="BK23">
            <v>-1427923.95</v>
          </cell>
          <cell r="BN23">
            <v>-1892184.71</v>
          </cell>
          <cell r="BQ23">
            <v>-1749130.23</v>
          </cell>
          <cell r="BT23">
            <v>-1805263.18</v>
          </cell>
          <cell r="BW23">
            <v>-1833441.81</v>
          </cell>
          <cell r="BZ23">
            <v>-17983708.829999998</v>
          </cell>
          <cell r="CA23">
            <v>-17983708.829999998</v>
          </cell>
        </row>
        <row r="24">
          <cell r="A24" t="str">
            <v>ENERGIA LIVRE - REMUN.FINANCEIRA</v>
          </cell>
          <cell r="B24" t="str">
            <v>631.05.19.00Y</v>
          </cell>
          <cell r="D24">
            <v>0</v>
          </cell>
          <cell r="AO24">
            <v>0</v>
          </cell>
          <cell r="AW24">
            <v>3081866.84</v>
          </cell>
          <cell r="AZ24">
            <v>924892.13</v>
          </cell>
          <cell r="BC24">
            <v>1294280.5</v>
          </cell>
          <cell r="BF24">
            <v>1712212.01</v>
          </cell>
          <cell r="BI24">
            <v>1516083.64</v>
          </cell>
          <cell r="BL24">
            <v>1952063.47</v>
          </cell>
          <cell r="BO24">
            <v>1706997.13</v>
          </cell>
          <cell r="BR24">
            <v>1649612.4</v>
          </cell>
          <cell r="BU24">
            <v>1500547.15</v>
          </cell>
          <cell r="BX24">
            <v>1434864.93</v>
          </cell>
          <cell r="BZ24">
            <v>16773420.199999999</v>
          </cell>
          <cell r="CA24">
            <v>16773420.199999999</v>
          </cell>
        </row>
        <row r="25">
          <cell r="D25">
            <v>79416225.640000001</v>
          </cell>
          <cell r="AO25">
            <v>12452873.5</v>
          </cell>
          <cell r="BZ25">
            <v>-1210288.629999999</v>
          </cell>
          <cell r="CA25">
            <v>90658810.510000005</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Relat Inf 0009 - graf"/>
      <sheetName val="Base"/>
    </sheetNames>
    <sheetDataSet>
      <sheetData sheetId="0" refreshError="1"/>
      <sheetData sheetId="1" refreshError="1"/>
      <sheetData sheetId="2"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ções-Investimento"/>
      <sheetName val="Inv 2014"/>
      <sheetName val="Inv 2015"/>
      <sheetName val="Inv 2016"/>
      <sheetName val="Inv 2017"/>
      <sheetName val="Inv 2018"/>
      <sheetName val="INV2014 - 2018_RESUMO_TÉCNICO"/>
      <sheetName val="INV2014 - 2018_RESUMO_ECONÔMICO"/>
      <sheetName val="Sazonalização"/>
      <sheetName val="AESMES"/>
      <sheetName val="LISTA_SUSPENSA"/>
      <sheetName val="TermoPE"/>
      <sheetName val="pl atual"/>
      <sheetName val="Auxiliar"/>
      <sheetName val="Capa"/>
    </sheetNames>
    <sheetDataSet>
      <sheetData sheetId="0">
        <row r="2">
          <cell r="A2" t="str">
            <v>1.1.1</v>
          </cell>
        </row>
        <row r="3">
          <cell r="A3" t="str">
            <v>1.1.2</v>
          </cell>
        </row>
        <row r="4">
          <cell r="A4" t="str">
            <v>1.2</v>
          </cell>
        </row>
        <row r="5">
          <cell r="A5" t="str">
            <v>2.2</v>
          </cell>
        </row>
        <row r="6">
          <cell r="A6" t="str">
            <v>2.7</v>
          </cell>
        </row>
        <row r="7">
          <cell r="A7" t="str">
            <v>2.9</v>
          </cell>
        </row>
        <row r="8">
          <cell r="A8" t="str">
            <v>3.1</v>
          </cell>
        </row>
        <row r="9">
          <cell r="A9" t="str">
            <v>3.2</v>
          </cell>
        </row>
        <row r="10">
          <cell r="A10" t="str">
            <v>3.3</v>
          </cell>
        </row>
        <row r="11">
          <cell r="A11" t="str">
            <v>4.</v>
          </cell>
        </row>
        <row r="12">
          <cell r="A12" t="str">
            <v>5.1</v>
          </cell>
        </row>
        <row r="13">
          <cell r="A13" t="str">
            <v>5.2</v>
          </cell>
        </row>
        <row r="14">
          <cell r="A14" t="str">
            <v>5.3</v>
          </cell>
        </row>
        <row r="15">
          <cell r="A15" t="str">
            <v>5.4</v>
          </cell>
        </row>
        <row r="16">
          <cell r="A16" t="str">
            <v>6.</v>
          </cell>
        </row>
        <row r="17">
          <cell r="A17" t="str">
            <v>7.a</v>
          </cell>
        </row>
        <row r="18">
          <cell r="A18" t="str">
            <v>7.4</v>
          </cell>
        </row>
        <row r="19">
          <cell r="A19" t="str">
            <v>7.6.2</v>
          </cell>
        </row>
        <row r="20">
          <cell r="A20" t="str">
            <v>7.6.3</v>
          </cell>
        </row>
        <row r="21">
          <cell r="A21" t="str">
            <v>7.6.3.7</v>
          </cell>
        </row>
        <row r="22">
          <cell r="A22" t="str">
            <v>7.6.4</v>
          </cell>
        </row>
        <row r="23">
          <cell r="A23" t="str">
            <v>7.7</v>
          </cell>
        </row>
        <row r="24">
          <cell r="A24" t="str">
            <v>7.8</v>
          </cell>
        </row>
        <row r="25">
          <cell r="A25" t="str">
            <v>8.</v>
          </cell>
        </row>
        <row r="26">
          <cell r="A26" t="str">
            <v>9.a</v>
          </cell>
        </row>
        <row r="27">
          <cell r="A27" t="str">
            <v>9.b</v>
          </cell>
        </row>
        <row r="28">
          <cell r="A28" t="str">
            <v>9.5</v>
          </cell>
        </row>
        <row r="29">
          <cell r="A29" t="str">
            <v>10.1</v>
          </cell>
        </row>
        <row r="30">
          <cell r="A30" t="str">
            <v>10.2</v>
          </cell>
        </row>
        <row r="31">
          <cell r="A31" t="str">
            <v>10.3</v>
          </cell>
        </row>
        <row r="32">
          <cell r="A32" t="str">
            <v>10.4</v>
          </cell>
        </row>
        <row r="33">
          <cell r="A33" t="str">
            <v>11.</v>
          </cell>
        </row>
        <row r="34">
          <cell r="A34" t="str">
            <v>12.</v>
          </cell>
        </row>
        <row r="35">
          <cell r="A35" t="str">
            <v>14.</v>
          </cell>
        </row>
      </sheetData>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andos Orçamento"/>
      <sheetName val=" Orçam. Realiz. R$ Correntes"/>
      <sheetName val="Orçamento Moeda Corrente"/>
      <sheetName val="Orçamento Aprovado 2002"/>
      <sheetName val="Orçamento Moeda Nov98"/>
      <sheetName val="Orçam.  Projetado  R$ Correntes"/>
      <sheetName val="Plano de Negócio Original"/>
      <sheetName val="Plano de Negócio por ano"/>
      <sheetName val="Orçam.  Projetado  R$ Nov98"/>
      <sheetName val="Orçam Prev X Real. R$ Correntes"/>
      <sheetName val="Orçam. Prev. X Real. R$ NOV98 "/>
      <sheetName val=" Orçam. Realiz. R$ NOV98"/>
      <sheetName val="Taxas"/>
      <sheetName val="Custeio Administrativo"/>
      <sheetName val="Custo do Contrato de O&amp;M"/>
      <sheetName val="Balanço Patrimonial"/>
      <sheetName val="Dados"/>
      <sheetName val="ICMS A RECUPERAR"/>
      <sheetName val="DRE"/>
      <sheetName val="Integralizações"/>
      <sheetName val="Amortização das Debêntures"/>
      <sheetName val="Dívida"/>
      <sheetName val="Preços de Energia e Receita"/>
      <sheetName val="Fluxo de Caixa"/>
      <sheetName val="Comandos"/>
      <sheetName val="Tributos"/>
      <sheetName val="Origem dos Custos"/>
      <sheetName val="Curva do EPC"/>
      <sheetName val="O&amp;M ORIGINAL"/>
      <sheetName val="O&amp;M AJUSTADO"/>
      <sheetName val="Lista de Proponentes"/>
      <sheetName val="Bo - JAN"/>
      <sheetName val="PlanoDeContas"/>
      <sheetName val="Intertemporais PIS e COFINS"/>
      <sheetName val="relação"/>
      <sheetName val="pl atual"/>
      <sheetName val="Simuldaor da Itapebi"/>
      <sheetName val="prod"/>
      <sheetName val="BP"/>
      <sheetName val="TBM"/>
      <sheetName val="CRR5001"/>
      <sheetName val="Dados de relacionamento"/>
      <sheetName val="Rev2v2"/>
      <sheetName val="Income Statement"/>
      <sheetName val="PropostaOriginal"/>
      <sheetName val="UPA"/>
      <sheetName val="POA Mensual"/>
      <sheetName val="Medições a faturar"/>
      <sheetName val="HH"/>
      <sheetName val="Premissas"/>
      <sheetName val="Ativo"/>
      <sheetName val="Passivo"/>
      <sheetName val="Resumo Fatur."/>
      <sheetName val="DFLSUBS"/>
      <sheetName val="Links"/>
      <sheetName val="Encargos"/>
      <sheetName val="Resumo"/>
      <sheetName val="Passos_1"/>
      <sheetName val="assumptions-2"/>
      <sheetName val="ANALI98"/>
      <sheetName val="Meses"/>
      <sheetName val="Model"/>
      <sheetName val="Assum"/>
      <sheetName val="Q1"/>
      <sheetName val="#REF"/>
      <sheetName val="ANALI2000"/>
      <sheetName val="Comandos_Orçamento"/>
      <sheetName val="_Orçam__Realiz__R$_Correntes"/>
      <sheetName val="Orçamento_Moeda_Corrente"/>
      <sheetName val="Orçamento_Aprovado_2002"/>
      <sheetName val="Orçamento_Moeda_Nov98"/>
      <sheetName val="Orçam___Projetado__R$_Correntes"/>
      <sheetName val="Plano_de_Negócio_Original"/>
      <sheetName val="Plano_de_Negócio_por_ano"/>
      <sheetName val="Orçam___Projetado__R$_Nov98"/>
      <sheetName val="Orçam_Prev_X_Real__R$_Correntes"/>
      <sheetName val="Orçam__Prev__X_Real__R$_NOV98_"/>
      <sheetName val="_Orçam__Realiz__R$_NOV98"/>
      <sheetName val="Custeio_Administrativo"/>
      <sheetName val="Custo_do_Contrato_de_O&amp;M"/>
      <sheetName val="Balanço_Patrimonial"/>
      <sheetName val="ICMS_A_RECUPERAR"/>
      <sheetName val="Amortização_das_Debêntures"/>
      <sheetName val="Preços_de_Energia_e_Receita"/>
      <sheetName val="Fluxo_de_Caixa"/>
      <sheetName val="Origem_dos_Custos"/>
      <sheetName val="Curva_do_EPC"/>
      <sheetName val="O&amp;M_ORIGINAL"/>
      <sheetName val="O&amp;M_AJUSTADO"/>
      <sheetName val="Lista_de_Proponentes"/>
      <sheetName val="Bo_-_JAN"/>
      <sheetName val="Intertemporais_PIS_e_COFINS"/>
      <sheetName val="pl_atual"/>
      <sheetName val="Simuldaor_da_Itapebi"/>
      <sheetName val="Dados_de_relacionamento"/>
      <sheetName val="Income_Statement"/>
      <sheetName val="POA_Mensual"/>
      <sheetName val="Medições_a_faturar"/>
      <sheetName val="Resumo_Fatur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_WACC"/>
      <sheetName val="Young"/>
      <sheetName val="Granite"/>
      <sheetName val="US_WACC"/>
      <sheetName val="North Amer. Rank"/>
      <sheetName val="Television"/>
      <sheetName val="TV_Oth.Assts"/>
      <sheetName val="Euro_Summ_Sheet"/>
      <sheetName val="European Rank"/>
      <sheetName val="Euro.Wacc"/>
      <sheetName val="European TV"/>
      <sheetName val="EuropTV_Other Assts"/>
      <sheetName val="Networks"/>
      <sheetName val="Radio"/>
      <sheetName val="__FDSCACHE__"/>
      <sheetName val="Pr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dro 1"/>
      <sheetName val="Quadro 2"/>
      <sheetName val="Quadro 3"/>
      <sheetName val="Quadro 4"/>
      <sheetName val="Quadro 5"/>
      <sheetName val="Quadro 6"/>
      <sheetName val="Quadro 6a"/>
      <sheetName val="Quadro 7"/>
      <sheetName val="Quadro 8"/>
      <sheetName val="Quadro 8a"/>
      <sheetName val="Quadro 9"/>
      <sheetName val="Quadro 9a"/>
      <sheetName val="Quadro 9b"/>
      <sheetName val="Quadro 10"/>
      <sheetName val="Quadro 10a"/>
      <sheetName val="Quadro 10b"/>
      <sheetName val="Quadro 11"/>
      <sheetName val="Quadro 11a"/>
      <sheetName val="Quadro 12"/>
      <sheetName val="Quadro 13"/>
      <sheetName val="Quadro 14"/>
      <sheetName val="Quadro 15"/>
      <sheetName val="Quadro 16"/>
      <sheetName val="Quadro 17"/>
      <sheetName val="Quadro 18"/>
      <sheetName val="Quadro 19"/>
      <sheetName val="Quadro 20"/>
      <sheetName val="Quadro 21"/>
      <sheetName val="Quadro 22"/>
      <sheetName val="Quadro 23"/>
      <sheetName val="Quadro 24"/>
      <sheetName val="Quadro 25"/>
      <sheetName val="Quadro 26"/>
      <sheetName val="Quadro 27"/>
      <sheetName val="Quadro 29"/>
      <sheetName val="Quadro 30"/>
      <sheetName val="Quadro 31"/>
      <sheetName val="Quadro 32"/>
      <sheetName val="Quadro 33"/>
      <sheetName val="Quadro 34"/>
      <sheetName val="Quadro 35"/>
      <sheetName val="Quadro 36"/>
      <sheetName val="Quadro 37"/>
      <sheetName val="Quadro 38"/>
      <sheetName val="Quadro 39"/>
      <sheetName val="Quadro 40"/>
      <sheetName val="Quadro 41"/>
      <sheetName val="Quadro 42"/>
      <sheetName val="Quadro 43"/>
      <sheetName val="Quadro 44"/>
      <sheetName val="Quadro 45"/>
      <sheetName val="Quadro 46"/>
      <sheetName val="Quadro 47"/>
      <sheetName val="Quadro 48"/>
      <sheetName val="Quadro 49"/>
      <sheetName val="Quadro 49a"/>
      <sheetName val="Quadro 50"/>
      <sheetName val="Quadro 51"/>
      <sheetName val="Quadro 52"/>
      <sheetName val="Quadro 53"/>
      <sheetName val="Quadro 54"/>
      <sheetName val="Quadro 55"/>
      <sheetName val="Quadro 56"/>
      <sheetName val="Table 22"/>
      <sheetName val="Quadro 2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DEZ97"/>
      <sheetName val="CRITERIOS"/>
    </sheetNames>
    <sheetDataSet>
      <sheetData sheetId="0"/>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ario Consumo Mercado"/>
      <sheetName val="GDP"/>
      <sheetName val="Consumo Mercado por Regiao"/>
      <sheetName val="Consumo Mercado por Segmento"/>
      <sheetName val="Forecast PIB"/>
      <sheetName val="Business Information"/>
      <sheetName val="PAGAMENTO"/>
      <sheetName val=" AnexoOpDiv99"/>
      <sheetName val="TermoPE"/>
      <sheetName val="Sumario_Consumo_Mercado1"/>
      <sheetName val="Consumo_Mercado_por_Regiao1"/>
      <sheetName val="Consumo_Mercado_por_Segmento1"/>
      <sheetName val="Forecast_PIB1"/>
      <sheetName val="Sumario_Consumo_Mercado"/>
      <sheetName val="Consumo_Mercado_por_Regiao"/>
      <sheetName val="Consumo_Mercado_por_Segmento"/>
      <sheetName val="Forecast_PIB"/>
    </sheetNames>
    <sheetDataSet>
      <sheetData sheetId="0" refreshError="1"/>
      <sheetData sheetId="1" refreshError="1">
        <row r="32">
          <cell r="Q32">
            <v>775501.27725588204</v>
          </cell>
          <cell r="R32">
            <v>880162.14184564655</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iros"/>
      <sheetName val="milhares"/>
      <sheetName val="DRE"/>
      <sheetName val="Intertemporais PIS e COFINS"/>
      <sheetName val="Defaults"/>
      <sheetName val="AJUSTE - ESTRUTURA"/>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stment Costs"/>
      <sheetName val="taxes"/>
      <sheetName val="INVESTMENT"/>
      <sheetName val="OUTPUT"/>
      <sheetName val="MACRO VAR"/>
      <sheetName val="SCHEDULE"/>
      <sheetName val="ENERGY"/>
      <sheetName val="GAS CONSUMP"/>
      <sheetName val="Rel-enrergy"/>
      <sheetName val="Energy Revenues"/>
      <sheetName val="GAS PRICE &amp; VN"/>
      <sheetName val="COMMISS&amp;TEST"/>
      <sheetName val="O&amp;M"/>
      <sheetName val="MAINT.CONTR.SIEMENS.WEST."/>
      <sheetName val="Resumo O&amp;M"/>
      <sheetName val="Plan1"/>
      <sheetName val="RESERVE ACCOUNT"/>
      <sheetName val="EXCHANGE FUND"/>
      <sheetName val="IncmSttm&amp;CF Monthly"/>
      <sheetName val="DEPRECIATION"/>
      <sheetName val="BALANCE Annual"/>
      <sheetName val="EMAnual"/>
      <sheetName val="IncmSttm&amp;CF Annual"/>
      <sheetName val="EMmensal"/>
      <sheetName val="BALANCE monthly"/>
      <sheetName val="EMmensal valores"/>
      <sheetName val="FUNDING"/>
      <sheetName val="SOURCES&amp;USES Monthly"/>
      <sheetName val="SOURCES&amp;USES Annual"/>
      <sheetName val="Gonzalo"/>
      <sheetName val="IAS - IncmSttm&amp;CF Monthly"/>
      <sheetName val="IAS - BALANCE monthly"/>
      <sheetName val="IAS - IncmSttm&amp;CF Annual"/>
      <sheetName val="IAS - BALANCE Annual"/>
      <sheetName val="IAS - EMAnual"/>
      <sheetName val="CSOreais"/>
      <sheetName val="CSO Euros"/>
      <sheetName val="IAS - EMmensal"/>
      <sheetName val="pl atual"/>
      <sheetName val="INPUT GERAL"/>
      <sheetName val="2. Outras Receitas"/>
      <sheetName val="Séries IGP-M e IPCA"/>
      <sheetName val="prison_co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F12">
            <v>3.4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sheetName val="Simulações"/>
      <sheetName val="Notas"/>
      <sheetName val="Input"/>
      <sheetName val="Prem"/>
      <sheetName val="Margem"/>
      <sheetName val="Desp"/>
      <sheetName val="Inv"/>
      <sheetName val="Fin"/>
      <sheetName val="Não Oper-Soc"/>
      <sheetName val="Cálculos"/>
      <sheetName val="DRE"/>
      <sheetName val="Mut"/>
      <sheetName val="Bal"/>
      <sheetName val="FL CX Dir"/>
      <sheetName val="REL_ACO"/>
      <sheetName val="Indicadores"/>
      <sheetName val="Valor novo"/>
      <sheetName val="Valor antig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sheetName val="A Empresa"/>
      <sheetName val="Notas"/>
      <sheetName val="Prem"/>
      <sheetName val="Margem"/>
      <sheetName val="Desp"/>
      <sheetName val="Inv"/>
      <sheetName val="Fin"/>
      <sheetName val="Não Oper-Soc"/>
      <sheetName val="Cálculos"/>
      <sheetName val="DRE"/>
      <sheetName val="Mut"/>
      <sheetName val="Bal"/>
      <sheetName val="FL CX Dir"/>
      <sheetName val="NCG"/>
      <sheetName val="FL CX Ind"/>
      <sheetName val="Simulações"/>
      <sheetName val="REL_ACO"/>
      <sheetName val="Indicadores"/>
      <sheetName val="Valor"/>
      <sheetName val="MPO"/>
      <sheetName val="Entrada"/>
      <sheetName val="Análise"/>
      <sheetName val="Informe"/>
      <sheetName val="pl atual"/>
      <sheetName val="CEEMES"/>
      <sheetName val="Dados"/>
      <sheetName val="A_Empresa"/>
      <sheetName val="Não_Oper-Soc"/>
      <sheetName val="FL_CX_Dir"/>
      <sheetName val="FL_CX_Ind"/>
      <sheetName val="RIS_TECNICHE"/>
      <sheetName val="INFO"/>
      <sheetName val="INDICE"/>
      <sheetName val="Mapa"/>
      <sheetName val="ELIM_FINANCEIRA"/>
      <sheetName val="DFLSUBS"/>
      <sheetName val="Fluxo Swap e Dívida"/>
      <sheetName val="Capa"/>
      <sheetName val="Auxili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as"/>
      <sheetName val="Modelo"/>
      <sheetName val="INPUT"/>
      <sheetName val="Prem"/>
      <sheetName val="Margem"/>
      <sheetName val="Desp"/>
      <sheetName val="Inv"/>
      <sheetName val="Fin"/>
      <sheetName val="Não Oper-Soc"/>
      <sheetName val="Cálculos"/>
      <sheetName val="Mut"/>
      <sheetName val="Bal"/>
      <sheetName val="DRE"/>
      <sheetName val="FL CX Dir"/>
      <sheetName val="REL_ACO"/>
      <sheetName val="Gerencial - DRE e Caixa"/>
      <sheetName val="Simulações"/>
      <sheetName val="Valor"/>
      <sheetName val="WACC"/>
      <sheetName val="Indicadores"/>
      <sheetName val="Outros Indicadores"/>
      <sheetName val="dez99_dez01"/>
      <sheetName val="Mapa"/>
      <sheetName val="BALANCETE"/>
      <sheetName val="Manual"/>
      <sheetName val="59"/>
      <sheetName val="MPE_CELPE"/>
      <sheetName val="Outros Indicadores-2006"/>
      <sheetName val="analise base rem"/>
      <sheetName val="INFO"/>
      <sheetName val="Financimentos CP"/>
      <sheetName val="pl atual"/>
      <sheetName val="Intertemporais PIS e COFINS"/>
      <sheetName val="OUT02.REPORT"/>
      <sheetName val="relação"/>
      <sheetName val="MACRO1"/>
      <sheetName val="vinc"/>
      <sheetName val="ANALI2000"/>
      <sheetName val="Dados2"/>
      <sheetName val="Não_Oper-Soc"/>
      <sheetName val="FL_CX_Dir"/>
      <sheetName val="Gerencial_-_DRE_e_Caixa"/>
      <sheetName val="Outros_Indicadores"/>
      <sheetName val="Outros_Indicadores-2006"/>
      <sheetName val="analise_base_rem"/>
      <sheetName val="Financimentos_CP"/>
      <sheetName val="pl_atual"/>
      <sheetName val="Intertemporais_PIS_e_COFINS"/>
      <sheetName val="OUT02_REPORT"/>
      <sheetName val="199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ICAÇÃO"/>
      <sheetName val="Godoy Rascunho"/>
      <sheetName val="Slides 2 e 3"/>
      <sheetName val="Godoy"/>
      <sheetName val="Demonst. Celpe"/>
      <sheetName val="DRE v2"/>
      <sheetName val="Slide 1"/>
      <sheetName val="Slide 2"/>
      <sheetName val="Slides 3"/>
      <sheetName val="Extrapolações"/>
      <sheetName val="Órgãos"/>
      <sheetName val="DRE_UPA-AGO.04"/>
      <sheetName val="DRE_ORÇ.04"/>
      <sheetName val="BPlan 2005"/>
      <sheetName val="Valor MPE"/>
      <sheetName val="Valor"/>
      <sheetName val="Resumo base clientes"/>
      <sheetName val="Justif"/>
      <sheetName val="just pessoal"/>
      <sheetName val="Resumo"/>
      <sheetName val="Transf Limites"/>
      <sheetName val="Limite sem PJU "/>
      <sheetName val="DRE"/>
      <sheetName val="BASE"/>
      <sheetName val="Crono real"/>
      <sheetName val="Regras"/>
      <sheetName val="Limite com PJU"/>
      <sheetName val="Demonst. Guaraniana"/>
      <sheetName val="Plan2"/>
      <sheetName val="Plan1"/>
      <sheetName val="ce"/>
      <sheetName val="INDIEC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E_orçado"/>
      <sheetName val="DRE_realizado"/>
    </sheetNames>
    <sheetDataSet>
      <sheetData sheetId="0" refreshError="1"/>
      <sheetData sheetId="1"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as a receber"/>
      <sheetName val="Medições a faturar"/>
      <sheetName val="Circularizações"/>
      <sheetName val="Cut-off"/>
      <sheetName val="Movimentação"/>
      <sheetName val="Tickmarks"/>
      <sheetName val="Mediçõesafaturar"/>
      <sheetName val="relação"/>
      <sheetName val="RDB"/>
      <sheetName val="N"/>
      <sheetName val="ATIVO"/>
      <sheetName val="Lead"/>
      <sheetName val="DRE"/>
      <sheetName val="Adições"/>
      <sheetName val="Saldo Inicial"/>
      <sheetName val="prod"/>
      <sheetName val="Plano de Contas"/>
      <sheetName val="Tabela de parâmetro"/>
      <sheetName val="Plan1"/>
      <sheetName val="INDIECO1"/>
      <sheetName val="Macro1"/>
      <sheetName val="INDICADORES"/>
      <sheetName val="INFO"/>
      <sheetName val="USS99"/>
      <sheetName val="HH"/>
      <sheetName val="BP"/>
      <sheetName val="RIS_TECNICHE"/>
      <sheetName val="Recebimentos"/>
      <sheetName val="Saldo devedor"/>
      <sheetName val="CONS1"/>
      <sheetName val="Baixas"/>
      <sheetName val="Movimentação "/>
      <sheetName val="XREF"/>
      <sheetName val="Plan1 (2)"/>
      <sheetName val="EntradaDados"/>
      <sheetName val="Lead2"/>
      <sheetName val="TBM"/>
      <sheetName val="1) Lead"/>
      <sheetName val="Links"/>
      <sheetName val="Encargos"/>
      <sheetName val="Resumo"/>
      <sheetName val="Intertemporais PIS e COFINS"/>
      <sheetName val="INDICE"/>
      <sheetName val="59"/>
      <sheetName val="Medições_a_faturar"/>
      <sheetName val="Variáveis de Suporte"/>
      <sheetName val="MELHORIAS E OPÇÕES"/>
      <sheetName val="Financimentos CP"/>
      <sheetName val="UFIR"/>
      <sheetName val="Teste Drpc"/>
      <sheetName val="Inventário PA"/>
      <sheetName val="Premissas"/>
      <sheetName val="ÍNDICE"/>
      <sheetName val="QUANTIDADE"/>
    </sheetNames>
    <sheetDataSet>
      <sheetData sheetId="0"/>
      <sheetData sheetId="1"/>
      <sheetData sheetId="2"/>
      <sheetData sheetId="3"/>
      <sheetData sheetId="4"/>
      <sheetData sheetId="5"/>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
      <sheetName val="Submercados"/>
      <sheetName val="Dados"/>
      <sheetName val="SISTEMA"/>
      <sheetName val="Intertemporais PIS e COFINS"/>
      <sheetName val="1B"/>
      <sheetName val="Plan1"/>
      <sheetName val="Dados de relacionamento"/>
      <sheetName val="rep_Faturamento Elpa"/>
      <sheetName val="Medições a faturar"/>
      <sheetName val="DRE"/>
      <sheetName val="ARR"/>
      <sheetName val="DRE_orçado"/>
    </sheetNames>
    <sheetDataSet>
      <sheetData sheetId="0" refreshError="1"/>
      <sheetData sheetId="1" refreshError="1"/>
      <sheetData sheetId="2" refreshError="1">
        <row r="6">
          <cell r="I6">
            <v>40000</v>
          </cell>
        </row>
        <row r="7">
          <cell r="I7">
            <v>12000</v>
          </cell>
        </row>
        <row r="8">
          <cell r="I8">
            <v>12000</v>
          </cell>
        </row>
        <row r="9">
          <cell r="I9">
            <v>10000</v>
          </cell>
        </row>
        <row r="10">
          <cell r="I10">
            <v>65000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
      <sheetName val="Submercados"/>
      <sheetName val="Curvas de Sobras x Déficits"/>
      <sheetName val="Usinas Novas Consideradas"/>
      <sheetName val="Dados"/>
      <sheetName val="SISTEMA"/>
      <sheetName val="Medições a faturar"/>
      <sheetName val="ARR"/>
    </sheetNames>
    <sheetDataSet>
      <sheetData sheetId="0" refreshError="1"/>
      <sheetData sheetId="1" refreshError="1"/>
      <sheetData sheetId="2" refreshError="1"/>
      <sheetData sheetId="3" refreshError="1"/>
      <sheetData sheetId="4" refreshError="1">
        <row r="11">
          <cell r="J11">
            <v>6000</v>
          </cell>
        </row>
        <row r="12">
          <cell r="J12">
            <v>-3000</v>
          </cell>
        </row>
      </sheetData>
      <sheetData sheetId="5" refreshError="1"/>
      <sheetData sheetId="6" refreshError="1"/>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íntese"/>
      <sheetName val="DereAberta"/>
      <sheetName val="DERE"/>
      <sheetName val="P&amp;L-Margem"/>
      <sheetName val="Net Revenue"/>
      <sheetName val="Balance Sheet"/>
      <sheetName val="Cash Flow"/>
      <sheetName val="Freecash"/>
      <sheetName val="Indicators1"/>
      <sheetName val="indicators2"/>
      <sheetName val="indicators3"/>
      <sheetName val="indicators3_sem diferimento"/>
      <sheetName val="ARPU"/>
      <sheetName val="Equit"/>
      <sheetName val="Capex"/>
      <sheetName val="EVA"/>
      <sheetName val="sac2006"/>
      <sheetName val="sac2006_sem diferimento"/>
      <sheetName val="sac2006_TDMA"/>
      <sheetName val="sac2006_GSM"/>
      <sheetName val="Faturamento_Pós"/>
      <sheetName val="Faturamento_Pré"/>
      <sheetName val="Indicators1 (2)"/>
      <sheetName val="sac200"/>
      <sheetName val="sac2007"/>
      <sheetName val="acompDir_Real06"/>
      <sheetName val="Plan3"/>
      <sheetName val="Plan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EMES"/>
      <sheetName val="Instruções"/>
      <sheetName val="CEEMES (2)"/>
      <sheetName val="Botão 6"/>
      <sheetName val="DRE_orçado"/>
      <sheetName val="Dados"/>
      <sheetName val="pl atual"/>
      <sheetName val="base"/>
      <sheetName val="CONTRATOS ENERGIA"/>
      <sheetName val="Inputs_Unidades_Geradoras"/>
      <sheetName val="OVERVIEW"/>
      <sheetName val="DRE"/>
    </sheetNames>
    <sheetDataSet>
      <sheetData sheetId="0" refreshError="1">
        <row r="10">
          <cell r="BF10" t="str">
            <v>ANOS</v>
          </cell>
          <cell r="BG10" t="str">
            <v>MES</v>
          </cell>
          <cell r="BH10" t="str">
            <v>RESIDENCIAL</v>
          </cell>
          <cell r="BI10" t="str">
            <v xml:space="preserve">COMERCIAL </v>
          </cell>
          <cell r="BJ10" t="str">
            <v>INDUSTRIAL</v>
          </cell>
          <cell r="BK10" t="str">
            <v>RURAL</v>
          </cell>
          <cell r="BL10" t="str">
            <v>ILUMINAÇÃO P</v>
          </cell>
          <cell r="BM10" t="str">
            <v>PODERES P.</v>
          </cell>
          <cell r="BN10" t="str">
            <v>SERVIÇOS P.</v>
          </cell>
          <cell r="BO10" t="str">
            <v>PRÓPRIO</v>
          </cell>
          <cell r="BP10" t="str">
            <v>C. TOTAL</v>
          </cell>
          <cell r="BQ10" t="str">
            <v xml:space="preserve">SUPRIMENTO </v>
          </cell>
          <cell r="BR10" t="str">
            <v>PERDAS</v>
          </cell>
          <cell r="BS10" t="str">
            <v>NCR</v>
          </cell>
          <cell r="BT10" t="str">
            <v>CARGA P.</v>
          </cell>
        </row>
        <row r="11">
          <cell r="BF11">
            <v>1990</v>
          </cell>
          <cell r="BG11">
            <v>32874</v>
          </cell>
          <cell r="BH11">
            <v>0</v>
          </cell>
          <cell r="BI11">
            <v>0</v>
          </cell>
          <cell r="BJ11">
            <v>0</v>
          </cell>
          <cell r="BK11">
            <v>0</v>
          </cell>
          <cell r="BL11">
            <v>0</v>
          </cell>
          <cell r="BM11">
            <v>0</v>
          </cell>
          <cell r="BN11">
            <v>0</v>
          </cell>
          <cell r="BO11">
            <v>0</v>
          </cell>
          <cell r="BP11">
            <v>0</v>
          </cell>
          <cell r="BS11">
            <v>0</v>
          </cell>
          <cell r="BT11">
            <v>0</v>
          </cell>
        </row>
        <row r="12">
          <cell r="BG12">
            <v>32905</v>
          </cell>
          <cell r="BH12">
            <v>0</v>
          </cell>
          <cell r="BI12">
            <v>0</v>
          </cell>
          <cell r="BJ12">
            <v>0</v>
          </cell>
          <cell r="BK12">
            <v>0</v>
          </cell>
          <cell r="BL12">
            <v>0</v>
          </cell>
          <cell r="BM12">
            <v>0</v>
          </cell>
          <cell r="BN12">
            <v>0</v>
          </cell>
          <cell r="BO12">
            <v>0</v>
          </cell>
          <cell r="BP12">
            <v>0</v>
          </cell>
          <cell r="BS12">
            <v>0</v>
          </cell>
          <cell r="BT12">
            <v>0</v>
          </cell>
        </row>
        <row r="13">
          <cell r="BG13">
            <v>32933</v>
          </cell>
          <cell r="BH13">
            <v>0</v>
          </cell>
          <cell r="BI13">
            <v>0</v>
          </cell>
          <cell r="BJ13">
            <v>0</v>
          </cell>
          <cell r="BK13">
            <v>0</v>
          </cell>
          <cell r="BL13">
            <v>0</v>
          </cell>
          <cell r="BM13">
            <v>0</v>
          </cell>
          <cell r="BN13">
            <v>0</v>
          </cell>
          <cell r="BO13">
            <v>0</v>
          </cell>
          <cell r="BP13">
            <v>0</v>
          </cell>
          <cell r="BS13">
            <v>0</v>
          </cell>
          <cell r="BT13">
            <v>0</v>
          </cell>
        </row>
        <row r="14">
          <cell r="BG14">
            <v>32964</v>
          </cell>
          <cell r="BH14">
            <v>0</v>
          </cell>
          <cell r="BI14">
            <v>0</v>
          </cell>
          <cell r="BJ14">
            <v>0</v>
          </cell>
          <cell r="BK14">
            <v>0</v>
          </cell>
          <cell r="BL14">
            <v>0</v>
          </cell>
          <cell r="BM14">
            <v>0</v>
          </cell>
          <cell r="BN14">
            <v>0</v>
          </cell>
          <cell r="BO14">
            <v>0</v>
          </cell>
          <cell r="BP14">
            <v>0</v>
          </cell>
          <cell r="BS14">
            <v>0</v>
          </cell>
          <cell r="BT14">
            <v>0</v>
          </cell>
        </row>
        <row r="15">
          <cell r="BG15">
            <v>32994</v>
          </cell>
          <cell r="BH15">
            <v>0</v>
          </cell>
          <cell r="BI15">
            <v>0</v>
          </cell>
          <cell r="BJ15">
            <v>0</v>
          </cell>
          <cell r="BK15">
            <v>0</v>
          </cell>
          <cell r="BL15">
            <v>0</v>
          </cell>
          <cell r="BM15">
            <v>0</v>
          </cell>
          <cell r="BN15">
            <v>0</v>
          </cell>
          <cell r="BO15">
            <v>0</v>
          </cell>
          <cell r="BP15">
            <v>0</v>
          </cell>
          <cell r="BS15">
            <v>0</v>
          </cell>
          <cell r="BT15">
            <v>0</v>
          </cell>
        </row>
        <row r="16">
          <cell r="BG16">
            <v>33025</v>
          </cell>
          <cell r="BH16">
            <v>0</v>
          </cell>
          <cell r="BI16">
            <v>0</v>
          </cell>
          <cell r="BJ16">
            <v>0</v>
          </cell>
          <cell r="BK16">
            <v>0</v>
          </cell>
          <cell r="BL16">
            <v>0</v>
          </cell>
          <cell r="BM16">
            <v>0</v>
          </cell>
          <cell r="BN16">
            <v>0</v>
          </cell>
          <cell r="BO16">
            <v>0</v>
          </cell>
          <cell r="BP16">
            <v>0</v>
          </cell>
          <cell r="BS16">
            <v>0</v>
          </cell>
          <cell r="BT16">
            <v>0</v>
          </cell>
        </row>
        <row r="17">
          <cell r="BG17">
            <v>33055</v>
          </cell>
          <cell r="BH17">
            <v>0</v>
          </cell>
          <cell r="BI17">
            <v>0</v>
          </cell>
          <cell r="BJ17">
            <v>0</v>
          </cell>
          <cell r="BK17">
            <v>0</v>
          </cell>
          <cell r="BL17">
            <v>0</v>
          </cell>
          <cell r="BM17">
            <v>0</v>
          </cell>
          <cell r="BN17">
            <v>0</v>
          </cell>
          <cell r="BO17">
            <v>0</v>
          </cell>
          <cell r="BP17">
            <v>0</v>
          </cell>
          <cell r="BS17">
            <v>0</v>
          </cell>
          <cell r="BT17">
            <v>0</v>
          </cell>
        </row>
        <row r="18">
          <cell r="BG18">
            <v>33086</v>
          </cell>
          <cell r="BH18">
            <v>0</v>
          </cell>
          <cell r="BI18">
            <v>0</v>
          </cell>
          <cell r="BJ18">
            <v>0</v>
          </cell>
          <cell r="BK18">
            <v>0</v>
          </cell>
          <cell r="BL18">
            <v>0</v>
          </cell>
          <cell r="BM18">
            <v>0</v>
          </cell>
          <cell r="BN18">
            <v>0</v>
          </cell>
          <cell r="BO18">
            <v>0</v>
          </cell>
          <cell r="BP18">
            <v>0</v>
          </cell>
          <cell r="BS18">
            <v>0</v>
          </cell>
          <cell r="BT18">
            <v>0</v>
          </cell>
        </row>
        <row r="19">
          <cell r="BG19">
            <v>33117</v>
          </cell>
          <cell r="BH19">
            <v>0</v>
          </cell>
          <cell r="BI19">
            <v>0</v>
          </cell>
          <cell r="BJ19">
            <v>0</v>
          </cell>
          <cell r="BK19">
            <v>0</v>
          </cell>
          <cell r="BL19">
            <v>0</v>
          </cell>
          <cell r="BM19">
            <v>0</v>
          </cell>
          <cell r="BN19">
            <v>0</v>
          </cell>
          <cell r="BO19">
            <v>0</v>
          </cell>
          <cell r="BP19">
            <v>0</v>
          </cell>
          <cell r="BS19">
            <v>0</v>
          </cell>
          <cell r="BT19">
            <v>0</v>
          </cell>
        </row>
        <row r="20">
          <cell r="BG20">
            <v>33147</v>
          </cell>
          <cell r="BH20">
            <v>0</v>
          </cell>
          <cell r="BI20">
            <v>0</v>
          </cell>
          <cell r="BJ20">
            <v>0</v>
          </cell>
          <cell r="BK20">
            <v>0</v>
          </cell>
          <cell r="BL20">
            <v>0</v>
          </cell>
          <cell r="BM20">
            <v>0</v>
          </cell>
          <cell r="BN20">
            <v>0</v>
          </cell>
          <cell r="BO20">
            <v>0</v>
          </cell>
          <cell r="BP20">
            <v>0</v>
          </cell>
          <cell r="BS20">
            <v>0</v>
          </cell>
          <cell r="BT20">
            <v>0</v>
          </cell>
        </row>
        <row r="21">
          <cell r="BG21">
            <v>33178</v>
          </cell>
          <cell r="BH21">
            <v>0</v>
          </cell>
          <cell r="BI21">
            <v>0</v>
          </cell>
          <cell r="BJ21">
            <v>0</v>
          </cell>
          <cell r="BK21">
            <v>0</v>
          </cell>
          <cell r="BL21">
            <v>0</v>
          </cell>
          <cell r="BM21">
            <v>0</v>
          </cell>
          <cell r="BN21">
            <v>0</v>
          </cell>
          <cell r="BO21">
            <v>0</v>
          </cell>
          <cell r="BP21">
            <v>0</v>
          </cell>
          <cell r="BS21">
            <v>0</v>
          </cell>
          <cell r="BT21">
            <v>0</v>
          </cell>
        </row>
        <row r="22">
          <cell r="BG22">
            <v>33208</v>
          </cell>
          <cell r="BH22">
            <v>0</v>
          </cell>
          <cell r="BI22">
            <v>0</v>
          </cell>
          <cell r="BJ22">
            <v>0</v>
          </cell>
          <cell r="BK22">
            <v>0</v>
          </cell>
          <cell r="BL22">
            <v>0</v>
          </cell>
          <cell r="BM22">
            <v>0</v>
          </cell>
          <cell r="BN22">
            <v>0</v>
          </cell>
          <cell r="BO22">
            <v>0</v>
          </cell>
          <cell r="BP22">
            <v>0</v>
          </cell>
          <cell r="BS22">
            <v>0</v>
          </cell>
          <cell r="BT22">
            <v>0</v>
          </cell>
        </row>
        <row r="23">
          <cell r="BF23">
            <v>1991</v>
          </cell>
          <cell r="BG23">
            <v>33239</v>
          </cell>
          <cell r="BH23">
            <v>0</v>
          </cell>
          <cell r="BI23">
            <v>0</v>
          </cell>
          <cell r="BJ23">
            <v>0</v>
          </cell>
          <cell r="BK23">
            <v>0</v>
          </cell>
          <cell r="BL23">
            <v>0</v>
          </cell>
          <cell r="BM23">
            <v>0</v>
          </cell>
          <cell r="BN23">
            <v>0</v>
          </cell>
          <cell r="BO23">
            <v>0</v>
          </cell>
          <cell r="BP23">
            <v>0</v>
          </cell>
          <cell r="BS23">
            <v>0</v>
          </cell>
          <cell r="BT23">
            <v>0</v>
          </cell>
        </row>
        <row r="24">
          <cell r="BG24">
            <v>33270</v>
          </cell>
          <cell r="BH24">
            <v>0</v>
          </cell>
          <cell r="BI24">
            <v>0</v>
          </cell>
          <cell r="BJ24">
            <v>0</v>
          </cell>
          <cell r="BK24">
            <v>0</v>
          </cell>
          <cell r="BL24">
            <v>0</v>
          </cell>
          <cell r="BM24">
            <v>0</v>
          </cell>
          <cell r="BN24">
            <v>0</v>
          </cell>
          <cell r="BO24">
            <v>0</v>
          </cell>
          <cell r="BP24">
            <v>0</v>
          </cell>
          <cell r="BS24">
            <v>0</v>
          </cell>
          <cell r="BT24">
            <v>0</v>
          </cell>
        </row>
        <row r="25">
          <cell r="BG25">
            <v>33298</v>
          </cell>
          <cell r="BH25">
            <v>0</v>
          </cell>
          <cell r="BI25">
            <v>0</v>
          </cell>
          <cell r="BJ25">
            <v>0</v>
          </cell>
          <cell r="BK25">
            <v>0</v>
          </cell>
          <cell r="BL25">
            <v>0</v>
          </cell>
          <cell r="BM25">
            <v>0</v>
          </cell>
          <cell r="BN25">
            <v>0</v>
          </cell>
          <cell r="BO25">
            <v>0</v>
          </cell>
          <cell r="BP25">
            <v>0</v>
          </cell>
          <cell r="BS25">
            <v>0</v>
          </cell>
          <cell r="BT25">
            <v>0</v>
          </cell>
        </row>
        <row r="26">
          <cell r="BG26">
            <v>33329</v>
          </cell>
          <cell r="BH26">
            <v>0</v>
          </cell>
          <cell r="BI26">
            <v>0</v>
          </cell>
          <cell r="BJ26">
            <v>0</v>
          </cell>
          <cell r="BK26">
            <v>0</v>
          </cell>
          <cell r="BL26">
            <v>0</v>
          </cell>
          <cell r="BM26">
            <v>0</v>
          </cell>
          <cell r="BN26">
            <v>0</v>
          </cell>
          <cell r="BO26">
            <v>0</v>
          </cell>
          <cell r="BP26">
            <v>0</v>
          </cell>
          <cell r="BS26">
            <v>0</v>
          </cell>
          <cell r="BT26">
            <v>0</v>
          </cell>
        </row>
        <row r="27">
          <cell r="BG27">
            <v>33359</v>
          </cell>
          <cell r="BH27">
            <v>0</v>
          </cell>
          <cell r="BI27">
            <v>0</v>
          </cell>
          <cell r="BJ27">
            <v>0</v>
          </cell>
          <cell r="BK27">
            <v>0</v>
          </cell>
          <cell r="BL27">
            <v>0</v>
          </cell>
          <cell r="BM27">
            <v>0</v>
          </cell>
          <cell r="BN27">
            <v>0</v>
          </cell>
          <cell r="BO27">
            <v>0</v>
          </cell>
          <cell r="BP27">
            <v>0</v>
          </cell>
          <cell r="BS27">
            <v>0</v>
          </cell>
          <cell r="BT27">
            <v>0</v>
          </cell>
        </row>
        <row r="28">
          <cell r="BG28">
            <v>33390</v>
          </cell>
          <cell r="BH28">
            <v>0</v>
          </cell>
          <cell r="BI28">
            <v>0</v>
          </cell>
          <cell r="BJ28">
            <v>0</v>
          </cell>
          <cell r="BK28">
            <v>0</v>
          </cell>
          <cell r="BL28">
            <v>0</v>
          </cell>
          <cell r="BM28">
            <v>0</v>
          </cell>
          <cell r="BN28">
            <v>0</v>
          </cell>
          <cell r="BO28">
            <v>0</v>
          </cell>
          <cell r="BP28">
            <v>0</v>
          </cell>
          <cell r="BS28">
            <v>0</v>
          </cell>
          <cell r="BT28">
            <v>0</v>
          </cell>
        </row>
        <row r="29">
          <cell r="BG29">
            <v>33420</v>
          </cell>
          <cell r="BH29">
            <v>0</v>
          </cell>
          <cell r="BI29">
            <v>0</v>
          </cell>
          <cell r="BJ29">
            <v>0</v>
          </cell>
          <cell r="BK29">
            <v>0</v>
          </cell>
          <cell r="BL29">
            <v>0</v>
          </cell>
          <cell r="BM29">
            <v>0</v>
          </cell>
          <cell r="BN29">
            <v>0</v>
          </cell>
          <cell r="BO29">
            <v>0</v>
          </cell>
          <cell r="BP29">
            <v>0</v>
          </cell>
          <cell r="BS29">
            <v>0</v>
          </cell>
          <cell r="BT29">
            <v>0</v>
          </cell>
        </row>
        <row r="30">
          <cell r="BG30">
            <v>33451</v>
          </cell>
          <cell r="BH30">
            <v>0</v>
          </cell>
          <cell r="BI30">
            <v>0</v>
          </cell>
          <cell r="BJ30">
            <v>0</v>
          </cell>
          <cell r="BK30">
            <v>0</v>
          </cell>
          <cell r="BL30">
            <v>0</v>
          </cell>
          <cell r="BM30">
            <v>0</v>
          </cell>
          <cell r="BN30">
            <v>0</v>
          </cell>
          <cell r="BO30">
            <v>0</v>
          </cell>
          <cell r="BP30">
            <v>0</v>
          </cell>
          <cell r="BS30">
            <v>0</v>
          </cell>
          <cell r="BT30">
            <v>0</v>
          </cell>
        </row>
        <row r="31">
          <cell r="BG31">
            <v>33482</v>
          </cell>
          <cell r="BH31">
            <v>0</v>
          </cell>
          <cell r="BI31">
            <v>0</v>
          </cell>
          <cell r="BJ31">
            <v>0</v>
          </cell>
          <cell r="BK31">
            <v>0</v>
          </cell>
          <cell r="BL31">
            <v>0</v>
          </cell>
          <cell r="BM31">
            <v>0</v>
          </cell>
          <cell r="BN31">
            <v>0</v>
          </cell>
          <cell r="BO31">
            <v>0</v>
          </cell>
          <cell r="BP31">
            <v>0</v>
          </cell>
          <cell r="BS31">
            <v>0</v>
          </cell>
          <cell r="BT31">
            <v>0</v>
          </cell>
        </row>
        <row r="32">
          <cell r="BG32">
            <v>33512</v>
          </cell>
          <cell r="BH32">
            <v>0</v>
          </cell>
          <cell r="BI32">
            <v>0</v>
          </cell>
          <cell r="BJ32">
            <v>0</v>
          </cell>
          <cell r="BK32">
            <v>0</v>
          </cell>
          <cell r="BL32">
            <v>0</v>
          </cell>
          <cell r="BM32">
            <v>0</v>
          </cell>
          <cell r="BN32">
            <v>0</v>
          </cell>
          <cell r="BO32">
            <v>0</v>
          </cell>
          <cell r="BP32">
            <v>0</v>
          </cell>
          <cell r="BS32">
            <v>0</v>
          </cell>
          <cell r="BT32">
            <v>0</v>
          </cell>
        </row>
        <row r="33">
          <cell r="BG33">
            <v>33543</v>
          </cell>
          <cell r="BH33">
            <v>0</v>
          </cell>
          <cell r="BI33">
            <v>0</v>
          </cell>
          <cell r="BJ33">
            <v>0</v>
          </cell>
          <cell r="BK33">
            <v>0</v>
          </cell>
          <cell r="BL33">
            <v>0</v>
          </cell>
          <cell r="BM33">
            <v>0</v>
          </cell>
          <cell r="BN33">
            <v>0</v>
          </cell>
          <cell r="BO33">
            <v>0</v>
          </cell>
          <cell r="BP33">
            <v>0</v>
          </cell>
          <cell r="BS33">
            <v>0</v>
          </cell>
          <cell r="BT33">
            <v>0</v>
          </cell>
        </row>
        <row r="34">
          <cell r="BG34">
            <v>33573</v>
          </cell>
          <cell r="BH34">
            <v>0</v>
          </cell>
          <cell r="BI34">
            <v>0</v>
          </cell>
          <cell r="BJ34">
            <v>0</v>
          </cell>
          <cell r="BK34">
            <v>0</v>
          </cell>
          <cell r="BL34">
            <v>0</v>
          </cell>
          <cell r="BM34">
            <v>0</v>
          </cell>
          <cell r="BN34">
            <v>0</v>
          </cell>
          <cell r="BO34">
            <v>0</v>
          </cell>
          <cell r="BP34">
            <v>0</v>
          </cell>
          <cell r="BS34">
            <v>0</v>
          </cell>
          <cell r="BT34">
            <v>0</v>
          </cell>
        </row>
        <row r="35">
          <cell r="BF35">
            <v>1992</v>
          </cell>
          <cell r="BG35">
            <v>33604</v>
          </cell>
          <cell r="BH35">
            <v>0</v>
          </cell>
          <cell r="BI35">
            <v>0</v>
          </cell>
          <cell r="BJ35">
            <v>0</v>
          </cell>
          <cell r="BK35">
            <v>0</v>
          </cell>
          <cell r="BL35">
            <v>0</v>
          </cell>
          <cell r="BM35">
            <v>0</v>
          </cell>
          <cell r="BN35">
            <v>0</v>
          </cell>
          <cell r="BO35">
            <v>0</v>
          </cell>
          <cell r="BP35">
            <v>0</v>
          </cell>
          <cell r="BS35">
            <v>0</v>
          </cell>
          <cell r="BT35">
            <v>0</v>
          </cell>
        </row>
        <row r="36">
          <cell r="BG36">
            <v>33635</v>
          </cell>
          <cell r="BH36">
            <v>0</v>
          </cell>
          <cell r="BI36">
            <v>0</v>
          </cell>
          <cell r="BJ36">
            <v>0</v>
          </cell>
          <cell r="BK36">
            <v>0</v>
          </cell>
          <cell r="BL36">
            <v>0</v>
          </cell>
          <cell r="BM36">
            <v>0</v>
          </cell>
          <cell r="BN36">
            <v>0</v>
          </cell>
          <cell r="BO36">
            <v>0</v>
          </cell>
          <cell r="BP36">
            <v>0</v>
          </cell>
          <cell r="BS36">
            <v>0</v>
          </cell>
          <cell r="BT36">
            <v>0</v>
          </cell>
        </row>
        <row r="37">
          <cell r="BG37">
            <v>33664</v>
          </cell>
          <cell r="BH37">
            <v>0</v>
          </cell>
          <cell r="BI37">
            <v>0</v>
          </cell>
          <cell r="BJ37">
            <v>0</v>
          </cell>
          <cell r="BK37">
            <v>0</v>
          </cell>
          <cell r="BL37">
            <v>0</v>
          </cell>
          <cell r="BM37">
            <v>0</v>
          </cell>
          <cell r="BN37">
            <v>0</v>
          </cell>
          <cell r="BO37">
            <v>0</v>
          </cell>
          <cell r="BP37">
            <v>0</v>
          </cell>
          <cell r="BS37">
            <v>0</v>
          </cell>
          <cell r="BT37">
            <v>0</v>
          </cell>
        </row>
        <row r="38">
          <cell r="BG38">
            <v>33695</v>
          </cell>
          <cell r="BH38">
            <v>0</v>
          </cell>
          <cell r="BI38">
            <v>0</v>
          </cell>
          <cell r="BJ38">
            <v>0</v>
          </cell>
          <cell r="BK38">
            <v>0</v>
          </cell>
          <cell r="BL38">
            <v>0</v>
          </cell>
          <cell r="BM38">
            <v>0</v>
          </cell>
          <cell r="BN38">
            <v>0</v>
          </cell>
          <cell r="BO38">
            <v>0</v>
          </cell>
          <cell r="BP38">
            <v>0</v>
          </cell>
          <cell r="BS38">
            <v>0</v>
          </cell>
          <cell r="BT38">
            <v>0</v>
          </cell>
        </row>
        <row r="39">
          <cell r="BG39">
            <v>33725</v>
          </cell>
          <cell r="BH39">
            <v>0</v>
          </cell>
          <cell r="BI39">
            <v>0</v>
          </cell>
          <cell r="BJ39">
            <v>0</v>
          </cell>
          <cell r="BK39">
            <v>0</v>
          </cell>
          <cell r="BL39">
            <v>0</v>
          </cell>
          <cell r="BM39">
            <v>0</v>
          </cell>
          <cell r="BN39">
            <v>0</v>
          </cell>
          <cell r="BO39">
            <v>0</v>
          </cell>
          <cell r="BP39">
            <v>0</v>
          </cell>
          <cell r="BS39">
            <v>0</v>
          </cell>
          <cell r="BT39">
            <v>0</v>
          </cell>
        </row>
        <row r="40">
          <cell r="BG40">
            <v>33756</v>
          </cell>
          <cell r="BH40">
            <v>0</v>
          </cell>
          <cell r="BI40">
            <v>0</v>
          </cell>
          <cell r="BJ40">
            <v>0</v>
          </cell>
          <cell r="BK40">
            <v>0</v>
          </cell>
          <cell r="BL40">
            <v>0</v>
          </cell>
          <cell r="BM40">
            <v>0</v>
          </cell>
          <cell r="BN40">
            <v>0</v>
          </cell>
          <cell r="BO40">
            <v>0</v>
          </cell>
          <cell r="BP40">
            <v>0</v>
          </cell>
          <cell r="BS40">
            <v>0</v>
          </cell>
          <cell r="BT40">
            <v>0</v>
          </cell>
        </row>
        <row r="41">
          <cell r="BG41">
            <v>33786</v>
          </cell>
          <cell r="BH41">
            <v>0</v>
          </cell>
          <cell r="BI41">
            <v>0</v>
          </cell>
          <cell r="BJ41">
            <v>0</v>
          </cell>
          <cell r="BK41">
            <v>0</v>
          </cell>
          <cell r="BL41">
            <v>0</v>
          </cell>
          <cell r="BM41">
            <v>0</v>
          </cell>
          <cell r="BN41">
            <v>0</v>
          </cell>
          <cell r="BO41">
            <v>0</v>
          </cell>
          <cell r="BP41">
            <v>0</v>
          </cell>
          <cell r="BS41">
            <v>0</v>
          </cell>
          <cell r="BT41">
            <v>0</v>
          </cell>
        </row>
        <row r="42">
          <cell r="BG42">
            <v>33817</v>
          </cell>
          <cell r="BH42">
            <v>0</v>
          </cell>
          <cell r="BI42">
            <v>0</v>
          </cell>
          <cell r="BJ42">
            <v>0</v>
          </cell>
          <cell r="BK42">
            <v>0</v>
          </cell>
          <cell r="BL42">
            <v>0</v>
          </cell>
          <cell r="BM42">
            <v>0</v>
          </cell>
          <cell r="BN42">
            <v>0</v>
          </cell>
          <cell r="BO42">
            <v>0</v>
          </cell>
          <cell r="BP42">
            <v>0</v>
          </cell>
          <cell r="BS42">
            <v>0</v>
          </cell>
          <cell r="BT42">
            <v>0</v>
          </cell>
        </row>
        <row r="43">
          <cell r="BG43">
            <v>33848</v>
          </cell>
          <cell r="BH43">
            <v>0</v>
          </cell>
          <cell r="BI43">
            <v>0</v>
          </cell>
          <cell r="BJ43">
            <v>0</v>
          </cell>
          <cell r="BK43">
            <v>0</v>
          </cell>
          <cell r="BL43">
            <v>0</v>
          </cell>
          <cell r="BM43">
            <v>0</v>
          </cell>
          <cell r="BN43">
            <v>0</v>
          </cell>
          <cell r="BO43">
            <v>0</v>
          </cell>
          <cell r="BP43">
            <v>0</v>
          </cell>
          <cell r="BS43">
            <v>0</v>
          </cell>
          <cell r="BT43">
            <v>0</v>
          </cell>
        </row>
        <row r="44">
          <cell r="BG44">
            <v>33878</v>
          </cell>
          <cell r="BH44">
            <v>0</v>
          </cell>
          <cell r="BI44">
            <v>0</v>
          </cell>
          <cell r="BJ44">
            <v>0</v>
          </cell>
          <cell r="BK44">
            <v>0</v>
          </cell>
          <cell r="BL44">
            <v>0</v>
          </cell>
          <cell r="BM44">
            <v>0</v>
          </cell>
          <cell r="BN44">
            <v>0</v>
          </cell>
          <cell r="BO44">
            <v>0</v>
          </cell>
          <cell r="BP44">
            <v>0</v>
          </cell>
          <cell r="BS44">
            <v>0</v>
          </cell>
          <cell r="BT44">
            <v>0</v>
          </cell>
        </row>
        <row r="45">
          <cell r="BG45">
            <v>33909</v>
          </cell>
          <cell r="BH45">
            <v>0</v>
          </cell>
          <cell r="BI45">
            <v>0</v>
          </cell>
          <cell r="BJ45">
            <v>0</v>
          </cell>
          <cell r="BK45">
            <v>0</v>
          </cell>
          <cell r="BL45">
            <v>0</v>
          </cell>
          <cell r="BM45">
            <v>0</v>
          </cell>
          <cell r="BN45">
            <v>0</v>
          </cell>
          <cell r="BO45">
            <v>0</v>
          </cell>
          <cell r="BP45">
            <v>0</v>
          </cell>
          <cell r="BS45">
            <v>0</v>
          </cell>
          <cell r="BT45">
            <v>0</v>
          </cell>
        </row>
        <row r="46">
          <cell r="BG46">
            <v>33939</v>
          </cell>
          <cell r="BH46">
            <v>0</v>
          </cell>
          <cell r="BI46">
            <v>0</v>
          </cell>
          <cell r="BJ46">
            <v>0</v>
          </cell>
          <cell r="BK46">
            <v>0</v>
          </cell>
          <cell r="BL46">
            <v>0</v>
          </cell>
          <cell r="BM46">
            <v>0</v>
          </cell>
          <cell r="BN46">
            <v>0</v>
          </cell>
          <cell r="BO46">
            <v>0</v>
          </cell>
          <cell r="BP46">
            <v>0</v>
          </cell>
          <cell r="BS46">
            <v>0</v>
          </cell>
          <cell r="BT46">
            <v>0</v>
          </cell>
        </row>
        <row r="47">
          <cell r="BF47">
            <v>1993</v>
          </cell>
          <cell r="BG47">
            <v>33970</v>
          </cell>
          <cell r="BH47">
            <v>307451</v>
          </cell>
          <cell r="BI47">
            <v>154324</v>
          </cell>
          <cell r="BJ47">
            <v>343709</v>
          </cell>
          <cell r="BK47">
            <v>186917</v>
          </cell>
          <cell r="BL47">
            <v>40964</v>
          </cell>
          <cell r="BM47">
            <v>24474</v>
          </cell>
          <cell r="BN47">
            <v>38214</v>
          </cell>
          <cell r="BO47">
            <v>19050</v>
          </cell>
          <cell r="BP47">
            <v>1115103</v>
          </cell>
          <cell r="BS47">
            <v>1941891</v>
          </cell>
          <cell r="BT47">
            <v>1115103</v>
          </cell>
        </row>
        <row r="48">
          <cell r="BG48">
            <v>34001</v>
          </cell>
          <cell r="BH48">
            <v>289504</v>
          </cell>
          <cell r="BI48">
            <v>150132</v>
          </cell>
          <cell r="BJ48">
            <v>400513</v>
          </cell>
          <cell r="BK48">
            <v>186489</v>
          </cell>
          <cell r="BL48">
            <v>40727</v>
          </cell>
          <cell r="BM48">
            <v>22659</v>
          </cell>
          <cell r="BN48">
            <v>34820</v>
          </cell>
          <cell r="BO48">
            <v>21816</v>
          </cell>
          <cell r="BP48">
            <v>1146660</v>
          </cell>
          <cell r="BS48">
            <v>1951224</v>
          </cell>
          <cell r="BT48">
            <v>1146660</v>
          </cell>
        </row>
        <row r="49">
          <cell r="BG49">
            <v>34029</v>
          </cell>
          <cell r="BH49">
            <v>298939</v>
          </cell>
          <cell r="BI49">
            <v>150131</v>
          </cell>
          <cell r="BJ49">
            <v>406855</v>
          </cell>
          <cell r="BK49">
            <v>170541</v>
          </cell>
          <cell r="BL49">
            <v>41136</v>
          </cell>
          <cell r="BM49">
            <v>23182</v>
          </cell>
          <cell r="BN49">
            <v>34453</v>
          </cell>
          <cell r="BO49">
            <v>18651</v>
          </cell>
          <cell r="BP49">
            <v>1143888</v>
          </cell>
          <cell r="BS49">
            <v>1958722</v>
          </cell>
          <cell r="BT49">
            <v>1143888</v>
          </cell>
        </row>
        <row r="50">
          <cell r="BG50">
            <v>34060</v>
          </cell>
          <cell r="BH50">
            <v>312736</v>
          </cell>
          <cell r="BI50">
            <v>158242</v>
          </cell>
          <cell r="BJ50">
            <v>500362</v>
          </cell>
          <cell r="BK50">
            <v>120750</v>
          </cell>
          <cell r="BL50">
            <v>41386</v>
          </cell>
          <cell r="BM50">
            <v>27998</v>
          </cell>
          <cell r="BN50">
            <v>37442</v>
          </cell>
          <cell r="BO50">
            <v>20747</v>
          </cell>
          <cell r="BP50">
            <v>1219663</v>
          </cell>
          <cell r="BS50">
            <v>1967545</v>
          </cell>
          <cell r="BT50">
            <v>1219663</v>
          </cell>
        </row>
        <row r="51">
          <cell r="BG51">
            <v>34090</v>
          </cell>
          <cell r="BH51">
            <v>307028</v>
          </cell>
          <cell r="BI51">
            <v>142758</v>
          </cell>
          <cell r="BJ51">
            <v>440137</v>
          </cell>
          <cell r="BK51">
            <v>87288</v>
          </cell>
          <cell r="BL51">
            <v>41094</v>
          </cell>
          <cell r="BM51">
            <v>25587</v>
          </cell>
          <cell r="BN51">
            <v>32347</v>
          </cell>
          <cell r="BO51">
            <v>13162</v>
          </cell>
          <cell r="BP51">
            <v>1089401</v>
          </cell>
          <cell r="BS51">
            <v>1973457</v>
          </cell>
          <cell r="BT51">
            <v>1089401</v>
          </cell>
        </row>
        <row r="52">
          <cell r="BG52">
            <v>34121</v>
          </cell>
          <cell r="BH52">
            <v>307214</v>
          </cell>
          <cell r="BI52">
            <v>134086</v>
          </cell>
          <cell r="BJ52">
            <v>465479</v>
          </cell>
          <cell r="BK52">
            <v>79603</v>
          </cell>
          <cell r="BL52">
            <v>39824</v>
          </cell>
          <cell r="BM52">
            <v>24525</v>
          </cell>
          <cell r="BN52">
            <v>32587</v>
          </cell>
          <cell r="BO52">
            <v>25333</v>
          </cell>
          <cell r="BP52">
            <v>1108651</v>
          </cell>
          <cell r="BS52">
            <v>1976706</v>
          </cell>
          <cell r="BT52">
            <v>1108651</v>
          </cell>
        </row>
        <row r="53">
          <cell r="BG53">
            <v>34151</v>
          </cell>
          <cell r="BH53">
            <v>301657</v>
          </cell>
          <cell r="BI53">
            <v>126823</v>
          </cell>
          <cell r="BJ53">
            <v>451736</v>
          </cell>
          <cell r="BK53">
            <v>71563</v>
          </cell>
          <cell r="BL53">
            <v>39918</v>
          </cell>
          <cell r="BM53">
            <v>25869</v>
          </cell>
          <cell r="BN53">
            <v>30852</v>
          </cell>
          <cell r="BO53">
            <v>26144</v>
          </cell>
          <cell r="BP53">
            <v>1074562</v>
          </cell>
          <cell r="BS53">
            <v>1979949</v>
          </cell>
          <cell r="BT53">
            <v>1074562</v>
          </cell>
        </row>
        <row r="54">
          <cell r="BG54">
            <v>34182</v>
          </cell>
          <cell r="BH54">
            <v>305414</v>
          </cell>
          <cell r="BI54">
            <v>131391</v>
          </cell>
          <cell r="BJ54">
            <v>457126</v>
          </cell>
          <cell r="BK54">
            <v>75018</v>
          </cell>
          <cell r="BL54">
            <v>40654</v>
          </cell>
          <cell r="BM54">
            <v>26572</v>
          </cell>
          <cell r="BN54">
            <v>32158</v>
          </cell>
          <cell r="BO54">
            <v>26172</v>
          </cell>
          <cell r="BP54">
            <v>1094505</v>
          </cell>
          <cell r="BS54">
            <v>1983187</v>
          </cell>
          <cell r="BT54">
            <v>1094505</v>
          </cell>
        </row>
        <row r="55">
          <cell r="BG55">
            <v>34213</v>
          </cell>
          <cell r="BH55">
            <v>298187</v>
          </cell>
          <cell r="BI55">
            <v>132473</v>
          </cell>
          <cell r="BJ55">
            <v>443185</v>
          </cell>
          <cell r="BK55">
            <v>77813</v>
          </cell>
          <cell r="BL55">
            <v>41304</v>
          </cell>
          <cell r="BM55">
            <v>24950</v>
          </cell>
          <cell r="BN55">
            <v>33157</v>
          </cell>
          <cell r="BO55">
            <v>25252</v>
          </cell>
          <cell r="BP55">
            <v>1076321</v>
          </cell>
          <cell r="BS55">
            <v>1986420</v>
          </cell>
          <cell r="BT55">
            <v>1076321</v>
          </cell>
        </row>
        <row r="56">
          <cell r="BG56">
            <v>34243</v>
          </cell>
          <cell r="BH56">
            <v>298614</v>
          </cell>
          <cell r="BI56">
            <v>133116</v>
          </cell>
          <cell r="BJ56">
            <v>439289</v>
          </cell>
          <cell r="BK56">
            <v>79349</v>
          </cell>
          <cell r="BL56">
            <v>41697</v>
          </cell>
          <cell r="BM56">
            <v>25345</v>
          </cell>
          <cell r="BN56">
            <v>33833</v>
          </cell>
          <cell r="BO56">
            <v>25828</v>
          </cell>
          <cell r="BP56">
            <v>1077071</v>
          </cell>
          <cell r="BS56">
            <v>1989648</v>
          </cell>
          <cell r="BT56">
            <v>1077071</v>
          </cell>
        </row>
        <row r="57">
          <cell r="BG57">
            <v>34274</v>
          </cell>
          <cell r="BH57">
            <v>295717</v>
          </cell>
          <cell r="BI57">
            <v>139273</v>
          </cell>
          <cell r="BJ57">
            <v>424645</v>
          </cell>
          <cell r="BK57">
            <v>94544</v>
          </cell>
          <cell r="BL57">
            <v>41732</v>
          </cell>
          <cell r="BM57">
            <v>25247</v>
          </cell>
          <cell r="BN57">
            <v>33675</v>
          </cell>
          <cell r="BO57">
            <v>25135</v>
          </cell>
          <cell r="BP57">
            <v>1079968</v>
          </cell>
          <cell r="BS57">
            <v>1992870</v>
          </cell>
          <cell r="BT57">
            <v>1079968</v>
          </cell>
        </row>
        <row r="58">
          <cell r="BG58">
            <v>34304</v>
          </cell>
          <cell r="BH58">
            <v>301639</v>
          </cell>
          <cell r="BI58">
            <v>148651</v>
          </cell>
          <cell r="BJ58">
            <v>395964</v>
          </cell>
          <cell r="BK58">
            <v>139125</v>
          </cell>
          <cell r="BL58">
            <v>41664</v>
          </cell>
          <cell r="BM58">
            <v>26792</v>
          </cell>
          <cell r="BN58">
            <v>34162</v>
          </cell>
          <cell r="BO58">
            <v>26210</v>
          </cell>
          <cell r="BP58">
            <v>1114207</v>
          </cell>
          <cell r="BS58">
            <v>1996087</v>
          </cell>
          <cell r="BT58">
            <v>1114207</v>
          </cell>
        </row>
        <row r="59">
          <cell r="BF59">
            <v>1994</v>
          </cell>
          <cell r="BG59">
            <v>34335</v>
          </cell>
          <cell r="BH59">
            <v>322356</v>
          </cell>
          <cell r="BI59">
            <v>159884</v>
          </cell>
          <cell r="BJ59">
            <v>361442</v>
          </cell>
          <cell r="BK59">
            <v>196188</v>
          </cell>
          <cell r="BL59">
            <v>42521</v>
          </cell>
          <cell r="BM59">
            <v>25135</v>
          </cell>
          <cell r="BN59">
            <v>39186</v>
          </cell>
          <cell r="BO59">
            <v>21471</v>
          </cell>
          <cell r="BP59">
            <v>1168183</v>
          </cell>
          <cell r="BQ59">
            <v>14965</v>
          </cell>
          <cell r="BR59">
            <v>234270</v>
          </cell>
          <cell r="BS59">
            <v>2000662</v>
          </cell>
          <cell r="BT59">
            <v>1417418</v>
          </cell>
        </row>
        <row r="60">
          <cell r="BG60">
            <v>34366</v>
          </cell>
          <cell r="BH60">
            <v>303540</v>
          </cell>
          <cell r="BI60">
            <v>155541</v>
          </cell>
          <cell r="BJ60">
            <v>421332</v>
          </cell>
          <cell r="BK60">
            <v>195735</v>
          </cell>
          <cell r="BL60">
            <v>42275</v>
          </cell>
          <cell r="BM60">
            <v>23272</v>
          </cell>
          <cell r="BN60">
            <v>35742</v>
          </cell>
          <cell r="BO60">
            <v>24585</v>
          </cell>
          <cell r="BP60">
            <v>1202022</v>
          </cell>
          <cell r="BQ60">
            <v>14812</v>
          </cell>
          <cell r="BR60">
            <v>90985</v>
          </cell>
          <cell r="BS60">
            <v>2005225</v>
          </cell>
          <cell r="BT60">
            <v>1307819</v>
          </cell>
        </row>
        <row r="61">
          <cell r="BG61">
            <v>34394</v>
          </cell>
          <cell r="BH61">
            <v>313432</v>
          </cell>
          <cell r="BI61">
            <v>155540</v>
          </cell>
          <cell r="BJ61">
            <v>428871</v>
          </cell>
          <cell r="BK61">
            <v>179016</v>
          </cell>
          <cell r="BL61">
            <v>42699</v>
          </cell>
          <cell r="BM61">
            <v>23809</v>
          </cell>
          <cell r="BN61">
            <v>35362</v>
          </cell>
          <cell r="BO61">
            <v>21020</v>
          </cell>
          <cell r="BP61">
            <v>1199749</v>
          </cell>
          <cell r="BQ61">
            <v>15461</v>
          </cell>
          <cell r="BR61">
            <v>182893</v>
          </cell>
          <cell r="BS61">
            <v>2009782</v>
          </cell>
          <cell r="BT61">
            <v>1398103</v>
          </cell>
        </row>
        <row r="62">
          <cell r="BG62">
            <v>34425</v>
          </cell>
          <cell r="BH62">
            <v>327901</v>
          </cell>
          <cell r="BI62">
            <v>152843</v>
          </cell>
          <cell r="BJ62">
            <v>449677</v>
          </cell>
          <cell r="BK62">
            <v>126928</v>
          </cell>
          <cell r="BL62">
            <v>42959</v>
          </cell>
          <cell r="BM62">
            <v>28755</v>
          </cell>
          <cell r="BN62">
            <v>38432</v>
          </cell>
          <cell r="BO62">
            <v>23381</v>
          </cell>
          <cell r="BP62">
            <v>1190876</v>
          </cell>
          <cell r="BQ62">
            <v>15542</v>
          </cell>
          <cell r="BR62">
            <v>82600</v>
          </cell>
          <cell r="BS62">
            <v>2014326</v>
          </cell>
          <cell r="BT62">
            <v>1289018</v>
          </cell>
        </row>
        <row r="63">
          <cell r="BG63">
            <v>34455</v>
          </cell>
          <cell r="BH63">
            <v>321911</v>
          </cell>
          <cell r="BI63">
            <v>147901</v>
          </cell>
          <cell r="BJ63">
            <v>464047</v>
          </cell>
          <cell r="BK63">
            <v>91804</v>
          </cell>
          <cell r="BL63">
            <v>42656</v>
          </cell>
          <cell r="BM63">
            <v>26279</v>
          </cell>
          <cell r="BN63">
            <v>33203</v>
          </cell>
          <cell r="BO63">
            <v>14835</v>
          </cell>
          <cell r="BP63">
            <v>1142636</v>
          </cell>
          <cell r="BQ63">
            <v>15372</v>
          </cell>
          <cell r="BR63">
            <v>147941</v>
          </cell>
          <cell r="BS63">
            <v>2018859</v>
          </cell>
          <cell r="BT63">
            <v>1305949</v>
          </cell>
        </row>
        <row r="64">
          <cell r="BG64">
            <v>34486</v>
          </cell>
          <cell r="BH64">
            <v>322107</v>
          </cell>
          <cell r="BI64">
            <v>138917</v>
          </cell>
          <cell r="BJ64">
            <v>490626</v>
          </cell>
          <cell r="BK64">
            <v>83753</v>
          </cell>
          <cell r="BL64">
            <v>41337</v>
          </cell>
          <cell r="BM64">
            <v>25188</v>
          </cell>
          <cell r="BN64">
            <v>33449</v>
          </cell>
          <cell r="BO64">
            <v>28545</v>
          </cell>
          <cell r="BP64">
            <v>1163922</v>
          </cell>
          <cell r="BQ64">
            <v>17129</v>
          </cell>
          <cell r="BR64">
            <v>100840</v>
          </cell>
          <cell r="BS64">
            <v>2023381</v>
          </cell>
          <cell r="BT64">
            <v>1281891</v>
          </cell>
        </row>
        <row r="65">
          <cell r="BG65">
            <v>34516</v>
          </cell>
          <cell r="BH65">
            <v>316283</v>
          </cell>
          <cell r="BI65">
            <v>131392</v>
          </cell>
          <cell r="BJ65">
            <v>476066</v>
          </cell>
          <cell r="BK65">
            <v>75302</v>
          </cell>
          <cell r="BL65">
            <v>41435</v>
          </cell>
          <cell r="BM65">
            <v>26569</v>
          </cell>
          <cell r="BN65">
            <v>31670</v>
          </cell>
          <cell r="BO65">
            <v>29458</v>
          </cell>
          <cell r="BP65">
            <v>1128175</v>
          </cell>
          <cell r="BQ65">
            <v>17158</v>
          </cell>
          <cell r="BR65">
            <v>190674</v>
          </cell>
          <cell r="BS65">
            <v>2027897</v>
          </cell>
          <cell r="BT65">
            <v>1336007</v>
          </cell>
        </row>
        <row r="66">
          <cell r="BG66">
            <v>34547</v>
          </cell>
          <cell r="BH66">
            <v>320222</v>
          </cell>
          <cell r="BI66">
            <v>136126</v>
          </cell>
          <cell r="BJ66">
            <v>481516</v>
          </cell>
          <cell r="BK66">
            <v>78928</v>
          </cell>
          <cell r="BL66">
            <v>42199</v>
          </cell>
          <cell r="BM66">
            <v>27291</v>
          </cell>
          <cell r="BN66">
            <v>33007</v>
          </cell>
          <cell r="BO66">
            <v>29489</v>
          </cell>
          <cell r="BP66">
            <v>1148778</v>
          </cell>
          <cell r="BQ66">
            <v>16251</v>
          </cell>
          <cell r="BR66">
            <v>144855</v>
          </cell>
          <cell r="BS66">
            <v>2032399</v>
          </cell>
          <cell r="BT66">
            <v>1309884</v>
          </cell>
        </row>
        <row r="67">
          <cell r="BG67">
            <v>34578</v>
          </cell>
          <cell r="BH67">
            <v>312642</v>
          </cell>
          <cell r="BI67">
            <v>137246</v>
          </cell>
          <cell r="BJ67">
            <v>465726</v>
          </cell>
          <cell r="BK67">
            <v>81876</v>
          </cell>
          <cell r="BL67">
            <v>42874</v>
          </cell>
          <cell r="BM67">
            <v>25625</v>
          </cell>
          <cell r="BN67">
            <v>43031</v>
          </cell>
          <cell r="BO67">
            <v>28453</v>
          </cell>
          <cell r="BP67">
            <v>1137473</v>
          </cell>
          <cell r="BQ67">
            <v>16299</v>
          </cell>
          <cell r="BR67">
            <v>98103</v>
          </cell>
          <cell r="BS67">
            <v>2036895</v>
          </cell>
          <cell r="BT67">
            <v>1251875</v>
          </cell>
        </row>
        <row r="68">
          <cell r="BG68">
            <v>34608</v>
          </cell>
          <cell r="BH68">
            <v>313090</v>
          </cell>
          <cell r="BI68">
            <v>137912</v>
          </cell>
          <cell r="BJ68">
            <v>443356</v>
          </cell>
          <cell r="BK68">
            <v>83505</v>
          </cell>
          <cell r="BL68">
            <v>43282</v>
          </cell>
          <cell r="BM68">
            <v>26030</v>
          </cell>
          <cell r="BN68">
            <v>34751</v>
          </cell>
          <cell r="BO68">
            <v>29100</v>
          </cell>
          <cell r="BP68">
            <v>1111026</v>
          </cell>
          <cell r="BQ68">
            <v>16403</v>
          </cell>
          <cell r="BR68">
            <v>123749</v>
          </cell>
          <cell r="BS68">
            <v>2041380</v>
          </cell>
          <cell r="BT68">
            <v>1251178</v>
          </cell>
        </row>
        <row r="69">
          <cell r="BG69">
            <v>34639</v>
          </cell>
          <cell r="BH69">
            <v>310053</v>
          </cell>
          <cell r="BI69">
            <v>144291</v>
          </cell>
          <cell r="BJ69">
            <v>457426</v>
          </cell>
          <cell r="BK69">
            <v>99440</v>
          </cell>
          <cell r="BL69">
            <v>43317</v>
          </cell>
          <cell r="BM69">
            <v>25930</v>
          </cell>
          <cell r="BN69">
            <v>34580</v>
          </cell>
          <cell r="BO69">
            <v>28320</v>
          </cell>
          <cell r="BP69">
            <v>1143357</v>
          </cell>
          <cell r="BQ69">
            <v>16222</v>
          </cell>
          <cell r="BR69">
            <v>106213</v>
          </cell>
          <cell r="BS69">
            <v>2045854</v>
          </cell>
          <cell r="BT69">
            <v>1265792</v>
          </cell>
        </row>
        <row r="70">
          <cell r="BG70">
            <v>34669</v>
          </cell>
          <cell r="BH70">
            <v>316263</v>
          </cell>
          <cell r="BI70">
            <v>165107</v>
          </cell>
          <cell r="BJ70">
            <v>483425</v>
          </cell>
          <cell r="BK70">
            <v>146125</v>
          </cell>
          <cell r="BL70">
            <v>43246</v>
          </cell>
          <cell r="BM70">
            <v>27517</v>
          </cell>
          <cell r="BN70">
            <v>35087</v>
          </cell>
          <cell r="BO70">
            <v>29533</v>
          </cell>
          <cell r="BP70">
            <v>1246303</v>
          </cell>
          <cell r="BQ70">
            <v>16162</v>
          </cell>
          <cell r="BR70">
            <v>159433</v>
          </cell>
          <cell r="BS70">
            <v>2050316</v>
          </cell>
          <cell r="BT70">
            <v>1421898</v>
          </cell>
        </row>
        <row r="71">
          <cell r="BF71">
            <v>1995</v>
          </cell>
          <cell r="BG71">
            <v>34700</v>
          </cell>
          <cell r="BH71">
            <v>343452</v>
          </cell>
          <cell r="BI71">
            <v>174172</v>
          </cell>
          <cell r="BJ71">
            <v>425338</v>
          </cell>
          <cell r="BK71">
            <v>196823</v>
          </cell>
          <cell r="BL71">
            <v>45664</v>
          </cell>
          <cell r="BM71">
            <v>25514</v>
          </cell>
          <cell r="BN71">
            <v>39033</v>
          </cell>
          <cell r="BO71">
            <v>29667</v>
          </cell>
          <cell r="BP71">
            <v>1279663</v>
          </cell>
          <cell r="BQ71">
            <v>15184</v>
          </cell>
          <cell r="BR71">
            <v>174186</v>
          </cell>
          <cell r="BS71">
            <v>2095364</v>
          </cell>
          <cell r="BT71">
            <v>1469033</v>
          </cell>
        </row>
        <row r="72">
          <cell r="BG72">
            <v>34731</v>
          </cell>
          <cell r="BH72">
            <v>329146</v>
          </cell>
          <cell r="BI72">
            <v>169215</v>
          </cell>
          <cell r="BJ72">
            <v>414157</v>
          </cell>
          <cell r="BK72">
            <v>204240</v>
          </cell>
          <cell r="BL72">
            <v>45214</v>
          </cell>
          <cell r="BM72">
            <v>24424</v>
          </cell>
          <cell r="BN72">
            <v>38085</v>
          </cell>
          <cell r="BO72">
            <v>27189</v>
          </cell>
          <cell r="BP72">
            <v>1251670</v>
          </cell>
          <cell r="BQ72">
            <v>14475</v>
          </cell>
          <cell r="BR72">
            <v>79628</v>
          </cell>
          <cell r="BS72">
            <v>2100663</v>
          </cell>
          <cell r="BT72">
            <v>1345773</v>
          </cell>
        </row>
        <row r="73">
          <cell r="BG73">
            <v>34759</v>
          </cell>
          <cell r="BH73">
            <v>335680</v>
          </cell>
          <cell r="BI73">
            <v>165320</v>
          </cell>
          <cell r="BJ73">
            <v>510668</v>
          </cell>
          <cell r="BK73">
            <v>179970</v>
          </cell>
          <cell r="BL73">
            <v>45104</v>
          </cell>
          <cell r="BM73">
            <v>24437</v>
          </cell>
          <cell r="BN73">
            <v>35156</v>
          </cell>
          <cell r="BO73">
            <v>28591</v>
          </cell>
          <cell r="BP73">
            <v>1324926</v>
          </cell>
          <cell r="BQ73">
            <v>16177</v>
          </cell>
          <cell r="BR73">
            <v>123175</v>
          </cell>
          <cell r="BS73">
            <v>2105949</v>
          </cell>
          <cell r="BT73">
            <v>1464278</v>
          </cell>
        </row>
        <row r="74">
          <cell r="BG74">
            <v>34790</v>
          </cell>
          <cell r="BH74">
            <v>327848</v>
          </cell>
          <cell r="BI74">
            <v>163819</v>
          </cell>
          <cell r="BJ74">
            <v>448941</v>
          </cell>
          <cell r="BK74">
            <v>150270</v>
          </cell>
          <cell r="BL74">
            <v>44752</v>
          </cell>
          <cell r="BM74">
            <v>27840</v>
          </cell>
          <cell r="BN74">
            <v>38066</v>
          </cell>
          <cell r="BO74">
            <v>26011</v>
          </cell>
          <cell r="BP74">
            <v>1227547</v>
          </cell>
          <cell r="BQ74">
            <v>15877</v>
          </cell>
          <cell r="BR74">
            <v>100779</v>
          </cell>
          <cell r="BS74">
            <v>2111222</v>
          </cell>
          <cell r="BT74">
            <v>1344203</v>
          </cell>
        </row>
        <row r="75">
          <cell r="BG75">
            <v>34820</v>
          </cell>
          <cell r="BH75">
            <v>327091</v>
          </cell>
          <cell r="BI75">
            <v>145926</v>
          </cell>
          <cell r="BJ75">
            <v>486357</v>
          </cell>
          <cell r="BK75">
            <v>99286</v>
          </cell>
          <cell r="BL75">
            <v>53678</v>
          </cell>
          <cell r="BM75">
            <v>26610</v>
          </cell>
          <cell r="BN75">
            <v>34202</v>
          </cell>
          <cell r="BO75">
            <v>22449</v>
          </cell>
          <cell r="BP75">
            <v>1195599</v>
          </cell>
          <cell r="BQ75">
            <v>16109</v>
          </cell>
          <cell r="BR75">
            <v>150547</v>
          </cell>
          <cell r="BS75">
            <v>2116482</v>
          </cell>
          <cell r="BT75">
            <v>1362255</v>
          </cell>
        </row>
        <row r="76">
          <cell r="BG76">
            <v>34851</v>
          </cell>
          <cell r="BH76">
            <v>341207</v>
          </cell>
          <cell r="BI76">
            <v>149556</v>
          </cell>
          <cell r="BJ76">
            <v>455558</v>
          </cell>
          <cell r="BK76">
            <v>91265</v>
          </cell>
          <cell r="BL76">
            <v>45392</v>
          </cell>
          <cell r="BM76">
            <v>29674</v>
          </cell>
          <cell r="BN76">
            <v>37748</v>
          </cell>
          <cell r="BO76">
            <v>21909</v>
          </cell>
          <cell r="BP76">
            <v>1172309</v>
          </cell>
          <cell r="BQ76">
            <v>15922</v>
          </cell>
          <cell r="BR76">
            <v>135617</v>
          </cell>
          <cell r="BS76">
            <v>2121729</v>
          </cell>
          <cell r="BT76">
            <v>1323848</v>
          </cell>
        </row>
        <row r="77">
          <cell r="BG77">
            <v>34881</v>
          </cell>
          <cell r="BH77">
            <v>331655</v>
          </cell>
          <cell r="BI77">
            <v>141723</v>
          </cell>
          <cell r="BJ77">
            <v>481327</v>
          </cell>
          <cell r="BK77">
            <v>84020</v>
          </cell>
          <cell r="BL77">
            <v>44680</v>
          </cell>
          <cell r="BM77">
            <v>28529</v>
          </cell>
          <cell r="BN77">
            <v>35044</v>
          </cell>
          <cell r="BO77">
            <v>25734</v>
          </cell>
          <cell r="BP77">
            <v>1172712</v>
          </cell>
          <cell r="BQ77">
            <v>15739</v>
          </cell>
          <cell r="BR77">
            <v>195338</v>
          </cell>
          <cell r="BS77">
            <v>2126963</v>
          </cell>
          <cell r="BT77">
            <v>1383789</v>
          </cell>
        </row>
        <row r="78">
          <cell r="BG78">
            <v>34912</v>
          </cell>
          <cell r="BH78">
            <v>335142</v>
          </cell>
          <cell r="BI78">
            <v>146686</v>
          </cell>
          <cell r="BJ78">
            <v>519961</v>
          </cell>
          <cell r="BK78">
            <v>83705</v>
          </cell>
          <cell r="BL78">
            <v>45481</v>
          </cell>
          <cell r="BM78">
            <v>27366</v>
          </cell>
          <cell r="BN78">
            <v>35367</v>
          </cell>
          <cell r="BO78">
            <v>25789</v>
          </cell>
          <cell r="BP78">
            <v>1219497</v>
          </cell>
          <cell r="BQ78">
            <v>15325</v>
          </cell>
          <cell r="BR78">
            <v>105756</v>
          </cell>
          <cell r="BS78">
            <v>2132184</v>
          </cell>
          <cell r="BT78">
            <v>1340578</v>
          </cell>
        </row>
        <row r="79">
          <cell r="BG79">
            <v>34943</v>
          </cell>
          <cell r="BH79">
            <v>329262</v>
          </cell>
          <cell r="BI79">
            <v>146457</v>
          </cell>
          <cell r="BJ79">
            <v>448772</v>
          </cell>
          <cell r="BK79">
            <v>87730</v>
          </cell>
          <cell r="BL79">
            <v>46188</v>
          </cell>
          <cell r="BM79">
            <v>26326</v>
          </cell>
          <cell r="BN79">
            <v>36510</v>
          </cell>
          <cell r="BO79">
            <v>24932</v>
          </cell>
          <cell r="BP79">
            <v>1146177</v>
          </cell>
          <cell r="BQ79">
            <v>15585</v>
          </cell>
          <cell r="BR79">
            <v>105756</v>
          </cell>
          <cell r="BS79">
            <v>2137392</v>
          </cell>
          <cell r="BT79">
            <v>1267518</v>
          </cell>
        </row>
        <row r="80">
          <cell r="BG80">
            <v>34973</v>
          </cell>
          <cell r="BH80">
            <v>331752</v>
          </cell>
          <cell r="BI80">
            <v>150725</v>
          </cell>
          <cell r="BJ80">
            <v>440351</v>
          </cell>
          <cell r="BK80">
            <v>89605</v>
          </cell>
          <cell r="BL80">
            <v>46616</v>
          </cell>
          <cell r="BM80">
            <v>27365</v>
          </cell>
          <cell r="BN80">
            <v>36499</v>
          </cell>
          <cell r="BO80">
            <v>25623</v>
          </cell>
          <cell r="BP80">
            <v>1148536</v>
          </cell>
          <cell r="BQ80">
            <v>15693</v>
          </cell>
          <cell r="BR80">
            <v>151791</v>
          </cell>
          <cell r="BS80">
            <v>2142588</v>
          </cell>
          <cell r="BT80">
            <v>1316020</v>
          </cell>
        </row>
        <row r="81">
          <cell r="BG81">
            <v>35004</v>
          </cell>
          <cell r="BH81">
            <v>328005</v>
          </cell>
          <cell r="BI81">
            <v>156007</v>
          </cell>
          <cell r="BJ81">
            <v>404737</v>
          </cell>
          <cell r="BK81">
            <v>94961</v>
          </cell>
          <cell r="BL81">
            <v>46653</v>
          </cell>
          <cell r="BM81">
            <v>25907</v>
          </cell>
          <cell r="BN81">
            <v>38091</v>
          </cell>
          <cell r="BO81">
            <v>24804</v>
          </cell>
          <cell r="BP81">
            <v>1119165</v>
          </cell>
          <cell r="BQ81">
            <v>15533</v>
          </cell>
          <cell r="BR81">
            <v>166721</v>
          </cell>
          <cell r="BS81">
            <v>2147771</v>
          </cell>
          <cell r="BT81">
            <v>1301419</v>
          </cell>
        </row>
        <row r="82">
          <cell r="BG82">
            <v>35034</v>
          </cell>
          <cell r="BH82">
            <v>326160</v>
          </cell>
          <cell r="BI82">
            <v>173094</v>
          </cell>
          <cell r="BJ82">
            <v>476793</v>
          </cell>
          <cell r="BK82">
            <v>120125</v>
          </cell>
          <cell r="BL82">
            <v>46578</v>
          </cell>
          <cell r="BM82">
            <v>27108</v>
          </cell>
          <cell r="BN82">
            <v>35881</v>
          </cell>
          <cell r="BO82">
            <v>25760</v>
          </cell>
          <cell r="BP82">
            <v>1231499</v>
          </cell>
          <cell r="BQ82">
            <v>16331</v>
          </cell>
          <cell r="BR82">
            <v>202802</v>
          </cell>
          <cell r="BS82">
            <v>2152949</v>
          </cell>
          <cell r="BT82">
            <v>1450632</v>
          </cell>
        </row>
        <row r="83">
          <cell r="BF83">
            <v>1996</v>
          </cell>
          <cell r="BG83">
            <v>35065</v>
          </cell>
          <cell r="BH83">
            <v>371857</v>
          </cell>
          <cell r="BI83">
            <v>185560</v>
          </cell>
          <cell r="BJ83">
            <v>440934</v>
          </cell>
          <cell r="BK83">
            <v>213521</v>
          </cell>
          <cell r="BL83">
            <v>45069</v>
          </cell>
          <cell r="BM83">
            <v>28641</v>
          </cell>
          <cell r="BN83">
            <v>42445</v>
          </cell>
          <cell r="BO83">
            <v>25805</v>
          </cell>
          <cell r="BP83">
            <v>1353832</v>
          </cell>
          <cell r="BQ83">
            <v>17250</v>
          </cell>
          <cell r="BR83">
            <v>124801</v>
          </cell>
          <cell r="BS83">
            <v>2152191</v>
          </cell>
          <cell r="BT83">
            <v>1495883</v>
          </cell>
        </row>
        <row r="84">
          <cell r="BG84">
            <v>35096</v>
          </cell>
          <cell r="BH84">
            <v>361061</v>
          </cell>
          <cell r="BI84">
            <v>183068</v>
          </cell>
          <cell r="BJ84">
            <v>491341</v>
          </cell>
          <cell r="BK84">
            <v>209059</v>
          </cell>
          <cell r="BL84">
            <v>42852</v>
          </cell>
          <cell r="BM84">
            <v>27948</v>
          </cell>
          <cell r="BN84">
            <v>40834</v>
          </cell>
          <cell r="BO84">
            <v>24303</v>
          </cell>
          <cell r="BP84">
            <v>1380466</v>
          </cell>
          <cell r="BQ84">
            <v>17250</v>
          </cell>
          <cell r="BR84">
            <v>124801</v>
          </cell>
          <cell r="BS84">
            <v>2157562</v>
          </cell>
          <cell r="BT84">
            <v>1522517</v>
          </cell>
        </row>
        <row r="85">
          <cell r="BG85">
            <v>35125</v>
          </cell>
          <cell r="BH85">
            <v>348223</v>
          </cell>
          <cell r="BI85">
            <v>177636</v>
          </cell>
          <cell r="BJ85">
            <v>486707</v>
          </cell>
          <cell r="BK85">
            <v>189838</v>
          </cell>
          <cell r="BL85">
            <v>43410</v>
          </cell>
          <cell r="BM85">
            <v>28122</v>
          </cell>
          <cell r="BN85">
            <v>39056</v>
          </cell>
          <cell r="BO85">
            <v>25811</v>
          </cell>
          <cell r="BP85">
            <v>1338803</v>
          </cell>
          <cell r="BQ85">
            <v>17250</v>
          </cell>
          <cell r="BR85">
            <v>124801</v>
          </cell>
          <cell r="BS85">
            <v>2162920</v>
          </cell>
          <cell r="BT85">
            <v>1480854</v>
          </cell>
        </row>
        <row r="86">
          <cell r="BG86">
            <v>35156</v>
          </cell>
          <cell r="BH86">
            <v>361077</v>
          </cell>
          <cell r="BI86">
            <v>176051</v>
          </cell>
          <cell r="BJ86">
            <v>545650</v>
          </cell>
          <cell r="BK86">
            <v>141964</v>
          </cell>
          <cell r="BL86">
            <v>46457</v>
          </cell>
          <cell r="BM86">
            <v>28121</v>
          </cell>
          <cell r="BN86">
            <v>39361</v>
          </cell>
          <cell r="BO86">
            <v>25028</v>
          </cell>
          <cell r="BP86">
            <v>1363709</v>
          </cell>
          <cell r="BQ86">
            <v>17250</v>
          </cell>
          <cell r="BR86">
            <v>124801</v>
          </cell>
          <cell r="BS86">
            <v>2168264</v>
          </cell>
          <cell r="BT86">
            <v>1505760</v>
          </cell>
        </row>
        <row r="87">
          <cell r="BG87">
            <v>34820</v>
          </cell>
          <cell r="BH87">
            <v>348238</v>
          </cell>
          <cell r="BI87">
            <v>162592</v>
          </cell>
          <cell r="BJ87">
            <v>535739</v>
          </cell>
          <cell r="BK87">
            <v>103980</v>
          </cell>
          <cell r="BL87">
            <v>44521</v>
          </cell>
          <cell r="BM87">
            <v>28989</v>
          </cell>
          <cell r="BN87">
            <v>37050</v>
          </cell>
          <cell r="BO87">
            <v>25573</v>
          </cell>
          <cell r="BP87">
            <v>1286682</v>
          </cell>
          <cell r="BQ87">
            <v>17250</v>
          </cell>
          <cell r="BR87">
            <v>124801</v>
          </cell>
          <cell r="BS87">
            <v>2173597</v>
          </cell>
          <cell r="BT87">
            <v>1428733</v>
          </cell>
        </row>
        <row r="88">
          <cell r="BG88">
            <v>35217</v>
          </cell>
          <cell r="BH88">
            <v>358978</v>
          </cell>
          <cell r="BI88">
            <v>161903</v>
          </cell>
          <cell r="BJ88">
            <v>563585</v>
          </cell>
          <cell r="BK88">
            <v>93777</v>
          </cell>
          <cell r="BL88">
            <v>47297</v>
          </cell>
          <cell r="BM88">
            <v>28985</v>
          </cell>
          <cell r="BN88">
            <v>38565</v>
          </cell>
          <cell r="BO88">
            <v>24822</v>
          </cell>
          <cell r="BP88">
            <v>1317912</v>
          </cell>
          <cell r="BQ88">
            <v>17250</v>
          </cell>
          <cell r="BR88">
            <v>124801</v>
          </cell>
          <cell r="BS88">
            <v>2178916</v>
          </cell>
          <cell r="BT88">
            <v>1459963</v>
          </cell>
        </row>
        <row r="89">
          <cell r="BG89">
            <v>35247</v>
          </cell>
          <cell r="BH89">
            <v>359418</v>
          </cell>
          <cell r="BI89">
            <v>157884</v>
          </cell>
          <cell r="BJ89">
            <v>553109</v>
          </cell>
          <cell r="BK89">
            <v>89005</v>
          </cell>
          <cell r="BL89">
            <v>48987</v>
          </cell>
          <cell r="BM89">
            <v>29164</v>
          </cell>
          <cell r="BN89">
            <v>36935</v>
          </cell>
          <cell r="BO89">
            <v>25670</v>
          </cell>
          <cell r="BP89">
            <v>1300172</v>
          </cell>
          <cell r="BQ89">
            <v>17250</v>
          </cell>
          <cell r="BR89">
            <v>124801</v>
          </cell>
          <cell r="BS89">
            <v>2184222</v>
          </cell>
          <cell r="BT89">
            <v>1442223</v>
          </cell>
        </row>
        <row r="90">
          <cell r="BG90">
            <v>35278</v>
          </cell>
          <cell r="BH90">
            <v>360240</v>
          </cell>
          <cell r="BI90">
            <v>161678</v>
          </cell>
          <cell r="BJ90">
            <v>548819</v>
          </cell>
          <cell r="BK90">
            <v>87355</v>
          </cell>
          <cell r="BL90">
            <v>47508</v>
          </cell>
          <cell r="BM90">
            <v>29161</v>
          </cell>
          <cell r="BN90">
            <v>37681</v>
          </cell>
          <cell r="BO90">
            <v>25708</v>
          </cell>
          <cell r="BP90">
            <v>1298150</v>
          </cell>
          <cell r="BQ90">
            <v>17250</v>
          </cell>
          <cell r="BR90">
            <v>124801</v>
          </cell>
          <cell r="BS90">
            <v>2189515</v>
          </cell>
          <cell r="BT90">
            <v>1440201</v>
          </cell>
        </row>
        <row r="91">
          <cell r="BG91">
            <v>35309</v>
          </cell>
          <cell r="BH91">
            <v>358608</v>
          </cell>
          <cell r="BI91">
            <v>165232</v>
          </cell>
          <cell r="BJ91">
            <v>539602</v>
          </cell>
          <cell r="BK91">
            <v>87083</v>
          </cell>
          <cell r="BL91">
            <v>47855</v>
          </cell>
          <cell r="BM91">
            <v>29577</v>
          </cell>
          <cell r="BN91">
            <v>38558</v>
          </cell>
          <cell r="BO91">
            <v>24865</v>
          </cell>
          <cell r="BP91">
            <v>1291380</v>
          </cell>
          <cell r="BQ91">
            <v>17250</v>
          </cell>
          <cell r="BR91">
            <v>124801</v>
          </cell>
          <cell r="BS91">
            <v>2194795</v>
          </cell>
          <cell r="BT91">
            <v>1433431</v>
          </cell>
        </row>
        <row r="92">
          <cell r="BG92">
            <v>35339</v>
          </cell>
          <cell r="BH92">
            <v>359823</v>
          </cell>
          <cell r="BI92">
            <v>166069</v>
          </cell>
          <cell r="BJ92">
            <v>532464</v>
          </cell>
          <cell r="BK92">
            <v>95180</v>
          </cell>
          <cell r="BL92">
            <v>47865</v>
          </cell>
          <cell r="BM92">
            <v>29340</v>
          </cell>
          <cell r="BN92">
            <v>38428</v>
          </cell>
          <cell r="BO92">
            <v>25618</v>
          </cell>
          <cell r="BP92">
            <v>1294787</v>
          </cell>
          <cell r="BQ92">
            <v>17250</v>
          </cell>
          <cell r="BR92">
            <v>124801</v>
          </cell>
          <cell r="BS92">
            <v>2200062</v>
          </cell>
          <cell r="BT92">
            <v>1436838</v>
          </cell>
        </row>
        <row r="93">
          <cell r="BG93">
            <v>35370</v>
          </cell>
          <cell r="BH93">
            <v>356745</v>
          </cell>
          <cell r="BI93">
            <v>169354</v>
          </cell>
          <cell r="BJ93">
            <v>529076</v>
          </cell>
          <cell r="BK93">
            <v>101413</v>
          </cell>
          <cell r="BL93">
            <v>46938</v>
          </cell>
          <cell r="BM93">
            <v>29284</v>
          </cell>
          <cell r="BN93">
            <v>39735</v>
          </cell>
          <cell r="BO93">
            <v>24748</v>
          </cell>
          <cell r="BP93">
            <v>1297293</v>
          </cell>
          <cell r="BQ93">
            <v>17251</v>
          </cell>
          <cell r="BR93">
            <v>124801</v>
          </cell>
          <cell r="BS93">
            <v>2205317</v>
          </cell>
          <cell r="BT93">
            <v>1439345</v>
          </cell>
        </row>
        <row r="94">
          <cell r="BG94">
            <v>35400</v>
          </cell>
          <cell r="BH94">
            <v>354613</v>
          </cell>
          <cell r="BI94">
            <v>181905</v>
          </cell>
          <cell r="BJ94">
            <v>515294</v>
          </cell>
          <cell r="BK94">
            <v>154482</v>
          </cell>
          <cell r="BL94">
            <v>47721</v>
          </cell>
          <cell r="BM94">
            <v>29858</v>
          </cell>
          <cell r="BN94">
            <v>38812</v>
          </cell>
          <cell r="BO94">
            <v>25669</v>
          </cell>
          <cell r="BP94">
            <v>1348354</v>
          </cell>
          <cell r="BQ94">
            <v>17251</v>
          </cell>
          <cell r="BR94">
            <v>124801</v>
          </cell>
          <cell r="BS94">
            <v>2210559</v>
          </cell>
          <cell r="BT94">
            <v>1490406</v>
          </cell>
        </row>
        <row r="95">
          <cell r="BF95">
            <v>1997</v>
          </cell>
          <cell r="BG95">
            <v>35431</v>
          </cell>
          <cell r="BP95">
            <v>0</v>
          </cell>
          <cell r="BT95">
            <v>0</v>
          </cell>
        </row>
        <row r="96">
          <cell r="BG96">
            <v>35462</v>
          </cell>
          <cell r="BP96">
            <v>0</v>
          </cell>
          <cell r="BT96">
            <v>0</v>
          </cell>
        </row>
        <row r="97">
          <cell r="BG97">
            <v>35490</v>
          </cell>
          <cell r="BP97">
            <v>0</v>
          </cell>
          <cell r="BT97">
            <v>0</v>
          </cell>
        </row>
        <row r="98">
          <cell r="BG98">
            <v>35521</v>
          </cell>
          <cell r="BP98">
            <v>0</v>
          </cell>
          <cell r="BT98">
            <v>0</v>
          </cell>
        </row>
        <row r="99">
          <cell r="BG99">
            <v>35551</v>
          </cell>
          <cell r="BP99">
            <v>0</v>
          </cell>
          <cell r="BT99">
            <v>0</v>
          </cell>
        </row>
        <row r="100">
          <cell r="BG100">
            <v>35582</v>
          </cell>
          <cell r="BP100">
            <v>0</v>
          </cell>
          <cell r="BT100">
            <v>0</v>
          </cell>
        </row>
        <row r="101">
          <cell r="BG101">
            <v>35612</v>
          </cell>
          <cell r="BP101">
            <v>0</v>
          </cell>
          <cell r="BT101">
            <v>0</v>
          </cell>
        </row>
        <row r="102">
          <cell r="BG102">
            <v>35643</v>
          </cell>
          <cell r="BP102">
            <v>0</v>
          </cell>
          <cell r="BT102">
            <v>0</v>
          </cell>
        </row>
        <row r="103">
          <cell r="BG103">
            <v>35674</v>
          </cell>
          <cell r="BP103">
            <v>0</v>
          </cell>
          <cell r="BT103">
            <v>0</v>
          </cell>
        </row>
        <row r="104">
          <cell r="BG104">
            <v>35704</v>
          </cell>
          <cell r="BP104">
            <v>0</v>
          </cell>
          <cell r="BT104">
            <v>0</v>
          </cell>
        </row>
        <row r="105">
          <cell r="BG105">
            <v>35735</v>
          </cell>
          <cell r="BP105">
            <v>0</v>
          </cell>
          <cell r="BT105">
            <v>0</v>
          </cell>
        </row>
        <row r="106">
          <cell r="BG106">
            <v>35765</v>
          </cell>
          <cell r="BP106">
            <v>0</v>
          </cell>
          <cell r="BT106">
            <v>0</v>
          </cell>
        </row>
        <row r="107">
          <cell r="BF107">
            <v>1998</v>
          </cell>
          <cell r="BG107">
            <v>35796</v>
          </cell>
          <cell r="BP107">
            <v>0</v>
          </cell>
          <cell r="BT107">
            <v>0</v>
          </cell>
        </row>
        <row r="108">
          <cell r="BG108">
            <v>35827</v>
          </cell>
          <cell r="BP108">
            <v>0</v>
          </cell>
          <cell r="BT108">
            <v>0</v>
          </cell>
        </row>
        <row r="109">
          <cell r="BG109">
            <v>35855</v>
          </cell>
          <cell r="BP109">
            <v>0</v>
          </cell>
          <cell r="BT109">
            <v>0</v>
          </cell>
        </row>
        <row r="110">
          <cell r="BG110">
            <v>35886</v>
          </cell>
          <cell r="BP110">
            <v>0</v>
          </cell>
          <cell r="BT110">
            <v>0</v>
          </cell>
        </row>
        <row r="111">
          <cell r="BG111">
            <v>35916</v>
          </cell>
          <cell r="BP111">
            <v>0</v>
          </cell>
          <cell r="BT111">
            <v>0</v>
          </cell>
        </row>
        <row r="112">
          <cell r="BG112">
            <v>35947</v>
          </cell>
          <cell r="BP112">
            <v>0</v>
          </cell>
          <cell r="BT112">
            <v>0</v>
          </cell>
        </row>
        <row r="113">
          <cell r="BG113">
            <v>35977</v>
          </cell>
          <cell r="BP113">
            <v>0</v>
          </cell>
          <cell r="BT113">
            <v>0</v>
          </cell>
        </row>
        <row r="114">
          <cell r="BG114">
            <v>36008</v>
          </cell>
          <cell r="BP114">
            <v>0</v>
          </cell>
          <cell r="BT114">
            <v>0</v>
          </cell>
        </row>
        <row r="115">
          <cell r="BG115">
            <v>36039</v>
          </cell>
          <cell r="BP115">
            <v>0</v>
          </cell>
          <cell r="BT115">
            <v>0</v>
          </cell>
        </row>
        <row r="116">
          <cell r="BG116">
            <v>36069</v>
          </cell>
          <cell r="BP116">
            <v>0</v>
          </cell>
          <cell r="BT116">
            <v>0</v>
          </cell>
        </row>
        <row r="117">
          <cell r="BG117">
            <v>36100</v>
          </cell>
          <cell r="BP117">
            <v>0</v>
          </cell>
          <cell r="BT117">
            <v>0</v>
          </cell>
        </row>
        <row r="118">
          <cell r="BG118">
            <v>36130</v>
          </cell>
          <cell r="BP118">
            <v>0</v>
          </cell>
          <cell r="BT118">
            <v>0</v>
          </cell>
        </row>
        <row r="119">
          <cell r="BF119">
            <v>1999</v>
          </cell>
          <cell r="BG119">
            <v>36161</v>
          </cell>
          <cell r="BP119">
            <v>0</v>
          </cell>
          <cell r="BT119">
            <v>0</v>
          </cell>
        </row>
        <row r="120">
          <cell r="BG120">
            <v>36192</v>
          </cell>
          <cell r="BP120">
            <v>0</v>
          </cell>
          <cell r="BT120">
            <v>0</v>
          </cell>
        </row>
        <row r="121">
          <cell r="BG121">
            <v>36220</v>
          </cell>
          <cell r="BP121">
            <v>0</v>
          </cell>
          <cell r="BT121">
            <v>0</v>
          </cell>
        </row>
        <row r="122">
          <cell r="BG122">
            <v>36251</v>
          </cell>
          <cell r="BP122">
            <v>0</v>
          </cell>
          <cell r="BT122">
            <v>0</v>
          </cell>
        </row>
        <row r="123">
          <cell r="BG123">
            <v>36281</v>
          </cell>
          <cell r="BP123">
            <v>0</v>
          </cell>
          <cell r="BT123">
            <v>0</v>
          </cell>
        </row>
        <row r="124">
          <cell r="BG124">
            <v>36312</v>
          </cell>
          <cell r="BP124">
            <v>0</v>
          </cell>
          <cell r="BT124">
            <v>0</v>
          </cell>
        </row>
        <row r="125">
          <cell r="BG125">
            <v>36342</v>
          </cell>
          <cell r="BP125">
            <v>0</v>
          </cell>
          <cell r="BT125">
            <v>0</v>
          </cell>
        </row>
        <row r="126">
          <cell r="BG126">
            <v>36373</v>
          </cell>
          <cell r="BP126">
            <v>0</v>
          </cell>
          <cell r="BT126">
            <v>0</v>
          </cell>
        </row>
        <row r="127">
          <cell r="BG127">
            <v>36404</v>
          </cell>
          <cell r="BP127">
            <v>0</v>
          </cell>
          <cell r="BT127">
            <v>0</v>
          </cell>
        </row>
        <row r="128">
          <cell r="BG128">
            <v>36434</v>
          </cell>
          <cell r="BP128">
            <v>0</v>
          </cell>
          <cell r="BT128">
            <v>0</v>
          </cell>
        </row>
        <row r="129">
          <cell r="BG129">
            <v>36465</v>
          </cell>
          <cell r="BP129">
            <v>0</v>
          </cell>
          <cell r="BT129">
            <v>0</v>
          </cell>
        </row>
        <row r="130">
          <cell r="BG130">
            <v>36495</v>
          </cell>
          <cell r="BP130">
            <v>0</v>
          </cell>
          <cell r="BT130">
            <v>0</v>
          </cell>
        </row>
        <row r="131">
          <cell r="BF131">
            <v>2000</v>
          </cell>
          <cell r="BG131">
            <v>36526</v>
          </cell>
          <cell r="BP131">
            <v>0</v>
          </cell>
          <cell r="BT131">
            <v>0</v>
          </cell>
        </row>
        <row r="132">
          <cell r="BG132">
            <v>36557</v>
          </cell>
          <cell r="BP132">
            <v>0</v>
          </cell>
          <cell r="BT132">
            <v>0</v>
          </cell>
        </row>
        <row r="133">
          <cell r="BG133">
            <v>36586</v>
          </cell>
          <cell r="BP133">
            <v>0</v>
          </cell>
          <cell r="BT133">
            <v>0</v>
          </cell>
        </row>
        <row r="134">
          <cell r="BG134">
            <v>36617</v>
          </cell>
          <cell r="BP134">
            <v>0</v>
          </cell>
          <cell r="BT134">
            <v>0</v>
          </cell>
        </row>
        <row r="135">
          <cell r="BG135">
            <v>36647</v>
          </cell>
          <cell r="BP135">
            <v>0</v>
          </cell>
          <cell r="BT135">
            <v>0</v>
          </cell>
        </row>
        <row r="136">
          <cell r="BG136">
            <v>36678</v>
          </cell>
          <cell r="BP136">
            <v>0</v>
          </cell>
          <cell r="BT136">
            <v>0</v>
          </cell>
        </row>
        <row r="137">
          <cell r="BG137">
            <v>36708</v>
          </cell>
          <cell r="BP137">
            <v>0</v>
          </cell>
          <cell r="BT137">
            <v>0</v>
          </cell>
        </row>
        <row r="138">
          <cell r="BG138">
            <v>36739</v>
          </cell>
          <cell r="BP138">
            <v>0</v>
          </cell>
          <cell r="BT138">
            <v>0</v>
          </cell>
        </row>
        <row r="139">
          <cell r="BG139">
            <v>36770</v>
          </cell>
          <cell r="BP139">
            <v>0</v>
          </cell>
          <cell r="BT139">
            <v>0</v>
          </cell>
        </row>
        <row r="140">
          <cell r="BG140">
            <v>36800</v>
          </cell>
          <cell r="BP140">
            <v>0</v>
          </cell>
          <cell r="BT140">
            <v>0</v>
          </cell>
        </row>
        <row r="141">
          <cell r="BG141">
            <v>36831</v>
          </cell>
          <cell r="BP141">
            <v>0</v>
          </cell>
          <cell r="BT141">
            <v>0</v>
          </cell>
        </row>
        <row r="142">
          <cell r="BG142">
            <v>36861</v>
          </cell>
          <cell r="BP142">
            <v>0</v>
          </cell>
          <cell r="BT14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CRITERIOS"/>
      <sheetName val="Graf_anomóvel12meses"/>
      <sheetName val="Passos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row>
        <row r="2">
          <cell r="A2" t="str">
            <v>001</v>
          </cell>
        </row>
        <row r="3">
          <cell r="A3" t="str">
            <v>001</v>
          </cell>
        </row>
        <row r="4">
          <cell r="A4" t="str">
            <v>001</v>
          </cell>
        </row>
        <row r="5">
          <cell r="A5" t="str">
            <v>001</v>
          </cell>
        </row>
        <row r="6">
          <cell r="A6" t="str">
            <v>003</v>
          </cell>
        </row>
        <row r="7">
          <cell r="A7" t="str">
            <v>003</v>
          </cell>
        </row>
        <row r="8">
          <cell r="A8" t="str">
            <v>006</v>
          </cell>
        </row>
        <row r="9">
          <cell r="A9" t="str">
            <v>006</v>
          </cell>
        </row>
        <row r="10">
          <cell r="A10" t="str">
            <v>006</v>
          </cell>
        </row>
        <row r="11">
          <cell r="A11" t="str">
            <v>006</v>
          </cell>
        </row>
        <row r="12">
          <cell r="A12" t="str">
            <v>011</v>
          </cell>
        </row>
        <row r="13">
          <cell r="A13" t="str">
            <v>011</v>
          </cell>
        </row>
        <row r="14">
          <cell r="A14" t="str">
            <v>011</v>
          </cell>
        </row>
        <row r="15">
          <cell r="A15" t="str">
            <v>011</v>
          </cell>
        </row>
        <row r="16">
          <cell r="A16" t="str">
            <v>011</v>
          </cell>
        </row>
        <row r="17">
          <cell r="A17" t="str">
            <v>016</v>
          </cell>
        </row>
        <row r="18">
          <cell r="A18" t="str">
            <v>016</v>
          </cell>
        </row>
        <row r="19">
          <cell r="A19" t="str">
            <v>016</v>
          </cell>
        </row>
        <row r="20">
          <cell r="A20" t="str">
            <v>016</v>
          </cell>
        </row>
        <row r="21">
          <cell r="A21" t="str">
            <v>021</v>
          </cell>
        </row>
        <row r="22">
          <cell r="A22" t="str">
            <v>021</v>
          </cell>
        </row>
        <row r="23">
          <cell r="A23" t="str">
            <v>021</v>
          </cell>
        </row>
        <row r="24">
          <cell r="A24" t="str">
            <v>021</v>
          </cell>
        </row>
        <row r="25">
          <cell r="A25" t="str">
            <v>021</v>
          </cell>
        </row>
        <row r="26">
          <cell r="A26" t="str">
            <v>026</v>
          </cell>
        </row>
        <row r="27">
          <cell r="A27" t="str">
            <v>026</v>
          </cell>
        </row>
        <row r="28">
          <cell r="A28" t="str">
            <v>031</v>
          </cell>
        </row>
        <row r="29">
          <cell r="A29" t="str">
            <v>031</v>
          </cell>
        </row>
        <row r="30">
          <cell r="A30" t="str">
            <v>031</v>
          </cell>
        </row>
        <row r="31">
          <cell r="A31" t="str">
            <v>031</v>
          </cell>
        </row>
        <row r="32">
          <cell r="A32" t="str">
            <v>031</v>
          </cell>
        </row>
        <row r="33">
          <cell r="A33" t="str">
            <v>031</v>
          </cell>
        </row>
        <row r="34">
          <cell r="A34" t="str">
            <v>036</v>
          </cell>
        </row>
        <row r="35">
          <cell r="A35" t="str">
            <v>036</v>
          </cell>
        </row>
        <row r="36">
          <cell r="A36" t="str">
            <v>036</v>
          </cell>
        </row>
        <row r="37">
          <cell r="A37" t="str">
            <v>036</v>
          </cell>
        </row>
        <row r="38">
          <cell r="A38" t="str">
            <v>036</v>
          </cell>
        </row>
        <row r="39">
          <cell r="A39" t="str">
            <v>041</v>
          </cell>
        </row>
        <row r="40">
          <cell r="A40" t="str">
            <v>041</v>
          </cell>
        </row>
        <row r="41">
          <cell r="A41" t="str">
            <v>041</v>
          </cell>
        </row>
        <row r="42">
          <cell r="A42" t="str">
            <v>041</v>
          </cell>
        </row>
        <row r="43">
          <cell r="A43" t="str">
            <v>046</v>
          </cell>
        </row>
        <row r="44">
          <cell r="A44" t="str">
            <v>046</v>
          </cell>
        </row>
        <row r="45">
          <cell r="A45" t="str">
            <v>051</v>
          </cell>
        </row>
        <row r="46">
          <cell r="A46" t="str">
            <v>053</v>
          </cell>
        </row>
        <row r="47">
          <cell r="A47" t="str">
            <v>056</v>
          </cell>
        </row>
        <row r="48">
          <cell r="A48" t="str">
            <v>056</v>
          </cell>
        </row>
        <row r="49">
          <cell r="A49" t="str">
            <v>056</v>
          </cell>
        </row>
        <row r="50">
          <cell r="A50" t="str">
            <v>056</v>
          </cell>
        </row>
        <row r="51">
          <cell r="A51" t="str">
            <v>061</v>
          </cell>
        </row>
        <row r="52">
          <cell r="A52" t="str">
            <v>061</v>
          </cell>
        </row>
        <row r="53">
          <cell r="A53" t="str">
            <v>061</v>
          </cell>
        </row>
        <row r="54">
          <cell r="A54" t="str">
            <v>066</v>
          </cell>
        </row>
        <row r="55">
          <cell r="A55" t="str">
            <v>066</v>
          </cell>
        </row>
        <row r="56">
          <cell r="A56" t="str">
            <v>066</v>
          </cell>
        </row>
        <row r="57">
          <cell r="A57" t="str">
            <v>071</v>
          </cell>
        </row>
        <row r="58">
          <cell r="A58" t="str">
            <v>071</v>
          </cell>
        </row>
        <row r="59">
          <cell r="A59" t="str">
            <v>076</v>
          </cell>
        </row>
        <row r="60">
          <cell r="A60" t="str">
            <v>076</v>
          </cell>
        </row>
        <row r="61">
          <cell r="A61" t="str">
            <v>076</v>
          </cell>
        </row>
        <row r="62">
          <cell r="A62" t="str">
            <v>076</v>
          </cell>
        </row>
        <row r="63">
          <cell r="A63" t="str">
            <v>081</v>
          </cell>
        </row>
        <row r="64">
          <cell r="A64" t="str">
            <v>081</v>
          </cell>
        </row>
        <row r="65">
          <cell r="A65" t="str">
            <v>081</v>
          </cell>
        </row>
        <row r="66">
          <cell r="A66" t="str">
            <v>081</v>
          </cell>
        </row>
        <row r="67">
          <cell r="A67" t="str">
            <v>081</v>
          </cell>
        </row>
        <row r="68">
          <cell r="A68" t="str">
            <v>081</v>
          </cell>
        </row>
        <row r="69">
          <cell r="A69" t="str">
            <v>081</v>
          </cell>
        </row>
        <row r="70">
          <cell r="A70" t="str">
            <v>086</v>
          </cell>
        </row>
        <row r="71">
          <cell r="A71" t="str">
            <v>091</v>
          </cell>
        </row>
        <row r="72">
          <cell r="A72" t="str">
            <v>091</v>
          </cell>
        </row>
        <row r="73">
          <cell r="A73" t="str">
            <v>091</v>
          </cell>
        </row>
        <row r="74">
          <cell r="A74" t="str">
            <v>091</v>
          </cell>
        </row>
        <row r="75">
          <cell r="A75" t="str">
            <v>091</v>
          </cell>
        </row>
        <row r="76">
          <cell r="A76" t="str">
            <v>091</v>
          </cell>
        </row>
        <row r="77">
          <cell r="A77" t="str">
            <v>091</v>
          </cell>
        </row>
        <row r="78">
          <cell r="A78" t="str">
            <v>091</v>
          </cell>
        </row>
        <row r="79">
          <cell r="A79" t="str">
            <v>091</v>
          </cell>
        </row>
        <row r="80">
          <cell r="A80" t="str">
            <v>096</v>
          </cell>
        </row>
        <row r="81">
          <cell r="A81" t="str">
            <v>096</v>
          </cell>
        </row>
        <row r="82">
          <cell r="A82" t="str">
            <v>096</v>
          </cell>
        </row>
        <row r="83">
          <cell r="A83" t="str">
            <v>101</v>
          </cell>
        </row>
        <row r="84">
          <cell r="A84" t="str">
            <v>101</v>
          </cell>
        </row>
        <row r="85">
          <cell r="A85" t="str">
            <v>101</v>
          </cell>
        </row>
        <row r="86">
          <cell r="A86" t="str">
            <v>106</v>
          </cell>
        </row>
        <row r="87">
          <cell r="A87" t="str">
            <v>106</v>
          </cell>
        </row>
        <row r="88">
          <cell r="A88" t="str">
            <v>111</v>
          </cell>
        </row>
        <row r="89">
          <cell r="A89" t="str">
            <v>111</v>
          </cell>
        </row>
        <row r="90">
          <cell r="A90" t="str">
            <v>111</v>
          </cell>
        </row>
        <row r="91">
          <cell r="A91" t="str">
            <v>111</v>
          </cell>
        </row>
        <row r="92">
          <cell r="A92" t="str">
            <v>111</v>
          </cell>
        </row>
        <row r="93">
          <cell r="A93" t="str">
            <v>111</v>
          </cell>
        </row>
        <row r="94">
          <cell r="A94" t="str">
            <v>116</v>
          </cell>
        </row>
        <row r="95">
          <cell r="A95" t="str">
            <v>116</v>
          </cell>
        </row>
        <row r="96">
          <cell r="A96" t="str">
            <v>116</v>
          </cell>
        </row>
        <row r="97">
          <cell r="A97" t="str">
            <v>121</v>
          </cell>
        </row>
        <row r="98">
          <cell r="A98" t="str">
            <v>121</v>
          </cell>
        </row>
        <row r="99">
          <cell r="A99" t="str">
            <v>121</v>
          </cell>
        </row>
        <row r="100">
          <cell r="A100" t="str">
            <v>121</v>
          </cell>
        </row>
        <row r="101">
          <cell r="A101" t="str">
            <v>126</v>
          </cell>
        </row>
        <row r="102">
          <cell r="A102" t="str">
            <v>126</v>
          </cell>
        </row>
        <row r="103">
          <cell r="A103" t="str">
            <v>126</v>
          </cell>
        </row>
        <row r="104">
          <cell r="A104" t="str">
            <v>126</v>
          </cell>
        </row>
        <row r="105">
          <cell r="A105" t="str">
            <v>131</v>
          </cell>
        </row>
        <row r="106">
          <cell r="A106" t="str">
            <v>131</v>
          </cell>
        </row>
        <row r="107">
          <cell r="A107" t="str">
            <v>131</v>
          </cell>
        </row>
        <row r="108">
          <cell r="A108" t="str">
            <v>136</v>
          </cell>
        </row>
        <row r="109">
          <cell r="A109" t="str">
            <v>136</v>
          </cell>
        </row>
        <row r="110">
          <cell r="A110" t="str">
            <v>136</v>
          </cell>
        </row>
        <row r="111">
          <cell r="A111" t="str">
            <v>136</v>
          </cell>
        </row>
        <row r="112">
          <cell r="A112" t="str">
            <v>136</v>
          </cell>
        </row>
        <row r="113">
          <cell r="A113" t="str">
            <v>136</v>
          </cell>
        </row>
        <row r="114">
          <cell r="A114" t="str">
            <v>141</v>
          </cell>
        </row>
        <row r="115">
          <cell r="A115" t="str">
            <v>141</v>
          </cell>
        </row>
        <row r="116">
          <cell r="A116" t="str">
            <v>141</v>
          </cell>
        </row>
        <row r="117">
          <cell r="A117" t="str">
            <v>141</v>
          </cell>
        </row>
        <row r="118">
          <cell r="A118" t="str">
            <v>146</v>
          </cell>
        </row>
        <row r="119">
          <cell r="A119" t="str">
            <v>146</v>
          </cell>
        </row>
        <row r="120">
          <cell r="A120" t="str">
            <v>146</v>
          </cell>
        </row>
        <row r="121">
          <cell r="A121" t="str">
            <v>146</v>
          </cell>
        </row>
        <row r="122">
          <cell r="A122" t="str">
            <v>151</v>
          </cell>
        </row>
        <row r="123">
          <cell r="A123" t="str">
            <v>151</v>
          </cell>
        </row>
        <row r="124">
          <cell r="A124" t="str">
            <v>156</v>
          </cell>
        </row>
        <row r="125">
          <cell r="A125" t="str">
            <v>156</v>
          </cell>
        </row>
        <row r="126">
          <cell r="A126" t="str">
            <v>156</v>
          </cell>
        </row>
        <row r="127">
          <cell r="A127" t="str">
            <v>156</v>
          </cell>
        </row>
        <row r="128">
          <cell r="A128" t="str">
            <v>156</v>
          </cell>
        </row>
        <row r="129">
          <cell r="A129" t="str">
            <v>156</v>
          </cell>
        </row>
        <row r="130">
          <cell r="A130" t="str">
            <v>161</v>
          </cell>
        </row>
        <row r="131">
          <cell r="A131" t="str">
            <v>166</v>
          </cell>
        </row>
        <row r="132">
          <cell r="A132" t="str">
            <v>166</v>
          </cell>
        </row>
        <row r="133">
          <cell r="A133" t="str">
            <v>168</v>
          </cell>
        </row>
        <row r="134">
          <cell r="A134" t="str">
            <v>168</v>
          </cell>
        </row>
        <row r="135">
          <cell r="A135" t="str">
            <v>171</v>
          </cell>
        </row>
        <row r="136">
          <cell r="A136" t="str">
            <v>171</v>
          </cell>
        </row>
        <row r="137">
          <cell r="A137" t="str">
            <v>171</v>
          </cell>
        </row>
        <row r="138">
          <cell r="A138" t="str">
            <v>176</v>
          </cell>
        </row>
        <row r="139">
          <cell r="A139" t="str">
            <v>176</v>
          </cell>
        </row>
        <row r="140">
          <cell r="A140" t="str">
            <v>176</v>
          </cell>
        </row>
        <row r="141">
          <cell r="A141" t="str">
            <v>176</v>
          </cell>
        </row>
        <row r="142">
          <cell r="A142" t="str">
            <v>181</v>
          </cell>
        </row>
        <row r="143">
          <cell r="A143" t="str">
            <v>186</v>
          </cell>
        </row>
        <row r="144">
          <cell r="A144" t="str">
            <v>186</v>
          </cell>
        </row>
        <row r="145">
          <cell r="A145" t="str">
            <v>186</v>
          </cell>
        </row>
        <row r="146">
          <cell r="A146" t="str">
            <v>191</v>
          </cell>
        </row>
        <row r="147">
          <cell r="A147" t="str">
            <v>191</v>
          </cell>
        </row>
        <row r="148">
          <cell r="A148" t="str">
            <v>191</v>
          </cell>
        </row>
        <row r="149">
          <cell r="A149" t="str">
            <v>191</v>
          </cell>
        </row>
        <row r="150">
          <cell r="A150" t="str">
            <v>191</v>
          </cell>
        </row>
        <row r="151">
          <cell r="A151" t="str">
            <v>193</v>
          </cell>
        </row>
        <row r="152">
          <cell r="A152" t="str">
            <v>193</v>
          </cell>
        </row>
        <row r="153">
          <cell r="A153" t="str">
            <v>196</v>
          </cell>
        </row>
        <row r="154">
          <cell r="A154" t="str">
            <v>196</v>
          </cell>
        </row>
        <row r="155">
          <cell r="A155" t="str">
            <v>196</v>
          </cell>
        </row>
        <row r="156">
          <cell r="A156" t="str">
            <v>196</v>
          </cell>
        </row>
        <row r="157">
          <cell r="A157" t="str">
            <v>201</v>
          </cell>
        </row>
        <row r="158">
          <cell r="A158" t="str">
            <v>201</v>
          </cell>
        </row>
        <row r="159">
          <cell r="A159" t="str">
            <v>201</v>
          </cell>
        </row>
        <row r="160">
          <cell r="A160" t="str">
            <v>201</v>
          </cell>
        </row>
        <row r="161">
          <cell r="A161" t="str">
            <v>201</v>
          </cell>
        </row>
        <row r="162">
          <cell r="A162" t="str">
            <v>201</v>
          </cell>
        </row>
        <row r="163">
          <cell r="A163" t="str">
            <v>201</v>
          </cell>
        </row>
        <row r="164">
          <cell r="A164" t="str">
            <v>203</v>
          </cell>
        </row>
        <row r="165">
          <cell r="A165" t="str">
            <v>206</v>
          </cell>
        </row>
        <row r="166">
          <cell r="A166" t="str">
            <v>206</v>
          </cell>
        </row>
        <row r="167">
          <cell r="A167" t="str">
            <v>206</v>
          </cell>
        </row>
        <row r="168">
          <cell r="A168" t="str">
            <v>211</v>
          </cell>
        </row>
        <row r="169">
          <cell r="A169" t="str">
            <v>211</v>
          </cell>
        </row>
        <row r="170">
          <cell r="A170" t="str">
            <v>216</v>
          </cell>
        </row>
        <row r="171">
          <cell r="A171" t="str">
            <v>216</v>
          </cell>
        </row>
        <row r="172">
          <cell r="A172" t="str">
            <v>216</v>
          </cell>
        </row>
        <row r="173">
          <cell r="A173" t="str">
            <v>216</v>
          </cell>
        </row>
        <row r="174">
          <cell r="A174" t="str">
            <v>221</v>
          </cell>
        </row>
        <row r="175">
          <cell r="A175" t="str">
            <v>226</v>
          </cell>
        </row>
        <row r="176">
          <cell r="A176" t="str">
            <v>226</v>
          </cell>
        </row>
        <row r="177">
          <cell r="A177" t="str">
            <v>231</v>
          </cell>
        </row>
        <row r="178">
          <cell r="A178" t="str">
            <v>231</v>
          </cell>
        </row>
        <row r="179">
          <cell r="A179" t="str">
            <v>231</v>
          </cell>
        </row>
        <row r="180">
          <cell r="A180" t="str">
            <v>236</v>
          </cell>
        </row>
        <row r="181">
          <cell r="A181" t="str">
            <v>236</v>
          </cell>
        </row>
        <row r="182">
          <cell r="A182" t="str">
            <v>236</v>
          </cell>
        </row>
        <row r="183">
          <cell r="A183" t="str">
            <v>241</v>
          </cell>
        </row>
        <row r="184">
          <cell r="A184" t="str">
            <v>241</v>
          </cell>
        </row>
        <row r="185">
          <cell r="A185" t="str">
            <v>241</v>
          </cell>
        </row>
        <row r="186">
          <cell r="A186" t="str">
            <v>241</v>
          </cell>
        </row>
        <row r="187">
          <cell r="A187" t="str">
            <v>241</v>
          </cell>
        </row>
        <row r="188">
          <cell r="A188" t="str">
            <v>246</v>
          </cell>
        </row>
        <row r="189">
          <cell r="A189" t="str">
            <v>246</v>
          </cell>
        </row>
        <row r="190">
          <cell r="A190" t="str">
            <v>246</v>
          </cell>
        </row>
        <row r="191">
          <cell r="A191" t="str">
            <v>251</v>
          </cell>
        </row>
        <row r="192">
          <cell r="A192" t="str">
            <v>251</v>
          </cell>
        </row>
        <row r="193">
          <cell r="A193" t="str">
            <v>251</v>
          </cell>
        </row>
        <row r="194">
          <cell r="A194" t="str">
            <v>253</v>
          </cell>
        </row>
        <row r="195">
          <cell r="A195" t="str">
            <v>253</v>
          </cell>
        </row>
        <row r="196">
          <cell r="A196" t="str">
            <v>256</v>
          </cell>
        </row>
        <row r="197">
          <cell r="A197" t="str">
            <v>256</v>
          </cell>
        </row>
        <row r="198">
          <cell r="A198" t="str">
            <v>256</v>
          </cell>
        </row>
        <row r="199">
          <cell r="A199" t="str">
            <v>261</v>
          </cell>
        </row>
        <row r="200">
          <cell r="A200" t="str">
            <v>261</v>
          </cell>
        </row>
        <row r="201">
          <cell r="A201" t="str">
            <v>261</v>
          </cell>
        </row>
        <row r="202">
          <cell r="A202" t="str">
            <v>266</v>
          </cell>
        </row>
        <row r="203">
          <cell r="A203" t="str">
            <v>271</v>
          </cell>
        </row>
        <row r="204">
          <cell r="A204" t="str">
            <v>271</v>
          </cell>
        </row>
        <row r="205">
          <cell r="A205" t="str">
            <v>271</v>
          </cell>
        </row>
        <row r="206">
          <cell r="A206" t="str">
            <v>271</v>
          </cell>
        </row>
        <row r="207">
          <cell r="A207" t="str">
            <v>276</v>
          </cell>
        </row>
        <row r="208">
          <cell r="A208" t="str">
            <v>276</v>
          </cell>
        </row>
        <row r="209">
          <cell r="A209" t="str">
            <v>281</v>
          </cell>
        </row>
        <row r="210">
          <cell r="A210" t="str">
            <v>281</v>
          </cell>
        </row>
        <row r="211">
          <cell r="A211" t="str">
            <v>281</v>
          </cell>
        </row>
        <row r="212">
          <cell r="A212" t="str">
            <v>281</v>
          </cell>
        </row>
        <row r="213">
          <cell r="A213" t="str">
            <v>286</v>
          </cell>
        </row>
        <row r="214">
          <cell r="A214" t="str">
            <v>286</v>
          </cell>
        </row>
        <row r="215">
          <cell r="A215" t="str">
            <v>286</v>
          </cell>
        </row>
        <row r="216">
          <cell r="A216" t="str">
            <v>286</v>
          </cell>
        </row>
        <row r="217">
          <cell r="A217" t="str">
            <v>291</v>
          </cell>
        </row>
        <row r="218">
          <cell r="A218" t="str">
            <v>291</v>
          </cell>
        </row>
        <row r="219">
          <cell r="A219" t="str">
            <v>291</v>
          </cell>
        </row>
        <row r="220">
          <cell r="A220" t="str">
            <v>291</v>
          </cell>
        </row>
        <row r="221">
          <cell r="A221" t="str">
            <v>291</v>
          </cell>
        </row>
        <row r="222">
          <cell r="A222" t="str">
            <v>291</v>
          </cell>
        </row>
        <row r="223">
          <cell r="A223" t="str">
            <v>296</v>
          </cell>
        </row>
        <row r="224">
          <cell r="A224" t="str">
            <v>296</v>
          </cell>
        </row>
        <row r="225">
          <cell r="A225" t="str">
            <v>296</v>
          </cell>
        </row>
        <row r="226">
          <cell r="A226" t="str">
            <v>296</v>
          </cell>
        </row>
        <row r="227">
          <cell r="A227" t="str">
            <v>301</v>
          </cell>
        </row>
        <row r="228">
          <cell r="A228" t="str">
            <v>301</v>
          </cell>
        </row>
        <row r="229">
          <cell r="A229" t="str">
            <v>306</v>
          </cell>
        </row>
        <row r="230">
          <cell r="A230" t="str">
            <v>311</v>
          </cell>
        </row>
        <row r="231">
          <cell r="A231" t="str">
            <v>311</v>
          </cell>
        </row>
        <row r="232">
          <cell r="A232" t="str">
            <v>316</v>
          </cell>
        </row>
        <row r="233">
          <cell r="A233" t="str">
            <v>316</v>
          </cell>
        </row>
        <row r="234">
          <cell r="A234" t="str">
            <v>316</v>
          </cell>
        </row>
        <row r="235">
          <cell r="A235" t="str">
            <v>316</v>
          </cell>
        </row>
        <row r="236">
          <cell r="A236" t="str">
            <v>321</v>
          </cell>
        </row>
        <row r="237">
          <cell r="A237" t="str">
            <v>321</v>
          </cell>
        </row>
        <row r="238">
          <cell r="A238" t="str">
            <v>321</v>
          </cell>
        </row>
        <row r="239">
          <cell r="A239" t="str">
            <v>321</v>
          </cell>
        </row>
        <row r="240">
          <cell r="A240" t="str">
            <v>326</v>
          </cell>
        </row>
        <row r="241">
          <cell r="A241" t="str">
            <v>326</v>
          </cell>
        </row>
        <row r="242">
          <cell r="A242" t="str">
            <v>331</v>
          </cell>
        </row>
        <row r="243">
          <cell r="A243" t="str">
            <v>331</v>
          </cell>
        </row>
        <row r="244">
          <cell r="A244" t="str">
            <v>336</v>
          </cell>
        </row>
        <row r="245">
          <cell r="A245" t="str">
            <v>336</v>
          </cell>
        </row>
        <row r="246">
          <cell r="A246" t="str">
            <v>341</v>
          </cell>
        </row>
        <row r="247">
          <cell r="A247" t="str">
            <v>341</v>
          </cell>
        </row>
        <row r="248">
          <cell r="A248" t="str">
            <v>341</v>
          </cell>
        </row>
        <row r="249">
          <cell r="A249" t="str">
            <v>346</v>
          </cell>
        </row>
        <row r="250">
          <cell r="A250" t="str">
            <v>346</v>
          </cell>
        </row>
        <row r="251">
          <cell r="A251" t="str">
            <v>351</v>
          </cell>
        </row>
        <row r="252">
          <cell r="A252" t="str">
            <v>351</v>
          </cell>
        </row>
        <row r="253">
          <cell r="A253" t="str">
            <v>356</v>
          </cell>
        </row>
        <row r="254">
          <cell r="A254" t="str">
            <v>356</v>
          </cell>
        </row>
        <row r="255">
          <cell r="A255" t="str">
            <v>361</v>
          </cell>
        </row>
        <row r="256">
          <cell r="A256" t="str">
            <v>361</v>
          </cell>
        </row>
        <row r="257">
          <cell r="A257" t="str">
            <v>361</v>
          </cell>
        </row>
        <row r="258">
          <cell r="A258" t="str">
            <v>361</v>
          </cell>
        </row>
        <row r="259">
          <cell r="A259" t="str">
            <v>361</v>
          </cell>
        </row>
        <row r="260">
          <cell r="A260" t="str">
            <v>361</v>
          </cell>
        </row>
        <row r="261">
          <cell r="A261" t="str">
            <v>366</v>
          </cell>
        </row>
        <row r="262">
          <cell r="A262" t="str">
            <v>366</v>
          </cell>
        </row>
        <row r="263">
          <cell r="A263" t="str">
            <v>371</v>
          </cell>
        </row>
        <row r="264">
          <cell r="A264" t="str">
            <v>376</v>
          </cell>
        </row>
        <row r="265">
          <cell r="A265" t="str">
            <v>376</v>
          </cell>
        </row>
        <row r="266">
          <cell r="A266" t="str">
            <v>376</v>
          </cell>
        </row>
        <row r="267">
          <cell r="A267" t="str">
            <v>381</v>
          </cell>
        </row>
        <row r="268">
          <cell r="A268" t="str">
            <v>381</v>
          </cell>
        </row>
        <row r="269">
          <cell r="A269" t="str">
            <v>381</v>
          </cell>
        </row>
        <row r="270">
          <cell r="A270" t="str">
            <v>383</v>
          </cell>
        </row>
        <row r="271">
          <cell r="A271" t="str">
            <v>383</v>
          </cell>
        </row>
        <row r="272">
          <cell r="A272" t="str">
            <v>386</v>
          </cell>
        </row>
        <row r="273">
          <cell r="A273" t="str">
            <v>391</v>
          </cell>
        </row>
        <row r="274">
          <cell r="A274" t="str">
            <v>391</v>
          </cell>
        </row>
        <row r="275">
          <cell r="A275" t="str">
            <v>391</v>
          </cell>
        </row>
        <row r="276">
          <cell r="A276" t="str">
            <v>391</v>
          </cell>
        </row>
        <row r="277">
          <cell r="A277" t="str">
            <v>391</v>
          </cell>
        </row>
        <row r="278">
          <cell r="A278" t="str">
            <v>391</v>
          </cell>
        </row>
        <row r="279">
          <cell r="A279" t="str">
            <v>391</v>
          </cell>
        </row>
        <row r="280">
          <cell r="A280" t="str">
            <v>391</v>
          </cell>
        </row>
        <row r="281">
          <cell r="A281" t="str">
            <v>391</v>
          </cell>
        </row>
        <row r="282">
          <cell r="A282" t="str">
            <v>393</v>
          </cell>
        </row>
        <row r="283">
          <cell r="A283" t="str">
            <v>396</v>
          </cell>
        </row>
        <row r="284">
          <cell r="A284" t="str">
            <v>396</v>
          </cell>
        </row>
        <row r="285">
          <cell r="A285" t="str">
            <v>396</v>
          </cell>
        </row>
        <row r="286">
          <cell r="A286" t="str">
            <v>396</v>
          </cell>
        </row>
        <row r="287">
          <cell r="A287" t="str">
            <v>396</v>
          </cell>
        </row>
        <row r="288">
          <cell r="A288" t="str">
            <v>396</v>
          </cell>
        </row>
        <row r="289">
          <cell r="A289" t="str">
            <v>398</v>
          </cell>
        </row>
        <row r="290">
          <cell r="A290" t="str">
            <v>398</v>
          </cell>
        </row>
        <row r="291">
          <cell r="A291" t="str">
            <v>401</v>
          </cell>
        </row>
        <row r="292">
          <cell r="A292" t="str">
            <v>401</v>
          </cell>
        </row>
        <row r="293">
          <cell r="A293" t="str">
            <v>401</v>
          </cell>
        </row>
        <row r="294">
          <cell r="A294" t="str">
            <v>406</v>
          </cell>
        </row>
        <row r="295">
          <cell r="A295" t="str">
            <v>406</v>
          </cell>
        </row>
        <row r="296">
          <cell r="A296" t="str">
            <v>406</v>
          </cell>
        </row>
        <row r="297">
          <cell r="A297" t="str">
            <v>409</v>
          </cell>
        </row>
        <row r="298">
          <cell r="A298" t="str">
            <v>411</v>
          </cell>
        </row>
        <row r="299">
          <cell r="A299" t="str">
            <v>416</v>
          </cell>
        </row>
        <row r="300">
          <cell r="A300" t="str">
            <v>416</v>
          </cell>
        </row>
        <row r="301">
          <cell r="A301" t="str">
            <v>416</v>
          </cell>
        </row>
        <row r="302">
          <cell r="A302" t="str">
            <v>416</v>
          </cell>
        </row>
        <row r="303">
          <cell r="A303" t="str">
            <v>421</v>
          </cell>
        </row>
        <row r="304">
          <cell r="A304" t="str">
            <v>421</v>
          </cell>
        </row>
        <row r="305">
          <cell r="A305" t="str">
            <v>421</v>
          </cell>
        </row>
        <row r="306">
          <cell r="A306" t="str">
            <v>421</v>
          </cell>
        </row>
        <row r="307">
          <cell r="A307" t="str">
            <v>423</v>
          </cell>
        </row>
        <row r="308">
          <cell r="A308" t="str">
            <v>423</v>
          </cell>
        </row>
        <row r="309">
          <cell r="A309" t="str">
            <v>423</v>
          </cell>
        </row>
        <row r="310">
          <cell r="A310" t="str">
            <v>426</v>
          </cell>
        </row>
        <row r="311">
          <cell r="A311" t="str">
            <v>426</v>
          </cell>
        </row>
        <row r="312">
          <cell r="A312" t="str">
            <v>426</v>
          </cell>
        </row>
        <row r="313">
          <cell r="A313" t="str">
            <v>426</v>
          </cell>
        </row>
        <row r="314">
          <cell r="A314" t="str">
            <v>426</v>
          </cell>
        </row>
        <row r="315">
          <cell r="A315" t="str">
            <v>431</v>
          </cell>
        </row>
        <row r="316">
          <cell r="A316" t="str">
            <v>431</v>
          </cell>
        </row>
        <row r="317">
          <cell r="A317" t="str">
            <v>431</v>
          </cell>
        </row>
        <row r="318">
          <cell r="A318" t="str">
            <v>433</v>
          </cell>
        </row>
        <row r="319">
          <cell r="A319" t="str">
            <v>433</v>
          </cell>
        </row>
        <row r="320">
          <cell r="A320" t="str">
            <v>433</v>
          </cell>
        </row>
        <row r="321">
          <cell r="A321" t="str">
            <v>433</v>
          </cell>
        </row>
        <row r="322">
          <cell r="A322" t="str">
            <v>436</v>
          </cell>
        </row>
        <row r="323">
          <cell r="A323" t="str">
            <v>436</v>
          </cell>
        </row>
        <row r="324">
          <cell r="A324" t="str">
            <v>441</v>
          </cell>
        </row>
        <row r="325">
          <cell r="A325" t="str">
            <v>441</v>
          </cell>
        </row>
        <row r="326">
          <cell r="A326" t="str">
            <v>441</v>
          </cell>
        </row>
        <row r="327">
          <cell r="A327" t="str">
            <v>441</v>
          </cell>
        </row>
        <row r="328">
          <cell r="A328" t="str">
            <v>441</v>
          </cell>
        </row>
        <row r="329">
          <cell r="A329" t="str">
            <v>446</v>
          </cell>
        </row>
        <row r="330">
          <cell r="A330" t="str">
            <v>446</v>
          </cell>
        </row>
        <row r="331">
          <cell r="A331" t="str">
            <v>451</v>
          </cell>
        </row>
        <row r="332">
          <cell r="A332" t="str">
            <v>451</v>
          </cell>
        </row>
        <row r="333">
          <cell r="A333" t="str">
            <v>451</v>
          </cell>
        </row>
        <row r="334">
          <cell r="A334" t="str">
            <v>453</v>
          </cell>
        </row>
        <row r="335">
          <cell r="A335" t="str">
            <v>453</v>
          </cell>
        </row>
        <row r="336">
          <cell r="A336" t="str">
            <v>456</v>
          </cell>
        </row>
        <row r="337">
          <cell r="A337" t="str">
            <v>456</v>
          </cell>
        </row>
        <row r="338">
          <cell r="A338" t="str">
            <v>456</v>
          </cell>
        </row>
        <row r="339">
          <cell r="A339" t="str">
            <v>456</v>
          </cell>
        </row>
        <row r="340">
          <cell r="A340" t="str">
            <v>461</v>
          </cell>
        </row>
        <row r="341">
          <cell r="A341" t="str">
            <v>461</v>
          </cell>
        </row>
        <row r="342">
          <cell r="A342" t="str">
            <v>461</v>
          </cell>
        </row>
        <row r="343">
          <cell r="A343" t="str">
            <v>466</v>
          </cell>
        </row>
        <row r="344">
          <cell r="A344" t="str">
            <v>466</v>
          </cell>
        </row>
        <row r="345">
          <cell r="A345" t="str">
            <v>466</v>
          </cell>
        </row>
        <row r="346">
          <cell r="A346" t="str">
            <v>466</v>
          </cell>
        </row>
        <row r="347">
          <cell r="A347" t="str">
            <v>471</v>
          </cell>
        </row>
        <row r="348">
          <cell r="A348" t="str">
            <v>471</v>
          </cell>
        </row>
        <row r="349">
          <cell r="A349" t="str">
            <v>476</v>
          </cell>
        </row>
        <row r="350">
          <cell r="A350" t="str">
            <v>476</v>
          </cell>
        </row>
        <row r="351">
          <cell r="A351" t="str">
            <v>476</v>
          </cell>
        </row>
        <row r="352">
          <cell r="A352" t="str">
            <v>476</v>
          </cell>
        </row>
        <row r="353">
          <cell r="A353" t="str">
            <v>476</v>
          </cell>
        </row>
        <row r="354">
          <cell r="A354" t="str">
            <v>476</v>
          </cell>
        </row>
        <row r="355">
          <cell r="A355" t="str">
            <v>476</v>
          </cell>
        </row>
        <row r="356">
          <cell r="A356" t="str">
            <v>476</v>
          </cell>
        </row>
        <row r="357">
          <cell r="A357" t="str">
            <v>476</v>
          </cell>
        </row>
        <row r="358">
          <cell r="A358" t="str">
            <v>481</v>
          </cell>
        </row>
        <row r="359">
          <cell r="A359" t="str">
            <v>481</v>
          </cell>
        </row>
        <row r="360">
          <cell r="A360" t="str">
            <v>486</v>
          </cell>
        </row>
        <row r="361">
          <cell r="A361" t="str">
            <v>486</v>
          </cell>
        </row>
        <row r="362">
          <cell r="A362" t="str">
            <v>486</v>
          </cell>
        </row>
        <row r="363">
          <cell r="A363" t="str">
            <v>491</v>
          </cell>
        </row>
        <row r="364">
          <cell r="A364" t="str">
            <v>491</v>
          </cell>
        </row>
        <row r="365">
          <cell r="A365" t="str">
            <v>491</v>
          </cell>
        </row>
        <row r="366">
          <cell r="A366" t="str">
            <v>491</v>
          </cell>
        </row>
        <row r="367">
          <cell r="A367" t="str">
            <v>496</v>
          </cell>
        </row>
        <row r="368">
          <cell r="A368" t="str">
            <v>496</v>
          </cell>
        </row>
        <row r="369">
          <cell r="A369" t="str">
            <v>501</v>
          </cell>
        </row>
        <row r="370">
          <cell r="A370" t="str">
            <v>501</v>
          </cell>
        </row>
        <row r="371">
          <cell r="A371" t="str">
            <v>501</v>
          </cell>
        </row>
        <row r="372">
          <cell r="A372" t="str">
            <v>506</v>
          </cell>
        </row>
        <row r="373">
          <cell r="A373" t="str">
            <v>506</v>
          </cell>
        </row>
        <row r="374">
          <cell r="A374" t="str">
            <v>506</v>
          </cell>
        </row>
        <row r="375">
          <cell r="A375" t="str">
            <v>511</v>
          </cell>
        </row>
        <row r="376">
          <cell r="A376" t="str">
            <v>511</v>
          </cell>
        </row>
        <row r="377">
          <cell r="A377" t="str">
            <v>511</v>
          </cell>
        </row>
        <row r="378">
          <cell r="A378" t="str">
            <v>511</v>
          </cell>
        </row>
        <row r="379">
          <cell r="A379" t="str">
            <v>516</v>
          </cell>
        </row>
        <row r="380">
          <cell r="A380" t="str">
            <v>516</v>
          </cell>
        </row>
        <row r="381">
          <cell r="A381" t="str">
            <v>516</v>
          </cell>
        </row>
        <row r="382">
          <cell r="A382" t="str">
            <v>516</v>
          </cell>
        </row>
        <row r="383">
          <cell r="A383" t="str">
            <v>516</v>
          </cell>
        </row>
        <row r="384">
          <cell r="A384" t="str">
            <v>516</v>
          </cell>
        </row>
        <row r="385">
          <cell r="A385" t="str">
            <v>521</v>
          </cell>
        </row>
        <row r="386">
          <cell r="A386" t="str">
            <v>521</v>
          </cell>
        </row>
        <row r="387">
          <cell r="A387" t="str">
            <v>521</v>
          </cell>
        </row>
        <row r="388">
          <cell r="A388" t="str">
            <v>521</v>
          </cell>
        </row>
        <row r="389">
          <cell r="A389" t="str">
            <v>521</v>
          </cell>
        </row>
        <row r="390">
          <cell r="A390" t="str">
            <v>521</v>
          </cell>
        </row>
        <row r="391">
          <cell r="A391" t="str">
            <v>526</v>
          </cell>
        </row>
        <row r="392">
          <cell r="A392" t="str">
            <v>526</v>
          </cell>
        </row>
        <row r="393">
          <cell r="A393" t="str">
            <v>526</v>
          </cell>
        </row>
        <row r="394">
          <cell r="A394" t="str">
            <v>531</v>
          </cell>
        </row>
        <row r="395">
          <cell r="A395" t="str">
            <v>531</v>
          </cell>
        </row>
        <row r="396">
          <cell r="A396" t="str">
            <v>531</v>
          </cell>
        </row>
        <row r="397">
          <cell r="A397" t="str">
            <v>531</v>
          </cell>
        </row>
        <row r="398">
          <cell r="A398" t="str">
            <v>531</v>
          </cell>
        </row>
        <row r="399">
          <cell r="A399" t="str">
            <v>536</v>
          </cell>
        </row>
        <row r="400">
          <cell r="A400" t="str">
            <v>536</v>
          </cell>
        </row>
        <row r="401">
          <cell r="A401" t="str">
            <v>536</v>
          </cell>
        </row>
        <row r="402">
          <cell r="A402" t="str">
            <v>536</v>
          </cell>
        </row>
        <row r="403">
          <cell r="A403" t="str">
            <v>541</v>
          </cell>
        </row>
        <row r="404">
          <cell r="A404" t="str">
            <v>541</v>
          </cell>
        </row>
        <row r="405">
          <cell r="A405" t="str">
            <v>541</v>
          </cell>
        </row>
        <row r="406">
          <cell r="A406" t="str">
            <v>546</v>
          </cell>
        </row>
        <row r="407">
          <cell r="A407" t="str">
            <v>546</v>
          </cell>
        </row>
        <row r="408">
          <cell r="A408" t="str">
            <v>546</v>
          </cell>
        </row>
        <row r="409">
          <cell r="A409" t="str">
            <v>551</v>
          </cell>
        </row>
        <row r="410">
          <cell r="A410" t="str">
            <v>551</v>
          </cell>
        </row>
        <row r="411">
          <cell r="A411" t="str">
            <v>551</v>
          </cell>
        </row>
        <row r="412">
          <cell r="A412" t="str">
            <v>551</v>
          </cell>
        </row>
        <row r="413">
          <cell r="A413" t="str">
            <v>556</v>
          </cell>
        </row>
        <row r="414">
          <cell r="A414" t="str">
            <v>556</v>
          </cell>
        </row>
        <row r="415">
          <cell r="A415" t="str">
            <v>556</v>
          </cell>
        </row>
        <row r="416">
          <cell r="A416" t="str">
            <v>561</v>
          </cell>
        </row>
        <row r="417">
          <cell r="A417" t="str">
            <v>561</v>
          </cell>
        </row>
        <row r="418">
          <cell r="A418" t="str">
            <v>561</v>
          </cell>
        </row>
        <row r="419">
          <cell r="A419" t="str">
            <v>561</v>
          </cell>
        </row>
        <row r="420">
          <cell r="A420" t="str">
            <v>561</v>
          </cell>
        </row>
        <row r="421">
          <cell r="A421" t="str">
            <v>566</v>
          </cell>
        </row>
        <row r="422">
          <cell r="A422" t="str">
            <v>566</v>
          </cell>
        </row>
        <row r="423">
          <cell r="A423" t="str">
            <v>566</v>
          </cell>
        </row>
        <row r="424">
          <cell r="A424" t="str">
            <v>571</v>
          </cell>
        </row>
        <row r="425">
          <cell r="A425" t="str">
            <v>571</v>
          </cell>
        </row>
        <row r="426">
          <cell r="A426" t="str">
            <v>573</v>
          </cell>
        </row>
        <row r="427">
          <cell r="A427" t="str">
            <v>573</v>
          </cell>
        </row>
        <row r="428">
          <cell r="A428" t="str">
            <v>573</v>
          </cell>
        </row>
        <row r="429">
          <cell r="A429" t="str">
            <v>573</v>
          </cell>
        </row>
        <row r="430">
          <cell r="A430" t="str">
            <v>573</v>
          </cell>
        </row>
        <row r="431">
          <cell r="A431" t="str">
            <v>576</v>
          </cell>
        </row>
        <row r="432">
          <cell r="A432" t="str">
            <v>576</v>
          </cell>
        </row>
        <row r="433">
          <cell r="A433" t="str">
            <v>576</v>
          </cell>
        </row>
        <row r="434">
          <cell r="A434" t="str">
            <v>576</v>
          </cell>
        </row>
        <row r="435">
          <cell r="A435" t="str">
            <v>576</v>
          </cell>
        </row>
        <row r="436">
          <cell r="A436" t="str">
            <v>576</v>
          </cell>
        </row>
        <row r="437">
          <cell r="A437" t="str">
            <v>576</v>
          </cell>
        </row>
        <row r="438">
          <cell r="A438" t="str">
            <v>576</v>
          </cell>
        </row>
        <row r="439">
          <cell r="A439" t="str">
            <v>576</v>
          </cell>
        </row>
        <row r="440">
          <cell r="A440" t="str">
            <v>576</v>
          </cell>
        </row>
        <row r="441">
          <cell r="A441" t="str">
            <v>576</v>
          </cell>
        </row>
        <row r="442">
          <cell r="A442" t="str">
            <v>576</v>
          </cell>
        </row>
        <row r="443">
          <cell r="A443" t="str">
            <v>576</v>
          </cell>
        </row>
        <row r="444">
          <cell r="A444" t="str">
            <v>576</v>
          </cell>
        </row>
        <row r="445">
          <cell r="A445" t="str">
            <v>576</v>
          </cell>
        </row>
        <row r="446">
          <cell r="A446" t="str">
            <v>576</v>
          </cell>
        </row>
        <row r="447">
          <cell r="A447" t="str">
            <v>576</v>
          </cell>
        </row>
        <row r="448">
          <cell r="A448" t="str">
            <v>576</v>
          </cell>
        </row>
        <row r="449">
          <cell r="A449" t="str">
            <v>576</v>
          </cell>
        </row>
        <row r="450">
          <cell r="A450" t="str">
            <v>576</v>
          </cell>
        </row>
        <row r="451">
          <cell r="A451" t="str">
            <v>581</v>
          </cell>
        </row>
        <row r="452">
          <cell r="A452" t="str">
            <v>581</v>
          </cell>
        </row>
        <row r="453">
          <cell r="A453" t="str">
            <v>581</v>
          </cell>
        </row>
        <row r="454">
          <cell r="A454" t="str">
            <v>586</v>
          </cell>
        </row>
        <row r="455">
          <cell r="A455" t="str">
            <v>586</v>
          </cell>
        </row>
        <row r="456">
          <cell r="A456" t="str">
            <v>591</v>
          </cell>
        </row>
        <row r="457">
          <cell r="A457" t="str">
            <v>591</v>
          </cell>
        </row>
        <row r="458">
          <cell r="A458" t="str">
            <v>591</v>
          </cell>
        </row>
        <row r="459">
          <cell r="A459" t="str">
            <v>596</v>
          </cell>
        </row>
        <row r="460">
          <cell r="A460" t="str">
            <v>596</v>
          </cell>
        </row>
        <row r="461">
          <cell r="A461" t="str">
            <v>596</v>
          </cell>
        </row>
        <row r="462">
          <cell r="A462" t="str">
            <v>596</v>
          </cell>
        </row>
        <row r="463">
          <cell r="A463" t="str">
            <v>606</v>
          </cell>
        </row>
        <row r="464">
          <cell r="A464" t="str">
            <v>606</v>
          </cell>
        </row>
        <row r="465">
          <cell r="A465" t="str">
            <v>611</v>
          </cell>
        </row>
        <row r="466">
          <cell r="A466" t="str">
            <v>616</v>
          </cell>
        </row>
        <row r="467">
          <cell r="A467" t="str">
            <v>616</v>
          </cell>
        </row>
        <row r="468">
          <cell r="A468" t="str">
            <v>621</v>
          </cell>
        </row>
        <row r="469">
          <cell r="A469" t="str">
            <v>621</v>
          </cell>
        </row>
        <row r="470">
          <cell r="A470" t="str">
            <v>621</v>
          </cell>
        </row>
        <row r="471">
          <cell r="A471" t="str">
            <v>621</v>
          </cell>
        </row>
        <row r="472">
          <cell r="A472" t="str">
            <v>621</v>
          </cell>
        </row>
        <row r="473">
          <cell r="A473" t="str">
            <v>623</v>
          </cell>
        </row>
        <row r="474">
          <cell r="A474" t="str">
            <v>625</v>
          </cell>
        </row>
        <row r="475">
          <cell r="A475" t="str">
            <v>625</v>
          </cell>
        </row>
        <row r="476">
          <cell r="A476" t="str">
            <v>626</v>
          </cell>
        </row>
        <row r="477">
          <cell r="A477" t="str">
            <v>626</v>
          </cell>
        </row>
        <row r="478">
          <cell r="A478" t="str">
            <v>628</v>
          </cell>
        </row>
        <row r="479">
          <cell r="A479" t="str">
            <v>628</v>
          </cell>
        </row>
        <row r="480">
          <cell r="A480" t="str">
            <v>631</v>
          </cell>
        </row>
        <row r="481">
          <cell r="A481" t="str">
            <v>631</v>
          </cell>
        </row>
        <row r="482">
          <cell r="A482" t="str">
            <v>636</v>
          </cell>
        </row>
        <row r="483">
          <cell r="A483" t="str">
            <v>636</v>
          </cell>
        </row>
        <row r="484">
          <cell r="A484" t="str">
            <v>636</v>
          </cell>
        </row>
        <row r="485">
          <cell r="A485" t="str">
            <v>641</v>
          </cell>
        </row>
        <row r="486">
          <cell r="A486" t="str">
            <v>641</v>
          </cell>
        </row>
        <row r="487">
          <cell r="A487" t="str">
            <v>641</v>
          </cell>
        </row>
        <row r="488">
          <cell r="A488" t="str">
            <v>641</v>
          </cell>
        </row>
        <row r="489">
          <cell r="A489" t="str">
            <v>641</v>
          </cell>
        </row>
        <row r="490">
          <cell r="A490" t="str">
            <v>646</v>
          </cell>
        </row>
        <row r="491">
          <cell r="A491" t="str">
            <v>646</v>
          </cell>
        </row>
        <row r="492">
          <cell r="A492" t="str">
            <v>651</v>
          </cell>
        </row>
        <row r="493">
          <cell r="A493" t="str">
            <v>651</v>
          </cell>
        </row>
        <row r="494">
          <cell r="A494" t="str">
            <v>656</v>
          </cell>
        </row>
        <row r="495">
          <cell r="A495" t="str">
            <v>656</v>
          </cell>
        </row>
        <row r="496">
          <cell r="A496" t="str">
            <v>656</v>
          </cell>
        </row>
        <row r="497">
          <cell r="A497" t="str">
            <v>661</v>
          </cell>
        </row>
        <row r="498">
          <cell r="A498" t="str">
            <v>661</v>
          </cell>
        </row>
        <row r="499">
          <cell r="A499" t="str">
            <v>661</v>
          </cell>
        </row>
        <row r="500">
          <cell r="A500" t="str">
            <v>661</v>
          </cell>
        </row>
        <row r="501">
          <cell r="A501" t="str">
            <v>666</v>
          </cell>
        </row>
        <row r="502">
          <cell r="A502" t="str">
            <v>666</v>
          </cell>
        </row>
        <row r="503">
          <cell r="A503" t="str">
            <v>666</v>
          </cell>
        </row>
        <row r="504">
          <cell r="A504" t="str">
            <v>666</v>
          </cell>
        </row>
        <row r="505">
          <cell r="A505" t="str">
            <v>671</v>
          </cell>
        </row>
        <row r="506">
          <cell r="A506" t="str">
            <v>676</v>
          </cell>
        </row>
        <row r="507">
          <cell r="A507" t="str">
            <v>676</v>
          </cell>
        </row>
        <row r="508">
          <cell r="A508" t="str">
            <v>681</v>
          </cell>
        </row>
        <row r="509">
          <cell r="A509" t="str">
            <v>681</v>
          </cell>
        </row>
        <row r="510">
          <cell r="A510" t="str">
            <v>686</v>
          </cell>
        </row>
        <row r="511">
          <cell r="A511" t="str">
            <v>686</v>
          </cell>
        </row>
        <row r="512">
          <cell r="A512" t="str">
            <v>691</v>
          </cell>
        </row>
        <row r="513">
          <cell r="A513" t="str">
            <v>691</v>
          </cell>
        </row>
        <row r="514">
          <cell r="A514" t="str">
            <v>691</v>
          </cell>
        </row>
        <row r="515">
          <cell r="A515" t="str">
            <v>691</v>
          </cell>
        </row>
        <row r="516">
          <cell r="A516" t="str">
            <v>696</v>
          </cell>
        </row>
        <row r="517">
          <cell r="A517" t="str">
            <v>701</v>
          </cell>
        </row>
        <row r="518">
          <cell r="A518" t="str">
            <v>701</v>
          </cell>
        </row>
        <row r="519">
          <cell r="A519" t="str">
            <v>706</v>
          </cell>
        </row>
        <row r="520">
          <cell r="A520" t="str">
            <v>711</v>
          </cell>
        </row>
        <row r="521">
          <cell r="A521" t="str">
            <v>711</v>
          </cell>
        </row>
        <row r="522">
          <cell r="A522" t="str">
            <v>716</v>
          </cell>
        </row>
        <row r="523">
          <cell r="A523" t="str">
            <v>716</v>
          </cell>
        </row>
        <row r="524">
          <cell r="A524" t="str">
            <v>721</v>
          </cell>
        </row>
        <row r="525">
          <cell r="A525" t="str">
            <v>721</v>
          </cell>
        </row>
        <row r="526">
          <cell r="A526" t="str">
            <v>726</v>
          </cell>
        </row>
        <row r="527">
          <cell r="A527" t="str">
            <v>726</v>
          </cell>
        </row>
        <row r="528">
          <cell r="A528" t="str">
            <v>731</v>
          </cell>
        </row>
        <row r="529">
          <cell r="A529" t="str">
            <v>736</v>
          </cell>
        </row>
        <row r="530">
          <cell r="A530" t="str">
            <v>736</v>
          </cell>
        </row>
        <row r="531">
          <cell r="A531" t="str">
            <v>741</v>
          </cell>
        </row>
        <row r="532">
          <cell r="A532" t="str">
            <v>741</v>
          </cell>
        </row>
        <row r="533">
          <cell r="A533" t="str">
            <v>741</v>
          </cell>
        </row>
        <row r="534">
          <cell r="A534" t="str">
            <v>743</v>
          </cell>
        </row>
        <row r="535">
          <cell r="A535" t="str">
            <v>743</v>
          </cell>
        </row>
        <row r="536">
          <cell r="A536" t="str">
            <v>746</v>
          </cell>
        </row>
        <row r="537">
          <cell r="A537" t="str">
            <v>746</v>
          </cell>
        </row>
        <row r="538">
          <cell r="A538" t="str">
            <v>746</v>
          </cell>
        </row>
        <row r="539">
          <cell r="A539" t="str">
            <v>751</v>
          </cell>
        </row>
        <row r="540">
          <cell r="A540" t="str">
            <v>751</v>
          </cell>
        </row>
        <row r="541">
          <cell r="A541" t="str">
            <v>751</v>
          </cell>
        </row>
        <row r="542">
          <cell r="A542" t="str">
            <v>756</v>
          </cell>
        </row>
        <row r="543">
          <cell r="A543" t="str">
            <v>756</v>
          </cell>
        </row>
        <row r="544">
          <cell r="A544" t="str">
            <v>756</v>
          </cell>
        </row>
        <row r="545">
          <cell r="A545" t="str">
            <v>756</v>
          </cell>
        </row>
        <row r="546">
          <cell r="A546" t="str">
            <v>756</v>
          </cell>
        </row>
        <row r="547">
          <cell r="A547" t="str">
            <v>756</v>
          </cell>
        </row>
        <row r="548">
          <cell r="A548" t="str">
            <v>761</v>
          </cell>
        </row>
        <row r="549">
          <cell r="A549" t="str">
            <v>766</v>
          </cell>
        </row>
        <row r="550">
          <cell r="A550" t="str">
            <v>766</v>
          </cell>
        </row>
        <row r="551">
          <cell r="A551" t="str">
            <v>771</v>
          </cell>
        </row>
        <row r="552">
          <cell r="A552" t="str">
            <v>771</v>
          </cell>
        </row>
        <row r="553">
          <cell r="A553" t="str">
            <v>771</v>
          </cell>
        </row>
        <row r="554">
          <cell r="A554" t="str">
            <v>771</v>
          </cell>
        </row>
        <row r="555">
          <cell r="A555" t="str">
            <v>776</v>
          </cell>
        </row>
        <row r="556">
          <cell r="A556" t="str">
            <v>776</v>
          </cell>
        </row>
        <row r="557">
          <cell r="A557" t="str">
            <v>776</v>
          </cell>
        </row>
        <row r="558">
          <cell r="A558" t="str">
            <v>781</v>
          </cell>
        </row>
        <row r="559">
          <cell r="A559" t="str">
            <v>781</v>
          </cell>
        </row>
        <row r="560">
          <cell r="A560" t="str">
            <v>786</v>
          </cell>
        </row>
        <row r="561">
          <cell r="A561" t="str">
            <v>791</v>
          </cell>
        </row>
        <row r="562">
          <cell r="A562" t="str">
            <v>796</v>
          </cell>
        </row>
        <row r="563">
          <cell r="A563" t="str">
            <v>796</v>
          </cell>
        </row>
        <row r="564">
          <cell r="A564" t="str">
            <v>801</v>
          </cell>
        </row>
        <row r="565">
          <cell r="A565" t="str">
            <v>801</v>
          </cell>
        </row>
        <row r="566">
          <cell r="A566" t="str">
            <v>801</v>
          </cell>
        </row>
        <row r="567">
          <cell r="A567" t="str">
            <v>801</v>
          </cell>
        </row>
        <row r="568">
          <cell r="A568" t="str">
            <v>806</v>
          </cell>
        </row>
        <row r="569">
          <cell r="A569" t="str">
            <v>806</v>
          </cell>
        </row>
        <row r="570">
          <cell r="A570" t="str">
            <v>811</v>
          </cell>
        </row>
        <row r="571">
          <cell r="A571" t="str">
            <v>813</v>
          </cell>
        </row>
        <row r="572">
          <cell r="A572" t="str">
            <v>813</v>
          </cell>
        </row>
        <row r="573">
          <cell r="A573" t="str">
            <v>816</v>
          </cell>
        </row>
        <row r="574">
          <cell r="A574" t="str">
            <v>816</v>
          </cell>
        </row>
        <row r="575">
          <cell r="A575" t="str">
            <v>821</v>
          </cell>
        </row>
        <row r="576">
          <cell r="A576" t="str">
            <v>821</v>
          </cell>
        </row>
        <row r="577">
          <cell r="A577" t="str">
            <v>821</v>
          </cell>
        </row>
        <row r="578">
          <cell r="A578" t="str">
            <v>821</v>
          </cell>
        </row>
        <row r="579">
          <cell r="A579" t="str">
            <v>826</v>
          </cell>
        </row>
        <row r="580">
          <cell r="A580" t="str">
            <v>831</v>
          </cell>
        </row>
        <row r="581">
          <cell r="A581" t="str">
            <v>831</v>
          </cell>
        </row>
        <row r="582">
          <cell r="A582" t="str">
            <v>990</v>
          </cell>
        </row>
        <row r="583">
          <cell r="A583" t="str">
            <v>990</v>
          </cell>
        </row>
        <row r="584">
          <cell r="A584" t="str">
            <v>990</v>
          </cell>
        </row>
        <row r="585">
          <cell r="A585" t="str">
            <v>_x001A_</v>
          </cell>
        </row>
      </sheetData>
      <sheetData sheetId="9" refreshError="1"/>
      <sheetData sheetId="10" refreshError="1"/>
      <sheetData sheetId="11"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Distribuição lucros"/>
      <sheetName val="Composição do Capital "/>
      <sheetName val="DMPL"/>
      <sheetName val="Tickmarks"/>
      <sheetName val="Worksheet in 7110 Patrimônio Lí"/>
      <sheetName val="BCTE DEZ 2010_AUD"/>
      <sheetName val="DRE"/>
      <sheetName val="ACT Input (2)"/>
      <sheetName val="59"/>
      <sheetName val="Mapa"/>
      <sheetName val="Intertemporais PIS e COFINS"/>
      <sheetName val="relação"/>
      <sheetName val="DRE_UPA-AGO.04"/>
      <sheetName val="AESMES"/>
      <sheetName val="JUL99"/>
      <sheetName val="Mai99"/>
      <sheetName val="Distribuição_lucros"/>
      <sheetName val="Composição_do_Capital_"/>
      <sheetName val="Worksheet_in_7110_Patrimônio_Lí"/>
      <sheetName val="BCTE_DEZ_2010_AUD"/>
      <sheetName val="ACT_Input_(2)"/>
      <sheetName val="Intertemporais_PIS_e_COFINS"/>
      <sheetName val="DRE_UPA-AGO_04"/>
      <sheetName val="Inputs"/>
      <sheetName val="Capa"/>
      <sheetName val="#REF"/>
    </sheetNames>
    <sheetDataSet>
      <sheetData sheetId="0" refreshError="1">
        <row r="14">
          <cell r="F14">
            <v>-15891.88</v>
          </cell>
        </row>
      </sheetData>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IVIDA"/>
      <sheetName val="RAC"/>
      <sheetName val="ELET "/>
      <sheetName val="Folha2"/>
      <sheetName val="Folha3"/>
      <sheetName val="ELET,"/>
      <sheetName val="COELBA_GARTER"/>
      <sheetName val="GARTER_CHASE"/>
      <sheetName val="Folha1"/>
      <sheetName val="Sheet1"/>
      <sheetName val="PAGTO SETEMBRO"/>
      <sheetName val="N"/>
      <sheetName val="Medições a faturar"/>
      <sheetName val="Lead"/>
      <sheetName val="59"/>
      <sheetName val="DRE"/>
      <sheetName val="ELIM_FINANCEIRA"/>
      <sheetName val="Intertemporais PIS e COFINS"/>
      <sheetName val="DRE_orçado"/>
      <sheetName val="pl atual"/>
      <sheetName val="RESULTADO"/>
      <sheetName val="Andam."/>
      <sheetName val="Concl."/>
      <sheetName val="Excluído"/>
      <sheetName val="Penden."/>
      <sheetName val="Progr."/>
      <sheetName val="Selec."/>
      <sheetName val="CEEMES"/>
      <sheetName val="Graf. ano móvel 12 meses"/>
      <sheetName val="Capa"/>
      <sheetName val="INPUT GERAL"/>
    </sheetNames>
    <sheetDataSet>
      <sheetData sheetId="0" refreshError="1"/>
      <sheetData sheetId="1" refreshError="1">
        <row r="7">
          <cell r="C7" t="str">
            <v>VALORES EM MOEDA DE ORIGEM</v>
          </cell>
        </row>
        <row r="8">
          <cell r="B8" t="str">
            <v>MOEDA</v>
          </cell>
        </row>
        <row r="9">
          <cell r="A9" t="str">
            <v>EMPRÉSTIMOS/CONTRATOS</v>
          </cell>
          <cell r="B9" t="str">
            <v>DE</v>
          </cell>
          <cell r="C9" t="str">
            <v>CONTRATADO</v>
          </cell>
          <cell r="E9" t="str">
            <v>REALIZADO</v>
          </cell>
          <cell r="F9" t="str">
            <v>SALDO</v>
          </cell>
        </row>
        <row r="10">
          <cell r="B10" t="str">
            <v>ORIGEM</v>
          </cell>
          <cell r="E10" t="str">
            <v>Até DEZ/97</v>
          </cell>
          <cell r="F10" t="str">
            <v xml:space="preserve"> DEZ/97</v>
          </cell>
        </row>
        <row r="12">
          <cell r="A12" t="str">
            <v>1 - BID I</v>
          </cell>
        </row>
        <row r="14">
          <cell r="A14" t="str">
            <v>1.1 - 645/SF-BR</v>
          </cell>
        </row>
        <row r="16">
          <cell r="A16" t="str">
            <v>1.1.1 - PRINCIPAL ( AMORTIZAÇÃO )</v>
          </cell>
          <cell r="B16" t="str">
            <v>US$</v>
          </cell>
          <cell r="C16">
            <v>15000000</v>
          </cell>
          <cell r="D16">
            <v>15000000</v>
          </cell>
          <cell r="E16">
            <v>11500000</v>
          </cell>
          <cell r="F16">
            <v>3500000</v>
          </cell>
        </row>
        <row r="18">
          <cell r="A18" t="str">
            <v>1.1.2 - JUROS</v>
          </cell>
          <cell r="B18" t="str">
            <v>US$</v>
          </cell>
        </row>
        <row r="20">
          <cell r="A20" t="str">
            <v>1.2 - 071/IC-BR</v>
          </cell>
        </row>
        <row r="22">
          <cell r="A22" t="str">
            <v>1.2.1 - PRINCIPAL</v>
          </cell>
          <cell r="B22" t="str">
            <v>US$</v>
          </cell>
          <cell r="C22">
            <v>8692607.3200000003</v>
          </cell>
          <cell r="D22">
            <v>8692607.3200000003</v>
          </cell>
          <cell r="E22">
            <v>6594391.9000000004</v>
          </cell>
          <cell r="F22">
            <v>2098215.4200000004</v>
          </cell>
        </row>
        <row r="23">
          <cell r="B23" t="str">
            <v>DM</v>
          </cell>
          <cell r="C23">
            <v>45141157.269999996</v>
          </cell>
          <cell r="D23">
            <v>45141157.269999996</v>
          </cell>
          <cell r="E23">
            <v>34245015.947499998</v>
          </cell>
          <cell r="F23">
            <v>10896141.322499998</v>
          </cell>
        </row>
        <row r="24">
          <cell r="B24" t="str">
            <v>YEN</v>
          </cell>
          <cell r="C24">
            <v>1823774084.0800002</v>
          </cell>
          <cell r="D24">
            <v>1823774084.0800002</v>
          </cell>
          <cell r="E24">
            <v>1383826779.0800002</v>
          </cell>
          <cell r="F24">
            <v>439947305</v>
          </cell>
        </row>
        <row r="25">
          <cell r="B25" t="str">
            <v>SWFR</v>
          </cell>
          <cell r="C25">
            <v>66977985.300000004</v>
          </cell>
          <cell r="D25">
            <v>66977985.300000004</v>
          </cell>
          <cell r="E25">
            <v>50817406.300909095</v>
          </cell>
          <cell r="F25">
            <v>16160578.999090908</v>
          </cell>
        </row>
        <row r="26">
          <cell r="B26" t="str">
            <v>NLG</v>
          </cell>
          <cell r="C26">
            <v>5783592.6699999999</v>
          </cell>
          <cell r="D26">
            <v>5783592.6699999999</v>
          </cell>
          <cell r="E26">
            <v>4387553.0599999996</v>
          </cell>
          <cell r="F26">
            <v>1396039.6100000003</v>
          </cell>
        </row>
        <row r="27">
          <cell r="B27" t="str">
            <v>TOTAL</v>
          </cell>
        </row>
        <row r="29">
          <cell r="A29" t="str">
            <v>1.1.2 - JUROS</v>
          </cell>
          <cell r="B29" t="str">
            <v>US$</v>
          </cell>
        </row>
        <row r="30">
          <cell r="B30" t="str">
            <v>DM</v>
          </cell>
        </row>
        <row r="31">
          <cell r="B31" t="str">
            <v>YEN</v>
          </cell>
        </row>
        <row r="32">
          <cell r="B32" t="str">
            <v>SWFR</v>
          </cell>
        </row>
        <row r="33">
          <cell r="B33" t="str">
            <v>NLG</v>
          </cell>
        </row>
        <row r="34">
          <cell r="B34" t="str">
            <v>TOTAL</v>
          </cell>
        </row>
        <row r="37">
          <cell r="A37" t="str">
            <v>2 - BID II</v>
          </cell>
        </row>
        <row r="39">
          <cell r="A39" t="str">
            <v xml:space="preserve">2.1 - 507/OC - BR  </v>
          </cell>
        </row>
        <row r="41">
          <cell r="A41" t="str">
            <v>2.1.1 - PRINCIPAL ( AMORTIZAÇÃO )</v>
          </cell>
          <cell r="B41" t="str">
            <v>UA</v>
          </cell>
          <cell r="C41">
            <v>77046065</v>
          </cell>
          <cell r="D41">
            <v>83054608.659999996</v>
          </cell>
          <cell r="E41">
            <v>24640199.659999996</v>
          </cell>
          <cell r="F41">
            <v>52502684.109999992</v>
          </cell>
        </row>
        <row r="43">
          <cell r="A43" t="str">
            <v>2.1.2 - JUROS</v>
          </cell>
        </row>
        <row r="45">
          <cell r="A45" t="str">
            <v>2.2 - 785/SF - BR</v>
          </cell>
        </row>
        <row r="47">
          <cell r="A47" t="str">
            <v>2.2.1 - PRINCIPAL ( AMORTIZAÇÃO )</v>
          </cell>
          <cell r="B47" t="str">
            <v>US$</v>
          </cell>
          <cell r="C47">
            <v>25000000</v>
          </cell>
          <cell r="D47">
            <v>25000000</v>
          </cell>
          <cell r="E47">
            <v>5714285.6993548423</v>
          </cell>
          <cell r="F47">
            <v>19285714.300645158</v>
          </cell>
        </row>
        <row r="49">
          <cell r="A49" t="str">
            <v>2.2.2 - JUROS</v>
          </cell>
        </row>
        <row r="52">
          <cell r="A52" t="str">
            <v>3 - KfW</v>
          </cell>
        </row>
        <row r="54">
          <cell r="A54" t="str">
            <v>3.1 - 86 65 663</v>
          </cell>
        </row>
        <row r="56">
          <cell r="A56" t="str">
            <v>3.1.1 - PRINCIPAL ( AMORTIZAÇÃO )</v>
          </cell>
          <cell r="B56" t="str">
            <v>DM</v>
          </cell>
          <cell r="C56">
            <v>19500000</v>
          </cell>
          <cell r="D56">
            <v>16692648.060000001</v>
          </cell>
          <cell r="E56">
            <v>6919000</v>
          </cell>
          <cell r="F56">
            <v>11125906.68</v>
          </cell>
        </row>
        <row r="58">
          <cell r="A58" t="str">
            <v>3.1.2 - JUROS</v>
          </cell>
          <cell r="B58" t="str">
            <v>DM</v>
          </cell>
          <cell r="E58">
            <v>3507048.01</v>
          </cell>
        </row>
        <row r="60">
          <cell r="A60" t="str">
            <v>3.1.3 - COMISSÃO DE COMPROMISSO</v>
          </cell>
          <cell r="B60" t="str">
            <v>DM</v>
          </cell>
          <cell r="E60">
            <v>259746.84</v>
          </cell>
        </row>
        <row r="62">
          <cell r="A62" t="str">
            <v>TOTAL</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REAL"/>
      <sheetName val="SAP-PPTO"/>
      <sheetName val="INFORME MENSUAL"/>
      <sheetName val="MONTHLY REPORT"/>
      <sheetName val="HC Monatsberichtenglisch"/>
      <sheetName val="TEC-REAL N"/>
      <sheetName val="TEC-REAL N-1"/>
      <sheetName val="TEC-PPTO N"/>
      <sheetName val="sapactivexlhiddensheet"/>
      <sheetName val="RAC"/>
      <sheetName val="Lead"/>
      <sheetName val="ARR"/>
      <sheetName val="USA NT Detalhe"/>
      <sheetName val="Capa"/>
      <sheetName val="Auxiliar"/>
      <sheetName val=" CTA RDOS"/>
      <sheetName val="1. Oper.Inputs "/>
      <sheetName val="Cash Flow to Sponsor"/>
      <sheetName val="Energy Revenues"/>
      <sheetName val="10. Print"/>
      <sheetName val="Informe"/>
      <sheetName val=" ER"/>
      <sheetName val="Graf_anomóvel12meses"/>
      <sheetName val="LPOUT09"/>
      <sheetName val="Dados de relacionamento"/>
    </sheetNames>
    <sheetDataSet>
      <sheetData sheetId="0" refreshError="1">
        <row r="3">
          <cell r="C3">
            <v>2002</v>
          </cell>
          <cell r="K3">
            <v>2002</v>
          </cell>
          <cell r="S3">
            <v>2001</v>
          </cell>
          <cell r="AA3">
            <v>2001</v>
          </cell>
          <cell r="AI3">
            <v>2002</v>
          </cell>
          <cell r="AR3">
            <v>2002</v>
          </cell>
          <cell r="BA3">
            <v>2001</v>
          </cell>
          <cell r="BJ3">
            <v>2001</v>
          </cell>
        </row>
        <row r="4">
          <cell r="C4">
            <v>4</v>
          </cell>
          <cell r="K4">
            <v>3</v>
          </cell>
          <cell r="S4">
            <v>4</v>
          </cell>
          <cell r="AA4">
            <v>3</v>
          </cell>
          <cell r="AI4">
            <v>4</v>
          </cell>
          <cell r="AR4">
            <v>3</v>
          </cell>
          <cell r="BA4">
            <v>4</v>
          </cell>
          <cell r="BJ4">
            <v>3</v>
          </cell>
        </row>
        <row r="6">
          <cell r="D6" t="str">
            <v>HC01</v>
          </cell>
          <cell r="E6" t="str">
            <v>HC10</v>
          </cell>
          <cell r="F6" t="str">
            <v>HC15</v>
          </cell>
          <cell r="G6" t="str">
            <v>HC20</v>
          </cell>
          <cell r="H6" t="str">
            <v>HC30</v>
          </cell>
          <cell r="I6" t="str">
            <v>HC40</v>
          </cell>
          <cell r="J6" t="str">
            <v>HC80</v>
          </cell>
          <cell r="L6" t="str">
            <v>HC01</v>
          </cell>
          <cell r="M6" t="str">
            <v>HC10</v>
          </cell>
          <cell r="N6" t="str">
            <v>HC15</v>
          </cell>
          <cell r="O6" t="str">
            <v>HC20</v>
          </cell>
          <cell r="P6" t="str">
            <v>HC30</v>
          </cell>
          <cell r="Q6" t="str">
            <v>HC40</v>
          </cell>
          <cell r="R6" t="str">
            <v>HC80</v>
          </cell>
          <cell r="T6" t="str">
            <v>HC01</v>
          </cell>
          <cell r="U6" t="str">
            <v>HC10</v>
          </cell>
          <cell r="V6" t="str">
            <v>HC15</v>
          </cell>
          <cell r="W6" t="str">
            <v>HC20</v>
          </cell>
          <cell r="X6" t="str">
            <v>HC30</v>
          </cell>
          <cell r="Y6" t="str">
            <v>HC40</v>
          </cell>
          <cell r="Z6" t="str">
            <v>HC80</v>
          </cell>
          <cell r="AB6" t="str">
            <v>HC01</v>
          </cell>
          <cell r="AC6" t="str">
            <v>HC10</v>
          </cell>
          <cell r="AD6" t="str">
            <v>HC15</v>
          </cell>
          <cell r="AE6" t="str">
            <v>HC20</v>
          </cell>
          <cell r="AF6" t="str">
            <v>HC30</v>
          </cell>
          <cell r="AG6" t="str">
            <v>HC40</v>
          </cell>
          <cell r="AH6" t="str">
            <v>HC80</v>
          </cell>
          <cell r="AI6" t="str">
            <v>F01</v>
          </cell>
          <cell r="AJ6" t="str">
            <v>F10</v>
          </cell>
          <cell r="AK6" t="str">
            <v>F19</v>
          </cell>
          <cell r="AL6" t="str">
            <v>F20</v>
          </cell>
          <cell r="AM6" t="str">
            <v>F30</v>
          </cell>
          <cell r="AN6" t="str">
            <v>F40</v>
          </cell>
          <cell r="AO6" t="str">
            <v>F50</v>
          </cell>
          <cell r="AP6" t="str">
            <v>F60</v>
          </cell>
          <cell r="AQ6" t="str">
            <v>F80</v>
          </cell>
          <cell r="AR6" t="str">
            <v>F01</v>
          </cell>
          <cell r="AS6" t="str">
            <v>F10</v>
          </cell>
          <cell r="AT6" t="str">
            <v>F19</v>
          </cell>
          <cell r="AU6" t="str">
            <v>F20</v>
          </cell>
          <cell r="AV6" t="str">
            <v>F30</v>
          </cell>
          <cell r="AW6" t="str">
            <v>F40</v>
          </cell>
          <cell r="AX6" t="str">
            <v>F50</v>
          </cell>
          <cell r="AY6" t="str">
            <v>F60</v>
          </cell>
          <cell r="AZ6" t="str">
            <v>F80</v>
          </cell>
          <cell r="BA6" t="str">
            <v>F01</v>
          </cell>
          <cell r="BB6" t="str">
            <v>F10</v>
          </cell>
          <cell r="BC6" t="str">
            <v>F19</v>
          </cell>
          <cell r="BD6" t="str">
            <v>F20</v>
          </cell>
          <cell r="BE6" t="str">
            <v>F30</v>
          </cell>
          <cell r="BF6" t="str">
            <v>F40</v>
          </cell>
          <cell r="BG6" t="str">
            <v>F50</v>
          </cell>
          <cell r="BH6" t="str">
            <v>F60</v>
          </cell>
          <cell r="BI6" t="str">
            <v>F80</v>
          </cell>
          <cell r="BJ6" t="str">
            <v>F01</v>
          </cell>
          <cell r="BK6" t="str">
            <v>F10</v>
          </cell>
          <cell r="BL6" t="str">
            <v>F19</v>
          </cell>
          <cell r="BM6" t="str">
            <v>F20</v>
          </cell>
          <cell r="BN6" t="str">
            <v>F30</v>
          </cell>
          <cell r="BO6" t="str">
            <v>F40</v>
          </cell>
          <cell r="BP6" t="str">
            <v>F50</v>
          </cell>
          <cell r="BQ6" t="str">
            <v>F60</v>
          </cell>
          <cell r="BR6" t="str">
            <v>F80</v>
          </cell>
        </row>
        <row r="7">
          <cell r="A7" t="str">
            <v>37000000</v>
          </cell>
        </row>
        <row r="8">
          <cell r="A8" t="str">
            <v xml:space="preserve">   37100000</v>
          </cell>
        </row>
        <row r="9">
          <cell r="A9" t="str">
            <v xml:space="preserve">      37101000</v>
          </cell>
        </row>
        <row r="10">
          <cell r="A10" t="str">
            <v xml:space="preserve">         37101010</v>
          </cell>
        </row>
        <row r="11">
          <cell r="A11" t="str">
            <v xml:space="preserve">            37101011</v>
          </cell>
        </row>
        <row r="12">
          <cell r="A12" t="str">
            <v xml:space="preserve">            37101012</v>
          </cell>
        </row>
        <row r="13">
          <cell r="A13" t="str">
            <v xml:space="preserve">            37101013</v>
          </cell>
        </row>
        <row r="14">
          <cell r="A14" t="str">
            <v xml:space="preserve">            37101014</v>
          </cell>
        </row>
        <row r="15">
          <cell r="A15" t="str">
            <v xml:space="preserve">            37101015</v>
          </cell>
        </row>
        <row r="16">
          <cell r="A16" t="str">
            <v xml:space="preserve">            37101016</v>
          </cell>
        </row>
        <row r="17">
          <cell r="A17" t="str">
            <v xml:space="preserve">            37101017</v>
          </cell>
        </row>
        <row r="18">
          <cell r="A18" t="str">
            <v xml:space="preserve">            37101018</v>
          </cell>
        </row>
        <row r="19">
          <cell r="A19" t="str">
            <v xml:space="preserve">            37101019</v>
          </cell>
        </row>
        <row r="20">
          <cell r="A20" t="str">
            <v xml:space="preserve">         37101020</v>
          </cell>
        </row>
        <row r="21">
          <cell r="A21" t="str">
            <v xml:space="preserve">            37101021</v>
          </cell>
        </row>
        <row r="22">
          <cell r="A22" t="str">
            <v xml:space="preserve">            37101022</v>
          </cell>
        </row>
        <row r="23">
          <cell r="A23" t="str">
            <v xml:space="preserve">            37101023</v>
          </cell>
        </row>
        <row r="24">
          <cell r="A24" t="str">
            <v xml:space="preserve">            37101024</v>
          </cell>
        </row>
        <row r="25">
          <cell r="A25" t="str">
            <v xml:space="preserve">         37101030</v>
          </cell>
        </row>
        <row r="26">
          <cell r="A26" t="str">
            <v xml:space="preserve">      37102000</v>
          </cell>
        </row>
        <row r="27">
          <cell r="A27" t="str">
            <v xml:space="preserve">      37103000</v>
          </cell>
        </row>
        <row r="28">
          <cell r="A28" t="str">
            <v xml:space="preserve">      37104000</v>
          </cell>
        </row>
        <row r="29">
          <cell r="A29" t="str">
            <v xml:space="preserve">         37104005</v>
          </cell>
        </row>
        <row r="30">
          <cell r="A30" t="str">
            <v xml:space="preserve">         37104010</v>
          </cell>
        </row>
        <row r="31">
          <cell r="A31" t="str">
            <v xml:space="preserve">         37104020</v>
          </cell>
        </row>
        <row r="32">
          <cell r="A32" t="str">
            <v xml:space="preserve">         37104030</v>
          </cell>
        </row>
        <row r="33">
          <cell r="A33" t="str">
            <v xml:space="preserve">   37200000</v>
          </cell>
        </row>
        <row r="34">
          <cell r="A34" t="str">
            <v xml:space="preserve">      37201000</v>
          </cell>
        </row>
        <row r="35">
          <cell r="A35" t="str">
            <v xml:space="preserve">         37201010</v>
          </cell>
        </row>
        <row r="36">
          <cell r="A36" t="str">
            <v xml:space="preserve">         37201020</v>
          </cell>
        </row>
        <row r="37">
          <cell r="A37" t="str">
            <v xml:space="preserve">         37201030</v>
          </cell>
        </row>
        <row r="38">
          <cell r="A38" t="str">
            <v xml:space="preserve">      37202000</v>
          </cell>
        </row>
        <row r="39">
          <cell r="A39" t="str">
            <v xml:space="preserve">         37202010</v>
          </cell>
        </row>
        <row r="40">
          <cell r="A40" t="str">
            <v xml:space="preserve">         37202020</v>
          </cell>
        </row>
        <row r="41">
          <cell r="A41" t="str">
            <v xml:space="preserve">         37202030</v>
          </cell>
        </row>
        <row r="42">
          <cell r="A42" t="str">
            <v xml:space="preserve">      37203000</v>
          </cell>
        </row>
        <row r="43">
          <cell r="A43" t="str">
            <v xml:space="preserve">         37203010</v>
          </cell>
        </row>
        <row r="44">
          <cell r="A44" t="str">
            <v xml:space="preserve">         37203020</v>
          </cell>
        </row>
        <row r="45">
          <cell r="A45" t="str">
            <v xml:space="preserve">         37203030</v>
          </cell>
        </row>
        <row r="46">
          <cell r="A46" t="str">
            <v xml:space="preserve">         37203040</v>
          </cell>
        </row>
        <row r="47">
          <cell r="A47" t="str">
            <v xml:space="preserve">      37204000</v>
          </cell>
        </row>
        <row r="48">
          <cell r="A48" t="str">
            <v xml:space="preserve">      37205000</v>
          </cell>
        </row>
        <row r="49">
          <cell r="A49" t="str">
            <v xml:space="preserve">   37300000</v>
          </cell>
        </row>
        <row r="50">
          <cell r="A50" t="str">
            <v xml:space="preserve">   37400000</v>
          </cell>
        </row>
        <row r="51">
          <cell r="A51" t="str">
            <v xml:space="preserve">   37500000</v>
          </cell>
        </row>
        <row r="52">
          <cell r="A52" t="str">
            <v xml:space="preserve">      37501000</v>
          </cell>
        </row>
        <row r="53">
          <cell r="A53" t="str">
            <v xml:space="preserve">      37502000</v>
          </cell>
        </row>
        <row r="54">
          <cell r="A54" t="str">
            <v xml:space="preserve">      37503000</v>
          </cell>
        </row>
        <row r="55">
          <cell r="A55" t="str">
            <v xml:space="preserve">      37504000</v>
          </cell>
        </row>
        <row r="56">
          <cell r="A56" t="str">
            <v xml:space="preserve">      37505000</v>
          </cell>
        </row>
        <row r="57">
          <cell r="A57" t="str">
            <v xml:space="preserve">      37506000</v>
          </cell>
        </row>
        <row r="58">
          <cell r="A58" t="str">
            <v xml:space="preserve">      37507000</v>
          </cell>
        </row>
        <row r="59">
          <cell r="A59" t="str">
            <v xml:space="preserve">      37508000</v>
          </cell>
        </row>
        <row r="60">
          <cell r="A60" t="str">
            <v xml:space="preserve">   37600000</v>
          </cell>
        </row>
        <row r="61">
          <cell r="A61" t="str">
            <v xml:space="preserve">   37900007</v>
          </cell>
        </row>
        <row r="62">
          <cell r="A62" t="str">
            <v xml:space="preserve">   37900009</v>
          </cell>
        </row>
        <row r="63">
          <cell r="A63" t="str">
            <v>36000000</v>
          </cell>
        </row>
        <row r="64">
          <cell r="A64" t="str">
            <v xml:space="preserve">   36100000</v>
          </cell>
        </row>
        <row r="65">
          <cell r="A65" t="str">
            <v xml:space="preserve">      36101000</v>
          </cell>
        </row>
        <row r="66">
          <cell r="A66" t="str">
            <v xml:space="preserve">      36102000</v>
          </cell>
        </row>
        <row r="67">
          <cell r="A67" t="str">
            <v xml:space="preserve">         36102100</v>
          </cell>
        </row>
        <row r="68">
          <cell r="A68" t="str">
            <v xml:space="preserve">            36102101</v>
          </cell>
        </row>
        <row r="69">
          <cell r="A69" t="str">
            <v xml:space="preserve">            36102102</v>
          </cell>
        </row>
        <row r="70">
          <cell r="A70" t="str">
            <v xml:space="preserve">            36102103</v>
          </cell>
        </row>
        <row r="71">
          <cell r="A71" t="str">
            <v xml:space="preserve">            36102104</v>
          </cell>
        </row>
        <row r="72">
          <cell r="A72" t="str">
            <v xml:space="preserve">            36102105</v>
          </cell>
        </row>
        <row r="73">
          <cell r="A73" t="str">
            <v xml:space="preserve">         36102200</v>
          </cell>
        </row>
        <row r="74">
          <cell r="A74" t="str">
            <v xml:space="preserve">            36102201</v>
          </cell>
        </row>
        <row r="75">
          <cell r="A75" t="str">
            <v xml:space="preserve">            36102202</v>
          </cell>
        </row>
        <row r="76">
          <cell r="A76" t="str">
            <v xml:space="preserve">            36102205</v>
          </cell>
        </row>
        <row r="77">
          <cell r="A77" t="str">
            <v xml:space="preserve">            36102206</v>
          </cell>
        </row>
        <row r="78">
          <cell r="A78" t="str">
            <v xml:space="preserve">         36102300</v>
          </cell>
        </row>
        <row r="79">
          <cell r="A79" t="str">
            <v xml:space="preserve">         36102400</v>
          </cell>
        </row>
        <row r="80">
          <cell r="A80" t="str">
            <v xml:space="preserve">      36103000</v>
          </cell>
        </row>
        <row r="81">
          <cell r="A81" t="str">
            <v xml:space="preserve">         36103100</v>
          </cell>
        </row>
        <row r="82">
          <cell r="A82" t="str">
            <v xml:space="preserve">         36103200</v>
          </cell>
        </row>
        <row r="83">
          <cell r="A83" t="str">
            <v xml:space="preserve">         36103300</v>
          </cell>
        </row>
        <row r="84">
          <cell r="A84" t="str">
            <v xml:space="preserve">      36104000</v>
          </cell>
        </row>
        <row r="85">
          <cell r="A85" t="str">
            <v xml:space="preserve">      36105000</v>
          </cell>
        </row>
        <row r="86">
          <cell r="A86" t="str">
            <v xml:space="preserve">         36105100</v>
          </cell>
        </row>
        <row r="87">
          <cell r="A87" t="str">
            <v xml:space="preserve">         36105200</v>
          </cell>
        </row>
        <row r="88">
          <cell r="A88" t="str">
            <v xml:space="preserve">         36105300</v>
          </cell>
        </row>
        <row r="89">
          <cell r="A89" t="str">
            <v xml:space="preserve">      36106000</v>
          </cell>
        </row>
        <row r="90">
          <cell r="A90" t="str">
            <v xml:space="preserve">         36106050</v>
          </cell>
        </row>
        <row r="91">
          <cell r="A91" t="str">
            <v xml:space="preserve">         36106100</v>
          </cell>
        </row>
        <row r="92">
          <cell r="A92" t="str">
            <v xml:space="preserve">         36106200</v>
          </cell>
        </row>
        <row r="93">
          <cell r="A93" t="str">
            <v xml:space="preserve">         36106300</v>
          </cell>
        </row>
        <row r="94">
          <cell r="A94" t="str">
            <v xml:space="preserve">         36106400</v>
          </cell>
        </row>
        <row r="95">
          <cell r="A95" t="str">
            <v xml:space="preserve">   36200000</v>
          </cell>
        </row>
        <row r="96">
          <cell r="A96" t="str">
            <v xml:space="preserve">      36201000</v>
          </cell>
        </row>
        <row r="97">
          <cell r="A97" t="str">
            <v xml:space="preserve">         36201010</v>
          </cell>
        </row>
        <row r="98">
          <cell r="A98" t="str">
            <v xml:space="preserve">         36201020</v>
          </cell>
        </row>
        <row r="99">
          <cell r="A99" t="str">
            <v xml:space="preserve">         36201030</v>
          </cell>
        </row>
        <row r="100">
          <cell r="A100" t="str">
            <v xml:space="preserve">      36202000</v>
          </cell>
        </row>
        <row r="101">
          <cell r="A101" t="str">
            <v xml:space="preserve">      36203000</v>
          </cell>
        </row>
        <row r="102">
          <cell r="A102" t="str">
            <v xml:space="preserve">      36204000</v>
          </cell>
        </row>
        <row r="103">
          <cell r="A103" t="str">
            <v xml:space="preserve">      36205000</v>
          </cell>
        </row>
        <row r="104">
          <cell r="A104" t="str">
            <v xml:space="preserve">      36206000</v>
          </cell>
        </row>
        <row r="105">
          <cell r="A105" t="str">
            <v xml:space="preserve">   36300000</v>
          </cell>
        </row>
        <row r="106">
          <cell r="A106" t="str">
            <v xml:space="preserve">   36400000</v>
          </cell>
        </row>
        <row r="107">
          <cell r="A107" t="str">
            <v xml:space="preserve">   36400001</v>
          </cell>
        </row>
        <row r="108">
          <cell r="A108" t="str">
            <v xml:space="preserve">   36500000</v>
          </cell>
        </row>
        <row r="109">
          <cell r="A109" t="str">
            <v xml:space="preserve">      36501000</v>
          </cell>
        </row>
        <row r="110">
          <cell r="A110" t="str">
            <v xml:space="preserve">      36502000</v>
          </cell>
        </row>
        <row r="111">
          <cell r="A111" t="str">
            <v xml:space="preserve">      36503000</v>
          </cell>
        </row>
        <row r="112">
          <cell r="A112" t="str">
            <v xml:space="preserve">      36504000</v>
          </cell>
        </row>
        <row r="113">
          <cell r="A113" t="str">
            <v xml:space="preserve">      36505000</v>
          </cell>
        </row>
        <row r="114">
          <cell r="A114" t="str">
            <v xml:space="preserve">      36506000</v>
          </cell>
        </row>
        <row r="115">
          <cell r="A115" t="str">
            <v xml:space="preserve">      36507000</v>
          </cell>
        </row>
        <row r="116">
          <cell r="A116" t="str">
            <v xml:space="preserve">      36508000</v>
          </cell>
        </row>
        <row r="117">
          <cell r="A117" t="str">
            <v xml:space="preserve">   36600000</v>
          </cell>
        </row>
        <row r="118">
          <cell r="A118" t="str">
            <v xml:space="preserve">      36601000</v>
          </cell>
        </row>
        <row r="119">
          <cell r="A119" t="str">
            <v xml:space="preserve">   36700000</v>
          </cell>
        </row>
        <row r="120">
          <cell r="A120" t="str">
            <v xml:space="preserve">   36900006</v>
          </cell>
        </row>
        <row r="121">
          <cell r="A121" t="str">
            <v>10000000</v>
          </cell>
        </row>
        <row r="122">
          <cell r="A122" t="str">
            <v xml:space="preserve">   10100000</v>
          </cell>
        </row>
        <row r="123">
          <cell r="A123" t="str">
            <v xml:space="preserve">      10101000</v>
          </cell>
        </row>
        <row r="124">
          <cell r="A124" t="str">
            <v xml:space="preserve">      10102000</v>
          </cell>
        </row>
        <row r="125">
          <cell r="A125" t="str">
            <v xml:space="preserve">      10103000</v>
          </cell>
        </row>
        <row r="126">
          <cell r="A126" t="str">
            <v xml:space="preserve">   10200000</v>
          </cell>
        </row>
        <row r="127">
          <cell r="A127" t="str">
            <v xml:space="preserve">      10201000</v>
          </cell>
        </row>
        <row r="128">
          <cell r="A128" t="str">
            <v xml:space="preserve">      10202000</v>
          </cell>
        </row>
        <row r="129">
          <cell r="A129" t="str">
            <v xml:space="preserve">         10202010</v>
          </cell>
        </row>
        <row r="130">
          <cell r="A130" t="str">
            <v xml:space="preserve">         10202020</v>
          </cell>
        </row>
        <row r="131">
          <cell r="A131" t="str">
            <v xml:space="preserve">         10202030</v>
          </cell>
        </row>
        <row r="132">
          <cell r="A132" t="str">
            <v xml:space="preserve">         10202040</v>
          </cell>
        </row>
        <row r="133">
          <cell r="A133" t="str">
            <v xml:space="preserve">         10202050</v>
          </cell>
        </row>
        <row r="134">
          <cell r="A134" t="str">
            <v xml:space="preserve">         10202060</v>
          </cell>
        </row>
        <row r="135">
          <cell r="A135" t="str">
            <v xml:space="preserve">         10202070</v>
          </cell>
        </row>
        <row r="136">
          <cell r="A136" t="str">
            <v xml:space="preserve">         10202080</v>
          </cell>
        </row>
        <row r="137">
          <cell r="A137" t="str">
            <v xml:space="preserve">         10202090</v>
          </cell>
        </row>
        <row r="138">
          <cell r="A138" t="str">
            <v xml:space="preserve">         10202100</v>
          </cell>
        </row>
        <row r="139">
          <cell r="A139" t="str">
            <v xml:space="preserve">      10203000</v>
          </cell>
        </row>
        <row r="140">
          <cell r="A140" t="str">
            <v xml:space="preserve">         10203010</v>
          </cell>
        </row>
        <row r="141">
          <cell r="A141" t="str">
            <v xml:space="preserve">         10203020</v>
          </cell>
        </row>
        <row r="142">
          <cell r="A142" t="str">
            <v xml:space="preserve">         10203030</v>
          </cell>
        </row>
        <row r="143">
          <cell r="A143" t="str">
            <v xml:space="preserve">         10203040</v>
          </cell>
        </row>
        <row r="144">
          <cell r="A144" t="str">
            <v xml:space="preserve">         10203050</v>
          </cell>
        </row>
        <row r="145">
          <cell r="A145" t="str">
            <v xml:space="preserve">         10203060</v>
          </cell>
        </row>
        <row r="146">
          <cell r="A146" t="str">
            <v xml:space="preserve">         10203070</v>
          </cell>
        </row>
        <row r="147">
          <cell r="A147" t="str">
            <v xml:space="preserve">         10203080</v>
          </cell>
        </row>
        <row r="148">
          <cell r="A148" t="str">
            <v xml:space="preserve">         10203090</v>
          </cell>
        </row>
        <row r="149">
          <cell r="A149" t="str">
            <v xml:space="preserve">      10204000</v>
          </cell>
        </row>
        <row r="150">
          <cell r="A150" t="str">
            <v xml:space="preserve">         10204010</v>
          </cell>
        </row>
        <row r="151">
          <cell r="A151" t="str">
            <v xml:space="preserve">         10204020</v>
          </cell>
        </row>
        <row r="152">
          <cell r="A152" t="str">
            <v xml:space="preserve">         10204030</v>
          </cell>
        </row>
        <row r="153">
          <cell r="A153" t="str">
            <v xml:space="preserve">         10204040</v>
          </cell>
        </row>
        <row r="154">
          <cell r="A154" t="str">
            <v xml:space="preserve">         10204050</v>
          </cell>
        </row>
        <row r="155">
          <cell r="A155" t="str">
            <v xml:space="preserve">         10204060</v>
          </cell>
        </row>
        <row r="156">
          <cell r="A156" t="str">
            <v xml:space="preserve">         10204070</v>
          </cell>
        </row>
        <row r="157">
          <cell r="A157" t="str">
            <v xml:space="preserve">         10204080</v>
          </cell>
        </row>
        <row r="158">
          <cell r="A158" t="str">
            <v xml:space="preserve">         10204090</v>
          </cell>
        </row>
        <row r="159">
          <cell r="A159" t="str">
            <v xml:space="preserve">      10205000</v>
          </cell>
        </row>
        <row r="160">
          <cell r="A160" t="str">
            <v xml:space="preserve">      10206000</v>
          </cell>
        </row>
        <row r="161">
          <cell r="A161" t="str">
            <v xml:space="preserve">   10300000</v>
          </cell>
        </row>
        <row r="162">
          <cell r="A162" t="str">
            <v xml:space="preserve">      10301000</v>
          </cell>
        </row>
        <row r="163">
          <cell r="A163" t="str">
            <v xml:space="preserve">      10302000</v>
          </cell>
        </row>
        <row r="164">
          <cell r="A164" t="str">
            <v xml:space="preserve">   10400000</v>
          </cell>
        </row>
        <row r="165">
          <cell r="A165" t="str">
            <v xml:space="preserve">   10500000</v>
          </cell>
        </row>
        <row r="166">
          <cell r="A166" t="str">
            <v xml:space="preserve">      10501000</v>
          </cell>
        </row>
        <row r="167">
          <cell r="A167" t="str">
            <v xml:space="preserve">         10501010</v>
          </cell>
        </row>
        <row r="168">
          <cell r="A168" t="str">
            <v xml:space="preserve">         10501020</v>
          </cell>
        </row>
        <row r="169">
          <cell r="A169" t="str">
            <v xml:space="preserve">         10501030</v>
          </cell>
        </row>
        <row r="170">
          <cell r="A170" t="str">
            <v xml:space="preserve">      10502000</v>
          </cell>
        </row>
        <row r="171">
          <cell r="A171" t="str">
            <v xml:space="preserve">         10502010</v>
          </cell>
        </row>
        <row r="172">
          <cell r="A172" t="str">
            <v xml:space="preserve">         10502020</v>
          </cell>
        </row>
        <row r="173">
          <cell r="A173" t="str">
            <v xml:space="preserve">         10502030</v>
          </cell>
        </row>
        <row r="174">
          <cell r="A174" t="str">
            <v xml:space="preserve">         10502040</v>
          </cell>
        </row>
        <row r="175">
          <cell r="A175" t="str">
            <v xml:space="preserve">         10502050</v>
          </cell>
        </row>
        <row r="176">
          <cell r="A176" t="str">
            <v xml:space="preserve">         10502051</v>
          </cell>
        </row>
        <row r="177">
          <cell r="A177" t="str">
            <v xml:space="preserve">         10502060</v>
          </cell>
        </row>
        <row r="178">
          <cell r="A178" t="str">
            <v xml:space="preserve">         10502070</v>
          </cell>
        </row>
        <row r="179">
          <cell r="A179" t="str">
            <v xml:space="preserve">      10503000</v>
          </cell>
        </row>
        <row r="180">
          <cell r="A180" t="str">
            <v xml:space="preserve">         10503010</v>
          </cell>
        </row>
        <row r="181">
          <cell r="A181" t="str">
            <v xml:space="preserve">         10503020</v>
          </cell>
        </row>
        <row r="182">
          <cell r="A182" t="str">
            <v xml:space="preserve">         10503030</v>
          </cell>
        </row>
        <row r="183">
          <cell r="A183" t="str">
            <v xml:space="preserve">         10503040</v>
          </cell>
        </row>
        <row r="184">
          <cell r="A184" t="str">
            <v xml:space="preserve">            10503041</v>
          </cell>
        </row>
        <row r="185">
          <cell r="A185" t="str">
            <v xml:space="preserve">            10503042</v>
          </cell>
        </row>
        <row r="186">
          <cell r="A186" t="str">
            <v xml:space="preserve">         10503050</v>
          </cell>
        </row>
        <row r="187">
          <cell r="A187" t="str">
            <v xml:space="preserve">         10503060</v>
          </cell>
        </row>
        <row r="188">
          <cell r="A188" t="str">
            <v xml:space="preserve">            10503061</v>
          </cell>
        </row>
        <row r="189">
          <cell r="A189" t="str">
            <v xml:space="preserve">            10503062</v>
          </cell>
        </row>
        <row r="190">
          <cell r="A190" t="str">
            <v xml:space="preserve">         10503070</v>
          </cell>
        </row>
        <row r="191">
          <cell r="A191" t="str">
            <v xml:space="preserve">      10504000</v>
          </cell>
        </row>
        <row r="192">
          <cell r="A192" t="str">
            <v xml:space="preserve">         10504010</v>
          </cell>
        </row>
        <row r="193">
          <cell r="A193" t="str">
            <v xml:space="preserve">         10504020</v>
          </cell>
        </row>
        <row r="194">
          <cell r="A194" t="str">
            <v xml:space="preserve">         10504030</v>
          </cell>
        </row>
        <row r="195">
          <cell r="A195" t="str">
            <v xml:space="preserve">         10504040</v>
          </cell>
        </row>
        <row r="196">
          <cell r="A196" t="str">
            <v xml:space="preserve">         10504050</v>
          </cell>
        </row>
        <row r="197">
          <cell r="A197" t="str">
            <v xml:space="preserve">         10504060</v>
          </cell>
        </row>
        <row r="198">
          <cell r="A198" t="str">
            <v xml:space="preserve">         10504070</v>
          </cell>
        </row>
        <row r="199">
          <cell r="A199" t="str">
            <v xml:space="preserve">         10504080</v>
          </cell>
        </row>
        <row r="200">
          <cell r="A200" t="str">
            <v xml:space="preserve">      10505000</v>
          </cell>
        </row>
        <row r="201">
          <cell r="A201" t="str">
            <v xml:space="preserve">      10506000</v>
          </cell>
        </row>
        <row r="202">
          <cell r="A202" t="str">
            <v xml:space="preserve">      10507000</v>
          </cell>
        </row>
        <row r="203">
          <cell r="A203" t="str">
            <v>20000000</v>
          </cell>
        </row>
        <row r="204">
          <cell r="A204" t="str">
            <v xml:space="preserve">   20100000</v>
          </cell>
        </row>
        <row r="205">
          <cell r="A205" t="str">
            <v xml:space="preserve">      20101000</v>
          </cell>
        </row>
        <row r="206">
          <cell r="A206" t="str">
            <v xml:space="preserve">      20102000</v>
          </cell>
        </row>
        <row r="207">
          <cell r="A207" t="str">
            <v xml:space="preserve">      20103000</v>
          </cell>
        </row>
        <row r="208">
          <cell r="A208" t="str">
            <v xml:space="preserve">      20104000</v>
          </cell>
        </row>
        <row r="209">
          <cell r="A209" t="str">
            <v xml:space="preserve">         20104010</v>
          </cell>
        </row>
        <row r="210">
          <cell r="A210" t="str">
            <v xml:space="preserve">         20104020</v>
          </cell>
        </row>
        <row r="211">
          <cell r="A211" t="str">
            <v xml:space="preserve">         20104030</v>
          </cell>
        </row>
        <row r="212">
          <cell r="A212" t="str">
            <v xml:space="preserve">         20104040</v>
          </cell>
        </row>
        <row r="213">
          <cell r="A213" t="str">
            <v xml:space="preserve">         20104050</v>
          </cell>
        </row>
        <row r="214">
          <cell r="A214" t="str">
            <v xml:space="preserve">      20104079</v>
          </cell>
        </row>
        <row r="215">
          <cell r="A215" t="str">
            <v xml:space="preserve">         20104060</v>
          </cell>
        </row>
        <row r="216">
          <cell r="A216" t="str">
            <v xml:space="preserve">         20104070</v>
          </cell>
        </row>
        <row r="217">
          <cell r="A217" t="str">
            <v xml:space="preserve">      20105000</v>
          </cell>
        </row>
        <row r="218">
          <cell r="A218" t="str">
            <v xml:space="preserve">         20105010</v>
          </cell>
        </row>
        <row r="219">
          <cell r="A219" t="str">
            <v xml:space="preserve">         20105020</v>
          </cell>
        </row>
        <row r="220">
          <cell r="A220" t="str">
            <v xml:space="preserve">         20105030</v>
          </cell>
        </row>
        <row r="221">
          <cell r="A221" t="str">
            <v xml:space="preserve">      20106000</v>
          </cell>
        </row>
        <row r="222">
          <cell r="A222" t="str">
            <v xml:space="preserve">      20107000</v>
          </cell>
        </row>
        <row r="223">
          <cell r="A223" t="str">
            <v xml:space="preserve">      20107009</v>
          </cell>
        </row>
        <row r="224">
          <cell r="A224" t="str">
            <v xml:space="preserve">         20107099</v>
          </cell>
        </row>
        <row r="225">
          <cell r="A225" t="str">
            <v xml:space="preserve">         20107129</v>
          </cell>
        </row>
        <row r="226">
          <cell r="A226" t="str">
            <v xml:space="preserve">      20108000</v>
          </cell>
        </row>
        <row r="227">
          <cell r="A227" t="str">
            <v xml:space="preserve">      20109000</v>
          </cell>
        </row>
        <row r="228">
          <cell r="A228" t="str">
            <v xml:space="preserve">   20200000</v>
          </cell>
        </row>
        <row r="229">
          <cell r="A229" t="str">
            <v xml:space="preserve">   20300000</v>
          </cell>
        </row>
        <row r="230">
          <cell r="A230" t="str">
            <v xml:space="preserve">      20301000</v>
          </cell>
        </row>
        <row r="231">
          <cell r="A231" t="str">
            <v xml:space="preserve">      20302000</v>
          </cell>
        </row>
        <row r="232">
          <cell r="A232" t="str">
            <v xml:space="preserve">   20400000</v>
          </cell>
        </row>
        <row r="233">
          <cell r="A233" t="str">
            <v xml:space="preserve">      20401000</v>
          </cell>
        </row>
        <row r="234">
          <cell r="A234" t="str">
            <v xml:space="preserve">      20402000</v>
          </cell>
        </row>
        <row r="235">
          <cell r="A235" t="str">
            <v xml:space="preserve">      20403000</v>
          </cell>
        </row>
        <row r="236">
          <cell r="A236" t="str">
            <v xml:space="preserve">   20500000</v>
          </cell>
        </row>
        <row r="237">
          <cell r="A237" t="str">
            <v xml:space="preserve">      20501000</v>
          </cell>
        </row>
        <row r="238">
          <cell r="A238" t="str">
            <v xml:space="preserve">      20502000</v>
          </cell>
        </row>
        <row r="239">
          <cell r="A239" t="str">
            <v xml:space="preserve">      20503000</v>
          </cell>
        </row>
        <row r="240">
          <cell r="A240" t="str">
            <v xml:space="preserve">      20504000</v>
          </cell>
        </row>
        <row r="241">
          <cell r="A241" t="str">
            <v xml:space="preserve">   20600000</v>
          </cell>
        </row>
        <row r="242">
          <cell r="A242" t="str">
            <v xml:space="preserve">      20601000</v>
          </cell>
        </row>
        <row r="243">
          <cell r="A243" t="str">
            <v xml:space="preserve">         20601010</v>
          </cell>
        </row>
        <row r="244">
          <cell r="A244" t="str">
            <v xml:space="preserve">         20601020</v>
          </cell>
        </row>
        <row r="245">
          <cell r="A245" t="str">
            <v xml:space="preserve">         20601030</v>
          </cell>
        </row>
        <row r="246">
          <cell r="A246" t="str">
            <v xml:space="preserve">      20602000</v>
          </cell>
        </row>
        <row r="247">
          <cell r="A247" t="str">
            <v xml:space="preserve">         20602010</v>
          </cell>
        </row>
        <row r="248">
          <cell r="A248" t="str">
            <v xml:space="preserve">         20602020</v>
          </cell>
        </row>
        <row r="249">
          <cell r="A249" t="str">
            <v xml:space="preserve">      20603000</v>
          </cell>
        </row>
        <row r="250">
          <cell r="A250" t="str">
            <v xml:space="preserve">         20603010</v>
          </cell>
        </row>
        <row r="251">
          <cell r="A251" t="str">
            <v xml:space="preserve">         20603020</v>
          </cell>
        </row>
        <row r="252">
          <cell r="A252" t="str">
            <v xml:space="preserve">      20604000</v>
          </cell>
        </row>
        <row r="253">
          <cell r="A253" t="str">
            <v xml:space="preserve">         20604010</v>
          </cell>
        </row>
        <row r="254">
          <cell r="A254" t="str">
            <v xml:space="preserve">         20604020</v>
          </cell>
        </row>
        <row r="255">
          <cell r="A255" t="str">
            <v xml:space="preserve">         20604030</v>
          </cell>
        </row>
        <row r="256">
          <cell r="A256" t="str">
            <v xml:space="preserve">         20604500</v>
          </cell>
        </row>
        <row r="257">
          <cell r="A257" t="str">
            <v xml:space="preserve">      20605000</v>
          </cell>
        </row>
        <row r="258">
          <cell r="A258" t="str">
            <v xml:space="preserve">         20605010</v>
          </cell>
        </row>
        <row r="259">
          <cell r="A259" t="str">
            <v xml:space="preserve">         20605020</v>
          </cell>
        </row>
        <row r="260">
          <cell r="A260" t="str">
            <v xml:space="preserve">         20605030</v>
          </cell>
        </row>
        <row r="261">
          <cell r="A261" t="str">
            <v xml:space="preserve">      20606000</v>
          </cell>
        </row>
        <row r="262">
          <cell r="A262" t="str">
            <v xml:space="preserve">   20700000</v>
          </cell>
        </row>
        <row r="263">
          <cell r="A263" t="str">
            <v xml:space="preserve">      20701000</v>
          </cell>
        </row>
        <row r="264">
          <cell r="A264" t="str">
            <v xml:space="preserve">         20701010</v>
          </cell>
        </row>
        <row r="265">
          <cell r="A265" t="str">
            <v xml:space="preserve">         20701020</v>
          </cell>
        </row>
        <row r="266">
          <cell r="A266" t="str">
            <v xml:space="preserve">         20701030</v>
          </cell>
        </row>
        <row r="267">
          <cell r="A267" t="str">
            <v xml:space="preserve">         20701040</v>
          </cell>
        </row>
        <row r="268">
          <cell r="A268" t="str">
            <v xml:space="preserve">      20702000</v>
          </cell>
        </row>
        <row r="269">
          <cell r="A269" t="str">
            <v xml:space="preserve">         20702010</v>
          </cell>
        </row>
        <row r="270">
          <cell r="A270" t="str">
            <v xml:space="preserve">         20702020</v>
          </cell>
        </row>
        <row r="271">
          <cell r="A271" t="str">
            <v xml:space="preserve">         20702030</v>
          </cell>
        </row>
        <row r="272">
          <cell r="A272" t="str">
            <v xml:space="preserve">      20703000</v>
          </cell>
        </row>
        <row r="273">
          <cell r="A273" t="str">
            <v xml:space="preserve">         20703010</v>
          </cell>
        </row>
        <row r="274">
          <cell r="A274" t="str">
            <v xml:space="preserve">         20703020</v>
          </cell>
        </row>
        <row r="275">
          <cell r="A275" t="str">
            <v xml:space="preserve">      20704000</v>
          </cell>
        </row>
        <row r="276">
          <cell r="A276" t="str">
            <v xml:space="preserve">         20704010</v>
          </cell>
        </row>
        <row r="277">
          <cell r="A277" t="str">
            <v xml:space="preserve">         20704020</v>
          </cell>
        </row>
        <row r="278">
          <cell r="A278" t="str">
            <v xml:space="preserve">         20704030</v>
          </cell>
        </row>
        <row r="279">
          <cell r="A279" t="str">
            <v xml:space="preserve">         20704040</v>
          </cell>
        </row>
        <row r="280">
          <cell r="A280" t="str">
            <v xml:space="preserve">      20705000</v>
          </cell>
        </row>
        <row r="281">
          <cell r="A281" t="str">
            <v xml:space="preserve">         20705010</v>
          </cell>
        </row>
        <row r="282">
          <cell r="A282" t="str">
            <v xml:space="preserve">            20705011</v>
          </cell>
        </row>
        <row r="283">
          <cell r="A283" t="str">
            <v xml:space="preserve">            20705012</v>
          </cell>
        </row>
        <row r="284">
          <cell r="A284" t="str">
            <v xml:space="preserve">         20705020</v>
          </cell>
        </row>
        <row r="285">
          <cell r="A285" t="str">
            <v xml:space="preserve">         20705030</v>
          </cell>
        </row>
        <row r="286">
          <cell r="A286" t="str">
            <v xml:space="preserve">         20705040</v>
          </cell>
        </row>
        <row r="287">
          <cell r="A287" t="str">
            <v xml:space="preserve">         20705050</v>
          </cell>
        </row>
        <row r="288">
          <cell r="A288" t="str">
            <v xml:space="preserve">      20707000</v>
          </cell>
        </row>
        <row r="289">
          <cell r="A289" t="str">
            <v xml:space="preserve">      20708000</v>
          </cell>
        </row>
        <row r="290">
          <cell r="A290" t="str">
            <v xml:space="preserve">   20800000</v>
          </cell>
        </row>
        <row r="292">
          <cell r="C292">
            <v>37300000</v>
          </cell>
          <cell r="D292">
            <v>36300000</v>
          </cell>
          <cell r="E292">
            <v>36400001</v>
          </cell>
          <cell r="F292">
            <v>37400000</v>
          </cell>
          <cell r="J292">
            <v>37300000</v>
          </cell>
          <cell r="K292">
            <v>36300000</v>
          </cell>
          <cell r="L292">
            <v>36400001</v>
          </cell>
          <cell r="M292">
            <v>37400000</v>
          </cell>
          <cell r="R292">
            <v>37300000</v>
          </cell>
          <cell r="S292">
            <v>36300000</v>
          </cell>
          <cell r="T292">
            <v>36400001</v>
          </cell>
          <cell r="U292">
            <v>37400000</v>
          </cell>
          <cell r="Y292">
            <v>37300000</v>
          </cell>
          <cell r="Z292">
            <v>36300000</v>
          </cell>
          <cell r="AA292">
            <v>36400001</v>
          </cell>
          <cell r="AB292">
            <v>37400000</v>
          </cell>
        </row>
        <row r="293">
          <cell r="A293" t="str">
            <v>HC04</v>
          </cell>
        </row>
        <row r="294">
          <cell r="A294" t="str">
            <v>HC16</v>
          </cell>
        </row>
        <row r="295">
          <cell r="A295" t="str">
            <v>HC19</v>
          </cell>
        </row>
        <row r="296">
          <cell r="A296" t="str">
            <v>HC51</v>
          </cell>
        </row>
        <row r="297">
          <cell r="A297" t="str">
            <v>HC52</v>
          </cell>
        </row>
        <row r="298">
          <cell r="A298" t="str">
            <v>HC60</v>
          </cell>
        </row>
        <row r="299">
          <cell r="A299" t="str">
            <v>HC64</v>
          </cell>
        </row>
        <row r="300">
          <cell r="A300" t="str">
            <v>HC65</v>
          </cell>
        </row>
        <row r="301">
          <cell r="A301" t="str">
            <v>HC66</v>
          </cell>
        </row>
        <row r="302">
          <cell r="A302" t="str">
            <v>HC67</v>
          </cell>
        </row>
        <row r="303">
          <cell r="A303" t="str">
            <v>HC71</v>
          </cell>
        </row>
        <row r="304">
          <cell r="A304" t="str">
            <v>HC72</v>
          </cell>
        </row>
        <row r="305">
          <cell r="A305" t="str">
            <v>HC73</v>
          </cell>
        </row>
        <row r="306">
          <cell r="A306" t="str">
            <v>HC74</v>
          </cell>
        </row>
        <row r="307">
          <cell r="A307" t="str">
            <v>HC75</v>
          </cell>
        </row>
        <row r="308">
          <cell r="A308" t="str">
            <v>HC76</v>
          </cell>
        </row>
        <row r="309">
          <cell r="A309" t="str">
            <v>HC79</v>
          </cell>
        </row>
      </sheetData>
      <sheetData sheetId="1" refreshError="1">
        <row r="3">
          <cell r="C3">
            <v>2002</v>
          </cell>
          <cell r="K3">
            <v>2002</v>
          </cell>
          <cell r="S3">
            <v>2002</v>
          </cell>
          <cell r="AB3">
            <v>2002</v>
          </cell>
        </row>
        <row r="4">
          <cell r="C4">
            <v>4</v>
          </cell>
          <cell r="K4">
            <v>3</v>
          </cell>
          <cell r="S4">
            <v>4</v>
          </cell>
          <cell r="AB4">
            <v>3</v>
          </cell>
        </row>
        <row r="6">
          <cell r="D6" t="str">
            <v>HC01</v>
          </cell>
          <cell r="E6" t="str">
            <v>HC10</v>
          </cell>
          <cell r="F6" t="str">
            <v>HC15</v>
          </cell>
          <cell r="G6" t="str">
            <v>HC20</v>
          </cell>
          <cell r="H6" t="str">
            <v>HC30</v>
          </cell>
          <cell r="I6" t="str">
            <v>HC40</v>
          </cell>
          <cell r="J6" t="str">
            <v>HC80</v>
          </cell>
          <cell r="L6" t="str">
            <v>HC01</v>
          </cell>
          <cell r="M6" t="str">
            <v>HC10</v>
          </cell>
          <cell r="N6" t="str">
            <v>HC15</v>
          </cell>
          <cell r="O6" t="str">
            <v>HC20</v>
          </cell>
          <cell r="P6" t="str">
            <v>HC30</v>
          </cell>
          <cell r="Q6" t="str">
            <v>HC40</v>
          </cell>
          <cell r="R6" t="str">
            <v>HC80</v>
          </cell>
          <cell r="S6" t="str">
            <v>F01</v>
          </cell>
          <cell r="T6" t="str">
            <v>F10</v>
          </cell>
          <cell r="U6" t="str">
            <v>F19</v>
          </cell>
          <cell r="V6" t="str">
            <v>F20</v>
          </cell>
          <cell r="W6" t="str">
            <v>F30</v>
          </cell>
          <cell r="X6" t="str">
            <v>F40</v>
          </cell>
          <cell r="Y6" t="str">
            <v>F50</v>
          </cell>
          <cell r="Z6" t="str">
            <v>F60</v>
          </cell>
          <cell r="AA6" t="str">
            <v>F80</v>
          </cell>
          <cell r="AB6" t="str">
            <v>F01</v>
          </cell>
          <cell r="AC6" t="str">
            <v>F10</v>
          </cell>
          <cell r="AD6" t="str">
            <v>F19</v>
          </cell>
          <cell r="AE6" t="str">
            <v>F20</v>
          </cell>
          <cell r="AF6" t="str">
            <v>F30</v>
          </cell>
          <cell r="AG6" t="str">
            <v>F40</v>
          </cell>
          <cell r="AH6" t="str">
            <v>F50</v>
          </cell>
          <cell r="AI6" t="str">
            <v>F60</v>
          </cell>
          <cell r="AJ6" t="str">
            <v>F80</v>
          </cell>
        </row>
        <row r="7">
          <cell r="A7" t="str">
            <v>37000000</v>
          </cell>
        </row>
        <row r="8">
          <cell r="A8" t="str">
            <v xml:space="preserve">   37100000</v>
          </cell>
        </row>
        <row r="9">
          <cell r="A9" t="str">
            <v xml:space="preserve">      37101000</v>
          </cell>
        </row>
        <row r="10">
          <cell r="A10" t="str">
            <v xml:space="preserve">         37101010</v>
          </cell>
        </row>
        <row r="11">
          <cell r="A11" t="str">
            <v xml:space="preserve">            37101011</v>
          </cell>
        </row>
        <row r="12">
          <cell r="A12" t="str">
            <v xml:space="preserve">            37101012</v>
          </cell>
        </row>
        <row r="13">
          <cell r="A13" t="str">
            <v xml:space="preserve">            37101013</v>
          </cell>
        </row>
        <row r="14">
          <cell r="A14" t="str">
            <v xml:space="preserve">            37101014</v>
          </cell>
        </row>
        <row r="15">
          <cell r="A15" t="str">
            <v xml:space="preserve">            37101015</v>
          </cell>
        </row>
        <row r="16">
          <cell r="A16" t="str">
            <v xml:space="preserve">            37101016</v>
          </cell>
        </row>
        <row r="17">
          <cell r="A17" t="str">
            <v xml:space="preserve">            37101017</v>
          </cell>
        </row>
        <row r="18">
          <cell r="A18" t="str">
            <v xml:space="preserve">            37101018</v>
          </cell>
        </row>
        <row r="19">
          <cell r="A19" t="str">
            <v xml:space="preserve">            37101019</v>
          </cell>
        </row>
        <row r="20">
          <cell r="A20" t="str">
            <v xml:space="preserve">         37101020</v>
          </cell>
        </row>
        <row r="21">
          <cell r="A21" t="str">
            <v xml:space="preserve">            37101021</v>
          </cell>
        </row>
        <row r="22">
          <cell r="A22" t="str">
            <v xml:space="preserve">            37101022</v>
          </cell>
        </row>
        <row r="23">
          <cell r="A23" t="str">
            <v xml:space="preserve">            37101023</v>
          </cell>
        </row>
        <row r="24">
          <cell r="A24" t="str">
            <v xml:space="preserve">            37101024</v>
          </cell>
        </row>
        <row r="25">
          <cell r="A25" t="str">
            <v xml:space="preserve">         37101030</v>
          </cell>
        </row>
        <row r="26">
          <cell r="A26" t="str">
            <v xml:space="preserve">      37102000</v>
          </cell>
        </row>
        <row r="27">
          <cell r="A27" t="str">
            <v xml:space="preserve">      37103000</v>
          </cell>
        </row>
        <row r="28">
          <cell r="A28" t="str">
            <v xml:space="preserve">      37104000</v>
          </cell>
        </row>
        <row r="29">
          <cell r="A29" t="str">
            <v xml:space="preserve">         37104005</v>
          </cell>
        </row>
        <row r="30">
          <cell r="A30" t="str">
            <v xml:space="preserve">         37104010</v>
          </cell>
        </row>
        <row r="31">
          <cell r="A31" t="str">
            <v xml:space="preserve">         37104020</v>
          </cell>
        </row>
        <row r="32">
          <cell r="A32" t="str">
            <v xml:space="preserve">         37104030</v>
          </cell>
        </row>
        <row r="33">
          <cell r="A33" t="str">
            <v xml:space="preserve">   37200000</v>
          </cell>
        </row>
        <row r="34">
          <cell r="A34" t="str">
            <v xml:space="preserve">      37201000</v>
          </cell>
        </row>
        <row r="35">
          <cell r="A35" t="str">
            <v xml:space="preserve">         37201010</v>
          </cell>
        </row>
        <row r="36">
          <cell r="A36" t="str">
            <v xml:space="preserve">         37201020</v>
          </cell>
        </row>
        <row r="37">
          <cell r="A37" t="str">
            <v xml:space="preserve">         37201030</v>
          </cell>
        </row>
        <row r="38">
          <cell r="A38" t="str">
            <v xml:space="preserve">      37202000</v>
          </cell>
        </row>
        <row r="39">
          <cell r="A39" t="str">
            <v xml:space="preserve">         37202010</v>
          </cell>
        </row>
        <row r="40">
          <cell r="A40" t="str">
            <v xml:space="preserve">         37202020</v>
          </cell>
        </row>
        <row r="41">
          <cell r="A41" t="str">
            <v xml:space="preserve">         37202030</v>
          </cell>
        </row>
        <row r="42">
          <cell r="A42" t="str">
            <v xml:space="preserve">      37203000</v>
          </cell>
        </row>
        <row r="43">
          <cell r="A43" t="str">
            <v xml:space="preserve">         37203010</v>
          </cell>
        </row>
        <row r="44">
          <cell r="A44" t="str">
            <v xml:space="preserve">         37203020</v>
          </cell>
        </row>
        <row r="45">
          <cell r="A45" t="str">
            <v xml:space="preserve">         37203030</v>
          </cell>
        </row>
        <row r="46">
          <cell r="A46" t="str">
            <v xml:space="preserve">         37203040</v>
          </cell>
        </row>
        <row r="47">
          <cell r="A47" t="str">
            <v xml:space="preserve">      37204000</v>
          </cell>
        </row>
        <row r="48">
          <cell r="A48" t="str">
            <v xml:space="preserve">      37205000</v>
          </cell>
        </row>
        <row r="49">
          <cell r="A49" t="str">
            <v xml:space="preserve">   37300000</v>
          </cell>
        </row>
        <row r="50">
          <cell r="A50" t="str">
            <v xml:space="preserve">   37400000</v>
          </cell>
        </row>
        <row r="51">
          <cell r="A51" t="str">
            <v xml:space="preserve">   37500000</v>
          </cell>
        </row>
        <row r="52">
          <cell r="A52" t="str">
            <v xml:space="preserve">      37501000</v>
          </cell>
        </row>
        <row r="53">
          <cell r="A53" t="str">
            <v xml:space="preserve">      37502000</v>
          </cell>
        </row>
        <row r="54">
          <cell r="A54" t="str">
            <v xml:space="preserve">      37503000</v>
          </cell>
        </row>
        <row r="55">
          <cell r="A55" t="str">
            <v xml:space="preserve">      37504000</v>
          </cell>
        </row>
        <row r="56">
          <cell r="A56" t="str">
            <v xml:space="preserve">      37505000</v>
          </cell>
        </row>
        <row r="57">
          <cell r="A57" t="str">
            <v xml:space="preserve">      37506000</v>
          </cell>
        </row>
        <row r="58">
          <cell r="A58" t="str">
            <v xml:space="preserve">      37507000</v>
          </cell>
        </row>
        <row r="59">
          <cell r="A59" t="str">
            <v xml:space="preserve">      37508000</v>
          </cell>
        </row>
        <row r="60">
          <cell r="A60" t="str">
            <v xml:space="preserve">   37600000</v>
          </cell>
        </row>
        <row r="61">
          <cell r="A61" t="str">
            <v xml:space="preserve">   37900007</v>
          </cell>
        </row>
        <row r="62">
          <cell r="A62" t="str">
            <v xml:space="preserve">   37900009</v>
          </cell>
        </row>
        <row r="63">
          <cell r="A63" t="str">
            <v>36000000</v>
          </cell>
        </row>
        <row r="64">
          <cell r="A64" t="str">
            <v xml:space="preserve">   36100000</v>
          </cell>
        </row>
        <row r="65">
          <cell r="A65" t="str">
            <v xml:space="preserve">      36101000</v>
          </cell>
        </row>
        <row r="66">
          <cell r="A66" t="str">
            <v xml:space="preserve">      36102000</v>
          </cell>
        </row>
        <row r="67">
          <cell r="A67" t="str">
            <v xml:space="preserve">         36102100</v>
          </cell>
        </row>
        <row r="68">
          <cell r="A68" t="str">
            <v xml:space="preserve">            36102101</v>
          </cell>
        </row>
        <row r="69">
          <cell r="A69" t="str">
            <v xml:space="preserve">            36102102</v>
          </cell>
        </row>
        <row r="70">
          <cell r="A70" t="str">
            <v xml:space="preserve">            36102103</v>
          </cell>
        </row>
        <row r="71">
          <cell r="A71" t="str">
            <v xml:space="preserve">            36102104</v>
          </cell>
        </row>
        <row r="72">
          <cell r="A72" t="str">
            <v xml:space="preserve">            36102105</v>
          </cell>
        </row>
        <row r="73">
          <cell r="A73" t="str">
            <v xml:space="preserve">         36102200</v>
          </cell>
        </row>
        <row r="74">
          <cell r="A74" t="str">
            <v xml:space="preserve">            36102201</v>
          </cell>
        </row>
        <row r="75">
          <cell r="A75" t="str">
            <v xml:space="preserve">            36102202</v>
          </cell>
        </row>
        <row r="76">
          <cell r="A76" t="str">
            <v xml:space="preserve">            36102205</v>
          </cell>
        </row>
        <row r="77">
          <cell r="A77" t="str">
            <v xml:space="preserve">            36102206</v>
          </cell>
        </row>
        <row r="78">
          <cell r="A78" t="str">
            <v xml:space="preserve">         36102300</v>
          </cell>
        </row>
        <row r="79">
          <cell r="A79" t="str">
            <v xml:space="preserve">         36102400</v>
          </cell>
        </row>
        <row r="80">
          <cell r="A80" t="str">
            <v xml:space="preserve">      36103000</v>
          </cell>
        </row>
        <row r="81">
          <cell r="A81" t="str">
            <v xml:space="preserve">         36103100</v>
          </cell>
        </row>
        <row r="82">
          <cell r="A82" t="str">
            <v xml:space="preserve">         36103200</v>
          </cell>
        </row>
        <row r="83">
          <cell r="A83" t="str">
            <v xml:space="preserve">         36103300</v>
          </cell>
        </row>
        <row r="84">
          <cell r="A84" t="str">
            <v xml:space="preserve">      36104000</v>
          </cell>
        </row>
        <row r="85">
          <cell r="A85" t="str">
            <v xml:space="preserve">      36105000</v>
          </cell>
        </row>
        <row r="86">
          <cell r="A86" t="str">
            <v xml:space="preserve">         36105100</v>
          </cell>
        </row>
        <row r="87">
          <cell r="A87" t="str">
            <v xml:space="preserve">         36105200</v>
          </cell>
        </row>
        <row r="88">
          <cell r="A88" t="str">
            <v xml:space="preserve">         36105300</v>
          </cell>
        </row>
        <row r="89">
          <cell r="A89" t="str">
            <v xml:space="preserve">      36106000</v>
          </cell>
        </row>
        <row r="90">
          <cell r="A90" t="str">
            <v xml:space="preserve">         36106050</v>
          </cell>
        </row>
        <row r="91">
          <cell r="A91" t="str">
            <v xml:space="preserve">         36106100</v>
          </cell>
        </row>
        <row r="92">
          <cell r="A92" t="str">
            <v xml:space="preserve">         36106200</v>
          </cell>
        </row>
        <row r="93">
          <cell r="A93" t="str">
            <v xml:space="preserve">         36106300</v>
          </cell>
        </row>
        <row r="94">
          <cell r="A94" t="str">
            <v xml:space="preserve">         36106400</v>
          </cell>
        </row>
        <row r="95">
          <cell r="A95" t="str">
            <v xml:space="preserve">   36200000</v>
          </cell>
        </row>
        <row r="96">
          <cell r="A96" t="str">
            <v xml:space="preserve">      36201000</v>
          </cell>
        </row>
        <row r="97">
          <cell r="A97" t="str">
            <v xml:space="preserve">         36201010</v>
          </cell>
        </row>
        <row r="98">
          <cell r="A98" t="str">
            <v xml:space="preserve">         36201020</v>
          </cell>
        </row>
        <row r="99">
          <cell r="A99" t="str">
            <v xml:space="preserve">         36201030</v>
          </cell>
        </row>
        <row r="100">
          <cell r="A100" t="str">
            <v xml:space="preserve">      36202000</v>
          </cell>
        </row>
        <row r="101">
          <cell r="A101" t="str">
            <v xml:space="preserve">      36203000</v>
          </cell>
        </row>
        <row r="102">
          <cell r="A102" t="str">
            <v xml:space="preserve">      36204000</v>
          </cell>
        </row>
        <row r="103">
          <cell r="A103" t="str">
            <v xml:space="preserve">      36205000</v>
          </cell>
        </row>
        <row r="104">
          <cell r="A104" t="str">
            <v xml:space="preserve">      36206000</v>
          </cell>
        </row>
        <row r="105">
          <cell r="A105" t="str">
            <v xml:space="preserve">   36300000</v>
          </cell>
        </row>
        <row r="106">
          <cell r="A106" t="str">
            <v xml:space="preserve">   36400000</v>
          </cell>
        </row>
        <row r="107">
          <cell r="A107" t="str">
            <v xml:space="preserve">   36400001</v>
          </cell>
        </row>
        <row r="108">
          <cell r="A108" t="str">
            <v xml:space="preserve">   36500000</v>
          </cell>
        </row>
        <row r="109">
          <cell r="A109" t="str">
            <v xml:space="preserve">      36501000</v>
          </cell>
        </row>
        <row r="110">
          <cell r="A110" t="str">
            <v xml:space="preserve">      36502000</v>
          </cell>
        </row>
        <row r="111">
          <cell r="A111" t="str">
            <v xml:space="preserve">      36503000</v>
          </cell>
        </row>
        <row r="112">
          <cell r="A112" t="str">
            <v xml:space="preserve">      36504000</v>
          </cell>
        </row>
        <row r="113">
          <cell r="A113" t="str">
            <v xml:space="preserve">      36505000</v>
          </cell>
        </row>
        <row r="114">
          <cell r="A114" t="str">
            <v xml:space="preserve">      36506000</v>
          </cell>
        </row>
        <row r="115">
          <cell r="A115" t="str">
            <v xml:space="preserve">      36507000</v>
          </cell>
        </row>
        <row r="116">
          <cell r="A116" t="str">
            <v xml:space="preserve">      36508000</v>
          </cell>
        </row>
        <row r="117">
          <cell r="A117" t="str">
            <v xml:space="preserve">   36600000</v>
          </cell>
        </row>
        <row r="118">
          <cell r="A118" t="str">
            <v xml:space="preserve">      36601000</v>
          </cell>
        </row>
        <row r="119">
          <cell r="A119" t="str">
            <v xml:space="preserve">   36700000</v>
          </cell>
        </row>
        <row r="120">
          <cell r="A120" t="str">
            <v xml:space="preserve">   36900006</v>
          </cell>
        </row>
        <row r="122">
          <cell r="C122">
            <v>37300000</v>
          </cell>
          <cell r="D122">
            <v>36300000</v>
          </cell>
          <cell r="E122">
            <v>36400001</v>
          </cell>
          <cell r="F122">
            <v>37400000</v>
          </cell>
          <cell r="J122">
            <v>37300000</v>
          </cell>
          <cell r="K122">
            <v>36300000</v>
          </cell>
          <cell r="L122">
            <v>36400001</v>
          </cell>
          <cell r="M122">
            <v>37400000</v>
          </cell>
        </row>
        <row r="123">
          <cell r="A123" t="str">
            <v>HC04</v>
          </cell>
        </row>
        <row r="124">
          <cell r="A124" t="str">
            <v>HC16</v>
          </cell>
        </row>
        <row r="125">
          <cell r="A125" t="str">
            <v>HC19</v>
          </cell>
        </row>
        <row r="126">
          <cell r="A126" t="str">
            <v>HC51</v>
          </cell>
        </row>
        <row r="127">
          <cell r="A127" t="str">
            <v>HC52</v>
          </cell>
        </row>
        <row r="128">
          <cell r="A128" t="str">
            <v>HC60</v>
          </cell>
        </row>
        <row r="129">
          <cell r="A129" t="str">
            <v>HC64</v>
          </cell>
        </row>
        <row r="130">
          <cell r="A130" t="str">
            <v>HC65</v>
          </cell>
        </row>
        <row r="131">
          <cell r="A131" t="str">
            <v>HC66</v>
          </cell>
        </row>
        <row r="132">
          <cell r="A132" t="str">
            <v>HC67</v>
          </cell>
        </row>
        <row r="133">
          <cell r="A133" t="str">
            <v>HC71</v>
          </cell>
        </row>
        <row r="134">
          <cell r="A134" t="str">
            <v>HC72</v>
          </cell>
        </row>
        <row r="135">
          <cell r="A135" t="str">
            <v>HC73</v>
          </cell>
        </row>
        <row r="136">
          <cell r="A136" t="str">
            <v>HC74</v>
          </cell>
        </row>
        <row r="137">
          <cell r="A137" t="str">
            <v>HC75</v>
          </cell>
        </row>
        <row r="138">
          <cell r="A138" t="str">
            <v>HC76</v>
          </cell>
        </row>
        <row r="139">
          <cell r="A139" t="str">
            <v>HC79</v>
          </cell>
        </row>
      </sheetData>
      <sheetData sheetId="2">
        <row r="39">
          <cell r="A39" t="str">
            <v>X</v>
          </cell>
        </row>
      </sheetData>
      <sheetData sheetId="3">
        <row r="39">
          <cell r="A39" t="str">
            <v>X</v>
          </cell>
        </row>
      </sheetData>
      <sheetData sheetId="4"/>
      <sheetData sheetId="5"/>
      <sheetData sheetId="6"/>
      <sheetData sheetId="7"/>
      <sheetData sheetId="8" refreshError="1">
        <row r="39">
          <cell r="A39" t="str">
            <v>X</v>
          </cell>
          <cell r="B39" t="str">
            <v>X</v>
          </cell>
          <cell r="C39" t="str">
            <v>X</v>
          </cell>
          <cell r="D39" t="str">
            <v>X</v>
          </cell>
          <cell r="F39" t="str">
            <v>X</v>
          </cell>
          <cell r="G39" t="str">
            <v>X</v>
          </cell>
          <cell r="H39" t="str">
            <v>X</v>
          </cell>
          <cell r="J39" t="str">
            <v>X</v>
          </cell>
          <cell r="K39" t="str">
            <v>X</v>
          </cell>
          <cell r="M39" t="str">
            <v>X</v>
          </cell>
          <cell r="N39" t="str">
            <v>X</v>
          </cell>
          <cell r="O39" t="str">
            <v>X</v>
          </cell>
          <cell r="P39" t="str">
            <v>X</v>
          </cell>
          <cell r="Q39" t="str">
            <v>X</v>
          </cell>
          <cell r="S39" t="str">
            <v>X</v>
          </cell>
          <cell r="T39" t="str">
            <v>X</v>
          </cell>
          <cell r="U39" t="str">
            <v>X</v>
          </cell>
          <cell r="W39" t="str">
            <v>X</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C"/>
      <sheetName val="ELET "/>
      <sheetName val="SDIVIDA"/>
      <sheetName val="Plan1"/>
      <sheetName val="Plan2"/>
      <sheetName val="Plan3"/>
      <sheetName val="GARTER_CHASE"/>
      <sheetName val="GARTER_CHASE (2)"/>
      <sheetName val="COELBA_GARTER"/>
      <sheetName val="RESUMO"/>
      <sheetName val="CEEMES"/>
      <sheetName val="59"/>
      <sheetName val="DRE"/>
      <sheetName val="DFLSUBS"/>
      <sheetName val="Intertemporais PIS e COFINS"/>
      <sheetName val="Dados"/>
      <sheetName val="OVERVIEW"/>
      <sheetName val="pl atual"/>
      <sheetName val="Andam."/>
      <sheetName val="Concl."/>
      <sheetName val="Excluído"/>
      <sheetName val="Penden."/>
      <sheetName val="Progr."/>
      <sheetName val="Selec."/>
      <sheetName val="AESMES"/>
    </sheetNames>
    <sheetDataSet>
      <sheetData sheetId="0" refreshError="1">
        <row r="4">
          <cell r="A4" t="str">
            <v>11.1. EMPRÉSTIMOS ESTRANGEIROS BID I ,  BID II  E  KfW - POSIÇÃO EM FEVEREIRO/97</v>
          </cell>
        </row>
        <row r="7">
          <cell r="C7" t="str">
            <v>VALORES EM MOEDA DE ORIGEM</v>
          </cell>
        </row>
        <row r="8">
          <cell r="B8" t="str">
            <v>MOEDA</v>
          </cell>
        </row>
        <row r="9">
          <cell r="A9" t="str">
            <v>EMPRÉSTIMOS/CONTRATOS</v>
          </cell>
          <cell r="B9" t="str">
            <v>DE</v>
          </cell>
          <cell r="C9" t="str">
            <v>CONTRATADO</v>
          </cell>
          <cell r="E9" t="str">
            <v>REALIZADO</v>
          </cell>
          <cell r="F9" t="str">
            <v>SALDO</v>
          </cell>
        </row>
        <row r="10">
          <cell r="B10" t="str">
            <v>ORIGEM</v>
          </cell>
          <cell r="E10" t="str">
            <v>Até FEV/98</v>
          </cell>
          <cell r="F10" t="str">
            <v xml:space="preserve"> FEV/98</v>
          </cell>
        </row>
        <row r="12">
          <cell r="A12" t="str">
            <v>1 - BID I</v>
          </cell>
        </row>
        <row r="14">
          <cell r="A14" t="str">
            <v>1.1 - 645/SF-BR</v>
          </cell>
        </row>
        <row r="16">
          <cell r="A16" t="str">
            <v>1.1.1 - PRINCIPAL ( AMORTIZAÇÃO )</v>
          </cell>
          <cell r="B16" t="str">
            <v>US$</v>
          </cell>
          <cell r="C16">
            <v>15000000</v>
          </cell>
          <cell r="D16">
            <v>15000000</v>
          </cell>
          <cell r="E16">
            <v>11500000</v>
          </cell>
          <cell r="F16">
            <v>3500000</v>
          </cell>
        </row>
        <row r="18">
          <cell r="A18" t="str">
            <v>1.1.2 - JUROS</v>
          </cell>
          <cell r="B18" t="str">
            <v>US$</v>
          </cell>
        </row>
        <row r="20">
          <cell r="A20" t="str">
            <v>1.2 - 071/IC-BR</v>
          </cell>
        </row>
        <row r="22">
          <cell r="A22" t="str">
            <v>1.2.1 - PRINCIPAL</v>
          </cell>
          <cell r="B22" t="str">
            <v>US$</v>
          </cell>
          <cell r="C22">
            <v>8692607.3200000003</v>
          </cell>
          <cell r="D22">
            <v>8692607.3200000003</v>
          </cell>
          <cell r="E22">
            <v>6594391.9000000004</v>
          </cell>
          <cell r="F22">
            <v>2098215.4200000004</v>
          </cell>
        </row>
        <row r="23">
          <cell r="B23" t="str">
            <v>DM</v>
          </cell>
          <cell r="C23">
            <v>45141157.269999996</v>
          </cell>
          <cell r="D23">
            <v>45141157.269999996</v>
          </cell>
          <cell r="E23">
            <v>34245015.947499998</v>
          </cell>
          <cell r="F23">
            <v>10896141.322499998</v>
          </cell>
        </row>
        <row r="24">
          <cell r="B24" t="str">
            <v>YEN</v>
          </cell>
          <cell r="C24">
            <v>1823774084.0800002</v>
          </cell>
          <cell r="D24">
            <v>1823774084.0800002</v>
          </cell>
          <cell r="E24">
            <v>1383826779.0800002</v>
          </cell>
          <cell r="F24">
            <v>439947305</v>
          </cell>
        </row>
        <row r="25">
          <cell r="B25" t="str">
            <v>SWFR</v>
          </cell>
          <cell r="C25">
            <v>66977985.300000004</v>
          </cell>
          <cell r="D25">
            <v>66977985.300000004</v>
          </cell>
          <cell r="E25">
            <v>50817406.300909095</v>
          </cell>
          <cell r="F25">
            <v>16160578.999090908</v>
          </cell>
        </row>
        <row r="26">
          <cell r="B26" t="str">
            <v>NLG</v>
          </cell>
          <cell r="C26">
            <v>5783592.6699999999</v>
          </cell>
          <cell r="D26">
            <v>5783592.6699999999</v>
          </cell>
          <cell r="E26">
            <v>4387553.0599999996</v>
          </cell>
          <cell r="F26">
            <v>1396039.6100000003</v>
          </cell>
        </row>
        <row r="27">
          <cell r="B27" t="str">
            <v>TOTAL</v>
          </cell>
        </row>
        <row r="29">
          <cell r="A29" t="str">
            <v>1.1.2 - JUROS</v>
          </cell>
          <cell r="B29" t="str">
            <v>US$</v>
          </cell>
        </row>
        <row r="30">
          <cell r="B30" t="str">
            <v>DM</v>
          </cell>
        </row>
        <row r="31">
          <cell r="B31" t="str">
            <v>YEN</v>
          </cell>
        </row>
        <row r="32">
          <cell r="B32" t="str">
            <v>SWFR</v>
          </cell>
        </row>
        <row r="33">
          <cell r="B33" t="str">
            <v>NLG</v>
          </cell>
        </row>
        <row r="34">
          <cell r="B34" t="str">
            <v>TOTAL</v>
          </cell>
        </row>
        <row r="37">
          <cell r="A37" t="str">
            <v>2 - BID II</v>
          </cell>
        </row>
        <row r="39">
          <cell r="A39" t="str">
            <v xml:space="preserve">2.1 - 507/OC - BR  </v>
          </cell>
        </row>
        <row r="41">
          <cell r="A41" t="str">
            <v>2.1.1 - PRINCIPAL ( AMORTIZAÇÃO )</v>
          </cell>
          <cell r="B41" t="str">
            <v>UA</v>
          </cell>
          <cell r="C41">
            <v>77046065</v>
          </cell>
          <cell r="D41">
            <v>83054608.659999996</v>
          </cell>
          <cell r="E41">
            <v>24640199.659999996</v>
          </cell>
          <cell r="F41">
            <v>52502684.109999992</v>
          </cell>
        </row>
        <row r="43">
          <cell r="A43" t="str">
            <v>2.1.2 - JUROS</v>
          </cell>
        </row>
        <row r="45">
          <cell r="A45" t="str">
            <v>2.2 - 785/SF - BR</v>
          </cell>
        </row>
        <row r="47">
          <cell r="A47" t="str">
            <v>2.2.1 - PRINCIPAL ( AMORTIZAÇÃO )</v>
          </cell>
          <cell r="B47" t="str">
            <v>US$</v>
          </cell>
          <cell r="C47">
            <v>25000000</v>
          </cell>
          <cell r="D47">
            <v>25000000</v>
          </cell>
          <cell r="E47">
            <v>5714285.6993548423</v>
          </cell>
          <cell r="F47">
            <v>19285714.300645158</v>
          </cell>
        </row>
        <row r="49">
          <cell r="A49" t="str">
            <v>2.2.2 - JUROS</v>
          </cell>
        </row>
        <row r="52">
          <cell r="A52" t="str">
            <v>3 - KfW</v>
          </cell>
        </row>
        <row r="54">
          <cell r="A54" t="str">
            <v>3.1 - 86 65 663</v>
          </cell>
        </row>
        <row r="56">
          <cell r="A56" t="str">
            <v>3.1.1 - PRINCIPAL ( AMORTIZAÇÃO )</v>
          </cell>
          <cell r="B56" t="str">
            <v>DM</v>
          </cell>
          <cell r="C56">
            <v>19500000</v>
          </cell>
          <cell r="D56">
            <v>16692648.060000001</v>
          </cell>
          <cell r="E56">
            <v>6919000</v>
          </cell>
          <cell r="F56">
            <v>11125906.68</v>
          </cell>
        </row>
        <row r="58">
          <cell r="A58" t="str">
            <v>3.1.2 - JUROS</v>
          </cell>
          <cell r="B58" t="str">
            <v>DM</v>
          </cell>
          <cell r="E58">
            <v>3507048.01</v>
          </cell>
        </row>
        <row r="60">
          <cell r="A60" t="str">
            <v>3.1.3 - COMISSÃO DE COMPROMISSO</v>
          </cell>
          <cell r="B60" t="str">
            <v>DM</v>
          </cell>
          <cell r="E60">
            <v>259746.84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LPE-média-mensal-99-04"/>
      <sheetName val="CELPE"/>
      <sheetName val="GRÁFICO"/>
      <sheetName val="VPA"/>
      <sheetName val="LPA"/>
      <sheetName val="Foglio2"/>
      <sheetName val="2007-REALIZADO"/>
    </sheetNames>
    <sheetDataSet>
      <sheetData sheetId="0" refreshError="1">
        <row r="6">
          <cell r="A6" t="str">
            <v>2001-02</v>
          </cell>
          <cell r="B6" t="str">
            <v>CELPE</v>
          </cell>
          <cell r="C6" t="str">
            <v>CEPE3</v>
          </cell>
          <cell r="D6" t="str">
            <v>ON *</v>
          </cell>
          <cell r="E6">
            <v>10</v>
          </cell>
          <cell r="F6" t="str">
            <v>REAL POR MIL AÇÕES</v>
          </cell>
        </row>
        <row r="7">
          <cell r="A7" t="str">
            <v>2001-03</v>
          </cell>
          <cell r="B7" t="str">
            <v>CELPE</v>
          </cell>
          <cell r="C7" t="str">
            <v>CEPE3</v>
          </cell>
          <cell r="D7" t="str">
            <v>ON *</v>
          </cell>
          <cell r="E7">
            <v>9.1909089999999996</v>
          </cell>
          <cell r="F7" t="str">
            <v>REAL POR MIL AÇÕES</v>
          </cell>
        </row>
        <row r="8">
          <cell r="A8" t="str">
            <v>2002-02</v>
          </cell>
          <cell r="B8" t="str">
            <v>CELPE</v>
          </cell>
          <cell r="C8" t="str">
            <v>CEPE3</v>
          </cell>
          <cell r="D8" t="str">
            <v>ON *</v>
          </cell>
          <cell r="E8">
            <v>15</v>
          </cell>
          <cell r="F8" t="str">
            <v>REAL POR MIL AÇÕES</v>
          </cell>
        </row>
        <row r="10">
          <cell r="A10" t="str">
            <v>1999-01</v>
          </cell>
          <cell r="B10" t="str">
            <v>CELPE</v>
          </cell>
          <cell r="C10" t="str">
            <v xml:space="preserve">CEPE5        </v>
          </cell>
          <cell r="D10" t="str">
            <v xml:space="preserve">PNA*EJ     </v>
          </cell>
          <cell r="E10">
            <v>4.4000000000000004</v>
          </cell>
          <cell r="F10" t="str">
            <v>REAL POR MIL AÇÕES</v>
          </cell>
        </row>
        <row r="11">
          <cell r="A11" t="str">
            <v>1999-02</v>
          </cell>
          <cell r="B11" t="str">
            <v>CELPE</v>
          </cell>
          <cell r="C11" t="str">
            <v xml:space="preserve">CEPE5        </v>
          </cell>
          <cell r="D11" t="str">
            <v xml:space="preserve">PNA*       </v>
          </cell>
          <cell r="E11">
            <v>4.0199999999999996</v>
          </cell>
          <cell r="F11" t="str">
            <v>REAL POR MIL AÇÕES</v>
          </cell>
        </row>
        <row r="12">
          <cell r="A12" t="str">
            <v>1999-03</v>
          </cell>
          <cell r="B12" t="str">
            <v>CELPE</v>
          </cell>
          <cell r="C12" t="str">
            <v xml:space="preserve">CEPE5        </v>
          </cell>
          <cell r="D12" t="str">
            <v xml:space="preserve">PNA*       </v>
          </cell>
          <cell r="E12">
            <v>4.0599999999999996</v>
          </cell>
          <cell r="F12" t="str">
            <v>REAL POR MIL AÇÕES</v>
          </cell>
        </row>
        <row r="13">
          <cell r="A13" t="str">
            <v>1999-04</v>
          </cell>
          <cell r="B13" t="str">
            <v>CELPE</v>
          </cell>
          <cell r="C13" t="str">
            <v xml:space="preserve">CEPE5        </v>
          </cell>
          <cell r="D13" t="str">
            <v xml:space="preserve">PNA*       </v>
          </cell>
          <cell r="E13">
            <v>5.23</v>
          </cell>
          <cell r="F13" t="str">
            <v>REAL POR MIL AÇÕES</v>
          </cell>
        </row>
        <row r="14">
          <cell r="A14" t="str">
            <v>1999-05</v>
          </cell>
          <cell r="B14" t="str">
            <v>CELPE</v>
          </cell>
          <cell r="C14" t="str">
            <v xml:space="preserve">CEPE5        </v>
          </cell>
          <cell r="D14" t="str">
            <v xml:space="preserve">PNA*       </v>
          </cell>
          <cell r="E14">
            <v>5.39</v>
          </cell>
          <cell r="F14" t="str">
            <v>REAL POR MIL AÇÕES</v>
          </cell>
        </row>
        <row r="15">
          <cell r="A15" t="str">
            <v>1999-05</v>
          </cell>
          <cell r="B15" t="str">
            <v>CELPE</v>
          </cell>
          <cell r="C15" t="str">
            <v xml:space="preserve">CEPE5        </v>
          </cell>
          <cell r="D15" t="str">
            <v xml:space="preserve">PNA*EJ     </v>
          </cell>
          <cell r="E15">
            <v>5.12</v>
          </cell>
          <cell r="F15" t="str">
            <v>REAL POR MIL AÇÕES</v>
          </cell>
        </row>
        <row r="16">
          <cell r="A16" t="str">
            <v>1999-06</v>
          </cell>
          <cell r="B16" t="str">
            <v>CELPE</v>
          </cell>
          <cell r="C16" t="str">
            <v xml:space="preserve">CEPE5        </v>
          </cell>
          <cell r="D16" t="str">
            <v xml:space="preserve">PNA*       </v>
          </cell>
          <cell r="E16">
            <v>4.97</v>
          </cell>
          <cell r="F16" t="str">
            <v>REAL POR MIL AÇÕES</v>
          </cell>
        </row>
        <row r="17">
          <cell r="A17" t="str">
            <v>1999-07</v>
          </cell>
          <cell r="B17" t="str">
            <v>CELPE</v>
          </cell>
          <cell r="C17" t="str">
            <v xml:space="preserve">CEPE5        </v>
          </cell>
          <cell r="D17" t="str">
            <v xml:space="preserve">PNA*       </v>
          </cell>
          <cell r="E17">
            <v>5.07</v>
          </cell>
          <cell r="F17" t="str">
            <v>REAL POR MIL AÇÕES</v>
          </cell>
        </row>
        <row r="18">
          <cell r="A18" t="str">
            <v>1999-08</v>
          </cell>
          <cell r="B18" t="str">
            <v>CELPE</v>
          </cell>
          <cell r="C18" t="str">
            <v xml:space="preserve">CEPE5        </v>
          </cell>
          <cell r="D18" t="str">
            <v xml:space="preserve">PNA*       </v>
          </cell>
          <cell r="E18">
            <v>5.08</v>
          </cell>
          <cell r="F18" t="str">
            <v>REAL POR MIL AÇÕES</v>
          </cell>
        </row>
        <row r="19">
          <cell r="A19" t="str">
            <v>1999-09</v>
          </cell>
          <cell r="B19" t="str">
            <v>CELPE</v>
          </cell>
          <cell r="C19" t="str">
            <v xml:space="preserve">CEPE5        </v>
          </cell>
          <cell r="D19" t="str">
            <v xml:space="preserve">PNA*       </v>
          </cell>
          <cell r="E19">
            <v>6.19</v>
          </cell>
          <cell r="F19" t="str">
            <v>REAL POR MIL AÇÕES</v>
          </cell>
        </row>
        <row r="20">
          <cell r="A20" t="str">
            <v>1999-10</v>
          </cell>
          <cell r="B20" t="str">
            <v>CELPE</v>
          </cell>
          <cell r="C20" t="str">
            <v xml:space="preserve">CEPE5        </v>
          </cell>
          <cell r="D20" t="str">
            <v xml:space="preserve">PNA*EJ     </v>
          </cell>
          <cell r="E20">
            <v>5.36</v>
          </cell>
          <cell r="F20" t="str">
            <v>REAL POR MIL AÇÕES</v>
          </cell>
        </row>
        <row r="21">
          <cell r="A21" t="str">
            <v>1999-11</v>
          </cell>
          <cell r="B21" t="str">
            <v>CELPE</v>
          </cell>
          <cell r="C21" t="str">
            <v xml:space="preserve">CEPE5        </v>
          </cell>
          <cell r="D21" t="str">
            <v xml:space="preserve">PNA*       </v>
          </cell>
          <cell r="E21">
            <v>6.28</v>
          </cell>
          <cell r="F21" t="str">
            <v>REAL POR MIL AÇÕES</v>
          </cell>
        </row>
        <row r="22">
          <cell r="A22" t="str">
            <v>1999-12</v>
          </cell>
          <cell r="B22" t="str">
            <v>CELPE</v>
          </cell>
          <cell r="C22" t="str">
            <v xml:space="preserve">CEPE5        </v>
          </cell>
          <cell r="D22" t="str">
            <v xml:space="preserve">PNA*       </v>
          </cell>
          <cell r="E22">
            <v>8.42</v>
          </cell>
          <cell r="F22" t="str">
            <v>REAL POR MIL AÇÕES</v>
          </cell>
        </row>
        <row r="23">
          <cell r="A23" t="str">
            <v>2000-01</v>
          </cell>
          <cell r="B23" t="str">
            <v>CELPE</v>
          </cell>
          <cell r="C23" t="str">
            <v>CEPE5</v>
          </cell>
          <cell r="D23" t="str">
            <v>PNA*</v>
          </cell>
          <cell r="E23">
            <v>8.9252438999999999</v>
          </cell>
          <cell r="F23" t="str">
            <v>REAL POR MIL AÇÕES</v>
          </cell>
        </row>
        <row r="24">
          <cell r="A24" t="str">
            <v>2000-01</v>
          </cell>
          <cell r="B24" t="str">
            <v>CELPE</v>
          </cell>
          <cell r="C24" t="str">
            <v>CEPE5</v>
          </cell>
          <cell r="D24" t="str">
            <v>PNA*EJ</v>
          </cell>
          <cell r="E24">
            <v>8.4977550999999991</v>
          </cell>
          <cell r="F24" t="str">
            <v>REAL POR MIL AÇÕES</v>
          </cell>
        </row>
        <row r="25">
          <cell r="A25" t="str">
            <v>2000-02</v>
          </cell>
          <cell r="B25" t="str">
            <v>CELPE</v>
          </cell>
          <cell r="C25" t="str">
            <v>CEPE5</v>
          </cell>
          <cell r="D25" t="str">
            <v>PNA*</v>
          </cell>
          <cell r="E25">
            <v>8.5344903999999993</v>
          </cell>
          <cell r="F25" t="str">
            <v>REAL POR MIL AÇÕES</v>
          </cell>
        </row>
        <row r="26">
          <cell r="A26" t="str">
            <v>2000-02</v>
          </cell>
          <cell r="B26" t="str">
            <v>CELPE</v>
          </cell>
          <cell r="C26" t="str">
            <v>CEPE5</v>
          </cell>
          <cell r="D26" t="str">
            <v>PNA*ED</v>
          </cell>
          <cell r="E26">
            <v>8.6901933000000007</v>
          </cell>
          <cell r="F26" t="str">
            <v>REAL POR MIL AÇÕES</v>
          </cell>
        </row>
        <row r="27">
          <cell r="A27" t="str">
            <v>2000-03</v>
          </cell>
          <cell r="B27" t="str">
            <v>CELPE</v>
          </cell>
          <cell r="C27" t="str">
            <v>CEPE5</v>
          </cell>
          <cell r="D27" t="str">
            <v>PNA*</v>
          </cell>
          <cell r="E27">
            <v>8.7109865000000006</v>
          </cell>
          <cell r="F27" t="str">
            <v>REAL POR MIL AÇÕES</v>
          </cell>
        </row>
        <row r="28">
          <cell r="A28" t="str">
            <v>2000-04</v>
          </cell>
          <cell r="B28" t="str">
            <v>CELPE</v>
          </cell>
          <cell r="C28" t="str">
            <v>CEPE5</v>
          </cell>
          <cell r="D28" t="str">
            <v>PNA*</v>
          </cell>
          <cell r="E28">
            <v>8.0105017000000007</v>
          </cell>
          <cell r="F28" t="str">
            <v>REAL POR MIL AÇÕES</v>
          </cell>
        </row>
        <row r="29">
          <cell r="A29" t="str">
            <v>2000-05</v>
          </cell>
          <cell r="B29" t="str">
            <v>CELPE</v>
          </cell>
          <cell r="C29" t="str">
            <v>CEPE5</v>
          </cell>
          <cell r="D29" t="str">
            <v>PNA*</v>
          </cell>
          <cell r="E29">
            <v>7.6494116999999999</v>
          </cell>
          <cell r="F29" t="str">
            <v>REAL POR MIL AÇÕES</v>
          </cell>
        </row>
        <row r="30">
          <cell r="A30" t="str">
            <v>2000-06</v>
          </cell>
          <cell r="B30" t="str">
            <v>CELPE</v>
          </cell>
          <cell r="C30" t="str">
            <v>CEPE5</v>
          </cell>
          <cell r="D30" t="str">
            <v>PNA*</v>
          </cell>
          <cell r="E30">
            <v>8.3164864000000005</v>
          </cell>
          <cell r="F30" t="str">
            <v>REAL POR MIL AÇÕES</v>
          </cell>
        </row>
        <row r="31">
          <cell r="A31" t="str">
            <v>2000-07</v>
          </cell>
          <cell r="B31" t="str">
            <v>CELPE</v>
          </cell>
          <cell r="C31" t="str">
            <v>CEPE5</v>
          </cell>
          <cell r="D31" t="str">
            <v>PNA*</v>
          </cell>
          <cell r="E31">
            <v>8.4560563000000002</v>
          </cell>
          <cell r="F31" t="str">
            <v>REAL POR MIL AÇÕES</v>
          </cell>
        </row>
        <row r="32">
          <cell r="A32" t="str">
            <v>2000-08</v>
          </cell>
          <cell r="B32" t="str">
            <v>CELPE</v>
          </cell>
          <cell r="C32" t="str">
            <v>CEPE5</v>
          </cell>
          <cell r="D32" t="str">
            <v>PNA*</v>
          </cell>
          <cell r="E32">
            <v>9.1470189000000008</v>
          </cell>
          <cell r="F32" t="str">
            <v>REAL POR MIL AÇÕES</v>
          </cell>
        </row>
        <row r="33">
          <cell r="A33" t="str">
            <v>2000-09</v>
          </cell>
          <cell r="B33" t="str">
            <v>CELPE</v>
          </cell>
          <cell r="C33" t="str">
            <v>CEPE5</v>
          </cell>
          <cell r="D33" t="str">
            <v>PNA*</v>
          </cell>
          <cell r="E33">
            <v>8.8219691999999998</v>
          </cell>
          <cell r="F33" t="str">
            <v>REAL POR MIL AÇÕES</v>
          </cell>
        </row>
        <row r="34">
          <cell r="A34" t="str">
            <v>2000-10</v>
          </cell>
          <cell r="B34" t="str">
            <v>CELPE</v>
          </cell>
          <cell r="C34" t="str">
            <v>CEPE5</v>
          </cell>
          <cell r="D34" t="str">
            <v>PNA*</v>
          </cell>
          <cell r="E34">
            <v>7.5333854999999996</v>
          </cell>
          <cell r="F34" t="str">
            <v>REAL POR MIL AÇÕES</v>
          </cell>
        </row>
        <row r="35">
          <cell r="A35" t="str">
            <v>2000-11</v>
          </cell>
          <cell r="B35" t="str">
            <v>CELPE</v>
          </cell>
          <cell r="C35" t="str">
            <v>CEPE5</v>
          </cell>
          <cell r="D35" t="str">
            <v>PNA*</v>
          </cell>
          <cell r="E35">
            <v>7.7762513000000002</v>
          </cell>
          <cell r="F35" t="str">
            <v>REAL POR MIL AÇÕES</v>
          </cell>
        </row>
        <row r="36">
          <cell r="A36" t="str">
            <v>2000-12</v>
          </cell>
          <cell r="B36" t="str">
            <v>CELPE</v>
          </cell>
          <cell r="C36" t="str">
            <v>CEPE5</v>
          </cell>
          <cell r="D36" t="str">
            <v>PNA*</v>
          </cell>
          <cell r="E36">
            <v>8.3226659000000005</v>
          </cell>
          <cell r="F36" t="str">
            <v>REAL POR MIL AÇÕES</v>
          </cell>
        </row>
        <row r="37">
          <cell r="A37" t="str">
            <v>2001-01</v>
          </cell>
          <cell r="B37" t="str">
            <v>CELPE</v>
          </cell>
          <cell r="C37" t="str">
            <v>CEPE5</v>
          </cell>
          <cell r="D37" t="str">
            <v>PNA*</v>
          </cell>
          <cell r="E37">
            <v>7.8683949999999996</v>
          </cell>
          <cell r="F37" t="str">
            <v>REAL POR MIL AÇÕES</v>
          </cell>
        </row>
        <row r="38">
          <cell r="A38" t="str">
            <v>2001-02</v>
          </cell>
          <cell r="B38" t="str">
            <v>CELPE</v>
          </cell>
          <cell r="C38" t="str">
            <v>CEPE5</v>
          </cell>
          <cell r="D38" t="str">
            <v>PNA*</v>
          </cell>
          <cell r="E38">
            <v>7.8535294000000002</v>
          </cell>
          <cell r="F38" t="str">
            <v>REAL POR MIL AÇÕES</v>
          </cell>
        </row>
        <row r="39">
          <cell r="A39" t="str">
            <v>2001-03</v>
          </cell>
          <cell r="B39" t="str">
            <v>CELPE</v>
          </cell>
          <cell r="C39" t="str">
            <v>CEPE5</v>
          </cell>
          <cell r="D39" t="str">
            <v>PNA*</v>
          </cell>
          <cell r="E39">
            <v>9.8818856999999998</v>
          </cell>
          <cell r="F39" t="str">
            <v>REAL POR MIL AÇÕES</v>
          </cell>
        </row>
        <row r="40">
          <cell r="A40" t="str">
            <v>2001-04</v>
          </cell>
          <cell r="B40" t="str">
            <v>CELPE</v>
          </cell>
          <cell r="C40" t="str">
            <v>CEPE5</v>
          </cell>
          <cell r="D40" t="str">
            <v>PNA*</v>
          </cell>
          <cell r="E40">
            <v>9.1655999999999995</v>
          </cell>
          <cell r="F40" t="str">
            <v>REAL POR MIL AÇÕES</v>
          </cell>
        </row>
        <row r="41">
          <cell r="A41" t="str">
            <v>2001-05</v>
          </cell>
          <cell r="B41" t="str">
            <v>CELPE</v>
          </cell>
          <cell r="C41" t="str">
            <v>CEPE5</v>
          </cell>
          <cell r="D41" t="str">
            <v>PNA*</v>
          </cell>
          <cell r="E41">
            <v>8.8160000000000007</v>
          </cell>
          <cell r="F41" t="str">
            <v>REAL POR MIL AÇÕES</v>
          </cell>
        </row>
        <row r="42">
          <cell r="A42" t="str">
            <v>2001-06</v>
          </cell>
          <cell r="B42" t="str">
            <v>CELPE</v>
          </cell>
          <cell r="C42" t="str">
            <v>CEPE5</v>
          </cell>
          <cell r="D42" t="str">
            <v>PNA*</v>
          </cell>
          <cell r="E42">
            <v>9.0500000000000007</v>
          </cell>
          <cell r="F42" t="str">
            <v>REAL POR MIL AÇÕES</v>
          </cell>
        </row>
        <row r="43">
          <cell r="A43" t="str">
            <v>2001-07</v>
          </cell>
          <cell r="B43" t="str">
            <v>CELPE</v>
          </cell>
          <cell r="C43" t="str">
            <v>CEPE5</v>
          </cell>
          <cell r="D43" t="str">
            <v>PNA*</v>
          </cell>
          <cell r="E43">
            <v>9</v>
          </cell>
          <cell r="F43" t="str">
            <v>REAL POR MIL AÇÕES</v>
          </cell>
        </row>
        <row r="44">
          <cell r="A44" t="str">
            <v>2001-08</v>
          </cell>
          <cell r="B44" t="str">
            <v>CELPE</v>
          </cell>
          <cell r="C44" t="str">
            <v>CEPE5</v>
          </cell>
          <cell r="D44" t="str">
            <v>PNA*</v>
          </cell>
          <cell r="E44">
            <v>8.0171428000000002</v>
          </cell>
          <cell r="F44" t="str">
            <v>REAL POR MIL AÇÕES</v>
          </cell>
        </row>
        <row r="45">
          <cell r="A45" t="str">
            <v>2001-09</v>
          </cell>
          <cell r="B45" t="str">
            <v>CELPE</v>
          </cell>
          <cell r="C45" t="str">
            <v>CEPE5</v>
          </cell>
          <cell r="D45" t="str">
            <v>PNA*</v>
          </cell>
          <cell r="E45">
            <v>8.36</v>
          </cell>
          <cell r="F45" t="str">
            <v>REAL POR MIL AÇÕES</v>
          </cell>
        </row>
        <row r="46">
          <cell r="A46" t="str">
            <v>2001-10</v>
          </cell>
          <cell r="B46" t="str">
            <v>CELPE</v>
          </cell>
          <cell r="C46" t="str">
            <v>CEPE5</v>
          </cell>
          <cell r="D46" t="str">
            <v>PNA*</v>
          </cell>
          <cell r="E46">
            <v>7.9925373000000004</v>
          </cell>
          <cell r="F46" t="str">
            <v>REAL POR MIL AÇÕES</v>
          </cell>
        </row>
        <row r="47">
          <cell r="A47" t="str">
            <v>2001-11</v>
          </cell>
          <cell r="B47" t="str">
            <v>CELPE</v>
          </cell>
          <cell r="C47" t="str">
            <v>CEPE5</v>
          </cell>
          <cell r="D47" t="str">
            <v>PNA*</v>
          </cell>
          <cell r="E47">
            <v>9.0708029000000003</v>
          </cell>
          <cell r="F47" t="str">
            <v>REAL POR MIL AÇÕES</v>
          </cell>
        </row>
        <row r="48">
          <cell r="A48" t="str">
            <v>2001-12</v>
          </cell>
          <cell r="B48" t="str">
            <v>CELPE</v>
          </cell>
          <cell r="C48" t="str">
            <v>CEPE5</v>
          </cell>
          <cell r="D48" t="str">
            <v>PNA*</v>
          </cell>
          <cell r="E48">
            <v>9.2630336999999994</v>
          </cell>
          <cell r="F48" t="str">
            <v>REAL POR MIL AÇÕES</v>
          </cell>
        </row>
        <row r="49">
          <cell r="A49" t="str">
            <v>2002-01</v>
          </cell>
          <cell r="B49" t="str">
            <v>CELPE</v>
          </cell>
          <cell r="C49" t="str">
            <v>CEPE5</v>
          </cell>
          <cell r="D49" t="str">
            <v>PNA*</v>
          </cell>
          <cell r="E49">
            <v>9.1999999999999993</v>
          </cell>
          <cell r="F49" t="str">
            <v>REAL POR MIL AÇÕES</v>
          </cell>
        </row>
        <row r="50">
          <cell r="A50" t="str">
            <v>2002-01</v>
          </cell>
          <cell r="B50" t="str">
            <v>CELPE</v>
          </cell>
          <cell r="C50" t="str">
            <v>CEPE5</v>
          </cell>
          <cell r="D50" t="str">
            <v>PNA*</v>
          </cell>
          <cell r="E50">
            <v>8.6645161000000002</v>
          </cell>
          <cell r="F50" t="str">
            <v>REAL POR MIL AÇÕES</v>
          </cell>
        </row>
        <row r="51">
          <cell r="A51" t="str">
            <v>2002-02</v>
          </cell>
          <cell r="B51" t="str">
            <v>CELPE</v>
          </cell>
          <cell r="C51" t="str">
            <v>CEPE5</v>
          </cell>
          <cell r="D51" t="str">
            <v>PNA*</v>
          </cell>
          <cell r="E51">
            <v>8.8000000000000007</v>
          </cell>
          <cell r="F51" t="str">
            <v>REAL POR MIL AÇÕES</v>
          </cell>
        </row>
        <row r="52">
          <cell r="A52" t="str">
            <v>2002-03</v>
          </cell>
          <cell r="B52" t="str">
            <v>CELPE</v>
          </cell>
          <cell r="C52" t="str">
            <v>CEPE5</v>
          </cell>
          <cell r="D52" t="str">
            <v>PNA*</v>
          </cell>
          <cell r="E52">
            <v>8.9316437999999998</v>
          </cell>
          <cell r="F52" t="str">
            <v>REAL POR MIL AÇÕES</v>
          </cell>
        </row>
        <row r="53">
          <cell r="A53" t="str">
            <v>2002-04</v>
          </cell>
          <cell r="B53" t="str">
            <v>CELPE</v>
          </cell>
          <cell r="C53" t="str">
            <v>CEPE5</v>
          </cell>
          <cell r="D53" t="str">
            <v>PNA*</v>
          </cell>
          <cell r="E53">
            <v>9.0990225999999996</v>
          </cell>
          <cell r="F53" t="str">
            <v>REAL POR MIL AÇÕES</v>
          </cell>
        </row>
        <row r="54">
          <cell r="A54" t="str">
            <v>2002-05</v>
          </cell>
          <cell r="B54" t="str">
            <v>CELPE</v>
          </cell>
          <cell r="C54" t="str">
            <v>CEPE5</v>
          </cell>
          <cell r="D54" t="str">
            <v>PNA*</v>
          </cell>
          <cell r="E54">
            <v>8.9950334999999999</v>
          </cell>
          <cell r="F54" t="str">
            <v>REAL POR MIL AÇÕES</v>
          </cell>
        </row>
        <row r="55">
          <cell r="A55" t="str">
            <v>2002-06</v>
          </cell>
          <cell r="B55" t="str">
            <v>CELPE</v>
          </cell>
          <cell r="C55" t="str">
            <v>CEPE5</v>
          </cell>
          <cell r="D55" t="str">
            <v>PNA*</v>
          </cell>
          <cell r="E55">
            <v>8.4523621999999996</v>
          </cell>
          <cell r="F55" t="str">
            <v>REAL POR MIL AÇÕES</v>
          </cell>
        </row>
        <row r="56">
          <cell r="A56" t="str">
            <v>2002-07</v>
          </cell>
          <cell r="B56" t="str">
            <v>CELPE</v>
          </cell>
          <cell r="C56" t="str">
            <v>CEPE5</v>
          </cell>
          <cell r="D56" t="str">
            <v>PNA*</v>
          </cell>
          <cell r="E56">
            <v>7.6111110999999996</v>
          </cell>
          <cell r="F56" t="str">
            <v>REAL POR MIL AÇÕES</v>
          </cell>
        </row>
        <row r="57">
          <cell r="A57" t="str">
            <v>2002-08</v>
          </cell>
          <cell r="B57" t="str">
            <v>CELPE</v>
          </cell>
          <cell r="C57" t="str">
            <v>CEPE5</v>
          </cell>
          <cell r="D57" t="str">
            <v>PNA*</v>
          </cell>
          <cell r="E57">
            <v>7.4987931000000003</v>
          </cell>
          <cell r="F57" t="str">
            <v>REAL POR MIL AÇÕES</v>
          </cell>
        </row>
        <row r="58">
          <cell r="A58" t="str">
            <v>2002-10</v>
          </cell>
          <cell r="B58" t="str">
            <v>CELPE</v>
          </cell>
          <cell r="C58" t="str">
            <v>CEPE5</v>
          </cell>
          <cell r="D58" t="str">
            <v>PNA*</v>
          </cell>
          <cell r="E58">
            <v>6.6816326000000004</v>
          </cell>
          <cell r="F58" t="str">
            <v>REAL POR MIL AÇÕES</v>
          </cell>
        </row>
        <row r="59">
          <cell r="A59" t="str">
            <v>2002-11</v>
          </cell>
          <cell r="B59" t="str">
            <v>CELPE</v>
          </cell>
          <cell r="C59" t="str">
            <v>CEPE5</v>
          </cell>
          <cell r="D59" t="str">
            <v>PNA*</v>
          </cell>
          <cell r="E59">
            <v>5.9690104000000002</v>
          </cell>
          <cell r="F59" t="str">
            <v>REAL POR MIL AÇÕES</v>
          </cell>
        </row>
        <row r="60">
          <cell r="A60" t="str">
            <v>2002-12</v>
          </cell>
          <cell r="B60" t="str">
            <v>CELPE</v>
          </cell>
          <cell r="C60" t="str">
            <v>CEPE5</v>
          </cell>
          <cell r="D60" t="str">
            <v>PNA*</v>
          </cell>
          <cell r="E60">
            <v>5.5267514999999996</v>
          </cell>
          <cell r="F60" t="str">
            <v>REAL POR MIL AÇÕES</v>
          </cell>
        </row>
        <row r="61">
          <cell r="A61" t="str">
            <v>2003-01</v>
          </cell>
          <cell r="B61" t="str">
            <v>CELPE</v>
          </cell>
          <cell r="C61" t="str">
            <v>CEPE5</v>
          </cell>
          <cell r="D61" t="str">
            <v>PNA*</v>
          </cell>
          <cell r="E61">
            <v>6.0763609000000001</v>
          </cell>
          <cell r="F61" t="str">
            <v>REAL POR MIL AÇÕES</v>
          </cell>
        </row>
        <row r="62">
          <cell r="A62" t="str">
            <v>2003-02</v>
          </cell>
          <cell r="B62" t="str">
            <v>CELPE</v>
          </cell>
          <cell r="C62" t="str">
            <v>CEPE5</v>
          </cell>
          <cell r="D62" t="str">
            <v>PNA*</v>
          </cell>
          <cell r="E62">
            <v>6.0597260000000004</v>
          </cell>
          <cell r="F62" t="str">
            <v>REAL POR MIL AÇÕES</v>
          </cell>
        </row>
        <row r="63">
          <cell r="A63" t="str">
            <v>2003-03</v>
          </cell>
          <cell r="B63" t="str">
            <v>CELPE</v>
          </cell>
          <cell r="C63" t="str">
            <v>CEPE5</v>
          </cell>
          <cell r="D63" t="str">
            <v>PNA*</v>
          </cell>
          <cell r="E63">
            <v>5.6932257999999996</v>
          </cell>
          <cell r="F63" t="str">
            <v>REAL POR MIL AÇÕES</v>
          </cell>
        </row>
        <row r="64">
          <cell r="A64" t="str">
            <v>2003-04</v>
          </cell>
          <cell r="B64" t="str">
            <v>CELPE</v>
          </cell>
          <cell r="C64" t="str">
            <v>CEPE5</v>
          </cell>
          <cell r="D64" t="str">
            <v>PNA*</v>
          </cell>
          <cell r="E64">
            <v>5.8635238000000003</v>
          </cell>
          <cell r="F64" t="str">
            <v>REAL POR MIL AÇÕES</v>
          </cell>
        </row>
        <row r="65">
          <cell r="A65" t="str">
            <v>2003-04</v>
          </cell>
          <cell r="B65" t="str">
            <v>CELPE</v>
          </cell>
          <cell r="C65" t="str">
            <v>CEPE5</v>
          </cell>
          <cell r="D65" t="str">
            <v>PNA*ED</v>
          </cell>
          <cell r="E65">
            <v>6</v>
          </cell>
          <cell r="F65" t="str">
            <v>REAL POR MIL AÇÕES</v>
          </cell>
        </row>
        <row r="66">
          <cell r="A66" t="str">
            <v>2003-05</v>
          </cell>
          <cell r="B66" t="str">
            <v>CELPE</v>
          </cell>
          <cell r="C66" t="str">
            <v>CEPE5</v>
          </cell>
          <cell r="D66" t="str">
            <v>PNA*</v>
          </cell>
          <cell r="E66">
            <v>6.2364582999999998</v>
          </cell>
          <cell r="F66" t="str">
            <v>REAL POR MIL AÇÕES</v>
          </cell>
        </row>
        <row r="67">
          <cell r="A67" t="str">
            <v>2003-06</v>
          </cell>
          <cell r="B67" t="str">
            <v>CELPE</v>
          </cell>
          <cell r="C67" t="str">
            <v>CEPE5</v>
          </cell>
          <cell r="D67" t="str">
            <v>PNA*</v>
          </cell>
          <cell r="E67">
            <v>6</v>
          </cell>
          <cell r="F67" t="str">
            <v>REAL POR MIL AÇÕES</v>
          </cell>
        </row>
        <row r="68">
          <cell r="A68" t="str">
            <v>2003-07</v>
          </cell>
          <cell r="B68" t="str">
            <v>CELPE</v>
          </cell>
          <cell r="C68" t="str">
            <v>CEPE5</v>
          </cell>
          <cell r="D68" t="str">
            <v>PNA*</v>
          </cell>
          <cell r="E68">
            <v>5.5076628000000003</v>
          </cell>
          <cell r="F68" t="str">
            <v>REAL POR MIL AÇÕES</v>
          </cell>
        </row>
        <row r="69">
          <cell r="A69" t="str">
            <v>2003-08</v>
          </cell>
          <cell r="B69" t="str">
            <v>CELPE</v>
          </cell>
          <cell r="C69" t="str">
            <v>CEPE5</v>
          </cell>
          <cell r="D69" t="str">
            <v>PNA*</v>
          </cell>
          <cell r="E69">
            <v>5.6366797000000002</v>
          </cell>
          <cell r="F69" t="str">
            <v>REAL POR MIL AÇÕES</v>
          </cell>
        </row>
        <row r="70">
          <cell r="A70" t="str">
            <v>2003-09</v>
          </cell>
          <cell r="B70" t="str">
            <v>CELPE</v>
          </cell>
          <cell r="C70" t="str">
            <v>CEPE5</v>
          </cell>
          <cell r="D70" t="str">
            <v>PNA*</v>
          </cell>
          <cell r="E70">
            <v>6.6156313000000004</v>
          </cell>
          <cell r="F70" t="str">
            <v>REAL POR MIL AÇÕES</v>
          </cell>
        </row>
        <row r="71">
          <cell r="A71" t="str">
            <v>2003-10</v>
          </cell>
          <cell r="B71" t="str">
            <v>CELPE</v>
          </cell>
          <cell r="C71" t="str">
            <v>CEPE5</v>
          </cell>
          <cell r="D71" t="str">
            <v>PNA*</v>
          </cell>
          <cell r="E71">
            <v>6.8527294999999997</v>
          </cell>
          <cell r="F71" t="str">
            <v>REAL POR MIL AÇÕES</v>
          </cell>
        </row>
        <row r="72">
          <cell r="A72" t="str">
            <v>2003-11</v>
          </cell>
          <cell r="B72" t="str">
            <v>CELPE</v>
          </cell>
          <cell r="C72" t="str">
            <v>CEPE5</v>
          </cell>
          <cell r="D72" t="str">
            <v>PNA*</v>
          </cell>
          <cell r="E72">
            <v>7.2345271999999996</v>
          </cell>
          <cell r="F72" t="str">
            <v>REAL POR MIL AÇÕES</v>
          </cell>
        </row>
        <row r="73">
          <cell r="A73" t="str">
            <v>2003-12</v>
          </cell>
          <cell r="B73" t="str">
            <v>CELPE</v>
          </cell>
          <cell r="C73" t="str">
            <v>CEPE5</v>
          </cell>
          <cell r="D73" t="str">
            <v>PNA*</v>
          </cell>
          <cell r="E73">
            <v>7.5762707999999996</v>
          </cell>
          <cell r="F73" t="str">
            <v>REAL POR MIL AÇÕES</v>
          </cell>
        </row>
        <row r="74">
          <cell r="A74" t="str">
            <v>2003-12</v>
          </cell>
          <cell r="B74" t="str">
            <v>CELPE</v>
          </cell>
          <cell r="C74" t="str">
            <v>CEPE5</v>
          </cell>
          <cell r="D74" t="str">
            <v>PNA*EJ</v>
          </cell>
          <cell r="E74">
            <v>7.1501378999999998</v>
          </cell>
          <cell r="F74" t="str">
            <v>REAL POR MIL AÇÕES</v>
          </cell>
        </row>
        <row r="75">
          <cell r="A75" t="str">
            <v>2004-01</v>
          </cell>
          <cell r="B75" t="str">
            <v>CELPE</v>
          </cell>
          <cell r="C75" t="str">
            <v>CEPE5</v>
          </cell>
          <cell r="D75" t="str">
            <v>PNA*</v>
          </cell>
          <cell r="E75">
            <v>7.2933032999999998</v>
          </cell>
          <cell r="F75" t="str">
            <v>REAL POR MIL AÇÕES</v>
          </cell>
        </row>
        <row r="76">
          <cell r="A76" t="str">
            <v>2004-02</v>
          </cell>
          <cell r="B76" t="str">
            <v>CELPE</v>
          </cell>
          <cell r="C76" t="str">
            <v>CEPE5</v>
          </cell>
          <cell r="D76" t="str">
            <v>PNA*</v>
          </cell>
          <cell r="E76">
            <v>7.1613296999999996</v>
          </cell>
          <cell r="F76" t="str">
            <v>REAL POR MIL AÇÕES</v>
          </cell>
        </row>
        <row r="77">
          <cell r="A77" t="str">
            <v>2004-03</v>
          </cell>
          <cell r="B77" t="str">
            <v>CELPE</v>
          </cell>
          <cell r="C77" t="str">
            <v>CEPE5</v>
          </cell>
          <cell r="D77" t="str">
            <v>PNA*</v>
          </cell>
          <cell r="E77">
            <v>7.6306478000000002</v>
          </cell>
          <cell r="F77" t="str">
            <v>REAL POR MIL AÇÕES</v>
          </cell>
        </row>
        <row r="78">
          <cell r="A78" t="str">
            <v>2004-04</v>
          </cell>
          <cell r="B78" t="str">
            <v>CELPE</v>
          </cell>
          <cell r="C78" t="str">
            <v>CEPE5</v>
          </cell>
          <cell r="D78" t="str">
            <v>PNA*</v>
          </cell>
          <cell r="E78">
            <v>7.4408709999999996</v>
          </cell>
          <cell r="F78" t="str">
            <v>REAL POR MIL AÇÕES</v>
          </cell>
        </row>
        <row r="79">
          <cell r="A79" t="str">
            <v>2004-05</v>
          </cell>
          <cell r="B79" t="str">
            <v>CELPE</v>
          </cell>
          <cell r="C79" t="str">
            <v>CEPE5</v>
          </cell>
          <cell r="D79" t="str">
            <v>PNA*</v>
          </cell>
          <cell r="E79">
            <v>7.1642432999999999</v>
          </cell>
          <cell r="F79" t="str">
            <v>REAL POR MIL AÇÕES</v>
          </cell>
        </row>
        <row r="80">
          <cell r="A80" t="str">
            <v>2004-06</v>
          </cell>
          <cell r="B80" t="str">
            <v>CELPE</v>
          </cell>
          <cell r="C80" t="str">
            <v>CEPE5</v>
          </cell>
          <cell r="D80" t="str">
            <v>PNA*</v>
          </cell>
          <cell r="E80">
            <v>7.2179715</v>
          </cell>
          <cell r="F80" t="str">
            <v>REAL POR MIL AÇÕES</v>
          </cell>
        </row>
        <row r="82">
          <cell r="A82" t="str">
            <v>1999-10</v>
          </cell>
          <cell r="B82" t="str">
            <v>CELPE</v>
          </cell>
          <cell r="C82" t="str">
            <v xml:space="preserve">CEPE6        </v>
          </cell>
          <cell r="D82" t="str">
            <v xml:space="preserve">PNB*       </v>
          </cell>
          <cell r="E82">
            <v>4.01</v>
          </cell>
          <cell r="F82" t="str">
            <v>REAL POR MIL AÇÕES</v>
          </cell>
        </row>
        <row r="83">
          <cell r="A83" t="str">
            <v>1999-12</v>
          </cell>
          <cell r="B83" t="str">
            <v>CELPE</v>
          </cell>
          <cell r="C83" t="str">
            <v xml:space="preserve">CEPE6        </v>
          </cell>
          <cell r="D83" t="str">
            <v xml:space="preserve">PNB*       </v>
          </cell>
          <cell r="E83">
            <v>5.09</v>
          </cell>
          <cell r="F83" t="str">
            <v>REAL POR MIL AÇÕES</v>
          </cell>
        </row>
        <row r="84">
          <cell r="A84" t="str">
            <v>2000-01</v>
          </cell>
          <cell r="B84" t="str">
            <v>CELPE</v>
          </cell>
          <cell r="C84" t="str">
            <v>CEPE6</v>
          </cell>
          <cell r="D84" t="str">
            <v>PNB*</v>
          </cell>
          <cell r="E84">
            <v>6.9124999999999996</v>
          </cell>
          <cell r="F84" t="str">
            <v>REAL POR MIL AÇÕES</v>
          </cell>
        </row>
        <row r="85">
          <cell r="A85" t="str">
            <v>2000-05</v>
          </cell>
          <cell r="B85" t="str">
            <v>CELPE</v>
          </cell>
          <cell r="C85" t="str">
            <v>CEPE6</v>
          </cell>
          <cell r="D85" t="str">
            <v>PNB*</v>
          </cell>
          <cell r="E85">
            <v>4.0233333</v>
          </cell>
          <cell r="F85" t="str">
            <v>REAL POR MIL AÇÕES</v>
          </cell>
        </row>
        <row r="86">
          <cell r="A86" t="str">
            <v>2000-07</v>
          </cell>
          <cell r="B86" t="str">
            <v>CELPE</v>
          </cell>
          <cell r="C86" t="str">
            <v>CEPE6</v>
          </cell>
          <cell r="D86" t="str">
            <v>PNB*</v>
          </cell>
          <cell r="E86">
            <v>5</v>
          </cell>
          <cell r="F86" t="str">
            <v>REAL POR MIL AÇÕES</v>
          </cell>
        </row>
        <row r="87">
          <cell r="A87" t="str">
            <v>2000-08</v>
          </cell>
          <cell r="B87" t="str">
            <v>CELPE</v>
          </cell>
          <cell r="C87" t="str">
            <v>CEPE6</v>
          </cell>
          <cell r="D87" t="str">
            <v>PNB*</v>
          </cell>
          <cell r="E87">
            <v>6.8740740000000002</v>
          </cell>
          <cell r="F87" t="str">
            <v>REAL POR MIL AÇÕES</v>
          </cell>
        </row>
        <row r="88">
          <cell r="A88" t="str">
            <v>2000-09</v>
          </cell>
          <cell r="B88" t="str">
            <v>CELPE</v>
          </cell>
          <cell r="C88" t="str">
            <v>CEPE6</v>
          </cell>
          <cell r="D88" t="str">
            <v>PNB*</v>
          </cell>
          <cell r="E88">
            <v>7.1330049000000004</v>
          </cell>
          <cell r="F88" t="str">
            <v>REAL POR MIL AÇÕES</v>
          </cell>
        </row>
        <row r="89">
          <cell r="A89" t="str">
            <v>2001-03</v>
          </cell>
          <cell r="B89" t="str">
            <v>CELPE</v>
          </cell>
          <cell r="C89" t="str">
            <v>CEPE6</v>
          </cell>
          <cell r="D89" t="str">
            <v>PNB*</v>
          </cell>
          <cell r="E89">
            <v>7.2583333000000003</v>
          </cell>
          <cell r="F89" t="str">
            <v>REAL POR MIL AÇÕES</v>
          </cell>
        </row>
        <row r="90">
          <cell r="A90" t="str">
            <v>2001-04</v>
          </cell>
          <cell r="B90" t="str">
            <v>CELPE</v>
          </cell>
          <cell r="C90" t="str">
            <v>CEPE6</v>
          </cell>
          <cell r="D90" t="str">
            <v>PNB*</v>
          </cell>
          <cell r="E90">
            <v>8</v>
          </cell>
          <cell r="F90" t="str">
            <v>REAL POR MIL AÇÕES</v>
          </cell>
        </row>
        <row r="91">
          <cell r="A91" t="str">
            <v>2001-11</v>
          </cell>
          <cell r="B91" t="str">
            <v>CELPE</v>
          </cell>
          <cell r="C91" t="str">
            <v>CEPE6</v>
          </cell>
          <cell r="D91" t="str">
            <v>PNB*</v>
          </cell>
          <cell r="E91">
            <v>8.1</v>
          </cell>
          <cell r="F91" t="str">
            <v>REAL POR MIL AÇÕES</v>
          </cell>
        </row>
        <row r="92">
          <cell r="A92" t="str">
            <v>2002-01</v>
          </cell>
          <cell r="B92" t="str">
            <v>CELPE</v>
          </cell>
          <cell r="C92" t="str">
            <v>CEPE6</v>
          </cell>
          <cell r="D92" t="str">
            <v>PNB*EJ</v>
          </cell>
          <cell r="E92">
            <v>7.8</v>
          </cell>
          <cell r="F92" t="str">
            <v>REAL POR MIL AÇÕES</v>
          </cell>
        </row>
        <row r="93">
          <cell r="A93" t="str">
            <v>2002-03</v>
          </cell>
          <cell r="B93" t="str">
            <v>CELPE</v>
          </cell>
          <cell r="C93" t="str">
            <v>CEPE6</v>
          </cell>
          <cell r="D93" t="str">
            <v>PNB*</v>
          </cell>
          <cell r="E93">
            <v>8.0765624999999996</v>
          </cell>
          <cell r="F93" t="str">
            <v>REAL POR MIL AÇÕES</v>
          </cell>
        </row>
        <row r="94">
          <cell r="A94" t="str">
            <v>2002-04</v>
          </cell>
          <cell r="B94" t="str">
            <v>CELPE</v>
          </cell>
          <cell r="C94" t="str">
            <v>CEPE6</v>
          </cell>
          <cell r="D94" t="str">
            <v>PNB*</v>
          </cell>
          <cell r="E94">
            <v>8.4525179000000001</v>
          </cell>
          <cell r="F94" t="str">
            <v>REAL POR MIL AÇÕES</v>
          </cell>
        </row>
        <row r="95">
          <cell r="A95" t="str">
            <v>2002-06</v>
          </cell>
          <cell r="B95" t="str">
            <v>CELPE</v>
          </cell>
          <cell r="C95" t="str">
            <v>CEPE6</v>
          </cell>
          <cell r="D95" t="str">
            <v>PNB*</v>
          </cell>
          <cell r="E95">
            <v>7.7666665999999998</v>
          </cell>
          <cell r="F95" t="str">
            <v>REAL POR MIL AÇÕES</v>
          </cell>
        </row>
        <row r="96">
          <cell r="A96" t="str">
            <v>2002-10</v>
          </cell>
          <cell r="B96" t="str">
            <v>CELPE</v>
          </cell>
          <cell r="C96" t="str">
            <v>CEPE6</v>
          </cell>
          <cell r="D96" t="str">
            <v>PNB*</v>
          </cell>
          <cell r="E96">
            <v>7</v>
          </cell>
          <cell r="F96" t="str">
            <v>REAL POR MIL AÇÕES</v>
          </cell>
        </row>
        <row r="97">
          <cell r="A97" t="str">
            <v>2002-11</v>
          </cell>
          <cell r="B97" t="str">
            <v>CELPE</v>
          </cell>
          <cell r="C97" t="str">
            <v>CEPE6</v>
          </cell>
          <cell r="D97" t="str">
            <v>PNB*</v>
          </cell>
          <cell r="E97">
            <v>6.3088172</v>
          </cell>
          <cell r="F97" t="str">
            <v>REAL POR MIL AÇÕES</v>
          </cell>
        </row>
        <row r="98">
          <cell r="A98" t="str">
            <v>2002-12</v>
          </cell>
          <cell r="B98" t="str">
            <v>CELPE</v>
          </cell>
          <cell r="C98" t="str">
            <v>CEPE6</v>
          </cell>
          <cell r="D98" t="str">
            <v>PNB*</v>
          </cell>
          <cell r="E98">
            <v>5.7794870999999999</v>
          </cell>
          <cell r="F98" t="str">
            <v>REAL POR MIL AÇÕES</v>
          </cell>
        </row>
        <row r="99">
          <cell r="A99" t="str">
            <v>2003-02</v>
          </cell>
          <cell r="B99" t="str">
            <v>CELPE</v>
          </cell>
          <cell r="C99" t="str">
            <v>CEPE6</v>
          </cell>
          <cell r="D99" t="str">
            <v>PNB*</v>
          </cell>
          <cell r="E99">
            <v>5.75</v>
          </cell>
          <cell r="F99" t="str">
            <v>REAL POR MIL AÇÕES</v>
          </cell>
        </row>
        <row r="100">
          <cell r="A100" t="str">
            <v>2003-09</v>
          </cell>
          <cell r="B100" t="str">
            <v>CELPE</v>
          </cell>
          <cell r="C100" t="str">
            <v>CEPE6</v>
          </cell>
          <cell r="D100" t="str">
            <v>PNB*</v>
          </cell>
          <cell r="E100">
            <v>6.1</v>
          </cell>
          <cell r="F100" t="str">
            <v>REAL POR MIL AÇÕES</v>
          </cell>
        </row>
        <row r="101">
          <cell r="A101" t="str">
            <v>2003-10</v>
          </cell>
          <cell r="B101" t="str">
            <v>CELPE</v>
          </cell>
          <cell r="C101" t="str">
            <v>CEPE6</v>
          </cell>
          <cell r="D101" t="str">
            <v>PNB*</v>
          </cell>
          <cell r="E101">
            <v>6.5797296999999997</v>
          </cell>
          <cell r="F101" t="str">
            <v>REAL POR MIL AÇÕES</v>
          </cell>
        </row>
        <row r="102">
          <cell r="A102" t="str">
            <v>2003-12</v>
          </cell>
          <cell r="B102" t="str">
            <v>CELPE</v>
          </cell>
          <cell r="C102" t="str">
            <v>CEPE6</v>
          </cell>
          <cell r="D102" t="str">
            <v>PNB*</v>
          </cell>
          <cell r="E102">
            <v>6.7074357999999998</v>
          </cell>
          <cell r="F102" t="str">
            <v>REAL POR MIL AÇÕES</v>
          </cell>
        </row>
        <row r="103">
          <cell r="A103" t="str">
            <v>2004-01</v>
          </cell>
          <cell r="B103" t="str">
            <v>CELPE</v>
          </cell>
          <cell r="C103" t="str">
            <v>CEPE6</v>
          </cell>
          <cell r="D103" t="str">
            <v>PNB*</v>
          </cell>
          <cell r="E103">
            <v>6.5</v>
          </cell>
          <cell r="F103" t="str">
            <v>REAL POR MIL AÇÕES</v>
          </cell>
        </row>
        <row r="104">
          <cell r="A104" t="str">
            <v>2004-02</v>
          </cell>
          <cell r="B104" t="str">
            <v>CELPE</v>
          </cell>
          <cell r="C104" t="str">
            <v>CEPE6</v>
          </cell>
          <cell r="D104" t="str">
            <v>PNB*</v>
          </cell>
          <cell r="E104">
            <v>6.5</v>
          </cell>
          <cell r="F104" t="str">
            <v>REAL POR MIL AÇÕES</v>
          </cell>
        </row>
        <row r="105">
          <cell r="A105" t="str">
            <v>2004-05</v>
          </cell>
          <cell r="B105" t="str">
            <v>CELPE</v>
          </cell>
          <cell r="C105" t="str">
            <v>CEPE6</v>
          </cell>
          <cell r="D105" t="str">
            <v>PNB*</v>
          </cell>
          <cell r="E105">
            <v>6.5</v>
          </cell>
          <cell r="F105" t="str">
            <v>REAL POR MIL AÇÕES</v>
          </cell>
        </row>
        <row r="106">
          <cell r="A106" t="str">
            <v>2004-06</v>
          </cell>
          <cell r="B106" t="str">
            <v>CELPE</v>
          </cell>
          <cell r="C106" t="str">
            <v>CEPE6</v>
          </cell>
          <cell r="D106" t="str">
            <v>PNB*</v>
          </cell>
          <cell r="E106">
            <v>7.02</v>
          </cell>
          <cell r="F106" t="str">
            <v>REAL POR MIL AÇÕES</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T1200"/>
      <sheetName val="balancete310301"/>
      <sheetName val="Balancete300601"/>
      <sheetName val="Balancete300901"/>
      <sheetName val="Balancete311201"/>
      <sheetName val="F123"/>
      <sheetName val="F4"/>
      <sheetName val="J-60"/>
      <sheetName val="A"/>
      <sheetName val="E"/>
      <sheetName val="N"/>
      <sheetName val="N-4(GCS)"/>
      <sheetName val="AA"/>
      <sheetName val="AA-1 (BNDES)"/>
      <sheetName val="AA-2"/>
      <sheetName val="AA-3(001_BBA)"/>
      <sheetName val="AA-4(002_VOTORANTIM)"/>
      <sheetName val="AA-5(003_BBA)"/>
      <sheetName val="AA-6(004_BBA)"/>
      <sheetName val="AA-7(005_VOTORANTIM)"/>
      <sheetName val="AA-8(006_VOTORANTIM)"/>
      <sheetName val="AA-9(Hedge)"/>
      <sheetName val="AA-10(Op.63)"/>
      <sheetName val="Taxa_diária"/>
      <sheetName val="kk"/>
      <sheetName val="SS"/>
      <sheetName val="30"/>
      <sheetName val="AA_10_Op_63_"/>
      <sheetName val="Lead2"/>
      <sheetName val="ce"/>
      <sheetName val="Lead"/>
      <sheetName val="Esforços"/>
      <sheetName val="Movim. Sibra"/>
      <sheetName val="Medições a faturar"/>
      <sheetName val="Links"/>
      <sheetName val="PENDENCIAS"/>
      <sheetName val="ELIMINAÇÕES"/>
      <sheetName val="RAC"/>
      <sheetName val="DRE"/>
      <sheetName val="Spot"/>
      <sheetName val="Taxes"/>
      <sheetName val="Acomp"/>
      <sheetName val="f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zembro98"/>
      <sheetName val="janeiro99"/>
      <sheetName val="fevereiro99"/>
      <sheetName val="março99"/>
      <sheetName val="abril99"/>
      <sheetName val="maio99"/>
      <sheetName val="junho99"/>
      <sheetName val="julho99 "/>
      <sheetName val="agosto99"/>
      <sheetName val="setembro99"/>
      <sheetName val="outubro99"/>
      <sheetName val="novembro99"/>
      <sheetName val="dezembro99"/>
      <sheetName val="JANEIRO2000"/>
      <sheetName val="FEVEREIRO2000"/>
      <sheetName val="MARÇO2000sajuste"/>
      <sheetName val="MARÇO2000"/>
      <sheetName val="ABRIL 2000"/>
      <sheetName val="den96"/>
      <sheetName val="Real_Teste_orig"/>
      <sheetName val="ce"/>
      <sheetName val="RIS_TECNICHE"/>
      <sheetName val="ce99"/>
      <sheetName val="prebdg97"/>
      <sheetName val="premi96"/>
      <sheetName val="ROs (12)"/>
      <sheetName val="COMPLETO"/>
      <sheetName val="SALDO PROJETOS"/>
      <sheetName val="ACT Input (2)"/>
      <sheetName val="Índices"/>
      <sheetName val="GERREAL"/>
      <sheetName val="Base"/>
      <sheetName val="FF3"/>
      <sheetName val="Sheet1"/>
      <sheetName val="OUT02.REPORT"/>
      <sheetName val="ELIMINAÇÕES"/>
      <sheetName val="Qty"/>
      <sheetName val="Base Fiscal Cruzada"/>
      <sheetName val="translate"/>
      <sheetName val="INFO"/>
      <sheetName val="E 1.2 - Teste de VC"/>
      <sheetName val="INTELSAT"/>
      <sheetName val="X rates"/>
      <sheetName val="SAB 101 FEV"/>
      <sheetName val="Patrimonial"/>
      <sheetName val="Correção"/>
      <sheetName val="Table"/>
      <sheetName val="ANEEL"/>
      <sheetName val="P-CLOSED"/>
      <sheetName val="TAB_FINAL"/>
      <sheetName val="Conteúdo - real"/>
      <sheetName val="Execução"/>
      <sheetName val="volume"/>
      <sheetName val="044_bxorig (3)"/>
      <sheetName val="AA-10(Op.63)"/>
      <sheetName val="tabela 2kee"/>
      <sheetName val="tabela Balance Itens"/>
      <sheetName val="lodo"/>
      <sheetName val="Fixed Assets"/>
      <sheetName val="Start"/>
      <sheetName val="Tab.Translate"/>
      <sheetName val="N  PIS COFINS"/>
      <sheetName val="Fcx Consol Diario Rev 25-01"/>
      <sheetName val="PAPER USAGE"/>
      <sheetName val="N"/>
      <sheetName val="0201"/>
      <sheetName val="TABELA"/>
      <sheetName val="Property"/>
      <sheetName val="Promedios"/>
      <sheetName val="inc. claim 97"/>
      <sheetName val="SERIES CDI E PTAX"/>
      <sheetName val="julho99_"/>
      <sheetName val="ABRIL_2000"/>
      <sheetName val="OUT02_REPORT"/>
      <sheetName val="ROs_(12)"/>
      <sheetName val="SALDO_PROJETOS"/>
      <sheetName val="Base_Fiscal_Cruzada"/>
      <sheetName val="E_1_2_-_Teste_de_VC"/>
      <sheetName val="ACT_Input_(2)"/>
      <sheetName val="Conteúdo_-_real"/>
      <sheetName val="SAB_101_FEV"/>
      <sheetName val="X_rates"/>
      <sheetName val="Tab_Translate"/>
      <sheetName val="N__PIS_COFINS"/>
      <sheetName val="Fcx_Consol_Diario_Rev_25-01"/>
      <sheetName val="PAPER_USAGE"/>
      <sheetName val="044_bxorig_(3)"/>
      <sheetName val="SERIES_CDI_E_PTAX"/>
      <sheetName val="AA-10(Op_63)"/>
      <sheetName val="tabela_2kee"/>
      <sheetName val="tabela_Balance_Itens"/>
      <sheetName val="Fixed_Assets"/>
      <sheetName val="inc__claim_97"/>
      <sheetName val="Pis"/>
      <sheetName val="CUSTO MR$"/>
      <sheetName val="CONSUMO"/>
      <sheetName val="Artigos"/>
      <sheetName val="Entradas"/>
      <sheetName val="sapactivexlhiddensheet"/>
      <sheetName val="Summary"/>
      <sheetName val="Spot"/>
      <sheetName val="Taxes"/>
      <sheetName val="RESUMO"/>
      <sheetName val="Fichas 04 - 05 - 06"/>
      <sheetName val="BOLETAR"/>
      <sheetName val="Dropdowns - do not change"/>
      <sheetName val="REVENDAS"/>
      <sheetName val="Tabelas"/>
      <sheetName val="SCG"/>
      <sheetName val="N2.1"/>
      <sheetName val="key"/>
      <sheetName val="PIS-99"/>
      <sheetName val="Param"/>
      <sheetName val="1170201b"/>
      <sheetName val="Março"/>
      <sheetName val="Taxas"/>
      <sheetName val="Deckblatt"/>
      <sheetName val="Instructions"/>
      <sheetName val="ESTOQUE TRANSITORIO"/>
      <sheetName val="Banco de Dados"/>
      <sheetName val="balancete"/>
      <sheetName val="INDICES"/>
      <sheetName val="CECO"/>
      <sheetName val="EQUIVAL2001"/>
      <sheetName val="ICATU"/>
      <sheetName val="0000000"/>
      <sheetName val="July Posting"/>
      <sheetName val="Cadastro de Socio"/>
      <sheetName val="Summary Reports"/>
      <sheetName val="CUSTO_MR$"/>
      <sheetName val="E2 - PRA"/>
      <sheetName val="titulos recebidos"/>
      <sheetName val="parâmetro"/>
      <sheetName val="Balanço comparativo setembro"/>
      <sheetName val="F5 - Saldo final Inventário"/>
      <sheetName val="Lead"/>
      <sheetName val="Macro"/>
      <sheetName val="julho99_1"/>
      <sheetName val="ABRIL_20001"/>
      <sheetName val="ROs_(12)1"/>
      <sheetName val="SALDO_PROJETOS1"/>
      <sheetName val="ACT_Input_(2)1"/>
      <sheetName val="OUT02_REPORT1"/>
      <sheetName val="Base_Fiscal_Cruzada1"/>
      <sheetName val="044_bxorig_(3)1"/>
      <sheetName val="E_1_2_-_Teste_de_VC1"/>
      <sheetName val="Conteúdo_-_real1"/>
      <sheetName val="X_rates1"/>
      <sheetName val="SAB_101_FEV1"/>
      <sheetName val="Tab_Translate1"/>
      <sheetName val="N__PIS_COFINS1"/>
      <sheetName val="Fcx_Consol_Diario_Rev_25-011"/>
      <sheetName val="PAPER_USAGE1"/>
      <sheetName val="AA-10(Op_63)1"/>
      <sheetName val="tabela_2kee1"/>
      <sheetName val="tabela_Balance_Itens1"/>
      <sheetName val="Fixed_Assets1"/>
      <sheetName val="inc__claim_971"/>
      <sheetName val="SERIES_CDI_E_PTAX1"/>
      <sheetName val="Dropdowns_-_do_not_change"/>
      <sheetName val="SALES98"/>
      <sheetName val="PERSPECTIVA"/>
      <sheetName val="CUSTO_MR$1"/>
      <sheetName val="Banco_de_Dados"/>
      <sheetName val="N2_1"/>
      <sheetName val="Fichas_04_-_05_-_06"/>
      <sheetName val="Lead2"/>
      <sheetName val="saldos razao"/>
      <sheetName val="Raz"/>
      <sheetName val="JAN 2012"/>
      <sheetName val="Premissas"/>
      <sheetName val="FORN"/>
      <sheetName val="Registro"/>
      <sheetName val="K 1.4 - Itens Totalm. Deprec."/>
      <sheetName val="Output"/>
      <sheetName val="Consolidado"/>
      <sheetName val="C"/>
      <sheetName val="VENDAS_P_SUBSIDIÁRIA"/>
      <sheetName val="Parameters"/>
      <sheetName val="E2.1-PCLD ANEEL 06-2006"/>
      <sheetName val="PROTEUS"/>
      <sheetName val="Capa"/>
      <sheetName val="Parâmetros"/>
      <sheetName val="Peso áreas e CPs"/>
      <sheetName val="Procedimento Analítico- Deprec."/>
      <sheetName val="HH"/>
      <sheetName val="julho99_2"/>
      <sheetName val="ABRIL_20002"/>
      <sheetName val="ROs_(12)2"/>
      <sheetName val="SALDO_PROJETOS2"/>
      <sheetName val="ACT_Input_(2)2"/>
      <sheetName val="OUT02_REPORT2"/>
      <sheetName val="Base_Fiscal_Cruzada2"/>
      <sheetName val="E_1_2_-_Teste_de_VC2"/>
      <sheetName val="X_rates2"/>
      <sheetName val="SAB_101_FEV2"/>
      <sheetName val="Conteúdo_-_real2"/>
      <sheetName val="044_bxorig_(3)2"/>
      <sheetName val="tabela_2kee2"/>
      <sheetName val="tabela_Balance_Itens2"/>
      <sheetName val="Fixed_Assets2"/>
      <sheetName val="AA-10(Op_63)2"/>
      <sheetName val="Tab_Translate2"/>
      <sheetName val="N__PIS_COFINS2"/>
      <sheetName val="Fcx_Consol_Diario_Rev_25-012"/>
      <sheetName val="PAPER_USAGE2"/>
      <sheetName val="inc__claim_972"/>
      <sheetName val="SERIES_CDI_E_PTAX2"/>
      <sheetName val="CUSTO_MR$2"/>
      <sheetName val="Fichas_04_-_05_-_061"/>
      <sheetName val="Dropdowns_-_do_not_change1"/>
      <sheetName val="N2_11"/>
      <sheetName val="Banco_de_Dados1"/>
      <sheetName val="July_Posting"/>
      <sheetName val="ESTOQUE_TRANSITORIO"/>
      <sheetName val="Cadastro_de_Socio"/>
      <sheetName val="Summary_Reports"/>
      <sheetName val="titulos_recebidos"/>
      <sheetName val="Balanço_comparativo_setembro"/>
      <sheetName val="E2_-_PRA"/>
      <sheetName val="F5_-_Saldo_final_Inventário"/>
      <sheetName val="E2_1-PCLD_ANEEL_06-2006"/>
      <sheetName val="Peso_áreas_e_CPs"/>
      <sheetName val="Procedimento_Analítico-_Deprec_"/>
      <sheetName val="saldos_razao"/>
      <sheetName val="Mapa de Resultado"/>
      <sheetName val="XREF"/>
      <sheetName val="Deposito Judicial"/>
      <sheetName val="All CCs (2)"/>
      <sheetName val="Plan1"/>
      <sheetName val="Res.Autor.Motivo"/>
      <sheetName val="Res.Devolv.Motivo"/>
      <sheetName val="NF"/>
      <sheetName val="DRE"/>
      <sheetName val="Mara Securi, Jurid, financ banc"/>
      <sheetName val="GERADOR"/>
      <sheetName val="PRECO"/>
      <sheetName val="BD_BEBED"/>
      <sheetName val="BIO"/>
      <sheetName val="EMBAL_BEBED"/>
      <sheetName val="FR_BEBED"/>
      <sheetName val="GL_BEBED"/>
      <sheetName val="GRANEL_BEB"/>
      <sheetName val="Nypro_Bebed"/>
      <sheetName val="MT_BEBED"/>
      <sheetName val="Multi-K"/>
      <sheetName val="GRA_BEBED"/>
      <sheetName val="TB_BEBED"/>
      <sheetName val="Cruzamentos LF ICMS Agosto"/>
      <sheetName val="Conc. bancária 30.09.97 {ppc}"/>
      <sheetName val="Conc. bancária 31.12.97 {ppc}"/>
      <sheetName val="Rf - T-Bonds"/>
      <sheetName val=""/>
      <sheetName val="FATURAMENTO_GLOBAL_POR_TIPO_DE_"/>
      <sheetName val="TAB"/>
      <sheetName val="Macro1"/>
      <sheetName val="julho99_3"/>
      <sheetName val="ABRIL_20003"/>
      <sheetName val="ROs_(12)3"/>
      <sheetName val="SALDO_PROJETOS3"/>
      <sheetName val="ACT_Input_(2)3"/>
      <sheetName val="OUT02_REPORT3"/>
      <sheetName val="Base_Fiscal_Cruzada3"/>
      <sheetName val="E_1_2_-_Teste_de_VC3"/>
      <sheetName val="Conteúdo_-_real3"/>
      <sheetName val="044_bxorig_(3)3"/>
      <sheetName val="tabela_2kee3"/>
      <sheetName val="tabela_Balance_Itens3"/>
      <sheetName val="AA-10(Op_63)3"/>
      <sheetName val="X_rates3"/>
      <sheetName val="SAB_101_FEV3"/>
      <sheetName val="Fixed_Assets3"/>
      <sheetName val="Tab_Translate3"/>
      <sheetName val="N__PIS_COFINS3"/>
      <sheetName val="Fcx_Consol_Diario_Rev_25-013"/>
      <sheetName val="PAPER_USAGE3"/>
      <sheetName val="inc__claim_973"/>
      <sheetName val="SERIES_CDI_E_PTAX3"/>
      <sheetName val="CUSTO_MR$3"/>
      <sheetName val="Dropdowns_-_do_not_change2"/>
      <sheetName val="N2_12"/>
      <sheetName val="Fichas_04_-_05_-_062"/>
      <sheetName val="Banco_de_Dados2"/>
      <sheetName val="July_Posting1"/>
      <sheetName val="titulos_recebidos1"/>
      <sheetName val="ESTOQUE_TRANSITORIO1"/>
      <sheetName val="Balanço_comparativo_setembro1"/>
      <sheetName val="Cadastro_de_Socio1"/>
      <sheetName val="Summary_Reports1"/>
      <sheetName val="saldos_razao1"/>
      <sheetName val="F5_-_Saldo_final_Inventário1"/>
      <sheetName val="E2_-_PRA1"/>
      <sheetName val="JAN_2012"/>
      <sheetName val="K_1_4_-_Itens_Totalm__Deprec_"/>
      <sheetName val="E2_1-PCLD_ANEEL_06-20061"/>
      <sheetName val="Peso_áreas_e_CPs1"/>
      <sheetName val="Procedimento_Analítico-_Deprec1"/>
      <sheetName val="Mapa_de_Resultado"/>
      <sheetName val="Deposito_Judicial"/>
      <sheetName val="Res_Autor_Motivo"/>
      <sheetName val="Res_Devolv_Motivo"/>
      <sheetName val="Mara_Securi,_Jurid,_financ_banc"/>
      <sheetName val="All_CCs_(2)"/>
      <sheetName val="Conc__bancária_30_09_97_{ppc}"/>
      <sheetName val="Conc__bancária_31_12_97_{ppc}"/>
      <sheetName val="Cruzamentos_LF_ICMS_Agosto"/>
      <sheetName val="Rf_-_T-Bonds"/>
      <sheetName val="INPUT"/>
      <sheetName val="Macro2"/>
      <sheetName val="p&amp;l1298"/>
      <sheetName val="POS FINANC MÊS-13"/>
      <sheetName val="Ponderação 1991-1999"/>
      <sheetName val="Variação 1991-1999"/>
      <sheetName val="VARIANZE PIANO"/>
      <sheetName val="Aquisição"/>
      <sheetName val="IPC"/>
      <sheetName val="Bce SySaldos Inicial"/>
      <sheetName val="Solver"/>
      <sheetName val="Armazém"/>
      <sheetName val="Sales"/>
      <sheetName val="SAC"/>
      <sheetName val="VARIANZE_PIAN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0">
          <cell r="AS10" t="str">
            <v>TABELA4</v>
          </cell>
        </row>
        <row r="11">
          <cell r="AS11" t="str">
            <v>CUSTO CORRIGIDO PARA CÁLCULO EQUIV. - MAPIF</v>
          </cell>
        </row>
        <row r="12">
          <cell r="AT12" t="str">
            <v>PETROQUISA</v>
          </cell>
          <cell r="AU12" t="str">
            <v>BR</v>
          </cell>
          <cell r="AV12" t="str">
            <v>BRASPETRO</v>
          </cell>
          <cell r="AW12" t="str">
            <v>GASPETRO</v>
          </cell>
          <cell r="AX12" t="str">
            <v>TRANSPETRO</v>
          </cell>
          <cell r="AY12" t="str">
            <v>TOTAL</v>
          </cell>
        </row>
        <row r="13">
          <cell r="AS13">
            <v>36191</v>
          </cell>
          <cell r="AT13">
            <v>5306048382.2218189</v>
          </cell>
          <cell r="AU13">
            <v>1069752131.2094849</v>
          </cell>
          <cell r="AV13">
            <v>940965692.55897689</v>
          </cell>
          <cell r="AW13">
            <v>1065925230.1464024</v>
          </cell>
          <cell r="AX13">
            <v>257651.81</v>
          </cell>
          <cell r="AY13">
            <v>8382949087.9466839</v>
          </cell>
        </row>
        <row r="14">
          <cell r="AS14">
            <v>36219</v>
          </cell>
          <cell r="AT14">
            <v>5306048382.2218189</v>
          </cell>
          <cell r="AU14">
            <v>1069752131.2094849</v>
          </cell>
          <cell r="AV14">
            <v>940965692.55897689</v>
          </cell>
          <cell r="AW14">
            <v>1065925230.1464024</v>
          </cell>
          <cell r="AX14">
            <v>257651.81</v>
          </cell>
          <cell r="AY14">
            <v>8382949087.9466839</v>
          </cell>
        </row>
        <row r="15">
          <cell r="AS15">
            <v>36250</v>
          </cell>
          <cell r="AT15">
            <v>5306048382.2218189</v>
          </cell>
          <cell r="AU15">
            <v>1069752131.2094849</v>
          </cell>
          <cell r="AV15">
            <v>940965692.55897689</v>
          </cell>
          <cell r="AW15">
            <v>1065925230.1464024</v>
          </cell>
          <cell r="AX15">
            <v>257651.81</v>
          </cell>
          <cell r="AY15">
            <v>8382949087.9466839</v>
          </cell>
        </row>
        <row r="16">
          <cell r="AS16">
            <v>36280</v>
          </cell>
          <cell r="AT16">
            <v>5306048382.2218189</v>
          </cell>
          <cell r="AU16">
            <v>1069752131.2094849</v>
          </cell>
          <cell r="AV16">
            <v>940965692.55897689</v>
          </cell>
          <cell r="AW16">
            <v>1065925230.1464024</v>
          </cell>
          <cell r="AX16">
            <v>6017651.8099999996</v>
          </cell>
          <cell r="AY16">
            <v>8388709087.9466839</v>
          </cell>
        </row>
        <row r="17">
          <cell r="AS17">
            <v>36311</v>
          </cell>
          <cell r="AT17">
            <v>5306048382.2218189</v>
          </cell>
          <cell r="AU17">
            <v>1069752131.2094849</v>
          </cell>
          <cell r="AV17">
            <v>940965692.55897689</v>
          </cell>
          <cell r="AW17">
            <v>1065925230.1464024</v>
          </cell>
          <cell r="AX17">
            <v>6017651.8099999996</v>
          </cell>
          <cell r="AY17">
            <v>8388709087.9466839</v>
          </cell>
        </row>
        <row r="18">
          <cell r="AS18">
            <v>36341</v>
          </cell>
          <cell r="AT18">
            <v>5306048382.2218189</v>
          </cell>
          <cell r="AU18">
            <v>1069752131.2094849</v>
          </cell>
          <cell r="AV18">
            <v>940965692.55897689</v>
          </cell>
          <cell r="AW18">
            <v>1065925230.1464024</v>
          </cell>
          <cell r="AX18">
            <v>6017651.8099999996</v>
          </cell>
          <cell r="AY18">
            <v>8388709087.9466839</v>
          </cell>
        </row>
        <row r="19">
          <cell r="AS19">
            <v>36372</v>
          </cell>
          <cell r="AT19">
            <v>5306048382.2218189</v>
          </cell>
          <cell r="AU19">
            <v>1069752131.2094849</v>
          </cell>
          <cell r="AV19">
            <v>940965692.55897689</v>
          </cell>
          <cell r="AW19">
            <v>1065925230.1464024</v>
          </cell>
          <cell r="AX19">
            <v>6017651.8099999996</v>
          </cell>
          <cell r="AY19">
            <v>8388709087.9466839</v>
          </cell>
        </row>
        <row r="20">
          <cell r="AS20">
            <v>36403</v>
          </cell>
          <cell r="AT20">
            <v>5306048382.2218189</v>
          </cell>
          <cell r="AU20">
            <v>1069752131.2094849</v>
          </cell>
          <cell r="AV20">
            <v>940965692.55897689</v>
          </cell>
          <cell r="AW20">
            <v>1065925230.1464024</v>
          </cell>
          <cell r="AX20">
            <v>6017651.8099999996</v>
          </cell>
          <cell r="AY20">
            <v>8388709087.9466839</v>
          </cell>
        </row>
        <row r="21">
          <cell r="AS21">
            <v>36433</v>
          </cell>
          <cell r="AT21">
            <v>5306048382.2218189</v>
          </cell>
          <cell r="AU21">
            <v>1069752131.2094849</v>
          </cell>
          <cell r="AV21">
            <v>940965692.55897689</v>
          </cell>
          <cell r="AW21">
            <v>1065925230.1464024</v>
          </cell>
          <cell r="AX21">
            <v>6017651.8099999996</v>
          </cell>
          <cell r="AY21">
            <v>8388709087.9466839</v>
          </cell>
        </row>
        <row r="22">
          <cell r="AS22">
            <v>36464</v>
          </cell>
          <cell r="AT22">
            <v>5306048382.2218189</v>
          </cell>
          <cell r="AU22">
            <v>1069752131.2094849</v>
          </cell>
          <cell r="AV22">
            <v>940965692.55897689</v>
          </cell>
          <cell r="AW22">
            <v>1065925230.1464024</v>
          </cell>
          <cell r="AX22">
            <v>6017651.8099999996</v>
          </cell>
          <cell r="AY22">
            <v>8388709087.9466839</v>
          </cell>
        </row>
        <row r="23">
          <cell r="AS23">
            <v>36494</v>
          </cell>
          <cell r="AT23">
            <v>5306048382.2218189</v>
          </cell>
          <cell r="AU23">
            <v>1069752131.2094849</v>
          </cell>
          <cell r="AV23">
            <v>940965692.55897689</v>
          </cell>
          <cell r="AW23">
            <v>1065925230.1464024</v>
          </cell>
          <cell r="AX23">
            <v>6017651.8099999996</v>
          </cell>
          <cell r="AY23">
            <v>8388709087.9466839</v>
          </cell>
        </row>
        <row r="24">
          <cell r="AS24">
            <v>36525</v>
          </cell>
          <cell r="AT24">
            <v>5306048382.2218189</v>
          </cell>
          <cell r="AU24">
            <v>1069752131.2094849</v>
          </cell>
          <cell r="AV24">
            <v>940965692.55897689</v>
          </cell>
          <cell r="AW24">
            <v>1065925230.1464024</v>
          </cell>
          <cell r="AX24">
            <v>6017651.8099999996</v>
          </cell>
          <cell r="AY24">
            <v>8388709087.9466839</v>
          </cell>
        </row>
        <row r="25">
          <cell r="AS25">
            <v>36556</v>
          </cell>
          <cell r="AT25">
            <v>5527547193.0699997</v>
          </cell>
          <cell r="AU25">
            <v>937040389.73000002</v>
          </cell>
          <cell r="AV25">
            <v>1034098812.71</v>
          </cell>
          <cell r="AW25">
            <v>1087437690.48</v>
          </cell>
          <cell r="AX25">
            <v>20895466.219999999</v>
          </cell>
          <cell r="AY25">
            <v>8607019552.2099991</v>
          </cell>
        </row>
        <row r="26">
          <cell r="AS26">
            <v>36584</v>
          </cell>
          <cell r="AT26">
            <v>5527547193.0699997</v>
          </cell>
          <cell r="AU26">
            <v>937040389.73000002</v>
          </cell>
          <cell r="AV26">
            <v>1080534012.71</v>
          </cell>
          <cell r="AW26">
            <v>1087437690.48</v>
          </cell>
          <cell r="AX26">
            <v>20895466.219999999</v>
          </cell>
          <cell r="AY26">
            <v>8653454752.2099991</v>
          </cell>
        </row>
        <row r="27">
          <cell r="AS27">
            <v>36616</v>
          </cell>
          <cell r="AT27">
            <v>5527547193.0699997</v>
          </cell>
          <cell r="AU27">
            <v>937040389.73000002</v>
          </cell>
          <cell r="AV27">
            <v>1080534012.71</v>
          </cell>
          <cell r="AW27">
            <v>1087437690.49</v>
          </cell>
          <cell r="AX27">
            <v>20895466.219999999</v>
          </cell>
          <cell r="AY27">
            <v>8653454752.2199993</v>
          </cell>
        </row>
        <row r="28">
          <cell r="AS28">
            <v>36646</v>
          </cell>
          <cell r="AT28">
            <v>5527547193.0699997</v>
          </cell>
          <cell r="AU28">
            <v>937040389.73000002</v>
          </cell>
          <cell r="AV28">
            <v>1080534012.71</v>
          </cell>
          <cell r="AW28">
            <v>1087437690.49</v>
          </cell>
          <cell r="AX28">
            <v>20895466.219999999</v>
          </cell>
          <cell r="AY28">
            <v>8653454752.2199993</v>
          </cell>
        </row>
        <row r="29">
          <cell r="AS29">
            <v>36677</v>
          </cell>
        </row>
        <row r="30">
          <cell r="AS30">
            <v>36707</v>
          </cell>
        </row>
        <row r="31">
          <cell r="AS31">
            <v>36738</v>
          </cell>
        </row>
        <row r="32">
          <cell r="AS32">
            <v>36769</v>
          </cell>
        </row>
        <row r="33">
          <cell r="AS33">
            <v>36799</v>
          </cell>
        </row>
        <row r="34">
          <cell r="AS34">
            <v>36830</v>
          </cell>
        </row>
        <row r="35">
          <cell r="AS35">
            <v>36860</v>
          </cell>
        </row>
        <row r="36">
          <cell r="AS36">
            <v>36891</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ow r="10">
          <cell r="AS10" t="str">
            <v>TABELA4</v>
          </cell>
        </row>
      </sheetData>
      <sheetData sheetId="257">
        <row r="10">
          <cell r="AS10" t="str">
            <v>TABELA4</v>
          </cell>
        </row>
      </sheetData>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Cargos"/>
      <sheetName val="Inputs"/>
      <sheetName val="Hipótesis Macro"/>
      <sheetName val="Inversión sin financieros"/>
      <sheetName val="IVA Construcción"/>
      <sheetName val="Costes Construcción"/>
      <sheetName val="Financiación Construcción"/>
      <sheetName val="Deuda Construcción"/>
      <sheetName val="Aplicaciones Anual"/>
      <sheetName val="Origenes Anual"/>
      <sheetName val="Inversión-Financiación"/>
      <sheetName val="Datos Técnicos"/>
      <sheetName val="Cargos Oferta Privados"/>
      <sheetName val="Cargos Oferta CFE"/>
      <sheetName val="Consumo Privados"/>
      <sheetName val="Consumo CFE"/>
      <sheetName val="Disponibilidad Privados"/>
      <sheetName val="Disponibilidad CFE"/>
      <sheetName val="Ajuste T10 CFE"/>
      <sheetName val="Data Mensual CFE"/>
      <sheetName val="Data Mensual Privados"/>
      <sheetName val="Data anual Privados"/>
      <sheetName val="Data anual CFE"/>
      <sheetName val="Ingresos privados"/>
      <sheetName val="Ingresos cfe"/>
      <sheetName val="Combustible"/>
      <sheetName val="CSA"/>
      <sheetName val="Costes O&amp;M"/>
      <sheetName val="Costes O&amp;M Privados"/>
      <sheetName val="RESERVA MM CFE"/>
      <sheetName val="Costes O&amp;M CFE"/>
      <sheetName val="Deuda Total"/>
      <sheetName val="Deuda-Tramo A"/>
      <sheetName val="Deuda-Tramo B"/>
      <sheetName val="Deuda-Accionista"/>
      <sheetName val="CRSD"/>
      <sheetName val="Amortización contable"/>
      <sheetName val="Amortización fiscal"/>
      <sheetName val="Impuestos"/>
      <sheetName val="Impuestos sin financiación"/>
      <sheetName val="Impuestos Privados"/>
      <sheetName val="Impuestos sin fin. Privados"/>
      <sheetName val="Impuestos CFE"/>
      <sheetName val="Impuestos sin financiación CFE"/>
      <sheetName val="Balance"/>
      <sheetName val="Cta Resultados"/>
      <sheetName val="Cta Resultados CFE"/>
      <sheetName val="Cta Resultados Privados"/>
      <sheetName val="Ratios"/>
      <sheetName val="Ratios  CFE"/>
      <sheetName val="Ratios  Privados"/>
      <sheetName val="Caja"/>
      <sheetName val="Cash Flow1"/>
      <sheetName val="Cash Flow2"/>
      <sheetName val="DAEX"/>
      <sheetName val="TIR"/>
      <sheetName val="TIR Accionista"/>
      <sheetName val="TIR CFE"/>
      <sheetName val="TIR Privados"/>
      <sheetName val="Pung CFE"/>
      <sheetName val="Evaluación KCM"/>
      <sheetName val="Evaluación KCM sin NB"/>
      <sheetName val="Check"/>
      <sheetName val="ELVER"/>
      <sheetName val="Plan Estratégi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nc"/>
      <sheetName val="Plan2"/>
      <sheetName val="Plan1"/>
      <sheetName val="DRE COSERN"/>
      <sheetName val="DRE"/>
      <sheetName val="Concl."/>
      <sheetName val="2_PROJ. ESP.(2.11_Prog. Perdas)"/>
      <sheetName val="Resumo Fatur."/>
      <sheetName val="#REF"/>
      <sheetName val="relação"/>
      <sheetName val="estrut_sap_2004 (2)"/>
      <sheetName val="Informe"/>
      <sheetName val="Penden."/>
      <sheetName val="GAT2"/>
      <sheetName val="Andam."/>
      <sheetName val="pl atual"/>
      <sheetName val="CALC-RESUMO"/>
      <sheetName val="Selec."/>
      <sheetName val="Progr."/>
      <sheetName val="Excluído"/>
      <sheetName val="1_EXP. REDE (1.1_Transm. SEs)"/>
      <sheetName val="Pessoal"/>
      <sheetName val=" 2_PROJ. ESP. (2.10_USEE) "/>
      <sheetName val="1_EXP. REDE (1.1 Transm. LTs)"/>
      <sheetName val="1_EXP. REDE (1.2 Distribuição)"/>
      <sheetName val="2_PROJ. ESP(2.124RUR_CONSER_P&amp;D"/>
      <sheetName val="2_PROJ. ESP.(2.5 GEOREDE)"/>
      <sheetName val="2_PROJ. ESP.(2.8_Medidor H-S)"/>
      <sheetName val="2_PROJ. ESP.(2.9_Resolução 433)"/>
      <sheetName val="2_PROJ. ESP(2.6 Normas_Padrões)"/>
      <sheetName val="3_RENOVAÇÃO_DE_SEs"/>
      <sheetName val="4_RENOVAÇÃO_DE_LINHAS"/>
      <sheetName val="5_AUTOMAÇÃO"/>
      <sheetName val="6_TELECOMUNICAÇÕES"/>
      <sheetName val="7_NOVAS_LIGAÇÕES"/>
      <sheetName val="8_EXPLORAÇÃO DE REDE"/>
      <sheetName val="9_INFORMÁTICA"/>
      <sheetName val="10_FERRAMENTAS-EQUIP"/>
      <sheetName val="11_VEÍCULOS"/>
      <sheetName val="12_INFRAESTRUTURA"/>
      <sheetName val="Capa"/>
      <sheetName val="Resumo"/>
      <sheetName val="Flash"/>
      <sheetName val="AjustesX"/>
      <sheetName val="PIS-COFINS"/>
      <sheetName val="P&amp;D-PEE"/>
      <sheetName val="Base P&amp;D-PEE"/>
      <sheetName val="Apoio P&amp;D"/>
      <sheetName val="PESSOAL REV3"/>
      <sheetName val="INPUT G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ic_Diária_BC"/>
      <sheetName val="C V A - 30diasAnterior"/>
      <sheetName val="C V A - Ate5diaAnterior"/>
      <sheetName val="CVA_Projetada12meses"/>
      <sheetName val="status"/>
      <sheetName val="Dados2"/>
      <sheetName val="Plan1"/>
      <sheetName val="TABELA AUXILIAR (A)"/>
      <sheetName val="GDP"/>
      <sheetName val="Dados_DEC"/>
      <sheetName val="Dados_FEC"/>
      <sheetName val="Links"/>
      <sheetName val="Lead"/>
      <sheetName val="RESULTADO MÊS A MÊS"/>
      <sheetName val="Informe"/>
      <sheetName val="2006-08"/>
      <sheetName val="2006-12"/>
      <sheetName val="2006-07"/>
      <sheetName val="2006-11"/>
      <sheetName val="2006-10"/>
      <sheetName val="2006-09"/>
      <sheetName val="Carátula"/>
      <sheetName val="CLIENTES"/>
    </sheetNames>
    <sheetDataSet>
      <sheetData sheetId="0" refreshError="1"/>
      <sheetData sheetId="1" refreshError="1"/>
      <sheetData sheetId="2" refreshError="1"/>
      <sheetData sheetId="3" refreshError="1">
        <row r="2">
          <cell r="B2" t="str">
            <v>DATA</v>
          </cell>
          <cell r="C2" t="str">
            <v>SELIC</v>
          </cell>
          <cell r="D2" t="str">
            <v>TAX.MÉD. DI</v>
          </cell>
          <cell r="E2" t="str">
            <v xml:space="preserve">TRFano </v>
          </cell>
          <cell r="F2" t="str">
            <v>TRFmensal</v>
          </cell>
          <cell r="G2" t="str">
            <v>1+TRFmensal</v>
          </cell>
          <cell r="H2" t="str">
            <v>(1+TRF)-12</v>
          </cell>
          <cell r="I2" t="str">
            <v>1-(1+TRF)-12</v>
          </cell>
          <cell r="J2" t="str">
            <v>TRF / 1-(1+TRF)-12</v>
          </cell>
          <cell r="K2" t="str">
            <v>CVACCC DO 5° DIA ÚTIL ANTERIOR</v>
          </cell>
          <cell r="L2" t="str">
            <v>R</v>
          </cell>
          <cell r="M2" t="str">
            <v xml:space="preserve">CVAICCC </v>
          </cell>
          <cell r="N2" t="str">
            <v>PART. %</v>
          </cell>
          <cell r="O2" t="str">
            <v>CVAI/RA1</v>
          </cell>
        </row>
        <row r="3">
          <cell r="B3">
            <v>37591</v>
          </cell>
          <cell r="C3">
            <v>0.219</v>
          </cell>
          <cell r="D3">
            <v>0.3</v>
          </cell>
          <cell r="E3">
            <v>0.219</v>
          </cell>
          <cell r="F3">
            <v>1.6639490435672588E-2</v>
          </cell>
          <cell r="G3">
            <v>1.0166394904356726</v>
          </cell>
          <cell r="H3">
            <v>0.82034454470877705</v>
          </cell>
          <cell r="I3">
            <v>0.17965545529122295</v>
          </cell>
          <cell r="J3">
            <v>9.2618898817738868E-2</v>
          </cell>
          <cell r="K3">
            <v>-23227364.358176202</v>
          </cell>
          <cell r="L3">
            <v>-2151292.9092926756</v>
          </cell>
          <cell r="M3">
            <v>-25815514.911512107</v>
          </cell>
          <cell r="N3">
            <v>-0.41495769893753337</v>
          </cell>
          <cell r="O3">
            <v>-1.7717208348207013E-2</v>
          </cell>
        </row>
        <row r="4">
          <cell r="K4" t="str">
            <v>CVAITIPU DO 5° DIA ÚTIL ANTERIOR</v>
          </cell>
          <cell r="M4" t="str">
            <v>CVAIITAIPU</v>
          </cell>
        </row>
        <row r="5">
          <cell r="B5" t="str">
            <v>RA1 (R$)</v>
          </cell>
          <cell r="C5">
            <v>1457087053.679348</v>
          </cell>
          <cell r="K5">
            <v>65887424.592934817</v>
          </cell>
          <cell r="L5">
            <v>6102420.711734429</v>
          </cell>
          <cell r="M5">
            <v>73229048.540813148</v>
          </cell>
          <cell r="N5">
            <v>1.1770812080269635</v>
          </cell>
          <cell r="O5">
            <v>5.0257154063581576E-2</v>
          </cell>
        </row>
        <row r="6">
          <cell r="B6" t="str">
            <v>ÍNDICE CVA TOTAL</v>
          </cell>
          <cell r="C6">
            <v>4.2696420366631439E-2</v>
          </cell>
          <cell r="K6" t="str">
            <v>CVATRANSP. DO 5° DIA ÚTIL ANTERIOR</v>
          </cell>
          <cell r="M6" t="str">
            <v>CVAITRANSPORTE</v>
          </cell>
        </row>
        <row r="7">
          <cell r="K7">
            <v>329532.34273109474</v>
          </cell>
          <cell r="L7">
            <v>30520.922708583712</v>
          </cell>
          <cell r="M7">
            <v>366251.07250300457</v>
          </cell>
          <cell r="N7">
            <v>5.8871071446836591E-3</v>
          </cell>
          <cell r="O7">
            <v>2.5135840139281284E-4</v>
          </cell>
        </row>
        <row r="8">
          <cell r="B8" t="str">
            <v>Dia do Reajuste</v>
          </cell>
          <cell r="K8" t="str">
            <v>CVAR.B DO 5° DIA ÚTIL ANTERIOR</v>
          </cell>
          <cell r="M8" t="str">
            <v>CVAIREDE BÁSICA</v>
          </cell>
        </row>
        <row r="9">
          <cell r="B9">
            <v>37621</v>
          </cell>
          <cell r="C9">
            <v>37591</v>
          </cell>
          <cell r="D9" t="str">
            <v xml:space="preserve">  30 dias anterior à data do Reajuste Tarifário</v>
          </cell>
          <cell r="K9">
            <v>9577393.8656773213</v>
          </cell>
          <cell r="L9">
            <v>887047.67338280077</v>
          </cell>
          <cell r="M9">
            <v>10644572.080593608</v>
          </cell>
          <cell r="N9">
            <v>0.17110048557536647</v>
          </cell>
          <cell r="O9">
            <v>7.3053782570606058E-3</v>
          </cell>
        </row>
        <row r="10">
          <cell r="C10">
            <v>37613</v>
          </cell>
          <cell r="D10" t="str">
            <v xml:space="preserve">  5 dias úteis anterior à data do Reajuste Tarifário</v>
          </cell>
          <cell r="K10" t="str">
            <v>CVACOMP.FIN DO 5° DIA ÚTIL ANTERIOR</v>
          </cell>
          <cell r="M10" t="str">
            <v>CVAICOMP. FINANCEIRA</v>
          </cell>
        </row>
        <row r="11">
          <cell r="K11">
            <v>42023.933042652083</v>
          </cell>
          <cell r="L11">
            <v>3892.2104024008263</v>
          </cell>
          <cell r="M11">
            <v>46706.524828809917</v>
          </cell>
          <cell r="N11">
            <v>7.507590739431238E-4</v>
          </cell>
          <cell r="O11">
            <v>3.2054725015138544E-5</v>
          </cell>
        </row>
        <row r="12">
          <cell r="K12" t="str">
            <v>CVAE.S DO 5° DIA ÚTIL ANTERIOR</v>
          </cell>
          <cell r="M12" t="str">
            <v>CVAIENCARGOS DE SERVIÇO</v>
          </cell>
        </row>
        <row r="13">
          <cell r="B13" t="str">
            <v>CVAITOTAL/CVATOTAL</v>
          </cell>
          <cell r="C13">
            <v>0.11142678581286636</v>
          </cell>
          <cell r="K13">
            <v>0</v>
          </cell>
          <cell r="L13">
            <v>0</v>
          </cell>
          <cell r="M13">
            <v>0</v>
          </cell>
          <cell r="N13">
            <v>0</v>
          </cell>
          <cell r="O13">
            <v>0</v>
          </cell>
        </row>
        <row r="14">
          <cell r="B14" t="str">
            <v>OBS: PREENCHER SÓMENTE OS CAMPOS VERDES</v>
          </cell>
          <cell r="K14" t="str">
            <v>CVATOTAL DO 5° DIA ÚTIL ANTERIOR</v>
          </cell>
          <cell r="M14" t="str">
            <v>CVAITOTAL</v>
          </cell>
        </row>
        <row r="15">
          <cell r="K15">
            <v>52609010.376209684</v>
          </cell>
          <cell r="L15">
            <v>4872588.6089355387</v>
          </cell>
          <cell r="M15">
            <v>58471063.307226464</v>
          </cell>
          <cell r="N15">
            <v>0.93986186088342327</v>
          </cell>
          <cell r="O15">
            <v>4.0128737098843119E-2</v>
          </cell>
        </row>
        <row r="17">
          <cell r="K17" t="str">
            <v>SALDO CVA  ANTERIOR</v>
          </cell>
        </row>
        <row r="18">
          <cell r="K18">
            <v>3366247.8673366951</v>
          </cell>
          <cell r="L18">
            <v>311778.1706202866</v>
          </cell>
          <cell r="M18">
            <v>3741338.0474434393</v>
          </cell>
          <cell r="N18">
            <v>6.013813911657663E-2</v>
          </cell>
          <cell r="O18">
            <v>2.567683267788317E-3</v>
          </cell>
        </row>
        <row r="20">
          <cell r="K20" t="str">
            <v>CVA TOTAL</v>
          </cell>
          <cell r="M20">
            <v>62212401.354669906</v>
          </cell>
          <cell r="N20">
            <v>1</v>
          </cell>
          <cell r="O20">
            <v>4.2696420366631432E-2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Wh_2003 - Real até Setembro"/>
      <sheetName val="EASS - Cons. Int."/>
      <sheetName val="Dados_MWh_2003OK"/>
      <sheetName val="Previsão"/>
      <sheetName val="SA_s"/>
      <sheetName val="PREÇO_MAE_2003"/>
      <sheetName val="Celg"/>
      <sheetName val="Provisionamento"/>
      <sheetName val="AUXILIAR"/>
      <sheetName val="BALANÇO"/>
      <sheetName val="Demonstrativo_JUNHO"/>
      <sheetName val="DIAGRAMA"/>
      <sheetName val="Demonstrativo_JULHO"/>
      <sheetName val="Demonstrativo_SETEMBRO"/>
      <sheetName val="Passos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Wh_2003 - Real até Outubro"/>
      <sheetName val="EASS - Cons. Int."/>
      <sheetName val="Dados_MWh_2003OK"/>
      <sheetName val="Previsão"/>
      <sheetName val="SA_s"/>
      <sheetName val="PREÇO_MAE_2003"/>
      <sheetName val="Celg"/>
      <sheetName val="Provisionamento"/>
      <sheetName val="AUXILIAR"/>
      <sheetName val="BALANÇO"/>
      <sheetName val="Demonstrativo_JUNHO"/>
      <sheetName val="DIAGRAMA"/>
      <sheetName val="Demonstrativo_JULHO"/>
      <sheetName val="Demonstrativo_SETEMBRO"/>
      <sheetName val="Demonstrativo_NOVEMBRO"/>
      <sheetName val="RAC"/>
      <sheetName val="BASE"/>
      <sheetName val="Navegação"/>
      <sheetName val="Resumo Conceito - PROVA"/>
      <sheetName val="Det_Informática - prova"/>
      <sheetName val="Det_Trans_Viaturas - prova"/>
      <sheetName val="traf"/>
      <sheetName val="Balanço_Estrutura_Consumos"/>
      <sheetName val="Rev2v2"/>
      <sheetName val="DRE"/>
      <sheetName val="INDICE"/>
      <sheetName val="Capa"/>
      <sheetName val="Dati"/>
      <sheetName val="59"/>
      <sheetName val="CRITERIOS"/>
      <sheetName val="ANALI2000"/>
      <sheetName val="#REF"/>
      <sheetName val="Lead"/>
    </sheetNames>
    <sheetDataSet>
      <sheetData sheetId="0" refreshError="1"/>
      <sheetData sheetId="1"/>
      <sheetData sheetId="2" refreshError="1"/>
      <sheetData sheetId="3"/>
      <sheetData sheetId="4" refreshError="1"/>
      <sheetData sheetId="5"/>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2"/>
      <sheetName val="BASE Farol"/>
      <sheetName val="BASE"/>
      <sheetName val="Week1 (2)"/>
      <sheetName val="Week1"/>
      <sheetName val="vermelho"/>
      <sheetName val="amarelo"/>
      <sheetName val="verde"/>
      <sheetName val="status_report_dinamus"/>
      <sheetName val="Info Inadimplencia"/>
      <sheetName val="status_report_dinamus.xlsx"/>
    </sheetNames>
    <sheetDataSet>
      <sheetData sheetId="0"/>
      <sheetData sheetId="1"/>
      <sheetData sheetId="2">
        <row r="3">
          <cell r="G3" t="str">
            <v>% Progresso Previsto</v>
          </cell>
        </row>
      </sheetData>
      <sheetData sheetId="3"/>
      <sheetData sheetId="4"/>
      <sheetData sheetId="5">
        <row r="9">
          <cell r="B9">
            <v>9</v>
          </cell>
        </row>
      </sheetData>
      <sheetData sheetId="6"/>
      <sheetData sheetId="7"/>
      <sheetData sheetId="8" refreshError="1"/>
      <sheetData sheetId="9" refreshError="1"/>
      <sheetData sheetId="10"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PTA"/>
      <sheetName val="DECOSOL"/>
      <sheetName val="ONDAG"/>
      <sheetName val="LAUROSTE-GNB"/>
      <sheetName val="SABINELLY"/>
      <sheetName val="DECA"/>
      <sheetName val="DECA TC"/>
      <sheetName val="IB. SRL"/>
      <sheetName val="IBEROLESTE"/>
      <sheetName val="GUARAN"/>
      <sheetName val="coelbaycosern"/>
      <sheetName val="PPOES"/>
      <sheetName val="TELEFONIA"/>
      <sheetName val="INVELAND"/>
      <sheetName val="VPP INVELAND"/>
      <sheetName val="IBENER"/>
      <sheetName val="CEG"/>
      <sheetName val="TBS"/>
      <sheetName val="TBH"/>
      <sheetName val="Telesudeste"/>
      <sheetName val="Teleleste"/>
      <sheetName val="EMEN-BORG"/>
      <sheetName val="t_c"/>
      <sheetName val="t_c navarreete"/>
      <sheetName val="INVERSORA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35">
          <cell r="T35">
            <v>84.018041142552519</v>
          </cell>
        </row>
        <row r="41">
          <cell r="T41">
            <v>81.670266803488971</v>
          </cell>
        </row>
      </sheetData>
      <sheetData sheetId="21" refreshError="1"/>
      <sheetData sheetId="22" refreshError="1"/>
      <sheetData sheetId="23" refreshError="1"/>
      <sheetData sheetId="24"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LEMIG_209"/>
      <sheetName val="DIVIN_ARAXA"/>
      <sheetName val="PREÇO_MAE_2003"/>
      <sheetName val="ASSUM"/>
      <sheetName val="DRE"/>
      <sheetName val="Índice"/>
      <sheetName val="Empresas_US$"/>
      <sheetName val="Ativo"/>
      <sheetName val="Passivo"/>
      <sheetName val="A4"/>
      <sheetName val=" AnexoOpDiv99"/>
      <sheetName val="GrafdivB"/>
      <sheetName val="ServDiv"/>
      <sheetName val="Exigível"/>
      <sheetName val="N1.15"/>
      <sheetName val="LA1 Total"/>
      <sheetName val="Inputs"/>
      <sheetName val="Lead"/>
      <sheetName val="BS"/>
      <sheetName val="Depositos judiciais"/>
      <sheetName val="Base"/>
      <sheetName val="CIF-3"/>
      <sheetName val="Graf. ano móvel 12 meses"/>
      <sheetName val="AESMES"/>
      <sheetName val="Intertemporais PIS e COFINS"/>
    </sheetNames>
    <sheetDataSet>
      <sheetData sheetId="0" refreshError="1">
        <row r="2">
          <cell r="B2" t="str">
            <v>ENGESET - ENGENHARIA E SERVIÇOS DE TELEMÁTICA S/A</v>
          </cell>
        </row>
        <row r="3">
          <cell r="B3" t="str">
            <v>Planilha de acompanhamento de obra</v>
          </cell>
          <cell r="L3">
            <v>552217</v>
          </cell>
        </row>
        <row r="4">
          <cell r="B4" t="str">
            <v>TELEMIG 209/97</v>
          </cell>
        </row>
        <row r="6">
          <cell r="B6" t="str">
            <v>TELEMIG 209</v>
          </cell>
          <cell r="C6" t="str">
            <v xml:space="preserve">Saldo em </v>
          </cell>
          <cell r="D6">
            <v>35796</v>
          </cell>
          <cell r="E6">
            <v>35827</v>
          </cell>
          <cell r="F6">
            <v>35855</v>
          </cell>
          <cell r="G6">
            <v>35886</v>
          </cell>
          <cell r="H6">
            <v>35916</v>
          </cell>
          <cell r="I6">
            <v>35947</v>
          </cell>
          <cell r="J6">
            <v>35977</v>
          </cell>
          <cell r="K6">
            <v>36008</v>
          </cell>
          <cell r="L6">
            <v>36039</v>
          </cell>
          <cell r="M6">
            <v>36069</v>
          </cell>
          <cell r="N6">
            <v>36100</v>
          </cell>
          <cell r="O6">
            <v>36130</v>
          </cell>
          <cell r="P6">
            <v>36161</v>
          </cell>
        </row>
        <row r="7">
          <cell r="B7" t="str">
            <v>Nº PROJETO: X22404</v>
          </cell>
          <cell r="C7">
            <v>35795</v>
          </cell>
          <cell r="D7">
            <v>35461</v>
          </cell>
        </row>
        <row r="8">
          <cell r="B8" t="str">
            <v>INÍCIO DA OBRA: 11/97</v>
          </cell>
        </row>
        <row r="9">
          <cell r="B9" t="str">
            <v>RECEITA CONTRATADA</v>
          </cell>
          <cell r="C9">
            <v>1080351.3600000001</v>
          </cell>
          <cell r="D9">
            <v>1080351.3600000001</v>
          </cell>
          <cell r="E9">
            <v>1080351.3600000001</v>
          </cell>
          <cell r="F9">
            <v>1080351.3600000001</v>
          </cell>
          <cell r="G9">
            <v>1080351.3600000001</v>
          </cell>
          <cell r="H9">
            <v>1080351.3600000001</v>
          </cell>
          <cell r="I9">
            <v>1080351.3600000001</v>
          </cell>
          <cell r="J9">
            <v>1080351.3600000001</v>
          </cell>
          <cell r="K9">
            <v>1080351.3600000001</v>
          </cell>
          <cell r="L9">
            <v>1080351.3600000001</v>
          </cell>
          <cell r="M9">
            <v>1080351.3600000001</v>
          </cell>
          <cell r="N9">
            <v>1080351.3600000001</v>
          </cell>
          <cell r="O9">
            <v>1080351.3600000001</v>
          </cell>
          <cell r="P9">
            <v>1080351.3600000001</v>
          </cell>
        </row>
        <row r="10">
          <cell r="B10" t="str">
            <v>(+) ADITIVOS</v>
          </cell>
          <cell r="D10">
            <v>296837.74</v>
          </cell>
          <cell r="G10">
            <v>97906.16</v>
          </cell>
          <cell r="H10">
            <v>191194.41999999993</v>
          </cell>
          <cell r="I10">
            <v>151260.22</v>
          </cell>
          <cell r="K10">
            <v>114781.65000000001</v>
          </cell>
          <cell r="L10">
            <v>74885.570000000007</v>
          </cell>
          <cell r="M10">
            <v>30311.13</v>
          </cell>
          <cell r="N10">
            <v>59181.45</v>
          </cell>
          <cell r="O10">
            <v>-52442.97</v>
          </cell>
          <cell r="P10">
            <v>-2035.68</v>
          </cell>
        </row>
        <row r="11">
          <cell r="B11" t="str">
            <v>(+) REORÇAMENTO</v>
          </cell>
        </row>
        <row r="12">
          <cell r="B12" t="str">
            <v>TOTAL DA  RECEITA</v>
          </cell>
          <cell r="C12">
            <v>1080351.3600000001</v>
          </cell>
          <cell r="D12">
            <v>1080351.3600000001</v>
          </cell>
          <cell r="E12">
            <v>1080351.3600000001</v>
          </cell>
          <cell r="F12">
            <v>1080351.3600000001</v>
          </cell>
          <cell r="G12">
            <v>1080351.3600000001</v>
          </cell>
          <cell r="H12">
            <v>1080351.3600000001</v>
          </cell>
          <cell r="I12">
            <v>1080351.3600000001</v>
          </cell>
          <cell r="J12">
            <v>1080351.3600000001</v>
          </cell>
          <cell r="K12">
            <v>1080351.3600000001</v>
          </cell>
          <cell r="L12">
            <v>1080351.3600000001</v>
          </cell>
          <cell r="M12">
            <v>1080351.3600000001</v>
          </cell>
          <cell r="N12">
            <v>1080351.3600000001</v>
          </cell>
          <cell r="O12">
            <v>1080351.3600000001</v>
          </cell>
          <cell r="P12">
            <v>1080351.3600000001</v>
          </cell>
        </row>
        <row r="14">
          <cell r="B14" t="str">
            <v>CUSTO ORÇADO</v>
          </cell>
          <cell r="C14">
            <v>752035.8</v>
          </cell>
          <cell r="D14">
            <v>806347.97000000009</v>
          </cell>
          <cell r="E14">
            <v>806347.97000000009</v>
          </cell>
          <cell r="F14">
            <v>806347.97000000009</v>
          </cell>
          <cell r="G14">
            <v>806347.97000000009</v>
          </cell>
          <cell r="H14">
            <v>806347.97000000009</v>
          </cell>
          <cell r="I14">
            <v>806347.97000000009</v>
          </cell>
          <cell r="J14">
            <v>806347.97000000009</v>
          </cell>
          <cell r="K14">
            <v>806347.97000000009</v>
          </cell>
          <cell r="L14">
            <v>806347.97000000009</v>
          </cell>
          <cell r="M14">
            <v>815029.97000000009</v>
          </cell>
          <cell r="N14">
            <v>806347.97000000009</v>
          </cell>
          <cell r="O14">
            <v>806347.97000000009</v>
          </cell>
          <cell r="P14">
            <v>806347.97000000009</v>
          </cell>
        </row>
        <row r="15">
          <cell r="B15" t="str">
            <v>(-) ADITIVOS</v>
          </cell>
          <cell r="D15">
            <v>452960</v>
          </cell>
          <cell r="G15">
            <v>117272.02000000002</v>
          </cell>
          <cell r="I15">
            <v>110932.65</v>
          </cell>
          <cell r="K15">
            <v>80347.149999999994</v>
          </cell>
          <cell r="L15">
            <v>8682</v>
          </cell>
          <cell r="M15">
            <v>-17001.57</v>
          </cell>
        </row>
        <row r="16">
          <cell r="B16" t="str">
            <v>(-) REORÇAMENTO CUSTOS</v>
          </cell>
          <cell r="C16">
            <v>54312.17</v>
          </cell>
          <cell r="J16">
            <v>429800</v>
          </cell>
          <cell r="K16">
            <v>14153.57</v>
          </cell>
          <cell r="P16">
            <v>32357.41</v>
          </cell>
        </row>
        <row r="17">
          <cell r="B17" t="str">
            <v>TOTAL DO CUSTO VENDIDO</v>
          </cell>
          <cell r="C17">
            <v>806347.97000000009</v>
          </cell>
          <cell r="D17">
            <v>806347.97000000009</v>
          </cell>
          <cell r="E17">
            <v>806347.97000000009</v>
          </cell>
          <cell r="F17">
            <v>806347.97000000009</v>
          </cell>
          <cell r="G17">
            <v>806347.97000000009</v>
          </cell>
          <cell r="H17">
            <v>806347.97000000009</v>
          </cell>
          <cell r="I17">
            <v>806347.97000000009</v>
          </cell>
          <cell r="J17">
            <v>806347.97000000009</v>
          </cell>
          <cell r="K17">
            <v>806347.97000000009</v>
          </cell>
          <cell r="L17">
            <v>815029.97000000009</v>
          </cell>
          <cell r="M17">
            <v>815029.97000000009</v>
          </cell>
          <cell r="N17">
            <v>806347.97000000009</v>
          </cell>
          <cell r="O17">
            <v>806347.97000000009</v>
          </cell>
          <cell r="P17">
            <v>806347.97000000009</v>
          </cell>
        </row>
        <row r="19">
          <cell r="B19" t="str">
            <v>MARK-UP S/ CUSTO VENDIDO</v>
          </cell>
          <cell r="C19">
            <v>0.33980787475660157</v>
          </cell>
          <cell r="D19">
            <v>0.33980787475660157</v>
          </cell>
          <cell r="E19">
            <v>0.33980787475660157</v>
          </cell>
          <cell r="F19">
            <v>0.33980787475660157</v>
          </cell>
          <cell r="G19">
            <v>0.33980787475660157</v>
          </cell>
          <cell r="H19">
            <v>0.33980787475660157</v>
          </cell>
          <cell r="I19">
            <v>0.33980787475660157</v>
          </cell>
          <cell r="J19">
            <v>0.33980787475660157</v>
          </cell>
          <cell r="K19">
            <v>0.33980787475660157</v>
          </cell>
          <cell r="L19">
            <v>0.32553574686339437</v>
          </cell>
          <cell r="M19">
            <v>0.32553574686339437</v>
          </cell>
          <cell r="N19">
            <v>0.33980787475660157</v>
          </cell>
          <cell r="O19">
            <v>0.33980787475660157</v>
          </cell>
          <cell r="P19">
            <v>0.33980787475660157</v>
          </cell>
        </row>
        <row r="21">
          <cell r="B21" t="str">
            <v>% EXECUÇÃO DO MÊS</v>
          </cell>
          <cell r="C21">
            <v>0</v>
          </cell>
          <cell r="D21">
            <v>9.7699996578890808E-2</v>
          </cell>
          <cell r="E21">
            <v>6.5600000000000006E-2</v>
          </cell>
          <cell r="F21">
            <v>6.5399999999999972E-2</v>
          </cell>
          <cell r="G21">
            <v>4.6999999999999993E-2</v>
          </cell>
          <cell r="H21">
            <v>1.6199999999999992E-2</v>
          </cell>
          <cell r="I21">
            <v>9.0900000000000106E-2</v>
          </cell>
          <cell r="J21">
            <v>4.1799999999999927E-2</v>
          </cell>
          <cell r="K21">
            <v>7.3499999999999996E-2</v>
          </cell>
          <cell r="L21">
            <v>4.0399999999999985E-2</v>
          </cell>
          <cell r="M21">
            <v>1.8099999999999974E-2</v>
          </cell>
          <cell r="N21">
            <v>2.5200000000000021E-2</v>
          </cell>
          <cell r="O21">
            <v>8.5000000000000117E-2</v>
          </cell>
          <cell r="P21">
            <v>6.0599999999999987E-2</v>
          </cell>
        </row>
        <row r="23">
          <cell r="B23" t="str">
            <v>RECEITA REALIZADA NO MÊS</v>
          </cell>
          <cell r="D23">
            <v>105550.32417600004</v>
          </cell>
          <cell r="E23">
            <v>70871.049216000014</v>
          </cell>
          <cell r="F23">
            <v>70654.978943999973</v>
          </cell>
          <cell r="G23">
            <v>50776.513919999998</v>
          </cell>
          <cell r="H23">
            <v>17501.692031999992</v>
          </cell>
          <cell r="I23">
            <v>98203.938624000119</v>
          </cell>
          <cell r="J23">
            <v>45158.686847999925</v>
          </cell>
          <cell r="K23">
            <v>79405.824959999998</v>
          </cell>
          <cell r="L23">
            <v>43646.194943999988</v>
          </cell>
          <cell r="M23">
            <v>19554.359615999972</v>
          </cell>
          <cell r="N23">
            <v>27224.854272000026</v>
          </cell>
          <cell r="O23">
            <v>91829.865600000136</v>
          </cell>
          <cell r="P23" t="e">
            <v>#N/A</v>
          </cell>
        </row>
        <row r="25">
          <cell r="B25" t="str">
            <v>CUSTO INCORRIDO NO MÊS</v>
          </cell>
          <cell r="D25">
            <v>66347.77</v>
          </cell>
          <cell r="E25">
            <v>59170.3</v>
          </cell>
          <cell r="F25">
            <v>70045.61</v>
          </cell>
          <cell r="G25">
            <v>47368.08</v>
          </cell>
          <cell r="H25">
            <v>29521.11</v>
          </cell>
          <cell r="I25">
            <v>43721.97</v>
          </cell>
          <cell r="J25">
            <v>31477.95</v>
          </cell>
          <cell r="K25">
            <v>54780.12</v>
          </cell>
          <cell r="L25">
            <v>31865.95</v>
          </cell>
          <cell r="M25">
            <v>18937.03</v>
          </cell>
          <cell r="N25">
            <v>46021.919999999998</v>
          </cell>
          <cell r="O25">
            <v>52959.19</v>
          </cell>
          <cell r="P25">
            <v>46477</v>
          </cell>
        </row>
        <row r="27">
          <cell r="B27" t="str">
            <v>MARK-UP S/ CUSTO DO MÊS</v>
          </cell>
          <cell r="C27">
            <v>0</v>
          </cell>
          <cell r="D27">
            <v>0.59086468431418315</v>
          </cell>
          <cell r="E27">
            <v>0.19774699834207388</v>
          </cell>
          <cell r="F27">
            <v>8.6996022163270403E-3</v>
          </cell>
          <cell r="G27">
            <v>7.1956345285685952E-2</v>
          </cell>
          <cell r="H27">
            <v>-0.40714654591239996</v>
          </cell>
          <cell r="I27">
            <v>1.2461004987652688</v>
          </cell>
          <cell r="J27">
            <v>0.4346133356206463</v>
          </cell>
          <cell r="K27">
            <v>0.44953725840688175</v>
          </cell>
          <cell r="L27">
            <v>0.36968127245539484</v>
          </cell>
          <cell r="M27">
            <v>3.2599072610645541E-2</v>
          </cell>
          <cell r="N27">
            <v>-0.40843723443089675</v>
          </cell>
          <cell r="O27">
            <v>0.73397413366783248</v>
          </cell>
          <cell r="P27">
            <v>0.40863851832088827</v>
          </cell>
        </row>
        <row r="29">
          <cell r="B29" t="str">
            <v>% EXECUÇÃO DO ANO</v>
          </cell>
          <cell r="C29">
            <v>0</v>
          </cell>
          <cell r="D29">
            <v>9.7699996578890808E-2</v>
          </cell>
          <cell r="E29">
            <v>0.16329999657889083</v>
          </cell>
          <cell r="F29">
            <v>0.22869999657889079</v>
          </cell>
          <cell r="G29">
            <v>0.27569999657889077</v>
          </cell>
          <cell r="H29">
            <v>0.29189999657889076</v>
          </cell>
          <cell r="I29">
            <v>0.38279999657889086</v>
          </cell>
          <cell r="J29">
            <v>0.4245999965788908</v>
          </cell>
          <cell r="K29">
            <v>0.49809999657889081</v>
          </cell>
          <cell r="L29">
            <v>0.5384999965788908</v>
          </cell>
          <cell r="M29">
            <v>0.55659999657889081</v>
          </cell>
          <cell r="N29">
            <v>0.58179999657889081</v>
          </cell>
          <cell r="O29">
            <v>0.66679999657889089</v>
          </cell>
          <cell r="P29">
            <v>6.0599999999999987E-2</v>
          </cell>
        </row>
        <row r="31">
          <cell r="B31" t="str">
            <v>RECEITA REALIZADA ANO</v>
          </cell>
          <cell r="C31">
            <v>0</v>
          </cell>
          <cell r="D31">
            <v>105550.32417600004</v>
          </cell>
          <cell r="E31">
            <v>176421.37339200004</v>
          </cell>
          <cell r="F31">
            <v>247076.35233600001</v>
          </cell>
          <cell r="G31">
            <v>297852.86625600001</v>
          </cell>
          <cell r="H31">
            <v>315354.558288</v>
          </cell>
          <cell r="I31">
            <v>413558.49691200012</v>
          </cell>
          <cell r="J31">
            <v>458717.18376000004</v>
          </cell>
          <cell r="K31">
            <v>538123.00872000004</v>
          </cell>
          <cell r="L31">
            <v>581769.20366400003</v>
          </cell>
          <cell r="M31">
            <v>601323.56328</v>
          </cell>
          <cell r="N31">
            <v>628548.41755200003</v>
          </cell>
          <cell r="O31" t="e">
            <v>#N/A</v>
          </cell>
          <cell r="P31">
            <v>65469.292415999924</v>
          </cell>
        </row>
        <row r="33">
          <cell r="B33" t="str">
            <v>CUSTO INCORRIDO NO ANO</v>
          </cell>
          <cell r="D33">
            <v>66347.77</v>
          </cell>
          <cell r="E33">
            <v>125518.07</v>
          </cell>
          <cell r="F33">
            <v>195563.68</v>
          </cell>
          <cell r="G33">
            <v>242931.76</v>
          </cell>
          <cell r="H33">
            <v>272452.87</v>
          </cell>
          <cell r="I33">
            <v>316174.83999999997</v>
          </cell>
          <cell r="J33">
            <v>347652.79</v>
          </cell>
          <cell r="K33">
            <v>402432.91</v>
          </cell>
          <cell r="L33">
            <v>434298.86</v>
          </cell>
          <cell r="M33">
            <v>453235.89</v>
          </cell>
          <cell r="N33">
            <v>499257.81</v>
          </cell>
          <cell r="O33">
            <v>552217</v>
          </cell>
          <cell r="P33">
            <v>46477</v>
          </cell>
        </row>
        <row r="35">
          <cell r="B35" t="str">
            <v>MARK-UP S/CUSTO DO ANO</v>
          </cell>
          <cell r="C35">
            <v>0</v>
          </cell>
          <cell r="D35">
            <v>0.59086468431418315</v>
          </cell>
          <cell r="E35">
            <v>0.40554561898537811</v>
          </cell>
          <cell r="F35">
            <v>0.26340613111800737</v>
          </cell>
          <cell r="G35">
            <v>0.22607627037321087</v>
          </cell>
          <cell r="H35">
            <v>0.15746462236936609</v>
          </cell>
          <cell r="I35">
            <v>0.3080057126367175</v>
          </cell>
          <cell r="J35">
            <v>0.31946930085042635</v>
          </cell>
          <cell r="K35">
            <v>0.33717445901728094</v>
          </cell>
          <cell r="L35">
            <v>0.3395595918994585</v>
          </cell>
          <cell r="M35">
            <v>0.32673421621575471</v>
          </cell>
          <cell r="N35">
            <v>0.25896561848877253</v>
          </cell>
          <cell r="O35">
            <v>0.30452029392793079</v>
          </cell>
          <cell r="P35">
            <v>0.40863851832088827</v>
          </cell>
        </row>
        <row r="37">
          <cell r="B37" t="str">
            <v>% EXECUÇÃO ACUMULADO</v>
          </cell>
          <cell r="C37">
            <v>0.10390000000000001</v>
          </cell>
          <cell r="D37">
            <v>0.2016</v>
          </cell>
          <cell r="E37">
            <v>0.26719999999999999</v>
          </cell>
          <cell r="F37">
            <v>0.33260000000000001</v>
          </cell>
          <cell r="G37">
            <v>0.37959999999999999</v>
          </cell>
          <cell r="H37">
            <v>0.39579999999999999</v>
          </cell>
          <cell r="I37">
            <v>0.48670000000000002</v>
          </cell>
          <cell r="J37">
            <v>0.52849999999999997</v>
          </cell>
          <cell r="K37">
            <v>0.60199999999999998</v>
          </cell>
          <cell r="L37">
            <v>0.64239999999999997</v>
          </cell>
          <cell r="M37">
            <v>0.66049999999999998</v>
          </cell>
          <cell r="N37">
            <v>0.68569999999999998</v>
          </cell>
          <cell r="O37">
            <v>0.77070000000000005</v>
          </cell>
          <cell r="P37">
            <v>0.83130000000000004</v>
          </cell>
        </row>
        <row r="38">
          <cell r="O38" t="str">
            <v xml:space="preserve"> </v>
          </cell>
        </row>
        <row r="39">
          <cell r="B39" t="str">
            <v>RECEITA REALIZ./ACUM. DA OBRA</v>
          </cell>
          <cell r="C39">
            <v>112248.51</v>
          </cell>
          <cell r="D39">
            <v>217798.83417600003</v>
          </cell>
          <cell r="E39">
            <v>288669.88339200005</v>
          </cell>
          <cell r="F39">
            <v>359324.86233600002</v>
          </cell>
          <cell r="G39">
            <v>410101.37625600002</v>
          </cell>
          <cell r="H39">
            <v>427603.06828800001</v>
          </cell>
          <cell r="I39">
            <v>525807.00691200013</v>
          </cell>
          <cell r="J39">
            <v>570965.69376000005</v>
          </cell>
          <cell r="K39">
            <v>650371.51872000005</v>
          </cell>
          <cell r="L39">
            <v>694017.71366400004</v>
          </cell>
          <cell r="M39">
            <v>713572.07328000001</v>
          </cell>
          <cell r="N39">
            <v>740796.92755200004</v>
          </cell>
          <cell r="O39">
            <v>832626.79315200017</v>
          </cell>
          <cell r="P39">
            <v>898096.0855680001</v>
          </cell>
        </row>
        <row r="41">
          <cell r="B41" t="str">
            <v>CUSTO INCORRIDO ACUM.DA OBRA</v>
          </cell>
          <cell r="C41">
            <v>89499.91</v>
          </cell>
          <cell r="D41">
            <v>155847.67999999999</v>
          </cell>
          <cell r="E41">
            <v>215017.98</v>
          </cell>
          <cell r="F41">
            <v>285063.58999999997</v>
          </cell>
          <cell r="G41">
            <v>332431.67000000004</v>
          </cell>
          <cell r="H41">
            <v>361952.78</v>
          </cell>
          <cell r="I41">
            <v>405674.75</v>
          </cell>
          <cell r="J41">
            <v>437152.69999999995</v>
          </cell>
          <cell r="K41">
            <v>491932.81999999995</v>
          </cell>
          <cell r="L41">
            <v>523798.77</v>
          </cell>
          <cell r="M41">
            <v>542735.80000000005</v>
          </cell>
          <cell r="N41">
            <v>588757.72</v>
          </cell>
          <cell r="O41">
            <v>641716.91</v>
          </cell>
          <cell r="P41">
            <v>688193.91</v>
          </cell>
        </row>
        <row r="43">
          <cell r="B43" t="str">
            <v>MARK-UP S/ CUSTO ACUMULADO</v>
          </cell>
          <cell r="C43">
            <v>0.25417455727050431</v>
          </cell>
          <cell r="D43">
            <v>0.3975109169157991</v>
          </cell>
          <cell r="E43">
            <v>0.34253834675593198</v>
          </cell>
          <cell r="F43">
            <v>0.26050774262682963</v>
          </cell>
          <cell r="G43">
            <v>0.23364111564942047</v>
          </cell>
          <cell r="H43">
            <v>0.18137804684909442</v>
          </cell>
          <cell r="I43">
            <v>0.29612949021845725</v>
          </cell>
          <cell r="J43">
            <v>0.30610126338005039</v>
          </cell>
          <cell r="K43">
            <v>0.32207385292975599</v>
          </cell>
          <cell r="L43">
            <v>0.32497010954034899</v>
          </cell>
          <cell r="M43">
            <v>0.31476875724800157</v>
          </cell>
          <cell r="N43">
            <v>0.25823730608916695</v>
          </cell>
          <cell r="O43">
            <v>0.29749860129445582</v>
          </cell>
          <cell r="P43">
            <v>0.30500440721423994</v>
          </cell>
        </row>
        <row r="45">
          <cell r="B45" t="str">
            <v>RECEITA A REALIZAR</v>
          </cell>
          <cell r="C45">
            <v>968102.85000000009</v>
          </cell>
          <cell r="D45">
            <v>862552.52582400013</v>
          </cell>
          <cell r="E45">
            <v>791681.476608</v>
          </cell>
          <cell r="F45">
            <v>721026.49766400014</v>
          </cell>
          <cell r="G45">
            <v>670249.98374400008</v>
          </cell>
          <cell r="H45">
            <v>652748.29171200003</v>
          </cell>
          <cell r="I45">
            <v>554544.35308799997</v>
          </cell>
          <cell r="J45">
            <v>509385.66624000005</v>
          </cell>
          <cell r="K45">
            <v>429979.84128000005</v>
          </cell>
          <cell r="L45">
            <v>386333.64633600006</v>
          </cell>
          <cell r="M45">
            <v>366779.28672000009</v>
          </cell>
          <cell r="N45">
            <v>339554.43244800007</v>
          </cell>
          <cell r="O45">
            <v>247724.56684799993</v>
          </cell>
          <cell r="P45">
            <v>182255.27443200001</v>
          </cell>
        </row>
        <row r="47">
          <cell r="B47" t="str">
            <v>CUSTO A INCORRER</v>
          </cell>
          <cell r="C47">
            <v>716848.06</v>
          </cell>
          <cell r="D47">
            <v>650500.29</v>
          </cell>
          <cell r="E47">
            <v>591329.99000000011</v>
          </cell>
          <cell r="F47">
            <v>521284.38000000012</v>
          </cell>
          <cell r="G47">
            <v>473916.30000000005</v>
          </cell>
          <cell r="H47">
            <v>444395.19000000006</v>
          </cell>
          <cell r="I47">
            <v>400673.22000000009</v>
          </cell>
          <cell r="J47">
            <v>369195.27000000014</v>
          </cell>
          <cell r="K47">
            <v>314415.15000000014</v>
          </cell>
          <cell r="L47">
            <v>291231.20000000007</v>
          </cell>
          <cell r="M47">
            <v>272294.17000000004</v>
          </cell>
          <cell r="N47">
            <v>217590.25000000012</v>
          </cell>
          <cell r="O47">
            <v>164631.06000000006</v>
          </cell>
          <cell r="P47">
            <v>118154.06000000006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03"/>
      <sheetName val="abr03"/>
      <sheetName val="mai03"/>
      <sheetName val="jun03"/>
      <sheetName val="jul03"/>
      <sheetName val="ago03"/>
      <sheetName val="set03"/>
      <sheetName val="out03"/>
      <sheetName val="nov03"/>
      <sheetName val="dez03"/>
      <sheetName val="#REF"/>
      <sheetName val="auxiliar_ajusteIP"/>
      <sheetName val="TELEMIG_209"/>
      <sheetName val="PREÇO_MAE_2003"/>
      <sheetName val="Lead"/>
      <sheetName val="AV_NVin"/>
      <sheetName val="CEEMES"/>
      <sheetName val="Defaults"/>
      <sheetName val="SAP-REAL"/>
      <sheetName val="SAP-PPTO"/>
      <sheetName val="sapactivexlhidden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st.Transm.Dist.Glob. "/>
    </sheetNames>
    <sheetDataSet>
      <sheetData sheetId="0"/>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
      <sheetName val="RESFINANCEIRO"/>
      <sheetName val="DADOS CONSOLIDADOS"/>
      <sheetName val="Porcentajes"/>
      <sheetName val="Tipos"/>
      <sheetName val="Cálculo dif. cambio"/>
      <sheetName val="benchmarking-DADOS"/>
      <sheetName val="carteiras"/>
      <sheetName val="RISCO x RETORNO(probabilidades)"/>
      <sheetName val="Tickmarks"/>
      <sheetName val="mov. imob."/>
      <sheetName val="PAS dep. 30.09.03"/>
      <sheetName val="Adição"/>
      <sheetName val="Baixa"/>
      <sheetName val="XREF"/>
      <sheetName val="Lead"/>
      <sheetName val="Metalúrgica"/>
      <sheetName val="Intertemporais PIS e COFINS"/>
      <sheetName val="Medições a faturar"/>
    </sheetNames>
    <sheetDataSet>
      <sheetData sheetId="0" refreshError="1"/>
      <sheetData sheetId="1" refreshError="1"/>
      <sheetData sheetId="2" refreshError="1"/>
      <sheetData sheetId="3" refreshError="1"/>
      <sheetData sheetId="4" refreshError="1">
        <row r="3">
          <cell r="A3">
            <v>36525</v>
          </cell>
          <cell r="B3">
            <v>1.7989999999999999</v>
          </cell>
          <cell r="C3">
            <v>1.0062</v>
          </cell>
          <cell r="D3">
            <v>102.51</v>
          </cell>
          <cell r="K3">
            <v>1.9</v>
          </cell>
          <cell r="L3">
            <v>1.08</v>
          </cell>
          <cell r="M3">
            <v>102.51</v>
          </cell>
          <cell r="T3">
            <v>1.8298494535519143</v>
          </cell>
          <cell r="U3">
            <v>0.92450827557005377</v>
          </cell>
        </row>
        <row r="4">
          <cell r="A4">
            <v>36526</v>
          </cell>
          <cell r="B4">
            <v>1.7989999999999999</v>
          </cell>
          <cell r="C4">
            <v>1.0062</v>
          </cell>
          <cell r="D4">
            <v>102.51</v>
          </cell>
          <cell r="K4">
            <v>1.9001513661202185</v>
          </cell>
          <cell r="L4">
            <v>1.0796225919982831</v>
          </cell>
          <cell r="M4">
            <v>102.51</v>
          </cell>
          <cell r="T4">
            <v>1.8299339726027413</v>
          </cell>
          <cell r="U4">
            <v>0.92428446262641006</v>
          </cell>
        </row>
        <row r="5">
          <cell r="A5">
            <v>36527</v>
          </cell>
          <cell r="B5">
            <v>1.7989999999999999</v>
          </cell>
          <cell r="C5">
            <v>1.0062</v>
          </cell>
          <cell r="D5">
            <v>102.51</v>
          </cell>
          <cell r="K5">
            <v>1.9003027322404371</v>
          </cell>
          <cell r="L5">
            <v>1.0792451839965662</v>
          </cell>
          <cell r="M5">
            <v>102.51</v>
          </cell>
          <cell r="T5">
            <v>1.8300189560439575</v>
          </cell>
          <cell r="U5">
            <v>0.92405941994131779</v>
          </cell>
        </row>
        <row r="6">
          <cell r="A6">
            <v>36528</v>
          </cell>
          <cell r="B6">
            <v>1.819</v>
          </cell>
          <cell r="C6">
            <v>1.0243</v>
          </cell>
          <cell r="D6">
            <v>101.45</v>
          </cell>
          <cell r="K6">
            <v>1.9004540983606557</v>
          </cell>
          <cell r="L6">
            <v>1.0788677759948493</v>
          </cell>
          <cell r="M6">
            <v>102.51</v>
          </cell>
          <cell r="T6">
            <v>1.8300493112947671</v>
          </cell>
          <cell r="U6">
            <v>0.92378327509267133</v>
          </cell>
        </row>
        <row r="7">
          <cell r="A7">
            <v>36529</v>
          </cell>
          <cell r="B7">
            <v>1.851</v>
          </cell>
          <cell r="C7">
            <v>1.0296000000000001</v>
          </cell>
          <cell r="D7">
            <v>103.21</v>
          </cell>
          <cell r="K7">
            <v>1.9006054644808743</v>
          </cell>
          <cell r="L7">
            <v>1.0784903679931324</v>
          </cell>
          <cell r="M7">
            <v>102.51</v>
          </cell>
          <cell r="T7">
            <v>1.8299914364640897</v>
          </cell>
          <cell r="U7">
            <v>0.9234909636978994</v>
          </cell>
        </row>
        <row r="8">
          <cell r="A8">
            <v>36530</v>
          </cell>
          <cell r="B8">
            <v>1.839</v>
          </cell>
          <cell r="C8">
            <v>1.0321</v>
          </cell>
          <cell r="D8">
            <v>104.14</v>
          </cell>
          <cell r="K8">
            <v>1.9007568306010929</v>
          </cell>
          <cell r="L8">
            <v>1.0781129599914154</v>
          </cell>
          <cell r="M8">
            <v>102.51</v>
          </cell>
          <cell r="T8">
            <v>1.829966481994461</v>
          </cell>
          <cell r="U8">
            <v>0.9231901076416611</v>
          </cell>
        </row>
        <row r="9">
          <cell r="A9">
            <v>36531</v>
          </cell>
          <cell r="B9">
            <v>1.8414999999999999</v>
          </cell>
          <cell r="C9">
            <v>1.0327999999999999</v>
          </cell>
          <cell r="D9">
            <v>105.22</v>
          </cell>
          <cell r="K9">
            <v>1.9009081967213115</v>
          </cell>
          <cell r="L9">
            <v>1.0777355519896985</v>
          </cell>
          <cell r="M9">
            <v>102.51</v>
          </cell>
          <cell r="T9">
            <v>1.8299344444444456</v>
          </cell>
          <cell r="U9">
            <v>0.9228856357184434</v>
          </cell>
        </row>
        <row r="10">
          <cell r="A10">
            <v>36532</v>
          </cell>
          <cell r="B10">
            <v>1.827</v>
          </cell>
          <cell r="C10">
            <v>1.0295000000000001</v>
          </cell>
          <cell r="D10">
            <v>105.34</v>
          </cell>
          <cell r="K10">
            <v>1.9010595628415301</v>
          </cell>
          <cell r="L10">
            <v>1.0773581439879816</v>
          </cell>
          <cell r="M10">
            <v>102.51</v>
          </cell>
          <cell r="T10">
            <v>1.8299426183844021</v>
          </cell>
          <cell r="U10">
            <v>0.92258865977336946</v>
          </cell>
        </row>
        <row r="11">
          <cell r="A11">
            <v>36533</v>
          </cell>
          <cell r="B11">
            <v>1.827</v>
          </cell>
          <cell r="C11">
            <v>1.0295000000000001</v>
          </cell>
          <cell r="D11">
            <v>105.34</v>
          </cell>
          <cell r="K11">
            <v>1.9012109289617487</v>
          </cell>
          <cell r="L11">
            <v>1.0769807359862646</v>
          </cell>
          <cell r="M11">
            <v>102.51</v>
          </cell>
          <cell r="T11">
            <v>1.8299508379888276</v>
          </cell>
          <cell r="U11">
            <v>0.92229002474480337</v>
          </cell>
        </row>
        <row r="12">
          <cell r="A12">
            <v>36534</v>
          </cell>
          <cell r="B12">
            <v>1.827</v>
          </cell>
          <cell r="C12">
            <v>1.0295000000000001</v>
          </cell>
          <cell r="D12">
            <v>105.34</v>
          </cell>
          <cell r="K12">
            <v>1.9013622950819673</v>
          </cell>
          <cell r="L12">
            <v>1.0766033279845477</v>
          </cell>
          <cell r="M12">
            <v>102.51</v>
          </cell>
          <cell r="T12">
            <v>1.8299591036414575</v>
          </cell>
          <cell r="U12">
            <v>0.92198971669086716</v>
          </cell>
        </row>
        <row r="13">
          <cell r="A13">
            <v>36535</v>
          </cell>
          <cell r="B13">
            <v>1.8149999999999999</v>
          </cell>
          <cell r="C13">
            <v>1.0256000000000001</v>
          </cell>
          <cell r="D13">
            <v>105.15</v>
          </cell>
          <cell r="K13">
            <v>1.9015136612021859</v>
          </cell>
          <cell r="L13">
            <v>1.0762259199828308</v>
          </cell>
          <cell r="M13">
            <v>102.51</v>
          </cell>
          <cell r="T13">
            <v>1.8300011235955067</v>
          </cell>
          <cell r="U13">
            <v>0.92169867656921223</v>
          </cell>
        </row>
        <row r="14">
          <cell r="A14">
            <v>36536</v>
          </cell>
          <cell r="B14">
            <v>1.8225</v>
          </cell>
          <cell r="C14">
            <v>1.0336000000000001</v>
          </cell>
          <cell r="D14">
            <v>105.94</v>
          </cell>
          <cell r="K14">
            <v>1.9016650273224045</v>
          </cell>
          <cell r="L14">
            <v>1.0758485119811139</v>
          </cell>
          <cell r="M14">
            <v>102.51</v>
          </cell>
          <cell r="T14">
            <v>1.8300222535211275</v>
          </cell>
          <cell r="U14">
            <v>0.9213834615736326</v>
          </cell>
        </row>
        <row r="15">
          <cell r="A15">
            <v>36537</v>
          </cell>
          <cell r="B15">
            <v>1.8280000000000001</v>
          </cell>
          <cell r="C15">
            <v>1.0309999999999999</v>
          </cell>
          <cell r="D15">
            <v>105.79</v>
          </cell>
          <cell r="K15">
            <v>1.9018163934426231</v>
          </cell>
          <cell r="L15">
            <v>1.0754711039793969</v>
          </cell>
          <cell r="M15">
            <v>102.51</v>
          </cell>
          <cell r="T15">
            <v>1.8300279661016958</v>
          </cell>
          <cell r="U15">
            <v>0.92107381033514024</v>
          </cell>
        </row>
        <row r="16">
          <cell r="A16">
            <v>36538</v>
          </cell>
          <cell r="B16">
            <v>1.8132999999999999</v>
          </cell>
          <cell r="C16">
            <v>1.0258</v>
          </cell>
          <cell r="D16">
            <v>106.17</v>
          </cell>
          <cell r="K16">
            <v>1.9019677595628417</v>
          </cell>
          <cell r="L16">
            <v>1.07509369597768</v>
          </cell>
          <cell r="M16">
            <v>102.51</v>
          </cell>
          <cell r="T16">
            <v>1.8300753541076498</v>
          </cell>
          <cell r="U16">
            <v>0.92077713557688279</v>
          </cell>
        </row>
        <row r="17">
          <cell r="A17">
            <v>36539</v>
          </cell>
          <cell r="B17">
            <v>1.804</v>
          </cell>
          <cell r="C17">
            <v>1.0122</v>
          </cell>
          <cell r="D17">
            <v>105.87</v>
          </cell>
          <cell r="K17">
            <v>1.9021191256830603</v>
          </cell>
          <cell r="L17">
            <v>1.0747162879759631</v>
          </cell>
          <cell r="M17">
            <v>102.51</v>
          </cell>
          <cell r="T17">
            <v>1.830149431818183</v>
          </cell>
          <cell r="U17">
            <v>0.92051741153022626</v>
          </cell>
        </row>
        <row r="18">
          <cell r="A18">
            <v>36540</v>
          </cell>
          <cell r="B18">
            <v>1.804</v>
          </cell>
          <cell r="C18">
            <v>1.0122</v>
          </cell>
          <cell r="D18">
            <v>105.87</v>
          </cell>
          <cell r="K18">
            <v>1.9022704918032789</v>
          </cell>
          <cell r="L18">
            <v>1.0743388799742462</v>
          </cell>
          <cell r="M18">
            <v>102.51</v>
          </cell>
          <cell r="T18">
            <v>1.8302239316239328</v>
          </cell>
          <cell r="U18">
            <v>0.92025620757447191</v>
          </cell>
        </row>
        <row r="19">
          <cell r="A19">
            <v>36541</v>
          </cell>
          <cell r="B19">
            <v>1.804</v>
          </cell>
          <cell r="C19">
            <v>1.0122</v>
          </cell>
          <cell r="D19">
            <v>105.87</v>
          </cell>
          <cell r="K19">
            <v>1.9024218579234975</v>
          </cell>
          <cell r="L19">
            <v>1.0739614719725292</v>
          </cell>
          <cell r="M19">
            <v>102.51</v>
          </cell>
          <cell r="T19">
            <v>1.8302988571428584</v>
          </cell>
          <cell r="U19">
            <v>0.91999351102468463</v>
          </cell>
        </row>
        <row r="20">
          <cell r="A20">
            <v>36542</v>
          </cell>
          <cell r="B20">
            <v>1.792</v>
          </cell>
          <cell r="C20">
            <v>1.0122</v>
          </cell>
          <cell r="D20">
            <v>104.9</v>
          </cell>
          <cell r="K20">
            <v>1.9025732240437161</v>
          </cell>
          <cell r="L20">
            <v>1.0735840639708123</v>
          </cell>
          <cell r="M20">
            <v>102.51</v>
          </cell>
          <cell r="T20">
            <v>1.8304085959885399</v>
          </cell>
          <cell r="U20">
            <v>0.91972930905054318</v>
          </cell>
        </row>
        <row r="21">
          <cell r="A21">
            <v>36543</v>
          </cell>
          <cell r="B21">
            <v>1.7925</v>
          </cell>
          <cell r="C21">
            <v>1.0137</v>
          </cell>
          <cell r="D21">
            <v>105.67</v>
          </cell>
          <cell r="K21">
            <v>1.9027245901639347</v>
          </cell>
          <cell r="L21">
            <v>1.0732066559690954</v>
          </cell>
          <cell r="M21">
            <v>102.51</v>
          </cell>
          <cell r="T21">
            <v>1.8305175287356334</v>
          </cell>
          <cell r="U21">
            <v>0.91945927832942398</v>
          </cell>
        </row>
        <row r="22">
          <cell r="A22">
            <v>36544</v>
          </cell>
          <cell r="B22">
            <v>1.7909999999999999</v>
          </cell>
          <cell r="C22">
            <v>1.0133000000000001</v>
          </cell>
          <cell r="D22">
            <v>105.32</v>
          </cell>
          <cell r="K22">
            <v>1.9028759562841533</v>
          </cell>
          <cell r="L22">
            <v>1.0728292479673784</v>
          </cell>
          <cell r="M22">
            <v>102.51</v>
          </cell>
          <cell r="T22">
            <v>1.8306314121037475</v>
          </cell>
          <cell r="U22">
            <v>0.91918884397302469</v>
          </cell>
        </row>
        <row r="23">
          <cell r="A23">
            <v>36545</v>
          </cell>
          <cell r="B23">
            <v>1.782</v>
          </cell>
          <cell r="C23">
            <v>1.0167999999999999</v>
          </cell>
          <cell r="D23">
            <v>105.46</v>
          </cell>
          <cell r="K23">
            <v>1.9030273224043719</v>
          </cell>
          <cell r="L23">
            <v>1.0724518399656615</v>
          </cell>
          <cell r="M23">
            <v>102.51</v>
          </cell>
          <cell r="T23">
            <v>1.83077196531792</v>
          </cell>
          <cell r="U23">
            <v>0.91890673080531671</v>
          </cell>
        </row>
        <row r="24">
          <cell r="A24">
            <v>36546</v>
          </cell>
          <cell r="B24">
            <v>1.7725</v>
          </cell>
          <cell r="C24">
            <v>1.0098</v>
          </cell>
          <cell r="D24">
            <v>104.78</v>
          </cell>
          <cell r="K24">
            <v>1.9031786885245905</v>
          </cell>
          <cell r="L24">
            <v>1.0720744319639446</v>
          </cell>
          <cell r="M24">
            <v>102.51</v>
          </cell>
          <cell r="T24">
            <v>1.8309408695652185</v>
          </cell>
          <cell r="U24">
            <v>0.91864327205402796</v>
          </cell>
        </row>
        <row r="25">
          <cell r="A25">
            <v>36547</v>
          </cell>
          <cell r="B25">
            <v>1.7725</v>
          </cell>
          <cell r="C25">
            <v>1.0098</v>
          </cell>
          <cell r="D25">
            <v>104.78</v>
          </cell>
          <cell r="K25">
            <v>1.9033300546448091</v>
          </cell>
          <cell r="L25">
            <v>1.0716970239622277</v>
          </cell>
          <cell r="M25">
            <v>102.51</v>
          </cell>
          <cell r="T25">
            <v>1.8311107558139548</v>
          </cell>
          <cell r="U25">
            <v>0.9183782815658128</v>
          </cell>
        </row>
        <row r="26">
          <cell r="A26">
            <v>36548</v>
          </cell>
          <cell r="B26">
            <v>1.7725</v>
          </cell>
          <cell r="C26">
            <v>1.0098</v>
          </cell>
          <cell r="D26">
            <v>104.78</v>
          </cell>
          <cell r="K26">
            <v>1.9034814207650277</v>
          </cell>
          <cell r="L26">
            <v>1.0713196159605107</v>
          </cell>
          <cell r="M26">
            <v>102.51</v>
          </cell>
          <cell r="T26">
            <v>1.8312816326530625</v>
          </cell>
          <cell r="U26">
            <v>0.91811174594355571</v>
          </cell>
        </row>
        <row r="27">
          <cell r="A27">
            <v>36549</v>
          </cell>
          <cell r="B27">
            <v>1.7735000000000001</v>
          </cell>
          <cell r="C27">
            <v>1.0073000000000001</v>
          </cell>
          <cell r="D27">
            <v>105.57</v>
          </cell>
          <cell r="K27">
            <v>1.9036327868852463</v>
          </cell>
          <cell r="L27">
            <v>1.0709422079587938</v>
          </cell>
          <cell r="M27">
            <v>102.51</v>
          </cell>
          <cell r="T27">
            <v>1.8314505847953229</v>
          </cell>
          <cell r="U27">
            <v>0.91785096157496959</v>
          </cell>
        </row>
        <row r="28">
          <cell r="A28">
            <v>36550</v>
          </cell>
          <cell r="B28">
            <v>1.7785</v>
          </cell>
          <cell r="C28">
            <v>1.0008999999999999</v>
          </cell>
          <cell r="D28">
            <v>106.04</v>
          </cell>
          <cell r="K28">
            <v>1.9037841530054649</v>
          </cell>
          <cell r="L28">
            <v>1.0705647999570769</v>
          </cell>
          <cell r="M28">
            <v>102.51</v>
          </cell>
          <cell r="T28">
            <v>1.8316058651026406</v>
          </cell>
          <cell r="U28">
            <v>0.91760741600774087</v>
          </cell>
        </row>
        <row r="29">
          <cell r="A29">
            <v>36551</v>
          </cell>
          <cell r="B29">
            <v>1.7786999999999999</v>
          </cell>
          <cell r="C29">
            <v>1.0019</v>
          </cell>
          <cell r="D29">
            <v>105.65</v>
          </cell>
          <cell r="K29">
            <v>1.9039355191256835</v>
          </cell>
          <cell r="L29">
            <v>1.0701873919553599</v>
          </cell>
          <cell r="M29">
            <v>102.51</v>
          </cell>
          <cell r="T29">
            <v>1.831761470588237</v>
          </cell>
          <cell r="U29">
            <v>0.9173594966430576</v>
          </cell>
        </row>
        <row r="30">
          <cell r="A30">
            <v>36552</v>
          </cell>
          <cell r="B30">
            <v>1.7803</v>
          </cell>
          <cell r="C30">
            <v>0.98819999999999997</v>
          </cell>
          <cell r="D30">
            <v>105.11</v>
          </cell>
          <cell r="K30">
            <v>1.9040868852459021</v>
          </cell>
          <cell r="L30">
            <v>1.069809983953643</v>
          </cell>
          <cell r="M30">
            <v>102.51</v>
          </cell>
          <cell r="T30">
            <v>1.8319132743362849</v>
          </cell>
          <cell r="U30">
            <v>0.91715052760660665</v>
          </cell>
        </row>
        <row r="31">
          <cell r="A31">
            <v>36553</v>
          </cell>
          <cell r="B31">
            <v>1.7989999999999999</v>
          </cell>
          <cell r="C31">
            <v>0.97470000000000001</v>
          </cell>
          <cell r="D31">
            <v>107.13</v>
          </cell>
          <cell r="K31">
            <v>1.9042382513661207</v>
          </cell>
          <cell r="L31">
            <v>1.0694325759519261</v>
          </cell>
          <cell r="M31">
            <v>102.51</v>
          </cell>
          <cell r="T31">
            <v>1.8320106508875753</v>
          </cell>
          <cell r="U31">
            <v>0.91698026289538381</v>
          </cell>
        </row>
        <row r="32">
          <cell r="A32">
            <v>36554</v>
          </cell>
          <cell r="B32">
            <v>1.7989999999999999</v>
          </cell>
          <cell r="C32">
            <v>0.97470000000000001</v>
          </cell>
          <cell r="D32">
            <v>107.13</v>
          </cell>
          <cell r="K32">
            <v>1.9043896174863393</v>
          </cell>
          <cell r="L32">
            <v>1.0690551679502092</v>
          </cell>
          <cell r="M32">
            <v>102.51</v>
          </cell>
          <cell r="T32">
            <v>1.8321086053412476</v>
          </cell>
          <cell r="U32">
            <v>0.9168089877110972</v>
          </cell>
        </row>
        <row r="33">
          <cell r="A33">
            <v>36555</v>
          </cell>
          <cell r="B33">
            <v>1.7989999999999999</v>
          </cell>
          <cell r="C33">
            <v>0.97470000000000001</v>
          </cell>
          <cell r="D33">
            <v>107.13</v>
          </cell>
          <cell r="K33">
            <v>1.9045409836065579</v>
          </cell>
          <cell r="L33">
            <v>1.0686777599484922</v>
          </cell>
          <cell r="M33">
            <v>102.51</v>
          </cell>
          <cell r="T33">
            <v>1.8322071428571445</v>
          </cell>
          <cell r="U33">
            <v>0.91663669303166595</v>
          </cell>
        </row>
        <row r="34">
          <cell r="A34">
            <v>36556</v>
          </cell>
          <cell r="B34">
            <v>1.784</v>
          </cell>
          <cell r="C34">
            <v>0.97060000000000002</v>
          </cell>
          <cell r="D34">
            <v>107.32</v>
          </cell>
          <cell r="K34">
            <v>1.9046923497267765</v>
          </cell>
          <cell r="L34">
            <v>1.0683003519467753</v>
          </cell>
          <cell r="M34">
            <v>102.51</v>
          </cell>
          <cell r="T34">
            <v>1.8323510447761209</v>
          </cell>
          <cell r="U34">
            <v>0.91647560853325305</v>
          </cell>
        </row>
        <row r="35">
          <cell r="A35">
            <v>36557</v>
          </cell>
          <cell r="B35">
            <v>1.784</v>
          </cell>
          <cell r="C35">
            <v>0.97109999999999996</v>
          </cell>
          <cell r="D35">
            <v>107.85</v>
          </cell>
          <cell r="K35">
            <v>1.9048437158469951</v>
          </cell>
          <cell r="L35">
            <v>1.0679229439450584</v>
          </cell>
          <cell r="M35">
            <v>102.51</v>
          </cell>
          <cell r="T35">
            <v>1.8324958083832348</v>
          </cell>
          <cell r="U35">
            <v>0.91631206245101737</v>
          </cell>
        </row>
        <row r="36">
          <cell r="A36">
            <v>36558</v>
          </cell>
          <cell r="B36">
            <v>1.786</v>
          </cell>
          <cell r="C36">
            <v>0.97650000000000003</v>
          </cell>
          <cell r="D36">
            <v>108.15</v>
          </cell>
          <cell r="K36">
            <v>1.9049950819672137</v>
          </cell>
          <cell r="L36">
            <v>1.0675455359433415</v>
          </cell>
          <cell r="M36">
            <v>102.51</v>
          </cell>
          <cell r="T36">
            <v>1.8326354354354368</v>
          </cell>
          <cell r="U36">
            <v>0.91613131789381341</v>
          </cell>
        </row>
        <row r="37">
          <cell r="A37">
            <v>36559</v>
          </cell>
          <cell r="B37">
            <v>1.7835000000000001</v>
          </cell>
          <cell r="C37">
            <v>0.98939999999999995</v>
          </cell>
          <cell r="D37">
            <v>107.56</v>
          </cell>
          <cell r="K37">
            <v>1.9051464480874323</v>
          </cell>
          <cell r="L37">
            <v>1.0671681279416245</v>
          </cell>
          <cell r="M37">
            <v>102.51</v>
          </cell>
          <cell r="T37">
            <v>1.8327834337349409</v>
          </cell>
          <cell r="U37">
            <v>0.9159106290922886</v>
          </cell>
        </row>
        <row r="38">
          <cell r="A38">
            <v>36560</v>
          </cell>
          <cell r="B38">
            <v>1.768</v>
          </cell>
          <cell r="C38">
            <v>0.98319999999999996</v>
          </cell>
          <cell r="D38">
            <v>107.19</v>
          </cell>
          <cell r="K38">
            <v>1.9052978142076509</v>
          </cell>
          <cell r="L38">
            <v>1.0667907199399076</v>
          </cell>
          <cell r="M38">
            <v>102.51</v>
          </cell>
          <cell r="T38">
            <v>1.8329791540785512</v>
          </cell>
          <cell r="U38">
            <v>0.91570733794151016</v>
          </cell>
        </row>
        <row r="39">
          <cell r="A39">
            <v>36561</v>
          </cell>
          <cell r="B39">
            <v>1.768</v>
          </cell>
          <cell r="C39">
            <v>0.98319999999999996</v>
          </cell>
          <cell r="D39">
            <v>107.19</v>
          </cell>
          <cell r="K39">
            <v>1.9054491803278695</v>
          </cell>
          <cell r="L39">
            <v>1.0664133119381907</v>
          </cell>
          <cell r="M39">
            <v>102.51</v>
          </cell>
          <cell r="T39">
            <v>1.8331760606060619</v>
          </cell>
          <cell r="U39">
            <v>0.91550281472315109</v>
          </cell>
        </row>
        <row r="40">
          <cell r="A40">
            <v>36562</v>
          </cell>
          <cell r="B40">
            <v>1.768</v>
          </cell>
          <cell r="C40">
            <v>0.98319999999999996</v>
          </cell>
          <cell r="D40">
            <v>107.19</v>
          </cell>
          <cell r="K40">
            <v>1.9056005464480881</v>
          </cell>
          <cell r="L40">
            <v>1.0660359039364737</v>
          </cell>
          <cell r="M40">
            <v>102.51</v>
          </cell>
          <cell r="T40">
            <v>1.8333741641337393</v>
          </cell>
          <cell r="U40">
            <v>0.91529704820255264</v>
          </cell>
        </row>
        <row r="41">
          <cell r="A41">
            <v>36563</v>
          </cell>
          <cell r="B41">
            <v>1.7689999999999999</v>
          </cell>
          <cell r="C41">
            <v>0.98150000000000004</v>
          </cell>
          <cell r="D41">
            <v>108.61</v>
          </cell>
          <cell r="K41">
            <v>1.9057519125683067</v>
          </cell>
          <cell r="L41">
            <v>1.0656584959347568</v>
          </cell>
          <cell r="M41">
            <v>102.51</v>
          </cell>
          <cell r="T41">
            <v>1.8335704268292692</v>
          </cell>
          <cell r="U41">
            <v>0.91509520993487792</v>
          </cell>
        </row>
        <row r="42">
          <cell r="A42">
            <v>36564</v>
          </cell>
          <cell r="B42">
            <v>1.7647999999999999</v>
          </cell>
          <cell r="C42">
            <v>0.98550000000000004</v>
          </cell>
          <cell r="D42">
            <v>109.46</v>
          </cell>
          <cell r="K42">
            <v>1.9059032786885253</v>
          </cell>
          <cell r="L42">
            <v>1.0652810879330399</v>
          </cell>
          <cell r="M42">
            <v>102.51</v>
          </cell>
          <cell r="T42">
            <v>1.8337807339449548</v>
          </cell>
          <cell r="U42">
            <v>0.91487990476648307</v>
          </cell>
        </row>
        <row r="43">
          <cell r="A43">
            <v>36565</v>
          </cell>
          <cell r="B43">
            <v>1.7686999999999999</v>
          </cell>
          <cell r="C43">
            <v>0.99429999999999996</v>
          </cell>
          <cell r="D43">
            <v>108.79</v>
          </cell>
          <cell r="K43">
            <v>1.9060546448087439</v>
          </cell>
          <cell r="L43">
            <v>1.064903679931323</v>
          </cell>
          <cell r="M43">
            <v>102.51</v>
          </cell>
          <cell r="T43">
            <v>1.8339803680981603</v>
          </cell>
          <cell r="U43">
            <v>0.91463628484245407</v>
          </cell>
        </row>
        <row r="44">
          <cell r="A44">
            <v>36566</v>
          </cell>
          <cell r="B44">
            <v>1.7669999999999999</v>
          </cell>
          <cell r="C44">
            <v>0.98529999999999995</v>
          </cell>
          <cell r="D44">
            <v>109.26</v>
          </cell>
          <cell r="K44">
            <v>1.9062060109289625</v>
          </cell>
          <cell r="L44">
            <v>1.064526271929606</v>
          </cell>
          <cell r="M44">
            <v>102.51</v>
          </cell>
          <cell r="T44">
            <v>1.8341864615384622</v>
          </cell>
          <cell r="U44">
            <v>0.91441885802658451</v>
          </cell>
        </row>
        <row r="45">
          <cell r="A45">
            <v>36567</v>
          </cell>
          <cell r="B45">
            <v>1.7685</v>
          </cell>
          <cell r="C45">
            <v>0.98750000000000004</v>
          </cell>
          <cell r="D45">
            <v>108.82</v>
          </cell>
          <cell r="K45">
            <v>1.9063573770491811</v>
          </cell>
          <cell r="L45">
            <v>1.0641488639278891</v>
          </cell>
          <cell r="M45">
            <v>102.51</v>
          </cell>
          <cell r="T45">
            <v>1.8343891975308648</v>
          </cell>
          <cell r="U45">
            <v>0.91419329894641943</v>
          </cell>
        </row>
        <row r="46">
          <cell r="A46">
            <v>36568</v>
          </cell>
          <cell r="B46">
            <v>1.7685</v>
          </cell>
          <cell r="C46">
            <v>0.98750000000000004</v>
          </cell>
          <cell r="D46">
            <v>108.82</v>
          </cell>
          <cell r="K46">
            <v>1.9065087431693997</v>
          </cell>
          <cell r="L46">
            <v>1.0637714559261722</v>
          </cell>
          <cell r="M46">
            <v>102.51</v>
          </cell>
          <cell r="T46">
            <v>1.8345931888544897</v>
          </cell>
          <cell r="U46">
            <v>0.91396634321560355</v>
          </cell>
        </row>
        <row r="47">
          <cell r="A47">
            <v>36569</v>
          </cell>
          <cell r="B47">
            <v>1.7685</v>
          </cell>
          <cell r="C47">
            <v>0.98750000000000004</v>
          </cell>
          <cell r="D47">
            <v>108.82</v>
          </cell>
          <cell r="K47">
            <v>1.9066601092896183</v>
          </cell>
          <cell r="L47">
            <v>1.0633940479244552</v>
          </cell>
          <cell r="M47">
            <v>102.51</v>
          </cell>
          <cell r="T47">
            <v>1.8347984472049699</v>
          </cell>
          <cell r="U47">
            <v>0.91373797782186317</v>
          </cell>
        </row>
        <row r="48">
          <cell r="A48">
            <v>36570</v>
          </cell>
          <cell r="B48">
            <v>1.772</v>
          </cell>
          <cell r="C48">
            <v>0.97829999999999995</v>
          </cell>
          <cell r="D48">
            <v>108.96</v>
          </cell>
          <cell r="K48">
            <v>1.9068114754098369</v>
          </cell>
          <cell r="L48">
            <v>1.0630166399227383</v>
          </cell>
          <cell r="M48">
            <v>102.51</v>
          </cell>
          <cell r="T48">
            <v>1.8349940809968857</v>
          </cell>
          <cell r="U48">
            <v>0.91353685002691565</v>
          </cell>
        </row>
        <row r="49">
          <cell r="A49">
            <v>36571</v>
          </cell>
          <cell r="B49">
            <v>1.776</v>
          </cell>
          <cell r="C49">
            <v>0.98150000000000004</v>
          </cell>
          <cell r="D49">
            <v>109.21</v>
          </cell>
          <cell r="K49">
            <v>1.9069628415300555</v>
          </cell>
          <cell r="L49">
            <v>1.0626392319210214</v>
          </cell>
          <cell r="M49">
            <v>102.51</v>
          </cell>
          <cell r="T49">
            <v>1.8351784375000011</v>
          </cell>
          <cell r="U49">
            <v>0.91332446518324972</v>
          </cell>
        </row>
        <row r="50">
          <cell r="A50">
            <v>36572</v>
          </cell>
          <cell r="B50">
            <v>1.774</v>
          </cell>
          <cell r="C50">
            <v>0.98629999999999995</v>
          </cell>
          <cell r="D50">
            <v>109.43</v>
          </cell>
          <cell r="K50">
            <v>1.9071142076502741</v>
          </cell>
          <cell r="L50">
            <v>1.0622618239193045</v>
          </cell>
          <cell r="M50">
            <v>102.51</v>
          </cell>
          <cell r="T50">
            <v>1.8353702194357377</v>
          </cell>
          <cell r="U50">
            <v>0.91309570175122212</v>
          </cell>
        </row>
        <row r="51">
          <cell r="A51">
            <v>36573</v>
          </cell>
          <cell r="B51">
            <v>1.7709999999999999</v>
          </cell>
          <cell r="C51">
            <v>0.98780000000000001</v>
          </cell>
          <cell r="D51">
            <v>110.56</v>
          </cell>
          <cell r="K51">
            <v>1.9072655737704927</v>
          </cell>
          <cell r="L51">
            <v>1.0618844159175875</v>
          </cell>
          <cell r="M51">
            <v>102.51</v>
          </cell>
          <cell r="T51">
            <v>1.8355726415094353</v>
          </cell>
          <cell r="U51">
            <v>0.91286078257433922</v>
          </cell>
        </row>
        <row r="52">
          <cell r="A52">
            <v>36574</v>
          </cell>
          <cell r="B52">
            <v>1.7769999999999999</v>
          </cell>
          <cell r="C52">
            <v>0.9839</v>
          </cell>
          <cell r="D52">
            <v>110.99</v>
          </cell>
          <cell r="K52">
            <v>1.9074169398907113</v>
          </cell>
          <cell r="L52">
            <v>1.0615070079158706</v>
          </cell>
          <cell r="M52">
            <v>102.51</v>
          </cell>
          <cell r="T52">
            <v>1.8357574132492125</v>
          </cell>
          <cell r="U52">
            <v>0.91263668409665577</v>
          </cell>
        </row>
        <row r="53">
          <cell r="A53">
            <v>36575</v>
          </cell>
          <cell r="B53">
            <v>1.7769999999999999</v>
          </cell>
          <cell r="C53">
            <v>0.9839</v>
          </cell>
          <cell r="D53">
            <v>110.99</v>
          </cell>
          <cell r="K53">
            <v>1.9075683060109299</v>
          </cell>
          <cell r="L53">
            <v>1.0611295999141537</v>
          </cell>
          <cell r="M53">
            <v>102.51</v>
          </cell>
          <cell r="T53">
            <v>1.8359433544303816</v>
          </cell>
          <cell r="U53">
            <v>0.91241116727417682</v>
          </cell>
        </row>
        <row r="54">
          <cell r="A54">
            <v>36576</v>
          </cell>
          <cell r="B54">
            <v>1.7769999999999999</v>
          </cell>
          <cell r="C54">
            <v>0.9839</v>
          </cell>
          <cell r="D54">
            <v>110.99</v>
          </cell>
          <cell r="K54">
            <v>1.9077196721311485</v>
          </cell>
          <cell r="L54">
            <v>1.0607521919124367</v>
          </cell>
          <cell r="M54">
            <v>102.51</v>
          </cell>
          <cell r="T54">
            <v>1.8361304761904778</v>
          </cell>
          <cell r="U54">
            <v>0.91218421859885657</v>
          </cell>
        </row>
        <row r="55">
          <cell r="A55">
            <v>36577</v>
          </cell>
          <cell r="B55">
            <v>1.7785</v>
          </cell>
          <cell r="C55">
            <v>0.98770000000000002</v>
          </cell>
          <cell r="D55">
            <v>111.25</v>
          </cell>
          <cell r="K55">
            <v>1.9078710382513671</v>
          </cell>
          <cell r="L55">
            <v>1.0603747839107198</v>
          </cell>
          <cell r="M55">
            <v>102.51</v>
          </cell>
          <cell r="T55">
            <v>1.8363140127388551</v>
          </cell>
          <cell r="U55">
            <v>0.91194372247974453</v>
          </cell>
        </row>
        <row r="56">
          <cell r="A56">
            <v>36578</v>
          </cell>
          <cell r="B56">
            <v>1.786</v>
          </cell>
          <cell r="C56">
            <v>1.0038</v>
          </cell>
          <cell r="D56">
            <v>110.68</v>
          </cell>
          <cell r="K56">
            <v>1.9080224043715857</v>
          </cell>
          <cell r="L56">
            <v>1.0599973759090029</v>
          </cell>
          <cell r="M56">
            <v>102.51</v>
          </cell>
          <cell r="T56">
            <v>1.8364747603833884</v>
          </cell>
          <cell r="U56">
            <v>0.91165025194453597</v>
          </cell>
        </row>
        <row r="57">
          <cell r="A57">
            <v>36579</v>
          </cell>
          <cell r="B57">
            <v>1.7835000000000001</v>
          </cell>
          <cell r="C57">
            <v>1.0036</v>
          </cell>
          <cell r="D57">
            <v>111.07</v>
          </cell>
          <cell r="K57">
            <v>1.9081737704918043</v>
          </cell>
          <cell r="L57">
            <v>1.059619967907286</v>
          </cell>
          <cell r="M57">
            <v>102.51</v>
          </cell>
          <cell r="T57">
            <v>1.8366445512820526</v>
          </cell>
          <cell r="U57">
            <v>0.91135554121358897</v>
          </cell>
        </row>
        <row r="58">
          <cell r="A58">
            <v>36580</v>
          </cell>
          <cell r="B58">
            <v>1.7769999999999999</v>
          </cell>
          <cell r="C58">
            <v>0.99199999999999999</v>
          </cell>
          <cell r="D58">
            <v>111.36</v>
          </cell>
          <cell r="K58">
            <v>1.9083251366120229</v>
          </cell>
          <cell r="L58">
            <v>1.059242559905569</v>
          </cell>
          <cell r="M58">
            <v>102.51</v>
          </cell>
          <cell r="T58">
            <v>1.8368363344051464</v>
          </cell>
          <cell r="U58">
            <v>0.91109623427215358</v>
          </cell>
        </row>
        <row r="59">
          <cell r="A59">
            <v>36581</v>
          </cell>
          <cell r="B59">
            <v>1.774</v>
          </cell>
          <cell r="C59">
            <v>0.97489999999999999</v>
          </cell>
          <cell r="D59">
            <v>110.29</v>
          </cell>
          <cell r="K59">
            <v>1.9084765027322415</v>
          </cell>
          <cell r="L59">
            <v>1.0588651519038521</v>
          </cell>
          <cell r="M59">
            <v>102.51</v>
          </cell>
          <cell r="T59">
            <v>1.8370390322580659</v>
          </cell>
          <cell r="U59">
            <v>0.91089041567303142</v>
          </cell>
        </row>
        <row r="60">
          <cell r="A60">
            <v>36582</v>
          </cell>
          <cell r="B60">
            <v>1.774</v>
          </cell>
          <cell r="C60">
            <v>0.97489999999999999</v>
          </cell>
          <cell r="D60">
            <v>110.29</v>
          </cell>
          <cell r="K60">
            <v>1.9086278688524601</v>
          </cell>
          <cell r="L60">
            <v>1.0584877439021352</v>
          </cell>
          <cell r="M60">
            <v>102.51</v>
          </cell>
          <cell r="T60">
            <v>1.8372430420711987</v>
          </cell>
          <cell r="U60">
            <v>0.91068326491469176</v>
          </cell>
        </row>
        <row r="61">
          <cell r="A61">
            <v>36583</v>
          </cell>
          <cell r="B61">
            <v>1.774</v>
          </cell>
          <cell r="C61">
            <v>0.97489999999999999</v>
          </cell>
          <cell r="D61">
            <v>110.29</v>
          </cell>
          <cell r="K61">
            <v>1.9087792349726787</v>
          </cell>
          <cell r="L61">
            <v>1.0581103359004183</v>
          </cell>
          <cell r="M61">
            <v>102.51</v>
          </cell>
          <cell r="T61">
            <v>1.837448376623378</v>
          </cell>
          <cell r="U61">
            <v>0.91047476902155766</v>
          </cell>
        </row>
        <row r="62">
          <cell r="A62">
            <v>36584</v>
          </cell>
          <cell r="B62">
            <v>1.7769999999999999</v>
          </cell>
          <cell r="C62">
            <v>0.97089999999999999</v>
          </cell>
          <cell r="D62">
            <v>109.45</v>
          </cell>
          <cell r="K62">
            <v>1.9089306010928973</v>
          </cell>
          <cell r="L62">
            <v>1.0577329278987013</v>
          </cell>
          <cell r="M62">
            <v>102.51</v>
          </cell>
          <cell r="T62">
            <v>1.8376452768729654</v>
          </cell>
          <cell r="U62">
            <v>0.91027794416495034</v>
          </cell>
        </row>
        <row r="63">
          <cell r="A63">
            <v>36585</v>
          </cell>
          <cell r="B63">
            <v>1.7665</v>
          </cell>
          <cell r="C63">
            <v>0.96419999999999995</v>
          </cell>
          <cell r="D63">
            <v>110.32</v>
          </cell>
          <cell r="K63">
            <v>1.9090819672131158</v>
          </cell>
          <cell r="L63">
            <v>1.0573555198969844</v>
          </cell>
          <cell r="M63">
            <v>102.51</v>
          </cell>
          <cell r="T63">
            <v>1.8378777777777791</v>
          </cell>
          <cell r="U63">
            <v>0.91010172829620828</v>
          </cell>
        </row>
        <row r="64">
          <cell r="A64">
            <v>36586</v>
          </cell>
          <cell r="B64">
            <v>1.7629999999999999</v>
          </cell>
          <cell r="C64">
            <v>0.97270000000000001</v>
          </cell>
          <cell r="D64">
            <v>107.28</v>
          </cell>
          <cell r="K64">
            <v>1.9092333333333344</v>
          </cell>
          <cell r="L64">
            <v>1.0569781118952675</v>
          </cell>
          <cell r="M64">
            <v>102.51</v>
          </cell>
          <cell r="T64">
            <v>1.8381232786885258</v>
          </cell>
          <cell r="U64">
            <v>0.90989648806111401</v>
          </cell>
        </row>
        <row r="65">
          <cell r="A65">
            <v>36587</v>
          </cell>
          <cell r="B65">
            <v>1.7565</v>
          </cell>
          <cell r="C65">
            <v>0.96550000000000002</v>
          </cell>
          <cell r="D65">
            <v>107.74</v>
          </cell>
          <cell r="K65">
            <v>1.909384699453553</v>
          </cell>
          <cell r="L65">
            <v>1.0566007038935505</v>
          </cell>
          <cell r="M65">
            <v>102.51</v>
          </cell>
          <cell r="T65">
            <v>1.8383917763157909</v>
          </cell>
          <cell r="U65">
            <v>0.90971358177184147</v>
          </cell>
        </row>
        <row r="66">
          <cell r="A66">
            <v>36588</v>
          </cell>
          <cell r="B66">
            <v>1.7450000000000001</v>
          </cell>
          <cell r="C66">
            <v>0.95860000000000001</v>
          </cell>
          <cell r="D66">
            <v>107.9</v>
          </cell>
          <cell r="K66">
            <v>1.9095360655737716</v>
          </cell>
          <cell r="L66">
            <v>1.0562232958918336</v>
          </cell>
          <cell r="M66">
            <v>102.51</v>
          </cell>
          <cell r="T66">
            <v>1.8387000000000013</v>
          </cell>
          <cell r="U66">
            <v>0.90955224045755712</v>
          </cell>
        </row>
        <row r="67">
          <cell r="A67">
            <v>36589</v>
          </cell>
          <cell r="B67">
            <v>1.7450000000000001</v>
          </cell>
          <cell r="C67">
            <v>0.95860000000000001</v>
          </cell>
          <cell r="D67">
            <v>107.9</v>
          </cell>
          <cell r="K67">
            <v>1.9096874316939902</v>
          </cell>
          <cell r="L67">
            <v>1.0558458878901167</v>
          </cell>
          <cell r="M67">
            <v>102.51</v>
          </cell>
          <cell r="T67">
            <v>1.8390102649006632</v>
          </cell>
          <cell r="U67">
            <v>0.90938983065774759</v>
          </cell>
        </row>
        <row r="68">
          <cell r="A68">
            <v>36590</v>
          </cell>
          <cell r="B68">
            <v>1.7450000000000001</v>
          </cell>
          <cell r="C68">
            <v>0.95860000000000001</v>
          </cell>
          <cell r="D68">
            <v>107.9</v>
          </cell>
          <cell r="K68">
            <v>1.9098387978142088</v>
          </cell>
          <cell r="L68">
            <v>1.0554684798883998</v>
          </cell>
          <cell r="M68">
            <v>102.51</v>
          </cell>
          <cell r="T68">
            <v>1.8393225913621272</v>
          </cell>
          <cell r="U68">
            <v>0.90922634172305594</v>
          </cell>
        </row>
        <row r="69">
          <cell r="A69">
            <v>36591</v>
          </cell>
          <cell r="B69">
            <v>1.7452000000000001</v>
          </cell>
          <cell r="C69">
            <v>0.95860000000000001</v>
          </cell>
          <cell r="D69">
            <v>107.54</v>
          </cell>
          <cell r="K69">
            <v>1.9099901639344274</v>
          </cell>
          <cell r="L69">
            <v>1.0550910718866828</v>
          </cell>
          <cell r="M69">
            <v>102.51</v>
          </cell>
          <cell r="T69">
            <v>1.8396363333333341</v>
          </cell>
          <cell r="U69">
            <v>0.90906176286213258</v>
          </cell>
        </row>
        <row r="70">
          <cell r="A70">
            <v>36592</v>
          </cell>
          <cell r="B70">
            <v>1.7444999999999999</v>
          </cell>
          <cell r="C70">
            <v>0.95840000000000003</v>
          </cell>
          <cell r="D70">
            <v>106.11</v>
          </cell>
          <cell r="K70">
            <v>1.910141530054646</v>
          </cell>
          <cell r="L70">
            <v>1.0547136638849659</v>
          </cell>
          <cell r="M70">
            <v>102.51</v>
          </cell>
          <cell r="T70">
            <v>1.8399545150501682</v>
          </cell>
          <cell r="U70">
            <v>0.90889675203558462</v>
          </cell>
        </row>
        <row r="71">
          <cell r="A71">
            <v>36593</v>
          </cell>
          <cell r="B71">
            <v>1.7410000000000001</v>
          </cell>
          <cell r="C71">
            <v>0.96099999999999997</v>
          </cell>
          <cell r="D71">
            <v>107.17</v>
          </cell>
          <cell r="K71">
            <v>1.9102928961748646</v>
          </cell>
          <cell r="L71">
            <v>1.054336255883249</v>
          </cell>
          <cell r="M71">
            <v>102.51</v>
          </cell>
          <cell r="T71">
            <v>1.8402865771812091</v>
          </cell>
          <cell r="U71">
            <v>0.90872190892161009</v>
          </cell>
        </row>
        <row r="72">
          <cell r="A72">
            <v>36594</v>
          </cell>
          <cell r="B72">
            <v>1.7338</v>
          </cell>
          <cell r="C72">
            <v>0.96689999999999998</v>
          </cell>
          <cell r="D72">
            <v>106.53</v>
          </cell>
          <cell r="K72">
            <v>1.9104442622950832</v>
          </cell>
          <cell r="L72">
            <v>1.053958847881532</v>
          </cell>
          <cell r="M72">
            <v>102.51</v>
          </cell>
          <cell r="T72">
            <v>1.8406451178451191</v>
          </cell>
          <cell r="U72">
            <v>0.90852602309306307</v>
          </cell>
        </row>
        <row r="73">
          <cell r="A73">
            <v>36595</v>
          </cell>
          <cell r="B73">
            <v>1.7450000000000001</v>
          </cell>
          <cell r="C73">
            <v>0.9637</v>
          </cell>
          <cell r="D73">
            <v>106.35</v>
          </cell>
          <cell r="K73">
            <v>1.9105956284153018</v>
          </cell>
          <cell r="L73">
            <v>1.0535814398798151</v>
          </cell>
          <cell r="M73">
            <v>102.51</v>
          </cell>
          <cell r="T73">
            <v>1.8409682432432444</v>
          </cell>
          <cell r="U73">
            <v>0.90833962452243167</v>
          </cell>
        </row>
        <row r="74">
          <cell r="A74">
            <v>36596</v>
          </cell>
          <cell r="B74">
            <v>1.7450000000000001</v>
          </cell>
          <cell r="C74">
            <v>0.9637</v>
          </cell>
          <cell r="D74">
            <v>106.35</v>
          </cell>
          <cell r="K74">
            <v>1.9107469945355204</v>
          </cell>
          <cell r="L74">
            <v>1.0532040318780982</v>
          </cell>
          <cell r="M74">
            <v>102.51</v>
          </cell>
          <cell r="T74">
            <v>1.841293559322035</v>
          </cell>
          <cell r="U74">
            <v>0.90815196223267713</v>
          </cell>
        </row>
        <row r="75">
          <cell r="A75">
            <v>36597</v>
          </cell>
          <cell r="B75">
            <v>1.7450000000000001</v>
          </cell>
          <cell r="C75">
            <v>0.9637</v>
          </cell>
          <cell r="D75">
            <v>106.35</v>
          </cell>
          <cell r="K75">
            <v>1.910898360655739</v>
          </cell>
          <cell r="L75">
            <v>1.0528266238763813</v>
          </cell>
          <cell r="M75">
            <v>102.51</v>
          </cell>
          <cell r="T75">
            <v>1.8416210884353752</v>
          </cell>
          <cell r="U75">
            <v>0.9079630233287066</v>
          </cell>
        </row>
        <row r="76">
          <cell r="A76">
            <v>36598</v>
          </cell>
          <cell r="B76">
            <v>1.7444999999999999</v>
          </cell>
          <cell r="C76">
            <v>0.96409999999999996</v>
          </cell>
          <cell r="D76">
            <v>105.52</v>
          </cell>
          <cell r="K76">
            <v>1.9110497267759576</v>
          </cell>
          <cell r="L76">
            <v>1.0524492158746643</v>
          </cell>
          <cell r="M76">
            <v>102.51</v>
          </cell>
          <cell r="T76">
            <v>1.8419525597269635</v>
          </cell>
          <cell r="U76">
            <v>0.90777142955167156</v>
          </cell>
        </row>
        <row r="77">
          <cell r="A77">
            <v>36599</v>
          </cell>
          <cell r="B77">
            <v>1.7375</v>
          </cell>
          <cell r="C77">
            <v>0.96850000000000003</v>
          </cell>
          <cell r="D77">
            <v>105.12</v>
          </cell>
          <cell r="K77">
            <v>1.9112010928961762</v>
          </cell>
          <cell r="L77">
            <v>1.0520718078729474</v>
          </cell>
          <cell r="M77">
            <v>102.51</v>
          </cell>
          <cell r="T77">
            <v>1.8423102739726045</v>
          </cell>
          <cell r="U77">
            <v>0.90756345499534163</v>
          </cell>
        </row>
        <row r="78">
          <cell r="A78">
            <v>36600</v>
          </cell>
          <cell r="B78">
            <v>1.7395</v>
          </cell>
          <cell r="C78">
            <v>0.96689999999999998</v>
          </cell>
          <cell r="D78">
            <v>105.68</v>
          </cell>
          <cell r="K78">
            <v>1.9113524590163948</v>
          </cell>
          <cell r="L78">
            <v>1.0516943998712305</v>
          </cell>
          <cell r="M78">
            <v>102.51</v>
          </cell>
          <cell r="T78">
            <v>1.8426635738831627</v>
          </cell>
          <cell r="U78">
            <v>0.90735954934240459</v>
          </cell>
        </row>
        <row r="79">
          <cell r="A79">
            <v>36601</v>
          </cell>
          <cell r="B79">
            <v>1.7390000000000001</v>
          </cell>
          <cell r="C79">
            <v>0.96960000000000002</v>
          </cell>
          <cell r="D79">
            <v>105.37</v>
          </cell>
          <cell r="K79">
            <v>1.9115038251366134</v>
          </cell>
          <cell r="L79">
            <v>1.0513169918695136</v>
          </cell>
          <cell r="M79">
            <v>102.51</v>
          </cell>
          <cell r="T79">
            <v>1.84302103448276</v>
          </cell>
          <cell r="U79">
            <v>0.90714492709875783</v>
          </cell>
        </row>
        <row r="80">
          <cell r="A80">
            <v>36602</v>
          </cell>
          <cell r="B80">
            <v>1.7390000000000001</v>
          </cell>
          <cell r="C80">
            <v>0.97199999999999998</v>
          </cell>
          <cell r="D80">
            <v>106.72</v>
          </cell>
          <cell r="K80">
            <v>1.911655191256832</v>
          </cell>
          <cell r="L80">
            <v>1.0509395838677966</v>
          </cell>
          <cell r="M80">
            <v>102.51</v>
          </cell>
          <cell r="T80">
            <v>1.8433809688581329</v>
          </cell>
          <cell r="U80">
            <v>0.90692051508179838</v>
          </cell>
        </row>
        <row r="81">
          <cell r="A81">
            <v>36603</v>
          </cell>
          <cell r="B81">
            <v>1.7390000000000001</v>
          </cell>
          <cell r="C81">
            <v>0.97199999999999998</v>
          </cell>
          <cell r="D81">
            <v>106.72</v>
          </cell>
          <cell r="K81">
            <v>1.9118065573770506</v>
          </cell>
          <cell r="L81">
            <v>1.0505621758660797</v>
          </cell>
          <cell r="M81">
            <v>102.51</v>
          </cell>
          <cell r="T81">
            <v>1.843743402777779</v>
          </cell>
          <cell r="U81">
            <v>0.90669454464805455</v>
          </cell>
        </row>
        <row r="82">
          <cell r="A82">
            <v>36604</v>
          </cell>
          <cell r="B82">
            <v>1.7390000000000001</v>
          </cell>
          <cell r="C82">
            <v>0.97199999999999998</v>
          </cell>
          <cell r="D82">
            <v>106.72</v>
          </cell>
          <cell r="K82">
            <v>1.9119579234972692</v>
          </cell>
          <cell r="L82">
            <v>1.0501847678643628</v>
          </cell>
          <cell r="M82">
            <v>102.51</v>
          </cell>
          <cell r="T82">
            <v>1.8441083623693391</v>
          </cell>
          <cell r="U82">
            <v>0.90646699950745546</v>
          </cell>
        </row>
        <row r="83">
          <cell r="A83">
            <v>36605</v>
          </cell>
          <cell r="B83">
            <v>1.7370000000000001</v>
          </cell>
          <cell r="C83">
            <v>0.97270000000000001</v>
          </cell>
          <cell r="D83">
            <v>106.29</v>
          </cell>
          <cell r="K83">
            <v>1.9121092896174878</v>
          </cell>
          <cell r="L83">
            <v>1.0498073598626458</v>
          </cell>
          <cell r="M83">
            <v>102.51</v>
          </cell>
          <cell r="T83">
            <v>1.8444828671328684</v>
          </cell>
          <cell r="U83">
            <v>0.90623541558964948</v>
          </cell>
        </row>
        <row r="84">
          <cell r="A84">
            <v>36606</v>
          </cell>
          <cell r="B84">
            <v>1.7355</v>
          </cell>
          <cell r="C84">
            <v>0.96150000000000002</v>
          </cell>
          <cell r="D84">
            <v>106.78</v>
          </cell>
          <cell r="K84">
            <v>1.9122606557377064</v>
          </cell>
          <cell r="L84">
            <v>1.0494299518609289</v>
          </cell>
          <cell r="M84">
            <v>102.51</v>
          </cell>
          <cell r="T84">
            <v>1.8448652631578961</v>
          </cell>
          <cell r="U84">
            <v>0.90604150476715706</v>
          </cell>
        </row>
        <row r="85">
          <cell r="A85">
            <v>36607</v>
          </cell>
          <cell r="B85">
            <v>1.7310000000000001</v>
          </cell>
          <cell r="C85">
            <v>0.96099999999999997</v>
          </cell>
          <cell r="D85">
            <v>107.1</v>
          </cell>
          <cell r="K85">
            <v>1.912412021857925</v>
          </cell>
          <cell r="L85">
            <v>1.049052543859212</v>
          </cell>
          <cell r="M85">
            <v>102.51</v>
          </cell>
          <cell r="T85">
            <v>1.8452661971830999</v>
          </cell>
          <cell r="U85">
            <v>0.90584798893887231</v>
          </cell>
        </row>
        <row r="86">
          <cell r="A86">
            <v>36608</v>
          </cell>
          <cell r="B86">
            <v>1.7190000000000001</v>
          </cell>
          <cell r="C86">
            <v>0.97150000000000003</v>
          </cell>
          <cell r="D86">
            <v>107.24</v>
          </cell>
          <cell r="K86">
            <v>1.9125633879781436</v>
          </cell>
          <cell r="L86">
            <v>1.0486751358574951</v>
          </cell>
          <cell r="M86">
            <v>102.51</v>
          </cell>
          <cell r="T86">
            <v>1.8457123674911675</v>
          </cell>
          <cell r="U86">
            <v>0.90561600303406276</v>
          </cell>
        </row>
        <row r="87">
          <cell r="A87">
            <v>36609</v>
          </cell>
          <cell r="B87">
            <v>1.7324999999999999</v>
          </cell>
          <cell r="C87">
            <v>0.9778</v>
          </cell>
          <cell r="D87">
            <v>106.87</v>
          </cell>
          <cell r="K87">
            <v>1.9127147540983622</v>
          </cell>
          <cell r="L87">
            <v>1.0482977278557781</v>
          </cell>
          <cell r="M87">
            <v>102.51</v>
          </cell>
          <cell r="T87">
            <v>1.8461138297872361</v>
          </cell>
          <cell r="U87">
            <v>0.9053600314136161</v>
          </cell>
        </row>
        <row r="88">
          <cell r="A88">
            <v>36610</v>
          </cell>
          <cell r="B88">
            <v>1.7324999999999999</v>
          </cell>
          <cell r="C88">
            <v>0.9778</v>
          </cell>
          <cell r="D88">
            <v>106.87</v>
          </cell>
          <cell r="K88">
            <v>1.9128661202185808</v>
          </cell>
          <cell r="L88">
            <v>1.0479203198540612</v>
          </cell>
          <cell r="M88">
            <v>102.51</v>
          </cell>
          <cell r="T88">
            <v>1.846518149466194</v>
          </cell>
          <cell r="U88">
            <v>0.90510223793110234</v>
          </cell>
        </row>
        <row r="89">
          <cell r="A89">
            <v>36611</v>
          </cell>
          <cell r="B89">
            <v>1.7324999999999999</v>
          </cell>
          <cell r="C89">
            <v>0.9778</v>
          </cell>
          <cell r="D89">
            <v>106.87</v>
          </cell>
          <cell r="K89">
            <v>1.9130174863387994</v>
          </cell>
          <cell r="L89">
            <v>1.0475429118523443</v>
          </cell>
          <cell r="M89">
            <v>102.51</v>
          </cell>
          <cell r="T89">
            <v>1.8469253571428592</v>
          </cell>
          <cell r="U89">
            <v>0.90484260306657049</v>
          </cell>
        </row>
        <row r="90">
          <cell r="A90">
            <v>36612</v>
          </cell>
          <cell r="B90">
            <v>1.7515000000000001</v>
          </cell>
          <cell r="C90">
            <v>0.96719999999999995</v>
          </cell>
          <cell r="D90">
            <v>106.79</v>
          </cell>
          <cell r="K90">
            <v>1.913168852459018</v>
          </cell>
          <cell r="L90">
            <v>1.0471655038506273</v>
          </cell>
          <cell r="M90">
            <v>102.51</v>
          </cell>
          <cell r="T90">
            <v>1.8472673835125466</v>
          </cell>
          <cell r="U90">
            <v>0.90461909985175526</v>
          </cell>
        </row>
        <row r="91">
          <cell r="A91">
            <v>36613</v>
          </cell>
          <cell r="B91">
            <v>1.7430000000000001</v>
          </cell>
          <cell r="C91">
            <v>0.96050000000000002</v>
          </cell>
          <cell r="D91">
            <v>105.84</v>
          </cell>
          <cell r="K91">
            <v>1.9133202185792366</v>
          </cell>
          <cell r="L91">
            <v>1.0467880958489104</v>
          </cell>
          <cell r="M91">
            <v>102.51</v>
          </cell>
          <cell r="T91">
            <v>1.8476424460431671</v>
          </cell>
          <cell r="U91">
            <v>0.90441808941956736</v>
          </cell>
        </row>
        <row r="92">
          <cell r="A92">
            <v>36614</v>
          </cell>
          <cell r="B92">
            <v>1.7444999999999999</v>
          </cell>
          <cell r="C92">
            <v>0.95140000000000002</v>
          </cell>
          <cell r="D92">
            <v>105.69</v>
          </cell>
          <cell r="K92">
            <v>1.9134715846994552</v>
          </cell>
          <cell r="L92">
            <v>1.0464106878471935</v>
          </cell>
          <cell r="M92">
            <v>102.51</v>
          </cell>
          <cell r="T92">
            <v>1.8480148014440445</v>
          </cell>
          <cell r="U92">
            <v>0.90424847963407839</v>
          </cell>
        </row>
        <row r="93">
          <cell r="A93">
            <v>36615</v>
          </cell>
          <cell r="B93">
            <v>1.7495000000000001</v>
          </cell>
          <cell r="C93">
            <v>0.96130000000000004</v>
          </cell>
          <cell r="D93">
            <v>105.57</v>
          </cell>
          <cell r="K93">
            <v>1.9136229508196738</v>
          </cell>
          <cell r="L93">
            <v>1.0460332798454766</v>
          </cell>
          <cell r="M93">
            <v>102.51</v>
          </cell>
          <cell r="T93">
            <v>1.8483717391304362</v>
          </cell>
          <cell r="U93">
            <v>0.90404177122695561</v>
          </cell>
        </row>
        <row r="94">
          <cell r="A94">
            <v>36616</v>
          </cell>
          <cell r="B94">
            <v>1.736</v>
          </cell>
          <cell r="C94">
            <v>0.95530000000000004</v>
          </cell>
          <cell r="D94">
            <v>102.78</v>
          </cell>
          <cell r="K94">
            <v>1.9137743169398924</v>
          </cell>
          <cell r="L94">
            <v>1.0456558718437596</v>
          </cell>
          <cell r="M94">
            <v>102.51</v>
          </cell>
          <cell r="T94">
            <v>1.8487803636363651</v>
          </cell>
          <cell r="U94">
            <v>0.90385537766778079</v>
          </cell>
        </row>
        <row r="95">
          <cell r="A95">
            <v>36617</v>
          </cell>
          <cell r="B95">
            <v>1.736</v>
          </cell>
          <cell r="C95">
            <v>0.95530000000000004</v>
          </cell>
          <cell r="D95">
            <v>102.78</v>
          </cell>
          <cell r="K95">
            <v>1.913925683060111</v>
          </cell>
          <cell r="L95">
            <v>1.0452784638420427</v>
          </cell>
          <cell r="M95">
            <v>102.51</v>
          </cell>
          <cell r="T95">
            <v>1.8491919708029212</v>
          </cell>
          <cell r="U95">
            <v>0.90366762357167785</v>
          </cell>
        </row>
        <row r="96">
          <cell r="A96">
            <v>36618</v>
          </cell>
          <cell r="B96">
            <v>1.736</v>
          </cell>
          <cell r="C96">
            <v>0.95530000000000004</v>
          </cell>
          <cell r="D96">
            <v>102.78</v>
          </cell>
          <cell r="K96">
            <v>1.9140770491803296</v>
          </cell>
          <cell r="L96">
            <v>1.0449010558403258</v>
          </cell>
          <cell r="M96">
            <v>102.51</v>
          </cell>
          <cell r="T96">
            <v>1.8496065934065948</v>
          </cell>
          <cell r="U96">
            <v>0.90347849398769142</v>
          </cell>
        </row>
        <row r="97">
          <cell r="A97">
            <v>36619</v>
          </cell>
          <cell r="B97">
            <v>1.7410000000000001</v>
          </cell>
          <cell r="C97">
            <v>0.95530000000000004</v>
          </cell>
          <cell r="D97">
            <v>104.9</v>
          </cell>
          <cell r="K97">
            <v>1.9142284153005482</v>
          </cell>
          <cell r="L97">
            <v>1.0445236478386088</v>
          </cell>
          <cell r="M97">
            <v>102.51</v>
          </cell>
          <cell r="T97">
            <v>1.8500058823529428</v>
          </cell>
          <cell r="U97">
            <v>0.90328797374499914</v>
          </cell>
        </row>
        <row r="98">
          <cell r="A98">
            <v>36620</v>
          </cell>
          <cell r="B98">
            <v>1.746</v>
          </cell>
          <cell r="C98">
            <v>0.95960000000000001</v>
          </cell>
          <cell r="D98">
            <v>105.16</v>
          </cell>
          <cell r="K98">
            <v>1.9143797814207668</v>
          </cell>
          <cell r="L98">
            <v>1.0441462398368919</v>
          </cell>
          <cell r="M98">
            <v>102.51</v>
          </cell>
          <cell r="T98">
            <v>1.8503896678966805</v>
          </cell>
          <cell r="U98">
            <v>0.90308018029018378</v>
          </cell>
        </row>
        <row r="99">
          <cell r="A99">
            <v>36621</v>
          </cell>
          <cell r="B99">
            <v>1.7484999999999999</v>
          </cell>
          <cell r="C99">
            <v>0.96240000000000003</v>
          </cell>
          <cell r="D99">
            <v>104.88</v>
          </cell>
          <cell r="K99">
            <v>1.9145311475409854</v>
          </cell>
          <cell r="L99">
            <v>1.043768831835175</v>
          </cell>
          <cell r="M99">
            <v>102.51</v>
          </cell>
          <cell r="T99">
            <v>1.8507670370370384</v>
          </cell>
          <cell r="U99">
            <v>0.90286047725422147</v>
          </cell>
        </row>
        <row r="100">
          <cell r="A100">
            <v>36622</v>
          </cell>
          <cell r="B100">
            <v>1.746</v>
          </cell>
          <cell r="C100">
            <v>0.95840000000000003</v>
          </cell>
          <cell r="D100">
            <v>104.76</v>
          </cell>
          <cell r="K100">
            <v>1.914682513661204</v>
          </cell>
          <cell r="L100">
            <v>1.0433914238334581</v>
          </cell>
          <cell r="M100">
            <v>102.51</v>
          </cell>
          <cell r="T100">
            <v>1.8511565055762096</v>
          </cell>
          <cell r="U100">
            <v>0.90265401062691386</v>
          </cell>
        </row>
        <row r="101">
          <cell r="A101">
            <v>36623</v>
          </cell>
          <cell r="B101">
            <v>1.7410000000000001</v>
          </cell>
          <cell r="C101">
            <v>0.95530000000000004</v>
          </cell>
          <cell r="D101">
            <v>105.36</v>
          </cell>
          <cell r="K101">
            <v>1.9148338797814226</v>
          </cell>
          <cell r="L101">
            <v>1.0430140158317411</v>
          </cell>
          <cell r="M101">
            <v>102.51</v>
          </cell>
          <cell r="T101">
            <v>1.8515675373134342</v>
          </cell>
          <cell r="U101">
            <v>0.90245757036805896</v>
          </cell>
        </row>
        <row r="102">
          <cell r="A102">
            <v>36624</v>
          </cell>
          <cell r="B102">
            <v>1.7410000000000001</v>
          </cell>
          <cell r="C102">
            <v>0.95530000000000004</v>
          </cell>
          <cell r="D102">
            <v>105.36</v>
          </cell>
          <cell r="K102">
            <v>1.9149852459016412</v>
          </cell>
          <cell r="L102">
            <v>1.0426366078300242</v>
          </cell>
          <cell r="M102">
            <v>102.51</v>
          </cell>
          <cell r="T102">
            <v>1.8519816479400761</v>
          </cell>
          <cell r="U102">
            <v>0.90225965864659108</v>
          </cell>
        </row>
        <row r="103">
          <cell r="A103">
            <v>36625</v>
          </cell>
          <cell r="B103">
            <v>1.7410000000000001</v>
          </cell>
          <cell r="C103">
            <v>0.95530000000000004</v>
          </cell>
          <cell r="D103">
            <v>105.36</v>
          </cell>
          <cell r="K103">
            <v>1.9151366120218598</v>
          </cell>
          <cell r="L103">
            <v>1.0422591998283073</v>
          </cell>
          <cell r="M103">
            <v>102.51</v>
          </cell>
          <cell r="T103">
            <v>1.8523988721804523</v>
          </cell>
          <cell r="U103">
            <v>0.90206025886706709</v>
          </cell>
        </row>
        <row r="104">
          <cell r="A104">
            <v>36626</v>
          </cell>
          <cell r="B104">
            <v>1.7424999999999999</v>
          </cell>
          <cell r="C104">
            <v>0.9627</v>
          </cell>
          <cell r="D104">
            <v>106.44</v>
          </cell>
          <cell r="K104">
            <v>1.9152879781420784</v>
          </cell>
          <cell r="L104">
            <v>1.0418817918265904</v>
          </cell>
          <cell r="M104">
            <v>102.51</v>
          </cell>
          <cell r="T104">
            <v>1.8528135849056615</v>
          </cell>
          <cell r="U104">
            <v>0.90183142965524465</v>
          </cell>
        </row>
        <row r="105">
          <cell r="A105">
            <v>36627</v>
          </cell>
          <cell r="B105">
            <v>1.7430000000000001</v>
          </cell>
          <cell r="C105">
            <v>0.95920000000000005</v>
          </cell>
          <cell r="D105">
            <v>106.92</v>
          </cell>
          <cell r="K105">
            <v>1.915439344262297</v>
          </cell>
          <cell r="L105">
            <v>1.0415043838248734</v>
          </cell>
          <cell r="M105">
            <v>102.51</v>
          </cell>
          <cell r="T105">
            <v>1.8532295454545464</v>
          </cell>
          <cell r="U105">
            <v>0.90161412446454492</v>
          </cell>
        </row>
        <row r="106">
          <cell r="A106">
            <v>36628</v>
          </cell>
          <cell r="B106">
            <v>1.756</v>
          </cell>
          <cell r="C106">
            <v>0.95899999999999996</v>
          </cell>
          <cell r="D106">
            <v>105.78</v>
          </cell>
          <cell r="K106">
            <v>1.9155907103825156</v>
          </cell>
          <cell r="L106">
            <v>1.0411269758231565</v>
          </cell>
          <cell r="M106">
            <v>102.51</v>
          </cell>
          <cell r="T106">
            <v>1.8535992395437271</v>
          </cell>
          <cell r="U106">
            <v>0.90139592721916306</v>
          </cell>
        </row>
        <row r="107">
          <cell r="A107">
            <v>36629</v>
          </cell>
          <cell r="B107">
            <v>1.7825</v>
          </cell>
          <cell r="C107">
            <v>0.95240000000000002</v>
          </cell>
          <cell r="D107">
            <v>105.88</v>
          </cell>
          <cell r="K107">
            <v>1.9157420765027342</v>
          </cell>
          <cell r="L107">
            <v>1.0407495678214396</v>
          </cell>
          <cell r="M107">
            <v>102.51</v>
          </cell>
          <cell r="T107">
            <v>1.853870610687024</v>
          </cell>
          <cell r="U107">
            <v>0.9012012551856482</v>
          </cell>
        </row>
        <row r="108">
          <cell r="A108">
            <v>36630</v>
          </cell>
          <cell r="B108">
            <v>1.786</v>
          </cell>
          <cell r="C108">
            <v>0.96220000000000006</v>
          </cell>
          <cell r="D108">
            <v>104.74</v>
          </cell>
          <cell r="K108">
            <v>1.9158934426229528</v>
          </cell>
          <cell r="L108">
            <v>1.0403721598197226</v>
          </cell>
          <cell r="M108">
            <v>102.51</v>
          </cell>
          <cell r="T108">
            <v>1.8541306513409972</v>
          </cell>
          <cell r="U108">
            <v>0.90096754351969288</v>
          </cell>
        </row>
        <row r="109">
          <cell r="A109">
            <v>36631</v>
          </cell>
          <cell r="B109">
            <v>1.786</v>
          </cell>
          <cell r="C109">
            <v>0.96220000000000006</v>
          </cell>
          <cell r="D109">
            <v>104.74</v>
          </cell>
          <cell r="K109">
            <v>1.9160448087431714</v>
          </cell>
          <cell r="L109">
            <v>1.0399947518180057</v>
          </cell>
          <cell r="M109">
            <v>102.51</v>
          </cell>
          <cell r="T109">
            <v>1.8543926923076932</v>
          </cell>
          <cell r="U109">
            <v>0.90073203407169167</v>
          </cell>
        </row>
        <row r="110">
          <cell r="A110">
            <v>36632</v>
          </cell>
          <cell r="B110">
            <v>1.786</v>
          </cell>
          <cell r="C110">
            <v>0.96220000000000006</v>
          </cell>
          <cell r="D110">
            <v>104.74</v>
          </cell>
          <cell r="K110">
            <v>1.91619617486339</v>
          </cell>
          <cell r="L110">
            <v>1.0396173438162888</v>
          </cell>
          <cell r="M110">
            <v>102.51</v>
          </cell>
          <cell r="T110">
            <v>1.8546567567567576</v>
          </cell>
          <cell r="U110">
            <v>0.90049470601791448</v>
          </cell>
        </row>
        <row r="111">
          <cell r="A111">
            <v>36633</v>
          </cell>
          <cell r="B111">
            <v>1.7789999999999999</v>
          </cell>
          <cell r="C111">
            <v>0.9526</v>
          </cell>
          <cell r="D111">
            <v>104.54</v>
          </cell>
          <cell r="K111">
            <v>1.9163475409836086</v>
          </cell>
          <cell r="L111">
            <v>1.0392399358145719</v>
          </cell>
          <cell r="M111">
            <v>102.51</v>
          </cell>
          <cell r="T111">
            <v>1.8549500000000008</v>
          </cell>
          <cell r="U111">
            <v>0.90029274751410782</v>
          </cell>
        </row>
        <row r="112">
          <cell r="A112">
            <v>36634</v>
          </cell>
          <cell r="B112">
            <v>1.762</v>
          </cell>
          <cell r="C112">
            <v>0.94530000000000003</v>
          </cell>
          <cell r="D112">
            <v>104.74</v>
          </cell>
          <cell r="K112">
            <v>1.9164989071038272</v>
          </cell>
          <cell r="L112">
            <v>1.0388625278128549</v>
          </cell>
          <cell r="M112">
            <v>102.51</v>
          </cell>
          <cell r="T112">
            <v>1.8553116731517518</v>
          </cell>
          <cell r="U112">
            <v>0.90011762201805379</v>
          </cell>
        </row>
        <row r="113">
          <cell r="A113">
            <v>36635</v>
          </cell>
          <cell r="B113">
            <v>1.774</v>
          </cell>
          <cell r="C113">
            <v>0.94030000000000002</v>
          </cell>
          <cell r="D113">
            <v>104.82</v>
          </cell>
          <cell r="K113">
            <v>1.9166502732240458</v>
          </cell>
          <cell r="L113">
            <v>1.038485119811138</v>
          </cell>
          <cell r="M113">
            <v>102.51</v>
          </cell>
          <cell r="T113">
            <v>1.8556292968750008</v>
          </cell>
          <cell r="U113">
            <v>0.89996065960406191</v>
          </cell>
        </row>
        <row r="114">
          <cell r="A114">
            <v>36636</v>
          </cell>
          <cell r="B114">
            <v>1.778</v>
          </cell>
          <cell r="C114">
            <v>0.93740000000000001</v>
          </cell>
          <cell r="D114">
            <v>105.76</v>
          </cell>
          <cell r="K114">
            <v>1.9168016393442644</v>
          </cell>
          <cell r="L114">
            <v>1.0381077118094211</v>
          </cell>
          <cell r="M114">
            <v>102.51</v>
          </cell>
          <cell r="T114">
            <v>1.8559337254901969</v>
          </cell>
          <cell r="U114">
            <v>0.8998138386613328</v>
          </cell>
        </row>
        <row r="115">
          <cell r="A115">
            <v>36637</v>
          </cell>
          <cell r="B115">
            <v>1.778</v>
          </cell>
          <cell r="C115">
            <v>0.9385</v>
          </cell>
          <cell r="D115">
            <v>105.77</v>
          </cell>
          <cell r="K115">
            <v>1.916953005464483</v>
          </cell>
          <cell r="L115">
            <v>1.0377303038077041</v>
          </cell>
          <cell r="M115">
            <v>102.51</v>
          </cell>
          <cell r="T115">
            <v>1.8562405511811031</v>
          </cell>
          <cell r="U115">
            <v>0.89966153093952694</v>
          </cell>
        </row>
        <row r="116">
          <cell r="A116">
            <v>36638</v>
          </cell>
          <cell r="B116">
            <v>1.778</v>
          </cell>
          <cell r="C116">
            <v>0.9385</v>
          </cell>
          <cell r="D116">
            <v>105.77</v>
          </cell>
          <cell r="K116">
            <v>1.9171043715847016</v>
          </cell>
          <cell r="L116">
            <v>1.0373528958059872</v>
          </cell>
          <cell r="M116">
            <v>102.51</v>
          </cell>
          <cell r="T116">
            <v>1.8565498023715421</v>
          </cell>
          <cell r="U116">
            <v>0.89950801920411017</v>
          </cell>
        </row>
        <row r="117">
          <cell r="A117">
            <v>36639</v>
          </cell>
          <cell r="B117">
            <v>1.778</v>
          </cell>
          <cell r="C117">
            <v>0.9385</v>
          </cell>
          <cell r="D117">
            <v>105.77</v>
          </cell>
          <cell r="K117">
            <v>1.9172557377049202</v>
          </cell>
          <cell r="L117">
            <v>1.0369754878042703</v>
          </cell>
          <cell r="M117">
            <v>102.51</v>
          </cell>
          <cell r="T117">
            <v>1.8568615079365087</v>
          </cell>
          <cell r="U117">
            <v>0.89935328912158674</v>
          </cell>
        </row>
        <row r="118">
          <cell r="A118">
            <v>36640</v>
          </cell>
          <cell r="B118">
            <v>1.7925</v>
          </cell>
          <cell r="C118">
            <v>0.93799999999999994</v>
          </cell>
          <cell r="D118">
            <v>105.78</v>
          </cell>
          <cell r="K118">
            <v>1.9174071038251388</v>
          </cell>
          <cell r="L118">
            <v>1.0365980798025534</v>
          </cell>
          <cell r="M118">
            <v>102.51</v>
          </cell>
          <cell r="T118">
            <v>1.8571179282868531</v>
          </cell>
          <cell r="U118">
            <v>0.8991993181619119</v>
          </cell>
        </row>
        <row r="119">
          <cell r="A119">
            <v>36641</v>
          </cell>
          <cell r="B119">
            <v>1.7889999999999999</v>
          </cell>
          <cell r="C119">
            <v>0.92079999999999995</v>
          </cell>
          <cell r="D119">
            <v>106.31</v>
          </cell>
          <cell r="K119">
            <v>1.9175584699453574</v>
          </cell>
          <cell r="L119">
            <v>1.0362206718008364</v>
          </cell>
          <cell r="M119">
            <v>102.51</v>
          </cell>
          <cell r="T119">
            <v>1.8573904000000006</v>
          </cell>
          <cell r="U119">
            <v>0.89911291543455962</v>
          </cell>
        </row>
        <row r="120">
          <cell r="A120">
            <v>36642</v>
          </cell>
          <cell r="B120">
            <v>1.8015000000000001</v>
          </cell>
          <cell r="C120">
            <v>0.92349999999999999</v>
          </cell>
          <cell r="D120">
            <v>106.26</v>
          </cell>
          <cell r="K120">
            <v>1.917709836065576</v>
          </cell>
          <cell r="L120">
            <v>1.0358432637991195</v>
          </cell>
          <cell r="M120">
            <v>102.51</v>
          </cell>
          <cell r="T120">
            <v>1.8576148594377515</v>
          </cell>
          <cell r="U120">
            <v>0.89901497533590313</v>
          </cell>
        </row>
        <row r="121">
          <cell r="A121">
            <v>36643</v>
          </cell>
          <cell r="B121">
            <v>1.8069999999999999</v>
          </cell>
          <cell r="C121">
            <v>0.90990000000000004</v>
          </cell>
          <cell r="D121">
            <v>106.43</v>
          </cell>
          <cell r="K121">
            <v>1.9178612021857946</v>
          </cell>
          <cell r="L121">
            <v>1.0354658557974026</v>
          </cell>
          <cell r="M121">
            <v>102.51</v>
          </cell>
          <cell r="T121">
            <v>1.8578189516129038</v>
          </cell>
          <cell r="U121">
            <v>0.89897108410741888</v>
          </cell>
        </row>
        <row r="122">
          <cell r="A122">
            <v>36644</v>
          </cell>
          <cell r="B122">
            <v>1.8069999999999999</v>
          </cell>
          <cell r="C122">
            <v>0.91190000000000004</v>
          </cell>
          <cell r="D122">
            <v>108.18</v>
          </cell>
          <cell r="K122">
            <v>1.9180125683060132</v>
          </cell>
          <cell r="L122">
            <v>1.0350884477956857</v>
          </cell>
          <cell r="M122">
            <v>102.51</v>
          </cell>
          <cell r="T122">
            <v>1.8580246963562757</v>
          </cell>
          <cell r="U122">
            <v>0.89891874031838015</v>
          </cell>
        </row>
        <row r="123">
          <cell r="A123">
            <v>36645</v>
          </cell>
          <cell r="B123">
            <v>1.8069999999999999</v>
          </cell>
          <cell r="C123">
            <v>0.91190000000000004</v>
          </cell>
          <cell r="D123">
            <v>108.18</v>
          </cell>
          <cell r="K123">
            <v>1.9181639344262318</v>
          </cell>
          <cell r="L123">
            <v>1.0347110397939687</v>
          </cell>
          <cell r="M123">
            <v>102.51</v>
          </cell>
          <cell r="T123">
            <v>1.8582321138211386</v>
          </cell>
          <cell r="U123">
            <v>0.89886597097008092</v>
          </cell>
        </row>
        <row r="124">
          <cell r="A124">
            <v>36646</v>
          </cell>
          <cell r="B124">
            <v>1.8069999999999999</v>
          </cell>
          <cell r="C124">
            <v>0.91190000000000004</v>
          </cell>
          <cell r="D124">
            <v>108.18</v>
          </cell>
          <cell r="K124">
            <v>1.9183153005464504</v>
          </cell>
          <cell r="L124">
            <v>1.0343336317922518</v>
          </cell>
          <cell r="M124">
            <v>102.51</v>
          </cell>
          <cell r="T124">
            <v>1.8584412244897965</v>
          </cell>
          <cell r="U124">
            <v>0.89881277085159139</v>
          </cell>
        </row>
        <row r="125">
          <cell r="A125">
            <v>36647</v>
          </cell>
          <cell r="B125">
            <v>1.8069999999999999</v>
          </cell>
          <cell r="C125">
            <v>0.91579999999999995</v>
          </cell>
          <cell r="D125">
            <v>108.76</v>
          </cell>
          <cell r="K125">
            <v>1.918466666666669</v>
          </cell>
          <cell r="L125">
            <v>1.0339562237905349</v>
          </cell>
          <cell r="M125">
            <v>102.51</v>
          </cell>
          <cell r="T125">
            <v>1.858652049180328</v>
          </cell>
          <cell r="U125">
            <v>0.89874315105999947</v>
          </cell>
        </row>
        <row r="126">
          <cell r="A126">
            <v>36648</v>
          </cell>
          <cell r="B126">
            <v>1.8029999999999999</v>
          </cell>
          <cell r="C126">
            <v>0.90990000000000004</v>
          </cell>
          <cell r="D126">
            <v>108.4</v>
          </cell>
          <cell r="K126">
            <v>1.9186180327868876</v>
          </cell>
          <cell r="L126">
            <v>1.0335788157888179</v>
          </cell>
          <cell r="M126">
            <v>102.51</v>
          </cell>
          <cell r="T126">
            <v>1.8588810699588481</v>
          </cell>
          <cell r="U126">
            <v>0.89869723810139868</v>
          </cell>
        </row>
        <row r="127">
          <cell r="A127">
            <v>36649</v>
          </cell>
          <cell r="B127">
            <v>1.8149999999999999</v>
          </cell>
          <cell r="C127">
            <v>0.89480000000000004</v>
          </cell>
          <cell r="D127">
            <v>109.01</v>
          </cell>
          <cell r="K127">
            <v>1.9187693989071062</v>
          </cell>
          <cell r="L127">
            <v>1.033201407787101</v>
          </cell>
          <cell r="M127">
            <v>102.51</v>
          </cell>
          <cell r="T127">
            <v>1.859062396694215</v>
          </cell>
          <cell r="U127">
            <v>0.89871334239107392</v>
          </cell>
        </row>
        <row r="128">
          <cell r="A128">
            <v>36650</v>
          </cell>
          <cell r="B128">
            <v>1.8105</v>
          </cell>
          <cell r="C128">
            <v>0.88949999999999996</v>
          </cell>
          <cell r="D128">
            <v>108.03</v>
          </cell>
          <cell r="K128">
            <v>1.9189207650273248</v>
          </cell>
          <cell r="L128">
            <v>1.0328239997853841</v>
          </cell>
          <cell r="M128">
            <v>102.51</v>
          </cell>
          <cell r="T128">
            <v>1.8592639004149381</v>
          </cell>
          <cell r="U128">
            <v>0.89875157202755129</v>
          </cell>
        </row>
        <row r="129">
          <cell r="A129">
            <v>36651</v>
          </cell>
          <cell r="B129">
            <v>1.8009999999999999</v>
          </cell>
          <cell r="C129">
            <v>0.89700000000000002</v>
          </cell>
          <cell r="D129">
            <v>108.56</v>
          </cell>
          <cell r="K129">
            <v>1.9190721311475434</v>
          </cell>
          <cell r="L129">
            <v>1.0324465917836672</v>
          </cell>
          <cell r="M129">
            <v>102.51</v>
          </cell>
          <cell r="T129">
            <v>1.8595066666666671</v>
          </cell>
          <cell r="U129">
            <v>0.89875887024433276</v>
          </cell>
        </row>
        <row r="130">
          <cell r="A130">
            <v>36652</v>
          </cell>
          <cell r="B130">
            <v>1.8009999999999999</v>
          </cell>
          <cell r="C130">
            <v>0.89700000000000002</v>
          </cell>
          <cell r="D130">
            <v>108.56</v>
          </cell>
          <cell r="K130">
            <v>1.919223497267762</v>
          </cell>
          <cell r="L130">
            <v>1.0320691837819502</v>
          </cell>
          <cell r="M130">
            <v>102.51</v>
          </cell>
          <cell r="T130">
            <v>1.8597514644351469</v>
          </cell>
          <cell r="U130">
            <v>0.89876622953405794</v>
          </cell>
        </row>
        <row r="131">
          <cell r="A131">
            <v>36653</v>
          </cell>
          <cell r="B131">
            <v>1.8009999999999999</v>
          </cell>
          <cell r="C131">
            <v>0.89700000000000002</v>
          </cell>
          <cell r="D131">
            <v>108.56</v>
          </cell>
          <cell r="K131">
            <v>1.9193748633879806</v>
          </cell>
          <cell r="L131">
            <v>1.0316917757802333</v>
          </cell>
          <cell r="M131">
            <v>102.51</v>
          </cell>
          <cell r="T131">
            <v>1.8599983193277316</v>
          </cell>
          <cell r="U131">
            <v>0.89877365066655401</v>
          </cell>
        </row>
        <row r="132">
          <cell r="A132">
            <v>36654</v>
          </cell>
          <cell r="B132">
            <v>1.806</v>
          </cell>
          <cell r="C132">
            <v>0.89770000000000005</v>
          </cell>
          <cell r="D132">
            <v>109</v>
          </cell>
          <cell r="K132">
            <v>1.9195262295081992</v>
          </cell>
          <cell r="L132">
            <v>1.0313143677785164</v>
          </cell>
          <cell r="M132">
            <v>102.51</v>
          </cell>
          <cell r="T132">
            <v>1.8602261603375529</v>
          </cell>
          <cell r="U132">
            <v>0.89877818083814265</v>
          </cell>
        </row>
        <row r="133">
          <cell r="A133">
            <v>36655</v>
          </cell>
          <cell r="B133">
            <v>1.8120000000000001</v>
          </cell>
          <cell r="C133">
            <v>0.90739999999999998</v>
          </cell>
          <cell r="D133">
            <v>109.19</v>
          </cell>
          <cell r="K133">
            <v>1.9196775956284178</v>
          </cell>
          <cell r="L133">
            <v>1.0309369597767994</v>
          </cell>
          <cell r="M133">
            <v>102.51</v>
          </cell>
          <cell r="T133">
            <v>1.8604305084745762</v>
          </cell>
          <cell r="U133">
            <v>0.89874164770610088</v>
          </cell>
        </row>
        <row r="134">
          <cell r="A134">
            <v>36656</v>
          </cell>
          <cell r="B134">
            <v>1.819</v>
          </cell>
          <cell r="C134">
            <v>0.90669999999999995</v>
          </cell>
          <cell r="D134">
            <v>109.53</v>
          </cell>
          <cell r="K134">
            <v>1.9198289617486364</v>
          </cell>
          <cell r="L134">
            <v>1.0305595517750825</v>
          </cell>
          <cell r="M134">
            <v>102.51</v>
          </cell>
          <cell r="T134">
            <v>1.8606068085106384</v>
          </cell>
          <cell r="U134">
            <v>0.89870778237719073</v>
          </cell>
        </row>
        <row r="135">
          <cell r="A135">
            <v>36657</v>
          </cell>
          <cell r="B135">
            <v>1.825</v>
          </cell>
          <cell r="C135">
            <v>0.90159999999999996</v>
          </cell>
          <cell r="D135">
            <v>108.52</v>
          </cell>
          <cell r="K135">
            <v>1.919980327868855</v>
          </cell>
          <cell r="L135">
            <v>1.0301821437733656</v>
          </cell>
          <cell r="M135">
            <v>102.51</v>
          </cell>
          <cell r="T135">
            <v>1.8607589743589743</v>
          </cell>
          <cell r="U135">
            <v>0.89869542247281975</v>
          </cell>
        </row>
        <row r="136">
          <cell r="A136">
            <v>36658</v>
          </cell>
          <cell r="B136">
            <v>1.8360000000000001</v>
          </cell>
          <cell r="C136">
            <v>0.91959999999999997</v>
          </cell>
          <cell r="D136">
            <v>108.47</v>
          </cell>
          <cell r="K136">
            <v>1.9201316939890736</v>
          </cell>
          <cell r="L136">
            <v>1.0298047357716487</v>
          </cell>
          <cell r="M136">
            <v>102.51</v>
          </cell>
          <cell r="T136">
            <v>1.8608652360515021</v>
          </cell>
          <cell r="U136">
            <v>0.89860570325596489</v>
          </cell>
        </row>
        <row r="137">
          <cell r="A137">
            <v>36659</v>
          </cell>
          <cell r="B137">
            <v>1.8360000000000001</v>
          </cell>
          <cell r="C137">
            <v>0.91959999999999997</v>
          </cell>
          <cell r="D137">
            <v>108.47</v>
          </cell>
          <cell r="K137">
            <v>1.9202830601092922</v>
          </cell>
          <cell r="L137">
            <v>1.0294273277699317</v>
          </cell>
          <cell r="M137">
            <v>102.51</v>
          </cell>
          <cell r="T137">
            <v>1.8609724137931036</v>
          </cell>
          <cell r="U137">
            <v>0.89851521059758543</v>
          </cell>
        </row>
        <row r="138">
          <cell r="A138">
            <v>36660</v>
          </cell>
          <cell r="B138">
            <v>1.8360000000000001</v>
          </cell>
          <cell r="C138">
            <v>0.91959999999999997</v>
          </cell>
          <cell r="D138">
            <v>108.47</v>
          </cell>
          <cell r="K138">
            <v>1.9204344262295108</v>
          </cell>
          <cell r="L138">
            <v>1.0290499197682148</v>
          </cell>
          <cell r="M138">
            <v>102.51</v>
          </cell>
          <cell r="T138">
            <v>1.8610805194805196</v>
          </cell>
          <cell r="U138">
            <v>0.89842393445298618</v>
          </cell>
        </row>
        <row r="139">
          <cell r="A139">
            <v>36661</v>
          </cell>
          <cell r="B139">
            <v>1.8240000000000001</v>
          </cell>
          <cell r="C139">
            <v>0.91120000000000001</v>
          </cell>
          <cell r="D139">
            <v>109.29</v>
          </cell>
          <cell r="K139">
            <v>1.9205857923497294</v>
          </cell>
          <cell r="L139">
            <v>1.0286725117664979</v>
          </cell>
          <cell r="M139">
            <v>102.51</v>
          </cell>
          <cell r="T139">
            <v>1.861241739130435</v>
          </cell>
          <cell r="U139">
            <v>0.8983683863419123</v>
          </cell>
        </row>
        <row r="140">
          <cell r="A140">
            <v>36662</v>
          </cell>
          <cell r="B140">
            <v>1.819</v>
          </cell>
          <cell r="C140">
            <v>0.90029999999999999</v>
          </cell>
          <cell r="D140">
            <v>109.65</v>
          </cell>
          <cell r="K140">
            <v>1.920737158469948</v>
          </cell>
          <cell r="L140">
            <v>1.0282951037647809</v>
          </cell>
          <cell r="M140">
            <v>102.51</v>
          </cell>
          <cell r="T140">
            <v>1.8614262008733626</v>
          </cell>
          <cell r="U140">
            <v>0.89835995134777225</v>
          </cell>
        </row>
        <row r="141">
          <cell r="A141">
            <v>36663</v>
          </cell>
          <cell r="B141">
            <v>1.83</v>
          </cell>
          <cell r="C141">
            <v>0.89590000000000003</v>
          </cell>
          <cell r="D141">
            <v>109.32</v>
          </cell>
          <cell r="K141">
            <v>1.9208885245901666</v>
          </cell>
          <cell r="L141">
            <v>1.027917695763064</v>
          </cell>
          <cell r="M141">
            <v>102.51</v>
          </cell>
          <cell r="T141">
            <v>1.8615640350877196</v>
          </cell>
          <cell r="U141">
            <v>0.89837074060806943</v>
          </cell>
        </row>
        <row r="142">
          <cell r="A142">
            <v>36664</v>
          </cell>
          <cell r="B142">
            <v>1.833</v>
          </cell>
          <cell r="C142">
            <v>0.89459999999999995</v>
          </cell>
          <cell r="D142">
            <v>108.65</v>
          </cell>
          <cell r="K142">
            <v>1.9210398907103852</v>
          </cell>
          <cell r="L142">
            <v>1.0275402877613471</v>
          </cell>
          <cell r="M142">
            <v>102.51</v>
          </cell>
          <cell r="T142">
            <v>1.86168986784141</v>
          </cell>
          <cell r="U142">
            <v>0.89838735180017548</v>
          </cell>
        </row>
        <row r="143">
          <cell r="A143">
            <v>36665</v>
          </cell>
          <cell r="B143">
            <v>1.839</v>
          </cell>
          <cell r="C143">
            <v>0.89749999999999996</v>
          </cell>
          <cell r="D143">
            <v>106.98</v>
          </cell>
          <cell r="K143">
            <v>1.9211912568306038</v>
          </cell>
          <cell r="L143">
            <v>1.0271628797596302</v>
          </cell>
          <cell r="M143">
            <v>102.51</v>
          </cell>
          <cell r="T143">
            <v>1.861790265486726</v>
          </cell>
          <cell r="U143">
            <v>0.8983912781355744</v>
          </cell>
        </row>
        <row r="144">
          <cell r="A144">
            <v>36666</v>
          </cell>
          <cell r="B144">
            <v>1.839</v>
          </cell>
          <cell r="C144">
            <v>0.89749999999999996</v>
          </cell>
          <cell r="D144">
            <v>106.98</v>
          </cell>
          <cell r="K144">
            <v>1.9213426229508224</v>
          </cell>
          <cell r="L144">
            <v>1.0267854717579132</v>
          </cell>
          <cell r="M144">
            <v>102.51</v>
          </cell>
          <cell r="T144">
            <v>1.8618915555555557</v>
          </cell>
          <cell r="U144">
            <v>0.89839523937173249</v>
          </cell>
        </row>
        <row r="145">
          <cell r="A145">
            <v>36667</v>
          </cell>
          <cell r="B145">
            <v>1.839</v>
          </cell>
          <cell r="C145">
            <v>0.89749999999999996</v>
          </cell>
          <cell r="D145">
            <v>106.98</v>
          </cell>
          <cell r="K145">
            <v>1.921493989071041</v>
          </cell>
          <cell r="L145">
            <v>1.0264080637561963</v>
          </cell>
          <cell r="M145">
            <v>102.51</v>
          </cell>
          <cell r="T145">
            <v>1.8619937500000001</v>
          </cell>
          <cell r="U145">
            <v>0.89839923597607052</v>
          </cell>
        </row>
        <row r="146">
          <cell r="A146">
            <v>36668</v>
          </cell>
          <cell r="B146">
            <v>1.851</v>
          </cell>
          <cell r="C146">
            <v>0.90310000000000001</v>
          </cell>
          <cell r="D146">
            <v>107.14</v>
          </cell>
          <cell r="K146">
            <v>1.9216453551912596</v>
          </cell>
          <cell r="L146">
            <v>1.0260306557544794</v>
          </cell>
          <cell r="M146">
            <v>102.51</v>
          </cell>
          <cell r="T146">
            <v>1.8620430493273548</v>
          </cell>
          <cell r="U146">
            <v>0.89837815631677032</v>
          </cell>
        </row>
        <row r="147">
          <cell r="A147">
            <v>36669</v>
          </cell>
          <cell r="B147">
            <v>1.855</v>
          </cell>
          <cell r="C147">
            <v>0.90720000000000001</v>
          </cell>
          <cell r="D147">
            <v>106.42</v>
          </cell>
          <cell r="K147">
            <v>1.9217967213114782</v>
          </cell>
          <cell r="L147">
            <v>1.0256532477527625</v>
          </cell>
          <cell r="M147">
            <v>102.51</v>
          </cell>
          <cell r="T147">
            <v>1.862074774774775</v>
          </cell>
          <cell r="U147">
            <v>0.89833841828216121</v>
          </cell>
        </row>
        <row r="148">
          <cell r="A148">
            <v>36670</v>
          </cell>
          <cell r="B148">
            <v>1.84</v>
          </cell>
          <cell r="C148">
            <v>0.90439999999999998</v>
          </cell>
          <cell r="D148">
            <v>107.8</v>
          </cell>
          <cell r="K148">
            <v>1.9219480874316968</v>
          </cell>
          <cell r="L148">
            <v>1.0252758397510455</v>
          </cell>
          <cell r="M148">
            <v>102.51</v>
          </cell>
          <cell r="T148">
            <v>1.8621746606334844</v>
          </cell>
          <cell r="U148">
            <v>0.89831099031058737</v>
          </cell>
        </row>
        <row r="149">
          <cell r="A149">
            <v>36671</v>
          </cell>
          <cell r="B149">
            <v>1.8474999999999999</v>
          </cell>
          <cell r="C149">
            <v>0.91159999999999997</v>
          </cell>
          <cell r="D149">
            <v>107.35</v>
          </cell>
          <cell r="K149">
            <v>1.9220994535519154</v>
          </cell>
          <cell r="L149">
            <v>1.0248984317493286</v>
          </cell>
          <cell r="M149">
            <v>102.51</v>
          </cell>
          <cell r="T149">
            <v>1.8622413636363639</v>
          </cell>
          <cell r="U149">
            <v>0.89825058572109007</v>
          </cell>
        </row>
        <row r="150">
          <cell r="A150">
            <v>36672</v>
          </cell>
          <cell r="B150">
            <v>1.837</v>
          </cell>
          <cell r="C150">
            <v>0.93079999999999996</v>
          </cell>
          <cell r="D150">
            <v>107.15</v>
          </cell>
          <cell r="K150">
            <v>1.922250819672134</v>
          </cell>
          <cell r="L150">
            <v>1.0245210237476117</v>
          </cell>
          <cell r="M150">
            <v>102.51</v>
          </cell>
          <cell r="T150">
            <v>1.8623566210045666</v>
          </cell>
          <cell r="U150">
            <v>0.89810195825862926</v>
          </cell>
        </row>
        <row r="151">
          <cell r="A151">
            <v>36673</v>
          </cell>
          <cell r="B151">
            <v>1.837</v>
          </cell>
          <cell r="C151">
            <v>0.93079999999999996</v>
          </cell>
          <cell r="D151">
            <v>107.15</v>
          </cell>
          <cell r="K151">
            <v>1.9224021857923526</v>
          </cell>
          <cell r="L151">
            <v>1.0241436157458947</v>
          </cell>
          <cell r="M151">
            <v>102.51</v>
          </cell>
          <cell r="T151">
            <v>1.8624729357798169</v>
          </cell>
          <cell r="U151">
            <v>0.89795196724146698</v>
          </cell>
        </row>
        <row r="152">
          <cell r="A152">
            <v>36674</v>
          </cell>
          <cell r="B152">
            <v>1.837</v>
          </cell>
          <cell r="C152">
            <v>0.93079999999999996</v>
          </cell>
          <cell r="D152">
            <v>107.15</v>
          </cell>
          <cell r="K152">
            <v>1.9225535519125712</v>
          </cell>
          <cell r="L152">
            <v>1.0237662077441778</v>
          </cell>
          <cell r="M152">
            <v>102.51</v>
          </cell>
          <cell r="T152">
            <v>1.8625903225806453</v>
          </cell>
          <cell r="U152">
            <v>0.89780059381861677</v>
          </cell>
        </row>
        <row r="153">
          <cell r="A153">
            <v>36675</v>
          </cell>
          <cell r="B153">
            <v>1.8380000000000001</v>
          </cell>
          <cell r="C153">
            <v>0.92659999999999998</v>
          </cell>
          <cell r="D153">
            <v>107.04</v>
          </cell>
          <cell r="K153">
            <v>1.9227049180327898</v>
          </cell>
          <cell r="L153">
            <v>1.0233887997424609</v>
          </cell>
          <cell r="M153">
            <v>102.51</v>
          </cell>
          <cell r="T153">
            <v>1.862704166666667</v>
          </cell>
          <cell r="U153">
            <v>0.89766726323444379</v>
          </cell>
        </row>
        <row r="154">
          <cell r="A154">
            <v>36676</v>
          </cell>
          <cell r="B154">
            <v>1.831</v>
          </cell>
          <cell r="C154">
            <v>0.93010000000000004</v>
          </cell>
          <cell r="D154">
            <v>106.55</v>
          </cell>
          <cell r="K154">
            <v>1.9228562841530084</v>
          </cell>
          <cell r="L154">
            <v>1.023011391740744</v>
          </cell>
          <cell r="M154">
            <v>102.51</v>
          </cell>
          <cell r="T154">
            <v>1.8628516279069773</v>
          </cell>
          <cell r="U154">
            <v>0.89751641329599929</v>
          </cell>
        </row>
        <row r="155">
          <cell r="A155">
            <v>36677</v>
          </cell>
          <cell r="B155">
            <v>1.8240000000000001</v>
          </cell>
          <cell r="C155">
            <v>0.93789999999999996</v>
          </cell>
          <cell r="D155">
            <v>107.65</v>
          </cell>
          <cell r="K155">
            <v>1.923007650273227</v>
          </cell>
          <cell r="L155">
            <v>1.022633983739027</v>
          </cell>
          <cell r="M155">
            <v>102.51</v>
          </cell>
          <cell r="T155">
            <v>1.8630331775700939</v>
          </cell>
          <cell r="U155">
            <v>0.89732770494691505</v>
          </cell>
        </row>
        <row r="156">
          <cell r="A156">
            <v>36678</v>
          </cell>
          <cell r="B156">
            <v>1.819</v>
          </cell>
          <cell r="C156">
            <v>0.93120000000000003</v>
          </cell>
          <cell r="D156">
            <v>108.52</v>
          </cell>
          <cell r="K156">
            <v>1.9231590163934456</v>
          </cell>
          <cell r="L156">
            <v>1.0222565757373101</v>
          </cell>
          <cell r="M156">
            <v>102.51</v>
          </cell>
          <cell r="T156">
            <v>1.8632399061032867</v>
          </cell>
          <cell r="U156">
            <v>0.89716868008751105</v>
          </cell>
        </row>
        <row r="157">
          <cell r="A157">
            <v>36679</v>
          </cell>
          <cell r="B157">
            <v>1.8009999999999999</v>
          </cell>
          <cell r="C157">
            <v>0.94630000000000003</v>
          </cell>
          <cell r="D157">
            <v>108.03</v>
          </cell>
          <cell r="K157">
            <v>1.9233103825136642</v>
          </cell>
          <cell r="L157">
            <v>1.0218791677355932</v>
          </cell>
          <cell r="M157">
            <v>102.51</v>
          </cell>
          <cell r="T157">
            <v>1.8635334905660383</v>
          </cell>
          <cell r="U157">
            <v>0.89693692857848961</v>
          </cell>
        </row>
        <row r="158">
          <cell r="A158">
            <v>36680</v>
          </cell>
          <cell r="B158">
            <v>1.8009999999999999</v>
          </cell>
          <cell r="C158">
            <v>0.94630000000000003</v>
          </cell>
          <cell r="D158">
            <v>108.03</v>
          </cell>
          <cell r="K158">
            <v>1.9234617486338828</v>
          </cell>
          <cell r="L158">
            <v>1.0215017597338762</v>
          </cell>
          <cell r="M158">
            <v>102.51</v>
          </cell>
          <cell r="T158">
            <v>1.8638298578199057</v>
          </cell>
          <cell r="U158">
            <v>0.89670298037270046</v>
          </cell>
        </row>
        <row r="159">
          <cell r="A159">
            <v>36681</v>
          </cell>
          <cell r="B159">
            <v>1.8009999999999999</v>
          </cell>
          <cell r="C159">
            <v>0.94630000000000003</v>
          </cell>
          <cell r="D159">
            <v>108.03</v>
          </cell>
          <cell r="K159">
            <v>1.9236131147541013</v>
          </cell>
          <cell r="L159">
            <v>1.0211243517321593</v>
          </cell>
          <cell r="M159">
            <v>102.51</v>
          </cell>
          <cell r="T159">
            <v>1.8641290476190482</v>
          </cell>
          <cell r="U159">
            <v>0.89646680408876089</v>
          </cell>
        </row>
        <row r="160">
          <cell r="A160">
            <v>36682</v>
          </cell>
          <cell r="B160">
            <v>1.7909999999999999</v>
          </cell>
          <cell r="C160">
            <v>0.94789999999999996</v>
          </cell>
          <cell r="D160">
            <v>107.32</v>
          </cell>
          <cell r="K160">
            <v>1.9237644808743199</v>
          </cell>
          <cell r="L160">
            <v>1.0207469437304424</v>
          </cell>
          <cell r="M160">
            <v>102.51</v>
          </cell>
          <cell r="T160">
            <v>1.8644789473684213</v>
          </cell>
          <cell r="U160">
            <v>0.8962207122422956</v>
          </cell>
        </row>
        <row r="161">
          <cell r="A161">
            <v>36683</v>
          </cell>
          <cell r="B161">
            <v>1.8005</v>
          </cell>
          <cell r="C161">
            <v>0.95479999999999998</v>
          </cell>
          <cell r="D161">
            <v>105.8</v>
          </cell>
          <cell r="K161">
            <v>1.9239158469945385</v>
          </cell>
          <cell r="L161">
            <v>1.0203695357287255</v>
          </cell>
          <cell r="M161">
            <v>102.51</v>
          </cell>
          <cell r="T161">
            <v>1.8647865384615387</v>
          </cell>
          <cell r="U161">
            <v>0.89593908105115283</v>
          </cell>
        </row>
        <row r="162">
          <cell r="A162">
            <v>36684</v>
          </cell>
          <cell r="B162">
            <v>1.7949999999999999</v>
          </cell>
          <cell r="C162">
            <v>0.96220000000000006</v>
          </cell>
          <cell r="D162">
            <v>105.32</v>
          </cell>
          <cell r="K162">
            <v>1.9240672131147571</v>
          </cell>
          <cell r="L162">
            <v>1.0199921277270085</v>
          </cell>
          <cell r="M162">
            <v>102.51</v>
          </cell>
          <cell r="T162">
            <v>1.8651236714975847</v>
          </cell>
          <cell r="U162">
            <v>0.89561897999342877</v>
          </cell>
        </row>
        <row r="163">
          <cell r="A163">
            <v>36685</v>
          </cell>
          <cell r="B163">
            <v>1.8029999999999999</v>
          </cell>
          <cell r="C163">
            <v>0.95599999999999996</v>
          </cell>
          <cell r="D163">
            <v>105.83</v>
          </cell>
          <cell r="K163">
            <v>1.9242185792349757</v>
          </cell>
          <cell r="L163">
            <v>1.0196147197252916</v>
          </cell>
          <cell r="M163">
            <v>102.51</v>
          </cell>
          <cell r="T163">
            <v>1.865425242718447</v>
          </cell>
          <cell r="U163">
            <v>0.89532586824582394</v>
          </cell>
        </row>
        <row r="164">
          <cell r="A164">
            <v>36686</v>
          </cell>
          <cell r="B164">
            <v>1.802</v>
          </cell>
          <cell r="C164">
            <v>0.9536</v>
          </cell>
          <cell r="D164">
            <v>106.91</v>
          </cell>
          <cell r="K164">
            <v>1.9243699453551943</v>
          </cell>
          <cell r="L164">
            <v>1.0192373117235747</v>
          </cell>
          <cell r="M164">
            <v>102.51</v>
          </cell>
          <cell r="T164">
            <v>1.8657346341463417</v>
          </cell>
          <cell r="U164">
            <v>0.89504160418848655</v>
          </cell>
        </row>
        <row r="165">
          <cell r="A165">
            <v>36687</v>
          </cell>
          <cell r="B165">
            <v>1.802</v>
          </cell>
          <cell r="C165">
            <v>0.9536</v>
          </cell>
          <cell r="D165">
            <v>106.91</v>
          </cell>
          <cell r="K165">
            <v>1.9245213114754129</v>
          </cell>
          <cell r="L165">
            <v>1.0188599037218578</v>
          </cell>
          <cell r="M165">
            <v>102.51</v>
          </cell>
          <cell r="T165">
            <v>1.8660470588235298</v>
          </cell>
          <cell r="U165">
            <v>0.89475455322862596</v>
          </cell>
        </row>
        <row r="166">
          <cell r="A166">
            <v>36688</v>
          </cell>
          <cell r="B166">
            <v>1.802</v>
          </cell>
          <cell r="C166">
            <v>0.9536</v>
          </cell>
          <cell r="D166">
            <v>106.91</v>
          </cell>
          <cell r="K166">
            <v>1.9246726775956315</v>
          </cell>
          <cell r="L166">
            <v>1.0184824957201408</v>
          </cell>
          <cell r="M166">
            <v>102.51</v>
          </cell>
          <cell r="T166">
            <v>1.8663625615763551</v>
          </cell>
          <cell r="U166">
            <v>0.89446467418049114</v>
          </cell>
        </row>
        <row r="167">
          <cell r="A167">
            <v>36689</v>
          </cell>
          <cell r="B167">
            <v>1.806</v>
          </cell>
          <cell r="C167">
            <v>0.95379999999999998</v>
          </cell>
          <cell r="D167">
            <v>106.85</v>
          </cell>
          <cell r="K167">
            <v>1.9248240437158501</v>
          </cell>
          <cell r="L167">
            <v>1.0181050877184239</v>
          </cell>
          <cell r="M167">
            <v>102.51</v>
          </cell>
          <cell r="T167">
            <v>1.8666613861386143</v>
          </cell>
          <cell r="U167">
            <v>0.89417093494376088</v>
          </cell>
        </row>
        <row r="168">
          <cell r="A168">
            <v>36690</v>
          </cell>
          <cell r="B168">
            <v>1.8109999999999999</v>
          </cell>
          <cell r="C168">
            <v>0.95960000000000001</v>
          </cell>
          <cell r="D168">
            <v>106.93</v>
          </cell>
          <cell r="K168">
            <v>1.9249754098360687</v>
          </cell>
          <cell r="L168">
            <v>1.017727679716707</v>
          </cell>
          <cell r="M168">
            <v>102.51</v>
          </cell>
          <cell r="T168">
            <v>1.866938308457712</v>
          </cell>
          <cell r="U168">
            <v>0.89384541720716271</v>
          </cell>
        </row>
        <row r="169">
          <cell r="A169">
            <v>36691</v>
          </cell>
          <cell r="B169">
            <v>1.81</v>
          </cell>
          <cell r="C169">
            <v>0.95789999999999997</v>
          </cell>
          <cell r="D169">
            <v>106.63</v>
          </cell>
          <cell r="K169">
            <v>1.9251267759562873</v>
          </cell>
          <cell r="L169">
            <v>1.01735027171499</v>
          </cell>
          <cell r="M169">
            <v>102.51</v>
          </cell>
          <cell r="T169">
            <v>1.8672230000000005</v>
          </cell>
          <cell r="U169">
            <v>0.8935251442931984</v>
          </cell>
        </row>
        <row r="170">
          <cell r="A170">
            <v>36692</v>
          </cell>
          <cell r="B170">
            <v>1.8109999999999999</v>
          </cell>
          <cell r="C170">
            <v>0.95469999999999999</v>
          </cell>
          <cell r="D170">
            <v>106.46</v>
          </cell>
          <cell r="K170">
            <v>1.9252781420765059</v>
          </cell>
          <cell r="L170">
            <v>1.0169728637132731</v>
          </cell>
          <cell r="M170">
            <v>102.51</v>
          </cell>
          <cell r="T170">
            <v>1.8675055276381916</v>
          </cell>
          <cell r="U170">
            <v>0.89321773295798834</v>
          </cell>
        </row>
        <row r="171">
          <cell r="A171">
            <v>36693</v>
          </cell>
          <cell r="B171">
            <v>1.8029999999999999</v>
          </cell>
          <cell r="C171">
            <v>0.96499999999999997</v>
          </cell>
          <cell r="D171">
            <v>106.41</v>
          </cell>
          <cell r="K171">
            <v>1.9254295081967245</v>
          </cell>
          <cell r="L171">
            <v>1.0165954557115562</v>
          </cell>
          <cell r="M171">
            <v>102.51</v>
          </cell>
          <cell r="T171">
            <v>1.8678313131313133</v>
          </cell>
          <cell r="U171">
            <v>0.89285519625575593</v>
          </cell>
        </row>
        <row r="172">
          <cell r="A172">
            <v>36694</v>
          </cell>
          <cell r="B172">
            <v>1.8029999999999999</v>
          </cell>
          <cell r="C172">
            <v>0.96499999999999997</v>
          </cell>
          <cell r="D172">
            <v>106.41</v>
          </cell>
          <cell r="K172">
            <v>1.9255808743169431</v>
          </cell>
          <cell r="L172">
            <v>1.0162180477098393</v>
          </cell>
          <cell r="M172">
            <v>102.51</v>
          </cell>
          <cell r="T172">
            <v>1.8681604060913708</v>
          </cell>
          <cell r="U172">
            <v>0.89248897897786617</v>
          </cell>
        </row>
        <row r="173">
          <cell r="A173">
            <v>36695</v>
          </cell>
          <cell r="B173">
            <v>1.8029999999999999</v>
          </cell>
          <cell r="C173">
            <v>0.96499999999999997</v>
          </cell>
          <cell r="D173">
            <v>106.41</v>
          </cell>
          <cell r="K173">
            <v>1.9257322404371617</v>
          </cell>
          <cell r="L173">
            <v>1.0158406397081223</v>
          </cell>
          <cell r="M173">
            <v>102.51</v>
          </cell>
          <cell r="T173">
            <v>1.8684928571428572</v>
          </cell>
          <cell r="U173">
            <v>0.89211902478897764</v>
          </cell>
        </row>
        <row r="174">
          <cell r="A174">
            <v>36696</v>
          </cell>
          <cell r="B174">
            <v>1.8029999999999999</v>
          </cell>
          <cell r="C174">
            <v>0.95669999999999999</v>
          </cell>
          <cell r="D174">
            <v>105.91</v>
          </cell>
          <cell r="K174">
            <v>1.9258836065573803</v>
          </cell>
          <cell r="L174">
            <v>1.0154632317064054</v>
          </cell>
          <cell r="M174">
            <v>102.51</v>
          </cell>
          <cell r="T174">
            <v>1.868828717948718</v>
          </cell>
          <cell r="U174">
            <v>0.89178784030071601</v>
          </cell>
        </row>
        <row r="175">
          <cell r="A175">
            <v>36697</v>
          </cell>
          <cell r="B175">
            <v>1.8005</v>
          </cell>
          <cell r="C175">
            <v>0.95479999999999998</v>
          </cell>
          <cell r="D175">
            <v>105.53</v>
          </cell>
          <cell r="K175">
            <v>1.9260349726775989</v>
          </cell>
          <cell r="L175">
            <v>1.0150858237046885</v>
          </cell>
          <cell r="M175">
            <v>102.51</v>
          </cell>
          <cell r="T175">
            <v>1.869180927835052</v>
          </cell>
          <cell r="U175">
            <v>0.89146303535381233</v>
          </cell>
        </row>
        <row r="176">
          <cell r="A176">
            <v>36698</v>
          </cell>
          <cell r="B176">
            <v>1.8109999999999999</v>
          </cell>
          <cell r="C176">
            <v>0.94420000000000004</v>
          </cell>
          <cell r="D176">
            <v>105.55</v>
          </cell>
          <cell r="K176">
            <v>1.9261863387978175</v>
          </cell>
          <cell r="L176">
            <v>1.0147084157029715</v>
          </cell>
          <cell r="M176">
            <v>102.51</v>
          </cell>
          <cell r="T176">
            <v>1.8694823834196896</v>
          </cell>
          <cell r="U176">
            <v>0.89118978683232941</v>
          </cell>
        </row>
        <row r="177">
          <cell r="A177">
            <v>36699</v>
          </cell>
          <cell r="B177">
            <v>1.8115000000000001</v>
          </cell>
          <cell r="C177">
            <v>0.9355</v>
          </cell>
          <cell r="D177">
            <v>104.57</v>
          </cell>
          <cell r="K177">
            <v>1.9263377049180361</v>
          </cell>
          <cell r="L177">
            <v>1.0143310077012546</v>
          </cell>
          <cell r="M177">
            <v>102.51</v>
          </cell>
          <cell r="T177">
            <v>1.8697843750000003</v>
          </cell>
          <cell r="U177">
            <v>0.8909590044720811</v>
          </cell>
        </row>
        <row r="178">
          <cell r="A178">
            <v>36700</v>
          </cell>
          <cell r="B178">
            <v>1.8260000000000001</v>
          </cell>
          <cell r="C178">
            <v>0.93589999999999995</v>
          </cell>
          <cell r="D178">
            <v>104.75</v>
          </cell>
          <cell r="K178">
            <v>1.9264890710382547</v>
          </cell>
          <cell r="L178">
            <v>1.0139535996995377</v>
          </cell>
          <cell r="M178">
            <v>102.51</v>
          </cell>
          <cell r="T178">
            <v>1.8700136125654452</v>
          </cell>
          <cell r="U178">
            <v>0.89072371130177785</v>
          </cell>
        </row>
        <row r="179">
          <cell r="A179">
            <v>36701</v>
          </cell>
          <cell r="B179">
            <v>1.8260000000000001</v>
          </cell>
          <cell r="C179">
            <v>0.93589999999999995</v>
          </cell>
          <cell r="D179">
            <v>104.75</v>
          </cell>
          <cell r="K179">
            <v>1.9266404371584733</v>
          </cell>
          <cell r="L179">
            <v>1.0135761916978208</v>
          </cell>
          <cell r="M179">
            <v>102.51</v>
          </cell>
          <cell r="T179">
            <v>1.870245263157895</v>
          </cell>
          <cell r="U179">
            <v>0.89048594136126102</v>
          </cell>
        </row>
        <row r="180">
          <cell r="A180">
            <v>36702</v>
          </cell>
          <cell r="B180">
            <v>1.8260000000000001</v>
          </cell>
          <cell r="C180">
            <v>0.93589999999999995</v>
          </cell>
          <cell r="D180">
            <v>104.75</v>
          </cell>
          <cell r="K180">
            <v>1.9267918032786919</v>
          </cell>
          <cell r="L180">
            <v>1.0131987836961038</v>
          </cell>
          <cell r="M180">
            <v>102.51</v>
          </cell>
          <cell r="T180">
            <v>1.8704793650793654</v>
          </cell>
          <cell r="U180">
            <v>0.89024565533671762</v>
          </cell>
        </row>
        <row r="181">
          <cell r="A181">
            <v>36703</v>
          </cell>
          <cell r="B181">
            <v>1.8220000000000001</v>
          </cell>
          <cell r="C181">
            <v>0.93689999999999996</v>
          </cell>
          <cell r="D181">
            <v>105.65</v>
          </cell>
          <cell r="K181">
            <v>1.9269431693989105</v>
          </cell>
          <cell r="L181">
            <v>1.0128213756943869</v>
          </cell>
          <cell r="M181">
            <v>102.51</v>
          </cell>
          <cell r="T181">
            <v>1.8707372340425539</v>
          </cell>
          <cell r="U181">
            <v>0.88999749392893412</v>
          </cell>
        </row>
        <row r="182">
          <cell r="A182">
            <v>36704</v>
          </cell>
          <cell r="B182">
            <v>1.823</v>
          </cell>
          <cell r="C182">
            <v>0.94589999999999996</v>
          </cell>
          <cell r="D182">
            <v>105.35</v>
          </cell>
          <cell r="K182">
            <v>1.9270945355191291</v>
          </cell>
          <cell r="L182">
            <v>1.01244396769267</v>
          </cell>
          <cell r="M182">
            <v>102.51</v>
          </cell>
          <cell r="T182">
            <v>1.8709925133689844</v>
          </cell>
          <cell r="U182">
            <v>0.88969855004620113</v>
          </cell>
        </row>
        <row r="183">
          <cell r="A183">
            <v>36705</v>
          </cell>
          <cell r="B183">
            <v>1.8194999999999999</v>
          </cell>
          <cell r="C183">
            <v>0.94010000000000005</v>
          </cell>
          <cell r="D183">
            <v>105.57</v>
          </cell>
          <cell r="K183">
            <v>1.9272459016393477</v>
          </cell>
          <cell r="L183">
            <v>1.012066559690953</v>
          </cell>
          <cell r="M183">
            <v>102.51</v>
          </cell>
          <cell r="T183">
            <v>1.87126935483871</v>
          </cell>
          <cell r="U183">
            <v>0.88942757450881516</v>
          </cell>
        </row>
        <row r="184">
          <cell r="A184">
            <v>36706</v>
          </cell>
          <cell r="B184">
            <v>1.81</v>
          </cell>
          <cell r="C184">
            <v>0.95199999999999996</v>
          </cell>
          <cell r="D184">
            <v>105.32</v>
          </cell>
          <cell r="K184">
            <v>1.9273972677595663</v>
          </cell>
          <cell r="L184">
            <v>1.0116891516892361</v>
          </cell>
          <cell r="M184">
            <v>102.51</v>
          </cell>
          <cell r="T184">
            <v>1.8716005405405409</v>
          </cell>
          <cell r="U184">
            <v>0.88908934518183569</v>
          </cell>
        </row>
        <row r="185">
          <cell r="A185">
            <v>36707</v>
          </cell>
          <cell r="B185">
            <v>1.806</v>
          </cell>
          <cell r="C185">
            <v>0.95250000000000001</v>
          </cell>
          <cell r="D185">
            <v>106.12</v>
          </cell>
          <cell r="K185">
            <v>1.9275486338797849</v>
          </cell>
          <cell r="L185">
            <v>1.0113117436875192</v>
          </cell>
          <cell r="M185">
            <v>102.51</v>
          </cell>
          <cell r="T185">
            <v>1.8719570652173914</v>
          </cell>
          <cell r="U185">
            <v>0.88874472205782395</v>
          </cell>
        </row>
        <row r="186">
          <cell r="A186">
            <v>36708</v>
          </cell>
          <cell r="B186">
            <v>1.806</v>
          </cell>
          <cell r="C186">
            <v>0.95250000000000001</v>
          </cell>
          <cell r="D186">
            <v>106.12</v>
          </cell>
          <cell r="K186">
            <v>1.9277000000000035</v>
          </cell>
          <cell r="L186">
            <v>1.0109343356858023</v>
          </cell>
          <cell r="M186">
            <v>102.51</v>
          </cell>
          <cell r="T186">
            <v>1.8723174863387981</v>
          </cell>
          <cell r="U186">
            <v>0.88839633256087225</v>
          </cell>
        </row>
        <row r="187">
          <cell r="A187">
            <v>36709</v>
          </cell>
          <cell r="B187">
            <v>1.806</v>
          </cell>
          <cell r="C187">
            <v>0.95250000000000001</v>
          </cell>
          <cell r="D187">
            <v>106.12</v>
          </cell>
          <cell r="K187">
            <v>1.9278513661202221</v>
          </cell>
          <cell r="L187">
            <v>1.0105569276840853</v>
          </cell>
          <cell r="M187">
            <v>102.51</v>
          </cell>
          <cell r="T187">
            <v>1.8726818681318684</v>
          </cell>
          <cell r="U187">
            <v>0.88804411460791011</v>
          </cell>
        </row>
        <row r="188">
          <cell r="A188">
            <v>36710</v>
          </cell>
          <cell r="B188">
            <v>1.8140000000000001</v>
          </cell>
          <cell r="C188">
            <v>0.95020000000000004</v>
          </cell>
          <cell r="D188">
            <v>105.69</v>
          </cell>
          <cell r="K188">
            <v>1.9280027322404407</v>
          </cell>
          <cell r="L188">
            <v>1.0101795196823684</v>
          </cell>
          <cell r="M188">
            <v>102.51</v>
          </cell>
          <cell r="T188">
            <v>1.8730060773480668</v>
          </cell>
          <cell r="U188">
            <v>0.88770071192618571</v>
          </cell>
        </row>
        <row r="189">
          <cell r="A189">
            <v>36711</v>
          </cell>
          <cell r="B189">
            <v>1.8105</v>
          </cell>
          <cell r="C189">
            <v>0.95130000000000003</v>
          </cell>
          <cell r="D189">
            <v>106.1</v>
          </cell>
          <cell r="K189">
            <v>1.9281540983606593</v>
          </cell>
          <cell r="L189">
            <v>1.0098021116806515</v>
          </cell>
          <cell r="M189">
            <v>102.51</v>
          </cell>
          <cell r="T189">
            <v>1.8733533333333336</v>
          </cell>
          <cell r="U189">
            <v>0.88734738254799794</v>
          </cell>
        </row>
        <row r="190">
          <cell r="A190">
            <v>36712</v>
          </cell>
          <cell r="B190">
            <v>1.8035000000000001</v>
          </cell>
          <cell r="C190">
            <v>0.95250000000000001</v>
          </cell>
          <cell r="D190">
            <v>106.96</v>
          </cell>
          <cell r="K190">
            <v>1.9283054644808779</v>
          </cell>
          <cell r="L190">
            <v>1.0094247036789346</v>
          </cell>
          <cell r="M190">
            <v>102.51</v>
          </cell>
          <cell r="T190">
            <v>1.8737435754189948</v>
          </cell>
          <cell r="U190">
            <v>0.88698340144491405</v>
          </cell>
        </row>
        <row r="191">
          <cell r="A191">
            <v>36713</v>
          </cell>
          <cell r="B191">
            <v>1.8015000000000001</v>
          </cell>
          <cell r="C191">
            <v>0.95069999999999999</v>
          </cell>
          <cell r="D191">
            <v>107.44</v>
          </cell>
          <cell r="K191">
            <v>1.9284568306010965</v>
          </cell>
          <cell r="L191">
            <v>1.0090472956772176</v>
          </cell>
          <cell r="M191">
            <v>102.51</v>
          </cell>
          <cell r="T191">
            <v>1.8741494382022474</v>
          </cell>
          <cell r="U191">
            <v>0.88662544302606539</v>
          </cell>
        </row>
        <row r="192">
          <cell r="A192">
            <v>36714</v>
          </cell>
          <cell r="B192">
            <v>1.8</v>
          </cell>
          <cell r="C192">
            <v>0.94840000000000002</v>
          </cell>
          <cell r="D192">
            <v>107.9</v>
          </cell>
          <cell r="K192">
            <v>1.9286081967213151</v>
          </cell>
          <cell r="L192">
            <v>1.0086698876755007</v>
          </cell>
          <cell r="M192">
            <v>102.51</v>
          </cell>
          <cell r="T192">
            <v>1.8745683615819206</v>
          </cell>
          <cell r="U192">
            <v>0.88627643422960256</v>
          </cell>
        </row>
        <row r="193">
          <cell r="A193">
            <v>36715</v>
          </cell>
          <cell r="B193">
            <v>1.8</v>
          </cell>
          <cell r="C193">
            <v>0.94840000000000002</v>
          </cell>
          <cell r="D193">
            <v>107.9</v>
          </cell>
          <cell r="K193">
            <v>1.9287595628415337</v>
          </cell>
          <cell r="L193">
            <v>1.0082924796737838</v>
          </cell>
          <cell r="M193">
            <v>102.51</v>
          </cell>
          <cell r="T193">
            <v>1.8749920454545455</v>
          </cell>
          <cell r="U193">
            <v>0.8859234594240889</v>
          </cell>
        </row>
        <row r="194">
          <cell r="A194">
            <v>36716</v>
          </cell>
          <cell r="B194">
            <v>1.8</v>
          </cell>
          <cell r="C194">
            <v>0.94840000000000002</v>
          </cell>
          <cell r="D194">
            <v>107.9</v>
          </cell>
          <cell r="K194">
            <v>1.9289109289617523</v>
          </cell>
          <cell r="L194">
            <v>1.0079150716720668</v>
          </cell>
          <cell r="M194">
            <v>102.51</v>
          </cell>
          <cell r="T194">
            <v>1.875420571428571</v>
          </cell>
          <cell r="U194">
            <v>0.88556645062079808</v>
          </cell>
        </row>
        <row r="195">
          <cell r="A195">
            <v>36717</v>
          </cell>
          <cell r="B195">
            <v>1.7935000000000001</v>
          </cell>
          <cell r="C195">
            <v>0.95530000000000004</v>
          </cell>
          <cell r="D195">
            <v>107</v>
          </cell>
          <cell r="K195">
            <v>1.9290622950819709</v>
          </cell>
          <cell r="L195">
            <v>1.0075376636703499</v>
          </cell>
          <cell r="M195">
            <v>102.51</v>
          </cell>
          <cell r="T195">
            <v>1.8758913793103442</v>
          </cell>
          <cell r="U195">
            <v>0.88516568309563026</v>
          </cell>
        </row>
        <row r="196">
          <cell r="A196">
            <v>36718</v>
          </cell>
          <cell r="B196">
            <v>1.8025</v>
          </cell>
          <cell r="C196">
            <v>0.95269999999999999</v>
          </cell>
          <cell r="D196">
            <v>107.11</v>
          </cell>
          <cell r="K196">
            <v>1.9292136612021895</v>
          </cell>
          <cell r="L196">
            <v>1.007160255668633</v>
          </cell>
          <cell r="M196">
            <v>102.51</v>
          </cell>
          <cell r="T196">
            <v>1.8763156069364155</v>
          </cell>
          <cell r="U196">
            <v>0.88477531132161658</v>
          </cell>
        </row>
        <row r="197">
          <cell r="A197">
            <v>36719</v>
          </cell>
          <cell r="B197">
            <v>1.8025</v>
          </cell>
          <cell r="C197">
            <v>0.94240000000000002</v>
          </cell>
          <cell r="D197">
            <v>108.09</v>
          </cell>
          <cell r="K197">
            <v>1.9293650273224081</v>
          </cell>
          <cell r="L197">
            <v>1.0067828476669161</v>
          </cell>
          <cell r="M197">
            <v>102.51</v>
          </cell>
          <cell r="T197">
            <v>1.8767447674418598</v>
          </cell>
          <cell r="U197">
            <v>0.88444028406185859</v>
          </cell>
        </row>
        <row r="198">
          <cell r="A198">
            <v>36720</v>
          </cell>
          <cell r="B198">
            <v>1.8120000000000001</v>
          </cell>
          <cell r="C198">
            <v>0.93720000000000003</v>
          </cell>
          <cell r="D198">
            <v>108.13</v>
          </cell>
          <cell r="K198">
            <v>1.9295163934426267</v>
          </cell>
          <cell r="L198">
            <v>1.0064054396651991</v>
          </cell>
          <cell r="M198">
            <v>102.51</v>
          </cell>
          <cell r="T198">
            <v>1.8771233918128647</v>
          </cell>
          <cell r="U198">
            <v>0.88413174771134306</v>
          </cell>
        </row>
        <row r="199">
          <cell r="A199">
            <v>36721</v>
          </cell>
          <cell r="B199">
            <v>1.802</v>
          </cell>
          <cell r="C199">
            <v>0.9385</v>
          </cell>
          <cell r="D199">
            <v>107.72</v>
          </cell>
          <cell r="K199">
            <v>1.9296677595628453</v>
          </cell>
          <cell r="L199">
            <v>1.0060280316634822</v>
          </cell>
          <cell r="M199">
            <v>102.51</v>
          </cell>
          <cell r="T199">
            <v>1.8775652941176464</v>
          </cell>
          <cell r="U199">
            <v>0.88381193446258621</v>
          </cell>
        </row>
        <row r="200">
          <cell r="A200">
            <v>36722</v>
          </cell>
          <cell r="B200">
            <v>1.802</v>
          </cell>
          <cell r="C200">
            <v>0.9385</v>
          </cell>
          <cell r="D200">
            <v>107.72</v>
          </cell>
          <cell r="K200">
            <v>1.9298191256830639</v>
          </cell>
          <cell r="L200">
            <v>1.0056506236617653</v>
          </cell>
          <cell r="M200">
            <v>102.51</v>
          </cell>
          <cell r="T200">
            <v>1.8780124260355022</v>
          </cell>
          <cell r="U200">
            <v>0.88348833644165492</v>
          </cell>
        </row>
        <row r="201">
          <cell r="A201">
            <v>36723</v>
          </cell>
          <cell r="B201">
            <v>1.802</v>
          </cell>
          <cell r="C201">
            <v>0.9385</v>
          </cell>
          <cell r="D201">
            <v>107.72</v>
          </cell>
          <cell r="K201">
            <v>1.9299704918032825</v>
          </cell>
          <cell r="L201">
            <v>1.0052732156600483</v>
          </cell>
          <cell r="M201">
            <v>102.51</v>
          </cell>
          <cell r="T201">
            <v>1.8784648809523801</v>
          </cell>
          <cell r="U201">
            <v>0.88316088606333143</v>
          </cell>
        </row>
        <row r="202">
          <cell r="A202">
            <v>36724</v>
          </cell>
          <cell r="B202">
            <v>1.7949999999999999</v>
          </cell>
          <cell r="C202">
            <v>0.93659999999999999</v>
          </cell>
          <cell r="D202">
            <v>108</v>
          </cell>
          <cell r="K202">
            <v>1.9301218579235011</v>
          </cell>
          <cell r="L202">
            <v>1.0048958076583314</v>
          </cell>
          <cell r="M202">
            <v>102.51</v>
          </cell>
          <cell r="T202">
            <v>1.878964670658682</v>
          </cell>
          <cell r="U202">
            <v>0.88284089136910004</v>
          </cell>
        </row>
        <row r="203">
          <cell r="A203">
            <v>36725</v>
          </cell>
          <cell r="B203">
            <v>1.7965</v>
          </cell>
          <cell r="C203">
            <v>0.92479999999999996</v>
          </cell>
          <cell r="D203">
            <v>108.14</v>
          </cell>
          <cell r="K203">
            <v>1.9302732240437197</v>
          </cell>
          <cell r="L203">
            <v>1.0045183996566145</v>
          </cell>
          <cell r="M203">
            <v>102.51</v>
          </cell>
          <cell r="T203">
            <v>1.879461445783132</v>
          </cell>
          <cell r="U203">
            <v>0.88258812565445599</v>
          </cell>
        </row>
        <row r="204">
          <cell r="A204">
            <v>36726</v>
          </cell>
          <cell r="B204">
            <v>1.8035000000000001</v>
          </cell>
          <cell r="C204">
            <v>0.92459999999999998</v>
          </cell>
          <cell r="D204">
            <v>108.29</v>
          </cell>
          <cell r="K204">
            <v>1.9304245901639383</v>
          </cell>
          <cell r="L204">
            <v>1.0041409916548976</v>
          </cell>
          <cell r="M204">
            <v>102.51</v>
          </cell>
          <cell r="T204">
            <v>1.879921818181818</v>
          </cell>
          <cell r="U204">
            <v>0.88233350823418022</v>
          </cell>
        </row>
        <row r="205">
          <cell r="A205">
            <v>36727</v>
          </cell>
          <cell r="B205">
            <v>1.7969999999999999</v>
          </cell>
          <cell r="C205">
            <v>0.93310000000000004</v>
          </cell>
          <cell r="D205">
            <v>107.67</v>
          </cell>
          <cell r="K205">
            <v>1.9305759562841569</v>
          </cell>
          <cell r="L205">
            <v>1.0037635836531806</v>
          </cell>
          <cell r="M205">
            <v>102.51</v>
          </cell>
          <cell r="T205">
            <v>1.8804274390243902</v>
          </cell>
          <cell r="U205">
            <v>0.88202395645512022</v>
          </cell>
        </row>
        <row r="206">
          <cell r="A206">
            <v>36728</v>
          </cell>
          <cell r="B206">
            <v>1.7969999999999999</v>
          </cell>
          <cell r="C206">
            <v>0.93689999999999996</v>
          </cell>
          <cell r="D206">
            <v>108.92</v>
          </cell>
          <cell r="K206">
            <v>1.9307273224043755</v>
          </cell>
          <cell r="L206">
            <v>1.0033861756514637</v>
          </cell>
          <cell r="M206">
            <v>102.51</v>
          </cell>
          <cell r="T206">
            <v>1.8809392638036806</v>
          </cell>
          <cell r="U206">
            <v>0.88168729361128662</v>
          </cell>
        </row>
        <row r="207">
          <cell r="A207">
            <v>36729</v>
          </cell>
          <cell r="B207">
            <v>1.7969999999999999</v>
          </cell>
          <cell r="C207">
            <v>0.93689999999999996</v>
          </cell>
          <cell r="D207">
            <v>108.92</v>
          </cell>
          <cell r="K207">
            <v>1.9308786885245941</v>
          </cell>
          <cell r="L207">
            <v>1.0030087676497468</v>
          </cell>
          <cell r="M207">
            <v>102.51</v>
          </cell>
          <cell r="T207">
            <v>1.8814574074074073</v>
          </cell>
          <cell r="U207">
            <v>0.88134647443604763</v>
          </cell>
        </row>
        <row r="208">
          <cell r="A208">
            <v>36730</v>
          </cell>
          <cell r="B208">
            <v>1.7969999999999999</v>
          </cell>
          <cell r="C208">
            <v>0.93689999999999996</v>
          </cell>
          <cell r="D208">
            <v>108.92</v>
          </cell>
          <cell r="K208">
            <v>1.9310300546448127</v>
          </cell>
          <cell r="L208">
            <v>1.0026313596480296</v>
          </cell>
          <cell r="M208">
            <v>102.51</v>
          </cell>
          <cell r="T208">
            <v>1.8819819875776393</v>
          </cell>
          <cell r="U208">
            <v>0.88100142148223426</v>
          </cell>
        </row>
        <row r="209">
          <cell r="A209">
            <v>36731</v>
          </cell>
          <cell r="B209">
            <v>1.7909999999999999</v>
          </cell>
          <cell r="C209">
            <v>0.93369999999999997</v>
          </cell>
          <cell r="D209">
            <v>108.78</v>
          </cell>
          <cell r="K209">
            <v>1.9311814207650313</v>
          </cell>
          <cell r="L209">
            <v>1.0022539516463125</v>
          </cell>
          <cell r="M209">
            <v>102.51</v>
          </cell>
          <cell r="T209">
            <v>1.8825506249999997</v>
          </cell>
          <cell r="U209">
            <v>0.88067205536649829</v>
          </cell>
        </row>
        <row r="210">
          <cell r="A210">
            <v>36732</v>
          </cell>
          <cell r="B210">
            <v>1.7909999999999999</v>
          </cell>
          <cell r="C210">
            <v>0.9385</v>
          </cell>
          <cell r="D210">
            <v>109.11</v>
          </cell>
          <cell r="K210">
            <v>1.9313327868852499</v>
          </cell>
          <cell r="L210">
            <v>1.0018765436445956</v>
          </cell>
          <cell r="M210">
            <v>102.51</v>
          </cell>
          <cell r="T210">
            <v>1.8831264150943392</v>
          </cell>
          <cell r="U210">
            <v>0.88030835760150761</v>
          </cell>
        </row>
        <row r="211">
          <cell r="A211">
            <v>36733</v>
          </cell>
          <cell r="B211">
            <v>1.7885</v>
          </cell>
          <cell r="C211">
            <v>0.94279999999999997</v>
          </cell>
          <cell r="D211">
            <v>109.19</v>
          </cell>
          <cell r="K211">
            <v>1.9314841530054685</v>
          </cell>
          <cell r="L211">
            <v>1.0014991356428786</v>
          </cell>
          <cell r="M211">
            <v>102.51</v>
          </cell>
          <cell r="T211">
            <v>1.8837253164556962</v>
          </cell>
          <cell r="U211">
            <v>0.87991284087746657</v>
          </cell>
        </row>
        <row r="212">
          <cell r="A212">
            <v>36734</v>
          </cell>
          <cell r="B212">
            <v>1.7789999999999999</v>
          </cell>
          <cell r="C212">
            <v>0.93169999999999997</v>
          </cell>
          <cell r="D212">
            <v>109.16</v>
          </cell>
          <cell r="K212">
            <v>1.9316355191256871</v>
          </cell>
          <cell r="L212">
            <v>1.0011217276411615</v>
          </cell>
          <cell r="M212">
            <v>102.51</v>
          </cell>
          <cell r="T212">
            <v>1.8843923566878982</v>
          </cell>
          <cell r="U212">
            <v>0.8795829863607626</v>
          </cell>
        </row>
        <row r="213">
          <cell r="A213">
            <v>36735</v>
          </cell>
          <cell r="B213">
            <v>1.784</v>
          </cell>
          <cell r="C213">
            <v>0.92300000000000004</v>
          </cell>
          <cell r="D213">
            <v>109.59</v>
          </cell>
          <cell r="K213">
            <v>1.9317868852459057</v>
          </cell>
          <cell r="L213">
            <v>1.0007443196394443</v>
          </cell>
          <cell r="M213">
            <v>102.51</v>
          </cell>
          <cell r="T213">
            <v>1.8850358974358972</v>
          </cell>
          <cell r="U213">
            <v>0.87930467217076747</v>
          </cell>
        </row>
        <row r="214">
          <cell r="A214">
            <v>36736</v>
          </cell>
          <cell r="B214">
            <v>1.784</v>
          </cell>
          <cell r="C214">
            <v>0.92300000000000004</v>
          </cell>
          <cell r="D214">
            <v>109.59</v>
          </cell>
          <cell r="K214">
            <v>1.9319382513661243</v>
          </cell>
          <cell r="L214">
            <v>1.0003669116377274</v>
          </cell>
          <cell r="M214">
            <v>102.51</v>
          </cell>
          <cell r="T214">
            <v>1.8856877419354836</v>
          </cell>
          <cell r="U214">
            <v>0.87902276682993374</v>
          </cell>
        </row>
        <row r="215">
          <cell r="A215">
            <v>36737</v>
          </cell>
          <cell r="B215">
            <v>1.784</v>
          </cell>
          <cell r="C215">
            <v>0.92300000000000004</v>
          </cell>
          <cell r="D215">
            <v>109.59</v>
          </cell>
          <cell r="K215">
            <v>1.9320896174863429</v>
          </cell>
          <cell r="L215">
            <v>0.99998950363601036</v>
          </cell>
          <cell r="M215">
            <v>102.51</v>
          </cell>
          <cell r="T215">
            <v>1.8863480519480518</v>
          </cell>
          <cell r="U215">
            <v>0.87873720038077741</v>
          </cell>
        </row>
        <row r="216">
          <cell r="A216">
            <v>36738</v>
          </cell>
          <cell r="B216">
            <v>1.7815000000000001</v>
          </cell>
          <cell r="C216">
            <v>0.92659999999999998</v>
          </cell>
          <cell r="D216">
            <v>109.43</v>
          </cell>
          <cell r="K216">
            <v>1.9322409836065615</v>
          </cell>
          <cell r="L216">
            <v>0.99961209563429332</v>
          </cell>
          <cell r="M216">
            <v>102.51</v>
          </cell>
          <cell r="T216">
            <v>1.8870333333333331</v>
          </cell>
          <cell r="U216">
            <v>0.87842437162509623</v>
          </cell>
        </row>
        <row r="217">
          <cell r="A217">
            <v>36739</v>
          </cell>
          <cell r="B217">
            <v>1.788</v>
          </cell>
          <cell r="C217">
            <v>0.91469999999999996</v>
          </cell>
          <cell r="D217">
            <v>109.32</v>
          </cell>
          <cell r="K217">
            <v>1.9323923497267801</v>
          </cell>
          <cell r="L217">
            <v>0.99923468763257628</v>
          </cell>
          <cell r="M217">
            <v>102.51</v>
          </cell>
          <cell r="T217">
            <v>1.8876848684210525</v>
          </cell>
          <cell r="U217">
            <v>0.8781857161752612</v>
          </cell>
        </row>
        <row r="218">
          <cell r="A218">
            <v>36740</v>
          </cell>
          <cell r="B218">
            <v>1.7949999999999999</v>
          </cell>
          <cell r="C218">
            <v>0.91359999999999997</v>
          </cell>
          <cell r="D218">
            <v>108.99</v>
          </cell>
          <cell r="K218">
            <v>1.9325437158469987</v>
          </cell>
          <cell r="L218">
            <v>0.99885727963085924</v>
          </cell>
          <cell r="M218">
            <v>102.51</v>
          </cell>
          <cell r="T218">
            <v>1.8882986754966884</v>
          </cell>
          <cell r="U218">
            <v>0.87795118449430265</v>
          </cell>
        </row>
        <row r="219">
          <cell r="A219">
            <v>36741</v>
          </cell>
          <cell r="B219">
            <v>1.7929999999999999</v>
          </cell>
          <cell r="C219">
            <v>0.90610000000000002</v>
          </cell>
          <cell r="D219">
            <v>108.32</v>
          </cell>
          <cell r="K219">
            <v>1.9326950819672173</v>
          </cell>
          <cell r="L219">
            <v>0.9984798716291422</v>
          </cell>
          <cell r="M219">
            <v>102.51</v>
          </cell>
          <cell r="T219">
            <v>1.8889340000000001</v>
          </cell>
          <cell r="U219">
            <v>0.87776352572426486</v>
          </cell>
        </row>
        <row r="220">
          <cell r="A220">
            <v>36742</v>
          </cell>
          <cell r="B220">
            <v>1.792</v>
          </cell>
          <cell r="C220">
            <v>0.9083</v>
          </cell>
          <cell r="D220">
            <v>108.65</v>
          </cell>
          <cell r="K220">
            <v>1.9328464480874359</v>
          </cell>
          <cell r="L220">
            <v>0.99810246362742516</v>
          </cell>
          <cell r="M220">
            <v>102.51</v>
          </cell>
          <cell r="T220">
            <v>1.8895845637583895</v>
          </cell>
          <cell r="U220">
            <v>0.87755858294389066</v>
          </cell>
        </row>
        <row r="221">
          <cell r="A221">
            <v>36743</v>
          </cell>
          <cell r="B221">
            <v>1.792</v>
          </cell>
          <cell r="C221">
            <v>0.9083</v>
          </cell>
          <cell r="D221">
            <v>108.65</v>
          </cell>
          <cell r="K221">
            <v>1.9329978142076545</v>
          </cell>
          <cell r="L221">
            <v>0.99772505562570812</v>
          </cell>
          <cell r="M221">
            <v>102.51</v>
          </cell>
          <cell r="T221">
            <v>1.8902439189189193</v>
          </cell>
          <cell r="U221">
            <v>0.87735087066648454</v>
          </cell>
        </row>
        <row r="222">
          <cell r="A222">
            <v>36744</v>
          </cell>
          <cell r="B222">
            <v>1.792</v>
          </cell>
          <cell r="C222">
            <v>0.9083</v>
          </cell>
          <cell r="D222">
            <v>108.65</v>
          </cell>
          <cell r="K222">
            <v>1.9331491803278731</v>
          </cell>
          <cell r="L222">
            <v>0.99734764762399108</v>
          </cell>
          <cell r="M222">
            <v>102.51</v>
          </cell>
          <cell r="T222">
            <v>1.8909122448979598</v>
          </cell>
          <cell r="U222">
            <v>0.87714033237169853</v>
          </cell>
        </row>
        <row r="223">
          <cell r="A223">
            <v>36745</v>
          </cell>
          <cell r="B223">
            <v>1.796</v>
          </cell>
          <cell r="C223">
            <v>0.90710000000000002</v>
          </cell>
          <cell r="D223">
            <v>109.1</v>
          </cell>
          <cell r="K223">
            <v>1.9333005464480917</v>
          </cell>
          <cell r="L223">
            <v>0.99697023962227405</v>
          </cell>
          <cell r="M223">
            <v>102.51</v>
          </cell>
          <cell r="T223">
            <v>1.8915623287671239</v>
          </cell>
          <cell r="U223">
            <v>0.87693512916876504</v>
          </cell>
        </row>
        <row r="224">
          <cell r="A224">
            <v>36746</v>
          </cell>
          <cell r="B224">
            <v>1.7949999999999999</v>
          </cell>
          <cell r="C224">
            <v>0.9022</v>
          </cell>
          <cell r="D224">
            <v>108.62</v>
          </cell>
          <cell r="K224">
            <v>1.9334519125683103</v>
          </cell>
          <cell r="L224">
            <v>0.99659283162055701</v>
          </cell>
          <cell r="M224">
            <v>102.51</v>
          </cell>
          <cell r="T224">
            <v>1.8922282758620692</v>
          </cell>
          <cell r="U224">
            <v>0.87676088868027358</v>
          </cell>
        </row>
        <row r="225">
          <cell r="A225">
            <v>36747</v>
          </cell>
          <cell r="B225">
            <v>1.7955000000000001</v>
          </cell>
          <cell r="C225">
            <v>0.90059999999999996</v>
          </cell>
          <cell r="D225">
            <v>107.82</v>
          </cell>
          <cell r="K225">
            <v>1.9336032786885289</v>
          </cell>
          <cell r="L225">
            <v>0.99621542361883997</v>
          </cell>
          <cell r="M225">
            <v>102.51</v>
          </cell>
          <cell r="T225">
            <v>1.8929</v>
          </cell>
          <cell r="U225">
            <v>0.87659533929610889</v>
          </cell>
        </row>
        <row r="226">
          <cell r="A226">
            <v>36748</v>
          </cell>
          <cell r="B226">
            <v>1.796</v>
          </cell>
          <cell r="C226">
            <v>0.9083</v>
          </cell>
          <cell r="D226">
            <v>108.66</v>
          </cell>
          <cell r="K226">
            <v>1.9337546448087475</v>
          </cell>
          <cell r="L226">
            <v>0.99583801561712293</v>
          </cell>
          <cell r="M226">
            <v>102.51</v>
          </cell>
          <cell r="T226">
            <v>1.8935776223776226</v>
          </cell>
          <cell r="U226">
            <v>0.87637362838209565</v>
          </cell>
        </row>
        <row r="227">
          <cell r="A227">
            <v>36749</v>
          </cell>
          <cell r="B227">
            <v>1.7989999999999999</v>
          </cell>
          <cell r="C227">
            <v>0.90259999999999996</v>
          </cell>
          <cell r="D227">
            <v>108.53</v>
          </cell>
          <cell r="K227">
            <v>1.9339060109289661</v>
          </cell>
          <cell r="L227">
            <v>0.99546060761540589</v>
          </cell>
          <cell r="M227">
            <v>102.51</v>
          </cell>
          <cell r="T227">
            <v>1.8942436619718312</v>
          </cell>
          <cell r="U227">
            <v>0.87618893562422295</v>
          </cell>
        </row>
        <row r="228">
          <cell r="A228">
            <v>36750</v>
          </cell>
          <cell r="B228">
            <v>1.7989999999999999</v>
          </cell>
          <cell r="C228">
            <v>0.90259999999999996</v>
          </cell>
          <cell r="D228">
            <v>108.53</v>
          </cell>
          <cell r="K228">
            <v>1.9340573770491847</v>
          </cell>
          <cell r="L228">
            <v>0.99508319961368885</v>
          </cell>
          <cell r="M228">
            <v>102.51</v>
          </cell>
          <cell r="T228">
            <v>1.8949191489361707</v>
          </cell>
          <cell r="U228">
            <v>0.87600162311091956</v>
          </cell>
        </row>
        <row r="229">
          <cell r="A229">
            <v>36751</v>
          </cell>
          <cell r="B229">
            <v>1.7989999999999999</v>
          </cell>
          <cell r="C229">
            <v>0.90259999999999996</v>
          </cell>
          <cell r="D229">
            <v>108.53</v>
          </cell>
          <cell r="K229">
            <v>1.9342087431694033</v>
          </cell>
          <cell r="L229">
            <v>0.99470579161197181</v>
          </cell>
          <cell r="M229">
            <v>102.51</v>
          </cell>
          <cell r="T229">
            <v>1.8956042857142863</v>
          </cell>
          <cell r="U229">
            <v>0.87581163470456902</v>
          </cell>
        </row>
        <row r="230">
          <cell r="A230">
            <v>36752</v>
          </cell>
          <cell r="B230">
            <v>1.8029999999999999</v>
          </cell>
          <cell r="C230">
            <v>0.90559999999999996</v>
          </cell>
          <cell r="D230">
            <v>109.43</v>
          </cell>
          <cell r="K230">
            <v>1.9343601092896219</v>
          </cell>
          <cell r="L230">
            <v>0.99432838361025477</v>
          </cell>
          <cell r="M230">
            <v>102.51</v>
          </cell>
          <cell r="T230">
            <v>1.896270503597123</v>
          </cell>
          <cell r="U230">
            <v>0.87559732991827099</v>
          </cell>
        </row>
        <row r="231">
          <cell r="A231">
            <v>36753</v>
          </cell>
          <cell r="B231">
            <v>1.8029999999999999</v>
          </cell>
          <cell r="C231">
            <v>0.91349999999999998</v>
          </cell>
          <cell r="D231">
            <v>109.01</v>
          </cell>
          <cell r="K231">
            <v>1.9345114754098405</v>
          </cell>
          <cell r="L231">
            <v>0.99395097560853773</v>
          </cell>
          <cell r="M231">
            <v>102.51</v>
          </cell>
          <cell r="T231">
            <v>1.8969463768115948</v>
          </cell>
          <cell r="U231">
            <v>0.87532267288869325</v>
          </cell>
        </row>
        <row r="232">
          <cell r="A232">
            <v>36754</v>
          </cell>
          <cell r="B232">
            <v>1.8109999999999999</v>
          </cell>
          <cell r="C232">
            <v>0.91610000000000003</v>
          </cell>
          <cell r="D232">
            <v>108.54</v>
          </cell>
          <cell r="K232">
            <v>1.9346628415300591</v>
          </cell>
          <cell r="L232">
            <v>0.9935735676068207</v>
          </cell>
          <cell r="M232">
            <v>102.51</v>
          </cell>
          <cell r="T232">
            <v>1.897573722627738</v>
          </cell>
          <cell r="U232">
            <v>0.87502502816525307</v>
          </cell>
        </row>
        <row r="233">
          <cell r="A233">
            <v>36755</v>
          </cell>
          <cell r="B233">
            <v>1.81</v>
          </cell>
          <cell r="C233">
            <v>0.91620000000000001</v>
          </cell>
          <cell r="D233">
            <v>108.53</v>
          </cell>
          <cell r="K233">
            <v>1.9348142076502777</v>
          </cell>
          <cell r="L233">
            <v>0.99319615960510366</v>
          </cell>
          <cell r="M233">
            <v>102.51</v>
          </cell>
          <cell r="T233">
            <v>1.8982176470588243</v>
          </cell>
          <cell r="U233">
            <v>0.87472227101940925</v>
          </cell>
        </row>
        <row r="234">
          <cell r="A234">
            <v>36756</v>
          </cell>
          <cell r="B234">
            <v>1.8169999999999999</v>
          </cell>
          <cell r="C234">
            <v>0.90639999999999998</v>
          </cell>
          <cell r="D234">
            <v>108.41</v>
          </cell>
          <cell r="K234">
            <v>1.9349655737704963</v>
          </cell>
          <cell r="L234">
            <v>0.99281875160338662</v>
          </cell>
          <cell r="M234">
            <v>102.51</v>
          </cell>
          <cell r="T234">
            <v>1.8988192592592601</v>
          </cell>
          <cell r="U234">
            <v>0.8744876211751087</v>
          </cell>
        </row>
        <row r="235">
          <cell r="A235">
            <v>36757</v>
          </cell>
          <cell r="B235">
            <v>1.8169999999999999</v>
          </cell>
          <cell r="C235">
            <v>0.90639999999999998</v>
          </cell>
          <cell r="D235">
            <v>108.41</v>
          </cell>
          <cell r="K235">
            <v>1.9351169398907149</v>
          </cell>
          <cell r="L235">
            <v>0.99244134360166958</v>
          </cell>
          <cell r="M235">
            <v>102.51</v>
          </cell>
          <cell r="T235">
            <v>1.8994298507462692</v>
          </cell>
          <cell r="U235">
            <v>0.87424946909432588</v>
          </cell>
        </row>
        <row r="236">
          <cell r="A236">
            <v>36758</v>
          </cell>
          <cell r="B236">
            <v>1.8169999999999999</v>
          </cell>
          <cell r="C236">
            <v>0.90639999999999998</v>
          </cell>
          <cell r="D236">
            <v>108.41</v>
          </cell>
          <cell r="K236">
            <v>1.9352683060109335</v>
          </cell>
          <cell r="L236">
            <v>0.99206393559995254</v>
          </cell>
          <cell r="M236">
            <v>102.51</v>
          </cell>
          <cell r="T236">
            <v>1.900049624060151</v>
          </cell>
          <cell r="U236">
            <v>0.87400773577924562</v>
          </cell>
        </row>
        <row r="237">
          <cell r="A237">
            <v>36759</v>
          </cell>
          <cell r="B237">
            <v>1.8214999999999999</v>
          </cell>
          <cell r="C237">
            <v>0.90169999999999995</v>
          </cell>
          <cell r="D237">
            <v>108.7</v>
          </cell>
          <cell r="K237">
            <v>1.9354196721311521</v>
          </cell>
          <cell r="L237">
            <v>0.9916865275982355</v>
          </cell>
          <cell r="M237">
            <v>102.51</v>
          </cell>
          <cell r="T237">
            <v>1.9006446969696977</v>
          </cell>
          <cell r="U237">
            <v>0.87379794589878523</v>
          </cell>
        </row>
        <row r="238">
          <cell r="A238">
            <v>36760</v>
          </cell>
          <cell r="B238">
            <v>1.8160000000000001</v>
          </cell>
          <cell r="C238">
            <v>0.89639999999999997</v>
          </cell>
          <cell r="D238">
            <v>108.32</v>
          </cell>
          <cell r="K238">
            <v>1.9355710382513707</v>
          </cell>
          <cell r="L238">
            <v>0.99130911959651846</v>
          </cell>
          <cell r="M238">
            <v>102.51</v>
          </cell>
          <cell r="T238">
            <v>1.9012908396946573</v>
          </cell>
          <cell r="U238">
            <v>0.87362541113465386</v>
          </cell>
        </row>
        <row r="239">
          <cell r="A239">
            <v>36761</v>
          </cell>
          <cell r="B239">
            <v>1.8220000000000001</v>
          </cell>
          <cell r="C239">
            <v>0.90169999999999995</v>
          </cell>
          <cell r="D239">
            <v>106.96</v>
          </cell>
          <cell r="K239">
            <v>1.9357224043715893</v>
          </cell>
          <cell r="L239">
            <v>0.99093171159480142</v>
          </cell>
          <cell r="M239">
            <v>102.51</v>
          </cell>
          <cell r="T239">
            <v>1.9019007692307703</v>
          </cell>
          <cell r="U239">
            <v>0.87340945275876658</v>
          </cell>
        </row>
        <row r="240">
          <cell r="A240">
            <v>36762</v>
          </cell>
          <cell r="B240">
            <v>1.82</v>
          </cell>
          <cell r="C240">
            <v>0.90210000000000001</v>
          </cell>
          <cell r="D240">
            <v>106.85</v>
          </cell>
          <cell r="K240">
            <v>1.9358737704918079</v>
          </cell>
          <cell r="L240">
            <v>0.99055430359308438</v>
          </cell>
          <cell r="M240">
            <v>102.51</v>
          </cell>
          <cell r="T240">
            <v>1.9025356589147298</v>
          </cell>
          <cell r="U240">
            <v>0.87318704541581127</v>
          </cell>
        </row>
        <row r="241">
          <cell r="A241">
            <v>36763</v>
          </cell>
          <cell r="B241">
            <v>1.8234999999999999</v>
          </cell>
          <cell r="C241">
            <v>0.90210000000000001</v>
          </cell>
          <cell r="D241">
            <v>106.86</v>
          </cell>
          <cell r="K241">
            <v>1.9360251366120265</v>
          </cell>
          <cell r="L241">
            <v>0.99017689559136735</v>
          </cell>
          <cell r="M241">
            <v>102.51</v>
          </cell>
          <cell r="T241">
            <v>1.9031531250000009</v>
          </cell>
          <cell r="U241">
            <v>0.87296116295812232</v>
          </cell>
        </row>
        <row r="242">
          <cell r="A242">
            <v>36764</v>
          </cell>
          <cell r="B242">
            <v>1.8234999999999999</v>
          </cell>
          <cell r="C242">
            <v>0.90210000000000001</v>
          </cell>
          <cell r="D242">
            <v>106.86</v>
          </cell>
          <cell r="K242">
            <v>1.9361765027322451</v>
          </cell>
          <cell r="L242">
            <v>0.98979948758965031</v>
          </cell>
          <cell r="M242">
            <v>102.51</v>
          </cell>
          <cell r="T242">
            <v>1.9037803149606312</v>
          </cell>
          <cell r="U242">
            <v>0.87273172329637516</v>
          </cell>
        </row>
        <row r="243">
          <cell r="A243">
            <v>36765</v>
          </cell>
          <cell r="B243">
            <v>1.8234999999999999</v>
          </cell>
          <cell r="C243">
            <v>0.90210000000000001</v>
          </cell>
          <cell r="D243">
            <v>106.86</v>
          </cell>
          <cell r="K243">
            <v>1.9363278688524637</v>
          </cell>
          <cell r="L243">
            <v>0.98942207958793327</v>
          </cell>
          <cell r="M243">
            <v>102.51</v>
          </cell>
          <cell r="T243">
            <v>1.9044174603174615</v>
          </cell>
          <cell r="U243">
            <v>0.87249864173523528</v>
          </cell>
        </row>
        <row r="244">
          <cell r="A244">
            <v>36766</v>
          </cell>
          <cell r="B244">
            <v>1.8314999999999999</v>
          </cell>
          <cell r="C244">
            <v>0.9002</v>
          </cell>
          <cell r="D244">
            <v>106.53</v>
          </cell>
          <cell r="K244">
            <v>1.9364792349726823</v>
          </cell>
          <cell r="L244">
            <v>0.98904467158621623</v>
          </cell>
          <cell r="M244">
            <v>102.51</v>
          </cell>
          <cell r="T244">
            <v>1.9050008000000014</v>
          </cell>
          <cell r="U244">
            <v>0.87227703086911723</v>
          </cell>
        </row>
        <row r="245">
          <cell r="A245">
            <v>36767</v>
          </cell>
          <cell r="B245">
            <v>1.827</v>
          </cell>
          <cell r="C245">
            <v>0.8921</v>
          </cell>
          <cell r="D245">
            <v>106.04</v>
          </cell>
          <cell r="K245">
            <v>1.9366306010929009</v>
          </cell>
          <cell r="L245">
            <v>0.98866726358449919</v>
          </cell>
          <cell r="M245">
            <v>102.51</v>
          </cell>
          <cell r="T245">
            <v>1.9056298387096786</v>
          </cell>
          <cell r="U245">
            <v>0.87211716821483598</v>
          </cell>
        </row>
        <row r="246">
          <cell r="A246">
            <v>36768</v>
          </cell>
          <cell r="B246">
            <v>1.8234999999999999</v>
          </cell>
          <cell r="C246">
            <v>0.89400000000000002</v>
          </cell>
          <cell r="D246">
            <v>106.43</v>
          </cell>
          <cell r="K246">
            <v>1.9367819672131195</v>
          </cell>
          <cell r="L246">
            <v>0.98828985558278215</v>
          </cell>
          <cell r="M246">
            <v>102.51</v>
          </cell>
          <cell r="T246">
            <v>1.906297560975611</v>
          </cell>
          <cell r="U246">
            <v>0.87193925901333047</v>
          </cell>
        </row>
        <row r="247">
          <cell r="A247">
            <v>36769</v>
          </cell>
          <cell r="B247">
            <v>1.8234999999999999</v>
          </cell>
          <cell r="C247">
            <v>0.88974500000000001</v>
          </cell>
          <cell r="D247">
            <v>106.85299999999999</v>
          </cell>
          <cell r="K247">
            <v>1.9369333333333381</v>
          </cell>
          <cell r="L247">
            <v>0.98791244758106511</v>
          </cell>
          <cell r="M247">
            <v>102.51</v>
          </cell>
          <cell r="T247">
            <v>1.9069762295081982</v>
          </cell>
          <cell r="U247">
            <v>0.87179331031671836</v>
          </cell>
        </row>
        <row r="248">
          <cell r="A248">
            <v>36770</v>
          </cell>
          <cell r="B248">
            <v>1.8240000000000001</v>
          </cell>
          <cell r="C248">
            <v>0.89970000000000006</v>
          </cell>
          <cell r="D248">
            <v>106</v>
          </cell>
          <cell r="K248">
            <v>1.9370846994535567</v>
          </cell>
          <cell r="L248">
            <v>0.98753503957934807</v>
          </cell>
          <cell r="M248">
            <v>102.51</v>
          </cell>
          <cell r="T248">
            <v>1.9076619834710757</v>
          </cell>
          <cell r="U248">
            <v>0.87156267651768304</v>
          </cell>
        </row>
        <row r="249">
          <cell r="A249">
            <v>36771</v>
          </cell>
          <cell r="B249">
            <v>1.8240000000000001</v>
          </cell>
          <cell r="C249">
            <v>0.89970000000000006</v>
          </cell>
          <cell r="D249">
            <v>106</v>
          </cell>
          <cell r="K249">
            <v>1.9372360655737753</v>
          </cell>
          <cell r="L249">
            <v>0.98715763157763103</v>
          </cell>
          <cell r="M249">
            <v>102.51</v>
          </cell>
          <cell r="T249">
            <v>1.9083591666666679</v>
          </cell>
          <cell r="U249">
            <v>0.87132819882199708</v>
          </cell>
        </row>
        <row r="250">
          <cell r="A250">
            <v>36772</v>
          </cell>
          <cell r="B250">
            <v>1.8240000000000001</v>
          </cell>
          <cell r="C250">
            <v>0.89970000000000006</v>
          </cell>
          <cell r="D250">
            <v>106</v>
          </cell>
          <cell r="K250">
            <v>1.9373874316939939</v>
          </cell>
          <cell r="L250">
            <v>0.986780223575914</v>
          </cell>
          <cell r="M250">
            <v>102.51</v>
          </cell>
          <cell r="T250">
            <v>1.909068067226892</v>
          </cell>
          <cell r="U250">
            <v>0.87108978032470297</v>
          </cell>
        </row>
        <row r="251">
          <cell r="A251">
            <v>36773</v>
          </cell>
          <cell r="B251">
            <v>1.8260000000000001</v>
          </cell>
          <cell r="C251">
            <v>0.89780000000000004</v>
          </cell>
          <cell r="D251">
            <v>105.87</v>
          </cell>
          <cell r="K251">
            <v>1.9375387978142125</v>
          </cell>
          <cell r="L251">
            <v>0.98640281557419696</v>
          </cell>
          <cell r="M251">
            <v>102.51</v>
          </cell>
          <cell r="T251">
            <v>1.9097720338983062</v>
          </cell>
          <cell r="U251">
            <v>0.87086342253084448</v>
          </cell>
        </row>
        <row r="252">
          <cell r="A252">
            <v>36774</v>
          </cell>
          <cell r="B252">
            <v>1.821</v>
          </cell>
          <cell r="C252">
            <v>0.89029999999999998</v>
          </cell>
          <cell r="D252">
            <v>105.84</v>
          </cell>
          <cell r="K252">
            <v>1.9376901639344311</v>
          </cell>
          <cell r="L252">
            <v>0.98602540757247992</v>
          </cell>
          <cell r="M252">
            <v>102.51</v>
          </cell>
          <cell r="T252">
            <v>1.9105307692307703</v>
          </cell>
          <cell r="U252">
            <v>0.87069729793709105</v>
          </cell>
        </row>
        <row r="253">
          <cell r="A253">
            <v>36775</v>
          </cell>
          <cell r="B253">
            <v>1.82</v>
          </cell>
          <cell r="C253">
            <v>0.87019999999999997</v>
          </cell>
          <cell r="D253">
            <v>105.89</v>
          </cell>
          <cell r="K253">
            <v>1.9378415300546497</v>
          </cell>
          <cell r="L253">
            <v>0.98564799957076288</v>
          </cell>
          <cell r="M253">
            <v>102.51</v>
          </cell>
          <cell r="T253">
            <v>1.911311206896553</v>
          </cell>
          <cell r="U253">
            <v>0.87070158498827277</v>
          </cell>
        </row>
        <row r="254">
          <cell r="A254">
            <v>36776</v>
          </cell>
          <cell r="B254">
            <v>1.8205</v>
          </cell>
          <cell r="C254">
            <v>0.87129999999999996</v>
          </cell>
          <cell r="D254">
            <v>105.17</v>
          </cell>
          <cell r="K254">
            <v>1.9379928961748683</v>
          </cell>
          <cell r="L254">
            <v>0.98527059156904584</v>
          </cell>
          <cell r="M254">
            <v>102.51</v>
          </cell>
          <cell r="T254">
            <v>1.9121008695652186</v>
          </cell>
          <cell r="U254">
            <v>0.87069638137947514</v>
          </cell>
        </row>
        <row r="255">
          <cell r="A255">
            <v>36777</v>
          </cell>
          <cell r="B255">
            <v>1.8169999999999999</v>
          </cell>
          <cell r="C255">
            <v>0.86719999999999997</v>
          </cell>
          <cell r="D255">
            <v>106.12</v>
          </cell>
          <cell r="K255">
            <v>1.9381442622950869</v>
          </cell>
          <cell r="L255">
            <v>0.9848931835673288</v>
          </cell>
          <cell r="M255">
            <v>102.51</v>
          </cell>
          <cell r="T255">
            <v>1.9129350877192994</v>
          </cell>
          <cell r="U255">
            <v>0.8707270513915758</v>
          </cell>
        </row>
        <row r="256">
          <cell r="A256">
            <v>36778</v>
          </cell>
          <cell r="B256">
            <v>1.8169999999999999</v>
          </cell>
          <cell r="C256">
            <v>0.86719999999999997</v>
          </cell>
          <cell r="D256">
            <v>106.12</v>
          </cell>
          <cell r="K256">
            <v>1.9382956284153054</v>
          </cell>
          <cell r="L256">
            <v>0.98451577556561176</v>
          </cell>
          <cell r="M256">
            <v>102.51</v>
          </cell>
          <cell r="T256">
            <v>1.9137840707964615</v>
          </cell>
          <cell r="U256">
            <v>0.87075826423574909</v>
          </cell>
        </row>
        <row r="257">
          <cell r="A257">
            <v>36779</v>
          </cell>
          <cell r="B257">
            <v>1.8169999999999999</v>
          </cell>
          <cell r="C257">
            <v>0.86719999999999997</v>
          </cell>
          <cell r="D257">
            <v>106.12</v>
          </cell>
          <cell r="K257">
            <v>1.938446994535524</v>
          </cell>
          <cell r="L257">
            <v>0.98413836756389472</v>
          </cell>
          <cell r="M257">
            <v>102.51</v>
          </cell>
          <cell r="T257">
            <v>1.9146482142857155</v>
          </cell>
          <cell r="U257">
            <v>0.87079003445213987</v>
          </cell>
        </row>
        <row r="258">
          <cell r="A258">
            <v>36780</v>
          </cell>
          <cell r="B258">
            <v>1.821</v>
          </cell>
          <cell r="C258">
            <v>0.85770000000000002</v>
          </cell>
          <cell r="D258">
            <v>106.12</v>
          </cell>
          <cell r="K258">
            <v>1.9385983606557426</v>
          </cell>
          <cell r="L258">
            <v>0.98376095956217768</v>
          </cell>
          <cell r="M258">
            <v>102.51</v>
          </cell>
          <cell r="T258">
            <v>1.9154918918918928</v>
          </cell>
          <cell r="U258">
            <v>0.87090796269044735</v>
          </cell>
        </row>
        <row r="259">
          <cell r="A259">
            <v>36781</v>
          </cell>
          <cell r="B259">
            <v>1.8294999999999999</v>
          </cell>
          <cell r="C259">
            <v>0.86399999999999999</v>
          </cell>
          <cell r="D259">
            <v>106.82</v>
          </cell>
          <cell r="K259">
            <v>1.9387497267759612</v>
          </cell>
          <cell r="L259">
            <v>0.98338355156046064</v>
          </cell>
          <cell r="M259">
            <v>102.51</v>
          </cell>
          <cell r="T259">
            <v>1.9162736363636375</v>
          </cell>
          <cell r="U259">
            <v>0.87097076235126969</v>
          </cell>
        </row>
        <row r="260">
          <cell r="A260">
            <v>36782</v>
          </cell>
          <cell r="B260">
            <v>1.8314999999999999</v>
          </cell>
          <cell r="C260">
            <v>0.85940000000000005</v>
          </cell>
          <cell r="D260">
            <v>107.08</v>
          </cell>
          <cell r="K260">
            <v>1.9389010928961798</v>
          </cell>
          <cell r="L260">
            <v>0.98300614355874361</v>
          </cell>
          <cell r="M260">
            <v>102.51</v>
          </cell>
          <cell r="T260">
            <v>1.91705137614679</v>
          </cell>
          <cell r="U260">
            <v>0.87107691613430871</v>
          </cell>
        </row>
        <row r="261">
          <cell r="A261">
            <v>36783</v>
          </cell>
          <cell r="B261">
            <v>1.8380000000000001</v>
          </cell>
          <cell r="C261">
            <v>0.86439999999999995</v>
          </cell>
          <cell r="D261">
            <v>107.58</v>
          </cell>
          <cell r="K261">
            <v>1.9390524590163984</v>
          </cell>
          <cell r="L261">
            <v>0.98262873555702657</v>
          </cell>
          <cell r="M261">
            <v>102.51</v>
          </cell>
          <cell r="T261">
            <v>1.9177833333333343</v>
          </cell>
          <cell r="U261">
            <v>0.87113873943184872</v>
          </cell>
        </row>
        <row r="262">
          <cell r="A262">
            <v>36784</v>
          </cell>
          <cell r="B262">
            <v>1.8440000000000001</v>
          </cell>
          <cell r="C262">
            <v>0.85429999999999995</v>
          </cell>
          <cell r="D262">
            <v>107.12</v>
          </cell>
          <cell r="K262">
            <v>1.939203825136617</v>
          </cell>
          <cell r="L262">
            <v>0.98225132755530953</v>
          </cell>
          <cell r="M262">
            <v>102.51</v>
          </cell>
          <cell r="T262">
            <v>1.9184728971962628</v>
          </cell>
          <cell r="U262">
            <v>0.87129611082840808</v>
          </cell>
        </row>
        <row r="263">
          <cell r="A263">
            <v>36785</v>
          </cell>
          <cell r="B263">
            <v>1.8440000000000001</v>
          </cell>
          <cell r="C263">
            <v>0.85429999999999995</v>
          </cell>
          <cell r="D263">
            <v>107.12</v>
          </cell>
          <cell r="K263">
            <v>1.9393551912568356</v>
          </cell>
          <cell r="L263">
            <v>0.98187391955359249</v>
          </cell>
          <cell r="M263">
            <v>102.51</v>
          </cell>
          <cell r="T263">
            <v>1.919175471698114</v>
          </cell>
          <cell r="U263">
            <v>0.87145645149660056</v>
          </cell>
        </row>
        <row r="264">
          <cell r="A264">
            <v>36786</v>
          </cell>
          <cell r="B264">
            <v>1.8440000000000001</v>
          </cell>
          <cell r="C264">
            <v>0.85429999999999995</v>
          </cell>
          <cell r="D264">
            <v>107.12</v>
          </cell>
          <cell r="K264">
            <v>1.9395065573770542</v>
          </cell>
          <cell r="L264">
            <v>0.98149651155187545</v>
          </cell>
          <cell r="M264">
            <v>102.51</v>
          </cell>
          <cell r="T264">
            <v>1.9198914285714295</v>
          </cell>
          <cell r="U264">
            <v>0.87161984627275857</v>
          </cell>
        </row>
        <row r="265">
          <cell r="A265">
            <v>36787</v>
          </cell>
          <cell r="B265">
            <v>1.8580000000000001</v>
          </cell>
          <cell r="C265">
            <v>0.85370000000000001</v>
          </cell>
          <cell r="D265">
            <v>106.9</v>
          </cell>
          <cell r="K265">
            <v>1.9396579234972728</v>
          </cell>
          <cell r="L265">
            <v>0.98111910355015841</v>
          </cell>
          <cell r="M265">
            <v>102.51</v>
          </cell>
          <cell r="T265">
            <v>1.9204865384615393</v>
          </cell>
          <cell r="U265">
            <v>0.87179215248691966</v>
          </cell>
        </row>
        <row r="266">
          <cell r="A266">
            <v>36788</v>
          </cell>
          <cell r="B266">
            <v>1.8520000000000001</v>
          </cell>
          <cell r="C266">
            <v>0.85089999999999999</v>
          </cell>
          <cell r="D266">
            <v>106.99</v>
          </cell>
          <cell r="K266">
            <v>1.9398092896174914</v>
          </cell>
          <cell r="L266">
            <v>0.98074169554844137</v>
          </cell>
          <cell r="M266">
            <v>102.51</v>
          </cell>
          <cell r="T266">
            <v>1.9211514563106808</v>
          </cell>
          <cell r="U266">
            <v>0.87199498891883154</v>
          </cell>
        </row>
        <row r="267">
          <cell r="A267">
            <v>36789</v>
          </cell>
          <cell r="B267">
            <v>1.855</v>
          </cell>
          <cell r="C267">
            <v>0.84930000000000005</v>
          </cell>
          <cell r="D267">
            <v>106.53</v>
          </cell>
          <cell r="K267">
            <v>1.93996065573771</v>
          </cell>
          <cell r="L267">
            <v>0.98036428754672433</v>
          </cell>
          <cell r="M267">
            <v>102.51</v>
          </cell>
          <cell r="T267">
            <v>1.9218000000000013</v>
          </cell>
          <cell r="U267">
            <v>0.87221748881019256</v>
          </cell>
        </row>
        <row r="268">
          <cell r="A268">
            <v>36790</v>
          </cell>
          <cell r="B268">
            <v>1.8540000000000001</v>
          </cell>
          <cell r="C268">
            <v>0.8599</v>
          </cell>
          <cell r="D268">
            <v>106.63</v>
          </cell>
          <cell r="K268">
            <v>1.9401120218579286</v>
          </cell>
          <cell r="L268">
            <v>0.97998687954500729</v>
          </cell>
          <cell r="M268">
            <v>102.51</v>
          </cell>
          <cell r="T268">
            <v>1.922471287128714</v>
          </cell>
          <cell r="U268">
            <v>0.87233944414494691</v>
          </cell>
        </row>
        <row r="269">
          <cell r="A269">
            <v>36791</v>
          </cell>
          <cell r="B269">
            <v>1.8440000000000001</v>
          </cell>
          <cell r="C269">
            <v>0.87660000000000005</v>
          </cell>
          <cell r="D269">
            <v>107.92</v>
          </cell>
          <cell r="K269">
            <v>1.9402633879781472</v>
          </cell>
          <cell r="L269">
            <v>0.97960947154329026</v>
          </cell>
          <cell r="M269">
            <v>102.51</v>
          </cell>
          <cell r="T269">
            <v>1.9232560000000012</v>
          </cell>
          <cell r="U269">
            <v>0.87229683858639651</v>
          </cell>
        </row>
        <row r="270">
          <cell r="A270">
            <v>36792</v>
          </cell>
          <cell r="B270">
            <v>1.8440000000000001</v>
          </cell>
          <cell r="C270">
            <v>0.87660000000000005</v>
          </cell>
          <cell r="D270">
            <v>107.92</v>
          </cell>
          <cell r="K270">
            <v>1.9404147540983658</v>
          </cell>
          <cell r="L270">
            <v>0.97923206354157322</v>
          </cell>
          <cell r="M270">
            <v>102.51</v>
          </cell>
          <cell r="T270">
            <v>1.9240565656565667</v>
          </cell>
          <cell r="U270">
            <v>0.8722533723094914</v>
          </cell>
        </row>
        <row r="271">
          <cell r="A271">
            <v>36793</v>
          </cell>
          <cell r="B271">
            <v>1.8440000000000001</v>
          </cell>
          <cell r="C271">
            <v>0.87660000000000005</v>
          </cell>
          <cell r="D271">
            <v>107.92</v>
          </cell>
          <cell r="K271">
            <v>1.9405661202185844</v>
          </cell>
          <cell r="L271">
            <v>0.97885465553985618</v>
          </cell>
          <cell r="M271">
            <v>102.51</v>
          </cell>
          <cell r="T271">
            <v>1.9248734693877558</v>
          </cell>
          <cell r="U271">
            <v>0.87220901896571057</v>
          </cell>
        </row>
        <row r="272">
          <cell r="A272">
            <v>36794</v>
          </cell>
          <cell r="B272">
            <v>1.8465</v>
          </cell>
          <cell r="C272">
            <v>0.87450000000000006</v>
          </cell>
          <cell r="D272">
            <v>107.77</v>
          </cell>
          <cell r="K272">
            <v>1.940717486338803</v>
          </cell>
          <cell r="L272">
            <v>0.97847724753813914</v>
          </cell>
          <cell r="M272">
            <v>102.51</v>
          </cell>
          <cell r="T272">
            <v>1.92568144329897</v>
          </cell>
          <cell r="U272">
            <v>0.87218540060453242</v>
          </cell>
        </row>
        <row r="273">
          <cell r="A273">
            <v>36795</v>
          </cell>
          <cell r="B273">
            <v>1.8505</v>
          </cell>
          <cell r="C273">
            <v>0.88280000000000003</v>
          </cell>
          <cell r="D273">
            <v>107.59</v>
          </cell>
          <cell r="K273">
            <v>1.9408688524590216</v>
          </cell>
          <cell r="L273">
            <v>0.9780998395364221</v>
          </cell>
          <cell r="M273">
            <v>102.51</v>
          </cell>
          <cell r="T273">
            <v>1.926464583333334</v>
          </cell>
          <cell r="U273">
            <v>0.87207483186082968</v>
          </cell>
        </row>
        <row r="274">
          <cell r="A274">
            <v>36796</v>
          </cell>
          <cell r="B274">
            <v>1.85</v>
          </cell>
          <cell r="C274">
            <v>0.88339999999999996</v>
          </cell>
          <cell r="D274">
            <v>107.32</v>
          </cell>
          <cell r="K274">
            <v>1.9410202185792402</v>
          </cell>
          <cell r="L274">
            <v>0.97772243153470506</v>
          </cell>
          <cell r="M274">
            <v>102.51</v>
          </cell>
          <cell r="T274">
            <v>1.9272694736842113</v>
          </cell>
          <cell r="U274">
            <v>0.87195561956462786</v>
          </cell>
        </row>
        <row r="275">
          <cell r="A275">
            <v>36797</v>
          </cell>
          <cell r="B275">
            <v>1.843</v>
          </cell>
          <cell r="C275">
            <v>0.87909999999999999</v>
          </cell>
          <cell r="D275">
            <v>107.63</v>
          </cell>
          <cell r="K275">
            <v>1.9411715846994588</v>
          </cell>
          <cell r="L275">
            <v>0.97734502353298802</v>
          </cell>
          <cell r="M275">
            <v>102.51</v>
          </cell>
          <cell r="T275">
            <v>1.9281659574468095</v>
          </cell>
          <cell r="U275">
            <v>0.87187961551744309</v>
          </cell>
        </row>
        <row r="276">
          <cell r="A276">
            <v>36798</v>
          </cell>
          <cell r="B276">
            <v>1.8440000000000001</v>
          </cell>
          <cell r="C276">
            <v>0.88270000000000004</v>
          </cell>
          <cell r="D276">
            <v>108.14</v>
          </cell>
          <cell r="K276">
            <v>1.9413229508196774</v>
          </cell>
          <cell r="L276">
            <v>0.97696761553127098</v>
          </cell>
          <cell r="M276">
            <v>102.51</v>
          </cell>
          <cell r="T276">
            <v>1.9290709677419364</v>
          </cell>
          <cell r="U276">
            <v>0.87176326729720066</v>
          </cell>
        </row>
        <row r="277">
          <cell r="A277">
            <v>36799</v>
          </cell>
          <cell r="B277">
            <v>1.8436999999999999</v>
          </cell>
          <cell r="C277">
            <v>0.88494200000000001</v>
          </cell>
          <cell r="D277">
            <v>108.334</v>
          </cell>
          <cell r="K277">
            <v>1.941474316939896</v>
          </cell>
          <cell r="L277">
            <v>0.97659020752955394</v>
          </cell>
          <cell r="M277">
            <v>102.51</v>
          </cell>
          <cell r="T277">
            <v>1.9299989130434791</v>
          </cell>
          <cell r="U277">
            <v>0.87162002020260509</v>
          </cell>
        </row>
        <row r="278">
          <cell r="A278">
            <v>36800</v>
          </cell>
          <cell r="B278">
            <v>1.8440000000000001</v>
          </cell>
          <cell r="C278">
            <v>0.88270000000000004</v>
          </cell>
          <cell r="D278">
            <v>108.14</v>
          </cell>
          <cell r="K278">
            <v>1.9416256830601146</v>
          </cell>
          <cell r="L278">
            <v>0.97621279952783691</v>
          </cell>
          <cell r="M278">
            <v>102.51</v>
          </cell>
          <cell r="T278">
            <v>1.930943956043957</v>
          </cell>
          <cell r="U278">
            <v>0.87149826218285353</v>
          </cell>
        </row>
        <row r="279">
          <cell r="A279">
            <v>36801</v>
          </cell>
          <cell r="B279">
            <v>1.8520000000000001</v>
          </cell>
          <cell r="C279">
            <v>0.87719999999999998</v>
          </cell>
          <cell r="D279">
            <v>108.83</v>
          </cell>
          <cell r="K279">
            <v>1.9417770491803332</v>
          </cell>
          <cell r="L279">
            <v>0.97583539152611987</v>
          </cell>
          <cell r="M279">
            <v>102.51</v>
          </cell>
          <cell r="T279">
            <v>1.9318211111111121</v>
          </cell>
          <cell r="U279">
            <v>0.87143490954044078</v>
          </cell>
        </row>
        <row r="280">
          <cell r="A280">
            <v>36802</v>
          </cell>
          <cell r="B280">
            <v>1.8520000000000001</v>
          </cell>
          <cell r="C280">
            <v>0.87570000000000003</v>
          </cell>
          <cell r="D280">
            <v>108.86</v>
          </cell>
          <cell r="K280">
            <v>1.9419284153005518</v>
          </cell>
          <cell r="L280">
            <v>0.97545798352440283</v>
          </cell>
          <cell r="M280">
            <v>102.51</v>
          </cell>
          <cell r="T280">
            <v>1.9327179775280907</v>
          </cell>
          <cell r="U280">
            <v>0.87138698717572682</v>
          </cell>
        </row>
        <row r="281">
          <cell r="A281">
            <v>36803</v>
          </cell>
          <cell r="B281">
            <v>1.853</v>
          </cell>
          <cell r="C281">
            <v>0.87460000000000004</v>
          </cell>
          <cell r="D281">
            <v>109.28</v>
          </cell>
          <cell r="K281">
            <v>1.9420797814207704</v>
          </cell>
          <cell r="L281">
            <v>0.97508057552268579</v>
          </cell>
          <cell r="M281">
            <v>102.51</v>
          </cell>
          <cell r="T281">
            <v>1.9336238636363641</v>
          </cell>
          <cell r="U281">
            <v>0.87135047566636004</v>
          </cell>
        </row>
        <row r="282">
          <cell r="A282">
            <v>36804</v>
          </cell>
          <cell r="B282">
            <v>1.847</v>
          </cell>
          <cell r="C282">
            <v>0.86919999999999997</v>
          </cell>
          <cell r="D282">
            <v>109.11</v>
          </cell>
          <cell r="K282">
            <v>1.942231147540989</v>
          </cell>
          <cell r="L282">
            <v>0.97470316752096875</v>
          </cell>
          <cell r="M282">
            <v>102.51</v>
          </cell>
          <cell r="T282">
            <v>1.9346195402298858</v>
          </cell>
          <cell r="U282">
            <v>0.87137519377746775</v>
          </cell>
        </row>
        <row r="283">
          <cell r="A283">
            <v>36805</v>
          </cell>
          <cell r="B283">
            <v>1.855</v>
          </cell>
          <cell r="C283">
            <v>0.86839999999999995</v>
          </cell>
          <cell r="D283">
            <v>108.81</v>
          </cell>
          <cell r="K283">
            <v>1.9423825136612076</v>
          </cell>
          <cell r="L283">
            <v>0.97432575951925171</v>
          </cell>
          <cell r="M283">
            <v>102.51</v>
          </cell>
          <cell r="T283">
            <v>1.9355453488372099</v>
          </cell>
          <cell r="U283">
            <v>0.87140978905394983</v>
          </cell>
        </row>
        <row r="284">
          <cell r="A284">
            <v>36806</v>
          </cell>
          <cell r="B284">
            <v>1.855</v>
          </cell>
          <cell r="C284">
            <v>0.86839999999999995</v>
          </cell>
          <cell r="D284">
            <v>108.81</v>
          </cell>
          <cell r="K284">
            <v>1.9425338797814262</v>
          </cell>
          <cell r="L284">
            <v>0.97394835151753467</v>
          </cell>
          <cell r="M284">
            <v>102.51</v>
          </cell>
          <cell r="T284">
            <v>1.9364929411764713</v>
          </cell>
          <cell r="U284">
            <v>0.87144519833693757</v>
          </cell>
        </row>
        <row r="285">
          <cell r="A285">
            <v>36807</v>
          </cell>
          <cell r="B285">
            <v>1.855</v>
          </cell>
          <cell r="C285">
            <v>0.86839999999999995</v>
          </cell>
          <cell r="D285">
            <v>108.81</v>
          </cell>
          <cell r="K285">
            <v>1.9426852459016448</v>
          </cell>
          <cell r="L285">
            <v>0.97357094351581763</v>
          </cell>
          <cell r="M285">
            <v>102.51</v>
          </cell>
          <cell r="T285">
            <v>1.937463095238096</v>
          </cell>
          <cell r="U285">
            <v>0.87148145069809146</v>
          </cell>
        </row>
        <row r="286">
          <cell r="A286">
            <v>36808</v>
          </cell>
          <cell r="B286">
            <v>1.853</v>
          </cell>
          <cell r="C286">
            <v>0.86860000000000004</v>
          </cell>
          <cell r="D286">
            <v>108.85</v>
          </cell>
          <cell r="K286">
            <v>1.9428366120218634</v>
          </cell>
          <cell r="L286">
            <v>0.97319353551410059</v>
          </cell>
          <cell r="M286">
            <v>102.51</v>
          </cell>
          <cell r="T286">
            <v>1.938480722891567</v>
          </cell>
          <cell r="U286">
            <v>0.87151616697156242</v>
          </cell>
        </row>
        <row r="287">
          <cell r="A287">
            <v>36809</v>
          </cell>
          <cell r="B287">
            <v>1.8560000000000001</v>
          </cell>
          <cell r="C287">
            <v>0.87160000000000004</v>
          </cell>
          <cell r="D287">
            <v>107.75</v>
          </cell>
          <cell r="K287">
            <v>1.942987978142082</v>
          </cell>
          <cell r="L287">
            <v>0.97281612751238355</v>
          </cell>
          <cell r="M287">
            <v>102.51</v>
          </cell>
          <cell r="T287">
            <v>1.9394865853658545</v>
          </cell>
          <cell r="U287">
            <v>0.87151514461755708</v>
          </cell>
        </row>
        <row r="288">
          <cell r="A288">
            <v>36810</v>
          </cell>
          <cell r="B288">
            <v>1.861</v>
          </cell>
          <cell r="C288">
            <v>0.86829999999999996</v>
          </cell>
          <cell r="D288">
            <v>107.76</v>
          </cell>
          <cell r="K288">
            <v>1.9431393442623006</v>
          </cell>
          <cell r="L288">
            <v>0.97243871951066652</v>
          </cell>
          <cell r="M288">
            <v>102.51</v>
          </cell>
          <cell r="T288">
            <v>1.940455555555556</v>
          </cell>
          <cell r="U288">
            <v>0.87155483776098386</v>
          </cell>
        </row>
        <row r="289">
          <cell r="A289">
            <v>36811</v>
          </cell>
          <cell r="B289">
            <v>1.8605</v>
          </cell>
          <cell r="C289">
            <v>0.8629</v>
          </cell>
          <cell r="D289">
            <v>107.69</v>
          </cell>
          <cell r="K289">
            <v>1.9432907103825192</v>
          </cell>
          <cell r="L289">
            <v>0.97206131150894948</v>
          </cell>
          <cell r="M289">
            <v>102.51</v>
          </cell>
          <cell r="T289">
            <v>1.9414550000000002</v>
          </cell>
          <cell r="U289">
            <v>0.87166302323299605</v>
          </cell>
        </row>
        <row r="290">
          <cell r="A290">
            <v>36812</v>
          </cell>
          <cell r="B290">
            <v>1.873</v>
          </cell>
          <cell r="C290">
            <v>0.85599999999999998</v>
          </cell>
          <cell r="D290">
            <v>107.83</v>
          </cell>
          <cell r="K290">
            <v>1.9434420765027378</v>
          </cell>
          <cell r="L290">
            <v>0.97168390350723244</v>
          </cell>
          <cell r="M290">
            <v>102.51</v>
          </cell>
          <cell r="T290">
            <v>1.9423215189873417</v>
          </cell>
          <cell r="U290">
            <v>0.87186128934986939</v>
          </cell>
        </row>
        <row r="291">
          <cell r="A291">
            <v>36813</v>
          </cell>
          <cell r="B291">
            <v>1.873</v>
          </cell>
          <cell r="C291">
            <v>0.85599999999999998</v>
          </cell>
          <cell r="D291">
            <v>107.83</v>
          </cell>
          <cell r="K291">
            <v>1.9435934426229564</v>
          </cell>
          <cell r="L291">
            <v>0.9713064955055154</v>
          </cell>
          <cell r="M291">
            <v>102.51</v>
          </cell>
          <cell r="T291">
            <v>1.9432102564102565</v>
          </cell>
          <cell r="U291">
            <v>0.87206463921332922</v>
          </cell>
        </row>
        <row r="292">
          <cell r="A292">
            <v>36814</v>
          </cell>
          <cell r="B292">
            <v>1.873</v>
          </cell>
          <cell r="C292">
            <v>0.85599999999999998</v>
          </cell>
          <cell r="D292">
            <v>107.83</v>
          </cell>
          <cell r="K292">
            <v>1.943744808743175</v>
          </cell>
          <cell r="L292">
            <v>0.97092908750379836</v>
          </cell>
          <cell r="M292">
            <v>102.51</v>
          </cell>
          <cell r="T292">
            <v>1.944122077922078</v>
          </cell>
          <cell r="U292">
            <v>0.87227327089142448</v>
          </cell>
        </row>
        <row r="293">
          <cell r="A293">
            <v>36815</v>
          </cell>
          <cell r="B293">
            <v>1.865</v>
          </cell>
          <cell r="C293">
            <v>0.84989999999999999</v>
          </cell>
          <cell r="D293">
            <v>108.05</v>
          </cell>
          <cell r="K293">
            <v>1.9438961748633936</v>
          </cell>
          <cell r="L293">
            <v>0.97055167950208132</v>
          </cell>
          <cell r="M293">
            <v>102.51</v>
          </cell>
          <cell r="T293">
            <v>1.945163157894737</v>
          </cell>
          <cell r="U293">
            <v>0.87256765603473274</v>
          </cell>
        </row>
        <row r="294">
          <cell r="A294">
            <v>36816</v>
          </cell>
          <cell r="B294">
            <v>1.871</v>
          </cell>
          <cell r="C294">
            <v>0.85440000000000005</v>
          </cell>
          <cell r="D294">
            <v>108.01</v>
          </cell>
          <cell r="K294">
            <v>1.9440475409836122</v>
          </cell>
          <cell r="L294">
            <v>0.97017427150036428</v>
          </cell>
          <cell r="M294">
            <v>102.51</v>
          </cell>
          <cell r="T294">
            <v>1.9461520000000003</v>
          </cell>
          <cell r="U294">
            <v>0.87280989144852938</v>
          </cell>
        </row>
        <row r="295">
          <cell r="A295">
            <v>36817</v>
          </cell>
          <cell r="B295">
            <v>1.8740000000000001</v>
          </cell>
          <cell r="C295">
            <v>0.83889999999999998</v>
          </cell>
          <cell r="D295">
            <v>107.69</v>
          </cell>
          <cell r="K295">
            <v>1.9441989071038308</v>
          </cell>
          <cell r="L295">
            <v>0.96979686349864724</v>
          </cell>
          <cell r="M295">
            <v>102.51</v>
          </cell>
          <cell r="T295">
            <v>1.9471270270270271</v>
          </cell>
          <cell r="U295">
            <v>0.87326813322486097</v>
          </cell>
        </row>
        <row r="296">
          <cell r="A296">
            <v>36818</v>
          </cell>
          <cell r="B296">
            <v>1.8779999999999999</v>
          </cell>
          <cell r="C296">
            <v>0.84350000000000003</v>
          </cell>
          <cell r="D296">
            <v>108.44</v>
          </cell>
          <cell r="K296">
            <v>1.9443502732240494</v>
          </cell>
          <cell r="L296">
            <v>0.9694194554969302</v>
          </cell>
          <cell r="M296">
            <v>102.51</v>
          </cell>
          <cell r="T296">
            <v>1.9480739726027396</v>
          </cell>
          <cell r="U296">
            <v>0.87367591587177695</v>
          </cell>
        </row>
        <row r="297">
          <cell r="A297">
            <v>36819</v>
          </cell>
          <cell r="B297">
            <v>1.885</v>
          </cell>
          <cell r="C297">
            <v>0.84199999999999997</v>
          </cell>
          <cell r="D297">
            <v>108.85</v>
          </cell>
          <cell r="K297">
            <v>1.944501639344268</v>
          </cell>
          <cell r="L297">
            <v>0.96904204749521317</v>
          </cell>
          <cell r="M297">
            <v>102.51</v>
          </cell>
          <cell r="T297">
            <v>1.94895</v>
          </cell>
          <cell r="U297">
            <v>0.87411585914777401</v>
          </cell>
        </row>
        <row r="298">
          <cell r="A298">
            <v>36820</v>
          </cell>
          <cell r="B298">
            <v>1.885</v>
          </cell>
          <cell r="C298">
            <v>0.84199999999999997</v>
          </cell>
          <cell r="D298">
            <v>108.85</v>
          </cell>
          <cell r="K298">
            <v>1.9446530054644866</v>
          </cell>
          <cell r="L298">
            <v>0.96866463949349613</v>
          </cell>
          <cell r="M298">
            <v>102.51</v>
          </cell>
          <cell r="T298">
            <v>1.9498507042253519</v>
          </cell>
          <cell r="U298">
            <v>0.87456819519210882</v>
          </cell>
        </row>
        <row r="299">
          <cell r="A299">
            <v>36821</v>
          </cell>
          <cell r="B299">
            <v>1.885</v>
          </cell>
          <cell r="C299">
            <v>0.84199999999999997</v>
          </cell>
          <cell r="D299">
            <v>108.85</v>
          </cell>
          <cell r="K299">
            <v>1.9448043715847052</v>
          </cell>
          <cell r="L299">
            <v>0.96828723149177909</v>
          </cell>
          <cell r="M299">
            <v>102.51</v>
          </cell>
          <cell r="T299">
            <v>1.9507771428571428</v>
          </cell>
          <cell r="U299">
            <v>0.87503345512342467</v>
          </cell>
        </row>
        <row r="300">
          <cell r="A300">
            <v>36822</v>
          </cell>
          <cell r="B300">
            <v>1.8955</v>
          </cell>
          <cell r="C300">
            <v>0.83540000000000003</v>
          </cell>
          <cell r="D300">
            <v>108.24</v>
          </cell>
          <cell r="K300">
            <v>1.9449557377049238</v>
          </cell>
          <cell r="L300">
            <v>0.96790982349006205</v>
          </cell>
          <cell r="M300">
            <v>102.51</v>
          </cell>
          <cell r="T300">
            <v>1.9515782608695655</v>
          </cell>
          <cell r="U300">
            <v>0.87560785302376409</v>
          </cell>
        </row>
        <row r="301">
          <cell r="A301">
            <v>36823</v>
          </cell>
          <cell r="B301">
            <v>1.913</v>
          </cell>
          <cell r="C301">
            <v>0.83589999999999998</v>
          </cell>
          <cell r="D301">
            <v>107.75</v>
          </cell>
          <cell r="K301">
            <v>1.9451071038251424</v>
          </cell>
          <cell r="L301">
            <v>0.96753241548834501</v>
          </cell>
          <cell r="M301">
            <v>102.51</v>
          </cell>
          <cell r="T301">
            <v>1.9521455882352943</v>
          </cell>
          <cell r="U301">
            <v>0.87619179203881958</v>
          </cell>
        </row>
        <row r="302">
          <cell r="A302">
            <v>36824</v>
          </cell>
          <cell r="B302">
            <v>1.927</v>
          </cell>
          <cell r="C302">
            <v>0.82720000000000005</v>
          </cell>
          <cell r="D302">
            <v>108.22</v>
          </cell>
          <cell r="K302">
            <v>1.945258469945361</v>
          </cell>
          <cell r="L302">
            <v>0.96715500748662797</v>
          </cell>
          <cell r="M302">
            <v>102.51</v>
          </cell>
          <cell r="T302">
            <v>1.9525208955223883</v>
          </cell>
          <cell r="U302">
            <v>0.87692301281551843</v>
          </cell>
        </row>
        <row r="303">
          <cell r="A303">
            <v>36825</v>
          </cell>
          <cell r="B303">
            <v>1.9345000000000001</v>
          </cell>
          <cell r="C303">
            <v>0.83030000000000004</v>
          </cell>
          <cell r="D303">
            <v>108.33</v>
          </cell>
          <cell r="K303">
            <v>1.9454098360655796</v>
          </cell>
          <cell r="L303">
            <v>0.96677759948491093</v>
          </cell>
          <cell r="M303">
            <v>102.51</v>
          </cell>
          <cell r="T303">
            <v>1.9527939393939393</v>
          </cell>
          <cell r="U303">
            <v>0.87762942210060191</v>
          </cell>
        </row>
        <row r="304">
          <cell r="A304">
            <v>36826</v>
          </cell>
          <cell r="B304">
            <v>1.9239999999999999</v>
          </cell>
          <cell r="C304">
            <v>0.84262099999999995</v>
          </cell>
          <cell r="D304">
            <v>108.81399999999999</v>
          </cell>
          <cell r="K304">
            <v>1.9455612021857982</v>
          </cell>
          <cell r="L304">
            <v>0.96640019148319389</v>
          </cell>
          <cell r="M304">
            <v>102.51</v>
          </cell>
          <cell r="T304">
            <v>1.9532369230769231</v>
          </cell>
          <cell r="U304">
            <v>0.87816801320984195</v>
          </cell>
        </row>
        <row r="305">
          <cell r="A305">
            <v>36827</v>
          </cell>
          <cell r="B305">
            <v>1.9239999999999999</v>
          </cell>
          <cell r="C305">
            <v>0.84262099999999995</v>
          </cell>
          <cell r="D305">
            <v>108.81399999999999</v>
          </cell>
          <cell r="K305">
            <v>1.9457125683060168</v>
          </cell>
          <cell r="L305">
            <v>0.96602278348147685</v>
          </cell>
          <cell r="M305">
            <v>102.51</v>
          </cell>
          <cell r="T305">
            <v>1.95369375</v>
          </cell>
          <cell r="U305">
            <v>0.87872343529124586</v>
          </cell>
        </row>
        <row r="306">
          <cell r="A306">
            <v>36828</v>
          </cell>
          <cell r="B306">
            <v>1.9239999999999999</v>
          </cell>
          <cell r="C306">
            <v>0.84262099999999995</v>
          </cell>
          <cell r="D306">
            <v>108.81399999999999</v>
          </cell>
          <cell r="K306">
            <v>1.9458639344262352</v>
          </cell>
          <cell r="L306">
            <v>0.96564537547975982</v>
          </cell>
          <cell r="M306">
            <v>102.51</v>
          </cell>
          <cell r="T306">
            <v>1.9541650793650793</v>
          </cell>
          <cell r="U306">
            <v>0.87929648981967834</v>
          </cell>
        </row>
        <row r="307">
          <cell r="A307">
            <v>36829</v>
          </cell>
          <cell r="B307">
            <v>1.9184000000000001</v>
          </cell>
          <cell r="C307">
            <v>0.84362199999999998</v>
          </cell>
          <cell r="D307">
            <v>109.155</v>
          </cell>
          <cell r="K307">
            <v>1.9460153005464538</v>
          </cell>
          <cell r="L307">
            <v>0.96526796747804278</v>
          </cell>
          <cell r="M307">
            <v>102.51</v>
          </cell>
          <cell r="T307">
            <v>1.9547419354838711</v>
          </cell>
          <cell r="U307">
            <v>0.87987188481676992</v>
          </cell>
        </row>
        <row r="308">
          <cell r="A308">
            <v>36830</v>
          </cell>
          <cell r="B308">
            <v>1.909</v>
          </cell>
          <cell r="C308">
            <v>0.84362199999999998</v>
          </cell>
          <cell r="D308">
            <v>109.265</v>
          </cell>
          <cell r="K308">
            <v>1.9461666666666724</v>
          </cell>
          <cell r="L308">
            <v>0.96489055947632574</v>
          </cell>
          <cell r="M308">
            <v>102.51</v>
          </cell>
          <cell r="T308">
            <v>1.9554918032786885</v>
          </cell>
          <cell r="U308">
            <v>0.88046614522360234</v>
          </cell>
        </row>
        <row r="309">
          <cell r="A309">
            <v>36831</v>
          </cell>
          <cell r="B309">
            <v>1.9098999999999999</v>
          </cell>
          <cell r="C309">
            <v>0.86253100000000005</v>
          </cell>
          <cell r="D309">
            <v>108.45399999999999</v>
          </cell>
          <cell r="K309">
            <v>1.9463180327868908</v>
          </cell>
          <cell r="L309">
            <v>0.9645131514746087</v>
          </cell>
          <cell r="M309">
            <v>102.51</v>
          </cell>
          <cell r="T309">
            <v>1.9562516666666665</v>
          </cell>
          <cell r="U309">
            <v>0.88076506431066237</v>
          </cell>
        </row>
        <row r="310">
          <cell r="A310">
            <v>36832</v>
          </cell>
          <cell r="B310">
            <v>1.9098999999999999</v>
          </cell>
          <cell r="C310">
            <v>0.86253100000000005</v>
          </cell>
          <cell r="D310">
            <v>108.45399999999999</v>
          </cell>
          <cell r="K310">
            <v>1.9464693989071091</v>
          </cell>
          <cell r="L310">
            <v>0.96413574347289166</v>
          </cell>
          <cell r="M310">
            <v>102.51</v>
          </cell>
          <cell r="T310">
            <v>1.9570372881355929</v>
          </cell>
          <cell r="U310">
            <v>0.88107411624813126</v>
          </cell>
        </row>
        <row r="311">
          <cell r="A311">
            <v>36833</v>
          </cell>
          <cell r="B311">
            <v>1.9286000000000001</v>
          </cell>
          <cell r="C311">
            <v>0.86683299999999996</v>
          </cell>
          <cell r="D311">
            <v>107.134</v>
          </cell>
          <cell r="K311">
            <v>1.9466207650273277</v>
          </cell>
          <cell r="L311">
            <v>0.96375833547117462</v>
          </cell>
          <cell r="M311">
            <v>102.51</v>
          </cell>
          <cell r="T311">
            <v>1.9575275862068962</v>
          </cell>
          <cell r="U311">
            <v>0.8813196527351681</v>
          </cell>
        </row>
        <row r="312">
          <cell r="A312">
            <v>36834</v>
          </cell>
          <cell r="B312">
            <v>1.9286000000000001</v>
          </cell>
          <cell r="C312">
            <v>0.86683299999999996</v>
          </cell>
          <cell r="D312">
            <v>107.134</v>
          </cell>
          <cell r="K312">
            <v>1.9467721311475463</v>
          </cell>
          <cell r="L312">
            <v>0.96338092746945758</v>
          </cell>
          <cell r="M312">
            <v>102.51</v>
          </cell>
          <cell r="T312">
            <v>1.9580350877192978</v>
          </cell>
          <cell r="U312">
            <v>0.88157380453753931</v>
          </cell>
        </row>
        <row r="313">
          <cell r="A313">
            <v>36835</v>
          </cell>
          <cell r="B313">
            <v>1.9286000000000001</v>
          </cell>
          <cell r="C313">
            <v>0.86683299999999996</v>
          </cell>
          <cell r="D313">
            <v>107.134</v>
          </cell>
          <cell r="K313">
            <v>1.9469234972677647</v>
          </cell>
          <cell r="L313">
            <v>0.96300351946774054</v>
          </cell>
          <cell r="M313">
            <v>102.51</v>
          </cell>
          <cell r="T313">
            <v>1.958560714285714</v>
          </cell>
          <cell r="U313">
            <v>0.88183703318999529</v>
          </cell>
        </row>
        <row r="314">
          <cell r="A314">
            <v>36836</v>
          </cell>
          <cell r="B314">
            <v>1.9461999999999999</v>
          </cell>
          <cell r="C314">
            <v>0.86273100000000003</v>
          </cell>
          <cell r="D314">
            <v>107.59399999999999</v>
          </cell>
          <cell r="K314">
            <v>1.9470748633879831</v>
          </cell>
          <cell r="L314">
            <v>0.9626261114660235</v>
          </cell>
          <cell r="M314">
            <v>102.51</v>
          </cell>
          <cell r="T314">
            <v>1.9587854545454542</v>
          </cell>
          <cell r="U314">
            <v>0.88218441561163141</v>
          </cell>
        </row>
        <row r="315">
          <cell r="A315">
            <v>36837</v>
          </cell>
          <cell r="B315">
            <v>1.9573</v>
          </cell>
          <cell r="C315">
            <v>0.86313099999999998</v>
          </cell>
          <cell r="D315">
            <v>107.264</v>
          </cell>
          <cell r="K315">
            <v>1.9472262295082017</v>
          </cell>
          <cell r="L315">
            <v>0.96224870346430647</v>
          </cell>
          <cell r="M315">
            <v>102.51</v>
          </cell>
          <cell r="T315">
            <v>1.9588129629629625</v>
          </cell>
          <cell r="U315">
            <v>0.88253725664147653</v>
          </cell>
        </row>
        <row r="316">
          <cell r="A316">
            <v>36838</v>
          </cell>
          <cell r="B316">
            <v>1.9502999999999999</v>
          </cell>
          <cell r="C316">
            <v>0.85762899999999997</v>
          </cell>
          <cell r="D316">
            <v>107.494</v>
          </cell>
          <cell r="K316">
            <v>1.9473775956284203</v>
          </cell>
          <cell r="L316">
            <v>0.96187129546258943</v>
          </cell>
          <cell r="M316">
            <v>102.51</v>
          </cell>
          <cell r="T316">
            <v>1.95897358490566</v>
          </cell>
          <cell r="U316">
            <v>0.88300722374791929</v>
          </cell>
        </row>
        <row r="317">
          <cell r="A317">
            <v>36839</v>
          </cell>
          <cell r="B317">
            <v>1.9682999999999999</v>
          </cell>
          <cell r="C317">
            <v>0.86743400000000004</v>
          </cell>
          <cell r="D317">
            <v>107.574</v>
          </cell>
          <cell r="K317">
            <v>1.9475289617486387</v>
          </cell>
          <cell r="L317">
            <v>0.96149388746087239</v>
          </cell>
          <cell r="M317">
            <v>102.51</v>
          </cell>
          <cell r="T317">
            <v>1.9587942307692303</v>
          </cell>
          <cell r="U317">
            <v>0.88330670881999473</v>
          </cell>
        </row>
        <row r="318">
          <cell r="A318">
            <v>36840</v>
          </cell>
          <cell r="B318">
            <v>1.9565999999999999</v>
          </cell>
          <cell r="C318">
            <v>0.86323099999999997</v>
          </cell>
          <cell r="D318">
            <v>108.104</v>
          </cell>
          <cell r="K318">
            <v>1.947680327868857</v>
          </cell>
          <cell r="L318">
            <v>0.96111647945915535</v>
          </cell>
          <cell r="M318">
            <v>102.51</v>
          </cell>
          <cell r="T318">
            <v>1.9588372549019606</v>
          </cell>
          <cell r="U318">
            <v>0.88370035016940651</v>
          </cell>
        </row>
        <row r="319">
          <cell r="A319">
            <v>36841</v>
          </cell>
          <cell r="B319">
            <v>1.9565999999999999</v>
          </cell>
          <cell r="C319">
            <v>0.86323099999999997</v>
          </cell>
          <cell r="D319">
            <v>108.104</v>
          </cell>
          <cell r="K319">
            <v>1.9478316939890756</v>
          </cell>
          <cell r="L319">
            <v>0.96073907145743831</v>
          </cell>
          <cell r="M319">
            <v>102.51</v>
          </cell>
          <cell r="T319">
            <v>1.9588819999999996</v>
          </cell>
          <cell r="U319">
            <v>0.88410973717279462</v>
          </cell>
        </row>
        <row r="320">
          <cell r="A320">
            <v>36842</v>
          </cell>
          <cell r="B320">
            <v>1.9565999999999999</v>
          </cell>
          <cell r="C320">
            <v>0.86323099999999997</v>
          </cell>
          <cell r="D320">
            <v>108.104</v>
          </cell>
          <cell r="K320">
            <v>1.9479830601092942</v>
          </cell>
          <cell r="L320">
            <v>0.96036166345572127</v>
          </cell>
          <cell r="M320">
            <v>102.51</v>
          </cell>
          <cell r="T320">
            <v>1.9589285714285711</v>
          </cell>
          <cell r="U320">
            <v>0.8845358338497904</v>
          </cell>
        </row>
        <row r="321">
          <cell r="A321">
            <v>36843</v>
          </cell>
          <cell r="B321">
            <v>1.9579</v>
          </cell>
          <cell r="C321">
            <v>0.86213099999999998</v>
          </cell>
          <cell r="D321">
            <v>107.70399999999999</v>
          </cell>
          <cell r="K321">
            <v>1.9481344262295126</v>
          </cell>
          <cell r="L321">
            <v>0.95998425545400423</v>
          </cell>
          <cell r="M321">
            <v>102.51</v>
          </cell>
          <cell r="T321">
            <v>1.9589499999999995</v>
          </cell>
          <cell r="U321">
            <v>0.88500260122166097</v>
          </cell>
        </row>
        <row r="322">
          <cell r="A322">
            <v>36844</v>
          </cell>
          <cell r="B322">
            <v>1.9440999999999999</v>
          </cell>
          <cell r="C322">
            <v>0.85882899999999995</v>
          </cell>
          <cell r="D322">
            <v>108.28400000000001</v>
          </cell>
          <cell r="K322">
            <v>1.948285792349731</v>
          </cell>
          <cell r="L322">
            <v>0.95960684745228719</v>
          </cell>
          <cell r="M322">
            <v>102.51</v>
          </cell>
          <cell r="T322">
            <v>1.9592659574468081</v>
          </cell>
          <cell r="U322">
            <v>0.8855594863540367</v>
          </cell>
        </row>
        <row r="323">
          <cell r="A323">
            <v>36845</v>
          </cell>
          <cell r="B323">
            <v>1.9440999999999999</v>
          </cell>
          <cell r="C323">
            <v>0.85882899999999995</v>
          </cell>
          <cell r="D323">
            <v>108.28400000000001</v>
          </cell>
          <cell r="K323">
            <v>1.9484371584699496</v>
          </cell>
          <cell r="L323">
            <v>0.95922943945057015</v>
          </cell>
          <cell r="M323">
            <v>102.51</v>
          </cell>
          <cell r="T323">
            <v>1.9595956521739126</v>
          </cell>
          <cell r="U323">
            <v>0.88614058388347228</v>
          </cell>
        </row>
        <row r="324">
          <cell r="A324">
            <v>36846</v>
          </cell>
          <cell r="B324">
            <v>1.9486000000000001</v>
          </cell>
          <cell r="C324">
            <v>0.85362700000000002</v>
          </cell>
          <cell r="D324">
            <v>109.22499999999999</v>
          </cell>
          <cell r="K324">
            <v>1.9485885245901682</v>
          </cell>
          <cell r="L324">
            <v>0.95885203144885311</v>
          </cell>
          <cell r="M324">
            <v>102.51</v>
          </cell>
          <cell r="T324">
            <v>1.9598399999999991</v>
          </cell>
          <cell r="U324">
            <v>0.88686310796977164</v>
          </cell>
        </row>
        <row r="325">
          <cell r="A325">
            <v>36847</v>
          </cell>
          <cell r="B325">
            <v>1.9609000000000001</v>
          </cell>
          <cell r="C325">
            <v>0.84942499999999999</v>
          </cell>
          <cell r="D325">
            <v>109.08499999999999</v>
          </cell>
          <cell r="K325">
            <v>1.9487398907103866</v>
          </cell>
          <cell r="L325">
            <v>0.95847462344713608</v>
          </cell>
          <cell r="M325">
            <v>102.51</v>
          </cell>
          <cell r="T325">
            <v>1.9598159090909084</v>
          </cell>
          <cell r="U325">
            <v>0.88771397405999364</v>
          </cell>
        </row>
        <row r="326">
          <cell r="A326">
            <v>36848</v>
          </cell>
          <cell r="B326">
            <v>1.9609000000000001</v>
          </cell>
          <cell r="C326">
            <v>0.84942499999999999</v>
          </cell>
          <cell r="D326">
            <v>109.08499999999999</v>
          </cell>
          <cell r="K326">
            <v>1.9488912568306049</v>
          </cell>
          <cell r="L326">
            <v>0.95809721544541904</v>
          </cell>
          <cell r="M326">
            <v>102.51</v>
          </cell>
          <cell r="T326">
            <v>1.9597906976744179</v>
          </cell>
          <cell r="U326">
            <v>0.88860441531720291</v>
          </cell>
        </row>
        <row r="327">
          <cell r="A327">
            <v>36849</v>
          </cell>
          <cell r="B327">
            <v>1.9609000000000001</v>
          </cell>
          <cell r="C327">
            <v>0.84942499999999999</v>
          </cell>
          <cell r="D327">
            <v>109.08499999999999</v>
          </cell>
          <cell r="K327">
            <v>1.9490426229508235</v>
          </cell>
          <cell r="L327">
            <v>0.957719807443702</v>
          </cell>
          <cell r="M327">
            <v>102.51</v>
          </cell>
          <cell r="T327">
            <v>1.9597642857142852</v>
          </cell>
          <cell r="U327">
            <v>0.88953725853904075</v>
          </cell>
        </row>
        <row r="328">
          <cell r="A328">
            <v>36850</v>
          </cell>
          <cell r="B328">
            <v>1.9365000000000001</v>
          </cell>
          <cell r="C328">
            <v>0.85122500000000001</v>
          </cell>
          <cell r="D328">
            <v>110.11499999999999</v>
          </cell>
          <cell r="K328">
            <v>1.9491939890710421</v>
          </cell>
          <cell r="L328">
            <v>0.95734239944198496</v>
          </cell>
          <cell r="M328">
            <v>102.51</v>
          </cell>
          <cell r="T328">
            <v>1.9603317073170723</v>
          </cell>
          <cell r="U328">
            <v>0.89047170386926144</v>
          </cell>
        </row>
        <row r="329">
          <cell r="A329">
            <v>36851</v>
          </cell>
          <cell r="B329">
            <v>1.91</v>
          </cell>
          <cell r="C329">
            <v>0.84512200000000004</v>
          </cell>
          <cell r="D329">
            <v>110.41500000000001</v>
          </cell>
          <cell r="K329">
            <v>1.9493453551912605</v>
          </cell>
          <cell r="L329">
            <v>0.95696499144026792</v>
          </cell>
          <cell r="M329">
            <v>102.51</v>
          </cell>
          <cell r="T329">
            <v>1.9615899999999993</v>
          </cell>
          <cell r="U329">
            <v>0.89160544646599293</v>
          </cell>
        </row>
        <row r="330">
          <cell r="A330">
            <v>36852</v>
          </cell>
          <cell r="B330">
            <v>1.9321999999999999</v>
          </cell>
          <cell r="C330">
            <v>0.84512200000000004</v>
          </cell>
          <cell r="D330">
            <v>110.465</v>
          </cell>
          <cell r="K330">
            <v>1.9494967213114789</v>
          </cell>
          <cell r="L330">
            <v>0.95658758343855088</v>
          </cell>
          <cell r="M330">
            <v>102.51</v>
          </cell>
          <cell r="T330">
            <v>1.9623435897435892</v>
          </cell>
          <cell r="U330">
            <v>0.89279732970871062</v>
          </cell>
        </row>
        <row r="331">
          <cell r="A331">
            <v>36853</v>
          </cell>
          <cell r="B331">
            <v>1.9413</v>
          </cell>
          <cell r="C331">
            <v>0.83962000000000003</v>
          </cell>
          <cell r="D331">
            <v>110.515</v>
          </cell>
          <cell r="K331">
            <v>1.9496480874316975</v>
          </cell>
          <cell r="L331">
            <v>0.95621017543683384</v>
          </cell>
          <cell r="M331">
            <v>102.51</v>
          </cell>
          <cell r="T331">
            <v>1.9628973684210518</v>
          </cell>
          <cell r="U331">
            <v>0.8941967331220978</v>
          </cell>
        </row>
        <row r="332">
          <cell r="A332">
            <v>36854</v>
          </cell>
          <cell r="B332">
            <v>1.956</v>
          </cell>
          <cell r="C332">
            <v>0.84052000000000004</v>
          </cell>
          <cell r="D332">
            <v>111.51600000000001</v>
          </cell>
          <cell r="K332">
            <v>1.9497994535519161</v>
          </cell>
          <cell r="L332">
            <v>0.9558327674351168</v>
          </cell>
          <cell r="M332">
            <v>102.51</v>
          </cell>
          <cell r="T332">
            <v>1.9630837837837827</v>
          </cell>
          <cell r="U332">
            <v>0.89564745563891135</v>
          </cell>
        </row>
        <row r="333">
          <cell r="A333">
            <v>36855</v>
          </cell>
          <cell r="B333">
            <v>1.956</v>
          </cell>
          <cell r="C333">
            <v>0.84052000000000004</v>
          </cell>
          <cell r="D333">
            <v>111.51600000000001</v>
          </cell>
          <cell r="K333">
            <v>1.9499508196721345</v>
          </cell>
          <cell r="L333">
            <v>0.95545535943339976</v>
          </cell>
          <cell r="M333">
            <v>102.51</v>
          </cell>
          <cell r="T333">
            <v>1.9632805555555544</v>
          </cell>
          <cell r="U333">
            <v>0.89717877385110334</v>
          </cell>
        </row>
        <row r="334">
          <cell r="A334">
            <v>36856</v>
          </cell>
          <cell r="B334">
            <v>1.956</v>
          </cell>
          <cell r="C334">
            <v>0.84052000000000004</v>
          </cell>
          <cell r="D334">
            <v>111.51600000000001</v>
          </cell>
          <cell r="K334">
            <v>1.9501021857923528</v>
          </cell>
          <cell r="L334">
            <v>0.95507795143168273</v>
          </cell>
          <cell r="M334">
            <v>102.51</v>
          </cell>
          <cell r="T334">
            <v>1.9634885714285706</v>
          </cell>
          <cell r="U334">
            <v>0.89879759596113484</v>
          </cell>
        </row>
        <row r="335">
          <cell r="A335">
            <v>36857</v>
          </cell>
          <cell r="B335">
            <v>1.9571000000000001</v>
          </cell>
          <cell r="C335">
            <v>0.85292599999999996</v>
          </cell>
          <cell r="D335">
            <v>110.875</v>
          </cell>
          <cell r="K335">
            <v>1.9502535519125714</v>
          </cell>
          <cell r="L335">
            <v>0.95470054342996569</v>
          </cell>
          <cell r="M335">
            <v>102.51</v>
          </cell>
          <cell r="T335">
            <v>1.9636764705882341</v>
          </cell>
          <cell r="U335">
            <v>0.90014676054822718</v>
          </cell>
        </row>
        <row r="336">
          <cell r="A336">
            <v>36858</v>
          </cell>
          <cell r="B336">
            <v>1.9778</v>
          </cell>
          <cell r="C336">
            <v>0.85822900000000002</v>
          </cell>
          <cell r="D336">
            <v>110.345</v>
          </cell>
          <cell r="K336">
            <v>1.95040491803279</v>
          </cell>
          <cell r="L336">
            <v>0.95432313542824865</v>
          </cell>
          <cell r="M336">
            <v>102.51</v>
          </cell>
          <cell r="T336">
            <v>1.9632484848484839</v>
          </cell>
          <cell r="U336">
            <v>0.90141699571635514</v>
          </cell>
        </row>
        <row r="337">
          <cell r="A337">
            <v>36859</v>
          </cell>
          <cell r="B337">
            <v>1.9610000000000001</v>
          </cell>
          <cell r="C337">
            <v>0.86002999999999996</v>
          </cell>
          <cell r="D337">
            <v>111.35599999999999</v>
          </cell>
          <cell r="K337">
            <v>1.9505562841530084</v>
          </cell>
          <cell r="L337">
            <v>0.95394572742653161</v>
          </cell>
          <cell r="M337">
            <v>102.51</v>
          </cell>
          <cell r="T337">
            <v>1.9633187499999989</v>
          </cell>
          <cell r="U337">
            <v>0.90271033933249134</v>
          </cell>
        </row>
        <row r="338">
          <cell r="A338">
            <v>36860</v>
          </cell>
          <cell r="B338">
            <v>1.9596</v>
          </cell>
          <cell r="C338">
            <v>0.87413700000000005</v>
          </cell>
          <cell r="D338">
            <v>110.645</v>
          </cell>
          <cell r="K338">
            <v>1.9507076502732268</v>
          </cell>
          <cell r="L338">
            <v>0.95356831942481457</v>
          </cell>
          <cell r="M338">
            <v>102.51</v>
          </cell>
          <cell r="T338">
            <v>1.9634387096774184</v>
          </cell>
          <cell r="U338">
            <v>0.90363205995612017</v>
          </cell>
        </row>
        <row r="339">
          <cell r="A339">
            <v>36861</v>
          </cell>
          <cell r="B339">
            <v>1.9795</v>
          </cell>
          <cell r="C339">
            <v>0.87983999999999996</v>
          </cell>
          <cell r="D339">
            <v>111.416</v>
          </cell>
          <cell r="K339">
            <v>1.9508590163934454</v>
          </cell>
          <cell r="L339">
            <v>0.95319091142309753</v>
          </cell>
          <cell r="M339">
            <v>102.51</v>
          </cell>
          <cell r="T339">
            <v>1.9629033333333323</v>
          </cell>
          <cell r="U339">
            <v>0.90442512862132429</v>
          </cell>
        </row>
        <row r="340">
          <cell r="A340">
            <v>36862</v>
          </cell>
          <cell r="B340">
            <v>1.9795</v>
          </cell>
          <cell r="C340">
            <v>0.87983999999999996</v>
          </cell>
          <cell r="D340">
            <v>111.416</v>
          </cell>
          <cell r="K340">
            <v>1.951010382513664</v>
          </cell>
          <cell r="L340">
            <v>0.95281350342138049</v>
          </cell>
          <cell r="M340">
            <v>102.51</v>
          </cell>
          <cell r="T340">
            <v>1.9623310344827578</v>
          </cell>
          <cell r="U340">
            <v>0.90527289167723202</v>
          </cell>
        </row>
        <row r="341">
          <cell r="A341">
            <v>36863</v>
          </cell>
          <cell r="B341">
            <v>1.9795</v>
          </cell>
          <cell r="C341">
            <v>0.87983999999999996</v>
          </cell>
          <cell r="D341">
            <v>111.416</v>
          </cell>
          <cell r="K341">
            <v>1.9511617486338824</v>
          </cell>
          <cell r="L341">
            <v>0.95243609541966345</v>
          </cell>
          <cell r="M341">
            <v>102.51</v>
          </cell>
          <cell r="T341">
            <v>1.9617178571428564</v>
          </cell>
          <cell r="U341">
            <v>0.90618120923713319</v>
          </cell>
        </row>
        <row r="342">
          <cell r="A342">
            <v>36864</v>
          </cell>
          <cell r="B342">
            <v>1.9846999999999999</v>
          </cell>
          <cell r="C342">
            <v>0.88974500000000001</v>
          </cell>
          <cell r="D342">
            <v>111.306</v>
          </cell>
          <cell r="K342">
            <v>1.9513131147541007</v>
          </cell>
          <cell r="L342">
            <v>0.95205868741794641</v>
          </cell>
          <cell r="M342">
            <v>102.51</v>
          </cell>
          <cell r="T342">
            <v>1.9608666666666661</v>
          </cell>
          <cell r="U342">
            <v>0.90678995772739723</v>
          </cell>
        </row>
        <row r="343">
          <cell r="A343">
            <v>36865</v>
          </cell>
          <cell r="B343">
            <v>1.9648000000000001</v>
          </cell>
          <cell r="C343">
            <v>0.88234100000000004</v>
          </cell>
          <cell r="D343">
            <v>111.386</v>
          </cell>
          <cell r="K343">
            <v>1.9514644808743193</v>
          </cell>
          <cell r="L343">
            <v>0.95168127941622938</v>
          </cell>
          <cell r="M343">
            <v>102.51</v>
          </cell>
          <cell r="T343">
            <v>1.9607153846153837</v>
          </cell>
          <cell r="U343">
            <v>0.90773030225537399</v>
          </cell>
        </row>
        <row r="344">
          <cell r="A344">
            <v>36866</v>
          </cell>
          <cell r="B344">
            <v>1.9657</v>
          </cell>
          <cell r="C344">
            <v>0.89334599999999997</v>
          </cell>
          <cell r="D344">
            <v>110.61499999999999</v>
          </cell>
          <cell r="K344">
            <v>1.9516158469945379</v>
          </cell>
          <cell r="L344">
            <v>0.95130387141451234</v>
          </cell>
          <cell r="M344">
            <v>102.51</v>
          </cell>
          <cell r="T344">
            <v>1.9605159999999993</v>
          </cell>
          <cell r="U344">
            <v>0.90830567434558906</v>
          </cell>
        </row>
        <row r="345">
          <cell r="A345">
            <v>36867</v>
          </cell>
          <cell r="B345">
            <v>1.9698</v>
          </cell>
          <cell r="C345">
            <v>0.89064500000000002</v>
          </cell>
          <cell r="D345">
            <v>110.765</v>
          </cell>
          <cell r="K345">
            <v>1.9517672131147563</v>
          </cell>
          <cell r="L345">
            <v>0.9509264634127953</v>
          </cell>
          <cell r="M345">
            <v>102.51</v>
          </cell>
          <cell r="T345">
            <v>1.9601291666666663</v>
          </cell>
          <cell r="U345">
            <v>0.90904153577665514</v>
          </cell>
        </row>
        <row r="346">
          <cell r="A346">
            <v>36868</v>
          </cell>
          <cell r="B346">
            <v>1.9695</v>
          </cell>
          <cell r="C346">
            <v>0.88594300000000004</v>
          </cell>
          <cell r="D346">
            <v>111.46599999999999</v>
          </cell>
          <cell r="K346">
            <v>1.9519185792349747</v>
          </cell>
          <cell r="L346">
            <v>0.95054905541107826</v>
          </cell>
          <cell r="M346">
            <v>102.51</v>
          </cell>
          <cell r="T346">
            <v>1.9597217391304345</v>
          </cell>
          <cell r="U346">
            <v>0.91004581994085743</v>
          </cell>
        </row>
        <row r="347">
          <cell r="A347">
            <v>36869</v>
          </cell>
          <cell r="B347">
            <v>1.9695</v>
          </cell>
          <cell r="C347">
            <v>0.88594300000000004</v>
          </cell>
          <cell r="D347">
            <v>111.46599999999999</v>
          </cell>
          <cell r="K347">
            <v>1.9520699453551933</v>
          </cell>
          <cell r="L347">
            <v>0.95017164740936122</v>
          </cell>
          <cell r="M347">
            <v>102.51</v>
          </cell>
          <cell r="T347">
            <v>1.9592772727272725</v>
          </cell>
          <cell r="U347">
            <v>0.91114140266544197</v>
          </cell>
        </row>
        <row r="348">
          <cell r="A348">
            <v>36870</v>
          </cell>
          <cell r="B348">
            <v>1.9695</v>
          </cell>
          <cell r="C348">
            <v>0.88594300000000004</v>
          </cell>
          <cell r="D348">
            <v>111.46599999999999</v>
          </cell>
          <cell r="K348">
            <v>1.9522213114754119</v>
          </cell>
          <cell r="L348">
            <v>0.94979423940764418</v>
          </cell>
          <cell r="M348">
            <v>102.51</v>
          </cell>
          <cell r="T348">
            <v>1.9587904761904757</v>
          </cell>
          <cell r="U348">
            <v>0.9123413266018916</v>
          </cell>
        </row>
        <row r="349">
          <cell r="A349">
            <v>36871</v>
          </cell>
          <cell r="B349">
            <v>1.9648000000000001</v>
          </cell>
          <cell r="C349">
            <v>0.87673800000000002</v>
          </cell>
          <cell r="D349">
            <v>110.97499999999999</v>
          </cell>
          <cell r="K349">
            <v>1.9523726775956303</v>
          </cell>
          <cell r="L349">
            <v>0.94941683140592714</v>
          </cell>
          <cell r="M349">
            <v>102.51</v>
          </cell>
          <cell r="T349">
            <v>1.9584899999999998</v>
          </cell>
          <cell r="U349">
            <v>0.91412149293198619</v>
          </cell>
        </row>
        <row r="350">
          <cell r="A350">
            <v>36872</v>
          </cell>
          <cell r="B350">
            <v>1.9676</v>
          </cell>
          <cell r="C350">
            <v>0.88144100000000003</v>
          </cell>
          <cell r="D350">
            <v>111.646</v>
          </cell>
          <cell r="K350">
            <v>1.9525240437158486</v>
          </cell>
          <cell r="L350">
            <v>0.9490394234042101</v>
          </cell>
          <cell r="M350">
            <v>102.51</v>
          </cell>
          <cell r="T350">
            <v>1.9580105263157894</v>
          </cell>
          <cell r="U350">
            <v>0.91584151887577481</v>
          </cell>
        </row>
        <row r="351">
          <cell r="A351">
            <v>36873</v>
          </cell>
          <cell r="B351">
            <v>1.9622999999999999</v>
          </cell>
          <cell r="C351">
            <v>0.87743899999999997</v>
          </cell>
          <cell r="D351">
            <v>112.646</v>
          </cell>
          <cell r="K351">
            <v>1.9526754098360672</v>
          </cell>
          <cell r="L351">
            <v>0.94866201540249306</v>
          </cell>
          <cell r="M351">
            <v>102.51</v>
          </cell>
          <cell r="T351">
            <v>1.9577722222222222</v>
          </cell>
          <cell r="U351">
            <v>0.91797499214665124</v>
          </cell>
        </row>
        <row r="352">
          <cell r="A352">
            <v>36874</v>
          </cell>
          <cell r="B352">
            <v>1.9635</v>
          </cell>
          <cell r="C352">
            <v>0.89074500000000001</v>
          </cell>
          <cell r="D352">
            <v>112.526</v>
          </cell>
          <cell r="K352">
            <v>1.9528267759562858</v>
          </cell>
          <cell r="L352">
            <v>0.94828460740077603</v>
          </cell>
          <cell r="M352">
            <v>102.51</v>
          </cell>
          <cell r="T352">
            <v>1.9574352941176472</v>
          </cell>
          <cell r="U352">
            <v>0.9195767563905719</v>
          </cell>
        </row>
        <row r="353">
          <cell r="A353">
            <v>36875</v>
          </cell>
          <cell r="B353">
            <v>1.9678</v>
          </cell>
          <cell r="C353">
            <v>0.89734800000000003</v>
          </cell>
          <cell r="D353">
            <v>112.776</v>
          </cell>
          <cell r="K353">
            <v>1.9529781420765042</v>
          </cell>
          <cell r="L353">
            <v>0.94790719939905899</v>
          </cell>
          <cell r="M353">
            <v>102.51</v>
          </cell>
          <cell r="T353">
            <v>1.9567875000000003</v>
          </cell>
          <cell r="U353">
            <v>0.92096605366498285</v>
          </cell>
        </row>
        <row r="354">
          <cell r="A354">
            <v>36876</v>
          </cell>
          <cell r="B354">
            <v>1.9678</v>
          </cell>
          <cell r="C354">
            <v>0.89734800000000003</v>
          </cell>
          <cell r="D354">
            <v>112.776</v>
          </cell>
          <cell r="K354">
            <v>1.9531295081967226</v>
          </cell>
          <cell r="L354">
            <v>0.94752979139734195</v>
          </cell>
          <cell r="M354">
            <v>102.51</v>
          </cell>
          <cell r="T354">
            <v>1.9560533333333336</v>
          </cell>
          <cell r="U354">
            <v>0.92254059057598181</v>
          </cell>
        </row>
        <row r="355">
          <cell r="A355">
            <v>36877</v>
          </cell>
          <cell r="B355">
            <v>1.9678</v>
          </cell>
          <cell r="C355">
            <v>0.89734800000000003</v>
          </cell>
          <cell r="D355">
            <v>112.776</v>
          </cell>
          <cell r="K355">
            <v>1.9532808743169412</v>
          </cell>
          <cell r="L355">
            <v>0.94715238339562491</v>
          </cell>
          <cell r="M355">
            <v>102.51</v>
          </cell>
          <cell r="T355">
            <v>1.955214285714286</v>
          </cell>
          <cell r="U355">
            <v>0.924340061331409</v>
          </cell>
        </row>
        <row r="356">
          <cell r="A356">
            <v>36878</v>
          </cell>
          <cell r="B356">
            <v>1.9539</v>
          </cell>
          <cell r="C356">
            <v>0.89614799999999994</v>
          </cell>
          <cell r="D356">
            <v>112.366</v>
          </cell>
          <cell r="K356">
            <v>1.9534322404371598</v>
          </cell>
          <cell r="L356">
            <v>0.94677497539390787</v>
          </cell>
          <cell r="M356">
            <v>102.51</v>
          </cell>
          <cell r="T356">
            <v>1.9553153846153852</v>
          </cell>
          <cell r="U356">
            <v>0.92650868143382503</v>
          </cell>
        </row>
        <row r="357">
          <cell r="A357">
            <v>36879</v>
          </cell>
          <cell r="B357">
            <v>1.9556</v>
          </cell>
          <cell r="C357">
            <v>0.89484699999999995</v>
          </cell>
          <cell r="D357">
            <v>112.676</v>
          </cell>
          <cell r="K357">
            <v>1.9535836065573782</v>
          </cell>
          <cell r="L357">
            <v>0.94639756739219083</v>
          </cell>
          <cell r="M357">
            <v>102.51</v>
          </cell>
          <cell r="T357">
            <v>1.9552916666666669</v>
          </cell>
          <cell r="U357">
            <v>0.92914715488664379</v>
          </cell>
        </row>
        <row r="358">
          <cell r="A358">
            <v>36880</v>
          </cell>
          <cell r="B358">
            <v>1.9559</v>
          </cell>
          <cell r="C358">
            <v>0.91015500000000005</v>
          </cell>
          <cell r="D358">
            <v>112.976</v>
          </cell>
          <cell r="K358">
            <v>1.9537349726775965</v>
          </cell>
          <cell r="L358">
            <v>0.94602015939047379</v>
          </cell>
          <cell r="M358">
            <v>102.51</v>
          </cell>
          <cell r="T358">
            <v>1.9552363636363639</v>
          </cell>
          <cell r="U358">
            <v>0.93087371442179301</v>
          </cell>
        </row>
        <row r="359">
          <cell r="A359">
            <v>36881</v>
          </cell>
          <cell r="B359">
            <v>1.9578</v>
          </cell>
          <cell r="C359">
            <v>0.91625800000000002</v>
          </cell>
          <cell r="D359">
            <v>112.476</v>
          </cell>
          <cell r="K359">
            <v>1.9538863387978151</v>
          </cell>
          <cell r="L359">
            <v>0.94564275138875675</v>
          </cell>
          <cell r="M359">
            <v>102.51</v>
          </cell>
          <cell r="T359">
            <v>1.9549800000000004</v>
          </cell>
          <cell r="U359">
            <v>0.9323352858639723</v>
          </cell>
        </row>
        <row r="360">
          <cell r="A360">
            <v>36882</v>
          </cell>
          <cell r="B360">
            <v>1.9523999999999999</v>
          </cell>
          <cell r="C360">
            <v>0.92606299999999997</v>
          </cell>
          <cell r="D360">
            <v>113.057</v>
          </cell>
          <cell r="K360">
            <v>1.9540377049180337</v>
          </cell>
          <cell r="L360">
            <v>0.94526534338703971</v>
          </cell>
          <cell r="M360">
            <v>102.51</v>
          </cell>
          <cell r="T360">
            <v>1.9552666666666672</v>
          </cell>
          <cell r="U360">
            <v>0.93303220651552465</v>
          </cell>
        </row>
        <row r="361">
          <cell r="A361">
            <v>36883</v>
          </cell>
          <cell r="B361">
            <v>1.9523999999999999</v>
          </cell>
          <cell r="C361">
            <v>0.92606299999999997</v>
          </cell>
          <cell r="D361">
            <v>113.057</v>
          </cell>
          <cell r="K361">
            <v>1.9541890710382521</v>
          </cell>
          <cell r="L361">
            <v>0.94488793538532267</v>
          </cell>
          <cell r="M361">
            <v>102.51</v>
          </cell>
          <cell r="T361">
            <v>1.9556250000000004</v>
          </cell>
          <cell r="U361">
            <v>0.93390335732996532</v>
          </cell>
        </row>
        <row r="362">
          <cell r="A362">
            <v>36884</v>
          </cell>
          <cell r="B362">
            <v>1.9523999999999999</v>
          </cell>
          <cell r="C362">
            <v>0.92606299999999997</v>
          </cell>
          <cell r="D362">
            <v>113.057</v>
          </cell>
          <cell r="K362">
            <v>1.9543404371584705</v>
          </cell>
          <cell r="L362">
            <v>0.94451052738360564</v>
          </cell>
          <cell r="M362">
            <v>102.51</v>
          </cell>
          <cell r="T362">
            <v>1.9560857142857146</v>
          </cell>
          <cell r="U362">
            <v>0.93502340837710318</v>
          </cell>
        </row>
        <row r="363">
          <cell r="A363">
            <v>36885</v>
          </cell>
          <cell r="B363">
            <v>1.9523999999999999</v>
          </cell>
          <cell r="C363">
            <v>0.92606299999999997</v>
          </cell>
          <cell r="D363">
            <v>113.057</v>
          </cell>
          <cell r="K363">
            <v>1.9544918032786891</v>
          </cell>
          <cell r="L363">
            <v>0.9441331193818886</v>
          </cell>
          <cell r="M363">
            <v>102.51</v>
          </cell>
          <cell r="T363">
            <v>1.9567000000000003</v>
          </cell>
          <cell r="U363">
            <v>0.93651680977328711</v>
          </cell>
        </row>
        <row r="364">
          <cell r="A364">
            <v>36886</v>
          </cell>
          <cell r="B364">
            <v>1.9578</v>
          </cell>
          <cell r="C364">
            <v>0.9309633261824497</v>
          </cell>
          <cell r="D364">
            <v>113.64058509403297</v>
          </cell>
          <cell r="K364">
            <v>1.9546431693989077</v>
          </cell>
          <cell r="L364">
            <v>0.94375571138017156</v>
          </cell>
          <cell r="M364">
            <v>102.51</v>
          </cell>
          <cell r="T364">
            <v>1.9564799999999998</v>
          </cell>
          <cell r="U364">
            <v>0.93762750649145465</v>
          </cell>
        </row>
        <row r="365">
          <cell r="A365">
            <v>36887</v>
          </cell>
          <cell r="B365">
            <v>1.9608000000000001</v>
          </cell>
          <cell r="C365">
            <v>0.93256833945328432</v>
          </cell>
          <cell r="D365">
            <v>114.36570428696413</v>
          </cell>
          <cell r="K365">
            <v>1.9547945355191261</v>
          </cell>
          <cell r="L365">
            <v>0.94337830337845452</v>
          </cell>
          <cell r="M365">
            <v>102.51</v>
          </cell>
          <cell r="T365">
            <v>1.9554</v>
          </cell>
          <cell r="U365">
            <v>0.93889229825099718</v>
          </cell>
        </row>
        <row r="366">
          <cell r="A366">
            <v>36888</v>
          </cell>
          <cell r="B366">
            <v>1.9554</v>
          </cell>
          <cell r="C366">
            <v>0.92996317888922975</v>
          </cell>
          <cell r="D366">
            <v>114.37094227057378</v>
          </cell>
          <cell r="K366">
            <v>1.9549459016393445</v>
          </cell>
          <cell r="L366">
            <v>0.94300089537673748</v>
          </cell>
          <cell r="M366">
            <v>102.51</v>
          </cell>
          <cell r="T366">
            <v>1.9554</v>
          </cell>
          <cell r="U366">
            <v>0.94186867137158636</v>
          </cell>
        </row>
        <row r="367">
          <cell r="A367">
            <v>36889</v>
          </cell>
          <cell r="B367">
            <v>1.9554</v>
          </cell>
          <cell r="C367">
            <v>0.94186867137158636</v>
          </cell>
          <cell r="D367">
            <v>114.47137337548297</v>
          </cell>
          <cell r="K367">
            <v>1.9550972677595631</v>
          </cell>
          <cell r="L367">
            <v>0.94262348737502044</v>
          </cell>
          <cell r="M367">
            <v>102.51</v>
          </cell>
          <cell r="T367">
            <v>1.9554</v>
          </cell>
          <cell r="U367">
            <v>0.94186867137158636</v>
          </cell>
        </row>
        <row r="368">
          <cell r="A368">
            <v>36890</v>
          </cell>
          <cell r="B368">
            <v>1.9554</v>
          </cell>
          <cell r="C368">
            <v>0.94186867137158636</v>
          </cell>
          <cell r="D368">
            <v>114.47137337548297</v>
          </cell>
          <cell r="K368">
            <v>1.9552486338797817</v>
          </cell>
          <cell r="L368">
            <v>0.9422460793733034</v>
          </cell>
          <cell r="M368">
            <v>102.51</v>
          </cell>
          <cell r="T368">
            <v>1.9554</v>
          </cell>
          <cell r="U368">
            <v>0.94186867137158636</v>
          </cell>
        </row>
        <row r="369">
          <cell r="A369">
            <v>36891</v>
          </cell>
          <cell r="B369">
            <v>1.9554</v>
          </cell>
          <cell r="C369">
            <v>0.94186867137158636</v>
          </cell>
          <cell r="D369">
            <v>114.47137337548297</v>
          </cell>
          <cell r="E369">
            <v>0</v>
          </cell>
          <cell r="F369">
            <v>0</v>
          </cell>
          <cell r="G369">
            <v>0</v>
          </cell>
          <cell r="H369">
            <v>0</v>
          </cell>
          <cell r="I369">
            <v>0</v>
          </cell>
          <cell r="J369">
            <v>0</v>
          </cell>
          <cell r="K369">
            <v>1.9554</v>
          </cell>
          <cell r="L369">
            <v>0.94186867137158636</v>
          </cell>
          <cell r="M369">
            <v>114.47137337548297</v>
          </cell>
          <cell r="T369">
            <v>2.3533065753424669</v>
          </cell>
          <cell r="U369">
            <v>0.89775193633615391</v>
          </cell>
        </row>
      </sheetData>
      <sheetData sheetId="5" refreshError="1"/>
      <sheetData sheetId="6" refreshError="1">
        <row r="1">
          <cell r="A1" t="str">
            <v>Relatório Guaraniana</v>
          </cell>
          <cell r="P1">
            <v>37256</v>
          </cell>
          <cell r="AB1">
            <v>37256</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298T94"/>
      <sheetName val="C1298T95"/>
      <sheetName val="C1298T96"/>
      <sheetName val="C1316T95"/>
      <sheetName val="C1398T96"/>
      <sheetName val="NOVAS SE's"/>
      <sheetName val="Aquisição"/>
      <sheetName val="Lead"/>
      <sheetName val="ABRIL 2000"/>
      <sheetName val="FF3"/>
      <sheetName val="Tipos"/>
      <sheetName val="Inventário PA"/>
      <sheetName val="Teste das baixas"/>
      <sheetName val="Links"/>
      <sheetName val="AA-10(Op.63)"/>
      <sheetName val="Receitas e Impostos"/>
      <sheetName val="Matriz de covariância"/>
      <sheetName val="Indices"/>
      <sheetName val="Base Costo-Precio"/>
      <sheetName val="Mapa movimentação"/>
      <sheetName val="4) Salários e 13 Salário"/>
      <sheetName val="Seleção"/>
      <sheetName val="Desc"/>
      <sheetName val="Prov"/>
      <sheetName val="Cal. Prov"/>
      <sheetName val="Cal. Desc"/>
      <sheetName val="Demissão"/>
      <sheetName val="Circularizações"/>
      <sheetName val="Conc. Bancária 31.12.99"/>
      <sheetName val="benchmarking-DADOS"/>
      <sheetName val="Atual"/>
      <sheetName val="DMPL"/>
      <sheetName val="circularização"/>
      <sheetName val="Seleção e Teste"/>
      <sheetName val="Resumo"/>
      <sheetName val="Depreciação"/>
      <sheetName val="XREF"/>
      <sheetName val="Index"/>
      <sheetName val="pl atual"/>
      <sheetName val="DRE"/>
      <sheetName val="DPLISTs"/>
      <sheetName val="RAC"/>
      <sheetName val="relação"/>
      <sheetName val="Intertemporais PIS e COFINS"/>
      <sheetName val="Tickmarks "/>
      <sheetName val="Composição Aplicação"/>
      <sheetName val="Var Monet. Eletrob"/>
      <sheetName val="Add-On Acquisitions"/>
      <sheetName val="Consolidated"/>
      <sheetName val="F-3"/>
      <sheetName val="30"/>
      <sheetName val="50"/>
      <sheetName val="D-DD"/>
      <sheetName val="F-2"/>
      <sheetName val="RESULTADO MÊS A MÊS"/>
      <sheetName val="INDIECO1"/>
      <sheetName val="INDICE"/>
      <sheetName val="AESMES"/>
      <sheetName val="Posições-Investimento"/>
      <sheetName val="Detail"/>
      <sheetName val="Capa"/>
      <sheetName val="CALC-RESUMO"/>
    </sheetNames>
    <sheetDataSet>
      <sheetData sheetId="0" refreshError="1"/>
      <sheetData sheetId="1" refreshError="1"/>
      <sheetData sheetId="2" refreshError="1"/>
      <sheetData sheetId="3" refreshError="1"/>
      <sheetData sheetId="4" refreshError="1">
        <row r="1">
          <cell r="A1" t="str">
            <v>CONTRATO</v>
          </cell>
          <cell r="C1" t="str">
            <v xml:space="preserve">ECF-1398-A/96 - TRANCHE 96 </v>
          </cell>
          <cell r="H1">
            <v>35290.658382407404</v>
          </cell>
          <cell r="Q1" t="str">
            <v>NA MOEDA DO CONTRATO:</v>
          </cell>
          <cell r="S1" t="str">
            <v>REAL</v>
          </cell>
          <cell r="U1" t="str">
            <v xml:space="preserve">ECF-1398-A/96 - TRANCHE 96 </v>
          </cell>
          <cell r="AJ1" t="str">
            <v>NA MOEDA DE PLANEJAMENTO:</v>
          </cell>
          <cell r="AL1" t="str">
            <v xml:space="preserve">   R$ MEDIOS DE 1996</v>
          </cell>
          <cell r="AO1" t="str">
            <v>/PPRORIGMES~AGLLLRORIGANO~GPRMOEDAMES~AGLLLRMOEDAANO~GP</v>
          </cell>
          <cell r="AZ1" t="str">
            <v xml:space="preserve">EM MOEDA DE PLANEJAMENTO  </v>
          </cell>
          <cell r="CS1" t="str">
            <v>EM R$</v>
          </cell>
          <cell r="CT1">
            <v>1</v>
          </cell>
        </row>
        <row r="2">
          <cell r="A2" t="str">
            <v>-</v>
          </cell>
          <cell r="B2" t="str">
            <v>-</v>
          </cell>
          <cell r="C2" t="str">
            <v>-</v>
          </cell>
          <cell r="D2" t="str">
            <v>-</v>
          </cell>
          <cell r="E2" t="str">
            <v>-</v>
          </cell>
          <cell r="F2" t="str">
            <v>-</v>
          </cell>
          <cell r="G2" t="str">
            <v>-</v>
          </cell>
          <cell r="H2" t="str">
            <v>-</v>
          </cell>
          <cell r="I2" t="str">
            <v>-</v>
          </cell>
          <cell r="J2" t="str">
            <v>-</v>
          </cell>
          <cell r="K2" t="str">
            <v>-</v>
          </cell>
          <cell r="L2" t="str">
            <v>-</v>
          </cell>
          <cell r="M2" t="str">
            <v>-</v>
          </cell>
          <cell r="N2" t="str">
            <v>-</v>
          </cell>
          <cell r="O2" t="str">
            <v>-</v>
          </cell>
          <cell r="P2" t="str">
            <v>-</v>
          </cell>
          <cell r="Q2" t="str">
            <v>-</v>
          </cell>
          <cell r="R2" t="str">
            <v>-</v>
          </cell>
          <cell r="S2" t="str">
            <v>-</v>
          </cell>
          <cell r="T2" t="str">
            <v>-</v>
          </cell>
          <cell r="U2" t="str">
            <v>-</v>
          </cell>
          <cell r="V2" t="str">
            <v>-</v>
          </cell>
          <cell r="W2" t="str">
            <v>-</v>
          </cell>
          <cell r="X2" t="str">
            <v>-</v>
          </cell>
          <cell r="Y2" t="str">
            <v>-</v>
          </cell>
          <cell r="Z2" t="str">
            <v>-</v>
          </cell>
          <cell r="AA2" t="str">
            <v>-</v>
          </cell>
          <cell r="AB2" t="str">
            <v>-</v>
          </cell>
          <cell r="AC2" t="str">
            <v>-</v>
          </cell>
          <cell r="AD2" t="str">
            <v>-</v>
          </cell>
          <cell r="AE2" t="str">
            <v>-</v>
          </cell>
          <cell r="AF2" t="str">
            <v>-</v>
          </cell>
          <cell r="AG2" t="str">
            <v>-</v>
          </cell>
          <cell r="AH2" t="str">
            <v>-</v>
          </cell>
          <cell r="AI2" t="str">
            <v>-</v>
          </cell>
          <cell r="AJ2" t="str">
            <v>-</v>
          </cell>
          <cell r="AK2" t="str">
            <v>-</v>
          </cell>
          <cell r="AL2" t="str">
            <v>-</v>
          </cell>
          <cell r="AM2" t="str">
            <v>-</v>
          </cell>
          <cell r="AZ2" t="str">
            <v>-</v>
          </cell>
          <cell r="BA2" t="str">
            <v>-</v>
          </cell>
          <cell r="BB2" t="str">
            <v>-</v>
          </cell>
          <cell r="BC2" t="str">
            <v>-</v>
          </cell>
          <cell r="BD2" t="str">
            <v>-</v>
          </cell>
          <cell r="BE2" t="str">
            <v>-</v>
          </cell>
          <cell r="BF2" t="str">
            <v>-</v>
          </cell>
          <cell r="BG2" t="str">
            <v>-</v>
          </cell>
          <cell r="BH2" t="str">
            <v>-</v>
          </cell>
          <cell r="BI2" t="str">
            <v>-</v>
          </cell>
          <cell r="BJ2" t="str">
            <v>-</v>
          </cell>
          <cell r="BK2" t="str">
            <v>-</v>
          </cell>
          <cell r="BL2" t="str">
            <v>-</v>
          </cell>
          <cell r="BM2" t="str">
            <v>-</v>
          </cell>
          <cell r="BN2" t="str">
            <v>-</v>
          </cell>
          <cell r="BO2" t="str">
            <v>-</v>
          </cell>
          <cell r="BP2" t="str">
            <v>-</v>
          </cell>
          <cell r="BQ2" t="str">
            <v>-</v>
          </cell>
          <cell r="BR2" t="str">
            <v>-</v>
          </cell>
          <cell r="BS2" t="str">
            <v>-</v>
          </cell>
          <cell r="BT2" t="str">
            <v>-</v>
          </cell>
          <cell r="BU2" t="str">
            <v>-</v>
          </cell>
          <cell r="BV2" t="str">
            <v>-</v>
          </cell>
          <cell r="BW2" t="str">
            <v>-</v>
          </cell>
          <cell r="BX2" t="str">
            <v>-</v>
          </cell>
          <cell r="BY2" t="str">
            <v>-</v>
          </cell>
          <cell r="BZ2" t="str">
            <v>-</v>
          </cell>
          <cell r="CA2" t="str">
            <v>-</v>
          </cell>
          <cell r="CB2" t="str">
            <v>-</v>
          </cell>
          <cell r="CC2" t="str">
            <v>-</v>
          </cell>
          <cell r="CD2" t="str">
            <v>-</v>
          </cell>
          <cell r="CE2" t="str">
            <v>-</v>
          </cell>
          <cell r="CF2" t="str">
            <v>-</v>
          </cell>
          <cell r="CG2" t="str">
            <v>-</v>
          </cell>
          <cell r="CH2" t="str">
            <v>-</v>
          </cell>
          <cell r="CI2" t="str">
            <v>-</v>
          </cell>
          <cell r="CJ2" t="str">
            <v>-</v>
          </cell>
          <cell r="CK2" t="str">
            <v>-</v>
          </cell>
          <cell r="CL2" t="str">
            <v>-</v>
          </cell>
          <cell r="CM2" t="str">
            <v>-</v>
          </cell>
          <cell r="CN2" t="str">
            <v>-</v>
          </cell>
          <cell r="CO2" t="str">
            <v>-</v>
          </cell>
          <cell r="CP2" t="str">
            <v>-</v>
          </cell>
          <cell r="CQ2" t="str">
            <v>-</v>
          </cell>
          <cell r="CR2" t="str">
            <v>-</v>
          </cell>
          <cell r="CS2" t="str">
            <v>-</v>
          </cell>
          <cell r="CT2" t="str">
            <v>-</v>
          </cell>
        </row>
        <row r="3">
          <cell r="A3">
            <v>35290.658382407404</v>
          </cell>
          <cell r="B3" t="str">
            <v>|</v>
          </cell>
          <cell r="H3" t="str">
            <v>PRINCIPAL</v>
          </cell>
          <cell r="I3" t="str">
            <v>|</v>
          </cell>
          <cell r="L3" t="str">
            <v>ENCARGOS</v>
          </cell>
          <cell r="O3" t="str">
            <v>|</v>
          </cell>
          <cell r="Q3" t="str">
            <v>COMISSOES E TAXAS (% A.A.)</v>
          </cell>
          <cell r="S3">
            <v>0.02</v>
          </cell>
          <cell r="T3" t="str">
            <v>|</v>
          </cell>
          <cell r="W3" t="str">
            <v>|</v>
          </cell>
          <cell r="Y3" t="str">
            <v xml:space="preserve">            P R I N C I P A L</v>
          </cell>
          <cell r="AC3" t="str">
            <v>|</v>
          </cell>
          <cell r="AF3" t="str">
            <v>JUROS</v>
          </cell>
          <cell r="AI3" t="str">
            <v>|</v>
          </cell>
          <cell r="AK3" t="str">
            <v>COMISSOES E TAXAS (A.A.)</v>
          </cell>
          <cell r="AM3">
            <v>0.02</v>
          </cell>
          <cell r="AO3" t="str">
            <v>/PPRORIGMESB~AGLLLRORIGANOB~GPRMOEDMESB~AGLLLRMOEDANOB~GP</v>
          </cell>
          <cell r="AZ3" t="str">
            <v xml:space="preserve">ECF-1398-A/96 - TRANCHE 96 </v>
          </cell>
          <cell r="BA3" t="str">
            <v>JAN/95</v>
          </cell>
          <cell r="BB3" t="str">
            <v>FEV/95</v>
          </cell>
          <cell r="BC3" t="str">
            <v>MAR/95</v>
          </cell>
          <cell r="BD3" t="str">
            <v>ABR/95</v>
          </cell>
          <cell r="BE3" t="str">
            <v>MAI/95</v>
          </cell>
          <cell r="BF3" t="str">
            <v>JUN/95</v>
          </cell>
          <cell r="BG3" t="str">
            <v>JUL/95</v>
          </cell>
          <cell r="BH3" t="str">
            <v>AGO/95</v>
          </cell>
          <cell r="BI3" t="str">
            <v>SET/95</v>
          </cell>
          <cell r="BJ3" t="str">
            <v>OUT/95</v>
          </cell>
          <cell r="BK3" t="str">
            <v>NOV/95</v>
          </cell>
          <cell r="BL3" t="str">
            <v>DEZ/95</v>
          </cell>
          <cell r="BM3" t="str">
            <v>JAN/96</v>
          </cell>
          <cell r="BN3" t="str">
            <v>FEV/96</v>
          </cell>
          <cell r="BO3" t="str">
            <v>MAR/96</v>
          </cell>
          <cell r="BP3" t="str">
            <v>ABR/96</v>
          </cell>
          <cell r="BQ3" t="str">
            <v>MAI/96</v>
          </cell>
          <cell r="BR3" t="str">
            <v>JUN/96</v>
          </cell>
          <cell r="BS3" t="str">
            <v>JUL/96</v>
          </cell>
          <cell r="BT3" t="str">
            <v>AGO/96</v>
          </cell>
          <cell r="BU3" t="str">
            <v>SET/96</v>
          </cell>
          <cell r="BV3" t="str">
            <v>OUT/96</v>
          </cell>
          <cell r="BW3" t="str">
            <v>NOV/96</v>
          </cell>
          <cell r="BX3" t="str">
            <v>DEZ/96</v>
          </cell>
          <cell r="BY3">
            <v>1994</v>
          </cell>
          <cell r="BZ3">
            <v>1995</v>
          </cell>
          <cell r="CA3">
            <v>1996</v>
          </cell>
          <cell r="CB3">
            <v>1997</v>
          </cell>
          <cell r="CC3">
            <v>1998</v>
          </cell>
          <cell r="CD3">
            <v>1999</v>
          </cell>
          <cell r="CE3">
            <v>2000</v>
          </cell>
          <cell r="CF3">
            <v>2001</v>
          </cell>
          <cell r="CG3">
            <v>2002</v>
          </cell>
          <cell r="CH3">
            <v>2003</v>
          </cell>
          <cell r="CI3">
            <v>2004</v>
          </cell>
          <cell r="CJ3">
            <v>2005</v>
          </cell>
          <cell r="CK3">
            <v>2006</v>
          </cell>
          <cell r="CL3">
            <v>2007</v>
          </cell>
          <cell r="CM3">
            <v>2008</v>
          </cell>
          <cell r="CN3">
            <v>2009</v>
          </cell>
          <cell r="CO3">
            <v>2010</v>
          </cell>
          <cell r="CP3">
            <v>2011</v>
          </cell>
          <cell r="CQ3">
            <v>2012</v>
          </cell>
          <cell r="CR3">
            <v>2013</v>
          </cell>
          <cell r="CS3">
            <v>2014</v>
          </cell>
          <cell r="CT3">
            <v>2015</v>
          </cell>
        </row>
        <row r="4">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O4" t="str">
            <v>|</v>
          </cell>
          <cell r="P4" t="str">
            <v>-</v>
          </cell>
          <cell r="Q4" t="str">
            <v>-</v>
          </cell>
          <cell r="R4" t="str">
            <v>-</v>
          </cell>
          <cell r="S4" t="str">
            <v>-</v>
          </cell>
          <cell r="T4" t="str">
            <v>|</v>
          </cell>
          <cell r="U4" t="str">
            <v>VARIAC.</v>
          </cell>
          <cell r="V4" t="str">
            <v>VALOR</v>
          </cell>
          <cell r="W4" t="str">
            <v>|</v>
          </cell>
          <cell r="X4" t="str">
            <v>-</v>
          </cell>
          <cell r="Y4" t="str">
            <v>-</v>
          </cell>
          <cell r="Z4" t="str">
            <v>-</v>
          </cell>
          <cell r="AA4" t="str">
            <v>-</v>
          </cell>
          <cell r="AB4" t="str">
            <v>-</v>
          </cell>
          <cell r="AC4" t="str">
            <v>|</v>
          </cell>
          <cell r="AD4" t="str">
            <v>-</v>
          </cell>
          <cell r="AE4" t="str">
            <v>-</v>
          </cell>
          <cell r="AF4" t="str">
            <v>-</v>
          </cell>
          <cell r="AG4" t="str">
            <v>-</v>
          </cell>
          <cell r="AH4" t="str">
            <v>-</v>
          </cell>
          <cell r="AI4" t="str">
            <v>|</v>
          </cell>
          <cell r="AJ4" t="str">
            <v>-</v>
          </cell>
          <cell r="AK4" t="str">
            <v>-</v>
          </cell>
          <cell r="AL4" t="str">
            <v>-</v>
          </cell>
          <cell r="AM4" t="str">
            <v>-</v>
          </cell>
          <cell r="AZ4" t="str">
            <v>-</v>
          </cell>
          <cell r="BA4" t="str">
            <v>-</v>
          </cell>
          <cell r="BB4" t="str">
            <v>-</v>
          </cell>
          <cell r="BC4" t="str">
            <v>-</v>
          </cell>
          <cell r="BD4" t="str">
            <v>-</v>
          </cell>
          <cell r="BE4" t="str">
            <v>-</v>
          </cell>
          <cell r="BF4" t="str">
            <v>-</v>
          </cell>
          <cell r="BG4" t="str">
            <v>-</v>
          </cell>
          <cell r="BH4" t="str">
            <v>-</v>
          </cell>
          <cell r="BI4" t="str">
            <v>-</v>
          </cell>
          <cell r="BJ4" t="str">
            <v>-</v>
          </cell>
          <cell r="BK4" t="str">
            <v>-</v>
          </cell>
          <cell r="BL4" t="str">
            <v>-</v>
          </cell>
          <cell r="BM4" t="str">
            <v>-</v>
          </cell>
          <cell r="BN4" t="str">
            <v>-</v>
          </cell>
          <cell r="BO4" t="str">
            <v>-</v>
          </cell>
          <cell r="BP4" t="str">
            <v>-</v>
          </cell>
          <cell r="BQ4" t="str">
            <v>-</v>
          </cell>
          <cell r="BR4" t="str">
            <v>-</v>
          </cell>
          <cell r="BS4" t="str">
            <v>-</v>
          </cell>
          <cell r="BT4" t="str">
            <v>-</v>
          </cell>
          <cell r="BU4" t="str">
            <v>-</v>
          </cell>
          <cell r="BV4" t="str">
            <v>-</v>
          </cell>
          <cell r="BW4" t="str">
            <v>-</v>
          </cell>
          <cell r="BX4" t="str">
            <v>-</v>
          </cell>
          <cell r="BY4" t="str">
            <v>-</v>
          </cell>
          <cell r="BZ4" t="str">
            <v>-</v>
          </cell>
          <cell r="CA4" t="str">
            <v>-</v>
          </cell>
          <cell r="CB4" t="str">
            <v>-</v>
          </cell>
          <cell r="CC4" t="str">
            <v>-</v>
          </cell>
          <cell r="CD4" t="str">
            <v>-</v>
          </cell>
          <cell r="CE4" t="str">
            <v>-</v>
          </cell>
          <cell r="CF4" t="str">
            <v>-</v>
          </cell>
          <cell r="CG4" t="str">
            <v>-</v>
          </cell>
          <cell r="CH4" t="str">
            <v>-</v>
          </cell>
          <cell r="CI4" t="str">
            <v>-</v>
          </cell>
          <cell r="CJ4" t="str">
            <v>-</v>
          </cell>
          <cell r="CK4" t="str">
            <v>-</v>
          </cell>
          <cell r="CL4" t="str">
            <v>-</v>
          </cell>
          <cell r="CM4" t="str">
            <v>-</v>
          </cell>
          <cell r="CN4" t="str">
            <v>-</v>
          </cell>
          <cell r="CO4" t="str">
            <v>-</v>
          </cell>
          <cell r="CP4" t="str">
            <v>-</v>
          </cell>
          <cell r="CQ4" t="str">
            <v>-</v>
          </cell>
          <cell r="CR4" t="str">
            <v>-</v>
          </cell>
          <cell r="CS4" t="str">
            <v>-</v>
          </cell>
          <cell r="CT4" t="str">
            <v>-</v>
          </cell>
        </row>
        <row r="5">
          <cell r="A5" t="str">
            <v>DATA</v>
          </cell>
          <cell r="B5" t="str">
            <v>|</v>
          </cell>
          <cell r="C5" t="str">
            <v>SALDO</v>
          </cell>
          <cell r="D5" t="str">
            <v>LIBERACOES</v>
          </cell>
          <cell r="E5" t="str">
            <v>VARIACAO</v>
          </cell>
          <cell r="F5" t="str">
            <v>AMORTIZACAO</v>
          </cell>
          <cell r="G5" t="str">
            <v>SALDO</v>
          </cell>
          <cell r="H5" t="str">
            <v>SALDO</v>
          </cell>
          <cell r="I5" t="str">
            <v>|</v>
          </cell>
          <cell r="J5" t="str">
            <v>TAXA</v>
          </cell>
          <cell r="K5" t="str">
            <v>JUROS</v>
          </cell>
          <cell r="L5" t="str">
            <v>JUROS</v>
          </cell>
          <cell r="M5" t="str">
            <v>JUROS</v>
          </cell>
          <cell r="N5" t="str">
            <v>SALDO</v>
          </cell>
          <cell r="O5" t="str">
            <v>|</v>
          </cell>
          <cell r="T5" t="str">
            <v>|</v>
          </cell>
          <cell r="U5" t="str">
            <v>DA</v>
          </cell>
          <cell r="V5" t="str">
            <v>DA</v>
          </cell>
          <cell r="W5" t="str">
            <v>|</v>
          </cell>
          <cell r="X5" t="str">
            <v>SALDO</v>
          </cell>
          <cell r="Z5" t="str">
            <v>VARRIACAO</v>
          </cell>
          <cell r="AB5" t="str">
            <v>SALDO</v>
          </cell>
          <cell r="AC5" t="str">
            <v>|</v>
          </cell>
          <cell r="AD5" t="str">
            <v>TAXA</v>
          </cell>
          <cell r="AE5" t="str">
            <v>JUROS</v>
          </cell>
          <cell r="AF5" t="str">
            <v>JUROS</v>
          </cell>
          <cell r="AG5" t="str">
            <v>JUROS</v>
          </cell>
          <cell r="AH5" t="str">
            <v>SALDO</v>
          </cell>
          <cell r="AI5" t="str">
            <v>|</v>
          </cell>
          <cell r="AZ5" t="str">
            <v>PRINCIPAL</v>
          </cell>
        </row>
        <row r="6">
          <cell r="B6" t="str">
            <v>|</v>
          </cell>
          <cell r="C6" t="str">
            <v>A</v>
          </cell>
          <cell r="E6" t="str">
            <v>MONETARIA</v>
          </cell>
          <cell r="G6" t="str">
            <v>DEVEDOR</v>
          </cell>
          <cell r="H6" t="str">
            <v>DEVEDOR</v>
          </cell>
          <cell r="I6" t="str">
            <v>|</v>
          </cell>
          <cell r="J6" t="str">
            <v>(A.M.)</v>
          </cell>
          <cell r="K6" t="str">
            <v>INCORRIDOS</v>
          </cell>
          <cell r="L6" t="str">
            <v>REFINANC.</v>
          </cell>
          <cell r="M6" t="str">
            <v>PAGOS</v>
          </cell>
          <cell r="O6" t="str">
            <v>|</v>
          </cell>
          <cell r="P6" t="str">
            <v>INCORRIDAS</v>
          </cell>
          <cell r="Q6" t="str">
            <v>REFINANC.</v>
          </cell>
          <cell r="R6" t="str">
            <v>PAGAS</v>
          </cell>
          <cell r="S6" t="str">
            <v>SALDO</v>
          </cell>
          <cell r="T6" t="str">
            <v>|</v>
          </cell>
          <cell r="U6" t="str">
            <v>MOEDA</v>
          </cell>
          <cell r="V6" t="str">
            <v>MOEDA</v>
          </cell>
          <cell r="W6" t="str">
            <v>|</v>
          </cell>
          <cell r="X6" t="str">
            <v>A</v>
          </cell>
          <cell r="Y6" t="str">
            <v>LIBERACOES</v>
          </cell>
          <cell r="Z6" t="str">
            <v>MONETARIA</v>
          </cell>
          <cell r="AA6" t="str">
            <v>AMORTIZACAO</v>
          </cell>
          <cell r="AB6" t="str">
            <v>DEVEDOR</v>
          </cell>
          <cell r="AC6" t="str">
            <v>|</v>
          </cell>
          <cell r="AD6" t="str">
            <v>(A.M.)</v>
          </cell>
          <cell r="AE6" t="str">
            <v>INCORRIDOS</v>
          </cell>
          <cell r="AF6" t="str">
            <v>REFINANC.</v>
          </cell>
          <cell r="AG6" t="str">
            <v>PAGOS</v>
          </cell>
          <cell r="AI6" t="str">
            <v>|</v>
          </cell>
          <cell r="AJ6" t="str">
            <v>INCORRIDAS</v>
          </cell>
          <cell r="AK6" t="str">
            <v>REFINANC.</v>
          </cell>
          <cell r="AL6" t="str">
            <v>PAGAS</v>
          </cell>
          <cell r="AM6" t="str">
            <v>SALDO</v>
          </cell>
          <cell r="AO6" t="str">
            <v>DATA</v>
          </cell>
          <cell r="AP6" t="str">
            <v>INDICE</v>
          </cell>
          <cell r="AQ6" t="str">
            <v>FATOR</v>
          </cell>
          <cell r="AZ6" t="str">
            <v xml:space="preserve">  LIBERAÇÕES</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589642</v>
          </cell>
          <cell r="BS6">
            <v>0</v>
          </cell>
          <cell r="BT6">
            <v>0</v>
          </cell>
          <cell r="BU6">
            <v>575000</v>
          </cell>
          <cell r="BV6">
            <v>0</v>
          </cell>
          <cell r="BW6">
            <v>0</v>
          </cell>
          <cell r="BX6">
            <v>575000</v>
          </cell>
          <cell r="BY6">
            <v>0</v>
          </cell>
          <cell r="BZ6">
            <v>0</v>
          </cell>
          <cell r="CA6">
            <v>1739642</v>
          </cell>
          <cell r="CB6">
            <v>1150000</v>
          </cell>
          <cell r="CC6">
            <v>0</v>
          </cell>
          <cell r="CD6">
            <v>0</v>
          </cell>
          <cell r="CE6">
            <v>0</v>
          </cell>
          <cell r="CF6">
            <v>0</v>
          </cell>
          <cell r="CG6">
            <v>0</v>
          </cell>
        </row>
        <row r="7">
          <cell r="B7" t="str">
            <v>|</v>
          </cell>
          <cell r="C7" t="str">
            <v>LIBERAR</v>
          </cell>
          <cell r="E7" t="str">
            <v>(P/INDICE FINEL)</v>
          </cell>
          <cell r="G7" t="str">
            <v>BASE DECALCULO</v>
          </cell>
          <cell r="I7" t="str">
            <v>|</v>
          </cell>
          <cell r="O7">
            <v>1</v>
          </cell>
          <cell r="T7" t="str">
            <v>|</v>
          </cell>
          <cell r="U7" t="str">
            <v>(%)</v>
          </cell>
          <cell r="V7" t="str">
            <v>(30/MES)</v>
          </cell>
          <cell r="W7" t="str">
            <v>|</v>
          </cell>
          <cell r="X7" t="str">
            <v>LIBERAR</v>
          </cell>
          <cell r="Z7" t="str">
            <v>(P/INDICE FINEL)</v>
          </cell>
          <cell r="AC7" t="str">
            <v>|</v>
          </cell>
          <cell r="AI7" t="str">
            <v>|</v>
          </cell>
          <cell r="AP7" t="str">
            <v>FINEL</v>
          </cell>
          <cell r="AQ7" t="str">
            <v>FINEL</v>
          </cell>
          <cell r="AZ7" t="str">
            <v xml:space="preserve">  AMORTIZAÇÃO</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Z7">
            <v>0</v>
          </cell>
          <cell r="CA7">
            <v>0</v>
          </cell>
          <cell r="CB7">
            <v>421928.11400330422</v>
          </cell>
          <cell r="CC7">
            <v>1012627.4736079307</v>
          </cell>
          <cell r="CD7">
            <v>0</v>
          </cell>
          <cell r="CE7">
            <v>590699.3596046262</v>
          </cell>
          <cell r="CF7">
            <v>0</v>
          </cell>
          <cell r="CG7">
            <v>0</v>
          </cell>
        </row>
        <row r="8">
          <cell r="A8" t="str">
            <v>-</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t="str">
            <v>-</v>
          </cell>
          <cell r="P8" t="str">
            <v>-</v>
          </cell>
          <cell r="Q8" t="str">
            <v>-</v>
          </cell>
          <cell r="R8" t="str">
            <v>-</v>
          </cell>
          <cell r="S8" t="str">
            <v>-</v>
          </cell>
          <cell r="T8" t="str">
            <v>-</v>
          </cell>
          <cell r="U8" t="str">
            <v>-</v>
          </cell>
          <cell r="V8" t="str">
            <v>-</v>
          </cell>
          <cell r="W8" t="str">
            <v>-</v>
          </cell>
          <cell r="X8" t="str">
            <v>-</v>
          </cell>
          <cell r="Y8" t="str">
            <v>-</v>
          </cell>
          <cell r="Z8" t="str">
            <v>-</v>
          </cell>
          <cell r="AA8" t="str">
            <v>-</v>
          </cell>
          <cell r="AB8" t="str">
            <v>-</v>
          </cell>
          <cell r="AC8" t="str">
            <v>-</v>
          </cell>
          <cell r="AD8" t="str">
            <v>-</v>
          </cell>
          <cell r="AE8" t="str">
            <v>-</v>
          </cell>
          <cell r="AF8" t="str">
            <v>-</v>
          </cell>
          <cell r="AG8" t="str">
            <v>-</v>
          </cell>
          <cell r="AH8" t="str">
            <v>-</v>
          </cell>
          <cell r="AI8" t="str">
            <v>-</v>
          </cell>
          <cell r="AJ8" t="str">
            <v>-</v>
          </cell>
          <cell r="AK8" t="str">
            <v>-</v>
          </cell>
          <cell r="AL8" t="str">
            <v>-</v>
          </cell>
          <cell r="AM8" t="str">
            <v>-</v>
          </cell>
          <cell r="AZ8" t="str">
            <v xml:space="preserve">  SALDO DEVEDOR</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618517.00869808765</v>
          </cell>
          <cell r="BS8">
            <v>623136.07066331303</v>
          </cell>
          <cell r="BT8">
            <v>627782.34899545193</v>
          </cell>
          <cell r="BU8">
            <v>1207455.9909020306</v>
          </cell>
          <cell r="BV8">
            <v>1216584.482155855</v>
          </cell>
          <cell r="BW8">
            <v>1225766.9612644622</v>
          </cell>
          <cell r="BX8">
            <v>1810003.7206973475</v>
          </cell>
          <cell r="BY8">
            <v>0</v>
          </cell>
          <cell r="BZ8">
            <v>0</v>
          </cell>
          <cell r="CA8">
            <v>1810003.7206973475</v>
          </cell>
          <cell r="CB8">
            <v>2615954.3068204867</v>
          </cell>
          <cell r="CC8">
            <v>1603326.8332125572</v>
          </cell>
          <cell r="CD8">
            <v>590699.3596046262</v>
          </cell>
          <cell r="CE8">
            <v>0</v>
          </cell>
          <cell r="CF8">
            <v>0</v>
          </cell>
          <cell r="CG8">
            <v>0</v>
          </cell>
        </row>
        <row r="9">
          <cell r="A9">
            <v>35064</v>
          </cell>
          <cell r="B9" t="str">
            <v>|</v>
          </cell>
        </row>
        <row r="10">
          <cell r="A10">
            <v>35095</v>
          </cell>
          <cell r="B10" t="str">
            <v>|</v>
          </cell>
        </row>
        <row r="11">
          <cell r="A11">
            <v>35124</v>
          </cell>
          <cell r="B11" t="str">
            <v>|</v>
          </cell>
        </row>
        <row r="12">
          <cell r="A12">
            <v>35155</v>
          </cell>
          <cell r="B12" t="str">
            <v>|</v>
          </cell>
        </row>
        <row r="13">
          <cell r="A13">
            <v>35185</v>
          </cell>
          <cell r="B13" t="str">
            <v>|</v>
          </cell>
        </row>
        <row r="14">
          <cell r="A14">
            <v>35216</v>
          </cell>
          <cell r="B14" t="str">
            <v>|</v>
          </cell>
        </row>
        <row r="15">
          <cell r="A15">
            <v>35246</v>
          </cell>
          <cell r="B15" t="str">
            <v>|</v>
          </cell>
        </row>
        <row r="16">
          <cell r="A16">
            <v>35277</v>
          </cell>
          <cell r="B16" t="str">
            <v>|</v>
          </cell>
        </row>
        <row r="17">
          <cell r="A17">
            <v>35308</v>
          </cell>
          <cell r="B17" t="str">
            <v>|</v>
          </cell>
        </row>
        <row r="18">
          <cell r="A18">
            <v>35338</v>
          </cell>
          <cell r="B18" t="str">
            <v>|</v>
          </cell>
        </row>
        <row r="19">
          <cell r="A19">
            <v>35369</v>
          </cell>
          <cell r="B19" t="str">
            <v>|</v>
          </cell>
        </row>
        <row r="20">
          <cell r="A20">
            <v>35399</v>
          </cell>
          <cell r="B20" t="str">
            <v>|</v>
          </cell>
        </row>
        <row r="21">
          <cell r="A21">
            <v>35430</v>
          </cell>
          <cell r="B21" t="str">
            <v>|</v>
          </cell>
        </row>
        <row r="22">
          <cell r="A22">
            <v>35461</v>
          </cell>
          <cell r="B22" t="str">
            <v>|</v>
          </cell>
        </row>
        <row r="23">
          <cell r="A23">
            <v>35489</v>
          </cell>
          <cell r="B23" t="str">
            <v>|</v>
          </cell>
        </row>
        <row r="24">
          <cell r="A24">
            <v>35520</v>
          </cell>
          <cell r="B24" t="str">
            <v>|</v>
          </cell>
        </row>
        <row r="25">
          <cell r="A25">
            <v>35550</v>
          </cell>
          <cell r="B25" t="str">
            <v>|</v>
          </cell>
        </row>
        <row r="26">
          <cell r="A26">
            <v>35581</v>
          </cell>
          <cell r="B26" t="str">
            <v>|</v>
          </cell>
        </row>
        <row r="27">
          <cell r="A27">
            <v>35611</v>
          </cell>
          <cell r="B27" t="str">
            <v>|</v>
          </cell>
        </row>
        <row r="28">
          <cell r="A28">
            <v>35642</v>
          </cell>
          <cell r="B28" t="str">
            <v>|</v>
          </cell>
        </row>
        <row r="29">
          <cell r="A29">
            <v>35673</v>
          </cell>
          <cell r="B29" t="str">
            <v>|</v>
          </cell>
        </row>
        <row r="30">
          <cell r="A30">
            <v>35703</v>
          </cell>
          <cell r="B30" t="str">
            <v>|</v>
          </cell>
        </row>
        <row r="31">
          <cell r="A31">
            <v>35734</v>
          </cell>
          <cell r="B31" t="str">
            <v>|</v>
          </cell>
        </row>
        <row r="32">
          <cell r="A32">
            <v>35764</v>
          </cell>
          <cell r="B32" t="str">
            <v>|</v>
          </cell>
        </row>
        <row r="33">
          <cell r="A33">
            <v>35795</v>
          </cell>
          <cell r="B33" t="str">
            <v>|</v>
          </cell>
        </row>
        <row r="34">
          <cell r="A34">
            <v>35826</v>
          </cell>
          <cell r="B34" t="str">
            <v>|</v>
          </cell>
        </row>
        <row r="35">
          <cell r="A35">
            <v>35854</v>
          </cell>
          <cell r="B35" t="str">
            <v>|</v>
          </cell>
        </row>
        <row r="36">
          <cell r="A36">
            <v>35885</v>
          </cell>
          <cell r="B36" t="str">
            <v>|</v>
          </cell>
        </row>
        <row r="37">
          <cell r="A37">
            <v>35915</v>
          </cell>
          <cell r="B37" t="str">
            <v>|</v>
          </cell>
        </row>
        <row r="38">
          <cell r="A38">
            <v>35946</v>
          </cell>
          <cell r="B38" t="str">
            <v>|</v>
          </cell>
        </row>
        <row r="39">
          <cell r="A39">
            <v>35976</v>
          </cell>
          <cell r="B39" t="str">
            <v>|</v>
          </cell>
        </row>
        <row r="40">
          <cell r="A40">
            <v>36007</v>
          </cell>
          <cell r="B40" t="str">
            <v>|</v>
          </cell>
        </row>
        <row r="41">
          <cell r="A41">
            <v>36038</v>
          </cell>
          <cell r="B41" t="str">
            <v>|</v>
          </cell>
        </row>
        <row r="42">
          <cell r="A42">
            <v>36068</v>
          </cell>
          <cell r="B42" t="str">
            <v>|</v>
          </cell>
        </row>
        <row r="43">
          <cell r="A43">
            <v>36099</v>
          </cell>
          <cell r="B43" t="str">
            <v>|</v>
          </cell>
        </row>
        <row r="44">
          <cell r="A44">
            <v>36129</v>
          </cell>
          <cell r="B44" t="str">
            <v>|</v>
          </cell>
        </row>
        <row r="45">
          <cell r="A45">
            <v>36160</v>
          </cell>
          <cell r="B45" t="str">
            <v>|</v>
          </cell>
        </row>
        <row r="46">
          <cell r="A46">
            <v>36191</v>
          </cell>
          <cell r="B46" t="str">
            <v>|</v>
          </cell>
        </row>
        <row r="47">
          <cell r="A47">
            <v>36219</v>
          </cell>
          <cell r="B47" t="str">
            <v>|</v>
          </cell>
        </row>
        <row r="48">
          <cell r="A48">
            <v>36250</v>
          </cell>
          <cell r="B48" t="str">
            <v>|</v>
          </cell>
        </row>
        <row r="49">
          <cell r="A49">
            <v>36280</v>
          </cell>
          <cell r="B49" t="str">
            <v>|</v>
          </cell>
        </row>
        <row r="50">
          <cell r="A50">
            <v>36311</v>
          </cell>
          <cell r="B50" t="str">
            <v>|</v>
          </cell>
        </row>
        <row r="51">
          <cell r="A51">
            <v>36341</v>
          </cell>
          <cell r="B51" t="str">
            <v>|</v>
          </cell>
        </row>
        <row r="52">
          <cell r="A52">
            <v>36372</v>
          </cell>
          <cell r="B52" t="str">
            <v>|</v>
          </cell>
        </row>
        <row r="53">
          <cell r="A53">
            <v>36403</v>
          </cell>
          <cell r="B53" t="str">
            <v>|</v>
          </cell>
        </row>
        <row r="54">
          <cell r="A54">
            <v>36433</v>
          </cell>
          <cell r="B54" t="str">
            <v>|</v>
          </cell>
        </row>
        <row r="55">
          <cell r="A55">
            <v>36464</v>
          </cell>
          <cell r="B55" t="str">
            <v>|</v>
          </cell>
        </row>
        <row r="56">
          <cell r="A56">
            <v>36494</v>
          </cell>
          <cell r="B56" t="str">
            <v>|</v>
          </cell>
        </row>
        <row r="57">
          <cell r="A57">
            <v>36525</v>
          </cell>
          <cell r="B57" t="str">
            <v>|</v>
          </cell>
        </row>
        <row r="58">
          <cell r="A58">
            <v>36556</v>
          </cell>
          <cell r="B58" t="str">
            <v>|</v>
          </cell>
        </row>
        <row r="59">
          <cell r="A59">
            <v>36585</v>
          </cell>
          <cell r="B59" t="str">
            <v>|</v>
          </cell>
        </row>
        <row r="60">
          <cell r="A60">
            <v>36616</v>
          </cell>
          <cell r="B60" t="str">
            <v>|</v>
          </cell>
        </row>
        <row r="61">
          <cell r="A61">
            <v>36646</v>
          </cell>
          <cell r="B61" t="str">
            <v>|</v>
          </cell>
        </row>
        <row r="62">
          <cell r="A62">
            <v>36677</v>
          </cell>
          <cell r="B62" t="str">
            <v>|</v>
          </cell>
        </row>
        <row r="63">
          <cell r="A63">
            <v>36707</v>
          </cell>
          <cell r="B63" t="str">
            <v>|</v>
          </cell>
        </row>
        <row r="64">
          <cell r="A64">
            <v>36738</v>
          </cell>
          <cell r="B64" t="str">
            <v>|</v>
          </cell>
        </row>
        <row r="65">
          <cell r="A65">
            <v>36769</v>
          </cell>
          <cell r="B65" t="str">
            <v>|</v>
          </cell>
        </row>
        <row r="66">
          <cell r="A66">
            <v>36799</v>
          </cell>
          <cell r="B66" t="str">
            <v>|</v>
          </cell>
        </row>
        <row r="67">
          <cell r="A67">
            <v>36830</v>
          </cell>
          <cell r="B67" t="str">
            <v>|</v>
          </cell>
        </row>
        <row r="68">
          <cell r="A68">
            <v>36860</v>
          </cell>
          <cell r="B68" t="str">
            <v>|</v>
          </cell>
        </row>
        <row r="69">
          <cell r="A69">
            <v>36891</v>
          </cell>
          <cell r="B69" t="str">
            <v>|</v>
          </cell>
        </row>
        <row r="70">
          <cell r="A70">
            <v>36922</v>
          </cell>
          <cell r="B70" t="str">
            <v>|</v>
          </cell>
        </row>
        <row r="71">
          <cell r="A71">
            <v>36950</v>
          </cell>
          <cell r="B71" t="str">
            <v>|</v>
          </cell>
        </row>
        <row r="72">
          <cell r="A72">
            <v>36981</v>
          </cell>
          <cell r="B72" t="str">
            <v>|</v>
          </cell>
        </row>
        <row r="73">
          <cell r="A73">
            <v>37011</v>
          </cell>
          <cell r="B73" t="str">
            <v>|</v>
          </cell>
        </row>
        <row r="74">
          <cell r="A74">
            <v>37042</v>
          </cell>
          <cell r="B74" t="str">
            <v>|</v>
          </cell>
        </row>
        <row r="75">
          <cell r="A75">
            <v>37072</v>
          </cell>
          <cell r="B75" t="str">
            <v>|</v>
          </cell>
        </row>
        <row r="76">
          <cell r="A76">
            <v>37103</v>
          </cell>
          <cell r="B76" t="str">
            <v>|</v>
          </cell>
        </row>
        <row r="77">
          <cell r="A77">
            <v>37134</v>
          </cell>
          <cell r="B77" t="str">
            <v>|</v>
          </cell>
        </row>
        <row r="78">
          <cell r="A78">
            <v>37164</v>
          </cell>
          <cell r="B78" t="str">
            <v>|</v>
          </cell>
        </row>
        <row r="79">
          <cell r="A79">
            <v>37195</v>
          </cell>
          <cell r="B79" t="str">
            <v>|</v>
          </cell>
        </row>
        <row r="80">
          <cell r="A80">
            <v>37225</v>
          </cell>
          <cell r="B80" t="str">
            <v>|</v>
          </cell>
        </row>
        <row r="81">
          <cell r="A81">
            <v>37256</v>
          </cell>
          <cell r="B81" t="str">
            <v>|</v>
          </cell>
        </row>
        <row r="82">
          <cell r="A82">
            <v>37287</v>
          </cell>
          <cell r="B82" t="str">
            <v>|</v>
          </cell>
        </row>
        <row r="83">
          <cell r="A83">
            <v>37315</v>
          </cell>
          <cell r="B83" t="str">
            <v>|</v>
          </cell>
        </row>
        <row r="84">
          <cell r="A84">
            <v>37346</v>
          </cell>
          <cell r="B84" t="str">
            <v>|</v>
          </cell>
        </row>
        <row r="85">
          <cell r="A85">
            <v>37376</v>
          </cell>
          <cell r="B85" t="str">
            <v>|</v>
          </cell>
        </row>
        <row r="86">
          <cell r="A86">
            <v>37407</v>
          </cell>
          <cell r="B86" t="str">
            <v>|</v>
          </cell>
        </row>
        <row r="87">
          <cell r="A87">
            <v>37437</v>
          </cell>
          <cell r="B87" t="str">
            <v>|</v>
          </cell>
        </row>
        <row r="88">
          <cell r="A88">
            <v>37468</v>
          </cell>
          <cell r="B88" t="str">
            <v>|</v>
          </cell>
        </row>
        <row r="89">
          <cell r="A89">
            <v>37499</v>
          </cell>
          <cell r="B89" t="str">
            <v>|</v>
          </cell>
        </row>
        <row r="90">
          <cell r="A90">
            <v>37529</v>
          </cell>
          <cell r="B90" t="str">
            <v>|</v>
          </cell>
        </row>
        <row r="91">
          <cell r="A91">
            <v>37560</v>
          </cell>
          <cell r="B91" t="str">
            <v>|</v>
          </cell>
        </row>
        <row r="92">
          <cell r="A92">
            <v>37590</v>
          </cell>
          <cell r="B92" t="str">
            <v>|</v>
          </cell>
        </row>
        <row r="93">
          <cell r="A93">
            <v>37621</v>
          </cell>
          <cell r="B93" t="str">
            <v>|</v>
          </cell>
        </row>
        <row r="94">
          <cell r="A94">
            <v>37652</v>
          </cell>
          <cell r="B94" t="str">
            <v>|</v>
          </cell>
        </row>
        <row r="95">
          <cell r="A95">
            <v>37680</v>
          </cell>
          <cell r="B95" t="str">
            <v>|</v>
          </cell>
        </row>
        <row r="96">
          <cell r="A96">
            <v>37711</v>
          </cell>
          <cell r="B96" t="str">
            <v>|</v>
          </cell>
        </row>
        <row r="97">
          <cell r="A97">
            <v>37741</v>
          </cell>
          <cell r="B97" t="str">
            <v>|</v>
          </cell>
        </row>
        <row r="98">
          <cell r="A98">
            <v>37772</v>
          </cell>
          <cell r="B98" t="str">
            <v>|</v>
          </cell>
        </row>
        <row r="99">
          <cell r="A99">
            <v>37802</v>
          </cell>
          <cell r="B99" t="str">
            <v>|</v>
          </cell>
        </row>
        <row r="100">
          <cell r="A100">
            <v>37833</v>
          </cell>
          <cell r="B100" t="str">
            <v>|</v>
          </cell>
        </row>
        <row r="101">
          <cell r="A101">
            <v>37864</v>
          </cell>
          <cell r="B101" t="str">
            <v>|</v>
          </cell>
        </row>
        <row r="102">
          <cell r="A102">
            <v>37894</v>
          </cell>
          <cell r="B102" t="str">
            <v>|</v>
          </cell>
        </row>
        <row r="103">
          <cell r="A103">
            <v>37925</v>
          </cell>
          <cell r="B103" t="str">
            <v>|</v>
          </cell>
        </row>
        <row r="104">
          <cell r="A104">
            <v>37955</v>
          </cell>
          <cell r="B104" t="str">
            <v>|</v>
          </cell>
        </row>
        <row r="105">
          <cell r="A105">
            <v>37986</v>
          </cell>
          <cell r="B105" t="str">
            <v>|</v>
          </cell>
        </row>
        <row r="106">
          <cell r="A106">
            <v>38017</v>
          </cell>
          <cell r="B106" t="str">
            <v>|</v>
          </cell>
        </row>
        <row r="107">
          <cell r="A107">
            <v>38046</v>
          </cell>
          <cell r="B107" t="str">
            <v>|</v>
          </cell>
        </row>
        <row r="108">
          <cell r="A108">
            <v>38077</v>
          </cell>
          <cell r="B108" t="str">
            <v>|</v>
          </cell>
        </row>
        <row r="109">
          <cell r="A109">
            <v>38107</v>
          </cell>
          <cell r="B109" t="str">
            <v>|</v>
          </cell>
        </row>
        <row r="110">
          <cell r="A110">
            <v>38138</v>
          </cell>
          <cell r="B110" t="str">
            <v>|</v>
          </cell>
        </row>
        <row r="111">
          <cell r="A111">
            <v>38168</v>
          </cell>
          <cell r="B111" t="str">
            <v>|</v>
          </cell>
        </row>
        <row r="112">
          <cell r="A112">
            <v>38199</v>
          </cell>
          <cell r="B112" t="str">
            <v>|</v>
          </cell>
        </row>
        <row r="113">
          <cell r="A113">
            <v>38230</v>
          </cell>
          <cell r="B113" t="str">
            <v>|</v>
          </cell>
        </row>
        <row r="114">
          <cell r="A114">
            <v>38260</v>
          </cell>
          <cell r="B114" t="str">
            <v>|</v>
          </cell>
        </row>
        <row r="115">
          <cell r="A115">
            <v>38291</v>
          </cell>
          <cell r="B115" t="str">
            <v>|</v>
          </cell>
        </row>
        <row r="116">
          <cell r="A116">
            <v>38321</v>
          </cell>
          <cell r="B116" t="str">
            <v>|</v>
          </cell>
        </row>
        <row r="117">
          <cell r="A117">
            <v>38352</v>
          </cell>
          <cell r="B117" t="str">
            <v>|</v>
          </cell>
        </row>
        <row r="118">
          <cell r="A118">
            <v>38383</v>
          </cell>
          <cell r="B118" t="str">
            <v>|</v>
          </cell>
        </row>
        <row r="119">
          <cell r="A119">
            <v>38411</v>
          </cell>
          <cell r="B119" t="str">
            <v>|</v>
          </cell>
        </row>
        <row r="120">
          <cell r="A120">
            <v>38442</v>
          </cell>
          <cell r="B120" t="str">
            <v>|</v>
          </cell>
        </row>
        <row r="121">
          <cell r="A121">
            <v>38472</v>
          </cell>
          <cell r="B121" t="str">
            <v>|</v>
          </cell>
        </row>
        <row r="122">
          <cell r="A122">
            <v>38503</v>
          </cell>
          <cell r="B122" t="str">
            <v>|</v>
          </cell>
        </row>
        <row r="123">
          <cell r="A123">
            <v>38533</v>
          </cell>
          <cell r="B123" t="str">
            <v>|</v>
          </cell>
        </row>
        <row r="124">
          <cell r="A124">
            <v>38564</v>
          </cell>
          <cell r="B124" t="str">
            <v>|</v>
          </cell>
        </row>
        <row r="125">
          <cell r="A125">
            <v>38595</v>
          </cell>
          <cell r="B125" t="str">
            <v>|</v>
          </cell>
        </row>
        <row r="126">
          <cell r="A126">
            <v>38625</v>
          </cell>
          <cell r="B126" t="str">
            <v>|</v>
          </cell>
        </row>
        <row r="127">
          <cell r="A127">
            <v>38656</v>
          </cell>
          <cell r="B127" t="str">
            <v>|</v>
          </cell>
        </row>
        <row r="128">
          <cell r="A128">
            <v>38686</v>
          </cell>
          <cell r="B128" t="str">
            <v>|</v>
          </cell>
        </row>
        <row r="129">
          <cell r="A129">
            <v>38717</v>
          </cell>
          <cell r="B129" t="str">
            <v>|</v>
          </cell>
        </row>
        <row r="130">
          <cell r="A130">
            <v>38748</v>
          </cell>
          <cell r="B130" t="str">
            <v>|</v>
          </cell>
        </row>
        <row r="131">
          <cell r="A131">
            <v>38776</v>
          </cell>
          <cell r="B131" t="str">
            <v>|</v>
          </cell>
        </row>
        <row r="132">
          <cell r="A132">
            <v>38807</v>
          </cell>
          <cell r="B132" t="str">
            <v>|</v>
          </cell>
        </row>
        <row r="133">
          <cell r="A133">
            <v>38837</v>
          </cell>
          <cell r="B133" t="str">
            <v>|</v>
          </cell>
        </row>
        <row r="134">
          <cell r="A134">
            <v>38868</v>
          </cell>
          <cell r="B134" t="str">
            <v>|</v>
          </cell>
        </row>
        <row r="135">
          <cell r="A135">
            <v>38898</v>
          </cell>
          <cell r="B135" t="str">
            <v>|</v>
          </cell>
        </row>
        <row r="136">
          <cell r="A136">
            <v>38929</v>
          </cell>
          <cell r="B136" t="str">
            <v>|</v>
          </cell>
        </row>
        <row r="137">
          <cell r="A137">
            <v>38960</v>
          </cell>
          <cell r="B137" t="str">
            <v>|</v>
          </cell>
        </row>
        <row r="138">
          <cell r="A138">
            <v>38990</v>
          </cell>
          <cell r="B138" t="str">
            <v>|</v>
          </cell>
        </row>
        <row r="139">
          <cell r="A139">
            <v>39021</v>
          </cell>
          <cell r="B139" t="str">
            <v>|</v>
          </cell>
        </row>
        <row r="140">
          <cell r="A140">
            <v>39051</v>
          </cell>
          <cell r="B140" t="str">
            <v>|</v>
          </cell>
        </row>
        <row r="141">
          <cell r="A141">
            <v>39082</v>
          </cell>
          <cell r="B141" t="str">
            <v>|</v>
          </cell>
        </row>
        <row r="142">
          <cell r="A142">
            <v>39113</v>
          </cell>
          <cell r="B142" t="str">
            <v>|</v>
          </cell>
        </row>
        <row r="143">
          <cell r="A143">
            <v>39141</v>
          </cell>
          <cell r="B143" t="str">
            <v>|</v>
          </cell>
        </row>
        <row r="144">
          <cell r="A144">
            <v>39172</v>
          </cell>
          <cell r="B144" t="str">
            <v>|</v>
          </cell>
        </row>
        <row r="145">
          <cell r="A145">
            <v>39202</v>
          </cell>
          <cell r="B145" t="str">
            <v>|</v>
          </cell>
        </row>
        <row r="146">
          <cell r="A146">
            <v>39233</v>
          </cell>
          <cell r="B146" t="str">
            <v>|</v>
          </cell>
        </row>
        <row r="147">
          <cell r="A147">
            <v>39263</v>
          </cell>
          <cell r="B147" t="str">
            <v>|</v>
          </cell>
        </row>
        <row r="148">
          <cell r="A148">
            <v>39294</v>
          </cell>
          <cell r="B148" t="str">
            <v>|</v>
          </cell>
        </row>
        <row r="149">
          <cell r="A149">
            <v>39325</v>
          </cell>
          <cell r="B149" t="str">
            <v>|</v>
          </cell>
        </row>
        <row r="150">
          <cell r="A150">
            <v>39355</v>
          </cell>
          <cell r="B150" t="str">
            <v>|</v>
          </cell>
        </row>
        <row r="151">
          <cell r="A151">
            <v>39386</v>
          </cell>
          <cell r="B151" t="str">
            <v>|</v>
          </cell>
        </row>
        <row r="152">
          <cell r="A152">
            <v>39416</v>
          </cell>
          <cell r="B152" t="str">
            <v>|</v>
          </cell>
        </row>
        <row r="153">
          <cell r="A153">
            <v>39447</v>
          </cell>
          <cell r="B153" t="str">
            <v>|</v>
          </cell>
        </row>
        <row r="154">
          <cell r="A154">
            <v>39478</v>
          </cell>
          <cell r="B154" t="str">
            <v>|</v>
          </cell>
        </row>
        <row r="155">
          <cell r="A155">
            <v>39507</v>
          </cell>
          <cell r="B155" t="str">
            <v>|</v>
          </cell>
        </row>
        <row r="156">
          <cell r="A156">
            <v>39538</v>
          </cell>
          <cell r="B156" t="str">
            <v>|</v>
          </cell>
        </row>
        <row r="157">
          <cell r="A157">
            <v>39568</v>
          </cell>
          <cell r="B157" t="str">
            <v>|</v>
          </cell>
        </row>
        <row r="158">
          <cell r="A158">
            <v>39599</v>
          </cell>
          <cell r="B158" t="str">
            <v>|</v>
          </cell>
        </row>
        <row r="159">
          <cell r="A159">
            <v>39629</v>
          </cell>
          <cell r="B159" t="str">
            <v>|</v>
          </cell>
        </row>
        <row r="160">
          <cell r="A160">
            <v>39660</v>
          </cell>
          <cell r="B160" t="str">
            <v>|</v>
          </cell>
        </row>
        <row r="161">
          <cell r="A161">
            <v>39691</v>
          </cell>
          <cell r="B161" t="str">
            <v>|</v>
          </cell>
        </row>
        <row r="162">
          <cell r="A162">
            <v>39721</v>
          </cell>
          <cell r="B162" t="str">
            <v>|</v>
          </cell>
        </row>
        <row r="163">
          <cell r="A163">
            <v>39752</v>
          </cell>
          <cell r="B163" t="str">
            <v>|</v>
          </cell>
        </row>
        <row r="164">
          <cell r="A164">
            <v>39782</v>
          </cell>
          <cell r="B164" t="str">
            <v>|</v>
          </cell>
        </row>
        <row r="165">
          <cell r="A165">
            <v>39813</v>
          </cell>
          <cell r="B165" t="str">
            <v>|</v>
          </cell>
        </row>
        <row r="166">
          <cell r="A166">
            <v>39844</v>
          </cell>
          <cell r="B166" t="str">
            <v>|</v>
          </cell>
        </row>
        <row r="167">
          <cell r="A167">
            <v>39872</v>
          </cell>
          <cell r="B167" t="str">
            <v>|</v>
          </cell>
        </row>
        <row r="168">
          <cell r="A168">
            <v>39903</v>
          </cell>
          <cell r="B168" t="str">
            <v>|</v>
          </cell>
        </row>
        <row r="169">
          <cell r="A169">
            <v>39933</v>
          </cell>
          <cell r="B169" t="str">
            <v>|</v>
          </cell>
        </row>
        <row r="170">
          <cell r="A170">
            <v>39964</v>
          </cell>
          <cell r="B170" t="str">
            <v>|</v>
          </cell>
        </row>
        <row r="171">
          <cell r="A171">
            <v>39994</v>
          </cell>
          <cell r="B171" t="str">
            <v>|</v>
          </cell>
        </row>
        <row r="172">
          <cell r="A172">
            <v>40025</v>
          </cell>
          <cell r="B172" t="str">
            <v>|</v>
          </cell>
        </row>
        <row r="173">
          <cell r="A173">
            <v>40056</v>
          </cell>
          <cell r="B173" t="str">
            <v>|</v>
          </cell>
        </row>
        <row r="174">
          <cell r="A174">
            <v>40086</v>
          </cell>
          <cell r="B174" t="str">
            <v>|</v>
          </cell>
        </row>
        <row r="175">
          <cell r="A175">
            <v>40117</v>
          </cell>
          <cell r="B175" t="str">
            <v>|</v>
          </cell>
        </row>
        <row r="176">
          <cell r="A176">
            <v>40147</v>
          </cell>
          <cell r="B176" t="str">
            <v>|</v>
          </cell>
        </row>
        <row r="177">
          <cell r="A177">
            <v>40178</v>
          </cell>
          <cell r="B177" t="str">
            <v>|</v>
          </cell>
        </row>
        <row r="178">
          <cell r="A178">
            <v>40209</v>
          </cell>
          <cell r="B178" t="str">
            <v>|</v>
          </cell>
        </row>
        <row r="179">
          <cell r="A179">
            <v>40237</v>
          </cell>
          <cell r="B179" t="str">
            <v>|</v>
          </cell>
        </row>
        <row r="180">
          <cell r="A180">
            <v>40268</v>
          </cell>
          <cell r="B180" t="str">
            <v>|</v>
          </cell>
        </row>
        <row r="181">
          <cell r="A181">
            <v>40298</v>
          </cell>
          <cell r="B181" t="str">
            <v>|</v>
          </cell>
        </row>
        <row r="182">
          <cell r="A182">
            <v>40329</v>
          </cell>
          <cell r="B182" t="str">
            <v>|</v>
          </cell>
        </row>
        <row r="183">
          <cell r="A183">
            <v>40359</v>
          </cell>
          <cell r="B183" t="str">
            <v>|</v>
          </cell>
        </row>
        <row r="184">
          <cell r="A184">
            <v>40390</v>
          </cell>
          <cell r="B184" t="str">
            <v>|</v>
          </cell>
        </row>
        <row r="185">
          <cell r="A185">
            <v>40421</v>
          </cell>
          <cell r="B185" t="str">
            <v>|</v>
          </cell>
        </row>
        <row r="186">
          <cell r="A186">
            <v>40451</v>
          </cell>
          <cell r="B186" t="str">
            <v>|</v>
          </cell>
        </row>
        <row r="187">
          <cell r="A187">
            <v>40482</v>
          </cell>
          <cell r="B187" t="str">
            <v>|</v>
          </cell>
        </row>
        <row r="188">
          <cell r="A188">
            <v>40512</v>
          </cell>
          <cell r="B188" t="str">
            <v>|</v>
          </cell>
        </row>
        <row r="189">
          <cell r="A189">
            <v>40543</v>
          </cell>
          <cell r="B189" t="str">
            <v>|</v>
          </cell>
        </row>
        <row r="190">
          <cell r="A190">
            <v>40574</v>
          </cell>
          <cell r="B190" t="str">
            <v>|</v>
          </cell>
        </row>
        <row r="191">
          <cell r="A191">
            <v>40602</v>
          </cell>
          <cell r="B191" t="str">
            <v>|</v>
          </cell>
        </row>
        <row r="192">
          <cell r="A192">
            <v>40633</v>
          </cell>
          <cell r="B192" t="str">
            <v>|</v>
          </cell>
        </row>
        <row r="193">
          <cell r="A193">
            <v>40663</v>
          </cell>
          <cell r="B193" t="str">
            <v>|</v>
          </cell>
        </row>
        <row r="194">
          <cell r="A194">
            <v>40694</v>
          </cell>
          <cell r="B194" t="str">
            <v>|</v>
          </cell>
        </row>
        <row r="195">
          <cell r="A195">
            <v>40724</v>
          </cell>
          <cell r="B195" t="str">
            <v>|</v>
          </cell>
        </row>
        <row r="196">
          <cell r="A196">
            <v>40755</v>
          </cell>
          <cell r="B196" t="str">
            <v>|</v>
          </cell>
        </row>
        <row r="197">
          <cell r="A197">
            <v>40786</v>
          </cell>
          <cell r="B197" t="str">
            <v>|</v>
          </cell>
        </row>
        <row r="198">
          <cell r="A198">
            <v>40816</v>
          </cell>
          <cell r="B198" t="str">
            <v>|</v>
          </cell>
        </row>
        <row r="199">
          <cell r="A199">
            <v>40847</v>
          </cell>
          <cell r="B199" t="str">
            <v>|</v>
          </cell>
        </row>
        <row r="200">
          <cell r="A200">
            <v>40877</v>
          </cell>
          <cell r="B200" t="str">
            <v>|</v>
          </cell>
        </row>
        <row r="201">
          <cell r="A201">
            <v>40908</v>
          </cell>
          <cell r="B201" t="str">
            <v>|</v>
          </cell>
        </row>
        <row r="202">
          <cell r="A202">
            <v>40939</v>
          </cell>
          <cell r="B202" t="str">
            <v>|</v>
          </cell>
        </row>
        <row r="203">
          <cell r="A203">
            <v>40968</v>
          </cell>
          <cell r="B203" t="str">
            <v>|</v>
          </cell>
        </row>
        <row r="204">
          <cell r="A204">
            <v>40999</v>
          </cell>
          <cell r="B204" t="str">
            <v>|</v>
          </cell>
        </row>
        <row r="205">
          <cell r="A205">
            <v>41029</v>
          </cell>
          <cell r="B205" t="str">
            <v>|</v>
          </cell>
        </row>
        <row r="206">
          <cell r="A206">
            <v>41060</v>
          </cell>
          <cell r="B206" t="str">
            <v>|</v>
          </cell>
        </row>
        <row r="207">
          <cell r="A207">
            <v>41090</v>
          </cell>
          <cell r="B207" t="str">
            <v>|</v>
          </cell>
        </row>
        <row r="208">
          <cell r="A208">
            <v>41121</v>
          </cell>
          <cell r="B208" t="str">
            <v>|</v>
          </cell>
        </row>
        <row r="209">
          <cell r="A209">
            <v>41152</v>
          </cell>
          <cell r="B209" t="str">
            <v>|</v>
          </cell>
        </row>
        <row r="210">
          <cell r="A210">
            <v>41182</v>
          </cell>
          <cell r="B210" t="str">
            <v>|</v>
          </cell>
        </row>
        <row r="211">
          <cell r="A211">
            <v>41213</v>
          </cell>
          <cell r="B211" t="str">
            <v>|</v>
          </cell>
        </row>
        <row r="212">
          <cell r="A212">
            <v>41243</v>
          </cell>
          <cell r="B212" t="str">
            <v>|</v>
          </cell>
        </row>
        <row r="213">
          <cell r="A213">
            <v>41274</v>
          </cell>
          <cell r="B213" t="str">
            <v>|</v>
          </cell>
        </row>
        <row r="214">
          <cell r="A214">
            <v>41305</v>
          </cell>
          <cell r="B214" t="str">
            <v>|</v>
          </cell>
        </row>
        <row r="215">
          <cell r="A215">
            <v>41333</v>
          </cell>
          <cell r="B215" t="str">
            <v>|</v>
          </cell>
        </row>
        <row r="216">
          <cell r="A216">
            <v>41364</v>
          </cell>
          <cell r="B216" t="str">
            <v>|</v>
          </cell>
        </row>
        <row r="217">
          <cell r="A217">
            <v>41394</v>
          </cell>
          <cell r="B217" t="str">
            <v>|</v>
          </cell>
        </row>
        <row r="218">
          <cell r="A218">
            <v>41425</v>
          </cell>
          <cell r="B218" t="str">
            <v>|</v>
          </cell>
        </row>
        <row r="219">
          <cell r="A219">
            <v>41455</v>
          </cell>
          <cell r="B219" t="str">
            <v>|</v>
          </cell>
        </row>
        <row r="220">
          <cell r="A220">
            <v>41486</v>
          </cell>
          <cell r="B220" t="str">
            <v>|</v>
          </cell>
        </row>
        <row r="221">
          <cell r="A221">
            <v>41517</v>
          </cell>
          <cell r="B221" t="str">
            <v>|</v>
          </cell>
        </row>
        <row r="222">
          <cell r="A222">
            <v>41547</v>
          </cell>
          <cell r="B222" t="str">
            <v>|</v>
          </cell>
        </row>
        <row r="223">
          <cell r="A223">
            <v>41578</v>
          </cell>
          <cell r="B223" t="str">
            <v>|</v>
          </cell>
        </row>
        <row r="224">
          <cell r="A224">
            <v>41608</v>
          </cell>
          <cell r="B224" t="str">
            <v>|</v>
          </cell>
        </row>
        <row r="225">
          <cell r="A225">
            <v>41639</v>
          </cell>
          <cell r="B225" t="str">
            <v>|</v>
          </cell>
        </row>
        <row r="226">
          <cell r="A226">
            <v>41670</v>
          </cell>
          <cell r="B226" t="str">
            <v>|</v>
          </cell>
        </row>
        <row r="227">
          <cell r="A227">
            <v>41698</v>
          </cell>
          <cell r="B227" t="str">
            <v>|</v>
          </cell>
        </row>
        <row r="228">
          <cell r="A228">
            <v>41729</v>
          </cell>
          <cell r="B228" t="str">
            <v>|</v>
          </cell>
        </row>
        <row r="229">
          <cell r="A229">
            <v>41759</v>
          </cell>
          <cell r="B229" t="str">
            <v>|</v>
          </cell>
        </row>
        <row r="230">
          <cell r="A230">
            <v>41790</v>
          </cell>
          <cell r="B230" t="str">
            <v>|</v>
          </cell>
        </row>
        <row r="231">
          <cell r="A231">
            <v>41820</v>
          </cell>
          <cell r="B231" t="str">
            <v>|</v>
          </cell>
        </row>
        <row r="232">
          <cell r="A232">
            <v>41851</v>
          </cell>
          <cell r="B232" t="str">
            <v>|</v>
          </cell>
        </row>
        <row r="233">
          <cell r="A233">
            <v>41882</v>
          </cell>
          <cell r="B233" t="str">
            <v>|</v>
          </cell>
        </row>
        <row r="234">
          <cell r="A234">
            <v>41912</v>
          </cell>
          <cell r="B234" t="str">
            <v>|</v>
          </cell>
        </row>
        <row r="235">
          <cell r="A235">
            <v>41943</v>
          </cell>
          <cell r="B235" t="str">
            <v>|</v>
          </cell>
        </row>
        <row r="236">
          <cell r="A236">
            <v>41973</v>
          </cell>
          <cell r="B236" t="str">
            <v>|</v>
          </cell>
        </row>
        <row r="237">
          <cell r="A237">
            <v>42004</v>
          </cell>
          <cell r="B237" t="str">
            <v>|</v>
          </cell>
        </row>
        <row r="238">
          <cell r="A238">
            <v>42035</v>
          </cell>
          <cell r="B238" t="str">
            <v>|</v>
          </cell>
        </row>
        <row r="239">
          <cell r="A239">
            <v>42063</v>
          </cell>
          <cell r="B239" t="str">
            <v>|</v>
          </cell>
        </row>
        <row r="240">
          <cell r="A240">
            <v>42094</v>
          </cell>
          <cell r="B240" t="str">
            <v>|</v>
          </cell>
        </row>
        <row r="241">
          <cell r="A241">
            <v>42124</v>
          </cell>
          <cell r="B241" t="str">
            <v>|</v>
          </cell>
        </row>
        <row r="242">
          <cell r="A242">
            <v>42155</v>
          </cell>
          <cell r="B242" t="str">
            <v>|</v>
          </cell>
        </row>
        <row r="243">
          <cell r="A243">
            <v>42185</v>
          </cell>
          <cell r="B243" t="str">
            <v>|</v>
          </cell>
        </row>
        <row r="244">
          <cell r="A244">
            <v>42216</v>
          </cell>
          <cell r="B244" t="str">
            <v>|</v>
          </cell>
        </row>
        <row r="245">
          <cell r="A245">
            <v>42247</v>
          </cell>
          <cell r="B245" t="str">
            <v>|</v>
          </cell>
        </row>
        <row r="246">
          <cell r="A246">
            <v>42277</v>
          </cell>
          <cell r="B246" t="str">
            <v>|</v>
          </cell>
        </row>
        <row r="247">
          <cell r="A247">
            <v>42308</v>
          </cell>
          <cell r="B247" t="str">
            <v>|</v>
          </cell>
        </row>
        <row r="248">
          <cell r="A248">
            <v>42338</v>
          </cell>
          <cell r="B248" t="str">
            <v>|</v>
          </cell>
        </row>
        <row r="249">
          <cell r="A249">
            <v>42369</v>
          </cell>
          <cell r="B249" t="str">
            <v>|</v>
          </cell>
        </row>
        <row r="250">
          <cell r="A250">
            <v>42400</v>
          </cell>
          <cell r="B250" t="str">
            <v>|</v>
          </cell>
        </row>
        <row r="251">
          <cell r="A251">
            <v>42429</v>
          </cell>
          <cell r="B251" t="str">
            <v>|</v>
          </cell>
        </row>
        <row r="252">
          <cell r="A252">
            <v>42460</v>
          </cell>
          <cell r="B252" t="str">
            <v>|</v>
          </cell>
        </row>
        <row r="253">
          <cell r="A253">
            <v>42490</v>
          </cell>
          <cell r="B253" t="str">
            <v>|</v>
          </cell>
        </row>
        <row r="254">
          <cell r="A254">
            <v>42521</v>
          </cell>
          <cell r="B254" t="str">
            <v>|</v>
          </cell>
        </row>
        <row r="255">
          <cell r="A255">
            <v>42551</v>
          </cell>
          <cell r="B255" t="str">
            <v>|</v>
          </cell>
        </row>
        <row r="256">
          <cell r="A256">
            <v>42582</v>
          </cell>
          <cell r="B256" t="str">
            <v>|</v>
          </cell>
        </row>
        <row r="257">
          <cell r="A257">
            <v>42613</v>
          </cell>
          <cell r="B257" t="str">
            <v>|</v>
          </cell>
        </row>
        <row r="258">
          <cell r="A258">
            <v>42643</v>
          </cell>
          <cell r="B258" t="str">
            <v>|</v>
          </cell>
        </row>
        <row r="259">
          <cell r="A259">
            <v>42674</v>
          </cell>
          <cell r="B259" t="str">
            <v>|</v>
          </cell>
        </row>
        <row r="260">
          <cell r="A260">
            <v>42704</v>
          </cell>
          <cell r="B260" t="str">
            <v>|</v>
          </cell>
        </row>
        <row r="261">
          <cell r="A261">
            <v>42735</v>
          </cell>
          <cell r="B261" t="str">
            <v>|</v>
          </cell>
        </row>
        <row r="262">
          <cell r="A262" t="str">
            <v>-</v>
          </cell>
          <cell r="B262" t="str">
            <v>-</v>
          </cell>
        </row>
        <row r="263">
          <cell r="A263" t="str">
            <v>1995</v>
          </cell>
          <cell r="B263" t="str">
            <v>|</v>
          </cell>
        </row>
        <row r="264">
          <cell r="A264" t="str">
            <v>1996</v>
          </cell>
          <cell r="B264" t="str">
            <v>|</v>
          </cell>
        </row>
        <row r="265">
          <cell r="A265" t="str">
            <v>1997</v>
          </cell>
          <cell r="B265" t="str">
            <v>|</v>
          </cell>
        </row>
        <row r="266">
          <cell r="A266" t="str">
            <v>1998</v>
          </cell>
          <cell r="B266" t="str">
            <v>|</v>
          </cell>
        </row>
        <row r="267">
          <cell r="A267" t="str">
            <v>1999</v>
          </cell>
          <cell r="B267" t="str">
            <v>|</v>
          </cell>
        </row>
        <row r="268">
          <cell r="A268" t="str">
            <v>2000</v>
          </cell>
          <cell r="B268" t="str">
            <v>|</v>
          </cell>
        </row>
        <row r="269">
          <cell r="A269" t="str">
            <v>2001</v>
          </cell>
          <cell r="B269" t="str">
            <v>|</v>
          </cell>
        </row>
        <row r="270">
          <cell r="A270" t="str">
            <v>2002</v>
          </cell>
          <cell r="B270" t="str">
            <v>|</v>
          </cell>
        </row>
        <row r="271">
          <cell r="A271" t="str">
            <v>2003</v>
          </cell>
          <cell r="B271" t="str">
            <v>|</v>
          </cell>
        </row>
        <row r="272">
          <cell r="A272" t="str">
            <v>2004</v>
          </cell>
          <cell r="B272" t="str">
            <v>|</v>
          </cell>
        </row>
        <row r="273">
          <cell r="A273" t="str">
            <v>2005</v>
          </cell>
          <cell r="B273" t="str">
            <v>|</v>
          </cell>
        </row>
        <row r="274">
          <cell r="A274" t="str">
            <v>2006</v>
          </cell>
          <cell r="B274" t="str">
            <v>|</v>
          </cell>
        </row>
        <row r="275">
          <cell r="A275" t="str">
            <v>2007</v>
          </cell>
          <cell r="B275" t="str">
            <v>|</v>
          </cell>
        </row>
        <row r="276">
          <cell r="A276" t="str">
            <v>2008</v>
          </cell>
          <cell r="B276" t="str">
            <v>|</v>
          </cell>
        </row>
        <row r="277">
          <cell r="A277" t="str">
            <v>2009</v>
          </cell>
          <cell r="B277" t="str">
            <v>|</v>
          </cell>
        </row>
        <row r="278">
          <cell r="A278" t="str">
            <v>2010</v>
          </cell>
          <cell r="B278" t="str">
            <v>|</v>
          </cell>
        </row>
        <row r="279">
          <cell r="A279" t="str">
            <v>2011</v>
          </cell>
          <cell r="B279" t="str">
            <v>|</v>
          </cell>
        </row>
        <row r="280">
          <cell r="A280" t="str">
            <v>2012</v>
          </cell>
          <cell r="B280" t="str">
            <v>|</v>
          </cell>
        </row>
        <row r="281">
          <cell r="A281" t="str">
            <v>2013</v>
          </cell>
          <cell r="B281" t="str">
            <v>|</v>
          </cell>
        </row>
        <row r="282">
          <cell r="A282" t="str">
            <v>2014</v>
          </cell>
          <cell r="B282" t="str">
            <v>|</v>
          </cell>
        </row>
        <row r="283">
          <cell r="A283" t="str">
            <v>2015</v>
          </cell>
          <cell r="B283" t="str">
            <v>|</v>
          </cell>
        </row>
        <row r="284">
          <cell r="A284" t="str">
            <v>-</v>
          </cell>
          <cell r="B284" t="str">
            <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INEL DE CONTROLE"/>
      <sheetName val="Parâmetros"/>
      <sheetName val="Consumidores"/>
      <sheetName val="Dados Físicos"/>
      <sheetName val="Custos Adicionais"/>
      <sheetName val="EmpresasDadosGerais"/>
      <sheetName val="Índices"/>
      <sheetName val="Custo Mat de Tarefas"/>
      <sheetName val="Custos EPC-EPI"/>
      <sheetName val="Custo Equipe"/>
      <sheetName val="Custos de Veículo"/>
      <sheetName val="Administração e Sistemas"/>
      <sheetName val="Salarios"/>
      <sheetName val="Cluster1"/>
      <sheetName val="Cluster2"/>
      <sheetName val="Cluster3"/>
      <sheetName val="Cluster4"/>
      <sheetName val="Cluster5"/>
      <sheetName val="Cluster6"/>
      <sheetName val="Cluster7"/>
      <sheetName val="Cluster8"/>
      <sheetName val="Cluster9"/>
      <sheetName val="Cluster10"/>
      <sheetName val="Gastos Gerencias Regionais"/>
      <sheetName val="Tarefas Comerciais"/>
      <sheetName val="Tarefas de O&amp;M"/>
      <sheetName val="Gastos Sistemas Computacionais"/>
      <sheetName val="Plan1"/>
      <sheetName val="Faturamento"/>
      <sheetName val="Perdas velha"/>
      <sheetName val="Perdas Nao Técnicas"/>
      <sheetName val="Teleatendimentovelho"/>
      <sheetName val="Teleatendimento"/>
      <sheetName val="Relatorio 1"/>
      <sheetName val="Relatorio 2"/>
      <sheetName val="PREÇO_MAE_2003"/>
      <sheetName val="Defaults"/>
      <sheetName val="inteiros"/>
    </sheetNames>
    <sheetDataSet>
      <sheetData sheetId="0" refreshError="1"/>
      <sheetData sheetId="1" refreshError="1"/>
      <sheetData sheetId="2" refreshError="1"/>
      <sheetData sheetId="3" refreshError="1"/>
      <sheetData sheetId="4" refreshError="1"/>
      <sheetData sheetId="5" refreshError="1">
        <row r="1001">
          <cell r="D1001" t="str">
            <v>CLUSTER</v>
          </cell>
          <cell r="E1001" t="str">
            <v>TOTAL FUNC.</v>
          </cell>
          <cell r="F1001" t="str">
            <v>REMUN.S/ENC.</v>
          </cell>
          <cell r="G1001" t="str">
            <v>REMUN.C/ENC.</v>
          </cell>
          <cell r="H1001" t="str">
            <v>REMUN.Ano</v>
          </cell>
          <cell r="I1001" t="str">
            <v>Materiais</v>
          </cell>
        </row>
        <row r="1002">
          <cell r="D1002">
            <v>1</v>
          </cell>
          <cell r="E1002">
            <v>37</v>
          </cell>
          <cell r="F1002">
            <v>42335.187459370696</v>
          </cell>
          <cell r="G1002">
            <v>94474.221444488183</v>
          </cell>
          <cell r="H1002">
            <v>1133690.6573338583</v>
          </cell>
          <cell r="I1002">
            <v>863609.05673624575</v>
          </cell>
        </row>
        <row r="1003">
          <cell r="D1003">
            <v>2</v>
          </cell>
          <cell r="E1003">
            <v>37</v>
          </cell>
          <cell r="F1003">
            <v>42335.187459370696</v>
          </cell>
          <cell r="G1003">
            <v>94474.221444488183</v>
          </cell>
          <cell r="H1003">
            <v>1133690.6573338583</v>
          </cell>
          <cell r="I1003">
            <v>863609.05673624575</v>
          </cell>
        </row>
        <row r="1004">
          <cell r="D1004">
            <v>3</v>
          </cell>
          <cell r="E1004">
            <v>37</v>
          </cell>
          <cell r="F1004">
            <v>42335.187459370696</v>
          </cell>
          <cell r="G1004">
            <v>94474.221444488183</v>
          </cell>
          <cell r="H1004">
            <v>1133690.6573338583</v>
          </cell>
          <cell r="I1004">
            <v>863609.05673624575</v>
          </cell>
        </row>
        <row r="1005">
          <cell r="D1005">
            <v>4</v>
          </cell>
          <cell r="E1005">
            <v>37</v>
          </cell>
          <cell r="F1005">
            <v>42335.187459370696</v>
          </cell>
          <cell r="G1005">
            <v>94474.221444488183</v>
          </cell>
          <cell r="H1005">
            <v>1133690.6573338583</v>
          </cell>
          <cell r="I1005">
            <v>863609.05673624575</v>
          </cell>
        </row>
        <row r="1006">
          <cell r="D1006">
            <v>5</v>
          </cell>
          <cell r="E1006">
            <v>37</v>
          </cell>
          <cell r="F1006">
            <v>42335.187459370696</v>
          </cell>
          <cell r="G1006">
            <v>94474.221444488183</v>
          </cell>
          <cell r="H1006">
            <v>1133690.6573338583</v>
          </cell>
          <cell r="I1006">
            <v>863609.05673624575</v>
          </cell>
        </row>
        <row r="1007">
          <cell r="D1007">
            <v>6</v>
          </cell>
          <cell r="E1007">
            <v>257</v>
          </cell>
          <cell r="F1007">
            <v>1005827.1755632405</v>
          </cell>
          <cell r="G1007">
            <v>1922381.3415068001</v>
          </cell>
          <cell r="H1007">
            <v>23068576.098081596</v>
          </cell>
          <cell r="I1007">
            <v>2894616.4236990698</v>
          </cell>
        </row>
        <row r="1008">
          <cell r="D1008">
            <v>7</v>
          </cell>
          <cell r="E1008">
            <v>37</v>
          </cell>
          <cell r="F1008">
            <v>42335.187459370696</v>
          </cell>
          <cell r="G1008">
            <v>94474.221444488183</v>
          </cell>
          <cell r="H1008">
            <v>1133690.6573338583</v>
          </cell>
          <cell r="I1008">
            <v>2513609.0567362462</v>
          </cell>
        </row>
        <row r="1009">
          <cell r="D1009">
            <v>8</v>
          </cell>
          <cell r="E1009">
            <v>37</v>
          </cell>
          <cell r="F1009">
            <v>42335.187459370696</v>
          </cell>
          <cell r="G1009">
            <v>94474.221444488183</v>
          </cell>
          <cell r="H1009">
            <v>1133690.6573338583</v>
          </cell>
          <cell r="I1009">
            <v>863609.05673624575</v>
          </cell>
        </row>
        <row r="1010">
          <cell r="D1010">
            <v>9</v>
          </cell>
          <cell r="E1010">
            <v>37</v>
          </cell>
          <cell r="F1010">
            <v>42335.187459370696</v>
          </cell>
          <cell r="G1010">
            <v>94474.221444488183</v>
          </cell>
          <cell r="H1010">
            <v>1133690.6573338583</v>
          </cell>
          <cell r="I1010">
            <v>863609.05673624575</v>
          </cell>
        </row>
        <row r="1011">
          <cell r="D1011">
            <v>10</v>
          </cell>
          <cell r="E1011">
            <v>94474.221444488183</v>
          </cell>
          <cell r="F1011">
            <v>108096861.48460828</v>
          </cell>
          <cell r="G1011">
            <v>241226446.4200592</v>
          </cell>
          <cell r="H1011">
            <v>2894717357.0407104</v>
          </cell>
          <cell r="I1011">
            <v>600203.26288432046</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s>
    <sheetDataSet>
      <sheetData sheetId="0" refreshError="1">
        <row r="6">
          <cell r="M6" t="str">
            <v>clientes</v>
          </cell>
        </row>
        <row r="7">
          <cell r="M7">
            <v>0</v>
          </cell>
          <cell r="N7">
            <v>0</v>
          </cell>
        </row>
        <row r="8">
          <cell r="M8">
            <v>35630</v>
          </cell>
          <cell r="N8">
            <v>177.26043990132501</v>
          </cell>
        </row>
        <row r="9">
          <cell r="M9">
            <v>48610</v>
          </cell>
          <cell r="N9">
            <v>313.15001485748246</v>
          </cell>
        </row>
        <row r="10">
          <cell r="M10">
            <v>61689</v>
          </cell>
          <cell r="N10">
            <v>151.29655746297286</v>
          </cell>
        </row>
        <row r="11">
          <cell r="M11">
            <v>70198</v>
          </cell>
          <cell r="N11">
            <v>256.41756175389611</v>
          </cell>
        </row>
        <row r="12">
          <cell r="M12">
            <v>99711</v>
          </cell>
          <cell r="N12">
            <v>173.83571855997164</v>
          </cell>
        </row>
        <row r="13">
          <cell r="M13">
            <v>127424</v>
          </cell>
          <cell r="N13">
            <v>551.96300016742009</v>
          </cell>
        </row>
        <row r="14">
          <cell r="M14">
            <v>142000</v>
          </cell>
          <cell r="N14">
            <v>369.48508617156153</v>
          </cell>
        </row>
        <row r="17">
          <cell r="M17">
            <v>166861</v>
          </cell>
          <cell r="N17">
            <v>449.47591108767176</v>
          </cell>
        </row>
        <row r="18">
          <cell r="M18">
            <v>222637</v>
          </cell>
          <cell r="N18">
            <v>252.8780032070141</v>
          </cell>
        </row>
        <row r="19">
          <cell r="M19">
            <v>232769</v>
          </cell>
          <cell r="N19">
            <v>1170.8991300724888</v>
          </cell>
        </row>
        <row r="24">
          <cell r="M24">
            <v>242000</v>
          </cell>
          <cell r="N24">
            <v>378.38275806190245</v>
          </cell>
        </row>
        <row r="27">
          <cell r="M27">
            <v>485000</v>
          </cell>
          <cell r="N27">
            <v>776.63230240549831</v>
          </cell>
        </row>
        <row r="28">
          <cell r="M28">
            <v>560000</v>
          </cell>
          <cell r="N28">
            <v>529.76190476190482</v>
          </cell>
        </row>
        <row r="29">
          <cell r="M29">
            <v>651427</v>
          </cell>
          <cell r="N29">
            <v>1092.0640378737755</v>
          </cell>
        </row>
        <row r="30">
          <cell r="M30">
            <v>1433342</v>
          </cell>
          <cell r="N30">
            <v>584.12779501387968</v>
          </cell>
        </row>
        <row r="31">
          <cell r="M31">
            <v>2360416</v>
          </cell>
          <cell r="N31">
            <v>424.4848299256256</v>
          </cell>
        </row>
        <row r="32">
          <cell r="M32">
            <v>2781000</v>
          </cell>
          <cell r="N32">
            <v>1473.3229556147646</v>
          </cell>
        </row>
        <row r="99">
          <cell r="M99">
            <v>0</v>
          </cell>
          <cell r="N99">
            <v>0</v>
          </cell>
        </row>
        <row r="100">
          <cell r="M100">
            <v>6.3157894736842106</v>
          </cell>
          <cell r="N100">
            <v>35630</v>
          </cell>
        </row>
        <row r="101">
          <cell r="M101">
            <v>9.3333333333333339</v>
          </cell>
          <cell r="N101">
            <v>61689</v>
          </cell>
        </row>
        <row r="102">
          <cell r="M102">
            <v>15.222222222222221</v>
          </cell>
          <cell r="N102">
            <v>48610</v>
          </cell>
        </row>
        <row r="103">
          <cell r="M103">
            <v>17.333333333333332</v>
          </cell>
          <cell r="N103">
            <v>9.9711000000000005E-4</v>
          </cell>
        </row>
        <row r="104">
          <cell r="M104">
            <v>18</v>
          </cell>
          <cell r="N104">
            <v>70198</v>
          </cell>
        </row>
        <row r="105">
          <cell r="M105">
            <v>52.466882236361741</v>
          </cell>
          <cell r="N105">
            <v>142000</v>
          </cell>
        </row>
        <row r="106">
          <cell r="M106">
            <v>56.3</v>
          </cell>
          <cell r="N106">
            <v>222637</v>
          </cell>
        </row>
        <row r="107">
          <cell r="M107">
            <v>70.333333333333329</v>
          </cell>
          <cell r="N107">
            <v>127424</v>
          </cell>
        </row>
        <row r="108">
          <cell r="M108">
            <v>75</v>
          </cell>
          <cell r="N108">
            <v>166861</v>
          </cell>
        </row>
        <row r="109">
          <cell r="M109">
            <v>91.568627450980387</v>
          </cell>
          <cell r="N109">
            <v>242000</v>
          </cell>
        </row>
        <row r="110">
          <cell r="M110">
            <v>272.54901960784315</v>
          </cell>
          <cell r="N110">
            <v>232769</v>
          </cell>
        </row>
        <row r="112">
          <cell r="M112">
            <v>296.66666666666669</v>
          </cell>
          <cell r="N112">
            <v>560000</v>
          </cell>
        </row>
        <row r="113">
          <cell r="M113">
            <v>376.66666666666669</v>
          </cell>
          <cell r="N113">
            <v>485000</v>
          </cell>
        </row>
        <row r="114">
          <cell r="M114">
            <v>837.25490196078431</v>
          </cell>
          <cell r="N114">
            <v>1433342</v>
          </cell>
        </row>
        <row r="115">
          <cell r="M115">
            <v>1001.9607843137255</v>
          </cell>
          <cell r="N115">
            <v>2360416</v>
          </cell>
        </row>
        <row r="116">
          <cell r="M116">
            <v>2240</v>
          </cell>
          <cell r="N116">
            <v>2781000</v>
          </cell>
        </row>
      </sheetData>
      <sheetData sheetId="1" refreshError="1"/>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mometro"/>
      <sheetName val="Empilhamento"/>
      <sheetName val="Mensagem"/>
      <sheetName val="ASSUM"/>
      <sheetName val="RESUMO"/>
      <sheetName val="Teste Drpc"/>
      <sheetName val="Mercado"/>
      <sheetName val="EmpresasDadosGerais"/>
      <sheetName val="ush"/>
      <sheetName val="C1398T96"/>
      <sheetName val="PREÇO_MAE_2003"/>
      <sheetName val="LISTA_SUSPENSA"/>
      <sheetName val="CAMBIO DIÁRIO 2000"/>
      <sheetName val="CVA_Projetada12meses"/>
      <sheetName val="Demandas"/>
      <sheetName val="INPUT GERAL"/>
      <sheetName val="GAS CONSUMP"/>
      <sheetName val="DEC FEC 02 BD"/>
      <sheetName val="TELEMIG_209"/>
    </sheetNames>
    <sheetDataSet>
      <sheetData sheetId="0" refreshError="1"/>
      <sheetData sheetId="1" refreshError="1"/>
      <sheetData sheetId="2" refreshError="1">
        <row r="3">
          <cell r="C3">
            <v>1000</v>
          </cell>
        </row>
        <row r="4">
          <cell r="C4">
            <v>1000</v>
          </cell>
        </row>
        <row r="5">
          <cell r="C5" t="str">
            <v>Meta Cumprida!</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NDAS_P_SUBSIDIÁRIA"/>
      <sheetName val="integral"/>
      <sheetName val="tabela"/>
      <sheetName val="bal"/>
      <sheetName val="Remeasurement Balance"/>
      <sheetName val="Índices"/>
      <sheetName val="1.2Base_Previa"/>
      <sheetName val="ush"/>
      <sheetName val="base filtrada doc. pagto"/>
      <sheetName val="ABRIL 2000"/>
      <sheetName val="den96"/>
      <sheetName val="ce"/>
      <sheetName val="valores"/>
      <sheetName val="D1 - PRA"/>
      <sheetName val="FF3"/>
      <sheetName val="Aquisição"/>
      <sheetName val="E1.3 - Totalização"/>
      <sheetName val="Bal032002"/>
      <sheetName val="K 1.4 - Itens Totalm. Deprec."/>
      <sheetName val=" Funding flow"/>
      <sheetName val="Valores 30 11 2007"/>
      <sheetName val="6140"/>
      <sheetName val="B13"/>
      <sheetName val="Metalúrgica"/>
      <sheetName val="D - PRA"/>
      <sheetName val="BP vs TS"/>
      <sheetName val="7901"/>
      <sheetName val="Revestimento"/>
      <sheetName val="GERREAL"/>
      <sheetName val="ag. tractor"/>
      <sheetName val="Custo X Mercado"/>
      <sheetName val="N2 1"/>
      <sheetName val="ACT 00"/>
      <sheetName val="T-OPEN"/>
      <sheetName val="COTAÇÃO URTJLP"/>
      <sheetName val="INFO"/>
      <sheetName val="Determinação dos Parâmetros"/>
      <sheetName val="Dep Moedas Est"/>
      <sheetName val="Resumo"/>
      <sheetName val="Aging"/>
      <sheetName val="Bancos 31-03"/>
      <sheetName val="Base"/>
      <sheetName val="Lista"/>
      <sheetName val="NBC Max"/>
      <sheetName val="ELIMINAÇÕES"/>
      <sheetName val="RELATA VÉIO"/>
      <sheetName val="Teste Drpc"/>
      <sheetName val="C1398T96"/>
      <sheetName val="D1.1 - PRA"/>
      <sheetName val="Premissas"/>
      <sheetName val="cvdtodosprodago-00"/>
      <sheetName val="MovJan"/>
      <sheetName val="OUT02.REPORT"/>
      <sheetName val="COMPLETO"/>
      <sheetName val="ROs (12)"/>
      <sheetName val="Janeiro 2005"/>
      <sheetName val="E4.1"/>
      <sheetName val="Assumptions - General"/>
      <sheetName val="DS"/>
      <sheetName val="ISO Code"/>
      <sheetName val="base_filtrada_doc__pagto"/>
      <sheetName val="ABRIL_2000"/>
      <sheetName val="K_1_4_-_Itens_Totalm__Deprec_"/>
      <sheetName val="_Funding_flow"/>
      <sheetName val="D1_-_PRA"/>
      <sheetName val="Valores_30_11_2007"/>
      <sheetName val="D_-_PRA"/>
      <sheetName val="BP_vs_TS"/>
      <sheetName val="Remeasurement_Balance"/>
      <sheetName val="1_2Base_Previa"/>
      <sheetName val="ag__tractor"/>
      <sheetName val="Custo_X_Mercado"/>
      <sheetName val="ACT_00"/>
      <sheetName val="E1_3_-_Totalização"/>
      <sheetName val="N2_1"/>
      <sheetName val="Bancos_31-03"/>
      <sheetName val="NBC_Max"/>
      <sheetName val="RELATA_VÉIO"/>
      <sheetName val="D1_1_-_PRA"/>
      <sheetName val="COTAÇÃO_URTJLP"/>
      <sheetName val="Determinação_dos_Parâmetros"/>
      <sheetName val="Dep_Moedas_Est"/>
      <sheetName val="OUT02_REPORT"/>
      <sheetName val="Taxas"/>
      <sheetName val="base_filtrada_doc__pagto1"/>
      <sheetName val="ABRIL_20001"/>
      <sheetName val="D1_-_PRA1"/>
      <sheetName val="Remeasurement_Balance1"/>
      <sheetName val="1_2Base_Previa1"/>
      <sheetName val="K_1_4_-_Itens_Totalm__Deprec_1"/>
      <sheetName val="_Funding_flow1"/>
      <sheetName val="Valores_30_11_20071"/>
      <sheetName val="D_-_PRA1"/>
      <sheetName val="BP_vs_TS1"/>
      <sheetName val="ag__tractor1"/>
      <sheetName val="Custo_X_Mercado1"/>
      <sheetName val="ACT_001"/>
      <sheetName val="E1_3_-_Totalização1"/>
      <sheetName val="N2_11"/>
      <sheetName val="Dep_Moedas_Est1"/>
      <sheetName val="COTAÇÃO_URTJLP1"/>
      <sheetName val="Bancos_31-031"/>
      <sheetName val="NBC_Max1"/>
      <sheetName val="RELATA_VÉIO1"/>
      <sheetName val="D1_1_-_PRA1"/>
      <sheetName val="Determinação_dos_Parâmetros1"/>
      <sheetName val="OUT02_REPORT1"/>
      <sheetName val="ROs_(12)"/>
      <sheetName val="Janeiro_2005"/>
      <sheetName val="E4_1"/>
      <sheetName val="Assumptions_-_General"/>
      <sheetName val="ISO_Code"/>
      <sheetName val="Entradas"/>
      <sheetName val="Proyectos 2004 PAIS"/>
      <sheetName val="D1"/>
      <sheetName val="Matriz de covariância"/>
      <sheetName val="XREF"/>
      <sheetName val="PDD-Movimentação"/>
      <sheetName val="Diversos Deb"/>
      <sheetName val="Orçado - Velho"/>
      <sheetName val="N"/>
      <sheetName val="EBITRECS"/>
      <sheetName val="5X3"/>
      <sheetName val="Conteúdo - real"/>
      <sheetName val="UFIR"/>
      <sheetName val="DADOS"/>
      <sheetName val="Deter. Parâmetro-Global Folha"/>
      <sheetName val="E1.1"/>
      <sheetName val="Plan1"/>
      <sheetName val="TABELAS"/>
      <sheetName val="Adiantamentos Agosto"/>
      <sheetName val="mzo 97"/>
      <sheetName val="P&amp;L"/>
      <sheetName val="Lead"/>
      <sheetName val="Links"/>
      <sheetName val="RIS_TECNICHE"/>
      <sheetName val="e&amp;o por dep"/>
      <sheetName val="Anexo &quot;H&quot;"/>
      <sheetName val="TXCETIP"/>
      <sheetName val="sapactivexlhiddensheet"/>
      <sheetName val="Teste de Adições"/>
      <sheetName val="VALE  REFEIÇÃO"/>
      <sheetName val="Teste"/>
      <sheetName val="Promedios"/>
      <sheetName val="P3 - Concil. Bancária 30.09.06"/>
      <sheetName val="Forecast US$"/>
      <sheetName val="INTELSAT"/>
      <sheetName val="Changelog"/>
      <sheetName val="Mexico Detail"/>
      <sheetName val="Sen"/>
      <sheetName val="Proyectos_2004_PAIS"/>
      <sheetName val="REF"/>
      <sheetName val="CLIENTES"/>
      <sheetName val="tabela tpo x ctas."/>
      <sheetName val="SCG"/>
      <sheetName val="Relatórios-REF"/>
      <sheetName val="Table"/>
      <sheetName val="VEA Fiscal"/>
      <sheetName val="ANEXO 13"/>
      <sheetName val="Sensib"/>
      <sheetName val="Proyectos_2004_PAIS1"/>
      <sheetName val="Adiantamentos_Agosto"/>
      <sheetName val="Teste_de_Adições"/>
      <sheetName val="e&amp;o_por_dep"/>
      <sheetName val="Deter__Parâmetro-Global_Folha"/>
      <sheetName val="E1_1"/>
      <sheetName val="Teste_Drpc"/>
      <sheetName val="Cotação"/>
      <sheetName val="rec_dif"/>
      <sheetName val="Real_Teste_orig"/>
      <sheetName val="31-Bl2-VP contrato"/>
      <sheetName val="Painel de Controle"/>
      <sheetName val="Trial_Balance_MRC"/>
      <sheetName val="05,06 E 07"/>
      <sheetName val="PORTFOLIO -BRAZIL"/>
      <sheetName val="102007"/>
      <sheetName val="CG00VEND"/>
      <sheetName val="Tickmarks "/>
      <sheetName val="TermoPE"/>
      <sheetName val="ASSUM"/>
      <sheetName val="Total_por_item"/>
      <sheetName val="Inventário PA"/>
      <sheetName val="Segment 4 Bid Sheet"/>
      <sheetName val="Param"/>
      <sheetName val="Base PA (moeda real dez-2007)"/>
      <sheetName val="EdComercial"/>
      <sheetName val="Inputs"/>
      <sheetName val="Raz"/>
      <sheetName val="Fluxo"/>
      <sheetName val="PAS - Deprec."/>
      <sheetName val="DPGeral"/>
      <sheetName val="Parâmetro de receita"/>
      <sheetName val="Trial Balance"/>
      <sheetName val="SAB 101 FEV"/>
      <sheetName val="1º semestre 99"/>
      <sheetName val="ATIVO"/>
      <sheetName val="Sensibilidades"/>
      <sheetName val="Fluxo ufg"/>
      <sheetName val="1 sum"/>
      <sheetName val="Remeasurement_Balance2"/>
      <sheetName val="base_filtrada_doc__pagto2"/>
      <sheetName val="ABRIL_20002"/>
      <sheetName val="D1_-_PRA2"/>
      <sheetName val="1_2Base_Previa2"/>
      <sheetName val="E1_3_-_Totalização2"/>
      <sheetName val="K_1_4_-_Itens_Totalm__Deprec_2"/>
      <sheetName val="_Funding_flow2"/>
      <sheetName val="BP_vs_TS2"/>
      <sheetName val="Valores_30_11_20072"/>
      <sheetName val="D_-_PRA2"/>
      <sheetName val="Custo_X_Mercado2"/>
      <sheetName val="ag__tractor2"/>
      <sheetName val="N2_12"/>
      <sheetName val="ACT_002"/>
      <sheetName val="COTAÇÃO_URTJLP2"/>
      <sheetName val="Janeiro_20051"/>
      <sheetName val="Dep_Moedas_Est2"/>
      <sheetName val="Determinação_dos_Parâmetros2"/>
      <sheetName val="RELATA_VÉIO2"/>
      <sheetName val="E4_11"/>
      <sheetName val="Assumptions_-_General1"/>
      <sheetName val="Bancos_31-032"/>
      <sheetName val="NBC_Max2"/>
      <sheetName val="D1_1_-_PRA2"/>
      <sheetName val="OUT02_REPORT2"/>
      <sheetName val="ROs_(12)1"/>
      <sheetName val="ISO_Code1"/>
      <sheetName val="Orçado_-_Velho"/>
      <sheetName val="mzo_97"/>
      <sheetName val="#REF"/>
      <sheetName val="COMPARATIVO"/>
      <sheetName val="Cotações"/>
      <sheetName val="BNDES"/>
      <sheetName val="Vicom"/>
      <sheetName val="tabla"/>
      <sheetName val="Debt Sum"/>
      <sheetName val="JUN99"/>
      <sheetName val="Intertemporais PIS e COFINS"/>
      <sheetName val="DRE"/>
      <sheetName val="inss terceiros a recolher "/>
      <sheetName val="1tri"/>
      <sheetName val="T.C."/>
      <sheetName val="M-Central_impr"/>
      <sheetName val="Cofins 1%"/>
      <sheetName val="Start"/>
      <sheetName val="Tab.Translate"/>
      <sheetName val="Mensagem"/>
      <sheetName val="Setcomer"/>
      <sheetName val="CIEN"/>
      <sheetName val="Deferred Tax"/>
      <sheetName val="Res.Autor.Motivo"/>
      <sheetName val="Res.Devolv.Motivo"/>
      <sheetName val="Calc"/>
      <sheetName val="ENTRADA"/>
      <sheetName val="Geral"/>
      <sheetName val="Market"/>
      <sheetName val="Apl.Financ."/>
      <sheetName val="input 1"/>
      <sheetName val="Janeiro"/>
      <sheetName val="fevereiro"/>
      <sheetName val="Abril"/>
      <sheetName val="Maio"/>
      <sheetName val="Junho"/>
      <sheetName val="Julho"/>
      <sheetName val="DFLSUBS"/>
      <sheetName val="Cálculo Encargos - MN"/>
      <sheetName val="Financeiro LP"/>
      <sheetName val="Financeiro CP"/>
      <sheetName val="Financeiro Encargos"/>
      <sheetName val="RIEP_INC_98"/>
      <sheetName val="Gross Margin"/>
      <sheetName val="_fg12"/>
      <sheetName val="Uno1242"/>
      <sheetName val="UST"/>
      <sheetName val="parám."/>
      <sheetName val="Saldo Orçamentário"/>
      <sheetName val="PRESidi"/>
      <sheetName val="base_filtrada_doc__pagto3"/>
      <sheetName val="ABRIL_20003"/>
      <sheetName val="D1_-_PRA3"/>
      <sheetName val="Remeasurement_Balance3"/>
      <sheetName val="1_2Base_Previa3"/>
      <sheetName val="K_1_4_-_Itens_Totalm__Deprec_3"/>
      <sheetName val="_Funding_flow3"/>
      <sheetName val="BP_vs_TS3"/>
      <sheetName val="Valores_30_11_20073"/>
      <sheetName val="D_-_PRA3"/>
      <sheetName val="E1_3_-_Totalização3"/>
      <sheetName val="Dep_Moedas_Est3"/>
      <sheetName val="Custo_X_Mercado3"/>
      <sheetName val="ag__tractor3"/>
      <sheetName val="N2_13"/>
      <sheetName val="Determinação_dos_Parâmetros3"/>
      <sheetName val="ACT_003"/>
      <sheetName val="COTAÇÃO_URTJLP3"/>
      <sheetName val="Bancos_31-033"/>
      <sheetName val="NBC_Max3"/>
      <sheetName val="D1_1_-_PRA3"/>
      <sheetName val="RELATA_VÉIO3"/>
      <sheetName val="Janeiro_20052"/>
      <sheetName val="E4_12"/>
      <sheetName val="Assumptions_-_General2"/>
      <sheetName val="OUT02_REPORT3"/>
      <sheetName val="ROs_(12)2"/>
      <sheetName val="ISO_Code2"/>
      <sheetName val="Adiantamentos_Agosto1"/>
      <sheetName val="Teste_Drpc1"/>
      <sheetName val="Proyectos_2004_PAIS2"/>
      <sheetName val="e&amp;o_por_dep1"/>
      <sheetName val="Deter__Parâmetro-Global_Folha1"/>
      <sheetName val="mzo_971"/>
      <sheetName val="E1_11"/>
      <sheetName val="P3_-_Concil__Bancária_30_09_06"/>
      <sheetName val="Teste_de_Adições1"/>
      <sheetName val="Forecast_US$"/>
      <sheetName val="VALE__REFEIÇÃO"/>
      <sheetName val="Matriz_de_covariância"/>
      <sheetName val="Diversos_Deb"/>
      <sheetName val="Orçado_-_Velho1"/>
      <sheetName val="VEA_Fiscal"/>
      <sheetName val="Anexo_&quot;H&quot;"/>
      <sheetName val="Mexico_Detail"/>
      <sheetName val="tabela_tpo_x_ctas_"/>
      <sheetName val="31-Bl2-VP_contrato"/>
      <sheetName val="Painel_de_Controle"/>
      <sheetName val="SAB_101_FEV"/>
      <sheetName val="ANEXO_13"/>
      <sheetName val="Conteúdo_-_real"/>
      <sheetName val="Tickmarks_"/>
      <sheetName val="05,06_E_07"/>
      <sheetName val="Base_PA_(moeda_real_dez-2007)"/>
      <sheetName val="PAS_-_Deprec_"/>
      <sheetName val="PORTFOLIO_-BRAZIL"/>
      <sheetName val="1º_semestre_99"/>
      <sheetName val="Segment_4_Bid_Sheet"/>
      <sheetName val="Trial_Balance"/>
      <sheetName val="Parâmetro_de_receita"/>
      <sheetName val="Fluxo_ufg"/>
      <sheetName val="Inventário_PA"/>
      <sheetName val="1_sum"/>
      <sheetName val="T_C_"/>
      <sheetName val="Tab_Translate"/>
      <sheetName val="inss_terceiros_a_recolher_"/>
      <sheetName val="Cofins_1%"/>
      <sheetName val="Res_Autor_Motivo"/>
      <sheetName val="Res_Devolv_Motivo"/>
      <sheetName val="Deferred_Tax"/>
      <sheetName val="Apl_Financ_"/>
      <sheetName val="input_1"/>
      <sheetName val="Precios"/>
      <sheetName val="MUTAÇÕES"/>
      <sheetName val="Passivo"/>
      <sheetName val="VAREX0698"/>
      <sheetName val="DB R&amp;D ITA 02-06"/>
      <sheetName val="Cálculo_Encargos_-_MN"/>
      <sheetName val="Financeiro_LP"/>
      <sheetName val="Financeiro_CP"/>
      <sheetName val="Financeiro_Encargos"/>
      <sheetName val="Debt_Sum"/>
      <sheetName val="P_L"/>
      <sheetName val="Configurações Gerais"/>
      <sheetName val="CONS-LS"/>
      <sheetName val="sheet1"/>
      <sheetName val="DATA"/>
      <sheetName val="DB_R&amp;D_ITA_02-06"/>
      <sheetName val="Gross_Margin"/>
      <sheetName val="Suporte"/>
      <sheetName val="A4"/>
      <sheetName val="regulagem"/>
      <sheetName val="Tdb_Bdg"/>
      <sheetName val="CRONOGRAMA"/>
      <sheetName val="Input"/>
    </sheetNames>
    <sheetDataSet>
      <sheetData sheetId="0" refreshError="1">
        <row r="2">
          <cell r="B2" t="str">
            <v>PETROBRAS - PETRÓLEO BRASILEIRO S.A.</v>
          </cell>
        </row>
        <row r="4">
          <cell r="B4" t="str">
            <v>VENDAS BRUTAS - SUBSIDIÁRIAS</v>
          </cell>
        </row>
        <row r="6">
          <cell r="C6" t="str">
            <v xml:space="preserve">   JAN</v>
          </cell>
          <cell r="D6" t="str">
            <v xml:space="preserve">  FEV</v>
          </cell>
          <cell r="E6" t="str">
            <v xml:space="preserve">   MAR</v>
          </cell>
          <cell r="F6" t="str">
            <v xml:space="preserve">   1º TRIM</v>
          </cell>
          <cell r="G6" t="str">
            <v>ABR</v>
          </cell>
          <cell r="H6" t="str">
            <v>MAI</v>
          </cell>
          <cell r="I6" t="str">
            <v>JUN</v>
          </cell>
          <cell r="J6" t="str">
            <v>2º TRIM</v>
          </cell>
          <cell r="K6" t="str">
            <v xml:space="preserve">1º SEM </v>
          </cell>
          <cell r="L6" t="str">
            <v>JUL</v>
          </cell>
          <cell r="M6" t="str">
            <v>AGO</v>
          </cell>
          <cell r="N6" t="str">
            <v>SET</v>
          </cell>
          <cell r="O6" t="str">
            <v>3º TRIM</v>
          </cell>
          <cell r="P6" t="str">
            <v>OUT</v>
          </cell>
          <cell r="Q6" t="str">
            <v>NOV</v>
          </cell>
          <cell r="R6" t="str">
            <v>DEZ</v>
          </cell>
          <cell r="S6" t="str">
            <v>4º TRIM</v>
          </cell>
          <cell r="T6" t="str">
            <v>2º SEM</v>
          </cell>
          <cell r="U6" t="str">
            <v>T O T A L</v>
          </cell>
        </row>
        <row r="7">
          <cell r="B7" t="str">
            <v>A - MERCADO INTERNO</v>
          </cell>
          <cell r="C7" t="str">
            <v/>
          </cell>
          <cell r="D7" t="str">
            <v/>
          </cell>
          <cell r="E7" t="str">
            <v/>
          </cell>
          <cell r="F7" t="str">
            <v/>
          </cell>
        </row>
        <row r="8">
          <cell r="B8" t="str">
            <v>Petrobras Dist.  BR</v>
          </cell>
          <cell r="C8">
            <v>452253</v>
          </cell>
          <cell r="D8">
            <v>432798</v>
          </cell>
          <cell r="E8">
            <v>440109</v>
          </cell>
          <cell r="F8">
            <v>1325160</v>
          </cell>
          <cell r="G8">
            <v>493616</v>
          </cell>
          <cell r="H8">
            <v>506895</v>
          </cell>
          <cell r="I8">
            <v>484911</v>
          </cell>
          <cell r="J8">
            <v>0</v>
          </cell>
          <cell r="K8">
            <v>1325160</v>
          </cell>
          <cell r="L8">
            <v>515320</v>
          </cell>
          <cell r="M8">
            <v>496509</v>
          </cell>
          <cell r="N8">
            <v>504769</v>
          </cell>
          <cell r="O8">
            <v>0</v>
          </cell>
          <cell r="P8">
            <v>558512</v>
          </cell>
          <cell r="Q8">
            <v>524648</v>
          </cell>
          <cell r="R8">
            <v>535856</v>
          </cell>
          <cell r="S8">
            <v>0</v>
          </cell>
          <cell r="T8">
            <v>0</v>
          </cell>
          <cell r="U8">
            <v>1325160</v>
          </cell>
        </row>
        <row r="9">
          <cell r="B9" t="str">
            <v>Ajuste</v>
          </cell>
          <cell r="C9">
            <v>-30687</v>
          </cell>
          <cell r="D9">
            <v>-31185</v>
          </cell>
          <cell r="E9">
            <v>-35653</v>
          </cell>
          <cell r="F9">
            <v>-97525</v>
          </cell>
          <cell r="G9">
            <v>493616</v>
          </cell>
          <cell r="H9">
            <v>506895</v>
          </cell>
          <cell r="I9">
            <v>484911</v>
          </cell>
          <cell r="J9">
            <v>0</v>
          </cell>
          <cell r="K9">
            <v>-97525</v>
          </cell>
          <cell r="L9">
            <v>515320</v>
          </cell>
          <cell r="M9">
            <v>496509</v>
          </cell>
          <cell r="N9">
            <v>504769</v>
          </cell>
          <cell r="O9">
            <v>0</v>
          </cell>
          <cell r="P9">
            <v>0</v>
          </cell>
          <cell r="Q9">
            <v>0</v>
          </cell>
          <cell r="R9">
            <v>0</v>
          </cell>
          <cell r="S9">
            <v>0</v>
          </cell>
          <cell r="T9">
            <v>0</v>
          </cell>
          <cell r="U9">
            <v>-97525</v>
          </cell>
        </row>
        <row r="10">
          <cell r="B10" t="str">
            <v>Sub-total</v>
          </cell>
          <cell r="C10">
            <v>421566</v>
          </cell>
          <cell r="D10">
            <v>401613</v>
          </cell>
          <cell r="E10">
            <v>404456</v>
          </cell>
          <cell r="F10">
            <v>1227635</v>
          </cell>
          <cell r="G10">
            <v>0</v>
          </cell>
          <cell r="H10">
            <v>0</v>
          </cell>
          <cell r="I10">
            <v>0</v>
          </cell>
          <cell r="J10">
            <v>0</v>
          </cell>
          <cell r="K10">
            <v>1227635</v>
          </cell>
          <cell r="L10">
            <v>0</v>
          </cell>
          <cell r="M10">
            <v>0</v>
          </cell>
          <cell r="N10">
            <v>0</v>
          </cell>
          <cell r="O10">
            <v>0</v>
          </cell>
          <cell r="P10">
            <v>0</v>
          </cell>
          <cell r="Q10">
            <v>0</v>
          </cell>
          <cell r="R10">
            <v>0</v>
          </cell>
          <cell r="S10">
            <v>0</v>
          </cell>
          <cell r="T10">
            <v>0</v>
          </cell>
          <cell r="U10">
            <v>1227635</v>
          </cell>
        </row>
        <row r="11">
          <cell r="B11" t="str">
            <v>B - MERCADO EXTERNO</v>
          </cell>
        </row>
        <row r="12">
          <cell r="B12" t="str">
            <v>B - MERCADO EXTERNO</v>
          </cell>
          <cell r="C12">
            <v>32036</v>
          </cell>
          <cell r="D12">
            <v>13061</v>
          </cell>
          <cell r="E12">
            <v>21647</v>
          </cell>
          <cell r="F12">
            <v>66744</v>
          </cell>
          <cell r="G12">
            <v>20826</v>
          </cell>
          <cell r="H12">
            <v>47657</v>
          </cell>
          <cell r="I12">
            <v>23667</v>
          </cell>
          <cell r="J12">
            <v>92150</v>
          </cell>
          <cell r="K12">
            <v>158894</v>
          </cell>
          <cell r="L12">
            <v>39929</v>
          </cell>
          <cell r="M12">
            <v>26817</v>
          </cell>
          <cell r="N12">
            <v>43400</v>
          </cell>
          <cell r="O12">
            <v>110146</v>
          </cell>
          <cell r="P12">
            <v>15286</v>
          </cell>
          <cell r="Q12">
            <v>23950</v>
          </cell>
          <cell r="R12">
            <v>23349</v>
          </cell>
          <cell r="S12">
            <v>0</v>
          </cell>
          <cell r="T12">
            <v>110146</v>
          </cell>
          <cell r="U12">
            <v>269040</v>
          </cell>
        </row>
        <row r="13">
          <cell r="B13" t="str">
            <v>Brasoil</v>
          </cell>
          <cell r="C13">
            <v>32036</v>
          </cell>
          <cell r="D13">
            <v>13061</v>
          </cell>
          <cell r="E13">
            <v>21647</v>
          </cell>
          <cell r="F13">
            <v>66744</v>
          </cell>
          <cell r="G13">
            <v>20826</v>
          </cell>
          <cell r="H13">
            <v>47657</v>
          </cell>
          <cell r="I13">
            <v>23667</v>
          </cell>
          <cell r="J13">
            <v>0</v>
          </cell>
          <cell r="K13">
            <v>66744</v>
          </cell>
          <cell r="L13">
            <v>39929</v>
          </cell>
          <cell r="M13">
            <v>26817</v>
          </cell>
          <cell r="N13">
            <v>43400</v>
          </cell>
          <cell r="O13">
            <v>0</v>
          </cell>
          <cell r="P13">
            <v>0</v>
          </cell>
          <cell r="Q13">
            <v>0</v>
          </cell>
          <cell r="R13">
            <v>0</v>
          </cell>
          <cell r="S13">
            <v>0</v>
          </cell>
          <cell r="T13">
            <v>0</v>
          </cell>
          <cell r="U13">
            <v>66744</v>
          </cell>
        </row>
        <row r="14">
          <cell r="B14" t="str">
            <v xml:space="preserve">    Sub-total</v>
          </cell>
          <cell r="C14">
            <v>32036</v>
          </cell>
          <cell r="D14">
            <v>13061</v>
          </cell>
          <cell r="E14">
            <v>21647</v>
          </cell>
          <cell r="F14">
            <v>66744</v>
          </cell>
          <cell r="G14">
            <v>0</v>
          </cell>
          <cell r="H14">
            <v>0</v>
          </cell>
          <cell r="I14">
            <v>0</v>
          </cell>
          <cell r="J14">
            <v>0</v>
          </cell>
          <cell r="K14">
            <v>66744</v>
          </cell>
          <cell r="L14">
            <v>0</v>
          </cell>
          <cell r="M14">
            <v>0</v>
          </cell>
          <cell r="N14">
            <v>0</v>
          </cell>
          <cell r="O14">
            <v>0</v>
          </cell>
          <cell r="P14">
            <v>0</v>
          </cell>
          <cell r="Q14">
            <v>0</v>
          </cell>
          <cell r="R14">
            <v>0</v>
          </cell>
          <cell r="S14">
            <v>0</v>
          </cell>
          <cell r="T14">
            <v>0</v>
          </cell>
          <cell r="U14">
            <v>66744</v>
          </cell>
        </row>
        <row r="15">
          <cell r="B15" t="str">
            <v>C - PRESTAÇÃO DE SERVIÇOS</v>
          </cell>
        </row>
        <row r="16">
          <cell r="B16" t="str">
            <v>C - PRESTAÇÃO DE SERVIÇOS</v>
          </cell>
          <cell r="C16">
            <v>0</v>
          </cell>
          <cell r="D16">
            <v>0</v>
          </cell>
          <cell r="E16">
            <v>145</v>
          </cell>
          <cell r="F16">
            <v>145</v>
          </cell>
          <cell r="G16">
            <v>484</v>
          </cell>
          <cell r="H16">
            <v>138</v>
          </cell>
          <cell r="I16">
            <v>222</v>
          </cell>
          <cell r="J16">
            <v>844</v>
          </cell>
          <cell r="K16">
            <v>989</v>
          </cell>
          <cell r="L16">
            <v>286</v>
          </cell>
          <cell r="M16">
            <v>241.5</v>
          </cell>
          <cell r="N16">
            <v>488.6</v>
          </cell>
          <cell r="O16">
            <v>1016.1</v>
          </cell>
          <cell r="P16">
            <v>1103</v>
          </cell>
          <cell r="Q16">
            <v>292</v>
          </cell>
          <cell r="R16">
            <v>286</v>
          </cell>
          <cell r="S16">
            <v>0</v>
          </cell>
          <cell r="T16">
            <v>1016.1</v>
          </cell>
          <cell r="U16">
            <v>2005.1</v>
          </cell>
        </row>
        <row r="17">
          <cell r="B17" t="str">
            <v>Petrobrás Dist.  BR</v>
          </cell>
          <cell r="C17">
            <v>0</v>
          </cell>
          <cell r="D17">
            <v>0</v>
          </cell>
          <cell r="E17">
            <v>145</v>
          </cell>
          <cell r="F17">
            <v>145</v>
          </cell>
          <cell r="G17">
            <v>484</v>
          </cell>
          <cell r="H17">
            <v>138</v>
          </cell>
          <cell r="I17">
            <v>222</v>
          </cell>
          <cell r="J17">
            <v>0</v>
          </cell>
          <cell r="K17">
            <v>145</v>
          </cell>
          <cell r="L17">
            <v>286</v>
          </cell>
          <cell r="M17">
            <v>241.5</v>
          </cell>
          <cell r="N17">
            <v>488.6</v>
          </cell>
          <cell r="O17">
            <v>0</v>
          </cell>
          <cell r="P17">
            <v>0</v>
          </cell>
          <cell r="Q17">
            <v>0</v>
          </cell>
          <cell r="R17">
            <v>0</v>
          </cell>
          <cell r="S17">
            <v>0</v>
          </cell>
          <cell r="T17">
            <v>0</v>
          </cell>
          <cell r="U17">
            <v>145</v>
          </cell>
        </row>
        <row r="18">
          <cell r="B18" t="str">
            <v>Sub-total</v>
          </cell>
          <cell r="C18">
            <v>0</v>
          </cell>
          <cell r="D18">
            <v>0</v>
          </cell>
          <cell r="E18">
            <v>145</v>
          </cell>
          <cell r="F18">
            <v>145</v>
          </cell>
          <cell r="G18">
            <v>0</v>
          </cell>
          <cell r="H18">
            <v>0</v>
          </cell>
          <cell r="I18">
            <v>0</v>
          </cell>
          <cell r="J18">
            <v>0</v>
          </cell>
          <cell r="K18">
            <v>145</v>
          </cell>
          <cell r="L18">
            <v>0</v>
          </cell>
          <cell r="M18">
            <v>0</v>
          </cell>
          <cell r="N18">
            <v>0</v>
          </cell>
          <cell r="O18">
            <v>0</v>
          </cell>
          <cell r="P18">
            <v>0</v>
          </cell>
          <cell r="Q18">
            <v>0</v>
          </cell>
          <cell r="R18">
            <v>0</v>
          </cell>
          <cell r="S18">
            <v>0</v>
          </cell>
          <cell r="T18">
            <v>0</v>
          </cell>
          <cell r="U18">
            <v>145</v>
          </cell>
        </row>
        <row r="19">
          <cell r="B19" t="str">
            <v xml:space="preserve">      T O T A L</v>
          </cell>
          <cell r="C19">
            <v>473228</v>
          </cell>
          <cell r="D19">
            <v>435158</v>
          </cell>
          <cell r="E19">
            <v>450754</v>
          </cell>
          <cell r="F19">
            <v>1359140</v>
          </cell>
          <cell r="G19">
            <v>514926</v>
          </cell>
          <cell r="H19">
            <v>554690</v>
          </cell>
          <cell r="I19">
            <v>508800</v>
          </cell>
          <cell r="J19">
            <v>1578416</v>
          </cell>
          <cell r="K19">
            <v>2937556</v>
          </cell>
          <cell r="L19">
            <v>555535</v>
          </cell>
          <cell r="M19">
            <v>523567.5</v>
          </cell>
          <cell r="N19">
            <v>548657.6</v>
          </cell>
          <cell r="O19">
            <v>1627760.1</v>
          </cell>
          <cell r="P19">
            <v>0</v>
          </cell>
          <cell r="Q19">
            <v>0</v>
          </cell>
          <cell r="R19">
            <v>0</v>
          </cell>
          <cell r="S19">
            <v>0</v>
          </cell>
          <cell r="T19">
            <v>1627760.1</v>
          </cell>
          <cell r="U19">
            <v>4565316.0999999996</v>
          </cell>
        </row>
        <row r="20">
          <cell r="B20" t="str">
            <v xml:space="preserve">      T O T A L</v>
          </cell>
          <cell r="C20">
            <v>453602</v>
          </cell>
          <cell r="D20">
            <v>414674</v>
          </cell>
          <cell r="E20">
            <v>426248</v>
          </cell>
          <cell r="F20">
            <v>1294524</v>
          </cell>
          <cell r="G20">
            <v>0</v>
          </cell>
          <cell r="H20">
            <v>0</v>
          </cell>
          <cell r="I20">
            <v>0</v>
          </cell>
          <cell r="J20">
            <v>0</v>
          </cell>
          <cell r="K20">
            <v>1294524</v>
          </cell>
          <cell r="L20">
            <v>0</v>
          </cell>
          <cell r="M20">
            <v>0</v>
          </cell>
          <cell r="N20">
            <v>0</v>
          </cell>
          <cell r="O20">
            <v>0</v>
          </cell>
          <cell r="P20">
            <v>0</v>
          </cell>
          <cell r="Q20">
            <v>0</v>
          </cell>
          <cell r="R20">
            <v>0</v>
          </cell>
          <cell r="S20">
            <v>0</v>
          </cell>
          <cell r="T20">
            <v>0</v>
          </cell>
          <cell r="U20">
            <v>1294524</v>
          </cell>
        </row>
        <row r="21">
          <cell r="B21" t="str">
            <v>E - ENCARGOS</v>
          </cell>
          <cell r="C21" t="str">
            <v/>
          </cell>
          <cell r="D21" t="str">
            <v/>
          </cell>
          <cell r="E21" t="str">
            <v/>
          </cell>
          <cell r="F21" t="str">
            <v/>
          </cell>
          <cell r="G21" t="str">
            <v/>
          </cell>
          <cell r="H21" t="str">
            <v/>
          </cell>
          <cell r="I21" t="str">
            <v/>
          </cell>
          <cell r="J21" t="str">
            <v/>
          </cell>
          <cell r="K21" t="str">
            <v/>
          </cell>
          <cell r="L21" t="str">
            <v/>
          </cell>
          <cell r="M21" t="str">
            <v/>
          </cell>
          <cell r="N21" t="str">
            <v/>
          </cell>
          <cell r="O21" t="str">
            <v/>
          </cell>
          <cell r="P21" t="str">
            <v/>
          </cell>
          <cell r="Q21" t="str">
            <v/>
          </cell>
          <cell r="R21" t="str">
            <v/>
          </cell>
          <cell r="S21" t="str">
            <v/>
          </cell>
          <cell r="T21" t="str">
            <v/>
          </cell>
          <cell r="U21" t="str">
            <v/>
          </cell>
        </row>
        <row r="22">
          <cell r="B22" t="str">
            <v>E - ENCARGOS</v>
          </cell>
          <cell r="C22" t="str">
            <v/>
          </cell>
          <cell r="D22" t="str">
            <v/>
          </cell>
          <cell r="E22" t="str">
            <v/>
          </cell>
          <cell r="F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row>
        <row r="23">
          <cell r="B23" t="str">
            <v>1. IPI</v>
          </cell>
          <cell r="C23">
            <v>63975</v>
          </cell>
          <cell r="D23">
            <v>60204</v>
          </cell>
          <cell r="E23">
            <v>59092</v>
          </cell>
          <cell r="F23">
            <v>0</v>
          </cell>
          <cell r="G23">
            <v>83516</v>
          </cell>
          <cell r="H23">
            <v>80817</v>
          </cell>
          <cell r="I23">
            <v>80750</v>
          </cell>
          <cell r="J23">
            <v>0</v>
          </cell>
          <cell r="K23">
            <v>0</v>
          </cell>
          <cell r="L23">
            <v>88723</v>
          </cell>
          <cell r="M23">
            <v>78874</v>
          </cell>
          <cell r="N23">
            <v>82293</v>
          </cell>
          <cell r="O23">
            <v>0</v>
          </cell>
          <cell r="P23">
            <v>90281</v>
          </cell>
          <cell r="Q23">
            <v>85767</v>
          </cell>
          <cell r="R23">
            <v>109550</v>
          </cell>
          <cell r="S23">
            <v>0</v>
          </cell>
          <cell r="T23">
            <v>0</v>
          </cell>
          <cell r="U23">
            <v>0</v>
          </cell>
        </row>
        <row r="24">
          <cell r="B24" t="str">
            <v>2. F U P</v>
          </cell>
          <cell r="C24">
            <v>63975</v>
          </cell>
          <cell r="D24">
            <v>60204</v>
          </cell>
          <cell r="E24">
            <v>59092</v>
          </cell>
          <cell r="F24">
            <v>183271</v>
          </cell>
          <cell r="G24">
            <v>76112</v>
          </cell>
          <cell r="H24">
            <v>73797</v>
          </cell>
          <cell r="I24">
            <v>68841</v>
          </cell>
          <cell r="J24">
            <v>0</v>
          </cell>
          <cell r="K24">
            <v>183271</v>
          </cell>
          <cell r="L24">
            <v>70323</v>
          </cell>
          <cell r="M24">
            <v>70523</v>
          </cell>
          <cell r="N24">
            <v>68409</v>
          </cell>
          <cell r="O24">
            <v>0</v>
          </cell>
          <cell r="P24">
            <v>78984</v>
          </cell>
          <cell r="Q24">
            <v>69230</v>
          </cell>
          <cell r="R24">
            <v>72238</v>
          </cell>
          <cell r="S24">
            <v>0</v>
          </cell>
          <cell r="T24">
            <v>0</v>
          </cell>
          <cell r="U24">
            <v>183271</v>
          </cell>
        </row>
        <row r="25">
          <cell r="B25" t="str">
            <v>3. I C M S</v>
          </cell>
          <cell r="C25">
            <v>60123</v>
          </cell>
          <cell r="D25">
            <v>58047</v>
          </cell>
          <cell r="E25">
            <v>61596</v>
          </cell>
          <cell r="F25">
            <v>179766</v>
          </cell>
          <cell r="G25">
            <v>-9007</v>
          </cell>
          <cell r="H25">
            <v>-10841</v>
          </cell>
          <cell r="I25">
            <v>-9775</v>
          </cell>
          <cell r="J25">
            <v>0</v>
          </cell>
          <cell r="K25">
            <v>179766</v>
          </cell>
          <cell r="L25">
            <v>-10819</v>
          </cell>
          <cell r="M25">
            <v>-10557</v>
          </cell>
          <cell r="N25">
            <v>-11054</v>
          </cell>
          <cell r="O25">
            <v>0</v>
          </cell>
          <cell r="P25">
            <v>-11462</v>
          </cell>
          <cell r="Q25">
            <v>-11579</v>
          </cell>
          <cell r="R25">
            <v>-5475</v>
          </cell>
          <cell r="S25">
            <v>0</v>
          </cell>
          <cell r="T25">
            <v>0</v>
          </cell>
          <cell r="U25">
            <v>179766</v>
          </cell>
        </row>
        <row r="26">
          <cell r="B26" t="str">
            <v>5. F U P A</v>
          </cell>
          <cell r="C26">
            <v>-11176</v>
          </cell>
          <cell r="D26">
            <v>-11130</v>
          </cell>
          <cell r="E26">
            <v>-11561</v>
          </cell>
          <cell r="F26">
            <v>-33867</v>
          </cell>
          <cell r="G26">
            <v>3208</v>
          </cell>
          <cell r="H26">
            <v>3295</v>
          </cell>
          <cell r="I26">
            <v>3152</v>
          </cell>
          <cell r="J26">
            <v>0</v>
          </cell>
          <cell r="K26">
            <v>-33867</v>
          </cell>
          <cell r="L26">
            <v>3380</v>
          </cell>
          <cell r="M26">
            <v>3227</v>
          </cell>
          <cell r="N26">
            <v>3280.9</v>
          </cell>
          <cell r="O26">
            <v>0</v>
          </cell>
          <cell r="P26">
            <v>3630</v>
          </cell>
          <cell r="Q26">
            <v>3407</v>
          </cell>
          <cell r="R26">
            <v>3483</v>
          </cell>
          <cell r="S26">
            <v>0</v>
          </cell>
          <cell r="T26">
            <v>0</v>
          </cell>
          <cell r="U26">
            <v>-33867</v>
          </cell>
        </row>
        <row r="27">
          <cell r="B27" t="str">
            <v>6. P A S E P</v>
          </cell>
          <cell r="C27">
            <v>2868</v>
          </cell>
          <cell r="D27">
            <v>2744</v>
          </cell>
          <cell r="E27">
            <v>2788</v>
          </cell>
          <cell r="F27">
            <v>8400</v>
          </cell>
          <cell r="G27">
            <v>9872</v>
          </cell>
          <cell r="H27">
            <v>10138</v>
          </cell>
          <cell r="I27">
            <v>9699</v>
          </cell>
          <cell r="J27">
            <v>0</v>
          </cell>
          <cell r="K27">
            <v>8400</v>
          </cell>
          <cell r="L27">
            <v>10401.200000000001</v>
          </cell>
          <cell r="M27">
            <v>9930.4</v>
          </cell>
          <cell r="N27">
            <v>10095.299999999999</v>
          </cell>
          <cell r="O27">
            <v>0</v>
          </cell>
          <cell r="P27">
            <v>11170</v>
          </cell>
          <cell r="Q27">
            <v>10483</v>
          </cell>
          <cell r="R27">
            <v>10717</v>
          </cell>
          <cell r="S27">
            <v>0</v>
          </cell>
          <cell r="T27">
            <v>0</v>
          </cell>
          <cell r="U27">
            <v>8400</v>
          </cell>
        </row>
        <row r="28">
          <cell r="B28" t="str">
            <v>7. C O F I N S</v>
          </cell>
          <cell r="C28">
            <v>8824</v>
          </cell>
          <cell r="D28">
            <v>8442</v>
          </cell>
          <cell r="E28">
            <v>8579</v>
          </cell>
          <cell r="F28">
            <v>25845</v>
          </cell>
          <cell r="G28">
            <v>1</v>
          </cell>
          <cell r="H28">
            <v>2</v>
          </cell>
          <cell r="I28">
            <v>2</v>
          </cell>
          <cell r="J28">
            <v>0</v>
          </cell>
          <cell r="K28">
            <v>25845</v>
          </cell>
          <cell r="L28">
            <v>2.4</v>
          </cell>
          <cell r="M28">
            <v>1.2</v>
          </cell>
          <cell r="N28">
            <v>1.6</v>
          </cell>
          <cell r="O28">
            <v>0</v>
          </cell>
          <cell r="P28">
            <v>27</v>
          </cell>
          <cell r="Q28">
            <v>2</v>
          </cell>
          <cell r="R28">
            <v>2</v>
          </cell>
          <cell r="S28">
            <v>0</v>
          </cell>
          <cell r="T28">
            <v>0</v>
          </cell>
          <cell r="U28">
            <v>25845</v>
          </cell>
        </row>
        <row r="29">
          <cell r="B29" t="str">
            <v>8. Outros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row>
        <row r="30">
          <cell r="B30" t="str">
            <v xml:space="preserve">      T O T A L</v>
          </cell>
          <cell r="C30">
            <v>124614</v>
          </cell>
          <cell r="D30">
            <v>118307</v>
          </cell>
          <cell r="E30">
            <v>120497</v>
          </cell>
          <cell r="F30">
            <v>363418</v>
          </cell>
          <cell r="G30">
            <v>163702</v>
          </cell>
          <cell r="H30">
            <v>157208</v>
          </cell>
          <cell r="I30">
            <v>152669</v>
          </cell>
          <cell r="J30">
            <v>473579</v>
          </cell>
          <cell r="K30">
            <v>836997</v>
          </cell>
          <cell r="L30">
            <v>162010.6</v>
          </cell>
          <cell r="M30">
            <v>151998.6</v>
          </cell>
          <cell r="N30">
            <v>153025.79999999999</v>
          </cell>
          <cell r="O30">
            <v>467035.00000000006</v>
          </cell>
          <cell r="P30">
            <v>0</v>
          </cell>
          <cell r="Q30">
            <v>0</v>
          </cell>
          <cell r="R30">
            <v>0</v>
          </cell>
          <cell r="S30">
            <v>0</v>
          </cell>
          <cell r="T30">
            <v>467035.00000000006</v>
          </cell>
          <cell r="U30">
            <v>1304031.9999999998</v>
          </cell>
        </row>
        <row r="31">
          <cell r="B31" t="str">
            <v xml:space="preserve">      T O T A L</v>
          </cell>
          <cell r="C31">
            <v>124614</v>
          </cell>
          <cell r="D31">
            <v>118307</v>
          </cell>
          <cell r="E31">
            <v>120494</v>
          </cell>
          <cell r="F31">
            <v>363415</v>
          </cell>
          <cell r="G31">
            <v>0</v>
          </cell>
          <cell r="H31">
            <v>0</v>
          </cell>
          <cell r="I31">
            <v>0</v>
          </cell>
          <cell r="J31">
            <v>0</v>
          </cell>
          <cell r="K31">
            <v>363415</v>
          </cell>
          <cell r="L31">
            <v>0</v>
          </cell>
          <cell r="M31">
            <v>0</v>
          </cell>
          <cell r="N31">
            <v>0</v>
          </cell>
          <cell r="O31">
            <v>0</v>
          </cell>
          <cell r="P31">
            <v>0</v>
          </cell>
          <cell r="Q31">
            <v>0</v>
          </cell>
          <cell r="R31">
            <v>0</v>
          </cell>
          <cell r="S31">
            <v>0</v>
          </cell>
          <cell r="T31">
            <v>0</v>
          </cell>
          <cell r="U31">
            <v>363415</v>
          </cell>
        </row>
        <row r="32">
          <cell r="B32" t="str">
            <v>F - VENDAS LIQUIDAS</v>
          </cell>
          <cell r="C32">
            <v>348614</v>
          </cell>
          <cell r="D32">
            <v>316851</v>
          </cell>
          <cell r="E32">
            <v>330257</v>
          </cell>
          <cell r="F32">
            <v>995722</v>
          </cell>
          <cell r="G32">
            <v>351224</v>
          </cell>
          <cell r="H32">
            <v>397482</v>
          </cell>
          <cell r="I32">
            <v>356131</v>
          </cell>
          <cell r="J32">
            <v>1104837</v>
          </cell>
          <cell r="K32">
            <v>2100559</v>
          </cell>
          <cell r="L32">
            <v>393524.4</v>
          </cell>
          <cell r="M32">
            <v>371568.9</v>
          </cell>
          <cell r="N32">
            <v>395631.8</v>
          </cell>
          <cell r="O32">
            <v>1160725.1000000001</v>
          </cell>
          <cell r="P32">
            <v>0</v>
          </cell>
          <cell r="Q32">
            <v>0</v>
          </cell>
          <cell r="R32">
            <v>0</v>
          </cell>
          <cell r="S32">
            <v>0</v>
          </cell>
          <cell r="T32">
            <v>1160725.1000000001</v>
          </cell>
          <cell r="U32">
            <v>3261284.0999999996</v>
          </cell>
        </row>
        <row r="33">
          <cell r="B33" t="str">
            <v>F - VENDAS LIQUIDAS</v>
          </cell>
          <cell r="C33">
            <v>328988</v>
          </cell>
          <cell r="D33">
            <v>296367</v>
          </cell>
          <cell r="E33">
            <v>305754</v>
          </cell>
          <cell r="F33">
            <v>931109</v>
          </cell>
          <cell r="G33">
            <v>0</v>
          </cell>
          <cell r="H33">
            <v>0</v>
          </cell>
          <cell r="I33">
            <v>0</v>
          </cell>
          <cell r="J33">
            <v>0</v>
          </cell>
          <cell r="K33">
            <v>931109</v>
          </cell>
          <cell r="L33">
            <v>0</v>
          </cell>
          <cell r="M33">
            <v>0</v>
          </cell>
          <cell r="N33">
            <v>0</v>
          </cell>
          <cell r="O33">
            <v>0</v>
          </cell>
          <cell r="P33">
            <v>0</v>
          </cell>
          <cell r="Q33">
            <v>0</v>
          </cell>
          <cell r="R33">
            <v>0</v>
          </cell>
          <cell r="S33">
            <v>0</v>
          </cell>
          <cell r="T33">
            <v>0</v>
          </cell>
          <cell r="U33">
            <v>931109</v>
          </cell>
        </row>
        <row r="45">
          <cell r="B45" t="str">
            <v>PETROBRAS - PETRÓLEO BRASILEIRO S.A.</v>
          </cell>
        </row>
        <row r="46">
          <cell r="B46" t="str">
            <v>PETROBRAS - PETRÓLEO BRASILEIRO S.A.</v>
          </cell>
        </row>
        <row r="47">
          <cell r="B47" t="str">
            <v>VENDAS BRUTAS - SUBSIDIÁRIAS - VALORES CORRIGIDOS</v>
          </cell>
        </row>
        <row r="48">
          <cell r="B48" t="str">
            <v>VENDAS BRUTAS - SUBSIDIÁRIAS - VALORES CORRIGIDOS</v>
          </cell>
        </row>
        <row r="49">
          <cell r="C49" t="str">
            <v xml:space="preserve">   JAN</v>
          </cell>
          <cell r="D49" t="str">
            <v xml:space="preserve">  FEV</v>
          </cell>
          <cell r="E49" t="str">
            <v xml:space="preserve">   MAR</v>
          </cell>
          <cell r="F49" t="str">
            <v xml:space="preserve">   1º TRIM</v>
          </cell>
          <cell r="G49" t="str">
            <v>ABR</v>
          </cell>
          <cell r="H49" t="str">
            <v>MAI</v>
          </cell>
          <cell r="I49" t="str">
            <v>JUN</v>
          </cell>
          <cell r="J49" t="str">
            <v>2º TRIM</v>
          </cell>
          <cell r="K49" t="str">
            <v>1º SEM</v>
          </cell>
          <cell r="L49" t="str">
            <v>JUL</v>
          </cell>
          <cell r="M49" t="str">
            <v>AGO</v>
          </cell>
          <cell r="N49" t="str">
            <v>SET</v>
          </cell>
          <cell r="O49" t="str">
            <v>3º TRIM</v>
          </cell>
          <cell r="P49" t="str">
            <v>OUT</v>
          </cell>
          <cell r="Q49" t="str">
            <v>NOV</v>
          </cell>
          <cell r="R49" t="str">
            <v>DEZ</v>
          </cell>
          <cell r="S49" t="str">
            <v>4º TRIM</v>
          </cell>
          <cell r="T49" t="str">
            <v>2º SEM</v>
          </cell>
          <cell r="U49" t="str">
            <v>T O T A L</v>
          </cell>
        </row>
        <row r="50">
          <cell r="B50" t="str">
            <v>A - MERCADO INTERNO</v>
          </cell>
          <cell r="C50" t="str">
            <v xml:space="preserve">   JAN</v>
          </cell>
          <cell r="D50" t="str">
            <v xml:space="preserve">  FEV</v>
          </cell>
          <cell r="E50" t="str">
            <v xml:space="preserve">   MAR</v>
          </cell>
          <cell r="F50" t="str">
            <v xml:space="preserve">   1º TRIM</v>
          </cell>
          <cell r="G50" t="str">
            <v>ABR</v>
          </cell>
          <cell r="H50" t="str">
            <v>MAI</v>
          </cell>
          <cell r="I50" t="str">
            <v>JUN</v>
          </cell>
          <cell r="J50" t="str">
            <v>2º TRIM</v>
          </cell>
          <cell r="K50" t="str">
            <v>1º SEM</v>
          </cell>
          <cell r="L50" t="str">
            <v>JUL</v>
          </cell>
          <cell r="M50" t="str">
            <v>AGO</v>
          </cell>
          <cell r="N50" t="str">
            <v>SET</v>
          </cell>
          <cell r="O50" t="str">
            <v>3º TRIM</v>
          </cell>
          <cell r="P50" t="str">
            <v>OUT</v>
          </cell>
          <cell r="Q50" t="str">
            <v>NOV</v>
          </cell>
          <cell r="R50" t="str">
            <v>DEZ</v>
          </cell>
          <cell r="S50" t="str">
            <v>4º TRIM</v>
          </cell>
          <cell r="T50" t="str">
            <v>2º SEM</v>
          </cell>
          <cell r="U50" t="str">
            <v>T O T A L</v>
          </cell>
        </row>
        <row r="51">
          <cell r="B51" t="str">
            <v>A - MERCADO INTERNO</v>
          </cell>
          <cell r="C51" t="str">
            <v/>
          </cell>
          <cell r="D51" t="str">
            <v/>
          </cell>
          <cell r="E51" t="str">
            <v/>
          </cell>
          <cell r="F51" t="str">
            <v/>
          </cell>
          <cell r="G51">
            <v>510882</v>
          </cell>
          <cell r="H51">
            <v>520183</v>
          </cell>
          <cell r="I51">
            <v>490007</v>
          </cell>
          <cell r="J51">
            <v>1521072</v>
          </cell>
          <cell r="K51">
            <v>2879902</v>
          </cell>
          <cell r="L51">
            <v>455904</v>
          </cell>
          <cell r="M51">
            <v>439262</v>
          </cell>
          <cell r="N51">
            <v>446569</v>
          </cell>
          <cell r="O51">
            <v>1341735</v>
          </cell>
          <cell r="P51">
            <v>0</v>
          </cell>
          <cell r="Q51">
            <v>0</v>
          </cell>
          <cell r="R51">
            <v>0</v>
          </cell>
          <cell r="S51">
            <v>0</v>
          </cell>
          <cell r="T51">
            <v>1341735</v>
          </cell>
          <cell r="U51">
            <v>4221637</v>
          </cell>
        </row>
        <row r="52">
          <cell r="B52" t="str">
            <v>Petrobras Dist.  BR</v>
          </cell>
          <cell r="C52">
            <v>466497</v>
          </cell>
          <cell r="D52">
            <v>437869</v>
          </cell>
          <cell r="E52">
            <v>441970</v>
          </cell>
          <cell r="F52">
            <v>1346336</v>
          </cell>
          <cell r="G52">
            <v>0</v>
          </cell>
          <cell r="H52">
            <v>0</v>
          </cell>
          <cell r="I52">
            <v>0</v>
          </cell>
          <cell r="J52">
            <v>0</v>
          </cell>
          <cell r="K52">
            <v>1346336</v>
          </cell>
          <cell r="L52">
            <v>0</v>
          </cell>
          <cell r="M52">
            <v>0</v>
          </cell>
          <cell r="N52">
            <v>0</v>
          </cell>
          <cell r="O52">
            <v>0</v>
          </cell>
          <cell r="P52">
            <v>0</v>
          </cell>
          <cell r="Q52">
            <v>0</v>
          </cell>
          <cell r="R52">
            <v>0</v>
          </cell>
          <cell r="S52">
            <v>0</v>
          </cell>
          <cell r="T52">
            <v>0</v>
          </cell>
          <cell r="U52">
            <v>1346336</v>
          </cell>
        </row>
        <row r="53">
          <cell r="B53" t="str">
            <v>Ajuste</v>
          </cell>
          <cell r="C53">
            <v>-31653</v>
          </cell>
          <cell r="D53">
            <v>-31550</v>
          </cell>
          <cell r="E53">
            <v>-35804</v>
          </cell>
          <cell r="F53">
            <v>-99007</v>
          </cell>
          <cell r="G53">
            <v>0</v>
          </cell>
          <cell r="H53">
            <v>0</v>
          </cell>
          <cell r="I53">
            <v>0</v>
          </cell>
          <cell r="J53">
            <v>0</v>
          </cell>
          <cell r="K53">
            <v>-99007</v>
          </cell>
          <cell r="L53">
            <v>0</v>
          </cell>
          <cell r="M53">
            <v>0</v>
          </cell>
          <cell r="N53">
            <v>0</v>
          </cell>
          <cell r="O53">
            <v>0</v>
          </cell>
          <cell r="P53">
            <v>0</v>
          </cell>
          <cell r="Q53">
            <v>0</v>
          </cell>
          <cell r="R53">
            <v>0</v>
          </cell>
          <cell r="S53">
            <v>0</v>
          </cell>
          <cell r="T53">
            <v>0</v>
          </cell>
          <cell r="U53">
            <v>-99007</v>
          </cell>
        </row>
        <row r="54">
          <cell r="B54" t="str">
            <v>Sub-total</v>
          </cell>
          <cell r="C54">
            <v>434844</v>
          </cell>
          <cell r="D54">
            <v>406319</v>
          </cell>
          <cell r="E54">
            <v>406166</v>
          </cell>
          <cell r="F54">
            <v>1247329</v>
          </cell>
          <cell r="G54">
            <v>0</v>
          </cell>
          <cell r="H54">
            <v>0</v>
          </cell>
          <cell r="I54">
            <v>0</v>
          </cell>
          <cell r="J54">
            <v>0</v>
          </cell>
          <cell r="K54">
            <v>1247329</v>
          </cell>
          <cell r="L54">
            <v>0</v>
          </cell>
          <cell r="M54">
            <v>0</v>
          </cell>
          <cell r="N54">
            <v>0</v>
          </cell>
          <cell r="O54">
            <v>0</v>
          </cell>
          <cell r="P54">
            <v>0</v>
          </cell>
          <cell r="Q54">
            <v>0</v>
          </cell>
          <cell r="R54">
            <v>0</v>
          </cell>
          <cell r="S54">
            <v>0</v>
          </cell>
          <cell r="T54">
            <v>0</v>
          </cell>
          <cell r="U54">
            <v>1247329</v>
          </cell>
        </row>
        <row r="55">
          <cell r="B55" t="str">
            <v>Brasoil</v>
          </cell>
          <cell r="C55">
            <v>34201</v>
          </cell>
          <cell r="D55">
            <v>13676</v>
          </cell>
          <cell r="E55">
            <v>22499</v>
          </cell>
          <cell r="F55">
            <v>70376</v>
          </cell>
          <cell r="G55">
            <v>21554</v>
          </cell>
          <cell r="H55">
            <v>48906</v>
          </cell>
          <cell r="I55">
            <v>23916</v>
          </cell>
          <cell r="J55">
            <v>94376</v>
          </cell>
          <cell r="K55">
            <v>164752</v>
          </cell>
          <cell r="L55">
            <v>35325</v>
          </cell>
          <cell r="M55">
            <v>23725</v>
          </cell>
          <cell r="N55">
            <v>38396</v>
          </cell>
          <cell r="O55">
            <v>97446</v>
          </cell>
          <cell r="P55">
            <v>0</v>
          </cell>
          <cell r="Q55">
            <v>0</v>
          </cell>
          <cell r="R55">
            <v>0</v>
          </cell>
          <cell r="S55">
            <v>0</v>
          </cell>
          <cell r="T55">
            <v>97446</v>
          </cell>
          <cell r="U55">
            <v>262198</v>
          </cell>
        </row>
        <row r="56">
          <cell r="B56" t="str">
            <v>B - MERCADO EXTERNO</v>
          </cell>
          <cell r="C56">
            <v>34201</v>
          </cell>
          <cell r="D56">
            <v>13676</v>
          </cell>
          <cell r="E56">
            <v>22499</v>
          </cell>
          <cell r="F56">
            <v>70376</v>
          </cell>
          <cell r="G56">
            <v>21554</v>
          </cell>
          <cell r="H56">
            <v>48906</v>
          </cell>
          <cell r="I56">
            <v>23916</v>
          </cell>
          <cell r="J56">
            <v>94376</v>
          </cell>
          <cell r="K56">
            <v>164752</v>
          </cell>
          <cell r="L56">
            <v>35325</v>
          </cell>
          <cell r="M56">
            <v>23725</v>
          </cell>
          <cell r="N56">
            <v>38396</v>
          </cell>
          <cell r="O56">
            <v>97446</v>
          </cell>
          <cell r="P56">
            <v>0</v>
          </cell>
          <cell r="Q56">
            <v>0</v>
          </cell>
          <cell r="R56">
            <v>0</v>
          </cell>
          <cell r="S56">
            <v>0</v>
          </cell>
          <cell r="T56">
            <v>97446</v>
          </cell>
          <cell r="U56">
            <v>262198</v>
          </cell>
        </row>
        <row r="57">
          <cell r="B57" t="str">
            <v>Brasoil</v>
          </cell>
          <cell r="C57">
            <v>33045</v>
          </cell>
          <cell r="D57">
            <v>13214</v>
          </cell>
          <cell r="E57">
            <v>21739</v>
          </cell>
          <cell r="F57">
            <v>67998</v>
          </cell>
          <cell r="G57">
            <v>0</v>
          </cell>
          <cell r="H57">
            <v>0</v>
          </cell>
          <cell r="I57">
            <v>0</v>
          </cell>
          <cell r="J57">
            <v>0</v>
          </cell>
          <cell r="K57">
            <v>67998</v>
          </cell>
          <cell r="L57">
            <v>0</v>
          </cell>
          <cell r="M57">
            <v>0</v>
          </cell>
          <cell r="N57">
            <v>0</v>
          </cell>
          <cell r="O57">
            <v>0</v>
          </cell>
          <cell r="P57">
            <v>0</v>
          </cell>
          <cell r="Q57">
            <v>0</v>
          </cell>
          <cell r="R57">
            <v>0</v>
          </cell>
          <cell r="S57">
            <v>0</v>
          </cell>
          <cell r="T57">
            <v>0</v>
          </cell>
          <cell r="U57">
            <v>67998</v>
          </cell>
        </row>
        <row r="58">
          <cell r="B58" t="str">
            <v xml:space="preserve">    Sub-total</v>
          </cell>
          <cell r="C58">
            <v>33045</v>
          </cell>
          <cell r="D58">
            <v>13214</v>
          </cell>
          <cell r="E58">
            <v>21739</v>
          </cell>
          <cell r="F58">
            <v>67998</v>
          </cell>
          <cell r="G58">
            <v>0</v>
          </cell>
          <cell r="H58">
            <v>0</v>
          </cell>
          <cell r="I58">
            <v>0</v>
          </cell>
          <cell r="J58">
            <v>0</v>
          </cell>
          <cell r="K58">
            <v>67998</v>
          </cell>
          <cell r="L58">
            <v>0</v>
          </cell>
          <cell r="M58">
            <v>0</v>
          </cell>
          <cell r="N58">
            <v>0</v>
          </cell>
          <cell r="O58">
            <v>0</v>
          </cell>
          <cell r="P58">
            <v>0</v>
          </cell>
          <cell r="Q58">
            <v>0</v>
          </cell>
          <cell r="R58">
            <v>0</v>
          </cell>
          <cell r="S58">
            <v>0</v>
          </cell>
          <cell r="T58">
            <v>0</v>
          </cell>
          <cell r="U58">
            <v>67998</v>
          </cell>
        </row>
        <row r="59">
          <cell r="B59" t="str">
            <v>Petrobrás Dist.  BR</v>
          </cell>
          <cell r="C59">
            <v>0</v>
          </cell>
          <cell r="D59">
            <v>0</v>
          </cell>
          <cell r="E59">
            <v>151</v>
          </cell>
          <cell r="F59">
            <v>151</v>
          </cell>
          <cell r="G59">
            <v>501</v>
          </cell>
          <cell r="H59">
            <v>142</v>
          </cell>
          <cell r="I59">
            <v>224</v>
          </cell>
          <cell r="J59">
            <v>867</v>
          </cell>
          <cell r="K59">
            <v>1018</v>
          </cell>
          <cell r="L59">
            <v>253</v>
          </cell>
          <cell r="M59">
            <v>214</v>
          </cell>
          <cell r="N59">
            <v>432</v>
          </cell>
          <cell r="O59">
            <v>899</v>
          </cell>
          <cell r="P59">
            <v>0</v>
          </cell>
          <cell r="Q59">
            <v>0</v>
          </cell>
          <cell r="R59">
            <v>0</v>
          </cell>
          <cell r="S59">
            <v>0</v>
          </cell>
          <cell r="T59">
            <v>899</v>
          </cell>
          <cell r="U59">
            <v>1917</v>
          </cell>
        </row>
        <row r="60">
          <cell r="B60" t="str">
            <v>C - PRESTAÇÃO DE SERVIÇOS</v>
          </cell>
          <cell r="C60">
            <v>0</v>
          </cell>
          <cell r="D60">
            <v>0</v>
          </cell>
          <cell r="E60">
            <v>151</v>
          </cell>
          <cell r="F60">
            <v>151</v>
          </cell>
          <cell r="G60">
            <v>501</v>
          </cell>
          <cell r="H60">
            <v>142</v>
          </cell>
          <cell r="I60">
            <v>224</v>
          </cell>
          <cell r="J60">
            <v>867</v>
          </cell>
          <cell r="K60">
            <v>1018</v>
          </cell>
          <cell r="L60">
            <v>253</v>
          </cell>
          <cell r="M60">
            <v>214</v>
          </cell>
          <cell r="N60">
            <v>432</v>
          </cell>
          <cell r="O60">
            <v>899</v>
          </cell>
          <cell r="P60">
            <v>0</v>
          </cell>
          <cell r="Q60">
            <v>0</v>
          </cell>
          <cell r="R60">
            <v>0</v>
          </cell>
          <cell r="S60">
            <v>0</v>
          </cell>
          <cell r="T60">
            <v>899</v>
          </cell>
          <cell r="U60">
            <v>1917</v>
          </cell>
        </row>
        <row r="61">
          <cell r="B61" t="str">
            <v>Petrobrás Dist.  BR</v>
          </cell>
          <cell r="C61">
            <v>0</v>
          </cell>
          <cell r="D61">
            <v>0</v>
          </cell>
          <cell r="E61">
            <v>146</v>
          </cell>
          <cell r="F61">
            <v>146</v>
          </cell>
          <cell r="G61">
            <v>0</v>
          </cell>
          <cell r="H61">
            <v>0</v>
          </cell>
          <cell r="I61">
            <v>0</v>
          </cell>
          <cell r="J61">
            <v>0</v>
          </cell>
          <cell r="K61">
            <v>146</v>
          </cell>
          <cell r="L61">
            <v>0</v>
          </cell>
          <cell r="M61">
            <v>0</v>
          </cell>
          <cell r="N61">
            <v>0</v>
          </cell>
          <cell r="O61">
            <v>0</v>
          </cell>
          <cell r="P61">
            <v>0</v>
          </cell>
          <cell r="Q61">
            <v>0</v>
          </cell>
          <cell r="R61">
            <v>0</v>
          </cell>
          <cell r="S61">
            <v>0</v>
          </cell>
          <cell r="T61">
            <v>0</v>
          </cell>
          <cell r="U61">
            <v>146</v>
          </cell>
        </row>
        <row r="62">
          <cell r="B62" t="str">
            <v>Sub-total</v>
          </cell>
          <cell r="C62">
            <v>0</v>
          </cell>
          <cell r="D62">
            <v>0</v>
          </cell>
          <cell r="E62">
            <v>146</v>
          </cell>
          <cell r="F62">
            <v>146</v>
          </cell>
          <cell r="G62">
            <v>0</v>
          </cell>
          <cell r="H62">
            <v>0</v>
          </cell>
          <cell r="I62">
            <v>0</v>
          </cell>
          <cell r="J62">
            <v>0</v>
          </cell>
          <cell r="K62">
            <v>146</v>
          </cell>
          <cell r="L62">
            <v>0</v>
          </cell>
          <cell r="M62">
            <v>0</v>
          </cell>
          <cell r="N62">
            <v>0</v>
          </cell>
          <cell r="O62">
            <v>0</v>
          </cell>
          <cell r="P62">
            <v>0</v>
          </cell>
          <cell r="Q62">
            <v>0</v>
          </cell>
          <cell r="R62">
            <v>0</v>
          </cell>
          <cell r="S62">
            <v>0</v>
          </cell>
          <cell r="T62">
            <v>0</v>
          </cell>
          <cell r="U62">
            <v>146</v>
          </cell>
        </row>
        <row r="64">
          <cell r="B64" t="str">
            <v xml:space="preserve">      T O T A L</v>
          </cell>
          <cell r="C64">
            <v>467889</v>
          </cell>
          <cell r="D64">
            <v>419533</v>
          </cell>
          <cell r="E64">
            <v>428051</v>
          </cell>
          <cell r="F64">
            <v>1315473</v>
          </cell>
          <cell r="G64">
            <v>0</v>
          </cell>
          <cell r="H64">
            <v>0</v>
          </cell>
          <cell r="I64">
            <v>0</v>
          </cell>
          <cell r="J64">
            <v>0</v>
          </cell>
          <cell r="K64">
            <v>1315473</v>
          </cell>
          <cell r="L64">
            <v>0</v>
          </cell>
          <cell r="M64">
            <v>0</v>
          </cell>
          <cell r="N64">
            <v>0</v>
          </cell>
          <cell r="O64">
            <v>0</v>
          </cell>
          <cell r="P64">
            <v>0</v>
          </cell>
          <cell r="Q64">
            <v>0</v>
          </cell>
          <cell r="R64">
            <v>0</v>
          </cell>
          <cell r="S64">
            <v>0</v>
          </cell>
          <cell r="T64">
            <v>0</v>
          </cell>
          <cell r="U64">
            <v>1315473</v>
          </cell>
        </row>
        <row r="65">
          <cell r="B65" t="str">
            <v>1. IPI</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row>
        <row r="66">
          <cell r="B66" t="str">
            <v>E - ENCARGOS</v>
          </cell>
          <cell r="C66" t="str">
            <v/>
          </cell>
          <cell r="D66" t="str">
            <v/>
          </cell>
          <cell r="E66" t="str">
            <v/>
          </cell>
          <cell r="F66" t="str">
            <v/>
          </cell>
          <cell r="G66" t="str">
            <v/>
          </cell>
          <cell r="H66" t="str">
            <v/>
          </cell>
          <cell r="I66" t="str">
            <v/>
          </cell>
          <cell r="J66" t="str">
            <v/>
          </cell>
          <cell r="K66" t="str">
            <v/>
          </cell>
          <cell r="L66" t="str">
            <v/>
          </cell>
          <cell r="M66" t="str">
            <v/>
          </cell>
          <cell r="N66" t="str">
            <v/>
          </cell>
          <cell r="O66" t="str">
            <v/>
          </cell>
          <cell r="P66" t="str">
            <v/>
          </cell>
          <cell r="Q66" t="str">
            <v/>
          </cell>
          <cell r="R66" t="str">
            <v/>
          </cell>
          <cell r="S66" t="str">
            <v/>
          </cell>
          <cell r="T66" t="str">
            <v/>
          </cell>
          <cell r="U66" t="str">
            <v/>
          </cell>
        </row>
        <row r="67">
          <cell r="B67" t="str">
            <v>1. IPI</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row>
        <row r="68">
          <cell r="B68" t="str">
            <v>2. F U P</v>
          </cell>
          <cell r="C68">
            <v>65990</v>
          </cell>
          <cell r="D68">
            <v>60909</v>
          </cell>
          <cell r="E68">
            <v>59342</v>
          </cell>
          <cell r="F68">
            <v>186241</v>
          </cell>
          <cell r="G68">
            <v>0</v>
          </cell>
          <cell r="H68">
            <v>0</v>
          </cell>
          <cell r="I68">
            <v>0</v>
          </cell>
          <cell r="J68">
            <v>0</v>
          </cell>
          <cell r="K68">
            <v>186241</v>
          </cell>
          <cell r="L68">
            <v>0</v>
          </cell>
          <cell r="M68">
            <v>0</v>
          </cell>
          <cell r="N68">
            <v>0</v>
          </cell>
          <cell r="O68">
            <v>0</v>
          </cell>
          <cell r="P68">
            <v>0</v>
          </cell>
          <cell r="Q68">
            <v>0</v>
          </cell>
          <cell r="R68">
            <v>0</v>
          </cell>
          <cell r="S68">
            <v>0</v>
          </cell>
          <cell r="T68">
            <v>0</v>
          </cell>
          <cell r="U68">
            <v>186241</v>
          </cell>
        </row>
        <row r="69">
          <cell r="B69" t="str">
            <v>3. I C M S</v>
          </cell>
          <cell r="C69">
            <v>62017</v>
          </cell>
          <cell r="D69">
            <v>58727</v>
          </cell>
          <cell r="E69">
            <v>61857</v>
          </cell>
          <cell r="F69">
            <v>182601</v>
          </cell>
          <cell r="G69">
            <v>0</v>
          </cell>
          <cell r="H69">
            <v>0</v>
          </cell>
          <cell r="I69">
            <v>0</v>
          </cell>
          <cell r="J69">
            <v>0</v>
          </cell>
          <cell r="K69">
            <v>182601</v>
          </cell>
          <cell r="L69">
            <v>0</v>
          </cell>
          <cell r="M69">
            <v>0</v>
          </cell>
          <cell r="N69">
            <v>0</v>
          </cell>
          <cell r="O69">
            <v>0</v>
          </cell>
          <cell r="P69">
            <v>0</v>
          </cell>
          <cell r="Q69">
            <v>0</v>
          </cell>
          <cell r="R69">
            <v>0</v>
          </cell>
          <cell r="S69">
            <v>0</v>
          </cell>
          <cell r="T69">
            <v>0</v>
          </cell>
          <cell r="U69">
            <v>182601</v>
          </cell>
        </row>
        <row r="70">
          <cell r="B70" t="str">
            <v>5. F U P A</v>
          </cell>
          <cell r="C70">
            <v>-11528</v>
          </cell>
          <cell r="D70">
            <v>-11260</v>
          </cell>
          <cell r="E70">
            <v>-11610</v>
          </cell>
          <cell r="F70">
            <v>-34398</v>
          </cell>
          <cell r="G70">
            <v>0</v>
          </cell>
          <cell r="H70">
            <v>0</v>
          </cell>
          <cell r="I70">
            <v>0</v>
          </cell>
          <cell r="J70">
            <v>0</v>
          </cell>
          <cell r="K70">
            <v>-34398</v>
          </cell>
          <cell r="L70">
            <v>0</v>
          </cell>
          <cell r="M70">
            <v>0</v>
          </cell>
          <cell r="N70">
            <v>0</v>
          </cell>
          <cell r="O70">
            <v>0</v>
          </cell>
          <cell r="P70">
            <v>0</v>
          </cell>
          <cell r="Q70">
            <v>0</v>
          </cell>
          <cell r="R70">
            <v>0</v>
          </cell>
          <cell r="S70">
            <v>0</v>
          </cell>
          <cell r="T70">
            <v>0</v>
          </cell>
          <cell r="U70">
            <v>-34398</v>
          </cell>
        </row>
        <row r="71">
          <cell r="B71" t="str">
            <v>6. P A S E P</v>
          </cell>
          <cell r="C71">
            <v>2958</v>
          </cell>
          <cell r="D71">
            <v>2776</v>
          </cell>
          <cell r="E71">
            <v>2800</v>
          </cell>
          <cell r="F71">
            <v>8534</v>
          </cell>
          <cell r="G71">
            <v>0</v>
          </cell>
          <cell r="H71">
            <v>0</v>
          </cell>
          <cell r="I71">
            <v>0</v>
          </cell>
          <cell r="J71">
            <v>0</v>
          </cell>
          <cell r="K71">
            <v>8534</v>
          </cell>
          <cell r="L71">
            <v>0</v>
          </cell>
          <cell r="M71">
            <v>0</v>
          </cell>
          <cell r="N71">
            <v>0</v>
          </cell>
          <cell r="O71">
            <v>0</v>
          </cell>
          <cell r="P71">
            <v>0</v>
          </cell>
          <cell r="Q71">
            <v>0</v>
          </cell>
          <cell r="R71">
            <v>0</v>
          </cell>
          <cell r="S71">
            <v>0</v>
          </cell>
          <cell r="T71">
            <v>0</v>
          </cell>
          <cell r="U71">
            <v>8534</v>
          </cell>
        </row>
        <row r="72">
          <cell r="B72" t="str">
            <v>7. C O F I N S</v>
          </cell>
          <cell r="C72">
            <v>9102</v>
          </cell>
          <cell r="D72">
            <v>8541</v>
          </cell>
          <cell r="E72">
            <v>8615</v>
          </cell>
          <cell r="F72">
            <v>26258</v>
          </cell>
          <cell r="G72">
            <v>0</v>
          </cell>
          <cell r="H72">
            <v>0</v>
          </cell>
          <cell r="I72">
            <v>0</v>
          </cell>
          <cell r="J72">
            <v>0</v>
          </cell>
          <cell r="K72">
            <v>26258</v>
          </cell>
          <cell r="L72">
            <v>0</v>
          </cell>
          <cell r="M72">
            <v>0</v>
          </cell>
          <cell r="N72">
            <v>0</v>
          </cell>
          <cell r="O72">
            <v>0</v>
          </cell>
          <cell r="P72">
            <v>0</v>
          </cell>
          <cell r="Q72">
            <v>0</v>
          </cell>
          <cell r="R72">
            <v>0</v>
          </cell>
          <cell r="S72">
            <v>0</v>
          </cell>
          <cell r="T72">
            <v>0</v>
          </cell>
          <cell r="U72">
            <v>26258</v>
          </cell>
        </row>
        <row r="73">
          <cell r="B73" t="str">
            <v>8. Outros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row>
        <row r="75">
          <cell r="B75" t="str">
            <v xml:space="preserve">      T O T A L</v>
          </cell>
          <cell r="C75">
            <v>128539</v>
          </cell>
          <cell r="D75">
            <v>119693</v>
          </cell>
          <cell r="E75">
            <v>121004</v>
          </cell>
          <cell r="F75">
            <v>369236</v>
          </cell>
          <cell r="G75">
            <v>0</v>
          </cell>
          <cell r="H75">
            <v>0</v>
          </cell>
          <cell r="I75">
            <v>0</v>
          </cell>
          <cell r="J75">
            <v>0</v>
          </cell>
          <cell r="K75">
            <v>369236</v>
          </cell>
          <cell r="L75">
            <v>0</v>
          </cell>
          <cell r="M75">
            <v>0</v>
          </cell>
          <cell r="N75">
            <v>0</v>
          </cell>
          <cell r="O75">
            <v>0</v>
          </cell>
          <cell r="P75">
            <v>0</v>
          </cell>
          <cell r="Q75">
            <v>0</v>
          </cell>
          <cell r="R75">
            <v>0</v>
          </cell>
          <cell r="S75">
            <v>0</v>
          </cell>
          <cell r="T75">
            <v>0</v>
          </cell>
          <cell r="U75">
            <v>369236</v>
          </cell>
        </row>
        <row r="77">
          <cell r="B77" t="str">
            <v>F - VENDAS LIQUIDAS</v>
          </cell>
          <cell r="C77">
            <v>339350</v>
          </cell>
          <cell r="D77">
            <v>299840</v>
          </cell>
          <cell r="E77">
            <v>307047</v>
          </cell>
          <cell r="F77">
            <v>946237</v>
          </cell>
          <cell r="G77">
            <v>0</v>
          </cell>
          <cell r="H77">
            <v>0</v>
          </cell>
          <cell r="I77">
            <v>0</v>
          </cell>
          <cell r="J77">
            <v>0</v>
          </cell>
          <cell r="K77">
            <v>946237</v>
          </cell>
          <cell r="L77">
            <v>0</v>
          </cell>
          <cell r="M77">
            <v>0</v>
          </cell>
          <cell r="N77">
            <v>0</v>
          </cell>
          <cell r="O77">
            <v>0</v>
          </cell>
          <cell r="P77">
            <v>0</v>
          </cell>
          <cell r="Q77">
            <v>0</v>
          </cell>
          <cell r="R77">
            <v>0</v>
          </cell>
          <cell r="S77">
            <v>0</v>
          </cell>
          <cell r="T77">
            <v>0</v>
          </cell>
          <cell r="U77">
            <v>946237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refreshError="1"/>
      <sheetData sheetId="350" refreshError="1"/>
      <sheetData sheetId="351" refreshError="1"/>
      <sheetData sheetId="352" refreshError="1"/>
      <sheetData sheetId="353" refreshError="1"/>
      <sheetData sheetId="354"/>
      <sheetData sheetId="355"/>
      <sheetData sheetId="356"/>
      <sheetData sheetId="357"/>
      <sheetData sheetId="358"/>
      <sheetData sheetId="359" refreshError="1"/>
      <sheetData sheetId="360" refreshError="1"/>
      <sheetData sheetId="361" refreshError="1"/>
      <sheetData sheetId="362" refreshError="1"/>
      <sheetData sheetId="363" refreshError="1"/>
      <sheetData sheetId="364"/>
      <sheetData sheetId="365"/>
      <sheetData sheetId="366" refreshError="1"/>
      <sheetData sheetId="367" refreshError="1"/>
      <sheetData sheetId="368" refreshError="1"/>
      <sheetData sheetId="369" refreshError="1"/>
      <sheetData sheetId="370" refreshError="1"/>
      <sheetData sheetId="371"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sheetName val="A Empresa"/>
      <sheetName val="Notas"/>
      <sheetName val="Prem"/>
      <sheetName val="Margem"/>
      <sheetName val="Desp"/>
      <sheetName val="Inv"/>
      <sheetName val="Fin"/>
      <sheetName val="Não Oper-Soc"/>
      <sheetName val="Cálculos"/>
      <sheetName val="DRE"/>
      <sheetName val="Mut"/>
      <sheetName val="Bal"/>
      <sheetName val="FL CX Dir"/>
      <sheetName val="NCG"/>
      <sheetName val="FL CX Ind"/>
      <sheetName val="Simulações"/>
      <sheetName val="REL_ACO"/>
      <sheetName val="Indicadores"/>
      <sheetName val="Valor"/>
      <sheetName val="M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H.MUNDIAL - 27.01.06 - Ajustado"/>
      <sheetName val="Assumptions"/>
      <sheetName val="Dados_DEC"/>
      <sheetName val="Dados_FEC"/>
      <sheetName val="INDICE"/>
      <sheetName val="DRE"/>
      <sheetName val="BP"/>
      <sheetName val="Links"/>
      <sheetName val="Teste Drpc"/>
      <sheetName val="CDI"/>
      <sheetName val="Encargos"/>
      <sheetName val="ANALI2000"/>
      <sheetName val="#REF"/>
      <sheetName val="Intertemporais PIS e COFINS"/>
      <sheetName val="Detail"/>
      <sheetName val="59"/>
      <sheetName val="C1398T96"/>
      <sheetName val="CVA_Projetada12meses"/>
      <sheetName val="Lead"/>
      <sheetName val="relação"/>
      <sheetName val="Andam."/>
      <sheetName val="Concl."/>
      <sheetName val="Excluído"/>
      <sheetName val="Penden."/>
      <sheetName val="Progr."/>
      <sheetName val="Selec."/>
      <sheetName val="Plano de Contas"/>
      <sheetName val="Inventário PA"/>
      <sheetName val="vinc"/>
      <sheetName val="Inputs_Unidades_Geradoras"/>
      <sheetName val="Planilha2"/>
      <sheetName val="ListaPrioridade"/>
      <sheetName val="Sem Critica"/>
      <sheetName val="RESUMO_ER"/>
      <sheetName val="pl_atual"/>
      <sheetName val="H_MUNDIAL_-_27_01_06_-_Ajustado"/>
      <sheetName val="Teste_Drpc"/>
      <sheetName val="Passos_1"/>
      <sheetName val="Dados de relacionamen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row>
        <row r="2">
          <cell r="A2" t="str">
            <v>001</v>
          </cell>
        </row>
        <row r="3">
          <cell r="A3" t="str">
            <v>001</v>
          </cell>
        </row>
        <row r="4">
          <cell r="A4" t="str">
            <v>001</v>
          </cell>
        </row>
        <row r="5">
          <cell r="A5" t="str">
            <v>001</v>
          </cell>
        </row>
        <row r="6">
          <cell r="A6" t="str">
            <v>003</v>
          </cell>
        </row>
        <row r="7">
          <cell r="A7" t="str">
            <v>003</v>
          </cell>
        </row>
        <row r="8">
          <cell r="A8" t="str">
            <v>006</v>
          </cell>
        </row>
        <row r="9">
          <cell r="A9" t="str">
            <v>006</v>
          </cell>
        </row>
        <row r="10">
          <cell r="A10" t="str">
            <v>006</v>
          </cell>
        </row>
        <row r="11">
          <cell r="A11" t="str">
            <v>006</v>
          </cell>
        </row>
        <row r="12">
          <cell r="A12" t="str">
            <v>011</v>
          </cell>
        </row>
        <row r="13">
          <cell r="A13" t="str">
            <v>011</v>
          </cell>
        </row>
        <row r="14">
          <cell r="A14" t="str">
            <v>011</v>
          </cell>
        </row>
        <row r="15">
          <cell r="A15" t="str">
            <v>011</v>
          </cell>
        </row>
        <row r="16">
          <cell r="A16" t="str">
            <v>011</v>
          </cell>
        </row>
        <row r="17">
          <cell r="A17" t="str">
            <v>016</v>
          </cell>
        </row>
        <row r="18">
          <cell r="A18" t="str">
            <v>016</v>
          </cell>
        </row>
        <row r="19">
          <cell r="A19" t="str">
            <v>016</v>
          </cell>
        </row>
        <row r="20">
          <cell r="A20" t="str">
            <v>016</v>
          </cell>
        </row>
        <row r="21">
          <cell r="A21" t="str">
            <v>021</v>
          </cell>
        </row>
        <row r="22">
          <cell r="A22" t="str">
            <v>021</v>
          </cell>
        </row>
        <row r="23">
          <cell r="A23" t="str">
            <v>021</v>
          </cell>
        </row>
        <row r="24">
          <cell r="A24" t="str">
            <v>021</v>
          </cell>
        </row>
        <row r="25">
          <cell r="A25" t="str">
            <v>021</v>
          </cell>
        </row>
        <row r="26">
          <cell r="A26" t="str">
            <v>026</v>
          </cell>
        </row>
        <row r="27">
          <cell r="A27" t="str">
            <v>026</v>
          </cell>
        </row>
        <row r="28">
          <cell r="A28" t="str">
            <v>031</v>
          </cell>
        </row>
        <row r="29">
          <cell r="A29" t="str">
            <v>031</v>
          </cell>
        </row>
        <row r="30">
          <cell r="A30" t="str">
            <v>031</v>
          </cell>
        </row>
        <row r="31">
          <cell r="A31" t="str">
            <v>031</v>
          </cell>
        </row>
        <row r="32">
          <cell r="A32" t="str">
            <v>031</v>
          </cell>
        </row>
        <row r="33">
          <cell r="A33" t="str">
            <v>031</v>
          </cell>
        </row>
        <row r="34">
          <cell r="A34" t="str">
            <v>036</v>
          </cell>
        </row>
        <row r="35">
          <cell r="A35" t="str">
            <v>036</v>
          </cell>
        </row>
        <row r="36">
          <cell r="A36" t="str">
            <v>036</v>
          </cell>
        </row>
        <row r="37">
          <cell r="A37" t="str">
            <v>036</v>
          </cell>
        </row>
        <row r="38">
          <cell r="A38" t="str">
            <v>036</v>
          </cell>
        </row>
        <row r="39">
          <cell r="A39" t="str">
            <v>041</v>
          </cell>
        </row>
        <row r="40">
          <cell r="A40" t="str">
            <v>041</v>
          </cell>
        </row>
        <row r="41">
          <cell r="A41" t="str">
            <v>041</v>
          </cell>
        </row>
        <row r="42">
          <cell r="A42" t="str">
            <v>041</v>
          </cell>
        </row>
        <row r="43">
          <cell r="A43" t="str">
            <v>046</v>
          </cell>
        </row>
        <row r="44">
          <cell r="A44" t="str">
            <v>046</v>
          </cell>
        </row>
        <row r="45">
          <cell r="A45" t="str">
            <v>051</v>
          </cell>
        </row>
        <row r="46">
          <cell r="A46" t="str">
            <v>053</v>
          </cell>
        </row>
        <row r="47">
          <cell r="A47" t="str">
            <v>056</v>
          </cell>
        </row>
        <row r="48">
          <cell r="A48" t="str">
            <v>056</v>
          </cell>
        </row>
        <row r="49">
          <cell r="A49" t="str">
            <v>056</v>
          </cell>
        </row>
        <row r="50">
          <cell r="A50" t="str">
            <v>056</v>
          </cell>
        </row>
        <row r="51">
          <cell r="A51" t="str">
            <v>061</v>
          </cell>
        </row>
        <row r="52">
          <cell r="A52" t="str">
            <v>061</v>
          </cell>
        </row>
        <row r="53">
          <cell r="A53" t="str">
            <v>061</v>
          </cell>
        </row>
        <row r="54">
          <cell r="A54" t="str">
            <v>066</v>
          </cell>
        </row>
        <row r="55">
          <cell r="A55" t="str">
            <v>066</v>
          </cell>
        </row>
        <row r="56">
          <cell r="A56" t="str">
            <v>066</v>
          </cell>
        </row>
        <row r="57">
          <cell r="A57" t="str">
            <v>071</v>
          </cell>
        </row>
        <row r="58">
          <cell r="A58" t="str">
            <v>071</v>
          </cell>
        </row>
        <row r="59">
          <cell r="A59" t="str">
            <v>076</v>
          </cell>
        </row>
        <row r="60">
          <cell r="A60" t="str">
            <v>076</v>
          </cell>
        </row>
        <row r="61">
          <cell r="A61" t="str">
            <v>076</v>
          </cell>
        </row>
        <row r="62">
          <cell r="A62" t="str">
            <v>076</v>
          </cell>
        </row>
        <row r="63">
          <cell r="A63" t="str">
            <v>081</v>
          </cell>
        </row>
        <row r="64">
          <cell r="A64" t="str">
            <v>081</v>
          </cell>
        </row>
        <row r="65">
          <cell r="A65" t="str">
            <v>081</v>
          </cell>
        </row>
        <row r="66">
          <cell r="A66" t="str">
            <v>081</v>
          </cell>
        </row>
        <row r="67">
          <cell r="A67" t="str">
            <v>081</v>
          </cell>
        </row>
        <row r="68">
          <cell r="A68" t="str">
            <v>081</v>
          </cell>
        </row>
        <row r="69">
          <cell r="A69" t="str">
            <v>081</v>
          </cell>
        </row>
        <row r="70">
          <cell r="A70" t="str">
            <v>086</v>
          </cell>
        </row>
        <row r="71">
          <cell r="A71" t="str">
            <v>091</v>
          </cell>
        </row>
        <row r="72">
          <cell r="A72" t="str">
            <v>091</v>
          </cell>
        </row>
        <row r="73">
          <cell r="A73" t="str">
            <v>091</v>
          </cell>
        </row>
        <row r="74">
          <cell r="A74" t="str">
            <v>091</v>
          </cell>
        </row>
        <row r="75">
          <cell r="A75" t="str">
            <v>091</v>
          </cell>
        </row>
        <row r="76">
          <cell r="A76" t="str">
            <v>091</v>
          </cell>
        </row>
        <row r="77">
          <cell r="A77" t="str">
            <v>091</v>
          </cell>
        </row>
        <row r="78">
          <cell r="A78" t="str">
            <v>091</v>
          </cell>
        </row>
        <row r="79">
          <cell r="A79" t="str">
            <v>091</v>
          </cell>
        </row>
        <row r="80">
          <cell r="A80" t="str">
            <v>096</v>
          </cell>
        </row>
        <row r="81">
          <cell r="A81" t="str">
            <v>096</v>
          </cell>
        </row>
        <row r="82">
          <cell r="A82" t="str">
            <v>096</v>
          </cell>
        </row>
        <row r="83">
          <cell r="A83" t="str">
            <v>101</v>
          </cell>
        </row>
        <row r="84">
          <cell r="A84" t="str">
            <v>101</v>
          </cell>
        </row>
        <row r="85">
          <cell r="A85" t="str">
            <v>101</v>
          </cell>
        </row>
        <row r="86">
          <cell r="A86" t="str">
            <v>106</v>
          </cell>
        </row>
        <row r="87">
          <cell r="A87" t="str">
            <v>106</v>
          </cell>
        </row>
        <row r="88">
          <cell r="A88" t="str">
            <v>111</v>
          </cell>
        </row>
        <row r="89">
          <cell r="A89" t="str">
            <v>111</v>
          </cell>
        </row>
        <row r="90">
          <cell r="A90" t="str">
            <v>111</v>
          </cell>
        </row>
        <row r="91">
          <cell r="A91" t="str">
            <v>111</v>
          </cell>
        </row>
        <row r="92">
          <cell r="A92" t="str">
            <v>111</v>
          </cell>
        </row>
        <row r="93">
          <cell r="A93" t="str">
            <v>111</v>
          </cell>
        </row>
        <row r="94">
          <cell r="A94" t="str">
            <v>116</v>
          </cell>
        </row>
        <row r="95">
          <cell r="A95" t="str">
            <v>116</v>
          </cell>
        </row>
        <row r="96">
          <cell r="A96" t="str">
            <v>116</v>
          </cell>
        </row>
        <row r="97">
          <cell r="A97" t="str">
            <v>121</v>
          </cell>
        </row>
        <row r="98">
          <cell r="A98" t="str">
            <v>121</v>
          </cell>
        </row>
        <row r="99">
          <cell r="A99" t="str">
            <v>121</v>
          </cell>
        </row>
        <row r="100">
          <cell r="A100" t="str">
            <v>121</v>
          </cell>
        </row>
        <row r="101">
          <cell r="A101" t="str">
            <v>126</v>
          </cell>
        </row>
        <row r="102">
          <cell r="A102" t="str">
            <v>126</v>
          </cell>
        </row>
        <row r="103">
          <cell r="A103" t="str">
            <v>126</v>
          </cell>
        </row>
        <row r="104">
          <cell r="A104" t="str">
            <v>126</v>
          </cell>
        </row>
        <row r="105">
          <cell r="A105" t="str">
            <v>131</v>
          </cell>
        </row>
        <row r="106">
          <cell r="A106" t="str">
            <v>131</v>
          </cell>
        </row>
        <row r="107">
          <cell r="A107" t="str">
            <v>131</v>
          </cell>
        </row>
        <row r="108">
          <cell r="A108" t="str">
            <v>136</v>
          </cell>
        </row>
        <row r="109">
          <cell r="A109" t="str">
            <v>136</v>
          </cell>
        </row>
        <row r="110">
          <cell r="A110" t="str">
            <v>136</v>
          </cell>
        </row>
        <row r="111">
          <cell r="A111" t="str">
            <v>136</v>
          </cell>
        </row>
        <row r="112">
          <cell r="A112" t="str">
            <v>136</v>
          </cell>
        </row>
        <row r="113">
          <cell r="A113" t="str">
            <v>136</v>
          </cell>
        </row>
        <row r="114">
          <cell r="A114" t="str">
            <v>141</v>
          </cell>
        </row>
        <row r="115">
          <cell r="A115" t="str">
            <v>141</v>
          </cell>
        </row>
        <row r="116">
          <cell r="A116" t="str">
            <v>141</v>
          </cell>
        </row>
        <row r="117">
          <cell r="A117" t="str">
            <v>141</v>
          </cell>
        </row>
        <row r="118">
          <cell r="A118" t="str">
            <v>146</v>
          </cell>
        </row>
        <row r="119">
          <cell r="A119" t="str">
            <v>146</v>
          </cell>
        </row>
        <row r="120">
          <cell r="A120" t="str">
            <v>146</v>
          </cell>
        </row>
        <row r="121">
          <cell r="A121" t="str">
            <v>146</v>
          </cell>
        </row>
        <row r="122">
          <cell r="A122" t="str">
            <v>151</v>
          </cell>
        </row>
        <row r="123">
          <cell r="A123" t="str">
            <v>151</v>
          </cell>
        </row>
        <row r="124">
          <cell r="A124" t="str">
            <v>156</v>
          </cell>
        </row>
        <row r="125">
          <cell r="A125" t="str">
            <v>156</v>
          </cell>
        </row>
        <row r="126">
          <cell r="A126" t="str">
            <v>156</v>
          </cell>
        </row>
        <row r="127">
          <cell r="A127" t="str">
            <v>156</v>
          </cell>
        </row>
        <row r="128">
          <cell r="A128" t="str">
            <v>156</v>
          </cell>
        </row>
        <row r="129">
          <cell r="A129" t="str">
            <v>156</v>
          </cell>
        </row>
        <row r="130">
          <cell r="A130" t="str">
            <v>161</v>
          </cell>
        </row>
        <row r="131">
          <cell r="A131" t="str">
            <v>166</v>
          </cell>
        </row>
        <row r="132">
          <cell r="A132" t="str">
            <v>166</v>
          </cell>
        </row>
        <row r="133">
          <cell r="A133" t="str">
            <v>168</v>
          </cell>
        </row>
        <row r="134">
          <cell r="A134" t="str">
            <v>168</v>
          </cell>
        </row>
        <row r="135">
          <cell r="A135" t="str">
            <v>171</v>
          </cell>
        </row>
        <row r="136">
          <cell r="A136" t="str">
            <v>171</v>
          </cell>
        </row>
        <row r="137">
          <cell r="A137" t="str">
            <v>171</v>
          </cell>
        </row>
        <row r="138">
          <cell r="A138" t="str">
            <v>176</v>
          </cell>
        </row>
        <row r="139">
          <cell r="A139" t="str">
            <v>176</v>
          </cell>
        </row>
        <row r="140">
          <cell r="A140" t="str">
            <v>176</v>
          </cell>
        </row>
        <row r="141">
          <cell r="A141" t="str">
            <v>176</v>
          </cell>
        </row>
        <row r="142">
          <cell r="A142" t="str">
            <v>181</v>
          </cell>
        </row>
        <row r="143">
          <cell r="A143" t="str">
            <v>186</v>
          </cell>
        </row>
        <row r="144">
          <cell r="A144" t="str">
            <v>186</v>
          </cell>
        </row>
        <row r="145">
          <cell r="A145" t="str">
            <v>186</v>
          </cell>
        </row>
        <row r="146">
          <cell r="A146" t="str">
            <v>191</v>
          </cell>
        </row>
        <row r="147">
          <cell r="A147" t="str">
            <v>191</v>
          </cell>
        </row>
        <row r="148">
          <cell r="A148" t="str">
            <v>191</v>
          </cell>
        </row>
        <row r="149">
          <cell r="A149" t="str">
            <v>191</v>
          </cell>
        </row>
        <row r="150">
          <cell r="A150" t="str">
            <v>191</v>
          </cell>
        </row>
        <row r="151">
          <cell r="A151" t="str">
            <v>193</v>
          </cell>
        </row>
        <row r="152">
          <cell r="A152" t="str">
            <v>193</v>
          </cell>
        </row>
        <row r="153">
          <cell r="A153" t="str">
            <v>196</v>
          </cell>
        </row>
        <row r="154">
          <cell r="A154" t="str">
            <v>196</v>
          </cell>
        </row>
        <row r="155">
          <cell r="A155" t="str">
            <v>196</v>
          </cell>
        </row>
        <row r="156">
          <cell r="A156" t="str">
            <v>196</v>
          </cell>
        </row>
        <row r="157">
          <cell r="A157" t="str">
            <v>201</v>
          </cell>
        </row>
        <row r="158">
          <cell r="A158" t="str">
            <v>201</v>
          </cell>
        </row>
        <row r="159">
          <cell r="A159" t="str">
            <v>201</v>
          </cell>
        </row>
        <row r="160">
          <cell r="A160" t="str">
            <v>201</v>
          </cell>
        </row>
        <row r="161">
          <cell r="A161" t="str">
            <v>201</v>
          </cell>
        </row>
        <row r="162">
          <cell r="A162" t="str">
            <v>201</v>
          </cell>
        </row>
        <row r="163">
          <cell r="A163" t="str">
            <v>201</v>
          </cell>
        </row>
        <row r="164">
          <cell r="A164" t="str">
            <v>203</v>
          </cell>
        </row>
        <row r="165">
          <cell r="A165" t="str">
            <v>206</v>
          </cell>
        </row>
        <row r="166">
          <cell r="A166" t="str">
            <v>206</v>
          </cell>
        </row>
        <row r="167">
          <cell r="A167" t="str">
            <v>206</v>
          </cell>
        </row>
        <row r="168">
          <cell r="A168" t="str">
            <v>211</v>
          </cell>
        </row>
        <row r="169">
          <cell r="A169" t="str">
            <v>211</v>
          </cell>
        </row>
        <row r="170">
          <cell r="A170" t="str">
            <v>216</v>
          </cell>
        </row>
        <row r="171">
          <cell r="A171" t="str">
            <v>216</v>
          </cell>
        </row>
        <row r="172">
          <cell r="A172" t="str">
            <v>216</v>
          </cell>
        </row>
        <row r="173">
          <cell r="A173" t="str">
            <v>216</v>
          </cell>
        </row>
        <row r="174">
          <cell r="A174" t="str">
            <v>221</v>
          </cell>
        </row>
        <row r="175">
          <cell r="A175" t="str">
            <v>226</v>
          </cell>
        </row>
        <row r="176">
          <cell r="A176" t="str">
            <v>226</v>
          </cell>
        </row>
        <row r="177">
          <cell r="A177" t="str">
            <v>231</v>
          </cell>
        </row>
        <row r="178">
          <cell r="A178" t="str">
            <v>231</v>
          </cell>
        </row>
        <row r="179">
          <cell r="A179" t="str">
            <v>231</v>
          </cell>
        </row>
        <row r="180">
          <cell r="A180" t="str">
            <v>236</v>
          </cell>
        </row>
        <row r="181">
          <cell r="A181" t="str">
            <v>236</v>
          </cell>
        </row>
        <row r="182">
          <cell r="A182" t="str">
            <v>236</v>
          </cell>
        </row>
        <row r="183">
          <cell r="A183" t="str">
            <v>241</v>
          </cell>
        </row>
        <row r="184">
          <cell r="A184" t="str">
            <v>241</v>
          </cell>
        </row>
        <row r="185">
          <cell r="A185" t="str">
            <v>241</v>
          </cell>
        </row>
        <row r="186">
          <cell r="A186" t="str">
            <v>241</v>
          </cell>
        </row>
        <row r="187">
          <cell r="A187" t="str">
            <v>241</v>
          </cell>
        </row>
        <row r="188">
          <cell r="A188" t="str">
            <v>246</v>
          </cell>
        </row>
        <row r="189">
          <cell r="A189" t="str">
            <v>246</v>
          </cell>
        </row>
        <row r="190">
          <cell r="A190" t="str">
            <v>246</v>
          </cell>
        </row>
        <row r="191">
          <cell r="A191" t="str">
            <v>251</v>
          </cell>
        </row>
        <row r="192">
          <cell r="A192" t="str">
            <v>251</v>
          </cell>
        </row>
        <row r="193">
          <cell r="A193" t="str">
            <v>251</v>
          </cell>
        </row>
        <row r="194">
          <cell r="A194" t="str">
            <v>253</v>
          </cell>
        </row>
        <row r="195">
          <cell r="A195" t="str">
            <v>253</v>
          </cell>
        </row>
        <row r="196">
          <cell r="A196" t="str">
            <v>256</v>
          </cell>
        </row>
        <row r="197">
          <cell r="A197" t="str">
            <v>256</v>
          </cell>
        </row>
        <row r="198">
          <cell r="A198" t="str">
            <v>256</v>
          </cell>
        </row>
        <row r="199">
          <cell r="A199" t="str">
            <v>261</v>
          </cell>
        </row>
        <row r="200">
          <cell r="A200" t="str">
            <v>261</v>
          </cell>
        </row>
        <row r="201">
          <cell r="A201" t="str">
            <v>261</v>
          </cell>
        </row>
        <row r="202">
          <cell r="A202" t="str">
            <v>266</v>
          </cell>
        </row>
        <row r="203">
          <cell r="A203" t="str">
            <v>271</v>
          </cell>
        </row>
        <row r="204">
          <cell r="A204" t="str">
            <v>271</v>
          </cell>
        </row>
        <row r="205">
          <cell r="A205" t="str">
            <v>271</v>
          </cell>
        </row>
        <row r="206">
          <cell r="A206" t="str">
            <v>271</v>
          </cell>
        </row>
        <row r="207">
          <cell r="A207" t="str">
            <v>276</v>
          </cell>
        </row>
        <row r="208">
          <cell r="A208" t="str">
            <v>276</v>
          </cell>
        </row>
        <row r="209">
          <cell r="A209" t="str">
            <v>281</v>
          </cell>
        </row>
        <row r="210">
          <cell r="A210" t="str">
            <v>281</v>
          </cell>
        </row>
        <row r="211">
          <cell r="A211" t="str">
            <v>281</v>
          </cell>
        </row>
        <row r="212">
          <cell r="A212" t="str">
            <v>281</v>
          </cell>
        </row>
        <row r="213">
          <cell r="A213" t="str">
            <v>286</v>
          </cell>
        </row>
        <row r="214">
          <cell r="A214" t="str">
            <v>286</v>
          </cell>
        </row>
        <row r="215">
          <cell r="A215" t="str">
            <v>286</v>
          </cell>
        </row>
        <row r="216">
          <cell r="A216" t="str">
            <v>286</v>
          </cell>
        </row>
        <row r="217">
          <cell r="A217" t="str">
            <v>291</v>
          </cell>
        </row>
        <row r="218">
          <cell r="A218" t="str">
            <v>291</v>
          </cell>
        </row>
        <row r="219">
          <cell r="A219" t="str">
            <v>291</v>
          </cell>
        </row>
        <row r="220">
          <cell r="A220" t="str">
            <v>291</v>
          </cell>
        </row>
        <row r="221">
          <cell r="A221" t="str">
            <v>291</v>
          </cell>
        </row>
        <row r="222">
          <cell r="A222" t="str">
            <v>291</v>
          </cell>
        </row>
        <row r="223">
          <cell r="A223" t="str">
            <v>296</v>
          </cell>
        </row>
        <row r="224">
          <cell r="A224" t="str">
            <v>296</v>
          </cell>
        </row>
        <row r="225">
          <cell r="A225" t="str">
            <v>296</v>
          </cell>
        </row>
        <row r="226">
          <cell r="A226" t="str">
            <v>296</v>
          </cell>
        </row>
        <row r="227">
          <cell r="A227" t="str">
            <v>301</v>
          </cell>
        </row>
        <row r="228">
          <cell r="A228" t="str">
            <v>301</v>
          </cell>
        </row>
        <row r="229">
          <cell r="A229" t="str">
            <v>306</v>
          </cell>
        </row>
        <row r="230">
          <cell r="A230" t="str">
            <v>311</v>
          </cell>
        </row>
        <row r="231">
          <cell r="A231" t="str">
            <v>311</v>
          </cell>
        </row>
        <row r="232">
          <cell r="A232" t="str">
            <v>316</v>
          </cell>
        </row>
        <row r="233">
          <cell r="A233" t="str">
            <v>316</v>
          </cell>
        </row>
        <row r="234">
          <cell r="A234" t="str">
            <v>316</v>
          </cell>
        </row>
        <row r="235">
          <cell r="A235" t="str">
            <v>316</v>
          </cell>
        </row>
        <row r="236">
          <cell r="A236" t="str">
            <v>321</v>
          </cell>
        </row>
        <row r="237">
          <cell r="A237" t="str">
            <v>321</v>
          </cell>
        </row>
        <row r="238">
          <cell r="A238" t="str">
            <v>321</v>
          </cell>
        </row>
        <row r="239">
          <cell r="A239" t="str">
            <v>321</v>
          </cell>
        </row>
        <row r="240">
          <cell r="A240" t="str">
            <v>326</v>
          </cell>
        </row>
        <row r="241">
          <cell r="A241" t="str">
            <v>326</v>
          </cell>
        </row>
        <row r="242">
          <cell r="A242" t="str">
            <v>331</v>
          </cell>
        </row>
        <row r="243">
          <cell r="A243" t="str">
            <v>331</v>
          </cell>
        </row>
        <row r="244">
          <cell r="A244" t="str">
            <v>336</v>
          </cell>
        </row>
        <row r="245">
          <cell r="A245" t="str">
            <v>336</v>
          </cell>
        </row>
        <row r="246">
          <cell r="A246" t="str">
            <v>341</v>
          </cell>
        </row>
        <row r="247">
          <cell r="A247" t="str">
            <v>341</v>
          </cell>
        </row>
        <row r="248">
          <cell r="A248" t="str">
            <v>341</v>
          </cell>
        </row>
        <row r="249">
          <cell r="A249" t="str">
            <v>346</v>
          </cell>
        </row>
        <row r="250">
          <cell r="A250" t="str">
            <v>346</v>
          </cell>
        </row>
        <row r="251">
          <cell r="A251" t="str">
            <v>351</v>
          </cell>
        </row>
        <row r="252">
          <cell r="A252" t="str">
            <v>351</v>
          </cell>
        </row>
        <row r="253">
          <cell r="A253" t="str">
            <v>356</v>
          </cell>
        </row>
        <row r="254">
          <cell r="A254" t="str">
            <v>356</v>
          </cell>
        </row>
        <row r="255">
          <cell r="A255" t="str">
            <v>361</v>
          </cell>
        </row>
        <row r="256">
          <cell r="A256" t="str">
            <v>361</v>
          </cell>
        </row>
        <row r="257">
          <cell r="A257" t="str">
            <v>361</v>
          </cell>
        </row>
        <row r="258">
          <cell r="A258" t="str">
            <v>361</v>
          </cell>
        </row>
        <row r="259">
          <cell r="A259" t="str">
            <v>361</v>
          </cell>
        </row>
        <row r="260">
          <cell r="A260" t="str">
            <v>361</v>
          </cell>
        </row>
        <row r="261">
          <cell r="A261" t="str">
            <v>366</v>
          </cell>
        </row>
        <row r="262">
          <cell r="A262" t="str">
            <v>366</v>
          </cell>
        </row>
        <row r="263">
          <cell r="A263" t="str">
            <v>371</v>
          </cell>
        </row>
        <row r="264">
          <cell r="A264" t="str">
            <v>376</v>
          </cell>
        </row>
        <row r="265">
          <cell r="A265" t="str">
            <v>376</v>
          </cell>
        </row>
        <row r="266">
          <cell r="A266" t="str">
            <v>376</v>
          </cell>
        </row>
        <row r="267">
          <cell r="A267" t="str">
            <v>381</v>
          </cell>
        </row>
        <row r="268">
          <cell r="A268" t="str">
            <v>381</v>
          </cell>
        </row>
        <row r="269">
          <cell r="A269" t="str">
            <v>381</v>
          </cell>
        </row>
        <row r="270">
          <cell r="A270" t="str">
            <v>383</v>
          </cell>
        </row>
        <row r="271">
          <cell r="A271" t="str">
            <v>383</v>
          </cell>
        </row>
        <row r="272">
          <cell r="A272" t="str">
            <v>386</v>
          </cell>
        </row>
        <row r="273">
          <cell r="A273" t="str">
            <v>391</v>
          </cell>
        </row>
        <row r="274">
          <cell r="A274" t="str">
            <v>391</v>
          </cell>
        </row>
        <row r="275">
          <cell r="A275" t="str">
            <v>391</v>
          </cell>
        </row>
        <row r="276">
          <cell r="A276" t="str">
            <v>391</v>
          </cell>
        </row>
        <row r="277">
          <cell r="A277" t="str">
            <v>391</v>
          </cell>
        </row>
        <row r="278">
          <cell r="A278" t="str">
            <v>391</v>
          </cell>
        </row>
        <row r="279">
          <cell r="A279" t="str">
            <v>391</v>
          </cell>
        </row>
        <row r="280">
          <cell r="A280" t="str">
            <v>391</v>
          </cell>
        </row>
        <row r="281">
          <cell r="A281" t="str">
            <v>391</v>
          </cell>
        </row>
        <row r="282">
          <cell r="A282" t="str">
            <v>393</v>
          </cell>
        </row>
        <row r="283">
          <cell r="A283" t="str">
            <v>396</v>
          </cell>
        </row>
        <row r="284">
          <cell r="A284" t="str">
            <v>396</v>
          </cell>
        </row>
        <row r="285">
          <cell r="A285" t="str">
            <v>396</v>
          </cell>
        </row>
        <row r="286">
          <cell r="A286" t="str">
            <v>396</v>
          </cell>
        </row>
        <row r="287">
          <cell r="A287" t="str">
            <v>396</v>
          </cell>
        </row>
        <row r="288">
          <cell r="A288" t="str">
            <v>396</v>
          </cell>
        </row>
        <row r="289">
          <cell r="A289" t="str">
            <v>398</v>
          </cell>
        </row>
        <row r="290">
          <cell r="A290" t="str">
            <v>398</v>
          </cell>
        </row>
        <row r="291">
          <cell r="A291" t="str">
            <v>401</v>
          </cell>
        </row>
        <row r="292">
          <cell r="A292" t="str">
            <v>401</v>
          </cell>
        </row>
        <row r="293">
          <cell r="A293" t="str">
            <v>401</v>
          </cell>
        </row>
        <row r="294">
          <cell r="A294" t="str">
            <v>406</v>
          </cell>
        </row>
        <row r="295">
          <cell r="A295" t="str">
            <v>406</v>
          </cell>
        </row>
        <row r="296">
          <cell r="A296" t="str">
            <v>406</v>
          </cell>
        </row>
        <row r="297">
          <cell r="A297" t="str">
            <v>409</v>
          </cell>
        </row>
        <row r="298">
          <cell r="A298" t="str">
            <v>411</v>
          </cell>
        </row>
        <row r="299">
          <cell r="A299" t="str">
            <v>416</v>
          </cell>
        </row>
        <row r="300">
          <cell r="A300" t="str">
            <v>416</v>
          </cell>
        </row>
        <row r="301">
          <cell r="A301" t="str">
            <v>416</v>
          </cell>
        </row>
        <row r="302">
          <cell r="A302" t="str">
            <v>416</v>
          </cell>
        </row>
        <row r="303">
          <cell r="A303" t="str">
            <v>421</v>
          </cell>
        </row>
        <row r="304">
          <cell r="A304" t="str">
            <v>421</v>
          </cell>
        </row>
        <row r="305">
          <cell r="A305" t="str">
            <v>421</v>
          </cell>
        </row>
        <row r="306">
          <cell r="A306" t="str">
            <v>421</v>
          </cell>
        </row>
        <row r="307">
          <cell r="A307" t="str">
            <v>423</v>
          </cell>
        </row>
        <row r="308">
          <cell r="A308" t="str">
            <v>423</v>
          </cell>
        </row>
        <row r="309">
          <cell r="A309" t="str">
            <v>423</v>
          </cell>
        </row>
        <row r="310">
          <cell r="A310" t="str">
            <v>426</v>
          </cell>
        </row>
        <row r="311">
          <cell r="A311" t="str">
            <v>426</v>
          </cell>
        </row>
        <row r="312">
          <cell r="A312" t="str">
            <v>426</v>
          </cell>
        </row>
        <row r="313">
          <cell r="A313" t="str">
            <v>426</v>
          </cell>
        </row>
        <row r="314">
          <cell r="A314" t="str">
            <v>426</v>
          </cell>
        </row>
        <row r="315">
          <cell r="A315" t="str">
            <v>431</v>
          </cell>
        </row>
        <row r="316">
          <cell r="A316" t="str">
            <v>431</v>
          </cell>
        </row>
        <row r="317">
          <cell r="A317" t="str">
            <v>431</v>
          </cell>
        </row>
        <row r="318">
          <cell r="A318" t="str">
            <v>433</v>
          </cell>
        </row>
        <row r="319">
          <cell r="A319" t="str">
            <v>433</v>
          </cell>
        </row>
        <row r="320">
          <cell r="A320" t="str">
            <v>433</v>
          </cell>
        </row>
        <row r="321">
          <cell r="A321" t="str">
            <v>433</v>
          </cell>
        </row>
        <row r="322">
          <cell r="A322" t="str">
            <v>436</v>
          </cell>
        </row>
        <row r="323">
          <cell r="A323" t="str">
            <v>436</v>
          </cell>
        </row>
        <row r="324">
          <cell r="A324" t="str">
            <v>441</v>
          </cell>
        </row>
        <row r="325">
          <cell r="A325" t="str">
            <v>441</v>
          </cell>
        </row>
        <row r="326">
          <cell r="A326" t="str">
            <v>441</v>
          </cell>
        </row>
        <row r="327">
          <cell r="A327" t="str">
            <v>441</v>
          </cell>
        </row>
        <row r="328">
          <cell r="A328" t="str">
            <v>441</v>
          </cell>
        </row>
        <row r="329">
          <cell r="A329" t="str">
            <v>446</v>
          </cell>
        </row>
        <row r="330">
          <cell r="A330" t="str">
            <v>446</v>
          </cell>
        </row>
        <row r="331">
          <cell r="A331" t="str">
            <v>451</v>
          </cell>
        </row>
        <row r="332">
          <cell r="A332" t="str">
            <v>451</v>
          </cell>
        </row>
        <row r="333">
          <cell r="A333" t="str">
            <v>451</v>
          </cell>
        </row>
        <row r="334">
          <cell r="A334" t="str">
            <v>453</v>
          </cell>
        </row>
        <row r="335">
          <cell r="A335" t="str">
            <v>453</v>
          </cell>
        </row>
        <row r="336">
          <cell r="A336" t="str">
            <v>456</v>
          </cell>
        </row>
        <row r="337">
          <cell r="A337" t="str">
            <v>456</v>
          </cell>
        </row>
        <row r="338">
          <cell r="A338" t="str">
            <v>456</v>
          </cell>
        </row>
        <row r="339">
          <cell r="A339" t="str">
            <v>456</v>
          </cell>
        </row>
        <row r="340">
          <cell r="A340" t="str">
            <v>461</v>
          </cell>
        </row>
        <row r="341">
          <cell r="A341" t="str">
            <v>461</v>
          </cell>
        </row>
        <row r="342">
          <cell r="A342" t="str">
            <v>461</v>
          </cell>
        </row>
        <row r="343">
          <cell r="A343" t="str">
            <v>466</v>
          </cell>
        </row>
        <row r="344">
          <cell r="A344" t="str">
            <v>466</v>
          </cell>
        </row>
        <row r="345">
          <cell r="A345" t="str">
            <v>466</v>
          </cell>
        </row>
        <row r="346">
          <cell r="A346" t="str">
            <v>466</v>
          </cell>
        </row>
        <row r="347">
          <cell r="A347" t="str">
            <v>471</v>
          </cell>
        </row>
        <row r="348">
          <cell r="A348" t="str">
            <v>471</v>
          </cell>
        </row>
        <row r="349">
          <cell r="A349" t="str">
            <v>476</v>
          </cell>
        </row>
        <row r="350">
          <cell r="A350" t="str">
            <v>476</v>
          </cell>
        </row>
        <row r="351">
          <cell r="A351" t="str">
            <v>476</v>
          </cell>
        </row>
        <row r="352">
          <cell r="A352" t="str">
            <v>476</v>
          </cell>
        </row>
        <row r="353">
          <cell r="A353" t="str">
            <v>476</v>
          </cell>
        </row>
        <row r="354">
          <cell r="A354" t="str">
            <v>476</v>
          </cell>
        </row>
        <row r="355">
          <cell r="A355" t="str">
            <v>476</v>
          </cell>
        </row>
        <row r="356">
          <cell r="A356" t="str">
            <v>476</v>
          </cell>
        </row>
        <row r="357">
          <cell r="A357" t="str">
            <v>476</v>
          </cell>
        </row>
        <row r="358">
          <cell r="A358" t="str">
            <v>481</v>
          </cell>
        </row>
        <row r="359">
          <cell r="A359" t="str">
            <v>481</v>
          </cell>
        </row>
        <row r="360">
          <cell r="A360" t="str">
            <v>486</v>
          </cell>
        </row>
        <row r="361">
          <cell r="A361" t="str">
            <v>486</v>
          </cell>
        </row>
        <row r="362">
          <cell r="A362" t="str">
            <v>486</v>
          </cell>
        </row>
        <row r="363">
          <cell r="A363" t="str">
            <v>491</v>
          </cell>
        </row>
        <row r="364">
          <cell r="A364" t="str">
            <v>491</v>
          </cell>
        </row>
        <row r="365">
          <cell r="A365" t="str">
            <v>491</v>
          </cell>
        </row>
        <row r="366">
          <cell r="A366" t="str">
            <v>491</v>
          </cell>
        </row>
        <row r="367">
          <cell r="A367" t="str">
            <v>496</v>
          </cell>
        </row>
        <row r="368">
          <cell r="A368" t="str">
            <v>496</v>
          </cell>
        </row>
        <row r="369">
          <cell r="A369" t="str">
            <v>501</v>
          </cell>
        </row>
        <row r="370">
          <cell r="A370" t="str">
            <v>501</v>
          </cell>
        </row>
        <row r="371">
          <cell r="A371" t="str">
            <v>501</v>
          </cell>
        </row>
        <row r="372">
          <cell r="A372" t="str">
            <v>506</v>
          </cell>
        </row>
        <row r="373">
          <cell r="A373" t="str">
            <v>506</v>
          </cell>
        </row>
        <row r="374">
          <cell r="A374" t="str">
            <v>506</v>
          </cell>
        </row>
        <row r="375">
          <cell r="A375" t="str">
            <v>511</v>
          </cell>
        </row>
        <row r="376">
          <cell r="A376" t="str">
            <v>511</v>
          </cell>
        </row>
        <row r="377">
          <cell r="A377" t="str">
            <v>511</v>
          </cell>
        </row>
        <row r="378">
          <cell r="A378" t="str">
            <v>511</v>
          </cell>
        </row>
        <row r="379">
          <cell r="A379" t="str">
            <v>516</v>
          </cell>
        </row>
        <row r="380">
          <cell r="A380" t="str">
            <v>516</v>
          </cell>
        </row>
        <row r="381">
          <cell r="A381" t="str">
            <v>516</v>
          </cell>
        </row>
        <row r="382">
          <cell r="A382" t="str">
            <v>516</v>
          </cell>
        </row>
        <row r="383">
          <cell r="A383" t="str">
            <v>516</v>
          </cell>
        </row>
        <row r="384">
          <cell r="A384" t="str">
            <v>516</v>
          </cell>
        </row>
        <row r="385">
          <cell r="A385" t="str">
            <v>521</v>
          </cell>
        </row>
        <row r="386">
          <cell r="A386" t="str">
            <v>521</v>
          </cell>
        </row>
        <row r="387">
          <cell r="A387" t="str">
            <v>521</v>
          </cell>
        </row>
        <row r="388">
          <cell r="A388" t="str">
            <v>521</v>
          </cell>
        </row>
        <row r="389">
          <cell r="A389" t="str">
            <v>521</v>
          </cell>
        </row>
        <row r="390">
          <cell r="A390" t="str">
            <v>521</v>
          </cell>
        </row>
        <row r="391">
          <cell r="A391" t="str">
            <v>526</v>
          </cell>
        </row>
        <row r="392">
          <cell r="A392" t="str">
            <v>526</v>
          </cell>
        </row>
        <row r="393">
          <cell r="A393" t="str">
            <v>526</v>
          </cell>
        </row>
        <row r="394">
          <cell r="A394" t="str">
            <v>531</v>
          </cell>
        </row>
        <row r="395">
          <cell r="A395" t="str">
            <v>531</v>
          </cell>
        </row>
        <row r="396">
          <cell r="A396" t="str">
            <v>531</v>
          </cell>
        </row>
        <row r="397">
          <cell r="A397" t="str">
            <v>531</v>
          </cell>
        </row>
        <row r="398">
          <cell r="A398" t="str">
            <v>531</v>
          </cell>
        </row>
        <row r="399">
          <cell r="A399" t="str">
            <v>536</v>
          </cell>
        </row>
        <row r="400">
          <cell r="A400" t="str">
            <v>536</v>
          </cell>
        </row>
        <row r="401">
          <cell r="A401" t="str">
            <v>536</v>
          </cell>
        </row>
        <row r="402">
          <cell r="A402" t="str">
            <v>536</v>
          </cell>
        </row>
        <row r="403">
          <cell r="A403" t="str">
            <v>541</v>
          </cell>
        </row>
        <row r="404">
          <cell r="A404" t="str">
            <v>541</v>
          </cell>
        </row>
        <row r="405">
          <cell r="A405" t="str">
            <v>541</v>
          </cell>
        </row>
        <row r="406">
          <cell r="A406" t="str">
            <v>546</v>
          </cell>
        </row>
        <row r="407">
          <cell r="A407" t="str">
            <v>546</v>
          </cell>
        </row>
        <row r="408">
          <cell r="A408" t="str">
            <v>546</v>
          </cell>
        </row>
        <row r="409">
          <cell r="A409" t="str">
            <v>551</v>
          </cell>
        </row>
        <row r="410">
          <cell r="A410" t="str">
            <v>551</v>
          </cell>
        </row>
        <row r="411">
          <cell r="A411" t="str">
            <v>551</v>
          </cell>
        </row>
        <row r="412">
          <cell r="A412" t="str">
            <v>551</v>
          </cell>
        </row>
        <row r="413">
          <cell r="A413" t="str">
            <v>556</v>
          </cell>
        </row>
        <row r="414">
          <cell r="A414" t="str">
            <v>556</v>
          </cell>
        </row>
        <row r="415">
          <cell r="A415" t="str">
            <v>556</v>
          </cell>
        </row>
        <row r="416">
          <cell r="A416" t="str">
            <v>561</v>
          </cell>
        </row>
        <row r="417">
          <cell r="A417" t="str">
            <v>561</v>
          </cell>
        </row>
        <row r="418">
          <cell r="A418" t="str">
            <v>561</v>
          </cell>
        </row>
        <row r="419">
          <cell r="A419" t="str">
            <v>561</v>
          </cell>
        </row>
        <row r="420">
          <cell r="A420" t="str">
            <v>561</v>
          </cell>
        </row>
        <row r="421">
          <cell r="A421" t="str">
            <v>566</v>
          </cell>
        </row>
        <row r="422">
          <cell r="A422" t="str">
            <v>566</v>
          </cell>
        </row>
        <row r="423">
          <cell r="A423" t="str">
            <v>566</v>
          </cell>
        </row>
        <row r="424">
          <cell r="A424" t="str">
            <v>571</v>
          </cell>
        </row>
        <row r="425">
          <cell r="A425" t="str">
            <v>571</v>
          </cell>
        </row>
        <row r="426">
          <cell r="A426" t="str">
            <v>573</v>
          </cell>
        </row>
        <row r="427">
          <cell r="A427" t="str">
            <v>573</v>
          </cell>
        </row>
        <row r="428">
          <cell r="A428" t="str">
            <v>573</v>
          </cell>
        </row>
        <row r="429">
          <cell r="A429" t="str">
            <v>573</v>
          </cell>
        </row>
        <row r="430">
          <cell r="A430" t="str">
            <v>573</v>
          </cell>
        </row>
        <row r="431">
          <cell r="A431" t="str">
            <v>576</v>
          </cell>
        </row>
        <row r="432">
          <cell r="A432" t="str">
            <v>576</v>
          </cell>
        </row>
        <row r="433">
          <cell r="A433" t="str">
            <v>576</v>
          </cell>
        </row>
        <row r="434">
          <cell r="A434" t="str">
            <v>576</v>
          </cell>
        </row>
        <row r="435">
          <cell r="A435" t="str">
            <v>576</v>
          </cell>
        </row>
        <row r="436">
          <cell r="A436" t="str">
            <v>576</v>
          </cell>
        </row>
        <row r="437">
          <cell r="A437" t="str">
            <v>576</v>
          </cell>
        </row>
        <row r="438">
          <cell r="A438" t="str">
            <v>576</v>
          </cell>
        </row>
        <row r="439">
          <cell r="A439" t="str">
            <v>576</v>
          </cell>
        </row>
        <row r="440">
          <cell r="A440" t="str">
            <v>576</v>
          </cell>
        </row>
        <row r="441">
          <cell r="A441" t="str">
            <v>576</v>
          </cell>
        </row>
        <row r="442">
          <cell r="A442" t="str">
            <v>576</v>
          </cell>
        </row>
        <row r="443">
          <cell r="A443" t="str">
            <v>576</v>
          </cell>
        </row>
        <row r="444">
          <cell r="A444" t="str">
            <v>576</v>
          </cell>
        </row>
        <row r="445">
          <cell r="A445" t="str">
            <v>576</v>
          </cell>
        </row>
        <row r="446">
          <cell r="A446" t="str">
            <v>576</v>
          </cell>
        </row>
        <row r="447">
          <cell r="A447" t="str">
            <v>576</v>
          </cell>
        </row>
        <row r="448">
          <cell r="A448" t="str">
            <v>576</v>
          </cell>
        </row>
        <row r="449">
          <cell r="A449" t="str">
            <v>576</v>
          </cell>
        </row>
        <row r="450">
          <cell r="A450" t="str">
            <v>576</v>
          </cell>
        </row>
        <row r="451">
          <cell r="A451" t="str">
            <v>581</v>
          </cell>
        </row>
        <row r="452">
          <cell r="A452" t="str">
            <v>581</v>
          </cell>
        </row>
        <row r="453">
          <cell r="A453" t="str">
            <v>581</v>
          </cell>
        </row>
        <row r="454">
          <cell r="A454" t="str">
            <v>586</v>
          </cell>
        </row>
        <row r="455">
          <cell r="A455" t="str">
            <v>586</v>
          </cell>
        </row>
        <row r="456">
          <cell r="A456" t="str">
            <v>591</v>
          </cell>
        </row>
        <row r="457">
          <cell r="A457" t="str">
            <v>591</v>
          </cell>
        </row>
        <row r="458">
          <cell r="A458" t="str">
            <v>591</v>
          </cell>
        </row>
        <row r="459">
          <cell r="A459" t="str">
            <v>596</v>
          </cell>
        </row>
        <row r="460">
          <cell r="A460" t="str">
            <v>596</v>
          </cell>
        </row>
        <row r="461">
          <cell r="A461" t="str">
            <v>596</v>
          </cell>
        </row>
        <row r="462">
          <cell r="A462" t="str">
            <v>596</v>
          </cell>
        </row>
        <row r="463">
          <cell r="A463" t="str">
            <v>606</v>
          </cell>
        </row>
        <row r="464">
          <cell r="A464" t="str">
            <v>606</v>
          </cell>
        </row>
        <row r="465">
          <cell r="A465" t="str">
            <v>611</v>
          </cell>
        </row>
        <row r="466">
          <cell r="A466" t="str">
            <v>616</v>
          </cell>
        </row>
        <row r="467">
          <cell r="A467" t="str">
            <v>616</v>
          </cell>
        </row>
        <row r="468">
          <cell r="A468" t="str">
            <v>621</v>
          </cell>
        </row>
        <row r="469">
          <cell r="A469" t="str">
            <v>621</v>
          </cell>
        </row>
        <row r="470">
          <cell r="A470" t="str">
            <v>621</v>
          </cell>
        </row>
        <row r="471">
          <cell r="A471" t="str">
            <v>621</v>
          </cell>
        </row>
        <row r="472">
          <cell r="A472" t="str">
            <v>621</v>
          </cell>
        </row>
        <row r="473">
          <cell r="A473" t="str">
            <v>623</v>
          </cell>
        </row>
        <row r="474">
          <cell r="A474" t="str">
            <v>625</v>
          </cell>
        </row>
        <row r="475">
          <cell r="A475" t="str">
            <v>625</v>
          </cell>
        </row>
        <row r="476">
          <cell r="A476" t="str">
            <v>626</v>
          </cell>
        </row>
        <row r="477">
          <cell r="A477" t="str">
            <v>626</v>
          </cell>
        </row>
        <row r="478">
          <cell r="A478" t="str">
            <v>628</v>
          </cell>
        </row>
        <row r="479">
          <cell r="A479" t="str">
            <v>628</v>
          </cell>
        </row>
        <row r="480">
          <cell r="A480" t="str">
            <v>631</v>
          </cell>
        </row>
        <row r="481">
          <cell r="A481" t="str">
            <v>631</v>
          </cell>
        </row>
        <row r="482">
          <cell r="A482" t="str">
            <v>636</v>
          </cell>
        </row>
        <row r="483">
          <cell r="A483" t="str">
            <v>636</v>
          </cell>
        </row>
        <row r="484">
          <cell r="A484" t="str">
            <v>636</v>
          </cell>
        </row>
        <row r="485">
          <cell r="A485" t="str">
            <v>641</v>
          </cell>
        </row>
        <row r="486">
          <cell r="A486" t="str">
            <v>641</v>
          </cell>
        </row>
        <row r="487">
          <cell r="A487" t="str">
            <v>641</v>
          </cell>
        </row>
        <row r="488">
          <cell r="A488" t="str">
            <v>641</v>
          </cell>
        </row>
        <row r="489">
          <cell r="A489" t="str">
            <v>641</v>
          </cell>
        </row>
        <row r="490">
          <cell r="A490" t="str">
            <v>646</v>
          </cell>
        </row>
        <row r="491">
          <cell r="A491" t="str">
            <v>646</v>
          </cell>
        </row>
        <row r="492">
          <cell r="A492" t="str">
            <v>651</v>
          </cell>
        </row>
        <row r="493">
          <cell r="A493" t="str">
            <v>651</v>
          </cell>
        </row>
        <row r="494">
          <cell r="A494" t="str">
            <v>656</v>
          </cell>
        </row>
        <row r="495">
          <cell r="A495" t="str">
            <v>656</v>
          </cell>
        </row>
        <row r="496">
          <cell r="A496" t="str">
            <v>656</v>
          </cell>
        </row>
        <row r="497">
          <cell r="A497" t="str">
            <v>661</v>
          </cell>
        </row>
        <row r="498">
          <cell r="A498" t="str">
            <v>661</v>
          </cell>
        </row>
        <row r="499">
          <cell r="A499" t="str">
            <v>661</v>
          </cell>
        </row>
        <row r="500">
          <cell r="A500" t="str">
            <v>661</v>
          </cell>
        </row>
        <row r="501">
          <cell r="A501" t="str">
            <v>666</v>
          </cell>
        </row>
        <row r="502">
          <cell r="A502" t="str">
            <v>666</v>
          </cell>
        </row>
        <row r="503">
          <cell r="A503" t="str">
            <v>666</v>
          </cell>
        </row>
        <row r="504">
          <cell r="A504" t="str">
            <v>666</v>
          </cell>
        </row>
        <row r="505">
          <cell r="A505" t="str">
            <v>671</v>
          </cell>
        </row>
        <row r="506">
          <cell r="A506" t="str">
            <v>676</v>
          </cell>
        </row>
        <row r="507">
          <cell r="A507" t="str">
            <v>676</v>
          </cell>
        </row>
        <row r="508">
          <cell r="A508" t="str">
            <v>681</v>
          </cell>
        </row>
        <row r="509">
          <cell r="A509" t="str">
            <v>681</v>
          </cell>
        </row>
        <row r="510">
          <cell r="A510" t="str">
            <v>686</v>
          </cell>
        </row>
        <row r="511">
          <cell r="A511" t="str">
            <v>686</v>
          </cell>
        </row>
        <row r="512">
          <cell r="A512" t="str">
            <v>691</v>
          </cell>
        </row>
        <row r="513">
          <cell r="A513" t="str">
            <v>691</v>
          </cell>
        </row>
        <row r="514">
          <cell r="A514" t="str">
            <v>691</v>
          </cell>
        </row>
        <row r="515">
          <cell r="A515" t="str">
            <v>691</v>
          </cell>
        </row>
        <row r="516">
          <cell r="A516" t="str">
            <v>696</v>
          </cell>
        </row>
        <row r="517">
          <cell r="A517" t="str">
            <v>701</v>
          </cell>
        </row>
        <row r="518">
          <cell r="A518" t="str">
            <v>701</v>
          </cell>
        </row>
        <row r="519">
          <cell r="A519" t="str">
            <v>706</v>
          </cell>
        </row>
        <row r="520">
          <cell r="A520" t="str">
            <v>711</v>
          </cell>
        </row>
        <row r="521">
          <cell r="A521" t="str">
            <v>711</v>
          </cell>
        </row>
        <row r="522">
          <cell r="A522" t="str">
            <v>716</v>
          </cell>
        </row>
        <row r="523">
          <cell r="A523" t="str">
            <v>716</v>
          </cell>
        </row>
        <row r="524">
          <cell r="A524" t="str">
            <v>721</v>
          </cell>
        </row>
        <row r="525">
          <cell r="A525" t="str">
            <v>721</v>
          </cell>
        </row>
        <row r="526">
          <cell r="A526" t="str">
            <v>726</v>
          </cell>
        </row>
        <row r="527">
          <cell r="A527" t="str">
            <v>726</v>
          </cell>
        </row>
        <row r="528">
          <cell r="A528" t="str">
            <v>731</v>
          </cell>
        </row>
        <row r="529">
          <cell r="A529" t="str">
            <v>736</v>
          </cell>
        </row>
        <row r="530">
          <cell r="A530" t="str">
            <v>736</v>
          </cell>
        </row>
        <row r="531">
          <cell r="A531" t="str">
            <v>741</v>
          </cell>
        </row>
        <row r="532">
          <cell r="A532" t="str">
            <v>741</v>
          </cell>
        </row>
        <row r="533">
          <cell r="A533" t="str">
            <v>741</v>
          </cell>
        </row>
        <row r="534">
          <cell r="A534" t="str">
            <v>743</v>
          </cell>
        </row>
        <row r="535">
          <cell r="A535" t="str">
            <v>743</v>
          </cell>
        </row>
        <row r="536">
          <cell r="A536" t="str">
            <v>746</v>
          </cell>
        </row>
        <row r="537">
          <cell r="A537" t="str">
            <v>746</v>
          </cell>
        </row>
        <row r="538">
          <cell r="A538" t="str">
            <v>746</v>
          </cell>
        </row>
        <row r="539">
          <cell r="A539" t="str">
            <v>751</v>
          </cell>
        </row>
        <row r="540">
          <cell r="A540" t="str">
            <v>751</v>
          </cell>
        </row>
        <row r="541">
          <cell r="A541" t="str">
            <v>751</v>
          </cell>
        </row>
        <row r="542">
          <cell r="A542" t="str">
            <v>756</v>
          </cell>
        </row>
        <row r="543">
          <cell r="A543" t="str">
            <v>756</v>
          </cell>
        </row>
        <row r="544">
          <cell r="A544" t="str">
            <v>756</v>
          </cell>
        </row>
        <row r="545">
          <cell r="A545" t="str">
            <v>756</v>
          </cell>
        </row>
        <row r="546">
          <cell r="A546" t="str">
            <v>756</v>
          </cell>
        </row>
        <row r="547">
          <cell r="A547" t="str">
            <v>756</v>
          </cell>
        </row>
        <row r="548">
          <cell r="A548" t="str">
            <v>761</v>
          </cell>
        </row>
        <row r="549">
          <cell r="A549" t="str">
            <v>766</v>
          </cell>
        </row>
        <row r="550">
          <cell r="A550" t="str">
            <v>766</v>
          </cell>
        </row>
        <row r="551">
          <cell r="A551" t="str">
            <v>771</v>
          </cell>
        </row>
        <row r="552">
          <cell r="A552" t="str">
            <v>771</v>
          </cell>
        </row>
        <row r="553">
          <cell r="A553" t="str">
            <v>771</v>
          </cell>
        </row>
        <row r="554">
          <cell r="A554" t="str">
            <v>771</v>
          </cell>
        </row>
        <row r="555">
          <cell r="A555" t="str">
            <v>776</v>
          </cell>
        </row>
        <row r="556">
          <cell r="A556" t="str">
            <v>776</v>
          </cell>
        </row>
        <row r="557">
          <cell r="A557" t="str">
            <v>776</v>
          </cell>
        </row>
        <row r="558">
          <cell r="A558" t="str">
            <v>781</v>
          </cell>
        </row>
        <row r="559">
          <cell r="A559" t="str">
            <v>781</v>
          </cell>
        </row>
        <row r="560">
          <cell r="A560" t="str">
            <v>786</v>
          </cell>
        </row>
        <row r="561">
          <cell r="A561" t="str">
            <v>791</v>
          </cell>
        </row>
        <row r="562">
          <cell r="A562" t="str">
            <v>796</v>
          </cell>
        </row>
        <row r="563">
          <cell r="A563" t="str">
            <v>796</v>
          </cell>
        </row>
        <row r="564">
          <cell r="A564" t="str">
            <v>801</v>
          </cell>
        </row>
        <row r="565">
          <cell r="A565" t="str">
            <v>801</v>
          </cell>
        </row>
        <row r="566">
          <cell r="A566" t="str">
            <v>801</v>
          </cell>
        </row>
        <row r="567">
          <cell r="A567" t="str">
            <v>801</v>
          </cell>
        </row>
        <row r="568">
          <cell r="A568" t="str">
            <v>806</v>
          </cell>
        </row>
        <row r="569">
          <cell r="A569" t="str">
            <v>806</v>
          </cell>
        </row>
        <row r="570">
          <cell r="A570" t="str">
            <v>811</v>
          </cell>
        </row>
        <row r="571">
          <cell r="A571" t="str">
            <v>813</v>
          </cell>
        </row>
        <row r="572">
          <cell r="A572" t="str">
            <v>813</v>
          </cell>
        </row>
        <row r="573">
          <cell r="A573" t="str">
            <v>816</v>
          </cell>
        </row>
        <row r="574">
          <cell r="A574" t="str">
            <v>816</v>
          </cell>
        </row>
        <row r="575">
          <cell r="A575" t="str">
            <v>821</v>
          </cell>
        </row>
        <row r="576">
          <cell r="A576" t="str">
            <v>821</v>
          </cell>
        </row>
        <row r="577">
          <cell r="A577" t="str">
            <v>821</v>
          </cell>
        </row>
        <row r="578">
          <cell r="A578" t="str">
            <v>821</v>
          </cell>
        </row>
        <row r="579">
          <cell r="A579" t="str">
            <v>826</v>
          </cell>
        </row>
        <row r="580">
          <cell r="A580" t="str">
            <v>831</v>
          </cell>
        </row>
        <row r="581">
          <cell r="A581" t="str">
            <v>831</v>
          </cell>
        </row>
        <row r="582">
          <cell r="A582" t="str">
            <v>990</v>
          </cell>
        </row>
        <row r="583">
          <cell r="A583" t="str">
            <v>990</v>
          </cell>
        </row>
        <row r="584">
          <cell r="A584" t="str">
            <v>990</v>
          </cell>
        </row>
        <row r="585">
          <cell r="A585" t="str">
            <v>_x001A_</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3">
          <cell r="A3" t="str">
            <v>Soma de Custo</v>
          </cell>
        </row>
      </sheetData>
      <sheetData sheetId="40"/>
      <sheetData sheetId="41"/>
      <sheetData sheetId="42"/>
      <sheetData sheetId="43"/>
      <sheetData sheetId="44"/>
      <sheetData sheetId="45"/>
      <sheetData sheetId="46" refreshError="1"/>
      <sheetData sheetId="47"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Planilha de Cod  _ COELBA"/>
      <sheetName val="99a"/>
      <sheetName val="Alterações Necessárias"/>
      <sheetName val="Plan2"/>
      <sheetName val="ZCTZIW99A _ COELBA"/>
      <sheetName val="ZCSEC0006_CONV  Coelba"/>
      <sheetName val="Ações x Tipo de Nota(Cobran (3)"/>
      <sheetName val="Códigos de Não Pgto"/>
      <sheetName val="Status Usuário"/>
      <sheetName val="cc"/>
      <sheetName val="Ações x Tipo de Nota(Cobran (2)"/>
      <sheetName val="Catálogo-A-Ações Pagto"/>
      <sheetName val="serviço"/>
      <sheetName val="INFO"/>
      <sheetName val="#REF"/>
      <sheetName val="Lead"/>
      <sheetName val="Intertemporais PIS e COFINS"/>
      <sheetName val="VENDAS_P_SUBSIDIÁRIA"/>
      <sheetName val="DRE"/>
      <sheetName val="C5Reco"/>
      <sheetName val="RESUMO_ER"/>
      <sheetName val="pl_atual"/>
      <sheetName val="Cover"/>
      <sheetName val="LOC"/>
      <sheetName val="Correção"/>
      <sheetName val="FORNECEDORES"/>
      <sheetName val="Mutuo 19112001"/>
      <sheetName val="Mutuo 13122001"/>
      <sheetName val="ENERINC"/>
      <sheetName val="Gesellschaftsübersicht"/>
      <sheetName val="RIEP_INC_98"/>
      <sheetName val="Concentrate"/>
      <sheetName val="Custos"/>
      <sheetName val="Finance &amp; Economic Data"/>
      <sheetName val="Cash Flow &amp; Coverages"/>
      <sheetName val="Deckblatt"/>
      <sheetName val="tar. media"/>
      <sheetName val="Sheet3"/>
      <sheetName val="All CCs (2)"/>
      <sheetName val="Res.Autor.Motivo"/>
      <sheetName val="Res.Devolv.Motivo"/>
      <sheetName val="N"/>
      <sheetName val="Taxas"/>
      <sheetName val="RDEG fev 07"/>
      <sheetName val="Statements"/>
      <sheetName val="Debt"/>
      <sheetName val="Canbras TVA"/>
      <sheetName val="BDRENDAMENSAL"/>
      <sheetName val="CRITERIOS"/>
      <sheetName val="CALC-RESUMO"/>
      <sheetName val="INDICADORES"/>
      <sheetName val="Summary Information"/>
      <sheetName val="di a termo ie3-05"/>
      <sheetName val="Plan3"/>
      <sheetName val="BD_REFATURAMENTO_GRUPO-B"/>
      <sheetName val="REFAT_GRUPO-B_ELPA"/>
      <sheetName val="Drawdown"/>
      <sheetName val="Debt Service"/>
      <sheetName val="Invest.PAD"/>
      <sheetName val="Mant.PAD"/>
      <sheetName val="Invest.CPQ"/>
      <sheetName val="A4.4-MARFLEX"/>
      <sheetName val="IGPM_Acumulado"/>
      <sheetName val="IRRF-PG"/>
      <sheetName val="Dados Energia"/>
      <sheetName val="VISÃO_ENTIDADE"/>
      <sheetName val="H.MUNDIAL - 27.01.06 - Ajustado"/>
      <sheetName val="Assumptions"/>
      <sheetName val="Dados_DEC"/>
      <sheetName val="Dados_FEC"/>
      <sheetName val="INDICE"/>
      <sheetName val="ANALI2000"/>
      <sheetName val="Resumo Fatur."/>
      <sheetName val="Anexo 17 - Consultas"/>
      <sheetName val="BAL_L1_OUT12"/>
      <sheetName val="CELPE-média-mensal-99-04"/>
      <sheetName val="A4.6-SEAOIL"/>
      <sheetName val="CELPE_ENERGY"/>
      <sheetName val="COELBA_ENERGY"/>
      <sheetName val="COSERN_ENERGY"/>
      <sheetName val="RESULTADO MÊS A MÊS"/>
      <sheetName val="BancoSegment"/>
      <sheetName val="Critérios"/>
      <sheetName val="BALANCETE"/>
      <sheetName val="Macro1"/>
      <sheetName val="XREF"/>
      <sheetName val="BP"/>
      <sheetName val="Links"/>
      <sheetName val="Teste Drpc"/>
      <sheetName val="Provisão de Juros"/>
      <sheetName val="Mapa"/>
      <sheetName val="Adições"/>
      <sheetName val="VENDAS "/>
      <sheetName val="EVOL REAL"/>
      <sheetName val="RESTRAD (2)"/>
      <sheetName val="Assump"/>
      <sheetName val="Paraná"/>
      <sheetName val="Project data"/>
      <sheetName val="Finance data"/>
      <sheetName val="Operating Cash flow"/>
      <sheetName val="Tabela de parâmetro"/>
      <sheetName val="TAB_DATA"/>
      <sheetName val="A4.2-FLEXIBRAS"/>
      <sheetName val="A4.3-SIGMA"/>
      <sheetName val="CDI"/>
      <sheetName val="Calc"/>
      <sheetName val="MOne"/>
      <sheetName val="MTwo"/>
      <sheetName val="KOne"/>
      <sheetName val="GoSeven"/>
      <sheetName val="GrThree"/>
      <sheetName val="GoEight"/>
      <sheetName val="HTwo"/>
      <sheetName val="GrFour"/>
      <sheetName val="JOne"/>
      <sheetName val="JTwo"/>
      <sheetName val="HOne"/>
      <sheetName val="Selic"/>
      <sheetName val="Informe"/>
      <sheetName val="Encargos"/>
      <sheetName val="local"/>
      <sheetName val="set03"/>
      <sheetName val="CAPA"/>
      <sheetName val="Resumo_Proj."/>
      <sheetName val="Real_Checks"/>
      <sheetName val="Real_PLR"/>
      <sheetName val="Pressão_SUB"/>
      <sheetName val="Real_Elektro"/>
      <sheetName val="Projeções Cosern"/>
      <sheetName val="Projeções Celpe"/>
      <sheetName val="Projeções Coelba"/>
      <sheetName val="Orç_Mensal_REV1"/>
      <sheetName val="PPT.Aberto x REV1"/>
      <sheetName val="PPT.Gerencial x REV1"/>
      <sheetName val="Capitalização"/>
      <sheetName val="PPT.Aberto"/>
      <sheetName val="PPT.Gerencial"/>
      <sheetName val="PPT.2019_2021"/>
      <sheetName val="Planilha1"/>
      <sheetName val="Contratações"/>
      <sheetName val="Orç_Mensal"/>
      <sheetName val="Real_Mensal"/>
      <sheetName val="BASE"/>
      <sheetName val="Estrutura"/>
      <sheetName val="1) Lead"/>
      <sheetName val="Aging"/>
      <sheetName val="PDD-Movimentação"/>
      <sheetName val="ATIVO"/>
      <sheetName val="C1398T96"/>
      <sheetName val="DRE_orçado"/>
      <sheetName val="Planilha2"/>
      <sheetName val="ListaPrioridade"/>
      <sheetName val="Sem Critica"/>
      <sheetName val="RESUMO_ER1"/>
      <sheetName val="pl_atual1"/>
      <sheetName val="Planilha_de_Cod____COELBA"/>
      <sheetName val="Alterações_Necessárias"/>
      <sheetName val="ZCTZIW99A___COELBA"/>
      <sheetName val="ZCSEC0006_CONV__Coelba"/>
      <sheetName val="Ações_x_Tipo_de_Nota(Cobran_(3)"/>
      <sheetName val="Códigos_de_Não_Pgto"/>
      <sheetName val="Status_Usuário"/>
      <sheetName val="Ações_x_Tipo_de_Nota(Cobran_(2)"/>
      <sheetName val="Catálogo-A-Ações_Pagto"/>
      <sheetName val="Intertemporais_PIS_e_COFINS"/>
      <sheetName val="Mutuo_19112001"/>
      <sheetName val="Mutuo_13122001"/>
      <sheetName val="Finance_&amp;_Economic_Data"/>
      <sheetName val="Cash_Flow_&amp;_Coverages"/>
      <sheetName val="tar__media"/>
      <sheetName val="All_CCs_(2)"/>
      <sheetName val="Res_Autor_Motivo"/>
      <sheetName val="Res_Devolv_Motivo"/>
      <sheetName val="RDEG_fev_07"/>
      <sheetName val="Canbras_TVA"/>
      <sheetName val="Summary_Information"/>
      <sheetName val="di_a_termo_ie3-05"/>
      <sheetName val="Debt_Service"/>
      <sheetName val="Invest_PAD"/>
      <sheetName val="Mant_PAD"/>
      <sheetName val="Invest_CPQ"/>
      <sheetName val="A4_4-MARFLEX"/>
      <sheetName val="Dados_Energia"/>
      <sheetName val="H_MUNDIAL_-_27_01_06_-_Ajustado"/>
      <sheetName val="Resumo_Fatur_"/>
      <sheetName val="Anexo_17_-_Consultas"/>
      <sheetName val="A4_6-SEAOIL"/>
      <sheetName val="RESULTADO_MÊS_A_MÊS"/>
      <sheetName val="Teste_Drpc"/>
      <sheetName val="Provisão_de_Juros"/>
      <sheetName val="VENDAS_"/>
      <sheetName val="EVOL_REAL"/>
      <sheetName val="RESTRAD_(2)"/>
      <sheetName val="Project_data"/>
      <sheetName val="Finance_data"/>
      <sheetName val="Operating_Cash_flow"/>
      <sheetName val="Tabela_de_parâmetro"/>
      <sheetName val="A4_2-FLEXIBRAS"/>
      <sheetName val="A4_3-SIGMA"/>
      <sheetName val="ce"/>
      <sheetName val="Mensag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row>
        <row r="2">
          <cell r="A2" t="str">
            <v>001</v>
          </cell>
        </row>
        <row r="3">
          <cell r="A3" t="str">
            <v>001</v>
          </cell>
        </row>
        <row r="4">
          <cell r="A4" t="str">
            <v>001</v>
          </cell>
        </row>
        <row r="5">
          <cell r="A5" t="str">
            <v>001</v>
          </cell>
        </row>
        <row r="6">
          <cell r="A6" t="str">
            <v>003</v>
          </cell>
        </row>
        <row r="7">
          <cell r="A7" t="str">
            <v>003</v>
          </cell>
        </row>
        <row r="8">
          <cell r="A8" t="str">
            <v>006</v>
          </cell>
        </row>
        <row r="9">
          <cell r="A9" t="str">
            <v>006</v>
          </cell>
        </row>
        <row r="10">
          <cell r="A10" t="str">
            <v>006</v>
          </cell>
        </row>
        <row r="11">
          <cell r="A11" t="str">
            <v>006</v>
          </cell>
        </row>
        <row r="12">
          <cell r="A12" t="str">
            <v>011</v>
          </cell>
        </row>
        <row r="13">
          <cell r="A13" t="str">
            <v>011</v>
          </cell>
        </row>
        <row r="14">
          <cell r="A14" t="str">
            <v>011</v>
          </cell>
        </row>
        <row r="15">
          <cell r="A15" t="str">
            <v>011</v>
          </cell>
        </row>
        <row r="16">
          <cell r="A16" t="str">
            <v>011</v>
          </cell>
        </row>
        <row r="17">
          <cell r="A17" t="str">
            <v>016</v>
          </cell>
        </row>
        <row r="18">
          <cell r="A18" t="str">
            <v>016</v>
          </cell>
        </row>
        <row r="19">
          <cell r="A19" t="str">
            <v>016</v>
          </cell>
        </row>
        <row r="20">
          <cell r="A20" t="str">
            <v>016</v>
          </cell>
        </row>
        <row r="21">
          <cell r="A21" t="str">
            <v>021</v>
          </cell>
        </row>
        <row r="22">
          <cell r="A22" t="str">
            <v>021</v>
          </cell>
        </row>
        <row r="23">
          <cell r="A23" t="str">
            <v>021</v>
          </cell>
        </row>
        <row r="24">
          <cell r="A24" t="str">
            <v>021</v>
          </cell>
        </row>
        <row r="25">
          <cell r="A25" t="str">
            <v>021</v>
          </cell>
        </row>
        <row r="26">
          <cell r="A26" t="str">
            <v>026</v>
          </cell>
        </row>
        <row r="27">
          <cell r="A27" t="str">
            <v>026</v>
          </cell>
        </row>
        <row r="28">
          <cell r="A28" t="str">
            <v>031</v>
          </cell>
        </row>
        <row r="29">
          <cell r="A29" t="str">
            <v>031</v>
          </cell>
        </row>
        <row r="30">
          <cell r="A30" t="str">
            <v>031</v>
          </cell>
        </row>
        <row r="31">
          <cell r="A31" t="str">
            <v>031</v>
          </cell>
        </row>
        <row r="32">
          <cell r="A32" t="str">
            <v>031</v>
          </cell>
        </row>
        <row r="33">
          <cell r="A33" t="str">
            <v>031</v>
          </cell>
        </row>
        <row r="34">
          <cell r="A34" t="str">
            <v>036</v>
          </cell>
        </row>
        <row r="35">
          <cell r="A35" t="str">
            <v>036</v>
          </cell>
        </row>
        <row r="36">
          <cell r="A36" t="str">
            <v>036</v>
          </cell>
        </row>
        <row r="37">
          <cell r="A37" t="str">
            <v>036</v>
          </cell>
        </row>
        <row r="38">
          <cell r="A38" t="str">
            <v>036</v>
          </cell>
        </row>
        <row r="39">
          <cell r="A39" t="str">
            <v>041</v>
          </cell>
        </row>
        <row r="40">
          <cell r="A40" t="str">
            <v>041</v>
          </cell>
        </row>
        <row r="41">
          <cell r="A41" t="str">
            <v>041</v>
          </cell>
        </row>
        <row r="42">
          <cell r="A42" t="str">
            <v>041</v>
          </cell>
        </row>
        <row r="43">
          <cell r="A43" t="str">
            <v>046</v>
          </cell>
        </row>
        <row r="44">
          <cell r="A44" t="str">
            <v>046</v>
          </cell>
        </row>
        <row r="45">
          <cell r="A45" t="str">
            <v>051</v>
          </cell>
        </row>
        <row r="46">
          <cell r="A46" t="str">
            <v>053</v>
          </cell>
        </row>
        <row r="47">
          <cell r="A47" t="str">
            <v>056</v>
          </cell>
        </row>
        <row r="48">
          <cell r="A48" t="str">
            <v>056</v>
          </cell>
        </row>
        <row r="49">
          <cell r="A49" t="str">
            <v>056</v>
          </cell>
        </row>
        <row r="50">
          <cell r="A50" t="str">
            <v>056</v>
          </cell>
        </row>
        <row r="51">
          <cell r="A51" t="str">
            <v>061</v>
          </cell>
        </row>
        <row r="52">
          <cell r="A52" t="str">
            <v>061</v>
          </cell>
        </row>
        <row r="53">
          <cell r="A53" t="str">
            <v>061</v>
          </cell>
        </row>
        <row r="54">
          <cell r="A54" t="str">
            <v>066</v>
          </cell>
        </row>
        <row r="55">
          <cell r="A55" t="str">
            <v>066</v>
          </cell>
        </row>
        <row r="56">
          <cell r="A56" t="str">
            <v>066</v>
          </cell>
        </row>
        <row r="57">
          <cell r="A57" t="str">
            <v>071</v>
          </cell>
        </row>
        <row r="58">
          <cell r="A58" t="str">
            <v>071</v>
          </cell>
        </row>
        <row r="59">
          <cell r="A59" t="str">
            <v>076</v>
          </cell>
        </row>
        <row r="60">
          <cell r="A60" t="str">
            <v>076</v>
          </cell>
        </row>
        <row r="61">
          <cell r="A61" t="str">
            <v>076</v>
          </cell>
        </row>
        <row r="62">
          <cell r="A62" t="str">
            <v>076</v>
          </cell>
        </row>
        <row r="63">
          <cell r="A63" t="str">
            <v>081</v>
          </cell>
        </row>
        <row r="64">
          <cell r="A64" t="str">
            <v>081</v>
          </cell>
        </row>
        <row r="65">
          <cell r="A65" t="str">
            <v>081</v>
          </cell>
        </row>
        <row r="66">
          <cell r="A66" t="str">
            <v>081</v>
          </cell>
        </row>
        <row r="67">
          <cell r="A67" t="str">
            <v>081</v>
          </cell>
        </row>
        <row r="68">
          <cell r="A68" t="str">
            <v>081</v>
          </cell>
        </row>
        <row r="69">
          <cell r="A69" t="str">
            <v>081</v>
          </cell>
        </row>
        <row r="70">
          <cell r="A70" t="str">
            <v>086</v>
          </cell>
        </row>
        <row r="71">
          <cell r="A71" t="str">
            <v>091</v>
          </cell>
        </row>
        <row r="72">
          <cell r="A72" t="str">
            <v>091</v>
          </cell>
        </row>
        <row r="73">
          <cell r="A73" t="str">
            <v>091</v>
          </cell>
        </row>
        <row r="74">
          <cell r="A74" t="str">
            <v>091</v>
          </cell>
        </row>
        <row r="75">
          <cell r="A75" t="str">
            <v>091</v>
          </cell>
        </row>
        <row r="76">
          <cell r="A76" t="str">
            <v>091</v>
          </cell>
        </row>
        <row r="77">
          <cell r="A77" t="str">
            <v>091</v>
          </cell>
        </row>
        <row r="78">
          <cell r="A78" t="str">
            <v>091</v>
          </cell>
        </row>
        <row r="79">
          <cell r="A79" t="str">
            <v>091</v>
          </cell>
        </row>
        <row r="80">
          <cell r="A80" t="str">
            <v>096</v>
          </cell>
        </row>
        <row r="81">
          <cell r="A81" t="str">
            <v>096</v>
          </cell>
        </row>
        <row r="82">
          <cell r="A82" t="str">
            <v>096</v>
          </cell>
        </row>
        <row r="83">
          <cell r="A83" t="str">
            <v>101</v>
          </cell>
        </row>
        <row r="84">
          <cell r="A84" t="str">
            <v>101</v>
          </cell>
        </row>
        <row r="85">
          <cell r="A85" t="str">
            <v>101</v>
          </cell>
        </row>
        <row r="86">
          <cell r="A86" t="str">
            <v>106</v>
          </cell>
        </row>
        <row r="87">
          <cell r="A87" t="str">
            <v>106</v>
          </cell>
        </row>
        <row r="88">
          <cell r="A88" t="str">
            <v>111</v>
          </cell>
        </row>
        <row r="89">
          <cell r="A89" t="str">
            <v>111</v>
          </cell>
        </row>
        <row r="90">
          <cell r="A90" t="str">
            <v>111</v>
          </cell>
        </row>
        <row r="91">
          <cell r="A91" t="str">
            <v>111</v>
          </cell>
        </row>
        <row r="92">
          <cell r="A92" t="str">
            <v>111</v>
          </cell>
        </row>
        <row r="93">
          <cell r="A93" t="str">
            <v>111</v>
          </cell>
        </row>
        <row r="94">
          <cell r="A94" t="str">
            <v>116</v>
          </cell>
        </row>
        <row r="95">
          <cell r="A95" t="str">
            <v>116</v>
          </cell>
        </row>
        <row r="96">
          <cell r="A96" t="str">
            <v>116</v>
          </cell>
        </row>
        <row r="97">
          <cell r="A97" t="str">
            <v>121</v>
          </cell>
        </row>
        <row r="98">
          <cell r="A98" t="str">
            <v>121</v>
          </cell>
        </row>
        <row r="99">
          <cell r="A99" t="str">
            <v>121</v>
          </cell>
        </row>
        <row r="100">
          <cell r="A100" t="str">
            <v>121</v>
          </cell>
        </row>
        <row r="101">
          <cell r="A101" t="str">
            <v>126</v>
          </cell>
        </row>
        <row r="102">
          <cell r="A102" t="str">
            <v>126</v>
          </cell>
        </row>
        <row r="103">
          <cell r="A103" t="str">
            <v>126</v>
          </cell>
        </row>
        <row r="104">
          <cell r="A104" t="str">
            <v>126</v>
          </cell>
        </row>
        <row r="105">
          <cell r="A105" t="str">
            <v>131</v>
          </cell>
        </row>
        <row r="106">
          <cell r="A106" t="str">
            <v>131</v>
          </cell>
        </row>
        <row r="107">
          <cell r="A107" t="str">
            <v>131</v>
          </cell>
        </row>
        <row r="108">
          <cell r="A108" t="str">
            <v>136</v>
          </cell>
        </row>
        <row r="109">
          <cell r="A109" t="str">
            <v>136</v>
          </cell>
        </row>
        <row r="110">
          <cell r="A110" t="str">
            <v>136</v>
          </cell>
        </row>
        <row r="111">
          <cell r="A111" t="str">
            <v>136</v>
          </cell>
        </row>
        <row r="112">
          <cell r="A112" t="str">
            <v>136</v>
          </cell>
        </row>
        <row r="113">
          <cell r="A113" t="str">
            <v>136</v>
          </cell>
        </row>
        <row r="114">
          <cell r="A114" t="str">
            <v>141</v>
          </cell>
        </row>
        <row r="115">
          <cell r="A115" t="str">
            <v>141</v>
          </cell>
        </row>
        <row r="116">
          <cell r="A116" t="str">
            <v>141</v>
          </cell>
        </row>
        <row r="117">
          <cell r="A117" t="str">
            <v>141</v>
          </cell>
        </row>
        <row r="118">
          <cell r="A118" t="str">
            <v>146</v>
          </cell>
        </row>
        <row r="119">
          <cell r="A119" t="str">
            <v>146</v>
          </cell>
        </row>
        <row r="120">
          <cell r="A120" t="str">
            <v>146</v>
          </cell>
        </row>
        <row r="121">
          <cell r="A121" t="str">
            <v>146</v>
          </cell>
        </row>
        <row r="122">
          <cell r="A122" t="str">
            <v>151</v>
          </cell>
        </row>
        <row r="123">
          <cell r="A123" t="str">
            <v>151</v>
          </cell>
        </row>
        <row r="124">
          <cell r="A124" t="str">
            <v>156</v>
          </cell>
        </row>
        <row r="125">
          <cell r="A125" t="str">
            <v>156</v>
          </cell>
        </row>
        <row r="126">
          <cell r="A126" t="str">
            <v>156</v>
          </cell>
        </row>
        <row r="127">
          <cell r="A127" t="str">
            <v>156</v>
          </cell>
        </row>
        <row r="128">
          <cell r="A128" t="str">
            <v>156</v>
          </cell>
        </row>
        <row r="129">
          <cell r="A129" t="str">
            <v>156</v>
          </cell>
        </row>
        <row r="130">
          <cell r="A130" t="str">
            <v>161</v>
          </cell>
        </row>
        <row r="131">
          <cell r="A131" t="str">
            <v>166</v>
          </cell>
        </row>
        <row r="132">
          <cell r="A132" t="str">
            <v>166</v>
          </cell>
        </row>
        <row r="133">
          <cell r="A133" t="str">
            <v>168</v>
          </cell>
        </row>
        <row r="134">
          <cell r="A134" t="str">
            <v>168</v>
          </cell>
        </row>
        <row r="135">
          <cell r="A135" t="str">
            <v>171</v>
          </cell>
        </row>
        <row r="136">
          <cell r="A136" t="str">
            <v>171</v>
          </cell>
        </row>
        <row r="137">
          <cell r="A137" t="str">
            <v>171</v>
          </cell>
        </row>
        <row r="138">
          <cell r="A138" t="str">
            <v>176</v>
          </cell>
        </row>
        <row r="139">
          <cell r="A139" t="str">
            <v>176</v>
          </cell>
        </row>
        <row r="140">
          <cell r="A140" t="str">
            <v>176</v>
          </cell>
        </row>
        <row r="141">
          <cell r="A141" t="str">
            <v>176</v>
          </cell>
        </row>
        <row r="142">
          <cell r="A142" t="str">
            <v>181</v>
          </cell>
        </row>
        <row r="143">
          <cell r="A143" t="str">
            <v>186</v>
          </cell>
        </row>
        <row r="144">
          <cell r="A144" t="str">
            <v>186</v>
          </cell>
        </row>
        <row r="145">
          <cell r="A145" t="str">
            <v>186</v>
          </cell>
        </row>
        <row r="146">
          <cell r="A146" t="str">
            <v>191</v>
          </cell>
        </row>
        <row r="147">
          <cell r="A147" t="str">
            <v>191</v>
          </cell>
        </row>
        <row r="148">
          <cell r="A148" t="str">
            <v>191</v>
          </cell>
        </row>
        <row r="149">
          <cell r="A149" t="str">
            <v>191</v>
          </cell>
        </row>
        <row r="150">
          <cell r="A150" t="str">
            <v>191</v>
          </cell>
        </row>
        <row r="151">
          <cell r="A151" t="str">
            <v>193</v>
          </cell>
        </row>
        <row r="152">
          <cell r="A152" t="str">
            <v>193</v>
          </cell>
        </row>
        <row r="153">
          <cell r="A153" t="str">
            <v>196</v>
          </cell>
        </row>
        <row r="154">
          <cell r="A154" t="str">
            <v>196</v>
          </cell>
        </row>
        <row r="155">
          <cell r="A155" t="str">
            <v>196</v>
          </cell>
        </row>
        <row r="156">
          <cell r="A156" t="str">
            <v>196</v>
          </cell>
        </row>
        <row r="157">
          <cell r="A157" t="str">
            <v>201</v>
          </cell>
        </row>
        <row r="158">
          <cell r="A158" t="str">
            <v>201</v>
          </cell>
        </row>
        <row r="159">
          <cell r="A159" t="str">
            <v>201</v>
          </cell>
        </row>
        <row r="160">
          <cell r="A160" t="str">
            <v>201</v>
          </cell>
        </row>
        <row r="161">
          <cell r="A161" t="str">
            <v>201</v>
          </cell>
        </row>
        <row r="162">
          <cell r="A162" t="str">
            <v>201</v>
          </cell>
        </row>
        <row r="163">
          <cell r="A163" t="str">
            <v>201</v>
          </cell>
        </row>
        <row r="164">
          <cell r="A164" t="str">
            <v>203</v>
          </cell>
        </row>
        <row r="165">
          <cell r="A165" t="str">
            <v>206</v>
          </cell>
        </row>
        <row r="166">
          <cell r="A166" t="str">
            <v>206</v>
          </cell>
        </row>
        <row r="167">
          <cell r="A167" t="str">
            <v>206</v>
          </cell>
        </row>
        <row r="168">
          <cell r="A168" t="str">
            <v>211</v>
          </cell>
        </row>
        <row r="169">
          <cell r="A169" t="str">
            <v>211</v>
          </cell>
        </row>
        <row r="170">
          <cell r="A170" t="str">
            <v>216</v>
          </cell>
        </row>
        <row r="171">
          <cell r="A171" t="str">
            <v>216</v>
          </cell>
        </row>
        <row r="172">
          <cell r="A172" t="str">
            <v>216</v>
          </cell>
        </row>
        <row r="173">
          <cell r="A173" t="str">
            <v>216</v>
          </cell>
        </row>
        <row r="174">
          <cell r="A174" t="str">
            <v>221</v>
          </cell>
        </row>
        <row r="175">
          <cell r="A175" t="str">
            <v>226</v>
          </cell>
        </row>
        <row r="176">
          <cell r="A176" t="str">
            <v>226</v>
          </cell>
        </row>
        <row r="177">
          <cell r="A177" t="str">
            <v>231</v>
          </cell>
        </row>
        <row r="178">
          <cell r="A178" t="str">
            <v>231</v>
          </cell>
        </row>
        <row r="179">
          <cell r="A179" t="str">
            <v>231</v>
          </cell>
        </row>
        <row r="180">
          <cell r="A180" t="str">
            <v>236</v>
          </cell>
        </row>
        <row r="181">
          <cell r="A181" t="str">
            <v>236</v>
          </cell>
        </row>
        <row r="182">
          <cell r="A182" t="str">
            <v>236</v>
          </cell>
        </row>
        <row r="183">
          <cell r="A183" t="str">
            <v>241</v>
          </cell>
        </row>
        <row r="184">
          <cell r="A184" t="str">
            <v>241</v>
          </cell>
        </row>
        <row r="185">
          <cell r="A185" t="str">
            <v>241</v>
          </cell>
        </row>
        <row r="186">
          <cell r="A186" t="str">
            <v>241</v>
          </cell>
        </row>
        <row r="187">
          <cell r="A187" t="str">
            <v>241</v>
          </cell>
        </row>
        <row r="188">
          <cell r="A188" t="str">
            <v>246</v>
          </cell>
        </row>
        <row r="189">
          <cell r="A189" t="str">
            <v>246</v>
          </cell>
        </row>
        <row r="190">
          <cell r="A190" t="str">
            <v>246</v>
          </cell>
        </row>
        <row r="191">
          <cell r="A191" t="str">
            <v>251</v>
          </cell>
        </row>
        <row r="192">
          <cell r="A192" t="str">
            <v>251</v>
          </cell>
        </row>
        <row r="193">
          <cell r="A193" t="str">
            <v>251</v>
          </cell>
        </row>
        <row r="194">
          <cell r="A194" t="str">
            <v>253</v>
          </cell>
        </row>
        <row r="195">
          <cell r="A195" t="str">
            <v>253</v>
          </cell>
        </row>
        <row r="196">
          <cell r="A196" t="str">
            <v>256</v>
          </cell>
        </row>
        <row r="197">
          <cell r="A197" t="str">
            <v>256</v>
          </cell>
        </row>
        <row r="198">
          <cell r="A198" t="str">
            <v>256</v>
          </cell>
        </row>
        <row r="199">
          <cell r="A199" t="str">
            <v>261</v>
          </cell>
        </row>
        <row r="200">
          <cell r="A200" t="str">
            <v>261</v>
          </cell>
        </row>
        <row r="201">
          <cell r="A201" t="str">
            <v>261</v>
          </cell>
        </row>
        <row r="202">
          <cell r="A202" t="str">
            <v>266</v>
          </cell>
        </row>
        <row r="203">
          <cell r="A203" t="str">
            <v>271</v>
          </cell>
        </row>
        <row r="204">
          <cell r="A204" t="str">
            <v>271</v>
          </cell>
        </row>
        <row r="205">
          <cell r="A205" t="str">
            <v>271</v>
          </cell>
        </row>
        <row r="206">
          <cell r="A206" t="str">
            <v>271</v>
          </cell>
        </row>
        <row r="207">
          <cell r="A207" t="str">
            <v>276</v>
          </cell>
        </row>
        <row r="208">
          <cell r="A208" t="str">
            <v>276</v>
          </cell>
        </row>
        <row r="209">
          <cell r="A209" t="str">
            <v>281</v>
          </cell>
        </row>
        <row r="210">
          <cell r="A210" t="str">
            <v>281</v>
          </cell>
        </row>
        <row r="211">
          <cell r="A211" t="str">
            <v>281</v>
          </cell>
        </row>
        <row r="212">
          <cell r="A212" t="str">
            <v>281</v>
          </cell>
        </row>
        <row r="213">
          <cell r="A213" t="str">
            <v>286</v>
          </cell>
        </row>
        <row r="214">
          <cell r="A214" t="str">
            <v>286</v>
          </cell>
        </row>
        <row r="215">
          <cell r="A215" t="str">
            <v>286</v>
          </cell>
        </row>
        <row r="216">
          <cell r="A216" t="str">
            <v>286</v>
          </cell>
        </row>
        <row r="217">
          <cell r="A217" t="str">
            <v>291</v>
          </cell>
        </row>
        <row r="218">
          <cell r="A218" t="str">
            <v>291</v>
          </cell>
        </row>
        <row r="219">
          <cell r="A219" t="str">
            <v>291</v>
          </cell>
        </row>
        <row r="220">
          <cell r="A220" t="str">
            <v>291</v>
          </cell>
        </row>
        <row r="221">
          <cell r="A221" t="str">
            <v>291</v>
          </cell>
        </row>
        <row r="222">
          <cell r="A222" t="str">
            <v>291</v>
          </cell>
        </row>
        <row r="223">
          <cell r="A223" t="str">
            <v>296</v>
          </cell>
        </row>
        <row r="224">
          <cell r="A224" t="str">
            <v>296</v>
          </cell>
        </row>
        <row r="225">
          <cell r="A225" t="str">
            <v>296</v>
          </cell>
        </row>
        <row r="226">
          <cell r="A226" t="str">
            <v>296</v>
          </cell>
        </row>
        <row r="227">
          <cell r="A227" t="str">
            <v>301</v>
          </cell>
        </row>
        <row r="228">
          <cell r="A228" t="str">
            <v>301</v>
          </cell>
        </row>
        <row r="229">
          <cell r="A229" t="str">
            <v>306</v>
          </cell>
        </row>
        <row r="230">
          <cell r="A230" t="str">
            <v>311</v>
          </cell>
        </row>
        <row r="231">
          <cell r="A231" t="str">
            <v>311</v>
          </cell>
        </row>
        <row r="232">
          <cell r="A232" t="str">
            <v>316</v>
          </cell>
        </row>
        <row r="233">
          <cell r="A233" t="str">
            <v>316</v>
          </cell>
        </row>
        <row r="234">
          <cell r="A234" t="str">
            <v>316</v>
          </cell>
        </row>
        <row r="235">
          <cell r="A235" t="str">
            <v>316</v>
          </cell>
        </row>
        <row r="236">
          <cell r="A236" t="str">
            <v>321</v>
          </cell>
        </row>
        <row r="237">
          <cell r="A237" t="str">
            <v>321</v>
          </cell>
        </row>
        <row r="238">
          <cell r="A238" t="str">
            <v>321</v>
          </cell>
        </row>
        <row r="239">
          <cell r="A239" t="str">
            <v>321</v>
          </cell>
        </row>
        <row r="240">
          <cell r="A240" t="str">
            <v>326</v>
          </cell>
        </row>
        <row r="241">
          <cell r="A241" t="str">
            <v>326</v>
          </cell>
        </row>
        <row r="242">
          <cell r="A242" t="str">
            <v>331</v>
          </cell>
        </row>
        <row r="243">
          <cell r="A243" t="str">
            <v>331</v>
          </cell>
        </row>
        <row r="244">
          <cell r="A244" t="str">
            <v>336</v>
          </cell>
        </row>
        <row r="245">
          <cell r="A245" t="str">
            <v>336</v>
          </cell>
        </row>
        <row r="246">
          <cell r="A246" t="str">
            <v>341</v>
          </cell>
        </row>
        <row r="247">
          <cell r="A247" t="str">
            <v>341</v>
          </cell>
        </row>
        <row r="248">
          <cell r="A248" t="str">
            <v>341</v>
          </cell>
        </row>
        <row r="249">
          <cell r="A249" t="str">
            <v>346</v>
          </cell>
        </row>
        <row r="250">
          <cell r="A250" t="str">
            <v>346</v>
          </cell>
        </row>
        <row r="251">
          <cell r="A251" t="str">
            <v>351</v>
          </cell>
        </row>
        <row r="252">
          <cell r="A252" t="str">
            <v>351</v>
          </cell>
        </row>
        <row r="253">
          <cell r="A253" t="str">
            <v>356</v>
          </cell>
        </row>
        <row r="254">
          <cell r="A254" t="str">
            <v>356</v>
          </cell>
        </row>
        <row r="255">
          <cell r="A255" t="str">
            <v>361</v>
          </cell>
        </row>
        <row r="256">
          <cell r="A256" t="str">
            <v>361</v>
          </cell>
        </row>
        <row r="257">
          <cell r="A257" t="str">
            <v>361</v>
          </cell>
        </row>
        <row r="258">
          <cell r="A258" t="str">
            <v>361</v>
          </cell>
        </row>
        <row r="259">
          <cell r="A259" t="str">
            <v>361</v>
          </cell>
        </row>
        <row r="260">
          <cell r="A260" t="str">
            <v>361</v>
          </cell>
        </row>
        <row r="261">
          <cell r="A261" t="str">
            <v>366</v>
          </cell>
        </row>
        <row r="262">
          <cell r="A262" t="str">
            <v>366</v>
          </cell>
        </row>
        <row r="263">
          <cell r="A263" t="str">
            <v>371</v>
          </cell>
        </row>
        <row r="264">
          <cell r="A264" t="str">
            <v>376</v>
          </cell>
        </row>
        <row r="265">
          <cell r="A265" t="str">
            <v>376</v>
          </cell>
        </row>
        <row r="266">
          <cell r="A266" t="str">
            <v>376</v>
          </cell>
        </row>
        <row r="267">
          <cell r="A267" t="str">
            <v>381</v>
          </cell>
        </row>
        <row r="268">
          <cell r="A268" t="str">
            <v>381</v>
          </cell>
        </row>
        <row r="269">
          <cell r="A269" t="str">
            <v>381</v>
          </cell>
        </row>
        <row r="270">
          <cell r="A270" t="str">
            <v>383</v>
          </cell>
        </row>
        <row r="271">
          <cell r="A271" t="str">
            <v>383</v>
          </cell>
        </row>
        <row r="272">
          <cell r="A272" t="str">
            <v>386</v>
          </cell>
        </row>
        <row r="273">
          <cell r="A273" t="str">
            <v>391</v>
          </cell>
        </row>
        <row r="274">
          <cell r="A274" t="str">
            <v>391</v>
          </cell>
        </row>
        <row r="275">
          <cell r="A275" t="str">
            <v>391</v>
          </cell>
        </row>
        <row r="276">
          <cell r="A276" t="str">
            <v>391</v>
          </cell>
        </row>
        <row r="277">
          <cell r="A277" t="str">
            <v>391</v>
          </cell>
        </row>
        <row r="278">
          <cell r="A278" t="str">
            <v>391</v>
          </cell>
        </row>
        <row r="279">
          <cell r="A279" t="str">
            <v>391</v>
          </cell>
        </row>
        <row r="280">
          <cell r="A280" t="str">
            <v>391</v>
          </cell>
        </row>
        <row r="281">
          <cell r="A281" t="str">
            <v>391</v>
          </cell>
        </row>
        <row r="282">
          <cell r="A282" t="str">
            <v>393</v>
          </cell>
        </row>
        <row r="283">
          <cell r="A283" t="str">
            <v>396</v>
          </cell>
        </row>
        <row r="284">
          <cell r="A284" t="str">
            <v>396</v>
          </cell>
        </row>
        <row r="285">
          <cell r="A285" t="str">
            <v>396</v>
          </cell>
        </row>
        <row r="286">
          <cell r="A286" t="str">
            <v>396</v>
          </cell>
        </row>
        <row r="287">
          <cell r="A287" t="str">
            <v>396</v>
          </cell>
        </row>
        <row r="288">
          <cell r="A288" t="str">
            <v>396</v>
          </cell>
        </row>
        <row r="289">
          <cell r="A289" t="str">
            <v>398</v>
          </cell>
        </row>
        <row r="290">
          <cell r="A290" t="str">
            <v>398</v>
          </cell>
        </row>
        <row r="291">
          <cell r="A291" t="str">
            <v>401</v>
          </cell>
        </row>
        <row r="292">
          <cell r="A292" t="str">
            <v>401</v>
          </cell>
        </row>
        <row r="293">
          <cell r="A293" t="str">
            <v>401</v>
          </cell>
        </row>
        <row r="294">
          <cell r="A294" t="str">
            <v>406</v>
          </cell>
        </row>
        <row r="295">
          <cell r="A295" t="str">
            <v>406</v>
          </cell>
        </row>
        <row r="296">
          <cell r="A296" t="str">
            <v>406</v>
          </cell>
        </row>
        <row r="297">
          <cell r="A297" t="str">
            <v>409</v>
          </cell>
        </row>
        <row r="298">
          <cell r="A298" t="str">
            <v>411</v>
          </cell>
        </row>
        <row r="299">
          <cell r="A299" t="str">
            <v>416</v>
          </cell>
        </row>
        <row r="300">
          <cell r="A300" t="str">
            <v>416</v>
          </cell>
        </row>
        <row r="301">
          <cell r="A301" t="str">
            <v>416</v>
          </cell>
        </row>
        <row r="302">
          <cell r="A302" t="str">
            <v>416</v>
          </cell>
        </row>
        <row r="303">
          <cell r="A303" t="str">
            <v>421</v>
          </cell>
        </row>
        <row r="304">
          <cell r="A304" t="str">
            <v>421</v>
          </cell>
        </row>
        <row r="305">
          <cell r="A305" t="str">
            <v>421</v>
          </cell>
        </row>
        <row r="306">
          <cell r="A306" t="str">
            <v>421</v>
          </cell>
        </row>
        <row r="307">
          <cell r="A307" t="str">
            <v>423</v>
          </cell>
        </row>
        <row r="308">
          <cell r="A308" t="str">
            <v>423</v>
          </cell>
        </row>
        <row r="309">
          <cell r="A309" t="str">
            <v>423</v>
          </cell>
        </row>
        <row r="310">
          <cell r="A310" t="str">
            <v>426</v>
          </cell>
        </row>
        <row r="311">
          <cell r="A311" t="str">
            <v>426</v>
          </cell>
        </row>
        <row r="312">
          <cell r="A312" t="str">
            <v>426</v>
          </cell>
        </row>
        <row r="313">
          <cell r="A313" t="str">
            <v>426</v>
          </cell>
        </row>
        <row r="314">
          <cell r="A314" t="str">
            <v>426</v>
          </cell>
        </row>
        <row r="315">
          <cell r="A315" t="str">
            <v>431</v>
          </cell>
        </row>
        <row r="316">
          <cell r="A316" t="str">
            <v>431</v>
          </cell>
        </row>
        <row r="317">
          <cell r="A317" t="str">
            <v>431</v>
          </cell>
        </row>
        <row r="318">
          <cell r="A318" t="str">
            <v>433</v>
          </cell>
        </row>
        <row r="319">
          <cell r="A319" t="str">
            <v>433</v>
          </cell>
        </row>
        <row r="320">
          <cell r="A320" t="str">
            <v>433</v>
          </cell>
        </row>
        <row r="321">
          <cell r="A321" t="str">
            <v>433</v>
          </cell>
        </row>
        <row r="322">
          <cell r="A322" t="str">
            <v>436</v>
          </cell>
        </row>
        <row r="323">
          <cell r="A323" t="str">
            <v>436</v>
          </cell>
        </row>
        <row r="324">
          <cell r="A324" t="str">
            <v>441</v>
          </cell>
        </row>
        <row r="325">
          <cell r="A325" t="str">
            <v>441</v>
          </cell>
        </row>
        <row r="326">
          <cell r="A326" t="str">
            <v>441</v>
          </cell>
        </row>
        <row r="327">
          <cell r="A327" t="str">
            <v>441</v>
          </cell>
        </row>
        <row r="328">
          <cell r="A328" t="str">
            <v>441</v>
          </cell>
        </row>
        <row r="329">
          <cell r="A329" t="str">
            <v>446</v>
          </cell>
        </row>
        <row r="330">
          <cell r="A330" t="str">
            <v>446</v>
          </cell>
        </row>
        <row r="331">
          <cell r="A331" t="str">
            <v>451</v>
          </cell>
        </row>
        <row r="332">
          <cell r="A332" t="str">
            <v>451</v>
          </cell>
        </row>
        <row r="333">
          <cell r="A333" t="str">
            <v>451</v>
          </cell>
        </row>
        <row r="334">
          <cell r="A334" t="str">
            <v>453</v>
          </cell>
        </row>
        <row r="335">
          <cell r="A335" t="str">
            <v>453</v>
          </cell>
        </row>
        <row r="336">
          <cell r="A336" t="str">
            <v>456</v>
          </cell>
        </row>
        <row r="337">
          <cell r="A337" t="str">
            <v>456</v>
          </cell>
        </row>
        <row r="338">
          <cell r="A338" t="str">
            <v>456</v>
          </cell>
        </row>
        <row r="339">
          <cell r="A339" t="str">
            <v>456</v>
          </cell>
        </row>
        <row r="340">
          <cell r="A340" t="str">
            <v>461</v>
          </cell>
        </row>
        <row r="341">
          <cell r="A341" t="str">
            <v>461</v>
          </cell>
        </row>
        <row r="342">
          <cell r="A342" t="str">
            <v>461</v>
          </cell>
        </row>
        <row r="343">
          <cell r="A343" t="str">
            <v>466</v>
          </cell>
        </row>
        <row r="344">
          <cell r="A344" t="str">
            <v>466</v>
          </cell>
        </row>
        <row r="345">
          <cell r="A345" t="str">
            <v>466</v>
          </cell>
        </row>
        <row r="346">
          <cell r="A346" t="str">
            <v>466</v>
          </cell>
        </row>
        <row r="347">
          <cell r="A347" t="str">
            <v>471</v>
          </cell>
        </row>
        <row r="348">
          <cell r="A348" t="str">
            <v>471</v>
          </cell>
        </row>
        <row r="349">
          <cell r="A349" t="str">
            <v>476</v>
          </cell>
        </row>
        <row r="350">
          <cell r="A350" t="str">
            <v>476</v>
          </cell>
        </row>
        <row r="351">
          <cell r="A351" t="str">
            <v>476</v>
          </cell>
        </row>
        <row r="352">
          <cell r="A352" t="str">
            <v>476</v>
          </cell>
        </row>
        <row r="353">
          <cell r="A353" t="str">
            <v>476</v>
          </cell>
        </row>
        <row r="354">
          <cell r="A354" t="str">
            <v>476</v>
          </cell>
        </row>
        <row r="355">
          <cell r="A355" t="str">
            <v>476</v>
          </cell>
        </row>
        <row r="356">
          <cell r="A356" t="str">
            <v>476</v>
          </cell>
        </row>
        <row r="357">
          <cell r="A357" t="str">
            <v>476</v>
          </cell>
        </row>
        <row r="358">
          <cell r="A358" t="str">
            <v>481</v>
          </cell>
        </row>
        <row r="359">
          <cell r="A359" t="str">
            <v>481</v>
          </cell>
        </row>
        <row r="360">
          <cell r="A360" t="str">
            <v>486</v>
          </cell>
        </row>
        <row r="361">
          <cell r="A361" t="str">
            <v>486</v>
          </cell>
        </row>
        <row r="362">
          <cell r="A362" t="str">
            <v>486</v>
          </cell>
        </row>
        <row r="363">
          <cell r="A363" t="str">
            <v>491</v>
          </cell>
        </row>
        <row r="364">
          <cell r="A364" t="str">
            <v>491</v>
          </cell>
        </row>
        <row r="365">
          <cell r="A365" t="str">
            <v>491</v>
          </cell>
        </row>
        <row r="366">
          <cell r="A366" t="str">
            <v>491</v>
          </cell>
        </row>
        <row r="367">
          <cell r="A367" t="str">
            <v>496</v>
          </cell>
        </row>
        <row r="368">
          <cell r="A368" t="str">
            <v>496</v>
          </cell>
        </row>
        <row r="369">
          <cell r="A369" t="str">
            <v>501</v>
          </cell>
        </row>
        <row r="370">
          <cell r="A370" t="str">
            <v>501</v>
          </cell>
        </row>
        <row r="371">
          <cell r="A371" t="str">
            <v>501</v>
          </cell>
        </row>
        <row r="372">
          <cell r="A372" t="str">
            <v>506</v>
          </cell>
        </row>
        <row r="373">
          <cell r="A373" t="str">
            <v>506</v>
          </cell>
        </row>
        <row r="374">
          <cell r="A374" t="str">
            <v>506</v>
          </cell>
        </row>
        <row r="375">
          <cell r="A375" t="str">
            <v>511</v>
          </cell>
        </row>
        <row r="376">
          <cell r="A376" t="str">
            <v>511</v>
          </cell>
        </row>
        <row r="377">
          <cell r="A377" t="str">
            <v>511</v>
          </cell>
        </row>
        <row r="378">
          <cell r="A378" t="str">
            <v>511</v>
          </cell>
        </row>
        <row r="379">
          <cell r="A379" t="str">
            <v>516</v>
          </cell>
        </row>
        <row r="380">
          <cell r="A380" t="str">
            <v>516</v>
          </cell>
        </row>
        <row r="381">
          <cell r="A381" t="str">
            <v>516</v>
          </cell>
        </row>
        <row r="382">
          <cell r="A382" t="str">
            <v>516</v>
          </cell>
        </row>
        <row r="383">
          <cell r="A383" t="str">
            <v>516</v>
          </cell>
        </row>
        <row r="384">
          <cell r="A384" t="str">
            <v>516</v>
          </cell>
        </row>
        <row r="385">
          <cell r="A385" t="str">
            <v>521</v>
          </cell>
        </row>
        <row r="386">
          <cell r="A386" t="str">
            <v>521</v>
          </cell>
        </row>
        <row r="387">
          <cell r="A387" t="str">
            <v>521</v>
          </cell>
        </row>
        <row r="388">
          <cell r="A388" t="str">
            <v>521</v>
          </cell>
        </row>
        <row r="389">
          <cell r="A389" t="str">
            <v>521</v>
          </cell>
        </row>
        <row r="390">
          <cell r="A390" t="str">
            <v>521</v>
          </cell>
        </row>
        <row r="391">
          <cell r="A391" t="str">
            <v>526</v>
          </cell>
        </row>
        <row r="392">
          <cell r="A392" t="str">
            <v>526</v>
          </cell>
        </row>
        <row r="393">
          <cell r="A393" t="str">
            <v>526</v>
          </cell>
        </row>
        <row r="394">
          <cell r="A394" t="str">
            <v>531</v>
          </cell>
        </row>
        <row r="395">
          <cell r="A395" t="str">
            <v>531</v>
          </cell>
        </row>
        <row r="396">
          <cell r="A396" t="str">
            <v>531</v>
          </cell>
        </row>
        <row r="397">
          <cell r="A397" t="str">
            <v>531</v>
          </cell>
        </row>
        <row r="398">
          <cell r="A398" t="str">
            <v>531</v>
          </cell>
        </row>
        <row r="399">
          <cell r="A399" t="str">
            <v>536</v>
          </cell>
        </row>
        <row r="400">
          <cell r="A400" t="str">
            <v>536</v>
          </cell>
        </row>
        <row r="401">
          <cell r="A401" t="str">
            <v>536</v>
          </cell>
        </row>
        <row r="402">
          <cell r="A402" t="str">
            <v>536</v>
          </cell>
        </row>
        <row r="403">
          <cell r="A403" t="str">
            <v>541</v>
          </cell>
        </row>
        <row r="404">
          <cell r="A404" t="str">
            <v>541</v>
          </cell>
        </row>
        <row r="405">
          <cell r="A405" t="str">
            <v>541</v>
          </cell>
        </row>
        <row r="406">
          <cell r="A406" t="str">
            <v>546</v>
          </cell>
        </row>
        <row r="407">
          <cell r="A407" t="str">
            <v>546</v>
          </cell>
        </row>
        <row r="408">
          <cell r="A408" t="str">
            <v>546</v>
          </cell>
        </row>
        <row r="409">
          <cell r="A409" t="str">
            <v>551</v>
          </cell>
        </row>
        <row r="410">
          <cell r="A410" t="str">
            <v>551</v>
          </cell>
        </row>
        <row r="411">
          <cell r="A411" t="str">
            <v>551</v>
          </cell>
        </row>
        <row r="412">
          <cell r="A412" t="str">
            <v>551</v>
          </cell>
        </row>
        <row r="413">
          <cell r="A413" t="str">
            <v>556</v>
          </cell>
        </row>
        <row r="414">
          <cell r="A414" t="str">
            <v>556</v>
          </cell>
        </row>
        <row r="415">
          <cell r="A415" t="str">
            <v>556</v>
          </cell>
        </row>
        <row r="416">
          <cell r="A416" t="str">
            <v>561</v>
          </cell>
        </row>
        <row r="417">
          <cell r="A417" t="str">
            <v>561</v>
          </cell>
        </row>
        <row r="418">
          <cell r="A418" t="str">
            <v>561</v>
          </cell>
        </row>
        <row r="419">
          <cell r="A419" t="str">
            <v>561</v>
          </cell>
        </row>
        <row r="420">
          <cell r="A420" t="str">
            <v>561</v>
          </cell>
        </row>
        <row r="421">
          <cell r="A421" t="str">
            <v>566</v>
          </cell>
        </row>
        <row r="422">
          <cell r="A422" t="str">
            <v>566</v>
          </cell>
        </row>
        <row r="423">
          <cell r="A423" t="str">
            <v>566</v>
          </cell>
        </row>
        <row r="424">
          <cell r="A424" t="str">
            <v>571</v>
          </cell>
        </row>
        <row r="425">
          <cell r="A425" t="str">
            <v>571</v>
          </cell>
        </row>
        <row r="426">
          <cell r="A426" t="str">
            <v>573</v>
          </cell>
        </row>
        <row r="427">
          <cell r="A427" t="str">
            <v>573</v>
          </cell>
        </row>
        <row r="428">
          <cell r="A428" t="str">
            <v>573</v>
          </cell>
        </row>
        <row r="429">
          <cell r="A429" t="str">
            <v>573</v>
          </cell>
        </row>
        <row r="430">
          <cell r="A430" t="str">
            <v>573</v>
          </cell>
        </row>
        <row r="431">
          <cell r="A431" t="str">
            <v>576</v>
          </cell>
        </row>
        <row r="432">
          <cell r="A432" t="str">
            <v>576</v>
          </cell>
        </row>
        <row r="433">
          <cell r="A433" t="str">
            <v>576</v>
          </cell>
        </row>
        <row r="434">
          <cell r="A434" t="str">
            <v>576</v>
          </cell>
        </row>
        <row r="435">
          <cell r="A435" t="str">
            <v>576</v>
          </cell>
        </row>
        <row r="436">
          <cell r="A436" t="str">
            <v>576</v>
          </cell>
        </row>
        <row r="437">
          <cell r="A437" t="str">
            <v>576</v>
          </cell>
        </row>
        <row r="438">
          <cell r="A438" t="str">
            <v>576</v>
          </cell>
        </row>
        <row r="439">
          <cell r="A439" t="str">
            <v>576</v>
          </cell>
        </row>
        <row r="440">
          <cell r="A440" t="str">
            <v>576</v>
          </cell>
        </row>
        <row r="441">
          <cell r="A441" t="str">
            <v>576</v>
          </cell>
        </row>
        <row r="442">
          <cell r="A442" t="str">
            <v>576</v>
          </cell>
        </row>
        <row r="443">
          <cell r="A443" t="str">
            <v>576</v>
          </cell>
        </row>
        <row r="444">
          <cell r="A444" t="str">
            <v>576</v>
          </cell>
        </row>
        <row r="445">
          <cell r="A445" t="str">
            <v>576</v>
          </cell>
        </row>
        <row r="446">
          <cell r="A446" t="str">
            <v>576</v>
          </cell>
        </row>
        <row r="447">
          <cell r="A447" t="str">
            <v>576</v>
          </cell>
        </row>
        <row r="448">
          <cell r="A448" t="str">
            <v>576</v>
          </cell>
        </row>
        <row r="449">
          <cell r="A449" t="str">
            <v>576</v>
          </cell>
        </row>
        <row r="450">
          <cell r="A450" t="str">
            <v>576</v>
          </cell>
        </row>
        <row r="451">
          <cell r="A451" t="str">
            <v>581</v>
          </cell>
        </row>
        <row r="452">
          <cell r="A452" t="str">
            <v>581</v>
          </cell>
        </row>
        <row r="453">
          <cell r="A453" t="str">
            <v>581</v>
          </cell>
        </row>
        <row r="454">
          <cell r="A454" t="str">
            <v>586</v>
          </cell>
        </row>
        <row r="455">
          <cell r="A455" t="str">
            <v>586</v>
          </cell>
        </row>
        <row r="456">
          <cell r="A456" t="str">
            <v>591</v>
          </cell>
        </row>
        <row r="457">
          <cell r="A457" t="str">
            <v>591</v>
          </cell>
        </row>
        <row r="458">
          <cell r="A458" t="str">
            <v>591</v>
          </cell>
        </row>
        <row r="459">
          <cell r="A459" t="str">
            <v>596</v>
          </cell>
        </row>
        <row r="460">
          <cell r="A460" t="str">
            <v>596</v>
          </cell>
        </row>
        <row r="461">
          <cell r="A461" t="str">
            <v>596</v>
          </cell>
        </row>
        <row r="462">
          <cell r="A462" t="str">
            <v>596</v>
          </cell>
        </row>
        <row r="463">
          <cell r="A463" t="str">
            <v>606</v>
          </cell>
        </row>
        <row r="464">
          <cell r="A464" t="str">
            <v>606</v>
          </cell>
        </row>
        <row r="465">
          <cell r="A465" t="str">
            <v>611</v>
          </cell>
        </row>
        <row r="466">
          <cell r="A466" t="str">
            <v>616</v>
          </cell>
        </row>
        <row r="467">
          <cell r="A467" t="str">
            <v>616</v>
          </cell>
        </row>
        <row r="468">
          <cell r="A468" t="str">
            <v>621</v>
          </cell>
        </row>
        <row r="469">
          <cell r="A469" t="str">
            <v>621</v>
          </cell>
        </row>
        <row r="470">
          <cell r="A470" t="str">
            <v>621</v>
          </cell>
        </row>
        <row r="471">
          <cell r="A471" t="str">
            <v>621</v>
          </cell>
        </row>
        <row r="472">
          <cell r="A472" t="str">
            <v>621</v>
          </cell>
        </row>
        <row r="473">
          <cell r="A473" t="str">
            <v>623</v>
          </cell>
        </row>
        <row r="474">
          <cell r="A474" t="str">
            <v>625</v>
          </cell>
        </row>
        <row r="475">
          <cell r="A475" t="str">
            <v>625</v>
          </cell>
        </row>
        <row r="476">
          <cell r="A476" t="str">
            <v>626</v>
          </cell>
        </row>
        <row r="477">
          <cell r="A477" t="str">
            <v>626</v>
          </cell>
        </row>
        <row r="478">
          <cell r="A478" t="str">
            <v>628</v>
          </cell>
        </row>
        <row r="479">
          <cell r="A479" t="str">
            <v>628</v>
          </cell>
        </row>
        <row r="480">
          <cell r="A480" t="str">
            <v>631</v>
          </cell>
        </row>
        <row r="481">
          <cell r="A481" t="str">
            <v>631</v>
          </cell>
        </row>
        <row r="482">
          <cell r="A482" t="str">
            <v>636</v>
          </cell>
        </row>
        <row r="483">
          <cell r="A483" t="str">
            <v>636</v>
          </cell>
        </row>
        <row r="484">
          <cell r="A484" t="str">
            <v>636</v>
          </cell>
        </row>
        <row r="485">
          <cell r="A485" t="str">
            <v>641</v>
          </cell>
        </row>
        <row r="486">
          <cell r="A486" t="str">
            <v>641</v>
          </cell>
        </row>
        <row r="487">
          <cell r="A487" t="str">
            <v>641</v>
          </cell>
        </row>
        <row r="488">
          <cell r="A488" t="str">
            <v>641</v>
          </cell>
        </row>
        <row r="489">
          <cell r="A489" t="str">
            <v>641</v>
          </cell>
        </row>
        <row r="490">
          <cell r="A490" t="str">
            <v>646</v>
          </cell>
        </row>
        <row r="491">
          <cell r="A491" t="str">
            <v>646</v>
          </cell>
        </row>
        <row r="492">
          <cell r="A492" t="str">
            <v>651</v>
          </cell>
        </row>
        <row r="493">
          <cell r="A493" t="str">
            <v>651</v>
          </cell>
        </row>
        <row r="494">
          <cell r="A494" t="str">
            <v>656</v>
          </cell>
        </row>
        <row r="495">
          <cell r="A495" t="str">
            <v>656</v>
          </cell>
        </row>
        <row r="496">
          <cell r="A496" t="str">
            <v>656</v>
          </cell>
        </row>
        <row r="497">
          <cell r="A497" t="str">
            <v>661</v>
          </cell>
        </row>
        <row r="498">
          <cell r="A498" t="str">
            <v>661</v>
          </cell>
        </row>
        <row r="499">
          <cell r="A499" t="str">
            <v>661</v>
          </cell>
        </row>
        <row r="500">
          <cell r="A500" t="str">
            <v>661</v>
          </cell>
        </row>
        <row r="501">
          <cell r="A501" t="str">
            <v>666</v>
          </cell>
        </row>
        <row r="502">
          <cell r="A502" t="str">
            <v>666</v>
          </cell>
        </row>
        <row r="503">
          <cell r="A503" t="str">
            <v>666</v>
          </cell>
        </row>
        <row r="504">
          <cell r="A504" t="str">
            <v>666</v>
          </cell>
        </row>
        <row r="505">
          <cell r="A505" t="str">
            <v>671</v>
          </cell>
        </row>
        <row r="506">
          <cell r="A506" t="str">
            <v>676</v>
          </cell>
        </row>
        <row r="507">
          <cell r="A507" t="str">
            <v>676</v>
          </cell>
        </row>
        <row r="508">
          <cell r="A508" t="str">
            <v>681</v>
          </cell>
        </row>
        <row r="509">
          <cell r="A509" t="str">
            <v>681</v>
          </cell>
        </row>
        <row r="510">
          <cell r="A510" t="str">
            <v>686</v>
          </cell>
        </row>
        <row r="511">
          <cell r="A511" t="str">
            <v>686</v>
          </cell>
        </row>
        <row r="512">
          <cell r="A512" t="str">
            <v>691</v>
          </cell>
        </row>
        <row r="513">
          <cell r="A513" t="str">
            <v>691</v>
          </cell>
        </row>
        <row r="514">
          <cell r="A514" t="str">
            <v>691</v>
          </cell>
        </row>
        <row r="515">
          <cell r="A515" t="str">
            <v>691</v>
          </cell>
        </row>
        <row r="516">
          <cell r="A516" t="str">
            <v>696</v>
          </cell>
        </row>
        <row r="517">
          <cell r="A517" t="str">
            <v>701</v>
          </cell>
        </row>
        <row r="518">
          <cell r="A518" t="str">
            <v>701</v>
          </cell>
        </row>
        <row r="519">
          <cell r="A519" t="str">
            <v>706</v>
          </cell>
        </row>
        <row r="520">
          <cell r="A520" t="str">
            <v>711</v>
          </cell>
        </row>
        <row r="521">
          <cell r="A521" t="str">
            <v>711</v>
          </cell>
        </row>
        <row r="522">
          <cell r="A522" t="str">
            <v>716</v>
          </cell>
        </row>
        <row r="523">
          <cell r="A523" t="str">
            <v>716</v>
          </cell>
        </row>
        <row r="524">
          <cell r="A524" t="str">
            <v>721</v>
          </cell>
        </row>
        <row r="525">
          <cell r="A525" t="str">
            <v>721</v>
          </cell>
        </row>
        <row r="526">
          <cell r="A526" t="str">
            <v>726</v>
          </cell>
        </row>
        <row r="527">
          <cell r="A527" t="str">
            <v>726</v>
          </cell>
        </row>
        <row r="528">
          <cell r="A528" t="str">
            <v>731</v>
          </cell>
        </row>
        <row r="529">
          <cell r="A529" t="str">
            <v>736</v>
          </cell>
        </row>
        <row r="530">
          <cell r="A530" t="str">
            <v>736</v>
          </cell>
        </row>
        <row r="531">
          <cell r="A531" t="str">
            <v>741</v>
          </cell>
        </row>
        <row r="532">
          <cell r="A532" t="str">
            <v>741</v>
          </cell>
        </row>
        <row r="533">
          <cell r="A533" t="str">
            <v>741</v>
          </cell>
        </row>
        <row r="534">
          <cell r="A534" t="str">
            <v>743</v>
          </cell>
        </row>
        <row r="535">
          <cell r="A535" t="str">
            <v>743</v>
          </cell>
        </row>
        <row r="536">
          <cell r="A536" t="str">
            <v>746</v>
          </cell>
        </row>
        <row r="537">
          <cell r="A537" t="str">
            <v>746</v>
          </cell>
        </row>
        <row r="538">
          <cell r="A538" t="str">
            <v>746</v>
          </cell>
        </row>
        <row r="539">
          <cell r="A539" t="str">
            <v>751</v>
          </cell>
        </row>
        <row r="540">
          <cell r="A540" t="str">
            <v>751</v>
          </cell>
        </row>
        <row r="541">
          <cell r="A541" t="str">
            <v>751</v>
          </cell>
        </row>
        <row r="542">
          <cell r="A542" t="str">
            <v>756</v>
          </cell>
        </row>
        <row r="543">
          <cell r="A543" t="str">
            <v>756</v>
          </cell>
        </row>
        <row r="544">
          <cell r="A544" t="str">
            <v>756</v>
          </cell>
        </row>
        <row r="545">
          <cell r="A545" t="str">
            <v>756</v>
          </cell>
        </row>
        <row r="546">
          <cell r="A546" t="str">
            <v>756</v>
          </cell>
        </row>
        <row r="547">
          <cell r="A547" t="str">
            <v>756</v>
          </cell>
        </row>
        <row r="548">
          <cell r="A548" t="str">
            <v>761</v>
          </cell>
        </row>
        <row r="549">
          <cell r="A549" t="str">
            <v>766</v>
          </cell>
        </row>
        <row r="550">
          <cell r="A550" t="str">
            <v>766</v>
          </cell>
        </row>
        <row r="551">
          <cell r="A551" t="str">
            <v>771</v>
          </cell>
        </row>
        <row r="552">
          <cell r="A552" t="str">
            <v>771</v>
          </cell>
        </row>
        <row r="553">
          <cell r="A553" t="str">
            <v>771</v>
          </cell>
        </row>
        <row r="554">
          <cell r="A554" t="str">
            <v>771</v>
          </cell>
        </row>
        <row r="555">
          <cell r="A555" t="str">
            <v>776</v>
          </cell>
        </row>
        <row r="556">
          <cell r="A556" t="str">
            <v>776</v>
          </cell>
        </row>
        <row r="557">
          <cell r="A557" t="str">
            <v>776</v>
          </cell>
        </row>
        <row r="558">
          <cell r="A558" t="str">
            <v>781</v>
          </cell>
        </row>
        <row r="559">
          <cell r="A559" t="str">
            <v>781</v>
          </cell>
        </row>
        <row r="560">
          <cell r="A560" t="str">
            <v>786</v>
          </cell>
        </row>
        <row r="561">
          <cell r="A561" t="str">
            <v>791</v>
          </cell>
        </row>
        <row r="562">
          <cell r="A562" t="str">
            <v>796</v>
          </cell>
        </row>
        <row r="563">
          <cell r="A563" t="str">
            <v>796</v>
          </cell>
        </row>
        <row r="564">
          <cell r="A564" t="str">
            <v>801</v>
          </cell>
        </row>
        <row r="565">
          <cell r="A565" t="str">
            <v>801</v>
          </cell>
        </row>
        <row r="566">
          <cell r="A566" t="str">
            <v>801</v>
          </cell>
        </row>
        <row r="567">
          <cell r="A567" t="str">
            <v>801</v>
          </cell>
        </row>
        <row r="568">
          <cell r="A568" t="str">
            <v>806</v>
          </cell>
        </row>
        <row r="569">
          <cell r="A569" t="str">
            <v>806</v>
          </cell>
        </row>
        <row r="570">
          <cell r="A570" t="str">
            <v>811</v>
          </cell>
        </row>
        <row r="571">
          <cell r="A571" t="str">
            <v>813</v>
          </cell>
        </row>
        <row r="572">
          <cell r="A572" t="str">
            <v>813</v>
          </cell>
        </row>
        <row r="573">
          <cell r="A573" t="str">
            <v>816</v>
          </cell>
        </row>
        <row r="574">
          <cell r="A574" t="str">
            <v>816</v>
          </cell>
        </row>
        <row r="575">
          <cell r="A575" t="str">
            <v>821</v>
          </cell>
        </row>
        <row r="576">
          <cell r="A576" t="str">
            <v>821</v>
          </cell>
        </row>
        <row r="577">
          <cell r="A577" t="str">
            <v>821</v>
          </cell>
        </row>
        <row r="578">
          <cell r="A578" t="str">
            <v>821</v>
          </cell>
        </row>
        <row r="579">
          <cell r="A579" t="str">
            <v>826</v>
          </cell>
        </row>
        <row r="580">
          <cell r="A580" t="str">
            <v>831</v>
          </cell>
        </row>
        <row r="581">
          <cell r="A581" t="str">
            <v>831</v>
          </cell>
        </row>
        <row r="582">
          <cell r="A582" t="str">
            <v>990</v>
          </cell>
        </row>
        <row r="583">
          <cell r="A583" t="str">
            <v>990</v>
          </cell>
        </row>
        <row r="584">
          <cell r="A584" t="str">
            <v>990</v>
          </cell>
        </row>
        <row r="585">
          <cell r="A585" t="str">
            <v>_x001A_</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ow r="3">
          <cell r="A3" t="str">
            <v>Soma de Custo</v>
          </cell>
        </row>
      </sheetData>
      <sheetData sheetId="160"/>
      <sheetData sheetId="161"/>
      <sheetData sheetId="162">
        <row r="3">
          <cell r="A3" t="str">
            <v>Soma de Custo</v>
          </cell>
        </row>
      </sheetData>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refreshError="1"/>
      <sheetData sheetId="209"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itura"/>
      <sheetName val="Base"/>
      <sheetName val="BasePro"/>
      <sheetName val="DJ"/>
      <sheetName val="ANA-IR_BF"/>
      <sheetName val="ANA_CS_BF"/>
      <sheetName val="ICMS_DIF_BF_J"/>
      <sheetName val="FMARAN"/>
      <sheetName val="LPartXLLiq_PBF"/>
      <sheetName val="DespOper_Cons_BF"/>
      <sheetName val="DespOper_FBF"/>
      <sheetName val="PROVISÃO_BF#"/>
      <sheetName val="R A P_BF_A"/>
      <sheetName val="R A P_BF#"/>
      <sheetName val="ITR_Bf#"/>
      <sheetName val="IR_CS_COR_DIF_BF_PREJU"/>
      <sheetName val="IR_CS_COR_DIF_BF_LUCRO"/>
      <sheetName val="LALUR_BF"/>
      <sheetName val="CtasRepr_BF"/>
      <sheetName val="DIF_AN_AT_BF"/>
      <sheetName val="DIRIND_AN_AT_BF"/>
      <sheetName val="US GAAP_BF(M)"/>
      <sheetName val="IR-CONT"/>
      <sheetName val="IR_Mov_CONT"/>
      <sheetName val="CS-CONT"/>
      <sheetName val="CS_Mov_CONT"/>
      <sheetName val="IR_Mov_BF"/>
      <sheetName val="FORBASE_IRBF"/>
      <sheetName val="CS_Mov_BF"/>
      <sheetName val="FORBASE_CSBF"/>
      <sheetName val="AjTemp_BF"/>
      <sheetName val="Var_Cont _BF_(M)"/>
      <sheetName val="Trib.dif _BF_P"/>
      <sheetName val="Trib.dif _BF  A"/>
      <sheetName val="Trib.dif _BF "/>
      <sheetName val="ICMS_REC_BF"/>
      <sheetName val="ICMS_REC_BF_T"/>
      <sheetName val="ICMS_NAC00_BF"/>
      <sheetName val="PIS_BF"/>
      <sheetName val="COFINS_BF"/>
      <sheetName val="FUST_BF"/>
      <sheetName val="FUNTTEL_BF"/>
      <sheetName val="DFG"/>
      <sheetName val="C_R_Cont"/>
      <sheetName val="CS_Mov_P"/>
      <sheetName val="IR_Mov_P"/>
      <sheetName val="CS_Acum_P"/>
      <sheetName val="IR_Acum_P"/>
      <sheetName val="BaseVP_F (EPR)"/>
      <sheetName val="ValorPresente_F (EPR)"/>
      <sheetName val="BaseVP_F"/>
      <sheetName val="ValorPresente_F"/>
      <sheetName val="BaseClassificadaPorDescrição"/>
      <sheetName val="IMPUTE"/>
      <sheetName val="DEO_MEC"/>
      <sheetName val="LPartXLLiq_PBF_J"/>
      <sheetName val="Plan1"/>
      <sheetName val="IR_CS_COR_DIF_BF (CONS)"/>
      <sheetName val="IR_CS_COR_DIF_BF (T)"/>
      <sheetName val="CtasRepr_BF_D"/>
      <sheetName val="G_ZUB"/>
      <sheetName val="DIF_AN_AT_BF (T)"/>
      <sheetName val="DIRIND_AN_AT_BF_(T)"/>
      <sheetName val="CREJU-BF_BF"/>
      <sheetName val="US GAAP_BF(M) (2)"/>
      <sheetName val="US GAAP_BF( MJ_T)"/>
      <sheetName val="PASTRI_BF"/>
      <sheetName val="CS_Mov_BF (2)"/>
      <sheetName val="IR_Mov_BF (2)"/>
      <sheetName val="IF_IR_2001_BF"/>
      <sheetName val="IF_CS_2001_BF"/>
      <sheetName val="Var_Cont _BF (T)"/>
      <sheetName val="Var_Cont _BF"/>
      <sheetName val="Trib.dif _BF  (2)"/>
      <sheetName val="Plan2"/>
      <sheetName val="COR_DIF_(T)"/>
      <sheetName val="COR_DIF_(T) (2)"/>
      <sheetName val="ITR_Bf (T)"/>
      <sheetName val="ITR_COMP"/>
      <sheetName val="Lalur_P"/>
      <sheetName val="Plan3"/>
      <sheetName val="Módulo1"/>
      <sheetName val="Módulo1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Aging"/>
      <sheetName val="PDD-Movimentação"/>
      <sheetName val="XREF"/>
      <sheetName val="Tickmarks"/>
      <sheetName val="Teste Drpc"/>
      <sheetName val="#REF"/>
      <sheetName val="APOIO"/>
      <sheetName val="1) Lead"/>
      <sheetName val="Links"/>
      <sheetName val="pl atual"/>
      <sheetName val="DRE"/>
      <sheetName val="C1398T96"/>
      <sheetName val="VENDAS_P_SUBSIDIÁRIA"/>
      <sheetName val="UFIR"/>
      <sheetName val="Tipos"/>
      <sheetName val="ATIVO"/>
      <sheetName val="Mapa 31.01.04"/>
      <sheetName val="Tab.Daten"/>
      <sheetName val="TAB.Hauptmenue"/>
      <sheetName val="consolid soc"/>
      <sheetName val="Cel.ePap. Mucuri"/>
      <sheetName val="local"/>
      <sheetName val="Depreciação"/>
      <sheetName val="tabela"/>
      <sheetName val="integral"/>
      <sheetName val="bal"/>
      <sheetName val="INFO"/>
      <sheetName val="WL"/>
      <sheetName val="Inventário PA"/>
      <sheetName val="Abertura Nov'03"/>
      <sheetName val=""/>
      <sheetName val="Worksheet in 5331 Contas a Rece"/>
      <sheetName val="Fev"/>
      <sheetName val="ce"/>
      <sheetName val="DFC"/>
      <sheetName val="6310-Lead"/>
      <sheetName val="Worksheet%20in%205331%20Contas%"/>
      <sheetName val="Pas Juros e V.M.C."/>
      <sheetName val="Adições"/>
      <sheetName val="Saldo Inicial"/>
      <sheetName val="H.MUNDIAL - 27.01.06 - Ajustado"/>
      <sheetName val="PDD"/>
      <sheetName val="circularização"/>
      <sheetName val="Mapa de Moviment."/>
      <sheetName val="n"/>
      <sheetName val="Plano de Contas"/>
      <sheetName val="Mercado"/>
      <sheetName val="U_P&amp;L"/>
      <sheetName val="ANALI2001"/>
      <sheetName val="SispecPSAP"/>
      <sheetName val="EUR GM"/>
      <sheetName val="R$ Trator"/>
      <sheetName val="#¡REF"/>
      <sheetName val="Ctz Chile Ltda 19.02.12"/>
      <sheetName val="Board Owners"/>
      <sheetName val="O productivity"/>
      <sheetName val=" Produção_Calcário"/>
      <sheetName val="Conciliação Custos - Guarani"/>
      <sheetName val="RELATA"/>
      <sheetName val="Future Weighted Income"/>
      <sheetName val="Issuance by Subsector"/>
      <sheetName val="MLP PIPES"/>
      <sheetName val="Issuance by Type"/>
      <sheetName val="League Tables"/>
      <sheetName val="MLPs"/>
      <sheetName val="Differences USGAAP"/>
      <sheetName val="Resumo Real"/>
      <sheetName val="Índices"/>
      <sheetName val="Budget"/>
      <sheetName val="CONS-LS"/>
      <sheetName val="Débitos Financeiros"/>
      <sheetName val="Volume"/>
    </sheetNames>
    <sheetDataSet>
      <sheetData sheetId="0" refreshError="1"/>
      <sheetData sheetId="1" refreshError="1">
        <row r="8">
          <cell r="A8">
            <v>6952599.1490349993</v>
          </cell>
        </row>
        <row r="9">
          <cell r="I9">
            <v>6931133</v>
          </cell>
        </row>
        <row r="66">
          <cell r="Q66" t="str">
            <v>B</v>
          </cell>
        </row>
      </sheetData>
      <sheetData sheetId="2" refreshError="1">
        <row r="8">
          <cell r="A8">
            <v>6952599.1490349993</v>
          </cell>
        </row>
        <row r="35">
          <cell r="C35">
            <v>-13690664</v>
          </cell>
        </row>
      </sheetData>
      <sheetData sheetId="3" refreshError="1">
        <row r="8">
          <cell r="A8">
            <v>6952599.1490349993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ço"/>
      <sheetName val="Resultado"/>
      <sheetName val="Mutação PL"/>
      <sheetName val="DOAR"/>
      <sheetName val="Movimentação DOAR"/>
      <sheetName val="Tickmarks"/>
      <sheetName val="BP"/>
      <sheetName val="pl atual"/>
      <sheetName val="#REF"/>
      <sheetName val="Aging"/>
      <sheetName val="XREF"/>
      <sheetName val="PDD-Movimentação"/>
      <sheetName val="DRE"/>
      <sheetName val="Lead"/>
      <sheetName val="Atual"/>
      <sheetName val="principal"/>
      <sheetName val="Capa"/>
      <sheetName val="DRE_UPA-AGO.04"/>
      <sheetName val="PDD"/>
      <sheetName val="Informe"/>
      <sheetName val="Setcomer"/>
      <sheetName val="Posições-Investimento"/>
      <sheetName val="ARR"/>
      <sheetName val="REFAT_GRUPO-B_ELPA"/>
      <sheetName val="Mutação_PL"/>
      <sheetName val="Movimentação_DOAR"/>
      <sheetName val="pl_atual"/>
      <sheetName val="Dados de relacionamento"/>
      <sheetName val="CEE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Mapa"/>
      <sheetName val="VMP-VCP"/>
      <sheetName val="Juros-R$"/>
      <sheetName val="Juros-US"/>
      <sheetName val="Adições"/>
      <sheetName val="Baixas"/>
      <sheetName val="Provisão de Juros"/>
      <sheetName val="Escalonamento"/>
      <sheetName val="Tickmarks"/>
      <sheetName val="Mapa LP"/>
      <sheetName val="XREF"/>
      <sheetName val="Mapa de Mov. 31.10.00"/>
      <sheetName val="Mapa de Mov. 31.01.01"/>
      <sheetName val="Testes juros e baixas"/>
      <sheetName val="Mapa de mov. 31.10.01"/>
      <sheetName val="Mapa de mov. 31.10.01 CP"/>
      <sheetName val="Mapa de mov. 31.10.01 LP"/>
      <sheetName val="Mapa de Mov. Emprést. 31.10.00"/>
      <sheetName val="Mapa de Mov. Financ. 31.10.00"/>
      <sheetName val="Resumo dos contratos LP"/>
      <sheetName val="Pas Juros e V.M.C."/>
      <sheetName val="Teste de baixas"/>
      <sheetName val="L PRAZO"/>
      <sheetName val="C PRAZO"/>
      <sheetName val="ENCARGOS"/>
      <sheetName val="Movimentação"/>
      <sheetName val="CP X LP"/>
      <sheetName val="Covenants"/>
      <sheetName val="Movimentação (2)"/>
      <sheetName val="Teste de Encargos"/>
      <sheetName val="Teste de Adições e Baixas"/>
      <sheetName val="#REF"/>
      <sheetName val="PAS Juros Nacional"/>
      <sheetName val="PAS Juros Extrangeiro"/>
      <sheetName val="Variação Cambial"/>
      <sheetName val="SUMMARY"/>
      <sheetName val="Conc. Bancária 31.10.00"/>
      <sheetName val="Resumo contratos"/>
      <sheetName val="Mapa de Movimentação"/>
      <sheetName val="Teste de Adição"/>
      <sheetName val="Log ACL"/>
      <sheetName val="4. Teste de Baixas"/>
      <sheetName val="5. Teste de Encargos"/>
      <sheetName val="6. Escalonamento"/>
      <sheetName val="7. ACL"/>
      <sheetName val="1. Resumo contratos"/>
      <sheetName val="2. Mapa de Movimentação"/>
      <sheetName val="3.Teste de Adição"/>
      <sheetName val="Lead - Consórcios"/>
      <sheetName val="Mapa de Movimentação "/>
      <sheetName val=" Resumo contratos"/>
      <sheetName val="Teste "/>
      <sheetName val="Mapa Trimestre"/>
      <sheetName val="Teste de Baixa"/>
      <sheetName val="Teste Encargos"/>
      <sheetName val="Segregação CP X LP"/>
      <sheetName val="Nota Explicativa"/>
      <sheetName val="1.Resumo"/>
      <sheetName val="2.Mapa"/>
      <sheetName val="3.Encargos"/>
      <sheetName val="Caterpillar"/>
      <sheetName val="Bradesco"/>
      <sheetName val="Volkswagen"/>
      <sheetName val="Finasa"/>
      <sheetName val="Aging"/>
      <sheetName val="PDD-Movimentação"/>
      <sheetName val="Sheet1"/>
      <sheetName val="Teste Adições"/>
      <sheetName val="Custo x mercado"/>
      <sheetName val="circularização"/>
      <sheetName val="Mapa 31.08.02"/>
      <sheetName val="A-18"/>
      <sheetName val="Mapa 31.01.04"/>
      <sheetName val="VC 31 03 2009"/>
      <sheetName val="VC 31 03 2010"/>
      <sheetName val="Aging 31 03 2010"/>
      <sheetName val="2.Mapa 30.09.11"/>
      <sheetName val="2.1 Circularização"/>
      <sheetName val="3.Adição"/>
      <sheetName val="4.Teste de Baixa"/>
      <sheetName val="5. Encargos"/>
      <sheetName val="6.Escalonamento"/>
      <sheetName val="6.1 Teste de escalonamento"/>
      <sheetName val="7. Covenants"/>
      <sheetName val="LogACL"/>
      <sheetName val="4.Baixa"/>
      <sheetName val="Sheet1 (2)"/>
      <sheetName val="BP"/>
      <sheetName val="DRE"/>
      <sheetName val="A.2"/>
      <sheetName val="Mutação PL"/>
      <sheetName val="PDD"/>
      <sheetName val="C1398T96"/>
      <sheetName val="CAERN"/>
      <sheetName val="APOIO"/>
      <sheetName val="Mapa de Mov. Financ. 31.01.00"/>
      <sheetName val="DMPL"/>
      <sheetName val="Aplic. Financ."/>
      <sheetName val="H.MUNDIAL - 27.01.06 - Ajustado"/>
      <sheetName val="consolid soc"/>
      <sheetName val="NE Consolidado"/>
      <sheetName val="Resumo"/>
      <sheetName val="1.Mapa"/>
      <sheetName val="2.Encargos"/>
      <sheetName val="3.Circularização"/>
      <sheetName val="4. Variação Cambial"/>
      <sheetName val="5.Escalonamento"/>
      <sheetName val="6.Teste Baixas"/>
      <sheetName val="7. Média Ponderada"/>
      <sheetName val="1.Resumo Debêntures"/>
      <sheetName val="2.Resumo contratos"/>
      <sheetName val="3.Mapa de movimentação"/>
      <sheetName val="2.1Circularização"/>
      <sheetName val="4.Encargos"/>
      <sheetName val="6. Amort. Custos"/>
      <sheetName val="7. Adições"/>
      <sheetName val="8. Baixas"/>
      <sheetName val="Reembolsos Espra"/>
      <sheetName val="NE"/>
      <sheetName val="1.Conciliação bancaria"/>
      <sheetName val="Escalonamento 31.12"/>
      <sheetName val="2.DRE"/>
      <sheetName val="6. Adições e Baixas"/>
      <sheetName val="7. Amort. Custos"/>
      <sheetName val="5.Segregação e escalonamento"/>
      <sheetName val="Reembolsos pré-fixados"/>
      <sheetName val="7.Covenants Financeiros"/>
      <sheetName val="Convenants"/>
      <sheetName val="Resumo BNB"/>
      <sheetName val="1.Composição"/>
      <sheetName val="1.1.CD-Mapa"/>
      <sheetName val="Amort. desp."/>
      <sheetName val="3.Resumo NotasPromissórias"/>
      <sheetName val="1.Resumo contratos"/>
      <sheetName val="2.Mapa de movimentação"/>
      <sheetName val="4. Adições e Baixas"/>
      <sheetName val="Mapa de Resultado"/>
      <sheetName val="2.Resumo Debêntures"/>
      <sheetName val="3.Resumo NP"/>
      <sheetName val="4.Mapa mov."/>
      <sheetName val="5.Circularização"/>
      <sheetName val="6.Encargos"/>
      <sheetName val="7.Escalonamento"/>
      <sheetName val="7.1.Amortização BNB Espra"/>
      <sheetName val="8.Amort. Custos"/>
      <sheetName val="9.JurosCapitalizados"/>
      <sheetName val="10.Adições"/>
      <sheetName val="4.Mapa"/>
      <sheetName val="11.1.Baixas 30.09.13"/>
      <sheetName val="11.1.Baixas 31.12.13"/>
      <sheetName val="4.Mapa de movimentação"/>
      <sheetName val="9.DespCapitalizadas"/>
      <sheetName val="11.2.Baixas 31.12.13"/>
      <sheetName val="Amortização BNB Espra"/>
      <sheetName val="Programa"/>
      <sheetName val="Sample Size"/>
      <sheetName val="Teste e Seleção"/>
      <sheetName val="Juros"/>
      <sheetName val="Resumo Contratos BNDES"/>
      <sheetName val="Valores a Faturar"/>
      <sheetName val="Segregação"/>
      <sheetName val="EMs X Contabilidade Set01"/>
      <sheetName val="Custo médio Acabado"/>
      <sheetName val="MAE"/>
      <sheetName val="NEs"/>
      <sheetName val="1. Resumo"/>
      <sheetName val="1. Deustsche - Baerfield"/>
      <sheetName val="2. Deustsche - Soratu"/>
      <sheetName val="3. Mitsubishi - Baerfield"/>
      <sheetName val="4. Mitsubishi - Soratu"/>
      <sheetName val="2. Movimentação"/>
      <sheetName val="3. Escalonamento"/>
      <sheetName val="4. Baixa"/>
      <sheetName val="Sheet2"/>
      <sheetName val="Sheet2 (2)"/>
      <sheetName val="4. Covenants"/>
      <sheetName val="4.1 Covenants Black Gold"/>
      <sheetName val="Libor"/>
      <sheetName val="NE Instrumentos financeiros"/>
      <sheetName val="Análise de sensibilidade"/>
      <sheetName val="Indicadores"/>
      <sheetName val="3.Resumo NPs"/>
      <sheetName val="Balanço"/>
      <sheetName val="4. Covernants"/>
      <sheetName val="Depreciação"/>
      <sheetName val="2.ResumoDebêntures"/>
      <sheetName val="3.Mapa"/>
      <sheetName val="6.Adição"/>
      <sheetName val="10.Adições e Baixas"/>
      <sheetName val="7.Escalonamento (2)"/>
      <sheetName val="2.Movimentação Black Treasure"/>
      <sheetName val="2. Movimentação Turasoria"/>
      <sheetName val="2. Movimentação Dleif"/>
      <sheetName val="2.Movimentação Airosaru LLC"/>
      <sheetName val="2.Movimentação Oil e Gas"/>
      <sheetName val="2. Movimentação Holdco"/>
      <sheetName val="Base"/>
      <sheetName val="Pendências"/>
      <sheetName val="Global Férias"/>
      <sheetName val="Global 13  Salário"/>
      <sheetName val="Lista Funcionários"/>
      <sheetName val="3.DMPL - OAS Imóveis"/>
      <sheetName val="Empréstimos"/>
      <sheetName val="BB PCH's"/>
      <sheetName val="Diversos"/>
      <sheetName val="ICMS-Cofins Arcos"/>
      <sheetName val="Composicao Dev.dep.Garantia "/>
      <sheetName val="SS Mutação PL"/>
      <sheetName val="EE Exigível LP"/>
      <sheetName val="DD Outras CP"/>
      <sheetName val="AA Emprét. Financ."/>
      <sheetName val="FF Impostos"/>
      <sheetName val="CC Encargos Sociais"/>
      <sheetName val="Ativo"/>
      <sheetName val="Diferido {PPC}"/>
      <sheetName val="Resultado "/>
      <sheetName val="Deferred 30.09.05"/>
      <sheetName val="IPI "/>
      <sheetName val="Mov imob"/>
      <sheetName val="Tipos"/>
      <sheetName val="Energia (98 - 00)"/>
      <sheetName val="Saldo Inicial"/>
      <sheetName val="BB Fornecedores"/>
      <sheetName val="tabela"/>
      <sheetName val="integral"/>
      <sheetName val="bal"/>
      <sheetName val="valores"/>
      <sheetName val="Organograma"/>
      <sheetName val="Teste de Adições"/>
      <sheetName val="CLIENTES"/>
      <sheetName val="VENDAS_P_SUBSIDIÁRIA"/>
      <sheetName val="Worksheet in 6340 Empréstimos e"/>
      <sheetName val="CompanyInputs"/>
      <sheetName val="Quartile Effects"/>
      <sheetName val="Model Inputs"/>
      <sheetName val="Var Preços"/>
      <sheetName val="RAP"/>
      <sheetName val="Registro L200 - Jan"/>
      <sheetName val="Registro L200 - Fev"/>
      <sheetName val="Registro L200 - Mar"/>
      <sheetName val="Registro L200 - Abr"/>
      <sheetName val="Registro L200 - Mai"/>
      <sheetName val="Registro L200 - Jun"/>
      <sheetName val="SUM Jan a Jun"/>
      <sheetName val="pl atual"/>
      <sheetName val="ce"/>
      <sheetName val="Movim. da Parte B do LALUR"/>
      <sheetName val="Teste de Recolhimento IRPJ_CSLL"/>
      <sheetName val="Teste das baixas"/>
      <sheetName val="Plan1"/>
      <sheetName val="BALANCO"/>
      <sheetName val="Pta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Mapa"/>
      <sheetName val="Adições"/>
      <sheetName val="Baixas"/>
      <sheetName val="Provisão de Juros"/>
      <sheetName val="PAS-Juros-R$"/>
      <sheetName val="PAS-Juros-US"/>
      <sheetName val="Escalonamento"/>
      <sheetName val="XREF"/>
      <sheetName val="Tickmarks"/>
      <sheetName val="Receitas Vendas Inpacel"/>
      <sheetName val="Deducoes venda IP"/>
      <sheetName val="PAS Deduções venda Inpacel"/>
      <sheetName val="RAC"/>
      <sheetName val="Mapa de movimentação "/>
      <sheetName val="Financimentos CP"/>
      <sheetName val="Mapa de Moviment."/>
      <sheetName val="Pas Juros e V.M.C."/>
      <sheetName val="circularização"/>
      <sheetName val="DRE"/>
      <sheetName val="pl atu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gia (98 - 00)"/>
      <sheetName val="Gráfico"/>
      <sheetName val="BASE"/>
      <sheetName val="Navegação"/>
      <sheetName val="Resumo Conceito - PROVA"/>
      <sheetName val="Det_Informática - prova"/>
      <sheetName val="Det_Trans_Viaturas - prova"/>
      <sheetName val="Energia _98 _ 00_"/>
      <sheetName val="ResGeral-NOV01"/>
      <sheetName val="GDP"/>
      <sheetName val="Energia_(98_-_00)"/>
      <sheetName val="Resumo_Conceito_-_PROVA"/>
      <sheetName val="Det_Informática_-_prova"/>
      <sheetName val="Det_Trans_Viaturas_-_prova"/>
      <sheetName val="Energia__98___00_"/>
      <sheetName val="Classificação "/>
      <sheetName val="enerdiaria2000"/>
      <sheetName val="Membros_cubo"/>
      <sheetName val="Q3_4"/>
      <sheetName val="Setup"/>
      <sheetName val="Energia_(98_-_00)1"/>
      <sheetName val="Energia__98___00_1"/>
      <sheetName val="Classificação_"/>
      <sheetName val="Exh5_1"/>
      <sheetName val="CAD"/>
      <sheetName val="PRINCIPAL"/>
      <sheetName val="legenda1"/>
    </sheetNames>
    <sheetDataSet>
      <sheetData sheetId="0" refreshError="1">
        <row r="121">
          <cell r="M121">
            <v>282.44142857142862</v>
          </cell>
          <cell r="N121">
            <v>314.22142857142853</v>
          </cell>
          <cell r="O121">
            <v>314.01428571428568</v>
          </cell>
          <cell r="P121">
            <v>312.2285714285714</v>
          </cell>
          <cell r="Q121">
            <v>320.37296428571426</v>
          </cell>
        </row>
        <row r="128">
          <cell r="M128">
            <v>293.98</v>
          </cell>
          <cell r="N128">
            <v>303.01428571428568</v>
          </cell>
          <cell r="O128">
            <v>310.94285714285718</v>
          </cell>
          <cell r="P128">
            <v>325.95714285714291</v>
          </cell>
          <cell r="Q128">
            <v>352.59585119047614</v>
          </cell>
        </row>
        <row r="137">
          <cell r="M137">
            <v>295.14571428571429</v>
          </cell>
          <cell r="N137">
            <v>321.63714285714286</v>
          </cell>
          <cell r="O137">
            <v>290.95714285714291</v>
          </cell>
          <cell r="P137">
            <v>334.90000000000003</v>
          </cell>
          <cell r="Q137">
            <v>342.84747619047619</v>
          </cell>
        </row>
        <row r="146">
          <cell r="M146">
            <v>297.05571428571426</v>
          </cell>
          <cell r="N146">
            <v>310.73571428571432</v>
          </cell>
          <cell r="O146">
            <v>297.15714285714284</v>
          </cell>
          <cell r="P146">
            <v>326.92857142857144</v>
          </cell>
          <cell r="Q146">
            <v>338.86627976190476</v>
          </cell>
          <cell r="R146" t="str">
            <v>Mai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21">
          <cell r="M121">
            <v>282.44142857142862</v>
          </cell>
        </row>
      </sheetData>
      <sheetData sheetId="11"/>
      <sheetData sheetId="12"/>
      <sheetData sheetId="13"/>
      <sheetData sheetId="14"/>
      <sheetData sheetId="15" refreshError="1"/>
      <sheetData sheetId="16" refreshError="1"/>
      <sheetData sheetId="17" refreshError="1"/>
      <sheetData sheetId="18" refreshError="1"/>
      <sheetData sheetId="19" refreshError="1"/>
      <sheetData sheetId="20"/>
      <sheetData sheetId="21"/>
      <sheetData sheetId="22"/>
      <sheetData sheetId="23" refreshError="1"/>
      <sheetData sheetId="24" refreshError="1"/>
      <sheetData sheetId="25" refreshError="1"/>
      <sheetData sheetId="26" refreshError="1"/>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
      <sheetName val="DRE"/>
      <sheetName val="DMPL"/>
      <sheetName val="DOAR"/>
      <sheetName val="Fluxo de caixa"/>
      <sheetName val="DVA "/>
      <sheetName val="Balanço social"/>
      <sheetName val="Mutação PL"/>
      <sheetName val="pl atual"/>
      <sheetName val="Rev2v2"/>
      <sheetName val="Provisão de Juros"/>
      <sheetName val="Mapa"/>
      <sheetName val="Adições"/>
      <sheetName val="RAC"/>
      <sheetName val="Tipos"/>
      <sheetName val="contse98"/>
      <sheetName val="CRITERIOS"/>
      <sheetName val="Aging"/>
      <sheetName val="XREF"/>
      <sheetName val="PDD-Movimentação"/>
      <sheetName val="Capa"/>
      <sheetName val="Excluído"/>
      <sheetName val="Progr."/>
      <sheetName val="Concl."/>
      <sheetName val="Fluxo_de_caixa"/>
      <sheetName val="DVA_"/>
      <sheetName val="Balanço_social"/>
      <sheetName val="Mutação_PL"/>
      <sheetName val="pl_atual"/>
      <sheetName val="Provisão_de_Juros"/>
      <sheetName val="Intertemporais PIS e COFI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Ceval RLP"/>
      <sheetName val="O.Invest {PPC}"/>
      <sheetName val="O. Invest."/>
      <sheetName val="Res. Invest."/>
      <sheetName val="Eletrobrás"/>
      <sheetName val="IRRF Aplic.Fin."/>
      <sheetName val="Santista"/>
      <sheetName val="IRdiferido-{PPC}"/>
      <sheetName val="Bens Dest. Venda"/>
      <sheetName val="Baixas"/>
      <sheetName val="Dep. em Caução"/>
      <sheetName val="XREF"/>
      <sheetName val="Links"/>
      <sheetName val="Tickmarks1"/>
      <sheetName val="Tickmarks"/>
      <sheetName val="Provisão de Juros"/>
      <sheetName val="Mapa"/>
      <sheetName val="Adições"/>
      <sheetName val="Resumo"/>
      <sheetName val="Mapa Imobilizado"/>
      <sheetName val="Tít.Venc."/>
      <sheetName val="BP"/>
      <sheetName val="Partes Relacionadas"/>
      <sheetName val="A-18"/>
      <sheetName val="Mapa mov"/>
      <sheetName val="Teste Adições"/>
      <sheetName val="Empréstimos"/>
      <sheetName val="Vendas"/>
      <sheetName val="P2_Resumo"/>
      <sheetName val="P3_Circularização"/>
      <sheetName val="Movimentação"/>
      <sheetName val="Custo x mercado"/>
      <sheetName val="DRE"/>
      <sheetName val="Balanço"/>
      <sheetName val="Mvt Imobilizado"/>
      <sheetName val="Aging"/>
      <sheetName val="PDD-Movimentação"/>
      <sheetName val="APOIO"/>
      <sheetName val="Teste dos rendimentos 30.09"/>
      <sheetName val="BP PASSIVO"/>
      <sheetName val="Lista Funcionários"/>
      <sheetName val="Outorga fixa e variável"/>
      <sheetName val="IR. CS"/>
      <sheetName val="Teste Equity 30.09.03"/>
      <sheetName val="Mapa de Moviment."/>
      <sheetName val="Mapa de movimentação "/>
      <sheetName val="A11"/>
      <sheetName val="Plan1"/>
      <sheetName val="AA-10(Op.63)"/>
      <sheetName val="Q2_2"/>
      <sheetName val="SysNavigation"/>
      <sheetName val="Lead2"/>
      <sheetName val="Mutação PL"/>
      <sheetName val="BS_ATIVO"/>
      <sheetName val="BS_PASSIVO"/>
      <sheetName val="Base Pagseguro"/>
      <sheetName val="Base BIVA"/>
      <sheetName val="Reclassificações"/>
      <sheetName val="Ágio- feito no BPC"/>
      <sheetName val="BS_TETD"/>
      <sheetName val="BS"/>
      <sheetName val="BS_PAGC"/>
      <sheetName val="BS_NETP"/>
      <sheetName val="BS_BOAC"/>
      <sheetName val="BS_BCPS"/>
      <sheetName val="BS_R2TC"/>
      <sheetName val="BS_FIDC"/>
      <sheetName val="BS_PAGH"/>
      <sheetName val="BS_TILIX"/>
      <sheetName val="BS_BANS"/>
      <sheetName val="BS_BIVA"/>
      <sheetName val="Mapa partes relacionadas"/>
      <sheetName val="BS_BSEC "/>
      <sheetName val="BS_BVAS"/>
      <sheetName val="BS_BVAB"/>
      <sheetName val="Base Biva 18"/>
      <sheetName val="BS_BSEC  18"/>
      <sheetName val="BS_BVAS 18"/>
      <sheetName val="BS_BVAB 18"/>
      <sheetName val="Obrigações com terceiros"/>
      <sheetName val="CR x CP - Externa"/>
      <sheetName val="Alocação PPA"/>
      <sheetName val="Partes relacionadas - Julho"/>
      <sheetName val="CompanyInputs"/>
      <sheetName val="Inputs"/>
      <sheetName val="Funding"/>
      <sheetName val="BNDES"/>
      <sheetName val="Dividends"/>
      <sheetName val="CRV-RLRV-Deprec"/>
      <sheetName val="Aplic. Financ."/>
      <sheetName val="consolid s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Fert.Serrana"/>
      <sheetName val="QuantXCusto médio"/>
      <sheetName val="Links"/>
      <sheetName val="XREF"/>
      <sheetName val="Tickmarks"/>
      <sheetName val="Mapa"/>
      <sheetName val="Provisão de Juros"/>
      <sheetName val="Adições"/>
      <sheetName val="Mapa de Resultado"/>
      <sheetName val="DRE"/>
      <sheetName val="BP"/>
      <sheetName val="Resumo"/>
      <sheetName val="Empréstimos"/>
      <sheetName val="DMPL"/>
      <sheetName val="Aging"/>
      <sheetName val="PDD-Movimentação"/>
      <sheetName val="A8"/>
      <sheetName val="1)Movimentacao"/>
      <sheetName val="Partes Relacionadas"/>
      <sheetName val="Mapa de movimentação "/>
      <sheetName val="PAS dep. 30.09.03"/>
      <sheetName val="Teste Drpc"/>
      <sheetName val="PDD"/>
      <sheetName val="INDICE"/>
      <sheetName val="BALANCETE"/>
      <sheetName val="Financimentos CP"/>
      <sheetName val="ABRIL 2000"/>
      <sheetName val="Tít.Venc."/>
      <sheetName val="Consolidado_1999"/>
      <sheetName val="IR. CS"/>
      <sheetName val="A11"/>
      <sheetName val="Assfin"/>
      <sheetName val="circularização"/>
      <sheetName val="Variação Cambial"/>
      <sheetName val="Resumo Fatur."/>
      <sheetName val=" PIB Brasil ( R$ de 1996 )"/>
      <sheetName val="Cover"/>
      <sheetName val="H.MUNDIAL - 27.01.06 - Ajustado"/>
      <sheetName val="Matriz de covariância"/>
      <sheetName val="Inventário PA"/>
      <sheetName val="Resultado"/>
      <sheetName val="40 Despesa ADM"/>
      <sheetName val="ce"/>
      <sheetName val="CVA_Projetada12meses"/>
      <sheetName val="Apuração IRPJ"/>
      <sheetName val="Orçado"/>
      <sheetName val="Apuração CS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 CS"/>
      <sheetName val="IRPJ-DEZ"/>
      <sheetName val="JUROS SELIC 98"/>
      <sheetName val="JUROS SELIC 97"/>
      <sheetName val="XREF"/>
      <sheetName val="Tickmarks"/>
      <sheetName val="Depreciação"/>
      <sheetName val="Empréstimos"/>
      <sheetName val="Consolidado até out_99"/>
      <sheetName val="Mapa"/>
      <sheetName val="Lead"/>
      <sheetName val="Estoque Mov."/>
      <sheetName val="Conciliação Bancária"/>
      <sheetName val="DRE"/>
      <sheetName val="P2.1"/>
      <sheetName val="Provisão de Juros"/>
      <sheetName val="Adições"/>
      <sheetName val="Partes Relacionadas"/>
      <sheetName val="BP"/>
      <sheetName val="Links"/>
      <sheetName val="Teste Drpc"/>
      <sheetName val="A11"/>
      <sheetName val="Tít.Venc."/>
      <sheetName val="ELP"/>
      <sheetName val="circularização"/>
      <sheetName val="Tipos"/>
      <sheetName val="VENDAS_P_SUBSIDIÁRIA"/>
      <sheetName val="MENSAL"/>
      <sheetName val="Resultado"/>
      <sheetName val="40 Despesa ADM"/>
      <sheetName val="Teste das baixas"/>
      <sheetName val="BALANCETE PATRIMONIAL"/>
      <sheetName val="BALANCETE PATRIMONIAL Usina+En"/>
      <sheetName val="RESULTADO  ACUMULADO  "/>
      <sheetName val="RESULTADO  ACUMULADO_Us+En"/>
      <sheetName val="RESULTADO  COMPARATIVO"/>
      <sheetName val="RESULTADO  COMPARATIVO_Us+En"/>
      <sheetName val="Capex 03 2020 Consolidado"/>
      <sheetName val="Capex 03 2020_USINA"/>
      <sheetName val="Capex 03 2020_ENERGETICA"/>
      <sheetName val="Resumo capex consolidado"/>
      <sheetName val="Resumo capex_USINA"/>
      <sheetName val="Resumo capex_ENERGETICA"/>
      <sheetName val="Plan1"/>
      <sheetName val="HIST_FOL"/>
      <sheetName val="CVA_Projetada12mes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JUROS SELIC IR AplicFinan. 98"/>
      <sheetName val="JUROS SELIC IRserviços 99"/>
      <sheetName val="JUROS SELIC IR a compensar 99"/>
      <sheetName val="JUROS SELIC CSL "/>
      <sheetName val="XREF"/>
      <sheetName val="Tickmarks"/>
      <sheetName val="Tít.Venc."/>
      <sheetName val="IR. CS"/>
      <sheetName val="BP"/>
      <sheetName val="A11"/>
      <sheetName val="Custo x mercado"/>
      <sheetName val="Mapa de Moviment."/>
      <sheetName val="Provisão de Juros"/>
      <sheetName val="Mapa"/>
      <sheetName val="Adições"/>
      <sheetName val="DRE"/>
      <sheetName val="DMPL"/>
      <sheetName val="Partes Relacionadas"/>
      <sheetName val="Empréstimos"/>
      <sheetName val="Medições a faturar"/>
      <sheetName val="Mapa de movimentação "/>
      <sheetName val="Tipos"/>
      <sheetName val="pl atual"/>
      <sheetName val="Resultado"/>
      <sheetName val="Teste Drpc"/>
      <sheetName val="dez99_dez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Mapa 31.10.03"/>
      <sheetName val="Mapa 31.01.04"/>
      <sheetName val="Pas Juros-31-10-03"/>
      <sheetName val="Adições"/>
      <sheetName val="Baixas"/>
      <sheetName val="Escalonamento"/>
      <sheetName val="XREF"/>
      <sheetName val="Tickmarks"/>
      <sheetName val="IR. CS"/>
      <sheetName val="DRE"/>
      <sheetName val="BP"/>
      <sheetName val="Mapa"/>
      <sheetName val="Mapa 31.08.02"/>
      <sheetName val="Encargos"/>
      <sheetName val="Resumo"/>
      <sheetName val="RAC"/>
      <sheetName val="Tipos"/>
      <sheetName val="Aging"/>
      <sheetName val="PDD-Movimentação"/>
      <sheetName val="Curvas"/>
      <sheetName val="Dates - Holidays"/>
      <sheetName val="Tabelas"/>
      <sheetName val="Capa_Menu"/>
      <sheetName val="Contingências "/>
      <sheetName val="Mutação do PL Trimest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Teste Equity 30.09.03"/>
      <sheetName val="Teste Equity 31.12.03"/>
      <sheetName val="Teste ágio"/>
      <sheetName val="TERMOAÇU"/>
      <sheetName val="TERMOPE"/>
      <sheetName val="Venda TRACOL"/>
      <sheetName val="XREF"/>
      <sheetName val="Tickmarks"/>
      <sheetName val="BP"/>
      <sheetName val="IR. CS"/>
      <sheetName val="Consolidado_1999"/>
      <sheetName val="RAC"/>
      <sheetName val="Teste Drpc"/>
      <sheetName val="C1398T96"/>
      <sheetName val="Revisão analítica"/>
      <sheetName val="Aging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Fornecimento"/>
      <sheetName val="Circular-Clientes"/>
      <sheetName val="Proc. alternativo - Clientes"/>
      <sheetName val="MAE"/>
      <sheetName val="Mov. Part. Financeira"/>
      <sheetName val="Teste Part.Financeira"/>
      <sheetName val="Mov. Outros Créditos"/>
      <sheetName val="IGPM"/>
      <sheetName val="XREF"/>
      <sheetName val="Tickmarks"/>
      <sheetName val="Anal. Fornec."/>
      <sheetName val="Outros Créditos"/>
      <sheetName val="Circularização"/>
      <sheetName val="Suprimento"/>
      <sheetName val="Análise MAE"/>
      <sheetName val="Part.Financ."/>
      <sheetName val="Part.Financ. - Antigo CP"/>
      <sheetName val="Part.Financ. - Novo CP"/>
      <sheetName val="Part.Financ. - LP"/>
      <sheetName val="Outros Créditos - Racionamento"/>
      <sheetName val="Suprimento-MAE"/>
      <sheetName val="Movimentação MAE"/>
      <sheetName val="Resumo Bonus e Sobretaxa "/>
      <sheetName val="Bonus e Sobretaxa"/>
      <sheetName val="1120130000"/>
      <sheetName val="1120130001"/>
      <sheetName val="Circularização- &quot;FORNECIMENTO&quot;-"/>
      <sheetName val="Outros Créditos-Bonus"/>
      <sheetName val="XXXX"/>
      <sheetName val="XXXXXX"/>
      <sheetName val="XXXXXXXXX"/>
      <sheetName val="1210130000"/>
      <sheetName val="Teste Equity 30.09.03"/>
      <sheetName val="{PPC}Mapa de movimentação"/>
      <sheetName val="DFC"/>
      <sheetName val="Consolidado_1999"/>
      <sheetName val="aging"/>
      <sheetName val="Anexo - 16"/>
      <sheetName val="BP"/>
      <sheetName val="DRE"/>
      <sheetName val="AA-10(Op.63)"/>
      <sheetName val="VENDAS_P_SUBSIDIÁRIA"/>
      <sheetName val="Mapa"/>
      <sheetName val="Adições"/>
      <sheetName val="IR. CS"/>
      <sheetName val="Garantias"/>
      <sheetName val="Revisão analíti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Movimentação"/>
      <sheetName val="Aging titulos ANEEL"/>
      <sheetName val="Aging Report"/>
      <sheetName val="Resumo Débito Poder Público"/>
      <sheetName val="NATAL"/>
      <sheetName val="CAERN"/>
      <sheetName val="Aging CAERN"/>
      <sheetName val="Débito Parcelam. Poder Público"/>
      <sheetName val="XREF"/>
      <sheetName val="Tickmarks"/>
      <sheetName val="Baixa Renda"/>
      <sheetName val="Composição DEZ"/>
      <sheetName val="Aging DEZ"/>
      <sheetName val="Composição 30 SET"/>
      <sheetName val="Aging SET"/>
      <sheetName val="Contratos a Serem Solcitados"/>
      <sheetName val="Composição"/>
      <sheetName val="Aging"/>
      <sheetName val="Custo x mercado"/>
      <sheetName val="Para referência"/>
      <sheetName val="DFC"/>
      <sheetName val="Teste Equity 30.09.03"/>
      <sheetName val="{PPC}Mapa de movimentação"/>
      <sheetName val="Mov. Outros Créditos"/>
      <sheetName val="pl atual"/>
      <sheetName val="ABRIL 2000"/>
      <sheetName val="Aging List"/>
      <sheetName val="Planilha4"/>
      <sheetName val="Analise Finalx"/>
      <sheetName val="P&amp;L_2020_Actual"/>
      <sheetName val="Planilha1"/>
      <sheetName val="Analise Final"/>
      <sheetName val="ProvPag Razao"/>
      <sheetName val="Criterio Custeio"/>
      <sheetName val="Analise Contig Juridico"/>
      <sheetName val="Analise Contig Budget"/>
      <sheetName val="Check"/>
      <sheetName val="Alocação Direta Nomes (Juridico"/>
      <sheetName val="Provisão"/>
      <sheetName val="P&amp;L_2020_RL"/>
      <sheetName val="raza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Movimentação "/>
      <sheetName val="Saldo Inicial"/>
      <sheetName val="Adições"/>
      <sheetName val="Baixas"/>
      <sheetName val="Depreciação"/>
      <sheetName val="Reavaliação"/>
      <sheetName val="Nota explicativa"/>
      <sheetName val="XREF"/>
      <sheetName val="Tickmarks"/>
      <sheetName val="CAERN"/>
      <sheetName val="Teste Equity 30.09.03"/>
      <sheetName val="Mutação do PL Trimestral"/>
      <sheetName val="Medições a faturar"/>
      <sheetName val="1) Lead"/>
      <sheetName val="DRE"/>
      <sheetName val="BP"/>
      <sheetName val="Para referência"/>
      <sheetName val="Assfin"/>
      <sheetName val="Mapa"/>
      <sheetName val="IR. CS"/>
      <sheetName val="Teste dep. "/>
      <sheetName val="{PPC}Mapa de movimentação"/>
      <sheetName val="Pas Juros e V.M.C."/>
      <sheetName val="A-18"/>
      <sheetName val="LISTA DE PROJETOS"/>
      <sheetName val="Seg. CP e LP"/>
      <sheetName val="Tipos"/>
      <sheetName val="Aging"/>
      <sheetName val="PDD-Movimentação"/>
      <sheetName val="Resumo"/>
      <sheetName val="Teste de Adições"/>
      <sheetName val="Provisão de Juros"/>
      <sheetName val="Aging List"/>
      <sheetName val="mov. PL"/>
      <sheetName val="Mov_Ações"/>
      <sheetName val="Imobilizado - 3006"/>
      <sheetName val="ce"/>
      <sheetName val="EURO"/>
      <sheetName val="Receita &amp; Lucro Bruto T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2007"/>
      <sheetName val="2007-01"/>
      <sheetName val="2007-02"/>
      <sheetName val="2007-03"/>
      <sheetName val="2007-04"/>
      <sheetName val="2007-05"/>
      <sheetName val="2007-06"/>
      <sheetName val="2007-07"/>
      <sheetName val="2007-08"/>
      <sheetName val="2007-09"/>
      <sheetName val="2007-10"/>
      <sheetName val="2007-11"/>
      <sheetName val="2007-12"/>
      <sheetName val="ANALI2002"/>
    </sheetNames>
    <sheetDataSet>
      <sheetData sheetId="0" refreshError="1"/>
      <sheetData sheetId="1" refreshError="1">
        <row r="1">
          <cell r="A1" t="str">
            <v>Período: 31/12/06 - 31/01/07</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313305.48006799998</v>
          </cell>
          <cell r="D3">
            <v>1442.4044019999999</v>
          </cell>
          <cell r="E3">
            <v>0</v>
          </cell>
          <cell r="F3">
            <v>0</v>
          </cell>
          <cell r="G3">
            <v>1424.115816</v>
          </cell>
          <cell r="H3">
            <v>310914.20360000001</v>
          </cell>
          <cell r="I3">
            <v>0</v>
          </cell>
          <cell r="J3">
            <v>5257.7966859999997</v>
          </cell>
          <cell r="K3">
            <v>316172.00028600002</v>
          </cell>
          <cell r="M3">
            <v>316172.00028599997</v>
          </cell>
          <cell r="O3">
            <v>0</v>
          </cell>
        </row>
        <row r="4">
          <cell r="A4" t="str">
            <v>BB REN ME 2</v>
          </cell>
          <cell r="B4" t="str">
            <v>FFDI - teste</v>
          </cell>
          <cell r="C4">
            <v>449679.16235699999</v>
          </cell>
          <cell r="D4">
            <v>2302.184006</v>
          </cell>
          <cell r="E4">
            <v>0</v>
          </cell>
          <cell r="F4">
            <v>0</v>
          </cell>
          <cell r="G4">
            <v>2043.9961920000001</v>
          </cell>
          <cell r="H4">
            <v>445584.0012</v>
          </cell>
          <cell r="I4">
            <v>0</v>
          </cell>
          <cell r="J4">
            <v>8441.3413550000005</v>
          </cell>
          <cell r="K4">
            <v>454025.34255499998</v>
          </cell>
          <cell r="M4">
            <v>454025.34255499998</v>
          </cell>
          <cell r="O4">
            <v>0</v>
          </cell>
        </row>
        <row r="5">
          <cell r="A5" t="str">
            <v>BB REN ME 3</v>
          </cell>
          <cell r="B5" t="str">
            <v>FFDI - teste</v>
          </cell>
          <cell r="C5">
            <v>28609.020139</v>
          </cell>
          <cell r="D5">
            <v>131.69152600000001</v>
          </cell>
          <cell r="E5">
            <v>0</v>
          </cell>
          <cell r="F5">
            <v>0</v>
          </cell>
          <cell r="G5">
            <v>130.04100099999999</v>
          </cell>
          <cell r="H5">
            <v>17031.88062</v>
          </cell>
          <cell r="I5">
            <v>11354.587079999999</v>
          </cell>
          <cell r="J5">
            <v>484.284966</v>
          </cell>
          <cell r="K5">
            <v>28870.752666</v>
          </cell>
          <cell r="M5">
            <v>28870.752666</v>
          </cell>
          <cell r="O5">
            <v>0</v>
          </cell>
        </row>
        <row r="6">
          <cell r="A6" t="str">
            <v>BB REN ME 4</v>
          </cell>
          <cell r="B6" t="str">
            <v>FFDI - teste</v>
          </cell>
          <cell r="C6">
            <v>287928.81729400001</v>
          </cell>
          <cell r="D6">
            <v>1941.0859289999999</v>
          </cell>
          <cell r="E6">
            <v>0</v>
          </cell>
          <cell r="F6">
            <v>0</v>
          </cell>
          <cell r="G6">
            <v>-1261.923648</v>
          </cell>
          <cell r="H6">
            <v>246186.50810000001</v>
          </cell>
          <cell r="I6">
            <v>37874.847399999999</v>
          </cell>
          <cell r="J6">
            <v>7117.3150749999995</v>
          </cell>
          <cell r="K6">
            <v>291178.670575</v>
          </cell>
          <cell r="M6">
            <v>288607.979575</v>
          </cell>
          <cell r="O6">
            <v>2570.6909999999916</v>
          </cell>
        </row>
        <row r="7">
          <cell r="A7" t="str">
            <v>BB REN ME 5</v>
          </cell>
          <cell r="B7" t="str">
            <v>FFDI - teste</v>
          </cell>
          <cell r="C7">
            <v>235149.84874700001</v>
          </cell>
          <cell r="D7">
            <v>1094.9943969999999</v>
          </cell>
          <cell r="E7">
            <v>0</v>
          </cell>
          <cell r="F7">
            <v>0</v>
          </cell>
          <cell r="G7">
            <v>-1042.6508490000001</v>
          </cell>
          <cell r="H7">
            <v>190900.04310000001</v>
          </cell>
          <cell r="I7">
            <v>42422.231800000001</v>
          </cell>
          <cell r="J7">
            <v>3991.4311950000001</v>
          </cell>
          <cell r="K7">
            <v>237313.70609500003</v>
          </cell>
          <cell r="M7">
            <v>235202.19229500002</v>
          </cell>
          <cell r="O7">
            <v>2111.5138000000152</v>
          </cell>
        </row>
        <row r="8">
          <cell r="A8" t="str">
            <v>BB REN ME 6</v>
          </cell>
          <cell r="B8" t="str">
            <v>FFDI - teste</v>
          </cell>
          <cell r="C8">
            <v>28189.213369000001</v>
          </cell>
          <cell r="D8">
            <v>131.265366</v>
          </cell>
          <cell r="E8">
            <v>0</v>
          </cell>
          <cell r="F8">
            <v>0</v>
          </cell>
          <cell r="G8">
            <v>-124.990543</v>
          </cell>
          <cell r="H8">
            <v>16782.076856</v>
          </cell>
          <cell r="I8">
            <v>11188.051239</v>
          </cell>
          <cell r="J8">
            <v>478.48342700000001</v>
          </cell>
          <cell r="K8">
            <v>28448.611521999999</v>
          </cell>
          <cell r="M8">
            <v>28195.488192000001</v>
          </cell>
          <cell r="O8">
            <v>253.12332999999853</v>
          </cell>
        </row>
        <row r="9">
          <cell r="A9" t="str">
            <v>BB REN MN BNDES</v>
          </cell>
          <cell r="B9" t="str">
            <v>FFDI - teste</v>
          </cell>
          <cell r="C9">
            <v>2877261.9412600002</v>
          </cell>
          <cell r="D9">
            <v>21865.080630999997</v>
          </cell>
          <cell r="E9">
            <v>0</v>
          </cell>
          <cell r="F9">
            <v>45283.617102999997</v>
          </cell>
          <cell r="G9">
            <v>1.0899999999999999E-4</v>
          </cell>
          <cell r="H9">
            <v>2539536.2305979999</v>
          </cell>
          <cell r="I9">
            <v>293176.70952400001</v>
          </cell>
          <cell r="J9">
            <v>21130.464775</v>
          </cell>
          <cell r="K9">
            <v>2853843.4048969997</v>
          </cell>
          <cell r="M9">
            <v>2853843.4048970002</v>
          </cell>
          <cell r="O9">
            <v>0</v>
          </cell>
        </row>
        <row r="10">
          <cell r="A10" t="str">
            <v>BB REN MN ELETROBRAS</v>
          </cell>
          <cell r="B10" t="str">
            <v>FFDI - teste</v>
          </cell>
          <cell r="C10">
            <v>10670826.276698999</v>
          </cell>
          <cell r="D10">
            <v>81090.456141000002</v>
          </cell>
          <cell r="E10">
            <v>0</v>
          </cell>
          <cell r="F10">
            <v>167942.42298</v>
          </cell>
          <cell r="G10">
            <v>-3.48E-4</v>
          </cell>
          <cell r="H10">
            <v>9418308.1422499996</v>
          </cell>
          <cell r="I10">
            <v>1087300.1534190001</v>
          </cell>
          <cell r="J10">
            <v>78366.013842999993</v>
          </cell>
          <cell r="K10">
            <v>10583974.309512001</v>
          </cell>
          <cell r="M10">
            <v>10583974.309512001</v>
          </cell>
          <cell r="O10">
            <v>0</v>
          </cell>
        </row>
        <row r="11">
          <cell r="A11" t="str">
            <v>BNB 1 LITORAL-MATA</v>
          </cell>
          <cell r="B11" t="str">
            <v>FFDI - teste</v>
          </cell>
          <cell r="C11">
            <v>35720159.359232001</v>
          </cell>
          <cell r="D11">
            <v>405312.44260499999</v>
          </cell>
          <cell r="E11">
            <v>0</v>
          </cell>
          <cell r="F11">
            <v>0</v>
          </cell>
          <cell r="G11">
            <v>0</v>
          </cell>
          <cell r="H11">
            <v>34338300.062498003</v>
          </cell>
          <cell r="I11">
            <v>981094.28750199999</v>
          </cell>
          <cell r="J11">
            <v>806077.45183599996</v>
          </cell>
          <cell r="K11">
            <v>36125471.801835999</v>
          </cell>
          <cell r="M11">
            <v>36125471.801836997</v>
          </cell>
          <cell r="O11">
            <v>-9.9837779998779297E-7</v>
          </cell>
        </row>
        <row r="12">
          <cell r="A12" t="str">
            <v>BNB 1 SEMI-ÁRIDO</v>
          </cell>
          <cell r="B12" t="str">
            <v>FFDI - teste</v>
          </cell>
          <cell r="C12">
            <v>30561337.965360999</v>
          </cell>
          <cell r="D12">
            <v>346775.903643</v>
          </cell>
          <cell r="E12">
            <v>0</v>
          </cell>
          <cell r="F12">
            <v>0</v>
          </cell>
          <cell r="G12">
            <v>0</v>
          </cell>
          <cell r="H12">
            <v>29379051.274998002</v>
          </cell>
          <cell r="I12">
            <v>839401.46500199998</v>
          </cell>
          <cell r="J12">
            <v>689661.129005</v>
          </cell>
          <cell r="K12">
            <v>30908113.869005002</v>
          </cell>
          <cell r="M12">
            <v>30908113.869004</v>
          </cell>
          <cell r="O12">
            <v>1.0021030902862549E-6</v>
          </cell>
        </row>
        <row r="13">
          <cell r="A13" t="str">
            <v>BNB 3 LITORAL-MATA</v>
          </cell>
          <cell r="B13" t="str">
            <v>FFDI - teste</v>
          </cell>
          <cell r="C13">
            <v>14237711.594327999</v>
          </cell>
          <cell r="D13">
            <v>161553.63712999999</v>
          </cell>
          <cell r="E13">
            <v>0</v>
          </cell>
          <cell r="F13">
            <v>0</v>
          </cell>
          <cell r="G13">
            <v>0</v>
          </cell>
          <cell r="H13">
            <v>14227351.24</v>
          </cell>
          <cell r="I13">
            <v>0</v>
          </cell>
          <cell r="J13">
            <v>171913.99145599999</v>
          </cell>
          <cell r="K13">
            <v>14399265.231456</v>
          </cell>
          <cell r="M13">
            <v>14399265.231457999</v>
          </cell>
          <cell r="O13">
            <v>-1.9986182451248169E-6</v>
          </cell>
        </row>
        <row r="14">
          <cell r="A14" t="str">
            <v>BNB 3 SEMI-ÁRIDO</v>
          </cell>
          <cell r="B14" t="str">
            <v>FFDI - teste</v>
          </cell>
          <cell r="C14">
            <v>10287582.724405</v>
          </cell>
          <cell r="D14">
            <v>116731.989927</v>
          </cell>
          <cell r="E14">
            <v>0</v>
          </cell>
          <cell r="F14">
            <v>0</v>
          </cell>
          <cell r="G14">
            <v>0</v>
          </cell>
          <cell r="H14">
            <v>10280096.76</v>
          </cell>
          <cell r="I14">
            <v>0</v>
          </cell>
          <cell r="J14">
            <v>124217.954331</v>
          </cell>
          <cell r="K14">
            <v>10404314.714330999</v>
          </cell>
          <cell r="M14">
            <v>10404314.714331999</v>
          </cell>
          <cell r="O14">
            <v>-1.0002404451370239E-6</v>
          </cell>
        </row>
        <row r="15">
          <cell r="A15" t="str">
            <v>BNDES 1 - RTE</v>
          </cell>
          <cell r="B15" t="str">
            <v>FFDI - teste</v>
          </cell>
          <cell r="C15">
            <v>1471354.0067739999</v>
          </cell>
          <cell r="D15">
            <v>18301.712402000001</v>
          </cell>
          <cell r="E15">
            <v>0</v>
          </cell>
          <cell r="F15">
            <v>108251.73723300001</v>
          </cell>
          <cell r="G15">
            <v>0</v>
          </cell>
          <cell r="H15">
            <v>210415.86476500001</v>
          </cell>
          <cell r="I15">
            <v>1161839.7464370001</v>
          </cell>
          <cell r="J15">
            <v>9148.3707410000006</v>
          </cell>
          <cell r="K15">
            <v>1381403.9819430001</v>
          </cell>
          <cell r="M15">
            <v>1381403.9819429999</v>
          </cell>
          <cell r="O15">
            <v>0</v>
          </cell>
        </row>
        <row r="16">
          <cell r="A16" t="str">
            <v>BNDES 2 - RTE</v>
          </cell>
          <cell r="B16" t="str">
            <v>FFDI - teste</v>
          </cell>
          <cell r="C16">
            <v>30902092.245485</v>
          </cell>
          <cell r="D16">
            <v>384381.462451</v>
          </cell>
          <cell r="E16">
            <v>0</v>
          </cell>
          <cell r="F16">
            <v>2273555.6190570001</v>
          </cell>
          <cell r="G16">
            <v>9.9999999999999995E-7</v>
          </cell>
          <cell r="H16">
            <v>4419256.2992390003</v>
          </cell>
          <cell r="I16">
            <v>24401523.259250998</v>
          </cell>
          <cell r="J16">
            <v>192138.53039</v>
          </cell>
          <cell r="K16">
            <v>29012918.088880002</v>
          </cell>
          <cell r="M16">
            <v>29012918.088879999</v>
          </cell>
          <cell r="O16">
            <v>0</v>
          </cell>
        </row>
        <row r="17">
          <cell r="A17" t="str">
            <v>BNDES 3 - RTE</v>
          </cell>
          <cell r="B17" t="str">
            <v>FFDI - teste</v>
          </cell>
          <cell r="C17">
            <v>34902938.132179998</v>
          </cell>
          <cell r="D17">
            <v>451266.12894299999</v>
          </cell>
          <cell r="E17">
            <v>0</v>
          </cell>
          <cell r="F17">
            <v>0</v>
          </cell>
          <cell r="G17">
            <v>0</v>
          </cell>
          <cell r="H17">
            <v>35120070.458068997</v>
          </cell>
          <cell r="I17">
            <v>0</v>
          </cell>
          <cell r="J17">
            <v>234133.80305399999</v>
          </cell>
          <cell r="K17">
            <v>35354204.261122994</v>
          </cell>
          <cell r="M17">
            <v>35354204.261123002</v>
          </cell>
          <cell r="O17">
            <v>0</v>
          </cell>
        </row>
        <row r="18">
          <cell r="A18" t="str">
            <v>BNDES 4 - CVA</v>
          </cell>
          <cell r="B18" t="str">
            <v>FFDI - teste</v>
          </cell>
          <cell r="C18">
            <v>4031449.8366700001</v>
          </cell>
          <cell r="D18">
            <v>45225.185377000002</v>
          </cell>
          <cell r="E18">
            <v>0</v>
          </cell>
          <cell r="F18">
            <v>1034719.113377</v>
          </cell>
          <cell r="G18">
            <v>0</v>
          </cell>
          <cell r="H18">
            <v>0</v>
          </cell>
          <cell r="I18">
            <v>3021810.5053010001</v>
          </cell>
          <cell r="J18">
            <v>20145.403369</v>
          </cell>
          <cell r="K18">
            <v>3041955.9086700003</v>
          </cell>
          <cell r="M18">
            <v>3041955.9086699998</v>
          </cell>
          <cell r="O18">
            <v>0</v>
          </cell>
        </row>
        <row r="19">
          <cell r="A19" t="str">
            <v>BNDES 5 - FINEM (Bradesco A)</v>
          </cell>
          <cell r="B19" t="str">
            <v>FFDI - teste</v>
          </cell>
          <cell r="C19">
            <v>10553008.888166999</v>
          </cell>
          <cell r="D19">
            <v>103223.11565200001</v>
          </cell>
          <cell r="E19">
            <v>0</v>
          </cell>
          <cell r="F19">
            <v>371453.39908800001</v>
          </cell>
          <cell r="G19">
            <v>13697.1356</v>
          </cell>
          <cell r="H19">
            <v>6687680.968622</v>
          </cell>
          <cell r="I19">
            <v>3343840.4843270001</v>
          </cell>
          <cell r="J19">
            <v>266954.28738200001</v>
          </cell>
          <cell r="K19">
            <v>10298475.740331</v>
          </cell>
          <cell r="M19">
            <v>10298475.740331</v>
          </cell>
          <cell r="O19">
            <v>0</v>
          </cell>
        </row>
        <row r="20">
          <cell r="A20" t="str">
            <v>BNDES 5 - FINEM (Bradesco B)</v>
          </cell>
          <cell r="B20" t="str">
            <v>FFDI - teste</v>
          </cell>
          <cell r="C20">
            <v>2711479.7768999999</v>
          </cell>
          <cell r="D20">
            <v>33305.227734</v>
          </cell>
          <cell r="E20">
            <v>0</v>
          </cell>
          <cell r="F20">
            <v>90190.672521999993</v>
          </cell>
          <cell r="G20">
            <v>3525.5339130000002</v>
          </cell>
          <cell r="H20">
            <v>1623801.1165149999</v>
          </cell>
          <cell r="I20">
            <v>811900.55826199998</v>
          </cell>
          <cell r="J20">
            <v>222418.19124800002</v>
          </cell>
          <cell r="K20">
            <v>2658119.8660249999</v>
          </cell>
          <cell r="M20">
            <v>2658119.8660249999</v>
          </cell>
          <cell r="O20">
            <v>0</v>
          </cell>
        </row>
        <row r="21">
          <cell r="A21" t="str">
            <v>BNDES 5 - FINEM (Itau BBA A)</v>
          </cell>
          <cell r="B21" t="str">
            <v>FFDI - teste</v>
          </cell>
          <cell r="C21">
            <v>8929469.0566520002</v>
          </cell>
          <cell r="D21">
            <v>87342.636301000006</v>
          </cell>
          <cell r="E21">
            <v>0</v>
          </cell>
          <cell r="F21">
            <v>314306.72220900003</v>
          </cell>
          <cell r="G21">
            <v>11589.883969</v>
          </cell>
          <cell r="H21">
            <v>5658806.9716919996</v>
          </cell>
          <cell r="I21">
            <v>2829403.4858749998</v>
          </cell>
          <cell r="J21">
            <v>225884.397146</v>
          </cell>
          <cell r="K21">
            <v>8714094.8547129985</v>
          </cell>
          <cell r="M21">
            <v>8714094.8547129985</v>
          </cell>
          <cell r="O21">
            <v>0</v>
          </cell>
        </row>
        <row r="22">
          <cell r="A22" t="str">
            <v>BNDES 5 - FINEM (Itau BBA B)</v>
          </cell>
          <cell r="B22" t="str">
            <v>FFDI - teste</v>
          </cell>
          <cell r="C22">
            <v>2294328.6024469999</v>
          </cell>
          <cell r="D22">
            <v>28181.346625999999</v>
          </cell>
          <cell r="E22">
            <v>0</v>
          </cell>
          <cell r="F22">
            <v>76315.184861999995</v>
          </cell>
          <cell r="G22">
            <v>2983.1435059999999</v>
          </cell>
          <cell r="H22">
            <v>1373985.5676790001</v>
          </cell>
          <cell r="I22">
            <v>686992.78382600006</v>
          </cell>
          <cell r="J22">
            <v>188199.55621200002</v>
          </cell>
          <cell r="K22">
            <v>2249177.9077170002</v>
          </cell>
          <cell r="M22">
            <v>2249177.9077169998</v>
          </cell>
          <cell r="O22">
            <v>0</v>
          </cell>
        </row>
        <row r="23">
          <cell r="A23" t="str">
            <v>BNDES 5 - FINEM (Santander A)</v>
          </cell>
          <cell r="B23" t="str">
            <v>FFDI - teste</v>
          </cell>
          <cell r="C23">
            <v>11066367.608215</v>
          </cell>
          <cell r="D23">
            <v>108244.478946</v>
          </cell>
          <cell r="E23">
            <v>0</v>
          </cell>
          <cell r="F23">
            <v>389523.01692600001</v>
          </cell>
          <cell r="G23">
            <v>14363.442627</v>
          </cell>
          <cell r="H23">
            <v>7013008.0207740003</v>
          </cell>
          <cell r="I23">
            <v>3506504.0103819999</v>
          </cell>
          <cell r="J23">
            <v>279940.48170599999</v>
          </cell>
          <cell r="K23">
            <v>10799452.512862001</v>
          </cell>
          <cell r="M23">
            <v>10799452.512862001</v>
          </cell>
          <cell r="O23">
            <v>0</v>
          </cell>
        </row>
        <row r="24">
          <cell r="A24" t="str">
            <v>BNDES 5 - FINEM (Santander B)</v>
          </cell>
          <cell r="B24" t="str">
            <v>FFDI - teste</v>
          </cell>
          <cell r="C24">
            <v>2843381.2472430002</v>
          </cell>
          <cell r="D24">
            <v>34925.386228000003</v>
          </cell>
          <cell r="E24">
            <v>0</v>
          </cell>
          <cell r="F24">
            <v>94578.067519000004</v>
          </cell>
          <cell r="G24">
            <v>3697.0355039999999</v>
          </cell>
          <cell r="H24">
            <v>1702792.177285</v>
          </cell>
          <cell r="I24">
            <v>851396.08863699995</v>
          </cell>
          <cell r="J24">
            <v>233237.33553399998</v>
          </cell>
          <cell r="K24">
            <v>2787425.6014559995</v>
          </cell>
          <cell r="M24">
            <v>2787425.601456</v>
          </cell>
          <cell r="O24">
            <v>0</v>
          </cell>
        </row>
        <row r="25">
          <cell r="A25" t="str">
            <v>BNDES 5 - FINEM (Unibanco A)</v>
          </cell>
          <cell r="B25" t="str">
            <v>FFDI - teste</v>
          </cell>
          <cell r="C25">
            <v>8933424.1032449994</v>
          </cell>
          <cell r="D25">
            <v>87377.712578000006</v>
          </cell>
          <cell r="E25">
            <v>0</v>
          </cell>
          <cell r="F25">
            <v>314448.74187299999</v>
          </cell>
          <cell r="G25">
            <v>11595.014053000001</v>
          </cell>
          <cell r="H25">
            <v>5661363.906707</v>
          </cell>
          <cell r="I25">
            <v>2830681.9533759998</v>
          </cell>
          <cell r="J25">
            <v>225902.22791999998</v>
          </cell>
          <cell r="K25">
            <v>8717948.0880029984</v>
          </cell>
          <cell r="M25">
            <v>8717948.0880030002</v>
          </cell>
          <cell r="O25">
            <v>0</v>
          </cell>
        </row>
        <row r="26">
          <cell r="A26" t="str">
            <v>BNDES 5 - FINEM (Unibanco B)</v>
          </cell>
          <cell r="B26" t="str">
            <v>FFDI - teste</v>
          </cell>
          <cell r="C26">
            <v>2292780.6774470001</v>
          </cell>
          <cell r="D26">
            <v>28167.618483999999</v>
          </cell>
          <cell r="E26">
            <v>0</v>
          </cell>
          <cell r="F26">
            <v>76259.601246000006</v>
          </cell>
          <cell r="G26">
            <v>2981.1356940000001</v>
          </cell>
          <cell r="H26">
            <v>1372984.8351680001</v>
          </cell>
          <cell r="I26">
            <v>686492.41760100005</v>
          </cell>
          <cell r="J26">
            <v>188192.57761000001</v>
          </cell>
          <cell r="K26">
            <v>2247669.8303789999</v>
          </cell>
          <cell r="M26">
            <v>2247669.8303790004</v>
          </cell>
          <cell r="O26">
            <v>0</v>
          </cell>
        </row>
        <row r="27">
          <cell r="A27" t="str">
            <v>BNDES 5 - FINEM (Votorantim A)</v>
          </cell>
          <cell r="B27" t="str">
            <v>FFDI - teste</v>
          </cell>
          <cell r="C27">
            <v>4058848.2942989999</v>
          </cell>
          <cell r="D27">
            <v>39701.187000999998</v>
          </cell>
          <cell r="E27">
            <v>0</v>
          </cell>
          <cell r="F27">
            <v>142866.646056</v>
          </cell>
          <cell r="G27">
            <v>5268.1274149999999</v>
          </cell>
          <cell r="H27">
            <v>2572184.1615840001</v>
          </cell>
          <cell r="I27">
            <v>1286092.0807769999</v>
          </cell>
          <cell r="J27">
            <v>102674.720298</v>
          </cell>
          <cell r="K27">
            <v>3960950.962659</v>
          </cell>
          <cell r="M27">
            <v>3960950.962659</v>
          </cell>
          <cell r="O27">
            <v>0</v>
          </cell>
        </row>
        <row r="28">
          <cell r="A28" t="str">
            <v>BNDES 5 - FINEM (Votorantim B)</v>
          </cell>
          <cell r="B28" t="str">
            <v>FFDI - teste</v>
          </cell>
          <cell r="C28">
            <v>1042876.416443</v>
          </cell>
          <cell r="D28">
            <v>12809.701055</v>
          </cell>
          <cell r="E28">
            <v>0</v>
          </cell>
          <cell r="F28">
            <v>34688.712450999999</v>
          </cell>
          <cell r="G28">
            <v>1355.974035</v>
          </cell>
          <cell r="H28">
            <v>624538.75143299997</v>
          </cell>
          <cell r="I28">
            <v>312269.37571400002</v>
          </cell>
          <cell r="J28">
            <v>85545.251934999993</v>
          </cell>
          <cell r="K28">
            <v>1022353.379082</v>
          </cell>
          <cell r="M28">
            <v>1022353.3790819999</v>
          </cell>
          <cell r="O28">
            <v>0</v>
          </cell>
        </row>
        <row r="29">
          <cell r="A29" t="str">
            <v>CEF/COHAB - n01 - 108130160-0</v>
          </cell>
          <cell r="B29" t="str">
            <v>FFDI - teste</v>
          </cell>
          <cell r="C29">
            <v>16344.21782</v>
          </cell>
          <cell r="D29">
            <v>39.525950999999999</v>
          </cell>
          <cell r="E29">
            <v>0</v>
          </cell>
          <cell r="F29">
            <v>1000.95052</v>
          </cell>
          <cell r="G29">
            <v>-9.9999999999999995E-7</v>
          </cell>
          <cell r="H29">
            <v>3840.5774970000002</v>
          </cell>
          <cell r="I29">
            <v>11521.732666</v>
          </cell>
          <cell r="J29">
            <v>20.483086999999998</v>
          </cell>
          <cell r="K29">
            <v>15382.793250000001</v>
          </cell>
          <cell r="M29">
            <v>15382.793249999999</v>
          </cell>
          <cell r="O29">
            <v>0</v>
          </cell>
        </row>
        <row r="30">
          <cell r="A30" t="str">
            <v>CEF/COHAB - n02 - 108130162-6</v>
          </cell>
          <cell r="B30" t="str">
            <v>FFDI - teste</v>
          </cell>
          <cell r="C30">
            <v>9506.2492719999991</v>
          </cell>
          <cell r="D30">
            <v>22.760282</v>
          </cell>
          <cell r="E30">
            <v>0</v>
          </cell>
          <cell r="F30">
            <v>754.01022499999999</v>
          </cell>
          <cell r="G30">
            <v>2.0999999999999999E-5</v>
          </cell>
          <cell r="H30">
            <v>3.8999999999999999E-5</v>
          </cell>
          <cell r="I30">
            <v>8763.3148779999992</v>
          </cell>
          <cell r="J30">
            <v>11.684432999999999</v>
          </cell>
          <cell r="K30">
            <v>8774.99935</v>
          </cell>
          <cell r="M30">
            <v>8774.9993499999982</v>
          </cell>
          <cell r="O30">
            <v>0</v>
          </cell>
        </row>
        <row r="31">
          <cell r="A31" t="str">
            <v>CEF/COHAB - n58 - 108130159-6</v>
          </cell>
          <cell r="B31" t="str">
            <v>FFDI - teste</v>
          </cell>
          <cell r="C31">
            <v>21826.839444000001</v>
          </cell>
          <cell r="D31">
            <v>52.556850999999995</v>
          </cell>
          <cell r="E31">
            <v>0</v>
          </cell>
          <cell r="F31">
            <v>1507.6795030000001</v>
          </cell>
          <cell r="G31">
            <v>1.8999999999999998E-5</v>
          </cell>
          <cell r="H31">
            <v>2906.3700979999999</v>
          </cell>
          <cell r="I31">
            <v>17438.220591000001</v>
          </cell>
          <cell r="J31">
            <v>27.126121999999995</v>
          </cell>
          <cell r="K31">
            <v>20371.716811000002</v>
          </cell>
          <cell r="M31">
            <v>20371.716811000002</v>
          </cell>
          <cell r="O31">
            <v>0</v>
          </cell>
        </row>
        <row r="32">
          <cell r="A32" t="str">
            <v>CEF/COHAB - n59 - 108130158-8</v>
          </cell>
          <cell r="B32" t="str">
            <v>FFDI - teste</v>
          </cell>
          <cell r="C32">
            <v>40636.212960999997</v>
          </cell>
          <cell r="D32">
            <v>97.590287999999987</v>
          </cell>
          <cell r="E32">
            <v>0</v>
          </cell>
          <cell r="F32">
            <v>3000.1769370000002</v>
          </cell>
          <cell r="G32">
            <v>9.9999999999999995E-7</v>
          </cell>
          <cell r="H32">
            <v>2898.7216779999999</v>
          </cell>
          <cell r="I32">
            <v>34784.660131999997</v>
          </cell>
          <cell r="J32">
            <v>50.244502999999995</v>
          </cell>
          <cell r="K32">
            <v>37733.626313000001</v>
          </cell>
          <cell r="M32">
            <v>37733.626312999993</v>
          </cell>
          <cell r="O32">
            <v>0</v>
          </cell>
        </row>
        <row r="33">
          <cell r="A33" t="str">
            <v>CELPOS 1</v>
          </cell>
          <cell r="B33" t="str">
            <v>FFDI - teste</v>
          </cell>
          <cell r="C33">
            <v>8681630.0050830003</v>
          </cell>
          <cell r="D33">
            <v>44881.276711999999</v>
          </cell>
          <cell r="E33">
            <v>0</v>
          </cell>
          <cell r="F33">
            <v>822370.62740799994</v>
          </cell>
          <cell r="G33">
            <v>648250.03466200002</v>
          </cell>
          <cell r="H33">
            <v>-0.35840299999999997</v>
          </cell>
          <cell r="I33">
            <v>8546855.9122850001</v>
          </cell>
          <cell r="J33">
            <v>5535.1351670000004</v>
          </cell>
          <cell r="K33">
            <v>8552390.6890490018</v>
          </cell>
          <cell r="M33">
            <v>8552390.6890490018</v>
          </cell>
          <cell r="O33">
            <v>0</v>
          </cell>
        </row>
        <row r="34">
          <cell r="A34" t="str">
            <v>CELPOS 2</v>
          </cell>
          <cell r="B34" t="str">
            <v>FFDI - teste</v>
          </cell>
          <cell r="C34">
            <v>141785316.65270099</v>
          </cell>
          <cell r="D34">
            <v>693045.48771200003</v>
          </cell>
          <cell r="E34">
            <v>0</v>
          </cell>
          <cell r="F34">
            <v>0</v>
          </cell>
          <cell r="G34">
            <v>595498.92675700004</v>
          </cell>
          <cell r="H34">
            <v>142287800.505265</v>
          </cell>
          <cell r="I34">
            <v>786060.56190500001</v>
          </cell>
          <cell r="J34">
            <v>0</v>
          </cell>
          <cell r="K34">
            <v>143073861.06716999</v>
          </cell>
          <cell r="M34">
            <v>143073861.06716999</v>
          </cell>
          <cell r="O34">
            <v>0</v>
          </cell>
        </row>
        <row r="35">
          <cell r="A35" t="str">
            <v>DEBÊNTURES 1ª EMISSÃO Repactuação</v>
          </cell>
          <cell r="B35" t="str">
            <v>FFDI - teste</v>
          </cell>
          <cell r="C35">
            <v>78855087.361964002</v>
          </cell>
          <cell r="D35">
            <v>1019477.024825</v>
          </cell>
          <cell r="E35">
            <v>0</v>
          </cell>
          <cell r="F35">
            <v>5602331.0372639997</v>
          </cell>
          <cell r="G35">
            <v>0</v>
          </cell>
          <cell r="H35">
            <v>74185111.650000006</v>
          </cell>
          <cell r="I35">
            <v>0</v>
          </cell>
          <cell r="J35">
            <v>87121.699525999997</v>
          </cell>
          <cell r="K35">
            <v>74272233.349526003</v>
          </cell>
          <cell r="M35">
            <v>74272233.349525005</v>
          </cell>
          <cell r="O35">
            <v>9.9837779998779297E-7</v>
          </cell>
        </row>
        <row r="36">
          <cell r="A36" t="str">
            <v>DEBÊNTURES 2ª EMISSÃO (1ª SÉRIE)</v>
          </cell>
          <cell r="B36" t="str">
            <v>FFDI - teste</v>
          </cell>
          <cell r="C36">
            <v>424996496.86144</v>
          </cell>
          <cell r="D36">
            <v>5548496.1246649995</v>
          </cell>
          <cell r="E36">
            <v>0</v>
          </cell>
          <cell r="F36">
            <v>0</v>
          </cell>
          <cell r="G36">
            <v>0</v>
          </cell>
          <cell r="H36">
            <v>342857142.85714298</v>
          </cell>
          <cell r="I36">
            <v>57142857.142857</v>
          </cell>
          <cell r="J36">
            <v>30544992.986104999</v>
          </cell>
          <cell r="K36">
            <v>430544992.98610502</v>
          </cell>
          <cell r="M36">
            <v>430544992.98610502</v>
          </cell>
          <cell r="O36">
            <v>0</v>
          </cell>
        </row>
        <row r="37">
          <cell r="A37" t="str">
            <v>DEBÊNTURES 2ª EMISSÃO (2ª SÉRIE)</v>
          </cell>
          <cell r="B37" t="str">
            <v>FFDI - teste</v>
          </cell>
          <cell r="C37">
            <v>32327306.323313002</v>
          </cell>
          <cell r="D37">
            <v>295714.75825499999</v>
          </cell>
          <cell r="E37">
            <v>0</v>
          </cell>
          <cell r="F37">
            <v>0</v>
          </cell>
          <cell r="G37">
            <v>123420.28589899999</v>
          </cell>
          <cell r="H37">
            <v>31139867.782972001</v>
          </cell>
          <cell r="I37">
            <v>0</v>
          </cell>
          <cell r="J37">
            <v>1606573.5844950001</v>
          </cell>
          <cell r="K37">
            <v>32746441.367467001</v>
          </cell>
          <cell r="M37">
            <v>32746441.367467001</v>
          </cell>
          <cell r="O37">
            <v>0</v>
          </cell>
        </row>
        <row r="38">
          <cell r="A38" t="str">
            <v>DEBÊNTURES 3ª EMISSÃO (Previsto)</v>
          </cell>
          <cell r="B38" t="str">
            <v>FFDI - teste</v>
          </cell>
          <cell r="C38">
            <v>212341894.24964499</v>
          </cell>
          <cell r="D38">
            <v>2726012.9583120001</v>
          </cell>
          <cell r="E38">
            <v>0</v>
          </cell>
          <cell r="F38">
            <v>0</v>
          </cell>
          <cell r="G38">
            <v>0</v>
          </cell>
          <cell r="H38">
            <v>205000000</v>
          </cell>
          <cell r="I38">
            <v>0</v>
          </cell>
          <cell r="J38">
            <v>10067907.207957</v>
          </cell>
          <cell r="K38">
            <v>215067907.207957</v>
          </cell>
          <cell r="M38">
            <v>215067907.207957</v>
          </cell>
          <cell r="O38">
            <v>0</v>
          </cell>
        </row>
        <row r="39">
          <cell r="A39" t="str">
            <v>ECF 0018 UFIR</v>
          </cell>
          <cell r="B39" t="str">
            <v>FFDI - teste</v>
          </cell>
          <cell r="C39">
            <v>32504251.930817001</v>
          </cell>
          <cell r="D39">
            <v>174634.292823</v>
          </cell>
          <cell r="E39">
            <v>0</v>
          </cell>
          <cell r="F39">
            <v>457279.96178900002</v>
          </cell>
          <cell r="G39">
            <v>0</v>
          </cell>
          <cell r="H39">
            <v>28829858.234258</v>
          </cell>
          <cell r="I39">
            <v>3391748.0275929999</v>
          </cell>
          <cell r="J39">
            <v>0</v>
          </cell>
          <cell r="K39">
            <v>32221606.261850998</v>
          </cell>
          <cell r="M39">
            <v>32221606.261851002</v>
          </cell>
          <cell r="O39">
            <v>0</v>
          </cell>
        </row>
        <row r="40">
          <cell r="A40" t="str">
            <v xml:space="preserve">ECF 0115 UFIR </v>
          </cell>
          <cell r="B40" t="str">
            <v>FFDI - teste</v>
          </cell>
          <cell r="C40">
            <v>16901478.000525001</v>
          </cell>
          <cell r="D40">
            <v>117371.374996</v>
          </cell>
          <cell r="E40">
            <v>0</v>
          </cell>
          <cell r="F40">
            <v>117371.374996</v>
          </cell>
          <cell r="G40">
            <v>0</v>
          </cell>
          <cell r="H40">
            <v>16760632.350478999</v>
          </cell>
          <cell r="I40">
            <v>140845.650046</v>
          </cell>
          <cell r="J40">
            <v>0</v>
          </cell>
          <cell r="K40">
            <v>16901478.000524998</v>
          </cell>
          <cell r="M40">
            <v>16901478.000525001</v>
          </cell>
          <cell r="O40">
            <v>0</v>
          </cell>
        </row>
        <row r="41">
          <cell r="A41" t="str">
            <v>ECF 1314 FINEL</v>
          </cell>
          <cell r="B41" t="str">
            <v>FFDI - teste</v>
          </cell>
          <cell r="C41">
            <v>170267.58848400001</v>
          </cell>
          <cell r="D41">
            <v>1064.1724770000001</v>
          </cell>
          <cell r="E41">
            <v>0</v>
          </cell>
          <cell r="F41">
            <v>29442.10383</v>
          </cell>
          <cell r="G41">
            <v>113.53954</v>
          </cell>
          <cell r="H41">
            <v>3.6600000000000001E-4</v>
          </cell>
          <cell r="I41">
            <v>142003.19630499999</v>
          </cell>
          <cell r="J41">
            <v>0</v>
          </cell>
          <cell r="K41">
            <v>142003.19667099998</v>
          </cell>
          <cell r="M41">
            <v>142003.19667099998</v>
          </cell>
          <cell r="O41">
            <v>0</v>
          </cell>
        </row>
        <row r="42">
          <cell r="A42" t="str">
            <v>ECF 1314 FINEL F1</v>
          </cell>
          <cell r="B42" t="str">
            <v>FFDI - teste</v>
          </cell>
          <cell r="C42">
            <v>70438.642680000004</v>
          </cell>
          <cell r="D42">
            <v>469.59089</v>
          </cell>
          <cell r="E42">
            <v>0</v>
          </cell>
          <cell r="F42">
            <v>12209.364670000001</v>
          </cell>
          <cell r="G42">
            <v>46.970600999999995</v>
          </cell>
          <cell r="H42">
            <v>0</v>
          </cell>
          <cell r="I42">
            <v>58745.839501000002</v>
          </cell>
          <cell r="J42">
            <v>0</v>
          </cell>
          <cell r="K42">
            <v>58745.839501000002</v>
          </cell>
          <cell r="M42">
            <v>58745.839501000009</v>
          </cell>
          <cell r="O42">
            <v>0</v>
          </cell>
        </row>
        <row r="43">
          <cell r="A43" t="str">
            <v>ECF 1314 FINEL F2</v>
          </cell>
          <cell r="B43" t="str">
            <v>FFDI - teste</v>
          </cell>
          <cell r="C43">
            <v>71270.625948000001</v>
          </cell>
          <cell r="D43">
            <v>475.13745599999999</v>
          </cell>
          <cell r="E43">
            <v>0</v>
          </cell>
          <cell r="F43">
            <v>12353.575145000001</v>
          </cell>
          <cell r="G43">
            <v>47.525393999999999</v>
          </cell>
          <cell r="H43">
            <v>-1.83E-4</v>
          </cell>
          <cell r="I43">
            <v>59439.713836000003</v>
          </cell>
          <cell r="J43">
            <v>0</v>
          </cell>
          <cell r="K43">
            <v>59439.713653000006</v>
          </cell>
          <cell r="M43">
            <v>59439.713652999992</v>
          </cell>
          <cell r="O43">
            <v>0</v>
          </cell>
        </row>
        <row r="44">
          <cell r="A44" t="str">
            <v>ECF 1348 FINEL B</v>
          </cell>
          <cell r="B44" t="str">
            <v>FFDI - teste</v>
          </cell>
          <cell r="C44">
            <v>584687.72759999998</v>
          </cell>
          <cell r="D44">
            <v>4134.6722140000002</v>
          </cell>
          <cell r="E44">
            <v>0</v>
          </cell>
          <cell r="F44">
            <v>25753.872985999998</v>
          </cell>
          <cell r="G44">
            <v>414.63634300000001</v>
          </cell>
          <cell r="H44">
            <v>303414.01026299997</v>
          </cell>
          <cell r="I44">
            <v>260069.15290799999</v>
          </cell>
          <cell r="J44">
            <v>0</v>
          </cell>
          <cell r="K44">
            <v>563483.16317099996</v>
          </cell>
          <cell r="M44">
            <v>563483.16317099996</v>
          </cell>
          <cell r="O44">
            <v>0</v>
          </cell>
        </row>
        <row r="45">
          <cell r="A45" t="str">
            <v>ECF 1348 FINEL F1</v>
          </cell>
          <cell r="B45" t="str">
            <v>FFDI - teste</v>
          </cell>
          <cell r="C45">
            <v>377579.83937200002</v>
          </cell>
          <cell r="D45">
            <v>2670.0900660000002</v>
          </cell>
          <cell r="E45">
            <v>0</v>
          </cell>
          <cell r="F45">
            <v>16631.344819000002</v>
          </cell>
          <cell r="G45">
            <v>267.76388099999997</v>
          </cell>
          <cell r="H45">
            <v>195938.803376</v>
          </cell>
          <cell r="I45">
            <v>167947.545124</v>
          </cell>
          <cell r="J45">
            <v>0</v>
          </cell>
          <cell r="K45">
            <v>363886.34849999996</v>
          </cell>
          <cell r="M45">
            <v>363886.34850000002</v>
          </cell>
          <cell r="O45">
            <v>0</v>
          </cell>
        </row>
        <row r="46">
          <cell r="A46" t="str">
            <v>ECF 1348 FINEL F2</v>
          </cell>
          <cell r="B46" t="str">
            <v>FFDI - teste</v>
          </cell>
          <cell r="C46">
            <v>318686.57735899999</v>
          </cell>
          <cell r="D46">
            <v>2253.6209130000002</v>
          </cell>
          <cell r="E46">
            <v>0</v>
          </cell>
          <cell r="F46">
            <v>14037.259828</v>
          </cell>
          <cell r="G46">
            <v>225.999235</v>
          </cell>
          <cell r="H46">
            <v>165377.120711</v>
          </cell>
          <cell r="I46">
            <v>141751.816968</v>
          </cell>
          <cell r="J46">
            <v>0</v>
          </cell>
          <cell r="K46">
            <v>307128.93767899997</v>
          </cell>
          <cell r="M46">
            <v>307128.93767900002</v>
          </cell>
          <cell r="O46">
            <v>0</v>
          </cell>
        </row>
        <row r="47">
          <cell r="A47" t="str">
            <v xml:space="preserve">ECF 1983 UFIR </v>
          </cell>
          <cell r="B47" t="str">
            <v>FFDI - teste</v>
          </cell>
          <cell r="C47">
            <v>37675050.172167003</v>
          </cell>
          <cell r="D47">
            <v>188375.250856</v>
          </cell>
          <cell r="E47">
            <v>0</v>
          </cell>
          <cell r="F47">
            <v>796037.350447</v>
          </cell>
          <cell r="G47">
            <v>0</v>
          </cell>
          <cell r="H47">
            <v>29775442.877896</v>
          </cell>
          <cell r="I47">
            <v>7291945.1946799997</v>
          </cell>
          <cell r="J47">
            <v>0</v>
          </cell>
          <cell r="K47">
            <v>37067388.072576001</v>
          </cell>
          <cell r="M47">
            <v>37067388.072576001</v>
          </cell>
          <cell r="O47">
            <v>0</v>
          </cell>
        </row>
        <row r="48">
          <cell r="A48" t="str">
            <v>ECF 2184 UFIR</v>
          </cell>
          <cell r="B48" t="str">
            <v>FFDI - teste</v>
          </cell>
          <cell r="C48">
            <v>714317.85239000001</v>
          </cell>
          <cell r="D48">
            <v>3869.2216800000001</v>
          </cell>
          <cell r="E48">
            <v>0</v>
          </cell>
          <cell r="F48">
            <v>43553.546771000001</v>
          </cell>
          <cell r="G48">
            <v>0</v>
          </cell>
          <cell r="H48">
            <v>198421.62570500001</v>
          </cell>
          <cell r="I48">
            <v>476211.901594</v>
          </cell>
          <cell r="J48">
            <v>0</v>
          </cell>
          <cell r="K48">
            <v>674633.52729899995</v>
          </cell>
          <cell r="M48">
            <v>674633.52729899995</v>
          </cell>
          <cell r="O48">
            <v>0</v>
          </cell>
        </row>
        <row r="49">
          <cell r="A49" t="str">
            <v>FINEP</v>
          </cell>
          <cell r="B49" t="str">
            <v>FFDI - teste</v>
          </cell>
          <cell r="C49">
            <v>6020108.5617129998</v>
          </cell>
          <cell r="D49">
            <v>39668.509179000001</v>
          </cell>
          <cell r="E49">
            <v>0</v>
          </cell>
          <cell r="F49">
            <v>116424.954961</v>
          </cell>
          <cell r="G49">
            <v>7875.2667179999999</v>
          </cell>
          <cell r="H49">
            <v>4448179.5291839996</v>
          </cell>
          <cell r="I49">
            <v>1482726.509749</v>
          </cell>
          <cell r="J49">
            <v>20321.343715999999</v>
          </cell>
          <cell r="K49">
            <v>5951227.3826489998</v>
          </cell>
          <cell r="M49">
            <v>5951227.3826489998</v>
          </cell>
          <cell r="O49">
            <v>0</v>
          </cell>
        </row>
        <row r="50">
          <cell r="A50" t="str">
            <v>KFW 1</v>
          </cell>
          <cell r="B50" t="str">
            <v>FFDI - teste</v>
          </cell>
          <cell r="C50">
            <v>987048.97005</v>
          </cell>
          <cell r="D50">
            <v>1944.1873639999999</v>
          </cell>
          <cell r="E50">
            <v>0</v>
          </cell>
          <cell r="F50">
            <v>0</v>
          </cell>
          <cell r="G50">
            <v>-4486.5862280000001</v>
          </cell>
          <cell r="H50">
            <v>940687.57903300005</v>
          </cell>
          <cell r="I50">
            <v>50847.977245000002</v>
          </cell>
          <cell r="J50">
            <v>1944.1873639999999</v>
          </cell>
          <cell r="K50">
            <v>993479.74364200002</v>
          </cell>
          <cell r="M50">
            <v>984506.57118600002</v>
          </cell>
          <cell r="O50">
            <v>8973.1724560000002</v>
          </cell>
        </row>
        <row r="51">
          <cell r="A51" t="str">
            <v>KFW 2</v>
          </cell>
          <cell r="B51" t="str">
            <v>FFDI - teste</v>
          </cell>
          <cell r="C51">
            <v>10044840.352885</v>
          </cell>
          <cell r="D51">
            <v>44516.906108000003</v>
          </cell>
          <cell r="E51">
            <v>0</v>
          </cell>
          <cell r="F51">
            <v>0</v>
          </cell>
          <cell r="G51">
            <v>-45658.365241</v>
          </cell>
          <cell r="H51">
            <v>9028340.9583219998</v>
          </cell>
          <cell r="I51">
            <v>1062157.7598039999</v>
          </cell>
          <cell r="J51">
            <v>44516.906108000003</v>
          </cell>
          <cell r="K51">
            <v>10135015.624233998</v>
          </cell>
          <cell r="M51">
            <v>10043698.893751999</v>
          </cell>
          <cell r="O51">
            <v>91316.730481998995</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1237247.612111059</v>
          </cell>
          <cell r="D60">
            <v>13512.113126355998</v>
          </cell>
          <cell r="E60">
            <v>0</v>
          </cell>
          <cell r="F60">
            <v>13606.442466601</v>
          </cell>
          <cell r="G60">
            <v>1398.2410116480003</v>
          </cell>
          <cell r="H60">
            <v>1061576.7927190508</v>
          </cell>
          <cell r="I60">
            <v>130309.28091339898</v>
          </cell>
          <cell r="J60">
            <v>46770.675381077999</v>
          </cell>
          <cell r="K60">
            <v>1238656.749013528</v>
          </cell>
          <cell r="O60">
            <v>105.22523106600225</v>
          </cell>
        </row>
      </sheetData>
      <sheetData sheetId="2" refreshError="1">
        <row r="1">
          <cell r="A1" t="str">
            <v>Período: 31/01/07 - 28/02/07</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316172.00028600002</v>
          </cell>
          <cell r="D3">
            <v>1308.711978</v>
          </cell>
          <cell r="E3">
            <v>0</v>
          </cell>
          <cell r="F3">
            <v>0</v>
          </cell>
          <cell r="G3">
            <v>1430.642535</v>
          </cell>
          <cell r="H3">
            <v>312321.0552</v>
          </cell>
          <cell r="I3">
            <v>0</v>
          </cell>
          <cell r="J3">
            <v>6590.2995989999999</v>
          </cell>
          <cell r="K3">
            <v>318911.35479900002</v>
          </cell>
          <cell r="M3">
            <v>318911.35479900002</v>
          </cell>
          <cell r="O3">
            <v>0</v>
          </cell>
        </row>
        <row r="4">
          <cell r="A4" t="str">
            <v>BB REN ME 2</v>
          </cell>
          <cell r="B4" t="str">
            <v>FFDI - teste</v>
          </cell>
          <cell r="C4">
            <v>454025.34255499998</v>
          </cell>
          <cell r="D4">
            <v>2312.6011279999998</v>
          </cell>
          <cell r="E4">
            <v>0</v>
          </cell>
          <cell r="F4">
            <v>0</v>
          </cell>
          <cell r="G4">
            <v>2054.4133149999998</v>
          </cell>
          <cell r="H4">
            <v>447600.21840000001</v>
          </cell>
          <cell r="I4">
            <v>0</v>
          </cell>
          <cell r="J4">
            <v>10792.138598000001</v>
          </cell>
          <cell r="K4">
            <v>458392.356998</v>
          </cell>
          <cell r="M4">
            <v>458392.356998</v>
          </cell>
          <cell r="O4">
            <v>0</v>
          </cell>
        </row>
        <row r="5">
          <cell r="A5" t="str">
            <v>BB REN ME 3</v>
          </cell>
          <cell r="B5" t="str">
            <v>FFDI - teste</v>
          </cell>
          <cell r="C5">
            <v>28870.752666</v>
          </cell>
          <cell r="D5">
            <v>119.48540799999999</v>
          </cell>
          <cell r="E5">
            <v>0</v>
          </cell>
          <cell r="F5">
            <v>0</v>
          </cell>
          <cell r="G5">
            <v>130.63689099999999</v>
          </cell>
          <cell r="H5">
            <v>17108.947952999999</v>
          </cell>
          <cell r="I5">
            <v>11405.965302000001</v>
          </cell>
          <cell r="J5">
            <v>605.96171000000004</v>
          </cell>
          <cell r="K5">
            <v>29120.874964999999</v>
          </cell>
          <cell r="M5">
            <v>29120.874964999999</v>
          </cell>
          <cell r="O5">
            <v>0</v>
          </cell>
        </row>
        <row r="6">
          <cell r="A6" t="str">
            <v>BB REN ME 4</v>
          </cell>
          <cell r="B6" t="str">
            <v>FFDI - teste</v>
          </cell>
          <cell r="C6">
            <v>291178.670575</v>
          </cell>
          <cell r="D6">
            <v>1949.8691240000001</v>
          </cell>
          <cell r="E6">
            <v>0</v>
          </cell>
          <cell r="F6">
            <v>0</v>
          </cell>
          <cell r="G6">
            <v>-1253.1404540000001</v>
          </cell>
          <cell r="H6">
            <v>247300.4742</v>
          </cell>
          <cell r="I6">
            <v>38046.226800000004</v>
          </cell>
          <cell r="J6">
            <v>9099.3892450000003</v>
          </cell>
          <cell r="K6">
            <v>294446.09024500003</v>
          </cell>
          <cell r="M6">
            <v>291875.39924500004</v>
          </cell>
          <cell r="O6">
            <v>2570.6909999999916</v>
          </cell>
        </row>
        <row r="7">
          <cell r="A7" t="str">
            <v>BB REN ME 5</v>
          </cell>
          <cell r="B7" t="str">
            <v>FFDI - teste</v>
          </cell>
          <cell r="C7">
            <v>237313.706095</v>
          </cell>
          <cell r="D7">
            <v>993.50243399999999</v>
          </cell>
          <cell r="E7">
            <v>0</v>
          </cell>
          <cell r="F7">
            <v>0</v>
          </cell>
          <cell r="G7">
            <v>-1037.6961249999999</v>
          </cell>
          <cell r="H7">
            <v>191763.84419999999</v>
          </cell>
          <cell r="I7">
            <v>42614.187599999997</v>
          </cell>
          <cell r="J7">
            <v>5002.994404</v>
          </cell>
          <cell r="K7">
            <v>239381.02620399999</v>
          </cell>
          <cell r="M7">
            <v>237269.51240400001</v>
          </cell>
          <cell r="O7">
            <v>2111.5137999999861</v>
          </cell>
        </row>
        <row r="8">
          <cell r="A8" t="str">
            <v>BB REN ME 6</v>
          </cell>
          <cell r="B8" t="str">
            <v>FFDI - teste</v>
          </cell>
          <cell r="C8">
            <v>28448.611521999999</v>
          </cell>
          <cell r="D8">
            <v>119.09874600000001</v>
          </cell>
          <cell r="E8">
            <v>0</v>
          </cell>
          <cell r="F8">
            <v>0</v>
          </cell>
          <cell r="G8">
            <v>-124.396582</v>
          </cell>
          <cell r="H8">
            <v>16858.013856000001</v>
          </cell>
          <cell r="I8">
            <v>11238.675905</v>
          </cell>
          <cell r="J8">
            <v>599.74725699999999</v>
          </cell>
          <cell r="K8">
            <v>28696.437018000001</v>
          </cell>
          <cell r="M8">
            <v>28443.313685999998</v>
          </cell>
          <cell r="O8">
            <v>253.12333200000285</v>
          </cell>
        </row>
        <row r="9">
          <cell r="A9" t="str">
            <v>BB REN MN BNDES</v>
          </cell>
          <cell r="B9" t="str">
            <v>FFDI - teste</v>
          </cell>
          <cell r="C9">
            <v>2853843.4048970002</v>
          </cell>
          <cell r="D9">
            <v>21714.979617000001</v>
          </cell>
          <cell r="E9">
            <v>0</v>
          </cell>
          <cell r="F9">
            <v>45345.574183999997</v>
          </cell>
          <cell r="G9">
            <v>4026.8809000000001</v>
          </cell>
          <cell r="H9">
            <v>2517422.9101999998</v>
          </cell>
          <cell r="I9">
            <v>295831.46626800002</v>
          </cell>
          <cell r="J9">
            <v>20985.314762000002</v>
          </cell>
          <cell r="K9">
            <v>2834239.69123</v>
          </cell>
          <cell r="M9">
            <v>2834239.6912300005</v>
          </cell>
          <cell r="O9">
            <v>0</v>
          </cell>
        </row>
        <row r="10">
          <cell r="A10" t="str">
            <v>BB REN MN ELETROBRAS</v>
          </cell>
          <cell r="B10" t="str">
            <v>FFDI - teste</v>
          </cell>
          <cell r="C10">
            <v>10583974.309512001</v>
          </cell>
          <cell r="D10">
            <v>80741.947805999996</v>
          </cell>
          <cell r="E10">
            <v>0</v>
          </cell>
          <cell r="F10">
            <v>168606.99789200001</v>
          </cell>
          <cell r="G10">
            <v>42335.899555999997</v>
          </cell>
          <cell r="H10">
            <v>9360434.0127910003</v>
          </cell>
          <cell r="I10">
            <v>1099982.277824</v>
          </cell>
          <cell r="J10">
            <v>78028.868367000003</v>
          </cell>
          <cell r="K10">
            <v>10538445.158981999</v>
          </cell>
          <cell r="M10">
            <v>10538445.158982001</v>
          </cell>
          <cell r="O10">
            <v>0</v>
          </cell>
        </row>
        <row r="11">
          <cell r="A11" t="str">
            <v>BNB 1 LITORAL-MATA</v>
          </cell>
          <cell r="B11" t="str">
            <v>FFDI - teste</v>
          </cell>
          <cell r="C11">
            <v>36125471.801835999</v>
          </cell>
          <cell r="D11">
            <v>193622.53693899998</v>
          </cell>
          <cell r="E11">
            <v>0</v>
          </cell>
          <cell r="F11">
            <v>999699.98877599998</v>
          </cell>
          <cell r="G11">
            <v>0</v>
          </cell>
          <cell r="H11">
            <v>33847752.918747</v>
          </cell>
          <cell r="I11">
            <v>1471641.4312529999</v>
          </cell>
          <cell r="J11">
            <v>0</v>
          </cell>
          <cell r="K11">
            <v>35319394.350000001</v>
          </cell>
          <cell r="M11">
            <v>35319394.349999003</v>
          </cell>
          <cell r="O11">
            <v>9.9837779998779297E-7</v>
          </cell>
        </row>
        <row r="12">
          <cell r="A12" t="str">
            <v>BNB 1 SEMI-ÁRIDO</v>
          </cell>
          <cell r="B12" t="str">
            <v>FFDI - teste</v>
          </cell>
          <cell r="C12">
            <v>30908113.869004998</v>
          </cell>
          <cell r="D12">
            <v>65033.050836999988</v>
          </cell>
          <cell r="E12">
            <v>0</v>
          </cell>
          <cell r="F12">
            <v>754694.179841</v>
          </cell>
          <cell r="G12">
            <v>0</v>
          </cell>
          <cell r="H12">
            <v>28959350.542497002</v>
          </cell>
          <cell r="I12">
            <v>1259102.197503</v>
          </cell>
          <cell r="J12">
            <v>0</v>
          </cell>
          <cell r="K12">
            <v>30218452.740000002</v>
          </cell>
          <cell r="M12">
            <v>30218452.740000997</v>
          </cell>
          <cell r="O12">
            <v>-9.9465250968933105E-7</v>
          </cell>
        </row>
        <row r="13">
          <cell r="A13" t="str">
            <v>BNB 3 LITORAL-MATA</v>
          </cell>
          <cell r="B13" t="str">
            <v>FFDI - teste</v>
          </cell>
          <cell r="C13">
            <v>14399265.231456</v>
          </cell>
          <cell r="D13">
            <v>147494.453675</v>
          </cell>
          <cell r="E13">
            <v>0</v>
          </cell>
          <cell r="F13">
            <v>0</v>
          </cell>
          <cell r="G13">
            <v>0</v>
          </cell>
          <cell r="H13">
            <v>14227351.24</v>
          </cell>
          <cell r="I13">
            <v>0</v>
          </cell>
          <cell r="J13">
            <v>319408.44513299997</v>
          </cell>
          <cell r="K13">
            <v>14546759.685133001</v>
          </cell>
          <cell r="M13">
            <v>14546759.685131</v>
          </cell>
          <cell r="O13">
            <v>2.0004808902740479E-6</v>
          </cell>
        </row>
        <row r="14">
          <cell r="A14" t="str">
            <v>BNB 3 SEMI-ÁRIDO</v>
          </cell>
          <cell r="B14" t="str">
            <v>FFDI - teste</v>
          </cell>
          <cell r="C14">
            <v>10404314.714330999</v>
          </cell>
          <cell r="D14">
            <v>106573.40426700001</v>
          </cell>
          <cell r="E14">
            <v>0</v>
          </cell>
          <cell r="F14">
            <v>0</v>
          </cell>
          <cell r="G14">
            <v>0</v>
          </cell>
          <cell r="H14">
            <v>10280096.76</v>
          </cell>
          <cell r="I14">
            <v>0</v>
          </cell>
          <cell r="J14">
            <v>230791.35860000001</v>
          </cell>
          <cell r="K14">
            <v>10510888.1186</v>
          </cell>
          <cell r="M14">
            <v>10510888.118597999</v>
          </cell>
          <cell r="O14">
            <v>2.0004808902740479E-6</v>
          </cell>
        </row>
        <row r="15">
          <cell r="A15" t="str">
            <v>BNDES 1 - RTE</v>
          </cell>
          <cell r="B15" t="str">
            <v>FFDI - teste</v>
          </cell>
          <cell r="C15">
            <v>1381403.9819430001</v>
          </cell>
          <cell r="D15">
            <v>15520.515775</v>
          </cell>
          <cell r="E15">
            <v>0</v>
          </cell>
          <cell r="F15">
            <v>108026.449427</v>
          </cell>
          <cell r="G15">
            <v>9.9999999999999995E-7</v>
          </cell>
          <cell r="H15">
            <v>105839.74643</v>
          </cell>
          <cell r="I15">
            <v>1176114.383655</v>
          </cell>
          <cell r="J15">
            <v>6943.9182049999999</v>
          </cell>
          <cell r="K15">
            <v>1288898.0482900001</v>
          </cell>
          <cell r="M15">
            <v>1288898.0482920001</v>
          </cell>
          <cell r="O15">
            <v>-2.0000152289867401E-6</v>
          </cell>
        </row>
        <row r="16">
          <cell r="A16" t="str">
            <v>BNDES 2 - RTE</v>
          </cell>
          <cell r="B16" t="str">
            <v>FFDI - teste</v>
          </cell>
          <cell r="C16">
            <v>29012918.088879999</v>
          </cell>
          <cell r="D16">
            <v>325969.41861599998</v>
          </cell>
          <cell r="E16">
            <v>0</v>
          </cell>
          <cell r="F16">
            <v>2268824.0150239998</v>
          </cell>
          <cell r="G16">
            <v>0</v>
          </cell>
          <cell r="H16">
            <v>2222897.8154589999</v>
          </cell>
          <cell r="I16">
            <v>24701326.130638</v>
          </cell>
          <cell r="J16">
            <v>145839.54637500001</v>
          </cell>
          <cell r="K16">
            <v>27070063.492472</v>
          </cell>
          <cell r="M16">
            <v>27070063.492472</v>
          </cell>
          <cell r="O16">
            <v>0</v>
          </cell>
        </row>
        <row r="17">
          <cell r="A17" t="str">
            <v>BNDES 3 - RTE</v>
          </cell>
          <cell r="B17" t="str">
            <v>FFDI - teste</v>
          </cell>
          <cell r="C17">
            <v>35354204.261123002</v>
          </cell>
          <cell r="D17">
            <v>412191.34082899999</v>
          </cell>
          <cell r="E17">
            <v>0</v>
          </cell>
          <cell r="F17">
            <v>0</v>
          </cell>
          <cell r="G17">
            <v>0</v>
          </cell>
          <cell r="H17">
            <v>35573704.701485999</v>
          </cell>
          <cell r="I17">
            <v>0</v>
          </cell>
          <cell r="J17">
            <v>192690.90046599999</v>
          </cell>
          <cell r="K17">
            <v>35766395.601952001</v>
          </cell>
          <cell r="M17">
            <v>35766395.601952001</v>
          </cell>
          <cell r="O17">
            <v>0</v>
          </cell>
        </row>
        <row r="18">
          <cell r="A18" t="str">
            <v>BNDES 4 - CVA</v>
          </cell>
          <cell r="B18" t="str">
            <v>FFDI - teste</v>
          </cell>
          <cell r="C18">
            <v>3041955.9086699998</v>
          </cell>
          <cell r="D18">
            <v>29866.044932000001</v>
          </cell>
          <cell r="E18">
            <v>0</v>
          </cell>
          <cell r="F18">
            <v>1033815.281287</v>
          </cell>
          <cell r="G18">
            <v>0</v>
          </cell>
          <cell r="H18">
            <v>0</v>
          </cell>
          <cell r="I18">
            <v>2027026.94304</v>
          </cell>
          <cell r="J18">
            <v>10979.729275</v>
          </cell>
          <cell r="K18">
            <v>2038006.6723150001</v>
          </cell>
          <cell r="M18">
            <v>2038006.6723149996</v>
          </cell>
          <cell r="O18">
            <v>0</v>
          </cell>
        </row>
        <row r="19">
          <cell r="A19" t="str">
            <v>BNDES 5 - FINEM (Bradesco A)</v>
          </cell>
          <cell r="B19" t="str">
            <v>FFDI - teste</v>
          </cell>
          <cell r="C19">
            <v>10298475.740331</v>
          </cell>
          <cell r="D19">
            <v>91202.244780000008</v>
          </cell>
          <cell r="E19">
            <v>0</v>
          </cell>
          <cell r="F19">
            <v>369460.48658700002</v>
          </cell>
          <cell r="G19">
            <v>12932.66697</v>
          </cell>
          <cell r="H19">
            <v>6417193.6736439997</v>
          </cell>
          <cell r="I19">
            <v>3348101.0471350001</v>
          </cell>
          <cell r="J19">
            <v>267855.44471499999</v>
          </cell>
          <cell r="K19">
            <v>10033150.165494001</v>
          </cell>
          <cell r="M19">
            <v>10033150.165494001</v>
          </cell>
          <cell r="O19">
            <v>0</v>
          </cell>
        </row>
        <row r="20">
          <cell r="A20" t="str">
            <v>BNDES 5 - FINEM (Bradesco B)</v>
          </cell>
          <cell r="B20" t="str">
            <v>FFDI - teste</v>
          </cell>
          <cell r="C20">
            <v>2658119.8660249999</v>
          </cell>
          <cell r="D20">
            <v>29598.445546999996</v>
          </cell>
          <cell r="E20">
            <v>0</v>
          </cell>
          <cell r="F20">
            <v>89706.783779000005</v>
          </cell>
          <cell r="G20">
            <v>3343.281019</v>
          </cell>
          <cell r="H20">
            <v>1558125.4998629999</v>
          </cell>
          <cell r="I20">
            <v>812935.04341100005</v>
          </cell>
          <cell r="J20">
            <v>230294.26553800001</v>
          </cell>
          <cell r="K20">
            <v>2601354.8088119999</v>
          </cell>
          <cell r="M20">
            <v>2601354.8088119999</v>
          </cell>
          <cell r="O20">
            <v>0</v>
          </cell>
        </row>
        <row r="21">
          <cell r="A21" t="str">
            <v>BNDES 5 - FINEM (Itau BBA A)</v>
          </cell>
          <cell r="B21" t="str">
            <v>FFDI - teste</v>
          </cell>
          <cell r="C21">
            <v>8714094.8547130004</v>
          </cell>
          <cell r="D21">
            <v>77171.130183000001</v>
          </cell>
          <cell r="E21">
            <v>0</v>
          </cell>
          <cell r="F21">
            <v>312620.411632</v>
          </cell>
          <cell r="G21">
            <v>10943.025899</v>
          </cell>
          <cell r="H21">
            <v>5429933.1067810003</v>
          </cell>
          <cell r="I21">
            <v>2833008.5774810002</v>
          </cell>
          <cell r="J21">
            <v>226646.91490100001</v>
          </cell>
          <cell r="K21">
            <v>8489588.5991629995</v>
          </cell>
          <cell r="M21">
            <v>8489588.5991630014</v>
          </cell>
          <cell r="O21">
            <v>0</v>
          </cell>
        </row>
        <row r="22">
          <cell r="A22" t="str">
            <v>BNDES 5 - FINEM (Itau BBA B)</v>
          </cell>
          <cell r="B22" t="str">
            <v>FFDI - teste</v>
          </cell>
          <cell r="C22">
            <v>2249177.9077170002</v>
          </cell>
          <cell r="D22">
            <v>25044.838610999999</v>
          </cell>
          <cell r="E22">
            <v>0</v>
          </cell>
          <cell r="F22">
            <v>75905.740535999998</v>
          </cell>
          <cell r="G22">
            <v>2828.9295310000002</v>
          </cell>
          <cell r="H22">
            <v>1318413.8917439999</v>
          </cell>
          <cell r="I22">
            <v>687868.11741900002</v>
          </cell>
          <cell r="J22">
            <v>194863.92616</v>
          </cell>
          <cell r="K22">
            <v>2201145.935323</v>
          </cell>
          <cell r="M22">
            <v>2201145.9353230004</v>
          </cell>
          <cell r="O22">
            <v>0</v>
          </cell>
        </row>
        <row r="23">
          <cell r="A23" t="str">
            <v>BNDES 5 - FINEM (Santander A)</v>
          </cell>
          <cell r="B23" t="str">
            <v>FFDI - teste</v>
          </cell>
          <cell r="C23">
            <v>10799452.512862001</v>
          </cell>
          <cell r="D23">
            <v>95638.844108000005</v>
          </cell>
          <cell r="E23">
            <v>0</v>
          </cell>
          <cell r="F23">
            <v>387433.15776199999</v>
          </cell>
          <cell r="G23">
            <v>13561.785873999999</v>
          </cell>
          <cell r="H23">
            <v>6729362.676732</v>
          </cell>
          <cell r="I23">
            <v>3510971.8313330002</v>
          </cell>
          <cell r="J23">
            <v>280885.47701699997</v>
          </cell>
          <cell r="K23">
            <v>10521219.985082</v>
          </cell>
          <cell r="M23">
            <v>10521219.985082</v>
          </cell>
          <cell r="O23">
            <v>0</v>
          </cell>
        </row>
        <row r="24">
          <cell r="A24" t="str">
            <v>BNDES 5 - FINEM (Santander B)</v>
          </cell>
          <cell r="B24" t="str">
            <v>FFDI - teste</v>
          </cell>
          <cell r="C24">
            <v>2787425.601456</v>
          </cell>
          <cell r="D24">
            <v>31038.284764999997</v>
          </cell>
          <cell r="E24">
            <v>0</v>
          </cell>
          <cell r="F24">
            <v>94070.639632999999</v>
          </cell>
          <cell r="G24">
            <v>3505.9167929999999</v>
          </cell>
          <cell r="H24">
            <v>1633921.719483</v>
          </cell>
          <cell r="I24">
            <v>852480.89711699996</v>
          </cell>
          <cell r="J24">
            <v>241496.54678100001</v>
          </cell>
          <cell r="K24">
            <v>2727899.163381</v>
          </cell>
          <cell r="M24">
            <v>2727899.163381</v>
          </cell>
          <cell r="O24">
            <v>0</v>
          </cell>
        </row>
        <row r="25">
          <cell r="A25" t="str">
            <v>BNDES 5 - FINEM (Unibanco A)</v>
          </cell>
          <cell r="B25" t="str">
            <v>FFDI - teste</v>
          </cell>
          <cell r="C25">
            <v>8717948.0880030002</v>
          </cell>
          <cell r="D25">
            <v>77202.030153</v>
          </cell>
          <cell r="E25">
            <v>0</v>
          </cell>
          <cell r="F25">
            <v>312761.66933399998</v>
          </cell>
          <cell r="G25">
            <v>10947.861919000001</v>
          </cell>
          <cell r="H25">
            <v>5432386.6250149999</v>
          </cell>
          <cell r="I25">
            <v>2834288.6739449999</v>
          </cell>
          <cell r="J25">
            <v>226661.01178100001</v>
          </cell>
          <cell r="K25">
            <v>8493336.3107409999</v>
          </cell>
          <cell r="M25">
            <v>8493336.3107410017</v>
          </cell>
          <cell r="O25">
            <v>0</v>
          </cell>
        </row>
        <row r="26">
          <cell r="A26" t="str">
            <v>BNDES 5 - FINEM (Unibanco B)</v>
          </cell>
          <cell r="B26" t="str">
            <v>FFDI - teste</v>
          </cell>
          <cell r="C26">
            <v>2247669.8303789999</v>
          </cell>
          <cell r="D26">
            <v>25032.744991</v>
          </cell>
          <cell r="E26">
            <v>0</v>
          </cell>
          <cell r="F26">
            <v>75850.455138999998</v>
          </cell>
          <cell r="G26">
            <v>2827.0368100000001</v>
          </cell>
          <cell r="H26">
            <v>1317453.6344639999</v>
          </cell>
          <cell r="I26">
            <v>687367.11365099996</v>
          </cell>
          <cell r="J26">
            <v>194858.408926</v>
          </cell>
          <cell r="K26">
            <v>2199679.1570409997</v>
          </cell>
          <cell r="M26">
            <v>2199679.1570409997</v>
          </cell>
          <cell r="O26">
            <v>0</v>
          </cell>
        </row>
        <row r="27">
          <cell r="A27" t="str">
            <v>BNDES 5 - FINEM (Votorantim A)</v>
          </cell>
          <cell r="B27" t="str">
            <v>FFDI - teste</v>
          </cell>
          <cell r="C27">
            <v>3960950.962659</v>
          </cell>
          <cell r="D27">
            <v>35077.776474999999</v>
          </cell>
          <cell r="E27">
            <v>0</v>
          </cell>
          <cell r="F27">
            <v>142100.141496</v>
          </cell>
          <cell r="G27">
            <v>4974.1011179999996</v>
          </cell>
          <cell r="H27">
            <v>2468150.6200159998</v>
          </cell>
          <cell r="I27">
            <v>1287730.758254</v>
          </cell>
          <cell r="J27">
            <v>103021.32048600001</v>
          </cell>
          <cell r="K27">
            <v>3858902.6987559996</v>
          </cell>
          <cell r="M27">
            <v>3858902.6987560005</v>
          </cell>
          <cell r="O27">
            <v>0</v>
          </cell>
        </row>
        <row r="28">
          <cell r="A28" t="str">
            <v>BNDES 5 - FINEM (Votorantim B)</v>
          </cell>
          <cell r="B28" t="str">
            <v>FFDI - teste</v>
          </cell>
          <cell r="C28">
            <v>1022353.379082</v>
          </cell>
          <cell r="D28">
            <v>11384.015826999999</v>
          </cell>
          <cell r="E28">
            <v>0</v>
          </cell>
          <cell r="F28">
            <v>34502.601436999998</v>
          </cell>
          <cell r="G28">
            <v>1285.87679</v>
          </cell>
          <cell r="H28">
            <v>599278.90451799997</v>
          </cell>
          <cell r="I28">
            <v>312667.25452800002</v>
          </cell>
          <cell r="J28">
            <v>88574.511215999999</v>
          </cell>
          <cell r="K28">
            <v>1000520.6702619999</v>
          </cell>
          <cell r="M28">
            <v>1000520.6702620001</v>
          </cell>
          <cell r="O28">
            <v>0</v>
          </cell>
        </row>
        <row r="29">
          <cell r="A29" t="str">
            <v>CEF/COHAB - n01 - 108130160-0</v>
          </cell>
          <cell r="B29" t="str">
            <v>FFDI - teste</v>
          </cell>
          <cell r="C29">
            <v>15382.793250000001</v>
          </cell>
          <cell r="D29">
            <v>37.125571999999998</v>
          </cell>
          <cell r="E29">
            <v>0</v>
          </cell>
          <cell r="F29">
            <v>998.550162</v>
          </cell>
          <cell r="G29">
            <v>0</v>
          </cell>
          <cell r="H29">
            <v>2880.4331080000002</v>
          </cell>
          <cell r="I29">
            <v>11521.732666</v>
          </cell>
          <cell r="J29">
            <v>19.202885999999999</v>
          </cell>
          <cell r="K29">
            <v>14421.36866</v>
          </cell>
          <cell r="M29">
            <v>14421.368660000002</v>
          </cell>
          <cell r="O29">
            <v>0</v>
          </cell>
        </row>
        <row r="30">
          <cell r="A30" t="str">
            <v>CEF/COHAB - n02 - 108130162-6</v>
          </cell>
          <cell r="B30" t="str">
            <v>FFDI - teste</v>
          </cell>
          <cell r="C30">
            <v>8774.99935</v>
          </cell>
          <cell r="D30">
            <v>20.93459</v>
          </cell>
          <cell r="E30">
            <v>0</v>
          </cell>
          <cell r="F30">
            <v>752.18453099999999</v>
          </cell>
          <cell r="G30">
            <v>-2.0999999999999999E-5</v>
          </cell>
          <cell r="H30">
            <v>3.8999999999999999E-5</v>
          </cell>
          <cell r="I30">
            <v>8033.038638</v>
          </cell>
          <cell r="J30">
            <v>10.710711</v>
          </cell>
          <cell r="K30">
            <v>8043.7493879999993</v>
          </cell>
          <cell r="M30">
            <v>8043.7493880000011</v>
          </cell>
          <cell r="O30">
            <v>0</v>
          </cell>
        </row>
        <row r="31">
          <cell r="A31" t="str">
            <v>CEF/COHAB - n58 - 108130159-6</v>
          </cell>
          <cell r="B31" t="str">
            <v>FFDI - teste</v>
          </cell>
          <cell r="C31">
            <v>20371.716810999998</v>
          </cell>
          <cell r="D31">
            <v>48.923895999999999</v>
          </cell>
          <cell r="E31">
            <v>0</v>
          </cell>
          <cell r="F31">
            <v>1504.046527</v>
          </cell>
          <cell r="G31">
            <v>-9.9999999999999995E-7</v>
          </cell>
          <cell r="H31">
            <v>1453.1850489999999</v>
          </cell>
          <cell r="I31">
            <v>17438.220591000001</v>
          </cell>
          <cell r="J31">
            <v>25.188538999999999</v>
          </cell>
          <cell r="K31">
            <v>18916.594179</v>
          </cell>
          <cell r="M31">
            <v>18916.594179</v>
          </cell>
          <cell r="O31">
            <v>0</v>
          </cell>
        </row>
        <row r="32">
          <cell r="A32" t="str">
            <v>CEF/COHAB - n59 - 108130158-8</v>
          </cell>
          <cell r="B32" t="str">
            <v>FFDI - teste</v>
          </cell>
          <cell r="C32">
            <v>37733.626313000001</v>
          </cell>
          <cell r="D32">
            <v>90.343471999999991</v>
          </cell>
          <cell r="E32">
            <v>0</v>
          </cell>
          <cell r="F32">
            <v>2992.9301220000002</v>
          </cell>
          <cell r="G32">
            <v>9.9999999999999995E-7</v>
          </cell>
          <cell r="H32">
            <v>0</v>
          </cell>
          <cell r="I32">
            <v>34784.660131999997</v>
          </cell>
          <cell r="J32">
            <v>46.379531999999998</v>
          </cell>
          <cell r="K32">
            <v>34831.039663999996</v>
          </cell>
          <cell r="M32">
            <v>34831.039664000004</v>
          </cell>
          <cell r="O32">
            <v>0</v>
          </cell>
        </row>
        <row r="33">
          <cell r="A33" t="str">
            <v>CELPOS 1</v>
          </cell>
          <cell r="B33" t="str">
            <v>FFDI - teste</v>
          </cell>
          <cell r="C33">
            <v>8552390.6890489999</v>
          </cell>
          <cell r="D33">
            <v>41263.154027999997</v>
          </cell>
          <cell r="E33">
            <v>0</v>
          </cell>
          <cell r="F33">
            <v>821863.63943600003</v>
          </cell>
          <cell r="G33">
            <v>34209.591994000002</v>
          </cell>
          <cell r="H33">
            <v>-0.35983699999999996</v>
          </cell>
          <cell r="I33">
            <v>7800947.9798440002</v>
          </cell>
          <cell r="J33">
            <v>5052.175628</v>
          </cell>
          <cell r="K33">
            <v>7805999.7956349999</v>
          </cell>
          <cell r="M33">
            <v>7805999.7956349999</v>
          </cell>
          <cell r="O33">
            <v>0</v>
          </cell>
        </row>
        <row r="34">
          <cell r="A34" t="str">
            <v>CELPOS 2</v>
          </cell>
          <cell r="B34" t="str">
            <v>FFDI - teste</v>
          </cell>
          <cell r="C34">
            <v>143073861.06716999</v>
          </cell>
          <cell r="D34">
            <v>699205.36664100003</v>
          </cell>
          <cell r="E34">
            <v>0</v>
          </cell>
          <cell r="F34">
            <v>0</v>
          </cell>
          <cell r="G34">
            <v>572295.56193500001</v>
          </cell>
          <cell r="H34">
            <v>142766952.38206699</v>
          </cell>
          <cell r="I34">
            <v>1578409.6136789999</v>
          </cell>
          <cell r="J34">
            <v>0</v>
          </cell>
          <cell r="K34">
            <v>144345361.99574599</v>
          </cell>
          <cell r="M34">
            <v>144345361.99574602</v>
          </cell>
          <cell r="O34">
            <v>0</v>
          </cell>
        </row>
        <row r="35">
          <cell r="A35" t="str">
            <v>DEBÊNTURES 1ª EMISSÃO Repactuação</v>
          </cell>
          <cell r="B35" t="str">
            <v>FFDI - teste</v>
          </cell>
          <cell r="C35">
            <v>74272233.349526003</v>
          </cell>
          <cell r="D35">
            <v>788713.88323499996</v>
          </cell>
          <cell r="E35">
            <v>0</v>
          </cell>
          <cell r="F35">
            <v>0</v>
          </cell>
          <cell r="G35">
            <v>0</v>
          </cell>
          <cell r="H35">
            <v>74185111.650000006</v>
          </cell>
          <cell r="I35">
            <v>0</v>
          </cell>
          <cell r="J35">
            <v>875835.58276100003</v>
          </cell>
          <cell r="K35">
            <v>75060947.232761011</v>
          </cell>
          <cell r="M35">
            <v>75060947.232760996</v>
          </cell>
          <cell r="O35">
            <v>0</v>
          </cell>
        </row>
        <row r="36">
          <cell r="A36" t="str">
            <v>DEBÊNTURES 2ª EMISSÃO (1ª SÉRIE)</v>
          </cell>
          <cell r="B36" t="str">
            <v>FFDI - teste</v>
          </cell>
          <cell r="C36">
            <v>430544992.98610502</v>
          </cell>
          <cell r="D36">
            <v>4277504.7291789996</v>
          </cell>
          <cell r="E36">
            <v>0</v>
          </cell>
          <cell r="F36">
            <v>30798571.329069</v>
          </cell>
          <cell r="G36">
            <v>0</v>
          </cell>
          <cell r="H36">
            <v>285714285.71428603</v>
          </cell>
          <cell r="I36">
            <v>114285714.285714</v>
          </cell>
          <cell r="J36">
            <v>4023926.3862149999</v>
          </cell>
          <cell r="K36">
            <v>404023926.38621497</v>
          </cell>
          <cell r="M36">
            <v>404023926.38621503</v>
          </cell>
          <cell r="O36">
            <v>0</v>
          </cell>
        </row>
        <row r="37">
          <cell r="A37" t="str">
            <v>DEBÊNTURES 2ª EMISSÃO (2ª SÉRIE)</v>
          </cell>
          <cell r="B37" t="str">
            <v>FFDI - teste</v>
          </cell>
          <cell r="C37">
            <v>32746441.367467001</v>
          </cell>
          <cell r="D37">
            <v>244707.958878</v>
          </cell>
          <cell r="E37">
            <v>0</v>
          </cell>
          <cell r="F37">
            <v>0</v>
          </cell>
          <cell r="G37">
            <v>101513.978634</v>
          </cell>
          <cell r="H37">
            <v>31236401.383315999</v>
          </cell>
          <cell r="I37">
            <v>0</v>
          </cell>
          <cell r="J37">
            <v>1856261.921663</v>
          </cell>
          <cell r="K37">
            <v>33092663.304979</v>
          </cell>
          <cell r="M37">
            <v>33092663.304979</v>
          </cell>
          <cell r="O37">
            <v>0</v>
          </cell>
        </row>
        <row r="38">
          <cell r="A38" t="str">
            <v>DEBÊNTURES 3ª EMISSÃO (Previsto)</v>
          </cell>
          <cell r="B38" t="str">
            <v>FFDI - teste</v>
          </cell>
          <cell r="C38">
            <v>215067907.207957</v>
          </cell>
          <cell r="D38">
            <v>2253296.3081760001</v>
          </cell>
          <cell r="E38">
            <v>0</v>
          </cell>
          <cell r="F38">
            <v>0</v>
          </cell>
          <cell r="G38">
            <v>0</v>
          </cell>
          <cell r="H38">
            <v>205000000</v>
          </cell>
          <cell r="I38">
            <v>0</v>
          </cell>
          <cell r="J38">
            <v>12321203.516133999</v>
          </cell>
          <cell r="K38">
            <v>217321203.51613399</v>
          </cell>
          <cell r="M38">
            <v>217321203.51613301</v>
          </cell>
          <cell r="O38">
            <v>9.8347663879394531E-7</v>
          </cell>
        </row>
        <row r="39">
          <cell r="A39" t="str">
            <v>ECF 0018 UFIR</v>
          </cell>
          <cell r="B39" t="str">
            <v>FFDI - teste</v>
          </cell>
          <cell r="C39">
            <v>32221606.261851002</v>
          </cell>
          <cell r="D39">
            <v>173221.06438900001</v>
          </cell>
          <cell r="E39">
            <v>0</v>
          </cell>
          <cell r="F39">
            <v>455866.73335499997</v>
          </cell>
          <cell r="G39">
            <v>0</v>
          </cell>
          <cell r="H39">
            <v>28547212.565292001</v>
          </cell>
          <cell r="I39">
            <v>3391748.0275929999</v>
          </cell>
          <cell r="J39">
            <v>0</v>
          </cell>
          <cell r="K39">
            <v>31938960.592885002</v>
          </cell>
          <cell r="M39">
            <v>31938960.592885002</v>
          </cell>
          <cell r="O39">
            <v>0</v>
          </cell>
        </row>
        <row r="40">
          <cell r="A40" t="str">
            <v xml:space="preserve">ECF 0115 UFIR </v>
          </cell>
          <cell r="B40" t="str">
            <v>FFDI - teste</v>
          </cell>
          <cell r="C40">
            <v>16901478.000525001</v>
          </cell>
          <cell r="D40">
            <v>117371.374996</v>
          </cell>
          <cell r="E40">
            <v>0</v>
          </cell>
          <cell r="F40">
            <v>117371.374996</v>
          </cell>
          <cell r="G40">
            <v>0</v>
          </cell>
          <cell r="H40">
            <v>16619786.700516</v>
          </cell>
          <cell r="I40">
            <v>281691.300009</v>
          </cell>
          <cell r="J40">
            <v>0</v>
          </cell>
          <cell r="K40">
            <v>16901478.000525001</v>
          </cell>
          <cell r="M40">
            <v>16901478.000525001</v>
          </cell>
          <cell r="O40">
            <v>0</v>
          </cell>
        </row>
        <row r="41">
          <cell r="A41" t="str">
            <v>ECF 1314 FINEL</v>
          </cell>
          <cell r="B41" t="str">
            <v>FFDI - teste</v>
          </cell>
          <cell r="C41">
            <v>142003.19667100001</v>
          </cell>
          <cell r="D41">
            <v>886.81039499999997</v>
          </cell>
          <cell r="E41">
            <v>0</v>
          </cell>
          <cell r="F41">
            <v>29264.741748</v>
          </cell>
          <cell r="G41">
            <v>47.697471999999998</v>
          </cell>
          <cell r="H41">
            <v>3.6600000000000001E-4</v>
          </cell>
          <cell r="I41">
            <v>113672.962424</v>
          </cell>
          <cell r="J41">
            <v>0</v>
          </cell>
          <cell r="K41">
            <v>113672.96278999999</v>
          </cell>
          <cell r="M41">
            <v>113672.96279000002</v>
          </cell>
          <cell r="O41">
            <v>0</v>
          </cell>
        </row>
        <row r="42">
          <cell r="A42" t="str">
            <v>ECF 1314 FINEL F1</v>
          </cell>
          <cell r="B42" t="str">
            <v>FFDI - teste</v>
          </cell>
          <cell r="C42">
            <v>58745.839501000002</v>
          </cell>
          <cell r="D42">
            <v>391.32573300000001</v>
          </cell>
          <cell r="E42">
            <v>0</v>
          </cell>
          <cell r="F42">
            <v>12131.099512999999</v>
          </cell>
          <cell r="G42">
            <v>19.732147999999999</v>
          </cell>
          <cell r="H42">
            <v>0</v>
          </cell>
          <cell r="I42">
            <v>47025.797869000002</v>
          </cell>
          <cell r="J42">
            <v>0</v>
          </cell>
          <cell r="K42">
            <v>47025.797869000002</v>
          </cell>
          <cell r="M42">
            <v>47025.797869000002</v>
          </cell>
          <cell r="O42">
            <v>0</v>
          </cell>
        </row>
        <row r="43">
          <cell r="A43" t="str">
            <v>ECF 1314 FINEL F2</v>
          </cell>
          <cell r="B43" t="str">
            <v>FFDI - teste</v>
          </cell>
          <cell r="C43">
            <v>59439.713652999999</v>
          </cell>
          <cell r="D43">
            <v>395.94783799999999</v>
          </cell>
          <cell r="E43">
            <v>0</v>
          </cell>
          <cell r="F43">
            <v>12274.385527</v>
          </cell>
          <cell r="G43">
            <v>19.965214</v>
          </cell>
          <cell r="H43">
            <v>-1.83E-4</v>
          </cell>
          <cell r="I43">
            <v>47581.241361</v>
          </cell>
          <cell r="J43">
            <v>0</v>
          </cell>
          <cell r="K43">
            <v>47581.241178000004</v>
          </cell>
          <cell r="M43">
            <v>47581.241178000004</v>
          </cell>
          <cell r="O43">
            <v>0</v>
          </cell>
        </row>
        <row r="44">
          <cell r="A44" t="str">
            <v>ECF 1348 FINEL B</v>
          </cell>
          <cell r="B44" t="str">
            <v>FFDI - teste</v>
          </cell>
          <cell r="C44">
            <v>563483.16317099996</v>
          </cell>
          <cell r="D44">
            <v>3981.5361309999998</v>
          </cell>
          <cell r="E44">
            <v>0</v>
          </cell>
          <cell r="F44">
            <v>25600.736903000001</v>
          </cell>
          <cell r="G44">
            <v>282.55949499999997</v>
          </cell>
          <cell r="H44">
            <v>281916.19068200001</v>
          </cell>
          <cell r="I44">
            <v>260230.33121199999</v>
          </cell>
          <cell r="J44">
            <v>0</v>
          </cell>
          <cell r="K44">
            <v>542146.521894</v>
          </cell>
          <cell r="M44">
            <v>542146.521894</v>
          </cell>
          <cell r="O44">
            <v>0</v>
          </cell>
        </row>
        <row r="45">
          <cell r="A45" t="str">
            <v>ECF 1348 FINEL F1</v>
          </cell>
          <cell r="B45" t="str">
            <v>FFDI - teste</v>
          </cell>
          <cell r="C45">
            <v>363886.34850000002</v>
          </cell>
          <cell r="D45">
            <v>2571.1977440000001</v>
          </cell>
          <cell r="E45">
            <v>0</v>
          </cell>
          <cell r="F45">
            <v>16532.452496999998</v>
          </cell>
          <cell r="G45">
            <v>182.47136699999999</v>
          </cell>
          <cell r="H45">
            <v>182055.93421100001</v>
          </cell>
          <cell r="I45">
            <v>168051.63090300001</v>
          </cell>
          <cell r="J45">
            <v>0</v>
          </cell>
          <cell r="K45">
            <v>350107.565114</v>
          </cell>
          <cell r="M45">
            <v>350107.56511400006</v>
          </cell>
          <cell r="O45">
            <v>0</v>
          </cell>
        </row>
        <row r="46">
          <cell r="A46" t="str">
            <v>ECF 1348 FINEL F2</v>
          </cell>
          <cell r="B46" t="str">
            <v>FFDI - teste</v>
          </cell>
          <cell r="C46">
            <v>307128.93767900002</v>
          </cell>
          <cell r="D46">
            <v>2170.1534160000001</v>
          </cell>
          <cell r="E46">
            <v>0</v>
          </cell>
          <cell r="F46">
            <v>13953.792331000001</v>
          </cell>
          <cell r="G46">
            <v>154.010276</v>
          </cell>
          <cell r="H46">
            <v>153659.64113999999</v>
          </cell>
          <cell r="I46">
            <v>141839.6679</v>
          </cell>
          <cell r="J46">
            <v>0</v>
          </cell>
          <cell r="K46">
            <v>295499.30903999996</v>
          </cell>
          <cell r="M46">
            <v>295499.30904000008</v>
          </cell>
          <cell r="O46">
            <v>0</v>
          </cell>
        </row>
        <row r="47">
          <cell r="A47" t="str">
            <v xml:space="preserve">ECF 1983 UFIR </v>
          </cell>
          <cell r="B47" t="str">
            <v>FFDI - teste</v>
          </cell>
          <cell r="C47">
            <v>37067388.072576001</v>
          </cell>
          <cell r="D47">
            <v>185336.940313</v>
          </cell>
          <cell r="E47">
            <v>0</v>
          </cell>
          <cell r="F47">
            <v>792999.039904</v>
          </cell>
          <cell r="G47">
            <v>9.9999999999999995E-7</v>
          </cell>
          <cell r="H47">
            <v>29167780.778386999</v>
          </cell>
          <cell r="I47">
            <v>7291945.1945970003</v>
          </cell>
          <cell r="J47">
            <v>0</v>
          </cell>
          <cell r="K47">
            <v>36459725.972984001</v>
          </cell>
          <cell r="M47">
            <v>36459725.972985998</v>
          </cell>
          <cell r="O47">
            <v>-1.9967555999755859E-6</v>
          </cell>
        </row>
        <row r="48">
          <cell r="A48" t="str">
            <v>ECF 2184 UFIR</v>
          </cell>
          <cell r="B48" t="str">
            <v>FFDI - teste</v>
          </cell>
          <cell r="C48">
            <v>674633.52729899995</v>
          </cell>
          <cell r="D48">
            <v>3654.2649389999997</v>
          </cell>
          <cell r="E48">
            <v>0</v>
          </cell>
          <cell r="F48">
            <v>43338.590112999998</v>
          </cell>
          <cell r="G48">
            <v>0</v>
          </cell>
          <cell r="H48">
            <v>158737.30053099999</v>
          </cell>
          <cell r="I48">
            <v>476211.901594</v>
          </cell>
          <cell r="J48">
            <v>0</v>
          </cell>
          <cell r="K48">
            <v>634949.20212499995</v>
          </cell>
          <cell r="M48">
            <v>634949.20212499995</v>
          </cell>
          <cell r="O48">
            <v>0</v>
          </cell>
        </row>
        <row r="49">
          <cell r="A49" t="str">
            <v>FINEP</v>
          </cell>
          <cell r="B49" t="str">
            <v>FFDI - teste</v>
          </cell>
          <cell r="C49">
            <v>5951227.3826489998</v>
          </cell>
          <cell r="D49">
            <v>35310.060713999999</v>
          </cell>
          <cell r="E49">
            <v>0</v>
          </cell>
          <cell r="F49">
            <v>163107.63364399999</v>
          </cell>
          <cell r="G49">
            <v>7499.4261409999999</v>
          </cell>
          <cell r="H49">
            <v>4330130.5314149996</v>
          </cell>
          <cell r="I49">
            <v>1484616.1822210001</v>
          </cell>
          <cell r="J49">
            <v>16182.522224</v>
          </cell>
          <cell r="K49">
            <v>5830929.2358599994</v>
          </cell>
          <cell r="M49">
            <v>5830929.2358600004</v>
          </cell>
          <cell r="O49">
            <v>0</v>
          </cell>
        </row>
        <row r="50">
          <cell r="A50" t="str">
            <v>KFW 1</v>
          </cell>
          <cell r="B50" t="str">
            <v>FFDI - teste</v>
          </cell>
          <cell r="C50">
            <v>993479.74364200002</v>
          </cell>
          <cell r="D50">
            <v>1952.984594</v>
          </cell>
          <cell r="E50">
            <v>0</v>
          </cell>
          <cell r="F50">
            <v>0</v>
          </cell>
          <cell r="G50">
            <v>-4477.788998</v>
          </cell>
          <cell r="H50">
            <v>944944.08391499997</v>
          </cell>
          <cell r="I50">
            <v>51078.058590000001</v>
          </cell>
          <cell r="J50">
            <v>3905.9691870000001</v>
          </cell>
          <cell r="K50">
            <v>999928.11169199995</v>
          </cell>
          <cell r="M50">
            <v>990954.93923800008</v>
          </cell>
          <cell r="O50">
            <v>8973.1724539998686</v>
          </cell>
        </row>
        <row r="51">
          <cell r="A51" t="str">
            <v>KFW 2</v>
          </cell>
          <cell r="B51" t="str">
            <v>FFDI - teste</v>
          </cell>
          <cell r="C51">
            <v>10135015.624234</v>
          </cell>
          <cell r="D51">
            <v>44718.340071999999</v>
          </cell>
          <cell r="E51">
            <v>0</v>
          </cell>
          <cell r="F51">
            <v>0</v>
          </cell>
          <cell r="G51">
            <v>-45456.931275000003</v>
          </cell>
          <cell r="H51">
            <v>9069193.1798529997</v>
          </cell>
          <cell r="I51">
            <v>1066963.9035130001</v>
          </cell>
          <cell r="J51">
            <v>89436.680145000006</v>
          </cell>
          <cell r="K51">
            <v>10225593.763510998</v>
          </cell>
          <cell r="M51">
            <v>10134277.033031</v>
          </cell>
          <cell r="O51">
            <v>91316.730479998514</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1238656.749013528</v>
          </cell>
          <cell r="D60">
            <v>10780.772046492004</v>
          </cell>
          <cell r="E60">
            <v>0</v>
          </cell>
          <cell r="F60">
            <v>40582.547834143996</v>
          </cell>
          <cell r="G60">
            <v>781.00399714300011</v>
          </cell>
          <cell r="H60">
            <v>999594.52484783204</v>
          </cell>
          <cell r="I60">
            <v>187861.25493111205</v>
          </cell>
          <cell r="J60">
            <v>22285.422675142003</v>
          </cell>
          <cell r="K60">
            <v>1209741.2024540864</v>
          </cell>
          <cell r="O60">
            <v>105.22523106698975</v>
          </cell>
        </row>
      </sheetData>
      <sheetData sheetId="3" refreshError="1">
        <row r="1">
          <cell r="A1" t="str">
            <v>Período: 28/02/07 - 31/03/07</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318911.35479900002</v>
          </cell>
          <cell r="D3">
            <v>1468.5112690000001</v>
          </cell>
          <cell r="E3">
            <v>0</v>
          </cell>
          <cell r="F3">
            <v>0</v>
          </cell>
          <cell r="G3">
            <v>4309.6129030000002</v>
          </cell>
          <cell r="H3">
            <v>316541.61</v>
          </cell>
          <cell r="I3">
            <v>0</v>
          </cell>
          <cell r="J3">
            <v>8147.8689709999999</v>
          </cell>
          <cell r="K3">
            <v>324689.478971</v>
          </cell>
          <cell r="M3">
            <v>324689.478971</v>
          </cell>
          <cell r="O3">
            <v>0</v>
          </cell>
        </row>
        <row r="4">
          <cell r="A4" t="str">
            <v>BB REN ME 2</v>
          </cell>
          <cell r="B4" t="str">
            <v>FFDI - teste</v>
          </cell>
          <cell r="C4">
            <v>458392.356998</v>
          </cell>
          <cell r="D4">
            <v>2343.8524950000001</v>
          </cell>
          <cell r="E4">
            <v>0</v>
          </cell>
          <cell r="F4">
            <v>0</v>
          </cell>
          <cell r="G4">
            <v>6194.4913109999998</v>
          </cell>
          <cell r="H4">
            <v>453648.87</v>
          </cell>
          <cell r="I4">
            <v>0</v>
          </cell>
          <cell r="J4">
            <v>13281.830803999999</v>
          </cell>
          <cell r="K4">
            <v>466930.70080400002</v>
          </cell>
          <cell r="M4">
            <v>466930.70080400002</v>
          </cell>
          <cell r="O4">
            <v>0</v>
          </cell>
        </row>
        <row r="5">
          <cell r="A5" t="str">
            <v>BB REN ME 3</v>
          </cell>
          <cell r="B5" t="str">
            <v>FFDI - teste</v>
          </cell>
          <cell r="C5">
            <v>29120.874964999999</v>
          </cell>
          <cell r="D5">
            <v>134.075084</v>
          </cell>
          <cell r="E5">
            <v>0</v>
          </cell>
          <cell r="F5">
            <v>0</v>
          </cell>
          <cell r="G5">
            <v>393.52533399999999</v>
          </cell>
          <cell r="H5">
            <v>17340.149952</v>
          </cell>
          <cell r="I5">
            <v>11560.099968</v>
          </cell>
          <cell r="J5">
            <v>748.22546299999999</v>
          </cell>
          <cell r="K5">
            <v>29648.475383000001</v>
          </cell>
          <cell r="M5">
            <v>29648.475383000001</v>
          </cell>
          <cell r="O5">
            <v>0</v>
          </cell>
        </row>
        <row r="6">
          <cell r="A6" t="str">
            <v>BB REN ME 4</v>
          </cell>
          <cell r="B6" t="str">
            <v>FFDI - teste</v>
          </cell>
          <cell r="C6">
            <v>294446.09024500003</v>
          </cell>
          <cell r="D6">
            <v>1976.2187060000001</v>
          </cell>
          <cell r="E6">
            <v>0</v>
          </cell>
          <cell r="F6">
            <v>0</v>
          </cell>
          <cell r="G6">
            <v>-3733.0717800000002</v>
          </cell>
          <cell r="H6">
            <v>250642.3725</v>
          </cell>
          <cell r="I6">
            <v>38560.364999999998</v>
          </cell>
          <cell r="J6">
            <v>11198.572671</v>
          </cell>
          <cell r="K6">
            <v>300401.31017099996</v>
          </cell>
          <cell r="M6">
            <v>292689.23717100004</v>
          </cell>
          <cell r="O6">
            <v>7712.0729999999166</v>
          </cell>
        </row>
        <row r="7">
          <cell r="A7" t="str">
            <v>BB REN ME 5</v>
          </cell>
          <cell r="B7" t="str">
            <v>FFDI - teste</v>
          </cell>
          <cell r="C7">
            <v>239381.02620399999</v>
          </cell>
          <cell r="D7">
            <v>1114.8133009999999</v>
          </cell>
          <cell r="E7">
            <v>0</v>
          </cell>
          <cell r="F7">
            <v>0</v>
          </cell>
          <cell r="G7">
            <v>-3099.6626679999999</v>
          </cell>
          <cell r="H7">
            <v>194355.2475</v>
          </cell>
          <cell r="I7">
            <v>43190.055</v>
          </cell>
          <cell r="J7">
            <v>6185.4157370000003</v>
          </cell>
          <cell r="K7">
            <v>243730.71823699999</v>
          </cell>
          <cell r="M7">
            <v>237396.17683699998</v>
          </cell>
          <cell r="O7">
            <v>6334.5414000000164</v>
          </cell>
        </row>
        <row r="8">
          <cell r="A8" t="str">
            <v>BB REN ME 6</v>
          </cell>
          <cell r="B8" t="str">
            <v>FFDI - teste</v>
          </cell>
          <cell r="C8">
            <v>28696.437018000001</v>
          </cell>
          <cell r="D8">
            <v>133.641209</v>
          </cell>
          <cell r="E8">
            <v>0</v>
          </cell>
          <cell r="F8">
            <v>0</v>
          </cell>
          <cell r="G8">
            <v>-371.58030400000001</v>
          </cell>
          <cell r="H8">
            <v>17085.824853999999</v>
          </cell>
          <cell r="I8">
            <v>11390.549904</v>
          </cell>
          <cell r="J8">
            <v>741.49315899999999</v>
          </cell>
          <cell r="K8">
            <v>29217.867917</v>
          </cell>
          <cell r="M8">
            <v>28458.497923000003</v>
          </cell>
          <cell r="O8">
            <v>759.36999399999695</v>
          </cell>
        </row>
        <row r="9">
          <cell r="A9" t="str">
            <v>BB REN MN BNDES</v>
          </cell>
          <cell r="B9" t="str">
            <v>FFDI - teste</v>
          </cell>
          <cell r="C9">
            <v>2834239.69123</v>
          </cell>
          <cell r="D9">
            <v>21589.485355999997</v>
          </cell>
          <cell r="E9">
            <v>0</v>
          </cell>
          <cell r="F9">
            <v>45401.405034000003</v>
          </cell>
          <cell r="G9">
            <v>7553.1894929999999</v>
          </cell>
          <cell r="H9">
            <v>2498225.3500199998</v>
          </cell>
          <cell r="I9">
            <v>298890.67938599997</v>
          </cell>
          <cell r="J9">
            <v>20864.931638999999</v>
          </cell>
          <cell r="K9">
            <v>2817980.9610449998</v>
          </cell>
          <cell r="M9">
            <v>2817980.9610449998</v>
          </cell>
          <cell r="O9">
            <v>0</v>
          </cell>
        </row>
        <row r="10">
          <cell r="A10" t="str">
            <v>BB REN MN ELETROBRAS</v>
          </cell>
          <cell r="B10" t="str">
            <v>FFDI - teste</v>
          </cell>
          <cell r="C10">
            <v>10538445.158981999</v>
          </cell>
          <cell r="D10">
            <v>80545.029381</v>
          </cell>
          <cell r="E10">
            <v>0</v>
          </cell>
          <cell r="F10">
            <v>169122.38424700001</v>
          </cell>
          <cell r="G10">
            <v>63883.277493000001</v>
          </cell>
          <cell r="H10">
            <v>9320754.8113599997</v>
          </cell>
          <cell r="I10">
            <v>1115150.226489</v>
          </cell>
          <cell r="J10">
            <v>77846.04376</v>
          </cell>
          <cell r="K10">
            <v>10513751.081609</v>
          </cell>
          <cell r="M10">
            <v>10513751.081609</v>
          </cell>
          <cell r="O10">
            <v>0</v>
          </cell>
        </row>
        <row r="11">
          <cell r="A11" t="str">
            <v>BNB 1 LITORAL-MATA</v>
          </cell>
          <cell r="B11" t="str">
            <v>FFDI - teste</v>
          </cell>
          <cell r="C11">
            <v>35319394.350000001</v>
          </cell>
          <cell r="D11">
            <v>400765.00923199998</v>
          </cell>
          <cell r="E11">
            <v>0</v>
          </cell>
          <cell r="F11">
            <v>0</v>
          </cell>
          <cell r="G11">
            <v>0</v>
          </cell>
          <cell r="H11">
            <v>33357205.774996001</v>
          </cell>
          <cell r="I11">
            <v>1962188.575004</v>
          </cell>
          <cell r="J11">
            <v>400765.00923199998</v>
          </cell>
          <cell r="K11">
            <v>35720159.359232001</v>
          </cell>
          <cell r="M11">
            <v>35720159.359232001</v>
          </cell>
          <cell r="O11">
            <v>0</v>
          </cell>
        </row>
        <row r="12">
          <cell r="A12" t="str">
            <v>BNB 1 SEMI-ÁRIDO</v>
          </cell>
          <cell r="B12" t="str">
            <v>FFDI - teste</v>
          </cell>
          <cell r="C12">
            <v>30218452.739999998</v>
          </cell>
          <cell r="D12">
            <v>342885.22536099999</v>
          </cell>
          <cell r="E12">
            <v>0</v>
          </cell>
          <cell r="F12">
            <v>0</v>
          </cell>
          <cell r="G12">
            <v>0</v>
          </cell>
          <cell r="H12">
            <v>28539649.809996001</v>
          </cell>
          <cell r="I12">
            <v>1678802.930004</v>
          </cell>
          <cell r="J12">
            <v>342885.22536099999</v>
          </cell>
          <cell r="K12">
            <v>30561337.965361003</v>
          </cell>
          <cell r="M12">
            <v>30561337.965360999</v>
          </cell>
          <cell r="O12">
            <v>0</v>
          </cell>
        </row>
        <row r="13">
          <cell r="A13" t="str">
            <v>BNB 3 LITORAL-MATA</v>
          </cell>
          <cell r="B13" t="str">
            <v>FFDI - teste</v>
          </cell>
          <cell r="C13">
            <v>14546759.685133001</v>
          </cell>
          <cell r="D13">
            <v>93650.85510500001</v>
          </cell>
          <cell r="E13">
            <v>0</v>
          </cell>
          <cell r="F13">
            <v>402698.94591000001</v>
          </cell>
          <cell r="G13">
            <v>0</v>
          </cell>
          <cell r="H13">
            <v>14227351.24</v>
          </cell>
          <cell r="I13">
            <v>0</v>
          </cell>
          <cell r="J13">
            <v>10360.354327999999</v>
          </cell>
          <cell r="K13">
            <v>14237711.594328001</v>
          </cell>
          <cell r="M13">
            <v>14237711.594328001</v>
          </cell>
          <cell r="O13">
            <v>0</v>
          </cell>
        </row>
        <row r="14">
          <cell r="A14" t="str">
            <v>BNB 3 SEMI-ÁRIDO</v>
          </cell>
          <cell r="B14" t="str">
            <v>FFDI - teste</v>
          </cell>
          <cell r="C14">
            <v>10510888.1186</v>
          </cell>
          <cell r="D14">
            <v>33436.049842000008</v>
          </cell>
          <cell r="E14">
            <v>0</v>
          </cell>
          <cell r="F14">
            <v>256741.444036</v>
          </cell>
          <cell r="G14">
            <v>0</v>
          </cell>
          <cell r="H14">
            <v>10280096.76</v>
          </cell>
          <cell r="I14">
            <v>0</v>
          </cell>
          <cell r="J14">
            <v>7485.9644049999997</v>
          </cell>
          <cell r="K14">
            <v>10287582.724405</v>
          </cell>
          <cell r="M14">
            <v>10287582.724406</v>
          </cell>
          <cell r="O14">
            <v>-1.0002404451370239E-6</v>
          </cell>
        </row>
        <row r="15">
          <cell r="A15" t="str">
            <v>BNDES 1 - RTE</v>
          </cell>
          <cell r="B15" t="str">
            <v>FFDI - teste</v>
          </cell>
          <cell r="C15">
            <v>1288898.0482900001</v>
          </cell>
          <cell r="D15">
            <v>15949.039183000001</v>
          </cell>
          <cell r="E15">
            <v>0</v>
          </cell>
          <cell r="F15">
            <v>106386.381148</v>
          </cell>
          <cell r="G15">
            <v>0</v>
          </cell>
          <cell r="H15">
            <v>0</v>
          </cell>
          <cell r="I15">
            <v>1190523.8804550001</v>
          </cell>
          <cell r="J15">
            <v>7936.8258699999997</v>
          </cell>
          <cell r="K15">
            <v>1198460.7063250002</v>
          </cell>
          <cell r="M15">
            <v>1198460.7063250002</v>
          </cell>
          <cell r="O15">
            <v>0</v>
          </cell>
        </row>
        <row r="16">
          <cell r="A16" t="str">
            <v>BNDES 2 - RTE</v>
          </cell>
          <cell r="B16" t="str">
            <v>FFDI - teste</v>
          </cell>
          <cell r="C16">
            <v>27070063.492472</v>
          </cell>
          <cell r="D16">
            <v>334969.47558700002</v>
          </cell>
          <cell r="E16">
            <v>0</v>
          </cell>
          <cell r="F16">
            <v>2234378.5035859998</v>
          </cell>
          <cell r="G16">
            <v>0</v>
          </cell>
          <cell r="H16">
            <v>0</v>
          </cell>
          <cell r="I16">
            <v>25003961.388549</v>
          </cell>
          <cell r="J16">
            <v>166693.075924</v>
          </cell>
          <cell r="K16">
            <v>25170654.464473002</v>
          </cell>
          <cell r="M16">
            <v>25170654.464473002</v>
          </cell>
          <cell r="O16">
            <v>0</v>
          </cell>
        </row>
        <row r="17">
          <cell r="A17" t="str">
            <v>BNDES 3 - RTE</v>
          </cell>
          <cell r="B17" t="str">
            <v>FFDI - teste</v>
          </cell>
          <cell r="C17">
            <v>35766395.601952001</v>
          </cell>
          <cell r="D17">
            <v>462260.52942500002</v>
          </cell>
          <cell r="E17">
            <v>0</v>
          </cell>
          <cell r="F17">
            <v>0</v>
          </cell>
          <cell r="G17">
            <v>-9.9999999999999995E-7</v>
          </cell>
          <cell r="H17">
            <v>35988731.256336004</v>
          </cell>
          <cell r="I17">
            <v>0</v>
          </cell>
          <cell r="J17">
            <v>239924.875042</v>
          </cell>
          <cell r="K17">
            <v>36228656.131378002</v>
          </cell>
          <cell r="M17">
            <v>36228656.131376006</v>
          </cell>
          <cell r="O17">
            <v>1.9967555999755859E-6</v>
          </cell>
        </row>
        <row r="18">
          <cell r="A18" t="str">
            <v>BNDES 4 - CVA</v>
          </cell>
          <cell r="B18" t="str">
            <v>FFDI - teste</v>
          </cell>
          <cell r="C18">
            <v>2038006.6723150001</v>
          </cell>
          <cell r="D18">
            <v>19467.642302</v>
          </cell>
          <cell r="E18">
            <v>0</v>
          </cell>
          <cell r="F18">
            <v>1030867.004459</v>
          </cell>
          <cell r="G18">
            <v>0</v>
          </cell>
          <cell r="H18">
            <v>0</v>
          </cell>
          <cell r="I18">
            <v>1019808.5862500001</v>
          </cell>
          <cell r="J18">
            <v>6798.7239079999999</v>
          </cell>
          <cell r="K18">
            <v>1026607.3101580001</v>
          </cell>
          <cell r="M18">
            <v>1026607.3101580001</v>
          </cell>
          <cell r="O18">
            <v>0</v>
          </cell>
        </row>
        <row r="19">
          <cell r="A19" t="str">
            <v>BNDES 5 - FINEM (Bradesco A)</v>
          </cell>
          <cell r="B19" t="str">
            <v>FFDI - teste</v>
          </cell>
          <cell r="C19">
            <v>10033150.165494001</v>
          </cell>
          <cell r="D19">
            <v>98424.962073999995</v>
          </cell>
          <cell r="E19">
            <v>0</v>
          </cell>
          <cell r="F19">
            <v>358839.60749999998</v>
          </cell>
          <cell r="G19">
            <v>14754.222679</v>
          </cell>
          <cell r="H19">
            <v>6147366.0951469997</v>
          </cell>
          <cell r="I19">
            <v>3353108.7791880001</v>
          </cell>
          <cell r="J19">
            <v>287014.86841200001</v>
          </cell>
          <cell r="K19">
            <v>9787489.7427469995</v>
          </cell>
          <cell r="M19">
            <v>9787489.7427470013</v>
          </cell>
          <cell r="O19">
            <v>0</v>
          </cell>
        </row>
        <row r="20">
          <cell r="A20" t="str">
            <v>BNDES 5 - FINEM (Bradesco B)</v>
          </cell>
          <cell r="B20" t="str">
            <v>FFDI - teste</v>
          </cell>
          <cell r="C20">
            <v>2601354.8088119999</v>
          </cell>
          <cell r="D20">
            <v>32162.721802</v>
          </cell>
          <cell r="E20">
            <v>0</v>
          </cell>
          <cell r="F20">
            <v>87127.983235000007</v>
          </cell>
          <cell r="G20">
            <v>3832.8187240000002</v>
          </cell>
          <cell r="H20">
            <v>1492610.0655459999</v>
          </cell>
          <cell r="I20">
            <v>814150.94484799996</v>
          </cell>
          <cell r="J20">
            <v>243461.355709</v>
          </cell>
          <cell r="K20">
            <v>2550222.366103</v>
          </cell>
          <cell r="M20">
            <v>2550222.3661029995</v>
          </cell>
          <cell r="O20">
            <v>0</v>
          </cell>
        </row>
        <row r="21">
          <cell r="A21" t="str">
            <v>BNDES 5 - FINEM (Itau BBA A)</v>
          </cell>
          <cell r="B21" t="str">
            <v>FFDI - teste</v>
          </cell>
          <cell r="C21">
            <v>8489588.5991629995</v>
          </cell>
          <cell r="D21">
            <v>83282.660198999991</v>
          </cell>
          <cell r="E21">
            <v>0</v>
          </cell>
          <cell r="F21">
            <v>303633.51394700003</v>
          </cell>
          <cell r="G21">
            <v>12484.342267</v>
          </cell>
          <cell r="H21">
            <v>5201617.4635089999</v>
          </cell>
          <cell r="I21">
            <v>2837245.889217</v>
          </cell>
          <cell r="J21">
            <v>242858.734956</v>
          </cell>
          <cell r="K21">
            <v>8281722.0876819994</v>
          </cell>
          <cell r="M21">
            <v>8281722.0876819994</v>
          </cell>
          <cell r="O21">
            <v>0</v>
          </cell>
        </row>
        <row r="22">
          <cell r="A22" t="str">
            <v>BNDES 5 - FINEM (Itau BBA B)</v>
          </cell>
          <cell r="B22" t="str">
            <v>FFDI - teste</v>
          </cell>
          <cell r="C22">
            <v>2201145.935323</v>
          </cell>
          <cell r="D22">
            <v>27214.610829999998</v>
          </cell>
          <cell r="E22">
            <v>0</v>
          </cell>
          <cell r="F22">
            <v>73723.678526000003</v>
          </cell>
          <cell r="G22">
            <v>3243.153648</v>
          </cell>
          <cell r="H22">
            <v>1262977.754711</v>
          </cell>
          <cell r="I22">
            <v>688896.95710200001</v>
          </cell>
          <cell r="J22">
            <v>206005.309462</v>
          </cell>
          <cell r="K22">
            <v>2157880.0212750002</v>
          </cell>
          <cell r="M22">
            <v>2157880.0212750002</v>
          </cell>
          <cell r="O22">
            <v>0</v>
          </cell>
        </row>
        <row r="23">
          <cell r="A23" t="str">
            <v>BNDES 5 - FINEM (Santander A)</v>
          </cell>
          <cell r="B23" t="str">
            <v>FFDI - teste</v>
          </cell>
          <cell r="C23">
            <v>10521219.985082</v>
          </cell>
          <cell r="D23">
            <v>103212.915736</v>
          </cell>
          <cell r="E23">
            <v>0</v>
          </cell>
          <cell r="F23">
            <v>376295.61837099999</v>
          </cell>
          <cell r="G23">
            <v>15471.952477000001</v>
          </cell>
          <cell r="H23">
            <v>6446409.1415569996</v>
          </cell>
          <cell r="I23">
            <v>3516223.1681149998</v>
          </cell>
          <cell r="J23">
            <v>300976.92525199999</v>
          </cell>
          <cell r="K23">
            <v>10263609.234924</v>
          </cell>
          <cell r="M23">
            <v>10263609.234924</v>
          </cell>
          <cell r="O23">
            <v>0</v>
          </cell>
        </row>
        <row r="24">
          <cell r="A24" t="str">
            <v>BNDES 5 - FINEM (Santander B)</v>
          </cell>
          <cell r="B24" t="str">
            <v>FFDI - teste</v>
          </cell>
          <cell r="C24">
            <v>2727899.163381</v>
          </cell>
          <cell r="D24">
            <v>33727.302209000001</v>
          </cell>
          <cell r="E24">
            <v>0</v>
          </cell>
          <cell r="F24">
            <v>91366.391340999995</v>
          </cell>
          <cell r="G24">
            <v>4019.2683160000001</v>
          </cell>
          <cell r="H24">
            <v>1565219.236211</v>
          </cell>
          <cell r="I24">
            <v>853755.94701899996</v>
          </cell>
          <cell r="J24">
            <v>255304.159335</v>
          </cell>
          <cell r="K24">
            <v>2674279.3425650001</v>
          </cell>
          <cell r="M24">
            <v>2674279.3425650001</v>
          </cell>
          <cell r="O24">
            <v>0</v>
          </cell>
        </row>
        <row r="25">
          <cell r="A25" t="str">
            <v>BNDES 5 - FINEM (Unibanco A)</v>
          </cell>
          <cell r="B25" t="str">
            <v>FFDI - teste</v>
          </cell>
          <cell r="C25">
            <v>8493336.3107409999</v>
          </cell>
          <cell r="D25">
            <v>83315.889983999994</v>
          </cell>
          <cell r="E25">
            <v>0</v>
          </cell>
          <cell r="F25">
            <v>303770.71091199998</v>
          </cell>
          <cell r="G25">
            <v>12489.849501999999</v>
          </cell>
          <cell r="H25">
            <v>5203967.8171960004</v>
          </cell>
          <cell r="I25">
            <v>2838527.900312</v>
          </cell>
          <cell r="J25">
            <v>242875.62180700002</v>
          </cell>
          <cell r="K25">
            <v>8285371.339315</v>
          </cell>
          <cell r="M25">
            <v>8285371.339315</v>
          </cell>
          <cell r="O25">
            <v>0</v>
          </cell>
        </row>
        <row r="26">
          <cell r="A26" t="str">
            <v>BNDES 5 - FINEM (Unibanco B)</v>
          </cell>
          <cell r="B26" t="str">
            <v>FFDI - teste</v>
          </cell>
          <cell r="C26">
            <v>2199679.1570410002</v>
          </cell>
          <cell r="D26">
            <v>27201.605366999996</v>
          </cell>
          <cell r="E26">
            <v>0</v>
          </cell>
          <cell r="F26">
            <v>73669.982415999999</v>
          </cell>
          <cell r="G26">
            <v>3240.9982249999998</v>
          </cell>
          <cell r="H26">
            <v>1262057.8739400001</v>
          </cell>
          <cell r="I26">
            <v>688395.20398600004</v>
          </cell>
          <cell r="J26">
            <v>205998.70029099999</v>
          </cell>
          <cell r="K26">
            <v>2156451.778217</v>
          </cell>
          <cell r="M26">
            <v>2156451.7782170004</v>
          </cell>
          <cell r="O26">
            <v>0</v>
          </cell>
        </row>
        <row r="27">
          <cell r="A27" t="str">
            <v>BNDES 5 - FINEM (Votorantim A)</v>
          </cell>
          <cell r="B27" t="str">
            <v>FFDI - teste</v>
          </cell>
          <cell r="C27">
            <v>3858902.698756</v>
          </cell>
          <cell r="D27">
            <v>37855.743912999998</v>
          </cell>
          <cell r="E27">
            <v>0</v>
          </cell>
          <cell r="F27">
            <v>138015.18931300001</v>
          </cell>
          <cell r="G27">
            <v>5674.699251</v>
          </cell>
          <cell r="H27">
            <v>2364370.8154750001</v>
          </cell>
          <cell r="I27">
            <v>1289656.8084249999</v>
          </cell>
          <cell r="J27">
            <v>110390.32870699999</v>
          </cell>
          <cell r="K27">
            <v>3764417.9526069998</v>
          </cell>
          <cell r="M27">
            <v>3764417.9526069998</v>
          </cell>
          <cell r="O27">
            <v>0</v>
          </cell>
        </row>
        <row r="28">
          <cell r="A28" t="str">
            <v>BNDES 5 - FINEM (Votorantim B)</v>
          </cell>
          <cell r="B28" t="str">
            <v>FFDI - teste</v>
          </cell>
          <cell r="C28">
            <v>1000520.6702620001</v>
          </cell>
          <cell r="D28">
            <v>12370.275798999999</v>
          </cell>
          <cell r="E28">
            <v>0</v>
          </cell>
          <cell r="F28">
            <v>33510.755294000002</v>
          </cell>
          <cell r="G28">
            <v>1474.1604400000001</v>
          </cell>
          <cell r="H28">
            <v>574080.66618099995</v>
          </cell>
          <cell r="I28">
            <v>313134.90882299998</v>
          </cell>
          <cell r="J28">
            <v>93638.776202999987</v>
          </cell>
          <cell r="K28">
            <v>980854.35120699997</v>
          </cell>
          <cell r="M28">
            <v>980854.35120700009</v>
          </cell>
          <cell r="O28">
            <v>0</v>
          </cell>
        </row>
        <row r="29">
          <cell r="A29" t="str">
            <v>CEF/COHAB - n01 - 108130160-0</v>
          </cell>
          <cell r="B29" t="str">
            <v>FFDI - teste</v>
          </cell>
          <cell r="C29">
            <v>14421.36866</v>
          </cell>
          <cell r="D29">
            <v>34.854568</v>
          </cell>
          <cell r="E29">
            <v>0</v>
          </cell>
          <cell r="F29">
            <v>996.14980300000002</v>
          </cell>
          <cell r="G29">
            <v>97.015039000000002</v>
          </cell>
          <cell r="H29">
            <v>1934.148027</v>
          </cell>
          <cell r="I29">
            <v>11604.888397000001</v>
          </cell>
          <cell r="J29">
            <v>18.052040000000002</v>
          </cell>
          <cell r="K29">
            <v>13557.088464</v>
          </cell>
          <cell r="M29">
            <v>13557.088464</v>
          </cell>
          <cell r="O29">
            <v>0</v>
          </cell>
        </row>
        <row r="30">
          <cell r="A30" t="str">
            <v>CEF/COHAB - n02 - 108130162-6</v>
          </cell>
          <cell r="B30" t="str">
            <v>FFDI - teste</v>
          </cell>
          <cell r="C30">
            <v>8043.7493880000002</v>
          </cell>
          <cell r="D30">
            <v>19.179151999999998</v>
          </cell>
          <cell r="E30">
            <v>0</v>
          </cell>
          <cell r="F30">
            <v>750.35883899999999</v>
          </cell>
          <cell r="G30">
            <v>52.706201</v>
          </cell>
          <cell r="H30">
            <v>3.8999999999999999E-5</v>
          </cell>
          <cell r="I30">
            <v>7355.4685799999997</v>
          </cell>
          <cell r="J30">
            <v>9.807283</v>
          </cell>
          <cell r="K30">
            <v>7365.2759019999994</v>
          </cell>
          <cell r="M30">
            <v>7365.2759020000003</v>
          </cell>
          <cell r="O30">
            <v>0</v>
          </cell>
        </row>
        <row r="31">
          <cell r="A31" t="str">
            <v>CEF/COHAB - n58 - 108130159-6</v>
          </cell>
          <cell r="B31" t="str">
            <v>FFDI - teste</v>
          </cell>
          <cell r="C31">
            <v>18916.594179</v>
          </cell>
          <cell r="D31">
            <v>45.458728999999998</v>
          </cell>
          <cell r="E31">
            <v>0</v>
          </cell>
          <cell r="F31">
            <v>1500.413552</v>
          </cell>
          <cell r="G31">
            <v>125.856762</v>
          </cell>
          <cell r="H31">
            <v>0</v>
          </cell>
          <cell r="I31">
            <v>17564.077353000001</v>
          </cell>
          <cell r="J31">
            <v>23.418765</v>
          </cell>
          <cell r="K31">
            <v>17587.496117999999</v>
          </cell>
          <cell r="M31">
            <v>17587.496117999999</v>
          </cell>
          <cell r="O31">
            <v>0</v>
          </cell>
        </row>
        <row r="32">
          <cell r="A32" t="str">
            <v>CEF/COHAB - n59 - 108130158-8</v>
          </cell>
          <cell r="B32" t="str">
            <v>FFDI - teste</v>
          </cell>
          <cell r="C32">
            <v>34831.039664000004</v>
          </cell>
          <cell r="D32">
            <v>83.403516999999994</v>
          </cell>
          <cell r="E32">
            <v>0</v>
          </cell>
          <cell r="F32">
            <v>2985.6833270000002</v>
          </cell>
          <cell r="G32">
            <v>230.13020900000001</v>
          </cell>
          <cell r="H32">
            <v>0</v>
          </cell>
          <cell r="I32">
            <v>32116.068641999998</v>
          </cell>
          <cell r="J32">
            <v>42.821421000000001</v>
          </cell>
          <cell r="K32">
            <v>32158.890062999999</v>
          </cell>
          <cell r="M32">
            <v>32158.890063000003</v>
          </cell>
          <cell r="O32">
            <v>0</v>
          </cell>
        </row>
        <row r="33">
          <cell r="A33" t="str">
            <v>CELPOS 1</v>
          </cell>
          <cell r="B33" t="str">
            <v>FFDI - teste</v>
          </cell>
          <cell r="C33">
            <v>7805999.7956349999</v>
          </cell>
          <cell r="D33">
            <v>37245.090456999998</v>
          </cell>
          <cell r="E33">
            <v>0</v>
          </cell>
          <cell r="F33">
            <v>821174.63858100004</v>
          </cell>
          <cell r="G33">
            <v>-532310.38657500001</v>
          </cell>
          <cell r="H33">
            <v>-0.33240199999999998</v>
          </cell>
          <cell r="I33">
            <v>6485559.8024380002</v>
          </cell>
          <cell r="J33">
            <v>4200.3909000000003</v>
          </cell>
          <cell r="K33">
            <v>6489759.860936</v>
          </cell>
          <cell r="M33">
            <v>6489759.8609359991</v>
          </cell>
          <cell r="O33">
            <v>0</v>
          </cell>
        </row>
        <row r="34">
          <cell r="A34" t="str">
            <v>CELPOS 2</v>
          </cell>
          <cell r="B34" t="str">
            <v>FFDI - teste</v>
          </cell>
          <cell r="C34">
            <v>144345361.99574599</v>
          </cell>
          <cell r="D34">
            <v>705278.24021900003</v>
          </cell>
          <cell r="E34">
            <v>0</v>
          </cell>
          <cell r="F34">
            <v>0</v>
          </cell>
          <cell r="G34">
            <v>548511.80622400006</v>
          </cell>
          <cell r="H34">
            <v>143222540.697519</v>
          </cell>
          <cell r="I34">
            <v>2376611.34467</v>
          </cell>
          <cell r="J34">
            <v>0</v>
          </cell>
          <cell r="K34">
            <v>145599152.042189</v>
          </cell>
          <cell r="M34">
            <v>145599152.04218897</v>
          </cell>
          <cell r="O34">
            <v>0</v>
          </cell>
        </row>
        <row r="35">
          <cell r="A35" t="str">
            <v>DEBÊNTURES 1ª EMISSÃO Repactuação</v>
          </cell>
          <cell r="B35" t="str">
            <v>FFDI - teste</v>
          </cell>
          <cell r="C35">
            <v>75060947.232760996</v>
          </cell>
          <cell r="D35">
            <v>975366.745199</v>
          </cell>
          <cell r="E35">
            <v>0</v>
          </cell>
          <cell r="F35">
            <v>0</v>
          </cell>
          <cell r="G35">
            <v>0</v>
          </cell>
          <cell r="H35">
            <v>74185111.650000006</v>
          </cell>
          <cell r="I35">
            <v>0</v>
          </cell>
          <cell r="J35">
            <v>1851202.3279599999</v>
          </cell>
          <cell r="K35">
            <v>76036313.977960005</v>
          </cell>
          <cell r="M35">
            <v>76036313.977959991</v>
          </cell>
          <cell r="O35">
            <v>0</v>
          </cell>
        </row>
        <row r="36">
          <cell r="A36" t="str">
            <v>DEBÊNTURES 2ª EMISSÃO (1ª SÉRIE)</v>
          </cell>
          <cell r="B36" t="str">
            <v>FFDI - teste</v>
          </cell>
          <cell r="C36">
            <v>404023926.38621497</v>
          </cell>
          <cell r="D36">
            <v>5267582.9333779998</v>
          </cell>
          <cell r="E36">
            <v>0</v>
          </cell>
          <cell r="F36">
            <v>0</v>
          </cell>
          <cell r="G36">
            <v>0</v>
          </cell>
          <cell r="H36">
            <v>285714285.71428603</v>
          </cell>
          <cell r="I36">
            <v>114285714.285714</v>
          </cell>
          <cell r="J36">
            <v>9291509.3195929993</v>
          </cell>
          <cell r="K36">
            <v>409291509.31959301</v>
          </cell>
          <cell r="M36">
            <v>409291509.31959295</v>
          </cell>
          <cell r="O36">
            <v>0</v>
          </cell>
        </row>
        <row r="37">
          <cell r="A37" t="str">
            <v>DEBÊNTURES 2ª EMISSÃO (2ª SÉRIE)</v>
          </cell>
          <cell r="B37" t="str">
            <v>FFDI - teste</v>
          </cell>
          <cell r="C37">
            <v>33092663.304979</v>
          </cell>
          <cell r="D37">
            <v>302514.55506699998</v>
          </cell>
          <cell r="E37">
            <v>0</v>
          </cell>
          <cell r="F37">
            <v>0</v>
          </cell>
          <cell r="G37">
            <v>104249.75492399999</v>
          </cell>
          <cell r="H37">
            <v>31334803.471657</v>
          </cell>
          <cell r="I37">
            <v>0</v>
          </cell>
          <cell r="J37">
            <v>2164624.143313</v>
          </cell>
          <cell r="K37">
            <v>33499427.614969999</v>
          </cell>
          <cell r="M37">
            <v>33499427.614969999</v>
          </cell>
          <cell r="O37">
            <v>0</v>
          </cell>
        </row>
        <row r="38">
          <cell r="A38" t="str">
            <v>DEBÊNTURES 3ª EMISSÃO (Previsto)</v>
          </cell>
          <cell r="B38" t="str">
            <v>FFDI - teste</v>
          </cell>
          <cell r="C38">
            <v>217321203.51613399</v>
          </cell>
          <cell r="D38">
            <v>2760512.40087</v>
          </cell>
          <cell r="E38">
            <v>0</v>
          </cell>
          <cell r="F38">
            <v>14725299.781403</v>
          </cell>
          <cell r="G38">
            <v>0</v>
          </cell>
          <cell r="H38">
            <v>205000000</v>
          </cell>
          <cell r="I38">
            <v>0</v>
          </cell>
          <cell r="J38">
            <v>356416.13559999998</v>
          </cell>
          <cell r="K38">
            <v>205356416.1356</v>
          </cell>
          <cell r="M38">
            <v>205356416.13560098</v>
          </cell>
          <cell r="O38">
            <v>-9.8347663879394531E-7</v>
          </cell>
        </row>
        <row r="39">
          <cell r="A39" t="str">
            <v>ECF 0018 UFIR</v>
          </cell>
          <cell r="B39" t="str">
            <v>FFDI - teste</v>
          </cell>
          <cell r="C39">
            <v>31938960.592884999</v>
          </cell>
          <cell r="D39">
            <v>171807.836037</v>
          </cell>
          <cell r="E39">
            <v>0</v>
          </cell>
          <cell r="F39">
            <v>454453.50500300003</v>
          </cell>
          <cell r="G39">
            <v>0</v>
          </cell>
          <cell r="H39">
            <v>28264566.896326002</v>
          </cell>
          <cell r="I39">
            <v>3391748.0275929999</v>
          </cell>
          <cell r="J39">
            <v>0</v>
          </cell>
          <cell r="K39">
            <v>31656314.923919</v>
          </cell>
          <cell r="M39">
            <v>31656314.923918996</v>
          </cell>
          <cell r="O39">
            <v>0</v>
          </cell>
        </row>
        <row r="40">
          <cell r="A40" t="str">
            <v xml:space="preserve">ECF 0115 UFIR </v>
          </cell>
          <cell r="B40" t="str">
            <v>FFDI - teste</v>
          </cell>
          <cell r="C40">
            <v>16901478.000525001</v>
          </cell>
          <cell r="D40">
            <v>117371.374996</v>
          </cell>
          <cell r="E40">
            <v>0</v>
          </cell>
          <cell r="F40">
            <v>117371.374996</v>
          </cell>
          <cell r="G40">
            <v>0</v>
          </cell>
          <cell r="H40">
            <v>16478941.05047</v>
          </cell>
          <cell r="I40">
            <v>422536.95005500002</v>
          </cell>
          <cell r="J40">
            <v>0</v>
          </cell>
          <cell r="K40">
            <v>16901478.000525001</v>
          </cell>
          <cell r="M40">
            <v>16901478.000525001</v>
          </cell>
          <cell r="O40">
            <v>0</v>
          </cell>
        </row>
        <row r="41">
          <cell r="A41" t="str">
            <v>ECF 1314 FINEL</v>
          </cell>
          <cell r="B41" t="str">
            <v>FFDI - teste</v>
          </cell>
          <cell r="C41">
            <v>113672.96279000001</v>
          </cell>
          <cell r="D41">
            <v>709.44836999999995</v>
          </cell>
          <cell r="E41">
            <v>0</v>
          </cell>
          <cell r="F41">
            <v>29087.379722999998</v>
          </cell>
          <cell r="G41">
            <v>10.864844</v>
          </cell>
          <cell r="H41">
            <v>1.83E-4</v>
          </cell>
          <cell r="I41">
            <v>85305.896097999997</v>
          </cell>
          <cell r="J41">
            <v>0</v>
          </cell>
          <cell r="K41">
            <v>85305.896280999994</v>
          </cell>
          <cell r="M41">
            <v>85305.896280999994</v>
          </cell>
          <cell r="O41">
            <v>0</v>
          </cell>
        </row>
        <row r="42">
          <cell r="A42" t="str">
            <v>ECF 1314 FINEL F1</v>
          </cell>
          <cell r="B42" t="str">
            <v>FFDI - teste</v>
          </cell>
          <cell r="C42">
            <v>47025.797869000002</v>
          </cell>
          <cell r="D42">
            <v>313.06061199999999</v>
          </cell>
          <cell r="E42">
            <v>0</v>
          </cell>
          <cell r="F42">
            <v>12052.834392000001</v>
          </cell>
          <cell r="G42">
            <v>4.4947949999999999</v>
          </cell>
          <cell r="H42">
            <v>0</v>
          </cell>
          <cell r="I42">
            <v>35290.518883999997</v>
          </cell>
          <cell r="J42">
            <v>0</v>
          </cell>
          <cell r="K42">
            <v>35290.518883999997</v>
          </cell>
          <cell r="M42">
            <v>35290.518883999997</v>
          </cell>
          <cell r="O42">
            <v>0</v>
          </cell>
        </row>
        <row r="43">
          <cell r="A43" t="str">
            <v>ECF 1314 FINEL F2</v>
          </cell>
          <cell r="B43" t="str">
            <v>FFDI - teste</v>
          </cell>
          <cell r="C43">
            <v>47581.241177999997</v>
          </cell>
          <cell r="D43">
            <v>316.75831699999998</v>
          </cell>
          <cell r="E43">
            <v>0</v>
          </cell>
          <cell r="F43">
            <v>12195.196006</v>
          </cell>
          <cell r="G43">
            <v>4.5480679999999998</v>
          </cell>
          <cell r="H43">
            <v>0</v>
          </cell>
          <cell r="I43">
            <v>35707.351557000002</v>
          </cell>
          <cell r="J43">
            <v>0</v>
          </cell>
          <cell r="K43">
            <v>35707.351557000002</v>
          </cell>
          <cell r="M43">
            <v>35707.351556999995</v>
          </cell>
          <cell r="O43">
            <v>0</v>
          </cell>
        </row>
        <row r="44">
          <cell r="A44" t="str">
            <v>ECF 1348 FINEL B</v>
          </cell>
          <cell r="B44" t="str">
            <v>FFDI - teste</v>
          </cell>
          <cell r="C44">
            <v>542146.521894</v>
          </cell>
          <cell r="D44">
            <v>3828.4000500000002</v>
          </cell>
          <cell r="E44">
            <v>0</v>
          </cell>
          <cell r="F44">
            <v>25447.600822</v>
          </cell>
          <cell r="G44">
            <v>245.74716699999999</v>
          </cell>
          <cell r="H44">
            <v>260386.53341199999</v>
          </cell>
          <cell r="I44">
            <v>260386.534877</v>
          </cell>
          <cell r="J44">
            <v>0</v>
          </cell>
          <cell r="K44">
            <v>520773.06828899996</v>
          </cell>
          <cell r="M44">
            <v>520773.06828900008</v>
          </cell>
          <cell r="O44">
            <v>0</v>
          </cell>
        </row>
        <row r="45">
          <cell r="A45" t="str">
            <v>ECF 1348 FINEL F1</v>
          </cell>
          <cell r="B45" t="str">
            <v>FFDI - teste</v>
          </cell>
          <cell r="C45">
            <v>350107.565114</v>
          </cell>
          <cell r="D45">
            <v>2472.3054830000001</v>
          </cell>
          <cell r="E45">
            <v>0</v>
          </cell>
          <cell r="F45">
            <v>16433.560236000001</v>
          </cell>
          <cell r="G45">
            <v>158.698688</v>
          </cell>
          <cell r="H45">
            <v>168152.50489099999</v>
          </cell>
          <cell r="I45">
            <v>168152.504158</v>
          </cell>
          <cell r="J45">
            <v>0</v>
          </cell>
          <cell r="K45">
            <v>336305.00904899999</v>
          </cell>
          <cell r="M45">
            <v>336305.00904899999</v>
          </cell>
          <cell r="O45">
            <v>0</v>
          </cell>
        </row>
        <row r="46">
          <cell r="A46" t="str">
            <v>ECF 1348 FINEL F2</v>
          </cell>
          <cell r="B46" t="str">
            <v>FFDI - teste</v>
          </cell>
          <cell r="C46">
            <v>295499.30904000002</v>
          </cell>
          <cell r="D46">
            <v>2086.6860259999999</v>
          </cell>
          <cell r="E46">
            <v>0</v>
          </cell>
          <cell r="F46">
            <v>13870.324941000001</v>
          </cell>
          <cell r="G46">
            <v>133.94537399999999</v>
          </cell>
          <cell r="H46">
            <v>141924.808116</v>
          </cell>
          <cell r="I46">
            <v>141924.80738300001</v>
          </cell>
          <cell r="J46">
            <v>0</v>
          </cell>
          <cell r="K46">
            <v>283849.61549900001</v>
          </cell>
          <cell r="M46">
            <v>283849.61549900001</v>
          </cell>
          <cell r="O46">
            <v>0</v>
          </cell>
        </row>
        <row r="47">
          <cell r="A47" t="str">
            <v xml:space="preserve">ECF 1983 UFIR </v>
          </cell>
          <cell r="B47" t="str">
            <v>FFDI - teste</v>
          </cell>
          <cell r="C47">
            <v>36459725.972984001</v>
          </cell>
          <cell r="D47">
            <v>182298.62993599998</v>
          </cell>
          <cell r="E47">
            <v>0</v>
          </cell>
          <cell r="F47">
            <v>789960.72952699999</v>
          </cell>
          <cell r="G47">
            <v>0</v>
          </cell>
          <cell r="H47">
            <v>28560118.678796001</v>
          </cell>
          <cell r="I47">
            <v>7291945.1945970003</v>
          </cell>
          <cell r="J47">
            <v>0</v>
          </cell>
          <cell r="K47">
            <v>35852063.873392999</v>
          </cell>
          <cell r="M47">
            <v>35852063.873393007</v>
          </cell>
          <cell r="O47">
            <v>0</v>
          </cell>
        </row>
        <row r="48">
          <cell r="A48" t="str">
            <v>ECF 2184 UFIR</v>
          </cell>
          <cell r="B48" t="str">
            <v>FFDI - teste</v>
          </cell>
          <cell r="C48">
            <v>634949.20212499995</v>
          </cell>
          <cell r="D48">
            <v>3439.3081970000003</v>
          </cell>
          <cell r="E48">
            <v>0</v>
          </cell>
          <cell r="F48">
            <v>43123.633287999997</v>
          </cell>
          <cell r="G48">
            <v>9.9999999999999995E-7</v>
          </cell>
          <cell r="H48">
            <v>119052.975439</v>
          </cell>
          <cell r="I48">
            <v>476211.901594</v>
          </cell>
          <cell r="J48">
            <v>0</v>
          </cell>
          <cell r="K48">
            <v>595264.877033</v>
          </cell>
          <cell r="M48">
            <v>595264.8770349999</v>
          </cell>
          <cell r="O48">
            <v>-1.9998988136649132E-6</v>
          </cell>
        </row>
        <row r="49">
          <cell r="A49" t="str">
            <v>FINEP</v>
          </cell>
          <cell r="B49" t="str">
            <v>FFDI - teste</v>
          </cell>
          <cell r="C49">
            <v>5830929.2358600004</v>
          </cell>
          <cell r="D49">
            <v>38269.370509</v>
          </cell>
          <cell r="E49">
            <v>0</v>
          </cell>
          <cell r="F49">
            <v>158736.90731099999</v>
          </cell>
          <cell r="G49">
            <v>8570.2208109999992</v>
          </cell>
          <cell r="H49">
            <v>4212676.4569760002</v>
          </cell>
          <cell r="I49">
            <v>1486826.984833</v>
          </cell>
          <cell r="J49">
            <v>19528.478060000001</v>
          </cell>
          <cell r="K49">
            <v>5719031.9198690001</v>
          </cell>
          <cell r="M49">
            <v>5719031.9198690001</v>
          </cell>
          <cell r="O49">
            <v>0</v>
          </cell>
        </row>
        <row r="50">
          <cell r="A50" t="str">
            <v>KFW 1</v>
          </cell>
          <cell r="B50" t="str">
            <v>FFDI - teste</v>
          </cell>
          <cell r="C50">
            <v>999928.11169199995</v>
          </cell>
          <cell r="D50">
            <v>1979.376276</v>
          </cell>
          <cell r="E50">
            <v>0</v>
          </cell>
          <cell r="F50">
            <v>0</v>
          </cell>
          <cell r="G50">
            <v>-13406.975315</v>
          </cell>
          <cell r="H50">
            <v>957713.59856299998</v>
          </cell>
          <cell r="I50">
            <v>51768.302624999997</v>
          </cell>
          <cell r="J50">
            <v>5938.128831</v>
          </cell>
          <cell r="K50">
            <v>1015420.0300189999</v>
          </cell>
          <cell r="M50">
            <v>988500.51265299995</v>
          </cell>
          <cell r="O50">
            <v>26919.517365999985</v>
          </cell>
        </row>
        <row r="51">
          <cell r="A51" t="str">
            <v>KFW 2</v>
          </cell>
          <cell r="B51" t="str">
            <v>FFDI - teste</v>
          </cell>
          <cell r="C51">
            <v>10225593.763511</v>
          </cell>
          <cell r="D51">
            <v>45322.641964999995</v>
          </cell>
          <cell r="E51">
            <v>0</v>
          </cell>
          <cell r="F51">
            <v>0</v>
          </cell>
          <cell r="G51">
            <v>-135766.49193799999</v>
          </cell>
          <cell r="H51">
            <v>9191749.8444459997</v>
          </cell>
          <cell r="I51">
            <v>1081382.334642</v>
          </cell>
          <cell r="J51">
            <v>135967.92589399999</v>
          </cell>
          <cell r="K51">
            <v>10409100.104982</v>
          </cell>
          <cell r="M51">
            <v>10135149.913538</v>
          </cell>
          <cell r="O51">
            <v>273950.19144400023</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1209741.2024540864</v>
          </cell>
          <cell r="D60">
            <v>12970.356198680998</v>
          </cell>
          <cell r="E60">
            <v>0</v>
          </cell>
          <cell r="F60">
            <v>23310.989571025002</v>
          </cell>
          <cell r="G60">
            <v>132.72718258900011</v>
          </cell>
          <cell r="H60">
            <v>994796.26470373105</v>
          </cell>
          <cell r="I60">
            <v>187712.83708773396</v>
          </cell>
          <cell r="J60">
            <v>17339.870166067998</v>
          </cell>
          <cell r="K60">
            <v>1199848.9719575329</v>
          </cell>
          <cell r="O60">
            <v>315.67569320201329</v>
          </cell>
        </row>
      </sheetData>
      <sheetData sheetId="4" refreshError="1">
        <row r="1">
          <cell r="A1" t="str">
            <v>Período: 31/03/07 - 30/04/07</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324689.478971</v>
          </cell>
          <cell r="D3">
            <v>1414.82376</v>
          </cell>
          <cell r="E3">
            <v>0</v>
          </cell>
          <cell r="F3">
            <v>8583.2641370000001</v>
          </cell>
          <cell r="G3">
            <v>-1443.0643540000001</v>
          </cell>
          <cell r="H3">
            <v>315134.75839999999</v>
          </cell>
          <cell r="I3">
            <v>0</v>
          </cell>
          <cell r="J3">
            <v>943.21583999999996</v>
          </cell>
          <cell r="K3">
            <v>316077.97424000001</v>
          </cell>
          <cell r="M3">
            <v>316077.97424000001</v>
          </cell>
          <cell r="O3">
            <v>0</v>
          </cell>
        </row>
        <row r="4">
          <cell r="A4" t="str">
            <v>BB REN ME 2</v>
          </cell>
          <cell r="B4" t="str">
            <v>FFDI - teste</v>
          </cell>
          <cell r="C4">
            <v>466930.70080400002</v>
          </cell>
          <cell r="D4">
            <v>2333.4353729999998</v>
          </cell>
          <cell r="E4">
            <v>0</v>
          </cell>
          <cell r="F4">
            <v>14000.612236999999</v>
          </cell>
          <cell r="G4">
            <v>-2075.2475589999999</v>
          </cell>
          <cell r="H4">
            <v>451632.65279999998</v>
          </cell>
          <cell r="I4">
            <v>0</v>
          </cell>
          <cell r="J4">
            <v>1555.6235810000001</v>
          </cell>
          <cell r="K4">
            <v>453188.276381</v>
          </cell>
          <cell r="M4">
            <v>453188.276381</v>
          </cell>
          <cell r="O4">
            <v>0</v>
          </cell>
        </row>
        <row r="5">
          <cell r="A5" t="str">
            <v>BB REN ME 3</v>
          </cell>
          <cell r="B5" t="str">
            <v>FFDI - teste</v>
          </cell>
          <cell r="C5">
            <v>29648.475383000001</v>
          </cell>
          <cell r="D5">
            <v>111.950292</v>
          </cell>
          <cell r="E5">
            <v>0</v>
          </cell>
          <cell r="F5">
            <v>6542.3186949999999</v>
          </cell>
          <cell r="G5">
            <v>-131.77100000000002</v>
          </cell>
          <cell r="H5">
            <v>11508.721745999999</v>
          </cell>
          <cell r="I5">
            <v>11508.721745999999</v>
          </cell>
          <cell r="J5">
            <v>68.892488</v>
          </cell>
          <cell r="K5">
            <v>23086.33598</v>
          </cell>
          <cell r="M5">
            <v>23086.335980000003</v>
          </cell>
          <cell r="O5">
            <v>0</v>
          </cell>
        </row>
        <row r="6">
          <cell r="A6" t="str">
            <v>BB REN ME 4</v>
          </cell>
          <cell r="B6" t="str">
            <v>FFDI - teste</v>
          </cell>
          <cell r="C6">
            <v>300401.31017100002</v>
          </cell>
          <cell r="D6">
            <v>1879.993933</v>
          </cell>
          <cell r="E6">
            <v>0</v>
          </cell>
          <cell r="F6">
            <v>30999.105872</v>
          </cell>
          <cell r="G6">
            <v>1235.574065</v>
          </cell>
          <cell r="H6">
            <v>230333.9136</v>
          </cell>
          <cell r="I6">
            <v>38388.9856</v>
          </cell>
          <cell r="J6">
            <v>1224.1820969999999</v>
          </cell>
          <cell r="K6">
            <v>269947.081297</v>
          </cell>
          <cell r="M6">
            <v>272517.77229700005</v>
          </cell>
          <cell r="O6">
            <v>-2570.6910000000498</v>
          </cell>
        </row>
        <row r="7">
          <cell r="A7" t="str">
            <v>BB REN ME 5</v>
          </cell>
          <cell r="B7" t="str">
            <v>FFDI - teste</v>
          </cell>
          <cell r="C7">
            <v>243730.71823699999</v>
          </cell>
          <cell r="D7">
            <v>1008.962342</v>
          </cell>
          <cell r="E7">
            <v>0</v>
          </cell>
          <cell r="F7">
            <v>28014.993495999999</v>
          </cell>
          <cell r="G7">
            <v>1028.2661639999999</v>
          </cell>
          <cell r="H7">
            <v>171992.39679999999</v>
          </cell>
          <cell r="I7">
            <v>42998.099199999997</v>
          </cell>
          <cell r="J7">
            <v>650.94344699999999</v>
          </cell>
          <cell r="K7">
            <v>215641.43944699998</v>
          </cell>
          <cell r="M7">
            <v>217752.953247</v>
          </cell>
          <cell r="O7">
            <v>-2111.5138000000152</v>
          </cell>
        </row>
        <row r="8">
          <cell r="A8" t="str">
            <v>BB REN ME 6</v>
          </cell>
          <cell r="B8" t="str">
            <v>FFDI - teste</v>
          </cell>
          <cell r="C8">
            <v>29217.867917</v>
          </cell>
          <cell r="D8">
            <v>111.588015</v>
          </cell>
          <cell r="E8">
            <v>0</v>
          </cell>
          <cell r="F8">
            <v>6451.0787200000004</v>
          </cell>
          <cell r="G8">
            <v>123.26613999999999</v>
          </cell>
          <cell r="H8">
            <v>11339.925235999999</v>
          </cell>
          <cell r="I8">
            <v>11339.925238</v>
          </cell>
          <cell r="J8">
            <v>68.669547999999992</v>
          </cell>
          <cell r="K8">
            <v>22748.520022000001</v>
          </cell>
          <cell r="M8">
            <v>23001.643351999999</v>
          </cell>
          <cell r="O8">
            <v>-253.12332999999853</v>
          </cell>
        </row>
        <row r="9">
          <cell r="A9" t="str">
            <v>BB REN MN BNDES</v>
          </cell>
          <cell r="B9" t="str">
            <v>FFDI - teste</v>
          </cell>
          <cell r="C9">
            <v>2817980.9610449998</v>
          </cell>
          <cell r="D9">
            <v>21406.287250999998</v>
          </cell>
          <cell r="E9">
            <v>0</v>
          </cell>
          <cell r="F9">
            <v>45463.492963999997</v>
          </cell>
          <cell r="G9">
            <v>-1.0999999999999999E-4</v>
          </cell>
          <cell r="H9">
            <v>2472064.7366780001</v>
          </cell>
          <cell r="I9">
            <v>301172.211633</v>
          </cell>
          <cell r="J9">
            <v>20686.806911</v>
          </cell>
          <cell r="K9">
            <v>2793923.7552220002</v>
          </cell>
          <cell r="M9">
            <v>2793923.7552219997</v>
          </cell>
          <cell r="O9">
            <v>0</v>
          </cell>
        </row>
        <row r="10">
          <cell r="A10" t="str">
            <v>BB REN MN ELETROBRAS</v>
          </cell>
          <cell r="B10" t="str">
            <v>FFDI - teste</v>
          </cell>
          <cell r="C10">
            <v>10513751.081609</v>
          </cell>
          <cell r="D10">
            <v>79865.805798000001</v>
          </cell>
          <cell r="E10">
            <v>0</v>
          </cell>
          <cell r="F10">
            <v>169622.35993499999</v>
          </cell>
          <cell r="G10">
            <v>0</v>
          </cell>
          <cell r="H10">
            <v>9223150.5174950007</v>
          </cell>
          <cell r="I10">
            <v>1123662.5396380001</v>
          </cell>
          <cell r="J10">
            <v>77181.470338999992</v>
          </cell>
          <cell r="K10">
            <v>10423994.527472001</v>
          </cell>
          <cell r="M10">
            <v>10423994.527471999</v>
          </cell>
          <cell r="O10">
            <v>0</v>
          </cell>
        </row>
        <row r="11">
          <cell r="A11" t="str">
            <v>BNB 1 LITORAL-MATA</v>
          </cell>
          <cell r="B11" t="str">
            <v>FFDI - teste</v>
          </cell>
          <cell r="C11">
            <v>35720159.359232001</v>
          </cell>
          <cell r="D11">
            <v>392166.34124199999</v>
          </cell>
          <cell r="E11">
            <v>0</v>
          </cell>
          <cell r="F11">
            <v>0</v>
          </cell>
          <cell r="G11">
            <v>0</v>
          </cell>
          <cell r="H11">
            <v>32866658.631244998</v>
          </cell>
          <cell r="I11">
            <v>2452735.7187549998</v>
          </cell>
          <cell r="J11">
            <v>792931.35047499998</v>
          </cell>
          <cell r="K11">
            <v>36112325.700475</v>
          </cell>
          <cell r="M11">
            <v>36112325.700474001</v>
          </cell>
          <cell r="O11">
            <v>9.9837779998779297E-7</v>
          </cell>
        </row>
        <row r="12">
          <cell r="A12" t="str">
            <v>BNB 1 SEMI-ÁRIDO</v>
          </cell>
          <cell r="B12" t="str">
            <v>FFDI - teste</v>
          </cell>
          <cell r="C12">
            <v>30561337.965360999</v>
          </cell>
          <cell r="D12">
            <v>335528.40492100001</v>
          </cell>
          <cell r="E12">
            <v>0</v>
          </cell>
          <cell r="F12">
            <v>0</v>
          </cell>
          <cell r="G12">
            <v>0</v>
          </cell>
          <cell r="H12">
            <v>28119949.077495001</v>
          </cell>
          <cell r="I12">
            <v>2098503.6625049999</v>
          </cell>
          <cell r="J12">
            <v>678413.63028200006</v>
          </cell>
          <cell r="K12">
            <v>30896866.370282002</v>
          </cell>
          <cell r="M12">
            <v>30896866.370281998</v>
          </cell>
          <cell r="O12">
            <v>0</v>
          </cell>
        </row>
        <row r="13">
          <cell r="A13" t="str">
            <v>BNB 3 LITORAL-MATA</v>
          </cell>
          <cell r="B13" t="str">
            <v>FFDI - teste</v>
          </cell>
          <cell r="C13">
            <v>14237711.594327999</v>
          </cell>
          <cell r="D13">
            <v>156313.72770300001</v>
          </cell>
          <cell r="E13">
            <v>0</v>
          </cell>
          <cell r="F13">
            <v>0</v>
          </cell>
          <cell r="G13">
            <v>0</v>
          </cell>
          <cell r="H13">
            <v>14227351.24</v>
          </cell>
          <cell r="I13">
            <v>0</v>
          </cell>
          <cell r="J13">
            <v>166674.08202999999</v>
          </cell>
          <cell r="K13">
            <v>14394025.32203</v>
          </cell>
          <cell r="M13">
            <v>14394025.322030999</v>
          </cell>
          <cell r="O13">
            <v>-9.9837779998779297E-7</v>
          </cell>
        </row>
        <row r="14">
          <cell r="A14" t="str">
            <v>BNB 3 SEMI-ÁRIDO</v>
          </cell>
          <cell r="B14" t="str">
            <v>FFDI - teste</v>
          </cell>
          <cell r="C14">
            <v>10287582.724405</v>
          </cell>
          <cell r="D14">
            <v>112945.847656</v>
          </cell>
          <cell r="E14">
            <v>0</v>
          </cell>
          <cell r="F14">
            <v>0</v>
          </cell>
          <cell r="G14">
            <v>0</v>
          </cell>
          <cell r="H14">
            <v>10280096.76</v>
          </cell>
          <cell r="I14">
            <v>0</v>
          </cell>
          <cell r="J14">
            <v>120431.812061</v>
          </cell>
          <cell r="K14">
            <v>10400528.572061</v>
          </cell>
          <cell r="M14">
            <v>10400528.572061</v>
          </cell>
          <cell r="O14">
            <v>0</v>
          </cell>
        </row>
        <row r="15">
          <cell r="A15" t="str">
            <v>BNDES 1 - RTE</v>
          </cell>
          <cell r="B15" t="str">
            <v>FFDI - teste</v>
          </cell>
          <cell r="C15">
            <v>1198460.7063249999</v>
          </cell>
          <cell r="D15">
            <v>14341.538592999999</v>
          </cell>
          <cell r="E15">
            <v>0</v>
          </cell>
          <cell r="F15">
            <v>108446.77949</v>
          </cell>
          <cell r="G15">
            <v>0</v>
          </cell>
          <cell r="H15">
            <v>0</v>
          </cell>
          <cell r="I15">
            <v>1097950.7527040001</v>
          </cell>
          <cell r="J15">
            <v>6404.712724</v>
          </cell>
          <cell r="K15">
            <v>1104355.4654280001</v>
          </cell>
          <cell r="M15">
            <v>1104355.4654279999</v>
          </cell>
          <cell r="O15">
            <v>0</v>
          </cell>
        </row>
        <row r="16">
          <cell r="A16" t="str">
            <v>BNDES 2 - RTE</v>
          </cell>
          <cell r="B16" t="str">
            <v>FFDI - teste</v>
          </cell>
          <cell r="C16">
            <v>25170654.464473002</v>
          </cell>
          <cell r="D16">
            <v>301207.96662800002</v>
          </cell>
          <cell r="E16">
            <v>0</v>
          </cell>
          <cell r="F16">
            <v>2277651.9913639999</v>
          </cell>
          <cell r="G16">
            <v>0</v>
          </cell>
          <cell r="H16">
            <v>0</v>
          </cell>
          <cell r="I16">
            <v>23059695.549031999</v>
          </cell>
          <cell r="J16">
            <v>134514.89070300001</v>
          </cell>
          <cell r="K16">
            <v>23194210.439734999</v>
          </cell>
          <cell r="M16">
            <v>23194210.439737003</v>
          </cell>
          <cell r="O16">
            <v>-2.0042061805725098E-6</v>
          </cell>
        </row>
        <row r="17">
          <cell r="A17" t="str">
            <v>BNDES 3 - RTE</v>
          </cell>
          <cell r="B17" t="str">
            <v>FFDI - teste</v>
          </cell>
          <cell r="C17">
            <v>36228656.131378002</v>
          </cell>
          <cell r="D17">
            <v>452658.26424500003</v>
          </cell>
          <cell r="E17">
            <v>0</v>
          </cell>
          <cell r="F17">
            <v>0</v>
          </cell>
          <cell r="G17">
            <v>0</v>
          </cell>
          <cell r="H17">
            <v>28336059.406711999</v>
          </cell>
          <cell r="I17">
            <v>8132521.5997090004</v>
          </cell>
          <cell r="J17">
            <v>212733.38920400001</v>
          </cell>
          <cell r="K17">
            <v>36681314.395625003</v>
          </cell>
          <cell r="M17">
            <v>36681314.395623006</v>
          </cell>
          <cell r="O17">
            <v>1.9967555999755859E-6</v>
          </cell>
        </row>
        <row r="18">
          <cell r="A18" t="str">
            <v>BNDES 4 - CVA</v>
          </cell>
          <cell r="B18" t="str">
            <v>FFDI - teste</v>
          </cell>
          <cell r="C18">
            <v>1026607.310158</v>
          </cell>
          <cell r="D18">
            <v>6798.7239090000003</v>
          </cell>
          <cell r="E18">
            <v>0</v>
          </cell>
          <cell r="F18">
            <v>1033406.034067</v>
          </cell>
          <cell r="G18">
            <v>0</v>
          </cell>
          <cell r="H18">
            <v>0</v>
          </cell>
          <cell r="I18">
            <v>0</v>
          </cell>
          <cell r="J18">
            <v>0</v>
          </cell>
          <cell r="K18">
            <v>0</v>
          </cell>
          <cell r="M18">
            <v>0</v>
          </cell>
          <cell r="O18">
            <v>0</v>
          </cell>
        </row>
        <row r="19">
          <cell r="A19" t="str">
            <v>BNDES 5 - FINEM (Bradesco A)</v>
          </cell>
          <cell r="B19" t="str">
            <v>FFDI - teste</v>
          </cell>
          <cell r="C19">
            <v>9787489.7427469995</v>
          </cell>
          <cell r="D19">
            <v>93091.569817000011</v>
          </cell>
          <cell r="E19">
            <v>0</v>
          </cell>
          <cell r="F19">
            <v>368167.66519199999</v>
          </cell>
          <cell r="G19">
            <v>10532.670598999999</v>
          </cell>
          <cell r="H19">
            <v>5874359.226609</v>
          </cell>
          <cell r="I19">
            <v>3356776.7009370001</v>
          </cell>
          <cell r="J19">
            <v>291810.39042499999</v>
          </cell>
          <cell r="K19">
            <v>9522946.3179710004</v>
          </cell>
          <cell r="M19">
            <v>9522946.3179709986</v>
          </cell>
          <cell r="O19">
            <v>0</v>
          </cell>
        </row>
        <row r="20">
          <cell r="A20" t="str">
            <v>BNDES 5 - FINEM (Bradesco B)</v>
          </cell>
          <cell r="B20" t="str">
            <v>FFDI - teste</v>
          </cell>
          <cell r="C20">
            <v>2550222.366103</v>
          </cell>
          <cell r="D20">
            <v>30610.647689000001</v>
          </cell>
          <cell r="E20">
            <v>0</v>
          </cell>
          <cell r="F20">
            <v>89392.880523999993</v>
          </cell>
          <cell r="G20">
            <v>2749.8048450000001</v>
          </cell>
          <cell r="H20">
            <v>1426322.6843099999</v>
          </cell>
          <cell r="I20">
            <v>815041.53389600001</v>
          </cell>
          <cell r="J20">
            <v>252825.71990699999</v>
          </cell>
          <cell r="K20">
            <v>2494189.9381130002</v>
          </cell>
          <cell r="M20">
            <v>2494189.9381129998</v>
          </cell>
          <cell r="O20">
            <v>0</v>
          </cell>
        </row>
        <row r="21">
          <cell r="A21" t="str">
            <v>BNDES 5 - FINEM (Itau BBA A)</v>
          </cell>
          <cell r="B21" t="str">
            <v>FFDI - teste</v>
          </cell>
          <cell r="C21">
            <v>8281722.0876820004</v>
          </cell>
          <cell r="D21">
            <v>78769.789828999987</v>
          </cell>
          <cell r="E21">
            <v>0</v>
          </cell>
          <cell r="F21">
            <v>311526.48583600001</v>
          </cell>
          <cell r="G21">
            <v>8912.2597370000003</v>
          </cell>
          <cell r="H21">
            <v>4970611.6517399997</v>
          </cell>
          <cell r="I21">
            <v>2840349.5153100002</v>
          </cell>
          <cell r="J21">
            <v>246916.48436200002</v>
          </cell>
          <cell r="K21">
            <v>8057877.6514119999</v>
          </cell>
          <cell r="M21">
            <v>8057877.6514119999</v>
          </cell>
          <cell r="O21">
            <v>0</v>
          </cell>
        </row>
        <row r="22">
          <cell r="A22" t="str">
            <v>BNDES 5 - FINEM (Itau BBA B)</v>
          </cell>
          <cell r="B22" t="str">
            <v>FFDI - teste</v>
          </cell>
          <cell r="C22">
            <v>2157880.0212750002</v>
          </cell>
          <cell r="D22">
            <v>25901.317349000001</v>
          </cell>
          <cell r="E22">
            <v>0</v>
          </cell>
          <cell r="F22">
            <v>75640.130088000005</v>
          </cell>
          <cell r="G22">
            <v>2326.757462</v>
          </cell>
          <cell r="H22">
            <v>1206888.431818</v>
          </cell>
          <cell r="I22">
            <v>689650.53245499998</v>
          </cell>
          <cell r="J22">
            <v>213929.00172499998</v>
          </cell>
          <cell r="K22">
            <v>2110467.965998</v>
          </cell>
          <cell r="M22">
            <v>2110467.965998</v>
          </cell>
          <cell r="O22">
            <v>0</v>
          </cell>
        </row>
        <row r="23">
          <cell r="A23" t="str">
            <v>BNDES 5 - FINEM (Santander A)</v>
          </cell>
          <cell r="B23" t="str">
            <v>FFDI - teste</v>
          </cell>
          <cell r="C23">
            <v>10263609.234924</v>
          </cell>
          <cell r="D23">
            <v>97620.076759999996</v>
          </cell>
          <cell r="E23">
            <v>0</v>
          </cell>
          <cell r="F23">
            <v>386077.44614100002</v>
          </cell>
          <cell r="G23">
            <v>11045.039951000001</v>
          </cell>
          <cell r="H23">
            <v>6160121.6574839996</v>
          </cell>
          <cell r="I23">
            <v>3520069.5185560002</v>
          </cell>
          <cell r="J23">
            <v>306005.72945400001</v>
          </cell>
          <cell r="K23">
            <v>9986196.9054939989</v>
          </cell>
          <cell r="M23">
            <v>9986196.9054939989</v>
          </cell>
          <cell r="O23">
            <v>0</v>
          </cell>
        </row>
        <row r="24">
          <cell r="A24" t="str">
            <v>BNDES 5 - FINEM (Santander B)</v>
          </cell>
          <cell r="B24" t="str">
            <v>FFDI - teste</v>
          </cell>
          <cell r="C24">
            <v>2674279.3425650001</v>
          </cell>
          <cell r="D24">
            <v>32099.726254000001</v>
          </cell>
          <cell r="E24">
            <v>0</v>
          </cell>
          <cell r="F24">
            <v>93741.466308999996</v>
          </cell>
          <cell r="G24">
            <v>2883.5706140000002</v>
          </cell>
          <cell r="H24">
            <v>1495707.254065</v>
          </cell>
          <cell r="I24">
            <v>854689.85945999995</v>
          </cell>
          <cell r="J24">
            <v>265124.05959899997</v>
          </cell>
          <cell r="K24">
            <v>2615521.173124</v>
          </cell>
          <cell r="M24">
            <v>2615521.173124</v>
          </cell>
          <cell r="O24">
            <v>0</v>
          </cell>
        </row>
        <row r="25">
          <cell r="A25" t="str">
            <v>BNDES 5 - FINEM (Unibanco A)</v>
          </cell>
          <cell r="B25" t="str">
            <v>FFDI - teste</v>
          </cell>
          <cell r="C25">
            <v>8285371.339315</v>
          </cell>
          <cell r="D25">
            <v>78801.117395999987</v>
          </cell>
          <cell r="E25">
            <v>0</v>
          </cell>
          <cell r="F25">
            <v>311667.24924600002</v>
          </cell>
          <cell r="G25">
            <v>8916.1839319999999</v>
          </cell>
          <cell r="H25">
            <v>4972857.6253239997</v>
          </cell>
          <cell r="I25">
            <v>2841632.928781</v>
          </cell>
          <cell r="J25">
            <v>246930.83729200001</v>
          </cell>
          <cell r="K25">
            <v>8061421.3913969994</v>
          </cell>
          <cell r="M25">
            <v>8061421.3913969994</v>
          </cell>
          <cell r="O25">
            <v>0</v>
          </cell>
        </row>
        <row r="26">
          <cell r="A26" t="str">
            <v>BNDES 5 - FINEM (Unibanco B)</v>
          </cell>
          <cell r="B26" t="str">
            <v>FFDI - teste</v>
          </cell>
          <cell r="C26">
            <v>2156451.778217</v>
          </cell>
          <cell r="D26">
            <v>25889.056374</v>
          </cell>
          <cell r="E26">
            <v>0</v>
          </cell>
          <cell r="F26">
            <v>75585.038144000006</v>
          </cell>
          <cell r="G26">
            <v>2325.2216149999999</v>
          </cell>
          <cell r="H26">
            <v>1206009.4033059999</v>
          </cell>
          <cell r="I26">
            <v>689148.230477</v>
          </cell>
          <cell r="J26">
            <v>213923.38427899999</v>
          </cell>
          <cell r="K26">
            <v>2109081.0180620002</v>
          </cell>
          <cell r="M26">
            <v>2109081.0180620002</v>
          </cell>
          <cell r="O26">
            <v>0</v>
          </cell>
        </row>
        <row r="27">
          <cell r="A27" t="str">
            <v>BNDES 5 - FINEM (Votorantim A)</v>
          </cell>
          <cell r="B27" t="str">
            <v>FFDI - teste</v>
          </cell>
          <cell r="C27">
            <v>3764417.9526069998</v>
          </cell>
          <cell r="D27">
            <v>35804.439814999998</v>
          </cell>
          <cell r="E27">
            <v>0</v>
          </cell>
          <cell r="F27">
            <v>141602.902657</v>
          </cell>
          <cell r="G27">
            <v>4051.0258840000001</v>
          </cell>
          <cell r="H27">
            <v>2259368.2074640002</v>
          </cell>
          <cell r="I27">
            <v>1291067.5471049999</v>
          </cell>
          <cell r="J27">
            <v>112234.76108</v>
          </cell>
          <cell r="K27">
            <v>3662670.5156490002</v>
          </cell>
          <cell r="M27">
            <v>3662670.5156490002</v>
          </cell>
          <cell r="O27">
            <v>0</v>
          </cell>
        </row>
        <row r="28">
          <cell r="A28" t="str">
            <v>BNDES 5 - FINEM (Votorantim B)</v>
          </cell>
          <cell r="B28" t="str">
            <v>FFDI - teste</v>
          </cell>
          <cell r="C28">
            <v>980854.35120699997</v>
          </cell>
          <cell r="D28">
            <v>11773.32432</v>
          </cell>
          <cell r="E28">
            <v>0</v>
          </cell>
          <cell r="F28">
            <v>34381.869441000003</v>
          </cell>
          <cell r="G28">
            <v>1057.616804</v>
          </cell>
          <cell r="H28">
            <v>548585.52524600003</v>
          </cell>
          <cell r="I28">
            <v>313477.44299499999</v>
          </cell>
          <cell r="J28">
            <v>97240.454649000007</v>
          </cell>
          <cell r="K28">
            <v>959303.42289000005</v>
          </cell>
          <cell r="M28">
            <v>959303.42288999993</v>
          </cell>
          <cell r="O28">
            <v>0</v>
          </cell>
        </row>
        <row r="29">
          <cell r="A29" t="str">
            <v>CEF/COHAB - n01 - 108130160-0</v>
          </cell>
          <cell r="B29" t="str">
            <v>FFDI - teste</v>
          </cell>
          <cell r="C29">
            <v>13557.088464</v>
          </cell>
          <cell r="D29">
            <v>32.558174999999999</v>
          </cell>
          <cell r="E29">
            <v>0</v>
          </cell>
          <cell r="F29">
            <v>1000.9216269999999</v>
          </cell>
          <cell r="G29">
            <v>-9.9999999999999995E-7</v>
          </cell>
          <cell r="H29">
            <v>967.07399399999997</v>
          </cell>
          <cell r="I29">
            <v>11604.888397000001</v>
          </cell>
          <cell r="J29">
            <v>16.762619999999998</v>
          </cell>
          <cell r="K29">
            <v>12588.725011</v>
          </cell>
          <cell r="M29">
            <v>12588.725011</v>
          </cell>
          <cell r="O29">
            <v>0</v>
          </cell>
        </row>
        <row r="30">
          <cell r="A30" t="str">
            <v>CEF/COHAB - n02 - 108130162-6</v>
          </cell>
          <cell r="B30" t="str">
            <v>FFDI - teste</v>
          </cell>
          <cell r="C30">
            <v>7365.2759020000003</v>
          </cell>
          <cell r="D30">
            <v>17.407941999999998</v>
          </cell>
          <cell r="E30">
            <v>0</v>
          </cell>
          <cell r="F30">
            <v>753.93552999999997</v>
          </cell>
          <cell r="G30">
            <v>1.8999999999999998E-5</v>
          </cell>
          <cell r="H30">
            <v>3.8999999999999999E-5</v>
          </cell>
          <cell r="I30">
            <v>6619.921722</v>
          </cell>
          <cell r="J30">
            <v>8.8265719999999988</v>
          </cell>
          <cell r="K30">
            <v>6628.7483329999995</v>
          </cell>
          <cell r="M30">
            <v>6628.7483330000005</v>
          </cell>
          <cell r="O30">
            <v>0</v>
          </cell>
        </row>
        <row r="31">
          <cell r="A31" t="str">
            <v>CEF/COHAB - n58 - 108130159-6</v>
          </cell>
          <cell r="B31" t="str">
            <v>FFDI - teste</v>
          </cell>
          <cell r="C31">
            <v>17587.496117999999</v>
          </cell>
          <cell r="D31">
            <v>41.958622999999996</v>
          </cell>
          <cell r="E31">
            <v>0</v>
          </cell>
          <cell r="F31">
            <v>1507.583302</v>
          </cell>
          <cell r="G31">
            <v>-9.9999999999999995E-7</v>
          </cell>
          <cell r="H31">
            <v>0</v>
          </cell>
          <cell r="I31">
            <v>16100.40424</v>
          </cell>
          <cell r="J31">
            <v>21.467198</v>
          </cell>
          <cell r="K31">
            <v>16121.871438</v>
          </cell>
          <cell r="M31">
            <v>16121.871437999998</v>
          </cell>
          <cell r="O31">
            <v>0</v>
          </cell>
        </row>
        <row r="32">
          <cell r="A32" t="str">
            <v>CEF/COHAB - n59 - 108130158-8</v>
          </cell>
          <cell r="B32" t="str">
            <v>FFDI - teste</v>
          </cell>
          <cell r="C32">
            <v>32158.890062999999</v>
          </cell>
          <cell r="D32">
            <v>76.397312999999997</v>
          </cell>
          <cell r="E32">
            <v>0</v>
          </cell>
          <cell r="F32">
            <v>2999.9327619999999</v>
          </cell>
          <cell r="G32">
            <v>0</v>
          </cell>
          <cell r="H32">
            <v>0</v>
          </cell>
          <cell r="I32">
            <v>29196.426038000001</v>
          </cell>
          <cell r="J32">
            <v>38.928576</v>
          </cell>
          <cell r="K32">
            <v>29235.354614</v>
          </cell>
          <cell r="M32">
            <v>29235.354614</v>
          </cell>
          <cell r="O32">
            <v>0</v>
          </cell>
        </row>
        <row r="33">
          <cell r="A33" t="str">
            <v>CELPOS 1</v>
          </cell>
          <cell r="B33" t="str">
            <v>FFDI - teste</v>
          </cell>
          <cell r="C33">
            <v>6489759.860936</v>
          </cell>
          <cell r="D33">
            <v>33915.264585999998</v>
          </cell>
          <cell r="E33">
            <v>0</v>
          </cell>
          <cell r="F33">
            <v>820224.51684599998</v>
          </cell>
          <cell r="G33">
            <v>587019.49720900005</v>
          </cell>
          <cell r="H33">
            <v>-0.36246799999999996</v>
          </cell>
          <cell r="I33">
            <v>6286398.9327339996</v>
          </cell>
          <cell r="J33">
            <v>4071.5356189999998</v>
          </cell>
          <cell r="K33">
            <v>6290470.105885</v>
          </cell>
          <cell r="M33">
            <v>6290470.105885</v>
          </cell>
          <cell r="O33">
            <v>0</v>
          </cell>
        </row>
        <row r="34">
          <cell r="A34" t="str">
            <v>CELPOS 2</v>
          </cell>
          <cell r="B34" t="str">
            <v>FFDI - teste</v>
          </cell>
          <cell r="C34">
            <v>145599152.042189</v>
          </cell>
          <cell r="D34">
            <v>711192.31903599994</v>
          </cell>
          <cell r="E34">
            <v>0</v>
          </cell>
          <cell r="F34">
            <v>0</v>
          </cell>
          <cell r="G34">
            <v>509597.40534100001</v>
          </cell>
          <cell r="H34">
            <v>143640035.76780599</v>
          </cell>
          <cell r="I34">
            <v>3179905.9987599999</v>
          </cell>
          <cell r="J34">
            <v>0</v>
          </cell>
          <cell r="K34">
            <v>146819941.76656598</v>
          </cell>
          <cell r="M34">
            <v>146819941.76656601</v>
          </cell>
          <cell r="O34">
            <v>0</v>
          </cell>
        </row>
        <row r="35">
          <cell r="A35" t="str">
            <v>DEBÊNTURES 1ª EMISSÃO Repactuação</v>
          </cell>
          <cell r="B35" t="str">
            <v>FFDI - teste</v>
          </cell>
          <cell r="C35">
            <v>76036313.977960005</v>
          </cell>
          <cell r="D35">
            <v>897691.03102600004</v>
          </cell>
          <cell r="E35">
            <v>0</v>
          </cell>
          <cell r="F35">
            <v>0</v>
          </cell>
          <cell r="G35">
            <v>0</v>
          </cell>
          <cell r="H35">
            <v>74185111.650000006</v>
          </cell>
          <cell r="I35">
            <v>0</v>
          </cell>
          <cell r="J35">
            <v>2748893.3589860001</v>
          </cell>
          <cell r="K35">
            <v>76934005.008986011</v>
          </cell>
          <cell r="M35">
            <v>76934005.008986011</v>
          </cell>
          <cell r="O35">
            <v>0</v>
          </cell>
        </row>
        <row r="36">
          <cell r="A36" t="str">
            <v>DEBÊNTURES 2ª EMISSÃO (1ª SÉRIE)</v>
          </cell>
          <cell r="B36" t="str">
            <v>FFDI - teste</v>
          </cell>
          <cell r="C36">
            <v>409291509.31959301</v>
          </cell>
          <cell r="D36">
            <v>4848284.6378180003</v>
          </cell>
          <cell r="E36">
            <v>0</v>
          </cell>
          <cell r="F36">
            <v>0</v>
          </cell>
          <cell r="G36">
            <v>0</v>
          </cell>
          <cell r="H36">
            <v>285714285.71428603</v>
          </cell>
          <cell r="I36">
            <v>114285714.285714</v>
          </cell>
          <cell r="J36">
            <v>14139793.957411001</v>
          </cell>
          <cell r="K36">
            <v>414139793.95741099</v>
          </cell>
          <cell r="M36">
            <v>414139793.95741099</v>
          </cell>
          <cell r="O36">
            <v>0</v>
          </cell>
        </row>
        <row r="37">
          <cell r="A37" t="str">
            <v>DEBÊNTURES 2ª EMISSÃO (2ª SÉRIE)</v>
          </cell>
          <cell r="B37" t="str">
            <v>FFDI - teste</v>
          </cell>
          <cell r="C37">
            <v>33499427.614969999</v>
          </cell>
          <cell r="D37">
            <v>278195.32442800002</v>
          </cell>
          <cell r="E37">
            <v>0</v>
          </cell>
          <cell r="F37">
            <v>0</v>
          </cell>
          <cell r="G37">
            <v>95466.228617000001</v>
          </cell>
          <cell r="H37">
            <v>31424100.982834999</v>
          </cell>
          <cell r="I37">
            <v>0</v>
          </cell>
          <cell r="J37">
            <v>2448988.18518</v>
          </cell>
          <cell r="K37">
            <v>33873089.168014996</v>
          </cell>
          <cell r="M37">
            <v>33873089.168014996</v>
          </cell>
          <cell r="O37">
            <v>0</v>
          </cell>
        </row>
        <row r="38">
          <cell r="A38" t="str">
            <v>DEBÊNTURES 3ª EMISSÃO (Previsto)</v>
          </cell>
          <cell r="B38" t="str">
            <v>FFDI - teste</v>
          </cell>
          <cell r="C38">
            <v>205356416.1356</v>
          </cell>
          <cell r="D38">
            <v>2391995.7076420002</v>
          </cell>
          <cell r="E38">
            <v>0</v>
          </cell>
          <cell r="F38">
            <v>0</v>
          </cell>
          <cell r="G38">
            <v>0</v>
          </cell>
          <cell r="H38">
            <v>205000000</v>
          </cell>
          <cell r="I38">
            <v>0</v>
          </cell>
          <cell r="J38">
            <v>2748411.8432419999</v>
          </cell>
          <cell r="K38">
            <v>207748411.84324199</v>
          </cell>
          <cell r="M38">
            <v>207748411.84324199</v>
          </cell>
          <cell r="O38">
            <v>0</v>
          </cell>
        </row>
        <row r="39">
          <cell r="A39" t="str">
            <v>ECF 0018 UFIR</v>
          </cell>
          <cell r="B39" t="str">
            <v>FFDI - teste</v>
          </cell>
          <cell r="C39">
            <v>31656314.923919</v>
          </cell>
          <cell r="D39">
            <v>170394.60776899999</v>
          </cell>
          <cell r="E39">
            <v>0</v>
          </cell>
          <cell r="F39">
            <v>453040.27673500002</v>
          </cell>
          <cell r="G39">
            <v>0</v>
          </cell>
          <cell r="H39">
            <v>27981921.227359999</v>
          </cell>
          <cell r="I39">
            <v>3391748.0275929999</v>
          </cell>
          <cell r="J39">
            <v>0</v>
          </cell>
          <cell r="K39">
            <v>31373669.254952997</v>
          </cell>
          <cell r="M39">
            <v>31373669.254953001</v>
          </cell>
          <cell r="O39">
            <v>0</v>
          </cell>
        </row>
        <row r="40">
          <cell r="A40" t="str">
            <v xml:space="preserve">ECF 0115 UFIR </v>
          </cell>
          <cell r="B40" t="str">
            <v>FFDI - teste</v>
          </cell>
          <cell r="C40">
            <v>16901478.000525001</v>
          </cell>
          <cell r="D40">
            <v>117371.374996</v>
          </cell>
          <cell r="E40">
            <v>0</v>
          </cell>
          <cell r="F40">
            <v>117371.374996</v>
          </cell>
          <cell r="G40">
            <v>9.9999999999999995E-7</v>
          </cell>
          <cell r="H40">
            <v>16338095.400508</v>
          </cell>
          <cell r="I40">
            <v>563382.600018</v>
          </cell>
          <cell r="J40">
            <v>0</v>
          </cell>
          <cell r="K40">
            <v>16901478.000526</v>
          </cell>
          <cell r="M40">
            <v>16901478.000526</v>
          </cell>
          <cell r="O40">
            <v>0</v>
          </cell>
        </row>
        <row r="41">
          <cell r="A41" t="str">
            <v>ECF 1314 FINEL</v>
          </cell>
          <cell r="B41" t="str">
            <v>FFDI - teste</v>
          </cell>
          <cell r="C41">
            <v>85305.896280999994</v>
          </cell>
          <cell r="D41">
            <v>532.08628399999998</v>
          </cell>
          <cell r="E41">
            <v>0</v>
          </cell>
          <cell r="F41">
            <v>28910.017637000001</v>
          </cell>
          <cell r="G41">
            <v>-23.251158999999998</v>
          </cell>
          <cell r="H41">
            <v>1.83E-4</v>
          </cell>
          <cell r="I41">
            <v>56904.713585999998</v>
          </cell>
          <cell r="J41">
            <v>0</v>
          </cell>
          <cell r="K41">
            <v>56904.713768999994</v>
          </cell>
          <cell r="M41">
            <v>56904.713769000002</v>
          </cell>
          <cell r="O41">
            <v>0</v>
          </cell>
        </row>
        <row r="42">
          <cell r="A42" t="str">
            <v>ECF 1314 FINEL F1</v>
          </cell>
          <cell r="B42" t="str">
            <v>FFDI - teste</v>
          </cell>
          <cell r="C42">
            <v>35290.518883999997</v>
          </cell>
          <cell r="D42">
            <v>234.79552899999999</v>
          </cell>
          <cell r="E42">
            <v>0</v>
          </cell>
          <cell r="F42">
            <v>11974.569309</v>
          </cell>
          <cell r="G42">
            <v>-9.6188599999999997</v>
          </cell>
          <cell r="H42">
            <v>0</v>
          </cell>
          <cell r="I42">
            <v>23541.126243999999</v>
          </cell>
          <cell r="J42">
            <v>0</v>
          </cell>
          <cell r="K42">
            <v>23541.126243999999</v>
          </cell>
          <cell r="M42">
            <v>23541.126244000003</v>
          </cell>
          <cell r="O42">
            <v>0</v>
          </cell>
        </row>
        <row r="43">
          <cell r="A43" t="str">
            <v>ECF 1314 FINEL F2</v>
          </cell>
          <cell r="B43" t="str">
            <v>FFDI - teste</v>
          </cell>
          <cell r="C43">
            <v>35707.351557000002</v>
          </cell>
          <cell r="D43">
            <v>237.56882099999999</v>
          </cell>
          <cell r="E43">
            <v>0</v>
          </cell>
          <cell r="F43">
            <v>12116.006509999999</v>
          </cell>
          <cell r="G43">
            <v>-9.7324729999999988</v>
          </cell>
          <cell r="H43">
            <v>0</v>
          </cell>
          <cell r="I43">
            <v>23819.181395</v>
          </cell>
          <cell r="J43">
            <v>0</v>
          </cell>
          <cell r="K43">
            <v>23819.181395</v>
          </cell>
          <cell r="M43">
            <v>23819.181395000003</v>
          </cell>
          <cell r="O43">
            <v>0</v>
          </cell>
        </row>
        <row r="44">
          <cell r="A44" t="str">
            <v>ECF 1348 FINEL B</v>
          </cell>
          <cell r="B44" t="str">
            <v>FFDI - teste</v>
          </cell>
          <cell r="C44">
            <v>520773.06828900002</v>
          </cell>
          <cell r="D44">
            <v>3675.2641640000002</v>
          </cell>
          <cell r="E44">
            <v>0</v>
          </cell>
          <cell r="F44">
            <v>25294.464936</v>
          </cell>
          <cell r="G44">
            <v>219.71340599999999</v>
          </cell>
          <cell r="H44">
            <v>238830.84238099999</v>
          </cell>
          <cell r="I44">
            <v>260542.73854200001</v>
          </cell>
          <cell r="J44">
            <v>0</v>
          </cell>
          <cell r="K44">
            <v>499373.580923</v>
          </cell>
          <cell r="M44">
            <v>499373.580923</v>
          </cell>
          <cell r="O44">
            <v>0</v>
          </cell>
        </row>
        <row r="45">
          <cell r="A45" t="str">
            <v>ECF 1348 FINEL F1</v>
          </cell>
          <cell r="B45" t="str">
            <v>FFDI - teste</v>
          </cell>
          <cell r="C45">
            <v>336305.00904899999</v>
          </cell>
          <cell r="D45">
            <v>2373.4133390000002</v>
          </cell>
          <cell r="E45">
            <v>0</v>
          </cell>
          <cell r="F45">
            <v>16334.668092</v>
          </cell>
          <cell r="G45">
            <v>141.886481</v>
          </cell>
          <cell r="H45">
            <v>154232.26336300001</v>
          </cell>
          <cell r="I45">
            <v>168253.37741399999</v>
          </cell>
          <cell r="J45">
            <v>0</v>
          </cell>
          <cell r="K45">
            <v>322485.64077699999</v>
          </cell>
          <cell r="M45">
            <v>322485.64077699999</v>
          </cell>
          <cell r="O45">
            <v>0</v>
          </cell>
        </row>
        <row r="46">
          <cell r="A46" t="str">
            <v>ECF 1348 FINEL F2</v>
          </cell>
          <cell r="B46" t="str">
            <v>FFDI - teste</v>
          </cell>
          <cell r="C46">
            <v>283849.61549900001</v>
          </cell>
          <cell r="D46">
            <v>2003.2186670000001</v>
          </cell>
          <cell r="E46">
            <v>0</v>
          </cell>
          <cell r="F46">
            <v>13786.857582000001</v>
          </cell>
          <cell r="G46">
            <v>119.755644</v>
          </cell>
          <cell r="H46">
            <v>130175.785361</v>
          </cell>
          <cell r="I46">
            <v>142009.94686699999</v>
          </cell>
          <cell r="J46">
            <v>0</v>
          </cell>
          <cell r="K46">
            <v>272185.73222800001</v>
          </cell>
          <cell r="M46">
            <v>272185.73222800001</v>
          </cell>
          <cell r="O46">
            <v>0</v>
          </cell>
        </row>
        <row r="47">
          <cell r="A47" t="str">
            <v xml:space="preserve">ECF 1983 UFIR </v>
          </cell>
          <cell r="B47" t="str">
            <v>FFDI - teste</v>
          </cell>
          <cell r="C47">
            <v>35852063.873392999</v>
          </cell>
          <cell r="D47">
            <v>179260.319392</v>
          </cell>
          <cell r="E47">
            <v>0</v>
          </cell>
          <cell r="F47">
            <v>786922.41890000005</v>
          </cell>
          <cell r="G47">
            <v>0</v>
          </cell>
          <cell r="H47">
            <v>27952456.579287998</v>
          </cell>
          <cell r="I47">
            <v>7291945.1945970003</v>
          </cell>
          <cell r="J47">
            <v>0</v>
          </cell>
          <cell r="K47">
            <v>35244401.773884997</v>
          </cell>
          <cell r="M47">
            <v>35244401.773885004</v>
          </cell>
          <cell r="O47">
            <v>0</v>
          </cell>
        </row>
        <row r="48">
          <cell r="A48" t="str">
            <v>ECF 2184 UFIR</v>
          </cell>
          <cell r="B48" t="str">
            <v>FFDI - teste</v>
          </cell>
          <cell r="C48">
            <v>595264.877033</v>
          </cell>
          <cell r="D48">
            <v>3224.3514559999999</v>
          </cell>
          <cell r="E48">
            <v>0</v>
          </cell>
          <cell r="F48">
            <v>42908.676630000002</v>
          </cell>
          <cell r="G48">
            <v>0</v>
          </cell>
          <cell r="H48">
            <v>79368.650265000004</v>
          </cell>
          <cell r="I48">
            <v>476211.901594</v>
          </cell>
          <cell r="J48">
            <v>0</v>
          </cell>
          <cell r="K48">
            <v>555580.551859</v>
          </cell>
          <cell r="M48">
            <v>555580.551859</v>
          </cell>
          <cell r="O48">
            <v>0</v>
          </cell>
        </row>
        <row r="49">
          <cell r="A49" t="str">
            <v>FINEP</v>
          </cell>
          <cell r="B49" t="str">
            <v>FFDI - teste</v>
          </cell>
          <cell r="C49">
            <v>5719031.9198690001</v>
          </cell>
          <cell r="D49">
            <v>36336.755208000002</v>
          </cell>
          <cell r="E49">
            <v>0</v>
          </cell>
          <cell r="F49">
            <v>163115.23905100001</v>
          </cell>
          <cell r="G49">
            <v>6175.6013940000003</v>
          </cell>
          <cell r="H49">
            <v>4093245.4815830002</v>
          </cell>
          <cell r="I49">
            <v>1488452.9024159999</v>
          </cell>
          <cell r="J49">
            <v>16730.653420999999</v>
          </cell>
          <cell r="K49">
            <v>5598429.0374199999</v>
          </cell>
          <cell r="M49">
            <v>5598429.0374199999</v>
          </cell>
          <cell r="O49">
            <v>0</v>
          </cell>
        </row>
        <row r="50">
          <cell r="A50" t="str">
            <v>KFW 1</v>
          </cell>
          <cell r="B50" t="str">
            <v>FFDI - teste</v>
          </cell>
          <cell r="C50">
            <v>1015420.0300190001</v>
          </cell>
          <cell r="D50">
            <v>1970.5790470000002</v>
          </cell>
          <cell r="E50">
            <v>0</v>
          </cell>
          <cell r="F50">
            <v>0</v>
          </cell>
          <cell r="G50">
            <v>4460.1945459999997</v>
          </cell>
          <cell r="H50">
            <v>953457.09368000005</v>
          </cell>
          <cell r="I50">
            <v>51538.221279999998</v>
          </cell>
          <cell r="J50">
            <v>7882.3161959999998</v>
          </cell>
          <cell r="K50">
            <v>1012877.6311560001</v>
          </cell>
          <cell r="M50">
            <v>1021850.8036120001</v>
          </cell>
          <cell r="O50">
            <v>-8973.1724560000002</v>
          </cell>
        </row>
        <row r="51">
          <cell r="A51" t="str">
            <v>KFW 2</v>
          </cell>
          <cell r="B51" t="str">
            <v>FFDI - teste</v>
          </cell>
          <cell r="C51">
            <v>10409100.104982</v>
          </cell>
          <cell r="D51">
            <v>45121.208000999999</v>
          </cell>
          <cell r="E51">
            <v>0</v>
          </cell>
          <cell r="F51">
            <v>0</v>
          </cell>
          <cell r="G51">
            <v>45054.063349999997</v>
          </cell>
          <cell r="H51">
            <v>9150897.6229149997</v>
          </cell>
          <cell r="I51">
            <v>1076576.1909320001</v>
          </cell>
          <cell r="J51">
            <v>180484.832004</v>
          </cell>
          <cell r="K51">
            <v>10407958.645850999</v>
          </cell>
          <cell r="M51">
            <v>10499275.376333</v>
          </cell>
          <cell r="O51">
            <v>-91316.730482000858</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1199848.9719575329</v>
          </cell>
          <cell r="D60">
            <v>12114.632876526002</v>
          </cell>
          <cell r="E60">
            <v>0</v>
          </cell>
          <cell r="F60">
            <v>8115.2266250000002</v>
          </cell>
          <cell r="G60">
            <v>1301.748918303</v>
          </cell>
          <cell r="H60">
            <v>983875.28617895232</v>
          </cell>
          <cell r="I60">
            <v>194412.84855581497</v>
          </cell>
          <cell r="J60">
            <v>26756.767161527001</v>
          </cell>
          <cell r="K60">
            <v>1205044.901896294</v>
          </cell>
          <cell r="O60">
            <v>-105.22523106800837</v>
          </cell>
        </row>
      </sheetData>
      <sheetData sheetId="5" refreshError="1">
        <row r="1">
          <cell r="A1" t="str">
            <v>Período: 30/04/07 - 31/05/07</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316077.97424000001</v>
          </cell>
          <cell r="D3">
            <v>1475.037986</v>
          </cell>
          <cell r="E3">
            <v>0</v>
          </cell>
          <cell r="F3">
            <v>0</v>
          </cell>
          <cell r="G3">
            <v>2822.1247669999998</v>
          </cell>
          <cell r="H3">
            <v>317948.46159999998</v>
          </cell>
          <cell r="I3">
            <v>0</v>
          </cell>
          <cell r="J3">
            <v>2426.675393</v>
          </cell>
          <cell r="K3">
            <v>320375.13699299999</v>
          </cell>
          <cell r="M3">
            <v>320375.13699299999</v>
          </cell>
          <cell r="O3">
            <v>0</v>
          </cell>
        </row>
        <row r="4">
          <cell r="A4" t="str">
            <v>BB REN ME 2</v>
          </cell>
          <cell r="B4" t="str">
            <v>FFDI - teste</v>
          </cell>
          <cell r="C4">
            <v>453188.276381</v>
          </cell>
          <cell r="D4">
            <v>2354.2696169999999</v>
          </cell>
          <cell r="E4">
            <v>0</v>
          </cell>
          <cell r="F4">
            <v>0</v>
          </cell>
          <cell r="G4">
            <v>4046.3238970000002</v>
          </cell>
          <cell r="H4">
            <v>455665.08720000001</v>
          </cell>
          <cell r="I4">
            <v>0</v>
          </cell>
          <cell r="J4">
            <v>3923.7826950000003</v>
          </cell>
          <cell r="K4">
            <v>459588.86989500001</v>
          </cell>
          <cell r="M4">
            <v>459588.86989500001</v>
          </cell>
          <cell r="O4">
            <v>0</v>
          </cell>
        </row>
        <row r="5">
          <cell r="A5" t="str">
            <v>BB REN ME 3</v>
          </cell>
          <cell r="B5" t="str">
            <v>FFDI - teste</v>
          </cell>
          <cell r="C5">
            <v>23086.33598</v>
          </cell>
          <cell r="D5">
            <v>107.736779</v>
          </cell>
          <cell r="E5">
            <v>0</v>
          </cell>
          <cell r="F5">
            <v>0</v>
          </cell>
          <cell r="G5">
            <v>206.12799699999999</v>
          </cell>
          <cell r="H5">
            <v>11611.47819</v>
          </cell>
          <cell r="I5">
            <v>11611.47819</v>
          </cell>
          <cell r="J5">
            <v>177.24437599999999</v>
          </cell>
          <cell r="K5">
            <v>23400.200755999998</v>
          </cell>
          <cell r="M5">
            <v>23400.200755999998</v>
          </cell>
          <cell r="O5">
            <v>0</v>
          </cell>
        </row>
        <row r="6">
          <cell r="A6" t="str">
            <v>BB REN ME 4</v>
          </cell>
          <cell r="B6" t="str">
            <v>FFDI - teste</v>
          </cell>
          <cell r="C6">
            <v>269947.081297</v>
          </cell>
          <cell r="D6">
            <v>1852.668439</v>
          </cell>
          <cell r="E6">
            <v>0</v>
          </cell>
          <cell r="F6">
            <v>0</v>
          </cell>
          <cell r="G6">
            <v>-2388.381402</v>
          </cell>
          <cell r="H6">
            <v>232390.4664</v>
          </cell>
          <cell r="I6">
            <v>38731.744400000003</v>
          </cell>
          <cell r="J6">
            <v>3087.7807339999999</v>
          </cell>
          <cell r="K6">
            <v>274209.99153400003</v>
          </cell>
          <cell r="M6">
            <v>269411.36833399994</v>
          </cell>
          <cell r="O6">
            <v>4798.6232000000891</v>
          </cell>
        </row>
        <row r="7">
          <cell r="A7" t="str">
            <v>BB REN ME 5</v>
          </cell>
          <cell r="B7" t="str">
            <v>FFDI - teste</v>
          </cell>
          <cell r="C7">
            <v>215641.43944700001</v>
          </cell>
          <cell r="D7">
            <v>1017.9709339999999</v>
          </cell>
          <cell r="E7">
            <v>0</v>
          </cell>
          <cell r="F7">
            <v>0</v>
          </cell>
          <cell r="G7">
            <v>-1913.746005</v>
          </cell>
          <cell r="H7">
            <v>173528.04320000001</v>
          </cell>
          <cell r="I7">
            <v>43382.010800000004</v>
          </cell>
          <cell r="J7">
            <v>1674.7263760000001</v>
          </cell>
          <cell r="K7">
            <v>218584.78037600001</v>
          </cell>
          <cell r="M7">
            <v>214745.66437600003</v>
          </cell>
          <cell r="O7">
            <v>3839.11599999998</v>
          </cell>
        </row>
        <row r="8">
          <cell r="A8" t="str">
            <v>BB REN ME 6</v>
          </cell>
          <cell r="B8" t="str">
            <v>FFDI - teste</v>
          </cell>
          <cell r="C8">
            <v>22748.520022000001</v>
          </cell>
          <cell r="D8">
            <v>107.38813500000001</v>
          </cell>
          <cell r="E8">
            <v>0</v>
          </cell>
          <cell r="F8">
            <v>0</v>
          </cell>
          <cell r="G8">
            <v>-201.88554300000001</v>
          </cell>
          <cell r="H8">
            <v>11441.174568</v>
          </cell>
          <cell r="I8">
            <v>11441.174569999999</v>
          </cell>
          <cell r="J8">
            <v>176.670804</v>
          </cell>
          <cell r="K8">
            <v>23059.019941999999</v>
          </cell>
          <cell r="M8">
            <v>22654.022614000001</v>
          </cell>
          <cell r="O8">
            <v>404.99732799999765</v>
          </cell>
        </row>
        <row r="9">
          <cell r="A9" t="str">
            <v>BB REN MN BNDES</v>
          </cell>
          <cell r="B9" t="str">
            <v>FFDI - teste</v>
          </cell>
          <cell r="C9">
            <v>2793923.7552220002</v>
          </cell>
          <cell r="D9">
            <v>21245.524171999998</v>
          </cell>
          <cell r="E9">
            <v>0</v>
          </cell>
          <cell r="F9">
            <v>45514.768846999999</v>
          </cell>
          <cell r="G9">
            <v>3273.5446299999999</v>
          </cell>
          <cell r="H9">
            <v>2448569.9786399999</v>
          </cell>
          <cell r="I9">
            <v>303826.72632399999</v>
          </cell>
          <cell r="J9">
            <v>20531.350213000002</v>
          </cell>
          <cell r="K9">
            <v>2772928.0551769999</v>
          </cell>
          <cell r="M9">
            <v>2772928.0551770004</v>
          </cell>
          <cell r="O9">
            <v>0</v>
          </cell>
        </row>
        <row r="10">
          <cell r="A10" t="str">
            <v>BB REN MN ELETROBRAS</v>
          </cell>
          <cell r="B10" t="str">
            <v>FFDI - teste</v>
          </cell>
          <cell r="C10">
            <v>10423994.527472001</v>
          </cell>
          <cell r="D10">
            <v>79410.747568000006</v>
          </cell>
          <cell r="E10">
            <v>0</v>
          </cell>
          <cell r="F10">
            <v>170123.77786</v>
          </cell>
          <cell r="G10">
            <v>31271.990540999999</v>
          </cell>
          <cell r="H10">
            <v>9152175.5868989993</v>
          </cell>
          <cell r="I10">
            <v>1135636.5505860001</v>
          </cell>
          <cell r="J10">
            <v>76741.350235999998</v>
          </cell>
          <cell r="K10">
            <v>10364553.487721</v>
          </cell>
          <cell r="M10">
            <v>10364553.487721</v>
          </cell>
          <cell r="O10">
            <v>0</v>
          </cell>
        </row>
        <row r="11">
          <cell r="A11" t="str">
            <v>BNB 1 LITORAL-MATA</v>
          </cell>
          <cell r="B11" t="str">
            <v>FFDI - teste</v>
          </cell>
          <cell r="C11">
            <v>36112325.700475</v>
          </cell>
          <cell r="D11">
            <v>230918.840933</v>
          </cell>
          <cell r="E11">
            <v>0</v>
          </cell>
          <cell r="F11">
            <v>1010992.743728</v>
          </cell>
          <cell r="G11">
            <v>0</v>
          </cell>
          <cell r="H11">
            <v>32376111.487493999</v>
          </cell>
          <cell r="I11">
            <v>2943282.8625059999</v>
          </cell>
          <cell r="J11">
            <v>12857.447679000001</v>
          </cell>
          <cell r="K11">
            <v>35332251.797679</v>
          </cell>
          <cell r="M11">
            <v>35332251.797680005</v>
          </cell>
          <cell r="O11">
            <v>-1.0058283805847168E-6</v>
          </cell>
        </row>
        <row r="12">
          <cell r="A12" t="str">
            <v>BNB 1 SEMI-ÁRIDO</v>
          </cell>
          <cell r="B12" t="str">
            <v>FFDI - teste</v>
          </cell>
          <cell r="C12">
            <v>30896866.370282002</v>
          </cell>
          <cell r="D12">
            <v>95806.216968999972</v>
          </cell>
          <cell r="E12">
            <v>0</v>
          </cell>
          <cell r="F12">
            <v>763219.31391400006</v>
          </cell>
          <cell r="G12">
            <v>0</v>
          </cell>
          <cell r="H12">
            <v>27700248.344994001</v>
          </cell>
          <cell r="I12">
            <v>2518204.3950060001</v>
          </cell>
          <cell r="J12">
            <v>11000.533337000001</v>
          </cell>
          <cell r="K12">
            <v>30229453.273337003</v>
          </cell>
          <cell r="M12">
            <v>30229453.273336999</v>
          </cell>
          <cell r="O12">
            <v>0</v>
          </cell>
        </row>
        <row r="13">
          <cell r="A13" t="str">
            <v>BNB 3 LITORAL-MATA</v>
          </cell>
          <cell r="B13" t="str">
            <v>FFDI - teste</v>
          </cell>
          <cell r="C13">
            <v>14394025.32203</v>
          </cell>
          <cell r="D13">
            <v>163327.310596</v>
          </cell>
          <cell r="E13">
            <v>0</v>
          </cell>
          <cell r="F13">
            <v>0</v>
          </cell>
          <cell r="G13">
            <v>0</v>
          </cell>
          <cell r="H13">
            <v>14227351.24</v>
          </cell>
          <cell r="I13">
            <v>0</v>
          </cell>
          <cell r="J13">
            <v>330001.39262699999</v>
          </cell>
          <cell r="K13">
            <v>14557352.632627001</v>
          </cell>
          <cell r="M13">
            <v>14557352.632626001</v>
          </cell>
          <cell r="O13">
            <v>1.0002404451370239E-6</v>
          </cell>
        </row>
        <row r="14">
          <cell r="A14" t="str">
            <v>BNB 3 SEMI-ÁRIDO</v>
          </cell>
          <cell r="B14" t="str">
            <v>FFDI - teste</v>
          </cell>
          <cell r="C14">
            <v>10400528.572061</v>
          </cell>
          <cell r="D14">
            <v>118013.57316299999</v>
          </cell>
          <cell r="E14">
            <v>0</v>
          </cell>
          <cell r="F14">
            <v>0</v>
          </cell>
          <cell r="G14">
            <v>0</v>
          </cell>
          <cell r="H14">
            <v>10280096.76</v>
          </cell>
          <cell r="I14">
            <v>0</v>
          </cell>
          <cell r="J14">
            <v>238445.385224</v>
          </cell>
          <cell r="K14">
            <v>10518542.145223999</v>
          </cell>
          <cell r="M14">
            <v>10518542.145224001</v>
          </cell>
          <cell r="O14">
            <v>0</v>
          </cell>
        </row>
        <row r="15">
          <cell r="A15" t="str">
            <v>BNDES 1 - RTE</v>
          </cell>
          <cell r="B15" t="str">
            <v>FFDI - teste</v>
          </cell>
          <cell r="C15">
            <v>1104355.4654280001</v>
          </cell>
          <cell r="D15">
            <v>13556.995277</v>
          </cell>
          <cell r="E15">
            <v>0</v>
          </cell>
          <cell r="F15">
            <v>106997.196777</v>
          </cell>
          <cell r="G15">
            <v>0</v>
          </cell>
          <cell r="H15">
            <v>0</v>
          </cell>
          <cell r="I15">
            <v>1004220.460856</v>
          </cell>
          <cell r="J15">
            <v>6694.8030719999997</v>
          </cell>
          <cell r="K15">
            <v>1010915.263928</v>
          </cell>
          <cell r="M15">
            <v>1010915.263928</v>
          </cell>
          <cell r="O15">
            <v>0</v>
          </cell>
        </row>
        <row r="16">
          <cell r="A16" t="str">
            <v>BNDES 2 - RTE</v>
          </cell>
          <cell r="B16" t="str">
            <v>FFDI - teste</v>
          </cell>
          <cell r="C16">
            <v>23194210.439734999</v>
          </cell>
          <cell r="D16">
            <v>284730.606424</v>
          </cell>
          <cell r="E16">
            <v>0</v>
          </cell>
          <cell r="F16">
            <v>2247207.1503949999</v>
          </cell>
          <cell r="G16">
            <v>0</v>
          </cell>
          <cell r="H16">
            <v>0</v>
          </cell>
          <cell r="I16">
            <v>21091126.386521</v>
          </cell>
          <cell r="J16">
            <v>140607.50924300001</v>
          </cell>
          <cell r="K16">
            <v>21231733.895764001</v>
          </cell>
          <cell r="M16">
            <v>21231733.895764001</v>
          </cell>
          <cell r="O16">
            <v>0</v>
          </cell>
        </row>
        <row r="17">
          <cell r="A17" t="str">
            <v>BNDES 3 - RTE</v>
          </cell>
          <cell r="B17" t="str">
            <v>FFDI - teste</v>
          </cell>
          <cell r="C17">
            <v>36681314.395625003</v>
          </cell>
          <cell r="D17">
            <v>473990.25146900001</v>
          </cell>
          <cell r="E17">
            <v>0</v>
          </cell>
          <cell r="F17">
            <v>0</v>
          </cell>
          <cell r="G17">
            <v>0</v>
          </cell>
          <cell r="H17">
            <v>20545931.858167998</v>
          </cell>
          <cell r="I17">
            <v>16363311.168747</v>
          </cell>
          <cell r="J17">
            <v>246061.62017899999</v>
          </cell>
          <cell r="K17">
            <v>37155304.647093996</v>
          </cell>
          <cell r="M17">
            <v>37155304.647094004</v>
          </cell>
          <cell r="O17">
            <v>0</v>
          </cell>
        </row>
        <row r="18">
          <cell r="A18" t="str">
            <v>BNDES 5 - FINEM (Bradesco A)</v>
          </cell>
          <cell r="B18" t="str">
            <v>FFDI - teste</v>
          </cell>
          <cell r="C18">
            <v>9522946.3179710004</v>
          </cell>
          <cell r="D18">
            <v>93619.944590999992</v>
          </cell>
          <cell r="E18">
            <v>0</v>
          </cell>
          <cell r="F18">
            <v>357871.967191</v>
          </cell>
          <cell r="G18">
            <v>11333.214343</v>
          </cell>
          <cell r="H18">
            <v>5601400.4712410001</v>
          </cell>
          <cell r="I18">
            <v>3360840.2827619999</v>
          </cell>
          <cell r="J18">
            <v>307786.75571099995</v>
          </cell>
          <cell r="K18">
            <v>9270027.5097139999</v>
          </cell>
          <cell r="M18">
            <v>9270027.5097140018</v>
          </cell>
          <cell r="O18">
            <v>0</v>
          </cell>
        </row>
        <row r="19">
          <cell r="A19" t="str">
            <v>BNDES 5 - FINEM (Bradesco B)</v>
          </cell>
          <cell r="B19" t="str">
            <v>FFDI - teste</v>
          </cell>
          <cell r="C19">
            <v>2494189.9381129998</v>
          </cell>
          <cell r="D19">
            <v>31015.847909</v>
          </cell>
          <cell r="E19">
            <v>0</v>
          </cell>
          <cell r="F19">
            <v>86893.035512000002</v>
          </cell>
          <cell r="G19">
            <v>2974.5521699999999</v>
          </cell>
          <cell r="H19">
            <v>1360046.9851859999</v>
          </cell>
          <cell r="I19">
            <v>816028.19111500005</v>
          </cell>
          <cell r="J19">
            <v>265212.12637900002</v>
          </cell>
          <cell r="K19">
            <v>2441287.3026799997</v>
          </cell>
          <cell r="M19">
            <v>2441287.3026799997</v>
          </cell>
          <cell r="O19">
            <v>0</v>
          </cell>
        </row>
        <row r="20">
          <cell r="A20" t="str">
            <v>BNDES 5 - FINEM (Itau BBA A)</v>
          </cell>
          <cell r="B20" t="str">
            <v>FFDI - teste</v>
          </cell>
          <cell r="C20">
            <v>8057877.6514119999</v>
          </cell>
          <cell r="D20">
            <v>79216.876180000007</v>
          </cell>
          <cell r="E20">
            <v>0</v>
          </cell>
          <cell r="F20">
            <v>302814.74137599999</v>
          </cell>
          <cell r="G20">
            <v>9589.6429029999999</v>
          </cell>
          <cell r="H20">
            <v>4739646.5511149997</v>
          </cell>
          <cell r="I20">
            <v>2843787.9306999999</v>
          </cell>
          <cell r="J20">
            <v>260434.947304</v>
          </cell>
          <cell r="K20">
            <v>7843869.4291189993</v>
          </cell>
          <cell r="M20">
            <v>7843869.4291190002</v>
          </cell>
          <cell r="O20">
            <v>0</v>
          </cell>
        </row>
        <row r="21">
          <cell r="A21" t="str">
            <v>BNDES 5 - FINEM (Itau BBA B)</v>
          </cell>
          <cell r="B21" t="str">
            <v>FFDI - teste</v>
          </cell>
          <cell r="C21">
            <v>2110467.965998</v>
          </cell>
          <cell r="D21">
            <v>26244.179068999998</v>
          </cell>
          <cell r="E21">
            <v>0</v>
          </cell>
          <cell r="F21">
            <v>73524.876604999998</v>
          </cell>
          <cell r="G21">
            <v>2516.9282229999999</v>
          </cell>
          <cell r="H21">
            <v>1150808.993789</v>
          </cell>
          <cell r="I21">
            <v>690485.39625999995</v>
          </cell>
          <cell r="J21">
            <v>224409.80663599999</v>
          </cell>
          <cell r="K21">
            <v>2065704.1966849999</v>
          </cell>
          <cell r="M21">
            <v>2065704.1966849999</v>
          </cell>
          <cell r="O21">
            <v>0</v>
          </cell>
        </row>
        <row r="22">
          <cell r="A22" t="str">
            <v>BNDES 5 - FINEM (Santander A)</v>
          </cell>
          <cell r="B22" t="str">
            <v>FFDI - teste</v>
          </cell>
          <cell r="C22">
            <v>9986196.9054940008</v>
          </cell>
          <cell r="D22">
            <v>98174.154723</v>
          </cell>
          <cell r="E22">
            <v>0</v>
          </cell>
          <cell r="F22">
            <v>375280.906502</v>
          </cell>
          <cell r="G22">
            <v>11884.526721</v>
          </cell>
          <cell r="H22">
            <v>5873884.6270810002</v>
          </cell>
          <cell r="I22">
            <v>3524330.7762429998</v>
          </cell>
          <cell r="J22">
            <v>322759.27711199998</v>
          </cell>
          <cell r="K22">
            <v>9720974.6804360002</v>
          </cell>
          <cell r="M22">
            <v>9720974.6804360021</v>
          </cell>
          <cell r="O22">
            <v>0</v>
          </cell>
        </row>
        <row r="23">
          <cell r="A23" t="str">
            <v>BNDES 5 - FINEM (Santander B)</v>
          </cell>
          <cell r="B23" t="str">
            <v>FFDI - teste</v>
          </cell>
          <cell r="C23">
            <v>2615521.173124</v>
          </cell>
          <cell r="D23">
            <v>32524.637748000001</v>
          </cell>
          <cell r="E23">
            <v>0</v>
          </cell>
          <cell r="F23">
            <v>91120.014404999994</v>
          </cell>
          <cell r="G23">
            <v>3119.2508800000001</v>
          </cell>
          <cell r="H23">
            <v>1426207.5223119999</v>
          </cell>
          <cell r="I23">
            <v>855724.51338200003</v>
          </cell>
          <cell r="J23">
            <v>278113.01165299997</v>
          </cell>
          <cell r="K23">
            <v>2560045.0473469999</v>
          </cell>
          <cell r="M23">
            <v>2560045.0473470003</v>
          </cell>
          <cell r="O23">
            <v>0</v>
          </cell>
        </row>
        <row r="24">
          <cell r="A24" t="str">
            <v>BNDES 5 - FINEM (Unibanco A)</v>
          </cell>
          <cell r="B24" t="str">
            <v>FFDI - teste</v>
          </cell>
          <cell r="C24">
            <v>8061421.3913970003</v>
          </cell>
          <cell r="D24">
            <v>79248.258285000004</v>
          </cell>
          <cell r="E24">
            <v>0</v>
          </cell>
          <cell r="F24">
            <v>302951.56838299998</v>
          </cell>
          <cell r="G24">
            <v>9593.8569729999999</v>
          </cell>
          <cell r="H24">
            <v>4741788.1629950004</v>
          </cell>
          <cell r="I24">
            <v>2845072.8978209998</v>
          </cell>
          <cell r="J24">
            <v>260450.87745600002</v>
          </cell>
          <cell r="K24">
            <v>7847311.9382720003</v>
          </cell>
          <cell r="M24">
            <v>7847311.9382720003</v>
          </cell>
          <cell r="O24">
            <v>0</v>
          </cell>
        </row>
        <row r="25">
          <cell r="A25" t="str">
            <v>BNDES 5 - FINEM (Unibanco B)</v>
          </cell>
          <cell r="B25" t="str">
            <v>FFDI - teste</v>
          </cell>
          <cell r="C25">
            <v>2109081.0180620002</v>
          </cell>
          <cell r="D25">
            <v>26231.896747999999</v>
          </cell>
          <cell r="E25">
            <v>0</v>
          </cell>
          <cell r="F25">
            <v>73471.325291000001</v>
          </cell>
          <cell r="G25">
            <v>2515.2789229999998</v>
          </cell>
          <cell r="H25">
            <v>1149970.81033</v>
          </cell>
          <cell r="I25">
            <v>689982.48621600005</v>
          </cell>
          <cell r="J25">
            <v>224403.57189600001</v>
          </cell>
          <cell r="K25">
            <v>2064356.8684420001</v>
          </cell>
          <cell r="M25">
            <v>2064356.8684419999</v>
          </cell>
          <cell r="O25">
            <v>0</v>
          </cell>
        </row>
        <row r="26">
          <cell r="A26" t="str">
            <v>BNDES 5 - FINEM (Votorantim A)</v>
          </cell>
          <cell r="B26" t="str">
            <v>FFDI - teste</v>
          </cell>
          <cell r="C26">
            <v>3662670.5156490002</v>
          </cell>
          <cell r="D26">
            <v>36007.660864000005</v>
          </cell>
          <cell r="E26">
            <v>0</v>
          </cell>
          <cell r="F26">
            <v>137643.020081</v>
          </cell>
          <cell r="G26">
            <v>4358.9272229999997</v>
          </cell>
          <cell r="H26">
            <v>2154384.1045090002</v>
          </cell>
          <cell r="I26">
            <v>1292630.46269</v>
          </cell>
          <cell r="J26">
            <v>118379.516456</v>
          </cell>
          <cell r="K26">
            <v>3565394.0836550002</v>
          </cell>
          <cell r="M26">
            <v>3565394.0836550007</v>
          </cell>
          <cell r="O26">
            <v>0</v>
          </cell>
        </row>
        <row r="27">
          <cell r="A27" t="str">
            <v>BNDES 5 - FINEM (Votorantim B)</v>
          </cell>
          <cell r="B27" t="str">
            <v>FFDI - teste</v>
          </cell>
          <cell r="C27">
            <v>959303.42289000005</v>
          </cell>
          <cell r="D27">
            <v>11929.170556999999</v>
          </cell>
          <cell r="E27">
            <v>0</v>
          </cell>
          <cell r="F27">
            <v>33420.390806000003</v>
          </cell>
          <cell r="G27">
            <v>1144.0580500000001</v>
          </cell>
          <cell r="H27">
            <v>523094.877431</v>
          </cell>
          <cell r="I27">
            <v>313856.92645600002</v>
          </cell>
          <cell r="J27">
            <v>102004.456804</v>
          </cell>
          <cell r="K27">
            <v>938956.26069100003</v>
          </cell>
          <cell r="M27">
            <v>938956.26069100003</v>
          </cell>
          <cell r="O27">
            <v>0</v>
          </cell>
        </row>
        <row r="28">
          <cell r="A28" t="str">
            <v>CEF/COHAB - n01 - 108130160-0</v>
          </cell>
          <cell r="B28" t="str">
            <v>FFDI - teste</v>
          </cell>
          <cell r="C28">
            <v>12588.725011</v>
          </cell>
          <cell r="D28">
            <v>30.140471999999995</v>
          </cell>
          <cell r="E28">
            <v>0</v>
          </cell>
          <cell r="F28">
            <v>998.50394400000005</v>
          </cell>
          <cell r="G28">
            <v>-9.9999999999999995E-7</v>
          </cell>
          <cell r="H28">
            <v>-3.8999999999999999E-5</v>
          </cell>
          <cell r="I28">
            <v>11604.888397000001</v>
          </cell>
          <cell r="J28">
            <v>15.473179999999999</v>
          </cell>
          <cell r="K28">
            <v>11620.361538000001</v>
          </cell>
          <cell r="M28">
            <v>11620.361537999999</v>
          </cell>
          <cell r="O28">
            <v>0</v>
          </cell>
        </row>
        <row r="29">
          <cell r="A29" t="str">
            <v>CEF/COHAB - n02 - 108130162-6</v>
          </cell>
          <cell r="B29" t="str">
            <v>FFDI - teste</v>
          </cell>
          <cell r="C29">
            <v>6628.7483329999995</v>
          </cell>
          <cell r="D29">
            <v>15.569072999999999</v>
          </cell>
          <cell r="E29">
            <v>0</v>
          </cell>
          <cell r="F29">
            <v>752.09666100000004</v>
          </cell>
          <cell r="G29">
            <v>-3.8999999999999999E-5</v>
          </cell>
          <cell r="H29">
            <v>1.9999999999999998E-5</v>
          </cell>
          <cell r="I29">
            <v>5884.3748640000003</v>
          </cell>
          <cell r="J29">
            <v>7.8458220000000001</v>
          </cell>
          <cell r="K29">
            <v>5892.220706000001</v>
          </cell>
          <cell r="M29">
            <v>5892.2207059999992</v>
          </cell>
          <cell r="O29">
            <v>0</v>
          </cell>
        </row>
        <row r="30">
          <cell r="A30" t="str">
            <v>CEF/COHAB - n58 - 108130159-6</v>
          </cell>
          <cell r="B30" t="str">
            <v>FFDI - teste</v>
          </cell>
          <cell r="C30">
            <v>16121.871438</v>
          </cell>
          <cell r="D30">
            <v>38.299447000000001</v>
          </cell>
          <cell r="E30">
            <v>0</v>
          </cell>
          <cell r="F30">
            <v>1503.9241259999999</v>
          </cell>
          <cell r="G30">
            <v>1.9999999999999998E-5</v>
          </cell>
          <cell r="H30">
            <v>0</v>
          </cell>
          <cell r="I30">
            <v>14636.731127999999</v>
          </cell>
          <cell r="J30">
            <v>19.515650999999998</v>
          </cell>
          <cell r="K30">
            <v>14656.246778999999</v>
          </cell>
          <cell r="M30">
            <v>14656.246778999999</v>
          </cell>
          <cell r="O30">
            <v>0</v>
          </cell>
        </row>
        <row r="31">
          <cell r="A31" t="str">
            <v>CEF/COHAB - n59 - 108130158-8</v>
          </cell>
          <cell r="B31" t="str">
            <v>FFDI - teste</v>
          </cell>
          <cell r="C31">
            <v>29235.354614</v>
          </cell>
          <cell r="D31">
            <v>69.098214999999996</v>
          </cell>
          <cell r="E31">
            <v>0</v>
          </cell>
          <cell r="F31">
            <v>2992.6336839999999</v>
          </cell>
          <cell r="G31">
            <v>9.9999999999999995E-7</v>
          </cell>
          <cell r="H31">
            <v>0</v>
          </cell>
          <cell r="I31">
            <v>26276.783435000001</v>
          </cell>
          <cell r="J31">
            <v>35.035710999999999</v>
          </cell>
          <cell r="K31">
            <v>26311.819146000002</v>
          </cell>
          <cell r="M31">
            <v>26311.819146000002</v>
          </cell>
          <cell r="O31">
            <v>0</v>
          </cell>
        </row>
        <row r="32">
          <cell r="A32" t="str">
            <v>CELPOS 1</v>
          </cell>
          <cell r="B32" t="str">
            <v>FFDI - teste</v>
          </cell>
          <cell r="C32">
            <v>6290470.105885</v>
          </cell>
          <cell r="D32">
            <v>30187.317715000001</v>
          </cell>
          <cell r="E32">
            <v>0</v>
          </cell>
          <cell r="F32">
            <v>819011.56969300006</v>
          </cell>
          <cell r="G32">
            <v>20129.481457000002</v>
          </cell>
          <cell r="H32">
            <v>-0.36362800000000001</v>
          </cell>
          <cell r="I32">
            <v>5518201.5566600002</v>
          </cell>
          <cell r="J32">
            <v>3574.1423319999999</v>
          </cell>
          <cell r="K32">
            <v>5521775.3353639999</v>
          </cell>
          <cell r="M32">
            <v>5521775.3353639999</v>
          </cell>
          <cell r="O32">
            <v>0</v>
          </cell>
        </row>
        <row r="33">
          <cell r="A33" t="str">
            <v>CELPOS 2</v>
          </cell>
          <cell r="B33" t="str">
            <v>FFDI - teste</v>
          </cell>
          <cell r="C33">
            <v>146819941.76656601</v>
          </cell>
          <cell r="D33">
            <v>716940.18976500002</v>
          </cell>
          <cell r="E33">
            <v>0</v>
          </cell>
          <cell r="F33">
            <v>0</v>
          </cell>
          <cell r="G33">
            <v>469823.532977</v>
          </cell>
          <cell r="H33">
            <v>144019103.38132101</v>
          </cell>
          <cell r="I33">
            <v>3987602.1079870001</v>
          </cell>
          <cell r="J33">
            <v>0</v>
          </cell>
          <cell r="K33">
            <v>148006705.489308</v>
          </cell>
          <cell r="M33">
            <v>148006705.48930803</v>
          </cell>
          <cell r="O33">
            <v>0</v>
          </cell>
        </row>
        <row r="34">
          <cell r="A34" t="str">
            <v>DEBÊNTURES 1ª EMISSÃO Repactuação</v>
          </cell>
          <cell r="B34" t="str">
            <v>FFDI - teste</v>
          </cell>
          <cell r="C34">
            <v>76934005.008985996</v>
          </cell>
          <cell r="D34">
            <v>999705.87672099995</v>
          </cell>
          <cell r="E34">
            <v>0</v>
          </cell>
          <cell r="F34">
            <v>0</v>
          </cell>
          <cell r="G34">
            <v>0</v>
          </cell>
          <cell r="H34">
            <v>74185111.650000006</v>
          </cell>
          <cell r="I34">
            <v>0</v>
          </cell>
          <cell r="J34">
            <v>3748599.2357060001</v>
          </cell>
          <cell r="K34">
            <v>77933710.885706007</v>
          </cell>
          <cell r="M34">
            <v>77933710.885706991</v>
          </cell>
          <cell r="O34">
            <v>-9.8347663879394531E-7</v>
          </cell>
        </row>
        <row r="35">
          <cell r="A35" t="str">
            <v>DEBÊNTURES 2ª EMISSÃO (1ª SÉRIE)</v>
          </cell>
          <cell r="B35" t="str">
            <v>FFDI - teste</v>
          </cell>
          <cell r="C35">
            <v>414139793.95741099</v>
          </cell>
          <cell r="D35">
            <v>5399471.5862389999</v>
          </cell>
          <cell r="E35">
            <v>0</v>
          </cell>
          <cell r="F35">
            <v>0</v>
          </cell>
          <cell r="G35">
            <v>0</v>
          </cell>
          <cell r="H35">
            <v>285714285.71428603</v>
          </cell>
          <cell r="I35">
            <v>114285714.285714</v>
          </cell>
          <cell r="J35">
            <v>19539265.543651</v>
          </cell>
          <cell r="K35">
            <v>419539265.54365098</v>
          </cell>
          <cell r="M35">
            <v>419539265.54364997</v>
          </cell>
          <cell r="O35">
            <v>1.0132789611816406E-6</v>
          </cell>
        </row>
        <row r="36">
          <cell r="A36" t="str">
            <v>DEBÊNTURES 2ª EMISSÃO (2ª SÉRIE)</v>
          </cell>
          <cell r="B36" t="str">
            <v>FFDI - teste</v>
          </cell>
          <cell r="C36">
            <v>33873089.168015003</v>
          </cell>
          <cell r="D36">
            <v>309602.39508599997</v>
          </cell>
          <cell r="E36">
            <v>0</v>
          </cell>
          <cell r="F36">
            <v>0</v>
          </cell>
          <cell r="G36">
            <v>101619.210269</v>
          </cell>
          <cell r="H36">
            <v>31518373.232687</v>
          </cell>
          <cell r="I36">
            <v>0</v>
          </cell>
          <cell r="J36">
            <v>2765937.5406829999</v>
          </cell>
          <cell r="K36">
            <v>34284310.773369998</v>
          </cell>
          <cell r="M36">
            <v>34284310.773369998</v>
          </cell>
          <cell r="O36">
            <v>0</v>
          </cell>
        </row>
        <row r="37">
          <cell r="A37" t="str">
            <v>DEBÊNTURES 3ª EMISSÃO (Previsto)</v>
          </cell>
          <cell r="B37" t="str">
            <v>FFDI - teste</v>
          </cell>
          <cell r="C37">
            <v>207748411.84324199</v>
          </cell>
          <cell r="D37">
            <v>2663388.3673589998</v>
          </cell>
          <cell r="E37">
            <v>0</v>
          </cell>
          <cell r="F37">
            <v>0</v>
          </cell>
          <cell r="G37">
            <v>0</v>
          </cell>
          <cell r="H37">
            <v>205000000</v>
          </cell>
          <cell r="I37">
            <v>0</v>
          </cell>
          <cell r="J37">
            <v>5411800.2105999999</v>
          </cell>
          <cell r="K37">
            <v>210411800.21059999</v>
          </cell>
          <cell r="M37">
            <v>210411800.210601</v>
          </cell>
          <cell r="O37">
            <v>-1.0132789611816406E-6</v>
          </cell>
        </row>
        <row r="38">
          <cell r="A38" t="str">
            <v>ECF 0018 UFIR</v>
          </cell>
          <cell r="B38" t="str">
            <v>FFDI - teste</v>
          </cell>
          <cell r="C38">
            <v>31373669.254953001</v>
          </cell>
          <cell r="D38">
            <v>168981.379418</v>
          </cell>
          <cell r="E38">
            <v>0</v>
          </cell>
          <cell r="F38">
            <v>451627.04838400002</v>
          </cell>
          <cell r="G38">
            <v>0</v>
          </cell>
          <cell r="H38">
            <v>27699275.558394</v>
          </cell>
          <cell r="I38">
            <v>3391748.0275929999</v>
          </cell>
          <cell r="J38">
            <v>0</v>
          </cell>
          <cell r="K38">
            <v>31091023.585987002</v>
          </cell>
          <cell r="M38">
            <v>31091023.585987002</v>
          </cell>
          <cell r="O38">
            <v>0</v>
          </cell>
        </row>
        <row r="39">
          <cell r="A39" t="str">
            <v xml:space="preserve">ECF 0115 UFIR </v>
          </cell>
          <cell r="B39" t="str">
            <v>FFDI - teste</v>
          </cell>
          <cell r="C39">
            <v>16901478.000526</v>
          </cell>
          <cell r="D39">
            <v>117371.374996</v>
          </cell>
          <cell r="E39">
            <v>0</v>
          </cell>
          <cell r="F39">
            <v>117371.374996</v>
          </cell>
          <cell r="G39">
            <v>9.9999999999999995E-7</v>
          </cell>
          <cell r="H39">
            <v>16197249.750461999</v>
          </cell>
          <cell r="I39">
            <v>704228.25006300001</v>
          </cell>
          <cell r="J39">
            <v>0</v>
          </cell>
          <cell r="K39">
            <v>16901478.000524998</v>
          </cell>
          <cell r="M39">
            <v>16901478.000526998</v>
          </cell>
          <cell r="O39">
            <v>-2.0004808902740479E-6</v>
          </cell>
        </row>
        <row r="40">
          <cell r="A40" t="str">
            <v>ECF 1314 FINEL</v>
          </cell>
          <cell r="B40" t="str">
            <v>FFDI - teste</v>
          </cell>
          <cell r="C40">
            <v>56904.713769000002</v>
          </cell>
          <cell r="D40">
            <v>354.72416199999998</v>
          </cell>
          <cell r="E40">
            <v>0</v>
          </cell>
          <cell r="F40">
            <v>28732.655514999999</v>
          </cell>
          <cell r="G40">
            <v>-57.352007999999998</v>
          </cell>
          <cell r="H40">
            <v>0</v>
          </cell>
          <cell r="I40">
            <v>28469.430408</v>
          </cell>
          <cell r="J40">
            <v>0</v>
          </cell>
          <cell r="K40">
            <v>28469.430408</v>
          </cell>
          <cell r="M40">
            <v>28469.430408</v>
          </cell>
          <cell r="O40">
            <v>0</v>
          </cell>
        </row>
        <row r="41">
          <cell r="A41" t="str">
            <v>ECF 1314 FINEL F1</v>
          </cell>
          <cell r="B41" t="str">
            <v>FFDI - teste</v>
          </cell>
          <cell r="C41">
            <v>23541.126243999999</v>
          </cell>
          <cell r="D41">
            <v>156.530372</v>
          </cell>
          <cell r="E41">
            <v>0</v>
          </cell>
          <cell r="F41">
            <v>11896.304152000001</v>
          </cell>
          <cell r="G41">
            <v>-23.726094</v>
          </cell>
          <cell r="H41">
            <v>0</v>
          </cell>
          <cell r="I41">
            <v>11777.62637</v>
          </cell>
          <cell r="J41">
            <v>0</v>
          </cell>
          <cell r="K41">
            <v>11777.62637</v>
          </cell>
          <cell r="M41">
            <v>11777.62637</v>
          </cell>
          <cell r="O41">
            <v>0</v>
          </cell>
        </row>
        <row r="42">
          <cell r="A42" t="str">
            <v>ECF 1314 FINEL F2</v>
          </cell>
          <cell r="B42" t="str">
            <v>FFDI - teste</v>
          </cell>
          <cell r="C42">
            <v>23819.181395</v>
          </cell>
          <cell r="D42">
            <v>158.379243</v>
          </cell>
          <cell r="E42">
            <v>0</v>
          </cell>
          <cell r="F42">
            <v>12036.816932</v>
          </cell>
          <cell r="G42">
            <v>-24.006332999999998</v>
          </cell>
          <cell r="H42">
            <v>0</v>
          </cell>
          <cell r="I42">
            <v>11916.737373</v>
          </cell>
          <cell r="J42">
            <v>0</v>
          </cell>
          <cell r="K42">
            <v>11916.737373</v>
          </cell>
          <cell r="M42">
            <v>11916.737373</v>
          </cell>
          <cell r="O42">
            <v>0</v>
          </cell>
        </row>
        <row r="43">
          <cell r="A43" t="str">
            <v>ECF 1348 FINEL B</v>
          </cell>
          <cell r="B43" t="str">
            <v>FFDI - teste</v>
          </cell>
          <cell r="C43">
            <v>499373.580923</v>
          </cell>
          <cell r="D43">
            <v>3522.1281610000001</v>
          </cell>
          <cell r="E43">
            <v>0</v>
          </cell>
          <cell r="F43">
            <v>25141.328933000001</v>
          </cell>
          <cell r="G43">
            <v>193.93985499999999</v>
          </cell>
          <cell r="H43">
            <v>217249.23566599999</v>
          </cell>
          <cell r="I43">
            <v>260699.08434</v>
          </cell>
          <cell r="J43">
            <v>0</v>
          </cell>
          <cell r="K43">
            <v>477948.32000599999</v>
          </cell>
          <cell r="M43">
            <v>477948.32000599999</v>
          </cell>
          <cell r="O43">
            <v>0</v>
          </cell>
        </row>
        <row r="44">
          <cell r="A44" t="str">
            <v>ECF 1348 FINEL F1</v>
          </cell>
          <cell r="B44" t="str">
            <v>FFDI - teste</v>
          </cell>
          <cell r="C44">
            <v>322485.64077699999</v>
          </cell>
          <cell r="D44">
            <v>2274.5211180000001</v>
          </cell>
          <cell r="E44">
            <v>0</v>
          </cell>
          <cell r="F44">
            <v>16235.775871</v>
          </cell>
          <cell r="G44">
            <v>125.242362</v>
          </cell>
          <cell r="H44">
            <v>140295.28593000001</v>
          </cell>
          <cell r="I44">
            <v>168354.34245600001</v>
          </cell>
          <cell r="J44">
            <v>0</v>
          </cell>
          <cell r="K44">
            <v>308649.62838600005</v>
          </cell>
          <cell r="M44">
            <v>308649.62838599994</v>
          </cell>
          <cell r="O44">
            <v>0</v>
          </cell>
        </row>
        <row r="45">
          <cell r="A45" t="str">
            <v>ECF 1348 FINEL F2</v>
          </cell>
          <cell r="B45" t="str">
            <v>FFDI - teste</v>
          </cell>
          <cell r="C45">
            <v>272185.73222800001</v>
          </cell>
          <cell r="D45">
            <v>1919.7511010000001</v>
          </cell>
          <cell r="E45">
            <v>0</v>
          </cell>
          <cell r="F45">
            <v>13703.390015999999</v>
          </cell>
          <cell r="G45">
            <v>105.707757</v>
          </cell>
          <cell r="H45">
            <v>118412.63725</v>
          </cell>
          <cell r="I45">
            <v>142095.16381999999</v>
          </cell>
          <cell r="J45">
            <v>0</v>
          </cell>
          <cell r="K45">
            <v>260507.80106999999</v>
          </cell>
          <cell r="M45">
            <v>260507.80107000002</v>
          </cell>
          <cell r="O45">
            <v>0</v>
          </cell>
        </row>
        <row r="46">
          <cell r="A46" t="str">
            <v xml:space="preserve">ECF 1983 UFIR </v>
          </cell>
          <cell r="B46" t="str">
            <v>FFDI - teste</v>
          </cell>
          <cell r="C46">
            <v>35244401.773884997</v>
          </cell>
          <cell r="D46">
            <v>176222.008932</v>
          </cell>
          <cell r="E46">
            <v>0</v>
          </cell>
          <cell r="F46">
            <v>783884.10852300003</v>
          </cell>
          <cell r="G46">
            <v>0</v>
          </cell>
          <cell r="H46">
            <v>27344794.479697</v>
          </cell>
          <cell r="I46">
            <v>7291945.1945970003</v>
          </cell>
          <cell r="J46">
            <v>0</v>
          </cell>
          <cell r="K46">
            <v>34636739.674294002</v>
          </cell>
          <cell r="M46">
            <v>34636739.674293995</v>
          </cell>
          <cell r="O46">
            <v>0</v>
          </cell>
        </row>
        <row r="47">
          <cell r="A47" t="str">
            <v>ECF 2184 UFIR</v>
          </cell>
          <cell r="B47" t="str">
            <v>FFDI - teste</v>
          </cell>
          <cell r="C47">
            <v>555580.551859</v>
          </cell>
          <cell r="D47">
            <v>3009.394714</v>
          </cell>
          <cell r="E47">
            <v>0</v>
          </cell>
          <cell r="F47">
            <v>42693.719805000001</v>
          </cell>
          <cell r="G47">
            <v>9.9999999999999995E-7</v>
          </cell>
          <cell r="H47">
            <v>39684.325172999997</v>
          </cell>
          <cell r="I47">
            <v>476211.901594</v>
          </cell>
          <cell r="J47">
            <v>0</v>
          </cell>
          <cell r="K47">
            <v>515896.22676699999</v>
          </cell>
          <cell r="M47">
            <v>515896.22676900006</v>
          </cell>
          <cell r="O47">
            <v>-2.0000734366476536E-6</v>
          </cell>
        </row>
        <row r="48">
          <cell r="A48" t="str">
            <v>FINEP</v>
          </cell>
          <cell r="B48" t="str">
            <v>FFDI - teste</v>
          </cell>
          <cell r="C48">
            <v>5598429.0374199999</v>
          </cell>
          <cell r="D48">
            <v>36714.367058999997</v>
          </cell>
          <cell r="E48">
            <v>0</v>
          </cell>
          <cell r="F48">
            <v>158842.72601400001</v>
          </cell>
          <cell r="G48">
            <v>6690.4475780000002</v>
          </cell>
          <cell r="H48">
            <v>3974013.5593119999</v>
          </cell>
          <cell r="I48">
            <v>1490255.084766</v>
          </cell>
          <cell r="J48">
            <v>18722.481964999999</v>
          </cell>
          <cell r="K48">
            <v>5482991.1260429993</v>
          </cell>
          <cell r="M48">
            <v>5482991.1260429993</v>
          </cell>
          <cell r="O48">
            <v>0</v>
          </cell>
        </row>
        <row r="49">
          <cell r="A49" t="str">
            <v>KFW 1</v>
          </cell>
          <cell r="B49" t="str">
            <v>FFDI - teste</v>
          </cell>
          <cell r="C49">
            <v>1012877.631156</v>
          </cell>
          <cell r="D49">
            <v>1988.173503</v>
          </cell>
          <cell r="E49">
            <v>0</v>
          </cell>
          <cell r="F49">
            <v>0</v>
          </cell>
          <cell r="G49">
            <v>-8902.7946310000007</v>
          </cell>
          <cell r="H49">
            <v>961970.10344500002</v>
          </cell>
          <cell r="I49">
            <v>51998.383970000003</v>
          </cell>
          <cell r="J49">
            <v>9940.8675230000008</v>
          </cell>
          <cell r="K49">
            <v>1023909.354938</v>
          </cell>
          <cell r="M49">
            <v>1005963.010028</v>
          </cell>
          <cell r="O49">
            <v>17946.344909999985</v>
          </cell>
        </row>
        <row r="50">
          <cell r="A50" t="str">
            <v>KFW 2</v>
          </cell>
          <cell r="B50" t="str">
            <v>FFDI - teste</v>
          </cell>
          <cell r="C50">
            <v>10407958.645850999</v>
          </cell>
          <cell r="D50">
            <v>45524.075929999999</v>
          </cell>
          <cell r="E50">
            <v>0</v>
          </cell>
          <cell r="F50">
            <v>0</v>
          </cell>
          <cell r="G50">
            <v>-89705.258768</v>
          </cell>
          <cell r="H50">
            <v>9232602.0659769997</v>
          </cell>
          <cell r="I50">
            <v>1086188.478352</v>
          </cell>
          <cell r="J50">
            <v>227620.379648</v>
          </cell>
          <cell r="K50">
            <v>10546410.923976999</v>
          </cell>
          <cell r="M50">
            <v>10363777.463012999</v>
          </cell>
          <cell r="O50">
            <v>182633.46096399985</v>
          </cell>
        </row>
        <row r="51">
          <cell r="A51" t="str">
            <v>BNDES 4 - CVA</v>
          </cell>
          <cell r="M51">
            <v>0</v>
          </cell>
          <cell r="O51">
            <v>0</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1205044.901896294</v>
          </cell>
          <cell r="D60">
            <v>12679.773413935998</v>
          </cell>
          <cell r="E60">
            <v>0</v>
          </cell>
          <cell r="F60">
            <v>8666.4707749219997</v>
          </cell>
          <cell r="G60">
            <v>596.12075969500006</v>
          </cell>
          <cell r="H60">
            <v>973016.723689295</v>
          </cell>
          <cell r="I60">
            <v>201663.32325603804</v>
          </cell>
          <cell r="J60">
            <v>35183.900892067002</v>
          </cell>
          <cell r="K60">
            <v>1209863.9478374</v>
          </cell>
          <cell r="O60">
            <v>209.62254239701028</v>
          </cell>
        </row>
      </sheetData>
      <sheetData sheetId="6" refreshError="1">
        <row r="1">
          <cell r="A1" t="str">
            <v>Período: 31/05/07 - 30/06/07</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320375.13699299999</v>
          </cell>
          <cell r="D3">
            <v>1440.0884699999999</v>
          </cell>
          <cell r="E3">
            <v>0</v>
          </cell>
          <cell r="F3">
            <v>0</v>
          </cell>
          <cell r="G3">
            <v>2835.1782039999998</v>
          </cell>
          <cell r="H3">
            <v>320762.16480000003</v>
          </cell>
          <cell r="I3">
            <v>0</v>
          </cell>
          <cell r="J3">
            <v>3888.238867</v>
          </cell>
          <cell r="K3">
            <v>324650.40366700001</v>
          </cell>
          <cell r="M3">
            <v>324650.40366700001</v>
          </cell>
          <cell r="O3">
            <v>0</v>
          </cell>
        </row>
        <row r="4">
          <cell r="A4" t="str">
            <v>BB REN ME 2</v>
          </cell>
          <cell r="B4" t="str">
            <v>FFDI - teste</v>
          </cell>
          <cell r="C4">
            <v>459588.86989500001</v>
          </cell>
          <cell r="D4">
            <v>2375.1038619999999</v>
          </cell>
          <cell r="E4">
            <v>0</v>
          </cell>
          <cell r="F4">
            <v>0</v>
          </cell>
          <cell r="G4">
            <v>4067.15814</v>
          </cell>
          <cell r="H4">
            <v>459697.52159999998</v>
          </cell>
          <cell r="I4">
            <v>0</v>
          </cell>
          <cell r="J4">
            <v>6333.6102970000002</v>
          </cell>
          <cell r="K4">
            <v>466031.13189699996</v>
          </cell>
          <cell r="M4">
            <v>466031.13189700001</v>
          </cell>
          <cell r="O4">
            <v>0</v>
          </cell>
        </row>
        <row r="5">
          <cell r="A5" t="str">
            <v>BB REN ME 3</v>
          </cell>
          <cell r="B5" t="str">
            <v>FFDI - teste</v>
          </cell>
          <cell r="C5">
            <v>23400.200755999998</v>
          </cell>
          <cell r="D5">
            <v>105.184065</v>
          </cell>
          <cell r="E5">
            <v>0</v>
          </cell>
          <cell r="F5">
            <v>0</v>
          </cell>
          <cell r="G5">
            <v>207.081423</v>
          </cell>
          <cell r="H5">
            <v>11714.234634</v>
          </cell>
          <cell r="I5">
            <v>11714.234634</v>
          </cell>
          <cell r="J5">
            <v>283.99697600000002</v>
          </cell>
          <cell r="K5">
            <v>23712.466243999999</v>
          </cell>
          <cell r="M5">
            <v>23712.466243999999</v>
          </cell>
          <cell r="O5">
            <v>0</v>
          </cell>
        </row>
        <row r="6">
          <cell r="A6" t="str">
            <v>BB REN ME 4</v>
          </cell>
          <cell r="B6" t="str">
            <v>FFDI - teste</v>
          </cell>
          <cell r="C6">
            <v>274209.99153399997</v>
          </cell>
          <cell r="D6">
            <v>1869.063735</v>
          </cell>
          <cell r="E6">
            <v>0</v>
          </cell>
          <cell r="F6">
            <v>0</v>
          </cell>
          <cell r="G6">
            <v>-2371.986105</v>
          </cell>
          <cell r="H6">
            <v>234447.01920000001</v>
          </cell>
          <cell r="I6">
            <v>39074.503199999999</v>
          </cell>
          <cell r="J6">
            <v>4984.1699639999997</v>
          </cell>
          <cell r="K6">
            <v>278505.69236400002</v>
          </cell>
          <cell r="M6">
            <v>273707.06916399993</v>
          </cell>
          <cell r="O6">
            <v>4798.6232000000891</v>
          </cell>
        </row>
        <row r="7">
          <cell r="A7" t="str">
            <v>BB REN ME 5</v>
          </cell>
          <cell r="B7" t="str">
            <v>FFDI - teste</v>
          </cell>
          <cell r="C7">
            <v>218584.78037600001</v>
          </cell>
          <cell r="D7">
            <v>993.85115399999995</v>
          </cell>
          <cell r="E7">
            <v>0</v>
          </cell>
          <cell r="F7">
            <v>0</v>
          </cell>
          <cell r="G7">
            <v>-1904.7374119999999</v>
          </cell>
          <cell r="H7">
            <v>175063.68960000001</v>
          </cell>
          <cell r="I7">
            <v>43765.922400000003</v>
          </cell>
          <cell r="J7">
            <v>2683.3981180000001</v>
          </cell>
          <cell r="K7">
            <v>221513.01011800003</v>
          </cell>
          <cell r="M7">
            <v>217673.89411800003</v>
          </cell>
          <cell r="O7">
            <v>3839.1160000000091</v>
          </cell>
        </row>
        <row r="8">
          <cell r="A8" t="str">
            <v>BB REN ME 6</v>
          </cell>
          <cell r="B8" t="str">
            <v>FFDI - teste</v>
          </cell>
          <cell r="C8">
            <v>23059.019941999999</v>
          </cell>
          <cell r="D8">
            <v>104.843684</v>
          </cell>
          <cell r="E8">
            <v>0</v>
          </cell>
          <cell r="F8">
            <v>0</v>
          </cell>
          <cell r="G8">
            <v>-200.93520699999999</v>
          </cell>
          <cell r="H8">
            <v>11542.4239</v>
          </cell>
          <cell r="I8">
            <v>11542.423903000001</v>
          </cell>
          <cell r="J8">
            <v>283.077946</v>
          </cell>
          <cell r="K8">
            <v>23367.925749000002</v>
          </cell>
          <cell r="M8">
            <v>22962.928419</v>
          </cell>
          <cell r="O8">
            <v>404.99733000000197</v>
          </cell>
        </row>
        <row r="9">
          <cell r="A9" t="str">
            <v>BB REN MN BNDES</v>
          </cell>
          <cell r="B9" t="str">
            <v>FFDI - teste</v>
          </cell>
          <cell r="C9">
            <v>2772928.0551769999</v>
          </cell>
          <cell r="D9">
            <v>21107.630548000001</v>
          </cell>
          <cell r="E9">
            <v>0</v>
          </cell>
          <cell r="F9">
            <v>45567.865758</v>
          </cell>
          <cell r="G9">
            <v>6557.6378249999998</v>
          </cell>
          <cell r="H9">
            <v>2427750.9242469999</v>
          </cell>
          <cell r="I9">
            <v>306875.73784100002</v>
          </cell>
          <cell r="J9">
            <v>20398.795703999996</v>
          </cell>
          <cell r="K9">
            <v>2755025.4577919999</v>
          </cell>
          <cell r="M9">
            <v>2755025.4577919999</v>
          </cell>
          <cell r="O9">
            <v>0</v>
          </cell>
        </row>
        <row r="10">
          <cell r="A10" t="str">
            <v>BB REN MN ELETROBRAS</v>
          </cell>
          <cell r="B10" t="str">
            <v>FFDI - teste</v>
          </cell>
          <cell r="C10">
            <v>10364553.487721</v>
          </cell>
          <cell r="D10">
            <v>79175.829289000001</v>
          </cell>
          <cell r="E10">
            <v>0</v>
          </cell>
          <cell r="F10">
            <v>170626.64608899999</v>
          </cell>
          <cell r="G10">
            <v>61776.674397000003</v>
          </cell>
          <cell r="H10">
            <v>9107176.3486330006</v>
          </cell>
          <cell r="I10">
            <v>1151181.3717700001</v>
          </cell>
          <cell r="J10">
            <v>76521.624915000008</v>
          </cell>
          <cell r="K10">
            <v>10334879.345318001</v>
          </cell>
          <cell r="M10">
            <v>10334879.345317999</v>
          </cell>
          <cell r="O10">
            <v>0</v>
          </cell>
        </row>
        <row r="11">
          <cell r="A11" t="str">
            <v>BNB 1 LITORAL-MATA</v>
          </cell>
          <cell r="B11" t="str">
            <v>FFDI - teste</v>
          </cell>
          <cell r="C11">
            <v>35332251.797679</v>
          </cell>
          <cell r="D11">
            <v>387907.56155300001</v>
          </cell>
          <cell r="E11">
            <v>0</v>
          </cell>
          <cell r="F11">
            <v>0</v>
          </cell>
          <cell r="G11">
            <v>0</v>
          </cell>
          <cell r="H11">
            <v>31885564.343743</v>
          </cell>
          <cell r="I11">
            <v>3433830.0062569999</v>
          </cell>
          <cell r="J11">
            <v>400765.00923199998</v>
          </cell>
          <cell r="K11">
            <v>35720159.359232001</v>
          </cell>
          <cell r="M11">
            <v>35720159.359232001</v>
          </cell>
          <cell r="O11">
            <v>0</v>
          </cell>
        </row>
        <row r="12">
          <cell r="A12" t="str">
            <v>BNB 1 SEMI-ÁRIDO</v>
          </cell>
          <cell r="B12" t="str">
            <v>FFDI - teste</v>
          </cell>
          <cell r="C12">
            <v>30229453.273336999</v>
          </cell>
          <cell r="D12">
            <v>331884.69202399999</v>
          </cell>
          <cell r="E12">
            <v>0</v>
          </cell>
          <cell r="F12">
            <v>0</v>
          </cell>
          <cell r="G12">
            <v>0</v>
          </cell>
          <cell r="H12">
            <v>27280547.612493001</v>
          </cell>
          <cell r="I12">
            <v>2937905.1275070002</v>
          </cell>
          <cell r="J12">
            <v>342885.22536099999</v>
          </cell>
          <cell r="K12">
            <v>30561337.965361003</v>
          </cell>
          <cell r="M12">
            <v>30561337.965360999</v>
          </cell>
          <cell r="O12">
            <v>0</v>
          </cell>
        </row>
        <row r="13">
          <cell r="A13" t="str">
            <v>BNB 3 LITORAL-MATA</v>
          </cell>
          <cell r="B13" t="str">
            <v>FFDI - teste</v>
          </cell>
          <cell r="C13">
            <v>14557352.632626999</v>
          </cell>
          <cell r="D13">
            <v>86976.334208000015</v>
          </cell>
          <cell r="E13">
            <v>0</v>
          </cell>
          <cell r="F13">
            <v>411798.49238000001</v>
          </cell>
          <cell r="G13">
            <v>0</v>
          </cell>
          <cell r="H13">
            <v>14227351.24</v>
          </cell>
          <cell r="I13">
            <v>0</v>
          </cell>
          <cell r="J13">
            <v>5179.2344549999998</v>
          </cell>
          <cell r="K13">
            <v>14232530.474455001</v>
          </cell>
          <cell r="M13">
            <v>14232530.474454999</v>
          </cell>
          <cell r="O13">
            <v>0</v>
          </cell>
        </row>
        <row r="14">
          <cell r="A14" t="str">
            <v>BNB 3 SEMI-ÁRIDO</v>
          </cell>
          <cell r="B14" t="str">
            <v>FFDI - teste</v>
          </cell>
          <cell r="C14">
            <v>10518542.145223999</v>
          </cell>
          <cell r="D14">
            <v>27839.792222999997</v>
          </cell>
          <cell r="E14">
            <v>0</v>
          </cell>
          <cell r="F14">
            <v>262542.876406</v>
          </cell>
          <cell r="G14">
            <v>0</v>
          </cell>
          <cell r="H14">
            <v>10280096.76</v>
          </cell>
          <cell r="I14">
            <v>0</v>
          </cell>
          <cell r="J14">
            <v>3742.3010410000002</v>
          </cell>
          <cell r="K14">
            <v>10283839.061040999</v>
          </cell>
          <cell r="M14">
            <v>10283839.061041001</v>
          </cell>
          <cell r="O14">
            <v>0</v>
          </cell>
        </row>
        <row r="15">
          <cell r="A15" t="str">
            <v>BNDES 1 - RTE</v>
          </cell>
          <cell r="B15" t="str">
            <v>FFDI - teste</v>
          </cell>
          <cell r="C15">
            <v>1010915.263928</v>
          </cell>
          <cell r="D15">
            <v>11574.421697</v>
          </cell>
          <cell r="E15">
            <v>0</v>
          </cell>
          <cell r="F15">
            <v>107759.04061900001</v>
          </cell>
          <cell r="G15">
            <v>0</v>
          </cell>
          <cell r="H15">
            <v>0</v>
          </cell>
          <cell r="I15">
            <v>909237.33609999996</v>
          </cell>
          <cell r="J15">
            <v>5493.3089060000002</v>
          </cell>
          <cell r="K15">
            <v>914730.64500599995</v>
          </cell>
          <cell r="M15">
            <v>914730.64500600006</v>
          </cell>
          <cell r="O15">
            <v>0</v>
          </cell>
        </row>
        <row r="16">
          <cell r="A16" t="str">
            <v>BNDES 2 - RTE</v>
          </cell>
          <cell r="B16" t="str">
            <v>FFDI - teste</v>
          </cell>
          <cell r="C16">
            <v>21231733.895764001</v>
          </cell>
          <cell r="D16">
            <v>243091.63213099999</v>
          </cell>
          <cell r="E16">
            <v>0</v>
          </cell>
          <cell r="F16">
            <v>2263207.7652130001</v>
          </cell>
          <cell r="G16">
            <v>0</v>
          </cell>
          <cell r="H16">
            <v>0</v>
          </cell>
          <cell r="I16">
            <v>19096244.618113998</v>
          </cell>
          <cell r="J16">
            <v>115373.144568</v>
          </cell>
          <cell r="K16">
            <v>19211617.762681998</v>
          </cell>
          <cell r="M16">
            <v>19211617.762681998</v>
          </cell>
          <cell r="O16">
            <v>0</v>
          </cell>
        </row>
        <row r="17">
          <cell r="A17" t="str">
            <v>BNDES 3 - RTE</v>
          </cell>
          <cell r="B17" t="str">
            <v>FFDI - teste</v>
          </cell>
          <cell r="C17">
            <v>37155304.647093996</v>
          </cell>
          <cell r="D17">
            <v>449336.28581799997</v>
          </cell>
          <cell r="E17">
            <v>0</v>
          </cell>
          <cell r="F17">
            <v>0</v>
          </cell>
          <cell r="G17">
            <v>0</v>
          </cell>
          <cell r="H17">
            <v>12685254.507012</v>
          </cell>
          <cell r="I17">
            <v>24693556.111745</v>
          </cell>
          <cell r="J17">
            <v>225830.314155</v>
          </cell>
          <cell r="K17">
            <v>37604640.932912</v>
          </cell>
          <cell r="M17">
            <v>37604640.932912</v>
          </cell>
          <cell r="O17">
            <v>0</v>
          </cell>
        </row>
        <row r="18">
          <cell r="A18" t="str">
            <v>BNDES 5 - FINEM (Bradesco A)</v>
          </cell>
          <cell r="B18" t="str">
            <v>FFDI - teste</v>
          </cell>
          <cell r="C18">
            <v>9270027.5097139999</v>
          </cell>
          <cell r="D18">
            <v>88323.796824999998</v>
          </cell>
          <cell r="E18">
            <v>0</v>
          </cell>
          <cell r="F18">
            <v>361184.06953799998</v>
          </cell>
          <cell r="G18">
            <v>11377.693896000001</v>
          </cell>
          <cell r="H18">
            <v>5327982.2350899996</v>
          </cell>
          <cell r="I18">
            <v>3365041.4116529999</v>
          </cell>
          <cell r="J18">
            <v>315521.28415399999</v>
          </cell>
          <cell r="K18">
            <v>9008544.9308969993</v>
          </cell>
          <cell r="M18">
            <v>9008544.9308969993</v>
          </cell>
          <cell r="O18">
            <v>0</v>
          </cell>
        </row>
        <row r="19">
          <cell r="A19" t="str">
            <v>BNDES 5 - FINEM (Bradesco B)</v>
          </cell>
          <cell r="B19" t="str">
            <v>FFDI - teste</v>
          </cell>
          <cell r="C19">
            <v>2441287.3026800002</v>
          </cell>
          <cell r="D19">
            <v>29472.391502999999</v>
          </cell>
          <cell r="E19">
            <v>0</v>
          </cell>
          <cell r="F19">
            <v>87697.229896999997</v>
          </cell>
          <cell r="G19">
            <v>3003.3274919999999</v>
          </cell>
          <cell r="H19">
            <v>1293659.7219140001</v>
          </cell>
          <cell r="I19">
            <v>817048.24542299996</v>
          </cell>
          <cell r="J19">
            <v>275357.824441</v>
          </cell>
          <cell r="K19">
            <v>2386065.7917780001</v>
          </cell>
          <cell r="M19">
            <v>2386065.7917780005</v>
          </cell>
          <cell r="O19">
            <v>0</v>
          </cell>
        </row>
        <row r="20">
          <cell r="A20" t="str">
            <v>BNDES 5 - FINEM (Itau BBA A)</v>
          </cell>
          <cell r="B20" t="str">
            <v>FFDI - teste</v>
          </cell>
          <cell r="C20">
            <v>7843869.4291190002</v>
          </cell>
          <cell r="D20">
            <v>74735.520371999999</v>
          </cell>
          <cell r="E20">
            <v>0</v>
          </cell>
          <cell r="F20">
            <v>305617.28951600002</v>
          </cell>
          <cell r="G20">
            <v>9627.27945</v>
          </cell>
          <cell r="H20">
            <v>4508292.6590569997</v>
          </cell>
          <cell r="I20">
            <v>2847342.7320679999</v>
          </cell>
          <cell r="J20">
            <v>266979.54830000002</v>
          </cell>
          <cell r="K20">
            <v>7622614.9394249991</v>
          </cell>
          <cell r="M20">
            <v>7622614.939425</v>
          </cell>
          <cell r="O20">
            <v>0</v>
          </cell>
        </row>
        <row r="21">
          <cell r="A21" t="str">
            <v>BNDES 5 - FINEM (Itau BBA B)</v>
          </cell>
          <cell r="B21" t="str">
            <v>FFDI - teste</v>
          </cell>
          <cell r="C21">
            <v>2065704.1966850001</v>
          </cell>
          <cell r="D21">
            <v>24938.177489000002</v>
          </cell>
          <cell r="E21">
            <v>0</v>
          </cell>
          <cell r="F21">
            <v>74205.348780999993</v>
          </cell>
          <cell r="G21">
            <v>2541.2765570000001</v>
          </cell>
          <cell r="H21">
            <v>1094635.155328</v>
          </cell>
          <cell r="I21">
            <v>691348.519141</v>
          </cell>
          <cell r="J21">
            <v>232994.627481</v>
          </cell>
          <cell r="K21">
            <v>2018978.30195</v>
          </cell>
          <cell r="M21">
            <v>2018978.30195</v>
          </cell>
          <cell r="O21">
            <v>0</v>
          </cell>
        </row>
        <row r="22">
          <cell r="A22" t="str">
            <v>BNDES 5 - FINEM (Santander A)</v>
          </cell>
          <cell r="B22" t="str">
            <v>FFDI - teste</v>
          </cell>
          <cell r="C22">
            <v>9720974.6804360002</v>
          </cell>
          <cell r="D22">
            <v>92620.372017000002</v>
          </cell>
          <cell r="E22">
            <v>0</v>
          </cell>
          <cell r="F22">
            <v>378754.12845399999</v>
          </cell>
          <cell r="G22">
            <v>11931.170022</v>
          </cell>
          <cell r="H22">
            <v>5587165.7641230002</v>
          </cell>
          <cell r="I22">
            <v>3528736.2720710002</v>
          </cell>
          <cell r="J22">
            <v>330870.05782699998</v>
          </cell>
          <cell r="K22">
            <v>9446772.094021</v>
          </cell>
          <cell r="M22">
            <v>9446772.094021</v>
          </cell>
          <cell r="O22">
            <v>0</v>
          </cell>
        </row>
        <row r="23">
          <cell r="A23" t="str">
            <v>BNDES 5 - FINEM (Santander B)</v>
          </cell>
          <cell r="B23" t="str">
            <v>FFDI - teste</v>
          </cell>
          <cell r="C23">
            <v>2560045.0473469999</v>
          </cell>
          <cell r="D23">
            <v>30906.098716</v>
          </cell>
          <cell r="E23">
            <v>0</v>
          </cell>
          <cell r="F23">
            <v>91963.329448000004</v>
          </cell>
          <cell r="G23">
            <v>3149.4259750000001</v>
          </cell>
          <cell r="H23">
            <v>1356590.799291</v>
          </cell>
          <cell r="I23">
            <v>856794.18902100006</v>
          </cell>
          <cell r="J23">
            <v>288752.25427799998</v>
          </cell>
          <cell r="K23">
            <v>2502137.2425899999</v>
          </cell>
          <cell r="M23">
            <v>2502137.2425899999</v>
          </cell>
          <cell r="O23">
            <v>0</v>
          </cell>
        </row>
        <row r="24">
          <cell r="A24" t="str">
            <v>BNDES 5 - FINEM (Unibanco A)</v>
          </cell>
          <cell r="B24" t="str">
            <v>FFDI - teste</v>
          </cell>
          <cell r="C24">
            <v>7847311.9382720003</v>
          </cell>
          <cell r="D24">
            <v>74765.014731000003</v>
          </cell>
          <cell r="E24">
            <v>0</v>
          </cell>
          <cell r="F24">
            <v>305755.38285300002</v>
          </cell>
          <cell r="G24">
            <v>9631.5009320000008</v>
          </cell>
          <cell r="H24">
            <v>4510329.7335550003</v>
          </cell>
          <cell r="I24">
            <v>2848629.3054280002</v>
          </cell>
          <cell r="J24">
            <v>266994.032099</v>
          </cell>
          <cell r="K24">
            <v>7625953.0710820006</v>
          </cell>
          <cell r="M24">
            <v>7625953.0710819997</v>
          </cell>
          <cell r="O24">
            <v>0</v>
          </cell>
        </row>
        <row r="25">
          <cell r="A25" t="str">
            <v>BNDES 5 - FINEM (Unibanco B)</v>
          </cell>
          <cell r="B25" t="str">
            <v>FFDI - teste</v>
          </cell>
          <cell r="C25">
            <v>2064356.8684419999</v>
          </cell>
          <cell r="D25">
            <v>24926.633998999998</v>
          </cell>
          <cell r="E25">
            <v>0</v>
          </cell>
          <cell r="F25">
            <v>74151.301850999997</v>
          </cell>
          <cell r="G25">
            <v>2539.6243530000002</v>
          </cell>
          <cell r="H25">
            <v>1093837.885678</v>
          </cell>
          <cell r="I25">
            <v>690844.98044700001</v>
          </cell>
          <cell r="J25">
            <v>232988.95881799998</v>
          </cell>
          <cell r="K25">
            <v>2017671.8249430002</v>
          </cell>
          <cell r="M25">
            <v>2017671.824943</v>
          </cell>
          <cell r="O25">
            <v>0</v>
          </cell>
        </row>
        <row r="26">
          <cell r="A26" t="str">
            <v>BNDES 5 - FINEM (Votorantim A)</v>
          </cell>
          <cell r="B26" t="str">
            <v>FFDI - teste</v>
          </cell>
          <cell r="C26">
            <v>3565394.0836550002</v>
          </cell>
          <cell r="D26">
            <v>33970.681559999997</v>
          </cell>
          <cell r="E26">
            <v>0</v>
          </cell>
          <cell r="F26">
            <v>138916.90519200001</v>
          </cell>
          <cell r="G26">
            <v>4376.0347499999998</v>
          </cell>
          <cell r="H26">
            <v>2049223.2782360001</v>
          </cell>
          <cell r="I26">
            <v>1294246.280975</v>
          </cell>
          <cell r="J26">
            <v>121354.33556199999</v>
          </cell>
          <cell r="K26">
            <v>3464823.8947729999</v>
          </cell>
          <cell r="M26">
            <v>3464823.8947730004</v>
          </cell>
          <cell r="O26">
            <v>0</v>
          </cell>
        </row>
        <row r="27">
          <cell r="A27" t="str">
            <v>BNDES 5 - FINEM (Votorantim B)</v>
          </cell>
          <cell r="B27" t="str">
            <v>FFDI - teste</v>
          </cell>
          <cell r="C27">
            <v>938956.26069100003</v>
          </cell>
          <cell r="D27">
            <v>11335.533581</v>
          </cell>
          <cell r="E27">
            <v>0</v>
          </cell>
          <cell r="F27">
            <v>33729.69627</v>
          </cell>
          <cell r="G27">
            <v>1155.1254670000001</v>
          </cell>
          <cell r="H27">
            <v>497561.32033999998</v>
          </cell>
          <cell r="I27">
            <v>314249.25494900002</v>
          </cell>
          <cell r="J27">
            <v>105906.64818</v>
          </cell>
          <cell r="K27">
            <v>917717.22346900008</v>
          </cell>
          <cell r="M27">
            <v>917717.22346900008</v>
          </cell>
          <cell r="O27">
            <v>0</v>
          </cell>
        </row>
        <row r="28">
          <cell r="A28" t="str">
            <v>CEF/COHAB - n01 - 108130160-0</v>
          </cell>
          <cell r="B28" t="str">
            <v>FFDI - teste</v>
          </cell>
          <cell r="C28">
            <v>11620.361537999999</v>
          </cell>
          <cell r="D28">
            <v>27.825157999999998</v>
          </cell>
          <cell r="E28">
            <v>0</v>
          </cell>
          <cell r="F28">
            <v>996.08626200000003</v>
          </cell>
          <cell r="G28">
            <v>76.776253999999994</v>
          </cell>
          <cell r="H28">
            <v>-3.9999999999999996E-5</v>
          </cell>
          <cell r="I28">
            <v>10714.5906</v>
          </cell>
          <cell r="J28">
            <v>14.286127999999998</v>
          </cell>
          <cell r="K28">
            <v>10728.876687999998</v>
          </cell>
          <cell r="M28">
            <v>10728.876687999998</v>
          </cell>
          <cell r="O28">
            <v>0</v>
          </cell>
        </row>
        <row r="29">
          <cell r="A29" t="str">
            <v>CEF/COHAB - n02 - 108130162-6</v>
          </cell>
          <cell r="B29" t="str">
            <v>FFDI - teste</v>
          </cell>
          <cell r="C29">
            <v>5892.2207060000001</v>
          </cell>
          <cell r="D29">
            <v>13.779769999999999</v>
          </cell>
          <cell r="E29">
            <v>0</v>
          </cell>
          <cell r="F29">
            <v>750.257791</v>
          </cell>
          <cell r="G29">
            <v>37.160606999999999</v>
          </cell>
          <cell r="H29">
            <v>1.9999999999999998E-5</v>
          </cell>
          <cell r="I29">
            <v>5185.9886130000004</v>
          </cell>
          <cell r="J29">
            <v>6.9146589999999994</v>
          </cell>
          <cell r="K29">
            <v>5192.9032920000009</v>
          </cell>
          <cell r="M29">
            <v>5192.903292</v>
          </cell>
          <cell r="O29">
            <v>0</v>
          </cell>
        </row>
        <row r="30">
          <cell r="A30" t="str">
            <v>CEF/COHAB - n58 - 108130159-6</v>
          </cell>
          <cell r="B30" t="str">
            <v>FFDI - teste</v>
          </cell>
          <cell r="C30">
            <v>14656.246778999999</v>
          </cell>
          <cell r="D30">
            <v>34.767035999999997</v>
          </cell>
          <cell r="E30">
            <v>0</v>
          </cell>
          <cell r="F30">
            <v>1500.26495</v>
          </cell>
          <cell r="G30">
            <v>95.073833999999991</v>
          </cell>
          <cell r="H30">
            <v>0</v>
          </cell>
          <cell r="I30">
            <v>13268.13185</v>
          </cell>
          <cell r="J30">
            <v>17.690849</v>
          </cell>
          <cell r="K30">
            <v>13285.822699</v>
          </cell>
          <cell r="M30">
            <v>13285.822698999998</v>
          </cell>
          <cell r="O30">
            <v>0</v>
          </cell>
        </row>
        <row r="31">
          <cell r="A31" t="str">
            <v>CEF/COHAB - n59 - 108130158-8</v>
          </cell>
          <cell r="B31" t="str">
            <v>FFDI - teste</v>
          </cell>
          <cell r="C31">
            <v>26311.819146000002</v>
          </cell>
          <cell r="D31">
            <v>62.023862999999992</v>
          </cell>
          <cell r="E31">
            <v>0</v>
          </cell>
          <cell r="F31">
            <v>2985.334566</v>
          </cell>
          <cell r="G31">
            <v>168.575357</v>
          </cell>
          <cell r="H31">
            <v>0</v>
          </cell>
          <cell r="I31">
            <v>23525.716187999999</v>
          </cell>
          <cell r="J31">
            <v>31.367612000000001</v>
          </cell>
          <cell r="K31">
            <v>23557.083799999997</v>
          </cell>
          <cell r="M31">
            <v>23557.0838</v>
          </cell>
          <cell r="O31">
            <v>0</v>
          </cell>
        </row>
        <row r="32">
          <cell r="A32" t="str">
            <v>CELPOS 1</v>
          </cell>
          <cell r="B32" t="str">
            <v>FFDI - teste</v>
          </cell>
          <cell r="C32">
            <v>5521775.3353639999</v>
          </cell>
          <cell r="D32">
            <v>26147.183244</v>
          </cell>
          <cell r="E32">
            <v>0</v>
          </cell>
          <cell r="F32">
            <v>817620.62280000001</v>
          </cell>
          <cell r="G32">
            <v>-418057.22061800002</v>
          </cell>
          <cell r="H32">
            <v>-0.33130599999999999</v>
          </cell>
          <cell r="I32">
            <v>4309453.6161000002</v>
          </cell>
          <cell r="J32">
            <v>2791.3903959999998</v>
          </cell>
          <cell r="K32">
            <v>4312244.6751899999</v>
          </cell>
          <cell r="M32">
            <v>4312244.6751899999</v>
          </cell>
          <cell r="O32">
            <v>0</v>
          </cell>
        </row>
        <row r="33">
          <cell r="A33" t="str">
            <v>CELPOS 2</v>
          </cell>
          <cell r="B33" t="str">
            <v>FFDI - teste</v>
          </cell>
          <cell r="C33">
            <v>148006705.489308</v>
          </cell>
          <cell r="D33">
            <v>722591.34626599995</v>
          </cell>
          <cell r="E33">
            <v>0</v>
          </cell>
          <cell r="F33">
            <v>0</v>
          </cell>
          <cell r="G33">
            <v>444020.87203799997</v>
          </cell>
          <cell r="H33">
            <v>144373839.79036301</v>
          </cell>
          <cell r="I33">
            <v>4799477.9172489997</v>
          </cell>
          <cell r="J33">
            <v>0</v>
          </cell>
          <cell r="K33">
            <v>149173317.70761201</v>
          </cell>
          <cell r="M33">
            <v>149173317.70761201</v>
          </cell>
          <cell r="O33">
            <v>0</v>
          </cell>
        </row>
        <row r="34">
          <cell r="A34" t="str">
            <v>DEBÊNTURES 1ª EMISSÃO Repactuação</v>
          </cell>
          <cell r="B34" t="str">
            <v>FFDI - teste</v>
          </cell>
          <cell r="C34">
            <v>77933710.885705993</v>
          </cell>
          <cell r="D34">
            <v>893962.84142499999</v>
          </cell>
          <cell r="E34">
            <v>0</v>
          </cell>
          <cell r="F34">
            <v>0</v>
          </cell>
          <cell r="G34">
            <v>0</v>
          </cell>
          <cell r="H34">
            <v>74185111.650000006</v>
          </cell>
          <cell r="I34">
            <v>0</v>
          </cell>
          <cell r="J34">
            <v>4642562.0771300001</v>
          </cell>
          <cell r="K34">
            <v>78827673.727130011</v>
          </cell>
          <cell r="M34">
            <v>78827673.727130994</v>
          </cell>
          <cell r="O34">
            <v>-9.8347663879394531E-7</v>
          </cell>
        </row>
        <row r="35">
          <cell r="A35" t="str">
            <v>DEBÊNTURES 2ª EMISSÃO (1ª SÉRIE)</v>
          </cell>
          <cell r="B35" t="str">
            <v>FFDI - teste</v>
          </cell>
          <cell r="C35">
            <v>419539265.54365098</v>
          </cell>
          <cell r="D35">
            <v>4829009.6026959997</v>
          </cell>
          <cell r="E35">
            <v>0</v>
          </cell>
          <cell r="F35">
            <v>0</v>
          </cell>
          <cell r="G35">
            <v>0</v>
          </cell>
          <cell r="H35">
            <v>285714285.71428603</v>
          </cell>
          <cell r="I35">
            <v>114285714.285714</v>
          </cell>
          <cell r="J35">
            <v>24368275.146345001</v>
          </cell>
          <cell r="K35">
            <v>424368275.14634502</v>
          </cell>
          <cell r="M35">
            <v>424368275.14634699</v>
          </cell>
          <cell r="O35">
            <v>-1.9669532775878906E-6</v>
          </cell>
        </row>
        <row r="36">
          <cell r="A36" t="str">
            <v>DEBÊNTURES 2ª EMISSÃO (2ª SÉRIE)</v>
          </cell>
          <cell r="B36" t="str">
            <v>FFDI - teste</v>
          </cell>
          <cell r="C36">
            <v>34284310.773369998</v>
          </cell>
          <cell r="D36">
            <v>284803.82405499998</v>
          </cell>
          <cell r="E36">
            <v>0</v>
          </cell>
          <cell r="F36">
            <v>0</v>
          </cell>
          <cell r="G36">
            <v>108626.088328</v>
          </cell>
          <cell r="H36">
            <v>31618235.750482999</v>
          </cell>
          <cell r="I36">
            <v>0</v>
          </cell>
          <cell r="J36">
            <v>3059504.9352699998</v>
          </cell>
          <cell r="K36">
            <v>34677740.685752995</v>
          </cell>
          <cell r="M36">
            <v>34677740.685752995</v>
          </cell>
          <cell r="O36">
            <v>0</v>
          </cell>
        </row>
        <row r="37">
          <cell r="A37" t="str">
            <v>DEBÊNTURES 3ª EMISSÃO (Previsto)</v>
          </cell>
          <cell r="B37" t="str">
            <v>FFDI - teste</v>
          </cell>
          <cell r="C37">
            <v>210411800.21059999</v>
          </cell>
          <cell r="D37">
            <v>2380346.69521</v>
          </cell>
          <cell r="E37">
            <v>0</v>
          </cell>
          <cell r="F37">
            <v>0</v>
          </cell>
          <cell r="G37">
            <v>0</v>
          </cell>
          <cell r="H37">
            <v>205000000</v>
          </cell>
          <cell r="I37">
            <v>0</v>
          </cell>
          <cell r="J37">
            <v>7792146.9058090001</v>
          </cell>
          <cell r="K37">
            <v>212792146.90580899</v>
          </cell>
          <cell r="M37">
            <v>212792146.90581</v>
          </cell>
          <cell r="O37">
            <v>-1.0132789611816406E-6</v>
          </cell>
        </row>
        <row r="38">
          <cell r="A38" t="str">
            <v>ECF 0018 UFIR</v>
          </cell>
          <cell r="B38" t="str">
            <v>FFDI - teste</v>
          </cell>
          <cell r="C38">
            <v>31091023.585987002</v>
          </cell>
          <cell r="D38">
            <v>167568.150983</v>
          </cell>
          <cell r="E38">
            <v>0</v>
          </cell>
          <cell r="F38">
            <v>450213.81994900003</v>
          </cell>
          <cell r="G38">
            <v>0</v>
          </cell>
          <cell r="H38">
            <v>27416629.889428001</v>
          </cell>
          <cell r="I38">
            <v>3391748.0275929999</v>
          </cell>
          <cell r="J38">
            <v>0</v>
          </cell>
          <cell r="K38">
            <v>30808377.917020999</v>
          </cell>
          <cell r="M38">
            <v>30808377.917020999</v>
          </cell>
          <cell r="O38">
            <v>0</v>
          </cell>
        </row>
        <row r="39">
          <cell r="A39" t="str">
            <v xml:space="preserve">ECF 0115 UFIR </v>
          </cell>
          <cell r="B39" t="str">
            <v>FFDI - teste</v>
          </cell>
          <cell r="C39">
            <v>16901478.000525001</v>
          </cell>
          <cell r="D39">
            <v>117371.374996</v>
          </cell>
          <cell r="E39">
            <v>0</v>
          </cell>
          <cell r="F39">
            <v>117371.374996</v>
          </cell>
          <cell r="G39">
            <v>0</v>
          </cell>
          <cell r="H39">
            <v>16056404.100499</v>
          </cell>
          <cell r="I39">
            <v>845073.90002599999</v>
          </cell>
          <cell r="J39">
            <v>0</v>
          </cell>
          <cell r="K39">
            <v>16901478.000525001</v>
          </cell>
          <cell r="M39">
            <v>16901478.000525001</v>
          </cell>
          <cell r="O39">
            <v>0</v>
          </cell>
        </row>
        <row r="40">
          <cell r="A40" t="str">
            <v>ECF 1314 FINEL</v>
          </cell>
          <cell r="B40" t="str">
            <v>FFDI - teste</v>
          </cell>
          <cell r="C40">
            <v>28469.430408</v>
          </cell>
          <cell r="D40">
            <v>177.36200099999999</v>
          </cell>
          <cell r="E40">
            <v>0</v>
          </cell>
          <cell r="F40">
            <v>28555.293354000001</v>
          </cell>
          <cell r="G40">
            <v>-91.499054999999998</v>
          </cell>
          <cell r="H40">
            <v>0</v>
          </cell>
          <cell r="I40">
            <v>0</v>
          </cell>
          <cell r="J40">
            <v>0</v>
          </cell>
          <cell r="K40">
            <v>0</v>
          </cell>
          <cell r="M40">
            <v>2.2737367544323206E-13</v>
          </cell>
          <cell r="O40">
            <v>-2.2737367544323206E-13</v>
          </cell>
        </row>
        <row r="41">
          <cell r="A41" t="str">
            <v>ECF 1314 FINEL F1</v>
          </cell>
          <cell r="B41" t="str">
            <v>FFDI - teste</v>
          </cell>
          <cell r="C41">
            <v>11777.62637</v>
          </cell>
          <cell r="D41">
            <v>78.265138999999991</v>
          </cell>
          <cell r="E41">
            <v>0</v>
          </cell>
          <cell r="F41">
            <v>11818.038919000001</v>
          </cell>
          <cell r="G41">
            <v>-37.852589999999999</v>
          </cell>
          <cell r="H41">
            <v>0</v>
          </cell>
          <cell r="I41">
            <v>0</v>
          </cell>
          <cell r="J41">
            <v>0</v>
          </cell>
          <cell r="K41">
            <v>0</v>
          </cell>
          <cell r="M41">
            <v>-1.3997691894473974E-12</v>
          </cell>
          <cell r="O41">
            <v>1.3997691894473974E-12</v>
          </cell>
        </row>
        <row r="42">
          <cell r="A42" t="str">
            <v>ECF 1314 FINEL F2</v>
          </cell>
          <cell r="B42" t="str">
            <v>FFDI - teste</v>
          </cell>
          <cell r="C42">
            <v>11916.737373</v>
          </cell>
          <cell r="D42">
            <v>79.189577999999997</v>
          </cell>
          <cell r="E42">
            <v>0</v>
          </cell>
          <cell r="F42">
            <v>11957.627267</v>
          </cell>
          <cell r="G42">
            <v>-38.299683999999999</v>
          </cell>
          <cell r="H42">
            <v>0</v>
          </cell>
          <cell r="I42">
            <v>0</v>
          </cell>
          <cell r="J42">
            <v>0</v>
          </cell>
          <cell r="K42">
            <v>0</v>
          </cell>
          <cell r="M42">
            <v>-3.836930773104541E-13</v>
          </cell>
          <cell r="O42">
            <v>3.836930773104541E-13</v>
          </cell>
        </row>
        <row r="43">
          <cell r="A43" t="str">
            <v>ECF 1348 FINEL B</v>
          </cell>
          <cell r="B43" t="str">
            <v>FFDI - teste</v>
          </cell>
          <cell r="C43">
            <v>477948.32000599999</v>
          </cell>
          <cell r="D43">
            <v>3368.992119</v>
          </cell>
          <cell r="E43">
            <v>0</v>
          </cell>
          <cell r="F43">
            <v>24988.192890999999</v>
          </cell>
          <cell r="G43">
            <v>167.88222099999999</v>
          </cell>
          <cell r="H43">
            <v>195641.571318</v>
          </cell>
          <cell r="I43">
            <v>260855.43013699999</v>
          </cell>
          <cell r="J43">
            <v>0</v>
          </cell>
          <cell r="K43">
            <v>456497.00145500002</v>
          </cell>
          <cell r="M43">
            <v>456497.00145499996</v>
          </cell>
          <cell r="O43">
            <v>0</v>
          </cell>
        </row>
        <row r="44">
          <cell r="A44" t="str">
            <v>ECF 1348 FINEL F1</v>
          </cell>
          <cell r="B44" t="str">
            <v>FFDI - teste</v>
          </cell>
          <cell r="C44">
            <v>308649.628386</v>
          </cell>
          <cell r="D44">
            <v>2175.6287860000002</v>
          </cell>
          <cell r="E44">
            <v>0</v>
          </cell>
          <cell r="F44">
            <v>16136.883539</v>
          </cell>
          <cell r="G44">
            <v>108.415038</v>
          </cell>
          <cell r="H44">
            <v>126341.481174</v>
          </cell>
          <cell r="I44">
            <v>168455.307497</v>
          </cell>
          <cell r="J44">
            <v>0</v>
          </cell>
          <cell r="K44">
            <v>294796.78867099999</v>
          </cell>
          <cell r="M44">
            <v>294796.78867099999</v>
          </cell>
          <cell r="O44">
            <v>0</v>
          </cell>
        </row>
        <row r="45">
          <cell r="A45" t="str">
            <v>ECF 1348 FINEL F2</v>
          </cell>
          <cell r="B45" t="str">
            <v>FFDI - teste</v>
          </cell>
          <cell r="C45">
            <v>260507.80106999999</v>
          </cell>
          <cell r="D45">
            <v>1836.2836560000001</v>
          </cell>
          <cell r="E45">
            <v>0</v>
          </cell>
          <cell r="F45">
            <v>13619.922570999999</v>
          </cell>
          <cell r="G45">
            <v>91.504931999999997</v>
          </cell>
          <cell r="H45">
            <v>106635.286314</v>
          </cell>
          <cell r="I45">
            <v>142180.38077300001</v>
          </cell>
          <cell r="J45">
            <v>0</v>
          </cell>
          <cell r="K45">
            <v>248815.66708700001</v>
          </cell>
          <cell r="M45">
            <v>248815.66708699998</v>
          </cell>
          <cell r="O45">
            <v>0</v>
          </cell>
        </row>
        <row r="46">
          <cell r="A46" t="str">
            <v xml:space="preserve">ECF 1983 UFIR </v>
          </cell>
          <cell r="B46" t="str">
            <v>FFDI - teste</v>
          </cell>
          <cell r="C46">
            <v>34636739.674294002</v>
          </cell>
          <cell r="D46">
            <v>173183.698389</v>
          </cell>
          <cell r="E46">
            <v>0</v>
          </cell>
          <cell r="F46">
            <v>780845.79789699998</v>
          </cell>
          <cell r="G46">
            <v>9.9999999999999995E-7</v>
          </cell>
          <cell r="H46">
            <v>26737132.380187999</v>
          </cell>
          <cell r="I46">
            <v>7291945.1945970003</v>
          </cell>
          <cell r="J46">
            <v>0</v>
          </cell>
          <cell r="K46">
            <v>34029077.574785002</v>
          </cell>
          <cell r="M46">
            <v>34029077.574786998</v>
          </cell>
          <cell r="O46">
            <v>-1.9967555999755859E-6</v>
          </cell>
        </row>
        <row r="47">
          <cell r="A47" t="str">
            <v>ECF 2184 UFIR</v>
          </cell>
          <cell r="B47" t="str">
            <v>FFDI - teste</v>
          </cell>
          <cell r="C47">
            <v>515896.22676699999</v>
          </cell>
          <cell r="D47">
            <v>2794.4378900000002</v>
          </cell>
          <cell r="E47">
            <v>0</v>
          </cell>
          <cell r="F47">
            <v>42478.763063999999</v>
          </cell>
          <cell r="G47">
            <v>0</v>
          </cell>
          <cell r="H47">
            <v>-9.9999999999999995E-7</v>
          </cell>
          <cell r="I47">
            <v>476211.901594</v>
          </cell>
          <cell r="J47">
            <v>0</v>
          </cell>
          <cell r="K47">
            <v>476211.90159299999</v>
          </cell>
          <cell r="M47">
            <v>476211.90159299999</v>
          </cell>
          <cell r="O47">
            <v>0</v>
          </cell>
        </row>
        <row r="48">
          <cell r="A48" t="str">
            <v>FINEP</v>
          </cell>
          <cell r="B48" t="str">
            <v>FFDI - teste</v>
          </cell>
          <cell r="C48">
            <v>5482991.1260430003</v>
          </cell>
          <cell r="D48">
            <v>34793.909505000003</v>
          </cell>
          <cell r="E48">
            <v>0</v>
          </cell>
          <cell r="F48">
            <v>160614.99766200001</v>
          </cell>
          <cell r="G48">
            <v>6757.8495130000001</v>
          </cell>
          <cell r="H48">
            <v>3854637.2355220001</v>
          </cell>
          <cell r="I48">
            <v>1492117.639581</v>
          </cell>
          <cell r="J48">
            <v>17173.012296000001</v>
          </cell>
          <cell r="K48">
            <v>5363927.8873990001</v>
          </cell>
          <cell r="M48">
            <v>5363927.8873990001</v>
          </cell>
          <cell r="O48">
            <v>0</v>
          </cell>
        </row>
        <row r="49">
          <cell r="A49" t="str">
            <v>KFW 1</v>
          </cell>
          <cell r="B49" t="str">
            <v>FFDI - teste</v>
          </cell>
          <cell r="C49">
            <v>1023909.354938</v>
          </cell>
          <cell r="D49">
            <v>2005.767961</v>
          </cell>
          <cell r="E49">
            <v>0</v>
          </cell>
          <cell r="F49">
            <v>38263.881094999997</v>
          </cell>
          <cell r="G49">
            <v>-8885.2001739999996</v>
          </cell>
          <cell r="H49">
            <v>944253.83987999998</v>
          </cell>
          <cell r="I49">
            <v>52458.54666</v>
          </cell>
          <cell r="J49">
            <v>0</v>
          </cell>
          <cell r="K49">
            <v>996712.38653999998</v>
          </cell>
          <cell r="M49">
            <v>978766.04162999999</v>
          </cell>
          <cell r="O49">
            <v>17946.344909999985</v>
          </cell>
        </row>
        <row r="50">
          <cell r="A50" t="str">
            <v>KFW 2</v>
          </cell>
          <cell r="B50" t="str">
            <v>FFDI - teste</v>
          </cell>
          <cell r="C50">
            <v>10546410.923977001</v>
          </cell>
          <cell r="D50">
            <v>45926.943857999999</v>
          </cell>
          <cell r="E50">
            <v>0</v>
          </cell>
          <cell r="F50">
            <v>823462.04603299999</v>
          </cell>
          <cell r="G50">
            <v>-89302.390839999993</v>
          </cell>
          <cell r="H50">
            <v>8766406.1261550002</v>
          </cell>
          <cell r="I50">
            <v>1095800.7657709999</v>
          </cell>
          <cell r="J50">
            <v>0</v>
          </cell>
          <cell r="K50">
            <v>9862206.8919259999</v>
          </cell>
          <cell r="M50">
            <v>9679573.430962</v>
          </cell>
          <cell r="O50">
            <v>182633.46096399985</v>
          </cell>
        </row>
        <row r="51">
          <cell r="A51" t="str">
            <v>BNDES 4 - CVA</v>
          </cell>
          <cell r="M51">
            <v>0</v>
          </cell>
          <cell r="O51">
            <v>0</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1209863.9478374</v>
          </cell>
          <cell r="D60">
            <v>11820.136428837997</v>
          </cell>
          <cell r="E60">
            <v>0</v>
          </cell>
          <cell r="F60">
            <v>8457.6565738709996</v>
          </cell>
          <cell r="G60">
            <v>174.03626532099983</v>
          </cell>
          <cell r="H60">
            <v>961521.80182675715</v>
          </cell>
          <cell r="I60">
            <v>208553.39592519001</v>
          </cell>
          <cell r="J60">
            <v>43534.888748138997</v>
          </cell>
          <cell r="K60">
            <v>1213610.0865000861</v>
          </cell>
          <cell r="O60">
            <v>209.62254239803949</v>
          </cell>
        </row>
      </sheetData>
      <sheetData sheetId="7" refreshError="1">
        <row r="1">
          <cell r="A1" t="str">
            <v>Período: 30/06/07 - 31/07/07</v>
          </cell>
          <cell r="C1" t="str">
            <v>Saldo Principal</v>
          </cell>
          <cell r="F1" t="str">
            <v>Pagamento</v>
          </cell>
          <cell r="G1" t="str">
            <v>Variação</v>
          </cell>
          <cell r="H1" t="str">
            <v>Saldo Final</v>
          </cell>
        </row>
        <row r="2">
          <cell r="A2" t="str">
            <v>Contrato</v>
          </cell>
          <cell r="B2" t="str">
            <v>Unidade Negócio</v>
          </cell>
          <cell r="C2" t="str">
            <v>Saldo Inicial</v>
          </cell>
          <cell r="D2" t="str">
            <v>Provisões</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324650.40366700001</v>
          </cell>
          <cell r="D3">
            <v>1501.144853</v>
          </cell>
          <cell r="E3">
            <v>0</v>
          </cell>
          <cell r="F3">
            <v>0</v>
          </cell>
          <cell r="G3">
            <v>2847.810555</v>
          </cell>
          <cell r="H3">
            <v>323575.86800000002</v>
          </cell>
          <cell r="I3">
            <v>0</v>
          </cell>
          <cell r="J3">
            <v>5423.4910749999999</v>
          </cell>
          <cell r="K3">
            <v>328999.35907500004</v>
          </cell>
          <cell r="M3">
            <v>328999.35907499999</v>
          </cell>
          <cell r="O3">
            <v>0</v>
          </cell>
        </row>
        <row r="4">
          <cell r="A4" t="str">
            <v>BB REN ME 2</v>
          </cell>
          <cell r="B4" t="str">
            <v>FFDI - teste</v>
          </cell>
          <cell r="C4">
            <v>466031.13189700001</v>
          </cell>
          <cell r="D4">
            <v>2395.9381060000001</v>
          </cell>
          <cell r="E4">
            <v>0</v>
          </cell>
          <cell r="F4">
            <v>0</v>
          </cell>
          <cell r="G4">
            <v>4087.992385</v>
          </cell>
          <cell r="H4">
            <v>463729.95600000001</v>
          </cell>
          <cell r="I4">
            <v>0</v>
          </cell>
          <cell r="J4">
            <v>8785.1063880000002</v>
          </cell>
          <cell r="K4">
            <v>472515.06238800002</v>
          </cell>
          <cell r="M4">
            <v>472515.06238800002</v>
          </cell>
          <cell r="O4">
            <v>0</v>
          </cell>
        </row>
        <row r="5">
          <cell r="A5" t="str">
            <v>BB REN ME 3</v>
          </cell>
          <cell r="B5" t="str">
            <v>FFDI - teste</v>
          </cell>
          <cell r="C5">
            <v>23712.466243999999</v>
          </cell>
          <cell r="D5">
            <v>109.643624</v>
          </cell>
          <cell r="E5">
            <v>0</v>
          </cell>
          <cell r="F5">
            <v>0</v>
          </cell>
          <cell r="G5">
            <v>208.00408899999999</v>
          </cell>
          <cell r="H5">
            <v>11816.991077999999</v>
          </cell>
          <cell r="I5">
            <v>11816.991077999999</v>
          </cell>
          <cell r="J5">
            <v>396.131801</v>
          </cell>
          <cell r="K5">
            <v>24030.113956999998</v>
          </cell>
          <cell r="M5">
            <v>24030.113956999998</v>
          </cell>
          <cell r="O5">
            <v>0</v>
          </cell>
        </row>
        <row r="6">
          <cell r="A6" t="str">
            <v>BB REN ME 4</v>
          </cell>
          <cell r="B6" t="str">
            <v>FFDI - teste</v>
          </cell>
          <cell r="C6">
            <v>278505.69236400002</v>
          </cell>
          <cell r="D6">
            <v>1885.4590310000001</v>
          </cell>
          <cell r="E6">
            <v>0</v>
          </cell>
          <cell r="F6">
            <v>0</v>
          </cell>
          <cell r="G6">
            <v>-2355.5908079999999</v>
          </cell>
          <cell r="H6">
            <v>236503.57200000001</v>
          </cell>
          <cell r="I6">
            <v>39417.262000000002</v>
          </cell>
          <cell r="J6">
            <v>6913.3497870000001</v>
          </cell>
          <cell r="K6">
            <v>282834.18378700002</v>
          </cell>
          <cell r="M6">
            <v>278035.56058699999</v>
          </cell>
          <cell r="O6">
            <v>4798.6232000000309</v>
          </cell>
        </row>
        <row r="7">
          <cell r="A7" t="str">
            <v>BB REN ME 5</v>
          </cell>
          <cell r="B7" t="str">
            <v>FFDI - teste</v>
          </cell>
          <cell r="C7">
            <v>221513.01011800001</v>
          </cell>
          <cell r="D7">
            <v>1035.9881190000001</v>
          </cell>
          <cell r="E7">
            <v>0</v>
          </cell>
          <cell r="F7">
            <v>0</v>
          </cell>
          <cell r="G7">
            <v>-1896.0194200000001</v>
          </cell>
          <cell r="H7">
            <v>176599.33600000001</v>
          </cell>
          <cell r="I7">
            <v>44149.834000000003</v>
          </cell>
          <cell r="J7">
            <v>3742.9248170000001</v>
          </cell>
          <cell r="K7">
            <v>224492.094817</v>
          </cell>
          <cell r="M7">
            <v>220652.978817</v>
          </cell>
          <cell r="O7">
            <v>3839.1160000000091</v>
          </cell>
        </row>
        <row r="8">
          <cell r="A8" t="str">
            <v>BB REN ME 6</v>
          </cell>
          <cell r="B8" t="str">
            <v>FFDI - teste</v>
          </cell>
          <cell r="C8">
            <v>23367.925749000002</v>
          </cell>
          <cell r="D8">
            <v>109.28881</v>
          </cell>
          <cell r="E8">
            <v>0</v>
          </cell>
          <cell r="F8">
            <v>0</v>
          </cell>
          <cell r="G8">
            <v>-200.015525</v>
          </cell>
          <cell r="H8">
            <v>11643.673233</v>
          </cell>
          <cell r="I8">
            <v>11643.673235</v>
          </cell>
          <cell r="J8">
            <v>394.849896</v>
          </cell>
          <cell r="K8">
            <v>23682.196363999999</v>
          </cell>
          <cell r="M8">
            <v>23277.199034000001</v>
          </cell>
          <cell r="O8">
            <v>404.99732999999833</v>
          </cell>
        </row>
        <row r="9">
          <cell r="A9" t="str">
            <v>BB REN MN BNDES</v>
          </cell>
          <cell r="B9" t="str">
            <v>FFDI - teste</v>
          </cell>
          <cell r="C9">
            <v>2755025.4577919999</v>
          </cell>
          <cell r="D9">
            <v>20919.319083999999</v>
          </cell>
          <cell r="E9">
            <v>0</v>
          </cell>
          <cell r="F9">
            <v>45619.228554000001</v>
          </cell>
          <cell r="G9">
            <v>-1.0999999999999999E-4</v>
          </cell>
          <cell r="H9">
            <v>2400891.4133120002</v>
          </cell>
          <cell r="I9">
            <v>309218.22262900003</v>
          </cell>
          <cell r="J9">
            <v>20215.912270999997</v>
          </cell>
          <cell r="K9">
            <v>2730325.5482120002</v>
          </cell>
          <cell r="M9">
            <v>2730325.5482119997</v>
          </cell>
          <cell r="O9">
            <v>0</v>
          </cell>
        </row>
        <row r="10">
          <cell r="A10" t="str">
            <v>BB REN MN ELETROBRAS</v>
          </cell>
          <cell r="B10" t="str">
            <v>FFDI - teste</v>
          </cell>
          <cell r="C10">
            <v>10334879.345318001</v>
          </cell>
          <cell r="D10">
            <v>78474.281518000003</v>
          </cell>
          <cell r="E10">
            <v>0</v>
          </cell>
          <cell r="F10">
            <v>171130.93820999999</v>
          </cell>
          <cell r="G10">
            <v>3.5366000000000002E-2</v>
          </cell>
          <cell r="H10">
            <v>9006418.4035769999</v>
          </cell>
          <cell r="I10">
            <v>1159968.722935</v>
          </cell>
          <cell r="J10">
            <v>75835.597480000011</v>
          </cell>
          <cell r="K10">
            <v>10242222.723992001</v>
          </cell>
          <cell r="M10">
            <v>10242222.723992001</v>
          </cell>
          <cell r="O10">
            <v>0</v>
          </cell>
        </row>
        <row r="11">
          <cell r="A11" t="str">
            <v>BNB 1 LITORAL-MATA</v>
          </cell>
          <cell r="B11" t="str">
            <v>FFDI - teste</v>
          </cell>
          <cell r="C11">
            <v>35720159.359232001</v>
          </cell>
          <cell r="D11">
            <v>405312.44260499999</v>
          </cell>
          <cell r="E11">
            <v>0</v>
          </cell>
          <cell r="F11">
            <v>0</v>
          </cell>
          <cell r="G11">
            <v>0</v>
          </cell>
          <cell r="H11">
            <v>31395017.199992001</v>
          </cell>
          <cell r="I11">
            <v>3924377.150008</v>
          </cell>
          <cell r="J11">
            <v>806077.45183599996</v>
          </cell>
          <cell r="K11">
            <v>36125471.801835999</v>
          </cell>
          <cell r="M11">
            <v>36125471.801836997</v>
          </cell>
          <cell r="O11">
            <v>-9.9837779998779297E-7</v>
          </cell>
        </row>
        <row r="12">
          <cell r="A12" t="str">
            <v>BNB 1 SEMI-ÁRIDO</v>
          </cell>
          <cell r="B12" t="str">
            <v>FFDI - teste</v>
          </cell>
          <cell r="C12">
            <v>30561337.965360999</v>
          </cell>
          <cell r="D12">
            <v>346775.903643</v>
          </cell>
          <cell r="E12">
            <v>0</v>
          </cell>
          <cell r="F12">
            <v>0</v>
          </cell>
          <cell r="G12">
            <v>0</v>
          </cell>
          <cell r="H12">
            <v>26860846.879992001</v>
          </cell>
          <cell r="I12">
            <v>3357605.8600079999</v>
          </cell>
          <cell r="J12">
            <v>689661.129005</v>
          </cell>
          <cell r="K12">
            <v>30908113.869005002</v>
          </cell>
          <cell r="M12">
            <v>30908113.869004</v>
          </cell>
          <cell r="O12">
            <v>1.0021030902862549E-6</v>
          </cell>
        </row>
        <row r="13">
          <cell r="A13" t="str">
            <v>BNB 3 LITORAL-MATA</v>
          </cell>
          <cell r="B13" t="str">
            <v>FFDI - teste</v>
          </cell>
          <cell r="C13">
            <v>14232530.474455001</v>
          </cell>
          <cell r="D13">
            <v>161494.847576</v>
          </cell>
          <cell r="E13">
            <v>0</v>
          </cell>
          <cell r="F13">
            <v>0</v>
          </cell>
          <cell r="G13">
            <v>0</v>
          </cell>
          <cell r="H13">
            <v>14227351.24</v>
          </cell>
          <cell r="I13">
            <v>0</v>
          </cell>
          <cell r="J13">
            <v>166674.08203200001</v>
          </cell>
          <cell r="K13">
            <v>14394025.322032001</v>
          </cell>
          <cell r="M13">
            <v>14394025.322031001</v>
          </cell>
          <cell r="O13">
            <v>1.0002404451370239E-6</v>
          </cell>
        </row>
        <row r="14">
          <cell r="A14" t="str">
            <v>BNB 3 SEMI-ÁRIDO</v>
          </cell>
          <cell r="B14" t="str">
            <v>FFDI - teste</v>
          </cell>
          <cell r="C14">
            <v>10283839.061040999</v>
          </cell>
          <cell r="D14">
            <v>116689.51102000001</v>
          </cell>
          <cell r="E14">
            <v>0</v>
          </cell>
          <cell r="F14">
            <v>0</v>
          </cell>
          <cell r="G14">
            <v>0</v>
          </cell>
          <cell r="H14">
            <v>10280096.76</v>
          </cell>
          <cell r="I14">
            <v>0</v>
          </cell>
          <cell r="J14">
            <v>120431.81206</v>
          </cell>
          <cell r="K14">
            <v>10400528.57206</v>
          </cell>
          <cell r="M14">
            <v>10400528.572060999</v>
          </cell>
          <cell r="O14">
            <v>-9.9837779998779297E-7</v>
          </cell>
        </row>
        <row r="15">
          <cell r="A15" t="str">
            <v>BNDES 1 - RTE</v>
          </cell>
          <cell r="B15" t="str">
            <v>FFDI - teste</v>
          </cell>
          <cell r="C15">
            <v>914730.64500599995</v>
          </cell>
          <cell r="D15">
            <v>10771.38141</v>
          </cell>
          <cell r="E15">
            <v>0</v>
          </cell>
          <cell r="F15">
            <v>107593.99620199999</v>
          </cell>
          <cell r="G15">
            <v>0</v>
          </cell>
          <cell r="H15">
            <v>0</v>
          </cell>
          <cell r="I15">
            <v>812996.17830300005</v>
          </cell>
          <cell r="J15">
            <v>4911.8519109999997</v>
          </cell>
          <cell r="K15">
            <v>817908.03021400003</v>
          </cell>
          <cell r="M15">
            <v>817908.03021400003</v>
          </cell>
          <cell r="O15">
            <v>0</v>
          </cell>
        </row>
        <row r="16">
          <cell r="A16" t="str">
            <v>BNDES 2 - RTE</v>
          </cell>
          <cell r="B16" t="str">
            <v>FFDI - teste</v>
          </cell>
          <cell r="C16">
            <v>19211617.762681998</v>
          </cell>
          <cell r="D16">
            <v>226225.78958400001</v>
          </cell>
          <cell r="E16">
            <v>0</v>
          </cell>
          <cell r="F16">
            <v>2259741.4221040001</v>
          </cell>
          <cell r="G16">
            <v>0</v>
          </cell>
          <cell r="H16">
            <v>0</v>
          </cell>
          <cell r="I16">
            <v>17074941.028117001</v>
          </cell>
          <cell r="J16">
            <v>103161.10204500001</v>
          </cell>
          <cell r="K16">
            <v>17178102.130162001</v>
          </cell>
          <cell r="M16">
            <v>17178102.130161997</v>
          </cell>
          <cell r="O16">
            <v>0</v>
          </cell>
        </row>
        <row r="17">
          <cell r="A17" t="str">
            <v>BNDES 3 - RTE</v>
          </cell>
          <cell r="B17" t="str">
            <v>FFDI - teste</v>
          </cell>
          <cell r="C17">
            <v>37604640.932912</v>
          </cell>
          <cell r="D17">
            <v>469535.72498200001</v>
          </cell>
          <cell r="E17">
            <v>0</v>
          </cell>
          <cell r="F17">
            <v>0</v>
          </cell>
          <cell r="G17">
            <v>0</v>
          </cell>
          <cell r="H17">
            <v>4721068.4202070003</v>
          </cell>
          <cell r="I17">
            <v>33124458.181136999</v>
          </cell>
          <cell r="J17">
            <v>228650.05655000001</v>
          </cell>
          <cell r="K17">
            <v>38074176.657894</v>
          </cell>
          <cell r="M17">
            <v>38074176.657894</v>
          </cell>
          <cell r="O17">
            <v>0</v>
          </cell>
        </row>
        <row r="18">
          <cell r="A18" t="str">
            <v>BNDES 5 - FINEM (Bradesco A)</v>
          </cell>
          <cell r="B18" t="str">
            <v>FFDI - teste</v>
          </cell>
          <cell r="C18">
            <v>9008544.9308969993</v>
          </cell>
          <cell r="D18">
            <v>88881.443289000003</v>
          </cell>
          <cell r="E18">
            <v>0</v>
          </cell>
          <cell r="F18">
            <v>359088.68057099998</v>
          </cell>
          <cell r="G18">
            <v>10018.258275</v>
          </cell>
          <cell r="H18">
            <v>5053277.9621780002</v>
          </cell>
          <cell r="I18">
            <v>3368851.9748030002</v>
          </cell>
          <cell r="J18">
            <v>326226.01490900002</v>
          </cell>
          <cell r="K18">
            <v>8748355.9518899992</v>
          </cell>
          <cell r="M18">
            <v>8748355.9518900011</v>
          </cell>
          <cell r="O18">
            <v>0</v>
          </cell>
        </row>
        <row r="19">
          <cell r="A19" t="str">
            <v>BNDES 5 - FINEM (Bradesco B)</v>
          </cell>
          <cell r="B19" t="str">
            <v>FFDI - teste</v>
          </cell>
          <cell r="C19">
            <v>2386065.7917780001</v>
          </cell>
          <cell r="D19">
            <v>29885.066888000001</v>
          </cell>
          <cell r="E19">
            <v>0</v>
          </cell>
          <cell r="F19">
            <v>87188.459373000005</v>
          </cell>
          <cell r="G19">
            <v>2660.0517159999999</v>
          </cell>
          <cell r="H19">
            <v>1226960.202729</v>
          </cell>
          <cell r="I19">
            <v>817973.46849</v>
          </cell>
          <cell r="J19">
            <v>286488.77979</v>
          </cell>
          <cell r="K19">
            <v>2331422.4510090002</v>
          </cell>
          <cell r="M19">
            <v>2331422.4510089997</v>
          </cell>
          <cell r="O19">
            <v>0</v>
          </cell>
        </row>
        <row r="20">
          <cell r="A20" t="str">
            <v>BNDES 5 - FINEM (Itau BBA A)</v>
          </cell>
          <cell r="B20" t="str">
            <v>FFDI - teste</v>
          </cell>
          <cell r="C20">
            <v>7622614.939425</v>
          </cell>
          <cell r="D20">
            <v>75207.375079999998</v>
          </cell>
          <cell r="E20">
            <v>0</v>
          </cell>
          <cell r="F20">
            <v>303844.26808200002</v>
          </cell>
          <cell r="G20">
            <v>8476.9877730000007</v>
          </cell>
          <cell r="H20">
            <v>4275850.5820509996</v>
          </cell>
          <cell r="I20">
            <v>2850567.054732</v>
          </cell>
          <cell r="J20">
            <v>276037.397413</v>
          </cell>
          <cell r="K20">
            <v>7402455.0341960005</v>
          </cell>
          <cell r="M20">
            <v>7402455.0341959996</v>
          </cell>
          <cell r="O20">
            <v>0</v>
          </cell>
        </row>
        <row r="21">
          <cell r="A21" t="str">
            <v>BNDES 5 - FINEM (Itau BBA B)</v>
          </cell>
          <cell r="B21" t="str">
            <v>FFDI - teste</v>
          </cell>
          <cell r="C21">
            <v>2018978.30195</v>
          </cell>
          <cell r="D21">
            <v>25287.364353000001</v>
          </cell>
          <cell r="E21">
            <v>0</v>
          </cell>
          <cell r="F21">
            <v>73774.850640999997</v>
          </cell>
          <cell r="G21">
            <v>2250.8124889999999</v>
          </cell>
          <cell r="H21">
            <v>1038197.100323</v>
          </cell>
          <cell r="I21">
            <v>692131.40020200005</v>
          </cell>
          <cell r="J21">
            <v>242413.127626</v>
          </cell>
          <cell r="K21">
            <v>1972741.628151</v>
          </cell>
          <cell r="M21">
            <v>1972741.6281509998</v>
          </cell>
          <cell r="O21">
            <v>0</v>
          </cell>
        </row>
        <row r="22">
          <cell r="A22" t="str">
            <v>BNDES 5 - FINEM (Santander A)</v>
          </cell>
          <cell r="B22" t="str">
            <v>FFDI - teste</v>
          </cell>
          <cell r="C22">
            <v>9446772.094021</v>
          </cell>
          <cell r="D22">
            <v>93205.145615999994</v>
          </cell>
          <cell r="E22">
            <v>0</v>
          </cell>
          <cell r="F22">
            <v>376556.80777999997</v>
          </cell>
          <cell r="G22">
            <v>10505.603674</v>
          </cell>
          <cell r="H22">
            <v>5299098.3042200003</v>
          </cell>
          <cell r="I22">
            <v>3532732.2028060001</v>
          </cell>
          <cell r="J22">
            <v>342095.52850499999</v>
          </cell>
          <cell r="K22">
            <v>9173926.0355309993</v>
          </cell>
          <cell r="M22">
            <v>9173926.0355310012</v>
          </cell>
          <cell r="O22">
            <v>0</v>
          </cell>
        </row>
        <row r="23">
          <cell r="A23" t="str">
            <v>BNDES 5 - FINEM (Santander B)</v>
          </cell>
          <cell r="B23" t="str">
            <v>FFDI - teste</v>
          </cell>
          <cell r="C23">
            <v>2502137.2425899999</v>
          </cell>
          <cell r="D23">
            <v>31338.849011999999</v>
          </cell>
          <cell r="E23">
            <v>0</v>
          </cell>
          <cell r="F23">
            <v>91429.809391000003</v>
          </cell>
          <cell r="G23">
            <v>2789.4513590000001</v>
          </cell>
          <cell r="H23">
            <v>1286646.6304270001</v>
          </cell>
          <cell r="I23">
            <v>857764.42027899995</v>
          </cell>
          <cell r="J23">
            <v>300424.68286400003</v>
          </cell>
          <cell r="K23">
            <v>2444835.7335700002</v>
          </cell>
          <cell r="M23">
            <v>2444835.7335700002</v>
          </cell>
          <cell r="O23">
            <v>0</v>
          </cell>
        </row>
        <row r="24">
          <cell r="A24" t="str">
            <v>BNDES 5 - FINEM (Unibanco A)</v>
          </cell>
          <cell r="B24" t="str">
            <v>FFDI - teste</v>
          </cell>
          <cell r="C24">
            <v>7625953.0710819997</v>
          </cell>
          <cell r="D24">
            <v>75236.934972999996</v>
          </cell>
          <cell r="E24">
            <v>0</v>
          </cell>
          <cell r="F24">
            <v>303981.56028099998</v>
          </cell>
          <cell r="G24">
            <v>8480.6965619999992</v>
          </cell>
          <cell r="H24">
            <v>4277782.6274680002</v>
          </cell>
          <cell r="I24">
            <v>2851855.085004</v>
          </cell>
          <cell r="J24">
            <v>276051.42986400001</v>
          </cell>
          <cell r="K24">
            <v>7405689.1423359998</v>
          </cell>
          <cell r="M24">
            <v>7405689.1423359988</v>
          </cell>
          <cell r="O24">
            <v>0</v>
          </cell>
        </row>
        <row r="25">
          <cell r="A25" t="str">
            <v>BNDES 5 - FINEM (Unibanco B)</v>
          </cell>
          <cell r="B25" t="str">
            <v>FFDI - teste</v>
          </cell>
          <cell r="C25">
            <v>2017671.824943</v>
          </cell>
          <cell r="D25">
            <v>25275.795211000001</v>
          </cell>
          <cell r="E25">
            <v>0</v>
          </cell>
          <cell r="F25">
            <v>73721.117264999993</v>
          </cell>
          <cell r="G25">
            <v>2249.3609470000001</v>
          </cell>
          <cell r="H25">
            <v>1037440.9369260001</v>
          </cell>
          <cell r="I25">
            <v>691627.29130200006</v>
          </cell>
          <cell r="J25">
            <v>242407.63560800001</v>
          </cell>
          <cell r="K25">
            <v>1971475.863836</v>
          </cell>
          <cell r="M25">
            <v>1971475.863836</v>
          </cell>
          <cell r="O25">
            <v>0</v>
          </cell>
        </row>
        <row r="26">
          <cell r="A26" t="str">
            <v>BNDES 5 - FINEM (Votorantim A)</v>
          </cell>
          <cell r="B26" t="str">
            <v>FFDI - teste</v>
          </cell>
          <cell r="C26">
            <v>3464823.8947729999</v>
          </cell>
          <cell r="D26">
            <v>34185.160951999998</v>
          </cell>
          <cell r="E26">
            <v>0</v>
          </cell>
          <cell r="F26">
            <v>138110.98661699999</v>
          </cell>
          <cell r="G26">
            <v>3853.1750630000001</v>
          </cell>
          <cell r="H26">
            <v>1943567.8225990001</v>
          </cell>
          <cell r="I26">
            <v>1295711.8817159999</v>
          </cell>
          <cell r="J26">
            <v>125471.539856</v>
          </cell>
          <cell r="K26">
            <v>3364751.2441710001</v>
          </cell>
          <cell r="M26">
            <v>3364751.2441710001</v>
          </cell>
          <cell r="O26">
            <v>0</v>
          </cell>
        </row>
        <row r="27">
          <cell r="A27" t="str">
            <v>BNDES 5 - FINEM (Votorantim B)</v>
          </cell>
          <cell r="B27" t="str">
            <v>FFDI - teste</v>
          </cell>
          <cell r="C27">
            <v>917717.22346899996</v>
          </cell>
          <cell r="D27">
            <v>11494.254878</v>
          </cell>
          <cell r="E27">
            <v>0</v>
          </cell>
          <cell r="F27">
            <v>33534.015343999999</v>
          </cell>
          <cell r="G27">
            <v>1023.09638</v>
          </cell>
          <cell r="H27">
            <v>471907.66484899999</v>
          </cell>
          <cell r="I27">
            <v>314605.109895</v>
          </cell>
          <cell r="J27">
            <v>110187.784639</v>
          </cell>
          <cell r="K27">
            <v>896700.55938300001</v>
          </cell>
          <cell r="M27">
            <v>896700.55938300001</v>
          </cell>
          <cell r="O27">
            <v>0</v>
          </cell>
        </row>
        <row r="28">
          <cell r="A28" t="str">
            <v>CEF/COHAB - n01 - 108130160-0</v>
          </cell>
          <cell r="B28" t="str">
            <v>FFDI - teste</v>
          </cell>
          <cell r="C28">
            <v>10728.876688</v>
          </cell>
          <cell r="D28">
            <v>25.487742000000001</v>
          </cell>
          <cell r="E28">
            <v>0</v>
          </cell>
          <cell r="F28">
            <v>1000.840158</v>
          </cell>
          <cell r="G28">
            <v>-2.0999999999999999E-5</v>
          </cell>
          <cell r="H28">
            <v>-3.9999999999999996E-5</v>
          </cell>
          <cell r="I28">
            <v>9740.5369090000004</v>
          </cell>
          <cell r="J28">
            <v>12.987382</v>
          </cell>
          <cell r="K28">
            <v>9753.5242509999989</v>
          </cell>
          <cell r="M28">
            <v>9753.5242509999989</v>
          </cell>
          <cell r="O28">
            <v>0</v>
          </cell>
        </row>
        <row r="29">
          <cell r="A29" t="str">
            <v>CEF/COHAB - n02 - 108130162-6</v>
          </cell>
          <cell r="B29" t="str">
            <v>FFDI - teste</v>
          </cell>
          <cell r="C29">
            <v>5192.903292</v>
          </cell>
          <cell r="D29">
            <v>11.977157999999999</v>
          </cell>
          <cell r="E29">
            <v>0</v>
          </cell>
          <cell r="F29">
            <v>753.82050200000003</v>
          </cell>
          <cell r="G29">
            <v>1.9999999999999998E-5</v>
          </cell>
          <cell r="H29">
            <v>1.9999999999999998E-5</v>
          </cell>
          <cell r="I29">
            <v>4445.1330969999999</v>
          </cell>
          <cell r="J29">
            <v>5.9268510000000001</v>
          </cell>
          <cell r="K29">
            <v>4451.0599680000005</v>
          </cell>
          <cell r="M29">
            <v>4451.0599680000005</v>
          </cell>
          <cell r="O29">
            <v>0</v>
          </cell>
        </row>
        <row r="30">
          <cell r="A30" t="str">
            <v>CEF/COHAB - n58 - 108130159-6</v>
          </cell>
          <cell r="B30" t="str">
            <v>FFDI - teste</v>
          </cell>
          <cell r="C30">
            <v>13285.822699</v>
          </cell>
          <cell r="D30">
            <v>31.204674999999998</v>
          </cell>
          <cell r="E30">
            <v>0</v>
          </cell>
          <cell r="F30">
            <v>1507.407199</v>
          </cell>
          <cell r="G30">
            <v>0</v>
          </cell>
          <cell r="H30">
            <v>0</v>
          </cell>
          <cell r="I30">
            <v>11793.894978</v>
          </cell>
          <cell r="J30">
            <v>15.725197</v>
          </cell>
          <cell r="K30">
            <v>11809.620175</v>
          </cell>
          <cell r="M30">
            <v>11809.620175000002</v>
          </cell>
          <cell r="O30">
            <v>0</v>
          </cell>
        </row>
        <row r="31">
          <cell r="A31" t="str">
            <v>CEF/COHAB - n59 - 108130158-8</v>
          </cell>
          <cell r="B31" t="str">
            <v>FFDI - teste</v>
          </cell>
          <cell r="C31">
            <v>23557.0838</v>
          </cell>
          <cell r="D31">
            <v>54.893341999999997</v>
          </cell>
          <cell r="E31">
            <v>0</v>
          </cell>
          <cell r="F31">
            <v>2999.5288260000002</v>
          </cell>
          <cell r="G31">
            <v>1.9999999999999998E-5</v>
          </cell>
          <cell r="H31">
            <v>0</v>
          </cell>
          <cell r="I31">
            <v>20585.001665</v>
          </cell>
          <cell r="J31">
            <v>27.446670999999998</v>
          </cell>
          <cell r="K31">
            <v>20612.448336000001</v>
          </cell>
          <cell r="M31">
            <v>20612.448335999998</v>
          </cell>
          <cell r="O31">
            <v>0</v>
          </cell>
        </row>
        <row r="32">
          <cell r="A32" t="str">
            <v>CELPOS 1</v>
          </cell>
          <cell r="B32" t="str">
            <v>FFDI - teste</v>
          </cell>
          <cell r="C32">
            <v>4312244.6751899999</v>
          </cell>
          <cell r="D32">
            <v>22648.46113</v>
          </cell>
          <cell r="E32">
            <v>0</v>
          </cell>
          <cell r="F32">
            <v>816211.56168699998</v>
          </cell>
          <cell r="G32">
            <v>449144.309794</v>
          </cell>
          <cell r="H32">
            <v>-0.365813</v>
          </cell>
          <cell r="I32">
            <v>3965257.6095199999</v>
          </cell>
          <cell r="J32">
            <v>2568.6407199999999</v>
          </cell>
          <cell r="K32">
            <v>3967825.8844269998</v>
          </cell>
          <cell r="M32">
            <v>3967825.8844269994</v>
          </cell>
          <cell r="O32">
            <v>0</v>
          </cell>
        </row>
        <row r="33">
          <cell r="A33" t="str">
            <v>CELPOS 2</v>
          </cell>
          <cell r="B33" t="str">
            <v>FFDI - teste</v>
          </cell>
          <cell r="C33">
            <v>149173317.70761201</v>
          </cell>
          <cell r="D33">
            <v>728286.66742900002</v>
          </cell>
          <cell r="E33">
            <v>0</v>
          </cell>
          <cell r="F33">
            <v>0</v>
          </cell>
          <cell r="G33">
            <v>447519.29992899997</v>
          </cell>
          <cell r="H33">
            <v>144732934.63779101</v>
          </cell>
          <cell r="I33">
            <v>5616189.0371789997</v>
          </cell>
          <cell r="J33">
            <v>0</v>
          </cell>
          <cell r="K33">
            <v>150349123.67497</v>
          </cell>
          <cell r="M33">
            <v>150349123.67497</v>
          </cell>
          <cell r="O33">
            <v>0</v>
          </cell>
        </row>
        <row r="34">
          <cell r="A34" t="str">
            <v>DEBÊNTURES 1ª EMISSÃO Repactuação</v>
          </cell>
          <cell r="B34" t="str">
            <v>FFDI - teste</v>
          </cell>
          <cell r="C34">
            <v>78827673.727129996</v>
          </cell>
          <cell r="D34">
            <v>945079.89242499997</v>
          </cell>
          <cell r="E34">
            <v>0</v>
          </cell>
          <cell r="F34">
            <v>5545388.653558</v>
          </cell>
          <cell r="G34">
            <v>0</v>
          </cell>
          <cell r="H34">
            <v>74185111.650000006</v>
          </cell>
          <cell r="I34">
            <v>0</v>
          </cell>
          <cell r="J34">
            <v>42253.315996999998</v>
          </cell>
          <cell r="K34">
            <v>74227364.96599701</v>
          </cell>
          <cell r="M34">
            <v>74227364.965996996</v>
          </cell>
          <cell r="O34">
            <v>0</v>
          </cell>
        </row>
        <row r="35">
          <cell r="A35" t="str">
            <v>DEBÊNTURES 2ª EMISSÃO (1ª SÉRIE)</v>
          </cell>
          <cell r="B35" t="str">
            <v>FFDI - teste</v>
          </cell>
          <cell r="C35">
            <v>424368275.14634502</v>
          </cell>
          <cell r="D35">
            <v>5122426.7288579997</v>
          </cell>
          <cell r="E35">
            <v>0</v>
          </cell>
          <cell r="F35">
            <v>0</v>
          </cell>
          <cell r="G35">
            <v>0</v>
          </cell>
          <cell r="H35">
            <v>285714285.71428603</v>
          </cell>
          <cell r="I35">
            <v>114285714.285714</v>
          </cell>
          <cell r="J35">
            <v>29490701.875204001</v>
          </cell>
          <cell r="K35">
            <v>429490701.87520403</v>
          </cell>
          <cell r="M35">
            <v>429490701.87520301</v>
          </cell>
          <cell r="O35">
            <v>1.0132789611816406E-6</v>
          </cell>
        </row>
        <row r="36">
          <cell r="A36" t="str">
            <v>DEBÊNTURES 2ª EMISSÃO (2ª SÉRIE)</v>
          </cell>
          <cell r="B36" t="str">
            <v>FFDI - teste</v>
          </cell>
          <cell r="C36">
            <v>34677740.685753003</v>
          </cell>
          <cell r="D36">
            <v>302647.66694199998</v>
          </cell>
          <cell r="E36">
            <v>0</v>
          </cell>
          <cell r="F36">
            <v>0</v>
          </cell>
          <cell r="G36">
            <v>122465.165356</v>
          </cell>
          <cell r="H36">
            <v>31729896.210597001</v>
          </cell>
          <cell r="I36">
            <v>0</v>
          </cell>
          <cell r="J36">
            <v>3372957.3074540002</v>
          </cell>
          <cell r="K36">
            <v>35102853.518050998</v>
          </cell>
          <cell r="M36">
            <v>35102853.518051006</v>
          </cell>
          <cell r="O36">
            <v>0</v>
          </cell>
        </row>
        <row r="37">
          <cell r="A37" t="str">
            <v>DEBÊNTURES 3ª EMISSÃO (Previsto)</v>
          </cell>
          <cell r="B37" t="str">
            <v>FFDI - teste</v>
          </cell>
          <cell r="C37">
            <v>212792146.90580899</v>
          </cell>
          <cell r="D37">
            <v>2524407.587179</v>
          </cell>
          <cell r="E37">
            <v>0</v>
          </cell>
          <cell r="F37">
            <v>0</v>
          </cell>
          <cell r="G37">
            <v>0</v>
          </cell>
          <cell r="H37">
            <v>205000000</v>
          </cell>
          <cell r="I37">
            <v>0</v>
          </cell>
          <cell r="J37">
            <v>10316554.492988</v>
          </cell>
          <cell r="K37">
            <v>215316554.49298799</v>
          </cell>
          <cell r="M37">
            <v>215316554.49298799</v>
          </cell>
          <cell r="O37">
            <v>0</v>
          </cell>
        </row>
        <row r="38">
          <cell r="A38" t="str">
            <v>ECF 0018 UFIR</v>
          </cell>
          <cell r="B38" t="str">
            <v>FFDI - teste</v>
          </cell>
          <cell r="C38">
            <v>30808377.917020999</v>
          </cell>
          <cell r="D38">
            <v>166154.92271499999</v>
          </cell>
          <cell r="E38">
            <v>0</v>
          </cell>
          <cell r="F38">
            <v>448800.59168100002</v>
          </cell>
          <cell r="G38">
            <v>0</v>
          </cell>
          <cell r="H38">
            <v>27133984.220462002</v>
          </cell>
          <cell r="I38">
            <v>3391748.0275929999</v>
          </cell>
          <cell r="J38">
            <v>0</v>
          </cell>
          <cell r="K38">
            <v>30525732.248055004</v>
          </cell>
          <cell r="M38">
            <v>30525732.248055</v>
          </cell>
          <cell r="O38">
            <v>0</v>
          </cell>
        </row>
        <row r="39">
          <cell r="A39" t="str">
            <v xml:space="preserve">ECF 0115 UFIR </v>
          </cell>
          <cell r="B39" t="str">
            <v>FFDI - teste</v>
          </cell>
          <cell r="C39">
            <v>16901478.000525001</v>
          </cell>
          <cell r="D39">
            <v>117371.374996</v>
          </cell>
          <cell r="E39">
            <v>0</v>
          </cell>
          <cell r="F39">
            <v>117371.374996</v>
          </cell>
          <cell r="G39">
            <v>0</v>
          </cell>
          <cell r="H39">
            <v>15915558.450453</v>
          </cell>
          <cell r="I39">
            <v>985919.55007200001</v>
          </cell>
          <cell r="J39">
            <v>0</v>
          </cell>
          <cell r="K39">
            <v>16901478.000525001</v>
          </cell>
          <cell r="M39">
            <v>16901478.000525001</v>
          </cell>
          <cell r="O39">
            <v>0</v>
          </cell>
        </row>
        <row r="40">
          <cell r="A40" t="str">
            <v>ECF 1314 FINEL</v>
          </cell>
          <cell r="B40" t="str">
            <v>FFDI - teste</v>
          </cell>
          <cell r="C40">
            <v>0</v>
          </cell>
          <cell r="D40">
            <v>0</v>
          </cell>
          <cell r="E40">
            <v>0</v>
          </cell>
          <cell r="F40">
            <v>0</v>
          </cell>
          <cell r="G40">
            <v>0</v>
          </cell>
          <cell r="H40">
            <v>0</v>
          </cell>
          <cell r="I40">
            <v>0</v>
          </cell>
          <cell r="J40">
            <v>0</v>
          </cell>
          <cell r="K40">
            <v>0</v>
          </cell>
          <cell r="M40">
            <v>0</v>
          </cell>
          <cell r="O40">
            <v>0</v>
          </cell>
        </row>
        <row r="41">
          <cell r="A41" t="str">
            <v>ECF 1314 FINEL F1</v>
          </cell>
          <cell r="B41" t="str">
            <v>FFDI - teste</v>
          </cell>
          <cell r="C41">
            <v>0</v>
          </cell>
          <cell r="D41">
            <v>0</v>
          </cell>
          <cell r="E41">
            <v>0</v>
          </cell>
          <cell r="F41">
            <v>0</v>
          </cell>
          <cell r="G41">
            <v>0</v>
          </cell>
          <cell r="H41">
            <v>0</v>
          </cell>
          <cell r="I41">
            <v>0</v>
          </cell>
          <cell r="J41">
            <v>0</v>
          </cell>
          <cell r="K41">
            <v>0</v>
          </cell>
          <cell r="M41">
            <v>0</v>
          </cell>
          <cell r="O41">
            <v>0</v>
          </cell>
        </row>
        <row r="42">
          <cell r="A42" t="str">
            <v>ECF 1314 FINEL F2</v>
          </cell>
          <cell r="B42" t="str">
            <v>FFDI - teste</v>
          </cell>
          <cell r="C42">
            <v>0</v>
          </cell>
          <cell r="D42">
            <v>0</v>
          </cell>
          <cell r="E42">
            <v>0</v>
          </cell>
          <cell r="F42">
            <v>0</v>
          </cell>
          <cell r="G42">
            <v>0</v>
          </cell>
          <cell r="H42">
            <v>0</v>
          </cell>
          <cell r="I42">
            <v>0</v>
          </cell>
          <cell r="J42">
            <v>0</v>
          </cell>
          <cell r="K42">
            <v>0</v>
          </cell>
          <cell r="M42">
            <v>0</v>
          </cell>
          <cell r="O42">
            <v>0</v>
          </cell>
        </row>
        <row r="43">
          <cell r="A43" t="str">
            <v>ECF 1348 FINEL B</v>
          </cell>
          <cell r="B43" t="str">
            <v>FFDI - teste</v>
          </cell>
          <cell r="C43">
            <v>456497.00145500002</v>
          </cell>
          <cell r="D43">
            <v>3215.8561759999998</v>
          </cell>
          <cell r="E43">
            <v>0</v>
          </cell>
          <cell r="F43">
            <v>24835.056948000001</v>
          </cell>
          <cell r="G43">
            <v>202.941767</v>
          </cell>
          <cell r="H43">
            <v>174032.29631899999</v>
          </cell>
          <cell r="I43">
            <v>261048.446131</v>
          </cell>
          <cell r="J43">
            <v>0</v>
          </cell>
          <cell r="K43">
            <v>435080.74245000002</v>
          </cell>
          <cell r="M43">
            <v>435080.74245000002</v>
          </cell>
          <cell r="O43">
            <v>0</v>
          </cell>
        </row>
        <row r="44">
          <cell r="A44" t="str">
            <v>ECF 1348 FINEL F1</v>
          </cell>
          <cell r="B44" t="str">
            <v>FFDI - teste</v>
          </cell>
          <cell r="C44">
            <v>294796.78867099999</v>
          </cell>
          <cell r="D44">
            <v>2076.736664</v>
          </cell>
          <cell r="E44">
            <v>0</v>
          </cell>
          <cell r="F44">
            <v>16037.991416999999</v>
          </cell>
          <cell r="G44">
            <v>131.05568399999999</v>
          </cell>
          <cell r="H44">
            <v>112386.63617100001</v>
          </cell>
          <cell r="I44">
            <v>168579.953431</v>
          </cell>
          <cell r="J44">
            <v>0</v>
          </cell>
          <cell r="K44">
            <v>280966.58960200002</v>
          </cell>
          <cell r="M44">
            <v>280966.58960200002</v>
          </cell>
          <cell r="O44">
            <v>0</v>
          </cell>
        </row>
        <row r="45">
          <cell r="A45" t="str">
            <v>ECF 1348 FINEL F2</v>
          </cell>
          <cell r="B45" t="str">
            <v>FFDI - teste</v>
          </cell>
          <cell r="C45">
            <v>248815.66708700001</v>
          </cell>
          <cell r="D45">
            <v>1752.8162910000001</v>
          </cell>
          <cell r="E45">
            <v>0</v>
          </cell>
          <cell r="F45">
            <v>13536.455206000001</v>
          </cell>
          <cell r="G45">
            <v>110.614189</v>
          </cell>
          <cell r="H45">
            <v>94857.057384999993</v>
          </cell>
          <cell r="I45">
            <v>142285.58497600001</v>
          </cell>
          <cell r="J45">
            <v>0</v>
          </cell>
          <cell r="K45">
            <v>237142.64236100001</v>
          </cell>
          <cell r="M45">
            <v>237142.64236100001</v>
          </cell>
          <cell r="O45">
            <v>0</v>
          </cell>
        </row>
        <row r="46">
          <cell r="A46" t="str">
            <v xml:space="preserve">ECF 1983 UFIR </v>
          </cell>
          <cell r="B46" t="str">
            <v>FFDI - teste</v>
          </cell>
          <cell r="C46">
            <v>34029077.574785002</v>
          </cell>
          <cell r="D46">
            <v>170145.387846</v>
          </cell>
          <cell r="E46">
            <v>0</v>
          </cell>
          <cell r="F46">
            <v>777807.48743700003</v>
          </cell>
          <cell r="G46">
            <v>0</v>
          </cell>
          <cell r="H46">
            <v>26129470.280597001</v>
          </cell>
          <cell r="I46">
            <v>7291945.1945970003</v>
          </cell>
          <cell r="J46">
            <v>0</v>
          </cell>
          <cell r="K46">
            <v>33421415.475194</v>
          </cell>
          <cell r="M46">
            <v>33421415.475194003</v>
          </cell>
          <cell r="O46">
            <v>0</v>
          </cell>
        </row>
        <row r="47">
          <cell r="A47" t="str">
            <v>ECF 2184 UFIR</v>
          </cell>
          <cell r="B47" t="str">
            <v>FFDI - teste</v>
          </cell>
          <cell r="C47">
            <v>476211.90159299999</v>
          </cell>
          <cell r="D47">
            <v>2579.4811479999998</v>
          </cell>
          <cell r="E47">
            <v>0</v>
          </cell>
          <cell r="F47">
            <v>42263.806238999998</v>
          </cell>
          <cell r="G47">
            <v>0</v>
          </cell>
          <cell r="H47">
            <v>-9.9999999999999995E-7</v>
          </cell>
          <cell r="I47">
            <v>436527.57650299999</v>
          </cell>
          <cell r="J47">
            <v>0</v>
          </cell>
          <cell r="K47">
            <v>436527.57650199998</v>
          </cell>
          <cell r="M47">
            <v>436527.57650199998</v>
          </cell>
          <cell r="O47">
            <v>0</v>
          </cell>
        </row>
        <row r="48">
          <cell r="A48" t="str">
            <v>FINEP</v>
          </cell>
          <cell r="B48" t="str">
            <v>FFDI - teste</v>
          </cell>
          <cell r="C48">
            <v>5363927.8873990001</v>
          </cell>
          <cell r="D48">
            <v>35181.361148999997</v>
          </cell>
          <cell r="E48">
            <v>0</v>
          </cell>
          <cell r="F48">
            <v>159982.22029999999</v>
          </cell>
          <cell r="G48">
            <v>5991.8502660000004</v>
          </cell>
          <cell r="H48">
            <v>3734518.7443059999</v>
          </cell>
          <cell r="I48">
            <v>1493807.497743</v>
          </cell>
          <cell r="J48">
            <v>16792.636465</v>
          </cell>
          <cell r="K48">
            <v>5245118.8785140002</v>
          </cell>
          <cell r="M48">
            <v>5245118.8785140002</v>
          </cell>
          <cell r="O48">
            <v>0</v>
          </cell>
        </row>
        <row r="49">
          <cell r="A49" t="str">
            <v>KFW 1</v>
          </cell>
          <cell r="B49" t="str">
            <v>FFDI - teste</v>
          </cell>
          <cell r="C49">
            <v>996712.38653999998</v>
          </cell>
          <cell r="D49">
            <v>1971.481329</v>
          </cell>
          <cell r="E49">
            <v>0</v>
          </cell>
          <cell r="F49">
            <v>0</v>
          </cell>
          <cell r="G49">
            <v>-8743.0911099999994</v>
          </cell>
          <cell r="H49">
            <v>952536.7683</v>
          </cell>
          <cell r="I49">
            <v>52918.709349999997</v>
          </cell>
          <cell r="J49">
            <v>1971.481329</v>
          </cell>
          <cell r="K49">
            <v>1007426.958979</v>
          </cell>
          <cell r="M49">
            <v>989940.77675899991</v>
          </cell>
          <cell r="O49">
            <v>17486.182220000075</v>
          </cell>
        </row>
        <row r="50">
          <cell r="A50" t="str">
            <v>KFW 2</v>
          </cell>
          <cell r="B50" t="str">
            <v>FFDI - teste</v>
          </cell>
          <cell r="C50">
            <v>9862206.8919259999</v>
          </cell>
          <cell r="D50">
            <v>43891.400641</v>
          </cell>
          <cell r="E50">
            <v>0</v>
          </cell>
          <cell r="F50">
            <v>0</v>
          </cell>
          <cell r="G50">
            <v>-86510.586771999995</v>
          </cell>
          <cell r="H50">
            <v>8843304.425508</v>
          </cell>
          <cell r="I50">
            <v>1105413.0531899999</v>
          </cell>
          <cell r="J50">
            <v>43891.400641</v>
          </cell>
          <cell r="K50">
            <v>9992608.8793390002</v>
          </cell>
          <cell r="M50">
            <v>9819587.7057949994</v>
          </cell>
          <cell r="O50">
            <v>173021.17354400083</v>
          </cell>
        </row>
        <row r="51">
          <cell r="A51" t="str">
            <v>BNDES 4 - CVA</v>
          </cell>
          <cell r="M51">
            <v>0</v>
          </cell>
          <cell r="O51">
            <v>0</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1213610.0865000861</v>
          </cell>
          <cell r="D60">
            <v>12523.195440052004</v>
          </cell>
          <cell r="E60">
            <v>0</v>
          </cell>
          <cell r="F60">
            <v>12393.812936569</v>
          </cell>
          <cell r="G60">
            <v>985.31126989200015</v>
          </cell>
          <cell r="H60">
            <v>950479.16627350228</v>
          </cell>
          <cell r="I60">
            <v>216388.33208532701</v>
          </cell>
          <cell r="J60">
            <v>48056.832006926998</v>
          </cell>
          <cell r="K60">
            <v>1214924.3303657561</v>
          </cell>
          <cell r="O60">
            <v>199.55009229501982</v>
          </cell>
        </row>
      </sheetData>
      <sheetData sheetId="8" refreshError="1">
        <row r="1">
          <cell r="A1" t="str">
            <v>Período: 31/07/07 - 31/08/07</v>
          </cell>
          <cell r="C1" t="str">
            <v>Saldo Principal</v>
          </cell>
          <cell r="F1" t="str">
            <v>Pagamento</v>
          </cell>
          <cell r="G1" t="str">
            <v>Variação</v>
          </cell>
          <cell r="H1" t="str">
            <v>Saldo Final</v>
          </cell>
        </row>
        <row r="2">
          <cell r="A2" t="str">
            <v>Contrato</v>
          </cell>
          <cell r="B2" t="str">
            <v>Unidade Negócio</v>
          </cell>
          <cell r="C2" t="str">
            <v>Saldo Inicial</v>
          </cell>
          <cell r="D2" t="str">
            <v>Provisoes</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328999.35907499999</v>
          </cell>
          <cell r="D3">
            <v>1507.6715690000001</v>
          </cell>
          <cell r="E3">
            <v>0</v>
          </cell>
          <cell r="F3">
            <v>0</v>
          </cell>
          <cell r="G3">
            <v>1430.4319969999999</v>
          </cell>
          <cell r="H3">
            <v>324982.71960000001</v>
          </cell>
          <cell r="I3">
            <v>0</v>
          </cell>
          <cell r="J3">
            <v>6954.7430409999997</v>
          </cell>
          <cell r="K3">
            <v>331937.46264099999</v>
          </cell>
          <cell r="M3">
            <v>331937.46264099999</v>
          </cell>
          <cell r="O3">
            <v>0</v>
          </cell>
        </row>
        <row r="4">
          <cell r="A4" t="str">
            <v>BB REN ME 2</v>
          </cell>
          <cell r="B4" t="str">
            <v>FFDI - teste</v>
          </cell>
          <cell r="C4">
            <v>472515.06238800002</v>
          </cell>
          <cell r="D4">
            <v>2406.3552279999999</v>
          </cell>
          <cell r="E4">
            <v>0</v>
          </cell>
          <cell r="F4">
            <v>0</v>
          </cell>
          <cell r="G4">
            <v>2054.4133149999998</v>
          </cell>
          <cell r="H4">
            <v>465746.17320000002</v>
          </cell>
          <cell r="I4">
            <v>0</v>
          </cell>
          <cell r="J4">
            <v>11229.657730999999</v>
          </cell>
          <cell r="K4">
            <v>476975.830931</v>
          </cell>
          <cell r="M4">
            <v>476975.830931</v>
          </cell>
          <cell r="O4">
            <v>0</v>
          </cell>
        </row>
        <row r="5">
          <cell r="A5" t="str">
            <v>BB REN ME 3</v>
          </cell>
          <cell r="B5" t="str">
            <v>FFDI - teste</v>
          </cell>
          <cell r="C5">
            <v>24030.113957000001</v>
          </cell>
          <cell r="D5">
            <v>110.12033599999999</v>
          </cell>
          <cell r="E5">
            <v>0</v>
          </cell>
          <cell r="F5">
            <v>0</v>
          </cell>
          <cell r="G5">
            <v>104.478754</v>
          </cell>
          <cell r="H5">
            <v>11868.3693</v>
          </cell>
          <cell r="I5">
            <v>11868.3693</v>
          </cell>
          <cell r="J5">
            <v>507.974447</v>
          </cell>
          <cell r="K5">
            <v>24244.713047000001</v>
          </cell>
          <cell r="M5">
            <v>24244.713047000001</v>
          </cell>
          <cell r="O5">
            <v>0</v>
          </cell>
        </row>
        <row r="6">
          <cell r="A6" t="str">
            <v>BB REN ME 4</v>
          </cell>
          <cell r="B6" t="str">
            <v>FFDI - teste</v>
          </cell>
          <cell r="C6">
            <v>282834.18378700002</v>
          </cell>
          <cell r="D6">
            <v>1893.6566790000002</v>
          </cell>
          <cell r="E6">
            <v>0</v>
          </cell>
          <cell r="F6">
            <v>0</v>
          </cell>
          <cell r="G6">
            <v>-1169.5977579999999</v>
          </cell>
          <cell r="H6">
            <v>237531.84839999999</v>
          </cell>
          <cell r="I6">
            <v>39588.6414</v>
          </cell>
          <cell r="J6">
            <v>8837.0645079999995</v>
          </cell>
          <cell r="K6">
            <v>285957.55430799996</v>
          </cell>
          <cell r="M6">
            <v>283558.24270800001</v>
          </cell>
          <cell r="O6">
            <v>2399.3115999999573</v>
          </cell>
        </row>
        <row r="7">
          <cell r="A7" t="str">
            <v>BB REN ME 5</v>
          </cell>
          <cell r="B7" t="str">
            <v>FFDI - teste</v>
          </cell>
          <cell r="C7">
            <v>224492.094817</v>
          </cell>
          <cell r="D7">
            <v>1040.4924149999999</v>
          </cell>
          <cell r="E7">
            <v>0</v>
          </cell>
          <cell r="F7">
            <v>0</v>
          </cell>
          <cell r="G7">
            <v>-943.50541599999997</v>
          </cell>
          <cell r="H7">
            <v>177367.15919999999</v>
          </cell>
          <cell r="I7">
            <v>44341.789799999999</v>
          </cell>
          <cell r="J7">
            <v>4799.6908160000003</v>
          </cell>
          <cell r="K7">
            <v>226508.63981599998</v>
          </cell>
          <cell r="M7">
            <v>224589.08181599999</v>
          </cell>
          <cell r="O7">
            <v>1919.55799999999</v>
          </cell>
        </row>
        <row r="8">
          <cell r="A8" t="str">
            <v>BB REN ME 6</v>
          </cell>
          <cell r="B8" t="str">
            <v>FFDI - teste</v>
          </cell>
          <cell r="C8">
            <v>23682.196363999999</v>
          </cell>
          <cell r="D8">
            <v>109.76397900000001</v>
          </cell>
          <cell r="E8">
            <v>0</v>
          </cell>
          <cell r="F8">
            <v>0</v>
          </cell>
          <cell r="G8">
            <v>-99.532592999999991</v>
          </cell>
          <cell r="H8">
            <v>11694.297898999999</v>
          </cell>
          <cell r="I8">
            <v>11694.297901</v>
          </cell>
          <cell r="J8">
            <v>506.33061400000003</v>
          </cell>
          <cell r="K8">
            <v>23894.926413999998</v>
          </cell>
          <cell r="M8">
            <v>23692.427749999999</v>
          </cell>
          <cell r="O8">
            <v>202.49866399999883</v>
          </cell>
        </row>
        <row r="9">
          <cell r="A9" t="str">
            <v>BB REN MN BNDES</v>
          </cell>
          <cell r="B9" t="str">
            <v>FFDI - teste</v>
          </cell>
          <cell r="C9">
            <v>2730325.5482120002</v>
          </cell>
          <cell r="D9">
            <v>20753.830523000001</v>
          </cell>
          <cell r="E9">
            <v>0</v>
          </cell>
          <cell r="F9">
            <v>45672.416205000001</v>
          </cell>
          <cell r="G9">
            <v>3305.721978</v>
          </cell>
          <cell r="H9">
            <v>2376700.968562</v>
          </cell>
          <cell r="I9">
            <v>311955.82988199999</v>
          </cell>
          <cell r="J9">
            <v>20055.886063999998</v>
          </cell>
          <cell r="K9">
            <v>2708712.684508</v>
          </cell>
          <cell r="M9">
            <v>2708712.684508</v>
          </cell>
          <cell r="O9">
            <v>0</v>
          </cell>
        </row>
        <row r="10">
          <cell r="A10" t="str">
            <v>BB REN MN ELETROBRAS</v>
          </cell>
          <cell r="B10" t="str">
            <v>FFDI - teste</v>
          </cell>
          <cell r="C10">
            <v>10242222.723991999</v>
          </cell>
          <cell r="D10">
            <v>78047.069843999998</v>
          </cell>
          <cell r="E10">
            <v>0</v>
          </cell>
          <cell r="F10">
            <v>171756.41398000001</v>
          </cell>
          <cell r="G10">
            <v>37896.231570999997</v>
          </cell>
          <cell r="H10">
            <v>8937839.4441170003</v>
          </cell>
          <cell r="I10">
            <v>1173147.7973189999</v>
          </cell>
          <cell r="J10">
            <v>75422.369991</v>
          </cell>
          <cell r="K10">
            <v>10186409.611427002</v>
          </cell>
          <cell r="M10">
            <v>10186409.611427</v>
          </cell>
          <cell r="O10">
            <v>0</v>
          </cell>
        </row>
        <row r="11">
          <cell r="A11" t="str">
            <v>BNB 1 LITORAL-MATA</v>
          </cell>
          <cell r="B11" t="str">
            <v>FFDI - teste</v>
          </cell>
          <cell r="C11">
            <v>36125471.801835999</v>
          </cell>
          <cell r="D11">
            <v>229069.60546499997</v>
          </cell>
          <cell r="E11">
            <v>0</v>
          </cell>
          <cell r="F11">
            <v>1022289.609623</v>
          </cell>
          <cell r="G11">
            <v>0</v>
          </cell>
          <cell r="H11">
            <v>31395017.199992001</v>
          </cell>
          <cell r="I11">
            <v>3924377.150008</v>
          </cell>
          <cell r="J11">
            <v>12857.447679000001</v>
          </cell>
          <cell r="K11">
            <v>35332251.797679</v>
          </cell>
          <cell r="M11">
            <v>35332251.797678001</v>
          </cell>
          <cell r="O11">
            <v>9.9837779998779297E-7</v>
          </cell>
        </row>
        <row r="12">
          <cell r="A12" t="str">
            <v>BNB 1 SEMI-ÁRIDO</v>
          </cell>
          <cell r="B12" t="str">
            <v>FFDI - teste</v>
          </cell>
          <cell r="C12">
            <v>30908113.869004998</v>
          </cell>
          <cell r="D12">
            <v>93086.95575600001</v>
          </cell>
          <cell r="E12">
            <v>0</v>
          </cell>
          <cell r="F12">
            <v>771747.55142300006</v>
          </cell>
          <cell r="G12">
            <v>0</v>
          </cell>
          <cell r="H12">
            <v>26860846.879992001</v>
          </cell>
          <cell r="I12">
            <v>3357605.8600079999</v>
          </cell>
          <cell r="J12">
            <v>11000.533337000001</v>
          </cell>
          <cell r="K12">
            <v>30229453.273337003</v>
          </cell>
          <cell r="M12">
            <v>30229453.273338001</v>
          </cell>
          <cell r="O12">
            <v>-9.9837779998779297E-7</v>
          </cell>
        </row>
        <row r="13">
          <cell r="A13" t="str">
            <v>BNB 3 LITORAL-MATA</v>
          </cell>
          <cell r="B13" t="str">
            <v>FFDI - teste</v>
          </cell>
          <cell r="C13">
            <v>14394025.322032001</v>
          </cell>
          <cell r="D13">
            <v>163327.310596</v>
          </cell>
          <cell r="E13">
            <v>0</v>
          </cell>
          <cell r="F13">
            <v>0</v>
          </cell>
          <cell r="G13">
            <v>0</v>
          </cell>
          <cell r="H13">
            <v>14227351.24</v>
          </cell>
          <cell r="I13">
            <v>0</v>
          </cell>
          <cell r="J13">
            <v>330001.39262699999</v>
          </cell>
          <cell r="K13">
            <v>14557352.632627001</v>
          </cell>
          <cell r="M13">
            <v>14557352.632628001</v>
          </cell>
          <cell r="O13">
            <v>-1.0002404451370239E-6</v>
          </cell>
        </row>
        <row r="14">
          <cell r="A14" t="str">
            <v>BNB 3 SEMI-ÁRIDO</v>
          </cell>
          <cell r="B14" t="str">
            <v>FFDI - teste</v>
          </cell>
          <cell r="C14">
            <v>10400528.57206</v>
          </cell>
          <cell r="D14">
            <v>118013.57316299999</v>
          </cell>
          <cell r="E14">
            <v>0</v>
          </cell>
          <cell r="F14">
            <v>0</v>
          </cell>
          <cell r="G14">
            <v>0</v>
          </cell>
          <cell r="H14">
            <v>10280096.76</v>
          </cell>
          <cell r="I14">
            <v>0</v>
          </cell>
          <cell r="J14">
            <v>238445.385224</v>
          </cell>
          <cell r="K14">
            <v>10518542.145223999</v>
          </cell>
          <cell r="M14">
            <v>10518542.145223001</v>
          </cell>
          <cell r="O14">
            <v>9.9837779998779297E-7</v>
          </cell>
        </row>
        <row r="15">
          <cell r="A15" t="str">
            <v>BNDES 1 - RTE</v>
          </cell>
          <cell r="B15" t="str">
            <v>FFDI - teste</v>
          </cell>
          <cell r="C15">
            <v>817908.03021400003</v>
          </cell>
          <cell r="D15">
            <v>9205.9274229999992</v>
          </cell>
          <cell r="E15">
            <v>0</v>
          </cell>
          <cell r="F15">
            <v>107136.39010999999</v>
          </cell>
          <cell r="G15">
            <v>0</v>
          </cell>
          <cell r="H15">
            <v>0</v>
          </cell>
          <cell r="I15">
            <v>715525.40942399995</v>
          </cell>
          <cell r="J15">
            <v>4452.1581029999998</v>
          </cell>
          <cell r="K15">
            <v>719977.56752699998</v>
          </cell>
          <cell r="M15">
            <v>719977.56752699998</v>
          </cell>
          <cell r="O15">
            <v>0</v>
          </cell>
        </row>
        <row r="16">
          <cell r="A16" t="str">
            <v>BNDES 2 - RTE</v>
          </cell>
          <cell r="B16" t="str">
            <v>FFDI - teste</v>
          </cell>
          <cell r="C16">
            <v>17178102.130162001</v>
          </cell>
          <cell r="D16">
            <v>193347.363813</v>
          </cell>
          <cell r="E16">
            <v>0</v>
          </cell>
          <cell r="F16">
            <v>2250130.5564720002</v>
          </cell>
          <cell r="G16">
            <v>0</v>
          </cell>
          <cell r="H16">
            <v>0</v>
          </cell>
          <cell r="I16">
            <v>15027812.548312999</v>
          </cell>
          <cell r="J16">
            <v>93506.389190000002</v>
          </cell>
          <cell r="K16">
            <v>15121318.937502999</v>
          </cell>
          <cell r="M16">
            <v>15121318.937503003</v>
          </cell>
          <cell r="O16">
            <v>0</v>
          </cell>
        </row>
        <row r="17">
          <cell r="A17" t="str">
            <v>BNDES 3 - RTE</v>
          </cell>
          <cell r="B17" t="str">
            <v>FFDI - teste</v>
          </cell>
          <cell r="C17">
            <v>38074176.657894</v>
          </cell>
          <cell r="D17">
            <v>459574.11529699998</v>
          </cell>
          <cell r="E17">
            <v>0</v>
          </cell>
          <cell r="F17">
            <v>0</v>
          </cell>
          <cell r="G17">
            <v>0</v>
          </cell>
          <cell r="H17">
            <v>-3361765.7884849999</v>
          </cell>
          <cell r="I17">
            <v>41657233.650533997</v>
          </cell>
          <cell r="J17">
            <v>238282.911142</v>
          </cell>
          <cell r="K17">
            <v>38533750.773190998</v>
          </cell>
          <cell r="M17">
            <v>38533750.773190998</v>
          </cell>
          <cell r="O17">
            <v>0</v>
          </cell>
        </row>
        <row r="18">
          <cell r="A18" t="str">
            <v>BNDES 5 - FINEM (Bradesco A)</v>
          </cell>
          <cell r="B18" t="str">
            <v>FFDI - teste</v>
          </cell>
          <cell r="C18">
            <v>8748355.9518899992</v>
          </cell>
          <cell r="D18">
            <v>86359.974646000002</v>
          </cell>
          <cell r="E18">
            <v>0</v>
          </cell>
          <cell r="F18">
            <v>354509.07041599997</v>
          </cell>
          <cell r="G18">
            <v>10397.230624</v>
          </cell>
          <cell r="H18">
            <v>4778318.6894579995</v>
          </cell>
          <cell r="I18">
            <v>3372930.8396359999</v>
          </cell>
          <cell r="J18">
            <v>339354.55764999997</v>
          </cell>
          <cell r="K18">
            <v>8490604.0867439993</v>
          </cell>
          <cell r="M18">
            <v>8490604.0867439993</v>
          </cell>
          <cell r="O18">
            <v>0</v>
          </cell>
        </row>
        <row r="19">
          <cell r="A19" t="str">
            <v>BNDES 5 - FINEM (Bradesco B)</v>
          </cell>
          <cell r="B19" t="str">
            <v>FFDI - teste</v>
          </cell>
          <cell r="C19">
            <v>2331422.4510090002</v>
          </cell>
          <cell r="D19">
            <v>29282.896413000002</v>
          </cell>
          <cell r="E19">
            <v>0</v>
          </cell>
          <cell r="F19">
            <v>86076.507993000007</v>
          </cell>
          <cell r="G19">
            <v>2777.9752429999999</v>
          </cell>
          <cell r="H19">
            <v>1160198.7683649999</v>
          </cell>
          <cell r="I19">
            <v>818963.83649699995</v>
          </cell>
          <cell r="J19">
            <v>298244.20980999997</v>
          </cell>
          <cell r="K19">
            <v>2277406.8146719998</v>
          </cell>
          <cell r="M19">
            <v>2277406.8146719998</v>
          </cell>
          <cell r="O19">
            <v>0</v>
          </cell>
        </row>
        <row r="20">
          <cell r="A20" t="str">
            <v>BNDES 5 - FINEM (Itau BBA A)</v>
          </cell>
          <cell r="B20" t="str">
            <v>FFDI - teste</v>
          </cell>
          <cell r="C20">
            <v>7402455.0341959996</v>
          </cell>
          <cell r="D20">
            <v>73073.824689999994</v>
          </cell>
          <cell r="E20">
            <v>0</v>
          </cell>
          <cell r="F20">
            <v>299969.21333699999</v>
          </cell>
          <cell r="G20">
            <v>8797.6566779999994</v>
          </cell>
          <cell r="H20">
            <v>4043192.7359739998</v>
          </cell>
          <cell r="I20">
            <v>2854018.4018979999</v>
          </cell>
          <cell r="J20">
            <v>287146.16435500002</v>
          </cell>
          <cell r="K20">
            <v>7184357.3022269998</v>
          </cell>
          <cell r="M20">
            <v>7184357.3022269998</v>
          </cell>
          <cell r="O20">
            <v>0</v>
          </cell>
        </row>
        <row r="21">
          <cell r="A21" t="str">
            <v>BNDES 5 - FINEM (Itau BBA B)</v>
          </cell>
          <cell r="B21" t="str">
            <v>FFDI - teste</v>
          </cell>
          <cell r="C21">
            <v>1972741.628151</v>
          </cell>
          <cell r="D21">
            <v>24777.835486</v>
          </cell>
          <cell r="E21">
            <v>0</v>
          </cell>
          <cell r="F21">
            <v>72833.968701000005</v>
          </cell>
          <cell r="G21">
            <v>2350.5938980000001</v>
          </cell>
          <cell r="H21">
            <v>981706.65555100003</v>
          </cell>
          <cell r="I21">
            <v>692969.40390399995</v>
          </cell>
          <cell r="J21">
            <v>252360.02937899999</v>
          </cell>
          <cell r="K21">
            <v>1927036.0888339998</v>
          </cell>
          <cell r="M21">
            <v>1927036.0888339998</v>
          </cell>
          <cell r="O21">
            <v>0</v>
          </cell>
        </row>
        <row r="22">
          <cell r="A22" t="str">
            <v>BNDES 5 - FINEM (Santander A)</v>
          </cell>
          <cell r="B22" t="str">
            <v>FFDI - teste</v>
          </cell>
          <cell r="C22">
            <v>9173926.0355309993</v>
          </cell>
          <cell r="D22">
            <v>90561.018318000002</v>
          </cell>
          <cell r="E22">
            <v>0</v>
          </cell>
          <cell r="F22">
            <v>371754.41919699998</v>
          </cell>
          <cell r="G22">
            <v>10903.011406</v>
          </cell>
          <cell r="H22">
            <v>5010763.4398609996</v>
          </cell>
          <cell r="I22">
            <v>3537009.4869539998</v>
          </cell>
          <cell r="J22">
            <v>355862.71924300003</v>
          </cell>
          <cell r="K22">
            <v>8903635.6460579988</v>
          </cell>
          <cell r="M22">
            <v>8903635.6460579988</v>
          </cell>
          <cell r="O22">
            <v>0</v>
          </cell>
        </row>
        <row r="23">
          <cell r="A23" t="str">
            <v>BNDES 5 - FINEM (Santander B)</v>
          </cell>
          <cell r="B23" t="str">
            <v>FFDI - teste</v>
          </cell>
          <cell r="C23">
            <v>2444835.7335700002</v>
          </cell>
          <cell r="D23">
            <v>30707.385491000001</v>
          </cell>
          <cell r="E23">
            <v>0</v>
          </cell>
          <cell r="F23">
            <v>90263.766275999995</v>
          </cell>
          <cell r="G23">
            <v>2913.1113110000001</v>
          </cell>
          <cell r="H23">
            <v>1216637.5344710001</v>
          </cell>
          <cell r="I23">
            <v>858802.96550299996</v>
          </cell>
          <cell r="J23">
            <v>312751.96412200003</v>
          </cell>
          <cell r="K23">
            <v>2388192.464096</v>
          </cell>
          <cell r="M23">
            <v>2388192.464096</v>
          </cell>
          <cell r="O23">
            <v>0</v>
          </cell>
        </row>
        <row r="24">
          <cell r="A24" t="str">
            <v>BNDES 5 - FINEM (Unibanco A)</v>
          </cell>
          <cell r="B24" t="str">
            <v>FFDI - teste</v>
          </cell>
          <cell r="C24">
            <v>7405689.1423359998</v>
          </cell>
          <cell r="D24">
            <v>73102.415181000004</v>
          </cell>
          <cell r="E24">
            <v>0</v>
          </cell>
          <cell r="F24">
            <v>300104.75459099998</v>
          </cell>
          <cell r="G24">
            <v>8801.4965429999993</v>
          </cell>
          <cell r="H24">
            <v>4045019.654817</v>
          </cell>
          <cell r="I24">
            <v>2855307.9916619998</v>
          </cell>
          <cell r="J24">
            <v>287160.65298999997</v>
          </cell>
          <cell r="K24">
            <v>7187488.2994689997</v>
          </cell>
          <cell r="M24">
            <v>7187488.2994689997</v>
          </cell>
          <cell r="O24">
            <v>0</v>
          </cell>
        </row>
        <row r="25">
          <cell r="A25" t="str">
            <v>BNDES 5 - FINEM (Unibanco B)</v>
          </cell>
          <cell r="B25" t="str">
            <v>FFDI - teste</v>
          </cell>
          <cell r="C25">
            <v>1971475.863836</v>
          </cell>
          <cell r="D25">
            <v>24766.645748000003</v>
          </cell>
          <cell r="E25">
            <v>0</v>
          </cell>
          <cell r="F25">
            <v>72780.920606</v>
          </cell>
          <cell r="G25">
            <v>2349.0910549999999</v>
          </cell>
          <cell r="H25">
            <v>980991.63656100002</v>
          </cell>
          <cell r="I25">
            <v>692464.68465099996</v>
          </cell>
          <cell r="J25">
            <v>252354.358821</v>
          </cell>
          <cell r="K25">
            <v>1925810.680033</v>
          </cell>
          <cell r="M25">
            <v>1925810.680033</v>
          </cell>
          <cell r="O25">
            <v>0</v>
          </cell>
        </row>
        <row r="26">
          <cell r="A26" t="str">
            <v>BNDES 5 - FINEM (Votorantim A)</v>
          </cell>
          <cell r="B26" t="str">
            <v>FFDI - teste</v>
          </cell>
          <cell r="C26">
            <v>3364751.2441710001</v>
          </cell>
          <cell r="D26">
            <v>33215.365632000001</v>
          </cell>
          <cell r="E26">
            <v>0</v>
          </cell>
          <cell r="F26">
            <v>136349.598662</v>
          </cell>
          <cell r="G26">
            <v>3998.9336109999999</v>
          </cell>
          <cell r="H26">
            <v>1837814.290143</v>
          </cell>
          <cell r="I26">
            <v>1297280.6753779999</v>
          </cell>
          <cell r="J26">
            <v>130520.979231</v>
          </cell>
          <cell r="K26">
            <v>3265615.9447519998</v>
          </cell>
          <cell r="M26">
            <v>3265615.9447519998</v>
          </cell>
          <cell r="O26">
            <v>0</v>
          </cell>
        </row>
        <row r="27">
          <cell r="A27" t="str">
            <v>BNDES 5 - FINEM (Votorantim B)</v>
          </cell>
          <cell r="B27" t="str">
            <v>FFDI - teste</v>
          </cell>
          <cell r="C27">
            <v>896700.55938300001</v>
          </cell>
          <cell r="D27">
            <v>11262.650903</v>
          </cell>
          <cell r="E27">
            <v>0</v>
          </cell>
          <cell r="F27">
            <v>33106.341830999998</v>
          </cell>
          <cell r="G27">
            <v>1068.4515530000001</v>
          </cell>
          <cell r="H27">
            <v>446230.19582800003</v>
          </cell>
          <cell r="I27">
            <v>314986.02058200003</v>
          </cell>
          <cell r="J27">
            <v>114709.103598</v>
          </cell>
          <cell r="K27">
            <v>875925.32000800013</v>
          </cell>
          <cell r="M27">
            <v>875925.32000800001</v>
          </cell>
          <cell r="O27">
            <v>0</v>
          </cell>
        </row>
        <row r="28">
          <cell r="A28" t="str">
            <v>CEF/COHAB - n01 - 108130160-0</v>
          </cell>
          <cell r="B28" t="str">
            <v>FFDI - teste</v>
          </cell>
          <cell r="C28">
            <v>9753.5242510000007</v>
          </cell>
          <cell r="D28">
            <v>23.052609999999998</v>
          </cell>
          <cell r="E28">
            <v>0</v>
          </cell>
          <cell r="F28">
            <v>998.40504699999997</v>
          </cell>
          <cell r="G28">
            <v>1.9999999999999998E-5</v>
          </cell>
          <cell r="H28">
            <v>-3.9999999999999996E-5</v>
          </cell>
          <cell r="I28">
            <v>8766.4832179999994</v>
          </cell>
          <cell r="J28">
            <v>11.688656</v>
          </cell>
          <cell r="K28">
            <v>8778.1718339999989</v>
          </cell>
          <cell r="M28">
            <v>8778.1718340000007</v>
          </cell>
          <cell r="O28">
            <v>0</v>
          </cell>
        </row>
        <row r="29">
          <cell r="A29" t="str">
            <v>CEF/COHAB - n02 - 108130162-6</v>
          </cell>
          <cell r="B29" t="str">
            <v>FFDI - teste</v>
          </cell>
          <cell r="C29">
            <v>4451.0599679999996</v>
          </cell>
          <cell r="D29">
            <v>10.125018000000001</v>
          </cell>
          <cell r="E29">
            <v>0</v>
          </cell>
          <cell r="F29">
            <v>751.96836099999996</v>
          </cell>
          <cell r="G29">
            <v>-9.9999999999999995E-7</v>
          </cell>
          <cell r="H29">
            <v>1.9999999999999998E-5</v>
          </cell>
          <cell r="I29">
            <v>3704.2775809999998</v>
          </cell>
          <cell r="J29">
            <v>4.9390229999999997</v>
          </cell>
          <cell r="K29">
            <v>3709.2166239999997</v>
          </cell>
          <cell r="M29">
            <v>3709.2166239999992</v>
          </cell>
          <cell r="O29">
            <v>0</v>
          </cell>
        </row>
        <row r="30">
          <cell r="A30" t="str">
            <v>CEF/COHAB - n58 - 108130159-6</v>
          </cell>
          <cell r="B30" t="str">
            <v>FFDI - teste</v>
          </cell>
          <cell r="C30">
            <v>11809.620175</v>
          </cell>
          <cell r="D30">
            <v>27.519089999999998</v>
          </cell>
          <cell r="E30">
            <v>0</v>
          </cell>
          <cell r="F30">
            <v>1503.721614</v>
          </cell>
          <cell r="G30">
            <v>0</v>
          </cell>
          <cell r="H30">
            <v>0</v>
          </cell>
          <cell r="I30">
            <v>10319.658106000001</v>
          </cell>
          <cell r="J30">
            <v>13.759544999999999</v>
          </cell>
          <cell r="K30">
            <v>10333.417651000002</v>
          </cell>
          <cell r="M30">
            <v>10333.417651</v>
          </cell>
          <cell r="O30">
            <v>0</v>
          </cell>
        </row>
        <row r="31">
          <cell r="A31" t="str">
            <v>CEF/COHAB - n59 - 108130158-8</v>
          </cell>
          <cell r="B31" t="str">
            <v>FFDI - teste</v>
          </cell>
          <cell r="C31">
            <v>20612.448336000001</v>
          </cell>
          <cell r="D31">
            <v>47.541542999999997</v>
          </cell>
          <cell r="E31">
            <v>0</v>
          </cell>
          <cell r="F31">
            <v>2992.1770289999999</v>
          </cell>
          <cell r="G31">
            <v>0</v>
          </cell>
          <cell r="H31">
            <v>0</v>
          </cell>
          <cell r="I31">
            <v>17644.287141000001</v>
          </cell>
          <cell r="J31">
            <v>23.525708999999999</v>
          </cell>
          <cell r="K31">
            <v>17667.812850000002</v>
          </cell>
          <cell r="M31">
            <v>17667.812850000002</v>
          </cell>
          <cell r="O31">
            <v>0</v>
          </cell>
        </row>
        <row r="32">
          <cell r="A32" t="str">
            <v>CELPOS 1</v>
          </cell>
          <cell r="B32" t="str">
            <v>FFDI - teste</v>
          </cell>
          <cell r="C32">
            <v>3967825.8844269998</v>
          </cell>
          <cell r="D32">
            <v>18852.296836000001</v>
          </cell>
          <cell r="E32">
            <v>0</v>
          </cell>
          <cell r="F32">
            <v>815196.46714600001</v>
          </cell>
          <cell r="G32">
            <v>13887.409983</v>
          </cell>
          <cell r="H32">
            <v>-0.36709399999999998</v>
          </cell>
          <cell r="I32">
            <v>3183308.3450870002</v>
          </cell>
          <cell r="J32">
            <v>2061.146107</v>
          </cell>
          <cell r="K32">
            <v>3185369.1241000001</v>
          </cell>
          <cell r="M32">
            <v>3185369.1240999997</v>
          </cell>
          <cell r="O32">
            <v>0</v>
          </cell>
        </row>
        <row r="33">
          <cell r="A33" t="str">
            <v>CELPOS 2</v>
          </cell>
          <cell r="B33" t="str">
            <v>FFDI - teste</v>
          </cell>
          <cell r="C33">
            <v>150349123.67497</v>
          </cell>
          <cell r="D33">
            <v>734393.54804000002</v>
          </cell>
          <cell r="E33">
            <v>0</v>
          </cell>
          <cell r="F33">
            <v>0</v>
          </cell>
          <cell r="G33">
            <v>526222.56243399996</v>
          </cell>
          <cell r="H33">
            <v>145168773.241157</v>
          </cell>
          <cell r="I33">
            <v>6440966.5442869999</v>
          </cell>
          <cell r="J33">
            <v>0</v>
          </cell>
          <cell r="K33">
            <v>151609739.78544399</v>
          </cell>
          <cell r="M33">
            <v>151609739.78544399</v>
          </cell>
          <cell r="O33">
            <v>0</v>
          </cell>
        </row>
        <row r="34">
          <cell r="A34" t="str">
            <v>DEBÊNTURES 1ª EMISSÃO Repactuação</v>
          </cell>
          <cell r="B34" t="str">
            <v>FFDI - teste</v>
          </cell>
          <cell r="C34">
            <v>74227364.965996996</v>
          </cell>
          <cell r="D34">
            <v>935686.00769</v>
          </cell>
          <cell r="E34">
            <v>0</v>
          </cell>
          <cell r="F34">
            <v>0</v>
          </cell>
          <cell r="G34">
            <v>0</v>
          </cell>
          <cell r="H34">
            <v>74185111.650000006</v>
          </cell>
          <cell r="I34">
            <v>0</v>
          </cell>
          <cell r="J34">
            <v>977939.32368699997</v>
          </cell>
          <cell r="K34">
            <v>75163050.973687008</v>
          </cell>
          <cell r="M34">
            <v>75163050.973686993</v>
          </cell>
          <cell r="O34">
            <v>0</v>
          </cell>
        </row>
        <row r="35">
          <cell r="A35" t="str">
            <v>DEBÊNTURES 2ª EMISSÃO (1ª SÉRIE)</v>
          </cell>
          <cell r="B35" t="str">
            <v>FFDI - teste</v>
          </cell>
          <cell r="C35">
            <v>429490701.87520403</v>
          </cell>
          <cell r="D35">
            <v>4383990.9077439997</v>
          </cell>
          <cell r="E35">
            <v>0</v>
          </cell>
          <cell r="F35">
            <v>86879020.503110006</v>
          </cell>
          <cell r="G35">
            <v>0</v>
          </cell>
          <cell r="H35">
            <v>228571428.57142901</v>
          </cell>
          <cell r="I35">
            <v>114285714.285714</v>
          </cell>
          <cell r="J35">
            <v>4138529.4226950002</v>
          </cell>
          <cell r="K35">
            <v>346995672.27983803</v>
          </cell>
          <cell r="M35">
            <v>346995672.27983803</v>
          </cell>
          <cell r="O35">
            <v>0</v>
          </cell>
        </row>
        <row r="36">
          <cell r="A36" t="str">
            <v>DEBÊNTURES 2ª EMISSÃO (2ª SÉRIE)</v>
          </cell>
          <cell r="B36" t="str">
            <v>FFDI - teste</v>
          </cell>
          <cell r="C36">
            <v>35102853.518050998</v>
          </cell>
          <cell r="D36">
            <v>291612.57526299998</v>
          </cell>
          <cell r="E36">
            <v>0</v>
          </cell>
          <cell r="F36">
            <v>3388066.5752150002</v>
          </cell>
          <cell r="G36">
            <v>137067.809568</v>
          </cell>
          <cell r="H36">
            <v>31866334.718375001</v>
          </cell>
          <cell r="I36">
            <v>0</v>
          </cell>
          <cell r="J36">
            <v>277132.60929200001</v>
          </cell>
          <cell r="K36">
            <v>32143467.327667002</v>
          </cell>
          <cell r="M36">
            <v>32143467.327666998</v>
          </cell>
          <cell r="O36">
            <v>0</v>
          </cell>
        </row>
        <row r="37">
          <cell r="A37" t="str">
            <v>DEBÊNTURES 3ª EMISSÃO (Previsto)</v>
          </cell>
          <cell r="B37" t="str">
            <v>FFDI - teste</v>
          </cell>
          <cell r="C37">
            <v>215316554.49298799</v>
          </cell>
          <cell r="D37">
            <v>2676744.2709090002</v>
          </cell>
          <cell r="E37">
            <v>0</v>
          </cell>
          <cell r="F37">
            <v>0</v>
          </cell>
          <cell r="G37">
            <v>0</v>
          </cell>
          <cell r="H37">
            <v>205000000</v>
          </cell>
          <cell r="I37">
            <v>0</v>
          </cell>
          <cell r="J37">
            <v>12993298.763896</v>
          </cell>
          <cell r="K37">
            <v>217993298.76389599</v>
          </cell>
          <cell r="M37">
            <v>217993298.763897</v>
          </cell>
          <cell r="O37">
            <v>-1.0132789611816406E-6</v>
          </cell>
        </row>
        <row r="38">
          <cell r="A38" t="str">
            <v>ECF 0018 UFIR</v>
          </cell>
          <cell r="B38" t="str">
            <v>FFDI - teste</v>
          </cell>
          <cell r="C38">
            <v>30525732.248055</v>
          </cell>
          <cell r="D38">
            <v>164741.69436299999</v>
          </cell>
          <cell r="E38">
            <v>0</v>
          </cell>
          <cell r="F38">
            <v>447387.36332900001</v>
          </cell>
          <cell r="G38">
            <v>0</v>
          </cell>
          <cell r="H38">
            <v>26851338.551495999</v>
          </cell>
          <cell r="I38">
            <v>3391748.0275929999</v>
          </cell>
          <cell r="J38">
            <v>0</v>
          </cell>
          <cell r="K38">
            <v>30243086.579089001</v>
          </cell>
          <cell r="M38">
            <v>30243086.579089001</v>
          </cell>
          <cell r="O38">
            <v>0</v>
          </cell>
        </row>
        <row r="39">
          <cell r="A39" t="str">
            <v xml:space="preserve">ECF 0115 UFIR </v>
          </cell>
          <cell r="B39" t="str">
            <v>FFDI - teste</v>
          </cell>
          <cell r="C39">
            <v>16901478.000525001</v>
          </cell>
          <cell r="D39">
            <v>117371.374996</v>
          </cell>
          <cell r="E39">
            <v>0</v>
          </cell>
          <cell r="F39">
            <v>117371.374996</v>
          </cell>
          <cell r="G39">
            <v>0</v>
          </cell>
          <cell r="H39">
            <v>15774712.800489999</v>
          </cell>
          <cell r="I39">
            <v>1126765.200035</v>
          </cell>
          <cell r="J39">
            <v>0</v>
          </cell>
          <cell r="K39">
            <v>16901478.000524998</v>
          </cell>
          <cell r="M39">
            <v>16901478.000525001</v>
          </cell>
          <cell r="O39">
            <v>0</v>
          </cell>
        </row>
        <row r="40">
          <cell r="A40" t="str">
            <v>ECF 1348 FINEL B</v>
          </cell>
          <cell r="B40" t="str">
            <v>FFDI - teste</v>
          </cell>
          <cell r="C40">
            <v>435080.74245000002</v>
          </cell>
          <cell r="D40">
            <v>3062.7200979999998</v>
          </cell>
          <cell r="E40">
            <v>0</v>
          </cell>
          <cell r="F40">
            <v>24681.920870000002</v>
          </cell>
          <cell r="G40">
            <v>220.73183800000001</v>
          </cell>
          <cell r="H40">
            <v>152409.25796700001</v>
          </cell>
          <cell r="I40">
            <v>261273.015549</v>
          </cell>
          <cell r="J40">
            <v>0</v>
          </cell>
          <cell r="K40">
            <v>413682.27351600002</v>
          </cell>
          <cell r="M40">
            <v>413682.27351600002</v>
          </cell>
          <cell r="O40">
            <v>0</v>
          </cell>
        </row>
        <row r="41">
          <cell r="A41" t="str">
            <v>ECF 1348 FINEL F1</v>
          </cell>
          <cell r="B41" t="str">
            <v>FFDI - teste</v>
          </cell>
          <cell r="C41">
            <v>280966.58960200002</v>
          </cell>
          <cell r="D41">
            <v>1977.844353</v>
          </cell>
          <cell r="E41">
            <v>0</v>
          </cell>
          <cell r="F41">
            <v>15939.099106</v>
          </cell>
          <cell r="G41">
            <v>142.54428200000001</v>
          </cell>
          <cell r="H41">
            <v>98422.903185999996</v>
          </cell>
          <cell r="I41">
            <v>168724.97594500001</v>
          </cell>
          <cell r="J41">
            <v>0</v>
          </cell>
          <cell r="K41">
            <v>267147.87913100002</v>
          </cell>
          <cell r="M41">
            <v>267147.87913100002</v>
          </cell>
          <cell r="O41">
            <v>0</v>
          </cell>
        </row>
        <row r="42">
          <cell r="A42" t="str">
            <v>ECF 1348 FINEL F2</v>
          </cell>
          <cell r="B42" t="str">
            <v>FFDI - teste</v>
          </cell>
          <cell r="C42">
            <v>237142.64236100001</v>
          </cell>
          <cell r="D42">
            <v>1669.3488139999999</v>
          </cell>
          <cell r="E42">
            <v>0</v>
          </cell>
          <cell r="F42">
            <v>13452.987729</v>
          </cell>
          <cell r="G42">
            <v>120.310845</v>
          </cell>
          <cell r="H42">
            <v>83071.326782000004</v>
          </cell>
          <cell r="I42">
            <v>142407.987509</v>
          </cell>
          <cell r="J42">
            <v>0</v>
          </cell>
          <cell r="K42">
            <v>225479.31429100002</v>
          </cell>
          <cell r="M42">
            <v>225479.31429099999</v>
          </cell>
          <cell r="O42">
            <v>0</v>
          </cell>
        </row>
        <row r="43">
          <cell r="A43" t="str">
            <v xml:space="preserve">ECF 1983 UFIR </v>
          </cell>
          <cell r="B43" t="str">
            <v>FFDI - teste</v>
          </cell>
          <cell r="C43">
            <v>33421415.475194</v>
          </cell>
          <cell r="D43">
            <v>167107.07738499998</v>
          </cell>
          <cell r="E43">
            <v>0</v>
          </cell>
          <cell r="F43">
            <v>774769.17689300003</v>
          </cell>
          <cell r="G43">
            <v>0</v>
          </cell>
          <cell r="H43">
            <v>25521808.181088999</v>
          </cell>
          <cell r="I43">
            <v>7291945.1945970003</v>
          </cell>
          <cell r="J43">
            <v>0</v>
          </cell>
          <cell r="K43">
            <v>32813753.375685997</v>
          </cell>
          <cell r="M43">
            <v>32813753.375686001</v>
          </cell>
          <cell r="O43">
            <v>0</v>
          </cell>
        </row>
        <row r="44">
          <cell r="A44" t="str">
            <v>ECF 2184 UFIR</v>
          </cell>
          <cell r="B44" t="str">
            <v>FFDI - teste</v>
          </cell>
          <cell r="C44">
            <v>436527.57650199998</v>
          </cell>
          <cell r="D44">
            <v>2364.524406</v>
          </cell>
          <cell r="E44">
            <v>0</v>
          </cell>
          <cell r="F44">
            <v>42048.849580000002</v>
          </cell>
          <cell r="G44">
            <v>-9.9999999999999995E-7</v>
          </cell>
          <cell r="H44">
            <v>-9.9999999999999995E-7</v>
          </cell>
          <cell r="I44">
            <v>396843.25132799998</v>
          </cell>
          <cell r="J44">
            <v>0</v>
          </cell>
          <cell r="K44">
            <v>396843.25132699998</v>
          </cell>
          <cell r="M44">
            <v>396843.25132699998</v>
          </cell>
          <cell r="O44">
            <v>0</v>
          </cell>
        </row>
        <row r="45">
          <cell r="A45" t="str">
            <v>FINEP</v>
          </cell>
          <cell r="B45" t="str">
            <v>FFDI - teste</v>
          </cell>
          <cell r="C45">
            <v>5245118.8785140002</v>
          </cell>
          <cell r="D45">
            <v>34365.149317000003</v>
          </cell>
          <cell r="E45">
            <v>0</v>
          </cell>
          <cell r="F45">
            <v>158215.777042</v>
          </cell>
          <cell r="G45">
            <v>6262.6315329999998</v>
          </cell>
          <cell r="H45">
            <v>3614405.9263789998</v>
          </cell>
          <cell r="I45">
            <v>1495616.2454200001</v>
          </cell>
          <cell r="J45">
            <v>17508.710523000002</v>
          </cell>
          <cell r="K45">
            <v>5127530.8823220003</v>
          </cell>
          <cell r="M45">
            <v>5127530.8823220003</v>
          </cell>
          <cell r="O45">
            <v>0</v>
          </cell>
        </row>
        <row r="46">
          <cell r="A46" t="str">
            <v>KFW 1</v>
          </cell>
          <cell r="B46" t="str">
            <v>FFDI - teste</v>
          </cell>
          <cell r="C46">
            <v>1007426.958979</v>
          </cell>
          <cell r="D46">
            <v>1980.0529860000001</v>
          </cell>
          <cell r="E46">
            <v>0</v>
          </cell>
          <cell r="F46">
            <v>0</v>
          </cell>
          <cell r="G46">
            <v>-4362.9738950000001</v>
          </cell>
          <cell r="H46">
            <v>956678.23251</v>
          </cell>
          <cell r="I46">
            <v>53148.790695000003</v>
          </cell>
          <cell r="J46">
            <v>3960.1059750000004</v>
          </cell>
          <cell r="K46">
            <v>1013787.1291799999</v>
          </cell>
          <cell r="M46">
            <v>1005044.03807</v>
          </cell>
          <cell r="O46">
            <v>8743.0911099999212</v>
          </cell>
        </row>
        <row r="47">
          <cell r="A47" t="str">
            <v>KFW 2</v>
          </cell>
          <cell r="B47" t="str">
            <v>FFDI - teste</v>
          </cell>
          <cell r="C47">
            <v>9992608.8793390002</v>
          </cell>
          <cell r="D47">
            <v>44082.232818000004</v>
          </cell>
          <cell r="E47">
            <v>0</v>
          </cell>
          <cell r="F47">
            <v>0</v>
          </cell>
          <cell r="G47">
            <v>-43064.461211000002</v>
          </cell>
          <cell r="H47">
            <v>8881753.5751840007</v>
          </cell>
          <cell r="I47">
            <v>1110219.1968990001</v>
          </cell>
          <cell r="J47">
            <v>88164.465633</v>
          </cell>
          <cell r="K47">
            <v>10080137.237716001</v>
          </cell>
          <cell r="M47">
            <v>9993626.6509460006</v>
          </cell>
          <cell r="O47">
            <v>86510.586769999936</v>
          </cell>
        </row>
        <row r="48">
          <cell r="A48" t="str">
            <v>BNDES 4 - CVA</v>
          </cell>
          <cell r="M48">
            <v>0</v>
          </cell>
          <cell r="O48">
            <v>0</v>
          </cell>
        </row>
        <row r="49">
          <cell r="A49" t="str">
            <v>ECF 1314 FINEL</v>
          </cell>
          <cell r="M49">
            <v>0</v>
          </cell>
          <cell r="O49">
            <v>0</v>
          </cell>
        </row>
        <row r="50">
          <cell r="A50" t="str">
            <v>ECF 1314 FINEL F1</v>
          </cell>
          <cell r="M50">
            <v>0</v>
          </cell>
          <cell r="O50">
            <v>0</v>
          </cell>
        </row>
        <row r="51">
          <cell r="A51" t="str">
            <v>ECF 1314 FINEL F2</v>
          </cell>
          <cell r="M51">
            <v>0</v>
          </cell>
          <cell r="O51">
            <v>0</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1214924.3303657561</v>
          </cell>
          <cell r="D60">
            <v>11428.713688873</v>
          </cell>
          <cell r="E60">
            <v>0</v>
          </cell>
          <cell r="F60">
            <v>98868.877866490002</v>
          </cell>
          <cell r="G60">
            <v>733.43275916500022</v>
          </cell>
          <cell r="H60">
            <v>883172.399441735</v>
          </cell>
          <cell r="I60">
            <v>222959.00141725803</v>
          </cell>
          <cell r="J60">
            <v>22185.973134454001</v>
          </cell>
          <cell r="K60">
            <v>1128317.3739934471</v>
          </cell>
          <cell r="O60">
            <v>99.775046142984664</v>
          </cell>
        </row>
      </sheetData>
      <sheetData sheetId="9" refreshError="1">
        <row r="1">
          <cell r="A1" t="str">
            <v>Período: 31/08/07 - 30/09/07</v>
          </cell>
          <cell r="C1" t="str">
            <v>Saldo Principal</v>
          </cell>
          <cell r="F1" t="str">
            <v>Pagamento</v>
          </cell>
          <cell r="G1" t="str">
            <v>Variação</v>
          </cell>
          <cell r="H1" t="str">
            <v>Saldo Final</v>
          </cell>
        </row>
        <row r="2">
          <cell r="A2" t="str">
            <v>Contrato</v>
          </cell>
          <cell r="B2" t="str">
            <v>Unidade Negócio</v>
          </cell>
          <cell r="C2" t="str">
            <v>Saldo Inicial</v>
          </cell>
          <cell r="D2" t="str">
            <v>Provisões</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331937.46264099999</v>
          </cell>
          <cell r="D3">
            <v>1465.3531800000001</v>
          </cell>
          <cell r="E3">
            <v>0</v>
          </cell>
          <cell r="F3">
            <v>0</v>
          </cell>
          <cell r="G3">
            <v>1436.9587120000001</v>
          </cell>
          <cell r="H3">
            <v>326389.57120000001</v>
          </cell>
          <cell r="I3">
            <v>0</v>
          </cell>
          <cell r="J3">
            <v>8450.2033329999995</v>
          </cell>
          <cell r="K3">
            <v>334839.77453300002</v>
          </cell>
          <cell r="M3">
            <v>334839.77453299996</v>
          </cell>
          <cell r="O3">
            <v>0</v>
          </cell>
        </row>
        <row r="4">
          <cell r="A4" t="str">
            <v>BB REN ME 2</v>
          </cell>
          <cell r="B4" t="str">
            <v>FFDI - teste</v>
          </cell>
          <cell r="C4">
            <v>476975.830931</v>
          </cell>
          <cell r="D4">
            <v>2416.7723500000002</v>
          </cell>
          <cell r="E4">
            <v>0</v>
          </cell>
          <cell r="F4">
            <v>0</v>
          </cell>
          <cell r="G4">
            <v>2064.8304370000001</v>
          </cell>
          <cell r="H4">
            <v>467762.39039999997</v>
          </cell>
          <cell r="I4">
            <v>0</v>
          </cell>
          <cell r="J4">
            <v>13695.043318</v>
          </cell>
          <cell r="K4">
            <v>481457.43371799996</v>
          </cell>
          <cell r="M4">
            <v>481457.43371800001</v>
          </cell>
          <cell r="O4">
            <v>0</v>
          </cell>
        </row>
        <row r="5">
          <cell r="A5" t="str">
            <v>BB REN ME 3</v>
          </cell>
          <cell r="B5" t="str">
            <v>FFDI - teste</v>
          </cell>
          <cell r="C5">
            <v>24244.713047000001</v>
          </cell>
          <cell r="D5">
            <v>107.02940000000001</v>
          </cell>
          <cell r="E5">
            <v>0</v>
          </cell>
          <cell r="F5">
            <v>0</v>
          </cell>
          <cell r="G5">
            <v>104.95546899999999</v>
          </cell>
          <cell r="H5">
            <v>11919.747523</v>
          </cell>
          <cell r="I5">
            <v>11919.747523</v>
          </cell>
          <cell r="J5">
            <v>617.20286999999996</v>
          </cell>
          <cell r="K5">
            <v>24456.697916000001</v>
          </cell>
          <cell r="M5">
            <v>24456.697916000001</v>
          </cell>
          <cell r="O5">
            <v>0</v>
          </cell>
        </row>
        <row r="6">
          <cell r="A6" t="str">
            <v>BB REN ME 4</v>
          </cell>
          <cell r="B6" t="str">
            <v>FFDI - teste</v>
          </cell>
          <cell r="C6">
            <v>285957.55430800002</v>
          </cell>
          <cell r="D6">
            <v>1901.854327</v>
          </cell>
          <cell r="E6">
            <v>0</v>
          </cell>
          <cell r="F6">
            <v>0</v>
          </cell>
          <cell r="G6">
            <v>-1161.400108</v>
          </cell>
          <cell r="H6">
            <v>238560.12479999999</v>
          </cell>
          <cell r="I6">
            <v>39760.020799999998</v>
          </cell>
          <cell r="J6">
            <v>10777.174527000001</v>
          </cell>
          <cell r="K6">
            <v>289097.32012699998</v>
          </cell>
          <cell r="M6">
            <v>286698.00852700003</v>
          </cell>
          <cell r="O6">
            <v>2399.3115999999573</v>
          </cell>
        </row>
        <row r="7">
          <cell r="A7" t="str">
            <v>BB REN ME 5</v>
          </cell>
          <cell r="B7" t="str">
            <v>FFDI - teste</v>
          </cell>
          <cell r="C7">
            <v>226508.63981600001</v>
          </cell>
          <cell r="D7">
            <v>1011.287139</v>
          </cell>
          <cell r="E7">
            <v>0</v>
          </cell>
          <cell r="F7">
            <v>0</v>
          </cell>
          <cell r="G7">
            <v>-939.00111500000003</v>
          </cell>
          <cell r="H7">
            <v>178134.98240000001</v>
          </cell>
          <cell r="I7">
            <v>44533.745600000002</v>
          </cell>
          <cell r="J7">
            <v>5831.7558399999998</v>
          </cell>
          <cell r="K7">
            <v>228500.48384</v>
          </cell>
          <cell r="M7">
            <v>226580.92584000001</v>
          </cell>
          <cell r="O7">
            <v>1919.55799999999</v>
          </cell>
        </row>
        <row r="8">
          <cell r="A8" t="str">
            <v>BB REN ME 6</v>
          </cell>
          <cell r="B8" t="str">
            <v>FFDI - teste</v>
          </cell>
          <cell r="C8">
            <v>23894.926414000001</v>
          </cell>
          <cell r="D8">
            <v>106.683047</v>
          </cell>
          <cell r="E8">
            <v>0</v>
          </cell>
          <cell r="F8">
            <v>0</v>
          </cell>
          <cell r="G8">
            <v>-99.057425999999992</v>
          </cell>
          <cell r="H8">
            <v>11744.922565000001</v>
          </cell>
          <cell r="I8">
            <v>11744.922568</v>
          </cell>
          <cell r="J8">
            <v>615.20556799999997</v>
          </cell>
          <cell r="K8">
            <v>24105.050701000004</v>
          </cell>
          <cell r="M8">
            <v>23902.552035000001</v>
          </cell>
          <cell r="O8">
            <v>202.49866600000314</v>
          </cell>
        </row>
        <row r="9">
          <cell r="A9" t="str">
            <v>BB REN MN BNDES</v>
          </cell>
          <cell r="B9" t="str">
            <v>FFDI - teste</v>
          </cell>
          <cell r="C9">
            <v>2708712.684508</v>
          </cell>
          <cell r="D9">
            <v>20609.761175</v>
          </cell>
          <cell r="E9">
            <v>0</v>
          </cell>
          <cell r="F9">
            <v>45725.650248999998</v>
          </cell>
          <cell r="G9">
            <v>6404.3283229999997</v>
          </cell>
          <cell r="H9">
            <v>2354997.3654280002</v>
          </cell>
          <cell r="I9">
            <v>315086.41674000002</v>
          </cell>
          <cell r="J9">
            <v>19917.341589</v>
          </cell>
          <cell r="K9">
            <v>2690001.1237570001</v>
          </cell>
          <cell r="M9">
            <v>2690001.1237570001</v>
          </cell>
          <cell r="O9">
            <v>0</v>
          </cell>
        </row>
        <row r="10">
          <cell r="A10" t="str">
            <v>BB REN MN ELETROBRAS</v>
          </cell>
          <cell r="B10" t="str">
            <v>FFDI - teste</v>
          </cell>
          <cell r="C10">
            <v>10186409.611427</v>
          </cell>
          <cell r="D10">
            <v>77979.186014999999</v>
          </cell>
          <cell r="E10">
            <v>0</v>
          </cell>
          <cell r="F10">
            <v>172487.172295</v>
          </cell>
          <cell r="G10">
            <v>87060.973784999995</v>
          </cell>
          <cell r="H10">
            <v>8911304.6040449999</v>
          </cell>
          <cell r="I10">
            <v>1192290.7672570001</v>
          </cell>
          <cell r="J10">
            <v>75367.227630000009</v>
          </cell>
          <cell r="K10">
            <v>10178962.598932</v>
          </cell>
          <cell r="M10">
            <v>10178962.598932</v>
          </cell>
          <cell r="O10">
            <v>0</v>
          </cell>
        </row>
        <row r="11">
          <cell r="A11" t="str">
            <v>BNB 1 LITORAL-MATA</v>
          </cell>
          <cell r="B11" t="str">
            <v>FFDI - teste</v>
          </cell>
          <cell r="C11">
            <v>35332251.797679</v>
          </cell>
          <cell r="D11">
            <v>387907.56155300001</v>
          </cell>
          <cell r="E11">
            <v>0</v>
          </cell>
          <cell r="F11">
            <v>0</v>
          </cell>
          <cell r="G11">
            <v>0</v>
          </cell>
          <cell r="H11">
            <v>30413922.912489999</v>
          </cell>
          <cell r="I11">
            <v>4905471.4375099996</v>
          </cell>
          <cell r="J11">
            <v>400765.00923199998</v>
          </cell>
          <cell r="K11">
            <v>35720159.359232001</v>
          </cell>
          <cell r="M11">
            <v>35720159.359232001</v>
          </cell>
          <cell r="O11">
            <v>0</v>
          </cell>
        </row>
        <row r="12">
          <cell r="A12" t="str">
            <v>BNB 1 SEMI-ÁRIDO</v>
          </cell>
          <cell r="B12" t="str">
            <v>FFDI - teste</v>
          </cell>
          <cell r="C12">
            <v>30229453.273336999</v>
          </cell>
          <cell r="D12">
            <v>331884.69202399999</v>
          </cell>
          <cell r="E12">
            <v>0</v>
          </cell>
          <cell r="F12">
            <v>0</v>
          </cell>
          <cell r="G12">
            <v>0</v>
          </cell>
          <cell r="H12">
            <v>26021445.41499</v>
          </cell>
          <cell r="I12">
            <v>4197007.3250099998</v>
          </cell>
          <cell r="J12">
            <v>342885.22536099999</v>
          </cell>
          <cell r="K12">
            <v>30561337.965361003</v>
          </cell>
          <cell r="M12">
            <v>30561337.965360999</v>
          </cell>
          <cell r="O12">
            <v>0</v>
          </cell>
        </row>
        <row r="13">
          <cell r="A13" t="str">
            <v>BNB 3 LITORAL-MATA</v>
          </cell>
          <cell r="B13" t="str">
            <v>FFDI - teste</v>
          </cell>
          <cell r="C13">
            <v>14557352.632626999</v>
          </cell>
          <cell r="D13">
            <v>159823.01934</v>
          </cell>
          <cell r="E13">
            <v>0</v>
          </cell>
          <cell r="F13">
            <v>0</v>
          </cell>
          <cell r="G13">
            <v>0</v>
          </cell>
          <cell r="H13">
            <v>14227351.24</v>
          </cell>
          <cell r="I13">
            <v>0</v>
          </cell>
          <cell r="J13">
            <v>489824.41196699999</v>
          </cell>
          <cell r="K13">
            <v>14717175.651967</v>
          </cell>
          <cell r="M13">
            <v>14717175.651966998</v>
          </cell>
          <cell r="O13">
            <v>0</v>
          </cell>
        </row>
        <row r="14">
          <cell r="A14" t="str">
            <v>BNB 3 SEMI-ÁRIDO</v>
          </cell>
          <cell r="B14" t="str">
            <v>FFDI - teste</v>
          </cell>
          <cell r="C14">
            <v>10518542.145223999</v>
          </cell>
          <cell r="D14">
            <v>115481.516944</v>
          </cell>
          <cell r="E14">
            <v>0</v>
          </cell>
          <cell r="F14">
            <v>0</v>
          </cell>
          <cell r="G14">
            <v>0</v>
          </cell>
          <cell r="H14">
            <v>10280096.76</v>
          </cell>
          <cell r="I14">
            <v>0</v>
          </cell>
          <cell r="J14">
            <v>353926.90216900001</v>
          </cell>
          <cell r="K14">
            <v>10634023.662169</v>
          </cell>
          <cell r="M14">
            <v>10634023.662168</v>
          </cell>
          <cell r="O14">
            <v>1.0002404451370239E-6</v>
          </cell>
        </row>
        <row r="15">
          <cell r="A15" t="str">
            <v>BNDES 1 - RTE</v>
          </cell>
          <cell r="B15" t="str">
            <v>FFDI - teste</v>
          </cell>
          <cell r="C15">
            <v>719977.56752699998</v>
          </cell>
          <cell r="D15">
            <v>8119.5272759999998</v>
          </cell>
          <cell r="E15">
            <v>0</v>
          </cell>
          <cell r="F15">
            <v>107977.170316</v>
          </cell>
          <cell r="G15">
            <v>0</v>
          </cell>
          <cell r="H15">
            <v>0</v>
          </cell>
          <cell r="I15">
            <v>616889.82084199996</v>
          </cell>
          <cell r="J15">
            <v>3230.1036450000001</v>
          </cell>
          <cell r="K15">
            <v>620119.92448699998</v>
          </cell>
          <cell r="M15">
            <v>620119.92448699998</v>
          </cell>
          <cell r="O15">
            <v>0</v>
          </cell>
        </row>
        <row r="16">
          <cell r="A16" t="str">
            <v>BNDES 2 - RTE</v>
          </cell>
          <cell r="B16" t="str">
            <v>FFDI - teste</v>
          </cell>
          <cell r="C16">
            <v>15121318.937503001</v>
          </cell>
          <cell r="D16">
            <v>170530.259697</v>
          </cell>
          <cell r="E16">
            <v>0</v>
          </cell>
          <cell r="F16">
            <v>2267789.0311650001</v>
          </cell>
          <cell r="G16">
            <v>9.9999999999999995E-7</v>
          </cell>
          <cell r="H16">
            <v>9.9999999999999995E-7</v>
          </cell>
          <cell r="I16">
            <v>12956219.958751</v>
          </cell>
          <cell r="J16">
            <v>67840.207284000004</v>
          </cell>
          <cell r="K16">
            <v>13024060.166036</v>
          </cell>
          <cell r="M16">
            <v>13024060.166036</v>
          </cell>
          <cell r="O16">
            <v>0</v>
          </cell>
        </row>
        <row r="17">
          <cell r="A17" t="str">
            <v>BNDES 3 - RTE</v>
          </cell>
          <cell r="B17" t="str">
            <v>FFDI - teste</v>
          </cell>
          <cell r="C17">
            <v>38533750.773190998</v>
          </cell>
          <cell r="D17">
            <v>464822.91301900003</v>
          </cell>
          <cell r="E17">
            <v>0</v>
          </cell>
          <cell r="F17">
            <v>0</v>
          </cell>
          <cell r="G17">
            <v>0</v>
          </cell>
          <cell r="H17">
            <v>-2861797.180286</v>
          </cell>
          <cell r="I17">
            <v>41657233.650533997</v>
          </cell>
          <cell r="J17">
            <v>203137.21596199999</v>
          </cell>
          <cell r="K17">
            <v>38998573.686209999</v>
          </cell>
          <cell r="M17">
            <v>38998573.686209999</v>
          </cell>
          <cell r="O17">
            <v>0</v>
          </cell>
        </row>
        <row r="18">
          <cell r="A18" t="str">
            <v>BNDES 5 - FINEM (Bradesco A)</v>
          </cell>
          <cell r="B18" t="str">
            <v>FFDI - teste</v>
          </cell>
          <cell r="C18">
            <v>8490604.0867439993</v>
          </cell>
          <cell r="D18">
            <v>81455.781851999986</v>
          </cell>
          <cell r="E18">
            <v>0</v>
          </cell>
          <cell r="F18">
            <v>359667.82319600001</v>
          </cell>
          <cell r="G18">
            <v>10109.377855000001</v>
          </cell>
          <cell r="H18">
            <v>4502686.3983800001</v>
          </cell>
          <cell r="I18">
            <v>3377014.798804</v>
          </cell>
          <cell r="J18">
            <v>342800.22607100004</v>
          </cell>
          <cell r="K18">
            <v>8222501.4232550003</v>
          </cell>
          <cell r="M18">
            <v>8222501.4232549984</v>
          </cell>
          <cell r="O18">
            <v>0</v>
          </cell>
        </row>
        <row r="19">
          <cell r="A19" t="str">
            <v>BNDES 5 - FINEM (Bradesco B)</v>
          </cell>
          <cell r="B19" t="str">
            <v>FFDI - teste</v>
          </cell>
          <cell r="C19">
            <v>2277406.8146719998</v>
          </cell>
          <cell r="D19">
            <v>27833.579161000001</v>
          </cell>
          <cell r="E19">
            <v>0</v>
          </cell>
          <cell r="F19">
            <v>87329.077988999998</v>
          </cell>
          <cell r="G19">
            <v>2718.450394</v>
          </cell>
          <cell r="H19">
            <v>1093273.921906</v>
          </cell>
          <cell r="I19">
            <v>819955.44143300003</v>
          </cell>
          <cell r="J19">
            <v>307400.40289900004</v>
          </cell>
          <cell r="K19">
            <v>2220629.7662379998</v>
          </cell>
          <cell r="M19">
            <v>2220629.7662379998</v>
          </cell>
          <cell r="O19">
            <v>0</v>
          </cell>
        </row>
        <row r="20">
          <cell r="A20" t="str">
            <v>BNDES 5 - FINEM (Itau BBA A)</v>
          </cell>
          <cell r="B20" t="str">
            <v>FFDI - teste</v>
          </cell>
          <cell r="C20">
            <v>7184357.3022269998</v>
          </cell>
          <cell r="D20">
            <v>68924.123097000003</v>
          </cell>
          <cell r="E20">
            <v>0</v>
          </cell>
          <cell r="F20">
            <v>304334.31184099999</v>
          </cell>
          <cell r="G20">
            <v>8554.0889480000005</v>
          </cell>
          <cell r="H20">
            <v>3809965.412827</v>
          </cell>
          <cell r="I20">
            <v>2857474.059655</v>
          </cell>
          <cell r="J20">
            <v>290061.72994899994</v>
          </cell>
          <cell r="K20">
            <v>6957501.2024309998</v>
          </cell>
          <cell r="M20">
            <v>6957501.2024309998</v>
          </cell>
          <cell r="O20">
            <v>0</v>
          </cell>
        </row>
        <row r="21">
          <cell r="A21" t="str">
            <v>BNDES 5 - FINEM (Itau BBA B)</v>
          </cell>
          <cell r="B21" t="str">
            <v>FFDI - teste</v>
          </cell>
          <cell r="C21">
            <v>1927036.0888340001</v>
          </cell>
          <cell r="D21">
            <v>23551.490119000002</v>
          </cell>
          <cell r="E21">
            <v>0</v>
          </cell>
          <cell r="F21">
            <v>73893.835626999993</v>
          </cell>
          <cell r="G21">
            <v>2300.226717</v>
          </cell>
          <cell r="H21">
            <v>925077.93900400004</v>
          </cell>
          <cell r="I21">
            <v>693808.45423899998</v>
          </cell>
          <cell r="J21">
            <v>260107.57680000001</v>
          </cell>
          <cell r="K21">
            <v>1878993.9700429998</v>
          </cell>
          <cell r="M21">
            <v>1878993.9700429998</v>
          </cell>
          <cell r="O21">
            <v>0</v>
          </cell>
        </row>
        <row r="22">
          <cell r="A22" t="str">
            <v>BNDES 5 - FINEM (Santander A)</v>
          </cell>
          <cell r="B22" t="str">
            <v>FFDI - teste</v>
          </cell>
          <cell r="C22">
            <v>8903635.6460580006</v>
          </cell>
          <cell r="D22">
            <v>85418.257522</v>
          </cell>
          <cell r="E22">
            <v>0</v>
          </cell>
          <cell r="F22">
            <v>377164.12321400002</v>
          </cell>
          <cell r="G22">
            <v>10601.155827</v>
          </cell>
          <cell r="H22">
            <v>4721722.8176800003</v>
          </cell>
          <cell r="I22">
            <v>3541292.113254</v>
          </cell>
          <cell r="J22">
            <v>359476.005259</v>
          </cell>
          <cell r="K22">
            <v>8622490.9361930005</v>
          </cell>
          <cell r="M22">
            <v>8622490.9361930005</v>
          </cell>
          <cell r="O22">
            <v>0</v>
          </cell>
        </row>
        <row r="23">
          <cell r="A23" t="str">
            <v>BNDES 5 - FINEM (Santander B)</v>
          </cell>
          <cell r="B23" t="str">
            <v>FFDI - teste</v>
          </cell>
          <cell r="C23">
            <v>2388192.464096</v>
          </cell>
          <cell r="D23">
            <v>29187.565082000001</v>
          </cell>
          <cell r="E23">
            <v>0</v>
          </cell>
          <cell r="F23">
            <v>91577.268507999994</v>
          </cell>
          <cell r="G23">
            <v>2850.6908330000001</v>
          </cell>
          <cell r="H23">
            <v>1146457.077112</v>
          </cell>
          <cell r="I23">
            <v>859842.80782800005</v>
          </cell>
          <cell r="J23">
            <v>322353.56656300003</v>
          </cell>
          <cell r="K23">
            <v>2328653.4515030002</v>
          </cell>
          <cell r="M23">
            <v>2328653.4515030002</v>
          </cell>
          <cell r="O23">
            <v>0</v>
          </cell>
        </row>
        <row r="24">
          <cell r="A24" t="str">
            <v>BNDES 5 - FINEM (Unibanco A)</v>
          </cell>
          <cell r="B24" t="str">
            <v>FFDI - teste</v>
          </cell>
          <cell r="C24">
            <v>7187488.2994689997</v>
          </cell>
          <cell r="D24">
            <v>68950.976242999997</v>
          </cell>
          <cell r="E24">
            <v>0</v>
          </cell>
          <cell r="F24">
            <v>304471.82546800002</v>
          </cell>
          <cell r="G24">
            <v>8557.8132389999992</v>
          </cell>
          <cell r="H24">
            <v>3811686.947778</v>
          </cell>
          <cell r="I24">
            <v>2858765.21086</v>
          </cell>
          <cell r="J24">
            <v>290073.10484499997</v>
          </cell>
          <cell r="K24">
            <v>6960525.2634830009</v>
          </cell>
          <cell r="M24">
            <v>6960525.2634829991</v>
          </cell>
          <cell r="O24">
            <v>0</v>
          </cell>
        </row>
        <row r="25">
          <cell r="A25" t="str">
            <v>BNDES 5 - FINEM (Unibanco B)</v>
          </cell>
          <cell r="B25" t="str">
            <v>FFDI - teste</v>
          </cell>
          <cell r="C25">
            <v>1925810.680033</v>
          </cell>
          <cell r="D25">
            <v>23540.980343000003</v>
          </cell>
          <cell r="E25">
            <v>0</v>
          </cell>
          <cell r="F25">
            <v>73840.015585000001</v>
          </cell>
          <cell r="G25">
            <v>2298.7691089999998</v>
          </cell>
          <cell r="H25">
            <v>924404.16513199999</v>
          </cell>
          <cell r="I25">
            <v>693303.12387000001</v>
          </cell>
          <cell r="J25">
            <v>260103.12489800001</v>
          </cell>
          <cell r="K25">
            <v>1877810.4138999998</v>
          </cell>
          <cell r="M25">
            <v>1877810.4139</v>
          </cell>
          <cell r="O25">
            <v>0</v>
          </cell>
        </row>
        <row r="26">
          <cell r="A26" t="str">
            <v>BNDES 5 - FINEM (Votorantim A)</v>
          </cell>
          <cell r="B26" t="str">
            <v>FFDI - teste</v>
          </cell>
          <cell r="C26">
            <v>3265615.9447519998</v>
          </cell>
          <cell r="D26">
            <v>31329.138194000003</v>
          </cell>
          <cell r="E26">
            <v>0</v>
          </cell>
          <cell r="F26">
            <v>138333.73371</v>
          </cell>
          <cell r="G26">
            <v>3888.2210490000002</v>
          </cell>
          <cell r="H26">
            <v>1731801.9045569999</v>
          </cell>
          <cell r="I26">
            <v>1298851.4284000001</v>
          </cell>
          <cell r="J26">
            <v>131846.23732799999</v>
          </cell>
          <cell r="K26">
            <v>3162499.5702849999</v>
          </cell>
          <cell r="M26">
            <v>3162499.5702849999</v>
          </cell>
          <cell r="O26">
            <v>0</v>
          </cell>
        </row>
        <row r="27">
          <cell r="A27" t="str">
            <v>BNDES 5 - FINEM (Votorantim B)</v>
          </cell>
          <cell r="B27" t="str">
            <v>FFDI - teste</v>
          </cell>
          <cell r="C27">
            <v>875925.32000800001</v>
          </cell>
          <cell r="D27">
            <v>10705.221283999999</v>
          </cell>
          <cell r="E27">
            <v>0</v>
          </cell>
          <cell r="F27">
            <v>33588.099413999997</v>
          </cell>
          <cell r="G27">
            <v>1045.557393</v>
          </cell>
          <cell r="H27">
            <v>420489.87601800001</v>
          </cell>
          <cell r="I27">
            <v>315367.40701000002</v>
          </cell>
          <cell r="J27">
            <v>118230.71624299999</v>
          </cell>
          <cell r="K27">
            <v>854087.99927100004</v>
          </cell>
          <cell r="M27">
            <v>854087.99927100004</v>
          </cell>
          <cell r="O27">
            <v>0</v>
          </cell>
        </row>
        <row r="28">
          <cell r="A28" t="str">
            <v>CEF/COHAB - n01 - 108130160-0</v>
          </cell>
          <cell r="B28" t="str">
            <v>FFDI - teste</v>
          </cell>
          <cell r="C28">
            <v>8778.1718340000007</v>
          </cell>
          <cell r="D28">
            <v>20.692464000000001</v>
          </cell>
          <cell r="E28">
            <v>0</v>
          </cell>
          <cell r="F28">
            <v>995.96989499999995</v>
          </cell>
          <cell r="G28">
            <v>56.240251000000001</v>
          </cell>
          <cell r="H28">
            <v>-1.9999999999999998E-5</v>
          </cell>
          <cell r="I28">
            <v>7848.6697780000004</v>
          </cell>
          <cell r="J28">
            <v>10.464896</v>
          </cell>
          <cell r="K28">
            <v>7859.1346540000004</v>
          </cell>
          <cell r="M28">
            <v>7859.1346540000004</v>
          </cell>
          <cell r="O28">
            <v>0</v>
          </cell>
        </row>
        <row r="29">
          <cell r="A29" t="str">
            <v>CEF/COHAB - n02 - 108130162-6</v>
          </cell>
          <cell r="B29" t="str">
            <v>FFDI - teste</v>
          </cell>
          <cell r="C29">
            <v>3709.2166240000001</v>
          </cell>
          <cell r="D29">
            <v>8.3014130000000002</v>
          </cell>
          <cell r="E29">
            <v>0</v>
          </cell>
          <cell r="F29">
            <v>750.11622</v>
          </cell>
          <cell r="G29">
            <v>21.387905</v>
          </cell>
          <cell r="H29">
            <v>1.9999999999999998E-5</v>
          </cell>
          <cell r="I29">
            <v>2984.8099510000002</v>
          </cell>
          <cell r="J29">
            <v>3.9797509999999998</v>
          </cell>
          <cell r="K29">
            <v>2988.789722</v>
          </cell>
          <cell r="M29">
            <v>2988.7897220000004</v>
          </cell>
          <cell r="O29">
            <v>0</v>
          </cell>
        </row>
        <row r="30">
          <cell r="A30" t="str">
            <v>CEF/COHAB - n58 - 108130159-6</v>
          </cell>
          <cell r="B30" t="str">
            <v>FFDI - teste</v>
          </cell>
          <cell r="C30">
            <v>10333.417651</v>
          </cell>
          <cell r="D30">
            <v>23.918604999999999</v>
          </cell>
          <cell r="E30">
            <v>0</v>
          </cell>
          <cell r="F30">
            <v>1500.036008</v>
          </cell>
          <cell r="G30">
            <v>63.84</v>
          </cell>
          <cell r="H30">
            <v>0</v>
          </cell>
          <cell r="I30">
            <v>8909.2612349999999</v>
          </cell>
          <cell r="J30">
            <v>11.879012999999999</v>
          </cell>
          <cell r="K30">
            <v>8921.1402479999997</v>
          </cell>
          <cell r="M30">
            <v>8921.1402479999997</v>
          </cell>
          <cell r="O30">
            <v>0</v>
          </cell>
        </row>
        <row r="31">
          <cell r="A31" t="str">
            <v>CEF/COHAB - n59 - 108130158-8</v>
          </cell>
          <cell r="B31" t="str">
            <v>FFDI - teste</v>
          </cell>
          <cell r="C31">
            <v>17667.812849999998</v>
          </cell>
          <cell r="D31">
            <v>40.331258999999996</v>
          </cell>
          <cell r="E31">
            <v>0</v>
          </cell>
          <cell r="F31">
            <v>2984.8252510000002</v>
          </cell>
          <cell r="G31">
            <v>106.12002</v>
          </cell>
          <cell r="H31">
            <v>0</v>
          </cell>
          <cell r="I31">
            <v>14809.692617000001</v>
          </cell>
          <cell r="J31">
            <v>19.746260999999997</v>
          </cell>
          <cell r="K31">
            <v>14829.438878000001</v>
          </cell>
          <cell r="M31">
            <v>14829.438877999997</v>
          </cell>
          <cell r="O31">
            <v>0</v>
          </cell>
        </row>
        <row r="32">
          <cell r="A32" t="str">
            <v>CELPOS 1</v>
          </cell>
          <cell r="B32" t="str">
            <v>FFDI - teste</v>
          </cell>
          <cell r="C32">
            <v>3185369.1241000001</v>
          </cell>
          <cell r="D32">
            <v>14877.688985000001</v>
          </cell>
          <cell r="E32">
            <v>0</v>
          </cell>
          <cell r="F32">
            <v>814566.31520299998</v>
          </cell>
          <cell r="G32">
            <v>-236665.69474599999</v>
          </cell>
          <cell r="H32">
            <v>-0.33021400000000001</v>
          </cell>
          <cell r="I32">
            <v>2147624.57785</v>
          </cell>
          <cell r="J32">
            <v>1390.5555000000002</v>
          </cell>
          <cell r="K32">
            <v>2149014.8031359999</v>
          </cell>
          <cell r="M32">
            <v>2149014.8031360004</v>
          </cell>
          <cell r="O32">
            <v>0</v>
          </cell>
        </row>
        <row r="33">
          <cell r="A33" t="str">
            <v>CELPOS 2</v>
          </cell>
          <cell r="B33" t="str">
            <v>FFDI - teste</v>
          </cell>
          <cell r="C33">
            <v>151609739.78544399</v>
          </cell>
          <cell r="D33">
            <v>740920.06944899994</v>
          </cell>
          <cell r="E33">
            <v>0</v>
          </cell>
          <cell r="F33">
            <v>0</v>
          </cell>
          <cell r="G33">
            <v>606438.51627499994</v>
          </cell>
          <cell r="H33">
            <v>145682026.67777801</v>
          </cell>
          <cell r="I33">
            <v>7275071.6933899997</v>
          </cell>
          <cell r="J33">
            <v>0</v>
          </cell>
          <cell r="K33">
            <v>152957098.37116802</v>
          </cell>
          <cell r="M33">
            <v>152957098.37116799</v>
          </cell>
          <cell r="O33">
            <v>0</v>
          </cell>
        </row>
        <row r="34">
          <cell r="A34" t="str">
            <v>DEBÊNTURES 1ª EMISSÃO Repactuação</v>
          </cell>
          <cell r="B34" t="str">
            <v>FFDI - teste</v>
          </cell>
          <cell r="C34">
            <v>75163050.973686993</v>
          </cell>
          <cell r="D34">
            <v>817579.05483200005</v>
          </cell>
          <cell r="E34">
            <v>0</v>
          </cell>
          <cell r="F34">
            <v>0</v>
          </cell>
          <cell r="G34">
            <v>0</v>
          </cell>
          <cell r="H34">
            <v>74185111.650000006</v>
          </cell>
          <cell r="I34">
            <v>0</v>
          </cell>
          <cell r="J34">
            <v>1795518.378519</v>
          </cell>
          <cell r="K34">
            <v>75980630.028519005</v>
          </cell>
          <cell r="M34">
            <v>75980630.02851899</v>
          </cell>
          <cell r="O34">
            <v>0</v>
          </cell>
        </row>
        <row r="35">
          <cell r="A35" t="str">
            <v>DEBÊNTURES 2ª EMISSÃO (1ª SÉRIE)</v>
          </cell>
          <cell r="B35" t="str">
            <v>FFDI - teste</v>
          </cell>
          <cell r="C35">
            <v>346995672.27983803</v>
          </cell>
          <cell r="D35">
            <v>3787412.4405729999</v>
          </cell>
          <cell r="E35">
            <v>0</v>
          </cell>
          <cell r="F35">
            <v>0</v>
          </cell>
          <cell r="G35">
            <v>0</v>
          </cell>
          <cell r="H35">
            <v>228571428.57142901</v>
          </cell>
          <cell r="I35">
            <v>114285714.285714</v>
          </cell>
          <cell r="J35">
            <v>7925941.8632680001</v>
          </cell>
          <cell r="K35">
            <v>350783084.72041106</v>
          </cell>
          <cell r="M35">
            <v>350783084.720411</v>
          </cell>
          <cell r="O35">
            <v>0</v>
          </cell>
        </row>
        <row r="36">
          <cell r="A36" t="str">
            <v>DEBÊNTURES 2ª EMISSÃO (2ª SÉRIE)</v>
          </cell>
          <cell r="B36" t="str">
            <v>FFDI - teste</v>
          </cell>
          <cell r="C36">
            <v>32143467.327667002</v>
          </cell>
          <cell r="D36">
            <v>253951.85498599999</v>
          </cell>
          <cell r="E36">
            <v>0</v>
          </cell>
          <cell r="F36">
            <v>0</v>
          </cell>
          <cell r="G36">
            <v>144513.659613</v>
          </cell>
          <cell r="H36">
            <v>32009602.418827001</v>
          </cell>
          <cell r="I36">
            <v>0</v>
          </cell>
          <cell r="J36">
            <v>532330.42343900003</v>
          </cell>
          <cell r="K36">
            <v>32541932.842266001</v>
          </cell>
          <cell r="M36">
            <v>32541932.842266001</v>
          </cell>
          <cell r="O36">
            <v>0</v>
          </cell>
        </row>
        <row r="37">
          <cell r="A37" t="str">
            <v>DEBÊNTURES 3ª EMISSÃO (Previsto)</v>
          </cell>
          <cell r="B37" t="str">
            <v>FFDI - teste</v>
          </cell>
          <cell r="C37">
            <v>217993298.76389599</v>
          </cell>
          <cell r="D37">
            <v>2329954.7135990001</v>
          </cell>
          <cell r="E37">
            <v>0</v>
          </cell>
          <cell r="F37">
            <v>15208094.719771</v>
          </cell>
          <cell r="G37">
            <v>0</v>
          </cell>
          <cell r="H37">
            <v>205000000</v>
          </cell>
          <cell r="I37">
            <v>0</v>
          </cell>
          <cell r="J37">
            <v>115158.757723</v>
          </cell>
          <cell r="K37">
            <v>205115158.757723</v>
          </cell>
          <cell r="M37">
            <v>205115158.75772399</v>
          </cell>
          <cell r="O37">
            <v>-9.8347663879394531E-7</v>
          </cell>
        </row>
        <row r="38">
          <cell r="A38" t="str">
            <v>ECF 0018 UFIR</v>
          </cell>
          <cell r="B38" t="str">
            <v>FFDI - teste</v>
          </cell>
          <cell r="C38">
            <v>30243086.579089001</v>
          </cell>
          <cell r="D38">
            <v>163328.46601199999</v>
          </cell>
          <cell r="E38">
            <v>0</v>
          </cell>
          <cell r="F38">
            <v>445974.13497800002</v>
          </cell>
          <cell r="G38">
            <v>0</v>
          </cell>
          <cell r="H38">
            <v>26568692.88253</v>
          </cell>
          <cell r="I38">
            <v>3391748.0275929999</v>
          </cell>
          <cell r="J38">
            <v>0</v>
          </cell>
          <cell r="K38">
            <v>29960440.910122998</v>
          </cell>
          <cell r="M38">
            <v>29960440.910123002</v>
          </cell>
          <cell r="O38">
            <v>0</v>
          </cell>
        </row>
        <row r="39">
          <cell r="A39" t="str">
            <v xml:space="preserve">ECF 0115 UFIR </v>
          </cell>
          <cell r="B39" t="str">
            <v>FFDI - teste</v>
          </cell>
          <cell r="C39">
            <v>16901478.000525001</v>
          </cell>
          <cell r="D39">
            <v>117371.374996</v>
          </cell>
          <cell r="E39">
            <v>0</v>
          </cell>
          <cell r="F39">
            <v>117371.374996</v>
          </cell>
          <cell r="G39">
            <v>0</v>
          </cell>
          <cell r="H39">
            <v>15633867.150443999</v>
          </cell>
          <cell r="I39">
            <v>1267610.850081</v>
          </cell>
          <cell r="J39">
            <v>0</v>
          </cell>
          <cell r="K39">
            <v>16901478.000524998</v>
          </cell>
          <cell r="M39">
            <v>16901478.000525001</v>
          </cell>
          <cell r="O39">
            <v>0</v>
          </cell>
        </row>
        <row r="40">
          <cell r="A40" t="str">
            <v>ECF 1348 FINEL B</v>
          </cell>
          <cell r="B40" t="str">
            <v>FFDI - teste</v>
          </cell>
          <cell r="C40">
            <v>413682.27351600002</v>
          </cell>
          <cell r="D40">
            <v>2909.5840050000002</v>
          </cell>
          <cell r="E40">
            <v>0</v>
          </cell>
          <cell r="F40">
            <v>24528.784777000001</v>
          </cell>
          <cell r="G40">
            <v>183.51680199999998</v>
          </cell>
          <cell r="H40">
            <v>130748.862446</v>
          </cell>
          <cell r="I40">
            <v>261497.72709999999</v>
          </cell>
          <cell r="J40">
            <v>0</v>
          </cell>
          <cell r="K40">
            <v>392246.589546</v>
          </cell>
          <cell r="M40">
            <v>392246.589546</v>
          </cell>
          <cell r="O40">
            <v>0</v>
          </cell>
        </row>
        <row r="41">
          <cell r="A41" t="str">
            <v>ECF 1348 FINEL F1</v>
          </cell>
          <cell r="B41" t="str">
            <v>FFDI - teste</v>
          </cell>
          <cell r="C41">
            <v>267147.87913100002</v>
          </cell>
          <cell r="D41">
            <v>1878.952198</v>
          </cell>
          <cell r="E41">
            <v>0</v>
          </cell>
          <cell r="F41">
            <v>15840.206951</v>
          </cell>
          <cell r="G41">
            <v>118.511543</v>
          </cell>
          <cell r="H41">
            <v>84435.045675000001</v>
          </cell>
          <cell r="I41">
            <v>168870.09024600001</v>
          </cell>
          <cell r="J41">
            <v>0</v>
          </cell>
          <cell r="K41">
            <v>253305.13592100001</v>
          </cell>
          <cell r="M41">
            <v>253305.13592100001</v>
          </cell>
          <cell r="O41">
            <v>0</v>
          </cell>
        </row>
        <row r="42">
          <cell r="A42" t="str">
            <v>ECF 1348 FINEL F2</v>
          </cell>
          <cell r="B42" t="str">
            <v>FFDI - teste</v>
          </cell>
          <cell r="C42">
            <v>225479.31429099999</v>
          </cell>
          <cell r="D42">
            <v>1585.881468</v>
          </cell>
          <cell r="E42">
            <v>0</v>
          </cell>
          <cell r="F42">
            <v>13369.520382999999</v>
          </cell>
          <cell r="G42">
            <v>100.026444</v>
          </cell>
          <cell r="H42">
            <v>71265.234307999999</v>
          </cell>
          <cell r="I42">
            <v>142530.467512</v>
          </cell>
          <cell r="J42">
            <v>0</v>
          </cell>
          <cell r="K42">
            <v>213795.70182000002</v>
          </cell>
          <cell r="M42">
            <v>213795.70181999999</v>
          </cell>
          <cell r="O42">
            <v>0</v>
          </cell>
        </row>
        <row r="43">
          <cell r="A43" t="str">
            <v xml:space="preserve">ECF 1983 UFIR </v>
          </cell>
          <cell r="B43" t="str">
            <v>FFDI - teste</v>
          </cell>
          <cell r="C43">
            <v>32813753.375686001</v>
          </cell>
          <cell r="D43">
            <v>164068.76684299999</v>
          </cell>
          <cell r="E43">
            <v>0</v>
          </cell>
          <cell r="F43">
            <v>771730.86643399997</v>
          </cell>
          <cell r="G43">
            <v>0</v>
          </cell>
          <cell r="H43">
            <v>24914146.081581</v>
          </cell>
          <cell r="I43">
            <v>7291945.1945139999</v>
          </cell>
          <cell r="J43">
            <v>0</v>
          </cell>
          <cell r="K43">
            <v>32206091.276094999</v>
          </cell>
          <cell r="M43">
            <v>32206091.276094999</v>
          </cell>
          <cell r="O43">
            <v>0</v>
          </cell>
        </row>
        <row r="44">
          <cell r="A44" t="str">
            <v>ECF 2184 UFIR</v>
          </cell>
          <cell r="B44" t="str">
            <v>FFDI - teste</v>
          </cell>
          <cell r="C44">
            <v>396843.25132699998</v>
          </cell>
          <cell r="D44">
            <v>2149.567665</v>
          </cell>
          <cell r="E44">
            <v>0</v>
          </cell>
          <cell r="F44">
            <v>41833.892756000001</v>
          </cell>
          <cell r="G44">
            <v>0</v>
          </cell>
          <cell r="H44">
            <v>-9.9999999999999995E-7</v>
          </cell>
          <cell r="I44">
            <v>357158.92623699998</v>
          </cell>
          <cell r="J44">
            <v>0</v>
          </cell>
          <cell r="K44">
            <v>357158.92623599997</v>
          </cell>
          <cell r="M44">
            <v>357158.92623599997</v>
          </cell>
          <cell r="O44">
            <v>0</v>
          </cell>
        </row>
        <row r="45">
          <cell r="A45" t="str">
            <v>FINEP</v>
          </cell>
          <cell r="B45" t="str">
            <v>FFDI - teste</v>
          </cell>
          <cell r="C45">
            <v>5127530.8823220003</v>
          </cell>
          <cell r="D45">
            <v>32572.243925999999</v>
          </cell>
          <cell r="E45">
            <v>0</v>
          </cell>
          <cell r="F45">
            <v>160918.87142899999</v>
          </cell>
          <cell r="G45">
            <v>6097.8098870000003</v>
          </cell>
          <cell r="H45">
            <v>3493973.6672180002</v>
          </cell>
          <cell r="I45">
            <v>1497417.2859730001</v>
          </cell>
          <cell r="J45">
            <v>13891.111515000001</v>
          </cell>
          <cell r="K45">
            <v>5005282.0647060005</v>
          </cell>
          <cell r="M45">
            <v>5005282.0647060005</v>
          </cell>
          <cell r="O45">
            <v>0</v>
          </cell>
        </row>
        <row r="46">
          <cell r="A46" t="str">
            <v>KFW 1</v>
          </cell>
          <cell r="B46" t="str">
            <v>FFDI - teste</v>
          </cell>
          <cell r="C46">
            <v>1013787.12918</v>
          </cell>
          <cell r="D46">
            <v>1988.624644</v>
          </cell>
          <cell r="E46">
            <v>0</v>
          </cell>
          <cell r="F46">
            <v>0</v>
          </cell>
          <cell r="G46">
            <v>-4354.4022400000003</v>
          </cell>
          <cell r="H46">
            <v>960819.69672000001</v>
          </cell>
          <cell r="I46">
            <v>53378.872040000002</v>
          </cell>
          <cell r="J46">
            <v>5965.8739340000002</v>
          </cell>
          <cell r="K46">
            <v>1020164.4426940001</v>
          </cell>
          <cell r="M46">
            <v>1011421.351584</v>
          </cell>
          <cell r="O46">
            <v>8743.0911100000376</v>
          </cell>
        </row>
        <row r="47">
          <cell r="A47" t="str">
            <v>KFW 2</v>
          </cell>
          <cell r="B47" t="str">
            <v>FFDI - teste</v>
          </cell>
          <cell r="C47">
            <v>10080137.237716001</v>
          </cell>
          <cell r="D47">
            <v>44273.064994</v>
          </cell>
          <cell r="E47">
            <v>0</v>
          </cell>
          <cell r="F47">
            <v>0</v>
          </cell>
          <cell r="G47">
            <v>-42873.629031999997</v>
          </cell>
          <cell r="H47">
            <v>8920202.7248599995</v>
          </cell>
          <cell r="I47">
            <v>1115025.3406090001</v>
          </cell>
          <cell r="J47">
            <v>132819.19498100001</v>
          </cell>
          <cell r="K47">
            <v>10168047.26045</v>
          </cell>
          <cell r="M47">
            <v>10081536.673678</v>
          </cell>
          <cell r="O47">
            <v>86510.586772000417</v>
          </cell>
        </row>
        <row r="48">
          <cell r="A48" t="str">
            <v>BNDES 4 - CVA</v>
          </cell>
          <cell r="M48">
            <v>0</v>
          </cell>
          <cell r="O48">
            <v>0</v>
          </cell>
        </row>
        <row r="49">
          <cell r="A49" t="str">
            <v>ECF 1314 FINEL</v>
          </cell>
          <cell r="M49">
            <v>0</v>
          </cell>
          <cell r="O49">
            <v>0</v>
          </cell>
        </row>
        <row r="50">
          <cell r="A50" t="str">
            <v>ECF 1314 FINEL F1</v>
          </cell>
          <cell r="M50">
            <v>0</v>
          </cell>
          <cell r="O50">
            <v>0</v>
          </cell>
        </row>
        <row r="51">
          <cell r="A51" t="str">
            <v>ECF 1314 FINEL F2</v>
          </cell>
          <cell r="M51">
            <v>0</v>
          </cell>
          <cell r="O51">
            <v>0</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1128317.3739934471</v>
          </cell>
          <cell r="D60">
            <v>10671.980122299001</v>
          </cell>
          <cell r="E60">
            <v>0</v>
          </cell>
          <cell r="F60">
            <v>22058.638773629002</v>
          </cell>
          <cell r="G60">
            <v>621.60284216399987</v>
          </cell>
          <cell r="H60">
            <v>879895.71964955109</v>
          </cell>
          <cell r="I60">
            <v>222553.97843092802</v>
          </cell>
          <cell r="J60">
            <v>15202.39514995</v>
          </cell>
          <cell r="K60">
            <v>1117652.0932304286</v>
          </cell>
          <cell r="O60">
            <v>99.775046148017168</v>
          </cell>
        </row>
      </sheetData>
      <sheetData sheetId="10" refreshError="1">
        <row r="1">
          <cell r="A1" t="str">
            <v>Período: 30/09/07 - 31/10/07</v>
          </cell>
          <cell r="C1" t="str">
            <v>Saldo Principal</v>
          </cell>
          <cell r="F1" t="str">
            <v>Pagamento</v>
          </cell>
          <cell r="G1" t="str">
            <v>Variação</v>
          </cell>
          <cell r="H1" t="str">
            <v>Saldo Final</v>
          </cell>
        </row>
        <row r="2">
          <cell r="A2" t="str">
            <v>Contrato</v>
          </cell>
          <cell r="B2" t="str">
            <v>Unidade Negócio</v>
          </cell>
          <cell r="C2" t="str">
            <v>Saldo Inicial</v>
          </cell>
          <cell r="D2" t="str">
            <v>Encargos</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334839.77453300002</v>
          </cell>
          <cell r="D3">
            <v>1520.725003</v>
          </cell>
          <cell r="E3">
            <v>0</v>
          </cell>
          <cell r="F3">
            <v>8977.1830740000005</v>
          </cell>
          <cell r="G3">
            <v>1443.2748879999999</v>
          </cell>
          <cell r="H3">
            <v>327796.4228</v>
          </cell>
          <cell r="I3">
            <v>0</v>
          </cell>
          <cell r="J3">
            <v>1030.1685500000001</v>
          </cell>
          <cell r="K3">
            <v>328826.59135</v>
          </cell>
          <cell r="M3">
            <v>328826.59135</v>
          </cell>
          <cell r="O3">
            <v>0</v>
          </cell>
        </row>
        <row r="4">
          <cell r="A4" t="str">
            <v>BB REN ME 2</v>
          </cell>
          <cell r="B4" t="str">
            <v>FFDI - teste</v>
          </cell>
          <cell r="C4">
            <v>481457.43371800001</v>
          </cell>
          <cell r="D4">
            <v>2427.189472</v>
          </cell>
          <cell r="E4">
            <v>0</v>
          </cell>
          <cell r="F4">
            <v>14563.136836</v>
          </cell>
          <cell r="G4">
            <v>2075.2475599999998</v>
          </cell>
          <cell r="H4">
            <v>469778.60759999999</v>
          </cell>
          <cell r="I4">
            <v>0</v>
          </cell>
          <cell r="J4">
            <v>1618.1263139999999</v>
          </cell>
          <cell r="K4">
            <v>471396.73391399998</v>
          </cell>
          <cell r="M4">
            <v>471396.73391399998</v>
          </cell>
          <cell r="O4">
            <v>0</v>
          </cell>
        </row>
        <row r="5">
          <cell r="A5" t="str">
            <v>BB REN ME 3</v>
          </cell>
          <cell r="B5" t="str">
            <v>FFDI - teste</v>
          </cell>
          <cell r="C5">
            <v>24456.697916000001</v>
          </cell>
          <cell r="D5">
            <v>91.36712399999999</v>
          </cell>
          <cell r="E5">
            <v>0</v>
          </cell>
          <cell r="F5">
            <v>6637.6733210000002</v>
          </cell>
          <cell r="G5">
            <v>105.41680100000001</v>
          </cell>
          <cell r="H5">
            <v>5985.5628720000004</v>
          </cell>
          <cell r="I5">
            <v>11971.125744999999</v>
          </cell>
          <cell r="J5">
            <v>59.119903000000001</v>
          </cell>
          <cell r="K5">
            <v>18015.808519999999</v>
          </cell>
          <cell r="M5">
            <v>18015.808519999999</v>
          </cell>
          <cell r="O5">
            <v>0</v>
          </cell>
        </row>
        <row r="6">
          <cell r="A6" t="str">
            <v>BB REN ME 4</v>
          </cell>
          <cell r="B6" t="str">
            <v>FFDI - teste</v>
          </cell>
          <cell r="C6">
            <v>289097.32012699998</v>
          </cell>
          <cell r="D6">
            <v>1819.097119</v>
          </cell>
          <cell r="E6">
            <v>0</v>
          </cell>
          <cell r="F6">
            <v>31426.011956999999</v>
          </cell>
          <cell r="G6">
            <v>-1153.202462</v>
          </cell>
          <cell r="H6">
            <v>219622.70110000001</v>
          </cell>
          <cell r="I6">
            <v>39931.400200000004</v>
          </cell>
          <cell r="J6">
            <v>1182.413127</v>
          </cell>
          <cell r="K6">
            <v>260736.51442700002</v>
          </cell>
          <cell r="M6">
            <v>258337.20282699997</v>
          </cell>
          <cell r="O6">
            <v>2399.3116000000446</v>
          </cell>
        </row>
        <row r="7">
          <cell r="A7" t="str">
            <v>BB REN ME 5</v>
          </cell>
          <cell r="B7" t="str">
            <v>FFDI - teste</v>
          </cell>
          <cell r="C7">
            <v>228500.48384</v>
          </cell>
          <cell r="D7">
            <v>978.40577599999995</v>
          </cell>
          <cell r="E7">
            <v>0</v>
          </cell>
          <cell r="F7">
            <v>28558.292130000002</v>
          </cell>
          <cell r="G7">
            <v>-934.64212099999997</v>
          </cell>
          <cell r="H7">
            <v>156539.95490000001</v>
          </cell>
          <cell r="I7">
            <v>44725.701399999998</v>
          </cell>
          <cell r="J7">
            <v>639.85706500000003</v>
          </cell>
          <cell r="K7">
            <v>201905.51336499999</v>
          </cell>
          <cell r="M7">
            <v>199985.95536499997</v>
          </cell>
          <cell r="O7">
            <v>1919.5580000000191</v>
          </cell>
        </row>
        <row r="8">
          <cell r="A8" t="str">
            <v>BB REN ME 6</v>
          </cell>
          <cell r="B8" t="str">
            <v>FFDI - teste</v>
          </cell>
          <cell r="C8">
            <v>24105.050701</v>
          </cell>
          <cell r="D8">
            <v>91.96431299999999</v>
          </cell>
          <cell r="E8">
            <v>0</v>
          </cell>
          <cell r="F8">
            <v>6551.3452299999999</v>
          </cell>
          <cell r="G8">
            <v>-98.597583999999998</v>
          </cell>
          <cell r="H8">
            <v>5897.7736150000001</v>
          </cell>
          <cell r="I8">
            <v>11795.547234</v>
          </cell>
          <cell r="J8">
            <v>56.250017</v>
          </cell>
          <cell r="K8">
            <v>17749.570865999998</v>
          </cell>
          <cell r="M8">
            <v>17547.072200000002</v>
          </cell>
          <cell r="O8">
            <v>202.49866599999586</v>
          </cell>
        </row>
        <row r="9">
          <cell r="A9" t="str">
            <v>BB REN MN BNDES</v>
          </cell>
          <cell r="B9" t="str">
            <v>FFDI - teste</v>
          </cell>
          <cell r="C9">
            <v>2690001.1237570001</v>
          </cell>
          <cell r="D9">
            <v>20416.370052999999</v>
          </cell>
          <cell r="E9">
            <v>0</v>
          </cell>
          <cell r="F9">
            <v>45777.143201999999</v>
          </cell>
          <cell r="G9">
            <v>0</v>
          </cell>
          <cell r="H9">
            <v>2327419.2091600001</v>
          </cell>
          <cell r="I9">
            <v>317491.57634600002</v>
          </cell>
          <cell r="J9">
            <v>19729.565102</v>
          </cell>
          <cell r="K9">
            <v>2664640.3506080001</v>
          </cell>
          <cell r="M9">
            <v>2664640.3506080001</v>
          </cell>
          <cell r="O9">
            <v>0</v>
          </cell>
        </row>
        <row r="10">
          <cell r="A10" t="str">
            <v>BB REN MN ELETROBRAS</v>
          </cell>
          <cell r="B10" t="str">
            <v>FFDI - teste</v>
          </cell>
          <cell r="C10">
            <v>10178962.598932</v>
          </cell>
          <cell r="D10">
            <v>77255.567694999991</v>
          </cell>
          <cell r="E10">
            <v>0</v>
          </cell>
          <cell r="F10">
            <v>173220.991927</v>
          </cell>
          <cell r="G10">
            <v>-3.5803000000000001E-2</v>
          </cell>
          <cell r="H10">
            <v>8806948.5308619998</v>
          </cell>
          <cell r="I10">
            <v>1201391.920135</v>
          </cell>
          <cell r="J10">
            <v>74656.687900000004</v>
          </cell>
          <cell r="K10">
            <v>10082997.138897</v>
          </cell>
          <cell r="M10">
            <v>10082997.138897</v>
          </cell>
          <cell r="O10">
            <v>0</v>
          </cell>
        </row>
        <row r="11">
          <cell r="A11" t="str">
            <v>BNB 1 LITORAL-MATA</v>
          </cell>
          <cell r="B11" t="str">
            <v>FFDI - teste</v>
          </cell>
          <cell r="C11">
            <v>35720159.359232001</v>
          </cell>
          <cell r="D11">
            <v>405312.44260499999</v>
          </cell>
          <cell r="E11">
            <v>0</v>
          </cell>
          <cell r="F11">
            <v>0</v>
          </cell>
          <cell r="G11">
            <v>0</v>
          </cell>
          <cell r="H11">
            <v>29923375.768739</v>
          </cell>
          <cell r="I11">
            <v>5396018.5812609997</v>
          </cell>
          <cell r="J11">
            <v>806077.45183599996</v>
          </cell>
          <cell r="K11">
            <v>36125471.801835999</v>
          </cell>
          <cell r="M11">
            <v>36125471.801836997</v>
          </cell>
          <cell r="O11">
            <v>-9.9837779998779297E-7</v>
          </cell>
        </row>
        <row r="12">
          <cell r="A12" t="str">
            <v>BNB 1 SEMI-ÁRIDO</v>
          </cell>
          <cell r="B12" t="str">
            <v>FFDI - teste</v>
          </cell>
          <cell r="C12">
            <v>30561337.965360999</v>
          </cell>
          <cell r="D12">
            <v>346775.903643</v>
          </cell>
          <cell r="E12">
            <v>0</v>
          </cell>
          <cell r="F12">
            <v>0</v>
          </cell>
          <cell r="G12">
            <v>0</v>
          </cell>
          <cell r="H12">
            <v>25601744.682489</v>
          </cell>
          <cell r="I12">
            <v>4616708.057511</v>
          </cell>
          <cell r="J12">
            <v>689661.129005</v>
          </cell>
          <cell r="K12">
            <v>30908113.869005002</v>
          </cell>
          <cell r="M12">
            <v>30908113.869004</v>
          </cell>
          <cell r="O12">
            <v>1.0021030902862549E-6</v>
          </cell>
        </row>
        <row r="13">
          <cell r="A13" t="str">
            <v>BNB 3 LITORAL-MATA</v>
          </cell>
          <cell r="B13" t="str">
            <v>FFDI - teste</v>
          </cell>
          <cell r="C13">
            <v>14717175.651967</v>
          </cell>
          <cell r="D13">
            <v>92246.357374999992</v>
          </cell>
          <cell r="E13">
            <v>0</v>
          </cell>
          <cell r="F13">
            <v>571710.41501400003</v>
          </cell>
          <cell r="G13">
            <v>0</v>
          </cell>
          <cell r="H13">
            <v>14227351.24</v>
          </cell>
          <cell r="I13">
            <v>0</v>
          </cell>
          <cell r="J13">
            <v>10360.354327999999</v>
          </cell>
          <cell r="K13">
            <v>14237711.594328001</v>
          </cell>
          <cell r="M13">
            <v>14237711.594327999</v>
          </cell>
          <cell r="O13">
            <v>0</v>
          </cell>
        </row>
        <row r="14">
          <cell r="A14" t="str">
            <v>BNB 3 SEMI-ÁRIDO</v>
          </cell>
          <cell r="B14" t="str">
            <v>FFDI - teste</v>
          </cell>
          <cell r="C14">
            <v>10634023.662169</v>
          </cell>
          <cell r="D14">
            <v>30873.605840999997</v>
          </cell>
          <cell r="E14">
            <v>0</v>
          </cell>
          <cell r="F14">
            <v>377314.54360400001</v>
          </cell>
          <cell r="G14">
            <v>0</v>
          </cell>
          <cell r="H14">
            <v>10280096.76</v>
          </cell>
          <cell r="I14">
            <v>0</v>
          </cell>
          <cell r="J14">
            <v>7485.9644049999997</v>
          </cell>
          <cell r="K14">
            <v>10287582.724405</v>
          </cell>
          <cell r="M14">
            <v>10287582.724406</v>
          </cell>
          <cell r="O14">
            <v>-1.0002404451370239E-6</v>
          </cell>
        </row>
        <row r="15">
          <cell r="A15" t="str">
            <v>BNDES 1 - RTE</v>
          </cell>
          <cell r="B15" t="str">
            <v>FFDI - teste</v>
          </cell>
          <cell r="C15">
            <v>620119.92448699998</v>
          </cell>
          <cell r="D15">
            <v>6824.5104899999997</v>
          </cell>
          <cell r="E15">
            <v>0</v>
          </cell>
          <cell r="F15">
            <v>106641.88084699999</v>
          </cell>
          <cell r="G15">
            <v>0</v>
          </cell>
          <cell r="H15">
            <v>0</v>
          </cell>
          <cell r="I15">
            <v>517085.13550899999</v>
          </cell>
          <cell r="J15">
            <v>3217.4186209999998</v>
          </cell>
          <cell r="K15">
            <v>520302.55413</v>
          </cell>
          <cell r="M15">
            <v>520302.55413</v>
          </cell>
          <cell r="O15">
            <v>0</v>
          </cell>
        </row>
        <row r="16">
          <cell r="A16" t="str">
            <v>BNDES 2 - RTE</v>
          </cell>
          <cell r="B16" t="str">
            <v>FFDI - teste</v>
          </cell>
          <cell r="C16">
            <v>13024060.166036</v>
          </cell>
          <cell r="D16">
            <v>143331.68749499999</v>
          </cell>
          <cell r="E16">
            <v>0</v>
          </cell>
          <cell r="F16">
            <v>2239744.6325010001</v>
          </cell>
          <cell r="G16">
            <v>-9.9999999999999995E-7</v>
          </cell>
          <cell r="H16">
            <v>0</v>
          </cell>
          <cell r="I16">
            <v>10860073.430793</v>
          </cell>
          <cell r="J16">
            <v>67573.790236000001</v>
          </cell>
          <cell r="K16">
            <v>10927647.221029</v>
          </cell>
          <cell r="M16">
            <v>10927647.221029</v>
          </cell>
          <cell r="O16">
            <v>0</v>
          </cell>
        </row>
        <row r="17">
          <cell r="A17" t="str">
            <v>BNDES 3 - RTE</v>
          </cell>
          <cell r="B17" t="str">
            <v>FFDI - teste</v>
          </cell>
          <cell r="C17">
            <v>38998573.686209999</v>
          </cell>
          <cell r="D17">
            <v>470914.81342399999</v>
          </cell>
          <cell r="E17">
            <v>0</v>
          </cell>
          <cell r="F17">
            <v>0</v>
          </cell>
          <cell r="G17">
            <v>0</v>
          </cell>
          <cell r="H17">
            <v>-2431814.4260740001</v>
          </cell>
          <cell r="I17">
            <v>41657233.650533997</v>
          </cell>
          <cell r="J17">
            <v>244069.27517400001</v>
          </cell>
          <cell r="K17">
            <v>39469488.499633998</v>
          </cell>
          <cell r="M17">
            <v>39469488.499633998</v>
          </cell>
          <cell r="O17">
            <v>0</v>
          </cell>
        </row>
        <row r="18">
          <cell r="A18" t="str">
            <v>BNDES 5 - FINEM (Bradesco A)</v>
          </cell>
          <cell r="B18" t="str">
            <v>FFDI - teste</v>
          </cell>
          <cell r="C18">
            <v>8222501.4232550003</v>
          </cell>
          <cell r="D18">
            <v>81449.747472000003</v>
          </cell>
          <cell r="E18">
            <v>0</v>
          </cell>
          <cell r="F18">
            <v>345794.48277399997</v>
          </cell>
          <cell r="G18">
            <v>7878.4004610000002</v>
          </cell>
          <cell r="H18">
            <v>4225394.9104479998</v>
          </cell>
          <cell r="I18">
            <v>3380315.9283770001</v>
          </cell>
          <cell r="J18">
            <v>360324.24958900001</v>
          </cell>
          <cell r="K18">
            <v>7966035.0884140003</v>
          </cell>
          <cell r="M18">
            <v>7966035.0884140013</v>
          </cell>
          <cell r="O18">
            <v>0</v>
          </cell>
        </row>
        <row r="19">
          <cell r="A19" t="str">
            <v>BNDES 5 - FINEM (Bradesco B)</v>
          </cell>
          <cell r="B19" t="str">
            <v>FFDI - teste</v>
          </cell>
          <cell r="C19">
            <v>2220629.7662379998</v>
          </cell>
          <cell r="D19">
            <v>28109.290660999999</v>
          </cell>
          <cell r="E19">
            <v>0</v>
          </cell>
          <cell r="F19">
            <v>83960.564184999996</v>
          </cell>
          <cell r="G19">
            <v>2134.1440899999998</v>
          </cell>
          <cell r="H19">
            <v>1025946.214466</v>
          </cell>
          <cell r="I19">
            <v>820756.97157599998</v>
          </cell>
          <cell r="J19">
            <v>320209.45076199999</v>
          </cell>
          <cell r="K19">
            <v>2166912.636804</v>
          </cell>
          <cell r="M19">
            <v>2166912.636804</v>
          </cell>
          <cell r="O19">
            <v>0</v>
          </cell>
        </row>
        <row r="20">
          <cell r="A20" t="str">
            <v>BNDES 5 - FINEM (Itau BBA A)</v>
          </cell>
          <cell r="B20" t="str">
            <v>FFDI - teste</v>
          </cell>
          <cell r="C20">
            <v>6957501.2024309998</v>
          </cell>
          <cell r="D20">
            <v>68919.017082000006</v>
          </cell>
          <cell r="E20">
            <v>0</v>
          </cell>
          <cell r="F20">
            <v>292595.331489</v>
          </cell>
          <cell r="G20">
            <v>6666.3388519999999</v>
          </cell>
          <cell r="H20">
            <v>3575334.1538800001</v>
          </cell>
          <cell r="I20">
            <v>2860267.3231390002</v>
          </cell>
          <cell r="J20">
            <v>304889.74985699996</v>
          </cell>
          <cell r="K20">
            <v>6740491.2268760009</v>
          </cell>
          <cell r="M20">
            <v>6740491.2268760009</v>
          </cell>
          <cell r="O20">
            <v>0</v>
          </cell>
        </row>
        <row r="21">
          <cell r="A21" t="str">
            <v>BNDES 5 - FINEM (Itau BBA B)</v>
          </cell>
          <cell r="B21" t="str">
            <v>FFDI - teste</v>
          </cell>
          <cell r="C21">
            <v>1878993.9700430001</v>
          </cell>
          <cell r="D21">
            <v>23784.784465000001</v>
          </cell>
          <cell r="E21">
            <v>0</v>
          </cell>
          <cell r="F21">
            <v>71043.554699</v>
          </cell>
          <cell r="G21">
            <v>1805.813791</v>
          </cell>
          <cell r="H21">
            <v>868108.34008899995</v>
          </cell>
          <cell r="I21">
            <v>694486.67205699999</v>
          </cell>
          <cell r="J21">
            <v>270946.00145400001</v>
          </cell>
          <cell r="K21">
            <v>1833541.0135999997</v>
          </cell>
          <cell r="M21">
            <v>1833541.0136000002</v>
          </cell>
          <cell r="O21">
            <v>0</v>
          </cell>
        </row>
        <row r="22">
          <cell r="A22" t="str">
            <v>BNDES 5 - FINEM (Santander A)</v>
          </cell>
          <cell r="B22" t="str">
            <v>FFDI - teste</v>
          </cell>
          <cell r="C22">
            <v>8622490.9361930005</v>
          </cell>
          <cell r="D22">
            <v>85411.929612000007</v>
          </cell>
          <cell r="E22">
            <v>0</v>
          </cell>
          <cell r="F22">
            <v>362615.90416699997</v>
          </cell>
          <cell r="G22">
            <v>8261.6509399999995</v>
          </cell>
          <cell r="H22">
            <v>4430942.2858210001</v>
          </cell>
          <cell r="I22">
            <v>3544753.8286509998</v>
          </cell>
          <cell r="J22">
            <v>377852.49810600001</v>
          </cell>
          <cell r="K22">
            <v>8353548.6125779999</v>
          </cell>
          <cell r="M22">
            <v>8353548.6125779999</v>
          </cell>
          <cell r="O22">
            <v>0</v>
          </cell>
        </row>
        <row r="23">
          <cell r="A23" t="str">
            <v>BNDES 5 - FINEM (Santander B)</v>
          </cell>
          <cell r="B23" t="str">
            <v>FFDI - teste</v>
          </cell>
          <cell r="C23">
            <v>2328653.4515030002</v>
          </cell>
          <cell r="D23">
            <v>29476.688780999997</v>
          </cell>
          <cell r="E23">
            <v>0</v>
          </cell>
          <cell r="F23">
            <v>88044.890742000003</v>
          </cell>
          <cell r="G23">
            <v>2237.9606220000001</v>
          </cell>
          <cell r="H23">
            <v>1075854.161289</v>
          </cell>
          <cell r="I23">
            <v>860683.32902499998</v>
          </cell>
          <cell r="J23">
            <v>335785.71984999999</v>
          </cell>
          <cell r="K23">
            <v>2272323.2101639998</v>
          </cell>
          <cell r="M23">
            <v>2272323.2101640003</v>
          </cell>
          <cell r="O23">
            <v>0</v>
          </cell>
        </row>
        <row r="24">
          <cell r="A24" t="str">
            <v>BNDES 5 - FINEM (Unibanco A)</v>
          </cell>
          <cell r="B24" t="str">
            <v>FFDI - teste</v>
          </cell>
          <cell r="C24">
            <v>6960525.263483</v>
          </cell>
          <cell r="D24">
            <v>68945.720304999995</v>
          </cell>
          <cell r="E24">
            <v>0</v>
          </cell>
          <cell r="F24">
            <v>292727.54084600002</v>
          </cell>
          <cell r="G24">
            <v>6669.2329209999998</v>
          </cell>
          <cell r="H24">
            <v>3576949.6705689998</v>
          </cell>
          <cell r="I24">
            <v>2861559.736482</v>
          </cell>
          <cell r="J24">
            <v>304903.26881199999</v>
          </cell>
          <cell r="K24">
            <v>6743412.6758629996</v>
          </cell>
          <cell r="M24">
            <v>6743412.6758629996</v>
          </cell>
          <cell r="O24">
            <v>0</v>
          </cell>
        </row>
        <row r="25">
          <cell r="A25" t="str">
            <v>BNDES 5 - FINEM (Unibanco B)</v>
          </cell>
          <cell r="B25" t="str">
            <v>FFDI - teste</v>
          </cell>
          <cell r="C25">
            <v>1877810.4139</v>
          </cell>
          <cell r="D25">
            <v>23774.333363999998</v>
          </cell>
          <cell r="E25">
            <v>0</v>
          </cell>
          <cell r="F25">
            <v>70991.810639000003</v>
          </cell>
          <cell r="G25">
            <v>1804.6811130000001</v>
          </cell>
          <cell r="H25">
            <v>867476.05961600004</v>
          </cell>
          <cell r="I25">
            <v>693980.84771200002</v>
          </cell>
          <cell r="J25">
            <v>270940.71041</v>
          </cell>
          <cell r="K25">
            <v>1832397.6177380001</v>
          </cell>
          <cell r="M25">
            <v>1832397.6177380001</v>
          </cell>
          <cell r="O25">
            <v>0</v>
          </cell>
        </row>
        <row r="26">
          <cell r="A26" t="str">
            <v>BNDES 5 - FINEM (Votorantim A)</v>
          </cell>
          <cell r="B26" t="str">
            <v>FFDI - teste</v>
          </cell>
          <cell r="C26">
            <v>3162499.5702849999</v>
          </cell>
          <cell r="D26">
            <v>31326.817329999998</v>
          </cell>
          <cell r="E26">
            <v>0</v>
          </cell>
          <cell r="F26">
            <v>132997.835261</v>
          </cell>
          <cell r="G26">
            <v>3030.1530889999999</v>
          </cell>
          <cell r="H26">
            <v>1625151.3665390001</v>
          </cell>
          <cell r="I26">
            <v>1300121.0932120001</v>
          </cell>
          <cell r="J26">
            <v>138586.245692</v>
          </cell>
          <cell r="K26">
            <v>3063858.705443</v>
          </cell>
          <cell r="M26">
            <v>3063858.705443</v>
          </cell>
          <cell r="O26">
            <v>0</v>
          </cell>
        </row>
        <row r="27">
          <cell r="A27" t="str">
            <v>BNDES 5 - FINEM (Votorantim B)</v>
          </cell>
          <cell r="B27" t="str">
            <v>FFDI - teste</v>
          </cell>
          <cell r="C27">
            <v>854087.99927100004</v>
          </cell>
          <cell r="D27">
            <v>10811.26418</v>
          </cell>
          <cell r="E27">
            <v>0</v>
          </cell>
          <cell r="F27">
            <v>32292.517472</v>
          </cell>
          <cell r="G27">
            <v>820.82428500000003</v>
          </cell>
          <cell r="H27">
            <v>394594.609711</v>
          </cell>
          <cell r="I27">
            <v>315675.68776599999</v>
          </cell>
          <cell r="J27">
            <v>123157.27278699999</v>
          </cell>
          <cell r="K27">
            <v>833427.57026399998</v>
          </cell>
          <cell r="M27">
            <v>833427.5702640001</v>
          </cell>
          <cell r="O27">
            <v>0</v>
          </cell>
        </row>
        <row r="28">
          <cell r="A28" t="str">
            <v>CEF/COHAB - n01 - 108130160-0</v>
          </cell>
          <cell r="B28" t="str">
            <v>FFDI - teste</v>
          </cell>
          <cell r="C28">
            <v>7859.1346540000004</v>
          </cell>
          <cell r="D28">
            <v>18.313554</v>
          </cell>
          <cell r="E28">
            <v>0</v>
          </cell>
          <cell r="F28">
            <v>1000.705395</v>
          </cell>
          <cell r="G28">
            <v>0</v>
          </cell>
          <cell r="H28">
            <v>-1.9999999999999998E-5</v>
          </cell>
          <cell r="I28">
            <v>6867.5860560000001</v>
          </cell>
          <cell r="J28">
            <v>9.1567769999999999</v>
          </cell>
          <cell r="K28">
            <v>6876.7428129999998</v>
          </cell>
          <cell r="M28">
            <v>6876.7428130000008</v>
          </cell>
          <cell r="O28">
            <v>0</v>
          </cell>
        </row>
        <row r="29">
          <cell r="A29" t="str">
            <v>CEF/COHAB - n02 - 108130162-6</v>
          </cell>
          <cell r="B29" t="str">
            <v>FFDI - teste</v>
          </cell>
          <cell r="C29">
            <v>2988.789722</v>
          </cell>
          <cell r="D29">
            <v>6.4670949999999987</v>
          </cell>
          <cell r="E29">
            <v>0</v>
          </cell>
          <cell r="F29">
            <v>753.66452100000004</v>
          </cell>
          <cell r="G29">
            <v>0</v>
          </cell>
          <cell r="H29">
            <v>1.9999999999999998E-5</v>
          </cell>
          <cell r="I29">
            <v>2238.6074629999998</v>
          </cell>
          <cell r="J29">
            <v>2.9848129999999999</v>
          </cell>
          <cell r="K29">
            <v>2241.5922959999998</v>
          </cell>
          <cell r="M29">
            <v>2241.5922959999998</v>
          </cell>
          <cell r="O29">
            <v>0</v>
          </cell>
        </row>
        <row r="30">
          <cell r="A30" t="str">
            <v>CEF/COHAB - n58 - 108130159-6</v>
          </cell>
          <cell r="B30" t="str">
            <v>FFDI - teste</v>
          </cell>
          <cell r="C30">
            <v>8921.1402479999997</v>
          </cell>
          <cell r="D30">
            <v>20.293312999999998</v>
          </cell>
          <cell r="E30">
            <v>0</v>
          </cell>
          <cell r="F30">
            <v>1507.1500229999999</v>
          </cell>
          <cell r="G30">
            <v>-1.9999999999999999E-6</v>
          </cell>
          <cell r="H30">
            <v>0</v>
          </cell>
          <cell r="I30">
            <v>7424.3843619999998</v>
          </cell>
          <cell r="J30">
            <v>9.8991740000000004</v>
          </cell>
          <cell r="K30">
            <v>7434.2835359999999</v>
          </cell>
          <cell r="M30">
            <v>7434.2835359999999</v>
          </cell>
          <cell r="O30">
            <v>0</v>
          </cell>
        </row>
        <row r="31">
          <cell r="A31" t="str">
            <v>CEF/COHAB - n59 - 108130158-8</v>
          </cell>
          <cell r="B31" t="str">
            <v>FFDI - teste</v>
          </cell>
          <cell r="C31">
            <v>14829.438878000001</v>
          </cell>
          <cell r="D31">
            <v>33.074968999999996</v>
          </cell>
          <cell r="E31">
            <v>0</v>
          </cell>
          <cell r="F31">
            <v>2998.9627519999999</v>
          </cell>
          <cell r="G31">
            <v>-9.9999999999999995E-7</v>
          </cell>
          <cell r="H31">
            <v>0</v>
          </cell>
          <cell r="I31">
            <v>11847.754093</v>
          </cell>
          <cell r="J31">
            <v>15.797000999999998</v>
          </cell>
          <cell r="K31">
            <v>11863.551094</v>
          </cell>
          <cell r="M31">
            <v>11863.551094</v>
          </cell>
          <cell r="O31">
            <v>0</v>
          </cell>
        </row>
        <row r="32">
          <cell r="A32" t="str">
            <v>CELPOS 1</v>
          </cell>
          <cell r="B32" t="str">
            <v>FFDI - teste</v>
          </cell>
          <cell r="C32">
            <v>2149014.8031359999</v>
          </cell>
          <cell r="D32">
            <v>11194.041698999999</v>
          </cell>
          <cell r="E32">
            <v>0</v>
          </cell>
          <cell r="F32">
            <v>813921.70718799997</v>
          </cell>
          <cell r="G32">
            <v>259164.19945700001</v>
          </cell>
          <cell r="H32">
            <v>-0.37003599999999998</v>
          </cell>
          <cell r="I32">
            <v>1604412.873012</v>
          </cell>
          <cell r="J32">
            <v>1038.834128</v>
          </cell>
          <cell r="K32">
            <v>1605451.3371040002</v>
          </cell>
          <cell r="M32">
            <v>1605451.3371040002</v>
          </cell>
          <cell r="O32">
            <v>0</v>
          </cell>
        </row>
        <row r="33">
          <cell r="A33" t="str">
            <v>CELPOS 2</v>
          </cell>
          <cell r="B33" t="str">
            <v>FFDI - teste</v>
          </cell>
          <cell r="C33">
            <v>152957098.37116799</v>
          </cell>
          <cell r="D33">
            <v>747505.17598099995</v>
          </cell>
          <cell r="E33">
            <v>0</v>
          </cell>
          <cell r="F33">
            <v>0</v>
          </cell>
          <cell r="G33">
            <v>611828.25023100001</v>
          </cell>
          <cell r="H33">
            <v>146200685.12910399</v>
          </cell>
          <cell r="I33">
            <v>8115746.6682759998</v>
          </cell>
          <cell r="J33">
            <v>0</v>
          </cell>
          <cell r="K33">
            <v>154316431.79738</v>
          </cell>
          <cell r="M33">
            <v>154316431.79737997</v>
          </cell>
          <cell r="O33">
            <v>0</v>
          </cell>
        </row>
        <row r="34">
          <cell r="A34" t="str">
            <v>DEBÊNTURES 1ª EMISSÃO Repactuação</v>
          </cell>
          <cell r="B34" t="str">
            <v>FFDI - teste</v>
          </cell>
          <cell r="C34">
            <v>75980630.028519005</v>
          </cell>
          <cell r="D34">
            <v>929485.260503</v>
          </cell>
          <cell r="E34">
            <v>0</v>
          </cell>
          <cell r="F34">
            <v>0</v>
          </cell>
          <cell r="G34">
            <v>0</v>
          </cell>
          <cell r="H34">
            <v>74185111.650000006</v>
          </cell>
          <cell r="I34">
            <v>0</v>
          </cell>
          <cell r="J34">
            <v>2725003.6390229999</v>
          </cell>
          <cell r="K34">
            <v>76910115.289023012</v>
          </cell>
          <cell r="M34">
            <v>76910115.289021999</v>
          </cell>
          <cell r="O34">
            <v>1.0132789611816406E-6</v>
          </cell>
        </row>
        <row r="35">
          <cell r="A35" t="str">
            <v>DEBÊNTURES 2ª EMISSÃO (1ª SÉRIE)</v>
          </cell>
          <cell r="B35" t="str">
            <v>FFDI - teste</v>
          </cell>
          <cell r="C35">
            <v>350783084.720411</v>
          </cell>
          <cell r="D35">
            <v>4306431.8674969999</v>
          </cell>
          <cell r="E35">
            <v>0</v>
          </cell>
          <cell r="F35">
            <v>0</v>
          </cell>
          <cell r="G35">
            <v>0</v>
          </cell>
          <cell r="H35">
            <v>228571428.57142901</v>
          </cell>
          <cell r="I35">
            <v>114285714.285714</v>
          </cell>
          <cell r="J35">
            <v>12232373.730765</v>
          </cell>
          <cell r="K35">
            <v>355089516.58790803</v>
          </cell>
          <cell r="M35">
            <v>355089516.58790803</v>
          </cell>
          <cell r="O35">
            <v>0</v>
          </cell>
        </row>
        <row r="36">
          <cell r="A36" t="str">
            <v>DEBÊNTURES 2ª EMISSÃO (2ª SÉRIE)</v>
          </cell>
          <cell r="B36" t="str">
            <v>FFDI - teste</v>
          </cell>
          <cell r="C36">
            <v>32541932.842266001</v>
          </cell>
          <cell r="D36">
            <v>297762.96357099997</v>
          </cell>
          <cell r="E36">
            <v>0</v>
          </cell>
          <cell r="F36">
            <v>0</v>
          </cell>
          <cell r="G36">
            <v>133556.81785299999</v>
          </cell>
          <cell r="H36">
            <v>32140974.475322001</v>
          </cell>
          <cell r="I36">
            <v>0</v>
          </cell>
          <cell r="J36">
            <v>832278.14836800005</v>
          </cell>
          <cell r="K36">
            <v>32973252.623690002</v>
          </cell>
          <cell r="M36">
            <v>32973252.623690002</v>
          </cell>
          <cell r="O36">
            <v>0</v>
          </cell>
        </row>
        <row r="37">
          <cell r="A37" t="str">
            <v>DEBÊNTURES 3ª EMISSÃO (Previsto)</v>
          </cell>
          <cell r="B37" t="str">
            <v>FFDI - teste</v>
          </cell>
          <cell r="C37">
            <v>205115158.757723</v>
          </cell>
          <cell r="D37">
            <v>2473534.1827159999</v>
          </cell>
          <cell r="E37">
            <v>0</v>
          </cell>
          <cell r="F37">
            <v>0</v>
          </cell>
          <cell r="G37">
            <v>0</v>
          </cell>
          <cell r="H37">
            <v>205000000</v>
          </cell>
          <cell r="I37">
            <v>0</v>
          </cell>
          <cell r="J37">
            <v>2588692.94044</v>
          </cell>
          <cell r="K37">
            <v>207588692.94044</v>
          </cell>
          <cell r="M37">
            <v>207588692.94043902</v>
          </cell>
          <cell r="O37">
            <v>9.8347663879394531E-7</v>
          </cell>
        </row>
        <row r="38">
          <cell r="A38" t="str">
            <v>ECF 0018 UFIR</v>
          </cell>
          <cell r="B38" t="str">
            <v>FFDI - teste</v>
          </cell>
          <cell r="C38">
            <v>29960440.910123002</v>
          </cell>
          <cell r="D38">
            <v>161915.23765999998</v>
          </cell>
          <cell r="E38">
            <v>0</v>
          </cell>
          <cell r="F38">
            <v>444560.90662600001</v>
          </cell>
          <cell r="G38">
            <v>0</v>
          </cell>
          <cell r="H38">
            <v>26286047.213564001</v>
          </cell>
          <cell r="I38">
            <v>3391748.0275929999</v>
          </cell>
          <cell r="J38">
            <v>0</v>
          </cell>
          <cell r="K38">
            <v>29677795.241157003</v>
          </cell>
          <cell r="M38">
            <v>29677795.241156999</v>
          </cell>
          <cell r="O38">
            <v>0</v>
          </cell>
        </row>
        <row r="39">
          <cell r="A39" t="str">
            <v xml:space="preserve">ECF 0115 UFIR </v>
          </cell>
          <cell r="B39" t="str">
            <v>FFDI - teste</v>
          </cell>
          <cell r="C39">
            <v>16901478.000525001</v>
          </cell>
          <cell r="D39">
            <v>117371.374996</v>
          </cell>
          <cell r="E39">
            <v>0</v>
          </cell>
          <cell r="F39">
            <v>117371.374996</v>
          </cell>
          <cell r="G39">
            <v>0</v>
          </cell>
          <cell r="H39">
            <v>15493021.500481</v>
          </cell>
          <cell r="I39">
            <v>1408456.5000440001</v>
          </cell>
          <cell r="J39">
            <v>0</v>
          </cell>
          <cell r="K39">
            <v>16901478.000525001</v>
          </cell>
          <cell r="M39">
            <v>16901478.000525001</v>
          </cell>
          <cell r="O39">
            <v>0</v>
          </cell>
        </row>
        <row r="40">
          <cell r="A40" t="str">
            <v>ECF 1348 FINEL B</v>
          </cell>
          <cell r="B40" t="str">
            <v>FFDI - teste</v>
          </cell>
          <cell r="C40">
            <v>392246.589546</v>
          </cell>
          <cell r="D40">
            <v>2756.4481430000001</v>
          </cell>
          <cell r="E40">
            <v>0</v>
          </cell>
          <cell r="F40">
            <v>24375.648915000002</v>
          </cell>
          <cell r="G40">
            <v>146.26641499999999</v>
          </cell>
          <cell r="H40">
            <v>109051.074406</v>
          </cell>
          <cell r="I40">
            <v>261722.58078300001</v>
          </cell>
          <cell r="J40">
            <v>0</v>
          </cell>
          <cell r="K40">
            <v>370773.65518900001</v>
          </cell>
          <cell r="M40">
            <v>370773.65518900001</v>
          </cell>
          <cell r="O40">
            <v>0</v>
          </cell>
        </row>
        <row r="41">
          <cell r="A41" t="str">
            <v>ECF 1348 FINEL F1</v>
          </cell>
          <cell r="B41" t="str">
            <v>FFDI - teste</v>
          </cell>
          <cell r="C41">
            <v>253305.13592100001</v>
          </cell>
          <cell r="D41">
            <v>1780.0599279999999</v>
          </cell>
          <cell r="E41">
            <v>0</v>
          </cell>
          <cell r="F41">
            <v>15741.314681</v>
          </cell>
          <cell r="G41">
            <v>94.455855999999997</v>
          </cell>
          <cell r="H41">
            <v>70423.040691000002</v>
          </cell>
          <cell r="I41">
            <v>169015.29633300001</v>
          </cell>
          <cell r="J41">
            <v>0</v>
          </cell>
          <cell r="K41">
            <v>239438.33702400001</v>
          </cell>
          <cell r="M41">
            <v>239438.33702400001</v>
          </cell>
          <cell r="O41">
            <v>0</v>
          </cell>
        </row>
        <row r="42">
          <cell r="A42" t="str">
            <v>ECF 1348 FINEL F2</v>
          </cell>
          <cell r="B42" t="str">
            <v>FFDI - teste</v>
          </cell>
          <cell r="C42">
            <v>213795.70181999999</v>
          </cell>
          <cell r="D42">
            <v>1502.413937</v>
          </cell>
          <cell r="E42">
            <v>0</v>
          </cell>
          <cell r="F42">
            <v>13286.052852000001</v>
          </cell>
          <cell r="G42">
            <v>79.72304299999999</v>
          </cell>
          <cell r="H42">
            <v>59438.760963000001</v>
          </cell>
          <cell r="I42">
            <v>142653.024985</v>
          </cell>
          <cell r="J42">
            <v>0</v>
          </cell>
          <cell r="K42">
            <v>202091.785948</v>
          </cell>
          <cell r="M42">
            <v>202091.785948</v>
          </cell>
          <cell r="O42">
            <v>0</v>
          </cell>
        </row>
        <row r="43">
          <cell r="A43" t="str">
            <v xml:space="preserve">ECF 1983 UFIR </v>
          </cell>
          <cell r="B43" t="str">
            <v>FFDI - teste</v>
          </cell>
          <cell r="C43">
            <v>32206091.276094999</v>
          </cell>
          <cell r="D43">
            <v>161030.456382</v>
          </cell>
          <cell r="E43">
            <v>0</v>
          </cell>
          <cell r="F43">
            <v>768692.55588999996</v>
          </cell>
          <cell r="G43">
            <v>9.9999999999999995E-7</v>
          </cell>
          <cell r="H43">
            <v>24306483.981989</v>
          </cell>
          <cell r="I43">
            <v>7291945.1945970003</v>
          </cell>
          <cell r="J43">
            <v>0</v>
          </cell>
          <cell r="K43">
            <v>31598429.176586002</v>
          </cell>
          <cell r="M43">
            <v>31598429.176587995</v>
          </cell>
          <cell r="O43">
            <v>-1.993030309677124E-6</v>
          </cell>
        </row>
        <row r="44">
          <cell r="A44" t="str">
            <v>ECF 2184 UFIR</v>
          </cell>
          <cell r="B44" t="str">
            <v>FFDI - teste</v>
          </cell>
          <cell r="C44">
            <v>357158.92623600003</v>
          </cell>
          <cell r="D44">
            <v>1934.6108400000001</v>
          </cell>
          <cell r="E44">
            <v>0</v>
          </cell>
          <cell r="F44">
            <v>41618.936013999999</v>
          </cell>
          <cell r="G44">
            <v>0</v>
          </cell>
          <cell r="H44">
            <v>-9.9999999999999995E-7</v>
          </cell>
          <cell r="I44">
            <v>317474.60106299998</v>
          </cell>
          <cell r="J44">
            <v>0</v>
          </cell>
          <cell r="K44">
            <v>317474.60106199997</v>
          </cell>
          <cell r="M44">
            <v>317474.60106200003</v>
          </cell>
          <cell r="O44">
            <v>0</v>
          </cell>
        </row>
        <row r="45">
          <cell r="A45" t="str">
            <v>FINEP</v>
          </cell>
          <cell r="B45" t="str">
            <v>FFDI - teste</v>
          </cell>
          <cell r="C45">
            <v>5005282.0647059996</v>
          </cell>
          <cell r="D45">
            <v>32774.562268000001</v>
          </cell>
          <cell r="E45">
            <v>0</v>
          </cell>
          <cell r="F45">
            <v>154822.69985</v>
          </cell>
          <cell r="G45">
            <v>4820.0630000000001</v>
          </cell>
          <cell r="H45">
            <v>3372482.0829790002</v>
          </cell>
          <cell r="I45">
            <v>1498880.925792</v>
          </cell>
          <cell r="J45">
            <v>16690.981352999999</v>
          </cell>
          <cell r="K45">
            <v>4888053.9901240002</v>
          </cell>
          <cell r="M45">
            <v>4888053.9901239993</v>
          </cell>
          <cell r="O45">
            <v>0</v>
          </cell>
        </row>
        <row r="46">
          <cell r="A46" t="str">
            <v>KFW 1</v>
          </cell>
          <cell r="B46" t="str">
            <v>FFDI - teste</v>
          </cell>
          <cell r="C46">
            <v>1020164.442694</v>
          </cell>
          <cell r="D46">
            <v>1997.1963030000002</v>
          </cell>
          <cell r="E46">
            <v>0</v>
          </cell>
          <cell r="F46">
            <v>0</v>
          </cell>
          <cell r="G46">
            <v>-4345.8305829999999</v>
          </cell>
          <cell r="H46">
            <v>964961.16093000001</v>
          </cell>
          <cell r="I46">
            <v>53608.953385000001</v>
          </cell>
          <cell r="J46">
            <v>7988.7852089999997</v>
          </cell>
          <cell r="K46">
            <v>1026558.899524</v>
          </cell>
          <cell r="M46">
            <v>1017815.808414</v>
          </cell>
          <cell r="O46">
            <v>8743.0911100000376</v>
          </cell>
        </row>
        <row r="47">
          <cell r="A47" t="str">
            <v>KFW 2</v>
          </cell>
          <cell r="B47" t="str">
            <v>FFDI - teste</v>
          </cell>
          <cell r="C47">
            <v>10168047.26045</v>
          </cell>
          <cell r="D47">
            <v>44463.897171999997</v>
          </cell>
          <cell r="E47">
            <v>0</v>
          </cell>
          <cell r="F47">
            <v>0</v>
          </cell>
          <cell r="G47">
            <v>-42682.796858000002</v>
          </cell>
          <cell r="H47">
            <v>8958651.8745360002</v>
          </cell>
          <cell r="I47">
            <v>1119831.484318</v>
          </cell>
          <cell r="J47">
            <v>177855.58867999999</v>
          </cell>
          <cell r="K47">
            <v>10256338.947533999</v>
          </cell>
          <cell r="M47">
            <v>10169828.360764001</v>
          </cell>
          <cell r="O47">
            <v>86510.586769998074</v>
          </cell>
        </row>
        <row r="48">
          <cell r="A48" t="str">
            <v>BNDES 4 - CVA</v>
          </cell>
          <cell r="M48">
            <v>0</v>
          </cell>
          <cell r="O48">
            <v>0</v>
          </cell>
        </row>
        <row r="49">
          <cell r="A49" t="str">
            <v>ECF 1314 FINEL</v>
          </cell>
          <cell r="M49">
            <v>0</v>
          </cell>
          <cell r="O49">
            <v>0</v>
          </cell>
        </row>
        <row r="50">
          <cell r="A50" t="str">
            <v>ECF 1314 FINEL F1</v>
          </cell>
          <cell r="M50">
            <v>0</v>
          </cell>
          <cell r="O50">
            <v>0</v>
          </cell>
        </row>
        <row r="51">
          <cell r="A51" t="str">
            <v>ECF 1314 FINEL F2</v>
          </cell>
          <cell r="M51">
            <v>0</v>
          </cell>
          <cell r="O51">
            <v>0</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1117652.0932304286</v>
          </cell>
          <cell r="D60">
            <v>11346.407499207004</v>
          </cell>
          <cell r="E60">
            <v>0</v>
          </cell>
          <cell r="F60">
            <v>7784.8393616200037</v>
          </cell>
          <cell r="G60">
            <v>1005.4078098540001</v>
          </cell>
          <cell r="H60">
            <v>877305.25470684818</v>
          </cell>
          <cell r="I60">
            <v>221696.61629253396</v>
          </cell>
          <cell r="J60">
            <v>23316.973224633002</v>
          </cell>
          <cell r="K60">
            <v>1122318.8442240153</v>
          </cell>
          <cell r="O60">
            <v>99.77504614500539</v>
          </cell>
        </row>
      </sheetData>
      <sheetData sheetId="11" refreshError="1">
        <row r="1">
          <cell r="A1" t="str">
            <v>Período: 31/10/07 - 30/11/07</v>
          </cell>
          <cell r="C1" t="str">
            <v>Saldo Principal</v>
          </cell>
          <cell r="F1" t="str">
            <v>Pagamento</v>
          </cell>
          <cell r="G1" t="str">
            <v>Variação</v>
          </cell>
          <cell r="H1" t="str">
            <v>Saldo Final</v>
          </cell>
        </row>
        <row r="2">
          <cell r="A2" t="str">
            <v>Contrato</v>
          </cell>
          <cell r="B2" t="str">
            <v>Unidade Negócio</v>
          </cell>
          <cell r="C2" t="str">
            <v>Saldo Inicial</v>
          </cell>
          <cell r="D2" t="str">
            <v>Provisoes</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328826.59135</v>
          </cell>
          <cell r="D3">
            <v>1477.985535</v>
          </cell>
          <cell r="E3">
            <v>0</v>
          </cell>
          <cell r="F3">
            <v>0</v>
          </cell>
          <cell r="G3">
            <v>1411.2729220000001</v>
          </cell>
          <cell r="H3">
            <v>329203.27439999999</v>
          </cell>
          <cell r="I3">
            <v>0</v>
          </cell>
          <cell r="J3">
            <v>2512.5754069999998</v>
          </cell>
          <cell r="K3">
            <v>331715.84980700002</v>
          </cell>
          <cell r="M3">
            <v>331715.84980699996</v>
          </cell>
          <cell r="O3">
            <v>0</v>
          </cell>
        </row>
        <row r="4">
          <cell r="A4" t="str">
            <v>BB REN ME 2</v>
          </cell>
          <cell r="B4" t="str">
            <v>FFDI - teste</v>
          </cell>
          <cell r="C4">
            <v>471396.73391399998</v>
          </cell>
          <cell r="D4">
            <v>2437.6065949999997</v>
          </cell>
          <cell r="E4">
            <v>0</v>
          </cell>
          <cell r="F4">
            <v>0</v>
          </cell>
          <cell r="G4">
            <v>2023.1619479999999</v>
          </cell>
          <cell r="H4">
            <v>471794.8248</v>
          </cell>
          <cell r="I4">
            <v>0</v>
          </cell>
          <cell r="J4">
            <v>4062.6776570000002</v>
          </cell>
          <cell r="K4">
            <v>475857.50245700002</v>
          </cell>
          <cell r="M4">
            <v>475857.50245700002</v>
          </cell>
          <cell r="O4">
            <v>0</v>
          </cell>
        </row>
        <row r="5">
          <cell r="A5" t="str">
            <v>BB REN ME 3</v>
          </cell>
          <cell r="B5" t="str">
            <v>FFDI - teste</v>
          </cell>
          <cell r="C5">
            <v>18015.808519999999</v>
          </cell>
          <cell r="D5">
            <v>80.964049000000003</v>
          </cell>
          <cell r="E5">
            <v>0</v>
          </cell>
          <cell r="F5">
            <v>0</v>
          </cell>
          <cell r="G5">
            <v>77.321066999999999</v>
          </cell>
          <cell r="H5">
            <v>6011.2519830000001</v>
          </cell>
          <cell r="I5">
            <v>12022.503967000001</v>
          </cell>
          <cell r="J5">
            <v>140.33768599999999</v>
          </cell>
          <cell r="K5">
            <v>18174.093635999998</v>
          </cell>
          <cell r="M5">
            <v>18174.093635999998</v>
          </cell>
          <cell r="O5">
            <v>0</v>
          </cell>
        </row>
        <row r="6">
          <cell r="A6" t="str">
            <v>BB REN ME 4</v>
          </cell>
          <cell r="B6" t="str">
            <v>FFDI - teste</v>
          </cell>
          <cell r="C6">
            <v>260736.51442699999</v>
          </cell>
          <cell r="D6">
            <v>1781.231796</v>
          </cell>
          <cell r="E6">
            <v>0</v>
          </cell>
          <cell r="F6">
            <v>0</v>
          </cell>
          <cell r="G6">
            <v>-1108.8913660000001</v>
          </cell>
          <cell r="H6">
            <v>220565.28779999999</v>
          </cell>
          <cell r="I6">
            <v>40102.779600000002</v>
          </cell>
          <cell r="J6">
            <v>2968.7196569999996</v>
          </cell>
          <cell r="K6">
            <v>263636.78705699998</v>
          </cell>
          <cell r="M6">
            <v>261408.854857</v>
          </cell>
          <cell r="O6">
            <v>2227.9321999999811</v>
          </cell>
        </row>
        <row r="7">
          <cell r="A7" t="str">
            <v>BB REN ME 5</v>
          </cell>
          <cell r="B7" t="str">
            <v>FFDI - teste</v>
          </cell>
          <cell r="C7">
            <v>201905.51336499999</v>
          </cell>
          <cell r="D7">
            <v>918.00461800000005</v>
          </cell>
          <cell r="E7">
            <v>0</v>
          </cell>
          <cell r="F7">
            <v>0</v>
          </cell>
          <cell r="G7">
            <v>-861.05493000000001</v>
          </cell>
          <cell r="H7">
            <v>157211.8002</v>
          </cell>
          <cell r="I7">
            <v>44917.657200000001</v>
          </cell>
          <cell r="J7">
            <v>1560.607853</v>
          </cell>
          <cell r="K7">
            <v>203690.06525300001</v>
          </cell>
          <cell r="M7">
            <v>201962.46305299998</v>
          </cell>
          <cell r="O7">
            <v>1727.602200000023</v>
          </cell>
        </row>
        <row r="8">
          <cell r="A8" t="str">
            <v>BB REN ME 6</v>
          </cell>
          <cell r="B8" t="str">
            <v>FFDI - teste</v>
          </cell>
          <cell r="C8">
            <v>17749.570865999998</v>
          </cell>
          <cell r="D8">
            <v>80.702045999999996</v>
          </cell>
          <cell r="E8">
            <v>0</v>
          </cell>
          <cell r="F8">
            <v>0</v>
          </cell>
          <cell r="G8">
            <v>-75.695582999999999</v>
          </cell>
          <cell r="H8">
            <v>5923.0859479999999</v>
          </cell>
          <cell r="I8">
            <v>11846.171899999999</v>
          </cell>
          <cell r="J8">
            <v>137.193479</v>
          </cell>
          <cell r="K8">
            <v>17906.451327000002</v>
          </cell>
          <cell r="M8">
            <v>17754.577328999996</v>
          </cell>
          <cell r="O8">
            <v>151.8739980000064</v>
          </cell>
        </row>
        <row r="9">
          <cell r="A9" t="str">
            <v>BB REN MN BNDES</v>
          </cell>
          <cell r="B9" t="str">
            <v>FFDI - teste</v>
          </cell>
          <cell r="C9">
            <v>2664640.3506080001</v>
          </cell>
          <cell r="D9">
            <v>20241.108574000002</v>
          </cell>
          <cell r="E9">
            <v>0</v>
          </cell>
          <cell r="F9">
            <v>45821.279777000003</v>
          </cell>
          <cell r="G9">
            <v>2691.378937</v>
          </cell>
          <cell r="H9">
            <v>2301953.2460380001</v>
          </cell>
          <cell r="I9">
            <v>320238.220714</v>
          </cell>
          <cell r="J9">
            <v>19560.09159</v>
          </cell>
          <cell r="K9">
            <v>2641751.558342</v>
          </cell>
          <cell r="M9">
            <v>2641751.558342</v>
          </cell>
          <cell r="O9">
            <v>0</v>
          </cell>
        </row>
        <row r="10">
          <cell r="A10" t="str">
            <v>BB REN MN ELETROBRAS</v>
          </cell>
          <cell r="B10" t="str">
            <v>FFDI - teste</v>
          </cell>
          <cell r="C10">
            <v>10082997.138897</v>
          </cell>
          <cell r="D10">
            <v>76844.111707000004</v>
          </cell>
          <cell r="E10">
            <v>0</v>
          </cell>
          <cell r="F10">
            <v>173957.85553900001</v>
          </cell>
          <cell r="G10">
            <v>43356.796606000004</v>
          </cell>
          <cell r="H10">
            <v>8739213.5787439998</v>
          </cell>
          <cell r="I10">
            <v>1215767.961866</v>
          </cell>
          <cell r="J10">
            <v>74258.651060999997</v>
          </cell>
          <cell r="K10">
            <v>10029240.191671001</v>
          </cell>
          <cell r="M10">
            <v>10029240.191671001</v>
          </cell>
          <cell r="O10">
            <v>0</v>
          </cell>
        </row>
        <row r="11">
          <cell r="A11" t="str">
            <v>BNB 1 LITORAL-MATA</v>
          </cell>
          <cell r="B11" t="str">
            <v>FFDI - teste</v>
          </cell>
          <cell r="C11">
            <v>36125471.801835999</v>
          </cell>
          <cell r="D11">
            <v>216212.157786</v>
          </cell>
          <cell r="E11">
            <v>0</v>
          </cell>
          <cell r="F11">
            <v>1022289.609623</v>
          </cell>
          <cell r="G11">
            <v>0</v>
          </cell>
          <cell r="H11">
            <v>29923375.768739</v>
          </cell>
          <cell r="I11">
            <v>5396018.5812609997</v>
          </cell>
          <cell r="J11">
            <v>0</v>
          </cell>
          <cell r="K11">
            <v>35319394.350000001</v>
          </cell>
          <cell r="M11">
            <v>35319394.349998996</v>
          </cell>
          <cell r="O11">
            <v>1.0058283805847168E-6</v>
          </cell>
        </row>
        <row r="12">
          <cell r="A12" t="str">
            <v>BNB 1 SEMI-ÁRIDO</v>
          </cell>
          <cell r="B12" t="str">
            <v>FFDI - teste</v>
          </cell>
          <cell r="C12">
            <v>30908113.869004998</v>
          </cell>
          <cell r="D12">
            <v>82086.42241900001</v>
          </cell>
          <cell r="E12">
            <v>0</v>
          </cell>
          <cell r="F12">
            <v>771747.55142300006</v>
          </cell>
          <cell r="G12">
            <v>0</v>
          </cell>
          <cell r="H12">
            <v>25601744.682489</v>
          </cell>
          <cell r="I12">
            <v>4616708.057511</v>
          </cell>
          <cell r="J12">
            <v>0</v>
          </cell>
          <cell r="K12">
            <v>30218452.740000002</v>
          </cell>
          <cell r="M12">
            <v>30218452.740001</v>
          </cell>
          <cell r="O12">
            <v>-9.9837779998779297E-7</v>
          </cell>
        </row>
        <row r="13">
          <cell r="A13" t="str">
            <v>BNB 3 LITORAL-MATA</v>
          </cell>
          <cell r="B13" t="str">
            <v>FFDI - teste</v>
          </cell>
          <cell r="C13">
            <v>14237711.594327999</v>
          </cell>
          <cell r="D13">
            <v>156313.72770300001</v>
          </cell>
          <cell r="E13">
            <v>0</v>
          </cell>
          <cell r="F13">
            <v>0</v>
          </cell>
          <cell r="G13">
            <v>0</v>
          </cell>
          <cell r="H13">
            <v>14227351.24</v>
          </cell>
          <cell r="I13">
            <v>0</v>
          </cell>
          <cell r="J13">
            <v>166674.08202999999</v>
          </cell>
          <cell r="K13">
            <v>14394025.32203</v>
          </cell>
          <cell r="M13">
            <v>14394025.322030999</v>
          </cell>
          <cell r="O13">
            <v>-9.9837779998779297E-7</v>
          </cell>
        </row>
        <row r="14">
          <cell r="A14" t="str">
            <v>BNB 3 SEMI-ÁRIDO</v>
          </cell>
          <cell r="B14" t="str">
            <v>FFDI - teste</v>
          </cell>
          <cell r="C14">
            <v>10287582.724405</v>
          </cell>
          <cell r="D14">
            <v>112945.847656</v>
          </cell>
          <cell r="E14">
            <v>0</v>
          </cell>
          <cell r="F14">
            <v>0</v>
          </cell>
          <cell r="G14">
            <v>0</v>
          </cell>
          <cell r="H14">
            <v>10280096.76</v>
          </cell>
          <cell r="I14">
            <v>0</v>
          </cell>
          <cell r="J14">
            <v>120431.812061</v>
          </cell>
          <cell r="K14">
            <v>10400528.572061</v>
          </cell>
          <cell r="M14">
            <v>10400528.572061</v>
          </cell>
          <cell r="O14">
            <v>0</v>
          </cell>
        </row>
        <row r="15">
          <cell r="A15" t="str">
            <v>BNDES 1 - RTE</v>
          </cell>
          <cell r="B15" t="str">
            <v>FFDI - teste</v>
          </cell>
          <cell r="C15">
            <v>520302.55413</v>
          </cell>
          <cell r="D15">
            <v>5482.5970699999998</v>
          </cell>
          <cell r="E15">
            <v>0</v>
          </cell>
          <cell r="F15">
            <v>107466.788203</v>
          </cell>
          <cell r="G15">
            <v>0</v>
          </cell>
          <cell r="H15">
            <v>0</v>
          </cell>
          <cell r="I15">
            <v>416053.18454799999</v>
          </cell>
          <cell r="J15">
            <v>2265.178449</v>
          </cell>
          <cell r="K15">
            <v>418318.36299699999</v>
          </cell>
          <cell r="M15">
            <v>418318.36299699999</v>
          </cell>
          <cell r="O15">
            <v>0</v>
          </cell>
        </row>
        <row r="16">
          <cell r="A16" t="str">
            <v>BNDES 2 - RTE</v>
          </cell>
          <cell r="B16" t="str">
            <v>FFDI - teste</v>
          </cell>
          <cell r="C16">
            <v>10927647.221029</v>
          </cell>
          <cell r="D16">
            <v>115148.169391</v>
          </cell>
          <cell r="E16">
            <v>0</v>
          </cell>
          <cell r="F16">
            <v>2257069.7378639998</v>
          </cell>
          <cell r="G16">
            <v>9.9999999999999995E-7</v>
          </cell>
          <cell r="H16">
            <v>9.9999999999999995E-7</v>
          </cell>
          <cell r="I16">
            <v>8738151.2734009996</v>
          </cell>
          <cell r="J16">
            <v>47574.379155000002</v>
          </cell>
          <cell r="K16">
            <v>8785725.6525570005</v>
          </cell>
          <cell r="M16">
            <v>8785725.6525570024</v>
          </cell>
          <cell r="O16">
            <v>0</v>
          </cell>
        </row>
        <row r="17">
          <cell r="A17" t="str">
            <v>BNDES 3 - RTE</v>
          </cell>
          <cell r="B17" t="str">
            <v>FFDI - teste</v>
          </cell>
          <cell r="C17">
            <v>39469488.499633998</v>
          </cell>
          <cell r="D17">
            <v>460287.53416899999</v>
          </cell>
          <cell r="E17">
            <v>0</v>
          </cell>
          <cell r="F17">
            <v>0</v>
          </cell>
          <cell r="G17">
            <v>0</v>
          </cell>
          <cell r="H17">
            <v>-1943675.8757249999</v>
          </cell>
          <cell r="I17">
            <v>41657233.650533997</v>
          </cell>
          <cell r="J17">
            <v>216218.25899599999</v>
          </cell>
          <cell r="K17">
            <v>39929776.033804998</v>
          </cell>
          <cell r="M17">
            <v>39929776.033803001</v>
          </cell>
          <cell r="O17">
            <v>1.9967555999755859E-6</v>
          </cell>
        </row>
        <row r="18">
          <cell r="A18" t="str">
            <v>BNDES 5 - FINEM (Bradesco A)</v>
          </cell>
          <cell r="B18" t="str">
            <v>FFDI - teste</v>
          </cell>
          <cell r="C18">
            <v>7966035.0884140003</v>
          </cell>
          <cell r="D18">
            <v>76599.280102000004</v>
          </cell>
          <cell r="E18">
            <v>0</v>
          </cell>
          <cell r="F18">
            <v>352758.88826600002</v>
          </cell>
          <cell r="G18">
            <v>7641.5410899999997</v>
          </cell>
          <cell r="H18">
            <v>3947555.2153830002</v>
          </cell>
          <cell r="I18">
            <v>3383618.7560629998</v>
          </cell>
          <cell r="J18">
            <v>366343.049894</v>
          </cell>
          <cell r="K18">
            <v>7697517.0213400004</v>
          </cell>
          <cell r="M18">
            <v>7697517.0213400004</v>
          </cell>
          <cell r="O18">
            <v>0</v>
          </cell>
        </row>
        <row r="19">
          <cell r="A19" t="str">
            <v>BNDES 5 - FINEM (Bradesco B)</v>
          </cell>
          <cell r="B19" t="str">
            <v>FFDI - teste</v>
          </cell>
          <cell r="C19">
            <v>2166912.636804</v>
          </cell>
          <cell r="D19">
            <v>26670.6623</v>
          </cell>
          <cell r="E19">
            <v>0</v>
          </cell>
          <cell r="F19">
            <v>85651.555347999994</v>
          </cell>
          <cell r="G19">
            <v>2084.751467</v>
          </cell>
          <cell r="H19">
            <v>958485.39969700004</v>
          </cell>
          <cell r="I19">
            <v>821558.91402999999</v>
          </cell>
          <cell r="J19">
            <v>329972.18149599998</v>
          </cell>
          <cell r="K19">
            <v>2110016.4952230002</v>
          </cell>
          <cell r="M19">
            <v>2110016.4952230002</v>
          </cell>
          <cell r="O19">
            <v>0</v>
          </cell>
        </row>
        <row r="20">
          <cell r="A20" t="str">
            <v>BNDES 5 - FINEM (Itau BBA A)</v>
          </cell>
          <cell r="B20" t="str">
            <v>FFDI - teste</v>
          </cell>
          <cell r="C20">
            <v>6740491.2268759999</v>
          </cell>
          <cell r="D20">
            <v>64814.775460999997</v>
          </cell>
          <cell r="E20">
            <v>0</v>
          </cell>
          <cell r="F20">
            <v>298488.28997899999</v>
          </cell>
          <cell r="G20">
            <v>6465.919382</v>
          </cell>
          <cell r="H20">
            <v>3340239.0273600002</v>
          </cell>
          <cell r="I20">
            <v>2863062.0234869998</v>
          </cell>
          <cell r="J20">
            <v>309982.58089300001</v>
          </cell>
          <cell r="K20">
            <v>6513283.6317399992</v>
          </cell>
          <cell r="M20">
            <v>6513283.631740001</v>
          </cell>
          <cell r="O20">
            <v>0</v>
          </cell>
        </row>
        <row r="21">
          <cell r="A21" t="str">
            <v>BNDES 5 - FINEM (Itau BBA B)</v>
          </cell>
          <cell r="B21" t="str">
            <v>FFDI - teste</v>
          </cell>
          <cell r="C21">
            <v>1833541.0135999999</v>
          </cell>
          <cell r="D21">
            <v>22567.483536</v>
          </cell>
          <cell r="E21">
            <v>0</v>
          </cell>
          <cell r="F21">
            <v>72474.393383000002</v>
          </cell>
          <cell r="G21">
            <v>1764.020035</v>
          </cell>
          <cell r="H21">
            <v>811026.11189499998</v>
          </cell>
          <cell r="I21">
            <v>695165.23875200003</v>
          </cell>
          <cell r="J21">
            <v>279206.77314099995</v>
          </cell>
          <cell r="K21">
            <v>1785398.1237880001</v>
          </cell>
          <cell r="M21">
            <v>1785398.1237879999</v>
          </cell>
          <cell r="O21">
            <v>0</v>
          </cell>
        </row>
        <row r="22">
          <cell r="A22" t="str">
            <v>BNDES 5 - FINEM (Santander A)</v>
          </cell>
          <cell r="B22" t="str">
            <v>FFDI - teste</v>
          </cell>
          <cell r="C22">
            <v>8353548.6125779999</v>
          </cell>
          <cell r="D22">
            <v>80325.507752000005</v>
          </cell>
          <cell r="E22">
            <v>0</v>
          </cell>
          <cell r="F22">
            <v>369919.09817800001</v>
          </cell>
          <cell r="G22">
            <v>8013.2693689999996</v>
          </cell>
          <cell r="H22">
            <v>4139586.8788999999</v>
          </cell>
          <cell r="I22">
            <v>3548217.324765</v>
          </cell>
          <cell r="J22">
            <v>384164.087856</v>
          </cell>
          <cell r="K22">
            <v>8071968.2915209997</v>
          </cell>
          <cell r="M22">
            <v>8071968.2915209997</v>
          </cell>
          <cell r="O22">
            <v>0</v>
          </cell>
        </row>
        <row r="23">
          <cell r="A23" t="str">
            <v>BNDES 5 - FINEM (Santander B)</v>
          </cell>
          <cell r="B23" t="str">
            <v>FFDI - teste</v>
          </cell>
          <cell r="C23">
            <v>2272323.2101639998</v>
          </cell>
          <cell r="D23">
            <v>27968.077228000002</v>
          </cell>
          <cell r="E23">
            <v>0</v>
          </cell>
          <cell r="F23">
            <v>89818.141478999998</v>
          </cell>
          <cell r="G23">
            <v>2186.1652629999999</v>
          </cell>
          <cell r="H23">
            <v>1005111.663029</v>
          </cell>
          <cell r="I23">
            <v>861524.28258899995</v>
          </cell>
          <cell r="J23">
            <v>346023.36555799999</v>
          </cell>
          <cell r="K23">
            <v>2212659.3111759997</v>
          </cell>
          <cell r="M23">
            <v>2212659.3111759997</v>
          </cell>
          <cell r="O23">
            <v>0</v>
          </cell>
        </row>
        <row r="24">
          <cell r="A24" t="str">
            <v>BNDES 5 - FINEM (Unibanco A)</v>
          </cell>
          <cell r="B24" t="str">
            <v>FFDI - teste</v>
          </cell>
          <cell r="C24">
            <v>6743412.6758629996</v>
          </cell>
          <cell r="D24">
            <v>64839.763135999994</v>
          </cell>
          <cell r="E24">
            <v>0</v>
          </cell>
          <cell r="F24">
            <v>298623.16207800002</v>
          </cell>
          <cell r="G24">
            <v>6468.7185689999997</v>
          </cell>
          <cell r="H24">
            <v>3341748.3161860001</v>
          </cell>
          <cell r="I24">
            <v>2864355.6996169998</v>
          </cell>
          <cell r="J24">
            <v>309993.97968699998</v>
          </cell>
          <cell r="K24">
            <v>6516097.9954899997</v>
          </cell>
          <cell r="M24">
            <v>6516097.9954900006</v>
          </cell>
          <cell r="O24">
            <v>0</v>
          </cell>
        </row>
        <row r="25">
          <cell r="A25" t="str">
            <v>BNDES 5 - FINEM (Unibanco B)</v>
          </cell>
          <cell r="B25" t="str">
            <v>FFDI - teste</v>
          </cell>
          <cell r="C25">
            <v>1832397.6177379999</v>
          </cell>
          <cell r="D25">
            <v>22557.703869999998</v>
          </cell>
          <cell r="E25">
            <v>0</v>
          </cell>
          <cell r="F25">
            <v>72421.607183</v>
          </cell>
          <cell r="G25">
            <v>1762.924489</v>
          </cell>
          <cell r="H25">
            <v>810435.40685000003</v>
          </cell>
          <cell r="I25">
            <v>694658.920178</v>
          </cell>
          <cell r="J25">
            <v>279202.31188599998</v>
          </cell>
          <cell r="K25">
            <v>1784296.638914</v>
          </cell>
          <cell r="M25">
            <v>1784296.638914</v>
          </cell>
          <cell r="O25">
            <v>0</v>
          </cell>
        </row>
        <row r="26">
          <cell r="A26" t="str">
            <v>BNDES 5 - FINEM (Votorantim A)</v>
          </cell>
          <cell r="B26" t="str">
            <v>FFDI - teste</v>
          </cell>
          <cell r="C26">
            <v>3063858.705443</v>
          </cell>
          <cell r="D26">
            <v>29461.253510000002</v>
          </cell>
          <cell r="E26">
            <v>0</v>
          </cell>
          <cell r="F26">
            <v>135676.45189699999</v>
          </cell>
          <cell r="G26">
            <v>2939.0533620000001</v>
          </cell>
          <cell r="H26">
            <v>1518289.979693</v>
          </cell>
          <cell r="I26">
            <v>1301391.411145</v>
          </cell>
          <cell r="J26">
            <v>140901.16958000002</v>
          </cell>
          <cell r="K26">
            <v>2960582.560418</v>
          </cell>
          <cell r="M26">
            <v>2960582.560418</v>
          </cell>
          <cell r="O26">
            <v>0</v>
          </cell>
        </row>
        <row r="27">
          <cell r="A27" t="str">
            <v>BNDES 5 - FINEM (Votorantim B)</v>
          </cell>
          <cell r="B27" t="str">
            <v>FFDI - teste</v>
          </cell>
          <cell r="C27">
            <v>833427.57026399998</v>
          </cell>
          <cell r="D27">
            <v>10257.945669000001</v>
          </cell>
          <cell r="E27">
            <v>0</v>
          </cell>
          <cell r="F27">
            <v>32942.898542000003</v>
          </cell>
          <cell r="G27">
            <v>801.827134</v>
          </cell>
          <cell r="H27">
            <v>368648.14828999998</v>
          </cell>
          <cell r="I27">
            <v>315984.127102</v>
          </cell>
          <cell r="J27">
            <v>126912.169133</v>
          </cell>
          <cell r="K27">
            <v>811544.44452499994</v>
          </cell>
          <cell r="M27">
            <v>811544.44452500006</v>
          </cell>
          <cell r="O27">
            <v>0</v>
          </cell>
        </row>
        <row r="28">
          <cell r="A28" t="str">
            <v>CEF/COHAB - n01 - 108130160-0</v>
          </cell>
          <cell r="B28" t="str">
            <v>FFDI - teste</v>
          </cell>
          <cell r="C28">
            <v>6876.7428129999998</v>
          </cell>
          <cell r="D28">
            <v>15.860847</v>
          </cell>
          <cell r="E28">
            <v>0</v>
          </cell>
          <cell r="F28">
            <v>998.25268900000003</v>
          </cell>
          <cell r="G28">
            <v>0</v>
          </cell>
          <cell r="H28">
            <v>-1.9999999999999998E-5</v>
          </cell>
          <cell r="I28">
            <v>5886.5023339999998</v>
          </cell>
          <cell r="J28">
            <v>7.8486570000000002</v>
          </cell>
          <cell r="K28">
            <v>5894.3509709999989</v>
          </cell>
          <cell r="M28">
            <v>5894.3509709999998</v>
          </cell>
          <cell r="O28">
            <v>0</v>
          </cell>
        </row>
        <row r="29">
          <cell r="A29" t="str">
            <v>CEF/COHAB - n02 - 108130162-6</v>
          </cell>
          <cell r="B29" t="str">
            <v>FFDI - teste</v>
          </cell>
          <cell r="C29">
            <v>2241.5922959999998</v>
          </cell>
          <cell r="D29">
            <v>4.6015869999999994</v>
          </cell>
          <cell r="E29">
            <v>0</v>
          </cell>
          <cell r="F29">
            <v>751.79901299999995</v>
          </cell>
          <cell r="G29">
            <v>-1.8999999999999998E-5</v>
          </cell>
          <cell r="H29">
            <v>0</v>
          </cell>
          <cell r="I29">
            <v>1492.404976</v>
          </cell>
          <cell r="J29">
            <v>1.9898750000000001</v>
          </cell>
          <cell r="K29">
            <v>1494.394851</v>
          </cell>
          <cell r="M29">
            <v>1494.394851</v>
          </cell>
          <cell r="O29">
            <v>0</v>
          </cell>
        </row>
        <row r="30">
          <cell r="A30" t="str">
            <v>CEF/COHAB - n58 - 108130159-6</v>
          </cell>
          <cell r="B30" t="str">
            <v>FFDI - teste</v>
          </cell>
          <cell r="C30">
            <v>7434.2835359999999</v>
          </cell>
          <cell r="D30">
            <v>16.581106999999999</v>
          </cell>
          <cell r="E30">
            <v>0</v>
          </cell>
          <cell r="F30">
            <v>1503.4378380000001</v>
          </cell>
          <cell r="G30">
            <v>1.9999999999999998E-5</v>
          </cell>
          <cell r="H30">
            <v>0</v>
          </cell>
          <cell r="I30">
            <v>5939.50749</v>
          </cell>
          <cell r="J30">
            <v>7.9193349999999993</v>
          </cell>
          <cell r="K30">
            <v>5947.4268249999996</v>
          </cell>
          <cell r="M30">
            <v>5947.4268250000005</v>
          </cell>
          <cell r="O30">
            <v>0</v>
          </cell>
        </row>
        <row r="31">
          <cell r="A31" t="str">
            <v>CEF/COHAB - n59 - 108130158-8</v>
          </cell>
          <cell r="B31" t="str">
            <v>FFDI - teste</v>
          </cell>
          <cell r="C31">
            <v>11863.551094</v>
          </cell>
          <cell r="D31">
            <v>25.670130999999998</v>
          </cell>
          <cell r="E31">
            <v>0</v>
          </cell>
          <cell r="F31">
            <v>2991.557914</v>
          </cell>
          <cell r="G31">
            <v>1.8999999999999998E-5</v>
          </cell>
          <cell r="H31">
            <v>0</v>
          </cell>
          <cell r="I31">
            <v>8885.8155700000007</v>
          </cell>
          <cell r="J31">
            <v>11.847760000000001</v>
          </cell>
          <cell r="K31">
            <v>8897.6633300000012</v>
          </cell>
          <cell r="M31">
            <v>8897.6633299999994</v>
          </cell>
          <cell r="O31">
            <v>0</v>
          </cell>
        </row>
        <row r="32">
          <cell r="A32" t="str">
            <v>CELPOS 1</v>
          </cell>
          <cell r="B32" t="str">
            <v>FFDI - teste</v>
          </cell>
          <cell r="C32">
            <v>1605451.3371039999</v>
          </cell>
          <cell r="D32">
            <v>7319.1179460000003</v>
          </cell>
          <cell r="E32">
            <v>0</v>
          </cell>
          <cell r="F32">
            <v>813255.27077299997</v>
          </cell>
          <cell r="G32">
            <v>6421.8098140000002</v>
          </cell>
          <cell r="H32">
            <v>-0.37151599999999996</v>
          </cell>
          <cell r="I32">
            <v>805415.87087300001</v>
          </cell>
          <cell r="J32">
            <v>521.49473399999999</v>
          </cell>
          <cell r="K32">
            <v>805936.99409099994</v>
          </cell>
          <cell r="M32">
            <v>805936.99409100006</v>
          </cell>
          <cell r="O32">
            <v>0</v>
          </cell>
        </row>
        <row r="33">
          <cell r="A33" t="str">
            <v>CELPOS 2</v>
          </cell>
          <cell r="B33" t="str">
            <v>FFDI - teste</v>
          </cell>
          <cell r="C33">
            <v>154316431.79738</v>
          </cell>
          <cell r="D33">
            <v>754148.08745600004</v>
          </cell>
          <cell r="E33">
            <v>0</v>
          </cell>
          <cell r="F33">
            <v>0</v>
          </cell>
          <cell r="G33">
            <v>617265.74538500002</v>
          </cell>
          <cell r="H33">
            <v>146724814.984945</v>
          </cell>
          <cell r="I33">
            <v>8963030.6452760007</v>
          </cell>
          <cell r="J33">
            <v>0</v>
          </cell>
          <cell r="K33">
            <v>155687845.63022101</v>
          </cell>
          <cell r="M33">
            <v>155687845.63022098</v>
          </cell>
          <cell r="O33">
            <v>0</v>
          </cell>
        </row>
        <row r="34">
          <cell r="A34" t="str">
            <v>DEBÊNTURES 1ª EMISSÃO Repactuação</v>
          </cell>
          <cell r="B34" t="str">
            <v>FFDI - teste</v>
          </cell>
          <cell r="C34">
            <v>76910115.289022997</v>
          </cell>
          <cell r="D34">
            <v>853611.40804300003</v>
          </cell>
          <cell r="E34">
            <v>0</v>
          </cell>
          <cell r="F34">
            <v>0</v>
          </cell>
          <cell r="G34">
            <v>0</v>
          </cell>
          <cell r="H34">
            <v>74185111.650000006</v>
          </cell>
          <cell r="I34">
            <v>0</v>
          </cell>
          <cell r="J34">
            <v>3578615.0470670001</v>
          </cell>
          <cell r="K34">
            <v>77763726.697067007</v>
          </cell>
          <cell r="M34">
            <v>77763726.697065994</v>
          </cell>
          <cell r="O34">
            <v>1.0132789611816406E-6</v>
          </cell>
        </row>
        <row r="35">
          <cell r="A35" t="str">
            <v>DEBÊNTURES 2ª EMISSÃO (1ª SÉRIE)</v>
          </cell>
          <cell r="B35" t="str">
            <v>FFDI - teste</v>
          </cell>
          <cell r="C35">
            <v>355089516.58790803</v>
          </cell>
          <cell r="D35">
            <v>3955080.0066419998</v>
          </cell>
          <cell r="E35">
            <v>0</v>
          </cell>
          <cell r="F35">
            <v>0</v>
          </cell>
          <cell r="G35">
            <v>0</v>
          </cell>
          <cell r="H35">
            <v>228571428.57142901</v>
          </cell>
          <cell r="I35">
            <v>114285714.285714</v>
          </cell>
          <cell r="J35">
            <v>16187453.737407001</v>
          </cell>
          <cell r="K35">
            <v>359044596.59455007</v>
          </cell>
          <cell r="M35">
            <v>359044596.59455001</v>
          </cell>
          <cell r="O35">
            <v>0</v>
          </cell>
        </row>
        <row r="36">
          <cell r="A36" t="str">
            <v>DEBÊNTURES 2ª EMISSÃO (2ª SÉRIE)</v>
          </cell>
          <cell r="B36" t="str">
            <v>FFDI - teste</v>
          </cell>
          <cell r="C36">
            <v>32973252.623690002</v>
          </cell>
          <cell r="D36">
            <v>274221.69206899998</v>
          </cell>
          <cell r="E36">
            <v>0</v>
          </cell>
          <cell r="F36">
            <v>0</v>
          </cell>
          <cell r="G36">
            <v>141784.96093500001</v>
          </cell>
          <cell r="H36">
            <v>32279180.640859</v>
          </cell>
          <cell r="I36">
            <v>0</v>
          </cell>
          <cell r="J36">
            <v>1110078.6358350001</v>
          </cell>
          <cell r="K36">
            <v>33389259.276694</v>
          </cell>
          <cell r="M36">
            <v>33389259.276694003</v>
          </cell>
          <cell r="O36">
            <v>0</v>
          </cell>
        </row>
        <row r="37">
          <cell r="A37" t="str">
            <v>DEBÊNTURES 3ª EMISSÃO (Previsto)</v>
          </cell>
          <cell r="B37" t="str">
            <v>FFDI - teste</v>
          </cell>
          <cell r="C37">
            <v>207588692.94044</v>
          </cell>
          <cell r="D37">
            <v>2271200.1373919998</v>
          </cell>
          <cell r="E37">
            <v>0</v>
          </cell>
          <cell r="F37">
            <v>0</v>
          </cell>
          <cell r="G37">
            <v>0</v>
          </cell>
          <cell r="H37">
            <v>205000000</v>
          </cell>
          <cell r="I37">
            <v>0</v>
          </cell>
          <cell r="J37">
            <v>4859893.0778320003</v>
          </cell>
          <cell r="K37">
            <v>209859893.07783201</v>
          </cell>
          <cell r="M37">
            <v>209859893.07783201</v>
          </cell>
          <cell r="O37">
            <v>0</v>
          </cell>
        </row>
        <row r="38">
          <cell r="A38" t="str">
            <v>ECF 0018 UFIR</v>
          </cell>
          <cell r="B38" t="str">
            <v>FFDI - teste</v>
          </cell>
          <cell r="C38">
            <v>29677795.241156999</v>
          </cell>
          <cell r="D38">
            <v>160502.00930899999</v>
          </cell>
          <cell r="E38">
            <v>0</v>
          </cell>
          <cell r="F38">
            <v>443147.67827500001</v>
          </cell>
          <cell r="G38">
            <v>0</v>
          </cell>
          <cell r="H38">
            <v>26003401.544597998</v>
          </cell>
          <cell r="I38">
            <v>3391748.0275929999</v>
          </cell>
          <cell r="J38">
            <v>0</v>
          </cell>
          <cell r="K38">
            <v>29395149.572191</v>
          </cell>
          <cell r="M38">
            <v>29395149.572191</v>
          </cell>
          <cell r="O38">
            <v>0</v>
          </cell>
        </row>
        <row r="39">
          <cell r="A39" t="str">
            <v xml:space="preserve">ECF 0115 UFIR </v>
          </cell>
          <cell r="B39" t="str">
            <v>FFDI - teste</v>
          </cell>
          <cell r="C39">
            <v>16901478.000525001</v>
          </cell>
          <cell r="D39">
            <v>117371.374996</v>
          </cell>
          <cell r="E39">
            <v>0</v>
          </cell>
          <cell r="F39">
            <v>117371.374996</v>
          </cell>
          <cell r="G39">
            <v>0</v>
          </cell>
          <cell r="H39">
            <v>15352175.850435</v>
          </cell>
          <cell r="I39">
            <v>1549302.1500899999</v>
          </cell>
          <cell r="J39">
            <v>0</v>
          </cell>
          <cell r="K39">
            <v>16901478.000525001</v>
          </cell>
          <cell r="M39">
            <v>16901478.000525001</v>
          </cell>
          <cell r="O39">
            <v>0</v>
          </cell>
        </row>
        <row r="40">
          <cell r="A40" t="str">
            <v>ECF 1348 FINEL B</v>
          </cell>
          <cell r="B40" t="str">
            <v>FFDI - teste</v>
          </cell>
          <cell r="C40">
            <v>370773.65518900001</v>
          </cell>
          <cell r="D40">
            <v>2626.3133010000001</v>
          </cell>
          <cell r="E40">
            <v>0</v>
          </cell>
          <cell r="F40">
            <v>24436.528365999999</v>
          </cell>
          <cell r="G40">
            <v>300.18392999999998</v>
          </cell>
          <cell r="H40">
            <v>87315.905322000006</v>
          </cell>
          <cell r="I40">
            <v>261947.71873200001</v>
          </cell>
          <cell r="J40">
            <v>0</v>
          </cell>
          <cell r="K40">
            <v>349263.62405400001</v>
          </cell>
          <cell r="M40">
            <v>349263.62405400001</v>
          </cell>
          <cell r="O40">
            <v>0</v>
          </cell>
        </row>
        <row r="41">
          <cell r="A41" t="str">
            <v>ECF 1348 FINEL F1</v>
          </cell>
          <cell r="B41" t="str">
            <v>FFDI - teste</v>
          </cell>
          <cell r="C41">
            <v>239438.33702400001</v>
          </cell>
          <cell r="D41">
            <v>1696.02151</v>
          </cell>
          <cell r="E41">
            <v>0</v>
          </cell>
          <cell r="F41">
            <v>15780.629537999999</v>
          </cell>
          <cell r="G41">
            <v>193.852698</v>
          </cell>
          <cell r="H41">
            <v>56386.895700000001</v>
          </cell>
          <cell r="I41">
            <v>169160.685994</v>
          </cell>
          <cell r="J41">
            <v>0</v>
          </cell>
          <cell r="K41">
            <v>225547.58169399999</v>
          </cell>
          <cell r="M41">
            <v>225547.58169399999</v>
          </cell>
          <cell r="O41">
            <v>0</v>
          </cell>
        </row>
        <row r="42">
          <cell r="A42" t="str">
            <v>ECF 1348 FINEL F2</v>
          </cell>
          <cell r="B42" t="str">
            <v>FFDI - teste</v>
          </cell>
          <cell r="C42">
            <v>202091.785948</v>
          </cell>
          <cell r="D42">
            <v>1431.483559</v>
          </cell>
          <cell r="E42">
            <v>0</v>
          </cell>
          <cell r="F42">
            <v>13319.235640999999</v>
          </cell>
          <cell r="G42">
            <v>163.61655099999999</v>
          </cell>
          <cell r="H42">
            <v>47591.913019</v>
          </cell>
          <cell r="I42">
            <v>142775.737398</v>
          </cell>
          <cell r="J42">
            <v>0</v>
          </cell>
          <cell r="K42">
            <v>190367.650417</v>
          </cell>
          <cell r="M42">
            <v>190367.650417</v>
          </cell>
          <cell r="O42">
            <v>0</v>
          </cell>
        </row>
        <row r="43">
          <cell r="A43" t="str">
            <v xml:space="preserve">ECF 1983 UFIR </v>
          </cell>
          <cell r="B43" t="str">
            <v>FFDI - teste</v>
          </cell>
          <cell r="C43">
            <v>31598429.176585998</v>
          </cell>
          <cell r="D43">
            <v>157992.145839</v>
          </cell>
          <cell r="E43">
            <v>0</v>
          </cell>
          <cell r="F43">
            <v>765654.24534699996</v>
          </cell>
          <cell r="G43">
            <v>0</v>
          </cell>
          <cell r="H43">
            <v>23698821.882398002</v>
          </cell>
          <cell r="I43">
            <v>7291945.1946799997</v>
          </cell>
          <cell r="J43">
            <v>0</v>
          </cell>
          <cell r="K43">
            <v>30990767.077078</v>
          </cell>
          <cell r="M43">
            <v>30990767.077077996</v>
          </cell>
          <cell r="O43">
            <v>0</v>
          </cell>
        </row>
        <row r="44">
          <cell r="A44" t="str">
            <v>ECF 2184 UFIR</v>
          </cell>
          <cell r="B44" t="str">
            <v>FFDI - teste</v>
          </cell>
          <cell r="C44">
            <v>317474.60106199997</v>
          </cell>
          <cell r="D44">
            <v>1719.6540150000001</v>
          </cell>
          <cell r="E44">
            <v>0</v>
          </cell>
          <cell r="F44">
            <v>41403.979105999999</v>
          </cell>
          <cell r="G44">
            <v>-9.9999999999999995E-7</v>
          </cell>
          <cell r="H44">
            <v>-9.9999999999999995E-7</v>
          </cell>
          <cell r="I44">
            <v>277790.27597100002</v>
          </cell>
          <cell r="J44">
            <v>0</v>
          </cell>
          <cell r="K44">
            <v>277790.27597000002</v>
          </cell>
          <cell r="M44">
            <v>277790.27596999996</v>
          </cell>
          <cell r="O44">
            <v>0</v>
          </cell>
        </row>
        <row r="45">
          <cell r="A45" t="str">
            <v>FINEP</v>
          </cell>
          <cell r="B45" t="str">
            <v>FFDI - teste</v>
          </cell>
          <cell r="C45">
            <v>4888053.9901240002</v>
          </cell>
          <cell r="D45">
            <v>30997.892875000001</v>
          </cell>
          <cell r="E45">
            <v>0</v>
          </cell>
          <cell r="F45">
            <v>158428.41647200001</v>
          </cell>
          <cell r="G45">
            <v>4713.171703</v>
          </cell>
          <cell r="H45">
            <v>3250749.6511349999</v>
          </cell>
          <cell r="I45">
            <v>1500345.9928560001</v>
          </cell>
          <cell r="J45">
            <v>14240.994239</v>
          </cell>
          <cell r="K45">
            <v>4765336.6382299997</v>
          </cell>
          <cell r="M45">
            <v>4765336.6382299997</v>
          </cell>
          <cell r="O45">
            <v>0</v>
          </cell>
        </row>
        <row r="46">
          <cell r="A46" t="str">
            <v>KFW 1</v>
          </cell>
          <cell r="B46" t="str">
            <v>FFDI - teste</v>
          </cell>
          <cell r="C46">
            <v>1026558.899524</v>
          </cell>
          <cell r="D46">
            <v>2005.7679600000001</v>
          </cell>
          <cell r="E46">
            <v>0</v>
          </cell>
          <cell r="F46">
            <v>0</v>
          </cell>
          <cell r="G46">
            <v>-4337.258922</v>
          </cell>
          <cell r="H46">
            <v>969102.62514000002</v>
          </cell>
          <cell r="I46">
            <v>53839.034729999999</v>
          </cell>
          <cell r="J46">
            <v>10028.839802</v>
          </cell>
          <cell r="K46">
            <v>1032970.4996719999</v>
          </cell>
          <cell r="M46">
            <v>1024227.408562</v>
          </cell>
          <cell r="O46">
            <v>8743.0911099999212</v>
          </cell>
        </row>
        <row r="47">
          <cell r="A47" t="str">
            <v>KFW 2</v>
          </cell>
          <cell r="B47" t="str">
            <v>FFDI - teste</v>
          </cell>
          <cell r="C47">
            <v>10256338.947534001</v>
          </cell>
          <cell r="D47">
            <v>44654.729348000001</v>
          </cell>
          <cell r="E47">
            <v>0</v>
          </cell>
          <cell r="F47">
            <v>0</v>
          </cell>
          <cell r="G47">
            <v>-42491.964679999997</v>
          </cell>
          <cell r="H47">
            <v>8997101.0242120009</v>
          </cell>
          <cell r="I47">
            <v>1124637.628028</v>
          </cell>
          <cell r="J47">
            <v>223273.64673400001</v>
          </cell>
          <cell r="K47">
            <v>10345012.298974</v>
          </cell>
          <cell r="M47">
            <v>10258501.712202001</v>
          </cell>
          <cell r="O47">
            <v>86510.586771998554</v>
          </cell>
        </row>
        <row r="48">
          <cell r="A48" t="str">
            <v>BNDES 4 - CVA</v>
          </cell>
          <cell r="M48">
            <v>0</v>
          </cell>
          <cell r="O48">
            <v>0</v>
          </cell>
        </row>
        <row r="49">
          <cell r="A49" t="str">
            <v>ECF 1314 FINEL</v>
          </cell>
          <cell r="M49">
            <v>0</v>
          </cell>
          <cell r="O49">
            <v>0</v>
          </cell>
        </row>
        <row r="50">
          <cell r="A50" t="str">
            <v>ECF 1314 FINEL F1</v>
          </cell>
          <cell r="M50">
            <v>0</v>
          </cell>
          <cell r="O50">
            <v>0</v>
          </cell>
        </row>
        <row r="51">
          <cell r="A51" t="str">
            <v>ECF 1314 FINEL F2</v>
          </cell>
          <cell r="M51">
            <v>0</v>
          </cell>
          <cell r="O51">
            <v>0</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1122318.8442240153</v>
          </cell>
          <cell r="D60">
            <v>10315.041179610002</v>
          </cell>
          <cell r="E60">
            <v>0</v>
          </cell>
          <cell r="F60">
            <v>8586.1697147299983</v>
          </cell>
          <cell r="G60">
            <v>811.65659719500013</v>
          </cell>
          <cell r="H60">
            <v>875785.07784035476</v>
          </cell>
          <cell r="I60">
            <v>219658.45421853496</v>
          </cell>
          <cell r="J60">
            <v>29515.201313482001</v>
          </cell>
          <cell r="K60">
            <v>1124958.7333723721</v>
          </cell>
          <cell r="O60">
            <v>99.361086282017595</v>
          </cell>
        </row>
      </sheetData>
      <sheetData sheetId="12" refreshError="1">
        <row r="1">
          <cell r="A1" t="str">
            <v>Período: 30/11/07 - 31/12/07</v>
          </cell>
          <cell r="C1" t="str">
            <v>Saldo Principal</v>
          </cell>
          <cell r="F1" t="str">
            <v>Pagamento</v>
          </cell>
          <cell r="G1" t="str">
            <v>Variação</v>
          </cell>
          <cell r="H1" t="str">
            <v>Saldo Final</v>
          </cell>
        </row>
        <row r="2">
          <cell r="A2" t="str">
            <v>Contrato</v>
          </cell>
          <cell r="B2" t="str">
            <v>Unidade Negócio</v>
          </cell>
          <cell r="C2" t="str">
            <v>Saldo Inicial</v>
          </cell>
          <cell r="D2" t="str">
            <v>Provisoes</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331715.84980700002</v>
          </cell>
          <cell r="D3">
            <v>1533.7784360000001</v>
          </cell>
          <cell r="E3">
            <v>0</v>
          </cell>
          <cell r="F3">
            <v>0</v>
          </cell>
          <cell r="G3">
            <v>1417.5891019999999</v>
          </cell>
          <cell r="H3">
            <v>330610.12599999999</v>
          </cell>
          <cell r="I3">
            <v>0</v>
          </cell>
          <cell r="J3">
            <v>4057.0913449999998</v>
          </cell>
          <cell r="K3">
            <v>334667.21734500001</v>
          </cell>
          <cell r="M3">
            <v>334667.21734500001</v>
          </cell>
          <cell r="O3">
            <v>0</v>
          </cell>
        </row>
        <row r="4">
          <cell r="A4" t="str">
            <v>BB REN ME 2</v>
          </cell>
          <cell r="B4" t="str">
            <v>FFDI - teste</v>
          </cell>
          <cell r="C4">
            <v>475857.50245700002</v>
          </cell>
          <cell r="D4">
            <v>2448.023717</v>
          </cell>
          <cell r="E4">
            <v>0</v>
          </cell>
          <cell r="F4">
            <v>0</v>
          </cell>
          <cell r="G4">
            <v>2033.5790709999999</v>
          </cell>
          <cell r="H4">
            <v>473811.04200000002</v>
          </cell>
          <cell r="I4">
            <v>0</v>
          </cell>
          <cell r="J4">
            <v>6528.0632450000003</v>
          </cell>
          <cell r="K4">
            <v>480339.10524500004</v>
          </cell>
          <cell r="M4">
            <v>480339.10524499998</v>
          </cell>
          <cell r="O4">
            <v>0</v>
          </cell>
        </row>
        <row r="5">
          <cell r="A5" t="str">
            <v>BB REN ME 3</v>
          </cell>
          <cell r="B5" t="str">
            <v>FFDI - teste</v>
          </cell>
          <cell r="C5">
            <v>18174.093636000001</v>
          </cell>
          <cell r="D5">
            <v>84.020383999999993</v>
          </cell>
          <cell r="E5">
            <v>0</v>
          </cell>
          <cell r="F5">
            <v>0</v>
          </cell>
          <cell r="G5">
            <v>77.667068999999998</v>
          </cell>
          <cell r="H5">
            <v>6036.9410939999998</v>
          </cell>
          <cell r="I5">
            <v>12073.882189</v>
          </cell>
          <cell r="J5">
            <v>224.95780600000001</v>
          </cell>
          <cell r="K5">
            <v>18335.781088999996</v>
          </cell>
          <cell r="M5">
            <v>18335.781089</v>
          </cell>
          <cell r="O5">
            <v>0</v>
          </cell>
        </row>
        <row r="6">
          <cell r="A6" t="str">
            <v>BB REN ME 4</v>
          </cell>
          <cell r="B6" t="str">
            <v>FFDI - teste</v>
          </cell>
          <cell r="C6">
            <v>263636.78705699998</v>
          </cell>
          <cell r="D6">
            <v>1788.843897</v>
          </cell>
          <cell r="E6">
            <v>0</v>
          </cell>
          <cell r="F6">
            <v>0</v>
          </cell>
          <cell r="G6">
            <v>-1101.2792669999999</v>
          </cell>
          <cell r="H6">
            <v>221507.87450000001</v>
          </cell>
          <cell r="I6">
            <v>40274.159</v>
          </cell>
          <cell r="J6">
            <v>4770.2503869999991</v>
          </cell>
          <cell r="K6">
            <v>266552.283887</v>
          </cell>
          <cell r="M6">
            <v>264324.35168700002</v>
          </cell>
          <cell r="O6">
            <v>2227.9321999999811</v>
          </cell>
        </row>
        <row r="7">
          <cell r="A7" t="str">
            <v>BB REN ME 5</v>
          </cell>
          <cell r="B7" t="str">
            <v>FFDI - teste</v>
          </cell>
          <cell r="C7">
            <v>203690.06525300001</v>
          </cell>
          <cell r="D7">
            <v>952.65863899999999</v>
          </cell>
          <cell r="E7">
            <v>0</v>
          </cell>
          <cell r="F7">
            <v>0</v>
          </cell>
          <cell r="G7">
            <v>-857.13183500000002</v>
          </cell>
          <cell r="H7">
            <v>157883.64550000001</v>
          </cell>
          <cell r="I7">
            <v>45109.612999999998</v>
          </cell>
          <cell r="J7">
            <v>2519.9357570000002</v>
          </cell>
          <cell r="K7">
            <v>205513.194257</v>
          </cell>
          <cell r="M7">
            <v>203785.592057</v>
          </cell>
          <cell r="O7">
            <v>1727.6021999999939</v>
          </cell>
        </row>
        <row r="8">
          <cell r="A8" t="str">
            <v>BB REN ME 6</v>
          </cell>
          <cell r="B8" t="str">
            <v>FFDI - teste</v>
          </cell>
          <cell r="C8">
            <v>17906.451326999999</v>
          </cell>
          <cell r="D8">
            <v>83.748491999999999</v>
          </cell>
          <cell r="E8">
            <v>0</v>
          </cell>
          <cell r="F8">
            <v>0</v>
          </cell>
          <cell r="G8">
            <v>-75.350704999999991</v>
          </cell>
          <cell r="H8">
            <v>5948.3982809999998</v>
          </cell>
          <cell r="I8">
            <v>11896.796566000001</v>
          </cell>
          <cell r="J8">
            <v>221.528265</v>
          </cell>
          <cell r="K8">
            <v>18066.723112</v>
          </cell>
          <cell r="M8">
            <v>17914.849113999997</v>
          </cell>
          <cell r="O8">
            <v>151.87399800000276</v>
          </cell>
        </row>
        <row r="9">
          <cell r="A9" t="str">
            <v>BB REN MN BNDES</v>
          </cell>
          <cell r="B9" t="str">
            <v>FFDI - teste</v>
          </cell>
          <cell r="C9">
            <v>2641751.558342</v>
          </cell>
          <cell r="D9">
            <v>20063.322137000003</v>
          </cell>
          <cell r="E9">
            <v>0</v>
          </cell>
          <cell r="F9">
            <v>45863.949010999997</v>
          </cell>
          <cell r="G9">
            <v>2582.131472</v>
          </cell>
          <cell r="H9">
            <v>2276146.779964</v>
          </cell>
          <cell r="I9">
            <v>322998.10605</v>
          </cell>
          <cell r="J9">
            <v>19388.176926</v>
          </cell>
          <cell r="K9">
            <v>2618533.0629400001</v>
          </cell>
          <cell r="M9">
            <v>2618533.0629400001</v>
          </cell>
          <cell r="O9">
            <v>0</v>
          </cell>
        </row>
        <row r="10">
          <cell r="A10" t="str">
            <v>BB REN MN ELETROBRAS</v>
          </cell>
          <cell r="B10" t="str">
            <v>FFDI - teste</v>
          </cell>
          <cell r="C10">
            <v>10029240.191671001</v>
          </cell>
          <cell r="D10">
            <v>76421.947290999989</v>
          </cell>
          <cell r="E10">
            <v>0</v>
          </cell>
          <cell r="F10">
            <v>174697.85493199999</v>
          </cell>
          <cell r="G10">
            <v>43125.744228000003</v>
          </cell>
          <cell r="H10">
            <v>8669923.7090750001</v>
          </cell>
          <cell r="I10">
            <v>1230316.033271</v>
          </cell>
          <cell r="J10">
            <v>73850.285911999992</v>
          </cell>
          <cell r="K10">
            <v>9974090.0282579996</v>
          </cell>
          <cell r="M10">
            <v>9974090.0282579996</v>
          </cell>
          <cell r="O10">
            <v>0</v>
          </cell>
        </row>
        <row r="11">
          <cell r="A11" t="str">
            <v>BNB 1 LITORAL-MATA</v>
          </cell>
          <cell r="B11" t="str">
            <v>FFDI - teste</v>
          </cell>
          <cell r="C11">
            <v>35319394.350000001</v>
          </cell>
          <cell r="D11">
            <v>340650.25784699997</v>
          </cell>
          <cell r="E11">
            <v>0</v>
          </cell>
          <cell r="F11">
            <v>831197.40159799997</v>
          </cell>
          <cell r="G11">
            <v>0</v>
          </cell>
          <cell r="H11">
            <v>28942281.481237002</v>
          </cell>
          <cell r="I11">
            <v>5886565.7250119997</v>
          </cell>
          <cell r="J11">
            <v>0</v>
          </cell>
          <cell r="K11">
            <v>34828847.206248999</v>
          </cell>
          <cell r="M11">
            <v>34828847.206249006</v>
          </cell>
          <cell r="O11">
            <v>0</v>
          </cell>
        </row>
        <row r="12">
          <cell r="A12" t="str">
            <v>BNB 1 SEMI-ÁRIDO</v>
          </cell>
          <cell r="B12" t="str">
            <v>FFDI - teste</v>
          </cell>
          <cell r="C12">
            <v>30218452.739999998</v>
          </cell>
          <cell r="D12">
            <v>257163.91902099998</v>
          </cell>
          <cell r="E12">
            <v>0</v>
          </cell>
          <cell r="F12">
            <v>676864.65152199997</v>
          </cell>
          <cell r="G12">
            <v>0</v>
          </cell>
          <cell r="H12">
            <v>24762343.217487</v>
          </cell>
          <cell r="I12">
            <v>5036408.7900120001</v>
          </cell>
          <cell r="J12">
            <v>0</v>
          </cell>
          <cell r="K12">
            <v>29798752.007499002</v>
          </cell>
          <cell r="M12">
            <v>29798752.007498998</v>
          </cell>
          <cell r="O12">
            <v>0</v>
          </cell>
        </row>
        <row r="13">
          <cell r="A13" t="str">
            <v>BNB 3 LITORAL-MATA</v>
          </cell>
          <cell r="B13" t="str">
            <v>FFDI - teste</v>
          </cell>
          <cell r="C13">
            <v>14394025.32203</v>
          </cell>
          <cell r="D13">
            <v>113827.10170199999</v>
          </cell>
          <cell r="E13">
            <v>0</v>
          </cell>
          <cell r="F13">
            <v>280501.18373300001</v>
          </cell>
          <cell r="G13">
            <v>0</v>
          </cell>
          <cell r="H13">
            <v>14227351.24</v>
          </cell>
          <cell r="I13">
            <v>0</v>
          </cell>
          <cell r="J13">
            <v>0</v>
          </cell>
          <cell r="K13">
            <v>14227351.24</v>
          </cell>
          <cell r="M13">
            <v>14227351.239999</v>
          </cell>
          <cell r="O13">
            <v>1.0002404451370239E-6</v>
          </cell>
        </row>
        <row r="14">
          <cell r="A14" t="str">
            <v>BNB 3 SEMI-ÁRIDO</v>
          </cell>
          <cell r="B14" t="str">
            <v>FFDI - teste</v>
          </cell>
          <cell r="C14">
            <v>10400528.572061</v>
          </cell>
          <cell r="D14">
            <v>58402.226856999994</v>
          </cell>
          <cell r="E14">
            <v>0</v>
          </cell>
          <cell r="F14">
            <v>178834.03891800001</v>
          </cell>
          <cell r="G14">
            <v>0</v>
          </cell>
          <cell r="H14">
            <v>10280096.76</v>
          </cell>
          <cell r="I14">
            <v>0</v>
          </cell>
          <cell r="J14">
            <v>0</v>
          </cell>
          <cell r="K14">
            <v>10280096.76</v>
          </cell>
          <cell r="M14">
            <v>10280096.76</v>
          </cell>
          <cell r="O14">
            <v>0</v>
          </cell>
        </row>
        <row r="15">
          <cell r="A15" t="str">
            <v>BNDES 1 - RTE</v>
          </cell>
          <cell r="B15" t="str">
            <v>FFDI - teste</v>
          </cell>
          <cell r="C15">
            <v>418318.36299699999</v>
          </cell>
          <cell r="D15">
            <v>4305.61805</v>
          </cell>
          <cell r="E15">
            <v>0</v>
          </cell>
          <cell r="F15">
            <v>107166.864944</v>
          </cell>
          <cell r="G15">
            <v>0</v>
          </cell>
          <cell r="H15">
            <v>0</v>
          </cell>
          <cell r="I15">
            <v>313809.615621</v>
          </cell>
          <cell r="J15">
            <v>1647.5004819999999</v>
          </cell>
          <cell r="K15">
            <v>315457.11610300001</v>
          </cell>
          <cell r="M15">
            <v>315457.11610300001</v>
          </cell>
          <cell r="O15">
            <v>0</v>
          </cell>
        </row>
        <row r="16">
          <cell r="A16" t="str">
            <v>BNDES 2 - RTE</v>
          </cell>
          <cell r="B16" t="str">
            <v>FFDI - teste</v>
          </cell>
          <cell r="C16">
            <v>8785725.6525570005</v>
          </cell>
          <cell r="D16">
            <v>90428.683743999994</v>
          </cell>
          <cell r="E16">
            <v>0</v>
          </cell>
          <cell r="F16">
            <v>2250770.603747</v>
          </cell>
          <cell r="G16">
            <v>0</v>
          </cell>
          <cell r="H16">
            <v>9.9999999999999995E-7</v>
          </cell>
          <cell r="I16">
            <v>6590782.1263889996</v>
          </cell>
          <cell r="J16">
            <v>34601.606163999997</v>
          </cell>
          <cell r="K16">
            <v>6625383.7325539999</v>
          </cell>
          <cell r="M16">
            <v>6625383.7325540008</v>
          </cell>
          <cell r="O16">
            <v>0</v>
          </cell>
        </row>
        <row r="17">
          <cell r="A17" t="str">
            <v>BNDES 3 - RTE</v>
          </cell>
          <cell r="B17" t="str">
            <v>FFDI - teste</v>
          </cell>
          <cell r="C17">
            <v>39929776.033804998</v>
          </cell>
          <cell r="D17">
            <v>464688.89110100002</v>
          </cell>
          <cell r="E17">
            <v>0</v>
          </cell>
          <cell r="F17">
            <v>0</v>
          </cell>
          <cell r="G17">
            <v>0</v>
          </cell>
          <cell r="H17">
            <v>-1473732.1087229999</v>
          </cell>
          <cell r="I17">
            <v>41657233.650533997</v>
          </cell>
          <cell r="J17">
            <v>210963.383095</v>
          </cell>
          <cell r="K17">
            <v>40394464.924906</v>
          </cell>
          <cell r="M17">
            <v>40394464.924906</v>
          </cell>
          <cell r="O17">
            <v>0</v>
          </cell>
        </row>
        <row r="18">
          <cell r="A18" t="str">
            <v>BNDES 5 - FINEM (Bradesco A)</v>
          </cell>
          <cell r="B18" t="str">
            <v>FFDI - teste</v>
          </cell>
          <cell r="C18">
            <v>7697517.0213400004</v>
          </cell>
          <cell r="D18">
            <v>76711.769606999995</v>
          </cell>
          <cell r="E18">
            <v>0</v>
          </cell>
          <cell r="F18">
            <v>348340.04965300002</v>
          </cell>
          <cell r="G18">
            <v>7637.0877309999996</v>
          </cell>
          <cell r="H18">
            <v>3669290.1432810002</v>
          </cell>
          <cell r="I18">
            <v>3387037.0553589999</v>
          </cell>
          <cell r="J18">
            <v>377198.63038500003</v>
          </cell>
          <cell r="K18">
            <v>7433525.8290250003</v>
          </cell>
          <cell r="M18">
            <v>7433525.8290250003</v>
          </cell>
          <cell r="O18">
            <v>0</v>
          </cell>
        </row>
        <row r="19">
          <cell r="A19" t="str">
            <v>BNDES 5 - FINEM (Bradesco B)</v>
          </cell>
          <cell r="B19" t="str">
            <v>FFDI - teste</v>
          </cell>
          <cell r="C19">
            <v>2110016.4952230002</v>
          </cell>
          <cell r="D19">
            <v>26975.491097999999</v>
          </cell>
          <cell r="E19">
            <v>0</v>
          </cell>
          <cell r="F19">
            <v>84578.640071000002</v>
          </cell>
          <cell r="G19">
            <v>2099.9016000000001</v>
          </cell>
          <cell r="H19">
            <v>890921.30133699998</v>
          </cell>
          <cell r="I19">
            <v>822388.89354600001</v>
          </cell>
          <cell r="J19">
            <v>341203.05296700005</v>
          </cell>
          <cell r="K19">
            <v>2054513.2478500002</v>
          </cell>
          <cell r="M19">
            <v>2054513.2478500004</v>
          </cell>
          <cell r="O19">
            <v>0</v>
          </cell>
        </row>
        <row r="20">
          <cell r="A20" t="str">
            <v>BNDES 5 - FINEM (Itau BBA A)</v>
          </cell>
          <cell r="B20" t="str">
            <v>FFDI - teste</v>
          </cell>
          <cell r="C20">
            <v>6513283.6317400001</v>
          </cell>
          <cell r="D20">
            <v>64909.958888000001</v>
          </cell>
          <cell r="E20">
            <v>0</v>
          </cell>
          <cell r="F20">
            <v>294749.27269200003</v>
          </cell>
          <cell r="G20">
            <v>6462.1511540000001</v>
          </cell>
          <cell r="H20">
            <v>3104783.9664230002</v>
          </cell>
          <cell r="I20">
            <v>2865954.4305830002</v>
          </cell>
          <cell r="J20">
            <v>319168.07208399998</v>
          </cell>
          <cell r="K20">
            <v>6289906.4690900007</v>
          </cell>
          <cell r="M20">
            <v>6289906.4690899998</v>
          </cell>
          <cell r="O20">
            <v>0</v>
          </cell>
        </row>
        <row r="21">
          <cell r="A21" t="str">
            <v>BNDES 5 - FINEM (Itau BBA B)</v>
          </cell>
          <cell r="B21" t="str">
            <v>FFDI - teste</v>
          </cell>
          <cell r="C21">
            <v>1785398.1237880001</v>
          </cell>
          <cell r="D21">
            <v>22825.415596999999</v>
          </cell>
          <cell r="E21">
            <v>0</v>
          </cell>
          <cell r="F21">
            <v>71566.541989999998</v>
          </cell>
          <cell r="G21">
            <v>1776.8393610000001</v>
          </cell>
          <cell r="H21">
            <v>753856.48989099998</v>
          </cell>
          <cell r="I21">
            <v>695867.52911500004</v>
          </cell>
          <cell r="J21">
            <v>288709.81774999999</v>
          </cell>
          <cell r="K21">
            <v>1738433.8367559998</v>
          </cell>
          <cell r="M21">
            <v>1738433.8367560001</v>
          </cell>
          <cell r="O21">
            <v>0</v>
          </cell>
        </row>
        <row r="22">
          <cell r="A22" t="str">
            <v>BNDES 5 - FINEM (Santander A)</v>
          </cell>
          <cell r="B22" t="str">
            <v>FFDI - teste</v>
          </cell>
          <cell r="C22">
            <v>8071968.2915209997</v>
          </cell>
          <cell r="D22">
            <v>80443.469410000005</v>
          </cell>
          <cell r="E22">
            <v>0</v>
          </cell>
          <cell r="F22">
            <v>365285.30197799997</v>
          </cell>
          <cell r="G22">
            <v>8008.5993719999997</v>
          </cell>
          <cell r="H22">
            <v>3847785.4021709999</v>
          </cell>
          <cell r="I22">
            <v>3551801.9096889999</v>
          </cell>
          <cell r="J22">
            <v>395547.74646499997</v>
          </cell>
          <cell r="K22">
            <v>7795135.0583250001</v>
          </cell>
          <cell r="M22">
            <v>7795135.058325001</v>
          </cell>
          <cell r="O22">
            <v>0</v>
          </cell>
        </row>
        <row r="23">
          <cell r="A23" t="str">
            <v>BNDES 5 - FINEM (Santander B)</v>
          </cell>
          <cell r="B23" t="str">
            <v>FFDI - teste</v>
          </cell>
          <cell r="C23">
            <v>2212659.3111760002</v>
          </cell>
          <cell r="D23">
            <v>28287.734660999999</v>
          </cell>
          <cell r="E23">
            <v>0</v>
          </cell>
          <cell r="F23">
            <v>88693.033408000003</v>
          </cell>
          <cell r="G23">
            <v>2202.0523619999999</v>
          </cell>
          <cell r="H23">
            <v>934260.85686499998</v>
          </cell>
          <cell r="I23">
            <v>862394.63710000005</v>
          </cell>
          <cell r="J23">
            <v>357800.57082600001</v>
          </cell>
          <cell r="K23">
            <v>2154456.064791</v>
          </cell>
          <cell r="M23">
            <v>2154456.064791</v>
          </cell>
          <cell r="O23">
            <v>0</v>
          </cell>
        </row>
        <row r="24">
          <cell r="A24" t="str">
            <v>BNDES 5 - FINEM (Unibanco A)</v>
          </cell>
          <cell r="B24" t="str">
            <v>FFDI - teste</v>
          </cell>
          <cell r="C24">
            <v>6516097.9954899997</v>
          </cell>
          <cell r="D24">
            <v>64934.841773</v>
          </cell>
          <cell r="E24">
            <v>0</v>
          </cell>
          <cell r="F24">
            <v>294882.45531200001</v>
          </cell>
          <cell r="G24">
            <v>6464.9399860000003</v>
          </cell>
          <cell r="H24">
            <v>3106186.8647540002</v>
          </cell>
          <cell r="I24">
            <v>2867249.413648</v>
          </cell>
          <cell r="J24">
            <v>319179.043535</v>
          </cell>
          <cell r="K24">
            <v>6292615.3219370004</v>
          </cell>
          <cell r="M24">
            <v>6292615.3219369994</v>
          </cell>
          <cell r="O24">
            <v>0</v>
          </cell>
        </row>
        <row r="25">
          <cell r="A25" t="str">
            <v>BNDES 5 - FINEM (Unibanco B)</v>
          </cell>
          <cell r="B25" t="str">
            <v>FFDI - teste</v>
          </cell>
          <cell r="C25">
            <v>1784296.638914</v>
          </cell>
          <cell r="D25">
            <v>22815.676940999998</v>
          </cell>
          <cell r="E25">
            <v>0</v>
          </cell>
          <cell r="F25">
            <v>71514.417017</v>
          </cell>
          <cell r="G25">
            <v>1775.747871</v>
          </cell>
          <cell r="H25">
            <v>753307.42392900004</v>
          </cell>
          <cell r="I25">
            <v>695360.69903300004</v>
          </cell>
          <cell r="J25">
            <v>288705.52374700003</v>
          </cell>
          <cell r="K25">
            <v>1737373.6467090002</v>
          </cell>
          <cell r="M25">
            <v>1737373.646709</v>
          </cell>
          <cell r="O25">
            <v>0</v>
          </cell>
        </row>
        <row r="26">
          <cell r="A26" t="str">
            <v>BNDES 5 - FINEM (Votorantim A)</v>
          </cell>
          <cell r="B26" t="str">
            <v>FFDI - teste</v>
          </cell>
          <cell r="C26">
            <v>2960582.560418</v>
          </cell>
          <cell r="D26">
            <v>29504.518737999999</v>
          </cell>
          <cell r="E26">
            <v>0</v>
          </cell>
          <cell r="F26">
            <v>133976.89913000001</v>
          </cell>
          <cell r="G26">
            <v>2937.3405290000001</v>
          </cell>
          <cell r="H26">
            <v>1411264.9863420001</v>
          </cell>
          <cell r="I26">
            <v>1302706.1412210001</v>
          </cell>
          <cell r="J26">
            <v>145076.39299200001</v>
          </cell>
          <cell r="K26">
            <v>2859047.5205550003</v>
          </cell>
          <cell r="M26">
            <v>2859047.5205550003</v>
          </cell>
          <cell r="O26">
            <v>0</v>
          </cell>
        </row>
        <row r="27">
          <cell r="A27" t="str">
            <v>BNDES 5 - FINEM (Votorantim B)</v>
          </cell>
          <cell r="B27" t="str">
            <v>FFDI - teste</v>
          </cell>
          <cell r="C27">
            <v>811544.44452500006</v>
          </cell>
          <cell r="D27">
            <v>10375.187519999999</v>
          </cell>
          <cell r="E27">
            <v>0</v>
          </cell>
          <cell r="F27">
            <v>32530.238911</v>
          </cell>
          <cell r="G27">
            <v>807.65410000000008</v>
          </cell>
          <cell r="H27">
            <v>342661.96241899999</v>
          </cell>
          <cell r="I27">
            <v>316303.34992200002</v>
          </cell>
          <cell r="J27">
            <v>131231.73489300002</v>
          </cell>
          <cell r="K27">
            <v>790197.04723399994</v>
          </cell>
          <cell r="M27">
            <v>790197.04723400017</v>
          </cell>
          <cell r="O27">
            <v>0</v>
          </cell>
        </row>
        <row r="28">
          <cell r="A28" t="str">
            <v>CEF/COHAB - n01 - 108130160-0</v>
          </cell>
          <cell r="B28" t="str">
            <v>FFDI - teste</v>
          </cell>
          <cell r="C28">
            <v>5894.3509709999998</v>
          </cell>
          <cell r="D28">
            <v>13.40814</v>
          </cell>
          <cell r="E28">
            <v>0</v>
          </cell>
          <cell r="F28">
            <v>995.799982</v>
          </cell>
          <cell r="G28">
            <v>1.9999999999999998E-5</v>
          </cell>
          <cell r="H28">
            <v>-1.9999999999999998E-5</v>
          </cell>
          <cell r="I28">
            <v>4905.4186110000001</v>
          </cell>
          <cell r="J28">
            <v>6.5405579999999999</v>
          </cell>
          <cell r="K28">
            <v>4911.9591489999993</v>
          </cell>
          <cell r="M28">
            <v>4911.9591489999993</v>
          </cell>
          <cell r="O28">
            <v>0</v>
          </cell>
        </row>
        <row r="29">
          <cell r="A29" t="str">
            <v>CEF/COHAB - n02 - 108130162-6</v>
          </cell>
          <cell r="B29" t="str">
            <v>FFDI - teste</v>
          </cell>
          <cell r="C29">
            <v>1494.394851</v>
          </cell>
          <cell r="D29">
            <v>2.7360790000000001</v>
          </cell>
          <cell r="E29">
            <v>0</v>
          </cell>
          <cell r="F29">
            <v>749.93350399999997</v>
          </cell>
          <cell r="G29">
            <v>0</v>
          </cell>
          <cell r="H29">
            <v>0</v>
          </cell>
          <cell r="I29">
            <v>746.20248800000002</v>
          </cell>
          <cell r="J29">
            <v>0.99493799999999999</v>
          </cell>
          <cell r="K29">
            <v>747.19742600000006</v>
          </cell>
          <cell r="M29">
            <v>747.19742600000006</v>
          </cell>
          <cell r="O29">
            <v>0</v>
          </cell>
        </row>
        <row r="30">
          <cell r="A30" t="str">
            <v>CEF/COHAB - n58 - 108130159-6</v>
          </cell>
          <cell r="B30" t="str">
            <v>FFDI - teste</v>
          </cell>
          <cell r="C30">
            <v>5947.4268249999996</v>
          </cell>
          <cell r="D30">
            <v>12.868943</v>
          </cell>
          <cell r="E30">
            <v>0</v>
          </cell>
          <cell r="F30">
            <v>1499.725633</v>
          </cell>
          <cell r="G30">
            <v>-9.9999999999999995E-7</v>
          </cell>
          <cell r="H30">
            <v>0</v>
          </cell>
          <cell r="I30">
            <v>4454.6306169999998</v>
          </cell>
          <cell r="J30">
            <v>5.9395169999999995</v>
          </cell>
          <cell r="K30">
            <v>4460.5701339999996</v>
          </cell>
          <cell r="M30">
            <v>4460.5701339999996</v>
          </cell>
          <cell r="O30">
            <v>0</v>
          </cell>
        </row>
        <row r="31">
          <cell r="A31" t="str">
            <v>CEF/COHAB - n59 - 108130158-8</v>
          </cell>
          <cell r="B31" t="str">
            <v>FFDI - teste</v>
          </cell>
          <cell r="C31">
            <v>8897.6633299999994</v>
          </cell>
          <cell r="D31">
            <v>18.265294000000001</v>
          </cell>
          <cell r="E31">
            <v>0</v>
          </cell>
          <cell r="F31">
            <v>2984.153057</v>
          </cell>
          <cell r="G31">
            <v>-1.8999999999999998E-5</v>
          </cell>
          <cell r="H31">
            <v>0</v>
          </cell>
          <cell r="I31">
            <v>5923.8770469999999</v>
          </cell>
          <cell r="J31">
            <v>7.8985009999999996</v>
          </cell>
          <cell r="K31">
            <v>5931.7755479999996</v>
          </cell>
          <cell r="M31">
            <v>5931.7755480000005</v>
          </cell>
          <cell r="O31">
            <v>0</v>
          </cell>
        </row>
        <row r="32">
          <cell r="A32" t="str">
            <v>CELPOS 1</v>
          </cell>
          <cell r="B32" t="str">
            <v>FFDI - teste</v>
          </cell>
          <cell r="C32">
            <v>805936.99409099994</v>
          </cell>
          <cell r="D32">
            <v>3411.7980269999998</v>
          </cell>
          <cell r="E32">
            <v>0</v>
          </cell>
          <cell r="F32">
            <v>812574.12819900003</v>
          </cell>
          <cell r="G32">
            <v>3224.9630780000002</v>
          </cell>
          <cell r="H32">
            <v>-0.37300299999999997</v>
          </cell>
          <cell r="I32">
            <v>0</v>
          </cell>
          <cell r="J32">
            <v>0</v>
          </cell>
          <cell r="K32">
            <v>-0.37300299999999997</v>
          </cell>
          <cell r="M32">
            <v>-0.37300300004471865</v>
          </cell>
          <cell r="O32">
            <v>4.471867320887668E-11</v>
          </cell>
        </row>
        <row r="33">
          <cell r="A33" t="str">
            <v>CELPOS 2</v>
          </cell>
          <cell r="B33" t="str">
            <v>FFDI - teste</v>
          </cell>
          <cell r="C33">
            <v>155687845.63022101</v>
          </cell>
          <cell r="D33">
            <v>760849.22449099994</v>
          </cell>
          <cell r="E33">
            <v>0</v>
          </cell>
          <cell r="F33">
            <v>0</v>
          </cell>
          <cell r="G33">
            <v>622751.47063800006</v>
          </cell>
          <cell r="H33">
            <v>147254483.33650699</v>
          </cell>
          <cell r="I33">
            <v>9816962.9888429996</v>
          </cell>
          <cell r="J33">
            <v>0</v>
          </cell>
          <cell r="K33">
            <v>157071446.32534999</v>
          </cell>
          <cell r="M33">
            <v>157071446.32535002</v>
          </cell>
          <cell r="O33">
            <v>0</v>
          </cell>
        </row>
        <row r="34">
          <cell r="A34" t="str">
            <v>DEBÊNTURES 1ª EMISSÃO Repactuação</v>
          </cell>
          <cell r="B34" t="str">
            <v>FFDI - teste</v>
          </cell>
          <cell r="C34">
            <v>77763726.697067007</v>
          </cell>
          <cell r="D34">
            <v>836800.64889199997</v>
          </cell>
          <cell r="E34">
            <v>0</v>
          </cell>
          <cell r="F34">
            <v>0</v>
          </cell>
          <cell r="G34">
            <v>0</v>
          </cell>
          <cell r="H34">
            <v>74185111.650000006</v>
          </cell>
          <cell r="I34">
            <v>0</v>
          </cell>
          <cell r="J34">
            <v>4415415.6959589999</v>
          </cell>
          <cell r="K34">
            <v>78600527.345959008</v>
          </cell>
          <cell r="M34">
            <v>78600527.345959008</v>
          </cell>
          <cell r="O34">
            <v>0</v>
          </cell>
        </row>
        <row r="35">
          <cell r="A35" t="str">
            <v>DEBÊNTURES 2ª EMISSÃO (1ª SÉRIE)</v>
          </cell>
          <cell r="B35" t="str">
            <v>FFDI - teste</v>
          </cell>
          <cell r="C35">
            <v>359044596.59455001</v>
          </cell>
          <cell r="D35">
            <v>3877767.6944769998</v>
          </cell>
          <cell r="E35">
            <v>0</v>
          </cell>
          <cell r="F35">
            <v>0</v>
          </cell>
          <cell r="G35">
            <v>0</v>
          </cell>
          <cell r="H35">
            <v>228571428.57142901</v>
          </cell>
          <cell r="I35">
            <v>114285714.285714</v>
          </cell>
          <cell r="J35">
            <v>20065221.431883998</v>
          </cell>
          <cell r="K35">
            <v>362922364.28902704</v>
          </cell>
          <cell r="M35">
            <v>362922364.28902704</v>
          </cell>
          <cell r="O35">
            <v>0</v>
          </cell>
        </row>
        <row r="36">
          <cell r="A36" t="str">
            <v>DEBÊNTURES 2ª EMISSÃO (2ª SÉRIE)</v>
          </cell>
          <cell r="B36" t="str">
            <v>FFDI - teste</v>
          </cell>
          <cell r="C36">
            <v>33389259.276694</v>
          </cell>
          <cell r="D36">
            <v>277681.407229</v>
          </cell>
          <cell r="E36">
            <v>0</v>
          </cell>
          <cell r="F36">
            <v>0</v>
          </cell>
          <cell r="G36">
            <v>143573.84899900001</v>
          </cell>
          <cell r="H36">
            <v>32417981.150589999</v>
          </cell>
          <cell r="I36">
            <v>0</v>
          </cell>
          <cell r="J36">
            <v>1392533.382332</v>
          </cell>
          <cell r="K36">
            <v>33810514.532922</v>
          </cell>
          <cell r="M36">
            <v>33810514.532922</v>
          </cell>
          <cell r="O36">
            <v>0</v>
          </cell>
        </row>
        <row r="37">
          <cell r="A37" t="str">
            <v>DEBÊNTURES 3ª EMISSÃO (Previsto)</v>
          </cell>
          <cell r="B37" t="str">
            <v>FFDI - teste</v>
          </cell>
          <cell r="C37">
            <v>209859893.07783201</v>
          </cell>
          <cell r="D37">
            <v>2225125.5893000001</v>
          </cell>
          <cell r="E37">
            <v>0</v>
          </cell>
          <cell r="F37">
            <v>0</v>
          </cell>
          <cell r="G37">
            <v>0</v>
          </cell>
          <cell r="H37">
            <v>205000000</v>
          </cell>
          <cell r="I37">
            <v>0</v>
          </cell>
          <cell r="J37">
            <v>7085018.6671320004</v>
          </cell>
          <cell r="K37">
            <v>212085018.66713199</v>
          </cell>
          <cell r="M37">
            <v>212085018.66713202</v>
          </cell>
          <cell r="O37">
            <v>0</v>
          </cell>
        </row>
        <row r="38">
          <cell r="A38" t="str">
            <v>ECF 0018 UFIR</v>
          </cell>
          <cell r="B38" t="str">
            <v>FFDI - teste</v>
          </cell>
          <cell r="C38">
            <v>29395149.572191</v>
          </cell>
          <cell r="D38">
            <v>159088.78095699998</v>
          </cell>
          <cell r="E38">
            <v>0</v>
          </cell>
          <cell r="F38">
            <v>441734.44992300001</v>
          </cell>
          <cell r="G38">
            <v>0</v>
          </cell>
          <cell r="H38">
            <v>25720755.875631999</v>
          </cell>
          <cell r="I38">
            <v>3391748.0275929999</v>
          </cell>
          <cell r="J38">
            <v>0</v>
          </cell>
          <cell r="K38">
            <v>29112503.903224997</v>
          </cell>
          <cell r="M38">
            <v>29112503.903224997</v>
          </cell>
          <cell r="O38">
            <v>0</v>
          </cell>
        </row>
        <row r="39">
          <cell r="A39" t="str">
            <v xml:space="preserve">ECF 0115 UFIR </v>
          </cell>
          <cell r="B39" t="str">
            <v>FFDI - teste</v>
          </cell>
          <cell r="C39">
            <v>16901478.000525001</v>
          </cell>
          <cell r="D39">
            <v>117371.374996</v>
          </cell>
          <cell r="E39">
            <v>0</v>
          </cell>
          <cell r="F39">
            <v>117371.374996</v>
          </cell>
          <cell r="G39">
            <v>9.9999999999999995E-7</v>
          </cell>
          <cell r="H39">
            <v>15211330.200472999</v>
          </cell>
          <cell r="I39">
            <v>1690147.800053</v>
          </cell>
          <cell r="J39">
            <v>0</v>
          </cell>
          <cell r="K39">
            <v>16901478.000526</v>
          </cell>
          <cell r="M39">
            <v>16901478.000526</v>
          </cell>
          <cell r="O39">
            <v>0</v>
          </cell>
        </row>
        <row r="40">
          <cell r="A40" t="str">
            <v>ECF 1348 FINEL B</v>
          </cell>
          <cell r="B40" t="str">
            <v>FFDI - teste</v>
          </cell>
          <cell r="C40">
            <v>349263.62405400001</v>
          </cell>
          <cell r="D40">
            <v>2471.8243670000002</v>
          </cell>
          <cell r="E40">
            <v>0</v>
          </cell>
          <cell r="F40">
            <v>24282.039432000001</v>
          </cell>
          <cell r="G40">
            <v>262.83860499999997</v>
          </cell>
          <cell r="H40">
            <v>65543.248781000002</v>
          </cell>
          <cell r="I40">
            <v>262172.99881299998</v>
          </cell>
          <cell r="J40">
            <v>0</v>
          </cell>
          <cell r="K40">
            <v>327716.24759399996</v>
          </cell>
          <cell r="M40">
            <v>327716.24759400001</v>
          </cell>
          <cell r="O40">
            <v>0</v>
          </cell>
        </row>
        <row r="41">
          <cell r="A41" t="str">
            <v>ECF 1348 FINEL F1</v>
          </cell>
          <cell r="B41" t="str">
            <v>FFDI - teste</v>
          </cell>
          <cell r="C41">
            <v>225547.58169399999</v>
          </cell>
          <cell r="D41">
            <v>1596.255633</v>
          </cell>
          <cell r="E41">
            <v>0</v>
          </cell>
          <cell r="F41">
            <v>15680.863660999999</v>
          </cell>
          <cell r="G41">
            <v>169.73600300000001</v>
          </cell>
          <cell r="H41">
            <v>42326.542228999999</v>
          </cell>
          <cell r="I41">
            <v>169306.16743999999</v>
          </cell>
          <cell r="J41">
            <v>0</v>
          </cell>
          <cell r="K41">
            <v>211632.709669</v>
          </cell>
          <cell r="M41">
            <v>211632.70966899997</v>
          </cell>
          <cell r="O41">
            <v>0</v>
          </cell>
        </row>
        <row r="42">
          <cell r="A42" t="str">
            <v>ECF 1348 FINEL F2</v>
          </cell>
          <cell r="B42" t="str">
            <v>FFDI - teste</v>
          </cell>
          <cell r="C42">
            <v>190367.650417</v>
          </cell>
          <cell r="D42">
            <v>1347.278562</v>
          </cell>
          <cell r="E42">
            <v>0</v>
          </cell>
          <cell r="F42">
            <v>13235.030644</v>
          </cell>
          <cell r="G42">
            <v>143.26131799999999</v>
          </cell>
          <cell r="H42">
            <v>35724.632373</v>
          </cell>
          <cell r="I42">
            <v>142898.52728000001</v>
          </cell>
          <cell r="J42">
            <v>0</v>
          </cell>
          <cell r="K42">
            <v>178623.15965300001</v>
          </cell>
          <cell r="M42">
            <v>178623.15965299998</v>
          </cell>
          <cell r="O42">
            <v>0</v>
          </cell>
        </row>
        <row r="43">
          <cell r="A43" t="str">
            <v xml:space="preserve">ECF 1983 UFIR </v>
          </cell>
          <cell r="B43" t="str">
            <v>FFDI - teste</v>
          </cell>
          <cell r="C43">
            <v>30990767.077078</v>
          </cell>
          <cell r="D43">
            <v>154953.835379</v>
          </cell>
          <cell r="E43">
            <v>0</v>
          </cell>
          <cell r="F43">
            <v>762615.93496999994</v>
          </cell>
          <cell r="G43">
            <v>0</v>
          </cell>
          <cell r="H43">
            <v>23091159.782889999</v>
          </cell>
          <cell r="I43">
            <v>7291945.1945970003</v>
          </cell>
          <cell r="J43">
            <v>0</v>
          </cell>
          <cell r="K43">
            <v>30383104.977486998</v>
          </cell>
          <cell r="M43">
            <v>30383104.977487002</v>
          </cell>
          <cell r="O43">
            <v>0</v>
          </cell>
        </row>
        <row r="44">
          <cell r="A44" t="str">
            <v>ECF 2184 UFIR</v>
          </cell>
          <cell r="B44" t="str">
            <v>FFDI - teste</v>
          </cell>
          <cell r="C44">
            <v>277790.27597000002</v>
          </cell>
          <cell r="D44">
            <v>1504.6972739999999</v>
          </cell>
          <cell r="E44">
            <v>0</v>
          </cell>
          <cell r="F44">
            <v>41189.022448000003</v>
          </cell>
          <cell r="G44">
            <v>0</v>
          </cell>
          <cell r="H44">
            <v>-9.9999999999999995E-7</v>
          </cell>
          <cell r="I44">
            <v>238105.950797</v>
          </cell>
          <cell r="J44">
            <v>0</v>
          </cell>
          <cell r="K44">
            <v>238105.95079599999</v>
          </cell>
          <cell r="M44">
            <v>238105.95079599999</v>
          </cell>
          <cell r="O44">
            <v>0</v>
          </cell>
        </row>
        <row r="45">
          <cell r="A45" t="str">
            <v>FINEP</v>
          </cell>
          <cell r="B45" t="str">
            <v>FFDI - teste</v>
          </cell>
          <cell r="C45">
            <v>4765336.6382299997</v>
          </cell>
          <cell r="D45">
            <v>31239.879300000001</v>
          </cell>
          <cell r="E45">
            <v>0</v>
          </cell>
          <cell r="F45">
            <v>156706.588292</v>
          </cell>
          <cell r="G45">
            <v>4749.7529109999996</v>
          </cell>
          <cell r="H45">
            <v>3128878.0034269998</v>
          </cell>
          <cell r="I45">
            <v>1501861.4416700001</v>
          </cell>
          <cell r="J45">
            <v>13880.237052</v>
          </cell>
          <cell r="K45">
            <v>4644619.6821489995</v>
          </cell>
          <cell r="M45">
            <v>4644619.6821489995</v>
          </cell>
          <cell r="O45">
            <v>0</v>
          </cell>
        </row>
        <row r="46">
          <cell r="A46" t="str">
            <v>KFW 1</v>
          </cell>
          <cell r="B46" t="str">
            <v>FFDI - teste</v>
          </cell>
          <cell r="C46">
            <v>1032970.4996719999</v>
          </cell>
          <cell r="D46">
            <v>2014.339618</v>
          </cell>
          <cell r="E46">
            <v>0</v>
          </cell>
          <cell r="F46">
            <v>39120.595746999999</v>
          </cell>
          <cell r="G46">
            <v>-4328.6872670000002</v>
          </cell>
          <cell r="H46">
            <v>946209.53131300001</v>
          </cell>
          <cell r="I46">
            <v>54069.116074999998</v>
          </cell>
          <cell r="J46">
            <v>0</v>
          </cell>
          <cell r="K46">
            <v>1000278.647388</v>
          </cell>
          <cell r="M46">
            <v>991535.55627599999</v>
          </cell>
          <cell r="O46">
            <v>8743.0911120000528</v>
          </cell>
        </row>
        <row r="47">
          <cell r="A47" t="str">
            <v>KFW 2</v>
          </cell>
          <cell r="B47" t="str">
            <v>FFDI - teste</v>
          </cell>
          <cell r="C47">
            <v>10345012.298974</v>
          </cell>
          <cell r="D47">
            <v>44845.561524999997</v>
          </cell>
          <cell r="E47">
            <v>0</v>
          </cell>
          <cell r="F47">
            <v>833795.25501099997</v>
          </cell>
          <cell r="G47">
            <v>-42301.132503000001</v>
          </cell>
          <cell r="H47">
            <v>8470828.2880199999</v>
          </cell>
          <cell r="I47">
            <v>1129443.771737</v>
          </cell>
          <cell r="J47">
            <v>0</v>
          </cell>
          <cell r="K47">
            <v>9600272.0597569998</v>
          </cell>
          <cell r="M47">
            <v>9513761.4729850013</v>
          </cell>
          <cell r="O47">
            <v>86510.586771998554</v>
          </cell>
        </row>
        <row r="48">
          <cell r="A48" t="str">
            <v>BNDES 4 - CVA</v>
          </cell>
          <cell r="M48">
            <v>0</v>
          </cell>
          <cell r="O48">
            <v>0</v>
          </cell>
        </row>
        <row r="49">
          <cell r="A49" t="str">
            <v>ECF 1314 FINEL</v>
          </cell>
          <cell r="M49">
            <v>0</v>
          </cell>
          <cell r="O49">
            <v>0</v>
          </cell>
        </row>
        <row r="50">
          <cell r="A50" t="str">
            <v>ECF 1314 FINEL F1</v>
          </cell>
          <cell r="M50">
            <v>0</v>
          </cell>
          <cell r="O50">
            <v>0</v>
          </cell>
        </row>
        <row r="51">
          <cell r="A51" t="str">
            <v>ECF 1314 FINEL F2</v>
          </cell>
          <cell r="M51">
            <v>0</v>
          </cell>
          <cell r="O51">
            <v>0</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1124958.7333723721</v>
          </cell>
          <cell r="D60">
            <v>10358.744574031001</v>
          </cell>
          <cell r="E60">
            <v>0</v>
          </cell>
          <cell r="F60">
            <v>9596.5482940659986</v>
          </cell>
          <cell r="G60">
            <v>815.62131498400038</v>
          </cell>
          <cell r="H60">
            <v>871836.2889444679</v>
          </cell>
          <cell r="I60">
            <v>218504.93895623498</v>
          </cell>
          <cell r="J60">
            <v>36294.684152900998</v>
          </cell>
          <cell r="K60">
            <v>1126635.9120536041</v>
          </cell>
          <cell r="O60">
            <v>99.361086282998883</v>
          </cell>
        </row>
      </sheetData>
      <sheetData sheetId="13" refreshError="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ição"/>
      <sheetName val="Distribuição lucros"/>
      <sheetName val="COMPOSIÇÃO DO CAPITAL"/>
      <sheetName val="DMPL"/>
      <sheetName val="XREF"/>
      <sheetName val="Tickmarks"/>
      <sheetName val="BP"/>
      <sheetName val="Mutação PL"/>
      <sheetName val="Assfin"/>
      <sheetName val="Lead"/>
      <sheetName val="Tipos"/>
      <sheetName val="DRE"/>
      <sheetName val="benchmarking-DADOS"/>
      <sheetName val="TermoPE"/>
      <sheetName val="Para referência"/>
      <sheetName val="CRITERIOS"/>
      <sheetName val="Teste Equity 30.09.03"/>
      <sheetName val="inteiros"/>
      <sheetName val="Dados"/>
      <sheetName val="Capa"/>
      <sheetName val="Distribuição_lucros"/>
      <sheetName val="COMPOSIÇÃO_DO_CAPITAL"/>
      <sheetName val="Mutação_PL"/>
      <sheetName val="Medições a faturar"/>
      <sheetName val="circularizaçã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31.08.02"/>
      <sheetName val="Teste"/>
      <sheetName val="Debêntures"/>
      <sheetName val="PAS Variação"/>
      <sheetName val="Juros"/>
      <sheetName val="PAS Juros"/>
      <sheetName val="SWAP"/>
      <sheetName val="Taxas"/>
      <sheetName val="XREF"/>
      <sheetName val="Deduções"/>
      <sheetName val="Lead"/>
      <sheetName val="pl atual"/>
      <sheetName val="Mapa de Resultado"/>
      <sheetName val="circularização"/>
      <sheetName val="Variação Cambial"/>
      <sheetName val="Mapa 31_08_02"/>
      <sheetName val="5. Mútuos"/>
      <sheetName val="BP"/>
      <sheetName val="Deposito Judicial"/>
      <sheetName val="Financimentos CP"/>
      <sheetName val="Conc. Bancária 31.10.00"/>
      <sheetName val="Adiçõ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Mapa Emprestimos 31.03.03"/>
      <sheetName val="Mapa Emprestimos 30.06.03"/>
      <sheetName val="SWAP"/>
      <sheetName val="XREF"/>
      <sheetName val="Tickmarks"/>
      <sheetName val="Mapa 31.08.02"/>
      <sheetName val="Custo x Mercado"/>
      <sheetName val="A-18"/>
      <sheetName val="BP"/>
      <sheetName val="Balanço"/>
      <sheetName val="DRE"/>
      <sheetName val="Pas Juros e V.M.C."/>
      <sheetName val="circularização"/>
      <sheetName val="Mapa 31.01.04"/>
      <sheetName val="Mapa de Resultado"/>
      <sheetName val="Conciliação Bancária"/>
      <sheetName val="CAERN"/>
      <sheetName val="Aging"/>
      <sheetName val="PDD-Movimentação"/>
      <sheetName val="C1398T96"/>
      <sheetName val="Provisão de Juros"/>
      <sheetName val="Mapa"/>
      <sheetName val="Adições"/>
      <sheetName val="TXT07"/>
      <sheetName val="TXT06"/>
      <sheetName val="TXT05"/>
      <sheetName val="TXT04"/>
      <sheetName val="TXT08"/>
      <sheetName val="TXT11"/>
      <sheetName val="TXT10"/>
      <sheetName val="TXT09"/>
      <sheetName val="TXT02"/>
      <sheetName val="TXT03"/>
      <sheetName val="STATO "/>
      <sheetName val="OutrosCreditos"/>
      <sheetName val="Impostos"/>
      <sheetName val="CLIENTES"/>
      <sheetName val="Mov_Ações"/>
      <sheetName val="AA-10(Op.63)"/>
      <sheetName val="ce"/>
      <sheetName val="DFLSUBS"/>
      <sheetName val="Financimentos CP"/>
      <sheetName val="Detail"/>
      <sheetName val="IR. CS"/>
      <sheetName val="Contingências "/>
      <sheetName val="Clientes Op. Estruturada"/>
      <sheetName val="Planilha1"/>
      <sheetName val="valores"/>
      <sheetName val="Organograma"/>
      <sheetName val="Programa de Trabalho ANTIGO"/>
      <sheetName val="BALANCETE"/>
      <sheetName val="DRE 2007"/>
      <sheetName val="Lead Manual - Ledger 2"/>
      <sheetName val="Tax"/>
      <sheetName val="Debt"/>
      <sheetName val="Plano de Contas"/>
      <sheetName val="A-9.1"/>
      <sheetName val="Avaliação Básica de Títulos de "/>
      <sheetName val="Valor Patrimonial"/>
      <sheetName val="Valor de Liquidação"/>
      <sheetName val="Quociente Preço-Lucro"/>
      <sheetName val="Crescimento Constante"/>
      <sheetName val="Valor Presente Líquido"/>
      <sheetName val="Taxa Interna de Retorno"/>
      <sheetName val="Período de Payback"/>
      <sheetName val="Valor Presente Líquido Anualiza"/>
      <sheetName val="Investimento Inicial"/>
      <sheetName val="Custo de Capital de Terceiros d"/>
      <sheetName val="Custo de Ações Ordinárias"/>
      <sheetName val="Custo de Ações Preferenciais"/>
      <sheetName val="Custo Médio Ponderado de Capita"/>
      <sheetName val="Custo Marginal Ponderado de Cap"/>
      <sheetName val="Liquidez"/>
      <sheetName val="Atividade"/>
      <sheetName val="Endividamento"/>
      <sheetName val="Rentabilidade"/>
      <sheetName val="Orçamento de Caixa"/>
      <sheetName val="VP - Quantia Individual"/>
      <sheetName val="VP - Série mista"/>
      <sheetName val="VP - Anuidade"/>
      <sheetName val="VF - Anuidade"/>
      <sheetName val="Depósitos Necessários para Acum"/>
      <sheetName val="VF - Quantia individu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órmula"/>
      <sheetName val="Bal TC21"/>
      <sheetName val="Bal TC22"/>
      <sheetName val="Bal TC23"/>
      <sheetName val="Ativo"/>
      <sheetName val="Passivo"/>
      <sheetName val="Resultado"/>
      <sheetName val="Notas Explicativas"/>
      <sheetName val="Plano Contas"/>
      <sheetName val="XREF"/>
      <sheetName val="Tickmarks"/>
      <sheetName val="Ativo_MIL"/>
      <sheetName val="Passivo_MIL"/>
      <sheetName val="Resultado_MIL"/>
      <sheetName val="Notas Explicativas_MIL"/>
      <sheetName val="Não Alocadas"/>
      <sheetName val="Conc. Bancária 31.10.00"/>
      <sheetName val="Mapa 31.08.02"/>
      <sheetName val="Custo x mercado"/>
      <sheetName val=" Movimentação"/>
      <sheetName val="Lead"/>
      <sheetName val="circularização"/>
      <sheetName val="Contingências "/>
      <sheetName val="BP"/>
      <sheetName val="Mutação PL"/>
      <sheetName val="CAERN"/>
      <sheetName val="Feriados"/>
      <sheetName val="Impostos"/>
      <sheetName val="GSR "/>
      <sheetName val="D&amp;A "/>
      <sheetName val="Volume by Month UC"/>
      <sheetName val="Volume by Month PC"/>
      <sheetName val="Sheet1"/>
      <sheetName val="inc. claim 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ço"/>
      <sheetName val="Bal_2004"/>
      <sheetName val="Bal_2003"/>
      <sheetName val="Análise_BalPrev_PO"/>
    </sheetNames>
    <sheetDataSet>
      <sheetData sheetId="0" refreshError="1"/>
      <sheetData sheetId="1" refreshError="1"/>
      <sheetData sheetId="2" refreshError="1"/>
      <sheetData sheetId="3" refreshError="1">
        <row r="9">
          <cell r="D9">
            <v>-14.79</v>
          </cell>
        </row>
        <row r="10">
          <cell r="D10">
            <v>-54.26</v>
          </cell>
        </row>
        <row r="11">
          <cell r="D11">
            <v>-7630483.54</v>
          </cell>
        </row>
        <row r="12">
          <cell r="D12">
            <v>6718917.3700000001</v>
          </cell>
        </row>
        <row r="13">
          <cell r="D13">
            <v>169.89</v>
          </cell>
        </row>
        <row r="14">
          <cell r="D14">
            <v>170904.72</v>
          </cell>
        </row>
        <row r="15">
          <cell r="D15">
            <v>10737660.539999999</v>
          </cell>
        </row>
        <row r="16">
          <cell r="D16">
            <v>3716294.44</v>
          </cell>
        </row>
        <row r="17">
          <cell r="D17">
            <v>1449484.22</v>
          </cell>
        </row>
        <row r="18">
          <cell r="D18">
            <v>250133.09</v>
          </cell>
        </row>
        <row r="19">
          <cell r="D19">
            <v>65807.59</v>
          </cell>
        </row>
        <row r="20">
          <cell r="D20">
            <v>7207481.0800000001</v>
          </cell>
        </row>
        <row r="21">
          <cell r="D21">
            <v>61078.22</v>
          </cell>
        </row>
        <row r="22">
          <cell r="D22">
            <v>124428.79</v>
          </cell>
        </row>
        <row r="23">
          <cell r="D23">
            <v>136836.94</v>
          </cell>
        </row>
        <row r="24">
          <cell r="D24">
            <v>50.37</v>
          </cell>
        </row>
        <row r="25">
          <cell r="D25">
            <v>4327850.9400000004</v>
          </cell>
        </row>
        <row r="26">
          <cell r="D26">
            <v>5032650.8499999996</v>
          </cell>
        </row>
        <row r="27">
          <cell r="D27">
            <v>4131389.04</v>
          </cell>
        </row>
        <row r="28">
          <cell r="D28">
            <v>-81316.14</v>
          </cell>
        </row>
        <row r="29">
          <cell r="D29">
            <v>4510680.97</v>
          </cell>
        </row>
        <row r="30">
          <cell r="D30">
            <v>183993.88</v>
          </cell>
        </row>
        <row r="31">
          <cell r="D31">
            <v>139738.48000000001</v>
          </cell>
        </row>
        <row r="32">
          <cell r="D32">
            <v>446260.59</v>
          </cell>
        </row>
        <row r="33">
          <cell r="D33">
            <v>2188802.81</v>
          </cell>
        </row>
        <row r="34">
          <cell r="D34">
            <v>-15833</v>
          </cell>
        </row>
        <row r="35">
          <cell r="D35">
            <v>147046868.30000001</v>
          </cell>
        </row>
        <row r="36">
          <cell r="D36">
            <v>181467.68</v>
          </cell>
        </row>
        <row r="37">
          <cell r="D37">
            <v>5248875.42</v>
          </cell>
        </row>
        <row r="38">
          <cell r="D38">
            <v>16640377.939999999</v>
          </cell>
        </row>
        <row r="39">
          <cell r="D39">
            <v>73434525.760000005</v>
          </cell>
        </row>
        <row r="40">
          <cell r="D40">
            <v>31631510.18</v>
          </cell>
        </row>
        <row r="41">
          <cell r="D41">
            <v>108331336.70999999</v>
          </cell>
        </row>
        <row r="42">
          <cell r="D42">
            <v>589626.18000000005</v>
          </cell>
        </row>
        <row r="43">
          <cell r="D43">
            <v>1562668.92</v>
          </cell>
        </row>
        <row r="44">
          <cell r="D44">
            <v>600018.61</v>
          </cell>
        </row>
        <row r="45">
          <cell r="D45">
            <v>1921939.75</v>
          </cell>
        </row>
        <row r="46">
          <cell r="D46">
            <v>2097757.5099999998</v>
          </cell>
        </row>
        <row r="47">
          <cell r="D47">
            <v>-37500</v>
          </cell>
        </row>
        <row r="48">
          <cell r="D48">
            <v>-85000</v>
          </cell>
        </row>
        <row r="49">
          <cell r="D49">
            <v>0.03</v>
          </cell>
        </row>
        <row r="50">
          <cell r="D50">
            <v>1855237.55</v>
          </cell>
        </row>
        <row r="51">
          <cell r="D51">
            <v>12539954.109999999</v>
          </cell>
        </row>
        <row r="52">
          <cell r="D52">
            <v>4227713.74</v>
          </cell>
        </row>
        <row r="53">
          <cell r="D53">
            <v>5052603.9800000004</v>
          </cell>
        </row>
        <row r="54">
          <cell r="D54">
            <v>3311147.26</v>
          </cell>
        </row>
        <row r="55">
          <cell r="D55">
            <v>6567521.8499999996</v>
          </cell>
        </row>
        <row r="56">
          <cell r="D56">
            <v>66981.94</v>
          </cell>
        </row>
        <row r="57">
          <cell r="D57">
            <v>139.44999999999999</v>
          </cell>
        </row>
        <row r="58">
          <cell r="D58">
            <v>17151256.57</v>
          </cell>
        </row>
        <row r="59">
          <cell r="D59">
            <v>320133.48</v>
          </cell>
        </row>
        <row r="60">
          <cell r="D60">
            <v>679485.79</v>
          </cell>
        </row>
        <row r="61">
          <cell r="D61">
            <v>52973.98</v>
          </cell>
        </row>
        <row r="62">
          <cell r="D62">
            <v>7.48</v>
          </cell>
        </row>
        <row r="63">
          <cell r="D63">
            <v>35380782.890000001</v>
          </cell>
        </row>
        <row r="64">
          <cell r="D64">
            <v>-17200000</v>
          </cell>
        </row>
        <row r="65">
          <cell r="D65">
            <v>1857.75</v>
          </cell>
        </row>
        <row r="66">
          <cell r="D66">
            <v>4608346.49</v>
          </cell>
        </row>
        <row r="67">
          <cell r="D67">
            <v>31111135.07</v>
          </cell>
        </row>
        <row r="68">
          <cell r="D68">
            <v>2467878.7799999998</v>
          </cell>
        </row>
        <row r="69">
          <cell r="D69">
            <v>36444583.32</v>
          </cell>
        </row>
        <row r="70">
          <cell r="D70">
            <v>2725380.34</v>
          </cell>
        </row>
        <row r="71">
          <cell r="D71">
            <v>116493.83</v>
          </cell>
        </row>
        <row r="72">
          <cell r="D72">
            <v>292790.63</v>
          </cell>
        </row>
        <row r="73">
          <cell r="D73">
            <v>22629840.629999999</v>
          </cell>
        </row>
        <row r="74">
          <cell r="D74">
            <v>604719.67000000004</v>
          </cell>
        </row>
        <row r="75">
          <cell r="D75">
            <v>822937.44</v>
          </cell>
        </row>
        <row r="76">
          <cell r="D76">
            <v>327508.06</v>
          </cell>
        </row>
        <row r="77">
          <cell r="D77">
            <v>315835.25</v>
          </cell>
        </row>
        <row r="78">
          <cell r="D78">
            <v>692453.84</v>
          </cell>
        </row>
        <row r="79">
          <cell r="D79">
            <v>-57529046.5</v>
          </cell>
        </row>
        <row r="80">
          <cell r="D80">
            <v>-371587924.23000002</v>
          </cell>
        </row>
        <row r="81">
          <cell r="D81">
            <v>2794077.5</v>
          </cell>
        </row>
        <row r="82">
          <cell r="D82">
            <v>2969.47</v>
          </cell>
        </row>
        <row r="83">
          <cell r="D83">
            <v>10304.370000000001</v>
          </cell>
        </row>
        <row r="84">
          <cell r="D84">
            <v>5.76</v>
          </cell>
        </row>
        <row r="85">
          <cell r="D85">
            <v>-2682072.63</v>
          </cell>
        </row>
        <row r="86">
          <cell r="D86">
            <v>22700315.550000001</v>
          </cell>
        </row>
        <row r="87">
          <cell r="D87">
            <v>-9376660.0800000001</v>
          </cell>
        </row>
        <row r="88">
          <cell r="D88">
            <v>-52.5</v>
          </cell>
        </row>
        <row r="89">
          <cell r="D89">
            <v>1484.7</v>
          </cell>
        </row>
        <row r="90">
          <cell r="D90">
            <v>-186.88</v>
          </cell>
        </row>
        <row r="91">
          <cell r="D91">
            <v>-67421.31</v>
          </cell>
        </row>
        <row r="92">
          <cell r="D92">
            <v>-139681.93</v>
          </cell>
        </row>
        <row r="93">
          <cell r="D93">
            <v>14168346.67</v>
          </cell>
        </row>
        <row r="94">
          <cell r="D94">
            <v>1505921.25</v>
          </cell>
        </row>
        <row r="95">
          <cell r="D95">
            <v>-348864.7</v>
          </cell>
        </row>
        <row r="96">
          <cell r="D96">
            <v>9575909.4199999999</v>
          </cell>
        </row>
        <row r="97">
          <cell r="D97">
            <v>22208970.25</v>
          </cell>
        </row>
        <row r="98">
          <cell r="D98">
            <v>-1577.89</v>
          </cell>
        </row>
        <row r="99">
          <cell r="D99">
            <v>125</v>
          </cell>
        </row>
        <row r="100">
          <cell r="D100">
            <v>-5220626.2699999996</v>
          </cell>
        </row>
        <row r="101">
          <cell r="D101">
            <v>-895341.08</v>
          </cell>
        </row>
        <row r="102">
          <cell r="D102">
            <v>-16056066.98</v>
          </cell>
        </row>
        <row r="103">
          <cell r="D103">
            <v>-778124719.63</v>
          </cell>
        </row>
        <row r="104">
          <cell r="D104">
            <v>-1684112.7</v>
          </cell>
        </row>
        <row r="105">
          <cell r="D105">
            <v>-57721108.030000001</v>
          </cell>
        </row>
        <row r="106">
          <cell r="D106">
            <v>-198848.71</v>
          </cell>
        </row>
        <row r="107">
          <cell r="D107">
            <v>209920.01</v>
          </cell>
        </row>
        <row r="108">
          <cell r="D108">
            <v>-19045.63</v>
          </cell>
        </row>
        <row r="109">
          <cell r="D109">
            <v>-257366016.77000001</v>
          </cell>
        </row>
        <row r="110">
          <cell r="D110">
            <v>257693091.36000001</v>
          </cell>
        </row>
        <row r="111">
          <cell r="D111">
            <v>4171.47</v>
          </cell>
        </row>
        <row r="112">
          <cell r="D112">
            <v>997.6</v>
          </cell>
        </row>
        <row r="113">
          <cell r="D113">
            <v>3333.13</v>
          </cell>
        </row>
        <row r="114">
          <cell r="D114">
            <v>170010.81</v>
          </cell>
        </row>
        <row r="115">
          <cell r="D115">
            <v>2632.07</v>
          </cell>
        </row>
        <row r="116">
          <cell r="D116">
            <v>-3519.27</v>
          </cell>
        </row>
        <row r="117">
          <cell r="D117">
            <v>-14285.12</v>
          </cell>
        </row>
        <row r="118">
          <cell r="D118">
            <v>-35338.47</v>
          </cell>
        </row>
        <row r="119">
          <cell r="D119">
            <v>34808.400000000001</v>
          </cell>
        </row>
        <row r="120">
          <cell r="D120">
            <v>-0.02</v>
          </cell>
        </row>
        <row r="121">
          <cell r="D121">
            <v>-96945.89</v>
          </cell>
        </row>
        <row r="122">
          <cell r="D122">
            <v>-1182.68</v>
          </cell>
        </row>
        <row r="123">
          <cell r="D123">
            <v>42668.14</v>
          </cell>
        </row>
        <row r="124">
          <cell r="D124">
            <v>12383211.27</v>
          </cell>
        </row>
        <row r="125">
          <cell r="D125">
            <v>19030884.989999998</v>
          </cell>
        </row>
        <row r="126">
          <cell r="D126">
            <v>13324677.869999999</v>
          </cell>
        </row>
        <row r="127">
          <cell r="D127">
            <v>29510061.510000002</v>
          </cell>
        </row>
        <row r="128">
          <cell r="D128">
            <v>9270281.1300000008</v>
          </cell>
        </row>
        <row r="129">
          <cell r="D129">
            <v>40685.39</v>
          </cell>
        </row>
        <row r="130">
          <cell r="D130">
            <v>-220</v>
          </cell>
        </row>
        <row r="131">
          <cell r="D131">
            <v>2711030.95</v>
          </cell>
        </row>
        <row r="132">
          <cell r="D132">
            <v>-496338730.18000001</v>
          </cell>
        </row>
        <row r="133">
          <cell r="D133">
            <v>-2757802.86</v>
          </cell>
        </row>
        <row r="134">
          <cell r="D134">
            <v>-1470072.29</v>
          </cell>
        </row>
        <row r="135">
          <cell r="D135">
            <v>3206.07</v>
          </cell>
        </row>
        <row r="136">
          <cell r="D136">
            <v>2170748</v>
          </cell>
        </row>
        <row r="137">
          <cell r="D137">
            <v>19.95</v>
          </cell>
        </row>
        <row r="138">
          <cell r="D138">
            <v>37072652</v>
          </cell>
        </row>
        <row r="139">
          <cell r="D139">
            <v>42412.94</v>
          </cell>
        </row>
        <row r="140">
          <cell r="D140">
            <v>2878500</v>
          </cell>
        </row>
        <row r="141">
          <cell r="D141">
            <v>3281.27</v>
          </cell>
        </row>
        <row r="142">
          <cell r="D142">
            <v>198110.92</v>
          </cell>
        </row>
        <row r="143">
          <cell r="D143">
            <v>0.03</v>
          </cell>
        </row>
        <row r="144">
          <cell r="D144">
            <v>-4594459.79</v>
          </cell>
        </row>
        <row r="145">
          <cell r="D145">
            <v>-5454.42</v>
          </cell>
        </row>
        <row r="146">
          <cell r="D146">
            <v>-5142.0600000000004</v>
          </cell>
        </row>
        <row r="147">
          <cell r="D147">
            <v>-22948253.140000001</v>
          </cell>
        </row>
        <row r="148">
          <cell r="D148">
            <v>-369307.21</v>
          </cell>
        </row>
        <row r="149">
          <cell r="D149">
            <v>-46734545.469999999</v>
          </cell>
        </row>
        <row r="150">
          <cell r="D150">
            <v>-445897.95</v>
          </cell>
        </row>
        <row r="151">
          <cell r="D151">
            <v>49.61</v>
          </cell>
        </row>
        <row r="152">
          <cell r="D152">
            <v>-1451.97</v>
          </cell>
        </row>
        <row r="153">
          <cell r="D153">
            <v>-810345.42</v>
          </cell>
        </row>
        <row r="154">
          <cell r="D154">
            <v>727645.56</v>
          </cell>
        </row>
        <row r="155">
          <cell r="D155">
            <v>-2779148.56</v>
          </cell>
        </row>
        <row r="156">
          <cell r="D156">
            <v>27.88</v>
          </cell>
        </row>
        <row r="157">
          <cell r="D157">
            <v>-429.22</v>
          </cell>
        </row>
        <row r="158">
          <cell r="D158">
            <v>-78.040000000000006</v>
          </cell>
        </row>
        <row r="159">
          <cell r="D159">
            <v>-490.13</v>
          </cell>
        </row>
        <row r="160">
          <cell r="D160">
            <v>-1851.5</v>
          </cell>
        </row>
        <row r="161">
          <cell r="D161">
            <v>1844.99</v>
          </cell>
        </row>
        <row r="162">
          <cell r="D162">
            <v>-343.23</v>
          </cell>
        </row>
        <row r="163">
          <cell r="D163">
            <v>582143.25</v>
          </cell>
        </row>
        <row r="164">
          <cell r="D164">
            <v>-19852327.48</v>
          </cell>
        </row>
        <row r="165">
          <cell r="D165">
            <v>-112981.13</v>
          </cell>
        </row>
        <row r="166">
          <cell r="D166">
            <v>224830.42</v>
          </cell>
        </row>
        <row r="167">
          <cell r="D167">
            <v>-18030302.890000001</v>
          </cell>
        </row>
        <row r="168">
          <cell r="D168">
            <v>31576145.260000002</v>
          </cell>
        </row>
        <row r="169">
          <cell r="D169">
            <v>-213902052.33000001</v>
          </cell>
        </row>
        <row r="170">
          <cell r="D170">
            <v>207002417.91999999</v>
          </cell>
        </row>
        <row r="171">
          <cell r="D171">
            <v>-26832827.800000001</v>
          </cell>
        </row>
        <row r="172">
          <cell r="D172">
            <v>24748294.16</v>
          </cell>
        </row>
        <row r="173">
          <cell r="D173">
            <v>1371815.53</v>
          </cell>
        </row>
        <row r="174">
          <cell r="D174">
            <v>-5459357.9900000002</v>
          </cell>
        </row>
        <row r="175">
          <cell r="D175">
            <v>-28257.8</v>
          </cell>
        </row>
        <row r="176">
          <cell r="D176">
            <v>-2506.69</v>
          </cell>
        </row>
        <row r="177">
          <cell r="D177">
            <v>-15310440.710000001</v>
          </cell>
        </row>
        <row r="178">
          <cell r="D178">
            <v>-374308.34</v>
          </cell>
        </row>
        <row r="179">
          <cell r="D179">
            <v>-18744245.920000002</v>
          </cell>
        </row>
        <row r="180">
          <cell r="D180">
            <v>-557791.64</v>
          </cell>
        </row>
        <row r="181">
          <cell r="D181">
            <v>-1617.95</v>
          </cell>
        </row>
        <row r="182">
          <cell r="D182">
            <v>-41332.959999999999</v>
          </cell>
        </row>
        <row r="183">
          <cell r="D183">
            <v>-172999.48</v>
          </cell>
        </row>
        <row r="184">
          <cell r="D184">
            <v>9884.81</v>
          </cell>
        </row>
        <row r="185">
          <cell r="D185">
            <v>-0.01</v>
          </cell>
        </row>
        <row r="186">
          <cell r="D186">
            <v>0.09</v>
          </cell>
        </row>
        <row r="187">
          <cell r="D187">
            <v>-15560.87</v>
          </cell>
        </row>
        <row r="188">
          <cell r="D188">
            <v>1088.95</v>
          </cell>
        </row>
        <row r="189">
          <cell r="D189">
            <v>-127028.03</v>
          </cell>
        </row>
        <row r="190">
          <cell r="D190">
            <v>15719349</v>
          </cell>
        </row>
        <row r="191">
          <cell r="D191">
            <v>9873879</v>
          </cell>
        </row>
        <row r="192">
          <cell r="D192">
            <v>107761785.02</v>
          </cell>
        </row>
        <row r="193">
          <cell r="D193">
            <v>13862405.85</v>
          </cell>
        </row>
        <row r="194">
          <cell r="D194">
            <v>10676848.470000001</v>
          </cell>
        </row>
        <row r="195">
          <cell r="D195">
            <v>120125453.89</v>
          </cell>
        </row>
        <row r="196">
          <cell r="D196">
            <v>55766.26</v>
          </cell>
        </row>
        <row r="197">
          <cell r="D197">
            <v>387138.45</v>
          </cell>
        </row>
        <row r="198">
          <cell r="D198">
            <v>11738536.470000001</v>
          </cell>
        </row>
        <row r="199">
          <cell r="D199">
            <v>669986.49</v>
          </cell>
        </row>
        <row r="200">
          <cell r="D200">
            <v>-27535527.829999998</v>
          </cell>
        </row>
        <row r="201">
          <cell r="D201">
            <v>-5975970.5999999996</v>
          </cell>
        </row>
        <row r="202">
          <cell r="D202">
            <v>-11472415.199999999</v>
          </cell>
        </row>
        <row r="203">
          <cell r="D203">
            <v>-64866113.950000003</v>
          </cell>
        </row>
        <row r="204">
          <cell r="D204">
            <v>-37431439</v>
          </cell>
        </row>
        <row r="205">
          <cell r="D205">
            <v>-64741337.030000001</v>
          </cell>
        </row>
        <row r="206">
          <cell r="D206">
            <v>-2.75</v>
          </cell>
        </row>
        <row r="207">
          <cell r="D207">
            <v>-1685309305.9300001</v>
          </cell>
        </row>
        <row r="208">
          <cell r="D208">
            <v>-34275000</v>
          </cell>
        </row>
        <row r="209">
          <cell r="D209">
            <v>-14963.94</v>
          </cell>
        </row>
        <row r="210">
          <cell r="D210">
            <v>495270749.82999998</v>
          </cell>
        </row>
        <row r="211">
          <cell r="D211">
            <v>-151447.34</v>
          </cell>
        </row>
        <row r="212">
          <cell r="D212">
            <v>-1857.75</v>
          </cell>
        </row>
        <row r="213">
          <cell r="D213">
            <v>-97259024.870000005</v>
          </cell>
        </row>
        <row r="214">
          <cell r="D214">
            <v>-82008849.200000003</v>
          </cell>
        </row>
        <row r="215">
          <cell r="D215">
            <v>-8082974.1100000003</v>
          </cell>
        </row>
        <row r="216">
          <cell r="D216">
            <v>-43694494.359999999</v>
          </cell>
        </row>
        <row r="217">
          <cell r="D217">
            <v>-2323843.9300000002</v>
          </cell>
        </row>
        <row r="218">
          <cell r="D218">
            <v>-22384818.98</v>
          </cell>
        </row>
        <row r="219">
          <cell r="D219">
            <v>-11453500</v>
          </cell>
        </row>
        <row r="220">
          <cell r="D220">
            <v>-3935101.4</v>
          </cell>
        </row>
        <row r="221">
          <cell r="D221">
            <v>-313827096.49000001</v>
          </cell>
        </row>
        <row r="222">
          <cell r="D222">
            <v>-563641.62</v>
          </cell>
        </row>
        <row r="223">
          <cell r="D223">
            <v>30712545.440000001</v>
          </cell>
        </row>
        <row r="224">
          <cell r="D224">
            <v>1448342456.53</v>
          </cell>
        </row>
        <row r="225">
          <cell r="D225">
            <v>743055728</v>
          </cell>
        </row>
        <row r="226">
          <cell r="D226">
            <v>4009044</v>
          </cell>
        </row>
        <row r="227">
          <cell r="D227">
            <v>20061303</v>
          </cell>
        </row>
        <row r="228">
          <cell r="D228">
            <v>-112078.41</v>
          </cell>
        </row>
        <row r="229">
          <cell r="D229">
            <v>-640.91</v>
          </cell>
        </row>
        <row r="230">
          <cell r="D230">
            <v>97.28</v>
          </cell>
        </row>
        <row r="231">
          <cell r="D231">
            <v>-23116.34</v>
          </cell>
        </row>
        <row r="232">
          <cell r="D232">
            <v>907724.83</v>
          </cell>
        </row>
        <row r="233">
          <cell r="D233">
            <v>1691033.66</v>
          </cell>
        </row>
        <row r="234">
          <cell r="D234">
            <v>120391.02</v>
          </cell>
        </row>
        <row r="235">
          <cell r="D235">
            <v>697238.04</v>
          </cell>
        </row>
        <row r="236">
          <cell r="D236">
            <v>4736442.47</v>
          </cell>
        </row>
        <row r="237">
          <cell r="D237">
            <v>2027920.9</v>
          </cell>
        </row>
        <row r="238">
          <cell r="D238">
            <v>99246209.489999995</v>
          </cell>
        </row>
        <row r="239">
          <cell r="D239">
            <v>-155371045</v>
          </cell>
        </row>
        <row r="240">
          <cell r="D240">
            <v>232862823.56999999</v>
          </cell>
        </row>
        <row r="241">
          <cell r="D241">
            <v>1775038.89</v>
          </cell>
        </row>
        <row r="242">
          <cell r="D242">
            <v>137037809.41999999</v>
          </cell>
        </row>
        <row r="243">
          <cell r="D243">
            <v>130548134.34999999</v>
          </cell>
        </row>
        <row r="244">
          <cell r="D244">
            <v>51357.49</v>
          </cell>
        </row>
        <row r="245">
          <cell r="D245">
            <v>-796972.44</v>
          </cell>
        </row>
        <row r="246">
          <cell r="D246">
            <v>796972.44</v>
          </cell>
        </row>
        <row r="247">
          <cell r="D247">
            <v>1646986.45</v>
          </cell>
        </row>
        <row r="248">
          <cell r="D248">
            <v>857.92</v>
          </cell>
        </row>
        <row r="249">
          <cell r="D249">
            <v>-51357.49</v>
          </cell>
        </row>
        <row r="250">
          <cell r="D250">
            <v>-857.92</v>
          </cell>
        </row>
        <row r="251">
          <cell r="D251">
            <v>-22200296.559999999</v>
          </cell>
        </row>
        <row r="252">
          <cell r="D252">
            <v>-1809423.02</v>
          </cell>
        </row>
        <row r="253">
          <cell r="D253">
            <v>-2549576629.3200002</v>
          </cell>
        </row>
        <row r="254">
          <cell r="D254">
            <v>-130385697.78</v>
          </cell>
        </row>
        <row r="255">
          <cell r="D255">
            <v>20915781.940000001</v>
          </cell>
        </row>
        <row r="256">
          <cell r="D256">
            <v>310713.90999999997</v>
          </cell>
        </row>
        <row r="257">
          <cell r="D257">
            <v>1104146.8799999999</v>
          </cell>
        </row>
        <row r="258">
          <cell r="D258">
            <v>-105936.4</v>
          </cell>
        </row>
        <row r="259">
          <cell r="D259">
            <v>-11601</v>
          </cell>
        </row>
        <row r="260">
          <cell r="D260">
            <v>117537.4</v>
          </cell>
        </row>
        <row r="261">
          <cell r="D261">
            <v>535514.81000000006</v>
          </cell>
        </row>
        <row r="262">
          <cell r="D262">
            <v>213774318.66</v>
          </cell>
        </row>
        <row r="263">
          <cell r="D263">
            <v>26832827.800000001</v>
          </cell>
        </row>
        <row r="264">
          <cell r="D264">
            <v>17741659.18</v>
          </cell>
        </row>
        <row r="265">
          <cell r="D265">
            <v>157616435.66999999</v>
          </cell>
        </row>
        <row r="266">
          <cell r="D266">
            <v>1666550350.0699999</v>
          </cell>
        </row>
        <row r="267">
          <cell r="D267">
            <v>2314114350.48</v>
          </cell>
        </row>
        <row r="268">
          <cell r="D268">
            <v>5001149760.96</v>
          </cell>
        </row>
        <row r="269">
          <cell r="D269">
            <v>500566146.08999997</v>
          </cell>
        </row>
        <row r="270">
          <cell r="D270">
            <v>214537589.16</v>
          </cell>
        </row>
        <row r="271">
          <cell r="D271">
            <v>5893158.9299999997</v>
          </cell>
        </row>
        <row r="272">
          <cell r="D272">
            <v>6942108.5300000003</v>
          </cell>
        </row>
        <row r="273">
          <cell r="D273">
            <v>36426125.979999997</v>
          </cell>
        </row>
        <row r="274">
          <cell r="D274">
            <v>4337797.21</v>
          </cell>
        </row>
        <row r="275">
          <cell r="D275">
            <v>1108749.67</v>
          </cell>
        </row>
        <row r="276">
          <cell r="D276">
            <v>538841.69999999995</v>
          </cell>
        </row>
        <row r="277">
          <cell r="D277">
            <v>2105728.06</v>
          </cell>
        </row>
        <row r="278">
          <cell r="D278">
            <v>160131218.78999999</v>
          </cell>
        </row>
        <row r="279">
          <cell r="D279">
            <v>7034362.9500000002</v>
          </cell>
        </row>
        <row r="280">
          <cell r="D280">
            <v>6945387.2999999998</v>
          </cell>
        </row>
        <row r="281">
          <cell r="D281">
            <v>675409.67</v>
          </cell>
        </row>
        <row r="282">
          <cell r="D282">
            <v>1065677.8700000001</v>
          </cell>
        </row>
        <row r="283">
          <cell r="D283">
            <v>138317.84</v>
          </cell>
        </row>
        <row r="284">
          <cell r="D284">
            <v>10236385.42</v>
          </cell>
        </row>
        <row r="285">
          <cell r="D285">
            <v>1998302.78</v>
          </cell>
        </row>
        <row r="286">
          <cell r="D286">
            <v>340325.32</v>
          </cell>
        </row>
        <row r="287">
          <cell r="D287">
            <v>1672683.3</v>
          </cell>
        </row>
        <row r="288">
          <cell r="D288">
            <v>51622592.090000004</v>
          </cell>
        </row>
        <row r="289">
          <cell r="D289">
            <v>31534209.940000001</v>
          </cell>
        </row>
        <row r="290">
          <cell r="D290">
            <v>33792207.479999997</v>
          </cell>
        </row>
        <row r="291">
          <cell r="D291">
            <v>5209679.18</v>
          </cell>
        </row>
        <row r="292">
          <cell r="D292">
            <v>18871558.879999999</v>
          </cell>
        </row>
        <row r="293">
          <cell r="D293">
            <v>6060151.5599999996</v>
          </cell>
        </row>
        <row r="294">
          <cell r="D294">
            <v>212943.67</v>
          </cell>
        </row>
        <row r="295">
          <cell r="D295">
            <v>176710.29</v>
          </cell>
        </row>
        <row r="296">
          <cell r="D296">
            <v>262453.89</v>
          </cell>
        </row>
        <row r="297">
          <cell r="D297">
            <v>-352492.06</v>
          </cell>
        </row>
        <row r="298">
          <cell r="D298">
            <v>-206880861.06999999</v>
          </cell>
        </row>
        <row r="299">
          <cell r="D299">
            <v>-24861274.02</v>
          </cell>
        </row>
        <row r="300">
          <cell r="D300">
            <v>-72228818.590000004</v>
          </cell>
        </row>
        <row r="301">
          <cell r="D301">
            <v>-922868493.91999996</v>
          </cell>
        </row>
        <row r="302">
          <cell r="D302">
            <v>-1223870551.7</v>
          </cell>
        </row>
        <row r="303">
          <cell r="D303">
            <v>-3175010216.0599999</v>
          </cell>
        </row>
        <row r="304">
          <cell r="D304">
            <v>-252979026.91999999</v>
          </cell>
        </row>
        <row r="305">
          <cell r="D305">
            <v>-117880864.22</v>
          </cell>
        </row>
        <row r="306">
          <cell r="D306">
            <v>-5872616.0300000003</v>
          </cell>
        </row>
        <row r="307">
          <cell r="D307">
            <v>-5152955.51</v>
          </cell>
        </row>
        <row r="308">
          <cell r="D308">
            <v>-24367024.719999999</v>
          </cell>
        </row>
        <row r="309">
          <cell r="D309">
            <v>-3718065.59</v>
          </cell>
        </row>
        <row r="310">
          <cell r="D310">
            <v>-1082165.92</v>
          </cell>
        </row>
        <row r="311">
          <cell r="D311">
            <v>-248757.53</v>
          </cell>
        </row>
        <row r="312">
          <cell r="D312">
            <v>-1424300.98</v>
          </cell>
        </row>
        <row r="313">
          <cell r="D313">
            <v>-48928553.32</v>
          </cell>
        </row>
        <row r="314">
          <cell r="D314">
            <v>-5043038.25</v>
          </cell>
        </row>
        <row r="315">
          <cell r="D315">
            <v>-5426058.8399999999</v>
          </cell>
        </row>
        <row r="316">
          <cell r="D316">
            <v>-517813.28</v>
          </cell>
        </row>
        <row r="317">
          <cell r="D317">
            <v>-647298.98</v>
          </cell>
        </row>
        <row r="318">
          <cell r="D318">
            <v>-33460.76</v>
          </cell>
        </row>
        <row r="319">
          <cell r="D319">
            <v>-3664905.9</v>
          </cell>
        </row>
        <row r="320">
          <cell r="D320">
            <v>-1101457.3700000001</v>
          </cell>
        </row>
        <row r="321">
          <cell r="D321">
            <v>-232470.61</v>
          </cell>
        </row>
        <row r="322">
          <cell r="D322">
            <v>-1024500000</v>
          </cell>
        </row>
        <row r="323">
          <cell r="D323">
            <v>-95633247.230000004</v>
          </cell>
        </row>
        <row r="324">
          <cell r="D324">
            <v>-247255362.65000001</v>
          </cell>
        </row>
        <row r="325">
          <cell r="D325">
            <v>-182856845.09999999</v>
          </cell>
        </row>
        <row r="326">
          <cell r="D326">
            <v>-19497352.769999299</v>
          </cell>
        </row>
        <row r="328">
          <cell r="D328">
            <v>-3.3527612686157227E-8</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07-06_12-06"/>
      <sheetName val="2006-07"/>
      <sheetName val="2006-08"/>
      <sheetName val="2006-09"/>
      <sheetName val="2006-10"/>
      <sheetName val="2006-11"/>
      <sheetName val="2006-12"/>
      <sheetName val="2007-04"/>
      <sheetName val="2007-08"/>
      <sheetName val="2007-12"/>
      <sheetName val="2007-02"/>
      <sheetName val="2007-01"/>
      <sheetName val="2007-07"/>
      <sheetName val="2007-06"/>
      <sheetName val="2007-05"/>
      <sheetName val="2007-03"/>
      <sheetName val="2007-11"/>
      <sheetName val="2007-10"/>
      <sheetName val="2007-09"/>
    </sheetNames>
    <sheetDataSet>
      <sheetData sheetId="0" refreshError="1"/>
      <sheetData sheetId="1" refreshError="1">
        <row r="1">
          <cell r="A1" t="str">
            <v>Período: 30/06/06 - 31/07/06</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7</v>
          </cell>
          <cell r="B3" t="str">
            <v>FFDI - teste</v>
          </cell>
          <cell r="C3">
            <v>21076628.907214001</v>
          </cell>
          <cell r="D3">
            <v>261955.11674999999</v>
          </cell>
          <cell r="E3">
            <v>0</v>
          </cell>
          <cell r="F3">
            <v>0</v>
          </cell>
          <cell r="G3">
            <v>0</v>
          </cell>
          <cell r="H3">
            <v>0</v>
          </cell>
          <cell r="I3">
            <v>20000000</v>
          </cell>
          <cell r="J3">
            <v>1338584.0239649999</v>
          </cell>
          <cell r="K3">
            <v>21338584.023965001</v>
          </cell>
          <cell r="M3">
            <v>21338584.023963999</v>
          </cell>
          <cell r="O3">
            <v>1.0021030902862549E-6</v>
          </cell>
        </row>
        <row r="4">
          <cell r="A4" t="str">
            <v>BB 8</v>
          </cell>
          <cell r="B4" t="str">
            <v>FFDI - teste</v>
          </cell>
          <cell r="C4">
            <v>20752911.841085002</v>
          </cell>
          <cell r="D4">
            <v>257931.734157</v>
          </cell>
          <cell r="E4">
            <v>0</v>
          </cell>
          <cell r="F4">
            <v>0</v>
          </cell>
          <cell r="G4">
            <v>0</v>
          </cell>
          <cell r="H4">
            <v>0</v>
          </cell>
          <cell r="I4">
            <v>20000000</v>
          </cell>
          <cell r="J4">
            <v>1010843.5752430001</v>
          </cell>
          <cell r="K4">
            <v>21010843.575243</v>
          </cell>
          <cell r="M4">
            <v>21010843.575242002</v>
          </cell>
          <cell r="O4">
            <v>9.9837779998779297E-7</v>
          </cell>
        </row>
        <row r="5">
          <cell r="A5" t="str">
            <v>BB 9</v>
          </cell>
          <cell r="B5" t="str">
            <v>FFDI - teste</v>
          </cell>
          <cell r="C5">
            <v>25908183.715309002</v>
          </cell>
          <cell r="D5">
            <v>322005.066361</v>
          </cell>
          <cell r="E5">
            <v>0</v>
          </cell>
          <cell r="F5">
            <v>0</v>
          </cell>
          <cell r="G5">
            <v>0</v>
          </cell>
          <cell r="H5">
            <v>0</v>
          </cell>
          <cell r="I5">
            <v>25000000</v>
          </cell>
          <cell r="J5">
            <v>1230188.7816689999</v>
          </cell>
          <cell r="K5">
            <v>26230188.781668998</v>
          </cell>
          <cell r="M5">
            <v>26230188.78167</v>
          </cell>
          <cell r="O5">
            <v>-1.0021030902862549E-6</v>
          </cell>
        </row>
        <row r="6">
          <cell r="A6" t="str">
            <v>BB REN ME 1</v>
          </cell>
          <cell r="B6" t="str">
            <v>FFDI - teste</v>
          </cell>
          <cell r="C6">
            <v>314156.22175899998</v>
          </cell>
          <cell r="D6">
            <v>1432.940662</v>
          </cell>
          <cell r="E6">
            <v>0</v>
          </cell>
          <cell r="F6">
            <v>0</v>
          </cell>
          <cell r="G6">
            <v>-1537.8177009999999</v>
          </cell>
          <cell r="H6">
            <v>308874.26877999998</v>
          </cell>
          <cell r="I6">
            <v>0</v>
          </cell>
          <cell r="J6">
            <v>5177.0759399999997</v>
          </cell>
          <cell r="K6">
            <v>314051.34471999999</v>
          </cell>
          <cell r="M6">
            <v>314051.34471999994</v>
          </cell>
          <cell r="O6">
            <v>0</v>
          </cell>
        </row>
        <row r="7">
          <cell r="A7" t="str">
            <v>BB REN ME 2</v>
          </cell>
          <cell r="B7" t="str">
            <v>FFDI - teste</v>
          </cell>
          <cell r="C7">
            <v>450966.87995700003</v>
          </cell>
          <cell r="D7">
            <v>2287.0791790000003</v>
          </cell>
          <cell r="E7">
            <v>0</v>
          </cell>
          <cell r="F7">
            <v>0</v>
          </cell>
          <cell r="G7">
            <v>-2207.515887</v>
          </cell>
          <cell r="H7">
            <v>442660.48625999998</v>
          </cell>
          <cell r="I7">
            <v>0</v>
          </cell>
          <cell r="J7">
            <v>8385.9569890000002</v>
          </cell>
          <cell r="K7">
            <v>451046.443249</v>
          </cell>
          <cell r="M7">
            <v>451046.443249</v>
          </cell>
          <cell r="O7">
            <v>0</v>
          </cell>
        </row>
        <row r="8">
          <cell r="A8" t="str">
            <v>BB REN ME 3</v>
          </cell>
          <cell r="B8" t="str">
            <v>FFDI - teste</v>
          </cell>
          <cell r="C8">
            <v>34418.956739000001</v>
          </cell>
          <cell r="D8">
            <v>156.99298400000001</v>
          </cell>
          <cell r="E8">
            <v>0</v>
          </cell>
          <cell r="F8">
            <v>0</v>
          </cell>
          <cell r="G8">
            <v>-168.48331300000001</v>
          </cell>
          <cell r="H8">
            <v>22560.177315000001</v>
          </cell>
          <cell r="I8">
            <v>11280.088658000001</v>
          </cell>
          <cell r="J8">
            <v>567.20043699999997</v>
          </cell>
          <cell r="K8">
            <v>34407.466410000001</v>
          </cell>
          <cell r="M8">
            <v>34407.466410000001</v>
          </cell>
          <cell r="O8">
            <v>0</v>
          </cell>
        </row>
        <row r="9">
          <cell r="A9" t="str">
            <v>BB REN ME 4</v>
          </cell>
          <cell r="B9" t="str">
            <v>FFDI - teste</v>
          </cell>
          <cell r="C9">
            <v>308003.56343899999</v>
          </cell>
          <cell r="D9">
            <v>2056.906986</v>
          </cell>
          <cell r="E9">
            <v>0</v>
          </cell>
          <cell r="F9">
            <v>0</v>
          </cell>
          <cell r="G9">
            <v>1453.7360409999999</v>
          </cell>
          <cell r="H9">
            <v>263384.43089000002</v>
          </cell>
          <cell r="I9">
            <v>37626.347269999998</v>
          </cell>
          <cell r="J9">
            <v>7541.9922740000002</v>
          </cell>
          <cell r="K9">
            <v>308552.77043400001</v>
          </cell>
          <cell r="M9">
            <v>311514.206466</v>
          </cell>
          <cell r="O9">
            <v>-2961.4360319999978</v>
          </cell>
        </row>
        <row r="10">
          <cell r="A10" t="str">
            <v>BB REN ME 5</v>
          </cell>
          <cell r="B10" t="str">
            <v>FFDI - teste</v>
          </cell>
          <cell r="C10">
            <v>257223.23906299999</v>
          </cell>
          <cell r="D10">
            <v>1186.7018680000001</v>
          </cell>
          <cell r="E10">
            <v>0</v>
          </cell>
          <cell r="F10">
            <v>0</v>
          </cell>
          <cell r="G10">
            <v>1228.620586</v>
          </cell>
          <cell r="H10">
            <v>210719.47945000001</v>
          </cell>
          <cell r="I10">
            <v>42143.89589</v>
          </cell>
          <cell r="J10">
            <v>4287.4390089999997</v>
          </cell>
          <cell r="K10">
            <v>257150.81434900002</v>
          </cell>
          <cell r="M10">
            <v>259638.56151699999</v>
          </cell>
          <cell r="O10">
            <v>-2487.7471679999726</v>
          </cell>
        </row>
        <row r="11">
          <cell r="A11" t="str">
            <v>BB REN ME 6</v>
          </cell>
          <cell r="B11" t="str">
            <v>FFDI - teste</v>
          </cell>
          <cell r="C11">
            <v>33918.851631999998</v>
          </cell>
          <cell r="D11">
            <v>156.48494500000001</v>
          </cell>
          <cell r="E11">
            <v>0</v>
          </cell>
          <cell r="F11">
            <v>0</v>
          </cell>
          <cell r="G11">
            <v>162.012576</v>
          </cell>
          <cell r="H11">
            <v>22229.290942</v>
          </cell>
          <cell r="I11">
            <v>11114.645473</v>
          </cell>
          <cell r="J11">
            <v>565.36490000000003</v>
          </cell>
          <cell r="K11">
            <v>33909.301315000004</v>
          </cell>
          <cell r="M11">
            <v>34237.349152999996</v>
          </cell>
          <cell r="O11">
            <v>-328.04783799999132</v>
          </cell>
        </row>
        <row r="12">
          <cell r="A12" t="str">
            <v>BB REN MN BNDES</v>
          </cell>
          <cell r="B12" t="str">
            <v>FFDI - teste</v>
          </cell>
          <cell r="C12">
            <v>2982209.7193100001</v>
          </cell>
          <cell r="D12">
            <v>22716.397854000003</v>
          </cell>
          <cell r="E12">
            <v>0</v>
          </cell>
          <cell r="F12">
            <v>44890.837985999999</v>
          </cell>
          <cell r="G12">
            <v>4994.4185680000001</v>
          </cell>
          <cell r="H12">
            <v>2665474.1214180002</v>
          </cell>
          <cell r="I12">
            <v>277601.86452399998</v>
          </cell>
          <cell r="J12">
            <v>21953.711803999999</v>
          </cell>
          <cell r="K12">
            <v>2965029.6977460003</v>
          </cell>
          <cell r="M12">
            <v>2965029.6977460003</v>
          </cell>
          <cell r="O12">
            <v>0</v>
          </cell>
        </row>
        <row r="13">
          <cell r="A13" t="str">
            <v>BB REN MN ELETROBRAS</v>
          </cell>
          <cell r="B13" t="str">
            <v>FFDI - teste</v>
          </cell>
          <cell r="C13">
            <v>10862755.809109</v>
          </cell>
          <cell r="D13">
            <v>83226.091228000005</v>
          </cell>
          <cell r="E13">
            <v>0</v>
          </cell>
          <cell r="F13">
            <v>164466.915011</v>
          </cell>
          <cell r="G13">
            <v>81470.663899000006</v>
          </cell>
          <cell r="H13">
            <v>9765500.2483530007</v>
          </cell>
          <cell r="I13">
            <v>1017053.552364</v>
          </cell>
          <cell r="J13">
            <v>80431.84850800001</v>
          </cell>
          <cell r="K13">
            <v>10862985.649225</v>
          </cell>
          <cell r="M13">
            <v>10862985.649225002</v>
          </cell>
          <cell r="O13">
            <v>0</v>
          </cell>
        </row>
        <row r="14">
          <cell r="A14" t="str">
            <v>BNB 1 LITORAL-MATA</v>
          </cell>
          <cell r="B14" t="str">
            <v>FFDI - teste</v>
          </cell>
          <cell r="C14">
            <v>35720159.359232001</v>
          </cell>
          <cell r="D14">
            <v>405312.442607</v>
          </cell>
          <cell r="E14">
            <v>0</v>
          </cell>
          <cell r="F14">
            <v>0</v>
          </cell>
          <cell r="G14">
            <v>0</v>
          </cell>
          <cell r="H14">
            <v>35319394.350000001</v>
          </cell>
          <cell r="I14">
            <v>0</v>
          </cell>
          <cell r="J14">
            <v>806077.45183799998</v>
          </cell>
          <cell r="K14">
            <v>36125471.801838003</v>
          </cell>
          <cell r="M14">
            <v>36125471.801839001</v>
          </cell>
          <cell r="O14">
            <v>-9.9837779998779297E-7</v>
          </cell>
        </row>
        <row r="15">
          <cell r="A15" t="str">
            <v>BNB 1 SEMI-ÁRIDO</v>
          </cell>
          <cell r="B15" t="str">
            <v>FFDI - teste</v>
          </cell>
          <cell r="C15">
            <v>30561337.965360999</v>
          </cell>
          <cell r="D15">
            <v>346775.90364099998</v>
          </cell>
          <cell r="E15">
            <v>0</v>
          </cell>
          <cell r="F15">
            <v>0</v>
          </cell>
          <cell r="G15">
            <v>0</v>
          </cell>
          <cell r="H15">
            <v>30218452.739999998</v>
          </cell>
          <cell r="I15">
            <v>0</v>
          </cell>
          <cell r="J15">
            <v>689661.12900299998</v>
          </cell>
          <cell r="K15">
            <v>30908113.869002998</v>
          </cell>
          <cell r="M15">
            <v>30908113.869001999</v>
          </cell>
          <cell r="O15">
            <v>9.9837779998779297E-7</v>
          </cell>
        </row>
        <row r="16">
          <cell r="A16" t="str">
            <v>BNB 3 LITORAL-MATA</v>
          </cell>
          <cell r="B16" t="str">
            <v>FFDI - teste</v>
          </cell>
          <cell r="C16">
            <v>14232530.474455001</v>
          </cell>
          <cell r="D16">
            <v>161494.847576</v>
          </cell>
          <cell r="E16">
            <v>0</v>
          </cell>
          <cell r="F16">
            <v>0</v>
          </cell>
          <cell r="G16">
            <v>0</v>
          </cell>
          <cell r="H16">
            <v>14227351.24</v>
          </cell>
          <cell r="I16">
            <v>0</v>
          </cell>
          <cell r="J16">
            <v>166674.08203200001</v>
          </cell>
          <cell r="K16">
            <v>14394025.322032001</v>
          </cell>
          <cell r="M16">
            <v>14394025.322031001</v>
          </cell>
          <cell r="O16">
            <v>1.0002404451370239E-6</v>
          </cell>
        </row>
        <row r="17">
          <cell r="A17" t="str">
            <v>BNB 3 SEMI-ÁRIDO</v>
          </cell>
          <cell r="B17" t="str">
            <v>FFDI - teste</v>
          </cell>
          <cell r="C17">
            <v>10283839.061040999</v>
          </cell>
          <cell r="D17">
            <v>116689.51102000001</v>
          </cell>
          <cell r="E17">
            <v>0</v>
          </cell>
          <cell r="F17">
            <v>0</v>
          </cell>
          <cell r="G17">
            <v>0</v>
          </cell>
          <cell r="H17">
            <v>10280096.76</v>
          </cell>
          <cell r="I17">
            <v>0</v>
          </cell>
          <cell r="J17">
            <v>120431.812062</v>
          </cell>
          <cell r="K17">
            <v>10400528.572062001</v>
          </cell>
          <cell r="M17">
            <v>10400528.572060999</v>
          </cell>
          <cell r="O17">
            <v>1.0021030902862549E-6</v>
          </cell>
        </row>
        <row r="18">
          <cell r="A18" t="str">
            <v>BNDES 1 - RTE</v>
          </cell>
          <cell r="B18" t="str">
            <v>FFDI - teste</v>
          </cell>
          <cell r="C18">
            <v>1983086.04428</v>
          </cell>
          <cell r="D18">
            <v>26941.835213999999</v>
          </cell>
          <cell r="E18">
            <v>0</v>
          </cell>
          <cell r="F18">
            <v>109265.633071</v>
          </cell>
          <cell r="G18">
            <v>0</v>
          </cell>
          <cell r="H18">
            <v>812996.17830499995</v>
          </cell>
          <cell r="I18">
            <v>1075880.834205</v>
          </cell>
          <cell r="J18">
            <v>11885.233913</v>
          </cell>
          <cell r="K18">
            <v>1900762.2464229998</v>
          </cell>
          <cell r="M18">
            <v>1900762.246423</v>
          </cell>
          <cell r="O18">
            <v>0</v>
          </cell>
        </row>
        <row r="19">
          <cell r="A19" t="str">
            <v>BNDES 2 - RTE</v>
          </cell>
          <cell r="B19" t="str">
            <v>FFDI - teste</v>
          </cell>
          <cell r="C19">
            <v>41649737.309267998</v>
          </cell>
          <cell r="D19">
            <v>565845.52271599998</v>
          </cell>
          <cell r="E19">
            <v>0</v>
          </cell>
          <cell r="F19">
            <v>2294849.9524269998</v>
          </cell>
          <cell r="G19">
            <v>0</v>
          </cell>
          <cell r="H19">
            <v>17074941.028115999</v>
          </cell>
          <cell r="I19">
            <v>22596172.390011001</v>
          </cell>
          <cell r="J19">
            <v>249619.46143</v>
          </cell>
          <cell r="K19">
            <v>39920732.879556999</v>
          </cell>
          <cell r="M19">
            <v>39920732.879556999</v>
          </cell>
          <cell r="O19">
            <v>0</v>
          </cell>
        </row>
        <row r="20">
          <cell r="A20" t="str">
            <v>BNDES 3 - RTE</v>
          </cell>
          <cell r="B20" t="str">
            <v>FFDI - teste</v>
          </cell>
          <cell r="C20">
            <v>32242036.167707998</v>
          </cell>
          <cell r="D20">
            <v>449102.39883399999</v>
          </cell>
          <cell r="E20">
            <v>0</v>
          </cell>
          <cell r="F20">
            <v>0</v>
          </cell>
          <cell r="G20">
            <v>0</v>
          </cell>
          <cell r="H20">
            <v>32486724.874359999</v>
          </cell>
          <cell r="I20">
            <v>0</v>
          </cell>
          <cell r="J20">
            <v>204413.692182</v>
          </cell>
          <cell r="K20">
            <v>32691138.566542</v>
          </cell>
          <cell r="M20">
            <v>32691138.566542</v>
          </cell>
          <cell r="O20">
            <v>0</v>
          </cell>
        </row>
        <row r="21">
          <cell r="A21" t="str">
            <v>BNDES 4 - CVA</v>
          </cell>
          <cell r="B21" t="str">
            <v>FFDI - teste</v>
          </cell>
          <cell r="C21">
            <v>9693842.2543679997</v>
          </cell>
          <cell r="D21">
            <v>128512.33457599999</v>
          </cell>
          <cell r="E21">
            <v>0</v>
          </cell>
          <cell r="F21">
            <v>1040520.143377</v>
          </cell>
          <cell r="G21">
            <v>0</v>
          </cell>
          <cell r="H21">
            <v>0</v>
          </cell>
          <cell r="I21">
            <v>8726922.7085650004</v>
          </cell>
          <cell r="J21">
            <v>54911.736998</v>
          </cell>
          <cell r="K21">
            <v>8781834.4455629997</v>
          </cell>
          <cell r="M21">
            <v>8781834.4455669988</v>
          </cell>
          <cell r="O21">
            <v>-3.9990991353988647E-6</v>
          </cell>
        </row>
        <row r="22">
          <cell r="A22" t="str">
            <v>BNDES 5 - FINEM (Bradesco A)</v>
          </cell>
          <cell r="B22" t="str">
            <v>FFDI - teste</v>
          </cell>
          <cell r="C22">
            <v>12045776.140404001</v>
          </cell>
          <cell r="D22">
            <v>117432.825633</v>
          </cell>
          <cell r="E22">
            <v>0</v>
          </cell>
          <cell r="F22">
            <v>383160.91515900003</v>
          </cell>
          <cell r="G22">
            <v>19220.646468999999</v>
          </cell>
          <cell r="H22">
            <v>8286620.6057200003</v>
          </cell>
          <cell r="I22">
            <v>3314648.2423029998</v>
          </cell>
          <cell r="J22">
            <v>197999.84932399998</v>
          </cell>
          <cell r="K22">
            <v>11799268.697347</v>
          </cell>
          <cell r="M22">
            <v>11799268.697347002</v>
          </cell>
          <cell r="O22">
            <v>0</v>
          </cell>
        </row>
        <row r="23">
          <cell r="A23" t="str">
            <v>BNDES 5 - FINEM (Bradesco B)</v>
          </cell>
          <cell r="B23" t="str">
            <v>FFDI - teste</v>
          </cell>
          <cell r="C23">
            <v>3024152.2897049999</v>
          </cell>
          <cell r="D23">
            <v>36683.097830999999</v>
          </cell>
          <cell r="E23">
            <v>0</v>
          </cell>
          <cell r="F23">
            <v>93033.313754999996</v>
          </cell>
          <cell r="G23">
            <v>4830.6029259999996</v>
          </cell>
          <cell r="H23">
            <v>2012031.353594</v>
          </cell>
          <cell r="I23">
            <v>804812.54144199996</v>
          </cell>
          <cell r="J23">
            <v>155788.781671</v>
          </cell>
          <cell r="K23">
            <v>2972632.676707</v>
          </cell>
          <cell r="M23">
            <v>2972632.676707</v>
          </cell>
          <cell r="O23">
            <v>0</v>
          </cell>
        </row>
        <row r="24">
          <cell r="A24" t="str">
            <v>BNDES 5 - FINEM (Itau BBA A)</v>
          </cell>
          <cell r="B24" t="str">
            <v>FFDI - teste</v>
          </cell>
          <cell r="C24">
            <v>10192579.808088999</v>
          </cell>
          <cell r="D24">
            <v>99366.237053999997</v>
          </cell>
          <cell r="E24">
            <v>0</v>
          </cell>
          <cell r="F24">
            <v>324213.08196099999</v>
          </cell>
          <cell r="G24">
            <v>16263.623936</v>
          </cell>
          <cell r="H24">
            <v>7011755.894971</v>
          </cell>
          <cell r="I24">
            <v>2804702.3580160001</v>
          </cell>
          <cell r="J24">
            <v>167538.33413100001</v>
          </cell>
          <cell r="K24">
            <v>9983996.5871180017</v>
          </cell>
          <cell r="M24">
            <v>9983996.5871179979</v>
          </cell>
          <cell r="O24">
            <v>0</v>
          </cell>
        </row>
        <row r="25">
          <cell r="A25" t="str">
            <v>BNDES 5 - FINEM (Itau BBA B)</v>
          </cell>
          <cell r="B25" t="str">
            <v>FFDI - teste</v>
          </cell>
          <cell r="C25">
            <v>2558897.657691</v>
          </cell>
          <cell r="D25">
            <v>31039.544419999998</v>
          </cell>
          <cell r="E25">
            <v>0</v>
          </cell>
          <cell r="F25">
            <v>78720.496685000006</v>
          </cell>
          <cell r="G25">
            <v>4087.4325429999999</v>
          </cell>
          <cell r="H25">
            <v>1702488.0777769999</v>
          </cell>
          <cell r="I25">
            <v>680995.23109999998</v>
          </cell>
          <cell r="J25">
            <v>131820.829092</v>
          </cell>
          <cell r="K25">
            <v>2515304.1379689998</v>
          </cell>
          <cell r="M25">
            <v>2515304.1379690003</v>
          </cell>
          <cell r="O25">
            <v>0</v>
          </cell>
        </row>
        <row r="26">
          <cell r="A26" t="str">
            <v>BNDES 5 - FINEM (Santander A)</v>
          </cell>
          <cell r="B26" t="str">
            <v>FFDI - teste</v>
          </cell>
          <cell r="C26">
            <v>12631751.593953</v>
          </cell>
          <cell r="D26">
            <v>123145.43048700001</v>
          </cell>
          <cell r="E26">
            <v>0</v>
          </cell>
          <cell r="F26">
            <v>401800.05353999999</v>
          </cell>
          <cell r="G26">
            <v>20155.648657000002</v>
          </cell>
          <cell r="H26">
            <v>8689729.2268700004</v>
          </cell>
          <cell r="I26">
            <v>3475891.6907429998</v>
          </cell>
          <cell r="J26">
            <v>207631.701944</v>
          </cell>
          <cell r="K26">
            <v>12373252.619556999</v>
          </cell>
          <cell r="M26">
            <v>12373252.619556999</v>
          </cell>
          <cell r="O26">
            <v>0</v>
          </cell>
        </row>
        <row r="27">
          <cell r="A27" t="str">
            <v>BNDES 5 - FINEM (Santander B)</v>
          </cell>
          <cell r="B27" t="str">
            <v>FFDI - teste</v>
          </cell>
          <cell r="C27">
            <v>3171263.961565</v>
          </cell>
          <cell r="D27">
            <v>38467.575431000005</v>
          </cell>
          <cell r="E27">
            <v>0</v>
          </cell>
          <cell r="F27">
            <v>97558.99123</v>
          </cell>
          <cell r="G27">
            <v>5065.5904449999998</v>
          </cell>
          <cell r="H27">
            <v>2109908.174408</v>
          </cell>
          <cell r="I27">
            <v>843963.26975900005</v>
          </cell>
          <cell r="J27">
            <v>163366.692044</v>
          </cell>
          <cell r="K27">
            <v>3117238.1362110004</v>
          </cell>
          <cell r="M27">
            <v>3117238.1362110004</v>
          </cell>
          <cell r="O27">
            <v>0</v>
          </cell>
        </row>
        <row r="28">
          <cell r="A28" t="str">
            <v>BNDES 5 - FINEM (Unibanco A)</v>
          </cell>
          <cell r="B28" t="str">
            <v>FFDI - teste</v>
          </cell>
          <cell r="C28">
            <v>10197132.105361</v>
          </cell>
          <cell r="D28">
            <v>99406.784709999993</v>
          </cell>
          <cell r="E28">
            <v>0</v>
          </cell>
          <cell r="F28">
            <v>324359.57781599998</v>
          </cell>
          <cell r="G28">
            <v>16270.884973</v>
          </cell>
          <cell r="H28">
            <v>7014924.1606949996</v>
          </cell>
          <cell r="I28">
            <v>2805969.6642990001</v>
          </cell>
          <cell r="J28">
            <v>167556.37223400001</v>
          </cell>
          <cell r="K28">
            <v>9988450.1972279996</v>
          </cell>
          <cell r="M28">
            <v>9988450.1972279996</v>
          </cell>
          <cell r="O28">
            <v>0</v>
          </cell>
        </row>
        <row r="29">
          <cell r="A29" t="str">
            <v>BNDES 5 - FINEM (Unibanco B)</v>
          </cell>
          <cell r="B29" t="str">
            <v>FFDI - teste</v>
          </cell>
          <cell r="C29">
            <v>2557115.9808959998</v>
          </cell>
          <cell r="D29">
            <v>31023.674888000001</v>
          </cell>
          <cell r="E29">
            <v>0</v>
          </cell>
          <cell r="F29">
            <v>78663.161179999996</v>
          </cell>
          <cell r="G29">
            <v>4084.5907189999998</v>
          </cell>
          <cell r="H29">
            <v>1701248.082832</v>
          </cell>
          <cell r="I29">
            <v>680499.23314799997</v>
          </cell>
          <cell r="J29">
            <v>131813.76934300002</v>
          </cell>
          <cell r="K29">
            <v>2513561.0853229999</v>
          </cell>
          <cell r="M29">
            <v>2513561.0853229999</v>
          </cell>
          <cell r="O29">
            <v>0</v>
          </cell>
        </row>
        <row r="30">
          <cell r="A30" t="str">
            <v>BNDES 5 - FINEM (Votorantim A)</v>
          </cell>
          <cell r="B30" t="str">
            <v>FFDI - teste</v>
          </cell>
          <cell r="C30">
            <v>4632989.3520870004</v>
          </cell>
          <cell r="D30">
            <v>45166.458302999999</v>
          </cell>
          <cell r="E30">
            <v>0</v>
          </cell>
          <cell r="F30">
            <v>147369.535409</v>
          </cell>
          <cell r="G30">
            <v>7392.5539870000002</v>
          </cell>
          <cell r="H30">
            <v>3187160.7475109999</v>
          </cell>
          <cell r="I30">
            <v>1274864.29899</v>
          </cell>
          <cell r="J30">
            <v>76153.782466999997</v>
          </cell>
          <cell r="K30">
            <v>4538178.8289679997</v>
          </cell>
          <cell r="M30">
            <v>4538178.8289680006</v>
          </cell>
          <cell r="O30">
            <v>0</v>
          </cell>
        </row>
        <row r="31">
          <cell r="A31" t="str">
            <v>BNDES 5 - FINEM (Votorantim B)</v>
          </cell>
          <cell r="B31" t="str">
            <v>FFDI - teste</v>
          </cell>
          <cell r="C31">
            <v>1163135.044496</v>
          </cell>
          <cell r="D31">
            <v>14108.881563000001</v>
          </cell>
          <cell r="E31">
            <v>0</v>
          </cell>
          <cell r="F31">
            <v>35782.035756999998</v>
          </cell>
          <cell r="G31">
            <v>1857.9234779999999</v>
          </cell>
          <cell r="H31">
            <v>773858.04002399999</v>
          </cell>
          <cell r="I31">
            <v>309543.21600700001</v>
          </cell>
          <cell r="J31">
            <v>59918.557749</v>
          </cell>
          <cell r="K31">
            <v>1143319.81378</v>
          </cell>
          <cell r="M31">
            <v>1143319.81378</v>
          </cell>
          <cell r="O31">
            <v>0</v>
          </cell>
        </row>
        <row r="32">
          <cell r="A32" t="str">
            <v>CAPITAL GIRO SWAP (Previsto)</v>
          </cell>
          <cell r="B32" t="str">
            <v>FFDI - teste</v>
          </cell>
          <cell r="C32">
            <v>0</v>
          </cell>
          <cell r="D32">
            <v>424948.68780299998</v>
          </cell>
          <cell r="E32">
            <v>60000000</v>
          </cell>
          <cell r="F32">
            <v>0</v>
          </cell>
          <cell r="G32">
            <v>0</v>
          </cell>
          <cell r="H32">
            <v>0</v>
          </cell>
          <cell r="I32">
            <v>60000000</v>
          </cell>
          <cell r="J32">
            <v>424948.68780299998</v>
          </cell>
          <cell r="K32">
            <v>60424948.687803</v>
          </cell>
          <cell r="M32">
            <v>60424948.687803</v>
          </cell>
          <cell r="O32">
            <v>0</v>
          </cell>
        </row>
        <row r="33">
          <cell r="A33" t="str">
            <v>CEF/COHAB - n01 - 108130160-0</v>
          </cell>
          <cell r="B33" t="str">
            <v>FFDI - teste</v>
          </cell>
          <cell r="C33">
            <v>21578.214119</v>
          </cell>
          <cell r="D33">
            <v>52.871116999999998</v>
          </cell>
          <cell r="E33">
            <v>0</v>
          </cell>
          <cell r="F33">
            <v>995.45153000000005</v>
          </cell>
          <cell r="G33">
            <v>101.135594</v>
          </cell>
          <cell r="H33">
            <v>9413.2531749999998</v>
          </cell>
          <cell r="I33">
            <v>11295.903902</v>
          </cell>
          <cell r="J33">
            <v>27.612223</v>
          </cell>
          <cell r="K33">
            <v>20736.7693</v>
          </cell>
          <cell r="M33">
            <v>20736.7693</v>
          </cell>
          <cell r="O33">
            <v>0</v>
          </cell>
        </row>
        <row r="34">
          <cell r="A34" t="str">
            <v>CEF/COHAB - n02 - 108130162-6</v>
          </cell>
          <cell r="B34" t="str">
            <v>FFDI - teste</v>
          </cell>
          <cell r="C34">
            <v>13557.883245000001</v>
          </cell>
          <cell r="D34">
            <v>33.053607</v>
          </cell>
          <cell r="E34">
            <v>0</v>
          </cell>
          <cell r="F34">
            <v>749.97087299999998</v>
          </cell>
          <cell r="G34">
            <v>63.544840999999998</v>
          </cell>
          <cell r="H34">
            <v>4295.775944</v>
          </cell>
          <cell r="I34">
            <v>8591.5517729999992</v>
          </cell>
          <cell r="J34">
            <v>17.183102999999999</v>
          </cell>
          <cell r="K34">
            <v>12904.51082</v>
          </cell>
          <cell r="M34">
            <v>12904.510820000001</v>
          </cell>
          <cell r="O34">
            <v>0</v>
          </cell>
        </row>
        <row r="35">
          <cell r="A35" t="str">
            <v>CEF/COHAB - n58 - 108130159-6</v>
          </cell>
          <cell r="B35" t="str">
            <v>FFDI - teste</v>
          </cell>
          <cell r="C35">
            <v>29818.880278000001</v>
          </cell>
          <cell r="D35">
            <v>72.897255999999999</v>
          </cell>
          <cell r="E35">
            <v>0</v>
          </cell>
          <cell r="F35">
            <v>1499.499131</v>
          </cell>
          <cell r="G35">
            <v>139.759027</v>
          </cell>
          <cell r="H35">
            <v>11397.618148</v>
          </cell>
          <cell r="I35">
            <v>17096.427222999999</v>
          </cell>
          <cell r="J35">
            <v>37.992058999999998</v>
          </cell>
          <cell r="K35">
            <v>28532.03743</v>
          </cell>
          <cell r="M35">
            <v>28532.03743</v>
          </cell>
          <cell r="O35">
            <v>0</v>
          </cell>
        </row>
        <row r="36">
          <cell r="A36" t="str">
            <v>CEF/COHAB - n59 - 108130158-8</v>
          </cell>
          <cell r="B36" t="str">
            <v>FFDI - teste</v>
          </cell>
          <cell r="C36">
            <v>56648.397584999999</v>
          </cell>
          <cell r="D36">
            <v>138.30611299999998</v>
          </cell>
          <cell r="E36">
            <v>0</v>
          </cell>
          <cell r="F36">
            <v>2984.001319</v>
          </cell>
          <cell r="G36">
            <v>265.50709799999998</v>
          </cell>
          <cell r="H36">
            <v>19893.342191</v>
          </cell>
          <cell r="I36">
            <v>34102.872326999997</v>
          </cell>
          <cell r="J36">
            <v>71.994958999999994</v>
          </cell>
          <cell r="K36">
            <v>54068.209476999997</v>
          </cell>
          <cell r="M36">
            <v>54068.209476999997</v>
          </cell>
          <cell r="O36">
            <v>0</v>
          </cell>
        </row>
        <row r="37">
          <cell r="A37" t="str">
            <v>CEF/COHAB - n60 - 108130157-0</v>
          </cell>
          <cell r="B37" t="str">
            <v>FFDI - teste</v>
          </cell>
          <cell r="C37">
            <v>156.761675</v>
          </cell>
          <cell r="D37">
            <v>0.34077799999999997</v>
          </cell>
          <cell r="E37">
            <v>0</v>
          </cell>
          <cell r="F37">
            <v>39.714884999999995</v>
          </cell>
          <cell r="G37">
            <v>0.73473099999999991</v>
          </cell>
          <cell r="H37">
            <v>0</v>
          </cell>
          <cell r="I37">
            <v>117.96500999999999</v>
          </cell>
          <cell r="J37">
            <v>0.15728900000000001</v>
          </cell>
          <cell r="K37">
            <v>118.122299</v>
          </cell>
          <cell r="M37">
            <v>118.122299</v>
          </cell>
          <cell r="O37">
            <v>0</v>
          </cell>
        </row>
        <row r="38">
          <cell r="A38" t="str">
            <v>CELPOS 1</v>
          </cell>
          <cell r="B38" t="str">
            <v>FFDI - teste</v>
          </cell>
          <cell r="C38">
            <v>13663525.202190001</v>
          </cell>
          <cell r="D38">
            <v>66106.330549999999</v>
          </cell>
          <cell r="E38">
            <v>0</v>
          </cell>
          <cell r="F38">
            <v>826707.40883099998</v>
          </cell>
          <cell r="G38">
            <v>27325.903931000001</v>
          </cell>
          <cell r="H38">
            <v>3800553.3940619999</v>
          </cell>
          <cell r="I38">
            <v>9121327.6137630008</v>
          </cell>
          <cell r="J38">
            <v>8369.0200150000001</v>
          </cell>
          <cell r="K38">
            <v>12930250.02784</v>
          </cell>
          <cell r="M38">
            <v>12930250.02784</v>
          </cell>
          <cell r="O38">
            <v>0</v>
          </cell>
        </row>
        <row r="39">
          <cell r="A39" t="str">
            <v>CELPOS 2</v>
          </cell>
          <cell r="B39" t="str">
            <v>FFDI - teste</v>
          </cell>
          <cell r="C39">
            <v>135018712.073598</v>
          </cell>
          <cell r="D39">
            <v>658524.67223999999</v>
          </cell>
          <cell r="E39">
            <v>0</v>
          </cell>
          <cell r="F39">
            <v>0</v>
          </cell>
          <cell r="G39">
            <v>270037.62080899999</v>
          </cell>
          <cell r="H39">
            <v>135947274.36664701</v>
          </cell>
          <cell r="I39">
            <v>0</v>
          </cell>
          <cell r="J39">
            <v>0</v>
          </cell>
          <cell r="K39">
            <v>135947274.36664701</v>
          </cell>
          <cell r="M39">
            <v>135947274.36664698</v>
          </cell>
          <cell r="O39">
            <v>0</v>
          </cell>
        </row>
        <row r="40">
          <cell r="A40" t="str">
            <v>CITIBANK 3  (Previsto)</v>
          </cell>
          <cell r="B40" t="str">
            <v>FFDI - teste</v>
          </cell>
          <cell r="C40">
            <v>0</v>
          </cell>
          <cell r="D40">
            <v>0</v>
          </cell>
          <cell r="E40">
            <v>20000000</v>
          </cell>
          <cell r="F40">
            <v>0</v>
          </cell>
          <cell r="G40">
            <v>0</v>
          </cell>
          <cell r="H40">
            <v>0</v>
          </cell>
          <cell r="I40">
            <v>20000000</v>
          </cell>
          <cell r="J40">
            <v>0</v>
          </cell>
          <cell r="K40">
            <v>20000000</v>
          </cell>
          <cell r="M40">
            <v>20000000</v>
          </cell>
          <cell r="O40">
            <v>0</v>
          </cell>
        </row>
        <row r="41">
          <cell r="A41" t="str">
            <v>DEBÊNTURES 1ª EMISSÃO</v>
          </cell>
          <cell r="B41" t="str">
            <v>FFDI - teste</v>
          </cell>
          <cell r="C41">
            <v>77903232.753957003</v>
          </cell>
          <cell r="D41">
            <v>703353.89608099998</v>
          </cell>
          <cell r="E41">
            <v>0</v>
          </cell>
          <cell r="F41">
            <v>78225244.623230994</v>
          </cell>
          <cell r="G41">
            <v>347657.97319300001</v>
          </cell>
          <cell r="H41">
            <v>0</v>
          </cell>
          <cell r="I41">
            <v>0</v>
          </cell>
          <cell r="J41">
            <v>0</v>
          </cell>
          <cell r="K41">
            <v>0</v>
          </cell>
          <cell r="M41">
            <v>729000.00000001024</v>
          </cell>
          <cell r="O41">
            <v>-729000.00000001024</v>
          </cell>
          <cell r="Q41">
            <v>729000</v>
          </cell>
        </row>
        <row r="42">
          <cell r="A42" t="str">
            <v>DEBÊNTURES 1ª EMISSÃO Repactuação</v>
          </cell>
          <cell r="B42" t="str">
            <v>FFDI - teste</v>
          </cell>
          <cell r="C42">
            <v>0</v>
          </cell>
          <cell r="D42">
            <v>0</v>
          </cell>
          <cell r="E42">
            <v>74185111.650000006</v>
          </cell>
          <cell r="F42">
            <v>0</v>
          </cell>
          <cell r="G42">
            <v>0</v>
          </cell>
          <cell r="H42">
            <v>74185111.650000006</v>
          </cell>
          <cell r="I42">
            <v>0</v>
          </cell>
          <cell r="J42">
            <v>0</v>
          </cell>
          <cell r="K42">
            <v>74185111.650000006</v>
          </cell>
          <cell r="M42">
            <v>74185111.650000006</v>
          </cell>
          <cell r="O42">
            <v>0</v>
          </cell>
        </row>
        <row r="43">
          <cell r="A43" t="str">
            <v>DEBÊNTURES 2ª EMISSÃO (1ª SÉRIE)</v>
          </cell>
          <cell r="B43" t="str">
            <v>FFDI - teste</v>
          </cell>
          <cell r="C43">
            <v>427701887.40172899</v>
          </cell>
          <cell r="D43">
            <v>5687332.816133</v>
          </cell>
          <cell r="E43">
            <v>0</v>
          </cell>
          <cell r="F43">
            <v>0</v>
          </cell>
          <cell r="G43">
            <v>0</v>
          </cell>
          <cell r="H43">
            <v>400000000</v>
          </cell>
          <cell r="I43">
            <v>0</v>
          </cell>
          <cell r="J43">
            <v>33389220.217863001</v>
          </cell>
          <cell r="K43">
            <v>433389220.21786302</v>
          </cell>
          <cell r="M43">
            <v>433389220.21786201</v>
          </cell>
          <cell r="O43">
            <v>1.0132789611816406E-6</v>
          </cell>
        </row>
        <row r="44">
          <cell r="A44" t="str">
            <v>DEBÊNTURES 2ª EMISSÃO (2ª SÉRIE)</v>
          </cell>
          <cell r="B44" t="str">
            <v>FFDI - teste</v>
          </cell>
          <cell r="C44">
            <v>33373451.534465</v>
          </cell>
          <cell r="D44">
            <v>291110.30188400001</v>
          </cell>
          <cell r="E44">
            <v>0</v>
          </cell>
          <cell r="F44">
            <v>0</v>
          </cell>
          <cell r="G44">
            <v>100120.354603</v>
          </cell>
          <cell r="H44">
            <v>30457448.107882001</v>
          </cell>
          <cell r="I44">
            <v>0</v>
          </cell>
          <cell r="J44">
            <v>3307234.0830700002</v>
          </cell>
          <cell r="K44">
            <v>33764682.190952003</v>
          </cell>
          <cell r="M44">
            <v>33764682.190952003</v>
          </cell>
          <cell r="O44">
            <v>0</v>
          </cell>
        </row>
        <row r="45">
          <cell r="A45" t="str">
            <v>ECF 0018 UFIR</v>
          </cell>
          <cell r="B45" t="str">
            <v>FFDI - teste</v>
          </cell>
          <cell r="C45">
            <v>33917480.275647998</v>
          </cell>
          <cell r="D45">
            <v>181700.43449800002</v>
          </cell>
          <cell r="E45">
            <v>0</v>
          </cell>
          <cell r="F45">
            <v>181700.43449799999</v>
          </cell>
          <cell r="G45">
            <v>0</v>
          </cell>
          <cell r="H45">
            <v>30525732.248055</v>
          </cell>
          <cell r="I45">
            <v>3391748.0275929999</v>
          </cell>
          <cell r="J45">
            <v>0</v>
          </cell>
          <cell r="K45">
            <v>33917480.275647998</v>
          </cell>
          <cell r="M45">
            <v>33917480.275647998</v>
          </cell>
          <cell r="O45">
            <v>0</v>
          </cell>
        </row>
        <row r="46">
          <cell r="A46" t="str">
            <v xml:space="preserve">ECF 0115 UFIR </v>
          </cell>
          <cell r="B46" t="str">
            <v>FFDI - teste</v>
          </cell>
          <cell r="C46">
            <v>16901478.000525001</v>
          </cell>
          <cell r="D46">
            <v>117371.374996</v>
          </cell>
          <cell r="E46">
            <v>0</v>
          </cell>
          <cell r="F46">
            <v>117371.374996</v>
          </cell>
          <cell r="G46">
            <v>0</v>
          </cell>
          <cell r="H46">
            <v>16901478.000525001</v>
          </cell>
          <cell r="I46">
            <v>0</v>
          </cell>
          <cell r="J46">
            <v>0</v>
          </cell>
          <cell r="K46">
            <v>16901478.000525001</v>
          </cell>
          <cell r="M46">
            <v>16901478.000525001</v>
          </cell>
          <cell r="O46">
            <v>0</v>
          </cell>
        </row>
        <row r="47">
          <cell r="A47" t="str">
            <v>ECF 1314 FINEL</v>
          </cell>
          <cell r="B47" t="str">
            <v>FFDI - teste</v>
          </cell>
          <cell r="C47">
            <v>339094.846983</v>
          </cell>
          <cell r="D47">
            <v>2113.4080920000001</v>
          </cell>
          <cell r="E47">
            <v>0</v>
          </cell>
          <cell r="F47">
            <v>30292.183486999998</v>
          </cell>
          <cell r="G47">
            <v>107.48598699999999</v>
          </cell>
          <cell r="H47">
            <v>7.2899999999999994E-4</v>
          </cell>
          <cell r="I47">
            <v>311023.55684600002</v>
          </cell>
          <cell r="J47">
            <v>0</v>
          </cell>
          <cell r="K47">
            <v>311023.55757500004</v>
          </cell>
          <cell r="M47">
            <v>311023.55757499998</v>
          </cell>
          <cell r="O47">
            <v>0</v>
          </cell>
        </row>
        <row r="48">
          <cell r="A48" t="str">
            <v>ECF 1314 FINEL F1</v>
          </cell>
          <cell r="B48" t="str">
            <v>FFDI - teste</v>
          </cell>
          <cell r="C48">
            <v>140281.42990700001</v>
          </cell>
          <cell r="D48">
            <v>932.59075299999995</v>
          </cell>
          <cell r="E48">
            <v>0</v>
          </cell>
          <cell r="F48">
            <v>12589.974951</v>
          </cell>
          <cell r="G48">
            <v>44.466358999999997</v>
          </cell>
          <cell r="H48">
            <v>1.8199999999999998E-4</v>
          </cell>
          <cell r="I48">
            <v>128668.51188599999</v>
          </cell>
          <cell r="J48">
            <v>0</v>
          </cell>
          <cell r="K48">
            <v>128668.512068</v>
          </cell>
          <cell r="M48">
            <v>128668.51206800001</v>
          </cell>
          <cell r="O48">
            <v>0</v>
          </cell>
        </row>
        <row r="49">
          <cell r="A49" t="str">
            <v>ECF 1314 FINEL F2</v>
          </cell>
          <cell r="B49" t="str">
            <v>FFDI - teste</v>
          </cell>
          <cell r="C49">
            <v>141938.35833700001</v>
          </cell>
          <cell r="D49">
            <v>943.60597800000005</v>
          </cell>
          <cell r="E49">
            <v>0</v>
          </cell>
          <cell r="F49">
            <v>12738.680942999999</v>
          </cell>
          <cell r="G49">
            <v>44.991571999999998</v>
          </cell>
          <cell r="H49">
            <v>-3.6399999999999996E-4</v>
          </cell>
          <cell r="I49">
            <v>130188.275308</v>
          </cell>
          <cell r="J49">
            <v>0</v>
          </cell>
          <cell r="K49">
            <v>130188.27494399999</v>
          </cell>
          <cell r="M49">
            <v>130188.27494400002</v>
          </cell>
          <cell r="O49">
            <v>0</v>
          </cell>
        </row>
        <row r="50">
          <cell r="A50" t="str">
            <v>ECF 1348 FINEL B</v>
          </cell>
          <cell r="B50" t="str">
            <v>FFDI - teste</v>
          </cell>
          <cell r="C50">
            <v>711595.77861000004</v>
          </cell>
          <cell r="D50">
            <v>5022.4021050000001</v>
          </cell>
          <cell r="E50">
            <v>0</v>
          </cell>
          <cell r="F50">
            <v>26508.614194000002</v>
          </cell>
          <cell r="G50">
            <v>336.97275300000001</v>
          </cell>
          <cell r="H50">
            <v>431529.08636299998</v>
          </cell>
          <cell r="I50">
            <v>258917.452911</v>
          </cell>
          <cell r="J50">
            <v>0</v>
          </cell>
          <cell r="K50">
            <v>690446.53927399998</v>
          </cell>
          <cell r="M50">
            <v>690446.53927399998</v>
          </cell>
          <cell r="O50">
            <v>0</v>
          </cell>
        </row>
        <row r="51">
          <cell r="A51" t="str">
            <v>ECF 1348 FINEL F1</v>
          </cell>
          <cell r="B51" t="str">
            <v>FFDI - teste</v>
          </cell>
          <cell r="C51">
            <v>459534.56369099999</v>
          </cell>
          <cell r="D51">
            <v>3243.368453</v>
          </cell>
          <cell r="E51">
            <v>0</v>
          </cell>
          <cell r="F51">
            <v>17118.741729000001</v>
          </cell>
          <cell r="G51">
            <v>217.61025899999999</v>
          </cell>
          <cell r="H51">
            <v>278673.00076299999</v>
          </cell>
          <cell r="I51">
            <v>167203.79991100001</v>
          </cell>
          <cell r="J51">
            <v>0</v>
          </cell>
          <cell r="K51">
            <v>445876.800674</v>
          </cell>
          <cell r="M51">
            <v>445876.80067399994</v>
          </cell>
          <cell r="O51">
            <v>0</v>
          </cell>
        </row>
        <row r="52">
          <cell r="A52" t="str">
            <v>ECF 1348 FINEL F2</v>
          </cell>
          <cell r="B52" t="str">
            <v>FFDI - teste</v>
          </cell>
          <cell r="C52">
            <v>387858.35999700002</v>
          </cell>
          <cell r="D52">
            <v>2737.4819859999998</v>
          </cell>
          <cell r="E52">
            <v>0</v>
          </cell>
          <cell r="F52">
            <v>14448.634844</v>
          </cell>
          <cell r="G52">
            <v>183.66835900000001</v>
          </cell>
          <cell r="H52">
            <v>235206.79759599999</v>
          </cell>
          <cell r="I52">
            <v>141124.07790199999</v>
          </cell>
          <cell r="J52">
            <v>0</v>
          </cell>
          <cell r="K52">
            <v>376330.87549799995</v>
          </cell>
          <cell r="M52">
            <v>376330.87549800007</v>
          </cell>
          <cell r="O52">
            <v>0</v>
          </cell>
        </row>
        <row r="53">
          <cell r="A53" t="str">
            <v xml:space="preserve">ECF 1983 UFIR </v>
          </cell>
          <cell r="B53" t="str">
            <v>FFDI - teste</v>
          </cell>
          <cell r="C53">
            <v>41321022.769712999</v>
          </cell>
          <cell r="D53">
            <v>206605.113866</v>
          </cell>
          <cell r="E53">
            <v>0</v>
          </cell>
          <cell r="F53">
            <v>814267.21345699998</v>
          </cell>
          <cell r="G53">
            <v>0</v>
          </cell>
          <cell r="H53">
            <v>33421415.475194</v>
          </cell>
          <cell r="I53">
            <v>7291945.1949279997</v>
          </cell>
          <cell r="J53">
            <v>0</v>
          </cell>
          <cell r="K53">
            <v>40713360.670121998</v>
          </cell>
          <cell r="M53">
            <v>40713360.670121998</v>
          </cell>
          <cell r="O53">
            <v>0</v>
          </cell>
        </row>
        <row r="54">
          <cell r="A54" t="str">
            <v>ECF 2184 UFIR</v>
          </cell>
          <cell r="B54" t="str">
            <v>FFDI - teste</v>
          </cell>
          <cell r="C54">
            <v>952423.80318699998</v>
          </cell>
          <cell r="D54">
            <v>5158.9622129999998</v>
          </cell>
          <cell r="E54">
            <v>0</v>
          </cell>
          <cell r="F54">
            <v>44843.287303999998</v>
          </cell>
          <cell r="G54">
            <v>0</v>
          </cell>
          <cell r="H54">
            <v>436527.57650199998</v>
          </cell>
          <cell r="I54">
            <v>476211.901594</v>
          </cell>
          <cell r="J54">
            <v>0</v>
          </cell>
          <cell r="K54">
            <v>912739.47809599992</v>
          </cell>
          <cell r="M54">
            <v>912739.47809600004</v>
          </cell>
          <cell r="O54">
            <v>0</v>
          </cell>
        </row>
        <row r="55">
          <cell r="A55" t="str">
            <v>FINEP</v>
          </cell>
          <cell r="B55" t="str">
            <v>FFDI - teste</v>
          </cell>
          <cell r="C55">
            <v>5965857.5677079996</v>
          </cell>
          <cell r="D55">
            <v>39362.460696000002</v>
          </cell>
          <cell r="E55">
            <v>0</v>
          </cell>
          <cell r="F55">
            <v>117971.16112400001</v>
          </cell>
          <cell r="G55">
            <v>9540.1138769999998</v>
          </cell>
          <cell r="H55">
            <v>5144270.8559060004</v>
          </cell>
          <cell r="I55">
            <v>734895.83656700002</v>
          </cell>
          <cell r="J55">
            <v>17622.288683999999</v>
          </cell>
          <cell r="K55">
            <v>5896788.9811570002</v>
          </cell>
          <cell r="M55">
            <v>5896788.9811569992</v>
          </cell>
          <cell r="O55">
            <v>0</v>
          </cell>
        </row>
        <row r="56">
          <cell r="A56" t="str">
            <v>KFW 1</v>
          </cell>
          <cell r="B56" t="str">
            <v>FFDI - teste</v>
          </cell>
          <cell r="C56">
            <v>1286255.954342</v>
          </cell>
          <cell r="D56">
            <v>2522.9457130000001</v>
          </cell>
          <cell r="E56">
            <v>0</v>
          </cell>
          <cell r="F56">
            <v>0</v>
          </cell>
          <cell r="G56">
            <v>-401.72202800000002</v>
          </cell>
          <cell r="H56">
            <v>1222367.1965439999</v>
          </cell>
          <cell r="I56">
            <v>64335.115608</v>
          </cell>
          <cell r="J56">
            <v>2522.9457130000001</v>
          </cell>
          <cell r="K56">
            <v>1289225.2578649998</v>
          </cell>
          <cell r="M56">
            <v>1288377.1780269998</v>
          </cell>
          <cell r="O56">
            <v>848.07983800000511</v>
          </cell>
        </row>
        <row r="57">
          <cell r="A57" t="str">
            <v>KFW 2</v>
          </cell>
          <cell r="B57" t="str">
            <v>FFDI - teste</v>
          </cell>
          <cell r="C57">
            <v>13434229.019710001</v>
          </cell>
          <cell r="D57">
            <v>59289.224908000004</v>
          </cell>
          <cell r="E57">
            <v>0</v>
          </cell>
          <cell r="F57">
            <v>0</v>
          </cell>
          <cell r="G57">
            <v>-4661.959398</v>
          </cell>
          <cell r="H57">
            <v>12095001.881196</v>
          </cell>
          <cell r="I57">
            <v>1343889.097912</v>
          </cell>
          <cell r="J57">
            <v>59289.224908000004</v>
          </cell>
          <cell r="K57">
            <v>13498180.204016</v>
          </cell>
          <cell r="M57">
            <v>13488856.285220001</v>
          </cell>
          <cell r="O57">
            <v>9323.9187959991395</v>
          </cell>
        </row>
        <row r="58">
          <cell r="A58" t="str">
            <v>UNIBANCO 8</v>
          </cell>
          <cell r="B58" t="str">
            <v>FFDI - teste</v>
          </cell>
          <cell r="C58">
            <v>20910873.924017999</v>
          </cell>
          <cell r="D58">
            <v>285312.98345200001</v>
          </cell>
          <cell r="E58">
            <v>0</v>
          </cell>
          <cell r="F58">
            <v>0</v>
          </cell>
          <cell r="G58">
            <v>0</v>
          </cell>
          <cell r="H58">
            <v>0</v>
          </cell>
          <cell r="I58">
            <v>20000000</v>
          </cell>
          <cell r="J58">
            <v>1196186.90747</v>
          </cell>
          <cell r="K58">
            <v>21196186.907469999</v>
          </cell>
          <cell r="M58">
            <v>21196186.907469999</v>
          </cell>
          <cell r="O58">
            <v>0</v>
          </cell>
        </row>
        <row r="59">
          <cell r="A59" t="str">
            <v>UNIBANCO 9</v>
          </cell>
          <cell r="B59" t="str">
            <v>FFDI - teste</v>
          </cell>
          <cell r="C59">
            <v>15683155.443015</v>
          </cell>
          <cell r="D59">
            <v>213984.737589</v>
          </cell>
          <cell r="E59">
            <v>0</v>
          </cell>
          <cell r="F59">
            <v>0</v>
          </cell>
          <cell r="G59">
            <v>0</v>
          </cell>
          <cell r="H59">
            <v>0</v>
          </cell>
          <cell r="I59">
            <v>15000000</v>
          </cell>
          <cell r="J59">
            <v>897140.18060299999</v>
          </cell>
          <cell r="K59">
            <v>15897140.180602999</v>
          </cell>
          <cell r="M59">
            <v>15897140.180604</v>
          </cell>
          <cell r="O59">
            <v>-1.0002404451370239E-6</v>
          </cell>
        </row>
        <row r="60">
          <cell r="A60" t="str">
            <v>DEBÊNTURES 3ª EMISSÃO (Previsto)</v>
          </cell>
          <cell r="M60">
            <v>0</v>
          </cell>
          <cell r="O60">
            <v>0</v>
          </cell>
        </row>
        <row r="61">
          <cell r="A61" t="str">
            <v>SANTANDER 6  (Previsto)</v>
          </cell>
          <cell r="M61">
            <v>0</v>
          </cell>
          <cell r="O61">
            <v>0</v>
          </cell>
        </row>
        <row r="62">
          <cell r="A62" t="str">
            <v>Sawap</v>
          </cell>
          <cell r="G62">
            <v>1694599.6659440026</v>
          </cell>
        </row>
        <row r="63">
          <cell r="C63">
            <v>1161858389.4728079</v>
          </cell>
          <cell r="D63">
            <v>12749602.088338001</v>
          </cell>
          <cell r="E63">
            <v>154185111.65000001</v>
          </cell>
          <cell r="F63">
            <v>86066725.615691021</v>
          </cell>
          <cell r="G63">
            <v>2630348.9604130024</v>
          </cell>
          <cell r="H63">
            <v>941738673.66583109</v>
          </cell>
          <cell r="I63">
            <v>254424369.25573096</v>
          </cell>
          <cell r="J63">
            <v>46774478.735957004</v>
          </cell>
          <cell r="K63">
            <v>1242937521.6575191</v>
          </cell>
          <cell r="O63">
            <v>-724605.23240499641</v>
          </cell>
        </row>
      </sheetData>
      <sheetData sheetId="2" refreshError="1">
        <row r="1">
          <cell r="A1" t="str">
            <v>Período: 31/07/06 - 31/08/06</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7</v>
          </cell>
          <cell r="B3" t="str">
            <v>FFDI - teste</v>
          </cell>
          <cell r="C3">
            <v>21338584.023965001</v>
          </cell>
          <cell r="D3">
            <v>261824.07299700001</v>
          </cell>
          <cell r="E3">
            <v>0</v>
          </cell>
          <cell r="F3">
            <v>1532591.9712990001</v>
          </cell>
          <cell r="G3">
            <v>0</v>
          </cell>
          <cell r="H3">
            <v>0</v>
          </cell>
          <cell r="I3">
            <v>20000000</v>
          </cell>
          <cell r="J3">
            <v>67816.125662000006</v>
          </cell>
          <cell r="K3">
            <v>20067816.125661999</v>
          </cell>
          <cell r="M3">
            <v>20067816.125663001</v>
          </cell>
          <cell r="O3">
            <v>-1.0021030902862549E-6</v>
          </cell>
        </row>
        <row r="4">
          <cell r="A4" t="str">
            <v>BB 8</v>
          </cell>
          <cell r="B4" t="str">
            <v>FFDI - teste</v>
          </cell>
          <cell r="C4">
            <v>21010843.575243</v>
          </cell>
          <cell r="D4">
            <v>262919.60886099999</v>
          </cell>
          <cell r="E4">
            <v>0</v>
          </cell>
          <cell r="F4">
            <v>0</v>
          </cell>
          <cell r="G4">
            <v>0</v>
          </cell>
          <cell r="H4">
            <v>0</v>
          </cell>
          <cell r="I4">
            <v>20000000</v>
          </cell>
          <cell r="J4">
            <v>1273763.184104</v>
          </cell>
          <cell r="K4">
            <v>21273763.184103999</v>
          </cell>
          <cell r="M4">
            <v>21273763.184103999</v>
          </cell>
          <cell r="O4">
            <v>0</v>
          </cell>
        </row>
        <row r="5">
          <cell r="A5" t="str">
            <v>BB 9</v>
          </cell>
          <cell r="B5" t="str">
            <v>FFDI - teste</v>
          </cell>
          <cell r="C5">
            <v>26230188.781668998</v>
          </cell>
          <cell r="D5">
            <v>328231.98888399999</v>
          </cell>
          <cell r="E5">
            <v>0</v>
          </cell>
          <cell r="F5">
            <v>0</v>
          </cell>
          <cell r="G5">
            <v>0</v>
          </cell>
          <cell r="H5">
            <v>0</v>
          </cell>
          <cell r="I5">
            <v>25000000</v>
          </cell>
          <cell r="J5">
            <v>1558420.770552</v>
          </cell>
          <cell r="K5">
            <v>26558420.770552002</v>
          </cell>
          <cell r="M5">
            <v>26558420.770552997</v>
          </cell>
          <cell r="O5">
            <v>-9.9465250968933105E-7</v>
          </cell>
        </row>
        <row r="6">
          <cell r="A6" t="str">
            <v>BB REN ME 1</v>
          </cell>
          <cell r="B6" t="str">
            <v>FFDI - teste</v>
          </cell>
          <cell r="C6">
            <v>314051.34471999999</v>
          </cell>
          <cell r="D6">
            <v>1435.8776849999999</v>
          </cell>
          <cell r="E6">
            <v>0</v>
          </cell>
          <cell r="F6">
            <v>0</v>
          </cell>
          <cell r="G6">
            <v>643.69439599999998</v>
          </cell>
          <cell r="H6">
            <v>309507.35200000001</v>
          </cell>
          <cell r="I6">
            <v>0</v>
          </cell>
          <cell r="J6">
            <v>6623.5648010000004</v>
          </cell>
          <cell r="K6">
            <v>316130.91680100001</v>
          </cell>
          <cell r="M6">
            <v>316130.91680100001</v>
          </cell>
          <cell r="O6">
            <v>0</v>
          </cell>
        </row>
        <row r="7">
          <cell r="A7" t="str">
            <v>BB REN ME 2</v>
          </cell>
          <cell r="B7" t="str">
            <v>FFDI - teste</v>
          </cell>
          <cell r="C7">
            <v>451046.443249</v>
          </cell>
          <cell r="D7">
            <v>2291.7668840000001</v>
          </cell>
          <cell r="E7">
            <v>0</v>
          </cell>
          <cell r="F7">
            <v>0</v>
          </cell>
          <cell r="G7">
            <v>924.48599200000001</v>
          </cell>
          <cell r="H7">
            <v>443567.78399999999</v>
          </cell>
          <cell r="I7">
            <v>0</v>
          </cell>
          <cell r="J7">
            <v>10694.912125000001</v>
          </cell>
          <cell r="K7">
            <v>454262.69612499996</v>
          </cell>
          <cell r="M7">
            <v>454262.69612499996</v>
          </cell>
          <cell r="O7">
            <v>0</v>
          </cell>
        </row>
        <row r="8">
          <cell r="A8" t="str">
            <v>BB REN ME 3</v>
          </cell>
          <cell r="B8" t="str">
            <v>FFDI - teste</v>
          </cell>
          <cell r="C8">
            <v>34407.466410000001</v>
          </cell>
          <cell r="D8">
            <v>157.314764</v>
          </cell>
          <cell r="E8">
            <v>0</v>
          </cell>
          <cell r="F8">
            <v>0</v>
          </cell>
          <cell r="G8">
            <v>70.523161000000002</v>
          </cell>
          <cell r="H8">
            <v>22606.417715</v>
          </cell>
          <cell r="I8">
            <v>11303.208858</v>
          </cell>
          <cell r="J8">
            <v>725.67776200000003</v>
          </cell>
          <cell r="K8">
            <v>34635.304335000001</v>
          </cell>
          <cell r="M8">
            <v>34635.304335000001</v>
          </cell>
          <cell r="O8">
            <v>0</v>
          </cell>
        </row>
        <row r="9">
          <cell r="A9" t="str">
            <v>BB REN ME 4</v>
          </cell>
          <cell r="B9" t="str">
            <v>FFDI - teste</v>
          </cell>
          <cell r="C9">
            <v>308552.77043400001</v>
          </cell>
          <cell r="D9">
            <v>2061.122918</v>
          </cell>
          <cell r="E9">
            <v>0</v>
          </cell>
          <cell r="F9">
            <v>0</v>
          </cell>
          <cell r="G9">
            <v>-601.50741900000003</v>
          </cell>
          <cell r="H9">
            <v>263924.27600000001</v>
          </cell>
          <cell r="I9">
            <v>37703.468000000001</v>
          </cell>
          <cell r="J9">
            <v>9618.5736130000005</v>
          </cell>
          <cell r="K9">
            <v>311246.31761299999</v>
          </cell>
          <cell r="M9">
            <v>310012.38593300001</v>
          </cell>
          <cell r="O9">
            <v>1233.9316799999797</v>
          </cell>
        </row>
        <row r="10">
          <cell r="A10" t="str">
            <v>BB REN ME 5</v>
          </cell>
          <cell r="B10" t="str">
            <v>FFDI - teste</v>
          </cell>
          <cell r="C10">
            <v>257150.81434899999</v>
          </cell>
          <cell r="D10">
            <v>1189.134188</v>
          </cell>
          <cell r="E10">
            <v>0</v>
          </cell>
          <cell r="F10">
            <v>0</v>
          </cell>
          <cell r="G10">
            <v>-509.49292300000002</v>
          </cell>
          <cell r="H10">
            <v>211151.38</v>
          </cell>
          <cell r="I10">
            <v>42230.275999999998</v>
          </cell>
          <cell r="J10">
            <v>5485.3609340000003</v>
          </cell>
          <cell r="K10">
            <v>258867.01693400001</v>
          </cell>
          <cell r="M10">
            <v>257830.45561399998</v>
          </cell>
          <cell r="O10">
            <v>1036.5613200000371</v>
          </cell>
        </row>
        <row r="11">
          <cell r="A11" t="str">
            <v>BB REN ME 6</v>
          </cell>
          <cell r="B11" t="str">
            <v>FFDI - teste</v>
          </cell>
          <cell r="C11">
            <v>33909.301314999997</v>
          </cell>
          <cell r="D11">
            <v>156.80568399999999</v>
          </cell>
          <cell r="E11">
            <v>0</v>
          </cell>
          <cell r="F11">
            <v>0</v>
          </cell>
          <cell r="G11">
            <v>-67.184497999999991</v>
          </cell>
          <cell r="H11">
            <v>22274.853141</v>
          </cell>
          <cell r="I11">
            <v>11137.426573000001</v>
          </cell>
          <cell r="J11">
            <v>723.329385</v>
          </cell>
          <cell r="K11">
            <v>34135.609099000001</v>
          </cell>
          <cell r="M11">
            <v>33998.922500999994</v>
          </cell>
          <cell r="O11">
            <v>136.68659800000751</v>
          </cell>
        </row>
        <row r="12">
          <cell r="A12" t="str">
            <v>BB REN MN BNDES</v>
          </cell>
          <cell r="B12" t="str">
            <v>FFDI - teste</v>
          </cell>
          <cell r="C12">
            <v>2965029.6977459998</v>
          </cell>
          <cell r="D12">
            <v>22581.616967999998</v>
          </cell>
          <cell r="E12">
            <v>0</v>
          </cell>
          <cell r="F12">
            <v>44961.315466</v>
          </cell>
          <cell r="G12">
            <v>4776.3619040000003</v>
          </cell>
          <cell r="H12">
            <v>2645431.4941210002</v>
          </cell>
          <cell r="I12">
            <v>280171.494075</v>
          </cell>
          <cell r="J12">
            <v>21823.372955999999</v>
          </cell>
          <cell r="K12">
            <v>2947426.3611519998</v>
          </cell>
          <cell r="M12">
            <v>2947426.3611519998</v>
          </cell>
          <cell r="O12">
            <v>0</v>
          </cell>
        </row>
        <row r="13">
          <cell r="A13" t="str">
            <v>BB REN MN ELETROBRAS</v>
          </cell>
          <cell r="B13" t="str">
            <v>FFDI - teste</v>
          </cell>
          <cell r="C13">
            <v>10862985.649225</v>
          </cell>
          <cell r="D13">
            <v>82847.084443999993</v>
          </cell>
          <cell r="E13">
            <v>0</v>
          </cell>
          <cell r="F13">
            <v>164953.55552699999</v>
          </cell>
          <cell r="G13">
            <v>32588.972807999999</v>
          </cell>
          <cell r="H13">
            <v>9705511.3933940008</v>
          </cell>
          <cell r="I13">
            <v>1027891.513895</v>
          </cell>
          <cell r="J13">
            <v>80065.243661</v>
          </cell>
          <cell r="K13">
            <v>10813468.15095</v>
          </cell>
          <cell r="M13">
            <v>10813468.15095</v>
          </cell>
          <cell r="O13">
            <v>0</v>
          </cell>
        </row>
        <row r="14">
          <cell r="A14" t="str">
            <v>BNB 1 LITORAL-MATA</v>
          </cell>
          <cell r="B14" t="str">
            <v>FFDI - teste</v>
          </cell>
          <cell r="C14">
            <v>36125471.801838003</v>
          </cell>
          <cell r="D14">
            <v>229069.605461</v>
          </cell>
          <cell r="E14">
            <v>0</v>
          </cell>
          <cell r="F14">
            <v>1022289.609623</v>
          </cell>
          <cell r="G14">
            <v>0</v>
          </cell>
          <cell r="H14">
            <v>35319394.350000001</v>
          </cell>
          <cell r="I14">
            <v>0</v>
          </cell>
          <cell r="J14">
            <v>12857.447679000001</v>
          </cell>
          <cell r="K14">
            <v>35332251.797679</v>
          </cell>
          <cell r="M14">
            <v>35332251.797676004</v>
          </cell>
          <cell r="O14">
            <v>2.9951333999633789E-6</v>
          </cell>
        </row>
        <row r="15">
          <cell r="A15" t="str">
            <v>BNB 1 SEMI-ÁRIDO</v>
          </cell>
          <cell r="B15" t="str">
            <v>FFDI - teste</v>
          </cell>
          <cell r="C15">
            <v>30908113.869003002</v>
          </cell>
          <cell r="D15">
            <v>93086.955753999995</v>
          </cell>
          <cell r="E15">
            <v>0</v>
          </cell>
          <cell r="F15">
            <v>771747.55142300006</v>
          </cell>
          <cell r="G15">
            <v>0</v>
          </cell>
          <cell r="H15">
            <v>30218452.739999998</v>
          </cell>
          <cell r="I15">
            <v>0</v>
          </cell>
          <cell r="J15">
            <v>11000.533337000001</v>
          </cell>
          <cell r="K15">
            <v>30229453.273336999</v>
          </cell>
          <cell r="M15">
            <v>30229453.273334004</v>
          </cell>
          <cell r="O15">
            <v>2.9951333999633789E-6</v>
          </cell>
        </row>
        <row r="16">
          <cell r="A16" t="str">
            <v>BNB 3 LITORAL-MATA</v>
          </cell>
          <cell r="B16" t="str">
            <v>FFDI - teste</v>
          </cell>
          <cell r="C16">
            <v>14394025.322032001</v>
          </cell>
          <cell r="D16">
            <v>163327.310596</v>
          </cell>
          <cell r="E16">
            <v>0</v>
          </cell>
          <cell r="F16">
            <v>0</v>
          </cell>
          <cell r="G16">
            <v>0</v>
          </cell>
          <cell r="H16">
            <v>14227351.24</v>
          </cell>
          <cell r="I16">
            <v>0</v>
          </cell>
          <cell r="J16">
            <v>330001.39262699999</v>
          </cell>
          <cell r="K16">
            <v>14557352.632627001</v>
          </cell>
          <cell r="M16">
            <v>14557352.632628001</v>
          </cell>
          <cell r="O16">
            <v>-1.0002404451370239E-6</v>
          </cell>
        </row>
        <row r="17">
          <cell r="A17" t="str">
            <v>BNB 3 SEMI-ÁRIDO</v>
          </cell>
          <cell r="B17" t="str">
            <v>FFDI - teste</v>
          </cell>
          <cell r="C17">
            <v>10400528.572062001</v>
          </cell>
          <cell r="D17">
            <v>118013.57316299999</v>
          </cell>
          <cell r="E17">
            <v>0</v>
          </cell>
          <cell r="F17">
            <v>0</v>
          </cell>
          <cell r="G17">
            <v>0</v>
          </cell>
          <cell r="H17">
            <v>10280096.76</v>
          </cell>
          <cell r="I17">
            <v>0</v>
          </cell>
          <cell r="J17">
            <v>238445.385224</v>
          </cell>
          <cell r="K17">
            <v>10518542.145223999</v>
          </cell>
          <cell r="M17">
            <v>10518542.145225001</v>
          </cell>
          <cell r="O17">
            <v>-1.0021030902862549E-6</v>
          </cell>
        </row>
        <row r="18">
          <cell r="A18" t="str">
            <v>BNDES 1 - RTE</v>
          </cell>
          <cell r="B18" t="str">
            <v>FFDI - teste</v>
          </cell>
          <cell r="C18">
            <v>1900762.246423</v>
          </cell>
          <cell r="D18">
            <v>24674.228242000001</v>
          </cell>
          <cell r="E18">
            <v>0</v>
          </cell>
          <cell r="F18">
            <v>107255.49148</v>
          </cell>
          <cell r="G18">
            <v>9.9999999999999995E-7</v>
          </cell>
          <cell r="H18">
            <v>715525.40942499996</v>
          </cell>
          <cell r="I18">
            <v>1090216.021678</v>
          </cell>
          <cell r="J18">
            <v>12439.552081</v>
          </cell>
          <cell r="K18">
            <v>1818180.983184</v>
          </cell>
          <cell r="M18">
            <v>1818180.983186</v>
          </cell>
          <cell r="O18">
            <v>-2.0000152289867401E-6</v>
          </cell>
        </row>
        <row r="19">
          <cell r="A19" t="str">
            <v>BNDES 2 - RTE</v>
          </cell>
          <cell r="B19" t="str">
            <v>FFDI - teste</v>
          </cell>
          <cell r="C19">
            <v>39920732.879556999</v>
          </cell>
          <cell r="D19">
            <v>518220.13851999998</v>
          </cell>
          <cell r="E19">
            <v>0</v>
          </cell>
          <cell r="F19">
            <v>2252631.9813509998</v>
          </cell>
          <cell r="G19">
            <v>0</v>
          </cell>
          <cell r="H19">
            <v>15027812.548312001</v>
          </cell>
          <cell r="I19">
            <v>22897246.967305999</v>
          </cell>
          <cell r="J19">
            <v>261261.52110799999</v>
          </cell>
          <cell r="K19">
            <v>38186321.036725998</v>
          </cell>
          <cell r="M19">
            <v>38186321.036725998</v>
          </cell>
          <cell r="O19">
            <v>0</v>
          </cell>
        </row>
        <row r="20">
          <cell r="A20" t="str">
            <v>BNDES 3 - RTE</v>
          </cell>
          <cell r="B20" t="str">
            <v>FFDI - teste</v>
          </cell>
          <cell r="C20">
            <v>32691138.566542</v>
          </cell>
          <cell r="D20">
            <v>437078.94325800001</v>
          </cell>
          <cell r="E20">
            <v>0</v>
          </cell>
          <cell r="F20">
            <v>0</v>
          </cell>
          <cell r="G20">
            <v>0</v>
          </cell>
          <cell r="H20">
            <v>32901562.302825</v>
          </cell>
          <cell r="I20">
            <v>0</v>
          </cell>
          <cell r="J20">
            <v>226655.20697500001</v>
          </cell>
          <cell r="K20">
            <v>33128217.509800002</v>
          </cell>
          <cell r="M20">
            <v>33128217.509799998</v>
          </cell>
          <cell r="O20">
            <v>0</v>
          </cell>
        </row>
        <row r="21">
          <cell r="A21" t="str">
            <v>BNDES 4 - CVA</v>
          </cell>
          <cell r="B21" t="str">
            <v>FFDI - teste</v>
          </cell>
          <cell r="C21">
            <v>8781834.4455629997</v>
          </cell>
          <cell r="D21">
            <v>110310.39170399999</v>
          </cell>
          <cell r="E21">
            <v>0</v>
          </cell>
          <cell r="F21">
            <v>1030980.565829</v>
          </cell>
          <cell r="G21">
            <v>0</v>
          </cell>
          <cell r="H21">
            <v>0</v>
          </cell>
          <cell r="I21">
            <v>7807380.0974340001</v>
          </cell>
          <cell r="J21">
            <v>53784.174004</v>
          </cell>
          <cell r="K21">
            <v>7861164.2714379998</v>
          </cell>
          <cell r="M21">
            <v>7861164.2714380007</v>
          </cell>
          <cell r="O21">
            <v>0</v>
          </cell>
        </row>
        <row r="22">
          <cell r="A22" t="str">
            <v>BNDES 5 - FINEM (Bradesco A)</v>
          </cell>
          <cell r="B22" t="str">
            <v>FFDI - teste</v>
          </cell>
          <cell r="C22">
            <v>11799268.697347</v>
          </cell>
          <cell r="D22">
            <v>114934.53714</v>
          </cell>
          <cell r="E22">
            <v>0</v>
          </cell>
          <cell r="F22">
            <v>374452.64764699998</v>
          </cell>
          <cell r="G22">
            <v>18746.504346999998</v>
          </cell>
          <cell r="H22">
            <v>8023306.2770029996</v>
          </cell>
          <cell r="I22">
            <v>3319988.8042919999</v>
          </cell>
          <cell r="J22">
            <v>215202.009892</v>
          </cell>
          <cell r="K22">
            <v>11558497.091186998</v>
          </cell>
          <cell r="M22">
            <v>11558497.091187</v>
          </cell>
          <cell r="O22">
            <v>0</v>
          </cell>
        </row>
        <row r="23">
          <cell r="A23" t="str">
            <v>BNDES 5 - FINEM (Bradesco B)</v>
          </cell>
          <cell r="B23" t="str">
            <v>FFDI - teste</v>
          </cell>
          <cell r="C23">
            <v>2972632.676707</v>
          </cell>
          <cell r="D23">
            <v>36089.618063000002</v>
          </cell>
          <cell r="E23">
            <v>0</v>
          </cell>
          <cell r="F23">
            <v>90918.904504000006</v>
          </cell>
          <cell r="G23">
            <v>4728.5796460000001</v>
          </cell>
          <cell r="H23">
            <v>1948097.367662</v>
          </cell>
          <cell r="I23">
            <v>806109.25558799994</v>
          </cell>
          <cell r="J23">
            <v>168325.346662</v>
          </cell>
          <cell r="K23">
            <v>2922531.969912</v>
          </cell>
          <cell r="M23">
            <v>2922531.969912</v>
          </cell>
          <cell r="O23">
            <v>0</v>
          </cell>
        </row>
        <row r="24">
          <cell r="A24" t="str">
            <v>BNDES 5 - FINEM (Itau BBA A)</v>
          </cell>
          <cell r="B24" t="str">
            <v>FFDI - teste</v>
          </cell>
          <cell r="C24">
            <v>9983996.5871179998</v>
          </cell>
          <cell r="D24">
            <v>97252.300638000001</v>
          </cell>
          <cell r="E24">
            <v>0</v>
          </cell>
          <cell r="F24">
            <v>316844.54791299999</v>
          </cell>
          <cell r="G24">
            <v>15862.426753</v>
          </cell>
          <cell r="H24">
            <v>6788951.4630500004</v>
          </cell>
          <cell r="I24">
            <v>2809221.2950829999</v>
          </cell>
          <cell r="J24">
            <v>182094.00846300001</v>
          </cell>
          <cell r="K24">
            <v>9780266.7665960006</v>
          </cell>
          <cell r="M24">
            <v>9780266.7665959988</v>
          </cell>
          <cell r="O24">
            <v>0</v>
          </cell>
        </row>
        <row r="25">
          <cell r="A25" t="str">
            <v>BNDES 5 - FINEM (Itau BBA B)</v>
          </cell>
          <cell r="B25" t="str">
            <v>FFDI - teste</v>
          </cell>
          <cell r="C25">
            <v>2515304.1379689998</v>
          </cell>
          <cell r="D25">
            <v>30537.369226000003</v>
          </cell>
          <cell r="E25">
            <v>0</v>
          </cell>
          <cell r="F25">
            <v>76931.381154000002</v>
          </cell>
          <cell r="G25">
            <v>4001.1051539999999</v>
          </cell>
          <cell r="H25">
            <v>1648390.0893850001</v>
          </cell>
          <cell r="I25">
            <v>682092.45076899999</v>
          </cell>
          <cell r="J25">
            <v>142428.69104100001</v>
          </cell>
          <cell r="K25">
            <v>2472911.231195</v>
          </cell>
          <cell r="M25">
            <v>2472911.231195</v>
          </cell>
          <cell r="O25">
            <v>0</v>
          </cell>
        </row>
        <row r="26">
          <cell r="A26" t="str">
            <v>BNDES 5 - FINEM (Santander A)</v>
          </cell>
          <cell r="B26" t="str">
            <v>FFDI - teste</v>
          </cell>
          <cell r="C26">
            <v>12373252.619557001</v>
          </cell>
          <cell r="D26">
            <v>120525.61095199999</v>
          </cell>
          <cell r="E26">
            <v>0</v>
          </cell>
          <cell r="F26">
            <v>392668.16609000001</v>
          </cell>
          <cell r="G26">
            <v>19658.441552</v>
          </cell>
          <cell r="H26">
            <v>8413605.7831919994</v>
          </cell>
          <cell r="I26">
            <v>3481492.0482129999</v>
          </cell>
          <cell r="J26">
            <v>225670.674566</v>
          </cell>
          <cell r="K26">
            <v>12120768.505971</v>
          </cell>
          <cell r="M26">
            <v>12120768.505971</v>
          </cell>
          <cell r="O26">
            <v>0</v>
          </cell>
        </row>
        <row r="27">
          <cell r="A27" t="str">
            <v>BNDES 5 - FINEM (Santander B)</v>
          </cell>
          <cell r="B27" t="str">
            <v>FFDI - teste</v>
          </cell>
          <cell r="C27">
            <v>3117238.1362109999</v>
          </cell>
          <cell r="D27">
            <v>37845.225378000003</v>
          </cell>
          <cell r="E27">
            <v>0</v>
          </cell>
          <cell r="F27">
            <v>95341.724908000004</v>
          </cell>
          <cell r="G27">
            <v>4958.6041649999997</v>
          </cell>
          <cell r="H27">
            <v>2042864.0703</v>
          </cell>
          <cell r="I27">
            <v>845323.06356799998</v>
          </cell>
          <cell r="J27">
            <v>176513.106978</v>
          </cell>
          <cell r="K27">
            <v>3064700.2408460001</v>
          </cell>
          <cell r="M27">
            <v>3064700.2408460001</v>
          </cell>
          <cell r="O27">
            <v>0</v>
          </cell>
        </row>
        <row r="28">
          <cell r="A28" t="str">
            <v>BNDES 5 - FINEM (Unibanco A)</v>
          </cell>
          <cell r="B28" t="str">
            <v>FFDI - teste</v>
          </cell>
          <cell r="C28">
            <v>9988450.1972279996</v>
          </cell>
          <cell r="D28">
            <v>97291.88612499999</v>
          </cell>
          <cell r="E28">
            <v>0</v>
          </cell>
          <cell r="F28">
            <v>316987.71429500001</v>
          </cell>
          <cell r="G28">
            <v>15869.499539</v>
          </cell>
          <cell r="H28">
            <v>6792019.0544699999</v>
          </cell>
          <cell r="I28">
            <v>2810490.6432500002</v>
          </cell>
          <cell r="J28">
            <v>182114.17087700003</v>
          </cell>
          <cell r="K28">
            <v>9784623.8685970008</v>
          </cell>
          <cell r="M28">
            <v>9784623.8685970008</v>
          </cell>
          <cell r="O28">
            <v>0</v>
          </cell>
        </row>
        <row r="29">
          <cell r="A29" t="str">
            <v>BNDES 5 - FINEM (Unibanco B)</v>
          </cell>
          <cell r="B29" t="str">
            <v>FFDI - teste</v>
          </cell>
          <cell r="C29">
            <v>2513561.0853229999</v>
          </cell>
          <cell r="D29">
            <v>30521.876269</v>
          </cell>
          <cell r="E29">
            <v>0</v>
          </cell>
          <cell r="F29">
            <v>76875.348738999994</v>
          </cell>
          <cell r="G29">
            <v>3998.3370110000001</v>
          </cell>
          <cell r="H29">
            <v>1647189.4963179999</v>
          </cell>
          <cell r="I29">
            <v>681595.65366499999</v>
          </cell>
          <cell r="J29">
            <v>142420.79988100001</v>
          </cell>
          <cell r="K29">
            <v>2471205.9498640001</v>
          </cell>
          <cell r="M29">
            <v>2471205.9498640001</v>
          </cell>
          <cell r="O29">
            <v>0</v>
          </cell>
        </row>
        <row r="30">
          <cell r="A30" t="str">
            <v>BNDES 5 - FINEM (Votorantim A)</v>
          </cell>
          <cell r="B30" t="str">
            <v>FFDI - teste</v>
          </cell>
          <cell r="C30">
            <v>4538178.8289679997</v>
          </cell>
          <cell r="D30">
            <v>44205.578419999998</v>
          </cell>
          <cell r="E30">
            <v>0</v>
          </cell>
          <cell r="F30">
            <v>144020.20282499999</v>
          </cell>
          <cell r="G30">
            <v>7210.1916959999999</v>
          </cell>
          <cell r="H30">
            <v>3085886.0382349999</v>
          </cell>
          <cell r="I30">
            <v>1276918.360634</v>
          </cell>
          <cell r="J30">
            <v>82769.997390000004</v>
          </cell>
          <cell r="K30">
            <v>4445574.3962590005</v>
          </cell>
          <cell r="M30">
            <v>4445574.3962590005</v>
          </cell>
          <cell r="O30">
            <v>0</v>
          </cell>
        </row>
        <row r="31">
          <cell r="A31" t="str">
            <v>BNDES 5 - FINEM (Votorantim B)</v>
          </cell>
          <cell r="B31" t="str">
            <v>FFDI - teste</v>
          </cell>
          <cell r="C31">
            <v>1143319.81378</v>
          </cell>
          <cell r="D31">
            <v>13880.620167999999</v>
          </cell>
          <cell r="E31">
            <v>0</v>
          </cell>
          <cell r="F31">
            <v>34968.801610000002</v>
          </cell>
          <cell r="G31">
            <v>1818.683765</v>
          </cell>
          <cell r="H31">
            <v>749268.05092900002</v>
          </cell>
          <cell r="I31">
            <v>310041.95210599998</v>
          </cell>
          <cell r="J31">
            <v>64740.313068000003</v>
          </cell>
          <cell r="K31">
            <v>1124050.316103</v>
          </cell>
          <cell r="M31">
            <v>1124050.316103</v>
          </cell>
          <cell r="O31">
            <v>0</v>
          </cell>
        </row>
        <row r="32">
          <cell r="A32" t="str">
            <v>CAPITAL GIRO SWAP (Previsto)</v>
          </cell>
          <cell r="B32" t="str">
            <v>FFDI - teste</v>
          </cell>
          <cell r="C32">
            <v>60424948.687803</v>
          </cell>
          <cell r="D32">
            <v>756128.79690299998</v>
          </cell>
          <cell r="E32">
            <v>0</v>
          </cell>
          <cell r="F32">
            <v>0</v>
          </cell>
          <cell r="G32">
            <v>0</v>
          </cell>
          <cell r="H32">
            <v>0</v>
          </cell>
          <cell r="I32">
            <v>60000000</v>
          </cell>
          <cell r="J32">
            <v>1181077.484707</v>
          </cell>
          <cell r="K32">
            <v>61181077.484706998</v>
          </cell>
          <cell r="M32">
            <v>61181077.484705999</v>
          </cell>
          <cell r="O32">
            <v>9.9837779998779297E-7</v>
          </cell>
        </row>
        <row r="33">
          <cell r="A33" t="str">
            <v>CEF/COHAB - n01 - 108130160-0</v>
          </cell>
          <cell r="B33" t="str">
            <v>FFDI - teste</v>
          </cell>
          <cell r="C33">
            <v>20736.7693</v>
          </cell>
          <cell r="D33">
            <v>50.517786999999998</v>
          </cell>
          <cell r="E33">
            <v>0</v>
          </cell>
          <cell r="F33">
            <v>993.09821899999997</v>
          </cell>
          <cell r="G33">
            <v>-2.0999999999999999E-5</v>
          </cell>
          <cell r="H33">
            <v>8471.9278489999997</v>
          </cell>
          <cell r="I33">
            <v>11295.903902</v>
          </cell>
          <cell r="J33">
            <v>26.357095999999999</v>
          </cell>
          <cell r="K33">
            <v>19794.188846999998</v>
          </cell>
          <cell r="M33">
            <v>19794.188847000001</v>
          </cell>
          <cell r="O33">
            <v>0</v>
          </cell>
        </row>
        <row r="34">
          <cell r="A34" t="str">
            <v>CEF/COHAB - n02 - 108130162-6</v>
          </cell>
          <cell r="B34" t="str">
            <v>FFDI - teste</v>
          </cell>
          <cell r="C34">
            <v>12904.51082</v>
          </cell>
          <cell r="D34">
            <v>31.263697999999998</v>
          </cell>
          <cell r="E34">
            <v>0</v>
          </cell>
          <cell r="F34">
            <v>748.18096400000002</v>
          </cell>
          <cell r="G34">
            <v>0</v>
          </cell>
          <cell r="H34">
            <v>3579.8132959999998</v>
          </cell>
          <cell r="I34">
            <v>8591.5517729999992</v>
          </cell>
          <cell r="J34">
            <v>16.228484999999999</v>
          </cell>
          <cell r="K34">
            <v>12187.593553999999</v>
          </cell>
          <cell r="M34">
            <v>12187.593554000001</v>
          </cell>
          <cell r="O34">
            <v>0</v>
          </cell>
        </row>
        <row r="35">
          <cell r="A35" t="str">
            <v>CEF/COHAB - n58 - 108130159-6</v>
          </cell>
          <cell r="B35" t="str">
            <v>FFDI - teste</v>
          </cell>
          <cell r="C35">
            <v>28532.03743</v>
          </cell>
          <cell r="D35">
            <v>69.335507000000007</v>
          </cell>
          <cell r="E35">
            <v>0</v>
          </cell>
          <cell r="F35">
            <v>1495.9373820000001</v>
          </cell>
          <cell r="G35">
            <v>9.9999999999999995E-7</v>
          </cell>
          <cell r="H35">
            <v>9972.9158800000005</v>
          </cell>
          <cell r="I35">
            <v>17096.427222999999</v>
          </cell>
          <cell r="J35">
            <v>36.092452999999999</v>
          </cell>
          <cell r="K35">
            <v>27105.435556</v>
          </cell>
          <cell r="M35">
            <v>27105.435556</v>
          </cell>
          <cell r="O35">
            <v>0</v>
          </cell>
        </row>
        <row r="36">
          <cell r="A36" t="str">
            <v>CEF/COHAB - n59 - 108130158-8</v>
          </cell>
          <cell r="B36" t="str">
            <v>FFDI - teste</v>
          </cell>
          <cell r="C36">
            <v>54068.209476999997</v>
          </cell>
          <cell r="D36">
            <v>131.20131899999998</v>
          </cell>
          <cell r="E36">
            <v>0</v>
          </cell>
          <cell r="F36">
            <v>2976.8965619999999</v>
          </cell>
          <cell r="G36">
            <v>-9.9999999999999995E-7</v>
          </cell>
          <cell r="H36">
            <v>17051.436162999998</v>
          </cell>
          <cell r="I36">
            <v>34102.872326999997</v>
          </cell>
          <cell r="J36">
            <v>68.205742999999998</v>
          </cell>
          <cell r="K36">
            <v>51222.514232999994</v>
          </cell>
          <cell r="M36">
            <v>51222.514232999994</v>
          </cell>
          <cell r="O36">
            <v>0</v>
          </cell>
        </row>
        <row r="37">
          <cell r="A37" t="str">
            <v>CEF/COHAB - n60 - 108130157-0</v>
          </cell>
          <cell r="B37" t="str">
            <v>FFDI - teste</v>
          </cell>
          <cell r="C37">
            <v>118.122299</v>
          </cell>
          <cell r="D37">
            <v>0.24247999999999997</v>
          </cell>
          <cell r="E37">
            <v>0</v>
          </cell>
          <cell r="F37">
            <v>39.616585999999998</v>
          </cell>
          <cell r="G37">
            <v>9.9999999999999995E-7</v>
          </cell>
          <cell r="H37">
            <v>0</v>
          </cell>
          <cell r="I37">
            <v>78.643339999999995</v>
          </cell>
          <cell r="J37">
            <v>0.104854</v>
          </cell>
          <cell r="K37">
            <v>78.748193999999998</v>
          </cell>
          <cell r="M37">
            <v>78.748193999999998</v>
          </cell>
          <cell r="O37">
            <v>0</v>
          </cell>
        </row>
        <row r="38">
          <cell r="A38" t="str">
            <v>CELPOS 1</v>
          </cell>
          <cell r="B38" t="str">
            <v>FFDI - teste</v>
          </cell>
          <cell r="C38">
            <v>12930250.02784</v>
          </cell>
          <cell r="D38">
            <v>62624.390228999997</v>
          </cell>
          <cell r="E38">
            <v>0</v>
          </cell>
          <cell r="F38">
            <v>825889.87027700001</v>
          </cell>
          <cell r="G38">
            <v>45255.889727000002</v>
          </cell>
          <cell r="H38">
            <v>3051083.7383980001</v>
          </cell>
          <cell r="I38">
            <v>9153252.2707310002</v>
          </cell>
          <cell r="J38">
            <v>7904.42839</v>
          </cell>
          <cell r="K38">
            <v>12212240.437519001</v>
          </cell>
          <cell r="M38">
            <v>12212240.437518999</v>
          </cell>
          <cell r="O38">
            <v>0</v>
          </cell>
        </row>
        <row r="39">
          <cell r="A39" t="str">
            <v>CELPOS 2</v>
          </cell>
          <cell r="B39" t="str">
            <v>FFDI - teste</v>
          </cell>
          <cell r="C39">
            <v>135947274.36664701</v>
          </cell>
          <cell r="D39">
            <v>664046.64155499998</v>
          </cell>
          <cell r="E39">
            <v>0</v>
          </cell>
          <cell r="F39">
            <v>0</v>
          </cell>
          <cell r="G39">
            <v>475815.320603</v>
          </cell>
          <cell r="H39">
            <v>137087136.328805</v>
          </cell>
          <cell r="I39">
            <v>0</v>
          </cell>
          <cell r="J39">
            <v>0</v>
          </cell>
          <cell r="K39">
            <v>137087136.328805</v>
          </cell>
          <cell r="M39">
            <v>137087136.32880503</v>
          </cell>
          <cell r="O39">
            <v>0</v>
          </cell>
        </row>
        <row r="40">
          <cell r="A40" t="str">
            <v>CITIBANK 3  (Previsto)</v>
          </cell>
          <cell r="B40" t="str">
            <v>FFDI - teste</v>
          </cell>
          <cell r="C40">
            <v>20000000</v>
          </cell>
          <cell r="D40">
            <v>249311.33890100001</v>
          </cell>
          <cell r="E40">
            <v>0</v>
          </cell>
          <cell r="F40">
            <v>0</v>
          </cell>
          <cell r="G40">
            <v>0</v>
          </cell>
          <cell r="H40">
            <v>0</v>
          </cell>
          <cell r="I40">
            <v>20000000</v>
          </cell>
          <cell r="J40">
            <v>249311.33890100001</v>
          </cell>
          <cell r="K40">
            <v>20249311.338900998</v>
          </cell>
          <cell r="M40">
            <v>20249311.338900998</v>
          </cell>
          <cell r="O40">
            <v>0</v>
          </cell>
        </row>
        <row r="41">
          <cell r="A41" t="str">
            <v>DEBÊNTURES 1ª EMISSÃO</v>
          </cell>
          <cell r="B41" t="str">
            <v>FFDI - teste</v>
          </cell>
          <cell r="C41">
            <v>0</v>
          </cell>
          <cell r="D41">
            <v>0</v>
          </cell>
          <cell r="E41">
            <v>0</v>
          </cell>
          <cell r="F41">
            <v>0</v>
          </cell>
          <cell r="G41">
            <v>0</v>
          </cell>
          <cell r="H41">
            <v>0</v>
          </cell>
          <cell r="I41">
            <v>0</v>
          </cell>
          <cell r="J41">
            <v>0</v>
          </cell>
          <cell r="K41">
            <v>0</v>
          </cell>
          <cell r="M41">
            <v>0</v>
          </cell>
          <cell r="O41">
            <v>0</v>
          </cell>
        </row>
        <row r="42">
          <cell r="A42" t="str">
            <v>DEBÊNTURES 1ª EMISSÃO Repactuação</v>
          </cell>
          <cell r="B42" t="str">
            <v>FFDI - teste</v>
          </cell>
          <cell r="C42">
            <v>74185111.650000006</v>
          </cell>
          <cell r="D42">
            <v>994417.81555299996</v>
          </cell>
          <cell r="E42">
            <v>0</v>
          </cell>
          <cell r="F42">
            <v>0</v>
          </cell>
          <cell r="G42">
            <v>0</v>
          </cell>
          <cell r="H42">
            <v>74185111.650000006</v>
          </cell>
          <cell r="I42">
            <v>0</v>
          </cell>
          <cell r="J42">
            <v>994417.81555299996</v>
          </cell>
          <cell r="K42">
            <v>75179529.465553001</v>
          </cell>
          <cell r="M42">
            <v>75179529.465553001</v>
          </cell>
          <cell r="O42">
            <v>0</v>
          </cell>
        </row>
        <row r="43">
          <cell r="A43" t="str">
            <v>DEBÊNTURES 2ª EMISSÃO (1ª SÉRIE)</v>
          </cell>
          <cell r="B43" t="str">
            <v>FFDI - teste</v>
          </cell>
          <cell r="C43">
            <v>433389220.21786302</v>
          </cell>
          <cell r="D43">
            <v>5396996.9043640001</v>
          </cell>
          <cell r="E43">
            <v>0</v>
          </cell>
          <cell r="F43">
            <v>33661895.601508997</v>
          </cell>
          <cell r="G43">
            <v>0</v>
          </cell>
          <cell r="H43">
            <v>342857142.85714298</v>
          </cell>
          <cell r="I43">
            <v>57142857.142857</v>
          </cell>
          <cell r="J43">
            <v>5124321.5207169997</v>
          </cell>
          <cell r="K43">
            <v>405124321.52071702</v>
          </cell>
          <cell r="M43">
            <v>405124321.52071804</v>
          </cell>
          <cell r="O43">
            <v>-1.0132789611816406E-6</v>
          </cell>
        </row>
        <row r="44">
          <cell r="A44" t="str">
            <v>DEBÊNTURES 2ª EMISSÃO (2ª SÉRIE)</v>
          </cell>
          <cell r="B44" t="str">
            <v>FFDI - teste</v>
          </cell>
          <cell r="C44">
            <v>33764682.190952003</v>
          </cell>
          <cell r="D44">
            <v>279707.933884</v>
          </cell>
          <cell r="E44">
            <v>0</v>
          </cell>
          <cell r="F44">
            <v>3321649.609073</v>
          </cell>
          <cell r="G44">
            <v>104043.43590500001</v>
          </cell>
          <cell r="H44">
            <v>30561003.443748999</v>
          </cell>
          <cell r="I44">
            <v>0</v>
          </cell>
          <cell r="J44">
            <v>265780.507919</v>
          </cell>
          <cell r="K44">
            <v>30826783.951667998</v>
          </cell>
          <cell r="M44">
            <v>30826783.951668005</v>
          </cell>
          <cell r="O44">
            <v>0</v>
          </cell>
        </row>
        <row r="45">
          <cell r="A45" t="str">
            <v>ECF 0018 UFIR</v>
          </cell>
          <cell r="B45" t="str">
            <v>FFDI - teste</v>
          </cell>
          <cell r="C45">
            <v>33917480.275647998</v>
          </cell>
          <cell r="D45">
            <v>181700.43449800002</v>
          </cell>
          <cell r="E45">
            <v>0</v>
          </cell>
          <cell r="F45">
            <v>464346.10346399999</v>
          </cell>
          <cell r="G45">
            <v>0</v>
          </cell>
          <cell r="H45">
            <v>30243086.579089001</v>
          </cell>
          <cell r="I45">
            <v>3391748.0275929999</v>
          </cell>
          <cell r="J45">
            <v>0</v>
          </cell>
          <cell r="K45">
            <v>33634834.606682003</v>
          </cell>
          <cell r="M45">
            <v>33634834.606681995</v>
          </cell>
          <cell r="O45">
            <v>0</v>
          </cell>
        </row>
        <row r="46">
          <cell r="A46" t="str">
            <v xml:space="preserve">ECF 0115 UFIR </v>
          </cell>
          <cell r="B46" t="str">
            <v>FFDI - teste</v>
          </cell>
          <cell r="C46">
            <v>16901478.000525001</v>
          </cell>
          <cell r="D46">
            <v>117371.374996</v>
          </cell>
          <cell r="E46">
            <v>0</v>
          </cell>
          <cell r="F46">
            <v>117371.374996</v>
          </cell>
          <cell r="G46">
            <v>0</v>
          </cell>
          <cell r="H46">
            <v>16901478.000525001</v>
          </cell>
          <cell r="I46">
            <v>0</v>
          </cell>
          <cell r="J46">
            <v>0</v>
          </cell>
          <cell r="K46">
            <v>16901478.000525001</v>
          </cell>
          <cell r="M46">
            <v>16901478.000525001</v>
          </cell>
          <cell r="O46">
            <v>0</v>
          </cell>
        </row>
        <row r="47">
          <cell r="A47" t="str">
            <v>ECF 1314 FINEL</v>
          </cell>
          <cell r="B47" t="str">
            <v>FFDI - teste</v>
          </cell>
          <cell r="C47">
            <v>311023.55757499998</v>
          </cell>
          <cell r="D47">
            <v>1937.2908030000001</v>
          </cell>
          <cell r="E47">
            <v>0</v>
          </cell>
          <cell r="F47">
            <v>30116.066198</v>
          </cell>
          <cell r="G47">
            <v>96.062366999999995</v>
          </cell>
          <cell r="H47">
            <v>7.2899999999999994E-4</v>
          </cell>
          <cell r="I47">
            <v>282940.84381799999</v>
          </cell>
          <cell r="J47">
            <v>0</v>
          </cell>
          <cell r="K47">
            <v>282940.84454700002</v>
          </cell>
          <cell r="M47">
            <v>282940.84454699996</v>
          </cell>
          <cell r="O47">
            <v>0</v>
          </cell>
        </row>
        <row r="48">
          <cell r="A48" t="str">
            <v>ECF 1314 FINEL F1</v>
          </cell>
          <cell r="B48" t="str">
            <v>FFDI - teste</v>
          </cell>
          <cell r="C48">
            <v>128668.512068</v>
          </cell>
          <cell r="D48">
            <v>854.87483999999995</v>
          </cell>
          <cell r="E48">
            <v>0</v>
          </cell>
          <cell r="F48">
            <v>12512.259038</v>
          </cell>
          <cell r="G48">
            <v>39.740221999999996</v>
          </cell>
          <cell r="H48">
            <v>0</v>
          </cell>
          <cell r="I48">
            <v>117050.868092</v>
          </cell>
          <cell r="J48">
            <v>0</v>
          </cell>
          <cell r="K48">
            <v>117050.868092</v>
          </cell>
          <cell r="M48">
            <v>117050.86809199999</v>
          </cell>
          <cell r="O48">
            <v>0</v>
          </cell>
        </row>
        <row r="49">
          <cell r="A49" t="str">
            <v>ECF 1314 FINEL F2</v>
          </cell>
          <cell r="B49" t="str">
            <v>FFDI - teste</v>
          </cell>
          <cell r="C49">
            <v>130188.274944</v>
          </cell>
          <cell r="D49">
            <v>864.97224800000004</v>
          </cell>
          <cell r="E49">
            <v>0</v>
          </cell>
          <cell r="F49">
            <v>12660.047213</v>
          </cell>
          <cell r="G49">
            <v>40.209978</v>
          </cell>
          <cell r="H49">
            <v>-1.8199999999999998E-4</v>
          </cell>
          <cell r="I49">
            <v>118433.410139</v>
          </cell>
          <cell r="J49">
            <v>0</v>
          </cell>
          <cell r="K49">
            <v>118433.409957</v>
          </cell>
          <cell r="M49">
            <v>118433.40995700001</v>
          </cell>
          <cell r="O49">
            <v>0</v>
          </cell>
        </row>
        <row r="50">
          <cell r="A50" t="str">
            <v>ECF 1348 FINEL B</v>
          </cell>
          <cell r="B50" t="str">
            <v>FFDI - teste</v>
          </cell>
          <cell r="C50">
            <v>690446.53927399998</v>
          </cell>
          <cell r="D50">
            <v>4870.2080239999996</v>
          </cell>
          <cell r="E50">
            <v>0</v>
          </cell>
          <cell r="F50">
            <v>26356.420113</v>
          </cell>
          <cell r="G50">
            <v>364.32123999999999</v>
          </cell>
          <cell r="H50">
            <v>410231.23542600003</v>
          </cell>
          <cell r="I50">
            <v>259093.41299899999</v>
          </cell>
          <cell r="J50">
            <v>0</v>
          </cell>
          <cell r="K50">
            <v>669324.64842500002</v>
          </cell>
          <cell r="M50">
            <v>669324.64842500002</v>
          </cell>
          <cell r="O50">
            <v>0</v>
          </cell>
        </row>
        <row r="51">
          <cell r="A51" t="str">
            <v>ECF 1348 FINEL F1</v>
          </cell>
          <cell r="B51" t="str">
            <v>FFDI - teste</v>
          </cell>
          <cell r="C51">
            <v>445876.800674</v>
          </cell>
          <cell r="D51">
            <v>3145.0845519999998</v>
          </cell>
          <cell r="E51">
            <v>0</v>
          </cell>
          <cell r="F51">
            <v>17020.457827999999</v>
          </cell>
          <cell r="G51">
            <v>235.27149499999999</v>
          </cell>
          <cell r="H51">
            <v>264919.26741600002</v>
          </cell>
          <cell r="I51">
            <v>167317.43147700001</v>
          </cell>
          <cell r="J51">
            <v>0</v>
          </cell>
          <cell r="K51">
            <v>432236.69889300002</v>
          </cell>
          <cell r="M51">
            <v>432236.69889299996</v>
          </cell>
          <cell r="O51">
            <v>0</v>
          </cell>
        </row>
        <row r="52">
          <cell r="A52" t="str">
            <v>ECF 1348 FINEL F2</v>
          </cell>
          <cell r="B52" t="str">
            <v>FFDI - teste</v>
          </cell>
          <cell r="C52">
            <v>376330.87549800001</v>
          </cell>
          <cell r="D52">
            <v>2654.5279430000001</v>
          </cell>
          <cell r="E52">
            <v>0</v>
          </cell>
          <cell r="F52">
            <v>14365.680801</v>
          </cell>
          <cell r="G52">
            <v>198.57486900000001</v>
          </cell>
          <cell r="H52">
            <v>223598.3118</v>
          </cell>
          <cell r="I52">
            <v>141219.985709</v>
          </cell>
          <cell r="J52">
            <v>0</v>
          </cell>
          <cell r="K52">
            <v>364818.297509</v>
          </cell>
          <cell r="M52">
            <v>364818.29750900005</v>
          </cell>
          <cell r="O52">
            <v>0</v>
          </cell>
        </row>
        <row r="53">
          <cell r="A53" t="str">
            <v xml:space="preserve">ECF 1983 UFIR </v>
          </cell>
          <cell r="B53" t="str">
            <v>FFDI - teste</v>
          </cell>
          <cell r="C53">
            <v>40713360.670121998</v>
          </cell>
          <cell r="D53">
            <v>203566.803323</v>
          </cell>
          <cell r="E53">
            <v>0</v>
          </cell>
          <cell r="F53">
            <v>811228.90291399998</v>
          </cell>
          <cell r="G53">
            <v>0</v>
          </cell>
          <cell r="H53">
            <v>32813753.375686001</v>
          </cell>
          <cell r="I53">
            <v>7291945.1948450003</v>
          </cell>
          <cell r="J53">
            <v>0</v>
          </cell>
          <cell r="K53">
            <v>40105698.570531003</v>
          </cell>
          <cell r="M53">
            <v>40105698.570530996</v>
          </cell>
          <cell r="O53">
            <v>0</v>
          </cell>
        </row>
        <row r="54">
          <cell r="A54" t="str">
            <v>ECF 2184 UFIR</v>
          </cell>
          <cell r="B54" t="str">
            <v>FFDI - teste</v>
          </cell>
          <cell r="C54">
            <v>912739.47809600004</v>
          </cell>
          <cell r="D54">
            <v>4944.0054719999998</v>
          </cell>
          <cell r="E54">
            <v>0</v>
          </cell>
          <cell r="F54">
            <v>44628.330646000002</v>
          </cell>
          <cell r="G54">
            <v>0</v>
          </cell>
          <cell r="H54">
            <v>396843.25132799998</v>
          </cell>
          <cell r="I54">
            <v>476211.901594</v>
          </cell>
          <cell r="J54">
            <v>0</v>
          </cell>
          <cell r="K54">
            <v>873055.15292200004</v>
          </cell>
          <cell r="M54">
            <v>873055.15292200004</v>
          </cell>
          <cell r="O54">
            <v>0</v>
          </cell>
        </row>
        <row r="55">
          <cell r="A55" t="str">
            <v>FINEP</v>
          </cell>
          <cell r="B55" t="str">
            <v>FFDI - teste</v>
          </cell>
          <cell r="C55">
            <v>5896788.9811570002</v>
          </cell>
          <cell r="D55">
            <v>39272.148585000003</v>
          </cell>
          <cell r="E55">
            <v>0</v>
          </cell>
          <cell r="F55">
            <v>0</v>
          </cell>
          <cell r="G55">
            <v>9499.5873809999994</v>
          </cell>
          <cell r="H55">
            <v>5029878.1983430004</v>
          </cell>
          <cell r="I55">
            <v>858759.69241100003</v>
          </cell>
          <cell r="J55">
            <v>56922.826369000002</v>
          </cell>
          <cell r="K55">
            <v>5945560.717123</v>
          </cell>
          <cell r="M55">
            <v>5945560.717123</v>
          </cell>
          <cell r="O55">
            <v>0</v>
          </cell>
        </row>
        <row r="56">
          <cell r="A56" t="str">
            <v>KFW 1</v>
          </cell>
          <cell r="B56" t="str">
            <v>FFDI - teste</v>
          </cell>
          <cell r="C56">
            <v>1289225.2578650001</v>
          </cell>
          <cell r="D56">
            <v>1985.015527</v>
          </cell>
          <cell r="E56">
            <v>0</v>
          </cell>
          <cell r="F56">
            <v>0</v>
          </cell>
          <cell r="G56">
            <v>273415.09559400001</v>
          </cell>
          <cell r="H56">
            <v>961740.02209999994</v>
          </cell>
          <cell r="I56">
            <v>50617.895900000003</v>
          </cell>
          <cell r="J56">
            <v>3970.0310500000001</v>
          </cell>
          <cell r="K56">
            <v>1016327.9490499999</v>
          </cell>
          <cell r="M56">
            <v>1564625.3689860001</v>
          </cell>
          <cell r="O56">
            <v>-548297.41993600014</v>
          </cell>
        </row>
        <row r="57">
          <cell r="A57" t="str">
            <v>KFW 2</v>
          </cell>
          <cell r="B57" t="str">
            <v>FFDI - teste</v>
          </cell>
          <cell r="C57">
            <v>13498180.204016</v>
          </cell>
          <cell r="D57">
            <v>46647.865416000001</v>
          </cell>
          <cell r="E57">
            <v>0</v>
          </cell>
          <cell r="F57">
            <v>0</v>
          </cell>
          <cell r="G57">
            <v>2852733.4586780001</v>
          </cell>
          <cell r="H57">
            <v>9516164.5448390003</v>
          </cell>
          <cell r="I57">
            <v>1057351.6160939999</v>
          </cell>
          <cell r="J57">
            <v>93295.730826999992</v>
          </cell>
          <cell r="K57">
            <v>10666811.891760001</v>
          </cell>
          <cell r="M57">
            <v>16397561.528109999</v>
          </cell>
          <cell r="O57">
            <v>-5730749.6363499984</v>
          </cell>
        </row>
        <row r="58">
          <cell r="A58" t="str">
            <v>SANTANDER 6  (Previsto)</v>
          </cell>
          <cell r="B58" t="str">
            <v>FFDI - teste</v>
          </cell>
          <cell r="C58">
            <v>0</v>
          </cell>
          <cell r="D58">
            <v>0</v>
          </cell>
          <cell r="E58">
            <v>25000000</v>
          </cell>
          <cell r="F58">
            <v>0</v>
          </cell>
          <cell r="G58">
            <v>0</v>
          </cell>
          <cell r="H58">
            <v>0</v>
          </cell>
          <cell r="I58">
            <v>25000000</v>
          </cell>
          <cell r="J58">
            <v>0</v>
          </cell>
          <cell r="K58">
            <v>25000000</v>
          </cell>
          <cell r="M58">
            <v>25000000</v>
          </cell>
          <cell r="O58">
            <v>0</v>
          </cell>
        </row>
        <row r="59">
          <cell r="A59" t="str">
            <v>UNIBANCO 8</v>
          </cell>
          <cell r="B59" t="str">
            <v>FFDI - teste</v>
          </cell>
          <cell r="C59">
            <v>21196186.907469999</v>
          </cell>
          <cell r="D59">
            <v>290920.02756999998</v>
          </cell>
          <cell r="E59">
            <v>0</v>
          </cell>
          <cell r="F59">
            <v>0</v>
          </cell>
          <cell r="G59">
            <v>0</v>
          </cell>
          <cell r="H59">
            <v>0</v>
          </cell>
          <cell r="I59">
            <v>20000000</v>
          </cell>
          <cell r="J59">
            <v>1487106.9350399999</v>
          </cell>
          <cell r="K59">
            <v>21487106.935040001</v>
          </cell>
          <cell r="M59">
            <v>21487106.935040001</v>
          </cell>
          <cell r="O59">
            <v>0</v>
          </cell>
        </row>
        <row r="60">
          <cell r="A60" t="str">
            <v>UNIBANCO 9</v>
          </cell>
          <cell r="B60" t="str">
            <v>FFDI - teste</v>
          </cell>
          <cell r="C60">
            <v>15897140.180602999</v>
          </cell>
          <cell r="D60">
            <v>218190.02067699999</v>
          </cell>
          <cell r="E60">
            <v>0</v>
          </cell>
          <cell r="F60">
            <v>0</v>
          </cell>
          <cell r="G60">
            <v>0</v>
          </cell>
          <cell r="H60">
            <v>0</v>
          </cell>
          <cell r="I60">
            <v>15000000</v>
          </cell>
          <cell r="J60">
            <v>1115330.2012799999</v>
          </cell>
          <cell r="K60">
            <v>16115330.20128</v>
          </cell>
          <cell r="M60">
            <v>16115330.20128</v>
          </cell>
          <cell r="O60">
            <v>0</v>
          </cell>
        </row>
        <row r="61">
          <cell r="A61" t="str">
            <v>DEBÊNTURES 3ª EMISSÃO (Previsto)</v>
          </cell>
          <cell r="M61">
            <v>0</v>
          </cell>
          <cell r="O61">
            <v>0</v>
          </cell>
        </row>
        <row r="62">
          <cell r="A62" t="str">
            <v>DEBÊNTURES 1ª EMISSÃO</v>
          </cell>
          <cell r="M62">
            <v>0</v>
          </cell>
          <cell r="O62">
            <v>0</v>
          </cell>
        </row>
        <row r="64">
          <cell r="C64">
            <v>1242937521.6575191</v>
          </cell>
          <cell r="D64">
            <v>12805003.200008005</v>
          </cell>
          <cell r="E64">
            <v>25000000</v>
          </cell>
          <cell r="F64">
            <v>48213715.935465999</v>
          </cell>
          <cell r="G64">
            <v>3896415.1950890003</v>
          </cell>
          <cell r="H64">
            <v>877995994.88985908</v>
          </cell>
          <cell r="I64">
            <v>335808519.09381098</v>
          </cell>
          <cell r="J64">
            <v>16344070.256792</v>
          </cell>
          <cell r="K64">
            <v>1230148584.2404623</v>
          </cell>
          <cell r="O64">
            <v>-6276639.8766880222</v>
          </cell>
        </row>
      </sheetData>
      <sheetData sheetId="3" refreshError="1">
        <row r="1">
          <cell r="A1" t="str">
            <v>Período: 31/08/06 - 30/09/06</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7</v>
          </cell>
          <cell r="B3" t="str">
            <v>FFDI - teste</v>
          </cell>
          <cell r="C3">
            <v>20067816.125661999</v>
          </cell>
          <cell r="D3">
            <v>227718.896783</v>
          </cell>
          <cell r="E3">
            <v>0</v>
          </cell>
          <cell r="F3">
            <v>20295535.022445001</v>
          </cell>
          <cell r="G3">
            <v>0</v>
          </cell>
          <cell r="H3">
            <v>0</v>
          </cell>
          <cell r="I3">
            <v>0</v>
          </cell>
          <cell r="J3">
            <v>0</v>
          </cell>
          <cell r="K3">
            <v>0</v>
          </cell>
          <cell r="M3">
            <v>0</v>
          </cell>
          <cell r="O3">
            <v>0</v>
          </cell>
        </row>
        <row r="4">
          <cell r="A4" t="str">
            <v>BB 8</v>
          </cell>
          <cell r="B4" t="str">
            <v>FFDI - teste</v>
          </cell>
          <cell r="C4">
            <v>21273763.184103999</v>
          </cell>
          <cell r="D4">
            <v>241403.34216599999</v>
          </cell>
          <cell r="E4">
            <v>0</v>
          </cell>
          <cell r="F4">
            <v>21515166.526269998</v>
          </cell>
          <cell r="G4">
            <v>0</v>
          </cell>
          <cell r="H4">
            <v>0</v>
          </cell>
          <cell r="I4">
            <v>0</v>
          </cell>
          <cell r="J4">
            <v>0</v>
          </cell>
          <cell r="K4">
            <v>0</v>
          </cell>
          <cell r="M4">
            <v>0</v>
          </cell>
          <cell r="O4">
            <v>0</v>
          </cell>
        </row>
        <row r="5">
          <cell r="A5" t="str">
            <v>BB 9</v>
          </cell>
          <cell r="B5" t="str">
            <v>FFDI - teste</v>
          </cell>
          <cell r="C5">
            <v>26558420.770551998</v>
          </cell>
          <cell r="D5">
            <v>301370.82382500003</v>
          </cell>
          <cell r="E5">
            <v>0</v>
          </cell>
          <cell r="F5">
            <v>26859791.594377</v>
          </cell>
          <cell r="G5">
            <v>0</v>
          </cell>
          <cell r="H5">
            <v>0</v>
          </cell>
          <cell r="I5">
            <v>0</v>
          </cell>
          <cell r="J5">
            <v>0</v>
          </cell>
          <cell r="K5">
            <v>0</v>
          </cell>
          <cell r="M5">
            <v>0</v>
          </cell>
          <cell r="O5">
            <v>0</v>
          </cell>
        </row>
        <row r="6">
          <cell r="A6" t="str">
            <v>BB REN ME 1</v>
          </cell>
          <cell r="B6" t="str">
            <v>FFDI - teste</v>
          </cell>
          <cell r="C6">
            <v>316130.91680100001</v>
          </cell>
          <cell r="D6">
            <v>1389.5590500000001</v>
          </cell>
          <cell r="E6">
            <v>0</v>
          </cell>
          <cell r="F6">
            <v>0</v>
          </cell>
          <cell r="G6">
            <v>0</v>
          </cell>
          <cell r="H6">
            <v>309507.35200000001</v>
          </cell>
          <cell r="I6">
            <v>0</v>
          </cell>
          <cell r="J6">
            <v>8013.1238510000003</v>
          </cell>
          <cell r="K6">
            <v>317520.475851</v>
          </cell>
          <cell r="M6">
            <v>317520.475851</v>
          </cell>
          <cell r="O6">
            <v>0</v>
          </cell>
        </row>
        <row r="7">
          <cell r="A7" t="str">
            <v>BB REN ME 2</v>
          </cell>
          <cell r="B7" t="str">
            <v>FFDI - teste</v>
          </cell>
          <cell r="C7">
            <v>454262.69612500002</v>
          </cell>
          <cell r="D7">
            <v>2291.7668840000001</v>
          </cell>
          <cell r="E7">
            <v>0</v>
          </cell>
          <cell r="F7">
            <v>0</v>
          </cell>
          <cell r="G7">
            <v>0</v>
          </cell>
          <cell r="H7">
            <v>443567.78399999999</v>
          </cell>
          <cell r="I7">
            <v>0</v>
          </cell>
          <cell r="J7">
            <v>12986.679008999999</v>
          </cell>
          <cell r="K7">
            <v>456554.463009</v>
          </cell>
          <cell r="M7">
            <v>456554.463009</v>
          </cell>
          <cell r="O7">
            <v>0</v>
          </cell>
        </row>
        <row r="8">
          <cell r="A8" t="str">
            <v>BB REN ME 3</v>
          </cell>
          <cell r="B8" t="str">
            <v>FFDI - teste</v>
          </cell>
          <cell r="C8">
            <v>34635.304335000001</v>
          </cell>
          <cell r="D8">
            <v>152.240095</v>
          </cell>
          <cell r="E8">
            <v>0</v>
          </cell>
          <cell r="F8">
            <v>0</v>
          </cell>
          <cell r="G8">
            <v>-9.9999999999999995E-7</v>
          </cell>
          <cell r="H8">
            <v>22606.417715</v>
          </cell>
          <cell r="I8">
            <v>11303.208858</v>
          </cell>
          <cell r="J8">
            <v>877.91785600000003</v>
          </cell>
          <cell r="K8">
            <v>34787.544429000001</v>
          </cell>
          <cell r="M8">
            <v>34787.544429000001</v>
          </cell>
          <cell r="O8">
            <v>0</v>
          </cell>
        </row>
        <row r="9">
          <cell r="A9" t="str">
            <v>BB REN ME 4</v>
          </cell>
          <cell r="B9" t="str">
            <v>FFDI - teste</v>
          </cell>
          <cell r="C9">
            <v>311246.31761299999</v>
          </cell>
          <cell r="D9">
            <v>2061.122918</v>
          </cell>
          <cell r="E9">
            <v>0</v>
          </cell>
          <cell r="F9">
            <v>0</v>
          </cell>
          <cell r="G9">
            <v>9.9999999999999995E-7</v>
          </cell>
          <cell r="H9">
            <v>263924.27600000001</v>
          </cell>
          <cell r="I9">
            <v>37703.468000000001</v>
          </cell>
          <cell r="J9">
            <v>11679.696532</v>
          </cell>
          <cell r="K9">
            <v>313307.44053199998</v>
          </cell>
          <cell r="M9">
            <v>313307.44053199998</v>
          </cell>
          <cell r="O9">
            <v>0</v>
          </cell>
        </row>
        <row r="10">
          <cell r="A10" t="str">
            <v>BB REN ME 5</v>
          </cell>
          <cell r="B10" t="str">
            <v>FFDI - teste</v>
          </cell>
          <cell r="C10">
            <v>258867.01693400001</v>
          </cell>
          <cell r="D10">
            <v>1150.7750209999999</v>
          </cell>
          <cell r="E10">
            <v>0</v>
          </cell>
          <cell r="F10">
            <v>0</v>
          </cell>
          <cell r="G10">
            <v>0</v>
          </cell>
          <cell r="H10">
            <v>211151.38</v>
          </cell>
          <cell r="I10">
            <v>42230.275999999998</v>
          </cell>
          <cell r="J10">
            <v>6636.1359549999997</v>
          </cell>
          <cell r="K10">
            <v>260017.79195500002</v>
          </cell>
          <cell r="M10">
            <v>260017.79195500002</v>
          </cell>
          <cell r="O10">
            <v>0</v>
          </cell>
        </row>
        <row r="11">
          <cell r="A11" t="str">
            <v>BB REN ME 6</v>
          </cell>
          <cell r="B11" t="str">
            <v>FFDI - teste</v>
          </cell>
          <cell r="C11">
            <v>34135.609099000001</v>
          </cell>
          <cell r="D11">
            <v>151.74743799999999</v>
          </cell>
          <cell r="E11">
            <v>0</v>
          </cell>
          <cell r="F11">
            <v>0</v>
          </cell>
          <cell r="G11">
            <v>-3.0000000000000001E-6</v>
          </cell>
          <cell r="H11">
            <v>22274.853141</v>
          </cell>
          <cell r="I11">
            <v>11137.426573000001</v>
          </cell>
          <cell r="J11">
            <v>875.07682</v>
          </cell>
          <cell r="K11">
            <v>34287.356534000006</v>
          </cell>
          <cell r="M11">
            <v>34287.356533999999</v>
          </cell>
          <cell r="O11">
            <v>0</v>
          </cell>
        </row>
        <row r="12">
          <cell r="A12" t="str">
            <v>BB REN MN BNDES</v>
          </cell>
          <cell r="B12" t="str">
            <v>FFDI - teste</v>
          </cell>
          <cell r="C12">
            <v>2947426.3611519998</v>
          </cell>
          <cell r="D12">
            <v>22478.846985</v>
          </cell>
          <cell r="E12">
            <v>0</v>
          </cell>
          <cell r="F12">
            <v>45031.889340000002</v>
          </cell>
          <cell r="G12">
            <v>9281.0972669999992</v>
          </cell>
          <cell r="H12">
            <v>2629223.6023610001</v>
          </cell>
          <cell r="I12">
            <v>283205.70905300003</v>
          </cell>
          <cell r="J12">
            <v>21725.104650000001</v>
          </cell>
          <cell r="K12">
            <v>2934154.4160640002</v>
          </cell>
          <cell r="M12">
            <v>2934154.4160639998</v>
          </cell>
          <cell r="O12">
            <v>0</v>
          </cell>
        </row>
        <row r="13">
          <cell r="A13" t="str">
            <v>BB REN MN ELETROBRAS</v>
          </cell>
          <cell r="B13" t="str">
            <v>FFDI - teste</v>
          </cell>
          <cell r="C13">
            <v>10813468.15095</v>
          </cell>
          <cell r="D13">
            <v>82732.255357000002</v>
          </cell>
          <cell r="E13">
            <v>0</v>
          </cell>
          <cell r="F13">
            <v>165507.590643</v>
          </cell>
          <cell r="G13">
            <v>68828.239499999996</v>
          </cell>
          <cell r="H13">
            <v>9677182.0344820004</v>
          </cell>
          <cell r="I13">
            <v>1042377.038083</v>
          </cell>
          <cell r="J13">
            <v>79961.982598999995</v>
          </cell>
          <cell r="K13">
            <v>10799521.055164</v>
          </cell>
          <cell r="M13">
            <v>10799521.055163998</v>
          </cell>
          <cell r="O13">
            <v>0</v>
          </cell>
        </row>
        <row r="14">
          <cell r="A14" t="str">
            <v>BNB 1 LITORAL-MATA</v>
          </cell>
          <cell r="B14" t="str">
            <v>FFDI - teste</v>
          </cell>
          <cell r="C14">
            <v>35332251.797679</v>
          </cell>
          <cell r="D14">
            <v>387907.56155300001</v>
          </cell>
          <cell r="E14">
            <v>0</v>
          </cell>
          <cell r="F14">
            <v>0</v>
          </cell>
          <cell r="G14">
            <v>0</v>
          </cell>
          <cell r="H14">
            <v>35319394.350000001</v>
          </cell>
          <cell r="I14">
            <v>0</v>
          </cell>
          <cell r="J14">
            <v>400765.00923199998</v>
          </cell>
          <cell r="K14">
            <v>35720159.359232001</v>
          </cell>
          <cell r="M14">
            <v>35720159.359232001</v>
          </cell>
          <cell r="O14">
            <v>0</v>
          </cell>
        </row>
        <row r="15">
          <cell r="A15" t="str">
            <v>BNB 1 SEMI-ÁRIDO</v>
          </cell>
          <cell r="B15" t="str">
            <v>FFDI - teste</v>
          </cell>
          <cell r="C15">
            <v>30229453.273336999</v>
          </cell>
          <cell r="D15">
            <v>331884.69202399999</v>
          </cell>
          <cell r="E15">
            <v>0</v>
          </cell>
          <cell r="F15">
            <v>0</v>
          </cell>
          <cell r="G15">
            <v>0</v>
          </cell>
          <cell r="H15">
            <v>30218452.739999998</v>
          </cell>
          <cell r="I15">
            <v>0</v>
          </cell>
          <cell r="J15">
            <v>342885.22536099999</v>
          </cell>
          <cell r="K15">
            <v>30561337.965360999</v>
          </cell>
          <cell r="M15">
            <v>30561337.965360999</v>
          </cell>
          <cell r="O15">
            <v>0</v>
          </cell>
        </row>
        <row r="16">
          <cell r="A16" t="str">
            <v>BNB 3 LITORAL-MATA</v>
          </cell>
          <cell r="B16" t="str">
            <v>FFDI - teste</v>
          </cell>
          <cell r="C16">
            <v>14557352.632626999</v>
          </cell>
          <cell r="D16">
            <v>86976.334208000015</v>
          </cell>
          <cell r="E16">
            <v>0</v>
          </cell>
          <cell r="F16">
            <v>411798.49238000001</v>
          </cell>
          <cell r="G16">
            <v>0</v>
          </cell>
          <cell r="H16">
            <v>14227351.24</v>
          </cell>
          <cell r="I16">
            <v>0</v>
          </cell>
          <cell r="J16">
            <v>5179.2344549999998</v>
          </cell>
          <cell r="K16">
            <v>14232530.474455001</v>
          </cell>
          <cell r="M16">
            <v>14232530.474454999</v>
          </cell>
          <cell r="O16">
            <v>0</v>
          </cell>
        </row>
        <row r="17">
          <cell r="A17" t="str">
            <v>BNB 3 SEMI-ÁRIDO</v>
          </cell>
          <cell r="B17" t="str">
            <v>FFDI - teste</v>
          </cell>
          <cell r="C17">
            <v>10518542.145223999</v>
          </cell>
          <cell r="D17">
            <v>27839.792222999997</v>
          </cell>
          <cell r="E17">
            <v>0</v>
          </cell>
          <cell r="F17">
            <v>262542.876406</v>
          </cell>
          <cell r="G17">
            <v>0</v>
          </cell>
          <cell r="H17">
            <v>10280096.76</v>
          </cell>
          <cell r="I17">
            <v>0</v>
          </cell>
          <cell r="J17">
            <v>3742.3010410000002</v>
          </cell>
          <cell r="K17">
            <v>10283839.061040999</v>
          </cell>
          <cell r="M17">
            <v>10283839.061041001</v>
          </cell>
          <cell r="O17">
            <v>0</v>
          </cell>
        </row>
        <row r="18">
          <cell r="A18" t="str">
            <v>BNDES 1 - RTE</v>
          </cell>
          <cell r="B18" t="str">
            <v>FFDI - teste</v>
          </cell>
          <cell r="C18">
            <v>1818180.983184</v>
          </cell>
          <cell r="D18">
            <v>22778.670515999998</v>
          </cell>
          <cell r="E18">
            <v>0</v>
          </cell>
          <cell r="F18">
            <v>108564.543575</v>
          </cell>
          <cell r="G18">
            <v>0</v>
          </cell>
          <cell r="H18">
            <v>616889.82084299996</v>
          </cell>
          <cell r="I18">
            <v>1104388.698842</v>
          </cell>
          <cell r="J18">
            <v>11116.59044</v>
          </cell>
          <cell r="K18">
            <v>1732395.1101249999</v>
          </cell>
          <cell r="M18">
            <v>1732395.1101249999</v>
          </cell>
          <cell r="O18">
            <v>0</v>
          </cell>
        </row>
        <row r="19">
          <cell r="A19" t="str">
            <v>BNDES 2 - RTE</v>
          </cell>
          <cell r="B19" t="str">
            <v>FFDI - teste</v>
          </cell>
          <cell r="C19">
            <v>38186321.036725998</v>
          </cell>
          <cell r="D19">
            <v>478408.71350999997</v>
          </cell>
          <cell r="E19">
            <v>0</v>
          </cell>
          <cell r="F19">
            <v>2280125.3299389998</v>
          </cell>
          <cell r="G19">
            <v>0</v>
          </cell>
          <cell r="H19">
            <v>12956219.95875</v>
          </cell>
          <cell r="I19">
            <v>23194908.424075</v>
          </cell>
          <cell r="J19">
            <v>233476.037472</v>
          </cell>
          <cell r="K19">
            <v>36384604.420297004</v>
          </cell>
          <cell r="M19">
            <v>36384604.420296997</v>
          </cell>
          <cell r="O19">
            <v>0</v>
          </cell>
        </row>
        <row r="20">
          <cell r="A20" t="str">
            <v>BNDES 3 - RTE</v>
          </cell>
          <cell r="B20" t="str">
            <v>FFDI - teste</v>
          </cell>
          <cell r="C20">
            <v>33128217.509799998</v>
          </cell>
          <cell r="D20">
            <v>427814.65440499998</v>
          </cell>
          <cell r="E20">
            <v>0</v>
          </cell>
          <cell r="F20">
            <v>0</v>
          </cell>
          <cell r="G20">
            <v>0</v>
          </cell>
          <cell r="H20">
            <v>33340706.766339</v>
          </cell>
          <cell r="I20">
            <v>0</v>
          </cell>
          <cell r="J20">
            <v>215325.39786600001</v>
          </cell>
          <cell r="K20">
            <v>33556032.164205</v>
          </cell>
          <cell r="M20">
            <v>33556032.164205</v>
          </cell>
          <cell r="O20">
            <v>0</v>
          </cell>
        </row>
        <row r="21">
          <cell r="A21" t="str">
            <v>BNDES 4 - CVA</v>
          </cell>
          <cell r="B21" t="str">
            <v>FFDI - teste</v>
          </cell>
          <cell r="C21">
            <v>7861164.2714379998</v>
          </cell>
          <cell r="D21">
            <v>94821.949542000002</v>
          </cell>
          <cell r="E21">
            <v>0</v>
          </cell>
          <cell r="F21">
            <v>1036858.715629</v>
          </cell>
          <cell r="G21">
            <v>-9.9999999999999995E-7</v>
          </cell>
          <cell r="H21">
            <v>-9.9999999999999995E-7</v>
          </cell>
          <cell r="I21">
            <v>6874728.2189389998</v>
          </cell>
          <cell r="J21">
            <v>44399.286414000002</v>
          </cell>
          <cell r="K21">
            <v>6919127.5053519998</v>
          </cell>
          <cell r="M21">
            <v>6919127.5053499993</v>
          </cell>
          <cell r="O21">
            <v>2.0004808902740479E-6</v>
          </cell>
        </row>
        <row r="22">
          <cell r="A22" t="str">
            <v>BNDES 5 - FINEM (Bradesco A)</v>
          </cell>
          <cell r="B22" t="str">
            <v>FFDI - teste</v>
          </cell>
          <cell r="C22">
            <v>11558497.091187</v>
          </cell>
          <cell r="D22">
            <v>109054.88052799999</v>
          </cell>
          <cell r="E22">
            <v>0</v>
          </cell>
          <cell r="F22">
            <v>379357.59148599999</v>
          </cell>
          <cell r="G22">
            <v>18858.800501000002</v>
          </cell>
          <cell r="H22">
            <v>7759470.344908</v>
          </cell>
          <cell r="I22">
            <v>3325487.2906909999</v>
          </cell>
          <cell r="J22">
            <v>222095.54513100002</v>
          </cell>
          <cell r="K22">
            <v>11307053.18073</v>
          </cell>
          <cell r="M22">
            <v>11307053.18073</v>
          </cell>
          <cell r="O22">
            <v>0</v>
          </cell>
        </row>
        <row r="23">
          <cell r="A23" t="str">
            <v>BNDES 5 - FINEM (Bradesco B)</v>
          </cell>
          <cell r="B23" t="str">
            <v>FFDI - teste</v>
          </cell>
          <cell r="C23">
            <v>2922531.969912</v>
          </cell>
          <cell r="D23">
            <v>34410.804501999999</v>
          </cell>
          <cell r="E23">
            <v>0</v>
          </cell>
          <cell r="F23">
            <v>92109.848465999996</v>
          </cell>
          <cell r="G23">
            <v>4774.7198710000002</v>
          </cell>
          <cell r="H23">
            <v>1884036.733921</v>
          </cell>
          <cell r="I23">
            <v>807444.31454199995</v>
          </cell>
          <cell r="J23">
            <v>178126.59735599998</v>
          </cell>
          <cell r="K23">
            <v>2869607.645819</v>
          </cell>
          <cell r="M23">
            <v>2869607.645819</v>
          </cell>
          <cell r="O23">
            <v>0</v>
          </cell>
        </row>
        <row r="24">
          <cell r="A24" t="str">
            <v>BNDES 5 - FINEM (Itau BBA A)</v>
          </cell>
          <cell r="B24" t="str">
            <v>FFDI - teste</v>
          </cell>
          <cell r="C24">
            <v>9780266.7665960006</v>
          </cell>
          <cell r="D24">
            <v>92277.206579999998</v>
          </cell>
          <cell r="E24">
            <v>0</v>
          </cell>
          <cell r="F24">
            <v>320994.88500499999</v>
          </cell>
          <cell r="G24">
            <v>15957.446572999999</v>
          </cell>
          <cell r="H24">
            <v>6565705.6744240001</v>
          </cell>
          <cell r="I24">
            <v>2813873.8604950001</v>
          </cell>
          <cell r="J24">
            <v>187926.99982500001</v>
          </cell>
          <cell r="K24">
            <v>9567506.5347440019</v>
          </cell>
          <cell r="M24">
            <v>9567506.5347440019</v>
          </cell>
          <cell r="O24">
            <v>0</v>
          </cell>
        </row>
        <row r="25">
          <cell r="A25" t="str">
            <v>BNDES 5 - FINEM (Itau BBA B)</v>
          </cell>
          <cell r="B25" t="str">
            <v>FFDI - teste</v>
          </cell>
          <cell r="C25">
            <v>2472911.231195</v>
          </cell>
          <cell r="D25">
            <v>29116.834667000003</v>
          </cell>
          <cell r="E25">
            <v>0</v>
          </cell>
          <cell r="F25">
            <v>77939.102975000002</v>
          </cell>
          <cell r="G25">
            <v>4040.1468629999999</v>
          </cell>
          <cell r="H25">
            <v>1594184.9374609999</v>
          </cell>
          <cell r="I25">
            <v>683222.11604300002</v>
          </cell>
          <cell r="J25">
            <v>150722.05624599999</v>
          </cell>
          <cell r="K25">
            <v>2428129.1097499998</v>
          </cell>
          <cell r="M25">
            <v>2428129.1097499998</v>
          </cell>
          <cell r="O25">
            <v>0</v>
          </cell>
        </row>
        <row r="26">
          <cell r="A26" t="str">
            <v>BNDES 5 - FINEM (Santander A)</v>
          </cell>
          <cell r="B26" t="str">
            <v>FFDI - teste</v>
          </cell>
          <cell r="C26">
            <v>12120768.505971</v>
          </cell>
          <cell r="D26">
            <v>114359.934196</v>
          </cell>
          <cell r="E26">
            <v>0</v>
          </cell>
          <cell r="F26">
            <v>397811.71445000003</v>
          </cell>
          <cell r="G26">
            <v>19776.200433999998</v>
          </cell>
          <cell r="H26">
            <v>8136935.3623660002</v>
          </cell>
          <cell r="I26">
            <v>3487258.0124380002</v>
          </cell>
          <cell r="J26">
            <v>232899.551347</v>
          </cell>
          <cell r="K26">
            <v>11857092.926151002</v>
          </cell>
          <cell r="M26">
            <v>11857092.926151</v>
          </cell>
          <cell r="O26">
            <v>0</v>
          </cell>
        </row>
        <row r="27">
          <cell r="A27" t="str">
            <v>BNDES 5 - FINEM (Santander B)</v>
          </cell>
          <cell r="B27" t="str">
            <v>FFDI - teste</v>
          </cell>
          <cell r="C27">
            <v>3064700.2408460001</v>
          </cell>
          <cell r="D27">
            <v>36084.744635999996</v>
          </cell>
          <cell r="E27">
            <v>0</v>
          </cell>
          <cell r="F27">
            <v>96590.603260000004</v>
          </cell>
          <cell r="G27">
            <v>5006.988891</v>
          </cell>
          <cell r="H27">
            <v>1975687.157501</v>
          </cell>
          <cell r="I27">
            <v>846723.06749599997</v>
          </cell>
          <cell r="J27">
            <v>186791.14611600002</v>
          </cell>
          <cell r="K27">
            <v>3009201.371113</v>
          </cell>
          <cell r="M27">
            <v>3009201.3711130004</v>
          </cell>
          <cell r="O27">
            <v>0</v>
          </cell>
        </row>
        <row r="28">
          <cell r="A28" t="str">
            <v>BNDES 5 - FINEM (Unibanco A)</v>
          </cell>
          <cell r="B28" t="str">
            <v>FFDI - teste</v>
          </cell>
          <cell r="C28">
            <v>9784623.8685970008</v>
          </cell>
          <cell r="D28">
            <v>92314.677855000002</v>
          </cell>
          <cell r="E28">
            <v>0</v>
          </cell>
          <cell r="F28">
            <v>321139.92671700002</v>
          </cell>
          <cell r="G28">
            <v>15964.552226</v>
          </cell>
          <cell r="H28">
            <v>6568672.3921119999</v>
          </cell>
          <cell r="I28">
            <v>2815145.3109269999</v>
          </cell>
          <cell r="J28">
            <v>187945.468922</v>
          </cell>
          <cell r="K28">
            <v>9571763.1719610002</v>
          </cell>
          <cell r="M28">
            <v>9571763.1719610002</v>
          </cell>
          <cell r="O28">
            <v>0</v>
          </cell>
        </row>
        <row r="29">
          <cell r="A29" t="str">
            <v>BNDES 5 - FINEM (Unibanco B)</v>
          </cell>
          <cell r="B29" t="str">
            <v>FFDI - teste</v>
          </cell>
          <cell r="C29">
            <v>2471205.9498640001</v>
          </cell>
          <cell r="D29">
            <v>29102.169170000001</v>
          </cell>
          <cell r="E29">
            <v>0</v>
          </cell>
          <cell r="F29">
            <v>77882.336592000007</v>
          </cell>
          <cell r="G29">
            <v>4037.3658559999999</v>
          </cell>
          <cell r="H29">
            <v>1593023.8243259999</v>
          </cell>
          <cell r="I29">
            <v>682724.49615599995</v>
          </cell>
          <cell r="J29">
            <v>150714.827816</v>
          </cell>
          <cell r="K29">
            <v>2426463.148298</v>
          </cell>
          <cell r="M29">
            <v>2426463.1482980005</v>
          </cell>
          <cell r="O29">
            <v>0</v>
          </cell>
        </row>
        <row r="30">
          <cell r="A30" t="str">
            <v>BNDES 5 - FINEM (Votorantim A)</v>
          </cell>
          <cell r="B30" t="str">
            <v>FFDI - teste</v>
          </cell>
          <cell r="C30">
            <v>4445574.3962589996</v>
          </cell>
          <cell r="D30">
            <v>41944.172717999994</v>
          </cell>
          <cell r="E30">
            <v>0</v>
          </cell>
          <cell r="F30">
            <v>145906.719079</v>
          </cell>
          <cell r="G30">
            <v>7253.3825109999998</v>
          </cell>
          <cell r="H30">
            <v>2984410.7123389998</v>
          </cell>
          <cell r="I30">
            <v>1279033.1624159999</v>
          </cell>
          <cell r="J30">
            <v>85421.357654000007</v>
          </cell>
          <cell r="K30">
            <v>4348865.2324089995</v>
          </cell>
          <cell r="M30">
            <v>4348865.2324089995</v>
          </cell>
          <cell r="O30">
            <v>0</v>
          </cell>
        </row>
        <row r="31">
          <cell r="A31" t="str">
            <v>BNDES 5 - FINEM (Votorantim B)</v>
          </cell>
          <cell r="B31" t="str">
            <v>FFDI - teste</v>
          </cell>
          <cell r="C31">
            <v>1124050.316103</v>
          </cell>
          <cell r="D31">
            <v>13234.922758000001</v>
          </cell>
          <cell r="E31">
            <v>0</v>
          </cell>
          <cell r="F31">
            <v>35426.856877999999</v>
          </cell>
          <cell r="G31">
            <v>1836.4299940000001</v>
          </cell>
          <cell r="H31">
            <v>724629.35114899999</v>
          </cell>
          <cell r="I31">
            <v>310555.43620400003</v>
          </cell>
          <cell r="J31">
            <v>68510.024623999998</v>
          </cell>
          <cell r="K31">
            <v>1103694.811977</v>
          </cell>
          <cell r="M31">
            <v>1103694.8119769997</v>
          </cell>
          <cell r="O31">
            <v>0</v>
          </cell>
        </row>
        <row r="32">
          <cell r="A32" t="str">
            <v>CAPITAL GIRO SWAP (Previsto)</v>
          </cell>
          <cell r="B32" t="str">
            <v>FFDI - teste</v>
          </cell>
          <cell r="C32">
            <v>61181077.484706998</v>
          </cell>
          <cell r="D32">
            <v>694250.30514299998</v>
          </cell>
          <cell r="E32">
            <v>0</v>
          </cell>
          <cell r="F32">
            <v>61875327.789848998</v>
          </cell>
          <cell r="G32">
            <v>0</v>
          </cell>
          <cell r="H32">
            <v>0</v>
          </cell>
          <cell r="I32">
            <v>0</v>
          </cell>
          <cell r="J32">
            <v>0</v>
          </cell>
          <cell r="K32">
            <v>0</v>
          </cell>
          <cell r="M32">
            <v>9.9837779998779297E-7</v>
          </cell>
          <cell r="O32">
            <v>-9.9837779998779297E-7</v>
          </cell>
        </row>
        <row r="33">
          <cell r="A33" t="str">
            <v>CEF/COHAB - n01 - 108130160-0</v>
          </cell>
          <cell r="B33" t="str">
            <v>FFDI - teste</v>
          </cell>
          <cell r="C33">
            <v>19794.188847000001</v>
          </cell>
          <cell r="D33">
            <v>48.393625999999998</v>
          </cell>
          <cell r="E33">
            <v>0</v>
          </cell>
          <cell r="F33">
            <v>990.74490900000001</v>
          </cell>
          <cell r="G33">
            <v>171.862515</v>
          </cell>
          <cell r="H33">
            <v>7599.3475339999995</v>
          </cell>
          <cell r="I33">
            <v>11399.021387999999</v>
          </cell>
          <cell r="J33">
            <v>25.331156999999997</v>
          </cell>
          <cell r="K33">
            <v>19023.700078999998</v>
          </cell>
          <cell r="M33">
            <v>19023.700079000002</v>
          </cell>
          <cell r="O33">
            <v>0</v>
          </cell>
        </row>
        <row r="34">
          <cell r="A34" t="str">
            <v>CEF/COHAB - n02 - 108130162-6</v>
          </cell>
          <cell r="B34" t="str">
            <v>FFDI - teste</v>
          </cell>
          <cell r="C34">
            <v>12187.593553999999</v>
          </cell>
          <cell r="D34">
            <v>29.613220999999996</v>
          </cell>
          <cell r="E34">
            <v>0</v>
          </cell>
          <cell r="F34">
            <v>746.39105500000005</v>
          </cell>
          <cell r="G34">
            <v>104.573509</v>
          </cell>
          <cell r="H34">
            <v>2889.9940259999998</v>
          </cell>
          <cell r="I34">
            <v>8669.9819040000002</v>
          </cell>
          <cell r="J34">
            <v>15.413299</v>
          </cell>
          <cell r="K34">
            <v>11575.389229</v>
          </cell>
          <cell r="M34">
            <v>11575.389228999999</v>
          </cell>
          <cell r="O34">
            <v>0</v>
          </cell>
        </row>
        <row r="35">
          <cell r="A35" t="str">
            <v>CEF/COHAB - n58 - 108130159-6</v>
          </cell>
          <cell r="B35" t="str">
            <v>FFDI - teste</v>
          </cell>
          <cell r="C35">
            <v>27105.435556</v>
          </cell>
          <cell r="D35">
            <v>66.085877999999994</v>
          </cell>
          <cell r="E35">
            <v>0</v>
          </cell>
          <cell r="F35">
            <v>1492.3756330000001</v>
          </cell>
          <cell r="G35">
            <v>234.103542</v>
          </cell>
          <cell r="H35">
            <v>8626.2481189999999</v>
          </cell>
          <cell r="I35">
            <v>17252.496238</v>
          </cell>
          <cell r="J35">
            <v>34.504986000000002</v>
          </cell>
          <cell r="K35">
            <v>25913.249342999999</v>
          </cell>
          <cell r="M35">
            <v>25913.249343000003</v>
          </cell>
          <cell r="O35">
            <v>0</v>
          </cell>
        </row>
        <row r="36">
          <cell r="A36" t="str">
            <v>CEF/COHAB - n59 - 108130158-8</v>
          </cell>
          <cell r="B36" t="str">
            <v>FFDI - teste</v>
          </cell>
          <cell r="C36">
            <v>51222.514233000002</v>
          </cell>
          <cell r="D36">
            <v>124.684585</v>
          </cell>
          <cell r="E36">
            <v>0</v>
          </cell>
          <cell r="F36">
            <v>2969.7918049999998</v>
          </cell>
          <cell r="G36">
            <v>441.03187800000001</v>
          </cell>
          <cell r="H36">
            <v>14339.245389</v>
          </cell>
          <cell r="I36">
            <v>34414.188932999998</v>
          </cell>
          <cell r="J36">
            <v>65.004569000000004</v>
          </cell>
          <cell r="K36">
            <v>48818.438890999998</v>
          </cell>
          <cell r="M36">
            <v>48818.438891000005</v>
          </cell>
          <cell r="O36">
            <v>0</v>
          </cell>
        </row>
        <row r="37">
          <cell r="A37" t="str">
            <v>CEF/COHAB - n60 - 108130157-0</v>
          </cell>
          <cell r="B37" t="str">
            <v>FFDI - teste</v>
          </cell>
          <cell r="C37">
            <v>78.748193999999998</v>
          </cell>
          <cell r="D37">
            <v>0.14463999999999999</v>
          </cell>
          <cell r="E37">
            <v>0</v>
          </cell>
          <cell r="F37">
            <v>39.518287000000001</v>
          </cell>
          <cell r="G37">
            <v>0.35897699999999999</v>
          </cell>
          <cell r="H37">
            <v>0</v>
          </cell>
          <cell r="I37">
            <v>39.680627999999999</v>
          </cell>
          <cell r="J37">
            <v>5.2895999999999999E-2</v>
          </cell>
          <cell r="K37">
            <v>39.733523999999996</v>
          </cell>
          <cell r="M37">
            <v>39.733523999999996</v>
          </cell>
          <cell r="O37">
            <v>0</v>
          </cell>
        </row>
        <row r="38">
          <cell r="A38" t="str">
            <v>CELPOS 1</v>
          </cell>
          <cell r="B38" t="str">
            <v>FFDI - teste</v>
          </cell>
          <cell r="C38">
            <v>12212240.437519001</v>
          </cell>
          <cell r="D38">
            <v>58729.335261</v>
          </cell>
          <cell r="E38">
            <v>0</v>
          </cell>
          <cell r="F38">
            <v>825053.02340199996</v>
          </cell>
          <cell r="G38">
            <v>-557987.08410400001</v>
          </cell>
          <cell r="H38">
            <v>2176176.6226240001</v>
          </cell>
          <cell r="I38">
            <v>8704705.6443479992</v>
          </cell>
          <cell r="J38">
            <v>7047.3983019999996</v>
          </cell>
          <cell r="K38">
            <v>10887929.665274</v>
          </cell>
          <cell r="M38">
            <v>10887929.665274002</v>
          </cell>
          <cell r="O38">
            <v>0</v>
          </cell>
        </row>
        <row r="39">
          <cell r="A39" t="str">
            <v>CELPOS 2</v>
          </cell>
          <cell r="B39" t="str">
            <v>FFDI - teste</v>
          </cell>
          <cell r="C39">
            <v>137087136.328805</v>
          </cell>
          <cell r="D39">
            <v>669614.18084599997</v>
          </cell>
          <cell r="E39">
            <v>0</v>
          </cell>
          <cell r="F39">
            <v>0</v>
          </cell>
          <cell r="G39">
            <v>479804.951198</v>
          </cell>
          <cell r="H39">
            <v>138236555.46084899</v>
          </cell>
          <cell r="I39">
            <v>0</v>
          </cell>
          <cell r="J39">
            <v>0</v>
          </cell>
          <cell r="K39">
            <v>138236555.46084899</v>
          </cell>
          <cell r="M39">
            <v>138236555.46084902</v>
          </cell>
          <cell r="O39">
            <v>0</v>
          </cell>
        </row>
        <row r="40">
          <cell r="A40" t="str">
            <v>CITIBANK 3  (Previsto)</v>
          </cell>
          <cell r="B40" t="str">
            <v>FFDI - teste</v>
          </cell>
          <cell r="C40">
            <v>20249311.338900998</v>
          </cell>
          <cell r="D40">
            <v>228898.37998699999</v>
          </cell>
          <cell r="E40">
            <v>0</v>
          </cell>
          <cell r="F40">
            <v>20478209.718888</v>
          </cell>
          <cell r="G40">
            <v>0</v>
          </cell>
          <cell r="H40">
            <v>0</v>
          </cell>
          <cell r="I40">
            <v>0</v>
          </cell>
          <cell r="J40">
            <v>0</v>
          </cell>
          <cell r="K40">
            <v>0</v>
          </cell>
          <cell r="M40">
            <v>0</v>
          </cell>
          <cell r="O40">
            <v>0</v>
          </cell>
        </row>
        <row r="41">
          <cell r="A41" t="str">
            <v>DEBÊNTURES 1ª EMISSÃO Repactuação</v>
          </cell>
          <cell r="B41" t="str">
            <v>FFDI - teste</v>
          </cell>
          <cell r="C41">
            <v>75179529.465553001</v>
          </cell>
          <cell r="D41">
            <v>914000.83872799994</v>
          </cell>
          <cell r="E41">
            <v>0</v>
          </cell>
          <cell r="F41">
            <v>0</v>
          </cell>
          <cell r="G41">
            <v>0</v>
          </cell>
          <cell r="H41">
            <v>74185111.650000006</v>
          </cell>
          <cell r="I41">
            <v>0</v>
          </cell>
          <cell r="J41">
            <v>1908418.6542799999</v>
          </cell>
          <cell r="K41">
            <v>76093530.304280013</v>
          </cell>
          <cell r="M41">
            <v>76093530.304280996</v>
          </cell>
          <cell r="O41">
            <v>-9.8347663879394531E-7</v>
          </cell>
        </row>
        <row r="42">
          <cell r="A42" t="str">
            <v>DEBÊNTURES 2ª EMISSÃO (1ª SÉRIE)</v>
          </cell>
          <cell r="B42" t="str">
            <v>FFDI - teste</v>
          </cell>
          <cell r="C42">
            <v>405124321.52071702</v>
          </cell>
          <cell r="D42">
            <v>4941325.8995580003</v>
          </cell>
          <cell r="E42">
            <v>0</v>
          </cell>
          <cell r="F42">
            <v>0</v>
          </cell>
          <cell r="G42">
            <v>0</v>
          </cell>
          <cell r="H42">
            <v>342857142.85714298</v>
          </cell>
          <cell r="I42">
            <v>57142857.142857</v>
          </cell>
          <cell r="J42">
            <v>10065647.420275999</v>
          </cell>
          <cell r="K42">
            <v>410065647.42027599</v>
          </cell>
          <cell r="M42">
            <v>410065647.42027503</v>
          </cell>
          <cell r="O42">
            <v>9.5367431640625E-7</v>
          </cell>
        </row>
        <row r="43">
          <cell r="A43" t="str">
            <v>DEBÊNTURES 2ª EMISSÃO (2ª SÉRIE)</v>
          </cell>
          <cell r="B43" t="str">
            <v>FFDI - teste</v>
          </cell>
          <cell r="C43">
            <v>30826783.951668002</v>
          </cell>
          <cell r="D43">
            <v>256081.35621599999</v>
          </cell>
          <cell r="E43">
            <v>0</v>
          </cell>
          <cell r="F43">
            <v>0</v>
          </cell>
          <cell r="G43">
            <v>97624.959440000006</v>
          </cell>
          <cell r="H43">
            <v>30657786.706197999</v>
          </cell>
          <cell r="I43">
            <v>0</v>
          </cell>
          <cell r="J43">
            <v>522703.56112600002</v>
          </cell>
          <cell r="K43">
            <v>31180490.267324001</v>
          </cell>
          <cell r="M43">
            <v>31180490.267324001</v>
          </cell>
          <cell r="O43">
            <v>0</v>
          </cell>
        </row>
        <row r="44">
          <cell r="A44" t="str">
            <v>DEBÊNTURES 3ª EMISSÃO (Previsto)</v>
          </cell>
          <cell r="B44" t="str">
            <v>FFDI - teste</v>
          </cell>
          <cell r="C44">
            <v>0</v>
          </cell>
          <cell r="D44">
            <v>0</v>
          </cell>
          <cell r="E44">
            <v>205000000</v>
          </cell>
          <cell r="F44">
            <v>0</v>
          </cell>
          <cell r="G44">
            <v>0</v>
          </cell>
          <cell r="H44">
            <v>205000000</v>
          </cell>
          <cell r="I44">
            <v>0</v>
          </cell>
          <cell r="J44">
            <v>0</v>
          </cell>
          <cell r="K44">
            <v>205000000</v>
          </cell>
          <cell r="M44">
            <v>205000000</v>
          </cell>
          <cell r="O44">
            <v>0</v>
          </cell>
        </row>
        <row r="45">
          <cell r="A45" t="str">
            <v>ECF 0018 UFIR</v>
          </cell>
          <cell r="B45" t="str">
            <v>FFDI - teste</v>
          </cell>
          <cell r="C45">
            <v>33634834.606682003</v>
          </cell>
          <cell r="D45">
            <v>180287.20614700002</v>
          </cell>
          <cell r="E45">
            <v>0</v>
          </cell>
          <cell r="F45">
            <v>462932.87511299999</v>
          </cell>
          <cell r="G45">
            <v>0</v>
          </cell>
          <cell r="H45">
            <v>29960440.910123002</v>
          </cell>
          <cell r="I45">
            <v>3391748.0275929999</v>
          </cell>
          <cell r="J45">
            <v>0</v>
          </cell>
          <cell r="K45">
            <v>33352188.937716</v>
          </cell>
          <cell r="M45">
            <v>33352188.937716004</v>
          </cell>
          <cell r="O45">
            <v>0</v>
          </cell>
        </row>
        <row r="46">
          <cell r="A46" t="str">
            <v xml:space="preserve">ECF 0115 UFIR </v>
          </cell>
          <cell r="B46" t="str">
            <v>FFDI - teste</v>
          </cell>
          <cell r="C46">
            <v>16901478.000525001</v>
          </cell>
          <cell r="D46">
            <v>117371.374996</v>
          </cell>
          <cell r="E46">
            <v>0</v>
          </cell>
          <cell r="F46">
            <v>117371.374996</v>
          </cell>
          <cell r="G46">
            <v>0</v>
          </cell>
          <cell r="H46">
            <v>16901478.000525001</v>
          </cell>
          <cell r="I46">
            <v>0</v>
          </cell>
          <cell r="J46">
            <v>0</v>
          </cell>
          <cell r="K46">
            <v>16901478.000525001</v>
          </cell>
          <cell r="M46">
            <v>16901478.000525001</v>
          </cell>
          <cell r="O46">
            <v>0</v>
          </cell>
        </row>
        <row r="47">
          <cell r="A47" t="str">
            <v>ECF 1314 FINEL</v>
          </cell>
          <cell r="B47" t="str">
            <v>FFDI - teste</v>
          </cell>
          <cell r="C47">
            <v>282940.84454700002</v>
          </cell>
          <cell r="D47">
            <v>1761.173458</v>
          </cell>
          <cell r="E47">
            <v>0</v>
          </cell>
          <cell r="F47">
            <v>29939.948853000002</v>
          </cell>
          <cell r="G47">
            <v>37.515206999999997</v>
          </cell>
          <cell r="H47">
            <v>5.4699999999999996E-4</v>
          </cell>
          <cell r="I47">
            <v>254799.583812</v>
          </cell>
          <cell r="J47">
            <v>0</v>
          </cell>
          <cell r="K47">
            <v>254799.584359</v>
          </cell>
          <cell r="M47">
            <v>254799.584359</v>
          </cell>
          <cell r="O47">
            <v>0</v>
          </cell>
        </row>
        <row r="48">
          <cell r="A48" t="str">
            <v>ECF 1314 FINEL F1</v>
          </cell>
          <cell r="B48" t="str">
            <v>FFDI - teste</v>
          </cell>
          <cell r="C48">
            <v>117050.868092</v>
          </cell>
          <cell r="D48">
            <v>777.15897299999995</v>
          </cell>
          <cell r="E48">
            <v>0</v>
          </cell>
          <cell r="F48">
            <v>12434.543170999999</v>
          </cell>
          <cell r="G48">
            <v>15.519883</v>
          </cell>
          <cell r="H48">
            <v>0</v>
          </cell>
          <cell r="I48">
            <v>105409.00377700001</v>
          </cell>
          <cell r="J48">
            <v>0</v>
          </cell>
          <cell r="K48">
            <v>105409.00377700001</v>
          </cell>
          <cell r="M48">
            <v>105409.00377700001</v>
          </cell>
          <cell r="O48">
            <v>0</v>
          </cell>
        </row>
        <row r="49">
          <cell r="A49" t="str">
            <v>ECF 1314 FINEL F2</v>
          </cell>
          <cell r="B49" t="str">
            <v>FFDI - teste</v>
          </cell>
          <cell r="C49">
            <v>118433.409957</v>
          </cell>
          <cell r="D49">
            <v>786.33840499999997</v>
          </cell>
          <cell r="E49">
            <v>0</v>
          </cell>
          <cell r="F49">
            <v>12581.41337</v>
          </cell>
          <cell r="G49">
            <v>15.703196</v>
          </cell>
          <cell r="H49">
            <v>-1.8199999999999998E-4</v>
          </cell>
          <cell r="I49">
            <v>106654.03836999999</v>
          </cell>
          <cell r="J49">
            <v>0</v>
          </cell>
          <cell r="K49">
            <v>106654.03818799999</v>
          </cell>
          <cell r="M49">
            <v>106654.03818800001</v>
          </cell>
          <cell r="O49">
            <v>0</v>
          </cell>
        </row>
        <row r="50">
          <cell r="A50" t="str">
            <v>ECF 1348 FINEL B</v>
          </cell>
          <cell r="B50" t="str">
            <v>FFDI - teste</v>
          </cell>
          <cell r="C50">
            <v>669324.64842500002</v>
          </cell>
          <cell r="D50">
            <v>4718.0140160000001</v>
          </cell>
          <cell r="E50">
            <v>0</v>
          </cell>
          <cell r="F50">
            <v>26204.226105000002</v>
          </cell>
          <cell r="G50">
            <v>283.82684399999999</v>
          </cell>
          <cell r="H50">
            <v>388873.35717799998</v>
          </cell>
          <cell r="I50">
            <v>259248.906002</v>
          </cell>
          <cell r="J50">
            <v>0</v>
          </cell>
          <cell r="K50">
            <v>648122.26318000001</v>
          </cell>
          <cell r="M50">
            <v>648122.26318000001</v>
          </cell>
          <cell r="O50">
            <v>0</v>
          </cell>
        </row>
        <row r="51">
          <cell r="A51" t="str">
            <v>ECF 1348 FINEL F1</v>
          </cell>
          <cell r="B51" t="str">
            <v>FFDI - teste</v>
          </cell>
          <cell r="C51">
            <v>432236.69889300002</v>
          </cell>
          <cell r="D51">
            <v>3046.8006719999998</v>
          </cell>
          <cell r="E51">
            <v>0</v>
          </cell>
          <cell r="F51">
            <v>16922.173948</v>
          </cell>
          <cell r="G51">
            <v>183.289795</v>
          </cell>
          <cell r="H51">
            <v>251126.769612</v>
          </cell>
          <cell r="I51">
            <v>167417.84580000001</v>
          </cell>
          <cell r="J51">
            <v>0</v>
          </cell>
          <cell r="K51">
            <v>418544.61541199998</v>
          </cell>
          <cell r="M51">
            <v>418544.61541199998</v>
          </cell>
          <cell r="O51">
            <v>0</v>
          </cell>
        </row>
        <row r="52">
          <cell r="A52" t="str">
            <v>ECF 1348 FINEL F2</v>
          </cell>
          <cell r="B52" t="str">
            <v>FFDI - teste</v>
          </cell>
          <cell r="C52">
            <v>364818.297509</v>
          </cell>
          <cell r="D52">
            <v>2571.5739920000001</v>
          </cell>
          <cell r="E52">
            <v>0</v>
          </cell>
          <cell r="F52">
            <v>14282.726849999999</v>
          </cell>
          <cell r="G52">
            <v>154.70105000000001</v>
          </cell>
          <cell r="H52">
            <v>211957.107858</v>
          </cell>
          <cell r="I52">
            <v>141304.73784300001</v>
          </cell>
          <cell r="J52">
            <v>0</v>
          </cell>
          <cell r="K52">
            <v>353261.84570100001</v>
          </cell>
          <cell r="M52">
            <v>353261.84570100001</v>
          </cell>
          <cell r="O52">
            <v>0</v>
          </cell>
        </row>
        <row r="53">
          <cell r="A53" t="str">
            <v xml:space="preserve">ECF 1983 UFIR </v>
          </cell>
          <cell r="B53" t="str">
            <v>FFDI - teste</v>
          </cell>
          <cell r="C53">
            <v>40105698.570531003</v>
          </cell>
          <cell r="D53">
            <v>200528.49286299999</v>
          </cell>
          <cell r="E53">
            <v>0</v>
          </cell>
          <cell r="F53">
            <v>808190.59245400003</v>
          </cell>
          <cell r="G53">
            <v>0</v>
          </cell>
          <cell r="H53">
            <v>32206091.276094999</v>
          </cell>
          <cell r="I53">
            <v>7291945.1948450003</v>
          </cell>
          <cell r="J53">
            <v>0</v>
          </cell>
          <cell r="K53">
            <v>39498036.470940001</v>
          </cell>
          <cell r="M53">
            <v>39498036.470940001</v>
          </cell>
          <cell r="O53">
            <v>0</v>
          </cell>
        </row>
        <row r="54">
          <cell r="A54" t="str">
            <v>ECF 2184 UFIR</v>
          </cell>
          <cell r="B54" t="str">
            <v>FFDI - teste</v>
          </cell>
          <cell r="C54">
            <v>873055.15292200004</v>
          </cell>
          <cell r="D54">
            <v>4729.0487300000004</v>
          </cell>
          <cell r="E54">
            <v>0</v>
          </cell>
          <cell r="F54">
            <v>44413.373821000001</v>
          </cell>
          <cell r="G54">
            <v>9.9999999999999995E-7</v>
          </cell>
          <cell r="H54">
            <v>357158.92623600003</v>
          </cell>
          <cell r="I54">
            <v>476211.901594</v>
          </cell>
          <cell r="J54">
            <v>0</v>
          </cell>
          <cell r="K54">
            <v>833370.82783000008</v>
          </cell>
          <cell r="M54">
            <v>833370.8278320001</v>
          </cell>
          <cell r="O54">
            <v>-2.0000152289867401E-6</v>
          </cell>
        </row>
        <row r="55">
          <cell r="A55" t="str">
            <v>FINEP</v>
          </cell>
          <cell r="B55" t="str">
            <v>FFDI - teste</v>
          </cell>
          <cell r="C55">
            <v>5945560.717123</v>
          </cell>
          <cell r="D55">
            <v>38317.034737000002</v>
          </cell>
          <cell r="E55">
            <v>0</v>
          </cell>
          <cell r="F55">
            <v>0</v>
          </cell>
          <cell r="G55">
            <v>9810.0348539999995</v>
          </cell>
          <cell r="H55">
            <v>4915295.0035629999</v>
          </cell>
          <cell r="I55">
            <v>983059.00072500005</v>
          </cell>
          <cell r="J55">
            <v>95333.782426000005</v>
          </cell>
          <cell r="K55">
            <v>5993687.7867139997</v>
          </cell>
          <cell r="M55">
            <v>5993687.7867140006</v>
          </cell>
          <cell r="O55">
            <v>0</v>
          </cell>
        </row>
        <row r="56">
          <cell r="A56" t="str">
            <v>KFW 1</v>
          </cell>
          <cell r="B56" t="str">
            <v>FFDI - teste</v>
          </cell>
          <cell r="C56">
            <v>1016327.9490500001</v>
          </cell>
          <cell r="D56">
            <v>1985.015527</v>
          </cell>
          <cell r="E56">
            <v>0</v>
          </cell>
          <cell r="F56">
            <v>0</v>
          </cell>
          <cell r="G56">
            <v>0</v>
          </cell>
          <cell r="H56">
            <v>961740.02209999994</v>
          </cell>
          <cell r="I56">
            <v>50617.895900000003</v>
          </cell>
          <cell r="J56">
            <v>5955.0465770000001</v>
          </cell>
          <cell r="K56">
            <v>1018312.9645769999</v>
          </cell>
          <cell r="M56">
            <v>1018312.964577</v>
          </cell>
          <cell r="O56">
            <v>0</v>
          </cell>
        </row>
        <row r="57">
          <cell r="A57" t="str">
            <v>KFW 2</v>
          </cell>
          <cell r="B57" t="str">
            <v>FFDI - teste</v>
          </cell>
          <cell r="C57">
            <v>10666811.891759999</v>
          </cell>
          <cell r="D57">
            <v>46647.865416000001</v>
          </cell>
          <cell r="E57">
            <v>0</v>
          </cell>
          <cell r="F57">
            <v>0</v>
          </cell>
          <cell r="G57">
            <v>0</v>
          </cell>
          <cell r="H57">
            <v>9516164.5448390003</v>
          </cell>
          <cell r="I57">
            <v>1057351.6160939999</v>
          </cell>
          <cell r="J57">
            <v>139943.59624300001</v>
          </cell>
          <cell r="K57">
            <v>10713459.757176001</v>
          </cell>
          <cell r="M57">
            <v>10713459.757175999</v>
          </cell>
          <cell r="O57">
            <v>0</v>
          </cell>
        </row>
        <row r="58">
          <cell r="A58" t="str">
            <v>SANTANDER 6  (Previsto)</v>
          </cell>
          <cell r="B58" t="str">
            <v>FFDI - teste</v>
          </cell>
          <cell r="C58">
            <v>25000000</v>
          </cell>
          <cell r="D58">
            <v>282871.82185299997</v>
          </cell>
          <cell r="E58">
            <v>0</v>
          </cell>
          <cell r="F58">
            <v>25282871.821853001</v>
          </cell>
          <cell r="G58">
            <v>0</v>
          </cell>
          <cell r="H58">
            <v>0</v>
          </cell>
          <cell r="I58">
            <v>0</v>
          </cell>
          <cell r="J58">
            <v>0</v>
          </cell>
          <cell r="K58">
            <v>0</v>
          </cell>
          <cell r="M58">
            <v>0</v>
          </cell>
          <cell r="O58">
            <v>0</v>
          </cell>
        </row>
        <row r="59">
          <cell r="A59" t="str">
            <v>UNIBANCO 8</v>
          </cell>
          <cell r="B59" t="str">
            <v>FFDI - teste</v>
          </cell>
          <cell r="C59">
            <v>21487106.935040001</v>
          </cell>
          <cell r="D59">
            <v>260448.77305799999</v>
          </cell>
          <cell r="E59">
            <v>0</v>
          </cell>
          <cell r="F59">
            <v>21747555.708098002</v>
          </cell>
          <cell r="G59">
            <v>0</v>
          </cell>
          <cell r="H59">
            <v>0</v>
          </cell>
          <cell r="I59">
            <v>0</v>
          </cell>
          <cell r="J59">
            <v>0</v>
          </cell>
          <cell r="K59">
            <v>0</v>
          </cell>
          <cell r="M59">
            <v>0</v>
          </cell>
          <cell r="O59">
            <v>0</v>
          </cell>
        </row>
        <row r="60">
          <cell r="A60" t="str">
            <v>UNIBANCO 9</v>
          </cell>
          <cell r="B60" t="str">
            <v>FFDI - teste</v>
          </cell>
          <cell r="C60">
            <v>16115330.20128</v>
          </cell>
          <cell r="D60">
            <v>195336.57979300001</v>
          </cell>
          <cell r="E60">
            <v>0</v>
          </cell>
          <cell r="F60">
            <v>16310666.781073</v>
          </cell>
          <cell r="G60">
            <v>0</v>
          </cell>
          <cell r="H60">
            <v>0</v>
          </cell>
          <cell r="I60">
            <v>0</v>
          </cell>
          <cell r="J60">
            <v>0</v>
          </cell>
          <cell r="K60">
            <v>0</v>
          </cell>
          <cell r="M60">
            <v>0</v>
          </cell>
          <cell r="O60">
            <v>0</v>
          </cell>
        </row>
        <row r="61">
          <cell r="A61" t="str">
            <v>DEBÊNTURES 1ª EMISSÃO</v>
          </cell>
          <cell r="M61">
            <v>0</v>
          </cell>
          <cell r="O61">
            <v>0</v>
          </cell>
        </row>
        <row r="63">
          <cell r="C63">
            <v>1230148584.2404623</v>
          </cell>
          <cell r="D63">
            <v>12438587.582438003</v>
          </cell>
          <cell r="E63">
            <v>205000000</v>
          </cell>
          <cell r="F63">
            <v>222997279.07944492</v>
          </cell>
          <cell r="G63">
            <v>206510.71826799991</v>
          </cell>
          <cell r="H63">
            <v>1079141859.876513</v>
          </cell>
          <cell r="I63">
            <v>129858555.444482</v>
          </cell>
          <cell r="J63">
            <v>15795988.140726997</v>
          </cell>
          <cell r="K63">
            <v>1224796403.4617221</v>
          </cell>
          <cell r="O63">
            <v>-1.0277144610881805E-6</v>
          </cell>
        </row>
      </sheetData>
      <sheetData sheetId="4" refreshError="1">
        <row r="1">
          <cell r="A1" t="str">
            <v>Período: 30/09/06 - 31/10/06</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317520.475851</v>
          </cell>
          <cell r="D3">
            <v>1448.9311190000001</v>
          </cell>
          <cell r="E3">
            <v>0</v>
          </cell>
          <cell r="F3">
            <v>8553.3675660000008</v>
          </cell>
          <cell r="G3">
            <v>2886.5497799999998</v>
          </cell>
          <cell r="H3">
            <v>312321.0552</v>
          </cell>
          <cell r="I3">
            <v>0</v>
          </cell>
          <cell r="J3">
            <v>981.53398400000003</v>
          </cell>
          <cell r="K3">
            <v>313302.58918399998</v>
          </cell>
          <cell r="M3">
            <v>313302.58918400004</v>
          </cell>
          <cell r="O3">
            <v>0</v>
          </cell>
        </row>
        <row r="4">
          <cell r="A4" t="str">
            <v>BB REN ME 2</v>
          </cell>
          <cell r="B4" t="str">
            <v>FFDI - teste</v>
          </cell>
          <cell r="C4">
            <v>456554.463009</v>
          </cell>
          <cell r="D4">
            <v>2312.6011290000001</v>
          </cell>
          <cell r="E4">
            <v>0</v>
          </cell>
          <cell r="F4">
            <v>13875.60677</v>
          </cell>
          <cell r="G4">
            <v>4150.4951170000004</v>
          </cell>
          <cell r="H4">
            <v>447600.21840000001</v>
          </cell>
          <cell r="I4">
            <v>0</v>
          </cell>
          <cell r="J4">
            <v>1541.7340850000001</v>
          </cell>
          <cell r="K4">
            <v>449141.95248500002</v>
          </cell>
          <cell r="M4">
            <v>449141.95248500002</v>
          </cell>
          <cell r="O4">
            <v>0</v>
          </cell>
        </row>
        <row r="5">
          <cell r="A5" t="str">
            <v>BB REN ME 3</v>
          </cell>
          <cell r="B5" t="str">
            <v>FFDI - teste</v>
          </cell>
          <cell r="C5">
            <v>34787.544429000001</v>
          </cell>
          <cell r="D5">
            <v>139.96861999999999</v>
          </cell>
          <cell r="E5">
            <v>0</v>
          </cell>
          <cell r="F5">
            <v>6634.9688070000002</v>
          </cell>
          <cell r="G5">
            <v>316.250404</v>
          </cell>
          <cell r="H5">
            <v>17108.947952999999</v>
          </cell>
          <cell r="I5">
            <v>11405.965302000001</v>
          </cell>
          <cell r="J5">
            <v>93.881390999999994</v>
          </cell>
          <cell r="K5">
            <v>28608.794645999998</v>
          </cell>
          <cell r="M5">
            <v>28608.794645999998</v>
          </cell>
          <cell r="O5">
            <v>0</v>
          </cell>
        </row>
        <row r="6">
          <cell r="A6" t="str">
            <v>BB REN ME 4</v>
          </cell>
          <cell r="B6" t="str">
            <v>FFDI - teste</v>
          </cell>
          <cell r="C6">
            <v>313307.44053199998</v>
          </cell>
          <cell r="D6">
            <v>1993.1995510000002</v>
          </cell>
          <cell r="E6">
            <v>0</v>
          </cell>
          <cell r="F6">
            <v>31502.27579</v>
          </cell>
          <cell r="G6">
            <v>-2635.8913419999999</v>
          </cell>
          <cell r="H6">
            <v>247300.4742</v>
          </cell>
          <cell r="I6">
            <v>38046.226800000004</v>
          </cell>
          <cell r="J6">
            <v>1299.9127509999998</v>
          </cell>
          <cell r="K6">
            <v>286646.61375100003</v>
          </cell>
          <cell r="M6">
            <v>281162.47295100003</v>
          </cell>
          <cell r="O6">
            <v>5484.1407999999938</v>
          </cell>
        </row>
        <row r="7">
          <cell r="A7" t="str">
            <v>BB REN ME 5</v>
          </cell>
          <cell r="B7" t="str">
            <v>FFDI - teste</v>
          </cell>
          <cell r="C7">
            <v>260017.79195499999</v>
          </cell>
          <cell r="D7">
            <v>1132.205696</v>
          </cell>
          <cell r="E7">
            <v>0</v>
          </cell>
          <cell r="F7">
            <v>28390.637133</v>
          </cell>
          <cell r="G7">
            <v>-2243.1410930000002</v>
          </cell>
          <cell r="H7">
            <v>191763.84419999999</v>
          </cell>
          <cell r="I7">
            <v>42614.187599999997</v>
          </cell>
          <cell r="J7">
            <v>745.12682500000005</v>
          </cell>
          <cell r="K7">
            <v>235123.15862500001</v>
          </cell>
          <cell r="M7">
            <v>230516.21942499996</v>
          </cell>
          <cell r="O7">
            <v>4606.9392000000516</v>
          </cell>
        </row>
        <row r="8">
          <cell r="A8" t="str">
            <v>BB REN ME 6</v>
          </cell>
          <cell r="B8" t="str">
            <v>FFDI - teste</v>
          </cell>
          <cell r="C8">
            <v>34287.356533999999</v>
          </cell>
          <cell r="D8">
            <v>140.36637999999999</v>
          </cell>
          <cell r="E8">
            <v>0</v>
          </cell>
          <cell r="F8">
            <v>6553.4123369999998</v>
          </cell>
          <cell r="G8">
            <v>-295.792756</v>
          </cell>
          <cell r="H8">
            <v>16858.013856000001</v>
          </cell>
          <cell r="I8">
            <v>11238.675905</v>
          </cell>
          <cell r="J8">
            <v>89.324060000000003</v>
          </cell>
          <cell r="K8">
            <v>28186.013821</v>
          </cell>
          <cell r="M8">
            <v>27578.517820999998</v>
          </cell>
          <cell r="O8">
            <v>607.49600000000282</v>
          </cell>
        </row>
        <row r="9">
          <cell r="A9" t="str">
            <v>BB REN MN BNDES</v>
          </cell>
          <cell r="B9" t="str">
            <v>FFDI - teste</v>
          </cell>
          <cell r="C9">
            <v>2934154.4160640002</v>
          </cell>
          <cell r="D9">
            <v>22305.469048999999</v>
          </cell>
          <cell r="E9">
            <v>0</v>
          </cell>
          <cell r="F9">
            <v>45100.217980000001</v>
          </cell>
          <cell r="G9">
            <v>-3.0000000000000001E-6</v>
          </cell>
          <cell r="H9">
            <v>2604435.8270080001</v>
          </cell>
          <cell r="I9">
            <v>285367.51261699997</v>
          </cell>
          <cell r="J9">
            <v>21556.327505000001</v>
          </cell>
          <cell r="K9">
            <v>2911359.66713</v>
          </cell>
          <cell r="M9">
            <v>2911359.6671300004</v>
          </cell>
          <cell r="O9">
            <v>0</v>
          </cell>
        </row>
        <row r="10">
          <cell r="A10" t="str">
            <v>BB REN MN ELETROBRAS</v>
          </cell>
          <cell r="B10" t="str">
            <v>FFDI - teste</v>
          </cell>
          <cell r="C10">
            <v>10799521.055164</v>
          </cell>
          <cell r="D10">
            <v>82098.043582999991</v>
          </cell>
          <cell r="E10">
            <v>0</v>
          </cell>
          <cell r="F10">
            <v>165997.23020399999</v>
          </cell>
          <cell r="G10">
            <v>3.4199999999999996E-4</v>
          </cell>
          <cell r="H10">
            <v>9585947.264463</v>
          </cell>
          <cell r="I10">
            <v>1050333.8492999999</v>
          </cell>
          <cell r="J10">
            <v>79340.755122000002</v>
          </cell>
          <cell r="K10">
            <v>10715621.868885001</v>
          </cell>
          <cell r="M10">
            <v>10715621.868885001</v>
          </cell>
          <cell r="O10">
            <v>0</v>
          </cell>
        </row>
        <row r="11">
          <cell r="A11" t="str">
            <v>BNB 1 LITORAL-MATA</v>
          </cell>
          <cell r="B11" t="str">
            <v>FFDI - teste</v>
          </cell>
          <cell r="C11">
            <v>35720159.359232001</v>
          </cell>
          <cell r="D11">
            <v>405312.442607</v>
          </cell>
          <cell r="E11">
            <v>0</v>
          </cell>
          <cell r="F11">
            <v>0</v>
          </cell>
          <cell r="G11">
            <v>0</v>
          </cell>
          <cell r="H11">
            <v>35319394.350000001</v>
          </cell>
          <cell r="I11">
            <v>0</v>
          </cell>
          <cell r="J11">
            <v>806077.45183799998</v>
          </cell>
          <cell r="K11">
            <v>36125471.801838003</v>
          </cell>
          <cell r="M11">
            <v>36125471.801839001</v>
          </cell>
          <cell r="O11">
            <v>-9.9837779998779297E-7</v>
          </cell>
        </row>
        <row r="12">
          <cell r="A12" t="str">
            <v>BNB 1 SEMI-ÁRIDO</v>
          </cell>
          <cell r="B12" t="str">
            <v>FFDI - teste</v>
          </cell>
          <cell r="C12">
            <v>30561337.965360999</v>
          </cell>
          <cell r="D12">
            <v>346775.903643</v>
          </cell>
          <cell r="E12">
            <v>0</v>
          </cell>
          <cell r="F12">
            <v>0</v>
          </cell>
          <cell r="G12">
            <v>0</v>
          </cell>
          <cell r="H12">
            <v>30218452.739999998</v>
          </cell>
          <cell r="I12">
            <v>0</v>
          </cell>
          <cell r="J12">
            <v>689661.129005</v>
          </cell>
          <cell r="K12">
            <v>30908113.869004998</v>
          </cell>
          <cell r="M12">
            <v>30908113.869004</v>
          </cell>
          <cell r="O12">
            <v>9.9837779998779297E-7</v>
          </cell>
        </row>
        <row r="13">
          <cell r="A13" t="str">
            <v>BNB 3 LITORAL-MATA</v>
          </cell>
          <cell r="B13" t="str">
            <v>FFDI - teste</v>
          </cell>
          <cell r="C13">
            <v>14232530.474455001</v>
          </cell>
          <cell r="D13">
            <v>161494.847576</v>
          </cell>
          <cell r="E13">
            <v>0</v>
          </cell>
          <cell r="F13">
            <v>0</v>
          </cell>
          <cell r="G13">
            <v>0</v>
          </cell>
          <cell r="H13">
            <v>14227351.24</v>
          </cell>
          <cell r="I13">
            <v>0</v>
          </cell>
          <cell r="J13">
            <v>166674.08203200001</v>
          </cell>
          <cell r="K13">
            <v>14394025.322032001</v>
          </cell>
          <cell r="M13">
            <v>14394025.322031001</v>
          </cell>
          <cell r="O13">
            <v>1.0002404451370239E-6</v>
          </cell>
        </row>
        <row r="14">
          <cell r="A14" t="str">
            <v>BNB 3 SEMI-ÁRIDO</v>
          </cell>
          <cell r="B14" t="str">
            <v>FFDI - teste</v>
          </cell>
          <cell r="C14">
            <v>10283839.061040999</v>
          </cell>
          <cell r="D14">
            <v>116689.51102000001</v>
          </cell>
          <cell r="E14">
            <v>0</v>
          </cell>
          <cell r="F14">
            <v>0</v>
          </cell>
          <cell r="G14">
            <v>0</v>
          </cell>
          <cell r="H14">
            <v>10280096.76</v>
          </cell>
          <cell r="I14">
            <v>0</v>
          </cell>
          <cell r="J14">
            <v>120431.812062</v>
          </cell>
          <cell r="K14">
            <v>10400528.572062001</v>
          </cell>
          <cell r="M14">
            <v>10400528.572060999</v>
          </cell>
          <cell r="O14">
            <v>1.0021030902862549E-6</v>
          </cell>
        </row>
        <row r="15">
          <cell r="A15" t="str">
            <v>BNDES 1 - RTE</v>
          </cell>
          <cell r="B15" t="str">
            <v>FFDI - teste</v>
          </cell>
          <cell r="C15">
            <v>1732395.1101249999</v>
          </cell>
          <cell r="D15">
            <v>22421.751365</v>
          </cell>
          <cell r="E15">
            <v>0</v>
          </cell>
          <cell r="F15">
            <v>108528.1776</v>
          </cell>
          <cell r="G15">
            <v>0</v>
          </cell>
          <cell r="H15">
            <v>517085.13550999999</v>
          </cell>
          <cell r="I15">
            <v>1118639.493484</v>
          </cell>
          <cell r="J15">
            <v>10564.054896</v>
          </cell>
          <cell r="K15">
            <v>1646288.68389</v>
          </cell>
          <cell r="M15">
            <v>1646288.6838899998</v>
          </cell>
          <cell r="O15">
            <v>0</v>
          </cell>
        </row>
        <row r="16">
          <cell r="A16" t="str">
            <v>BNDES 2 - RTE</v>
          </cell>
          <cell r="B16" t="str">
            <v>FFDI - teste</v>
          </cell>
          <cell r="C16">
            <v>36384604.420296997</v>
          </cell>
          <cell r="D16">
            <v>470912.52396100003</v>
          </cell>
          <cell r="E16">
            <v>0</v>
          </cell>
          <cell r="F16">
            <v>2279361.554035</v>
          </cell>
          <cell r="G16">
            <v>0</v>
          </cell>
          <cell r="H16">
            <v>10860073.430792</v>
          </cell>
          <cell r="I16">
            <v>23494210.542107999</v>
          </cell>
          <cell r="J16">
            <v>221871.41732499999</v>
          </cell>
          <cell r="K16">
            <v>34576155.390225001</v>
          </cell>
          <cell r="M16">
            <v>34576155.390222996</v>
          </cell>
          <cell r="O16">
            <v>2.0042061805725098E-6</v>
          </cell>
        </row>
        <row r="17">
          <cell r="A17" t="str">
            <v>BNDES 3 - RTE</v>
          </cell>
          <cell r="B17" t="str">
            <v>FFDI - teste</v>
          </cell>
          <cell r="C17">
            <v>33556032.164205</v>
          </cell>
          <cell r="D17">
            <v>447879.81819100003</v>
          </cell>
          <cell r="E17">
            <v>0</v>
          </cell>
          <cell r="F17">
            <v>0</v>
          </cell>
          <cell r="G17">
            <v>0</v>
          </cell>
          <cell r="H17">
            <v>33785712.588595003</v>
          </cell>
          <cell r="I17">
            <v>0</v>
          </cell>
          <cell r="J17">
            <v>218199.393801</v>
          </cell>
          <cell r="K17">
            <v>34003911.982396007</v>
          </cell>
          <cell r="M17">
            <v>34003911.982395999</v>
          </cell>
          <cell r="O17">
            <v>0</v>
          </cell>
        </row>
        <row r="18">
          <cell r="A18" t="str">
            <v>BNDES 4 - CVA</v>
          </cell>
          <cell r="B18" t="str">
            <v>FFDI - teste</v>
          </cell>
          <cell r="C18">
            <v>6919127.5053519998</v>
          </cell>
          <cell r="D18">
            <v>85657.346590000001</v>
          </cell>
          <cell r="E18">
            <v>0</v>
          </cell>
          <cell r="F18">
            <v>1036457.157182</v>
          </cell>
          <cell r="G18">
            <v>0</v>
          </cell>
          <cell r="H18">
            <v>-9.9999999999999995E-7</v>
          </cell>
          <cell r="I18">
            <v>5930029.5870129997</v>
          </cell>
          <cell r="J18">
            <v>38298.107750000003</v>
          </cell>
          <cell r="K18">
            <v>5968327.6947619999</v>
          </cell>
          <cell r="M18">
            <v>5968327.6947600003</v>
          </cell>
          <cell r="O18">
            <v>1.9995495676994324E-6</v>
          </cell>
        </row>
        <row r="19">
          <cell r="A19" t="str">
            <v>BNDES 5 - FINEM (Bradesco A)</v>
          </cell>
          <cell r="B19" t="str">
            <v>FFDI - teste</v>
          </cell>
          <cell r="C19">
            <v>11307053.18073</v>
          </cell>
          <cell r="D19">
            <v>110384.993241</v>
          </cell>
          <cell r="E19">
            <v>0</v>
          </cell>
          <cell r="F19">
            <v>377428.859681</v>
          </cell>
          <cell r="G19">
            <v>14707.076225999999</v>
          </cell>
          <cell r="H19">
            <v>7492223.0474760002</v>
          </cell>
          <cell r="I19">
            <v>3329876.910005</v>
          </cell>
          <cell r="J19">
            <v>232616.43303499999</v>
          </cell>
          <cell r="K19">
            <v>11054716.390516</v>
          </cell>
          <cell r="M19">
            <v>11054716.390516002</v>
          </cell>
          <cell r="O19">
            <v>0</v>
          </cell>
        </row>
        <row r="20">
          <cell r="A20" t="str">
            <v>BNDES 5 - FINEM (Bradesco B)</v>
          </cell>
          <cell r="B20" t="str">
            <v>FFDI - teste</v>
          </cell>
          <cell r="C20">
            <v>2869607.645819</v>
          </cell>
          <cell r="D20">
            <v>35009.749302999997</v>
          </cell>
          <cell r="E20">
            <v>0</v>
          </cell>
          <cell r="F20">
            <v>91641.543103999997</v>
          </cell>
          <cell r="G20">
            <v>3737.7823429999999</v>
          </cell>
          <cell r="H20">
            <v>1819147.8042629999</v>
          </cell>
          <cell r="I20">
            <v>808510.13523100002</v>
          </cell>
          <cell r="J20">
            <v>189055.69486699998</v>
          </cell>
          <cell r="K20">
            <v>2816713.6343609998</v>
          </cell>
          <cell r="M20">
            <v>2816713.6343610003</v>
          </cell>
          <cell r="O20">
            <v>0</v>
          </cell>
        </row>
        <row r="21">
          <cell r="A21" t="str">
            <v>BNDES 5 - FINEM (Itau BBA A)</v>
          </cell>
          <cell r="B21" t="str">
            <v>FFDI - teste</v>
          </cell>
          <cell r="C21">
            <v>9567506.5347440001</v>
          </cell>
          <cell r="D21">
            <v>93402.686570999998</v>
          </cell>
          <cell r="E21">
            <v>0</v>
          </cell>
          <cell r="F21">
            <v>319362.88117000001</v>
          </cell>
          <cell r="G21">
            <v>12444.449113000001</v>
          </cell>
          <cell r="H21">
            <v>6339573.3458970003</v>
          </cell>
          <cell r="I21">
            <v>2817588.1537600001</v>
          </cell>
          <cell r="J21">
            <v>196829.289601</v>
          </cell>
          <cell r="K21">
            <v>9353990.7892580014</v>
          </cell>
          <cell r="M21">
            <v>9353990.7892579995</v>
          </cell>
          <cell r="O21">
            <v>0</v>
          </cell>
        </row>
        <row r="22">
          <cell r="A22" t="str">
            <v>BNDES 5 - FINEM (Itau BBA B)</v>
          </cell>
          <cell r="B22" t="str">
            <v>FFDI - teste</v>
          </cell>
          <cell r="C22">
            <v>2428129.1097499998</v>
          </cell>
          <cell r="D22">
            <v>29623.634118000002</v>
          </cell>
          <cell r="E22">
            <v>0</v>
          </cell>
          <cell r="F22">
            <v>77542.844589</v>
          </cell>
          <cell r="G22">
            <v>3162.7383300000001</v>
          </cell>
          <cell r="H22">
            <v>1539278.9197559999</v>
          </cell>
          <cell r="I22">
            <v>684123.96432399994</v>
          </cell>
          <cell r="J22">
            <v>159969.75352900001</v>
          </cell>
          <cell r="K22">
            <v>2383372.6376089999</v>
          </cell>
          <cell r="M22">
            <v>2383372.6376089999</v>
          </cell>
          <cell r="O22">
            <v>0</v>
          </cell>
        </row>
        <row r="23">
          <cell r="A23" t="str">
            <v>BNDES 5 - FINEM (Santander A)</v>
          </cell>
          <cell r="B23" t="str">
            <v>FFDI - teste</v>
          </cell>
          <cell r="C23">
            <v>11857092.926151</v>
          </cell>
          <cell r="D23">
            <v>115754.751221</v>
          </cell>
          <cell r="E23">
            <v>0</v>
          </cell>
          <cell r="F23">
            <v>395789.15809600003</v>
          </cell>
          <cell r="G23">
            <v>15422.512543999999</v>
          </cell>
          <cell r="H23">
            <v>7856687.6278799996</v>
          </cell>
          <cell r="I23">
            <v>3491861.1679420001</v>
          </cell>
          <cell r="J23">
            <v>243932.23599799999</v>
          </cell>
          <cell r="K23">
            <v>11592481.031819999</v>
          </cell>
          <cell r="M23">
            <v>11592481.031819999</v>
          </cell>
          <cell r="O23">
            <v>0</v>
          </cell>
        </row>
        <row r="24">
          <cell r="A24" t="str">
            <v>BNDES 5 - FINEM (Santander B)</v>
          </cell>
          <cell r="B24" t="str">
            <v>FFDI - teste</v>
          </cell>
          <cell r="C24">
            <v>3009201.371113</v>
          </cell>
          <cell r="D24">
            <v>36712.825568</v>
          </cell>
          <cell r="E24">
            <v>0</v>
          </cell>
          <cell r="F24">
            <v>96099.516820999997</v>
          </cell>
          <cell r="G24">
            <v>3919.6089200000001</v>
          </cell>
          <cell r="H24">
            <v>1907641.6556899999</v>
          </cell>
          <cell r="I24">
            <v>847840.735858</v>
          </cell>
          <cell r="J24">
            <v>198251.89723199999</v>
          </cell>
          <cell r="K24">
            <v>2953734.2887799996</v>
          </cell>
          <cell r="M24">
            <v>2953734.2887800001</v>
          </cell>
          <cell r="O24">
            <v>0</v>
          </cell>
        </row>
        <row r="25">
          <cell r="A25" t="str">
            <v>BNDES 5 - FINEM (Unibanco A)</v>
          </cell>
          <cell r="B25" t="str">
            <v>FFDI - teste</v>
          </cell>
          <cell r="C25">
            <v>9571763.1719610002</v>
          </cell>
          <cell r="D25">
            <v>93440.519411000001</v>
          </cell>
          <cell r="E25">
            <v>0</v>
          </cell>
          <cell r="F25">
            <v>319507.18546100002</v>
          </cell>
          <cell r="G25">
            <v>12449.982896</v>
          </cell>
          <cell r="H25">
            <v>6342437.8855699999</v>
          </cell>
          <cell r="I25">
            <v>2818861.2824969999</v>
          </cell>
          <cell r="J25">
            <v>196847.32074</v>
          </cell>
          <cell r="K25">
            <v>9358146.4888070002</v>
          </cell>
          <cell r="M25">
            <v>9358146.4888070002</v>
          </cell>
          <cell r="O25">
            <v>0</v>
          </cell>
        </row>
        <row r="26">
          <cell r="A26" t="str">
            <v>BNDES 5 - FINEM (Unibanco B)</v>
          </cell>
          <cell r="B26" t="str">
            <v>FFDI - teste</v>
          </cell>
          <cell r="C26">
            <v>2426463.148298</v>
          </cell>
          <cell r="D26">
            <v>29608.827110000002</v>
          </cell>
          <cell r="E26">
            <v>0</v>
          </cell>
          <cell r="F26">
            <v>77486.366817000002</v>
          </cell>
          <cell r="G26">
            <v>3160.5725219999999</v>
          </cell>
          <cell r="H26">
            <v>1538157.797025</v>
          </cell>
          <cell r="I26">
            <v>683625.68758200004</v>
          </cell>
          <cell r="J26">
            <v>159962.69650600001</v>
          </cell>
          <cell r="K26">
            <v>2381746.181113</v>
          </cell>
          <cell r="M26">
            <v>2381746.181113</v>
          </cell>
          <cell r="O26">
            <v>0</v>
          </cell>
        </row>
        <row r="27">
          <cell r="A27" t="str">
            <v>BNDES 5 - FINEM (Votorantim A)</v>
          </cell>
          <cell r="B27" t="str">
            <v>FFDI - teste</v>
          </cell>
          <cell r="C27">
            <v>4348865.2324090004</v>
          </cell>
          <cell r="D27">
            <v>42455.754410000001</v>
          </cell>
          <cell r="E27">
            <v>0</v>
          </cell>
          <cell r="F27">
            <v>145164.899393</v>
          </cell>
          <cell r="G27">
            <v>5656.5659859999996</v>
          </cell>
          <cell r="H27">
            <v>2881623.323268</v>
          </cell>
          <cell r="I27">
            <v>1280721.4769939999</v>
          </cell>
          <cell r="J27">
            <v>89467.85315000001</v>
          </cell>
          <cell r="K27">
            <v>4251812.6534120003</v>
          </cell>
          <cell r="M27">
            <v>4251812.6534120003</v>
          </cell>
          <cell r="O27">
            <v>0</v>
          </cell>
        </row>
        <row r="28">
          <cell r="A28" t="str">
            <v>BNDES 5 - FINEM (Votorantim B)</v>
          </cell>
          <cell r="B28" t="str">
            <v>FFDI - teste</v>
          </cell>
          <cell r="C28">
            <v>1103694.811977</v>
          </cell>
          <cell r="D28">
            <v>13465.286125999999</v>
          </cell>
          <cell r="E28">
            <v>0</v>
          </cell>
          <cell r="F28">
            <v>35246.739473000001</v>
          </cell>
          <cell r="G28">
            <v>1437.6080219999999</v>
          </cell>
          <cell r="H28">
            <v>699672.07608699996</v>
          </cell>
          <cell r="I28">
            <v>310965.36714699998</v>
          </cell>
          <cell r="J28">
            <v>72713.523417999997</v>
          </cell>
          <cell r="K28">
            <v>1083350.9666519999</v>
          </cell>
          <cell r="M28">
            <v>1083350.9666520001</v>
          </cell>
          <cell r="O28">
            <v>0</v>
          </cell>
        </row>
        <row r="29">
          <cell r="A29" t="str">
            <v>CEF/COHAB - n01 - 108130160-0</v>
          </cell>
          <cell r="B29" t="str">
            <v>FFDI - teste</v>
          </cell>
          <cell r="C29">
            <v>19023.700078999998</v>
          </cell>
          <cell r="D29">
            <v>46.229362999999999</v>
          </cell>
          <cell r="E29">
            <v>0</v>
          </cell>
          <cell r="F29">
            <v>997.41437799999994</v>
          </cell>
          <cell r="G29">
            <v>0</v>
          </cell>
          <cell r="H29">
            <v>6649.4290849999998</v>
          </cell>
          <cell r="I29">
            <v>11399.021387999999</v>
          </cell>
          <cell r="J29">
            <v>24.064591</v>
          </cell>
          <cell r="K29">
            <v>18072.515063999996</v>
          </cell>
          <cell r="M29">
            <v>18072.515063999996</v>
          </cell>
          <cell r="O29">
            <v>0</v>
          </cell>
        </row>
        <row r="30">
          <cell r="A30" t="str">
            <v>CEF/COHAB - n02 - 108130162-6</v>
          </cell>
          <cell r="B30" t="str">
            <v>FFDI - teste</v>
          </cell>
          <cell r="C30">
            <v>11575.389229</v>
          </cell>
          <cell r="D30">
            <v>27.936599999999999</v>
          </cell>
          <cell r="E30">
            <v>0</v>
          </cell>
          <cell r="F30">
            <v>751.39842399999998</v>
          </cell>
          <cell r="G30">
            <v>-9.9999999999999995E-7</v>
          </cell>
          <cell r="H30">
            <v>2167.4955340000001</v>
          </cell>
          <cell r="I30">
            <v>8669.9819040000002</v>
          </cell>
          <cell r="J30">
            <v>14.449966</v>
          </cell>
          <cell r="K30">
            <v>10851.927404</v>
          </cell>
          <cell r="M30">
            <v>10851.927404000002</v>
          </cell>
          <cell r="O30">
            <v>0</v>
          </cell>
        </row>
        <row r="31">
          <cell r="A31" t="str">
            <v>CEF/COHAB - n58 - 108130159-6</v>
          </cell>
          <cell r="B31" t="str">
            <v>FFDI - teste</v>
          </cell>
          <cell r="C31">
            <v>25913.249342999999</v>
          </cell>
          <cell r="D31">
            <v>62.779927999999998</v>
          </cell>
          <cell r="E31">
            <v>0</v>
          </cell>
          <cell r="F31">
            <v>1502.4048749999999</v>
          </cell>
          <cell r="G31">
            <v>-9.9999999999999995E-7</v>
          </cell>
          <cell r="H31">
            <v>7188.5400989999998</v>
          </cell>
          <cell r="I31">
            <v>17252.496238</v>
          </cell>
          <cell r="J31">
            <v>32.588058000000004</v>
          </cell>
          <cell r="K31">
            <v>24473.624394999999</v>
          </cell>
          <cell r="M31">
            <v>24473.624394999999</v>
          </cell>
          <cell r="O31">
            <v>0</v>
          </cell>
        </row>
        <row r="32">
          <cell r="A32" t="str">
            <v>CEF/COHAB - n59 - 108130158-8</v>
          </cell>
          <cell r="B32" t="str">
            <v>FFDI - teste</v>
          </cell>
          <cell r="C32">
            <v>48818.438890999998</v>
          </cell>
          <cell r="D32">
            <v>118.05979400000001</v>
          </cell>
          <cell r="E32">
            <v>0</v>
          </cell>
          <cell r="F32">
            <v>2989.7326589999998</v>
          </cell>
          <cell r="G32">
            <v>-9.9999999999999995E-7</v>
          </cell>
          <cell r="H32">
            <v>11471.396311</v>
          </cell>
          <cell r="I32">
            <v>34414.188932999998</v>
          </cell>
          <cell r="J32">
            <v>61.180780999999996</v>
          </cell>
          <cell r="K32">
            <v>45946.766025000004</v>
          </cell>
          <cell r="M32">
            <v>45946.766024999997</v>
          </cell>
          <cell r="O32">
            <v>0</v>
          </cell>
        </row>
        <row r="33">
          <cell r="A33" t="str">
            <v>CEF/COHAB - n60 - 108130157-0</v>
          </cell>
          <cell r="B33" t="str">
            <v>FFDI - teste</v>
          </cell>
          <cell r="C33">
            <v>39.733523999999996</v>
          </cell>
          <cell r="D33">
            <v>4.6300999999999995E-2</v>
          </cell>
          <cell r="E33">
            <v>0</v>
          </cell>
          <cell r="F33">
            <v>39.779843999999997</v>
          </cell>
          <cell r="G33">
            <v>1.8999999999999998E-5</v>
          </cell>
          <cell r="H33">
            <v>0</v>
          </cell>
          <cell r="I33">
            <v>0</v>
          </cell>
          <cell r="J33">
            <v>0</v>
          </cell>
          <cell r="K33">
            <v>0</v>
          </cell>
          <cell r="M33">
            <v>-1.767605294989219E-15</v>
          </cell>
          <cell r="O33">
            <v>1.767605294989219E-15</v>
          </cell>
        </row>
        <row r="34">
          <cell r="A34" t="str">
            <v>CELPOS 1</v>
          </cell>
          <cell r="B34" t="str">
            <v>FFDI - teste</v>
          </cell>
          <cell r="C34">
            <v>10887929.665274</v>
          </cell>
          <cell r="D34">
            <v>55568.208203000002</v>
          </cell>
          <cell r="E34">
            <v>0</v>
          </cell>
          <cell r="F34">
            <v>823957.26956299995</v>
          </cell>
          <cell r="G34">
            <v>637882.77543899999</v>
          </cell>
          <cell r="H34">
            <v>1535779.9041879999</v>
          </cell>
          <cell r="I34">
            <v>9214681.5503739994</v>
          </cell>
          <cell r="J34">
            <v>6961.9247910000004</v>
          </cell>
          <cell r="K34">
            <v>10757423.379353</v>
          </cell>
          <cell r="M34">
            <v>10757423.379352998</v>
          </cell>
          <cell r="O34">
            <v>0</v>
          </cell>
        </row>
        <row r="35">
          <cell r="A35" t="str">
            <v>CELPOS 2</v>
          </cell>
          <cell r="B35" t="str">
            <v>FFDI - teste</v>
          </cell>
          <cell r="C35">
            <v>138236555.46084899</v>
          </cell>
          <cell r="D35">
            <v>675026.88642300002</v>
          </cell>
          <cell r="E35">
            <v>0</v>
          </cell>
          <cell r="F35">
            <v>0</v>
          </cell>
          <cell r="G35">
            <v>442356.30910200003</v>
          </cell>
          <cell r="H35">
            <v>139353938.65637401</v>
          </cell>
          <cell r="I35">
            <v>0</v>
          </cell>
          <cell r="J35">
            <v>0</v>
          </cell>
          <cell r="K35">
            <v>139353938.65637401</v>
          </cell>
          <cell r="M35">
            <v>139353938.65637398</v>
          </cell>
          <cell r="O35">
            <v>0</v>
          </cell>
        </row>
        <row r="36">
          <cell r="A36" t="str">
            <v>DEBÊNTURES 1ª EMISSÃO Repactuação</v>
          </cell>
          <cell r="B36" t="str">
            <v>FFDI - teste</v>
          </cell>
          <cell r="C36">
            <v>76093530.304279998</v>
          </cell>
          <cell r="D36">
            <v>925112.873334</v>
          </cell>
          <cell r="E36">
            <v>0</v>
          </cell>
          <cell r="F36">
            <v>0</v>
          </cell>
          <cell r="G36">
            <v>0</v>
          </cell>
          <cell r="H36">
            <v>74185111.650000006</v>
          </cell>
          <cell r="I36">
            <v>0</v>
          </cell>
          <cell r="J36">
            <v>2833531.527613</v>
          </cell>
          <cell r="K36">
            <v>77018643.177613005</v>
          </cell>
          <cell r="M36">
            <v>77018643.177614003</v>
          </cell>
          <cell r="O36">
            <v>-9.9837779998779297E-7</v>
          </cell>
        </row>
        <row r="37">
          <cell r="A37" t="str">
            <v>DEBÊNTURES 2ª EMISSÃO (1ª SÉRIE)</v>
          </cell>
          <cell r="B37" t="str">
            <v>FFDI - teste</v>
          </cell>
          <cell r="C37">
            <v>410065647.42027599</v>
          </cell>
          <cell r="D37">
            <v>5001595.5509909997</v>
          </cell>
          <cell r="E37">
            <v>0</v>
          </cell>
          <cell r="F37">
            <v>0</v>
          </cell>
          <cell r="G37">
            <v>0</v>
          </cell>
          <cell r="H37">
            <v>342857142.85714298</v>
          </cell>
          <cell r="I37">
            <v>57142857.142857</v>
          </cell>
          <cell r="J37">
            <v>15067242.971264999</v>
          </cell>
          <cell r="K37">
            <v>415067242.97126502</v>
          </cell>
          <cell r="M37">
            <v>415067242.97126698</v>
          </cell>
          <cell r="O37">
            <v>-1.9669532775878906E-6</v>
          </cell>
        </row>
        <row r="38">
          <cell r="A38" t="str">
            <v>DEBÊNTURES 2ª EMISSÃO (2ª SÉRIE)</v>
          </cell>
          <cell r="B38" t="str">
            <v>FFDI - teste</v>
          </cell>
          <cell r="C38">
            <v>31180490.267324001</v>
          </cell>
          <cell r="D38">
            <v>259062.53685900001</v>
          </cell>
          <cell r="E38">
            <v>0</v>
          </cell>
          <cell r="F38">
            <v>0</v>
          </cell>
          <cell r="G38">
            <v>103926.31631900001</v>
          </cell>
          <cell r="H38">
            <v>30759970.822340999</v>
          </cell>
          <cell r="I38">
            <v>0</v>
          </cell>
          <cell r="J38">
            <v>783508.29816100001</v>
          </cell>
          <cell r="K38">
            <v>31543479.120501999</v>
          </cell>
          <cell r="M38">
            <v>31543479.120501999</v>
          </cell>
          <cell r="O38">
            <v>0</v>
          </cell>
        </row>
        <row r="39">
          <cell r="A39" t="str">
            <v>DEBÊNTURES 3ª EMISSÃO (Previsto)</v>
          </cell>
          <cell r="B39" t="str">
            <v>FFDI - teste</v>
          </cell>
          <cell r="C39">
            <v>205000000</v>
          </cell>
          <cell r="D39">
            <v>2459888.9693720001</v>
          </cell>
          <cell r="E39">
            <v>0</v>
          </cell>
          <cell r="F39">
            <v>0</v>
          </cell>
          <cell r="G39">
            <v>0</v>
          </cell>
          <cell r="H39">
            <v>205000000</v>
          </cell>
          <cell r="I39">
            <v>0</v>
          </cell>
          <cell r="J39">
            <v>2459888.9693720001</v>
          </cell>
          <cell r="K39">
            <v>207459888.969372</v>
          </cell>
          <cell r="M39">
            <v>207459888.969372</v>
          </cell>
          <cell r="O39">
            <v>0</v>
          </cell>
        </row>
        <row r="40">
          <cell r="A40" t="str">
            <v>ECF 0018 UFIR</v>
          </cell>
          <cell r="B40" t="str">
            <v>FFDI - teste</v>
          </cell>
          <cell r="C40">
            <v>33352188.937716</v>
          </cell>
          <cell r="D40">
            <v>178873.97779500001</v>
          </cell>
          <cell r="E40">
            <v>0</v>
          </cell>
          <cell r="F40">
            <v>461519.64676099998</v>
          </cell>
          <cell r="G40">
            <v>0</v>
          </cell>
          <cell r="H40">
            <v>29677795.241156999</v>
          </cell>
          <cell r="I40">
            <v>3391748.0275929999</v>
          </cell>
          <cell r="J40">
            <v>0</v>
          </cell>
          <cell r="K40">
            <v>33069543.268749997</v>
          </cell>
          <cell r="M40">
            <v>33069543.268750001</v>
          </cell>
          <cell r="O40">
            <v>0</v>
          </cell>
        </row>
        <row r="41">
          <cell r="A41" t="str">
            <v xml:space="preserve">ECF 0115 UFIR </v>
          </cell>
          <cell r="B41" t="str">
            <v>FFDI - teste</v>
          </cell>
          <cell r="C41">
            <v>16901478.000525001</v>
          </cell>
          <cell r="D41">
            <v>117371.374996</v>
          </cell>
          <cell r="E41">
            <v>0</v>
          </cell>
          <cell r="F41">
            <v>117371.374996</v>
          </cell>
          <cell r="G41">
            <v>0</v>
          </cell>
          <cell r="H41">
            <v>16901478.000525001</v>
          </cell>
          <cell r="I41">
            <v>0</v>
          </cell>
          <cell r="J41">
            <v>0</v>
          </cell>
          <cell r="K41">
            <v>16901478.000525001</v>
          </cell>
          <cell r="M41">
            <v>16901478.000525001</v>
          </cell>
          <cell r="O41">
            <v>0</v>
          </cell>
        </row>
        <row r="42">
          <cell r="A42" t="str">
            <v>ECF 1314 FINEL</v>
          </cell>
          <cell r="B42" t="str">
            <v>FFDI - teste</v>
          </cell>
          <cell r="C42">
            <v>254799.584359</v>
          </cell>
          <cell r="D42">
            <v>1585.05621</v>
          </cell>
          <cell r="E42">
            <v>0</v>
          </cell>
          <cell r="F42">
            <v>29763.831604999999</v>
          </cell>
          <cell r="G42">
            <v>26.277846999999998</v>
          </cell>
          <cell r="H42">
            <v>5.4799999999999998E-4</v>
          </cell>
          <cell r="I42">
            <v>226647.086263</v>
          </cell>
          <cell r="J42">
            <v>0</v>
          </cell>
          <cell r="K42">
            <v>226647.08681100002</v>
          </cell>
          <cell r="M42">
            <v>226647.08681100002</v>
          </cell>
          <cell r="O42">
            <v>0</v>
          </cell>
        </row>
        <row r="43">
          <cell r="A43" t="str">
            <v>ECF 1314 FINEL F1</v>
          </cell>
          <cell r="B43" t="str">
            <v>FFDI - teste</v>
          </cell>
          <cell r="C43">
            <v>105409.00377700001</v>
          </cell>
          <cell r="D43">
            <v>699.44311700000003</v>
          </cell>
          <cell r="E43">
            <v>0</v>
          </cell>
          <cell r="F43">
            <v>12356.827315</v>
          </cell>
          <cell r="G43">
            <v>10.870980999999999</v>
          </cell>
          <cell r="H43">
            <v>0</v>
          </cell>
          <cell r="I43">
            <v>93762.490560000006</v>
          </cell>
          <cell r="J43">
            <v>0</v>
          </cell>
          <cell r="K43">
            <v>93762.490560000006</v>
          </cell>
          <cell r="M43">
            <v>93762.490560000006</v>
          </cell>
          <cell r="O43">
            <v>0</v>
          </cell>
        </row>
        <row r="44">
          <cell r="A44" t="str">
            <v>ECF 1314 FINEL F2</v>
          </cell>
          <cell r="B44" t="str">
            <v>FFDI - teste</v>
          </cell>
          <cell r="C44">
            <v>106654.03818800001</v>
          </cell>
          <cell r="D44">
            <v>707.704476</v>
          </cell>
          <cell r="E44">
            <v>0</v>
          </cell>
          <cell r="F44">
            <v>12502.779441000001</v>
          </cell>
          <cell r="G44">
            <v>10.999381999999999</v>
          </cell>
          <cell r="H44">
            <v>-1.83E-4</v>
          </cell>
          <cell r="I44">
            <v>94869.962788000004</v>
          </cell>
          <cell r="J44">
            <v>0</v>
          </cell>
          <cell r="K44">
            <v>94869.962605000008</v>
          </cell>
          <cell r="M44">
            <v>94869.962604999993</v>
          </cell>
          <cell r="O44">
            <v>0</v>
          </cell>
        </row>
        <row r="45">
          <cell r="A45" t="str">
            <v>ECF 1348 FINEL B</v>
          </cell>
          <cell r="B45" t="str">
            <v>FFDI - teste</v>
          </cell>
          <cell r="C45">
            <v>648122.26318000001</v>
          </cell>
          <cell r="D45">
            <v>4565.820127</v>
          </cell>
          <cell r="E45">
            <v>0</v>
          </cell>
          <cell r="F45">
            <v>26052.032216</v>
          </cell>
          <cell r="G45">
            <v>320.76964199999998</v>
          </cell>
          <cell r="H45">
            <v>367526.41147400002</v>
          </cell>
          <cell r="I45">
            <v>259430.40925900001</v>
          </cell>
          <cell r="J45">
            <v>0</v>
          </cell>
          <cell r="K45">
            <v>626956.82073300006</v>
          </cell>
          <cell r="M45">
            <v>626956.82073299994</v>
          </cell>
          <cell r="O45">
            <v>0</v>
          </cell>
        </row>
        <row r="46">
          <cell r="A46" t="str">
            <v>ECF 1348 FINEL F1</v>
          </cell>
          <cell r="B46" t="str">
            <v>FFDI - teste</v>
          </cell>
          <cell r="C46">
            <v>418544.61541199998</v>
          </cell>
          <cell r="D46">
            <v>2948.5168549999999</v>
          </cell>
          <cell r="E46">
            <v>0</v>
          </cell>
          <cell r="F46">
            <v>16823.890131</v>
          </cell>
          <cell r="G46">
            <v>207.14642799999999</v>
          </cell>
          <cell r="H46">
            <v>237341.33152899999</v>
          </cell>
          <cell r="I46">
            <v>167535.05703500001</v>
          </cell>
          <cell r="J46">
            <v>0</v>
          </cell>
          <cell r="K46">
            <v>404876.38856400002</v>
          </cell>
          <cell r="M46">
            <v>404876.38856399996</v>
          </cell>
          <cell r="O46">
            <v>0</v>
          </cell>
        </row>
        <row r="47">
          <cell r="A47" t="str">
            <v>ECF 1348 FINEL F2</v>
          </cell>
          <cell r="B47" t="str">
            <v>FFDI - teste</v>
          </cell>
          <cell r="C47">
            <v>353261.84570100001</v>
          </cell>
          <cell r="D47">
            <v>2488.6199310000002</v>
          </cell>
          <cell r="E47">
            <v>0</v>
          </cell>
          <cell r="F47">
            <v>14199.772789000001</v>
          </cell>
          <cell r="G47">
            <v>174.836602</v>
          </cell>
          <cell r="H47">
            <v>200321.86246599999</v>
          </cell>
          <cell r="I47">
            <v>141403.666979</v>
          </cell>
          <cell r="J47">
            <v>0</v>
          </cell>
          <cell r="K47">
            <v>341725.52944499999</v>
          </cell>
          <cell r="M47">
            <v>341725.52944499999</v>
          </cell>
          <cell r="O47">
            <v>0</v>
          </cell>
        </row>
        <row r="48">
          <cell r="A48" t="str">
            <v xml:space="preserve">ECF 1983 UFIR </v>
          </cell>
          <cell r="B48" t="str">
            <v>FFDI - teste</v>
          </cell>
          <cell r="C48">
            <v>39498036.470940001</v>
          </cell>
          <cell r="D48">
            <v>197490.18231999999</v>
          </cell>
          <cell r="E48">
            <v>0</v>
          </cell>
          <cell r="F48">
            <v>805152.28191100003</v>
          </cell>
          <cell r="G48">
            <v>1.9999999999999999E-6</v>
          </cell>
          <cell r="H48">
            <v>31598429.176585998</v>
          </cell>
          <cell r="I48">
            <v>7291945.1947630001</v>
          </cell>
          <cell r="J48">
            <v>0</v>
          </cell>
          <cell r="K48">
            <v>38890374.371348999</v>
          </cell>
          <cell r="M48">
            <v>38890374.371350996</v>
          </cell>
          <cell r="O48">
            <v>-1.9967555999755859E-6</v>
          </cell>
        </row>
        <row r="49">
          <cell r="A49" t="str">
            <v>ECF 2184 UFIR</v>
          </cell>
          <cell r="B49" t="str">
            <v>FFDI - teste</v>
          </cell>
          <cell r="C49">
            <v>833370.82782999997</v>
          </cell>
          <cell r="D49">
            <v>4514.0919880000001</v>
          </cell>
          <cell r="E49">
            <v>0</v>
          </cell>
          <cell r="F49">
            <v>44198.417161999998</v>
          </cell>
          <cell r="G49">
            <v>0</v>
          </cell>
          <cell r="H49">
            <v>317474.60106199997</v>
          </cell>
          <cell r="I49">
            <v>476211.901594</v>
          </cell>
          <cell r="J49">
            <v>0</v>
          </cell>
          <cell r="K49">
            <v>793686.50265599997</v>
          </cell>
          <cell r="M49">
            <v>793686.50265599997</v>
          </cell>
          <cell r="O49">
            <v>0</v>
          </cell>
        </row>
        <row r="50">
          <cell r="A50" t="str">
            <v>FINEP</v>
          </cell>
          <cell r="B50" t="str">
            <v>FFDI - teste</v>
          </cell>
          <cell r="C50">
            <v>5993687.7867139997</v>
          </cell>
          <cell r="D50">
            <v>39519.212153</v>
          </cell>
          <cell r="E50">
            <v>0</v>
          </cell>
          <cell r="F50">
            <v>115944.044181</v>
          </cell>
          <cell r="G50">
            <v>7846.0612410000003</v>
          </cell>
          <cell r="H50">
            <v>4798738.2143010003</v>
          </cell>
          <cell r="I50">
            <v>1107401.1263910001</v>
          </cell>
          <cell r="J50">
            <v>18969.675234999999</v>
          </cell>
          <cell r="K50">
            <v>5925109.0159270009</v>
          </cell>
          <cell r="M50">
            <v>5925109.015926999</v>
          </cell>
          <cell r="O50">
            <v>0</v>
          </cell>
        </row>
        <row r="51">
          <cell r="A51" t="str">
            <v>KFW 1</v>
          </cell>
          <cell r="B51" t="str">
            <v>FFDI - teste</v>
          </cell>
          <cell r="C51">
            <v>1018312.964577</v>
          </cell>
          <cell r="D51">
            <v>2003.061123</v>
          </cell>
          <cell r="E51">
            <v>0</v>
          </cell>
          <cell r="F51">
            <v>0</v>
          </cell>
          <cell r="G51">
            <v>-9149.1170129999991</v>
          </cell>
          <cell r="H51">
            <v>970483.11320999998</v>
          </cell>
          <cell r="I51">
            <v>51078.058590000001</v>
          </cell>
          <cell r="J51">
            <v>8012.2444869999999</v>
          </cell>
          <cell r="K51">
            <v>1029573.4162870001</v>
          </cell>
          <cell r="M51">
            <v>1011166.908687</v>
          </cell>
          <cell r="O51">
            <v>18406.507600000012</v>
          </cell>
        </row>
        <row r="52">
          <cell r="A52" t="str">
            <v>KFW 2</v>
          </cell>
          <cell r="B52" t="str">
            <v>FFDI - teste</v>
          </cell>
          <cell r="C52">
            <v>10713459.757176001</v>
          </cell>
          <cell r="D52">
            <v>47071.936919</v>
          </cell>
          <cell r="E52">
            <v>0</v>
          </cell>
          <cell r="F52">
            <v>0</v>
          </cell>
          <cell r="G52">
            <v>-94850.659679000004</v>
          </cell>
          <cell r="H52">
            <v>9602675.1316100005</v>
          </cell>
          <cell r="I52">
            <v>1066963.9035130001</v>
          </cell>
          <cell r="J52">
            <v>188287.74767299998</v>
          </cell>
          <cell r="K52">
            <v>10857926.782795999</v>
          </cell>
          <cell r="M52">
            <v>10665681.034416001</v>
          </cell>
          <cell r="O52">
            <v>192245.74837999791</v>
          </cell>
        </row>
        <row r="53">
          <cell r="A53" t="str">
            <v>BB 7</v>
          </cell>
          <cell r="M53">
            <v>0</v>
          </cell>
          <cell r="O53">
            <v>0</v>
          </cell>
        </row>
        <row r="54">
          <cell r="A54" t="str">
            <v>BB 8</v>
          </cell>
          <cell r="M54">
            <v>0</v>
          </cell>
          <cell r="O54">
            <v>0</v>
          </cell>
        </row>
        <row r="55">
          <cell r="A55" t="str">
            <v>BB 9</v>
          </cell>
          <cell r="M55">
            <v>0</v>
          </cell>
          <cell r="O55">
            <v>0</v>
          </cell>
        </row>
        <row r="56">
          <cell r="A56" t="str">
            <v>CAPITAL GIRO SWAP (Previsto)</v>
          </cell>
          <cell r="M56">
            <v>0</v>
          </cell>
          <cell r="O56">
            <v>0</v>
          </cell>
        </row>
        <row r="57">
          <cell r="A57" t="str">
            <v>CITIBANK 3  (Previsto)</v>
          </cell>
          <cell r="M57">
            <v>0</v>
          </cell>
          <cell r="O57">
            <v>0</v>
          </cell>
        </row>
        <row r="58">
          <cell r="A58" t="str">
            <v>SANTANDER 6  (Previsto)</v>
          </cell>
          <cell r="M58">
            <v>0</v>
          </cell>
          <cell r="O58">
            <v>0</v>
          </cell>
        </row>
        <row r="59">
          <cell r="A59" t="str">
            <v>UNIBANCO 8</v>
          </cell>
          <cell r="M59">
            <v>0</v>
          </cell>
          <cell r="O59">
            <v>0</v>
          </cell>
        </row>
        <row r="60">
          <cell r="A60" t="str">
            <v>UNIBANCO 9</v>
          </cell>
          <cell r="M60">
            <v>0</v>
          </cell>
          <cell r="O60">
            <v>0</v>
          </cell>
        </row>
        <row r="61">
          <cell r="A61" t="str">
            <v>DEBÊNTURES 1ª EMISSÃO</v>
          </cell>
          <cell r="M61">
            <v>0</v>
          </cell>
          <cell r="O61">
            <v>0</v>
          </cell>
        </row>
        <row r="63">
          <cell r="C63">
            <v>1224796403.4617219</v>
          </cell>
          <cell r="D63">
            <v>12744923.032337001</v>
          </cell>
          <cell r="E63">
            <v>0</v>
          </cell>
          <cell r="F63">
            <v>8152347.4982599998</v>
          </cell>
          <cell r="G63">
            <v>1167039.9536599999</v>
          </cell>
          <cell r="H63">
            <v>1075439629.2084479</v>
          </cell>
          <cell r="I63">
            <v>129854132.18849102</v>
          </cell>
          <cell r="J63">
            <v>25483608.384500999</v>
          </cell>
          <cell r="K63">
            <v>1230777369.7814403</v>
          </cell>
          <cell r="O63">
            <v>221350.83198104199</v>
          </cell>
        </row>
      </sheetData>
      <sheetData sheetId="5" refreshError="1">
        <row r="1">
          <cell r="A1" t="str">
            <v>Período: 31/10/06 - 30/11/06</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313302.58918399998</v>
          </cell>
          <cell r="D3">
            <v>1389.5590500000001</v>
          </cell>
          <cell r="E3">
            <v>0</v>
          </cell>
          <cell r="F3">
            <v>0</v>
          </cell>
          <cell r="G3">
            <v>-2822.5458509999999</v>
          </cell>
          <cell r="H3">
            <v>309507.35200000001</v>
          </cell>
          <cell r="I3">
            <v>0</v>
          </cell>
          <cell r="J3">
            <v>2362.2503830000001</v>
          </cell>
          <cell r="K3">
            <v>311869.60238300002</v>
          </cell>
          <cell r="M3">
            <v>311869.60238299996</v>
          </cell>
          <cell r="O3">
            <v>0</v>
          </cell>
        </row>
        <row r="4">
          <cell r="A4" t="str">
            <v>BB REN ME 2</v>
          </cell>
          <cell r="B4" t="str">
            <v>FFDI - teste</v>
          </cell>
          <cell r="C4">
            <v>449141.95248500002</v>
          </cell>
          <cell r="D4">
            <v>2291.7668840000001</v>
          </cell>
          <cell r="E4">
            <v>0</v>
          </cell>
          <cell r="F4">
            <v>0</v>
          </cell>
          <cell r="G4">
            <v>-4046.3238959999999</v>
          </cell>
          <cell r="H4">
            <v>443567.78399999999</v>
          </cell>
          <cell r="I4">
            <v>0</v>
          </cell>
          <cell r="J4">
            <v>3819.6114729999999</v>
          </cell>
          <cell r="K4">
            <v>447387.39547300001</v>
          </cell>
          <cell r="M4">
            <v>447387.39547300001</v>
          </cell>
          <cell r="O4">
            <v>0</v>
          </cell>
        </row>
        <row r="5">
          <cell r="A5" t="str">
            <v>BB REN ME 3</v>
          </cell>
          <cell r="B5" t="str">
            <v>FFDI - teste</v>
          </cell>
          <cell r="C5">
            <v>28608.794645999998</v>
          </cell>
          <cell r="D5">
            <v>126.866744</v>
          </cell>
          <cell r="E5">
            <v>0</v>
          </cell>
          <cell r="F5">
            <v>0</v>
          </cell>
          <cell r="G5">
            <v>-257.73688900000002</v>
          </cell>
          <cell r="H5">
            <v>16954.813286000001</v>
          </cell>
          <cell r="I5">
            <v>11303.208858</v>
          </cell>
          <cell r="J5">
            <v>219.90235699999999</v>
          </cell>
          <cell r="K5">
            <v>28477.924501000001</v>
          </cell>
          <cell r="M5">
            <v>28477.924500999998</v>
          </cell>
          <cell r="O5">
            <v>0</v>
          </cell>
        </row>
        <row r="6">
          <cell r="A6" t="str">
            <v>BB REN ME 4</v>
          </cell>
          <cell r="B6" t="str">
            <v>FFDI - teste</v>
          </cell>
          <cell r="C6">
            <v>286646.61375100003</v>
          </cell>
          <cell r="D6">
            <v>1932.3027350000002</v>
          </cell>
          <cell r="E6">
            <v>0</v>
          </cell>
          <cell r="F6">
            <v>0</v>
          </cell>
          <cell r="G6">
            <v>2558.9800730000002</v>
          </cell>
          <cell r="H6">
            <v>245072.54199999999</v>
          </cell>
          <cell r="I6">
            <v>37703.468000000001</v>
          </cell>
          <cell r="J6">
            <v>3220.504559</v>
          </cell>
          <cell r="K6">
            <v>285996.51455900003</v>
          </cell>
          <cell r="M6">
            <v>291137.89655900002</v>
          </cell>
          <cell r="O6">
            <v>-5141.3819999999832</v>
          </cell>
        </row>
        <row r="7">
          <cell r="A7" t="str">
            <v>BB REN ME 5</v>
          </cell>
          <cell r="B7" t="str">
            <v>FFDI - teste</v>
          </cell>
          <cell r="C7">
            <v>235123.15862500001</v>
          </cell>
          <cell r="D7">
            <v>1054.8771019999999</v>
          </cell>
          <cell r="E7">
            <v>0</v>
          </cell>
          <cell r="F7">
            <v>0</v>
          </cell>
          <cell r="G7">
            <v>2104.8009480000001</v>
          </cell>
          <cell r="H7">
            <v>190036.242</v>
          </cell>
          <cell r="I7">
            <v>42230.275999999998</v>
          </cell>
          <cell r="J7">
            <v>1793.2910750000001</v>
          </cell>
          <cell r="K7">
            <v>234059.80907499997</v>
          </cell>
          <cell r="M7">
            <v>238282.836675</v>
          </cell>
          <cell r="O7">
            <v>-4223.0276000000304</v>
          </cell>
        </row>
        <row r="8">
          <cell r="A8" t="str">
            <v>BB REN ME 6</v>
          </cell>
          <cell r="B8" t="str">
            <v>FFDI - teste</v>
          </cell>
          <cell r="C8">
            <v>28186.013821</v>
          </cell>
          <cell r="D8">
            <v>126.456198</v>
          </cell>
          <cell r="E8">
            <v>0</v>
          </cell>
          <cell r="F8">
            <v>0</v>
          </cell>
          <cell r="G8">
            <v>252.31861000000001</v>
          </cell>
          <cell r="H8">
            <v>16706.139856999998</v>
          </cell>
          <cell r="I8">
            <v>11137.426573000001</v>
          </cell>
          <cell r="J8">
            <v>214.975537</v>
          </cell>
          <cell r="K8">
            <v>28058.541966999997</v>
          </cell>
          <cell r="M8">
            <v>28564.788628999999</v>
          </cell>
          <cell r="O8">
            <v>-506.24666200000138</v>
          </cell>
        </row>
        <row r="9">
          <cell r="A9" t="str">
            <v>BB REN MN BNDES</v>
          </cell>
          <cell r="B9" t="str">
            <v>FFDI - teste</v>
          </cell>
          <cell r="C9">
            <v>2911359.66713</v>
          </cell>
          <cell r="D9">
            <v>22160.809248999998</v>
          </cell>
          <cell r="E9">
            <v>0</v>
          </cell>
          <cell r="F9">
            <v>45161.967840999998</v>
          </cell>
          <cell r="G9">
            <v>4108.0306090000004</v>
          </cell>
          <cell r="H9">
            <v>2583098.5451620002</v>
          </cell>
          <cell r="I9">
            <v>287951.55526499997</v>
          </cell>
          <cell r="J9">
            <v>21416.438719999998</v>
          </cell>
          <cell r="K9">
            <v>2892466.5391470003</v>
          </cell>
          <cell r="M9">
            <v>2892466.5391470003</v>
          </cell>
          <cell r="O9">
            <v>0</v>
          </cell>
        </row>
        <row r="10">
          <cell r="A10" t="str">
            <v>BB REN MN ELETROBRAS</v>
          </cell>
          <cell r="B10" t="str">
            <v>FFDI - teste</v>
          </cell>
          <cell r="C10">
            <v>10715621.868884999</v>
          </cell>
          <cell r="D10">
            <v>81735.763354999988</v>
          </cell>
          <cell r="E10">
            <v>0</v>
          </cell>
          <cell r="F10">
            <v>166571.25920199999</v>
          </cell>
          <cell r="G10">
            <v>37504.687634000002</v>
          </cell>
          <cell r="H10">
            <v>9527245.1348829996</v>
          </cell>
          <cell r="I10">
            <v>1062055.6285260001</v>
          </cell>
          <cell r="J10">
            <v>78990.297263</v>
          </cell>
          <cell r="K10">
            <v>10668291.060672</v>
          </cell>
          <cell r="M10">
            <v>10668291.060672</v>
          </cell>
          <cell r="O10">
            <v>0</v>
          </cell>
        </row>
        <row r="11">
          <cell r="A11" t="str">
            <v>BNB 1 LITORAL-MATA</v>
          </cell>
          <cell r="B11" t="str">
            <v>FFDI - teste</v>
          </cell>
          <cell r="C11">
            <v>36125471.801838003</v>
          </cell>
          <cell r="D11">
            <v>216212.15778399998</v>
          </cell>
          <cell r="E11">
            <v>0</v>
          </cell>
          <cell r="F11">
            <v>1022289.609623</v>
          </cell>
          <cell r="G11">
            <v>0</v>
          </cell>
          <cell r="H11">
            <v>35319394.350000001</v>
          </cell>
          <cell r="I11">
            <v>0</v>
          </cell>
          <cell r="J11">
            <v>0</v>
          </cell>
          <cell r="K11">
            <v>35319394.350000001</v>
          </cell>
          <cell r="M11">
            <v>35319394.349999003</v>
          </cell>
          <cell r="O11">
            <v>9.9837779998779297E-7</v>
          </cell>
        </row>
        <row r="12">
          <cell r="A12" t="str">
            <v>BNB 1 SEMI-ÁRIDO</v>
          </cell>
          <cell r="B12" t="str">
            <v>FFDI - teste</v>
          </cell>
          <cell r="C12">
            <v>30908113.869004998</v>
          </cell>
          <cell r="D12">
            <v>82086.42241900001</v>
          </cell>
          <cell r="E12">
            <v>0</v>
          </cell>
          <cell r="F12">
            <v>771747.55142300006</v>
          </cell>
          <cell r="G12">
            <v>0</v>
          </cell>
          <cell r="H12">
            <v>30218452.739999998</v>
          </cell>
          <cell r="I12">
            <v>0</v>
          </cell>
          <cell r="J12">
            <v>0</v>
          </cell>
          <cell r="K12">
            <v>30218452.739999998</v>
          </cell>
          <cell r="M12">
            <v>30218452.740001</v>
          </cell>
          <cell r="O12">
            <v>-1.0021030902862549E-6</v>
          </cell>
        </row>
        <row r="13">
          <cell r="A13" t="str">
            <v>BNB 3 LITORAL-MATA</v>
          </cell>
          <cell r="B13" t="str">
            <v>FFDI - teste</v>
          </cell>
          <cell r="C13">
            <v>14394025.322032001</v>
          </cell>
          <cell r="D13">
            <v>158029.87297699999</v>
          </cell>
          <cell r="E13">
            <v>0</v>
          </cell>
          <cell r="F13">
            <v>0</v>
          </cell>
          <cell r="G13">
            <v>0</v>
          </cell>
          <cell r="H13">
            <v>14227351.24</v>
          </cell>
          <cell r="I13">
            <v>0</v>
          </cell>
          <cell r="J13">
            <v>324703.95500800002</v>
          </cell>
          <cell r="K13">
            <v>14552055.195008</v>
          </cell>
          <cell r="M13">
            <v>14552055.195009001</v>
          </cell>
          <cell r="O13">
            <v>-1.0002404451370239E-6</v>
          </cell>
        </row>
        <row r="14">
          <cell r="A14" t="str">
            <v>BNB 3 SEMI-ÁRIDO</v>
          </cell>
          <cell r="B14" t="str">
            <v>FFDI - teste</v>
          </cell>
          <cell r="C14">
            <v>10400528.572062001</v>
          </cell>
          <cell r="D14">
            <v>114185.86339699999</v>
          </cell>
          <cell r="E14">
            <v>0</v>
          </cell>
          <cell r="F14">
            <v>0</v>
          </cell>
          <cell r="G14">
            <v>0</v>
          </cell>
          <cell r="H14">
            <v>10280096.76</v>
          </cell>
          <cell r="I14">
            <v>0</v>
          </cell>
          <cell r="J14">
            <v>234617.67545899999</v>
          </cell>
          <cell r="K14">
            <v>10514714.435458999</v>
          </cell>
          <cell r="M14">
            <v>10514714.435459001</v>
          </cell>
          <cell r="O14">
            <v>0</v>
          </cell>
        </row>
        <row r="15">
          <cell r="A15" t="str">
            <v>BNDES 1 - RTE</v>
          </cell>
          <cell r="B15" t="str">
            <v>FFDI - teste</v>
          </cell>
          <cell r="C15">
            <v>1646288.68389</v>
          </cell>
          <cell r="D15">
            <v>20605.748826999999</v>
          </cell>
          <cell r="E15">
            <v>0</v>
          </cell>
          <cell r="F15">
            <v>108491.34189700001</v>
          </cell>
          <cell r="G15">
            <v>0</v>
          </cell>
          <cell r="H15">
            <v>416053.184549</v>
          </cell>
          <cell r="I15">
            <v>1133012.482666</v>
          </cell>
          <cell r="J15">
            <v>9337.423605</v>
          </cell>
          <cell r="K15">
            <v>1558403.0908199998</v>
          </cell>
          <cell r="M15">
            <v>1558403.0908199998</v>
          </cell>
          <cell r="O15">
            <v>0</v>
          </cell>
        </row>
        <row r="16">
          <cell r="A16" t="str">
            <v>BNDES 2 - RTE</v>
          </cell>
          <cell r="B16" t="str">
            <v>FFDI - teste</v>
          </cell>
          <cell r="C16">
            <v>34576155.390225001</v>
          </cell>
          <cell r="D16">
            <v>432771.95570300001</v>
          </cell>
          <cell r="E16">
            <v>0</v>
          </cell>
          <cell r="F16">
            <v>2278587.9126920002</v>
          </cell>
          <cell r="G16">
            <v>9.9999999999999995E-7</v>
          </cell>
          <cell r="H16">
            <v>8738151.2734009996</v>
          </cell>
          <cell r="I16">
            <v>23796079.049279999</v>
          </cell>
          <cell r="J16">
            <v>196109.110556</v>
          </cell>
          <cell r="K16">
            <v>32730339.433236998</v>
          </cell>
          <cell r="M16">
            <v>32730339.433236998</v>
          </cell>
          <cell r="O16">
            <v>0</v>
          </cell>
        </row>
        <row r="17">
          <cell r="A17" t="str">
            <v>BNDES 3 - RTE</v>
          </cell>
          <cell r="B17" t="str">
            <v>FFDI - teste</v>
          </cell>
          <cell r="C17">
            <v>34003911.982395999</v>
          </cell>
          <cell r="D17">
            <v>439116.98634800001</v>
          </cell>
          <cell r="E17">
            <v>0</v>
          </cell>
          <cell r="F17">
            <v>0</v>
          </cell>
          <cell r="G17">
            <v>0</v>
          </cell>
          <cell r="H17">
            <v>34236658.002451003</v>
          </cell>
          <cell r="I17">
            <v>0</v>
          </cell>
          <cell r="J17">
            <v>206370.966293</v>
          </cell>
          <cell r="K17">
            <v>34443028.968744002</v>
          </cell>
          <cell r="M17">
            <v>34443028.968744002</v>
          </cell>
          <cell r="O17">
            <v>0</v>
          </cell>
        </row>
        <row r="18">
          <cell r="A18" t="str">
            <v>BNDES 4 - CVA</v>
          </cell>
          <cell r="B18" t="str">
            <v>FFDI - teste</v>
          </cell>
          <cell r="C18">
            <v>5968327.6947619999</v>
          </cell>
          <cell r="D18">
            <v>70828.22898</v>
          </cell>
          <cell r="E18">
            <v>0</v>
          </cell>
          <cell r="F18">
            <v>1036050.411938</v>
          </cell>
          <cell r="G18">
            <v>0</v>
          </cell>
          <cell r="H18">
            <v>-9.9999999999999995E-7</v>
          </cell>
          <cell r="I18">
            <v>4973128.5977579998</v>
          </cell>
          <cell r="J18">
            <v>29976.914046999998</v>
          </cell>
          <cell r="K18">
            <v>5003105.5118039995</v>
          </cell>
          <cell r="M18">
            <v>5003105.5118039995</v>
          </cell>
          <cell r="O18">
            <v>0</v>
          </cell>
        </row>
        <row r="19">
          <cell r="A19" t="str">
            <v>BNDES 5 - FINEM (Bradesco A)</v>
          </cell>
          <cell r="B19" t="str">
            <v>FFDI - teste</v>
          </cell>
          <cell r="C19">
            <v>11054716.390516</v>
          </cell>
          <cell r="D19">
            <v>104587.49294</v>
          </cell>
          <cell r="E19">
            <v>0</v>
          </cell>
          <cell r="F19">
            <v>375454.67489800003</v>
          </cell>
          <cell r="G19">
            <v>14894.010114000001</v>
          </cell>
          <cell r="H19">
            <v>7224586.316377</v>
          </cell>
          <cell r="I19">
            <v>3334424.4537280002</v>
          </cell>
          <cell r="J19">
            <v>239732.44856699998</v>
          </cell>
          <cell r="K19">
            <v>10798743.218672</v>
          </cell>
          <cell r="M19">
            <v>10798743.218671998</v>
          </cell>
          <cell r="O19">
            <v>0</v>
          </cell>
        </row>
        <row r="20">
          <cell r="A20" t="str">
            <v>BNDES 5 - FINEM (Bradesco B)</v>
          </cell>
          <cell r="B20" t="str">
            <v>FFDI - teste</v>
          </cell>
          <cell r="C20">
            <v>2816713.6343609998</v>
          </cell>
          <cell r="D20">
            <v>33348.209080000001</v>
          </cell>
          <cell r="E20">
            <v>0</v>
          </cell>
          <cell r="F20">
            <v>91162.201539999995</v>
          </cell>
          <cell r="G20">
            <v>3800.0940430000001</v>
          </cell>
          <cell r="H20">
            <v>1754164.3182349999</v>
          </cell>
          <cell r="I20">
            <v>809614.300728</v>
          </cell>
          <cell r="J20">
            <v>198921.116981</v>
          </cell>
          <cell r="K20">
            <v>2762699.7359440001</v>
          </cell>
          <cell r="M20">
            <v>2762699.7359440001</v>
          </cell>
          <cell r="O20">
            <v>0</v>
          </cell>
        </row>
        <row r="21">
          <cell r="A21" t="str">
            <v>BNDES 5 - FINEM (Itau BBA A)</v>
          </cell>
          <cell r="B21" t="str">
            <v>FFDI - teste</v>
          </cell>
          <cell r="C21">
            <v>9353990.7892579995</v>
          </cell>
          <cell r="D21">
            <v>88497.109390999991</v>
          </cell>
          <cell r="E21">
            <v>0</v>
          </cell>
          <cell r="F21">
            <v>317692.41712200001</v>
          </cell>
          <cell r="G21">
            <v>12602.623938000001</v>
          </cell>
          <cell r="H21">
            <v>6113111.4965749998</v>
          </cell>
          <cell r="I21">
            <v>2821436.0753700002</v>
          </cell>
          <cell r="J21">
            <v>202850.53352</v>
          </cell>
          <cell r="K21">
            <v>9137398.1054650005</v>
          </cell>
          <cell r="M21">
            <v>9137398.1054649986</v>
          </cell>
          <cell r="O21">
            <v>0</v>
          </cell>
        </row>
        <row r="22">
          <cell r="A22" t="str">
            <v>BNDES 5 - FINEM (Itau BBA B)</v>
          </cell>
          <cell r="B22" t="str">
            <v>FFDI - teste</v>
          </cell>
          <cell r="C22">
            <v>2383372.6376089999</v>
          </cell>
          <cell r="D22">
            <v>28217.715458999999</v>
          </cell>
          <cell r="E22">
            <v>0</v>
          </cell>
          <cell r="F22">
            <v>77137.247879000002</v>
          </cell>
          <cell r="G22">
            <v>3215.4635899999998</v>
          </cell>
          <cell r="H22">
            <v>1484292.8928139999</v>
          </cell>
          <cell r="I22">
            <v>685058.25821</v>
          </cell>
          <cell r="J22">
            <v>168317.41775499997</v>
          </cell>
          <cell r="K22">
            <v>2337668.5687789996</v>
          </cell>
          <cell r="M22">
            <v>2337668.5687789996</v>
          </cell>
          <cell r="O22">
            <v>0</v>
          </cell>
        </row>
        <row r="23">
          <cell r="A23" t="str">
            <v>BNDES 5 - FINEM (Santander A)</v>
          </cell>
          <cell r="B23" t="str">
            <v>FFDI - teste</v>
          </cell>
          <cell r="C23">
            <v>11592481.031819999</v>
          </cell>
          <cell r="D23">
            <v>109675.227327</v>
          </cell>
          <cell r="E23">
            <v>0</v>
          </cell>
          <cell r="F23">
            <v>393718.937676</v>
          </cell>
          <cell r="G23">
            <v>15618.539965</v>
          </cell>
          <cell r="H23">
            <v>7576031.5154459998</v>
          </cell>
          <cell r="I23">
            <v>3496629.9302010001</v>
          </cell>
          <cell r="J23">
            <v>251394.41578899999</v>
          </cell>
          <cell r="K23">
            <v>11324055.861436</v>
          </cell>
          <cell r="M23">
            <v>11324055.861436</v>
          </cell>
          <cell r="O23">
            <v>0</v>
          </cell>
        </row>
        <row r="24">
          <cell r="A24" t="str">
            <v>BNDES 5 - FINEM (Santander B)</v>
          </cell>
          <cell r="B24" t="str">
            <v>FFDI - teste</v>
          </cell>
          <cell r="C24">
            <v>2953734.2887800001</v>
          </cell>
          <cell r="D24">
            <v>34970.458438000001</v>
          </cell>
          <cell r="E24">
            <v>0</v>
          </cell>
          <cell r="F24">
            <v>95596.857315000001</v>
          </cell>
          <cell r="G24">
            <v>3984.9517919999998</v>
          </cell>
          <cell r="H24">
            <v>1839496.997742</v>
          </cell>
          <cell r="I24">
            <v>848998.61433799996</v>
          </cell>
          <cell r="J24">
            <v>208597.22961499999</v>
          </cell>
          <cell r="K24">
            <v>2897092.841695</v>
          </cell>
          <cell r="M24">
            <v>2897092.841695</v>
          </cell>
          <cell r="O24">
            <v>0</v>
          </cell>
        </row>
        <row r="25">
          <cell r="A25" t="str">
            <v>BNDES 5 - FINEM (Unibanco A)</v>
          </cell>
          <cell r="B25" t="str">
            <v>FFDI - teste</v>
          </cell>
          <cell r="C25">
            <v>9358146.4888070002</v>
          </cell>
          <cell r="D25">
            <v>88532.86085099999</v>
          </cell>
          <cell r="E25">
            <v>0</v>
          </cell>
          <cell r="F25">
            <v>317835.96661399998</v>
          </cell>
          <cell r="G25">
            <v>12608.220165999999</v>
          </cell>
          <cell r="H25">
            <v>6115873.7093359996</v>
          </cell>
          <cell r="I25">
            <v>2822710.942793</v>
          </cell>
          <cell r="J25">
            <v>202866.95108099998</v>
          </cell>
          <cell r="K25">
            <v>9141451.6032100003</v>
          </cell>
          <cell r="M25">
            <v>9141451.6032099985</v>
          </cell>
          <cell r="O25">
            <v>0</v>
          </cell>
        </row>
        <row r="26">
          <cell r="A26" t="str">
            <v>BNDES 5 - FINEM (Unibanco B)</v>
          </cell>
          <cell r="B26" t="str">
            <v>FFDI - teste</v>
          </cell>
          <cell r="C26">
            <v>2381746.181113</v>
          </cell>
          <cell r="D26">
            <v>28203.723065999999</v>
          </cell>
          <cell r="E26">
            <v>0</v>
          </cell>
          <cell r="F26">
            <v>77081.065522999997</v>
          </cell>
          <cell r="G26">
            <v>3213.273342</v>
          </cell>
          <cell r="H26">
            <v>1483211.8187599999</v>
          </cell>
          <cell r="I26">
            <v>684559.30098199996</v>
          </cell>
          <cell r="J26">
            <v>168310.992256</v>
          </cell>
          <cell r="K26">
            <v>2336082.1119980002</v>
          </cell>
          <cell r="M26">
            <v>2336082.1119979997</v>
          </cell>
          <cell r="O26">
            <v>0</v>
          </cell>
        </row>
        <row r="27">
          <cell r="A27" t="str">
            <v>BNDES 5 - FINEM (Votorantim A)</v>
          </cell>
          <cell r="B27" t="str">
            <v>FFDI - teste</v>
          </cell>
          <cell r="C27">
            <v>4251812.6534120003</v>
          </cell>
          <cell r="D27">
            <v>40225.947275999999</v>
          </cell>
          <cell r="E27">
            <v>0</v>
          </cell>
          <cell r="F27">
            <v>144405.59779699999</v>
          </cell>
          <cell r="G27">
            <v>5728.4636190000001</v>
          </cell>
          <cell r="H27">
            <v>2778686.1520699998</v>
          </cell>
          <cell r="I27">
            <v>1282470.53171</v>
          </cell>
          <cell r="J27">
            <v>92204.782730000006</v>
          </cell>
          <cell r="K27">
            <v>4153361.4665099997</v>
          </cell>
          <cell r="M27">
            <v>4153361.4665100002</v>
          </cell>
          <cell r="O27">
            <v>0</v>
          </cell>
        </row>
        <row r="28">
          <cell r="A28" t="str">
            <v>BNDES 5 - FINEM (Votorantim B)</v>
          </cell>
          <cell r="B28" t="str">
            <v>FFDI - teste</v>
          </cell>
          <cell r="C28">
            <v>1083350.9666520001</v>
          </cell>
          <cell r="D28">
            <v>12826.232306</v>
          </cell>
          <cell r="E28">
            <v>0</v>
          </cell>
          <cell r="F28">
            <v>35062.377374000003</v>
          </cell>
          <cell r="G28">
            <v>1461.5740479999999</v>
          </cell>
          <cell r="H28">
            <v>674678.43319899996</v>
          </cell>
          <cell r="I28">
            <v>311390.04608900001</v>
          </cell>
          <cell r="J28">
            <v>76507.916343999997</v>
          </cell>
          <cell r="K28">
            <v>1062576.3956319999</v>
          </cell>
          <cell r="M28">
            <v>1062576.3956320002</v>
          </cell>
          <cell r="O28">
            <v>0</v>
          </cell>
        </row>
        <row r="29">
          <cell r="A29" t="str">
            <v>CEF/COHAB - n01 - 108130160-0</v>
          </cell>
          <cell r="B29" t="str">
            <v>FFDI - teste</v>
          </cell>
          <cell r="C29">
            <v>18072.515063999999</v>
          </cell>
          <cell r="D29">
            <v>43.854569999999995</v>
          </cell>
          <cell r="E29">
            <v>0</v>
          </cell>
          <cell r="F29">
            <v>995.03956500000004</v>
          </cell>
          <cell r="G29">
            <v>0</v>
          </cell>
          <cell r="H29">
            <v>5699.510636</v>
          </cell>
          <cell r="I29">
            <v>11399.021387999999</v>
          </cell>
          <cell r="J29">
            <v>22.798044999999998</v>
          </cell>
          <cell r="K29">
            <v>17121.330069</v>
          </cell>
          <cell r="M29">
            <v>17121.330069</v>
          </cell>
          <cell r="O29">
            <v>0</v>
          </cell>
        </row>
        <row r="30">
          <cell r="A30" t="str">
            <v>CEF/COHAB - n02 - 108130162-6</v>
          </cell>
          <cell r="B30" t="str">
            <v>FFDI - teste</v>
          </cell>
          <cell r="C30">
            <v>10851.927404</v>
          </cell>
          <cell r="D30">
            <v>26.130371</v>
          </cell>
          <cell r="E30">
            <v>0</v>
          </cell>
          <cell r="F30">
            <v>749.59217699999999</v>
          </cell>
          <cell r="G30">
            <v>-1.8E-5</v>
          </cell>
          <cell r="H30">
            <v>1444.997042</v>
          </cell>
          <cell r="I30">
            <v>8669.9819040000002</v>
          </cell>
          <cell r="J30">
            <v>13.486633999999999</v>
          </cell>
          <cell r="K30">
            <v>10128.46558</v>
          </cell>
          <cell r="M30">
            <v>10128.465579999998</v>
          </cell>
          <cell r="O30">
            <v>0</v>
          </cell>
        </row>
        <row r="31">
          <cell r="A31" t="str">
            <v>CEF/COHAB - n58 - 108130159-6</v>
          </cell>
          <cell r="B31" t="str">
            <v>FFDI - teste</v>
          </cell>
          <cell r="C31">
            <v>24473.624394999999</v>
          </cell>
          <cell r="D31">
            <v>59.185644999999994</v>
          </cell>
          <cell r="E31">
            <v>0</v>
          </cell>
          <cell r="F31">
            <v>1498.810612</v>
          </cell>
          <cell r="G31">
            <v>0</v>
          </cell>
          <cell r="H31">
            <v>5750.8320789999998</v>
          </cell>
          <cell r="I31">
            <v>17252.496238</v>
          </cell>
          <cell r="J31">
            <v>30.671110999999996</v>
          </cell>
          <cell r="K31">
            <v>23033.999427999999</v>
          </cell>
          <cell r="M31">
            <v>23033.999427999999</v>
          </cell>
          <cell r="O31">
            <v>0</v>
          </cell>
        </row>
        <row r="32">
          <cell r="A32" t="str">
            <v>CEF/COHAB - n59 - 108130158-8</v>
          </cell>
          <cell r="B32" t="str">
            <v>FFDI - teste</v>
          </cell>
          <cell r="C32">
            <v>45946.766024999997</v>
          </cell>
          <cell r="D32">
            <v>110.89017899999999</v>
          </cell>
          <cell r="E32">
            <v>0</v>
          </cell>
          <cell r="F32">
            <v>2982.5630449999999</v>
          </cell>
          <cell r="G32">
            <v>0</v>
          </cell>
          <cell r="H32">
            <v>8603.5472329999993</v>
          </cell>
          <cell r="I32">
            <v>34414.188932999998</v>
          </cell>
          <cell r="J32">
            <v>57.356992999999996</v>
          </cell>
          <cell r="K32">
            <v>43075.093158999996</v>
          </cell>
          <cell r="M32">
            <v>43075.093158999996</v>
          </cell>
          <cell r="O32">
            <v>0</v>
          </cell>
        </row>
        <row r="33">
          <cell r="A33" t="str">
            <v>CELPOS 1</v>
          </cell>
          <cell r="B33" t="str">
            <v>FFDI - teste</v>
          </cell>
          <cell r="C33">
            <v>10757423.379353</v>
          </cell>
          <cell r="D33">
            <v>52017.723410999999</v>
          </cell>
          <cell r="E33">
            <v>0</v>
          </cell>
          <cell r="F33">
            <v>823170.66729400004</v>
          </cell>
          <cell r="G33">
            <v>38726.763016999997</v>
          </cell>
          <cell r="H33">
            <v>770654.76117199997</v>
          </cell>
          <cell r="I33">
            <v>9247854.4372349996</v>
          </cell>
          <cell r="J33">
            <v>6488.0000799999998</v>
          </cell>
          <cell r="K33">
            <v>10024997.198487001</v>
          </cell>
          <cell r="M33">
            <v>10024997.198487001</v>
          </cell>
          <cell r="O33">
            <v>0</v>
          </cell>
        </row>
        <row r="34">
          <cell r="A34" t="str">
            <v>CELPOS 2</v>
          </cell>
          <cell r="B34" t="str">
            <v>FFDI - teste</v>
          </cell>
          <cell r="C34">
            <v>139353938.65637401</v>
          </cell>
          <cell r="D34">
            <v>680753.78554900002</v>
          </cell>
          <cell r="E34">
            <v>0</v>
          </cell>
          <cell r="F34">
            <v>0</v>
          </cell>
          <cell r="G34">
            <v>501675.22746800003</v>
          </cell>
          <cell r="H34">
            <v>140536367.66939101</v>
          </cell>
          <cell r="I34">
            <v>0</v>
          </cell>
          <cell r="J34">
            <v>0</v>
          </cell>
          <cell r="K34">
            <v>140536367.66939101</v>
          </cell>
          <cell r="M34">
            <v>140536367.66939104</v>
          </cell>
          <cell r="O34">
            <v>0</v>
          </cell>
        </row>
        <row r="35">
          <cell r="A35" t="str">
            <v>DEBÊNTURES 1ª EMISSÃO Repactuação</v>
          </cell>
          <cell r="B35" t="str">
            <v>FFDI - teste</v>
          </cell>
          <cell r="C35">
            <v>77018643.177613005</v>
          </cell>
          <cell r="D35">
            <v>889272.77965399995</v>
          </cell>
          <cell r="E35">
            <v>0</v>
          </cell>
          <cell r="F35">
            <v>0</v>
          </cell>
          <cell r="G35">
            <v>0</v>
          </cell>
          <cell r="H35">
            <v>74185111.650000006</v>
          </cell>
          <cell r="I35">
            <v>0</v>
          </cell>
          <cell r="J35">
            <v>3722804.307267</v>
          </cell>
          <cell r="K35">
            <v>77907915.957267001</v>
          </cell>
          <cell r="M35">
            <v>77907915.957267001</v>
          </cell>
          <cell r="O35">
            <v>0</v>
          </cell>
        </row>
        <row r="36">
          <cell r="A36" t="str">
            <v>DEBÊNTURES 2ª EMISSÃO (1ª SÉRIE)</v>
          </cell>
          <cell r="B36" t="str">
            <v>FFDI - teste</v>
          </cell>
          <cell r="C36">
            <v>415067242.97126502</v>
          </cell>
          <cell r="D36">
            <v>4808009.9859990003</v>
          </cell>
          <cell r="E36">
            <v>0</v>
          </cell>
          <cell r="F36">
            <v>0</v>
          </cell>
          <cell r="G36">
            <v>0</v>
          </cell>
          <cell r="H36">
            <v>342857142.85714298</v>
          </cell>
          <cell r="I36">
            <v>57142857.142857</v>
          </cell>
          <cell r="J36">
            <v>19875252.957265001</v>
          </cell>
          <cell r="K36">
            <v>419875252.95726502</v>
          </cell>
          <cell r="M36">
            <v>419875252.95726401</v>
          </cell>
          <cell r="O36">
            <v>1.0132789611816406E-6</v>
          </cell>
        </row>
        <row r="37">
          <cell r="A37" t="str">
            <v>DEBÊNTURES 2ª EMISSÃO (2ª SÉRIE)</v>
          </cell>
          <cell r="B37" t="str">
            <v>FFDI - teste</v>
          </cell>
          <cell r="C37">
            <v>31543479.120501999</v>
          </cell>
          <cell r="D37">
            <v>249038.95454100001</v>
          </cell>
          <cell r="E37">
            <v>0</v>
          </cell>
          <cell r="F37">
            <v>0</v>
          </cell>
          <cell r="G37">
            <v>119865.231915</v>
          </cell>
          <cell r="H37">
            <v>30876858.722442999</v>
          </cell>
          <cell r="I37">
            <v>0</v>
          </cell>
          <cell r="J37">
            <v>1035524.584515</v>
          </cell>
          <cell r="K37">
            <v>31912383.306958001</v>
          </cell>
          <cell r="M37">
            <v>31912383.306958001</v>
          </cell>
          <cell r="O37">
            <v>0</v>
          </cell>
        </row>
        <row r="38">
          <cell r="A38" t="str">
            <v>DEBÊNTURES 3ª EMISSÃO (Previsto)</v>
          </cell>
          <cell r="B38" t="str">
            <v>FFDI - teste</v>
          </cell>
          <cell r="C38">
            <v>207459888.969372</v>
          </cell>
          <cell r="D38">
            <v>2364229.5020480002</v>
          </cell>
          <cell r="E38">
            <v>0</v>
          </cell>
          <cell r="F38">
            <v>0</v>
          </cell>
          <cell r="G38">
            <v>0</v>
          </cell>
          <cell r="H38">
            <v>205000000</v>
          </cell>
          <cell r="I38">
            <v>0</v>
          </cell>
          <cell r="J38">
            <v>4824118.4714200003</v>
          </cell>
          <cell r="K38">
            <v>209824118.47141999</v>
          </cell>
          <cell r="M38">
            <v>209824118.47141999</v>
          </cell>
          <cell r="O38">
            <v>0</v>
          </cell>
        </row>
        <row r="39">
          <cell r="A39" t="str">
            <v>ECF 0018 UFIR</v>
          </cell>
          <cell r="B39" t="str">
            <v>FFDI - teste</v>
          </cell>
          <cell r="C39">
            <v>33069543.268750001</v>
          </cell>
          <cell r="D39">
            <v>177460.74944300001</v>
          </cell>
          <cell r="E39">
            <v>0</v>
          </cell>
          <cell r="F39">
            <v>460106.41840899998</v>
          </cell>
          <cell r="G39">
            <v>0</v>
          </cell>
          <cell r="H39">
            <v>29395149.572191</v>
          </cell>
          <cell r="I39">
            <v>3391748.0275929999</v>
          </cell>
          <cell r="J39">
            <v>0</v>
          </cell>
          <cell r="K39">
            <v>32786897.599784002</v>
          </cell>
          <cell r="M39">
            <v>32786897.599783998</v>
          </cell>
          <cell r="O39">
            <v>0</v>
          </cell>
        </row>
        <row r="40">
          <cell r="A40" t="str">
            <v xml:space="preserve">ECF 0115 UFIR </v>
          </cell>
          <cell r="B40" t="str">
            <v>FFDI - teste</v>
          </cell>
          <cell r="C40">
            <v>16901478.000525001</v>
          </cell>
          <cell r="D40">
            <v>117371.374996</v>
          </cell>
          <cell r="E40">
            <v>0</v>
          </cell>
          <cell r="F40">
            <v>117371.374996</v>
          </cell>
          <cell r="G40">
            <v>0</v>
          </cell>
          <cell r="H40">
            <v>16901478.000525001</v>
          </cell>
          <cell r="I40">
            <v>0</v>
          </cell>
          <cell r="J40">
            <v>0</v>
          </cell>
          <cell r="K40">
            <v>16901478.000525001</v>
          </cell>
          <cell r="M40">
            <v>16901478.000525001</v>
          </cell>
          <cell r="O40">
            <v>0</v>
          </cell>
        </row>
        <row r="41">
          <cell r="A41" t="str">
            <v>ECF 1314 FINEL</v>
          </cell>
          <cell r="B41" t="str">
            <v>FFDI - teste</v>
          </cell>
          <cell r="C41">
            <v>226647.08681099999</v>
          </cell>
          <cell r="D41">
            <v>1408.938762</v>
          </cell>
          <cell r="E41">
            <v>0</v>
          </cell>
          <cell r="F41">
            <v>29587.714156999999</v>
          </cell>
          <cell r="G41">
            <v>-1.412453</v>
          </cell>
          <cell r="H41">
            <v>5.4799999999999998E-4</v>
          </cell>
          <cell r="I41">
            <v>198466.898415</v>
          </cell>
          <cell r="J41">
            <v>0</v>
          </cell>
          <cell r="K41">
            <v>198466.89896300001</v>
          </cell>
          <cell r="M41">
            <v>198466.89896299999</v>
          </cell>
          <cell r="O41">
            <v>0</v>
          </cell>
        </row>
        <row r="42">
          <cell r="A42" t="str">
            <v>ECF 1314 FINEL F1</v>
          </cell>
          <cell r="B42" t="str">
            <v>FFDI - teste</v>
          </cell>
          <cell r="C42">
            <v>93762.490560000006</v>
          </cell>
          <cell r="D42">
            <v>621.72716200000002</v>
          </cell>
          <cell r="E42">
            <v>0</v>
          </cell>
          <cell r="F42">
            <v>12279.111360000001</v>
          </cell>
          <cell r="G42">
            <v>-0.58432299999999993</v>
          </cell>
          <cell r="H42">
            <v>0</v>
          </cell>
          <cell r="I42">
            <v>82104.522039000003</v>
          </cell>
          <cell r="J42">
            <v>0</v>
          </cell>
          <cell r="K42">
            <v>82104.522039000003</v>
          </cell>
          <cell r="M42">
            <v>82104.522039000003</v>
          </cell>
          <cell r="O42">
            <v>0</v>
          </cell>
        </row>
        <row r="43">
          <cell r="A43" t="str">
            <v>ECF 1314 FINEL F2</v>
          </cell>
          <cell r="B43" t="str">
            <v>FFDI - teste</v>
          </cell>
          <cell r="C43">
            <v>94869.962604999993</v>
          </cell>
          <cell r="D43">
            <v>629.07069300000001</v>
          </cell>
          <cell r="E43">
            <v>0</v>
          </cell>
          <cell r="F43">
            <v>12424.145657999999</v>
          </cell>
          <cell r="G43">
            <v>-0.591225</v>
          </cell>
          <cell r="H43">
            <v>-1.83E-4</v>
          </cell>
          <cell r="I43">
            <v>83074.296598000001</v>
          </cell>
          <cell r="J43">
            <v>0</v>
          </cell>
          <cell r="K43">
            <v>83074.296415000004</v>
          </cell>
          <cell r="M43">
            <v>83074.296415000004</v>
          </cell>
          <cell r="O43">
            <v>0</v>
          </cell>
        </row>
        <row r="44">
          <cell r="A44" t="str">
            <v>ECF 1348 FINEL B</v>
          </cell>
          <cell r="B44" t="str">
            <v>FFDI - teste</v>
          </cell>
          <cell r="C44">
            <v>626956.82073299994</v>
          </cell>
          <cell r="D44">
            <v>4440.9440780000004</v>
          </cell>
          <cell r="E44">
            <v>0</v>
          </cell>
          <cell r="F44">
            <v>26060.144850000001</v>
          </cell>
          <cell r="G44">
            <v>459.98828800000001</v>
          </cell>
          <cell r="H44">
            <v>346170.06115199998</v>
          </cell>
          <cell r="I44">
            <v>259627.547097</v>
          </cell>
          <cell r="J44">
            <v>0</v>
          </cell>
          <cell r="K44">
            <v>605797.60824900004</v>
          </cell>
          <cell r="M44">
            <v>605797.60824899992</v>
          </cell>
          <cell r="O44">
            <v>0</v>
          </cell>
        </row>
        <row r="45">
          <cell r="A45" t="str">
            <v>ECF 1348 FINEL F1</v>
          </cell>
          <cell r="B45" t="str">
            <v>FFDI - teste</v>
          </cell>
          <cell r="C45">
            <v>404876.38856400002</v>
          </cell>
          <cell r="D45">
            <v>2867.8744320000001</v>
          </cell>
          <cell r="E45">
            <v>0</v>
          </cell>
          <cell r="F45">
            <v>16829.129185000002</v>
          </cell>
          <cell r="G45">
            <v>297.05139200000002</v>
          </cell>
          <cell r="H45">
            <v>223549.82042900001</v>
          </cell>
          <cell r="I45">
            <v>167662.36477399999</v>
          </cell>
          <cell r="J45">
            <v>0</v>
          </cell>
          <cell r="K45">
            <v>391212.18520299997</v>
          </cell>
          <cell r="M45">
            <v>391212.18520299997</v>
          </cell>
          <cell r="O45">
            <v>0</v>
          </cell>
        </row>
        <row r="46">
          <cell r="A46" t="str">
            <v>ECF 1348 FINEL F2</v>
          </cell>
          <cell r="B46" t="str">
            <v>FFDI - teste</v>
          </cell>
          <cell r="C46">
            <v>341725.52944499999</v>
          </cell>
          <cell r="D46">
            <v>2420.5558449999999</v>
          </cell>
          <cell r="E46">
            <v>0</v>
          </cell>
          <cell r="F46">
            <v>14204.19476</v>
          </cell>
          <cell r="G46">
            <v>250.71860599999999</v>
          </cell>
          <cell r="H46">
            <v>188681.49132599999</v>
          </cell>
          <cell r="I46">
            <v>141511.11781</v>
          </cell>
          <cell r="J46">
            <v>0</v>
          </cell>
          <cell r="K46">
            <v>330192.60913599998</v>
          </cell>
          <cell r="M46">
            <v>330192.60913600004</v>
          </cell>
          <cell r="O46">
            <v>0</v>
          </cell>
        </row>
        <row r="47">
          <cell r="A47" t="str">
            <v xml:space="preserve">ECF 1983 UFIR </v>
          </cell>
          <cell r="B47" t="str">
            <v>FFDI - teste</v>
          </cell>
          <cell r="C47">
            <v>38890374.371348999</v>
          </cell>
          <cell r="D47">
            <v>194451.87185900001</v>
          </cell>
          <cell r="E47">
            <v>0</v>
          </cell>
          <cell r="F47">
            <v>802113.97144999995</v>
          </cell>
          <cell r="G47">
            <v>0</v>
          </cell>
          <cell r="H47">
            <v>30990767.077078</v>
          </cell>
          <cell r="I47">
            <v>7291945.1946799997</v>
          </cell>
          <cell r="J47">
            <v>0</v>
          </cell>
          <cell r="K47">
            <v>38282712.271757998</v>
          </cell>
          <cell r="M47">
            <v>38282712.271757998</v>
          </cell>
          <cell r="O47">
            <v>0</v>
          </cell>
        </row>
        <row r="48">
          <cell r="A48" t="str">
            <v>ECF 2184 UFIR</v>
          </cell>
          <cell r="B48" t="str">
            <v>FFDI - teste</v>
          </cell>
          <cell r="C48">
            <v>793686.50265599997</v>
          </cell>
          <cell r="D48">
            <v>4299.1352459999998</v>
          </cell>
          <cell r="E48">
            <v>0</v>
          </cell>
          <cell r="F48">
            <v>43983.460336999997</v>
          </cell>
          <cell r="G48">
            <v>0</v>
          </cell>
          <cell r="H48">
            <v>277790.27597100002</v>
          </cell>
          <cell r="I48">
            <v>476211.901594</v>
          </cell>
          <cell r="J48">
            <v>0</v>
          </cell>
          <cell r="K48">
            <v>754002.17756500002</v>
          </cell>
          <cell r="M48">
            <v>754002.17756500002</v>
          </cell>
          <cell r="O48">
            <v>0</v>
          </cell>
        </row>
        <row r="49">
          <cell r="A49" t="str">
            <v>FINEP</v>
          </cell>
          <cell r="B49" t="str">
            <v>FFDI - teste</v>
          </cell>
          <cell r="C49">
            <v>5925109.015927</v>
          </cell>
          <cell r="D49">
            <v>38174.387427000001</v>
          </cell>
          <cell r="E49">
            <v>0</v>
          </cell>
          <cell r="F49">
            <v>0</v>
          </cell>
          <cell r="G49">
            <v>8090.9803119999997</v>
          </cell>
          <cell r="H49">
            <v>4682078.496882</v>
          </cell>
          <cell r="I49">
            <v>1232125.920249</v>
          </cell>
          <cell r="J49">
            <v>57169.966535</v>
          </cell>
          <cell r="K49">
            <v>5971374.3836660003</v>
          </cell>
          <cell r="M49">
            <v>5971374.3836660003</v>
          </cell>
          <cell r="O49">
            <v>0</v>
          </cell>
        </row>
        <row r="50">
          <cell r="A50" t="str">
            <v>KFW 1</v>
          </cell>
          <cell r="B50" t="str">
            <v>FFDI - teste</v>
          </cell>
          <cell r="C50">
            <v>1029573.4162870001</v>
          </cell>
          <cell r="D50">
            <v>1985.015527</v>
          </cell>
          <cell r="E50">
            <v>0</v>
          </cell>
          <cell r="F50">
            <v>0</v>
          </cell>
          <cell r="G50">
            <v>9131.0714129999997</v>
          </cell>
          <cell r="H50">
            <v>961740.02209999994</v>
          </cell>
          <cell r="I50">
            <v>50617.895900000003</v>
          </cell>
          <cell r="J50">
            <v>9925.0776270000006</v>
          </cell>
          <cell r="K50">
            <v>1022282.995627</v>
          </cell>
          <cell r="M50">
            <v>1040689.503227</v>
          </cell>
          <cell r="O50">
            <v>-18406.507600000012</v>
          </cell>
        </row>
        <row r="51">
          <cell r="A51" t="str">
            <v>KFW 2</v>
          </cell>
          <cell r="B51" t="str">
            <v>FFDI - teste</v>
          </cell>
          <cell r="C51">
            <v>10857926.782795999</v>
          </cell>
          <cell r="D51">
            <v>46647.865416000001</v>
          </cell>
          <cell r="E51">
            <v>0</v>
          </cell>
          <cell r="F51">
            <v>0</v>
          </cell>
          <cell r="G51">
            <v>94426.588174000004</v>
          </cell>
          <cell r="H51">
            <v>9516164.5448390003</v>
          </cell>
          <cell r="I51">
            <v>1057351.6160939999</v>
          </cell>
          <cell r="J51">
            <v>233239.32707299999</v>
          </cell>
          <cell r="K51">
            <v>10806755.488006001</v>
          </cell>
          <cell r="M51">
            <v>10999001.236385999</v>
          </cell>
          <cell r="O51">
            <v>-192245.74837999791</v>
          </cell>
        </row>
        <row r="52">
          <cell r="A52" t="str">
            <v>BB 7</v>
          </cell>
          <cell r="M52">
            <v>0</v>
          </cell>
          <cell r="O52">
            <v>0</v>
          </cell>
        </row>
        <row r="53">
          <cell r="A53" t="str">
            <v>BB 8</v>
          </cell>
          <cell r="M53">
            <v>0</v>
          </cell>
          <cell r="O53">
            <v>0</v>
          </cell>
        </row>
        <row r="54">
          <cell r="A54" t="str">
            <v>BB 9</v>
          </cell>
          <cell r="M54">
            <v>0</v>
          </cell>
          <cell r="O54">
            <v>0</v>
          </cell>
        </row>
        <row r="55">
          <cell r="A55" t="str">
            <v>CAPITAL GIRO SWAP (Previsto)</v>
          </cell>
          <cell r="M55">
            <v>0</v>
          </cell>
          <cell r="O55">
            <v>0</v>
          </cell>
        </row>
        <row r="56">
          <cell r="A56" t="str">
            <v>CEF/COHAB - n60 - 108130157-0</v>
          </cell>
          <cell r="M56">
            <v>0</v>
          </cell>
          <cell r="O56">
            <v>0</v>
          </cell>
        </row>
        <row r="57">
          <cell r="A57" t="str">
            <v>CITIBANK 3  (Previsto)</v>
          </cell>
          <cell r="M57">
            <v>0</v>
          </cell>
          <cell r="O57">
            <v>0</v>
          </cell>
        </row>
        <row r="58">
          <cell r="A58" t="str">
            <v>SANTANDER 6  (Previsto)</v>
          </cell>
          <cell r="M58">
            <v>0</v>
          </cell>
          <cell r="O58">
            <v>0</v>
          </cell>
        </row>
        <row r="59">
          <cell r="A59" t="str">
            <v>UNIBANCO 8</v>
          </cell>
          <cell r="M59">
            <v>0</v>
          </cell>
          <cell r="O59">
            <v>0</v>
          </cell>
        </row>
        <row r="60">
          <cell r="A60" t="str">
            <v>UNIBANCO 9</v>
          </cell>
          <cell r="M60">
            <v>0</v>
          </cell>
          <cell r="O60">
            <v>0</v>
          </cell>
        </row>
        <row r="61">
          <cell r="A61" t="str">
            <v>DEBÊNTURES 1ª EMISSÃO</v>
          </cell>
          <cell r="M61">
            <v>0</v>
          </cell>
          <cell r="O61">
            <v>0</v>
          </cell>
        </row>
        <row r="63">
          <cell r="C63">
            <v>1230777369.7814403</v>
          </cell>
          <cell r="D63">
            <v>11850082.916738998</v>
          </cell>
          <cell r="E63">
            <v>0</v>
          </cell>
          <cell r="F63">
            <v>9718403.7362090014</v>
          </cell>
          <cell r="G63">
            <v>889450.45842200005</v>
          </cell>
          <cell r="H63">
            <v>1071543683.6641388</v>
          </cell>
          <cell r="I63">
            <v>129346788.71847299</v>
          </cell>
          <cell r="J63">
            <v>32687504.125538003</v>
          </cell>
          <cell r="K63">
            <v>1233577976.5081503</v>
          </cell>
          <cell r="O63">
            <v>-220522.91224198861</v>
          </cell>
        </row>
      </sheetData>
      <sheetData sheetId="6" refreshError="1">
        <row r="1">
          <cell r="A1" t="str">
            <v>Período: 30/11/06 - 31/12/06</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311869.60238300002</v>
          </cell>
          <cell r="D3">
            <v>1435.8776849999999</v>
          </cell>
          <cell r="E3">
            <v>0</v>
          </cell>
          <cell r="F3">
            <v>0</v>
          </cell>
          <cell r="G3">
            <v>0</v>
          </cell>
          <cell r="H3">
            <v>309507.35200000001</v>
          </cell>
          <cell r="I3">
            <v>0</v>
          </cell>
          <cell r="J3">
            <v>3798.128068</v>
          </cell>
          <cell r="K3">
            <v>313305.48006800003</v>
          </cell>
          <cell r="M3">
            <v>313305.48006800003</v>
          </cell>
          <cell r="O3">
            <v>0</v>
          </cell>
        </row>
        <row r="4">
          <cell r="A4" t="str">
            <v>BB REN ME 2</v>
          </cell>
          <cell r="B4" t="str">
            <v>FFDI - teste</v>
          </cell>
          <cell r="C4">
            <v>447387.39547300001</v>
          </cell>
          <cell r="D4">
            <v>2291.7668840000001</v>
          </cell>
          <cell r="E4">
            <v>0</v>
          </cell>
          <cell r="F4">
            <v>0</v>
          </cell>
          <cell r="G4">
            <v>0</v>
          </cell>
          <cell r="H4">
            <v>443567.78399999999</v>
          </cell>
          <cell r="I4">
            <v>0</v>
          </cell>
          <cell r="J4">
            <v>6111.3783569999996</v>
          </cell>
          <cell r="K4">
            <v>449679.16235699999</v>
          </cell>
          <cell r="M4">
            <v>449679.16235699999</v>
          </cell>
          <cell r="O4">
            <v>0</v>
          </cell>
        </row>
        <row r="5">
          <cell r="A5" t="str">
            <v>BB REN ME 3</v>
          </cell>
          <cell r="B5" t="str">
            <v>FFDI - teste</v>
          </cell>
          <cell r="C5">
            <v>28477.924501000001</v>
          </cell>
          <cell r="D5">
            <v>131.09563700000001</v>
          </cell>
          <cell r="E5">
            <v>0</v>
          </cell>
          <cell r="F5">
            <v>0</v>
          </cell>
          <cell r="G5">
            <v>9.9999999999999995E-7</v>
          </cell>
          <cell r="H5">
            <v>16954.813286000001</v>
          </cell>
          <cell r="I5">
            <v>11303.208858</v>
          </cell>
          <cell r="J5">
            <v>350.997995</v>
          </cell>
          <cell r="K5">
            <v>28609.020139000004</v>
          </cell>
          <cell r="M5">
            <v>28609.020139</v>
          </cell>
          <cell r="O5">
            <v>0</v>
          </cell>
        </row>
        <row r="6">
          <cell r="A6" t="str">
            <v>BB REN ME 4</v>
          </cell>
          <cell r="B6" t="str">
            <v>FFDI - teste</v>
          </cell>
          <cell r="C6">
            <v>285996.51455899997</v>
          </cell>
          <cell r="D6">
            <v>1932.3027350000002</v>
          </cell>
          <cell r="E6">
            <v>0</v>
          </cell>
          <cell r="F6">
            <v>0</v>
          </cell>
          <cell r="G6">
            <v>0</v>
          </cell>
          <cell r="H6">
            <v>245072.54199999999</v>
          </cell>
          <cell r="I6">
            <v>37703.468000000001</v>
          </cell>
          <cell r="J6">
            <v>5152.8072940000002</v>
          </cell>
          <cell r="K6">
            <v>287928.81729400001</v>
          </cell>
          <cell r="M6">
            <v>287928.81729399995</v>
          </cell>
          <cell r="O6">
            <v>0</v>
          </cell>
        </row>
        <row r="7">
          <cell r="A7" t="str">
            <v>BB REN ME 5</v>
          </cell>
          <cell r="B7" t="str">
            <v>FFDI - teste</v>
          </cell>
          <cell r="C7">
            <v>234059.809075</v>
          </cell>
          <cell r="D7">
            <v>1090.0396719999999</v>
          </cell>
          <cell r="E7">
            <v>0</v>
          </cell>
          <cell r="F7">
            <v>0</v>
          </cell>
          <cell r="G7">
            <v>0</v>
          </cell>
          <cell r="H7">
            <v>190036.242</v>
          </cell>
          <cell r="I7">
            <v>42230.275999999998</v>
          </cell>
          <cell r="J7">
            <v>2883.330747</v>
          </cell>
          <cell r="K7">
            <v>235149.84874699998</v>
          </cell>
          <cell r="M7">
            <v>235149.84874700001</v>
          </cell>
          <cell r="O7">
            <v>0</v>
          </cell>
        </row>
        <row r="8">
          <cell r="A8" t="str">
            <v>BB REN ME 6</v>
          </cell>
          <cell r="B8" t="str">
            <v>FFDI - teste</v>
          </cell>
          <cell r="C8">
            <v>28058.541967000001</v>
          </cell>
          <cell r="D8">
            <v>130.67140499999999</v>
          </cell>
          <cell r="E8">
            <v>0</v>
          </cell>
          <cell r="F8">
            <v>0</v>
          </cell>
          <cell r="G8">
            <v>-3.0000000000000001E-6</v>
          </cell>
          <cell r="H8">
            <v>16706.139856999998</v>
          </cell>
          <cell r="I8">
            <v>11137.426573000001</v>
          </cell>
          <cell r="J8">
            <v>345.64693899999997</v>
          </cell>
          <cell r="K8">
            <v>28189.213368999997</v>
          </cell>
          <cell r="M8">
            <v>28189.213369000001</v>
          </cell>
          <cell r="O8">
            <v>0</v>
          </cell>
        </row>
        <row r="9">
          <cell r="A9" t="str">
            <v>BB REN MN BNDES</v>
          </cell>
          <cell r="B9" t="str">
            <v>FFDI - teste</v>
          </cell>
          <cell r="C9">
            <v>2892466.5391469998</v>
          </cell>
          <cell r="D9">
            <v>22043.366881000002</v>
          </cell>
          <cell r="E9">
            <v>0</v>
          </cell>
          <cell r="F9">
            <v>45221.730430000003</v>
          </cell>
          <cell r="G9">
            <v>7973.7656619999998</v>
          </cell>
          <cell r="H9">
            <v>2565002.3332779999</v>
          </cell>
          <cell r="I9">
            <v>290955.74738100002</v>
          </cell>
          <cell r="J9">
            <v>21303.860601</v>
          </cell>
          <cell r="K9">
            <v>2877261.9412599998</v>
          </cell>
          <cell r="M9">
            <v>2877261.9412599998</v>
          </cell>
          <cell r="O9">
            <v>0</v>
          </cell>
        </row>
        <row r="10">
          <cell r="A10" t="str">
            <v>BB REN MN ELETROBRAS</v>
          </cell>
          <cell r="B10" t="str">
            <v>FFDI - teste</v>
          </cell>
          <cell r="C10">
            <v>10668291.060672</v>
          </cell>
          <cell r="D10">
            <v>81743.241196000003</v>
          </cell>
          <cell r="E10">
            <v>0</v>
          </cell>
          <cell r="F10">
            <v>167197.19040299999</v>
          </cell>
          <cell r="G10">
            <v>87989.165234</v>
          </cell>
          <cell r="H10">
            <v>9512753.903779</v>
          </cell>
          <cell r="I10">
            <v>1079063.303394</v>
          </cell>
          <cell r="J10">
            <v>79009.069526000007</v>
          </cell>
          <cell r="K10">
            <v>10670826.276699001</v>
          </cell>
          <cell r="M10">
            <v>10670826.276698999</v>
          </cell>
          <cell r="O10">
            <v>0</v>
          </cell>
        </row>
        <row r="11">
          <cell r="A11" t="str">
            <v>BNB 1 LITORAL-MATA</v>
          </cell>
          <cell r="B11" t="str">
            <v>FFDI - teste</v>
          </cell>
          <cell r="C11">
            <v>35319394.350000001</v>
          </cell>
          <cell r="D11">
            <v>400765.00923199998</v>
          </cell>
          <cell r="E11">
            <v>0</v>
          </cell>
          <cell r="F11">
            <v>0</v>
          </cell>
          <cell r="G11">
            <v>0</v>
          </cell>
          <cell r="H11">
            <v>34828847.206248999</v>
          </cell>
          <cell r="I11">
            <v>490547.143751</v>
          </cell>
          <cell r="J11">
            <v>400765.00923199998</v>
          </cell>
          <cell r="K11">
            <v>35720159.359232001</v>
          </cell>
          <cell r="M11">
            <v>35720159.359232001</v>
          </cell>
          <cell r="O11">
            <v>0</v>
          </cell>
        </row>
        <row r="12">
          <cell r="A12" t="str">
            <v>BNB 1 SEMI-ÁRIDO</v>
          </cell>
          <cell r="B12" t="str">
            <v>FFDI - teste</v>
          </cell>
          <cell r="C12">
            <v>30218452.739999998</v>
          </cell>
          <cell r="D12">
            <v>342885.22536099999</v>
          </cell>
          <cell r="E12">
            <v>0</v>
          </cell>
          <cell r="F12">
            <v>0</v>
          </cell>
          <cell r="G12">
            <v>0</v>
          </cell>
          <cell r="H12">
            <v>29798752.007498998</v>
          </cell>
          <cell r="I12">
            <v>419700.73250099999</v>
          </cell>
          <cell r="J12">
            <v>342885.22536099999</v>
          </cell>
          <cell r="K12">
            <v>30561337.965360999</v>
          </cell>
          <cell r="M12">
            <v>30561337.965360999</v>
          </cell>
          <cell r="O12">
            <v>0</v>
          </cell>
        </row>
        <row r="13">
          <cell r="A13" t="str">
            <v>BNB 3 LITORAL-MATA</v>
          </cell>
          <cell r="B13" t="str">
            <v>FFDI - teste</v>
          </cell>
          <cell r="C13">
            <v>14552055.195008</v>
          </cell>
          <cell r="D13">
            <v>92904.290480000011</v>
          </cell>
          <cell r="E13">
            <v>0</v>
          </cell>
          <cell r="F13">
            <v>407247.89116</v>
          </cell>
          <cell r="G13">
            <v>0</v>
          </cell>
          <cell r="H13">
            <v>14227351.24</v>
          </cell>
          <cell r="I13">
            <v>0</v>
          </cell>
          <cell r="J13">
            <v>10360.354327999999</v>
          </cell>
          <cell r="K13">
            <v>14237711.594328001</v>
          </cell>
          <cell r="M13">
            <v>14237711.594328001</v>
          </cell>
          <cell r="O13">
            <v>0</v>
          </cell>
        </row>
        <row r="14">
          <cell r="A14" t="str">
            <v>BNB 3 SEMI-ÁRIDO</v>
          </cell>
          <cell r="B14" t="str">
            <v>FFDI - teste</v>
          </cell>
          <cell r="C14">
            <v>10514714.435458999</v>
          </cell>
          <cell r="D14">
            <v>32509.921285000004</v>
          </cell>
          <cell r="E14">
            <v>0</v>
          </cell>
          <cell r="F14">
            <v>259641.632338</v>
          </cell>
          <cell r="G14">
            <v>0</v>
          </cell>
          <cell r="H14">
            <v>10280096.76</v>
          </cell>
          <cell r="I14">
            <v>0</v>
          </cell>
          <cell r="J14">
            <v>7485.9644049999997</v>
          </cell>
          <cell r="K14">
            <v>10287582.724405</v>
          </cell>
          <cell r="M14">
            <v>10287582.724405998</v>
          </cell>
          <cell r="O14">
            <v>-9.9837779998779297E-7</v>
          </cell>
        </row>
        <row r="15">
          <cell r="A15" t="str">
            <v>BNDES 1 - RTE</v>
          </cell>
          <cell r="B15" t="str">
            <v>FFDI - teste</v>
          </cell>
          <cell r="C15">
            <v>1558403.09082</v>
          </cell>
          <cell r="D15">
            <v>20071.028695000001</v>
          </cell>
          <cell r="E15">
            <v>0</v>
          </cell>
          <cell r="F15">
            <v>107120.112741</v>
          </cell>
          <cell r="G15">
            <v>0</v>
          </cell>
          <cell r="H15">
            <v>313809.61562200001</v>
          </cell>
          <cell r="I15">
            <v>1147477.744891</v>
          </cell>
          <cell r="J15">
            <v>10066.646261</v>
          </cell>
          <cell r="K15">
            <v>1471354.0067740001</v>
          </cell>
          <cell r="M15">
            <v>1471354.0067740001</v>
          </cell>
          <cell r="O15">
            <v>0</v>
          </cell>
        </row>
        <row r="16">
          <cell r="A16" t="str">
            <v>BNDES 2 - RTE</v>
          </cell>
          <cell r="B16" t="str">
            <v>FFDI - teste</v>
          </cell>
          <cell r="C16">
            <v>32730339.433237001</v>
          </cell>
          <cell r="D16">
            <v>421541.50350699999</v>
          </cell>
          <cell r="E16">
            <v>0</v>
          </cell>
          <cell r="F16">
            <v>2249788.6912580002</v>
          </cell>
          <cell r="G16">
            <v>-9.9999999999999995E-7</v>
          </cell>
          <cell r="H16">
            <v>6590782.1263880003</v>
          </cell>
          <cell r="I16">
            <v>24099885.519756999</v>
          </cell>
          <cell r="J16">
            <v>211424.59933999999</v>
          </cell>
          <cell r="K16">
            <v>30902092.245485</v>
          </cell>
          <cell r="M16">
            <v>30902092.245485</v>
          </cell>
          <cell r="O16">
            <v>0</v>
          </cell>
        </row>
        <row r="17">
          <cell r="A17" t="str">
            <v>BNDES 3 - RTE</v>
          </cell>
          <cell r="B17" t="str">
            <v>FFDI - teste</v>
          </cell>
          <cell r="C17">
            <v>34443028.968744002</v>
          </cell>
          <cell r="D17">
            <v>459909.163436</v>
          </cell>
          <cell r="E17">
            <v>0</v>
          </cell>
          <cell r="F17">
            <v>0</v>
          </cell>
          <cell r="G17">
            <v>0</v>
          </cell>
          <cell r="H17">
            <v>34664140.718342997</v>
          </cell>
          <cell r="I17">
            <v>0</v>
          </cell>
          <cell r="J17">
            <v>238797.413837</v>
          </cell>
          <cell r="K17">
            <v>34902938.132179998</v>
          </cell>
          <cell r="M17">
            <v>34902938.132180005</v>
          </cell>
          <cell r="O17">
            <v>0</v>
          </cell>
        </row>
        <row r="18">
          <cell r="A18" t="str">
            <v>BNDES 4 - CVA</v>
          </cell>
          <cell r="B18" t="str">
            <v>FFDI - teste</v>
          </cell>
          <cell r="C18">
            <v>5003105.5118039995</v>
          </cell>
          <cell r="D18">
            <v>59700.321472000003</v>
          </cell>
          <cell r="E18">
            <v>0</v>
          </cell>
          <cell r="F18">
            <v>1031355.996609</v>
          </cell>
          <cell r="G18">
            <v>9.9999999999999995E-7</v>
          </cell>
          <cell r="H18">
            <v>0</v>
          </cell>
          <cell r="I18">
            <v>4003867.6373910001</v>
          </cell>
          <cell r="J18">
            <v>27582.199279</v>
          </cell>
          <cell r="K18">
            <v>4031449.8366700001</v>
          </cell>
          <cell r="M18">
            <v>4031449.8366679996</v>
          </cell>
          <cell r="O18">
            <v>2.0004808902740479E-6</v>
          </cell>
        </row>
        <row r="19">
          <cell r="A19" t="str">
            <v>BNDES 5 - FINEM (Bradesco A)</v>
          </cell>
          <cell r="B19" t="str">
            <v>FFDI - teste</v>
          </cell>
          <cell r="C19">
            <v>10798743.218672</v>
          </cell>
          <cell r="D19">
            <v>105566.747823</v>
          </cell>
          <cell r="E19">
            <v>0</v>
          </cell>
          <cell r="F19">
            <v>367260.59999800002</v>
          </cell>
          <cell r="G19">
            <v>15959.52167</v>
          </cell>
          <cell r="H19">
            <v>6957150.387011</v>
          </cell>
          <cell r="I19">
            <v>3339432.1857810002</v>
          </cell>
          <cell r="J19">
            <v>256426.31537500001</v>
          </cell>
          <cell r="K19">
            <v>10553008.888167001</v>
          </cell>
          <cell r="M19">
            <v>10553008.888167001</v>
          </cell>
          <cell r="O19">
            <v>0</v>
          </cell>
        </row>
        <row r="20">
          <cell r="A20" t="str">
            <v>BNDES 5 - FINEM (Bradesco B)</v>
          </cell>
          <cell r="B20" t="str">
            <v>FFDI - teste</v>
          </cell>
          <cell r="C20">
            <v>2762699.7359440001</v>
          </cell>
          <cell r="D20">
            <v>33863.046579999995</v>
          </cell>
          <cell r="E20">
            <v>0</v>
          </cell>
          <cell r="F20">
            <v>89172.640731000007</v>
          </cell>
          <cell r="G20">
            <v>4089.6351070000001</v>
          </cell>
          <cell r="H20">
            <v>1689229.5878349999</v>
          </cell>
          <cell r="I20">
            <v>810830.20216500002</v>
          </cell>
          <cell r="J20">
            <v>211419.98690000002</v>
          </cell>
          <cell r="K20">
            <v>2711479.7768999999</v>
          </cell>
          <cell r="M20">
            <v>2711479.7768999999</v>
          </cell>
          <cell r="O20">
            <v>0</v>
          </cell>
        </row>
        <row r="21">
          <cell r="A21" t="str">
            <v>BNDES 5 - FINEM (Itau BBA A)</v>
          </cell>
          <cell r="B21" t="str">
            <v>FFDI - teste</v>
          </cell>
          <cell r="C21">
            <v>9137398.1054650005</v>
          </cell>
          <cell r="D21">
            <v>89325.709677999999</v>
          </cell>
          <cell r="E21">
            <v>0</v>
          </cell>
          <cell r="F21">
            <v>310758.96913500002</v>
          </cell>
          <cell r="G21">
            <v>13504.210644000001</v>
          </cell>
          <cell r="H21">
            <v>5886819.556411</v>
          </cell>
          <cell r="I21">
            <v>2825673.3871070002</v>
          </cell>
          <cell r="J21">
            <v>216976.11313399998</v>
          </cell>
          <cell r="K21">
            <v>8929469.0566520002</v>
          </cell>
          <cell r="M21">
            <v>8929469.0566520002</v>
          </cell>
          <cell r="O21">
            <v>0</v>
          </cell>
        </row>
        <row r="22">
          <cell r="A22" t="str">
            <v>BNDES 5 - FINEM (Itau BBA B)</v>
          </cell>
          <cell r="B22" t="str">
            <v>FFDI - teste</v>
          </cell>
          <cell r="C22">
            <v>2337668.5687790001</v>
          </cell>
          <cell r="D22">
            <v>28653.34719</v>
          </cell>
          <cell r="E22">
            <v>0</v>
          </cell>
          <cell r="F22">
            <v>75453.773339000007</v>
          </cell>
          <cell r="G22">
            <v>3460.4598169999999</v>
          </cell>
          <cell r="H22">
            <v>1429348.1206360001</v>
          </cell>
          <cell r="I22">
            <v>686087.097893</v>
          </cell>
          <cell r="J22">
            <v>178893.38391800001</v>
          </cell>
          <cell r="K22">
            <v>2294328.6024469999</v>
          </cell>
          <cell r="M22">
            <v>2294328.6024470003</v>
          </cell>
          <cell r="O22">
            <v>0</v>
          </cell>
        </row>
        <row r="23">
          <cell r="A23" t="str">
            <v>BNDES 5 - FINEM (Santander A)</v>
          </cell>
          <cell r="B23" t="str">
            <v>FFDI - teste</v>
          </cell>
          <cell r="C23">
            <v>11324055.861436</v>
          </cell>
          <cell r="D23">
            <v>110702.118787</v>
          </cell>
          <cell r="E23">
            <v>0</v>
          </cell>
          <cell r="F23">
            <v>385126.256108</v>
          </cell>
          <cell r="G23">
            <v>16735.884099999999</v>
          </cell>
          <cell r="H23">
            <v>7295585.9728899999</v>
          </cell>
          <cell r="I23">
            <v>3501881.2669819999</v>
          </cell>
          <cell r="J23">
            <v>268900.36834300001</v>
          </cell>
          <cell r="K23">
            <v>11066367.608214999</v>
          </cell>
          <cell r="M23">
            <v>11066367.608214999</v>
          </cell>
          <cell r="O23">
            <v>0</v>
          </cell>
        </row>
        <row r="24">
          <cell r="A24" t="str">
            <v>BNDES 5 - FINEM (Santander B)</v>
          </cell>
          <cell r="B24" t="str">
            <v>FFDI - teste</v>
          </cell>
          <cell r="C24">
            <v>2897092.841695</v>
          </cell>
          <cell r="D24">
            <v>35510.340602999997</v>
          </cell>
          <cell r="E24">
            <v>0</v>
          </cell>
          <cell r="F24">
            <v>93510.512780999998</v>
          </cell>
          <cell r="G24">
            <v>4288.5777260000004</v>
          </cell>
          <cell r="H24">
            <v>1771403.4671769999</v>
          </cell>
          <cell r="I24">
            <v>850273.66423999995</v>
          </cell>
          <cell r="J24">
            <v>221704.11582599999</v>
          </cell>
          <cell r="K24">
            <v>2843381.2472429997</v>
          </cell>
          <cell r="M24">
            <v>2843381.2472430002</v>
          </cell>
          <cell r="O24">
            <v>0</v>
          </cell>
        </row>
        <row r="25">
          <cell r="A25" t="str">
            <v>BNDES 5 - FINEM (Unibanco A)</v>
          </cell>
          <cell r="B25" t="str">
            <v>FFDI - teste</v>
          </cell>
          <cell r="C25">
            <v>9141451.6032100003</v>
          </cell>
          <cell r="D25">
            <v>89361.687982000003</v>
          </cell>
          <cell r="E25">
            <v>0</v>
          </cell>
          <cell r="F25">
            <v>310899.38574300002</v>
          </cell>
          <cell r="G25">
            <v>13510.197796</v>
          </cell>
          <cell r="H25">
            <v>5889479.5190399997</v>
          </cell>
          <cell r="I25">
            <v>2826950.1691609998</v>
          </cell>
          <cell r="J25">
            <v>216994.41504399999</v>
          </cell>
          <cell r="K25">
            <v>8933424.1032449994</v>
          </cell>
          <cell r="M25">
            <v>8933424.1032450013</v>
          </cell>
          <cell r="O25">
            <v>0</v>
          </cell>
        </row>
        <row r="26">
          <cell r="A26" t="str">
            <v>BNDES 5 - FINEM (Unibanco B)</v>
          </cell>
          <cell r="B26" t="str">
            <v>FFDI - teste</v>
          </cell>
          <cell r="C26">
            <v>2336082.1119980002</v>
          </cell>
          <cell r="D26">
            <v>28639.266011</v>
          </cell>
          <cell r="E26">
            <v>0</v>
          </cell>
          <cell r="F26">
            <v>75398.817127999995</v>
          </cell>
          <cell r="G26">
            <v>3458.1165660000001</v>
          </cell>
          <cell r="H26">
            <v>1428307.0652089999</v>
          </cell>
          <cell r="I26">
            <v>685587.39131700003</v>
          </cell>
          <cell r="J26">
            <v>178886.220921</v>
          </cell>
          <cell r="K26">
            <v>2292780.6774470001</v>
          </cell>
          <cell r="M26">
            <v>2292780.6774470005</v>
          </cell>
          <cell r="O26">
            <v>0</v>
          </cell>
        </row>
        <row r="27">
          <cell r="A27" t="str">
            <v>BNDES 5 - FINEM (Votorantim A)</v>
          </cell>
          <cell r="B27" t="str">
            <v>FFDI - teste</v>
          </cell>
          <cell r="C27">
            <v>4153361.4665100002</v>
          </cell>
          <cell r="D27">
            <v>40602.583694999994</v>
          </cell>
          <cell r="E27">
            <v>0</v>
          </cell>
          <cell r="F27">
            <v>141254.031541</v>
          </cell>
          <cell r="G27">
            <v>6138.275635</v>
          </cell>
          <cell r="H27">
            <v>2675826.2122840001</v>
          </cell>
          <cell r="I27">
            <v>1284396.581881</v>
          </cell>
          <cell r="J27">
            <v>98625.500134000002</v>
          </cell>
          <cell r="K27">
            <v>4058848.2942990004</v>
          </cell>
          <cell r="M27">
            <v>4058848.2942989999</v>
          </cell>
          <cell r="O27">
            <v>0</v>
          </cell>
        </row>
        <row r="28">
          <cell r="A28" t="str">
            <v>BNDES 5 - FINEM (Votorantim B)</v>
          </cell>
          <cell r="B28" t="str">
            <v>FFDI - teste</v>
          </cell>
          <cell r="C28">
            <v>1062576.3956319999</v>
          </cell>
          <cell r="D28">
            <v>13024.246719000001</v>
          </cell>
          <cell r="E28">
            <v>0</v>
          </cell>
          <cell r="F28">
            <v>34297.161848000003</v>
          </cell>
          <cell r="G28">
            <v>1572.9359400000001</v>
          </cell>
          <cell r="H28">
            <v>649703.54246999999</v>
          </cell>
          <cell r="I28">
            <v>311857.70038400003</v>
          </cell>
          <cell r="J28">
            <v>81315.173588999998</v>
          </cell>
          <cell r="K28">
            <v>1042876.4164430001</v>
          </cell>
          <cell r="M28">
            <v>1042876.4164429998</v>
          </cell>
          <cell r="O28">
            <v>0</v>
          </cell>
        </row>
        <row r="29">
          <cell r="A29" t="str">
            <v>CEF/COHAB - n01 - 108130160-0</v>
          </cell>
          <cell r="B29" t="str">
            <v>FFDI - teste</v>
          </cell>
          <cell r="C29">
            <v>17121.330069</v>
          </cell>
          <cell r="D29">
            <v>41.711545999999998</v>
          </cell>
          <cell r="E29">
            <v>0</v>
          </cell>
          <cell r="F29">
            <v>992.66479100000004</v>
          </cell>
          <cell r="G29">
            <v>173.84099599999999</v>
          </cell>
          <cell r="H29">
            <v>4800.7218860000003</v>
          </cell>
          <cell r="I29">
            <v>11521.732666</v>
          </cell>
          <cell r="J29">
            <v>21.763268</v>
          </cell>
          <cell r="K29">
            <v>16344.21782</v>
          </cell>
          <cell r="M29">
            <v>16344.21782</v>
          </cell>
          <cell r="O29">
            <v>0</v>
          </cell>
        </row>
        <row r="30">
          <cell r="A30" t="str">
            <v>CEF/COHAB - n02 - 108130162-6</v>
          </cell>
          <cell r="B30" t="str">
            <v>FFDI - teste</v>
          </cell>
          <cell r="C30">
            <v>10128.46558</v>
          </cell>
          <cell r="D30">
            <v>24.458917</v>
          </cell>
          <cell r="E30">
            <v>0</v>
          </cell>
          <cell r="F30">
            <v>747.78594699999996</v>
          </cell>
          <cell r="G30">
            <v>101.110722</v>
          </cell>
          <cell r="H30">
            <v>730.27627900000005</v>
          </cell>
          <cell r="I30">
            <v>8763.3148779999992</v>
          </cell>
          <cell r="J30">
            <v>12.658115</v>
          </cell>
          <cell r="K30">
            <v>9506.2492719999991</v>
          </cell>
          <cell r="M30">
            <v>9506.2492719999991</v>
          </cell>
          <cell r="O30">
            <v>0</v>
          </cell>
        </row>
        <row r="31">
          <cell r="A31" t="str">
            <v>CEF/COHAB - n58 - 108130159-6</v>
          </cell>
          <cell r="B31" t="str">
            <v>FFDI - teste</v>
          </cell>
          <cell r="C31">
            <v>23033.999427999999</v>
          </cell>
          <cell r="D31">
            <v>55.900922000000001</v>
          </cell>
          <cell r="E31">
            <v>0</v>
          </cell>
          <cell r="F31">
            <v>1495.2163479999999</v>
          </cell>
          <cell r="G31">
            <v>232.15544199999999</v>
          </cell>
          <cell r="H31">
            <v>4359.5551480000004</v>
          </cell>
          <cell r="I31">
            <v>17438.220591000001</v>
          </cell>
          <cell r="J31">
            <v>29.063704999999999</v>
          </cell>
          <cell r="K31">
            <v>21826.839444000001</v>
          </cell>
          <cell r="M31">
            <v>21826.839444000001</v>
          </cell>
          <cell r="O31">
            <v>0</v>
          </cell>
        </row>
        <row r="32">
          <cell r="A32" t="str">
            <v>CEF/COHAB - n59 - 108130158-8</v>
          </cell>
          <cell r="B32" t="str">
            <v>FFDI - teste</v>
          </cell>
          <cell r="C32">
            <v>43075.093158999996</v>
          </cell>
          <cell r="D32">
            <v>104.29683299999999</v>
          </cell>
          <cell r="E32">
            <v>0</v>
          </cell>
          <cell r="F32">
            <v>2975.393411</v>
          </cell>
          <cell r="G32">
            <v>432.21638000000002</v>
          </cell>
          <cell r="H32">
            <v>5797.4433550000003</v>
          </cell>
          <cell r="I32">
            <v>34784.660131999997</v>
          </cell>
          <cell r="J32">
            <v>54.109473999999992</v>
          </cell>
          <cell r="K32">
            <v>40636.212960999997</v>
          </cell>
          <cell r="M32">
            <v>40636.212960999997</v>
          </cell>
          <cell r="O32">
            <v>0</v>
          </cell>
        </row>
        <row r="33">
          <cell r="A33" t="str">
            <v>CELPOS 1</v>
          </cell>
          <cell r="B33" t="str">
            <v>FFDI - teste</v>
          </cell>
          <cell r="C33">
            <v>10024997.198487001</v>
          </cell>
          <cell r="D33">
            <v>48064.808620000003</v>
          </cell>
          <cell r="E33">
            <v>0</v>
          </cell>
          <cell r="F33">
            <v>822697.81325999997</v>
          </cell>
          <cell r="G33">
            <v>-568734.18876399996</v>
          </cell>
          <cell r="H33">
            <v>-0.33350099999999999</v>
          </cell>
          <cell r="I33">
            <v>8676011.6578529999</v>
          </cell>
          <cell r="J33">
            <v>5618.6807310000004</v>
          </cell>
          <cell r="K33">
            <v>8681630.0050830003</v>
          </cell>
          <cell r="M33">
            <v>8681630.0050830003</v>
          </cell>
          <cell r="O33">
            <v>0</v>
          </cell>
        </row>
        <row r="34">
          <cell r="A34" t="str">
            <v>CELPOS 2</v>
          </cell>
          <cell r="B34" t="str">
            <v>FFDI - teste</v>
          </cell>
          <cell r="C34">
            <v>140536367.66939101</v>
          </cell>
          <cell r="D34">
            <v>686804.26058999996</v>
          </cell>
          <cell r="E34">
            <v>0</v>
          </cell>
          <cell r="F34">
            <v>0</v>
          </cell>
          <cell r="G34">
            <v>562144.72271999996</v>
          </cell>
          <cell r="H34">
            <v>141785316.65270099</v>
          </cell>
          <cell r="I34">
            <v>0</v>
          </cell>
          <cell r="J34">
            <v>0</v>
          </cell>
          <cell r="K34">
            <v>141785316.65270099</v>
          </cell>
          <cell r="M34">
            <v>141785316.65270099</v>
          </cell>
          <cell r="O34">
            <v>0</v>
          </cell>
        </row>
        <row r="35">
          <cell r="A35" t="str">
            <v>DEBÊNTURES 1ª EMISSÃO Repactuação</v>
          </cell>
          <cell r="B35" t="str">
            <v>FFDI - teste</v>
          </cell>
          <cell r="C35">
            <v>77907915.957267001</v>
          </cell>
          <cell r="D35">
            <v>947171.40469600004</v>
          </cell>
          <cell r="E35">
            <v>0</v>
          </cell>
          <cell r="F35">
            <v>0</v>
          </cell>
          <cell r="G35">
            <v>0</v>
          </cell>
          <cell r="H35">
            <v>74185111.650000006</v>
          </cell>
          <cell r="I35">
            <v>0</v>
          </cell>
          <cell r="J35">
            <v>4669975.711964</v>
          </cell>
          <cell r="K35">
            <v>78855087.361964002</v>
          </cell>
          <cell r="M35">
            <v>78855087.361963004</v>
          </cell>
          <cell r="O35">
            <v>9.9837779998779297E-7</v>
          </cell>
        </row>
        <row r="36">
          <cell r="A36" t="str">
            <v>DEBÊNTURES 2ª EMISSÃO (1ª SÉRIE)</v>
          </cell>
          <cell r="B36" t="str">
            <v>FFDI - teste</v>
          </cell>
          <cell r="C36">
            <v>419875252.95726502</v>
          </cell>
          <cell r="D36">
            <v>5121243.9041750003</v>
          </cell>
          <cell r="E36">
            <v>0</v>
          </cell>
          <cell r="F36">
            <v>0</v>
          </cell>
          <cell r="G36">
            <v>0</v>
          </cell>
          <cell r="H36">
            <v>342857142.85714298</v>
          </cell>
          <cell r="I36">
            <v>57142857.142857</v>
          </cell>
          <cell r="J36">
            <v>24996496.861439999</v>
          </cell>
          <cell r="K36">
            <v>424996496.86144</v>
          </cell>
          <cell r="M36">
            <v>424996496.86144</v>
          </cell>
          <cell r="O36">
            <v>0</v>
          </cell>
        </row>
        <row r="37">
          <cell r="A37" t="str">
            <v>DEBÊNTURES 2ª EMISSÃO (2ª SÉRIE)</v>
          </cell>
          <cell r="B37" t="str">
            <v>FFDI - teste</v>
          </cell>
          <cell r="C37">
            <v>31912383.306958001</v>
          </cell>
          <cell r="D37">
            <v>265500.00877299998</v>
          </cell>
          <cell r="E37">
            <v>0</v>
          </cell>
          <cell r="F37">
            <v>0</v>
          </cell>
          <cell r="G37">
            <v>149423.00758199999</v>
          </cell>
          <cell r="H37">
            <v>31021433.104116</v>
          </cell>
          <cell r="I37">
            <v>0</v>
          </cell>
          <cell r="J37">
            <v>1305873.2191969999</v>
          </cell>
          <cell r="K37">
            <v>32327306.323313002</v>
          </cell>
          <cell r="M37">
            <v>32327306.323313002</v>
          </cell>
          <cell r="O37">
            <v>0</v>
          </cell>
        </row>
        <row r="38">
          <cell r="A38" t="str">
            <v>DEBÊNTURES 3ª EMISSÃO (Previsto)</v>
          </cell>
          <cell r="B38" t="str">
            <v>FFDI - teste</v>
          </cell>
          <cell r="C38">
            <v>209824118.47141999</v>
          </cell>
          <cell r="D38">
            <v>2517775.778225</v>
          </cell>
          <cell r="E38">
            <v>0</v>
          </cell>
          <cell r="F38">
            <v>0</v>
          </cell>
          <cell r="G38">
            <v>0</v>
          </cell>
          <cell r="H38">
            <v>205000000</v>
          </cell>
          <cell r="I38">
            <v>0</v>
          </cell>
          <cell r="J38">
            <v>7341894.2496450003</v>
          </cell>
          <cell r="K38">
            <v>212341894.24964499</v>
          </cell>
          <cell r="M38">
            <v>212341894.24964499</v>
          </cell>
          <cell r="O38">
            <v>0</v>
          </cell>
        </row>
        <row r="39">
          <cell r="A39" t="str">
            <v>ECF 0018 UFIR</v>
          </cell>
          <cell r="B39" t="str">
            <v>FFDI - teste</v>
          </cell>
          <cell r="C39">
            <v>32786897.599784002</v>
          </cell>
          <cell r="D39">
            <v>176047.52109200001</v>
          </cell>
          <cell r="E39">
            <v>0</v>
          </cell>
          <cell r="F39">
            <v>458693.19005799998</v>
          </cell>
          <cell r="G39">
            <v>9.9999999999999995E-7</v>
          </cell>
          <cell r="H39">
            <v>29112503.903223999</v>
          </cell>
          <cell r="I39">
            <v>3391748.0275929999</v>
          </cell>
          <cell r="J39">
            <v>0</v>
          </cell>
          <cell r="K39">
            <v>32504251.930817001</v>
          </cell>
          <cell r="M39">
            <v>32504251.930819001</v>
          </cell>
          <cell r="O39">
            <v>-2.0004808902740479E-6</v>
          </cell>
        </row>
        <row r="40">
          <cell r="A40" t="str">
            <v xml:space="preserve">ECF 0115 UFIR </v>
          </cell>
          <cell r="B40" t="str">
            <v>FFDI - teste</v>
          </cell>
          <cell r="C40">
            <v>16901478.000525001</v>
          </cell>
          <cell r="D40">
            <v>117371.374996</v>
          </cell>
          <cell r="E40">
            <v>0</v>
          </cell>
          <cell r="F40">
            <v>117371.374996</v>
          </cell>
          <cell r="G40">
            <v>0</v>
          </cell>
          <cell r="H40">
            <v>16901478.000525001</v>
          </cell>
          <cell r="I40">
            <v>0</v>
          </cell>
          <cell r="J40">
            <v>0</v>
          </cell>
          <cell r="K40">
            <v>16901478.000525001</v>
          </cell>
          <cell r="M40">
            <v>16901478.000525001</v>
          </cell>
          <cell r="O40">
            <v>0</v>
          </cell>
        </row>
        <row r="41">
          <cell r="A41" t="str">
            <v>ECF 1314 FINEL</v>
          </cell>
          <cell r="B41" t="str">
            <v>FFDI - teste</v>
          </cell>
          <cell r="C41">
            <v>198466.89896300001</v>
          </cell>
          <cell r="D41">
            <v>1232.821479</v>
          </cell>
          <cell r="E41">
            <v>0</v>
          </cell>
          <cell r="F41">
            <v>29411.596873999999</v>
          </cell>
          <cell r="G41">
            <v>-20.535083999999998</v>
          </cell>
          <cell r="H41">
            <v>3.6600000000000001E-4</v>
          </cell>
          <cell r="I41">
            <v>170267.58811800001</v>
          </cell>
          <cell r="J41">
            <v>0</v>
          </cell>
          <cell r="K41">
            <v>170267.58848400001</v>
          </cell>
          <cell r="M41">
            <v>170267.58848400001</v>
          </cell>
          <cell r="O41">
            <v>0</v>
          </cell>
        </row>
        <row r="42">
          <cell r="A42" t="str">
            <v>ECF 1314 FINEL F1</v>
          </cell>
          <cell r="B42" t="str">
            <v>FFDI - teste</v>
          </cell>
          <cell r="C42">
            <v>82104.522039000003</v>
          </cell>
          <cell r="D42">
            <v>544.01125999999999</v>
          </cell>
          <cell r="E42">
            <v>0</v>
          </cell>
          <cell r="F42">
            <v>12201.395458000001</v>
          </cell>
          <cell r="G42">
            <v>-8.4951609999999995</v>
          </cell>
          <cell r="H42">
            <v>0</v>
          </cell>
          <cell r="I42">
            <v>70438.642680000004</v>
          </cell>
          <cell r="J42">
            <v>0</v>
          </cell>
          <cell r="K42">
            <v>70438.642680000004</v>
          </cell>
          <cell r="M42">
            <v>70438.642680000004</v>
          </cell>
          <cell r="O42">
            <v>0</v>
          </cell>
        </row>
        <row r="43">
          <cell r="A43" t="str">
            <v>ECF 1314 FINEL F2</v>
          </cell>
          <cell r="B43" t="str">
            <v>FFDI - teste</v>
          </cell>
          <cell r="C43">
            <v>83074.296415000004</v>
          </cell>
          <cell r="D43">
            <v>550.43682699999999</v>
          </cell>
          <cell r="E43">
            <v>0</v>
          </cell>
          <cell r="F43">
            <v>12345.511791999999</v>
          </cell>
          <cell r="G43">
            <v>-8.5955019999999998</v>
          </cell>
          <cell r="H43">
            <v>-1.83E-4</v>
          </cell>
          <cell r="I43">
            <v>71270.626130999997</v>
          </cell>
          <cell r="J43">
            <v>0</v>
          </cell>
          <cell r="K43">
            <v>71270.625948000001</v>
          </cell>
          <cell r="M43">
            <v>71270.625948000001</v>
          </cell>
          <cell r="O43">
            <v>0</v>
          </cell>
        </row>
        <row r="44">
          <cell r="A44" t="str">
            <v>ECF 1348 FINEL B</v>
          </cell>
          <cell r="B44" t="str">
            <v>FFDI - teste</v>
          </cell>
          <cell r="C44">
            <v>605797.60824900004</v>
          </cell>
          <cell r="D44">
            <v>4287.8080790000004</v>
          </cell>
          <cell r="E44">
            <v>0</v>
          </cell>
          <cell r="F44">
            <v>25907.008850999999</v>
          </cell>
          <cell r="G44">
            <v>509.32012300000002</v>
          </cell>
          <cell r="H44">
            <v>324826.51460200001</v>
          </cell>
          <cell r="I44">
            <v>259861.212998</v>
          </cell>
          <cell r="J44">
            <v>0</v>
          </cell>
          <cell r="K44">
            <v>584687.72759999998</v>
          </cell>
          <cell r="M44">
            <v>584687.72759999998</v>
          </cell>
          <cell r="O44">
            <v>0</v>
          </cell>
        </row>
        <row r="45">
          <cell r="A45" t="str">
            <v>ECF 1348 FINEL F1</v>
          </cell>
          <cell r="B45" t="str">
            <v>FFDI - teste</v>
          </cell>
          <cell r="C45">
            <v>391212.18520299997</v>
          </cell>
          <cell r="D45">
            <v>2768.982211</v>
          </cell>
          <cell r="E45">
            <v>0</v>
          </cell>
          <cell r="F45">
            <v>16730.236964</v>
          </cell>
          <cell r="G45">
            <v>328.90892200000002</v>
          </cell>
          <cell r="H45">
            <v>209766.577754</v>
          </cell>
          <cell r="I45">
            <v>167813.26161799999</v>
          </cell>
          <cell r="J45">
            <v>0</v>
          </cell>
          <cell r="K45">
            <v>377579.83937199996</v>
          </cell>
          <cell r="M45">
            <v>377579.83937199996</v>
          </cell>
          <cell r="O45">
            <v>0</v>
          </cell>
        </row>
        <row r="46">
          <cell r="A46" t="str">
            <v>ECF 1348 FINEL F2</v>
          </cell>
          <cell r="B46" t="str">
            <v>FFDI - teste</v>
          </cell>
          <cell r="C46">
            <v>330192.60913599998</v>
          </cell>
          <cell r="D46">
            <v>2337.0884620000002</v>
          </cell>
          <cell r="E46">
            <v>0</v>
          </cell>
          <cell r="F46">
            <v>14120.727376999999</v>
          </cell>
          <cell r="G46">
            <v>277.60713800000002</v>
          </cell>
          <cell r="H46">
            <v>177048.09893899999</v>
          </cell>
          <cell r="I46">
            <v>141638.47842</v>
          </cell>
          <cell r="J46">
            <v>0</v>
          </cell>
          <cell r="K46">
            <v>318686.57735899999</v>
          </cell>
          <cell r="M46">
            <v>318686.57735900005</v>
          </cell>
          <cell r="O46">
            <v>0</v>
          </cell>
        </row>
        <row r="47">
          <cell r="A47" t="str">
            <v xml:space="preserve">ECF 1983 UFIR </v>
          </cell>
          <cell r="B47" t="str">
            <v>FFDI - teste</v>
          </cell>
          <cell r="C47">
            <v>38282712.271757998</v>
          </cell>
          <cell r="D47">
            <v>191413.56131700001</v>
          </cell>
          <cell r="E47">
            <v>0</v>
          </cell>
          <cell r="F47">
            <v>799075.66090799996</v>
          </cell>
          <cell r="G47">
            <v>0</v>
          </cell>
          <cell r="H47">
            <v>30383104.977487002</v>
          </cell>
          <cell r="I47">
            <v>7291945.1946799997</v>
          </cell>
          <cell r="J47">
            <v>0</v>
          </cell>
          <cell r="K47">
            <v>37675050.172167003</v>
          </cell>
          <cell r="M47">
            <v>37675050.172166996</v>
          </cell>
          <cell r="O47">
            <v>0</v>
          </cell>
        </row>
        <row r="48">
          <cell r="A48" t="str">
            <v>ECF 2184 UFIR</v>
          </cell>
          <cell r="B48" t="str">
            <v>FFDI - teste</v>
          </cell>
          <cell r="C48">
            <v>754002.17756500002</v>
          </cell>
          <cell r="D48">
            <v>4084.178422</v>
          </cell>
          <cell r="E48">
            <v>0</v>
          </cell>
          <cell r="F48">
            <v>43768.503596000002</v>
          </cell>
          <cell r="G48">
            <v>9.9999999999999995E-7</v>
          </cell>
          <cell r="H48">
            <v>238105.95079599999</v>
          </cell>
          <cell r="I48">
            <v>476211.901594</v>
          </cell>
          <cell r="J48">
            <v>0</v>
          </cell>
          <cell r="K48">
            <v>714317.85239000001</v>
          </cell>
          <cell r="M48">
            <v>714317.85239200003</v>
          </cell>
          <cell r="O48">
            <v>-2.0000152289867401E-6</v>
          </cell>
        </row>
        <row r="49">
          <cell r="A49" t="str">
            <v>FINEP</v>
          </cell>
          <cell r="B49" t="str">
            <v>FFDI - teste</v>
          </cell>
          <cell r="C49">
            <v>5971374.3836660003</v>
          </cell>
          <cell r="D49">
            <v>39764.558669999999</v>
          </cell>
          <cell r="E49">
            <v>0</v>
          </cell>
          <cell r="F49">
            <v>0</v>
          </cell>
          <cell r="G49">
            <v>8969.6193770000009</v>
          </cell>
          <cell r="H49">
            <v>4565713.7910190001</v>
          </cell>
          <cell r="I49">
            <v>1357374.370322</v>
          </cell>
          <cell r="J49">
            <v>97020.400372000004</v>
          </cell>
          <cell r="K49">
            <v>6020108.5617130008</v>
          </cell>
          <cell r="M49">
            <v>6020108.5617130008</v>
          </cell>
          <cell r="O49">
            <v>0</v>
          </cell>
        </row>
        <row r="50">
          <cell r="A50" t="str">
            <v>KFW 1</v>
          </cell>
          <cell r="B50" t="str">
            <v>FFDI - teste</v>
          </cell>
          <cell r="C50">
            <v>1022282.995627</v>
          </cell>
          <cell r="D50">
            <v>1985.015527</v>
          </cell>
          <cell r="E50">
            <v>0</v>
          </cell>
          <cell r="F50">
            <v>37219.041103000003</v>
          </cell>
          <cell r="G50">
            <v>-9.9999999999999995E-7</v>
          </cell>
          <cell r="H50">
            <v>936431.07415</v>
          </cell>
          <cell r="I50">
            <v>50617.895900000003</v>
          </cell>
          <cell r="J50">
            <v>0</v>
          </cell>
          <cell r="K50">
            <v>987048.97005</v>
          </cell>
          <cell r="M50">
            <v>987048.97004999989</v>
          </cell>
          <cell r="O50">
            <v>0</v>
          </cell>
        </row>
        <row r="51">
          <cell r="A51" t="str">
            <v>KFW 2</v>
          </cell>
          <cell r="B51" t="str">
            <v>FFDI - teste</v>
          </cell>
          <cell r="C51">
            <v>10806755.488005999</v>
          </cell>
          <cell r="D51">
            <v>46647.865416000001</v>
          </cell>
          <cell r="E51">
            <v>0</v>
          </cell>
          <cell r="F51">
            <v>808563.00053299998</v>
          </cell>
          <cell r="G51">
            <v>-1.9999999999999999E-6</v>
          </cell>
          <cell r="H51">
            <v>8987488.7367909998</v>
          </cell>
          <cell r="I51">
            <v>1057351.6160939999</v>
          </cell>
          <cell r="J51">
            <v>0</v>
          </cell>
          <cell r="K51">
            <v>10044840.352885</v>
          </cell>
          <cell r="M51">
            <v>10044840.352886999</v>
          </cell>
          <cell r="O51">
            <v>-1.9986182451248169E-6</v>
          </cell>
        </row>
        <row r="52">
          <cell r="A52" t="str">
            <v>BB 7</v>
          </cell>
          <cell r="M52">
            <v>0</v>
          </cell>
          <cell r="O52">
            <v>0</v>
          </cell>
        </row>
        <row r="53">
          <cell r="A53" t="str">
            <v>BB 8</v>
          </cell>
          <cell r="M53">
            <v>0</v>
          </cell>
          <cell r="O53">
            <v>0</v>
          </cell>
        </row>
        <row r="54">
          <cell r="A54" t="str">
            <v>BB 9</v>
          </cell>
          <cell r="M54">
            <v>0</v>
          </cell>
          <cell r="O54">
            <v>0</v>
          </cell>
        </row>
        <row r="55">
          <cell r="A55" t="str">
            <v>CAPITAL GIRO SWAP (Previsto)</v>
          </cell>
          <cell r="M55">
            <v>0</v>
          </cell>
          <cell r="O55">
            <v>0</v>
          </cell>
        </row>
        <row r="56">
          <cell r="A56" t="str">
            <v>CEF/COHAB - n60 - 108130157-0</v>
          </cell>
          <cell r="M56">
            <v>0</v>
          </cell>
          <cell r="O56">
            <v>0</v>
          </cell>
        </row>
        <row r="57">
          <cell r="A57" t="str">
            <v>CITIBANK 3  (Previsto)</v>
          </cell>
          <cell r="M57">
            <v>0</v>
          </cell>
          <cell r="O57">
            <v>0</v>
          </cell>
        </row>
        <row r="58">
          <cell r="A58" t="str">
            <v>SANTANDER 6  (Previsto)</v>
          </cell>
          <cell r="M58">
            <v>0</v>
          </cell>
          <cell r="O58">
            <v>0</v>
          </cell>
        </row>
        <row r="59">
          <cell r="A59" t="str">
            <v>UNIBANCO 8</v>
          </cell>
          <cell r="M59">
            <v>0</v>
          </cell>
          <cell r="O59">
            <v>0</v>
          </cell>
        </row>
        <row r="60">
          <cell r="A60" t="str">
            <v>UNIBANCO 9</v>
          </cell>
          <cell r="M60">
            <v>0</v>
          </cell>
          <cell r="O60">
            <v>0</v>
          </cell>
        </row>
        <row r="61">
          <cell r="A61" t="str">
            <v>DEBÊNTURES 1ª EMISSÃO</v>
          </cell>
          <cell r="M61">
            <v>0</v>
          </cell>
          <cell r="O61">
            <v>0</v>
          </cell>
        </row>
        <row r="63">
          <cell r="C63">
            <v>1233577976.5081503</v>
          </cell>
          <cell r="D63">
            <v>12692155.677686002</v>
          </cell>
          <cell r="E63">
            <v>0</v>
          </cell>
          <cell r="F63">
            <v>9355021.5155580007</v>
          </cell>
          <cell r="G63">
            <v>332501.44078500004</v>
          </cell>
          <cell r="H63">
            <v>1066377393.7678608</v>
          </cell>
          <cell r="I63">
            <v>129154757.40053302</v>
          </cell>
          <cell r="J63">
            <v>41715460.942664996</v>
          </cell>
          <cell r="K63">
            <v>1237247612.111059</v>
          </cell>
          <cell r="O63">
            <v>-3.998633474111557E-6</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xas"/>
      <sheetName val=" Orçam. Realiz. R$ NOV98"/>
      <sheetName val="Orçam.  Projetado  R$ Nov98"/>
      <sheetName val="Plan1"/>
      <sheetName val="Plan2"/>
      <sheetName val="Plan3"/>
      <sheetName val="Detail"/>
      <sheetName val="Links"/>
      <sheetName val="Lead"/>
      <sheetName val="Calc"/>
      <sheetName val="MOne"/>
      <sheetName val="MTwo"/>
      <sheetName val="KOne"/>
      <sheetName val="GoSeven"/>
      <sheetName val="GrThree"/>
      <sheetName val="GoEight"/>
      <sheetName val="HTwo"/>
      <sheetName val="GrFour"/>
      <sheetName val="JOne"/>
      <sheetName val="JTwo"/>
      <sheetName val="HOne"/>
      <sheetName val="Capa"/>
      <sheetName val="checks"/>
      <sheetName val="Auxiliar"/>
      <sheetName val="Objetivos"/>
      <sheetName val="Dados"/>
      <sheetName val="Gráficos"/>
      <sheetName val="Desvios_calculos"/>
      <sheetName val="Desvios_IRT_RTP"/>
      <sheetName val="MIX_MWh"/>
      <sheetName val="REH_2018_2019"/>
      <sheetName val="MIX_Tarifa"/>
      <sheetName val="MIX"/>
      <sheetName val="MIX_Mercado"/>
      <sheetName val="Resumo MIX"/>
      <sheetName val="Desvios_itens"/>
      <sheetName val="Desvios"/>
      <sheetName val="Desvios_A1"/>
      <sheetName val="Mercado"/>
      <sheetName val="DRE"/>
      <sheetName val="Desp_Oper_Liq"/>
      <sheetName val="Invest"/>
      <sheetName val="Rdo_financeiro"/>
      <sheetName val="Fluxo_Caixa"/>
      <sheetName val="Planilha1 (2)"/>
      <sheetName val="Gráficos_Operacionais"/>
      <sheetName val="Ebitda e OPEX_Real vs Reg."/>
      <sheetName val="Evol. BRR"/>
      <sheetName val="DRE_ m vs m-1"/>
      <sheetName val="Perd_vol_ mês vs mês-1"/>
      <sheetName val="Inv"/>
      <sheetName val="Covenants"/>
      <sheetName val="Tarifários"/>
      <sheetName val="Atual. Concessão"/>
      <sheetName val="Depreciação"/>
      <sheetName val="Nfat "/>
      <sheetName val="Nfat  (2)"/>
      <sheetName val="IR_CSLL"/>
      <sheetName val="BAL-RIG"/>
      <sheetName val="BE-RIG"/>
      <sheetName val="Desp_Oper_(interno)"/>
      <sheetName val="Quadro de Força do Trabalho"/>
      <sheetName val="Endividamento"/>
      <sheetName val="Comitê Resultados"/>
      <sheetName val="CA e CF"/>
      <sheetName val="Gráfico CA"/>
      <sheetName val="Segurança"/>
      <sheetName val="Planilha Suporte"/>
      <sheetName val="Base Planos"/>
      <sheetName val="BP"/>
      <sheetName val="Akomodasi"/>
      <sheetName val="_Orçam__Realiz__R$_NOV98"/>
      <sheetName val="Orçam___Projetado__R$_Nov98"/>
      <sheetName val="Resumo_MIX"/>
      <sheetName val="Planilha1_(2)"/>
      <sheetName val="Ebitda_e_OPEX_Real_vs_Reg_"/>
      <sheetName val="Evol__BRR"/>
      <sheetName val="DRE__m_vs_m-1"/>
      <sheetName val="Perd_vol__mês_vs_mês-1"/>
      <sheetName val="Atual__Concessão"/>
      <sheetName val="Nfat_"/>
      <sheetName val="Nfat__(2)"/>
      <sheetName val="Quadro_de_Força_do_Trabalho"/>
      <sheetName val="Comitê_Resultados"/>
      <sheetName val="CA_e_CF"/>
      <sheetName val="Gráfico_CA"/>
      <sheetName val="Planilha_Suporte"/>
      <sheetName val="Energia (98 - 00)"/>
    </sheetNames>
    <sheetDataSet>
      <sheetData sheetId="0" refreshError="1">
        <row r="1">
          <cell r="A1" t="str">
            <v>Mês</v>
          </cell>
          <cell r="B1" t="str">
            <v>IGP-M
de Uso</v>
          </cell>
          <cell r="C1" t="str">
            <v>IGMP Divulgado
Ago/94 = 100</v>
          </cell>
          <cell r="D1" t="str">
            <v>CDI
de Uso</v>
          </cell>
          <cell r="E1" t="str">
            <v>CDI Divulgado
www.cetip.com.br</v>
          </cell>
          <cell r="F1" t="str">
            <v>TJLP DE USO</v>
          </cell>
          <cell r="G1" t="str">
            <v>TJLP DIVULGADO</v>
          </cell>
          <cell r="I1" t="str">
            <v>Hipóteses</v>
          </cell>
          <cell r="J1">
            <v>2001</v>
          </cell>
          <cell r="K1">
            <v>2002</v>
          </cell>
          <cell r="L1">
            <v>2003</v>
          </cell>
          <cell r="M1">
            <v>2004</v>
          </cell>
          <cell r="N1">
            <v>2005</v>
          </cell>
          <cell r="O1">
            <v>2006</v>
          </cell>
          <cell r="P1">
            <v>2007</v>
          </cell>
          <cell r="Q1">
            <v>2008</v>
          </cell>
          <cell r="R1">
            <v>2009</v>
          </cell>
          <cell r="S1">
            <v>2010</v>
          </cell>
          <cell r="T1">
            <v>2011</v>
          </cell>
          <cell r="U1">
            <v>2012</v>
          </cell>
          <cell r="V1">
            <v>2013</v>
          </cell>
          <cell r="W1">
            <v>2014</v>
          </cell>
          <cell r="X1">
            <v>2015</v>
          </cell>
          <cell r="Y1">
            <v>2016</v>
          </cell>
          <cell r="Z1">
            <v>2017</v>
          </cell>
          <cell r="AA1">
            <v>2018</v>
          </cell>
          <cell r="AB1">
            <v>2019</v>
          </cell>
          <cell r="AC1">
            <v>2020</v>
          </cell>
          <cell r="AD1">
            <v>2021</v>
          </cell>
          <cell r="AE1">
            <v>2022</v>
          </cell>
          <cell r="AF1">
            <v>2023</v>
          </cell>
          <cell r="AG1">
            <v>2024</v>
          </cell>
          <cell r="AH1">
            <v>2025</v>
          </cell>
          <cell r="AI1">
            <v>2026</v>
          </cell>
          <cell r="AJ1">
            <v>2027</v>
          </cell>
          <cell r="AK1">
            <v>2028</v>
          </cell>
          <cell r="AL1">
            <v>2029</v>
          </cell>
          <cell r="AM1">
            <v>2030</v>
          </cell>
          <cell r="AN1">
            <v>2031</v>
          </cell>
          <cell r="AO1">
            <v>2032</v>
          </cell>
          <cell r="AP1">
            <v>2033</v>
          </cell>
          <cell r="AQ1">
            <v>2034</v>
          </cell>
          <cell r="AR1">
            <v>2035</v>
          </cell>
        </row>
        <row r="2">
          <cell r="A2">
            <v>34547</v>
          </cell>
          <cell r="B2">
            <v>100</v>
          </cell>
          <cell r="C2">
            <v>100</v>
          </cell>
          <cell r="I2" t="str">
            <v>IGPM</v>
          </cell>
          <cell r="J2">
            <v>4.4999999999999998E-2</v>
          </cell>
          <cell r="K2">
            <v>6.5000000000000002E-2</v>
          </cell>
          <cell r="L2">
            <v>6.5000000000000002E-2</v>
          </cell>
          <cell r="M2">
            <v>6.5000000000000002E-2</v>
          </cell>
          <cell r="N2">
            <v>6.5000000000000002E-2</v>
          </cell>
          <cell r="O2">
            <v>6.5000000000000002E-2</v>
          </cell>
          <cell r="P2">
            <v>6.5000000000000002E-2</v>
          </cell>
          <cell r="Q2">
            <v>6.5000000000000002E-2</v>
          </cell>
          <cell r="R2">
            <v>6.5000000000000002E-2</v>
          </cell>
          <cell r="S2">
            <v>6.5000000000000002E-2</v>
          </cell>
          <cell r="T2">
            <v>6.5000000000000002E-2</v>
          </cell>
          <cell r="U2">
            <v>6.5000000000000002E-2</v>
          </cell>
          <cell r="V2">
            <v>6.5000000000000002E-2</v>
          </cell>
          <cell r="W2">
            <v>6.5000000000000002E-2</v>
          </cell>
          <cell r="X2">
            <v>6.5000000000000002E-2</v>
          </cell>
          <cell r="Y2">
            <v>6.5000000000000002E-2</v>
          </cell>
          <cell r="Z2">
            <v>6.5000000000000002E-2</v>
          </cell>
          <cell r="AA2">
            <v>6.5000000000000002E-2</v>
          </cell>
          <cell r="AB2">
            <v>6.5000000000000002E-2</v>
          </cell>
          <cell r="AC2">
            <v>6.5000000000000002E-2</v>
          </cell>
          <cell r="AD2">
            <v>6.5000000000000002E-2</v>
          </cell>
          <cell r="AE2">
            <v>6.5000000000000002E-2</v>
          </cell>
          <cell r="AF2">
            <v>6.5000000000000002E-2</v>
          </cell>
          <cell r="AG2">
            <v>6.5000000000000002E-2</v>
          </cell>
          <cell r="AH2">
            <v>6.5000000000000002E-2</v>
          </cell>
          <cell r="AI2">
            <v>6.5000000000000002E-2</v>
          </cell>
          <cell r="AJ2">
            <v>6.5000000000000002E-2</v>
          </cell>
          <cell r="AK2">
            <v>6.5000000000000002E-2</v>
          </cell>
          <cell r="AL2">
            <v>6.5000000000000002E-2</v>
          </cell>
          <cell r="AM2">
            <v>6.5000000000000002E-2</v>
          </cell>
          <cell r="AN2">
            <v>6.5000000000000002E-2</v>
          </cell>
          <cell r="AO2">
            <v>6.5000000000000002E-2</v>
          </cell>
          <cell r="AP2">
            <v>6.5000000000000002E-2</v>
          </cell>
          <cell r="AQ2">
            <v>6.5000000000000002E-2</v>
          </cell>
          <cell r="AR2">
            <v>6.5000000000000002E-2</v>
          </cell>
        </row>
        <row r="3">
          <cell r="A3" t="str">
            <v>1999
e 2000</v>
          </cell>
          <cell r="B3">
            <v>182.98527000000001</v>
          </cell>
          <cell r="F3" t="str">
            <v>Indice a Nov/98</v>
          </cell>
          <cell r="I3" t="str">
            <v>TJLP</v>
          </cell>
          <cell r="J3">
            <v>8.6999999999999994E-2</v>
          </cell>
          <cell r="K3">
            <v>0.09</v>
          </cell>
          <cell r="L3">
            <v>0.09</v>
          </cell>
          <cell r="M3">
            <v>0.09</v>
          </cell>
          <cell r="N3">
            <v>0.09</v>
          </cell>
          <cell r="O3">
            <v>0.09</v>
          </cell>
          <cell r="P3">
            <v>0.09</v>
          </cell>
          <cell r="Q3">
            <v>0.09</v>
          </cell>
          <cell r="R3">
            <v>0.09</v>
          </cell>
          <cell r="S3">
            <v>0.09</v>
          </cell>
          <cell r="T3">
            <v>0.09</v>
          </cell>
          <cell r="U3">
            <v>0.09</v>
          </cell>
          <cell r="V3">
            <v>0.09</v>
          </cell>
          <cell r="W3">
            <v>0.09</v>
          </cell>
          <cell r="X3">
            <v>0.09</v>
          </cell>
          <cell r="Y3">
            <v>0.09</v>
          </cell>
          <cell r="Z3">
            <v>0.09</v>
          </cell>
          <cell r="AA3">
            <v>0.09</v>
          </cell>
          <cell r="AB3">
            <v>0.09</v>
          </cell>
          <cell r="AC3">
            <v>0.09</v>
          </cell>
          <cell r="AD3">
            <v>0.09</v>
          </cell>
          <cell r="AE3">
            <v>0.09</v>
          </cell>
          <cell r="AF3">
            <v>0.09</v>
          </cell>
          <cell r="AG3">
            <v>0.09</v>
          </cell>
          <cell r="AH3">
            <v>0.09</v>
          </cell>
          <cell r="AI3">
            <v>0.09</v>
          </cell>
          <cell r="AJ3">
            <v>0.09</v>
          </cell>
          <cell r="AK3">
            <v>0.09</v>
          </cell>
          <cell r="AL3">
            <v>0.09</v>
          </cell>
          <cell r="AM3">
            <v>0.09</v>
          </cell>
          <cell r="AN3">
            <v>0.09</v>
          </cell>
          <cell r="AO3">
            <v>0.09</v>
          </cell>
          <cell r="AP3">
            <v>0.09</v>
          </cell>
          <cell r="AQ3">
            <v>0.09</v>
          </cell>
          <cell r="AR3">
            <v>0.09</v>
          </cell>
        </row>
        <row r="4">
          <cell r="A4">
            <v>36069</v>
          </cell>
          <cell r="B4">
            <v>148.1</v>
          </cell>
          <cell r="C4">
            <v>148.1</v>
          </cell>
          <cell r="D4">
            <v>119.25248261646404</v>
          </cell>
          <cell r="E4">
            <v>119.25248261646404</v>
          </cell>
          <cell r="I4" t="str">
            <v>Taxa Nominal de Desvalorização</v>
          </cell>
          <cell r="J4">
            <v>2.7E-2</v>
          </cell>
          <cell r="K4">
            <v>0.02</v>
          </cell>
          <cell r="L4">
            <v>4.4117647058823373E-2</v>
          </cell>
          <cell r="M4">
            <v>4.4117647058823373E-2</v>
          </cell>
          <cell r="N4">
            <v>4.4117647058823373E-2</v>
          </cell>
          <cell r="O4">
            <v>4.4117647058823373E-2</v>
          </cell>
          <cell r="P4">
            <v>4.4117647058823373E-2</v>
          </cell>
          <cell r="Q4">
            <v>4.4117647058823373E-2</v>
          </cell>
          <cell r="R4">
            <v>4.4117647058823373E-2</v>
          </cell>
          <cell r="S4">
            <v>4.4117647058823373E-2</v>
          </cell>
          <cell r="T4">
            <v>4.4117647058823373E-2</v>
          </cell>
          <cell r="U4">
            <v>4.4117647058823373E-2</v>
          </cell>
          <cell r="V4">
            <v>4.4117647058823373E-2</v>
          </cell>
          <cell r="W4">
            <v>4.4117647058823373E-2</v>
          </cell>
          <cell r="X4">
            <v>4.4117647058823373E-2</v>
          </cell>
          <cell r="Y4">
            <v>4.4117647058823373E-2</v>
          </cell>
          <cell r="Z4">
            <v>4.4117647058823373E-2</v>
          </cell>
          <cell r="AA4">
            <v>4.4117647058823373E-2</v>
          </cell>
          <cell r="AB4">
            <v>4.4117647058823373E-2</v>
          </cell>
          <cell r="AC4">
            <v>4.4117647058823373E-2</v>
          </cell>
          <cell r="AD4">
            <v>4.4117647058823373E-2</v>
          </cell>
          <cell r="AE4">
            <v>4.4117647058823373E-2</v>
          </cell>
          <cell r="AF4">
            <v>4.4117647058823373E-2</v>
          </cell>
          <cell r="AG4">
            <v>4.4117647058823373E-2</v>
          </cell>
          <cell r="AH4">
            <v>4.4117647058823373E-2</v>
          </cell>
          <cell r="AI4">
            <v>4.4117647058823373E-2</v>
          </cell>
          <cell r="AJ4">
            <v>4.4117647058823373E-2</v>
          </cell>
          <cell r="AK4">
            <v>4.4117647058823373E-2</v>
          </cell>
          <cell r="AL4">
            <v>4.4117647058823373E-2</v>
          </cell>
          <cell r="AM4">
            <v>4.4117647058823373E-2</v>
          </cell>
          <cell r="AN4">
            <v>4.4117647058823373E-2</v>
          </cell>
          <cell r="AO4">
            <v>4.4117647058823373E-2</v>
          </cell>
          <cell r="AP4">
            <v>4.4117647058823373E-2</v>
          </cell>
          <cell r="AQ4">
            <v>4.4117647058823373E-2</v>
          </cell>
          <cell r="AR4">
            <v>4.4117647058823373E-2</v>
          </cell>
        </row>
        <row r="5">
          <cell r="A5">
            <v>36100</v>
          </cell>
          <cell r="B5">
            <v>147.62799999999999</v>
          </cell>
          <cell r="C5">
            <v>147.62799999999999</v>
          </cell>
          <cell r="D5">
            <v>122.32919666796882</v>
          </cell>
          <cell r="E5">
            <v>122.32919666796882</v>
          </cell>
          <cell r="I5" t="str">
            <v>Inflação EUA</v>
          </cell>
          <cell r="J5">
            <v>2.5999999999999999E-2</v>
          </cell>
          <cell r="K5">
            <v>0.02</v>
          </cell>
          <cell r="L5">
            <v>0.02</v>
          </cell>
          <cell r="M5">
            <v>0.02</v>
          </cell>
          <cell r="N5">
            <v>0.02</v>
          </cell>
          <cell r="O5">
            <v>0.02</v>
          </cell>
          <cell r="P5">
            <v>0.02</v>
          </cell>
          <cell r="Q5">
            <v>0.02</v>
          </cell>
          <cell r="R5">
            <v>0.02</v>
          </cell>
          <cell r="S5">
            <v>0.02</v>
          </cell>
          <cell r="T5">
            <v>0.02</v>
          </cell>
          <cell r="U5">
            <v>0.02</v>
          </cell>
          <cell r="V5">
            <v>0.02</v>
          </cell>
          <cell r="W5">
            <v>0.02</v>
          </cell>
          <cell r="X5">
            <v>0.02</v>
          </cell>
          <cell r="Y5">
            <v>0.02</v>
          </cell>
          <cell r="Z5">
            <v>0.02</v>
          </cell>
          <cell r="AA5">
            <v>0.02</v>
          </cell>
          <cell r="AB5">
            <v>0.02</v>
          </cell>
          <cell r="AC5">
            <v>0.02</v>
          </cell>
          <cell r="AD5">
            <v>0.02</v>
          </cell>
          <cell r="AE5">
            <v>0.02</v>
          </cell>
          <cell r="AF5">
            <v>0.02</v>
          </cell>
          <cell r="AG5">
            <v>0.02</v>
          </cell>
          <cell r="AH5">
            <v>0.02</v>
          </cell>
          <cell r="AI5">
            <v>0.02</v>
          </cell>
          <cell r="AJ5">
            <v>0.02</v>
          </cell>
          <cell r="AK5">
            <v>0.02</v>
          </cell>
          <cell r="AL5">
            <v>0.02</v>
          </cell>
          <cell r="AM5">
            <v>0.02</v>
          </cell>
          <cell r="AN5">
            <v>0.02</v>
          </cell>
          <cell r="AO5">
            <v>0.02</v>
          </cell>
          <cell r="AP5">
            <v>0.02</v>
          </cell>
          <cell r="AQ5">
            <v>0.02</v>
          </cell>
          <cell r="AR5">
            <v>0.02</v>
          </cell>
        </row>
        <row r="6">
          <cell r="A6">
            <v>36130</v>
          </cell>
          <cell r="B6">
            <v>148.291</v>
          </cell>
          <cell r="C6">
            <v>148.291</v>
          </cell>
          <cell r="D6">
            <v>125.24063154866649</v>
          </cell>
          <cell r="E6">
            <v>125.24063154866649</v>
          </cell>
          <cell r="F6">
            <v>1.004491017964072</v>
          </cell>
          <cell r="I6" t="str">
            <v>CDI</v>
          </cell>
          <cell r="J6">
            <v>0.12</v>
          </cell>
          <cell r="K6">
            <v>0.1731</v>
          </cell>
          <cell r="L6">
            <v>0.1731</v>
          </cell>
          <cell r="M6">
            <v>0.1731</v>
          </cell>
          <cell r="N6">
            <v>0.1731</v>
          </cell>
          <cell r="O6">
            <v>0.1731</v>
          </cell>
          <cell r="P6">
            <v>0.1731</v>
          </cell>
          <cell r="Q6">
            <v>0.1731</v>
          </cell>
          <cell r="R6">
            <v>0.1731</v>
          </cell>
          <cell r="S6">
            <v>7.4999999999999997E-2</v>
          </cell>
          <cell r="T6">
            <v>7.4999999999999997E-2</v>
          </cell>
          <cell r="U6">
            <v>7.4999999999999997E-2</v>
          </cell>
          <cell r="V6">
            <v>7.4999999999999997E-2</v>
          </cell>
          <cell r="W6">
            <v>7.4999999999999997E-2</v>
          </cell>
          <cell r="X6">
            <v>7.4999999999999997E-2</v>
          </cell>
          <cell r="Y6">
            <v>7.4999999999999997E-2</v>
          </cell>
          <cell r="Z6">
            <v>7.4999999999999997E-2</v>
          </cell>
          <cell r="AA6">
            <v>7.4999999999999997E-2</v>
          </cell>
          <cell r="AB6">
            <v>7.4999999999999997E-2</v>
          </cell>
          <cell r="AC6">
            <v>7.4999999999999997E-2</v>
          </cell>
          <cell r="AD6">
            <v>7.4999999999999997E-2</v>
          </cell>
          <cell r="AE6">
            <v>7.4999999999999997E-2</v>
          </cell>
          <cell r="AF6">
            <v>7.4999999999999997E-2</v>
          </cell>
          <cell r="AG6">
            <v>7.4999999999999997E-2</v>
          </cell>
          <cell r="AH6">
            <v>7.4999999999999997E-2</v>
          </cell>
          <cell r="AI6">
            <v>7.4999999999999997E-2</v>
          </cell>
          <cell r="AJ6">
            <v>7.4999999999999997E-2</v>
          </cell>
          <cell r="AK6">
            <v>7.4999999999999997E-2</v>
          </cell>
          <cell r="AL6">
            <v>7.4999999999999997E-2</v>
          </cell>
          <cell r="AM6">
            <v>7.4999999999999997E-2</v>
          </cell>
          <cell r="AN6">
            <v>7.4999999999999997E-2</v>
          </cell>
          <cell r="AO6">
            <v>7.4999999999999997E-2</v>
          </cell>
          <cell r="AP6">
            <v>7.4999999999999997E-2</v>
          </cell>
          <cell r="AQ6">
            <v>7.4999999999999997E-2</v>
          </cell>
          <cell r="AR6">
            <v>7.4999999999999997E-2</v>
          </cell>
        </row>
        <row r="7">
          <cell r="A7">
            <v>36161</v>
          </cell>
          <cell r="B7">
            <v>149.53299999999999</v>
          </cell>
          <cell r="C7">
            <v>149.53299999999999</v>
          </cell>
          <cell r="D7">
            <v>127.95835325327255</v>
          </cell>
          <cell r="E7">
            <v>127.95835325327255</v>
          </cell>
          <cell r="F7">
            <v>1.0129040561411113</v>
          </cell>
        </row>
        <row r="8">
          <cell r="A8">
            <v>36192</v>
          </cell>
          <cell r="B8">
            <v>154.93299999999999</v>
          </cell>
          <cell r="C8">
            <v>154.93299999999999</v>
          </cell>
          <cell r="D8">
            <v>130.96537455472446</v>
          </cell>
          <cell r="E8">
            <v>130.96537455472446</v>
          </cell>
          <cell r="F8">
            <v>1.0494824829978053</v>
          </cell>
        </row>
        <row r="9">
          <cell r="A9">
            <v>36220</v>
          </cell>
          <cell r="B9">
            <v>159.32499999999999</v>
          </cell>
          <cell r="C9">
            <v>159.32499999999999</v>
          </cell>
          <cell r="D9">
            <v>135.27413537757488</v>
          </cell>
          <cell r="E9">
            <v>135.27413537757488</v>
          </cell>
          <cell r="F9">
            <v>1.0792329368412497</v>
          </cell>
        </row>
        <row r="10">
          <cell r="A10">
            <v>36251</v>
          </cell>
          <cell r="B10">
            <v>160.459</v>
          </cell>
          <cell r="C10">
            <v>160.459</v>
          </cell>
          <cell r="D10">
            <v>138.35838566418357</v>
          </cell>
          <cell r="E10">
            <v>138.35838566418357</v>
          </cell>
          <cell r="F10">
            <v>1.0869144064811556</v>
          </cell>
        </row>
        <row r="11">
          <cell r="A11">
            <v>36281</v>
          </cell>
          <cell r="B11">
            <v>159.99600000000001</v>
          </cell>
          <cell r="C11">
            <v>159.99600000000001</v>
          </cell>
          <cell r="D11">
            <v>141.07021002320158</v>
          </cell>
          <cell r="E11">
            <v>141.07021002320158</v>
          </cell>
          <cell r="F11">
            <v>1.0837781450673316</v>
          </cell>
        </row>
        <row r="12">
          <cell r="A12">
            <v>36312</v>
          </cell>
          <cell r="B12">
            <v>160.57300000000001</v>
          </cell>
          <cell r="C12">
            <v>160.57300000000001</v>
          </cell>
          <cell r="D12">
            <v>143.36965444657977</v>
          </cell>
          <cell r="E12">
            <v>143.36965444657977</v>
          </cell>
          <cell r="F12">
            <v>1.0876866177147968</v>
          </cell>
        </row>
        <row r="13">
          <cell r="A13">
            <v>36342</v>
          </cell>
          <cell r="B13">
            <v>163.06</v>
          </cell>
          <cell r="C13">
            <v>163.06</v>
          </cell>
          <cell r="D13">
            <v>145.69224284861437</v>
          </cell>
          <cell r="E13">
            <v>145.69224284861437</v>
          </cell>
          <cell r="F13">
            <v>1.1045330154171296</v>
          </cell>
        </row>
        <row r="14">
          <cell r="A14">
            <v>36373</v>
          </cell>
          <cell r="B14">
            <v>165.60300000000001</v>
          </cell>
          <cell r="C14">
            <v>165.60300000000001</v>
          </cell>
          <cell r="D14">
            <v>147.9504726127679</v>
          </cell>
          <cell r="E14">
            <v>147.9504726127679</v>
          </cell>
          <cell r="F14">
            <v>1.121758744953532</v>
          </cell>
        </row>
        <row r="15">
          <cell r="A15">
            <v>36404</v>
          </cell>
          <cell r="B15">
            <v>167.99700000000001</v>
          </cell>
          <cell r="C15">
            <v>167.99700000000001</v>
          </cell>
          <cell r="D15">
            <v>150.1105495129143</v>
          </cell>
          <cell r="E15">
            <v>150.1105495129143</v>
          </cell>
          <cell r="F15">
            <v>1.1379751808599996</v>
          </cell>
        </row>
        <row r="16">
          <cell r="A16">
            <v>36434</v>
          </cell>
          <cell r="B16">
            <v>170.86099999999999</v>
          </cell>
          <cell r="C16">
            <v>170.86099999999999</v>
          </cell>
          <cell r="D16">
            <v>152.16706404124125</v>
          </cell>
          <cell r="E16">
            <v>152.16706404124125</v>
          </cell>
          <cell r="F16">
            <v>1.1573752946595497</v>
          </cell>
        </row>
        <row r="17">
          <cell r="A17">
            <v>36465</v>
          </cell>
          <cell r="B17">
            <v>174.93899999999999</v>
          </cell>
          <cell r="C17">
            <v>174.93899999999999</v>
          </cell>
          <cell r="D17">
            <v>154.25175281860626</v>
          </cell>
          <cell r="E17">
            <v>154.25175281860626</v>
          </cell>
          <cell r="F17">
            <v>1.1849987807191049</v>
          </cell>
        </row>
        <row r="18">
          <cell r="A18">
            <v>36495</v>
          </cell>
          <cell r="B18">
            <v>178.09899999999999</v>
          </cell>
          <cell r="C18">
            <v>178.09899999999999</v>
          </cell>
          <cell r="D18">
            <v>156.68893051314024</v>
          </cell>
          <cell r="E18">
            <v>156.68893051314024</v>
          </cell>
          <cell r="F18">
            <v>1.2064039342130219</v>
          </cell>
          <cell r="G18">
            <v>1.201010175937852</v>
          </cell>
        </row>
        <row r="19">
          <cell r="A19">
            <v>36526</v>
          </cell>
          <cell r="B19">
            <v>180.30099999999999</v>
          </cell>
          <cell r="C19">
            <v>180.30099999999999</v>
          </cell>
          <cell r="D19">
            <v>158.94525111252946</v>
          </cell>
          <cell r="E19">
            <v>158.94525111252946</v>
          </cell>
          <cell r="F19">
            <v>1.2213198038312516</v>
          </cell>
        </row>
        <row r="20">
          <cell r="A20">
            <v>36557</v>
          </cell>
          <cell r="B20">
            <v>180.935</v>
          </cell>
          <cell r="C20">
            <v>180.935</v>
          </cell>
          <cell r="D20">
            <v>161.23406272854987</v>
          </cell>
          <cell r="E20">
            <v>161.23406272854987</v>
          </cell>
          <cell r="F20">
            <v>1.2256143820955376</v>
          </cell>
        </row>
        <row r="21">
          <cell r="A21">
            <v>36586</v>
          </cell>
          <cell r="B21">
            <v>181.214</v>
          </cell>
          <cell r="C21">
            <v>181.214</v>
          </cell>
          <cell r="D21">
            <v>163.55583323184098</v>
          </cell>
          <cell r="E21">
            <v>163.55583323184098</v>
          </cell>
          <cell r="F21">
            <v>1.2275042674831333</v>
          </cell>
        </row>
        <row r="22">
          <cell r="A22">
            <v>36617</v>
          </cell>
          <cell r="B22">
            <v>181.63499999999999</v>
          </cell>
          <cell r="C22">
            <v>181.63499999999999</v>
          </cell>
          <cell r="D22">
            <v>165.64934789720854</v>
          </cell>
          <cell r="E22">
            <v>165.64934789720854</v>
          </cell>
          <cell r="F22">
            <v>1.2303560300214051</v>
          </cell>
        </row>
        <row r="23">
          <cell r="A23">
            <v>36647</v>
          </cell>
          <cell r="B23">
            <v>182.18899999999999</v>
          </cell>
          <cell r="C23">
            <v>182.18899999999999</v>
          </cell>
          <cell r="D23">
            <v>168.11752318087693</v>
          </cell>
          <cell r="E23">
            <v>168.11752318087693</v>
          </cell>
          <cell r="F23">
            <v>1.2341087056655919</v>
          </cell>
        </row>
        <row r="24">
          <cell r="A24">
            <v>36678</v>
          </cell>
          <cell r="B24">
            <v>183.745</v>
          </cell>
          <cell r="C24">
            <v>183.745</v>
          </cell>
          <cell r="D24">
            <v>170.45435675309113</v>
          </cell>
          <cell r="E24">
            <v>170.45435675309113</v>
          </cell>
          <cell r="F24">
            <v>1.2446487116265208</v>
          </cell>
        </row>
        <row r="25">
          <cell r="A25">
            <v>36708</v>
          </cell>
          <cell r="B25">
            <v>186.63399999999999</v>
          </cell>
          <cell r="C25">
            <v>186.63399999999999</v>
          </cell>
          <cell r="D25">
            <v>172.6702633908813</v>
          </cell>
          <cell r="E25">
            <v>172.6702633908813</v>
          </cell>
          <cell r="F25">
            <v>1.264218169994852</v>
          </cell>
        </row>
        <row r="26">
          <cell r="A26">
            <v>36739</v>
          </cell>
          <cell r="B26">
            <v>191.08699999999999</v>
          </cell>
          <cell r="C26">
            <v>191.08699999999999</v>
          </cell>
          <cell r="D26">
            <v>175.08764707835365</v>
          </cell>
          <cell r="E26">
            <v>175.08764707835365</v>
          </cell>
          <cell r="F26">
            <v>1.2943818245861218</v>
          </cell>
        </row>
        <row r="27">
          <cell r="A27">
            <v>36770</v>
          </cell>
          <cell r="B27">
            <v>193.297</v>
          </cell>
          <cell r="C27">
            <v>193.297</v>
          </cell>
          <cell r="D27">
            <v>177.22371637270956</v>
          </cell>
          <cell r="E27">
            <v>177.22371637270956</v>
          </cell>
          <cell r="F27">
            <v>1.3093518844663614</v>
          </cell>
        </row>
        <row r="28">
          <cell r="A28">
            <v>36800</v>
          </cell>
          <cell r="B28">
            <v>194.04</v>
          </cell>
          <cell r="C28">
            <v>194.04</v>
          </cell>
          <cell r="D28">
            <v>179.49217994228022</v>
          </cell>
          <cell r="E28">
            <v>179.49217994228022</v>
          </cell>
          <cell r="F28">
            <v>1.3143848050505325</v>
          </cell>
        </row>
        <row r="29">
          <cell r="A29">
            <v>36831</v>
          </cell>
          <cell r="B29">
            <v>194.59899999999999</v>
          </cell>
          <cell r="C29">
            <v>194.59899999999999</v>
          </cell>
          <cell r="D29">
            <v>181.68198453757603</v>
          </cell>
          <cell r="E29">
            <v>181.68198453757603</v>
          </cell>
          <cell r="F29">
            <v>1.3181713496084755</v>
          </cell>
        </row>
        <row r="30">
          <cell r="A30">
            <v>36861</v>
          </cell>
          <cell r="B30">
            <v>195.827</v>
          </cell>
          <cell r="C30">
            <v>195.827</v>
          </cell>
          <cell r="D30">
            <v>183.84400015357318</v>
          </cell>
          <cell r="E30">
            <v>183.84400015357318</v>
          </cell>
          <cell r="F30">
            <v>1.3264895548269977</v>
          </cell>
          <cell r="G30">
            <v>1.099540143403388</v>
          </cell>
        </row>
        <row r="31">
          <cell r="A31">
            <v>36892</v>
          </cell>
          <cell r="B31">
            <v>197.04499999999999</v>
          </cell>
          <cell r="C31">
            <v>197.04499999999999</v>
          </cell>
          <cell r="D31">
            <v>185.58845780329588</v>
          </cell>
          <cell r="F31">
            <v>1.3347400222180075</v>
          </cell>
        </row>
        <row r="32">
          <cell r="A32">
            <v>36923</v>
          </cell>
          <cell r="B32">
            <v>197.49100000000001</v>
          </cell>
          <cell r="C32">
            <v>197.49100000000001</v>
          </cell>
          <cell r="D32">
            <v>187.34946825043997</v>
          </cell>
          <cell r="F32">
            <v>1.3377611293250604</v>
          </cell>
        </row>
        <row r="33">
          <cell r="A33">
            <v>36951</v>
          </cell>
          <cell r="B33">
            <v>198.60599999999999</v>
          </cell>
          <cell r="C33">
            <v>198.60599999999999</v>
          </cell>
          <cell r="D33">
            <v>189.12718856107264</v>
          </cell>
          <cell r="F33">
            <v>1.3453138970926926</v>
          </cell>
        </row>
        <row r="34">
          <cell r="A34">
            <v>36982</v>
          </cell>
          <cell r="B34">
            <v>200.59100000000001</v>
          </cell>
          <cell r="C34">
            <v>200.59100000000001</v>
          </cell>
          <cell r="D34">
            <v>190.9217772916285</v>
          </cell>
          <cell r="F34">
            <v>1.3587598558539031</v>
          </cell>
        </row>
        <row r="35">
          <cell r="A35">
            <v>37012</v>
          </cell>
          <cell r="B35">
            <v>202.32400000000001</v>
          </cell>
          <cell r="C35">
            <v>202.32400000000001</v>
          </cell>
          <cell r="D35">
            <v>192.73339450305136</v>
          </cell>
          <cell r="F35">
            <v>1.3704988213618015</v>
          </cell>
        </row>
        <row r="36">
          <cell r="A36">
            <v>37043</v>
          </cell>
          <cell r="B36">
            <v>204.31</v>
          </cell>
          <cell r="C36">
            <v>204.31</v>
          </cell>
          <cell r="D36">
            <v>194.56220177507012</v>
          </cell>
          <cell r="F36">
            <v>1.3839515539057632</v>
          </cell>
        </row>
        <row r="37">
          <cell r="A37">
            <v>37073</v>
          </cell>
          <cell r="B37">
            <v>207.34100000000001</v>
          </cell>
          <cell r="C37">
            <v>207.34100000000001</v>
          </cell>
          <cell r="D37">
            <v>196.40836222061031</v>
          </cell>
          <cell r="F37">
            <v>1.4044828894247705</v>
          </cell>
        </row>
        <row r="38">
          <cell r="A38">
            <v>37104</v>
          </cell>
          <cell r="B38">
            <v>210.21100000000001</v>
          </cell>
          <cell r="C38">
            <v>210.21100000000001</v>
          </cell>
          <cell r="D38">
            <v>198.27204050034226</v>
          </cell>
          <cell r="F38">
            <v>1.4239236459208282</v>
          </cell>
        </row>
        <row r="39">
          <cell r="A39">
            <v>37135</v>
          </cell>
          <cell r="B39">
            <v>210.85300000000001</v>
          </cell>
          <cell r="C39">
            <v>210.85300000000001</v>
          </cell>
          <cell r="D39">
            <v>200.15340283736728</v>
          </cell>
          <cell r="F39">
            <v>1.4282724144471239</v>
          </cell>
        </row>
        <row r="40">
          <cell r="A40">
            <v>37165</v>
          </cell>
          <cell r="B40">
            <v>213.339</v>
          </cell>
          <cell r="C40">
            <v>213.339</v>
          </cell>
          <cell r="D40">
            <v>202.05261703204326</v>
          </cell>
          <cell r="F40">
            <v>1.4451120383667055</v>
          </cell>
        </row>
        <row r="41">
          <cell r="A41">
            <v>37196</v>
          </cell>
          <cell r="B41">
            <v>215.685</v>
          </cell>
          <cell r="C41">
            <v>215.685</v>
          </cell>
          <cell r="D41">
            <v>203.96985247695093</v>
          </cell>
          <cell r="F41">
            <v>1.4610033327011138</v>
          </cell>
        </row>
        <row r="42">
          <cell r="A42">
            <v>37226</v>
          </cell>
          <cell r="B42">
            <v>216.16300000000001</v>
          </cell>
          <cell r="C42">
            <v>216.16300000000001</v>
          </cell>
          <cell r="D42">
            <v>205.90528017200216</v>
          </cell>
          <cell r="F42">
            <v>1.4642412008562065</v>
          </cell>
          <cell r="G42">
            <v>1.1038467627038151</v>
          </cell>
        </row>
        <row r="43">
          <cell r="A43">
            <v>37257</v>
          </cell>
          <cell r="B43">
            <v>216.94399999999999</v>
          </cell>
          <cell r="C43">
            <v>216.94399999999999</v>
          </cell>
          <cell r="D43">
            <v>208.66297895106834</v>
          </cell>
          <cell r="F43">
            <v>1.4695315251849244</v>
          </cell>
        </row>
        <row r="44">
          <cell r="A44">
            <v>37288</v>
          </cell>
          <cell r="B44">
            <v>217.07400000000001</v>
          </cell>
          <cell r="C44">
            <v>217.07400000000001</v>
          </cell>
          <cell r="D44">
            <v>211.45761171526451</v>
          </cell>
          <cell r="F44">
            <v>1.4704121169425857</v>
          </cell>
        </row>
        <row r="45">
          <cell r="A45">
            <v>37316</v>
          </cell>
          <cell r="B45">
            <v>217.27600000000001</v>
          </cell>
          <cell r="C45">
            <v>217.27600000000001</v>
          </cell>
          <cell r="D45">
            <v>214.28967312313279</v>
          </cell>
          <cell r="F45">
            <v>1.4717804210583361</v>
          </cell>
        </row>
        <row r="46">
          <cell r="A46">
            <v>37347</v>
          </cell>
          <cell r="B46">
            <v>218.48599999999999</v>
          </cell>
          <cell r="C46">
            <v>218.48599999999999</v>
          </cell>
          <cell r="D46">
            <v>217.15966445819959</v>
          </cell>
          <cell r="F46">
            <v>1.4799766981873359</v>
          </cell>
        </row>
        <row r="47">
          <cell r="A47">
            <v>37377</v>
          </cell>
          <cell r="B47">
            <v>220.292</v>
          </cell>
          <cell r="C47">
            <v>220.292</v>
          </cell>
          <cell r="D47">
            <v>220.06809371770444</v>
          </cell>
          <cell r="F47">
            <v>1.4922101498360747</v>
          </cell>
        </row>
        <row r="48">
          <cell r="A48">
            <v>37409</v>
          </cell>
          <cell r="B48">
            <v>223.68799999999999</v>
          </cell>
          <cell r="C48">
            <v>223.68799999999999</v>
          </cell>
          <cell r="D48">
            <v>223.01547570251694</v>
          </cell>
          <cell r="F48">
            <v>1.5152139160592841</v>
          </cell>
        </row>
        <row r="49">
          <cell r="A49">
            <v>37440</v>
          </cell>
          <cell r="B49">
            <v>228.05699999999999</v>
          </cell>
          <cell r="C49">
            <v>228.05699999999999</v>
          </cell>
          <cell r="D49">
            <v>226.00233210825817</v>
          </cell>
          <cell r="F49">
            <v>1.5448085728994501</v>
          </cell>
        </row>
        <row r="50">
          <cell r="A50">
            <v>37469</v>
          </cell>
          <cell r="B50">
            <v>233.34800000000001</v>
          </cell>
          <cell r="C50">
            <v>233.34800000000001</v>
          </cell>
          <cell r="D50">
            <v>229.0291916176424</v>
          </cell>
          <cell r="F50">
            <v>1.580648657436259</v>
          </cell>
        </row>
        <row r="51">
          <cell r="A51">
            <v>37500</v>
          </cell>
          <cell r="B51">
            <v>238.94300000000001</v>
          </cell>
          <cell r="C51">
            <v>238.94300000000001</v>
          </cell>
          <cell r="D51">
            <v>232.09658999405548</v>
          </cell>
          <cell r="F51">
            <v>1.6185479719294444</v>
          </cell>
        </row>
        <row r="52">
          <cell r="A52">
            <v>37530</v>
          </cell>
          <cell r="B52">
            <v>248.19900000000001</v>
          </cell>
          <cell r="C52">
            <v>248.19900000000001</v>
          </cell>
          <cell r="D52">
            <v>235.2050701763867</v>
          </cell>
          <cell r="F52">
            <v>1.6812461050749183</v>
          </cell>
        </row>
        <row r="53">
          <cell r="A53">
            <v>37562</v>
          </cell>
          <cell r="B53">
            <v>261.08</v>
          </cell>
          <cell r="C53">
            <v>261.08</v>
          </cell>
          <cell r="D53">
            <v>238.35518237513054</v>
          </cell>
          <cell r="F53">
            <v>1.7684992006936353</v>
          </cell>
        </row>
        <row r="54">
          <cell r="A54">
            <v>37593</v>
          </cell>
          <cell r="B54">
            <v>270.86700000000002</v>
          </cell>
          <cell r="C54">
            <v>270.86700000000002</v>
          </cell>
          <cell r="D54">
            <v>241.54748416977566</v>
          </cell>
          <cell r="F54">
            <v>1.8347942124800176</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556">
          <cell r="BU556">
            <v>7824.3404595722959</v>
          </cell>
        </row>
      </sheetData>
      <sheetData sheetId="24"/>
      <sheetData sheetId="25">
        <row r="556">
          <cell r="BU556">
            <v>7824.3404595722959</v>
          </cell>
        </row>
      </sheetData>
      <sheetData sheetId="26"/>
      <sheetData sheetId="27">
        <row r="556">
          <cell r="BU556">
            <v>7824.3404595722959</v>
          </cell>
        </row>
      </sheetData>
      <sheetData sheetId="28"/>
      <sheetData sheetId="29"/>
      <sheetData sheetId="30"/>
      <sheetData sheetId="31"/>
      <sheetData sheetId="32"/>
      <sheetData sheetId="33"/>
      <sheetData sheetId="34"/>
      <sheetData sheetId="35">
        <row r="556">
          <cell r="BU556">
            <v>7824.3404595722959</v>
          </cell>
        </row>
      </sheetData>
      <sheetData sheetId="36"/>
      <sheetData sheetId="37">
        <row r="556">
          <cell r="BU556">
            <v>7824.3404595722959</v>
          </cell>
        </row>
      </sheetData>
      <sheetData sheetId="38"/>
      <sheetData sheetId="39"/>
      <sheetData sheetId="40"/>
      <sheetData sheetId="41"/>
      <sheetData sheetId="42"/>
      <sheetData sheetId="43"/>
      <sheetData sheetId="44"/>
      <sheetData sheetId="45"/>
      <sheetData sheetId="46"/>
      <sheetData sheetId="47">
        <row r="556">
          <cell r="BU556">
            <v>7824.3404595722959</v>
          </cell>
        </row>
      </sheetData>
      <sheetData sheetId="48"/>
      <sheetData sheetId="49">
        <row r="556">
          <cell r="BU556">
            <v>7824.3404595722959</v>
          </cell>
        </row>
      </sheetData>
      <sheetData sheetId="50"/>
      <sheetData sheetId="51"/>
      <sheetData sheetId="52"/>
      <sheetData sheetId="53"/>
      <sheetData sheetId="54"/>
      <sheetData sheetId="55"/>
      <sheetData sheetId="56"/>
      <sheetData sheetId="57"/>
      <sheetData sheetId="58"/>
      <sheetData sheetId="59">
        <row r="556">
          <cell r="BU556">
            <v>7824.3404595722959</v>
          </cell>
        </row>
      </sheetData>
      <sheetData sheetId="60"/>
      <sheetData sheetId="61">
        <row r="556">
          <cell r="BU556">
            <v>7824.3404595722959</v>
          </cell>
        </row>
      </sheetData>
      <sheetData sheetId="62"/>
      <sheetData sheetId="63"/>
      <sheetData sheetId="64"/>
      <sheetData sheetId="65"/>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Resumo RT"/>
      <sheetName val="MERCADO"/>
      <sheetName val="OUTRAS RECEITAS"/>
      <sheetName val="CONTRATOS ENERGIA"/>
      <sheetName val="ENGARGOS"/>
      <sheetName val="BALANÇO"/>
      <sheetName val="ER"/>
      <sheetName val="Base de Remuneração"/>
      <sheetName val="FINANCEIROS"/>
      <sheetName val="Xe"/>
      <sheetName val="TAP - CCEAR Tarifa Média"/>
      <sheetName val="Sazonalização CCEE"/>
      <sheetName val="Comparativo_VPA"/>
      <sheetName val="Comparativo_VPB"/>
      <sheetName val="TAP-HISTORICO"/>
      <sheetName val="(TAP) CDE B.Renda"/>
      <sheetName val="(TAP) GTF"/>
      <sheetName val="TAP-IGPM_IPCA"/>
      <sheetName val="TAP-BAIXA RENDA"/>
      <sheetName val="TAP-NOMES_EMPRESAS"/>
      <sheetName val="GRÁFICOS"/>
      <sheetName val="LCONTR"/>
      <sheetName val="#REF"/>
      <sheetName val="Plan1"/>
      <sheetName val=" PIB Brasil ( R$ de 1996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4">
          <cell r="B34">
            <v>0</v>
          </cell>
          <cell r="C34">
            <v>0</v>
          </cell>
        </row>
        <row r="35">
          <cell r="B35">
            <v>0</v>
          </cell>
          <cell r="C35">
            <v>0</v>
          </cell>
        </row>
        <row r="36">
          <cell r="B36">
            <v>0</v>
          </cell>
          <cell r="C36">
            <v>0</v>
          </cell>
        </row>
        <row r="37">
          <cell r="B37">
            <v>35.82</v>
          </cell>
          <cell r="C37">
            <v>114.1</v>
          </cell>
        </row>
        <row r="38">
          <cell r="B38">
            <v>42.48</v>
          </cell>
          <cell r="C38">
            <v>116.12</v>
          </cell>
        </row>
        <row r="39">
          <cell r="C39">
            <v>121.54</v>
          </cell>
        </row>
        <row r="40">
          <cell r="C40">
            <v>303.57</v>
          </cell>
        </row>
        <row r="42">
          <cell r="C42">
            <v>105.8</v>
          </cell>
        </row>
        <row r="43">
          <cell r="C43">
            <v>181.38</v>
          </cell>
        </row>
        <row r="44">
          <cell r="C44">
            <v>182.1</v>
          </cell>
        </row>
        <row r="45">
          <cell r="C45">
            <v>273.20999999999998</v>
          </cell>
        </row>
        <row r="46">
          <cell r="C46">
            <v>303.57</v>
          </cell>
        </row>
        <row r="47">
          <cell r="C47">
            <v>190.08</v>
          </cell>
        </row>
        <row r="48">
          <cell r="C48">
            <v>148.85</v>
          </cell>
        </row>
        <row r="49">
          <cell r="C49">
            <v>174.78</v>
          </cell>
        </row>
        <row r="50">
          <cell r="C50">
            <v>303.19</v>
          </cell>
        </row>
        <row r="52">
          <cell r="C52">
            <v>156.25</v>
          </cell>
        </row>
        <row r="53">
          <cell r="C53">
            <v>171.46</v>
          </cell>
        </row>
        <row r="56">
          <cell r="B56">
            <v>0</v>
          </cell>
          <cell r="C56">
            <v>0</v>
          </cell>
        </row>
        <row r="57">
          <cell r="C57">
            <v>0</v>
          </cell>
        </row>
        <row r="58">
          <cell r="B58">
            <v>0</v>
          </cell>
          <cell r="C58">
            <v>0</v>
          </cell>
        </row>
        <row r="59">
          <cell r="C59">
            <v>0</v>
          </cell>
        </row>
        <row r="61">
          <cell r="B61">
            <v>21.09</v>
          </cell>
          <cell r="C61">
            <v>157.88999999999999</v>
          </cell>
        </row>
        <row r="62">
          <cell r="C62">
            <v>142.81</v>
          </cell>
        </row>
        <row r="63">
          <cell r="B63">
            <v>4.0599999999999996</v>
          </cell>
          <cell r="C63">
            <v>98.33</v>
          </cell>
        </row>
        <row r="64">
          <cell r="C64">
            <v>89.39</v>
          </cell>
        </row>
        <row r="66">
          <cell r="B66">
            <v>25.5</v>
          </cell>
          <cell r="C66">
            <v>159.13999999999999</v>
          </cell>
        </row>
        <row r="67">
          <cell r="C67">
            <v>143.47999999999999</v>
          </cell>
        </row>
        <row r="68">
          <cell r="B68">
            <v>5.99</v>
          </cell>
          <cell r="C68">
            <v>98.93</v>
          </cell>
        </row>
        <row r="69">
          <cell r="C69">
            <v>89.54</v>
          </cell>
        </row>
        <row r="71">
          <cell r="B71">
            <v>39.89</v>
          </cell>
          <cell r="C71">
            <v>165.7</v>
          </cell>
        </row>
        <row r="72">
          <cell r="C72">
            <v>149.97999999999999</v>
          </cell>
        </row>
        <row r="73">
          <cell r="B73">
            <v>12.06</v>
          </cell>
          <cell r="C73">
            <v>99.79</v>
          </cell>
        </row>
        <row r="74">
          <cell r="C74">
            <v>90.45</v>
          </cell>
        </row>
        <row r="76">
          <cell r="B76">
            <v>46.31</v>
          </cell>
          <cell r="C76">
            <v>166.33</v>
          </cell>
        </row>
        <row r="77">
          <cell r="C77">
            <v>150.56</v>
          </cell>
        </row>
        <row r="78">
          <cell r="B78">
            <v>14.16</v>
          </cell>
          <cell r="C78">
            <v>100.08</v>
          </cell>
        </row>
        <row r="79">
          <cell r="C79">
            <v>90.71</v>
          </cell>
        </row>
        <row r="81">
          <cell r="B81">
            <v>48.42</v>
          </cell>
          <cell r="C81">
            <v>174.06</v>
          </cell>
        </row>
        <row r="82">
          <cell r="C82">
            <v>157.56</v>
          </cell>
        </row>
        <row r="83">
          <cell r="B83">
            <v>21.73</v>
          </cell>
          <cell r="C83">
            <v>104.74</v>
          </cell>
        </row>
        <row r="84">
          <cell r="C84">
            <v>94.9</v>
          </cell>
        </row>
        <row r="87">
          <cell r="B87">
            <v>0</v>
          </cell>
          <cell r="C87">
            <v>0</v>
          </cell>
        </row>
        <row r="88">
          <cell r="C88">
            <v>0</v>
          </cell>
        </row>
        <row r="89">
          <cell r="C89">
            <v>0</v>
          </cell>
        </row>
        <row r="90">
          <cell r="C90">
            <v>0</v>
          </cell>
        </row>
        <row r="92">
          <cell r="B92">
            <v>0</v>
          </cell>
          <cell r="C92">
            <v>0</v>
          </cell>
        </row>
        <row r="93">
          <cell r="C93">
            <v>0</v>
          </cell>
        </row>
        <row r="94">
          <cell r="C94">
            <v>0</v>
          </cell>
        </row>
        <row r="95">
          <cell r="C95">
            <v>0</v>
          </cell>
        </row>
        <row r="97">
          <cell r="B97">
            <v>0</v>
          </cell>
          <cell r="C97">
            <v>0</v>
          </cell>
        </row>
        <row r="98">
          <cell r="C98">
            <v>0</v>
          </cell>
        </row>
        <row r="99">
          <cell r="C99">
            <v>0</v>
          </cell>
        </row>
        <row r="100">
          <cell r="C100">
            <v>0</v>
          </cell>
        </row>
        <row r="102">
          <cell r="B102">
            <v>12.06</v>
          </cell>
          <cell r="C102">
            <v>832.82</v>
          </cell>
        </row>
        <row r="103">
          <cell r="C103">
            <v>817.1</v>
          </cell>
        </row>
        <row r="104">
          <cell r="C104">
            <v>99.79</v>
          </cell>
        </row>
        <row r="105">
          <cell r="C105">
            <v>90.45</v>
          </cell>
        </row>
        <row r="107">
          <cell r="B107">
            <v>14.16</v>
          </cell>
          <cell r="C107">
            <v>960.33</v>
          </cell>
        </row>
        <row r="108">
          <cell r="C108">
            <v>944.55</v>
          </cell>
        </row>
        <row r="109">
          <cell r="C109">
            <v>100.08</v>
          </cell>
        </row>
        <row r="110">
          <cell r="C110">
            <v>90.71</v>
          </cell>
        </row>
        <row r="112">
          <cell r="B112">
            <v>21.73</v>
          </cell>
          <cell r="C112">
            <v>1004.94</v>
          </cell>
        </row>
        <row r="113">
          <cell r="C113">
            <v>988.47</v>
          </cell>
        </row>
        <row r="114">
          <cell r="C114">
            <v>104.74</v>
          </cell>
        </row>
        <row r="115">
          <cell r="C115">
            <v>94.9</v>
          </cell>
        </row>
        <row r="117">
          <cell r="B117">
            <v>0.1</v>
          </cell>
          <cell r="C117">
            <v>0.1</v>
          </cell>
        </row>
        <row r="118">
          <cell r="B118">
            <v>0.15</v>
          </cell>
          <cell r="C118">
            <v>0.15</v>
          </cell>
        </row>
        <row r="119">
          <cell r="B119">
            <v>0</v>
          </cell>
          <cell r="C119">
            <v>0.15</v>
          </cell>
        </row>
        <row r="123">
          <cell r="B123">
            <v>0</v>
          </cell>
          <cell r="C123">
            <v>0</v>
          </cell>
        </row>
        <row r="124">
          <cell r="B124">
            <v>0</v>
          </cell>
        </row>
        <row r="126">
          <cell r="B126">
            <v>21.22</v>
          </cell>
          <cell r="C126">
            <v>17.28</v>
          </cell>
        </row>
        <row r="127">
          <cell r="B127">
            <v>4.07</v>
          </cell>
        </row>
        <row r="129">
          <cell r="B129">
            <v>25.39</v>
          </cell>
          <cell r="C129">
            <v>17.28</v>
          </cell>
        </row>
        <row r="130">
          <cell r="B130">
            <v>5.91</v>
          </cell>
        </row>
        <row r="132">
          <cell r="B132">
            <v>40.61</v>
          </cell>
          <cell r="C132">
            <v>17.28</v>
          </cell>
        </row>
        <row r="133">
          <cell r="B133">
            <v>12.22</v>
          </cell>
        </row>
        <row r="135">
          <cell r="B135">
            <v>47.47</v>
          </cell>
          <cell r="C135">
            <v>17.28</v>
          </cell>
        </row>
        <row r="136">
          <cell r="B136">
            <v>14.47</v>
          </cell>
        </row>
        <row r="138">
          <cell r="B138">
            <v>0</v>
          </cell>
          <cell r="C138">
            <v>0</v>
          </cell>
        </row>
        <row r="139">
          <cell r="B139">
            <v>0</v>
          </cell>
        </row>
        <row r="141">
          <cell r="B141">
            <v>78.930000000000007</v>
          </cell>
          <cell r="C141">
            <v>17.28</v>
          </cell>
        </row>
        <row r="142">
          <cell r="B142">
            <v>15.13</v>
          </cell>
        </row>
        <row r="145">
          <cell r="B145">
            <v>3.96</v>
          </cell>
        </row>
        <row r="146">
          <cell r="B146">
            <v>3.96</v>
          </cell>
        </row>
        <row r="147">
          <cell r="B147">
            <v>3.96</v>
          </cell>
        </row>
        <row r="148">
          <cell r="B148">
            <v>3.96</v>
          </cell>
        </row>
        <row r="149">
          <cell r="B149">
            <v>3.96</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lt; VCM &lt; 1.350"/>
      <sheetName val="VCM &gt; 1.350"/>
      <sheetName val="Tarifas Gasmig"/>
      <sheetName val="0 _ VCM _ 1_350"/>
      <sheetName val="Tarifas Gasmig Auto"/>
      <sheetName val="0_&lt;_VCM_&lt;_1_3501"/>
      <sheetName val="VCM_&gt;_1_3501"/>
      <sheetName val="Tarifas_Gasmig1"/>
      <sheetName val="0___VCM___1_3501"/>
      <sheetName val="0_&lt;_VCM_&lt;_1_350"/>
      <sheetName val="VCM_&gt;_1_350"/>
      <sheetName val="Tarifas_Gasmig"/>
      <sheetName val="0___VCM___1_350"/>
      <sheetName val="IPCA"/>
      <sheetName val="Desafios"/>
      <sheetName val="Inicial"/>
      <sheetName val="Mapeamento"/>
      <sheetName val="QFD"/>
      <sheetName val="2º 3º pedidos"/>
      <sheetName val="Dados ISO 9001"/>
      <sheetName val="Dados Segurança"/>
      <sheetName val="Dados Faturamento"/>
      <sheetName val="Dados Clandestina"/>
      <sheetName val="Dados de relacionamento"/>
      <sheetName val="Dados Ouvidoria II"/>
      <sheetName val="Dados Perdas"/>
      <sheetName val="Dados Agencias"/>
      <sheetName val="#REF"/>
      <sheetName val="EVOL REAL"/>
      <sheetName val="DOG RCA"/>
      <sheetName val="Invest. Gráfico"/>
      <sheetName val="Inv"/>
      <sheetName val="Dispon"/>
      <sheetName val="TOTAL CPFL"/>
      <sheetName val="Calc"/>
      <sheetName val="GoEight"/>
      <sheetName val="GrFour"/>
      <sheetName val="MOne"/>
      <sheetName val="MTwo"/>
      <sheetName val="KOne"/>
      <sheetName val="GoSeven"/>
      <sheetName val="GrThree"/>
      <sheetName val="HTwo"/>
      <sheetName val="JOne"/>
      <sheetName val="JTwo"/>
      <sheetName val="HOne"/>
    </sheetNames>
    <sheetDataSet>
      <sheetData sheetId="0" refreshError="1">
        <row r="15">
          <cell r="C15">
            <v>2500</v>
          </cell>
        </row>
        <row r="16">
          <cell r="C16">
            <v>5000</v>
          </cell>
        </row>
        <row r="17">
          <cell r="C17">
            <v>12500</v>
          </cell>
        </row>
        <row r="18">
          <cell r="C18">
            <v>25000</v>
          </cell>
        </row>
        <row r="19">
          <cell r="C19">
            <v>125000</v>
          </cell>
        </row>
        <row r="20">
          <cell r="C20">
            <v>375000</v>
          </cell>
        </row>
        <row r="21">
          <cell r="C21">
            <v>750000</v>
          </cell>
        </row>
        <row r="22">
          <cell r="C22">
            <v>1500000</v>
          </cell>
        </row>
        <row r="23">
          <cell r="C23">
            <v>1500000.0009999999</v>
          </cell>
        </row>
      </sheetData>
      <sheetData sheetId="1" refreshError="1"/>
      <sheetData sheetId="2" refreshError="1"/>
      <sheetData sheetId="3" refreshError="1"/>
      <sheetData sheetId="4" refreshError="1"/>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 1T08"/>
      <sheetName val="DRE 1T08"/>
      <sheetName val="DRE Anexo"/>
      <sheetName val="Anexo IV"/>
      <sheetName val="Tabela Capa"/>
      <sheetName val="DesempOperacional"/>
      <sheetName val="Distribuição"/>
      <sheetName val="Evolução do Mercado"/>
      <sheetName val="Regulação"/>
      <sheetName val="Balanço Energético"/>
      <sheetName val="Geração"/>
      <sheetName val="Investm_Ger"/>
      <sheetName val="Desemp Econom"/>
      <sheetName val="Custos e Desp Operac"/>
      <sheetName val="Resultado Financeiro"/>
      <sheetName val="Estrut Capital"/>
      <sheetName val="Rating"/>
      <sheetName val="Investimentos"/>
      <sheetName val="Trimestres"/>
      <sheetName val="cronograma divida"/>
      <sheetName val="A"/>
      <sheetName val="Detail"/>
      <sheetName val="(TAP) GTF"/>
      <sheetName val="Tax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ow r="14">
          <cell r="C14" t="str">
            <v>2T08</v>
          </cell>
        </row>
      </sheetData>
      <sheetData sheetId="18">
        <row r="14">
          <cell r="C14" t="str">
            <v>2T08</v>
          </cell>
        </row>
        <row r="17">
          <cell r="C17" t="str">
            <v>2T07</v>
          </cell>
        </row>
        <row r="18">
          <cell r="C18" t="str">
            <v>1T08</v>
          </cell>
        </row>
        <row r="19">
          <cell r="C19" t="str">
            <v>1S08</v>
          </cell>
        </row>
        <row r="20">
          <cell r="C20" t="str">
            <v>1S07</v>
          </cell>
        </row>
        <row r="21">
          <cell r="C21">
            <v>39629</v>
          </cell>
        </row>
        <row r="22">
          <cell r="C22">
            <v>39538</v>
          </cell>
        </row>
        <row r="23">
          <cell r="C23">
            <v>39263</v>
          </cell>
        </row>
        <row r="24">
          <cell r="C24" t="str">
            <v>2Q08</v>
          </cell>
        </row>
        <row r="25">
          <cell r="C25" t="str">
            <v>2Q07</v>
          </cell>
        </row>
        <row r="26">
          <cell r="C26" t="str">
            <v>1Q08</v>
          </cell>
        </row>
        <row r="27">
          <cell r="C27" t="str">
            <v>1S08</v>
          </cell>
        </row>
        <row r="28">
          <cell r="C28" t="str">
            <v>1S07</v>
          </cell>
        </row>
        <row r="29">
          <cell r="C29">
            <v>39629</v>
          </cell>
        </row>
        <row r="30">
          <cell r="C30">
            <v>39538</v>
          </cell>
        </row>
        <row r="31">
          <cell r="C31">
            <v>39263</v>
          </cell>
        </row>
      </sheetData>
      <sheetData sheetId="19" refreshError="1"/>
      <sheetData sheetId="20" refreshError="1"/>
      <sheetData sheetId="21" refreshError="1"/>
      <sheetData sheetId="22" refreshError="1"/>
      <sheetData sheetId="2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inel"/>
      <sheetName val="Focos"/>
      <sheetName val="Metas "/>
      <sheetName val="Finanças"/>
      <sheetName val="Opex Capex M"/>
      <sheetName val="Opex Capex NE"/>
      <sheetName val="Análise Financeira_Opex"/>
      <sheetName val="Análise Financeira_Capex"/>
      <sheetName val="Dados Análise Financeira"/>
      <sheetName val="Análise Financeira NE"/>
      <sheetName val="Capitalização"/>
      <sheetName val="Capitalização NE"/>
      <sheetName val="F Perdas-Fraude M"/>
      <sheetName val="Dados Perdas"/>
      <sheetName val="F Perdas-Fraude NE"/>
      <sheetName val="F Perdas-Clandestinas M"/>
      <sheetName val="F Perdas-Clandestinas Ranking"/>
      <sheetName val="Dados Clandestina"/>
      <sheetName val="F Perdas-Clandestinas NE"/>
      <sheetName val="F Rec-Faturamento M "/>
      <sheetName val="Dados Faturamento"/>
      <sheetName val="F Rec -Faturamento NE"/>
      <sheetName val="F Inad-Combate M "/>
      <sheetName val="F Inad-Combate NE"/>
      <sheetName val="EO"/>
      <sheetName val="EO Forn Contínuo M"/>
      <sheetName val="EO Forn Contínuo NE"/>
      <sheetName val="MA Qualidade"/>
      <sheetName val="MA Qualidade Call"/>
      <sheetName val="Dados ISO 9001"/>
      <sheetName val="EO Reclamação-At. Emergência M"/>
      <sheetName val="EO Reclamação-At. Emergência NE"/>
      <sheetName val="EO Ex.Serv-Work M"/>
      <sheetName val="EO Ex.Serv-Work NE"/>
      <sheetName val="Satisfação Cliente"/>
      <sheetName val="SC At. Clientes Ag M"/>
      <sheetName val="Dados Agencias"/>
      <sheetName val="SC At. Clientes Ag NE"/>
      <sheetName val="SC At. Ouvidoria M "/>
      <sheetName val="SC At. Ouvidoria NE"/>
      <sheetName val="SC At. Ouv Ranking TMR FMS FP"/>
      <sheetName val="SC At. Ouvidoria 2 Ped M  (2)"/>
      <sheetName val="SC At. Ouvidoria Reiteradas"/>
      <sheetName val="SC At. Ouv Reiteradas Ranking"/>
      <sheetName val="SC At. Ouvid 2o 3o Ranking"/>
      <sheetName val="Ranking 2º Pedidos"/>
      <sheetName val="SC At. Ouvidoria 2 Ped M "/>
      <sheetName val="ELPA GERAL"/>
      <sheetName val="Dados Ouvidoria"/>
      <sheetName val="Dados Ouvidoria II"/>
      <sheetName val="SC At. Ouvidoria Call M"/>
      <sheetName val="2º 3º pedidos"/>
      <sheetName val="SC At.Ouvidoria Call NE"/>
      <sheetName val="Dados Indicadores Comerciais"/>
      <sheetName val="SC Sol.Est-TME M"/>
      <sheetName val="SC Sol.Est-TME NE"/>
      <sheetName val="Ranking Comercial"/>
      <sheetName val="F Rec-Liga Nova M"/>
      <sheetName val="F Rec -Liga Nova NE"/>
      <sheetName val="F Rec-Religa 24h M"/>
      <sheetName val="F Rec -Religa 24h NE"/>
      <sheetName val="F Rec-Religa Urgência M"/>
      <sheetName val="F Rec -Religa Urgência NE"/>
      <sheetName val="Melhoria Aprend"/>
      <sheetName val="MA Segurança M"/>
      <sheetName val="MA Segurança M Publico"/>
      <sheetName val="MA Segurança NE"/>
      <sheetName val="Dados Segurança"/>
      <sheetName val="Dados de relacionamento"/>
      <sheetName val="0 &lt; VCM &lt; 1.350"/>
      <sheetName val="(TAP) GTF"/>
      <sheetName val="Distribuição NG28 + 52"/>
      <sheetName val="Taxas"/>
      <sheetName val="CVA_Projetada12meses"/>
      <sheetName val="Notas TME TMS"/>
      <sheetName val="Atendimento Técnico"/>
      <sheetName val="PID"/>
      <sheetName val="Notas TME "/>
      <sheetName val="Form09"/>
      <sheetName val="Aux_3"/>
      <sheetName val="Aux_1"/>
      <sheetName val="Aux_2"/>
      <sheetName val="Pla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6">
          <cell r="C26">
            <v>5915</v>
          </cell>
          <cell r="D26">
            <v>6422</v>
          </cell>
          <cell r="E26">
            <v>7877</v>
          </cell>
          <cell r="F26">
            <v>0</v>
          </cell>
          <cell r="G26">
            <v>0</v>
          </cell>
          <cell r="H26">
            <v>0</v>
          </cell>
          <cell r="I26">
            <v>0</v>
          </cell>
          <cell r="J26">
            <v>0</v>
          </cell>
          <cell r="K26">
            <v>0</v>
          </cell>
          <cell r="L26">
            <v>0</v>
          </cell>
          <cell r="M26">
            <v>0</v>
          </cell>
          <cell r="N26">
            <v>0</v>
          </cell>
          <cell r="O26">
            <v>20214</v>
          </cell>
          <cell r="R26">
            <v>6289.3540000000003</v>
          </cell>
          <cell r="S26">
            <v>10219.087</v>
          </cell>
          <cell r="T26">
            <v>11562.507</v>
          </cell>
          <cell r="U26">
            <v>0</v>
          </cell>
          <cell r="V26">
            <v>0</v>
          </cell>
          <cell r="W26">
            <v>0</v>
          </cell>
          <cell r="X26">
            <v>0</v>
          </cell>
          <cell r="Y26">
            <v>0</v>
          </cell>
          <cell r="Z26">
            <v>0</v>
          </cell>
          <cell r="AA26">
            <v>0</v>
          </cell>
          <cell r="AB26">
            <v>0</v>
          </cell>
          <cell r="AC26">
            <v>0</v>
          </cell>
          <cell r="AD26">
            <v>28070.947999999997</v>
          </cell>
          <cell r="AG26">
            <v>4837.7370000000001</v>
          </cell>
          <cell r="AH26">
            <v>5725.59</v>
          </cell>
          <cell r="AI26">
            <v>8549.2970000000005</v>
          </cell>
          <cell r="AJ26">
            <v>0</v>
          </cell>
          <cell r="AK26">
            <v>0</v>
          </cell>
          <cell r="AL26">
            <v>0</v>
          </cell>
          <cell r="AM26">
            <v>0</v>
          </cell>
          <cell r="AN26">
            <v>0</v>
          </cell>
          <cell r="AO26">
            <v>0</v>
          </cell>
          <cell r="AP26">
            <v>0</v>
          </cell>
          <cell r="AQ26">
            <v>0</v>
          </cell>
          <cell r="AR26">
            <v>0</v>
          </cell>
          <cell r="AS26">
            <v>19112.624000000003</v>
          </cell>
        </row>
        <row r="27">
          <cell r="C27">
            <v>4978</v>
          </cell>
          <cell r="D27">
            <v>4557</v>
          </cell>
          <cell r="E27">
            <v>5139</v>
          </cell>
          <cell r="F27">
            <v>0</v>
          </cell>
          <cell r="G27">
            <v>0</v>
          </cell>
          <cell r="H27">
            <v>0</v>
          </cell>
          <cell r="I27">
            <v>0</v>
          </cell>
          <cell r="J27">
            <v>0</v>
          </cell>
          <cell r="K27">
            <v>0</v>
          </cell>
          <cell r="L27">
            <v>0</v>
          </cell>
          <cell r="M27">
            <v>0</v>
          </cell>
          <cell r="N27">
            <v>0</v>
          </cell>
          <cell r="O27">
            <v>14674</v>
          </cell>
          <cell r="R27">
            <v>6757.0630000000001</v>
          </cell>
          <cell r="S27">
            <v>7642.33</v>
          </cell>
          <cell r="T27">
            <v>8216.4789999999994</v>
          </cell>
          <cell r="U27">
            <v>0</v>
          </cell>
          <cell r="V27">
            <v>0</v>
          </cell>
          <cell r="W27">
            <v>0</v>
          </cell>
          <cell r="X27">
            <v>0</v>
          </cell>
          <cell r="Y27">
            <v>0</v>
          </cell>
          <cell r="Z27">
            <v>0</v>
          </cell>
          <cell r="AA27">
            <v>0</v>
          </cell>
          <cell r="AB27">
            <v>0</v>
          </cell>
          <cell r="AC27">
            <v>0</v>
          </cell>
          <cell r="AD27">
            <v>22615.871999999999</v>
          </cell>
          <cell r="AG27">
            <v>3239.2020000000002</v>
          </cell>
          <cell r="AH27">
            <v>3549.2170000000001</v>
          </cell>
          <cell r="AI27">
            <v>5120.1669999999995</v>
          </cell>
          <cell r="AJ27">
            <v>0</v>
          </cell>
          <cell r="AK27">
            <v>0</v>
          </cell>
          <cell r="AL27">
            <v>0</v>
          </cell>
          <cell r="AM27">
            <v>0</v>
          </cell>
          <cell r="AN27">
            <v>0</v>
          </cell>
          <cell r="AO27">
            <v>0</v>
          </cell>
          <cell r="AP27">
            <v>0</v>
          </cell>
          <cell r="AQ27">
            <v>0</v>
          </cell>
          <cell r="AR27">
            <v>0</v>
          </cell>
          <cell r="AS27">
            <v>11908.585999999999</v>
          </cell>
        </row>
        <row r="28">
          <cell r="C28">
            <v>4456</v>
          </cell>
          <cell r="D28">
            <v>3908</v>
          </cell>
          <cell r="E28">
            <v>4816</v>
          </cell>
          <cell r="F28">
            <v>0</v>
          </cell>
          <cell r="G28">
            <v>0</v>
          </cell>
          <cell r="H28">
            <v>0</v>
          </cell>
          <cell r="I28">
            <v>0</v>
          </cell>
          <cell r="J28">
            <v>0</v>
          </cell>
          <cell r="K28">
            <v>0</v>
          </cell>
          <cell r="L28">
            <v>0</v>
          </cell>
          <cell r="M28">
            <v>0</v>
          </cell>
          <cell r="N28">
            <v>0</v>
          </cell>
          <cell r="O28">
            <v>13180</v>
          </cell>
          <cell r="R28">
            <v>6691.9179999999997</v>
          </cell>
          <cell r="S28">
            <v>6283.6130000000003</v>
          </cell>
          <cell r="T28">
            <v>7650.6080000000002</v>
          </cell>
          <cell r="U28">
            <v>0</v>
          </cell>
          <cell r="V28">
            <v>0</v>
          </cell>
          <cell r="W28">
            <v>0</v>
          </cell>
          <cell r="X28">
            <v>0</v>
          </cell>
          <cell r="Y28">
            <v>0</v>
          </cell>
          <cell r="Z28">
            <v>0</v>
          </cell>
          <cell r="AA28">
            <v>0</v>
          </cell>
          <cell r="AB28">
            <v>0</v>
          </cell>
          <cell r="AC28">
            <v>0</v>
          </cell>
          <cell r="AD28">
            <v>20626.138999999999</v>
          </cell>
          <cell r="AG28">
            <v>2291.6550000000002</v>
          </cell>
          <cell r="AH28">
            <v>3299.192</v>
          </cell>
          <cell r="AI28">
            <v>4045.7049999999999</v>
          </cell>
          <cell r="AJ28">
            <v>0</v>
          </cell>
          <cell r="AK28">
            <v>0</v>
          </cell>
          <cell r="AL28">
            <v>0</v>
          </cell>
          <cell r="AM28">
            <v>0</v>
          </cell>
          <cell r="AN28">
            <v>0</v>
          </cell>
          <cell r="AO28">
            <v>0</v>
          </cell>
          <cell r="AP28">
            <v>0</v>
          </cell>
          <cell r="AQ28">
            <v>0</v>
          </cell>
          <cell r="AR28">
            <v>0</v>
          </cell>
          <cell r="AS28">
            <v>9636.5519999999997</v>
          </cell>
        </row>
        <row r="29">
          <cell r="C29">
            <v>6776</v>
          </cell>
          <cell r="D29">
            <v>8145</v>
          </cell>
          <cell r="E29">
            <v>8607</v>
          </cell>
          <cell r="F29">
            <v>0</v>
          </cell>
          <cell r="G29">
            <v>0</v>
          </cell>
          <cell r="H29">
            <v>0</v>
          </cell>
          <cell r="I29">
            <v>0</v>
          </cell>
          <cell r="J29">
            <v>0</v>
          </cell>
          <cell r="K29">
            <v>0</v>
          </cell>
          <cell r="L29">
            <v>0</v>
          </cell>
          <cell r="M29">
            <v>0</v>
          </cell>
          <cell r="N29">
            <v>0</v>
          </cell>
          <cell r="O29">
            <v>23528</v>
          </cell>
          <cell r="R29">
            <v>9884.4429999999993</v>
          </cell>
          <cell r="S29">
            <v>12062.954</v>
          </cell>
          <cell r="T29">
            <v>15075.61</v>
          </cell>
          <cell r="U29">
            <v>0</v>
          </cell>
          <cell r="V29">
            <v>0</v>
          </cell>
          <cell r="W29">
            <v>0</v>
          </cell>
          <cell r="X29">
            <v>0</v>
          </cell>
          <cell r="Y29">
            <v>0</v>
          </cell>
          <cell r="Z29">
            <v>0</v>
          </cell>
          <cell r="AA29">
            <v>0</v>
          </cell>
          <cell r="AB29">
            <v>0</v>
          </cell>
          <cell r="AC29">
            <v>0</v>
          </cell>
          <cell r="AD29">
            <v>37023.006999999998</v>
          </cell>
          <cell r="AG29">
            <v>4888.6890000000003</v>
          </cell>
          <cell r="AH29">
            <v>5531.5330000000004</v>
          </cell>
          <cell r="AI29">
            <v>8255.6229999999996</v>
          </cell>
          <cell r="AJ29">
            <v>0</v>
          </cell>
          <cell r="AK29">
            <v>0</v>
          </cell>
          <cell r="AL29">
            <v>0</v>
          </cell>
          <cell r="AM29">
            <v>0</v>
          </cell>
          <cell r="AN29">
            <v>0</v>
          </cell>
          <cell r="AO29">
            <v>0</v>
          </cell>
          <cell r="AP29">
            <v>0</v>
          </cell>
          <cell r="AQ29">
            <v>0</v>
          </cell>
          <cell r="AR29">
            <v>0</v>
          </cell>
          <cell r="AS29">
            <v>18675.845000000001</v>
          </cell>
        </row>
        <row r="30">
          <cell r="C30">
            <v>2850</v>
          </cell>
          <cell r="D30">
            <v>3499</v>
          </cell>
          <cell r="E30">
            <v>5072</v>
          </cell>
          <cell r="F30">
            <v>0</v>
          </cell>
          <cell r="G30">
            <v>0</v>
          </cell>
          <cell r="H30">
            <v>0</v>
          </cell>
          <cell r="I30">
            <v>0</v>
          </cell>
          <cell r="J30">
            <v>0</v>
          </cell>
          <cell r="K30">
            <v>0</v>
          </cell>
          <cell r="L30">
            <v>0</v>
          </cell>
          <cell r="M30">
            <v>0</v>
          </cell>
          <cell r="N30">
            <v>0</v>
          </cell>
          <cell r="O30">
            <v>11421</v>
          </cell>
          <cell r="R30">
            <v>7388.1180000000004</v>
          </cell>
          <cell r="S30">
            <v>10144.869000000001</v>
          </cell>
          <cell r="T30">
            <v>10797.754999999999</v>
          </cell>
          <cell r="U30">
            <v>0</v>
          </cell>
          <cell r="V30">
            <v>0</v>
          </cell>
          <cell r="W30">
            <v>0</v>
          </cell>
          <cell r="X30">
            <v>0</v>
          </cell>
          <cell r="Y30">
            <v>0</v>
          </cell>
          <cell r="Z30">
            <v>0</v>
          </cell>
          <cell r="AA30">
            <v>0</v>
          </cell>
          <cell r="AB30">
            <v>0</v>
          </cell>
          <cell r="AC30">
            <v>0</v>
          </cell>
          <cell r="AD30">
            <v>28330.741999999998</v>
          </cell>
          <cell r="AG30">
            <v>3128.694</v>
          </cell>
          <cell r="AH30">
            <v>4571.6610000000001</v>
          </cell>
          <cell r="AI30">
            <v>5722.1059999999998</v>
          </cell>
          <cell r="AJ30">
            <v>0</v>
          </cell>
          <cell r="AK30">
            <v>0</v>
          </cell>
          <cell r="AL30">
            <v>0</v>
          </cell>
          <cell r="AM30">
            <v>0</v>
          </cell>
          <cell r="AN30">
            <v>0</v>
          </cell>
          <cell r="AO30">
            <v>0</v>
          </cell>
          <cell r="AP30">
            <v>0</v>
          </cell>
          <cell r="AQ30">
            <v>0</v>
          </cell>
          <cell r="AR30">
            <v>0</v>
          </cell>
          <cell r="AS30">
            <v>13422.460999999999</v>
          </cell>
        </row>
        <row r="31">
          <cell r="C31">
            <v>8084</v>
          </cell>
          <cell r="D31">
            <v>7314</v>
          </cell>
          <cell r="E31">
            <v>9346</v>
          </cell>
          <cell r="F31">
            <v>0</v>
          </cell>
          <cell r="G31">
            <v>0</v>
          </cell>
          <cell r="H31">
            <v>0</v>
          </cell>
          <cell r="I31">
            <v>0</v>
          </cell>
          <cell r="J31">
            <v>0</v>
          </cell>
          <cell r="K31">
            <v>0</v>
          </cell>
          <cell r="L31">
            <v>0</v>
          </cell>
          <cell r="M31">
            <v>0</v>
          </cell>
          <cell r="N31">
            <v>0</v>
          </cell>
          <cell r="O31">
            <v>24744</v>
          </cell>
          <cell r="R31">
            <v>17853.888999999999</v>
          </cell>
          <cell r="S31">
            <v>14540.867</v>
          </cell>
          <cell r="T31">
            <v>19358.367999999999</v>
          </cell>
          <cell r="U31">
            <v>0</v>
          </cell>
          <cell r="V31">
            <v>0</v>
          </cell>
          <cell r="W31">
            <v>0</v>
          </cell>
          <cell r="X31">
            <v>0</v>
          </cell>
          <cell r="Y31">
            <v>0</v>
          </cell>
          <cell r="Z31">
            <v>0</v>
          </cell>
          <cell r="AA31">
            <v>0</v>
          </cell>
          <cell r="AB31">
            <v>0</v>
          </cell>
          <cell r="AC31">
            <v>0</v>
          </cell>
          <cell r="AD31">
            <v>51753.123999999996</v>
          </cell>
          <cell r="AG31">
            <v>6912.7809999999999</v>
          </cell>
          <cell r="AH31">
            <v>6923.027</v>
          </cell>
          <cell r="AI31">
            <v>9498.5650000000005</v>
          </cell>
          <cell r="AJ31">
            <v>0</v>
          </cell>
          <cell r="AK31">
            <v>0</v>
          </cell>
          <cell r="AL31">
            <v>0</v>
          </cell>
          <cell r="AM31">
            <v>0</v>
          </cell>
          <cell r="AN31">
            <v>0</v>
          </cell>
          <cell r="AO31">
            <v>0</v>
          </cell>
          <cell r="AP31">
            <v>0</v>
          </cell>
          <cell r="AQ31">
            <v>0</v>
          </cell>
          <cell r="AR31">
            <v>0</v>
          </cell>
          <cell r="AS31">
            <v>23334.373</v>
          </cell>
        </row>
        <row r="32">
          <cell r="C32">
            <v>33184</v>
          </cell>
          <cell r="D32">
            <v>34045</v>
          </cell>
          <cell r="E32">
            <v>40857</v>
          </cell>
          <cell r="F32">
            <v>0</v>
          </cell>
          <cell r="G32">
            <v>0</v>
          </cell>
          <cell r="H32">
            <v>0</v>
          </cell>
          <cell r="I32">
            <v>0</v>
          </cell>
          <cell r="J32">
            <v>0</v>
          </cell>
          <cell r="K32">
            <v>0</v>
          </cell>
          <cell r="L32">
            <v>0</v>
          </cell>
          <cell r="M32">
            <v>0</v>
          </cell>
          <cell r="N32">
            <v>0</v>
          </cell>
          <cell r="O32">
            <v>108086</v>
          </cell>
          <cell r="R32">
            <v>54864.784999999996</v>
          </cell>
          <cell r="S32">
            <v>60789.168649999992</v>
          </cell>
          <cell r="T32">
            <v>72661.327000000005</v>
          </cell>
          <cell r="U32">
            <v>0</v>
          </cell>
          <cell r="V32">
            <v>0</v>
          </cell>
          <cell r="W32">
            <v>0</v>
          </cell>
          <cell r="X32">
            <v>0</v>
          </cell>
          <cell r="Y32">
            <v>0</v>
          </cell>
          <cell r="Z32">
            <v>0</v>
          </cell>
          <cell r="AA32">
            <v>0</v>
          </cell>
          <cell r="AB32">
            <v>0</v>
          </cell>
          <cell r="AC32">
            <v>0</v>
          </cell>
          <cell r="AD32">
            <v>188315.28064999997</v>
          </cell>
          <cell r="AG32">
            <v>25298.758000000002</v>
          </cell>
          <cell r="AH32">
            <v>29896.834999999999</v>
          </cell>
          <cell r="AI32">
            <v>41191.463000000003</v>
          </cell>
          <cell r="AJ32">
            <v>0</v>
          </cell>
          <cell r="AK32">
            <v>0</v>
          </cell>
          <cell r="AL32">
            <v>0</v>
          </cell>
          <cell r="AM32">
            <v>0</v>
          </cell>
          <cell r="AN32">
            <v>0</v>
          </cell>
          <cell r="AO32">
            <v>0</v>
          </cell>
          <cell r="AP32">
            <v>0</v>
          </cell>
          <cell r="AQ32">
            <v>0</v>
          </cell>
          <cell r="AR32">
            <v>0</v>
          </cell>
          <cell r="AS32">
            <v>96387.056000000011</v>
          </cell>
        </row>
        <row r="36">
          <cell r="C36">
            <v>6584.4705882352937</v>
          </cell>
          <cell r="D36">
            <v>6584.4705882352937</v>
          </cell>
          <cell r="E36">
            <v>9053.6470588235297</v>
          </cell>
          <cell r="F36">
            <v>9053.6470588235297</v>
          </cell>
          <cell r="G36">
            <v>9053.6470588235297</v>
          </cell>
          <cell r="H36">
            <v>9053.6470588235297</v>
          </cell>
          <cell r="I36">
            <v>8230.5882352941189</v>
          </cell>
          <cell r="J36">
            <v>9053.6470588235297</v>
          </cell>
          <cell r="K36">
            <v>9053.6470588235297</v>
          </cell>
          <cell r="L36">
            <v>8230.5882352941189</v>
          </cell>
          <cell r="M36">
            <v>8230.5882352941189</v>
          </cell>
          <cell r="N36">
            <v>5761.411764705882</v>
          </cell>
          <cell r="O36">
            <v>97944.000000000015</v>
          </cell>
          <cell r="R36">
            <v>8750</v>
          </cell>
          <cell r="S36">
            <v>8750</v>
          </cell>
          <cell r="T36">
            <v>12031.25</v>
          </cell>
          <cell r="U36">
            <v>12031.25</v>
          </cell>
          <cell r="V36">
            <v>12031.25</v>
          </cell>
          <cell r="W36">
            <v>12031.25</v>
          </cell>
          <cell r="X36">
            <v>10937.5</v>
          </cell>
          <cell r="Y36">
            <v>12031.25</v>
          </cell>
          <cell r="Z36">
            <v>12031.25</v>
          </cell>
          <cell r="AA36">
            <v>10937.5</v>
          </cell>
          <cell r="AB36">
            <v>10937.5</v>
          </cell>
          <cell r="AC36">
            <v>7656.25</v>
          </cell>
          <cell r="AD36">
            <v>130156.25</v>
          </cell>
          <cell r="AG36">
            <v>4800.906418605302</v>
          </cell>
          <cell r="AH36">
            <v>4747.4595339900952</v>
          </cell>
          <cell r="AI36">
            <v>8378.7109200179766</v>
          </cell>
          <cell r="AJ36">
            <v>8378.7109200179766</v>
          </cell>
          <cell r="AK36">
            <v>8452.7926309143349</v>
          </cell>
          <cell r="AL36">
            <v>8452.7926309143349</v>
          </cell>
          <cell r="AM36">
            <v>10596.338578624704</v>
          </cell>
          <cell r="AN36">
            <v>10596.338578624704</v>
          </cell>
          <cell r="AO36">
            <v>10596.338578624704</v>
          </cell>
          <cell r="AP36">
            <v>10596.338578624704</v>
          </cell>
          <cell r="AQ36">
            <v>11116.963578624707</v>
          </cell>
          <cell r="AR36">
            <v>7411.3090524164718</v>
          </cell>
          <cell r="AS36">
            <v>104125.00000000003</v>
          </cell>
        </row>
        <row r="37">
          <cell r="C37">
            <v>4720.9411764705883</v>
          </cell>
          <cell r="D37">
            <v>4720.9411764705883</v>
          </cell>
          <cell r="E37">
            <v>6491.2941176470595</v>
          </cell>
          <cell r="F37">
            <v>6491.2941176470595</v>
          </cell>
          <cell r="G37">
            <v>6491.2941176470595</v>
          </cell>
          <cell r="H37">
            <v>6491.2941176470595</v>
          </cell>
          <cell r="I37">
            <v>5901.176470588236</v>
          </cell>
          <cell r="J37">
            <v>6491.2941176470595</v>
          </cell>
          <cell r="K37">
            <v>6491.2941176470595</v>
          </cell>
          <cell r="L37">
            <v>5901.176470588236</v>
          </cell>
          <cell r="M37">
            <v>5901.176470588236</v>
          </cell>
          <cell r="N37">
            <v>4130.8235294117649</v>
          </cell>
          <cell r="O37">
            <v>70224.000000000015</v>
          </cell>
          <cell r="R37">
            <v>6250</v>
          </cell>
          <cell r="S37">
            <v>6250</v>
          </cell>
          <cell r="T37">
            <v>8593.75</v>
          </cell>
          <cell r="U37">
            <v>8593.75</v>
          </cell>
          <cell r="V37">
            <v>8593.75</v>
          </cell>
          <cell r="W37">
            <v>8593.75</v>
          </cell>
          <cell r="X37">
            <v>7812.5</v>
          </cell>
          <cell r="Y37">
            <v>8593.75</v>
          </cell>
          <cell r="Z37">
            <v>8593.75</v>
          </cell>
          <cell r="AA37">
            <v>7812.5</v>
          </cell>
          <cell r="AB37">
            <v>7812.5</v>
          </cell>
          <cell r="AC37">
            <v>5468.75</v>
          </cell>
          <cell r="AD37">
            <v>92968.75</v>
          </cell>
          <cell r="AG37">
            <v>3429.2188704323585</v>
          </cell>
          <cell r="AH37">
            <v>3391.0425242786396</v>
          </cell>
          <cell r="AI37">
            <v>5984.7935142985543</v>
          </cell>
          <cell r="AJ37">
            <v>5984.7935142985543</v>
          </cell>
          <cell r="AK37">
            <v>6037.7090220816681</v>
          </cell>
          <cell r="AL37">
            <v>6037.7090220816681</v>
          </cell>
          <cell r="AM37">
            <v>7568.8132704462178</v>
          </cell>
          <cell r="AN37">
            <v>7568.8132704462168</v>
          </cell>
          <cell r="AO37">
            <v>7568.8132704462168</v>
          </cell>
          <cell r="AP37">
            <v>7568.8132704462178</v>
          </cell>
          <cell r="AQ37">
            <v>7940.6882704462196</v>
          </cell>
          <cell r="AR37">
            <v>5293.7921802974797</v>
          </cell>
          <cell r="AS37">
            <v>0</v>
          </cell>
        </row>
        <row r="38">
          <cell r="C38">
            <v>4720.9411764705883</v>
          </cell>
          <cell r="D38">
            <v>4720.9411764705883</v>
          </cell>
          <cell r="E38">
            <v>6491.2941176470595</v>
          </cell>
          <cell r="F38">
            <v>6491.2941176470595</v>
          </cell>
          <cell r="G38">
            <v>6491.2941176470595</v>
          </cell>
          <cell r="H38">
            <v>6491.2941176470595</v>
          </cell>
          <cell r="I38">
            <v>5901.176470588236</v>
          </cell>
          <cell r="J38">
            <v>6491.2941176470595</v>
          </cell>
          <cell r="K38">
            <v>6491.2941176470595</v>
          </cell>
          <cell r="L38">
            <v>5901.176470588236</v>
          </cell>
          <cell r="M38">
            <v>5901.176470588236</v>
          </cell>
          <cell r="N38">
            <v>4130.8235294117649</v>
          </cell>
          <cell r="O38">
            <v>70224.000000000015</v>
          </cell>
          <cell r="R38">
            <v>6250</v>
          </cell>
          <cell r="S38">
            <v>6250</v>
          </cell>
          <cell r="T38">
            <v>8593.75</v>
          </cell>
          <cell r="U38">
            <v>8593.75</v>
          </cell>
          <cell r="V38">
            <v>8593.75</v>
          </cell>
          <cell r="W38">
            <v>8593.75</v>
          </cell>
          <cell r="X38">
            <v>7812.5</v>
          </cell>
          <cell r="Y38">
            <v>8593.75</v>
          </cell>
          <cell r="Z38">
            <v>8593.75</v>
          </cell>
          <cell r="AA38">
            <v>7812.5</v>
          </cell>
          <cell r="AB38">
            <v>7812.5</v>
          </cell>
          <cell r="AC38">
            <v>5468.75</v>
          </cell>
          <cell r="AD38">
            <v>92968.75</v>
          </cell>
          <cell r="AG38">
            <v>3429.2188704323585</v>
          </cell>
          <cell r="AH38">
            <v>3391.0425242786396</v>
          </cell>
          <cell r="AI38">
            <v>5984.7935142985543</v>
          </cell>
          <cell r="AJ38">
            <v>5984.7935142985543</v>
          </cell>
          <cell r="AK38">
            <v>6037.7090220816681</v>
          </cell>
          <cell r="AL38">
            <v>6037.7090220816681</v>
          </cell>
          <cell r="AM38">
            <v>7568.8132704462178</v>
          </cell>
          <cell r="AN38">
            <v>7568.8132704462168</v>
          </cell>
          <cell r="AO38">
            <v>7568.8132704462168</v>
          </cell>
          <cell r="AP38">
            <v>7568.8132704462178</v>
          </cell>
          <cell r="AQ38">
            <v>7940.6882704462196</v>
          </cell>
          <cell r="AR38">
            <v>5293.7921802974797</v>
          </cell>
          <cell r="AS38">
            <v>74375.000000000015</v>
          </cell>
        </row>
        <row r="39">
          <cell r="C39">
            <v>8572.2352941176468</v>
          </cell>
          <cell r="D39">
            <v>8572.2352941176468</v>
          </cell>
          <cell r="E39">
            <v>11786.823529411766</v>
          </cell>
          <cell r="F39">
            <v>11786.823529411766</v>
          </cell>
          <cell r="G39">
            <v>11786.823529411766</v>
          </cell>
          <cell r="H39">
            <v>11786.823529411766</v>
          </cell>
          <cell r="I39">
            <v>10715.294117647059</v>
          </cell>
          <cell r="J39">
            <v>11786.823529411766</v>
          </cell>
          <cell r="K39">
            <v>11786.823529411766</v>
          </cell>
          <cell r="L39">
            <v>10715.294117647059</v>
          </cell>
          <cell r="M39">
            <v>10715.294117647059</v>
          </cell>
          <cell r="N39">
            <v>7500.7058823529414</v>
          </cell>
          <cell r="O39">
            <v>127512</v>
          </cell>
          <cell r="R39">
            <v>11500</v>
          </cell>
          <cell r="S39">
            <v>11500</v>
          </cell>
          <cell r="T39">
            <v>15812.5</v>
          </cell>
          <cell r="U39">
            <v>15812.5</v>
          </cell>
          <cell r="V39">
            <v>15812.5</v>
          </cell>
          <cell r="W39">
            <v>15812.5</v>
          </cell>
          <cell r="X39">
            <v>14375</v>
          </cell>
          <cell r="Y39">
            <v>15812.5</v>
          </cell>
          <cell r="Z39">
            <v>15812.5</v>
          </cell>
          <cell r="AA39">
            <v>14375</v>
          </cell>
          <cell r="AB39">
            <v>14375</v>
          </cell>
          <cell r="AC39">
            <v>10062.5</v>
          </cell>
          <cell r="AD39">
            <v>171062.5</v>
          </cell>
          <cell r="AG39">
            <v>6309.762721595539</v>
          </cell>
          <cell r="AH39">
            <v>6239.5182446726967</v>
          </cell>
          <cell r="AI39">
            <v>11012.02006630934</v>
          </cell>
          <cell r="AJ39">
            <v>11012.02006630934</v>
          </cell>
          <cell r="AK39">
            <v>11109.384600630268</v>
          </cell>
          <cell r="AL39">
            <v>11109.384600630268</v>
          </cell>
          <cell r="AM39">
            <v>13926.61641762104</v>
          </cell>
          <cell r="AN39">
            <v>13926.61641762104</v>
          </cell>
          <cell r="AO39">
            <v>13926.61641762104</v>
          </cell>
          <cell r="AP39">
            <v>13926.61641762104</v>
          </cell>
          <cell r="AQ39">
            <v>14610.866417621044</v>
          </cell>
          <cell r="AR39">
            <v>9740.5776117473633</v>
          </cell>
          <cell r="AS39">
            <v>136850.00000000003</v>
          </cell>
        </row>
        <row r="40">
          <cell r="C40">
            <v>5839.0588235294126</v>
          </cell>
          <cell r="D40">
            <v>5839.0588235294126</v>
          </cell>
          <cell r="E40">
            <v>8028.7058823529414</v>
          </cell>
          <cell r="F40">
            <v>8028.7058823529414</v>
          </cell>
          <cell r="G40">
            <v>8028.7058823529414</v>
          </cell>
          <cell r="H40">
            <v>8028.7058823529414</v>
          </cell>
          <cell r="I40">
            <v>7298.8235294117649</v>
          </cell>
          <cell r="J40">
            <v>8028.7058823529414</v>
          </cell>
          <cell r="K40">
            <v>8028.7058823529414</v>
          </cell>
          <cell r="L40">
            <v>7298.8235294117649</v>
          </cell>
          <cell r="M40">
            <v>7298.8235294117649</v>
          </cell>
          <cell r="N40">
            <v>5109.1764705882351</v>
          </cell>
          <cell r="O40">
            <v>86856</v>
          </cell>
          <cell r="R40">
            <v>8000</v>
          </cell>
          <cell r="S40">
            <v>8000</v>
          </cell>
          <cell r="T40">
            <v>11000</v>
          </cell>
          <cell r="U40">
            <v>11000</v>
          </cell>
          <cell r="V40">
            <v>11000</v>
          </cell>
          <cell r="W40">
            <v>11000</v>
          </cell>
          <cell r="X40">
            <v>10000</v>
          </cell>
          <cell r="Y40">
            <v>11000</v>
          </cell>
          <cell r="Z40">
            <v>11000</v>
          </cell>
          <cell r="AA40">
            <v>10000</v>
          </cell>
          <cell r="AB40">
            <v>10000</v>
          </cell>
          <cell r="AC40">
            <v>7000</v>
          </cell>
          <cell r="AD40">
            <v>119000</v>
          </cell>
          <cell r="AG40">
            <v>4389.400154153419</v>
          </cell>
          <cell r="AH40">
            <v>4340.5344310766586</v>
          </cell>
          <cell r="AI40">
            <v>7660.5356983021493</v>
          </cell>
          <cell r="AJ40">
            <v>7660.5356983021493</v>
          </cell>
          <cell r="AK40">
            <v>7728.2675482645345</v>
          </cell>
          <cell r="AL40">
            <v>7728.2675482645345</v>
          </cell>
          <cell r="AM40">
            <v>9688.0809861711587</v>
          </cell>
          <cell r="AN40">
            <v>9688.0809861711587</v>
          </cell>
          <cell r="AO40">
            <v>9688.0809861711587</v>
          </cell>
          <cell r="AP40">
            <v>9688.0809861711587</v>
          </cell>
          <cell r="AQ40">
            <v>10164.08098617116</v>
          </cell>
          <cell r="AR40">
            <v>6776.0539907807743</v>
          </cell>
          <cell r="AS40">
            <v>95200.000000000015</v>
          </cell>
        </row>
        <row r="41">
          <cell r="C41">
            <v>6832.9411764705892</v>
          </cell>
          <cell r="D41">
            <v>6832.9411764705892</v>
          </cell>
          <cell r="E41">
            <v>9395.2941176470595</v>
          </cell>
          <cell r="F41">
            <v>9395.2941176470595</v>
          </cell>
          <cell r="G41">
            <v>9395.2941176470595</v>
          </cell>
          <cell r="H41">
            <v>9395.2941176470595</v>
          </cell>
          <cell r="I41">
            <v>8541.1764705882379</v>
          </cell>
          <cell r="J41">
            <v>9395.2941176470595</v>
          </cell>
          <cell r="K41">
            <v>9395.2941176470595</v>
          </cell>
          <cell r="L41">
            <v>8541.1764705882379</v>
          </cell>
          <cell r="M41">
            <v>8541.1764705882379</v>
          </cell>
          <cell r="N41">
            <v>5978.8235294117658</v>
          </cell>
          <cell r="O41">
            <v>101640.00000000001</v>
          </cell>
          <cell r="R41">
            <v>9250</v>
          </cell>
          <cell r="S41">
            <v>9250</v>
          </cell>
          <cell r="T41">
            <v>12718.75</v>
          </cell>
          <cell r="U41">
            <v>12718.75</v>
          </cell>
          <cell r="V41">
            <v>12718.75</v>
          </cell>
          <cell r="W41">
            <v>12718.75</v>
          </cell>
          <cell r="X41">
            <v>11562.5</v>
          </cell>
          <cell r="Y41">
            <v>12718.75</v>
          </cell>
          <cell r="Z41">
            <v>12718.75</v>
          </cell>
          <cell r="AA41">
            <v>11562.5</v>
          </cell>
          <cell r="AB41">
            <v>11562.5</v>
          </cell>
          <cell r="AC41">
            <v>8093.75</v>
          </cell>
          <cell r="AD41">
            <v>137593.75</v>
          </cell>
          <cell r="AG41">
            <v>5075.24392823989</v>
          </cell>
          <cell r="AH41">
            <v>5018.7429359323869</v>
          </cell>
          <cell r="AI41">
            <v>8857.4944011618609</v>
          </cell>
          <cell r="AJ41">
            <v>8857.4944011618609</v>
          </cell>
          <cell r="AK41">
            <v>8935.809352680868</v>
          </cell>
          <cell r="AL41">
            <v>8935.809352680868</v>
          </cell>
          <cell r="AM41">
            <v>11201.843640260402</v>
          </cell>
          <cell r="AN41">
            <v>11201.843640260402</v>
          </cell>
          <cell r="AO41">
            <v>11201.843640260402</v>
          </cell>
          <cell r="AP41">
            <v>11201.843640260402</v>
          </cell>
          <cell r="AQ41">
            <v>11752.218640260406</v>
          </cell>
          <cell r="AR41">
            <v>7834.8124268402698</v>
          </cell>
          <cell r="AS41">
            <v>110075</v>
          </cell>
        </row>
        <row r="42">
          <cell r="C42">
            <v>37270.588235294119</v>
          </cell>
          <cell r="D42">
            <v>37270.588235294119</v>
          </cell>
          <cell r="E42">
            <v>51247.058823529413</v>
          </cell>
          <cell r="F42">
            <v>51247.058823529413</v>
          </cell>
          <cell r="G42">
            <v>51247.058823529413</v>
          </cell>
          <cell r="H42">
            <v>51247.058823529413</v>
          </cell>
          <cell r="I42">
            <v>46588.23529411765</v>
          </cell>
          <cell r="J42">
            <v>51247.058823529413</v>
          </cell>
          <cell r="K42">
            <v>51247.058823529413</v>
          </cell>
          <cell r="L42">
            <v>46588.23529411765</v>
          </cell>
          <cell r="M42">
            <v>46588.23529411765</v>
          </cell>
          <cell r="N42">
            <v>32611.764705882353</v>
          </cell>
          <cell r="O42">
            <v>554400</v>
          </cell>
          <cell r="R42">
            <v>50000</v>
          </cell>
          <cell r="S42">
            <v>50000</v>
          </cell>
          <cell r="T42">
            <v>68750</v>
          </cell>
          <cell r="U42">
            <v>68750</v>
          </cell>
          <cell r="V42">
            <v>68750</v>
          </cell>
          <cell r="W42">
            <v>68750</v>
          </cell>
          <cell r="X42">
            <v>62500</v>
          </cell>
          <cell r="Y42">
            <v>68750</v>
          </cell>
          <cell r="Z42">
            <v>68750</v>
          </cell>
          <cell r="AA42">
            <v>62500</v>
          </cell>
          <cell r="AB42">
            <v>62500</v>
          </cell>
          <cell r="AC42">
            <v>43750</v>
          </cell>
          <cell r="AD42">
            <v>743750</v>
          </cell>
          <cell r="AG42">
            <v>27433.750963458868</v>
          </cell>
          <cell r="AH42">
            <v>27128.34019422912</v>
          </cell>
          <cell r="AI42">
            <v>47878.348114388435</v>
          </cell>
          <cell r="AJ42">
            <v>47878.348114388435</v>
          </cell>
          <cell r="AK42">
            <v>48301.672176653345</v>
          </cell>
          <cell r="AL42">
            <v>48301.672176653345</v>
          </cell>
          <cell r="AM42">
            <v>60550.506163569735</v>
          </cell>
          <cell r="AN42">
            <v>60550.506163569735</v>
          </cell>
          <cell r="AO42">
            <v>60550.506163569735</v>
          </cell>
          <cell r="AP42">
            <v>60550.506163569735</v>
          </cell>
          <cell r="AQ42">
            <v>63525.506163569757</v>
          </cell>
          <cell r="AR42">
            <v>42350.337442379845</v>
          </cell>
          <cell r="AS42">
            <v>595000.00000000012</v>
          </cell>
        </row>
      </sheetData>
      <sheetData sheetId="14" refreshError="1"/>
      <sheetData sheetId="15" refreshError="1"/>
      <sheetData sheetId="16" refreshError="1"/>
      <sheetData sheetId="17" refreshError="1">
        <row r="24">
          <cell r="D24">
            <v>1400</v>
          </cell>
          <cell r="E24">
            <v>1900</v>
          </cell>
          <cell r="F24">
            <v>3735</v>
          </cell>
          <cell r="G24">
            <v>5535</v>
          </cell>
          <cell r="H24">
            <v>8372</v>
          </cell>
          <cell r="I24">
            <v>8220</v>
          </cell>
          <cell r="J24">
            <v>7630</v>
          </cell>
          <cell r="K24">
            <v>7480</v>
          </cell>
          <cell r="L24">
            <v>6800</v>
          </cell>
          <cell r="M24">
            <v>3000</v>
          </cell>
          <cell r="N24">
            <v>500</v>
          </cell>
          <cell r="O24">
            <v>500</v>
          </cell>
          <cell r="P24">
            <v>55072</v>
          </cell>
          <cell r="T24">
            <v>0</v>
          </cell>
          <cell r="U24">
            <v>303</v>
          </cell>
          <cell r="V24">
            <v>716</v>
          </cell>
          <cell r="W24">
            <v>1527.7</v>
          </cell>
          <cell r="X24">
            <v>2656.4</v>
          </cell>
          <cell r="Y24">
            <v>4384.24</v>
          </cell>
          <cell r="Z24">
            <v>6096.1399999999994</v>
          </cell>
          <cell r="AA24">
            <v>7674.24</v>
          </cell>
          <cell r="AB24">
            <v>9217.34</v>
          </cell>
          <cell r="AC24">
            <v>10673.34</v>
          </cell>
          <cell r="AD24">
            <v>11303.34</v>
          </cell>
          <cell r="AE24">
            <v>11408.34</v>
          </cell>
          <cell r="AF24">
            <v>65960.08</v>
          </cell>
        </row>
        <row r="25">
          <cell r="D25">
            <v>833</v>
          </cell>
          <cell r="E25">
            <v>962</v>
          </cell>
          <cell r="F25">
            <v>2204</v>
          </cell>
          <cell r="G25">
            <v>0</v>
          </cell>
          <cell r="H25">
            <v>0</v>
          </cell>
          <cell r="I25">
            <v>0</v>
          </cell>
          <cell r="J25">
            <v>0</v>
          </cell>
          <cell r="K25">
            <v>0</v>
          </cell>
          <cell r="L25">
            <v>0</v>
          </cell>
          <cell r="M25">
            <v>0</v>
          </cell>
          <cell r="N25">
            <v>0</v>
          </cell>
          <cell r="O25">
            <v>0</v>
          </cell>
          <cell r="P25">
            <v>3999</v>
          </cell>
          <cell r="T25">
            <v>0</v>
          </cell>
          <cell r="U25">
            <v>99.66</v>
          </cell>
          <cell r="V25">
            <v>1421.3140000000001</v>
          </cell>
          <cell r="W25">
            <v>0</v>
          </cell>
          <cell r="X25">
            <v>0</v>
          </cell>
          <cell r="Y25">
            <v>0</v>
          </cell>
          <cell r="Z25">
            <v>0</v>
          </cell>
          <cell r="AA25">
            <v>0</v>
          </cell>
          <cell r="AB25">
            <v>0</v>
          </cell>
          <cell r="AC25">
            <v>0</v>
          </cell>
          <cell r="AD25">
            <v>0</v>
          </cell>
          <cell r="AE25">
            <v>0</v>
          </cell>
          <cell r="AF25">
            <v>1520.9740000000002</v>
          </cell>
        </row>
        <row r="26">
          <cell r="D26">
            <v>0.59499999999999997</v>
          </cell>
          <cell r="E26">
            <v>0.50631578947368416</v>
          </cell>
          <cell r="F26">
            <v>0.59009370816599738</v>
          </cell>
          <cell r="G26">
            <v>0</v>
          </cell>
          <cell r="H26">
            <v>0</v>
          </cell>
          <cell r="I26">
            <v>0</v>
          </cell>
          <cell r="J26">
            <v>0</v>
          </cell>
          <cell r="K26">
            <v>0</v>
          </cell>
          <cell r="L26">
            <v>0</v>
          </cell>
          <cell r="M26">
            <v>0</v>
          </cell>
          <cell r="N26">
            <v>0</v>
          </cell>
          <cell r="O26">
            <v>0</v>
          </cell>
          <cell r="P26">
            <v>7.2614032539221385E-2</v>
          </cell>
          <cell r="T26">
            <v>0</v>
          </cell>
          <cell r="U26">
            <v>0.32891089108910893</v>
          </cell>
          <cell r="V26">
            <v>1.9850754189944135</v>
          </cell>
          <cell r="W26">
            <v>0</v>
          </cell>
          <cell r="X26">
            <v>0</v>
          </cell>
          <cell r="Y26">
            <v>0</v>
          </cell>
          <cell r="Z26">
            <v>0</v>
          </cell>
          <cell r="AA26">
            <v>0</v>
          </cell>
          <cell r="AB26">
            <v>0</v>
          </cell>
          <cell r="AC26">
            <v>0</v>
          </cell>
          <cell r="AD26">
            <v>0</v>
          </cell>
          <cell r="AE26">
            <v>0</v>
          </cell>
          <cell r="AF26">
            <v>2.3059007811997805E-2</v>
          </cell>
        </row>
        <row r="29">
          <cell r="D29">
            <v>200</v>
          </cell>
          <cell r="E29">
            <v>250</v>
          </cell>
          <cell r="F29">
            <v>400</v>
          </cell>
          <cell r="G29">
            <v>550</v>
          </cell>
          <cell r="H29">
            <v>750</v>
          </cell>
          <cell r="I29">
            <v>750</v>
          </cell>
          <cell r="J29">
            <v>650</v>
          </cell>
          <cell r="K29">
            <v>650</v>
          </cell>
          <cell r="L29">
            <v>0</v>
          </cell>
          <cell r="M29">
            <v>0</v>
          </cell>
          <cell r="N29">
            <v>0</v>
          </cell>
          <cell r="O29">
            <v>0</v>
          </cell>
          <cell r="P29">
            <v>4200</v>
          </cell>
          <cell r="T29">
            <v>0</v>
          </cell>
          <cell r="U29">
            <v>44</v>
          </cell>
          <cell r="V29">
            <v>99</v>
          </cell>
          <cell r="W29">
            <v>187</v>
          </cell>
          <cell r="X29">
            <v>300.5</v>
          </cell>
          <cell r="Y29">
            <v>458</v>
          </cell>
          <cell r="Z29">
            <v>615.5</v>
          </cell>
          <cell r="AA29">
            <v>751</v>
          </cell>
          <cell r="AB29">
            <v>889</v>
          </cell>
          <cell r="AC29">
            <v>889</v>
          </cell>
          <cell r="AD29">
            <v>889</v>
          </cell>
          <cell r="AE29">
            <v>889</v>
          </cell>
          <cell r="AF29">
            <v>6011</v>
          </cell>
        </row>
        <row r="30">
          <cell r="D30">
            <v>210</v>
          </cell>
          <cell r="E30">
            <v>250</v>
          </cell>
          <cell r="F30">
            <v>53</v>
          </cell>
          <cell r="G30">
            <v>0</v>
          </cell>
          <cell r="H30">
            <v>0</v>
          </cell>
          <cell r="I30">
            <v>0</v>
          </cell>
          <cell r="J30">
            <v>0</v>
          </cell>
          <cell r="K30">
            <v>0</v>
          </cell>
          <cell r="L30">
            <v>0</v>
          </cell>
          <cell r="M30">
            <v>0</v>
          </cell>
          <cell r="N30">
            <v>0</v>
          </cell>
          <cell r="O30">
            <v>0</v>
          </cell>
          <cell r="P30">
            <v>513</v>
          </cell>
          <cell r="T30">
            <v>0</v>
          </cell>
          <cell r="U30">
            <v>0</v>
          </cell>
          <cell r="V30">
            <v>91.08</v>
          </cell>
          <cell r="W30">
            <v>0</v>
          </cell>
          <cell r="X30">
            <v>0</v>
          </cell>
          <cell r="Y30">
            <v>0</v>
          </cell>
          <cell r="Z30">
            <v>0</v>
          </cell>
          <cell r="AA30">
            <v>0</v>
          </cell>
          <cell r="AB30">
            <v>0</v>
          </cell>
          <cell r="AC30">
            <v>0</v>
          </cell>
          <cell r="AD30">
            <v>0</v>
          </cell>
          <cell r="AE30">
            <v>0</v>
          </cell>
          <cell r="AF30">
            <v>91.08</v>
          </cell>
        </row>
        <row r="31">
          <cell r="D31">
            <v>1.05</v>
          </cell>
          <cell r="E31">
            <v>1</v>
          </cell>
          <cell r="F31">
            <v>0.13250000000000001</v>
          </cell>
          <cell r="G31">
            <v>0</v>
          </cell>
          <cell r="H31">
            <v>0</v>
          </cell>
          <cell r="I31">
            <v>0</v>
          </cell>
          <cell r="J31">
            <v>0</v>
          </cell>
          <cell r="K31">
            <v>0</v>
          </cell>
          <cell r="L31">
            <v>0</v>
          </cell>
          <cell r="M31">
            <v>0</v>
          </cell>
          <cell r="N31">
            <v>0</v>
          </cell>
          <cell r="O31">
            <v>0</v>
          </cell>
          <cell r="P31">
            <v>0.12214285714285714</v>
          </cell>
          <cell r="T31">
            <v>0</v>
          </cell>
          <cell r="U31">
            <v>0</v>
          </cell>
          <cell r="V31">
            <v>0.91999999999999993</v>
          </cell>
          <cell r="W31">
            <v>0</v>
          </cell>
          <cell r="X31">
            <v>0</v>
          </cell>
          <cell r="Y31">
            <v>0</v>
          </cell>
          <cell r="Z31">
            <v>0</v>
          </cell>
          <cell r="AA31">
            <v>0</v>
          </cell>
          <cell r="AB31">
            <v>0</v>
          </cell>
          <cell r="AC31">
            <v>0</v>
          </cell>
          <cell r="AD31">
            <v>0</v>
          </cell>
          <cell r="AE31">
            <v>0</v>
          </cell>
          <cell r="AF31">
            <v>1.515222092829812E-2</v>
          </cell>
        </row>
        <row r="34">
          <cell r="D34">
            <v>400</v>
          </cell>
          <cell r="E34">
            <v>550</v>
          </cell>
          <cell r="F34">
            <v>900</v>
          </cell>
          <cell r="G34">
            <v>790</v>
          </cell>
          <cell r="H34">
            <v>920</v>
          </cell>
          <cell r="I34">
            <v>1040</v>
          </cell>
          <cell r="J34">
            <v>1000</v>
          </cell>
          <cell r="K34">
            <v>900</v>
          </cell>
          <cell r="L34">
            <v>2000</v>
          </cell>
          <cell r="M34">
            <v>0</v>
          </cell>
          <cell r="N34">
            <v>0</v>
          </cell>
          <cell r="O34">
            <v>0</v>
          </cell>
          <cell r="P34">
            <v>8500</v>
          </cell>
          <cell r="T34">
            <v>0</v>
          </cell>
          <cell r="U34">
            <v>83</v>
          </cell>
          <cell r="V34">
            <v>199</v>
          </cell>
          <cell r="W34">
            <v>392</v>
          </cell>
          <cell r="X34">
            <v>555.79999999999995</v>
          </cell>
          <cell r="Y34">
            <v>748.19999999999993</v>
          </cell>
          <cell r="Z34">
            <v>966.99999999999989</v>
          </cell>
          <cell r="AA34">
            <v>1177</v>
          </cell>
          <cell r="AB34">
            <v>1365</v>
          </cell>
          <cell r="AC34">
            <v>1805</v>
          </cell>
          <cell r="AD34">
            <v>1805</v>
          </cell>
          <cell r="AE34">
            <v>1805</v>
          </cell>
          <cell r="AF34">
            <v>10902</v>
          </cell>
        </row>
        <row r="35">
          <cell r="D35">
            <v>405</v>
          </cell>
          <cell r="E35">
            <v>330</v>
          </cell>
          <cell r="F35">
            <v>707</v>
          </cell>
          <cell r="G35">
            <v>0</v>
          </cell>
          <cell r="H35">
            <v>0</v>
          </cell>
          <cell r="I35">
            <v>0</v>
          </cell>
          <cell r="J35">
            <v>0</v>
          </cell>
          <cell r="K35">
            <v>0</v>
          </cell>
          <cell r="L35">
            <v>0</v>
          </cell>
          <cell r="M35">
            <v>0</v>
          </cell>
          <cell r="N35">
            <v>0</v>
          </cell>
          <cell r="O35">
            <v>0</v>
          </cell>
          <cell r="P35">
            <v>1442</v>
          </cell>
          <cell r="T35">
            <v>0</v>
          </cell>
          <cell r="U35">
            <v>53.239999999999995</v>
          </cell>
          <cell r="V35">
            <v>93.72</v>
          </cell>
          <cell r="W35">
            <v>0</v>
          </cell>
          <cell r="X35">
            <v>0</v>
          </cell>
          <cell r="Y35">
            <v>0</v>
          </cell>
          <cell r="Z35">
            <v>0</v>
          </cell>
          <cell r="AA35">
            <v>0</v>
          </cell>
          <cell r="AB35">
            <v>0</v>
          </cell>
          <cell r="AC35">
            <v>0</v>
          </cell>
          <cell r="AD35">
            <v>0</v>
          </cell>
          <cell r="AE35">
            <v>0</v>
          </cell>
          <cell r="AF35">
            <v>146.95999999999998</v>
          </cell>
        </row>
        <row r="36">
          <cell r="D36">
            <v>1.0125</v>
          </cell>
          <cell r="E36">
            <v>0.6</v>
          </cell>
          <cell r="F36">
            <v>0.78555555555555556</v>
          </cell>
          <cell r="G36">
            <v>0</v>
          </cell>
          <cell r="H36">
            <v>0</v>
          </cell>
          <cell r="I36">
            <v>0</v>
          </cell>
          <cell r="J36">
            <v>0</v>
          </cell>
          <cell r="K36">
            <v>0</v>
          </cell>
          <cell r="L36">
            <v>0</v>
          </cell>
          <cell r="M36">
            <v>0</v>
          </cell>
          <cell r="N36">
            <v>0</v>
          </cell>
          <cell r="O36">
            <v>0</v>
          </cell>
          <cell r="P36">
            <v>0.1696470588235294</v>
          </cell>
          <cell r="T36">
            <v>0</v>
          </cell>
          <cell r="U36">
            <v>0.64144578313253009</v>
          </cell>
          <cell r="V36">
            <v>0.47095477386934675</v>
          </cell>
          <cell r="W36">
            <v>0</v>
          </cell>
          <cell r="X36">
            <v>0</v>
          </cell>
          <cell r="Y36">
            <v>0</v>
          </cell>
          <cell r="Z36">
            <v>0</v>
          </cell>
          <cell r="AA36">
            <v>0</v>
          </cell>
          <cell r="AB36">
            <v>0</v>
          </cell>
          <cell r="AC36">
            <v>0</v>
          </cell>
          <cell r="AD36">
            <v>0</v>
          </cell>
          <cell r="AE36">
            <v>0</v>
          </cell>
          <cell r="AF36">
            <v>1.3480095395340303E-2</v>
          </cell>
        </row>
        <row r="39">
          <cell r="D39">
            <v>0</v>
          </cell>
          <cell r="E39">
            <v>0</v>
          </cell>
          <cell r="F39">
            <v>780</v>
          </cell>
          <cell r="G39">
            <v>1475</v>
          </cell>
          <cell r="H39">
            <v>1475</v>
          </cell>
          <cell r="I39">
            <v>850</v>
          </cell>
          <cell r="J39">
            <v>680</v>
          </cell>
          <cell r="K39">
            <v>480</v>
          </cell>
          <cell r="L39">
            <v>0</v>
          </cell>
          <cell r="M39">
            <v>0</v>
          </cell>
          <cell r="N39">
            <v>0</v>
          </cell>
          <cell r="O39">
            <v>0</v>
          </cell>
          <cell r="P39">
            <v>5740</v>
          </cell>
          <cell r="T39">
            <v>0</v>
          </cell>
          <cell r="U39">
            <v>0</v>
          </cell>
          <cell r="V39">
            <v>0</v>
          </cell>
          <cell r="W39">
            <v>171.60000000000002</v>
          </cell>
          <cell r="X39">
            <v>466.1</v>
          </cell>
          <cell r="Y39">
            <v>760.6</v>
          </cell>
          <cell r="Z39">
            <v>947.6</v>
          </cell>
          <cell r="AA39">
            <v>1097.1999999999998</v>
          </cell>
          <cell r="AB39">
            <v>1202.7999999999997</v>
          </cell>
          <cell r="AC39">
            <v>1202.7999999999997</v>
          </cell>
          <cell r="AD39">
            <v>1202.7999999999997</v>
          </cell>
          <cell r="AE39">
            <v>1202.7999999999997</v>
          </cell>
          <cell r="AF39">
            <v>8254.2999999999975</v>
          </cell>
        </row>
        <row r="40">
          <cell r="D40">
            <v>0</v>
          </cell>
          <cell r="E40">
            <v>0</v>
          </cell>
          <cell r="F40">
            <v>837</v>
          </cell>
          <cell r="G40">
            <v>0</v>
          </cell>
          <cell r="H40">
            <v>0</v>
          </cell>
          <cell r="I40">
            <v>0</v>
          </cell>
          <cell r="J40">
            <v>0</v>
          </cell>
          <cell r="K40">
            <v>0</v>
          </cell>
          <cell r="L40">
            <v>0</v>
          </cell>
          <cell r="M40">
            <v>0</v>
          </cell>
          <cell r="N40">
            <v>0</v>
          </cell>
          <cell r="O40">
            <v>0</v>
          </cell>
          <cell r="P40">
            <v>837</v>
          </cell>
          <cell r="T40">
            <v>0</v>
          </cell>
          <cell r="U40">
            <v>0</v>
          </cell>
          <cell r="V40">
            <v>1053</v>
          </cell>
          <cell r="W40">
            <v>0</v>
          </cell>
          <cell r="X40">
            <v>0</v>
          </cell>
          <cell r="Y40">
            <v>0</v>
          </cell>
          <cell r="Z40">
            <v>0</v>
          </cell>
          <cell r="AA40">
            <v>0</v>
          </cell>
          <cell r="AB40">
            <v>0</v>
          </cell>
          <cell r="AC40">
            <v>0</v>
          </cell>
          <cell r="AD40">
            <v>0</v>
          </cell>
          <cell r="AE40">
            <v>0</v>
          </cell>
          <cell r="AF40">
            <v>1053</v>
          </cell>
        </row>
        <row r="41">
          <cell r="D41">
            <v>0</v>
          </cell>
          <cell r="E41">
            <v>0</v>
          </cell>
          <cell r="F41">
            <v>1.073076923076923</v>
          </cell>
          <cell r="G41">
            <v>0</v>
          </cell>
          <cell r="H41">
            <v>0</v>
          </cell>
          <cell r="I41">
            <v>0</v>
          </cell>
          <cell r="J41">
            <v>0</v>
          </cell>
          <cell r="K41">
            <v>0</v>
          </cell>
          <cell r="L41">
            <v>0</v>
          </cell>
          <cell r="M41">
            <v>0</v>
          </cell>
          <cell r="N41">
            <v>0</v>
          </cell>
          <cell r="O41">
            <v>0</v>
          </cell>
          <cell r="P41">
            <v>0.14581881533101046</v>
          </cell>
          <cell r="T41">
            <v>0</v>
          </cell>
          <cell r="U41">
            <v>0</v>
          </cell>
          <cell r="V41">
            <v>1</v>
          </cell>
          <cell r="W41">
            <v>0</v>
          </cell>
          <cell r="X41">
            <v>0</v>
          </cell>
          <cell r="Y41">
            <v>0</v>
          </cell>
          <cell r="Z41">
            <v>0</v>
          </cell>
          <cell r="AA41">
            <v>0</v>
          </cell>
          <cell r="AB41">
            <v>0</v>
          </cell>
          <cell r="AC41">
            <v>0</v>
          </cell>
          <cell r="AD41">
            <v>0</v>
          </cell>
          <cell r="AE41">
            <v>0</v>
          </cell>
          <cell r="AF41">
            <v>0.12756987267242531</v>
          </cell>
        </row>
        <row r="44">
          <cell r="D44">
            <v>0</v>
          </cell>
          <cell r="E44">
            <v>0</v>
          </cell>
          <cell r="F44">
            <v>0</v>
          </cell>
          <cell r="G44">
            <v>0</v>
          </cell>
          <cell r="H44">
            <v>2500</v>
          </cell>
          <cell r="I44">
            <v>2500</v>
          </cell>
          <cell r="J44">
            <v>2500</v>
          </cell>
          <cell r="K44">
            <v>2500</v>
          </cell>
          <cell r="L44">
            <v>2500</v>
          </cell>
          <cell r="M44">
            <v>2500</v>
          </cell>
          <cell r="N44">
            <v>0</v>
          </cell>
          <cell r="O44">
            <v>0</v>
          </cell>
          <cell r="P44">
            <v>15000</v>
          </cell>
          <cell r="T44">
            <v>0</v>
          </cell>
          <cell r="U44">
            <v>0</v>
          </cell>
          <cell r="V44">
            <v>0</v>
          </cell>
          <cell r="W44">
            <v>0</v>
          </cell>
          <cell r="X44">
            <v>0</v>
          </cell>
          <cell r="Y44">
            <v>525</v>
          </cell>
          <cell r="Z44">
            <v>1050</v>
          </cell>
          <cell r="AA44">
            <v>1575</v>
          </cell>
          <cell r="AB44">
            <v>2100</v>
          </cell>
          <cell r="AC44">
            <v>2625</v>
          </cell>
          <cell r="AD44">
            <v>3150</v>
          </cell>
          <cell r="AE44">
            <v>3150</v>
          </cell>
          <cell r="AF44">
            <v>14175</v>
          </cell>
        </row>
        <row r="45">
          <cell r="D45">
            <v>0</v>
          </cell>
          <cell r="E45">
            <v>0</v>
          </cell>
          <cell r="F45">
            <v>0</v>
          </cell>
          <cell r="G45">
            <v>0</v>
          </cell>
          <cell r="H45">
            <v>0</v>
          </cell>
          <cell r="I45">
            <v>0</v>
          </cell>
          <cell r="J45">
            <v>0</v>
          </cell>
          <cell r="K45">
            <v>0</v>
          </cell>
          <cell r="L45">
            <v>0</v>
          </cell>
          <cell r="M45">
            <v>0</v>
          </cell>
          <cell r="N45">
            <v>0</v>
          </cell>
          <cell r="O45">
            <v>0</v>
          </cell>
          <cell r="P45">
            <v>0</v>
          </cell>
          <cell r="T45">
            <v>0</v>
          </cell>
          <cell r="U45">
            <v>0</v>
          </cell>
          <cell r="V45">
            <v>0</v>
          </cell>
          <cell r="W45">
            <v>0</v>
          </cell>
          <cell r="X45">
            <v>0</v>
          </cell>
          <cell r="Y45">
            <v>0</v>
          </cell>
          <cell r="Z45">
            <v>0</v>
          </cell>
          <cell r="AA45">
            <v>0</v>
          </cell>
          <cell r="AB45">
            <v>0</v>
          </cell>
          <cell r="AC45">
            <v>0</v>
          </cell>
          <cell r="AD45">
            <v>0</v>
          </cell>
          <cell r="AE45">
            <v>0</v>
          </cell>
          <cell r="AF45">
            <v>0</v>
          </cell>
        </row>
        <row r="46">
          <cell r="D46">
            <v>0</v>
          </cell>
          <cell r="E46">
            <v>0</v>
          </cell>
          <cell r="F46">
            <v>0</v>
          </cell>
          <cell r="G46">
            <v>0</v>
          </cell>
          <cell r="H46">
            <v>0</v>
          </cell>
          <cell r="I46">
            <v>0</v>
          </cell>
          <cell r="J46">
            <v>0</v>
          </cell>
          <cell r="K46">
            <v>0</v>
          </cell>
          <cell r="L46">
            <v>0</v>
          </cell>
          <cell r="M46">
            <v>0</v>
          </cell>
          <cell r="N46">
            <v>0</v>
          </cell>
          <cell r="O46">
            <v>0</v>
          </cell>
          <cell r="P46">
            <v>0</v>
          </cell>
          <cell r="T46">
            <v>0</v>
          </cell>
          <cell r="U46">
            <v>0</v>
          </cell>
          <cell r="V46">
            <v>0</v>
          </cell>
          <cell r="W46">
            <v>0</v>
          </cell>
          <cell r="X46">
            <v>0</v>
          </cell>
          <cell r="Y46">
            <v>0</v>
          </cell>
          <cell r="Z46">
            <v>0</v>
          </cell>
          <cell r="AA46">
            <v>0</v>
          </cell>
          <cell r="AB46">
            <v>0</v>
          </cell>
          <cell r="AC46">
            <v>0</v>
          </cell>
          <cell r="AD46">
            <v>0</v>
          </cell>
          <cell r="AE46">
            <v>0</v>
          </cell>
          <cell r="AF46">
            <v>0</v>
          </cell>
        </row>
        <row r="49">
          <cell r="D49">
            <v>400</v>
          </cell>
          <cell r="E49">
            <v>600</v>
          </cell>
          <cell r="F49">
            <v>655</v>
          </cell>
          <cell r="G49">
            <v>1320</v>
          </cell>
          <cell r="H49">
            <v>1327</v>
          </cell>
          <cell r="I49">
            <v>1680</v>
          </cell>
          <cell r="J49">
            <v>900</v>
          </cell>
          <cell r="K49">
            <v>950</v>
          </cell>
          <cell r="L49">
            <v>0</v>
          </cell>
          <cell r="M49">
            <v>0</v>
          </cell>
          <cell r="N49">
            <v>0</v>
          </cell>
          <cell r="O49">
            <v>0</v>
          </cell>
          <cell r="P49">
            <v>7832</v>
          </cell>
          <cell r="T49">
            <v>0</v>
          </cell>
          <cell r="U49">
            <v>88</v>
          </cell>
          <cell r="V49">
            <v>220</v>
          </cell>
          <cell r="W49">
            <v>364.1</v>
          </cell>
          <cell r="X49">
            <v>633</v>
          </cell>
          <cell r="Y49">
            <v>903.43999999999994</v>
          </cell>
          <cell r="Z49">
            <v>1239.04</v>
          </cell>
          <cell r="AA49">
            <v>1392.04</v>
          </cell>
          <cell r="AB49">
            <v>1553.54</v>
          </cell>
          <cell r="AC49">
            <v>1553.54</v>
          </cell>
          <cell r="AD49">
            <v>1553.54</v>
          </cell>
          <cell r="AE49">
            <v>1553.54</v>
          </cell>
          <cell r="AF49">
            <v>11053.779999999999</v>
          </cell>
        </row>
        <row r="50">
          <cell r="D50">
            <v>0</v>
          </cell>
          <cell r="E50">
            <v>191</v>
          </cell>
          <cell r="F50">
            <v>179</v>
          </cell>
          <cell r="G50">
            <v>0</v>
          </cell>
          <cell r="H50">
            <v>0</v>
          </cell>
          <cell r="I50">
            <v>0</v>
          </cell>
          <cell r="J50">
            <v>0</v>
          </cell>
          <cell r="K50">
            <v>0</v>
          </cell>
          <cell r="L50">
            <v>0</v>
          </cell>
          <cell r="M50">
            <v>0</v>
          </cell>
          <cell r="N50">
            <v>0</v>
          </cell>
          <cell r="O50">
            <v>0</v>
          </cell>
          <cell r="P50">
            <v>370</v>
          </cell>
          <cell r="T50">
            <v>0</v>
          </cell>
          <cell r="U50">
            <v>0</v>
          </cell>
          <cell r="V50">
            <v>74.580000000000013</v>
          </cell>
          <cell r="W50">
            <v>0</v>
          </cell>
          <cell r="X50">
            <v>0</v>
          </cell>
          <cell r="Y50">
            <v>0</v>
          </cell>
          <cell r="Z50">
            <v>0</v>
          </cell>
          <cell r="AA50">
            <v>0</v>
          </cell>
          <cell r="AB50">
            <v>0</v>
          </cell>
          <cell r="AC50">
            <v>0</v>
          </cell>
          <cell r="AD50">
            <v>0</v>
          </cell>
          <cell r="AE50">
            <v>0</v>
          </cell>
          <cell r="AF50">
            <v>74.580000000000013</v>
          </cell>
        </row>
        <row r="51">
          <cell r="D51">
            <v>0</v>
          </cell>
          <cell r="E51">
            <v>0.31833333333333336</v>
          </cell>
          <cell r="F51">
            <v>0.2732824427480916</v>
          </cell>
          <cell r="G51">
            <v>0</v>
          </cell>
          <cell r="H51">
            <v>0</v>
          </cell>
          <cell r="I51">
            <v>0</v>
          </cell>
          <cell r="J51">
            <v>0</v>
          </cell>
          <cell r="K51">
            <v>0</v>
          </cell>
          <cell r="L51">
            <v>0</v>
          </cell>
          <cell r="M51">
            <v>0</v>
          </cell>
          <cell r="N51">
            <v>0</v>
          </cell>
          <cell r="O51">
            <v>0</v>
          </cell>
          <cell r="P51">
            <v>4.7242083758937695E-2</v>
          </cell>
          <cell r="T51">
            <v>0</v>
          </cell>
          <cell r="U51">
            <v>0</v>
          </cell>
          <cell r="V51">
            <v>0.33900000000000008</v>
          </cell>
          <cell r="W51">
            <v>0</v>
          </cell>
          <cell r="X51">
            <v>0</v>
          </cell>
          <cell r="Y51">
            <v>0</v>
          </cell>
          <cell r="Z51">
            <v>0</v>
          </cell>
          <cell r="AA51">
            <v>0</v>
          </cell>
          <cell r="AB51">
            <v>0</v>
          </cell>
          <cell r="AC51">
            <v>0</v>
          </cell>
          <cell r="AD51">
            <v>0</v>
          </cell>
          <cell r="AE51">
            <v>0</v>
          </cell>
          <cell r="AF51">
            <v>6.74701323891013E-3</v>
          </cell>
        </row>
        <row r="54">
          <cell r="D54">
            <v>400</v>
          </cell>
          <cell r="E54">
            <v>500</v>
          </cell>
          <cell r="F54">
            <v>1000</v>
          </cell>
          <cell r="G54">
            <v>1400</v>
          </cell>
          <cell r="H54">
            <v>1400</v>
          </cell>
          <cell r="I54">
            <v>1400</v>
          </cell>
          <cell r="J54">
            <v>1900</v>
          </cell>
          <cell r="K54">
            <v>2000</v>
          </cell>
          <cell r="L54">
            <v>2300</v>
          </cell>
          <cell r="M54">
            <v>500</v>
          </cell>
          <cell r="N54">
            <v>500</v>
          </cell>
          <cell r="O54">
            <v>500</v>
          </cell>
          <cell r="P54">
            <v>13800</v>
          </cell>
          <cell r="T54">
            <v>0</v>
          </cell>
          <cell r="U54">
            <v>88</v>
          </cell>
          <cell r="V54">
            <v>198</v>
          </cell>
          <cell r="W54">
            <v>413</v>
          </cell>
          <cell r="X54">
            <v>701</v>
          </cell>
          <cell r="Y54">
            <v>989</v>
          </cell>
          <cell r="Z54">
            <v>1277</v>
          </cell>
          <cell r="AA54">
            <v>1682</v>
          </cell>
          <cell r="AB54">
            <v>2107</v>
          </cell>
          <cell r="AC54">
            <v>2598</v>
          </cell>
          <cell r="AD54">
            <v>2703</v>
          </cell>
          <cell r="AE54">
            <v>2808</v>
          </cell>
          <cell r="AF54">
            <v>15564</v>
          </cell>
        </row>
        <row r="55">
          <cell r="D55">
            <v>218</v>
          </cell>
          <cell r="E55">
            <v>191</v>
          </cell>
          <cell r="F55">
            <v>428</v>
          </cell>
          <cell r="G55">
            <v>0</v>
          </cell>
          <cell r="H55">
            <v>0</v>
          </cell>
          <cell r="I55">
            <v>0</v>
          </cell>
          <cell r="J55">
            <v>0</v>
          </cell>
          <cell r="K55">
            <v>0</v>
          </cell>
          <cell r="L55">
            <v>0</v>
          </cell>
          <cell r="M55">
            <v>0</v>
          </cell>
          <cell r="N55">
            <v>0</v>
          </cell>
          <cell r="O55">
            <v>0</v>
          </cell>
          <cell r="P55">
            <v>837</v>
          </cell>
          <cell r="T55">
            <v>0</v>
          </cell>
          <cell r="U55">
            <v>46.42</v>
          </cell>
          <cell r="V55">
            <v>108.934</v>
          </cell>
          <cell r="W55">
            <v>0</v>
          </cell>
          <cell r="X55">
            <v>0</v>
          </cell>
          <cell r="Y55">
            <v>0</v>
          </cell>
          <cell r="Z55">
            <v>0</v>
          </cell>
          <cell r="AA55">
            <v>0</v>
          </cell>
          <cell r="AB55">
            <v>0</v>
          </cell>
          <cell r="AC55">
            <v>0</v>
          </cell>
          <cell r="AD55">
            <v>0</v>
          </cell>
          <cell r="AE55">
            <v>0</v>
          </cell>
          <cell r="AF55">
            <v>155.35399999999998</v>
          </cell>
        </row>
        <row r="56">
          <cell r="D56">
            <v>0.54500000000000004</v>
          </cell>
          <cell r="E56">
            <v>0.38200000000000001</v>
          </cell>
          <cell r="F56">
            <v>0.42799999999999999</v>
          </cell>
          <cell r="G56">
            <v>0</v>
          </cell>
          <cell r="H56">
            <v>0</v>
          </cell>
          <cell r="I56">
            <v>0</v>
          </cell>
          <cell r="J56">
            <v>0</v>
          </cell>
          <cell r="K56">
            <v>0</v>
          </cell>
          <cell r="L56">
            <v>0</v>
          </cell>
          <cell r="M56">
            <v>0</v>
          </cell>
          <cell r="N56">
            <v>0</v>
          </cell>
          <cell r="O56">
            <v>0</v>
          </cell>
          <cell r="P56">
            <v>6.0652173913043478E-2</v>
          </cell>
          <cell r="T56">
            <v>0</v>
          </cell>
          <cell r="U56">
            <v>0.52749999999999997</v>
          </cell>
          <cell r="V56">
            <v>0.5501717171717172</v>
          </cell>
          <cell r="W56">
            <v>0</v>
          </cell>
          <cell r="X56">
            <v>0</v>
          </cell>
          <cell r="Y56">
            <v>0</v>
          </cell>
          <cell r="Z56">
            <v>0</v>
          </cell>
          <cell r="AA56">
            <v>0</v>
          </cell>
          <cell r="AB56">
            <v>0</v>
          </cell>
          <cell r="AC56">
            <v>0</v>
          </cell>
          <cell r="AD56">
            <v>0</v>
          </cell>
          <cell r="AE56">
            <v>0</v>
          </cell>
          <cell r="AF56">
            <v>9.9816242611153929E-3</v>
          </cell>
        </row>
        <row r="79">
          <cell r="D79">
            <v>780</v>
          </cell>
          <cell r="E79">
            <v>0</v>
          </cell>
          <cell r="F79">
            <v>1900</v>
          </cell>
          <cell r="G79">
            <v>1655</v>
          </cell>
          <cell r="H79">
            <v>850</v>
          </cell>
          <cell r="I79">
            <v>1850</v>
          </cell>
          <cell r="J79">
            <v>7035</v>
          </cell>
        </row>
        <row r="80">
          <cell r="D80">
            <v>837</v>
          </cell>
          <cell r="E80">
            <v>0</v>
          </cell>
          <cell r="F80">
            <v>837</v>
          </cell>
          <cell r="G80">
            <v>370</v>
          </cell>
          <cell r="H80">
            <v>513</v>
          </cell>
          <cell r="I80">
            <v>1442</v>
          </cell>
          <cell r="J80">
            <v>3999</v>
          </cell>
        </row>
        <row r="81">
          <cell r="D81">
            <v>1.073076923076923</v>
          </cell>
          <cell r="E81">
            <v>0</v>
          </cell>
          <cell r="F81">
            <v>0.44052631578947371</v>
          </cell>
          <cell r="G81">
            <v>0.22356495468277945</v>
          </cell>
          <cell r="H81">
            <v>0.60352941176470587</v>
          </cell>
          <cell r="I81">
            <v>0.77945945945945949</v>
          </cell>
          <cell r="J81">
            <v>0.56844349680170581</v>
          </cell>
        </row>
        <row r="84">
          <cell r="D84">
            <v>0</v>
          </cell>
          <cell r="E84">
            <v>0</v>
          </cell>
          <cell r="F84">
            <v>286</v>
          </cell>
          <cell r="G84">
            <v>308</v>
          </cell>
          <cell r="H84">
            <v>143</v>
          </cell>
          <cell r="I84">
            <v>282</v>
          </cell>
          <cell r="J84">
            <v>1019</v>
          </cell>
        </row>
        <row r="85">
          <cell r="D85">
            <v>1053</v>
          </cell>
          <cell r="E85">
            <v>0</v>
          </cell>
          <cell r="F85">
            <v>155.35399999999998</v>
          </cell>
          <cell r="G85">
            <v>74.580000000000013</v>
          </cell>
          <cell r="H85">
            <v>91.08</v>
          </cell>
          <cell r="I85">
            <v>146.95999999999998</v>
          </cell>
          <cell r="J85">
            <v>1520.9739999999999</v>
          </cell>
        </row>
        <row r="86">
          <cell r="D86">
            <v>0</v>
          </cell>
          <cell r="E86">
            <v>0</v>
          </cell>
          <cell r="F86">
            <v>0.54319580419580415</v>
          </cell>
          <cell r="G86">
            <v>0.24214285714285719</v>
          </cell>
          <cell r="H86">
            <v>0.63692307692307693</v>
          </cell>
          <cell r="I86">
            <v>0.52113475177304958</v>
          </cell>
          <cell r="J86">
            <v>1.4926143277723258</v>
          </cell>
        </row>
      </sheetData>
      <sheetData sheetId="18" refreshError="1"/>
      <sheetData sheetId="19" refreshError="1"/>
      <sheetData sheetId="20" refreshError="1">
        <row r="21">
          <cell r="C21">
            <v>701802</v>
          </cell>
          <cell r="D21">
            <v>702965</v>
          </cell>
          <cell r="E21">
            <v>705573</v>
          </cell>
        </row>
        <row r="22">
          <cell r="C22">
            <v>823287</v>
          </cell>
          <cell r="D22">
            <v>825123</v>
          </cell>
          <cell r="E22">
            <v>828534</v>
          </cell>
        </row>
        <row r="23">
          <cell r="C23">
            <v>762794</v>
          </cell>
          <cell r="D23">
            <v>764373</v>
          </cell>
          <cell r="E23">
            <v>766256</v>
          </cell>
        </row>
        <row r="24">
          <cell r="C24">
            <v>1193837</v>
          </cell>
          <cell r="D24">
            <v>1200705</v>
          </cell>
          <cell r="E24">
            <v>1208019</v>
          </cell>
        </row>
        <row r="25">
          <cell r="C25">
            <v>730142</v>
          </cell>
          <cell r="D25">
            <v>731541</v>
          </cell>
          <cell r="E25">
            <v>733652</v>
          </cell>
        </row>
        <row r="26">
          <cell r="C26">
            <v>919520</v>
          </cell>
          <cell r="D26">
            <v>925201</v>
          </cell>
          <cell r="E26">
            <v>930590</v>
          </cell>
        </row>
        <row r="27">
          <cell r="C27">
            <v>5143041</v>
          </cell>
          <cell r="D27">
            <v>5161526</v>
          </cell>
          <cell r="E27">
            <v>5184146</v>
          </cell>
        </row>
        <row r="41">
          <cell r="C41">
            <v>2601</v>
          </cell>
          <cell r="D41">
            <v>846</v>
          </cell>
          <cell r="E41">
            <v>626</v>
          </cell>
        </row>
        <row r="42">
          <cell r="C42">
            <v>356</v>
          </cell>
          <cell r="D42">
            <v>281</v>
          </cell>
          <cell r="E42">
            <v>424</v>
          </cell>
        </row>
        <row r="43">
          <cell r="C43">
            <v>899</v>
          </cell>
          <cell r="D43">
            <v>558</v>
          </cell>
          <cell r="E43">
            <v>354</v>
          </cell>
        </row>
        <row r="44">
          <cell r="C44">
            <v>1605</v>
          </cell>
          <cell r="D44">
            <v>1512</v>
          </cell>
          <cell r="E44">
            <v>1347</v>
          </cell>
        </row>
        <row r="45">
          <cell r="C45">
            <v>200</v>
          </cell>
          <cell r="D45">
            <v>301</v>
          </cell>
          <cell r="E45">
            <v>131</v>
          </cell>
        </row>
        <row r="46">
          <cell r="C46">
            <v>379</v>
          </cell>
          <cell r="D46">
            <v>480</v>
          </cell>
          <cell r="E46">
            <v>381</v>
          </cell>
        </row>
        <row r="47">
          <cell r="C47">
            <v>6040</v>
          </cell>
          <cell r="D47">
            <v>3978</v>
          </cell>
          <cell r="E47">
            <v>3263</v>
          </cell>
        </row>
        <row r="51">
          <cell r="C51">
            <v>581</v>
          </cell>
          <cell r="D51">
            <v>633</v>
          </cell>
          <cell r="E51">
            <v>520</v>
          </cell>
        </row>
        <row r="52">
          <cell r="C52">
            <v>487</v>
          </cell>
          <cell r="D52">
            <v>511</v>
          </cell>
          <cell r="E52">
            <v>464</v>
          </cell>
        </row>
        <row r="53">
          <cell r="C53">
            <v>881</v>
          </cell>
          <cell r="D53">
            <v>910</v>
          </cell>
          <cell r="E53">
            <v>829</v>
          </cell>
        </row>
        <row r="54">
          <cell r="C54">
            <v>1240</v>
          </cell>
          <cell r="D54">
            <v>1182</v>
          </cell>
          <cell r="E54">
            <v>1298</v>
          </cell>
        </row>
        <row r="55">
          <cell r="C55">
            <v>676</v>
          </cell>
          <cell r="D55">
            <v>489</v>
          </cell>
          <cell r="E55">
            <v>583</v>
          </cell>
        </row>
        <row r="56">
          <cell r="C56">
            <v>957</v>
          </cell>
          <cell r="D56">
            <v>1129</v>
          </cell>
          <cell r="E56">
            <v>1128</v>
          </cell>
        </row>
        <row r="57">
          <cell r="C57">
            <v>4822</v>
          </cell>
          <cell r="D57">
            <v>4854</v>
          </cell>
          <cell r="E57">
            <v>4822</v>
          </cell>
        </row>
        <row r="61">
          <cell r="C61">
            <v>337.87205218263927</v>
          </cell>
          <cell r="D61">
            <v>357.41679915209329</v>
          </cell>
          <cell r="E61">
            <v>351.65225694444445</v>
          </cell>
          <cell r="F61">
            <v>369.61863133451715</v>
          </cell>
          <cell r="G61">
            <v>382</v>
          </cell>
          <cell r="H61">
            <v>409.84953703703701</v>
          </cell>
          <cell r="I61">
            <v>429.62757313109427</v>
          </cell>
          <cell r="J61">
            <v>447.72423993426457</v>
          </cell>
          <cell r="K61">
            <v>486.81643813901877</v>
          </cell>
          <cell r="L61">
            <v>516.66364392050173</v>
          </cell>
          <cell r="M61">
            <v>559.90277261577342</v>
          </cell>
          <cell r="N61">
            <v>599.89541578602143</v>
          </cell>
        </row>
        <row r="62">
          <cell r="C62">
            <v>589.67831149927224</v>
          </cell>
          <cell r="D62">
            <v>731.82724402345514</v>
          </cell>
          <cell r="E62">
            <v>850</v>
          </cell>
          <cell r="F62">
            <v>891</v>
          </cell>
          <cell r="G62">
            <v>941</v>
          </cell>
          <cell r="H62">
            <v>975</v>
          </cell>
          <cell r="I62">
            <v>1012</v>
          </cell>
          <cell r="J62">
            <v>1049</v>
          </cell>
          <cell r="K62">
            <v>1049</v>
          </cell>
          <cell r="L62">
            <v>1051</v>
          </cell>
          <cell r="M62">
            <v>1101</v>
          </cell>
          <cell r="N62">
            <v>1146</v>
          </cell>
        </row>
        <row r="63">
          <cell r="C63">
            <v>506.95085324232082</v>
          </cell>
          <cell r="D63">
            <v>535.06772334293953</v>
          </cell>
          <cell r="E63">
            <v>535.19054475641951</v>
          </cell>
          <cell r="F63">
            <v>565.65615501519756</v>
          </cell>
          <cell r="G63">
            <v>591</v>
          </cell>
          <cell r="H63">
            <v>611.07614628820966</v>
          </cell>
          <cell r="I63">
            <v>625.8533141899976</v>
          </cell>
          <cell r="J63">
            <v>626.20473100272136</v>
          </cell>
          <cell r="K63">
            <v>618.54271817931544</v>
          </cell>
          <cell r="L63">
            <v>631.03459013634074</v>
          </cell>
          <cell r="M63">
            <v>645.99804443053813</v>
          </cell>
          <cell r="N63">
            <v>659.9827308649202</v>
          </cell>
        </row>
        <row r="64">
          <cell r="C64">
            <v>395.54346361185986</v>
          </cell>
          <cell r="D64">
            <v>431.83735050597977</v>
          </cell>
          <cell r="E64">
            <v>416.10531914893619</v>
          </cell>
          <cell r="F64">
            <v>432.65428913664425</v>
          </cell>
          <cell r="G64">
            <v>448</v>
          </cell>
          <cell r="H64">
            <v>467.77883850437547</v>
          </cell>
          <cell r="I64">
            <v>484.29740366541353</v>
          </cell>
          <cell r="J64">
            <v>492.82316404822797</v>
          </cell>
          <cell r="K64">
            <v>514.88249806501551</v>
          </cell>
          <cell r="L64">
            <v>549.95960627727732</v>
          </cell>
          <cell r="M64">
            <v>568.82406801831257</v>
          </cell>
          <cell r="N64">
            <v>583.15491054980146</v>
          </cell>
        </row>
        <row r="65">
          <cell r="C65">
            <v>446.36862244897958</v>
          </cell>
          <cell r="D65">
            <v>495.90286117979514</v>
          </cell>
          <cell r="E65">
            <v>513.87116415002436</v>
          </cell>
          <cell r="F65">
            <v>557.09806247528672</v>
          </cell>
          <cell r="G65">
            <v>586</v>
          </cell>
          <cell r="H65">
            <v>623.4454759799587</v>
          </cell>
          <cell r="I65">
            <v>647.30774269618757</v>
          </cell>
          <cell r="J65">
            <v>668.86050917702778</v>
          </cell>
          <cell r="K65">
            <v>695.33227744401961</v>
          </cell>
          <cell r="L65">
            <v>730.32814432989687</v>
          </cell>
          <cell r="M65">
            <v>743.82671239401736</v>
          </cell>
          <cell r="N65">
            <v>751.20545774647883</v>
          </cell>
        </row>
        <row r="66">
          <cell r="C66">
            <v>458.07026476578409</v>
          </cell>
          <cell r="D66">
            <v>514.26113013698625</v>
          </cell>
          <cell r="E66">
            <v>515.47458595088517</v>
          </cell>
          <cell r="F66">
            <v>553.14609147927183</v>
          </cell>
          <cell r="G66">
            <v>545</v>
          </cell>
          <cell r="H66">
            <v>546.96609657947681</v>
          </cell>
          <cell r="I66">
            <v>547.53747951349953</v>
          </cell>
          <cell r="J66">
            <v>546.85010545344983</v>
          </cell>
          <cell r="K66">
            <v>563.28971125353178</v>
          </cell>
          <cell r="L66">
            <v>586</v>
          </cell>
          <cell r="M66">
            <v>591.38001536370621</v>
          </cell>
          <cell r="N66">
            <v>612.83947501261991</v>
          </cell>
        </row>
        <row r="67">
          <cell r="C67">
            <v>442</v>
          </cell>
          <cell r="D67">
            <v>489</v>
          </cell>
          <cell r="E67">
            <v>488</v>
          </cell>
          <cell r="F67">
            <v>518</v>
          </cell>
          <cell r="G67">
            <v>533</v>
          </cell>
          <cell r="H67">
            <v>557</v>
          </cell>
          <cell r="I67">
            <v>574</v>
          </cell>
          <cell r="J67">
            <v>585</v>
          </cell>
          <cell r="K67">
            <v>608</v>
          </cell>
          <cell r="L67">
            <v>636</v>
          </cell>
          <cell r="M67">
            <v>658</v>
          </cell>
          <cell r="N67">
            <v>680</v>
          </cell>
        </row>
        <row r="71">
          <cell r="C71">
            <v>1207.92082616179</v>
          </cell>
          <cell r="D71">
            <v>1157.1392092257001</v>
          </cell>
          <cell r="E71">
            <v>1217.0357554786619</v>
          </cell>
        </row>
        <row r="72">
          <cell r="C72">
            <v>1690.5277207392196</v>
          </cell>
          <cell r="D72">
            <v>1651.7134268537075</v>
          </cell>
          <cell r="E72">
            <v>1694.2161422708618</v>
          </cell>
        </row>
        <row r="73">
          <cell r="C73">
            <v>865.82746878547107</v>
          </cell>
          <cell r="D73">
            <v>852.68955890563927</v>
          </cell>
          <cell r="E73">
            <v>875.35229007633586</v>
          </cell>
        </row>
        <row r="74">
          <cell r="C74">
            <v>962.77177419354837</v>
          </cell>
          <cell r="D74">
            <v>988.66308835672999</v>
          </cell>
          <cell r="E74">
            <v>968.43037634408597</v>
          </cell>
        </row>
        <row r="75">
          <cell r="C75">
            <v>1080.0917159763314</v>
          </cell>
          <cell r="D75">
            <v>1254.6635193133047</v>
          </cell>
          <cell r="E75">
            <v>1255.9124713958811</v>
          </cell>
        </row>
        <row r="76">
          <cell r="C76">
            <v>960.8359456635319</v>
          </cell>
          <cell r="D76">
            <v>884.33413231064242</v>
          </cell>
          <cell r="E76">
            <v>863.5068450528936</v>
          </cell>
        </row>
        <row r="77">
          <cell r="C77">
            <v>1066.5783907092493</v>
          </cell>
          <cell r="D77">
            <v>1063.75651095494</v>
          </cell>
          <cell r="E77">
            <v>1066.7289281280177</v>
          </cell>
        </row>
        <row r="82">
          <cell r="C82">
            <v>3182</v>
          </cell>
          <cell r="D82">
            <v>1479</v>
          </cell>
          <cell r="E82">
            <v>1400</v>
          </cell>
          <cell r="F82">
            <v>1324</v>
          </cell>
          <cell r="G82">
            <v>1253</v>
          </cell>
          <cell r="H82">
            <v>1185</v>
          </cell>
          <cell r="I82">
            <v>1121</v>
          </cell>
          <cell r="J82">
            <v>1061</v>
          </cell>
          <cell r="K82">
            <v>1004</v>
          </cell>
          <cell r="L82">
            <v>950</v>
          </cell>
          <cell r="M82">
            <v>898</v>
          </cell>
          <cell r="N82">
            <v>850</v>
          </cell>
        </row>
        <row r="83">
          <cell r="C83">
            <v>843</v>
          </cell>
          <cell r="D83">
            <v>792</v>
          </cell>
          <cell r="E83">
            <v>844</v>
          </cell>
          <cell r="F83">
            <v>845</v>
          </cell>
          <cell r="G83">
            <v>846</v>
          </cell>
          <cell r="H83">
            <v>846</v>
          </cell>
          <cell r="I83">
            <v>847</v>
          </cell>
          <cell r="J83">
            <v>848</v>
          </cell>
          <cell r="K83">
            <v>848</v>
          </cell>
          <cell r="L83">
            <v>849</v>
          </cell>
          <cell r="M83">
            <v>850</v>
          </cell>
          <cell r="N83">
            <v>850</v>
          </cell>
        </row>
        <row r="84">
          <cell r="C84">
            <v>1780</v>
          </cell>
          <cell r="D84">
            <v>1468</v>
          </cell>
          <cell r="E84">
            <v>1411</v>
          </cell>
          <cell r="F84">
            <v>1356</v>
          </cell>
          <cell r="G84">
            <v>1303</v>
          </cell>
          <cell r="H84">
            <v>1252</v>
          </cell>
          <cell r="I84">
            <v>1203</v>
          </cell>
          <cell r="J84">
            <v>1157</v>
          </cell>
          <cell r="K84">
            <v>1111</v>
          </cell>
          <cell r="L84">
            <v>1068</v>
          </cell>
          <cell r="M84">
            <v>1026</v>
          </cell>
          <cell r="N84">
            <v>986</v>
          </cell>
        </row>
        <row r="85">
          <cell r="C85">
            <v>2845</v>
          </cell>
          <cell r="D85">
            <v>2694</v>
          </cell>
          <cell r="E85">
            <v>2602</v>
          </cell>
          <cell r="F85">
            <v>2513</v>
          </cell>
          <cell r="G85">
            <v>2426</v>
          </cell>
          <cell r="H85">
            <v>2343</v>
          </cell>
          <cell r="I85">
            <v>2263</v>
          </cell>
          <cell r="J85">
            <v>2185</v>
          </cell>
          <cell r="K85">
            <v>2110</v>
          </cell>
          <cell r="L85">
            <v>2038</v>
          </cell>
          <cell r="M85">
            <v>1968</v>
          </cell>
          <cell r="N85">
            <v>1900</v>
          </cell>
        </row>
        <row r="86">
          <cell r="C86">
            <v>876</v>
          </cell>
          <cell r="D86">
            <v>790</v>
          </cell>
          <cell r="E86">
            <v>871</v>
          </cell>
          <cell r="F86">
            <v>869</v>
          </cell>
          <cell r="G86">
            <v>867</v>
          </cell>
          <cell r="H86">
            <v>864</v>
          </cell>
          <cell r="I86">
            <v>862</v>
          </cell>
          <cell r="J86">
            <v>860</v>
          </cell>
          <cell r="K86">
            <v>857</v>
          </cell>
          <cell r="L86">
            <v>855</v>
          </cell>
          <cell r="M86">
            <v>853</v>
          </cell>
          <cell r="N86">
            <v>850</v>
          </cell>
        </row>
        <row r="87">
          <cell r="C87">
            <v>1336</v>
          </cell>
          <cell r="D87">
            <v>1609</v>
          </cell>
          <cell r="E87">
            <v>1628</v>
          </cell>
          <cell r="F87">
            <v>1588</v>
          </cell>
          <cell r="G87">
            <v>1548</v>
          </cell>
          <cell r="H87">
            <v>1510</v>
          </cell>
          <cell r="I87">
            <v>1473</v>
          </cell>
          <cell r="J87">
            <v>1436</v>
          </cell>
          <cell r="K87">
            <v>1401</v>
          </cell>
          <cell r="L87">
            <v>1366</v>
          </cell>
          <cell r="M87">
            <v>1333</v>
          </cell>
          <cell r="N87">
            <v>1300</v>
          </cell>
        </row>
        <row r="88">
          <cell r="C88">
            <v>11086</v>
          </cell>
          <cell r="D88">
            <v>9601</v>
          </cell>
          <cell r="E88">
            <v>9267</v>
          </cell>
          <cell r="F88">
            <v>8944</v>
          </cell>
          <cell r="G88">
            <v>8633</v>
          </cell>
          <cell r="H88">
            <v>8332</v>
          </cell>
          <cell r="I88">
            <v>8042</v>
          </cell>
          <cell r="J88">
            <v>7762</v>
          </cell>
          <cell r="K88">
            <v>7492</v>
          </cell>
          <cell r="L88">
            <v>7231</v>
          </cell>
          <cell r="M88">
            <v>6980</v>
          </cell>
          <cell r="N88">
            <v>6737</v>
          </cell>
        </row>
        <row r="92">
          <cell r="C92">
            <v>1207</v>
          </cell>
          <cell r="D92">
            <v>1157</v>
          </cell>
          <cell r="E92">
            <v>1176</v>
          </cell>
          <cell r="F92">
            <v>1194</v>
          </cell>
          <cell r="G92">
            <v>1213</v>
          </cell>
          <cell r="H92">
            <v>1233</v>
          </cell>
          <cell r="I92">
            <v>1253</v>
          </cell>
          <cell r="J92">
            <v>1273</v>
          </cell>
          <cell r="K92">
            <v>1293</v>
          </cell>
          <cell r="L92">
            <v>1314</v>
          </cell>
          <cell r="M92">
            <v>1335</v>
          </cell>
          <cell r="N92">
            <v>1356</v>
          </cell>
        </row>
        <row r="93">
          <cell r="C93">
            <v>1690</v>
          </cell>
          <cell r="D93">
            <v>1651</v>
          </cell>
          <cell r="E93">
            <v>1649</v>
          </cell>
          <cell r="F93">
            <v>1645</v>
          </cell>
          <cell r="G93">
            <v>1642</v>
          </cell>
          <cell r="H93">
            <v>1639</v>
          </cell>
          <cell r="I93">
            <v>1636</v>
          </cell>
          <cell r="J93">
            <v>1632</v>
          </cell>
          <cell r="K93">
            <v>1629</v>
          </cell>
          <cell r="L93">
            <v>1626</v>
          </cell>
          <cell r="M93">
            <v>1623</v>
          </cell>
          <cell r="N93">
            <v>1619</v>
          </cell>
        </row>
        <row r="94">
          <cell r="C94">
            <v>865</v>
          </cell>
          <cell r="D94">
            <v>852</v>
          </cell>
          <cell r="E94">
            <v>896</v>
          </cell>
          <cell r="F94">
            <v>940</v>
          </cell>
          <cell r="G94">
            <v>987</v>
          </cell>
          <cell r="H94">
            <v>1037</v>
          </cell>
          <cell r="I94">
            <v>1089</v>
          </cell>
          <cell r="J94">
            <v>1143</v>
          </cell>
          <cell r="K94">
            <v>1200</v>
          </cell>
          <cell r="L94">
            <v>1260</v>
          </cell>
          <cell r="M94">
            <v>1323</v>
          </cell>
          <cell r="N94">
            <v>1389</v>
          </cell>
        </row>
        <row r="95">
          <cell r="C95">
            <v>962</v>
          </cell>
          <cell r="D95">
            <v>988</v>
          </cell>
          <cell r="E95">
            <v>1013</v>
          </cell>
          <cell r="F95">
            <v>1038</v>
          </cell>
          <cell r="G95">
            <v>1063</v>
          </cell>
          <cell r="H95">
            <v>1090</v>
          </cell>
          <cell r="I95">
            <v>1116</v>
          </cell>
          <cell r="J95">
            <v>1144</v>
          </cell>
          <cell r="K95">
            <v>1172</v>
          </cell>
          <cell r="L95">
            <v>1200</v>
          </cell>
          <cell r="M95">
            <v>1230</v>
          </cell>
          <cell r="N95">
            <v>1260</v>
          </cell>
        </row>
        <row r="96">
          <cell r="C96">
            <v>1080</v>
          </cell>
          <cell r="D96">
            <v>1254</v>
          </cell>
          <cell r="E96">
            <v>1259</v>
          </cell>
          <cell r="F96">
            <v>1264</v>
          </cell>
          <cell r="G96">
            <v>1268</v>
          </cell>
          <cell r="H96">
            <v>1273</v>
          </cell>
          <cell r="I96">
            <v>1277</v>
          </cell>
          <cell r="J96">
            <v>1282</v>
          </cell>
          <cell r="K96">
            <v>1286</v>
          </cell>
          <cell r="L96">
            <v>1291</v>
          </cell>
          <cell r="M96">
            <v>1295</v>
          </cell>
          <cell r="N96">
            <v>1300</v>
          </cell>
        </row>
        <row r="97">
          <cell r="C97">
            <v>960</v>
          </cell>
          <cell r="D97">
            <v>884</v>
          </cell>
          <cell r="E97">
            <v>909</v>
          </cell>
          <cell r="F97">
            <v>934</v>
          </cell>
          <cell r="G97">
            <v>960</v>
          </cell>
          <cell r="H97">
            <v>987</v>
          </cell>
          <cell r="I97">
            <v>1015</v>
          </cell>
          <cell r="J97">
            <v>1043</v>
          </cell>
          <cell r="K97">
            <v>1073</v>
          </cell>
          <cell r="L97">
            <v>1103</v>
          </cell>
          <cell r="M97">
            <v>1133</v>
          </cell>
          <cell r="N97">
            <v>1165</v>
          </cell>
        </row>
        <row r="98">
          <cell r="C98">
            <v>1067</v>
          </cell>
          <cell r="D98">
            <v>1062</v>
          </cell>
          <cell r="E98">
            <v>1080</v>
          </cell>
          <cell r="F98">
            <v>1098</v>
          </cell>
          <cell r="G98">
            <v>1117</v>
          </cell>
          <cell r="H98">
            <v>1136</v>
          </cell>
          <cell r="I98">
            <v>1155</v>
          </cell>
          <cell r="J98">
            <v>1175</v>
          </cell>
          <cell r="K98">
            <v>1195</v>
          </cell>
          <cell r="L98">
            <v>1215</v>
          </cell>
          <cell r="M98">
            <v>1236</v>
          </cell>
          <cell r="N98">
            <v>1257</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24">
          <cell r="C24">
            <v>0</v>
          </cell>
          <cell r="D24">
            <v>26</v>
          </cell>
          <cell r="H24">
            <v>0</v>
          </cell>
          <cell r="I24">
            <v>5</v>
          </cell>
        </row>
        <row r="25">
          <cell r="C25">
            <v>5</v>
          </cell>
          <cell r="D25">
            <v>48</v>
          </cell>
          <cell r="H25">
            <v>0</v>
          </cell>
          <cell r="I25">
            <v>2</v>
          </cell>
        </row>
        <row r="26">
          <cell r="C26">
            <v>0</v>
          </cell>
          <cell r="D26">
            <v>18</v>
          </cell>
          <cell r="H26">
            <v>0</v>
          </cell>
          <cell r="I26">
            <v>65</v>
          </cell>
        </row>
        <row r="27">
          <cell r="C27">
            <v>0</v>
          </cell>
          <cell r="D27">
            <v>42</v>
          </cell>
          <cell r="H27">
            <v>0</v>
          </cell>
          <cell r="I27">
            <v>4</v>
          </cell>
        </row>
        <row r="28">
          <cell r="C28">
            <v>25</v>
          </cell>
          <cell r="D28">
            <v>164</v>
          </cell>
          <cell r="H28">
            <v>0</v>
          </cell>
          <cell r="I28">
            <v>106</v>
          </cell>
        </row>
        <row r="29">
          <cell r="C29">
            <v>0</v>
          </cell>
          <cell r="D29">
            <v>25</v>
          </cell>
          <cell r="H29">
            <v>0</v>
          </cell>
          <cell r="I29">
            <v>9</v>
          </cell>
        </row>
        <row r="30">
          <cell r="C30">
            <v>30</v>
          </cell>
          <cell r="D30">
            <v>323</v>
          </cell>
          <cell r="H30">
            <v>0</v>
          </cell>
          <cell r="I30">
            <v>191</v>
          </cell>
        </row>
        <row r="35">
          <cell r="C35">
            <v>0</v>
          </cell>
          <cell r="D35">
            <v>208</v>
          </cell>
        </row>
        <row r="36">
          <cell r="C36">
            <v>89</v>
          </cell>
          <cell r="D36">
            <v>189</v>
          </cell>
        </row>
        <row r="37">
          <cell r="C37">
            <v>19</v>
          </cell>
          <cell r="D37">
            <v>252</v>
          </cell>
        </row>
        <row r="38">
          <cell r="C38">
            <v>0</v>
          </cell>
          <cell r="D38">
            <v>615</v>
          </cell>
        </row>
        <row r="39">
          <cell r="C39">
            <v>18176</v>
          </cell>
          <cell r="D39">
            <v>20425</v>
          </cell>
        </row>
        <row r="40">
          <cell r="C40">
            <v>254</v>
          </cell>
          <cell r="D40">
            <v>1194</v>
          </cell>
        </row>
        <row r="41">
          <cell r="C41">
            <v>18538</v>
          </cell>
          <cell r="D41">
            <v>22883</v>
          </cell>
        </row>
      </sheetData>
      <sheetData sheetId="30" refreshError="1"/>
      <sheetData sheetId="31" refreshError="1"/>
      <sheetData sheetId="32" refreshError="1"/>
      <sheetData sheetId="33" refreshError="1"/>
      <sheetData sheetId="34" refreshError="1"/>
      <sheetData sheetId="35" refreshError="1"/>
      <sheetData sheetId="36" refreshError="1">
        <row r="27">
          <cell r="B27" t="str">
            <v>Tempo Médio de Espera</v>
          </cell>
          <cell r="Q27" t="str">
            <v>T90</v>
          </cell>
        </row>
        <row r="28">
          <cell r="B28" t="str">
            <v>Preferencial</v>
          </cell>
          <cell r="C28" t="str">
            <v>Jan</v>
          </cell>
          <cell r="D28" t="str">
            <v>Fev</v>
          </cell>
          <cell r="E28" t="str">
            <v>Mar</v>
          </cell>
          <cell r="F28" t="str">
            <v>Abr</v>
          </cell>
          <cell r="G28" t="str">
            <v>Mai</v>
          </cell>
          <cell r="H28" t="str">
            <v>Jun</v>
          </cell>
          <cell r="I28" t="str">
            <v>Jul</v>
          </cell>
          <cell r="J28" t="str">
            <v>Ago</v>
          </cell>
          <cell r="K28" t="str">
            <v>Set</v>
          </cell>
          <cell r="L28" t="str">
            <v>Out</v>
          </cell>
          <cell r="M28" t="str">
            <v>Nov</v>
          </cell>
          <cell r="N28" t="str">
            <v>Dez</v>
          </cell>
          <cell r="O28" t="str">
            <v>Média</v>
          </cell>
          <cell r="Q28" t="str">
            <v>Preferencial</v>
          </cell>
          <cell r="R28" t="str">
            <v>Jan</v>
          </cell>
          <cell r="S28" t="str">
            <v>Fev</v>
          </cell>
          <cell r="T28" t="str">
            <v>Mar</v>
          </cell>
          <cell r="U28" t="str">
            <v>Abr</v>
          </cell>
          <cell r="V28" t="str">
            <v>Mai</v>
          </cell>
          <cell r="W28" t="str">
            <v>Jun</v>
          </cell>
          <cell r="X28" t="str">
            <v>Jul</v>
          </cell>
          <cell r="Y28" t="str">
            <v>Ago</v>
          </cell>
          <cell r="Z28" t="str">
            <v>Set</v>
          </cell>
          <cell r="AA28" t="str">
            <v>Out</v>
          </cell>
          <cell r="AB28" t="str">
            <v>Nov</v>
          </cell>
          <cell r="AC28" t="str">
            <v>Dez</v>
          </cell>
          <cell r="AD28" t="str">
            <v>Média</v>
          </cell>
        </row>
        <row r="29">
          <cell r="B29" t="str">
            <v>Anhembi</v>
          </cell>
          <cell r="C29">
            <v>5.6597222222222222E-3</v>
          </cell>
          <cell r="D29">
            <v>5.1041666666666666E-3</v>
          </cell>
          <cell r="E29">
            <v>4.1898148148148146E-3</v>
          </cell>
          <cell r="F29">
            <v>0</v>
          </cell>
          <cell r="G29">
            <v>0</v>
          </cell>
          <cell r="H29">
            <v>0</v>
          </cell>
          <cell r="I29">
            <v>0</v>
          </cell>
          <cell r="J29">
            <v>0</v>
          </cell>
          <cell r="K29">
            <v>0</v>
          </cell>
          <cell r="L29">
            <v>0</v>
          </cell>
          <cell r="M29">
            <v>0</v>
          </cell>
          <cell r="N29">
            <v>0</v>
          </cell>
          <cell r="O29">
            <v>0</v>
          </cell>
          <cell r="Q29" t="str">
            <v>Anhembi</v>
          </cell>
          <cell r="R29">
            <v>1.2638888888888889E-2</v>
          </cell>
          <cell r="S29">
            <v>9.7222222222222224E-3</v>
          </cell>
          <cell r="T29">
            <v>9.2708333333333341E-3</v>
          </cell>
          <cell r="U29">
            <v>0</v>
          </cell>
          <cell r="V29">
            <v>0</v>
          </cell>
          <cell r="W29">
            <v>0</v>
          </cell>
          <cell r="X29">
            <v>0</v>
          </cell>
          <cell r="Y29">
            <v>0</v>
          </cell>
          <cell r="Z29">
            <v>0</v>
          </cell>
          <cell r="AA29">
            <v>0</v>
          </cell>
          <cell r="AB29">
            <v>0</v>
          </cell>
          <cell r="AC29">
            <v>0</v>
          </cell>
          <cell r="AD29">
            <v>0</v>
          </cell>
        </row>
        <row r="30">
          <cell r="B30" t="str">
            <v>Centro</v>
          </cell>
          <cell r="C30">
            <v>2.8993055555555551E-3</v>
          </cell>
          <cell r="D30">
            <v>5.9085648148148153E-3</v>
          </cell>
          <cell r="E30">
            <v>4.2592592592592595E-3</v>
          </cell>
          <cell r="F30">
            <v>0</v>
          </cell>
          <cell r="G30">
            <v>0</v>
          </cell>
          <cell r="H30">
            <v>0</v>
          </cell>
          <cell r="I30">
            <v>0</v>
          </cell>
          <cell r="J30">
            <v>0</v>
          </cell>
          <cell r="K30">
            <v>0</v>
          </cell>
          <cell r="L30">
            <v>0</v>
          </cell>
          <cell r="M30">
            <v>0</v>
          </cell>
          <cell r="N30">
            <v>0</v>
          </cell>
          <cell r="O30">
            <v>0</v>
          </cell>
          <cell r="Q30" t="str">
            <v>Centro</v>
          </cell>
          <cell r="R30">
            <v>1.8379629629629628E-2</v>
          </cell>
          <cell r="S30">
            <v>1.5856481481481482E-2</v>
          </cell>
          <cell r="T30">
            <v>1.1307870370370371E-2</v>
          </cell>
          <cell r="U30">
            <v>0</v>
          </cell>
          <cell r="V30">
            <v>0</v>
          </cell>
          <cell r="W30">
            <v>0</v>
          </cell>
          <cell r="X30">
            <v>0</v>
          </cell>
          <cell r="Y30">
            <v>0</v>
          </cell>
          <cell r="Z30">
            <v>0</v>
          </cell>
          <cell r="AA30">
            <v>0</v>
          </cell>
          <cell r="AB30">
            <v>0</v>
          </cell>
          <cell r="AC30">
            <v>0</v>
          </cell>
          <cell r="AD30">
            <v>0</v>
          </cell>
        </row>
        <row r="31">
          <cell r="B31" t="str">
            <v>Grande ABC</v>
          </cell>
          <cell r="C31">
            <v>2.6157407407407405E-3</v>
          </cell>
          <cell r="D31">
            <v>3.0642361111111109E-3</v>
          </cell>
          <cell r="E31">
            <v>2.1296296296296298E-3</v>
          </cell>
          <cell r="F31">
            <v>0</v>
          </cell>
          <cell r="G31">
            <v>0</v>
          </cell>
          <cell r="H31">
            <v>0</v>
          </cell>
          <cell r="I31">
            <v>0</v>
          </cell>
          <cell r="J31">
            <v>0</v>
          </cell>
          <cell r="K31">
            <v>0</v>
          </cell>
          <cell r="L31">
            <v>0</v>
          </cell>
          <cell r="M31">
            <v>0</v>
          </cell>
          <cell r="N31">
            <v>0</v>
          </cell>
          <cell r="O31">
            <v>0</v>
          </cell>
          <cell r="Q31" t="str">
            <v>Grande ABC</v>
          </cell>
          <cell r="R31">
            <v>7.3032407407407412E-3</v>
          </cell>
          <cell r="S31">
            <v>7.6388888888888886E-3</v>
          </cell>
          <cell r="T31">
            <v>1.3703703703703704E-2</v>
          </cell>
          <cell r="U31">
            <v>0</v>
          </cell>
          <cell r="V31">
            <v>0</v>
          </cell>
          <cell r="W31">
            <v>0</v>
          </cell>
          <cell r="X31">
            <v>0</v>
          </cell>
          <cell r="Y31">
            <v>0</v>
          </cell>
          <cell r="Z31">
            <v>0</v>
          </cell>
          <cell r="AA31">
            <v>0</v>
          </cell>
          <cell r="AB31">
            <v>0</v>
          </cell>
          <cell r="AC31">
            <v>0</v>
          </cell>
          <cell r="AD31">
            <v>0</v>
          </cell>
        </row>
        <row r="32">
          <cell r="B32" t="str">
            <v>Leste</v>
          </cell>
          <cell r="C32">
            <v>8.3969907407407413E-3</v>
          </cell>
          <cell r="D32">
            <v>9.8263888888888897E-3</v>
          </cell>
          <cell r="E32">
            <v>7.4537037037037028E-3</v>
          </cell>
          <cell r="F32">
            <v>0</v>
          </cell>
          <cell r="G32">
            <v>0</v>
          </cell>
          <cell r="H32">
            <v>0</v>
          </cell>
          <cell r="I32">
            <v>0</v>
          </cell>
          <cell r="J32">
            <v>0</v>
          </cell>
          <cell r="K32">
            <v>0</v>
          </cell>
          <cell r="L32">
            <v>0</v>
          </cell>
          <cell r="M32">
            <v>0</v>
          </cell>
          <cell r="N32">
            <v>0</v>
          </cell>
          <cell r="O32">
            <v>0</v>
          </cell>
          <cell r="Q32" t="str">
            <v>Leste</v>
          </cell>
          <cell r="R32">
            <v>2.6249999999999999E-2</v>
          </cell>
          <cell r="S32">
            <v>3.24537037037037E-2</v>
          </cell>
          <cell r="T32">
            <v>1.7106481481481483E-2</v>
          </cell>
          <cell r="U32">
            <v>0</v>
          </cell>
          <cell r="V32">
            <v>0</v>
          </cell>
          <cell r="W32">
            <v>0</v>
          </cell>
          <cell r="X32">
            <v>0</v>
          </cell>
          <cell r="Y32">
            <v>0</v>
          </cell>
          <cell r="Z32">
            <v>0</v>
          </cell>
          <cell r="AA32">
            <v>0</v>
          </cell>
          <cell r="AB32">
            <v>0</v>
          </cell>
          <cell r="AC32">
            <v>0</v>
          </cell>
          <cell r="AD32">
            <v>0</v>
          </cell>
        </row>
        <row r="33">
          <cell r="B33" t="str">
            <v>Oeste</v>
          </cell>
          <cell r="C33">
            <v>5.951967592592592E-3</v>
          </cell>
          <cell r="D33">
            <v>7.2222222222222219E-3</v>
          </cell>
          <cell r="E33">
            <v>3.2407407407407406E-3</v>
          </cell>
          <cell r="F33">
            <v>0</v>
          </cell>
          <cell r="G33">
            <v>0</v>
          </cell>
          <cell r="H33">
            <v>0</v>
          </cell>
          <cell r="I33">
            <v>0</v>
          </cell>
          <cell r="J33">
            <v>0</v>
          </cell>
          <cell r="K33">
            <v>0</v>
          </cell>
          <cell r="L33">
            <v>0</v>
          </cell>
          <cell r="M33">
            <v>0</v>
          </cell>
          <cell r="N33">
            <v>0</v>
          </cell>
          <cell r="O33">
            <v>0</v>
          </cell>
          <cell r="Q33" t="str">
            <v>Oeste</v>
          </cell>
          <cell r="R33">
            <v>1.6030092592592592E-2</v>
          </cell>
          <cell r="S33">
            <v>1.7361111111111112E-2</v>
          </cell>
          <cell r="T33">
            <v>9.7222222222222224E-3</v>
          </cell>
          <cell r="U33">
            <v>0</v>
          </cell>
          <cell r="V33">
            <v>0</v>
          </cell>
          <cell r="W33">
            <v>0</v>
          </cell>
          <cell r="X33">
            <v>0</v>
          </cell>
          <cell r="Y33">
            <v>0</v>
          </cell>
          <cell r="Z33">
            <v>0</v>
          </cell>
          <cell r="AA33">
            <v>0</v>
          </cell>
          <cell r="AB33">
            <v>0</v>
          </cell>
          <cell r="AC33">
            <v>0</v>
          </cell>
          <cell r="AD33">
            <v>0</v>
          </cell>
        </row>
        <row r="34">
          <cell r="B34" t="str">
            <v>SP Sul</v>
          </cell>
          <cell r="C34">
            <v>1.7824074074074075E-3</v>
          </cell>
          <cell r="D34">
            <v>1.8402777777777779E-3</v>
          </cell>
          <cell r="E34">
            <v>2.0138888888888888E-3</v>
          </cell>
          <cell r="F34">
            <v>0</v>
          </cell>
          <cell r="G34">
            <v>0</v>
          </cell>
          <cell r="H34">
            <v>0</v>
          </cell>
          <cell r="I34">
            <v>0</v>
          </cell>
          <cell r="J34">
            <v>0</v>
          </cell>
          <cell r="K34">
            <v>0</v>
          </cell>
          <cell r="L34">
            <v>0</v>
          </cell>
          <cell r="M34">
            <v>0</v>
          </cell>
          <cell r="N34">
            <v>0</v>
          </cell>
          <cell r="O34">
            <v>0</v>
          </cell>
          <cell r="Q34" t="str">
            <v>SP Sul</v>
          </cell>
          <cell r="R34">
            <v>4.5023148148148149E-3</v>
          </cell>
          <cell r="S34">
            <v>4.9768518518518521E-3</v>
          </cell>
          <cell r="T34">
            <v>5.4629629629629637E-3</v>
          </cell>
          <cell r="U34">
            <v>0</v>
          </cell>
          <cell r="V34">
            <v>0</v>
          </cell>
          <cell r="W34">
            <v>0</v>
          </cell>
          <cell r="X34">
            <v>0</v>
          </cell>
          <cell r="Y34">
            <v>0</v>
          </cell>
          <cell r="Z34">
            <v>0</v>
          </cell>
          <cell r="AA34">
            <v>0</v>
          </cell>
          <cell r="AB34">
            <v>0</v>
          </cell>
          <cell r="AC34">
            <v>0</v>
          </cell>
          <cell r="AD34">
            <v>0</v>
          </cell>
        </row>
        <row r="35">
          <cell r="B35" t="str">
            <v>Eletropaulo</v>
          </cell>
          <cell r="C35">
            <v>4.4842303240740745E-3</v>
          </cell>
          <cell r="D35">
            <v>5.5133442265795207E-3</v>
          </cell>
          <cell r="E35">
            <v>3.5763888888888894E-3</v>
          </cell>
          <cell r="F35">
            <v>0</v>
          </cell>
          <cell r="G35">
            <v>0</v>
          </cell>
          <cell r="H35">
            <v>0</v>
          </cell>
          <cell r="I35">
            <v>0</v>
          </cell>
          <cell r="J35">
            <v>0</v>
          </cell>
          <cell r="K35">
            <v>0</v>
          </cell>
          <cell r="L35">
            <v>0</v>
          </cell>
          <cell r="M35">
            <v>0</v>
          </cell>
          <cell r="N35">
            <v>0</v>
          </cell>
          <cell r="O35">
            <v>0</v>
          </cell>
          <cell r="Q35" t="str">
            <v>Eletropaulo</v>
          </cell>
          <cell r="R35">
            <v>2.6249999999999999E-2</v>
          </cell>
          <cell r="S35">
            <v>3.24537037037037E-2</v>
          </cell>
          <cell r="T35">
            <v>1.7106481481481483E-2</v>
          </cell>
          <cell r="U35">
            <v>0</v>
          </cell>
          <cell r="V35">
            <v>0</v>
          </cell>
          <cell r="W35">
            <v>0</v>
          </cell>
          <cell r="X35">
            <v>0</v>
          </cell>
          <cell r="Y35">
            <v>0</v>
          </cell>
          <cell r="Z35">
            <v>0</v>
          </cell>
          <cell r="AA35">
            <v>0</v>
          </cell>
          <cell r="AB35">
            <v>0</v>
          </cell>
          <cell r="AC35">
            <v>0</v>
          </cell>
          <cell r="AD35">
            <v>0</v>
          </cell>
        </row>
        <row r="37">
          <cell r="B37" t="str">
            <v>Tempo Médio de Espera</v>
          </cell>
          <cell r="Q37" t="str">
            <v>T90</v>
          </cell>
        </row>
        <row r="38">
          <cell r="B38" t="str">
            <v>Atendimento Geral</v>
          </cell>
          <cell r="C38" t="str">
            <v>Jan</v>
          </cell>
          <cell r="D38" t="str">
            <v>Fev</v>
          </cell>
          <cell r="E38" t="str">
            <v>Mar</v>
          </cell>
          <cell r="F38" t="str">
            <v>Abr</v>
          </cell>
          <cell r="G38" t="str">
            <v>Mai</v>
          </cell>
          <cell r="H38" t="str">
            <v>Jun</v>
          </cell>
          <cell r="I38" t="str">
            <v>Jul</v>
          </cell>
          <cell r="J38" t="str">
            <v>Ago</v>
          </cell>
          <cell r="K38" t="str">
            <v>Set</v>
          </cell>
          <cell r="L38" t="str">
            <v>Out</v>
          </cell>
          <cell r="M38" t="str">
            <v>Nov</v>
          </cell>
          <cell r="N38" t="str">
            <v>Dez</v>
          </cell>
          <cell r="O38" t="str">
            <v>Média</v>
          </cell>
          <cell r="Q38" t="str">
            <v>Atendimento Geral</v>
          </cell>
          <cell r="R38" t="str">
            <v>Jan</v>
          </cell>
          <cell r="S38" t="str">
            <v>Fev</v>
          </cell>
          <cell r="T38" t="str">
            <v>Mar</v>
          </cell>
          <cell r="U38" t="str">
            <v>Abr</v>
          </cell>
          <cell r="V38" t="str">
            <v>Mai</v>
          </cell>
          <cell r="W38" t="str">
            <v>Jun</v>
          </cell>
          <cell r="X38" t="str">
            <v>Jul</v>
          </cell>
          <cell r="Y38" t="str">
            <v>Ago</v>
          </cell>
          <cell r="Z38" t="str">
            <v>Set</v>
          </cell>
          <cell r="AA38" t="str">
            <v>Out</v>
          </cell>
          <cell r="AB38" t="str">
            <v>Nov</v>
          </cell>
          <cell r="AC38" t="str">
            <v>Dez</v>
          </cell>
          <cell r="AD38" t="str">
            <v>Média</v>
          </cell>
        </row>
        <row r="39">
          <cell r="B39" t="str">
            <v>Anhembi</v>
          </cell>
          <cell r="C39">
            <v>9.8553240740740736E-3</v>
          </cell>
          <cell r="D39">
            <v>9.6643518518518511E-3</v>
          </cell>
          <cell r="E39">
            <v>7.6388888888888886E-3</v>
          </cell>
          <cell r="F39">
            <v>0</v>
          </cell>
          <cell r="G39">
            <v>0</v>
          </cell>
          <cell r="H39">
            <v>0</v>
          </cell>
          <cell r="I39">
            <v>0</v>
          </cell>
          <cell r="J39">
            <v>0</v>
          </cell>
          <cell r="K39">
            <v>0</v>
          </cell>
          <cell r="L39">
            <v>0</v>
          </cell>
          <cell r="M39">
            <v>0</v>
          </cell>
          <cell r="N39">
            <v>0</v>
          </cell>
          <cell r="O39">
            <v>0</v>
          </cell>
          <cell r="Q39" t="str">
            <v>Anhembi</v>
          </cell>
          <cell r="R39">
            <v>2.0960648148148148E-2</v>
          </cell>
          <cell r="S39">
            <v>2.0833333333333332E-2</v>
          </cell>
          <cell r="T39">
            <v>1.7094907407407409E-2</v>
          </cell>
          <cell r="U39">
            <v>0</v>
          </cell>
          <cell r="V39">
            <v>0</v>
          </cell>
          <cell r="W39">
            <v>0</v>
          </cell>
          <cell r="X39">
            <v>0</v>
          </cell>
          <cell r="Y39">
            <v>0</v>
          </cell>
          <cell r="Z39">
            <v>0</v>
          </cell>
          <cell r="AA39">
            <v>0</v>
          </cell>
          <cell r="AB39">
            <v>0</v>
          </cell>
          <cell r="AC39">
            <v>0</v>
          </cell>
          <cell r="AD39">
            <v>0</v>
          </cell>
        </row>
        <row r="40">
          <cell r="B40" t="str">
            <v>Centro</v>
          </cell>
          <cell r="C40">
            <v>5.5324074074074078E-3</v>
          </cell>
          <cell r="D40">
            <v>3.7615740740740743E-3</v>
          </cell>
          <cell r="E40">
            <v>2.9976851851851848E-3</v>
          </cell>
          <cell r="F40">
            <v>0</v>
          </cell>
          <cell r="G40">
            <v>0</v>
          </cell>
          <cell r="H40">
            <v>0</v>
          </cell>
          <cell r="I40">
            <v>0</v>
          </cell>
          <cell r="J40">
            <v>0</v>
          </cell>
          <cell r="K40">
            <v>0</v>
          </cell>
          <cell r="L40">
            <v>0</v>
          </cell>
          <cell r="M40">
            <v>0</v>
          </cell>
          <cell r="N40">
            <v>0</v>
          </cell>
          <cell r="O40">
            <v>0</v>
          </cell>
          <cell r="Q40" t="str">
            <v>Centro</v>
          </cell>
          <cell r="R40">
            <v>1.7094907407407409E-2</v>
          </cell>
          <cell r="S40">
            <v>1.8090277777777778E-2</v>
          </cell>
          <cell r="T40">
            <v>1.255787037037037E-2</v>
          </cell>
          <cell r="U40">
            <v>0</v>
          </cell>
          <cell r="V40">
            <v>0</v>
          </cell>
          <cell r="W40">
            <v>0</v>
          </cell>
          <cell r="X40">
            <v>0</v>
          </cell>
          <cell r="Y40">
            <v>0</v>
          </cell>
          <cell r="Z40">
            <v>0</v>
          </cell>
          <cell r="AA40">
            <v>0</v>
          </cell>
          <cell r="AB40">
            <v>0</v>
          </cell>
          <cell r="AC40">
            <v>0</v>
          </cell>
          <cell r="AD40">
            <v>0</v>
          </cell>
        </row>
        <row r="41">
          <cell r="B41" t="str">
            <v>Grande ABC</v>
          </cell>
          <cell r="C41">
            <v>8.5532407407407415E-3</v>
          </cell>
          <cell r="D41">
            <v>9.9103009259259266E-3</v>
          </cell>
          <cell r="E41">
            <v>7.083333333333333E-3</v>
          </cell>
          <cell r="F41">
            <v>0</v>
          </cell>
          <cell r="G41">
            <v>0</v>
          </cell>
          <cell r="H41">
            <v>0</v>
          </cell>
          <cell r="I41">
            <v>0</v>
          </cell>
          <cell r="J41">
            <v>0</v>
          </cell>
          <cell r="K41">
            <v>0</v>
          </cell>
          <cell r="L41">
            <v>0</v>
          </cell>
          <cell r="M41">
            <v>0</v>
          </cell>
          <cell r="N41">
            <v>0</v>
          </cell>
          <cell r="O41">
            <v>0</v>
          </cell>
          <cell r="Q41" t="str">
            <v>Grande ABC</v>
          </cell>
          <cell r="R41">
            <v>2.0416666666666666E-2</v>
          </cell>
          <cell r="S41">
            <v>2.1273148148148149E-2</v>
          </cell>
          <cell r="T41">
            <v>1.1886574074074075E-2</v>
          </cell>
          <cell r="U41">
            <v>0</v>
          </cell>
          <cell r="V41">
            <v>0</v>
          </cell>
          <cell r="W41">
            <v>0</v>
          </cell>
          <cell r="X41">
            <v>0</v>
          </cell>
          <cell r="Y41">
            <v>0</v>
          </cell>
          <cell r="Z41">
            <v>0</v>
          </cell>
          <cell r="AA41">
            <v>0</v>
          </cell>
          <cell r="AB41">
            <v>0</v>
          </cell>
          <cell r="AC41">
            <v>0</v>
          </cell>
          <cell r="AD41">
            <v>0</v>
          </cell>
        </row>
        <row r="42">
          <cell r="B42" t="str">
            <v>Leste</v>
          </cell>
          <cell r="C42">
            <v>1.711226851851852E-2</v>
          </cell>
          <cell r="D42">
            <v>1.4195601851851852E-2</v>
          </cell>
          <cell r="E42">
            <v>1.2604166666666666E-2</v>
          </cell>
          <cell r="F42">
            <v>0</v>
          </cell>
          <cell r="G42">
            <v>0</v>
          </cell>
          <cell r="H42">
            <v>0</v>
          </cell>
          <cell r="I42">
            <v>0</v>
          </cell>
          <cell r="J42">
            <v>0</v>
          </cell>
          <cell r="K42">
            <v>0</v>
          </cell>
          <cell r="L42">
            <v>0</v>
          </cell>
          <cell r="M42">
            <v>0</v>
          </cell>
          <cell r="N42">
            <v>0</v>
          </cell>
          <cell r="O42">
            <v>0</v>
          </cell>
          <cell r="Q42" t="str">
            <v>Leste</v>
          </cell>
          <cell r="R42">
            <v>3.6909722222222226E-2</v>
          </cell>
          <cell r="S42">
            <v>3.2094907407407412E-2</v>
          </cell>
          <cell r="T42">
            <v>0</v>
          </cell>
          <cell r="U42">
            <v>0</v>
          </cell>
          <cell r="V42">
            <v>0</v>
          </cell>
          <cell r="W42">
            <v>0</v>
          </cell>
          <cell r="X42">
            <v>0</v>
          </cell>
          <cell r="Y42">
            <v>0</v>
          </cell>
          <cell r="Z42">
            <v>0</v>
          </cell>
          <cell r="AA42">
            <v>0</v>
          </cell>
          <cell r="AB42">
            <v>0</v>
          </cell>
          <cell r="AC42">
            <v>0</v>
          </cell>
          <cell r="AD42">
            <v>0</v>
          </cell>
        </row>
        <row r="43">
          <cell r="B43" t="str">
            <v>Oeste</v>
          </cell>
          <cell r="C43">
            <v>6.9328703703703696E-3</v>
          </cell>
          <cell r="D43">
            <v>7.3611111111111117E-3</v>
          </cell>
          <cell r="E43">
            <v>8.0092592592592594E-3</v>
          </cell>
          <cell r="F43">
            <v>0</v>
          </cell>
          <cell r="G43">
            <v>0</v>
          </cell>
          <cell r="H43">
            <v>0</v>
          </cell>
          <cell r="I43">
            <v>0</v>
          </cell>
          <cell r="J43">
            <v>0</v>
          </cell>
          <cell r="K43">
            <v>0</v>
          </cell>
          <cell r="L43">
            <v>0</v>
          </cell>
          <cell r="M43">
            <v>0</v>
          </cell>
          <cell r="N43">
            <v>0</v>
          </cell>
          <cell r="O43">
            <v>0</v>
          </cell>
          <cell r="Q43" t="str">
            <v>Oeste</v>
          </cell>
          <cell r="R43">
            <v>2.3321759259259261E-2</v>
          </cell>
          <cell r="S43">
            <v>2.4305555555555556E-2</v>
          </cell>
          <cell r="T43">
            <v>2.2222222222222223E-2</v>
          </cell>
          <cell r="U43">
            <v>0</v>
          </cell>
          <cell r="V43">
            <v>0</v>
          </cell>
          <cell r="W43">
            <v>0</v>
          </cell>
          <cell r="X43">
            <v>0</v>
          </cell>
          <cell r="Y43">
            <v>0</v>
          </cell>
          <cell r="Z43">
            <v>0</v>
          </cell>
          <cell r="AA43">
            <v>0</v>
          </cell>
          <cell r="AB43">
            <v>0</v>
          </cell>
          <cell r="AC43">
            <v>0</v>
          </cell>
          <cell r="AD43">
            <v>0</v>
          </cell>
        </row>
        <row r="44">
          <cell r="B44" t="str">
            <v>SP Sul</v>
          </cell>
          <cell r="C44">
            <v>5.4166666666666669E-3</v>
          </cell>
          <cell r="D44">
            <v>6.5567129629629621E-3</v>
          </cell>
          <cell r="E44">
            <v>7.3032407407407412E-3</v>
          </cell>
          <cell r="F44">
            <v>0</v>
          </cell>
          <cell r="G44">
            <v>0</v>
          </cell>
          <cell r="H44">
            <v>0</v>
          </cell>
          <cell r="I44">
            <v>0</v>
          </cell>
          <cell r="J44">
            <v>0</v>
          </cell>
          <cell r="K44">
            <v>0</v>
          </cell>
          <cell r="L44">
            <v>0</v>
          </cell>
          <cell r="M44">
            <v>0</v>
          </cell>
          <cell r="N44">
            <v>0</v>
          </cell>
          <cell r="O44">
            <v>0</v>
          </cell>
          <cell r="Q44" t="str">
            <v>SP Sul</v>
          </cell>
          <cell r="R44">
            <v>1.5706018518518518E-2</v>
          </cell>
          <cell r="S44">
            <v>1.5243055555555557E-2</v>
          </cell>
          <cell r="T44">
            <v>1.7592592592592594E-2</v>
          </cell>
          <cell r="U44">
            <v>0</v>
          </cell>
          <cell r="V44">
            <v>0</v>
          </cell>
          <cell r="W44">
            <v>0</v>
          </cell>
          <cell r="X44">
            <v>0</v>
          </cell>
          <cell r="Y44">
            <v>0</v>
          </cell>
          <cell r="Z44">
            <v>0</v>
          </cell>
          <cell r="AA44">
            <v>0</v>
          </cell>
          <cell r="AB44">
            <v>0</v>
          </cell>
          <cell r="AC44">
            <v>0</v>
          </cell>
          <cell r="AD44">
            <v>0</v>
          </cell>
        </row>
        <row r="45">
          <cell r="B45" t="str">
            <v>Eletropaulo</v>
          </cell>
          <cell r="C45">
            <v>8.611111111111111E-3</v>
          </cell>
          <cell r="D45">
            <v>8.517837690631809E-3</v>
          </cell>
          <cell r="E45">
            <v>7.5925925925925926E-3</v>
          </cell>
          <cell r="F45">
            <v>0</v>
          </cell>
          <cell r="G45">
            <v>0</v>
          </cell>
          <cell r="H45">
            <v>0</v>
          </cell>
          <cell r="I45">
            <v>0</v>
          </cell>
          <cell r="J45">
            <v>0</v>
          </cell>
          <cell r="K45">
            <v>0</v>
          </cell>
          <cell r="L45">
            <v>0</v>
          </cell>
          <cell r="M45">
            <v>0</v>
          </cell>
          <cell r="N45">
            <v>0</v>
          </cell>
          <cell r="O45">
            <v>0</v>
          </cell>
          <cell r="Q45" t="str">
            <v>Eletropaulo</v>
          </cell>
          <cell r="R45">
            <v>3.6909722222222226E-2</v>
          </cell>
          <cell r="S45">
            <v>3.2094907407407412E-2</v>
          </cell>
          <cell r="T45">
            <v>2.6458333333333334E-2</v>
          </cell>
          <cell r="U45">
            <v>0</v>
          </cell>
          <cell r="V45">
            <v>0</v>
          </cell>
          <cell r="W45">
            <v>0</v>
          </cell>
          <cell r="X45">
            <v>0</v>
          </cell>
          <cell r="Y45">
            <v>0</v>
          </cell>
          <cell r="Z45">
            <v>0</v>
          </cell>
          <cell r="AA45">
            <v>0</v>
          </cell>
          <cell r="AB45">
            <v>0</v>
          </cell>
          <cell r="AC45">
            <v>0</v>
          </cell>
          <cell r="AD45">
            <v>0</v>
          </cell>
        </row>
        <row r="47">
          <cell r="B47" t="str">
            <v>Tempo Médio de Espera</v>
          </cell>
          <cell r="Q47" t="str">
            <v>T90</v>
          </cell>
        </row>
        <row r="48">
          <cell r="B48" t="str">
            <v>TOI</v>
          </cell>
          <cell r="C48" t="str">
            <v>Jan</v>
          </cell>
          <cell r="D48" t="str">
            <v>Fev</v>
          </cell>
          <cell r="E48" t="str">
            <v>Mar</v>
          </cell>
          <cell r="F48" t="str">
            <v>Abr</v>
          </cell>
          <cell r="G48" t="str">
            <v>Mai</v>
          </cell>
          <cell r="H48" t="str">
            <v>Jun</v>
          </cell>
          <cell r="I48" t="str">
            <v>Jul</v>
          </cell>
          <cell r="J48" t="str">
            <v>Ago</v>
          </cell>
          <cell r="K48" t="str">
            <v>Set</v>
          </cell>
          <cell r="L48" t="str">
            <v>Out</v>
          </cell>
          <cell r="M48" t="str">
            <v>Nov</v>
          </cell>
          <cell r="N48" t="str">
            <v>Dez</v>
          </cell>
          <cell r="O48" t="str">
            <v>Média</v>
          </cell>
          <cell r="Q48" t="str">
            <v>TOI</v>
          </cell>
          <cell r="R48" t="str">
            <v>Jan</v>
          </cell>
          <cell r="S48" t="str">
            <v>Fev</v>
          </cell>
          <cell r="T48" t="str">
            <v>Mar</v>
          </cell>
          <cell r="U48" t="str">
            <v>Abr</v>
          </cell>
          <cell r="V48" t="str">
            <v>Mai</v>
          </cell>
          <cell r="W48" t="str">
            <v>Jun</v>
          </cell>
          <cell r="X48" t="str">
            <v>Jul</v>
          </cell>
          <cell r="Y48" t="str">
            <v>Ago</v>
          </cell>
          <cell r="Z48" t="str">
            <v>Set</v>
          </cell>
          <cell r="AA48" t="str">
            <v>Out</v>
          </cell>
          <cell r="AB48" t="str">
            <v>Nov</v>
          </cell>
          <cell r="AC48" t="str">
            <v>Dez</v>
          </cell>
          <cell r="AD48" t="str">
            <v>Média</v>
          </cell>
        </row>
        <row r="49">
          <cell r="B49" t="str">
            <v>Anhembi</v>
          </cell>
          <cell r="C49">
            <v>1.5127314814814816E-2</v>
          </cell>
          <cell r="D49">
            <v>2.5358796296296296E-2</v>
          </cell>
          <cell r="E49">
            <v>3.3333333333333333E-2</v>
          </cell>
          <cell r="F49">
            <v>0</v>
          </cell>
          <cell r="G49">
            <v>0</v>
          </cell>
          <cell r="H49">
            <v>0</v>
          </cell>
          <cell r="I49">
            <v>0</v>
          </cell>
          <cell r="J49">
            <v>0</v>
          </cell>
          <cell r="K49">
            <v>0</v>
          </cell>
          <cell r="L49">
            <v>0</v>
          </cell>
          <cell r="M49">
            <v>0</v>
          </cell>
          <cell r="N49">
            <v>0</v>
          </cell>
          <cell r="O49">
            <v>0</v>
          </cell>
          <cell r="Q49" t="str">
            <v>Anhembi</v>
          </cell>
          <cell r="R49">
            <v>3.6736111111111108E-2</v>
          </cell>
          <cell r="S49">
            <v>5.7638888888888885E-2</v>
          </cell>
          <cell r="T49">
            <v>6.5173611111111113E-2</v>
          </cell>
          <cell r="U49">
            <v>0</v>
          </cell>
          <cell r="V49">
            <v>0</v>
          </cell>
          <cell r="W49">
            <v>0</v>
          </cell>
          <cell r="X49">
            <v>0</v>
          </cell>
          <cell r="Y49">
            <v>0</v>
          </cell>
          <cell r="Z49">
            <v>0</v>
          </cell>
          <cell r="AA49">
            <v>0</v>
          </cell>
          <cell r="AB49">
            <v>0</v>
          </cell>
          <cell r="AC49">
            <v>0</v>
          </cell>
          <cell r="AD49">
            <v>0</v>
          </cell>
        </row>
        <row r="50">
          <cell r="B50" t="str">
            <v>Centro</v>
          </cell>
          <cell r="C50">
            <v>2.0682870370370372E-2</v>
          </cell>
          <cell r="D50">
            <v>1.4814814814814814E-2</v>
          </cell>
          <cell r="E50">
            <v>2.3587962962962963E-2</v>
          </cell>
          <cell r="F50">
            <v>0</v>
          </cell>
          <cell r="G50">
            <v>0</v>
          </cell>
          <cell r="H50">
            <v>0</v>
          </cell>
          <cell r="I50">
            <v>0</v>
          </cell>
          <cell r="J50">
            <v>0</v>
          </cell>
          <cell r="K50">
            <v>0</v>
          </cell>
          <cell r="L50">
            <v>0</v>
          </cell>
          <cell r="M50">
            <v>0</v>
          </cell>
          <cell r="N50">
            <v>0</v>
          </cell>
          <cell r="O50">
            <v>0</v>
          </cell>
          <cell r="Q50" t="str">
            <v>Centro</v>
          </cell>
          <cell r="R50">
            <v>1.2152777777777778E-3</v>
          </cell>
          <cell r="S50">
            <v>5.1388888888888894E-2</v>
          </cell>
          <cell r="T50">
            <v>7.4305555555555555E-2</v>
          </cell>
          <cell r="U50">
            <v>0</v>
          </cell>
          <cell r="V50">
            <v>0</v>
          </cell>
          <cell r="W50">
            <v>0</v>
          </cell>
          <cell r="X50">
            <v>0</v>
          </cell>
          <cell r="Y50">
            <v>0</v>
          </cell>
          <cell r="Z50">
            <v>0</v>
          </cell>
          <cell r="AA50">
            <v>0</v>
          </cell>
          <cell r="AB50">
            <v>0</v>
          </cell>
          <cell r="AC50">
            <v>0</v>
          </cell>
          <cell r="AD50">
            <v>0</v>
          </cell>
        </row>
        <row r="51">
          <cell r="B51" t="str">
            <v>Grande ABC</v>
          </cell>
          <cell r="C51">
            <v>1.9166666666666669E-2</v>
          </cell>
          <cell r="D51">
            <v>2.0914351851851851E-2</v>
          </cell>
          <cell r="E51">
            <v>2.2743055555555555E-2</v>
          </cell>
          <cell r="F51">
            <v>0</v>
          </cell>
          <cell r="G51">
            <v>0</v>
          </cell>
          <cell r="H51">
            <v>0</v>
          </cell>
          <cell r="I51">
            <v>0</v>
          </cell>
          <cell r="J51">
            <v>0</v>
          </cell>
          <cell r="K51">
            <v>0</v>
          </cell>
          <cell r="L51">
            <v>0</v>
          </cell>
          <cell r="M51">
            <v>0</v>
          </cell>
          <cell r="N51">
            <v>0</v>
          </cell>
          <cell r="O51">
            <v>0</v>
          </cell>
          <cell r="Q51" t="str">
            <v>Grande ABC</v>
          </cell>
          <cell r="R51">
            <v>3.9189814814814809E-2</v>
          </cell>
          <cell r="S51">
            <v>4.3055555555555562E-2</v>
          </cell>
          <cell r="T51">
            <v>1.2743055555555556E-2</v>
          </cell>
          <cell r="U51">
            <v>0</v>
          </cell>
          <cell r="V51">
            <v>0</v>
          </cell>
          <cell r="W51">
            <v>0</v>
          </cell>
          <cell r="X51">
            <v>0</v>
          </cell>
          <cell r="Y51">
            <v>0</v>
          </cell>
          <cell r="Z51">
            <v>0</v>
          </cell>
          <cell r="AA51">
            <v>0</v>
          </cell>
          <cell r="AB51">
            <v>0</v>
          </cell>
          <cell r="AC51">
            <v>0</v>
          </cell>
          <cell r="AD51">
            <v>0</v>
          </cell>
        </row>
        <row r="52">
          <cell r="B52" t="str">
            <v>Leste</v>
          </cell>
          <cell r="C52">
            <v>3.6111111111111115E-2</v>
          </cell>
          <cell r="D52">
            <v>3.3553240740740745E-2</v>
          </cell>
          <cell r="E52">
            <v>7.3252314814814812E-2</v>
          </cell>
          <cell r="F52">
            <v>0</v>
          </cell>
          <cell r="G52">
            <v>0</v>
          </cell>
          <cell r="H52">
            <v>0</v>
          </cell>
          <cell r="I52">
            <v>0</v>
          </cell>
          <cell r="J52">
            <v>0</v>
          </cell>
          <cell r="K52">
            <v>0</v>
          </cell>
          <cell r="L52">
            <v>0</v>
          </cell>
          <cell r="M52">
            <v>0</v>
          </cell>
          <cell r="N52">
            <v>0</v>
          </cell>
          <cell r="O52">
            <v>0</v>
          </cell>
          <cell r="Q52" t="str">
            <v>Leste</v>
          </cell>
          <cell r="R52">
            <v>8.1250000000000003E-2</v>
          </cell>
          <cell r="S52">
            <v>7.4965277777777783E-2</v>
          </cell>
          <cell r="T52">
            <v>0.16104166666666667</v>
          </cell>
          <cell r="U52">
            <v>0</v>
          </cell>
          <cell r="V52">
            <v>0</v>
          </cell>
          <cell r="W52">
            <v>0</v>
          </cell>
          <cell r="X52">
            <v>0</v>
          </cell>
          <cell r="Y52">
            <v>0</v>
          </cell>
          <cell r="Z52">
            <v>0</v>
          </cell>
          <cell r="AA52">
            <v>0</v>
          </cell>
          <cell r="AB52">
            <v>0</v>
          </cell>
          <cell r="AC52">
            <v>0</v>
          </cell>
          <cell r="AD52">
            <v>0</v>
          </cell>
        </row>
        <row r="53">
          <cell r="B53" t="str">
            <v>Oeste</v>
          </cell>
          <cell r="C53">
            <v>2.2708333333333334E-2</v>
          </cell>
          <cell r="D53">
            <v>2.0734953703703703E-2</v>
          </cell>
          <cell r="E53">
            <v>1.6469907407407405E-2</v>
          </cell>
          <cell r="F53">
            <v>0</v>
          </cell>
          <cell r="G53">
            <v>0</v>
          </cell>
          <cell r="H53">
            <v>0</v>
          </cell>
          <cell r="I53">
            <v>0</v>
          </cell>
          <cell r="J53">
            <v>0</v>
          </cell>
          <cell r="K53">
            <v>0</v>
          </cell>
          <cell r="L53">
            <v>0</v>
          </cell>
          <cell r="M53">
            <v>0</v>
          </cell>
          <cell r="N53">
            <v>0</v>
          </cell>
          <cell r="O53">
            <v>0</v>
          </cell>
          <cell r="Q53" t="str">
            <v>Oeste</v>
          </cell>
          <cell r="R53">
            <v>5.5555555555555552E-2</v>
          </cell>
          <cell r="S53">
            <v>5.0520833333333327E-2</v>
          </cell>
          <cell r="T53">
            <v>3.8877314814814816E-2</v>
          </cell>
          <cell r="U53">
            <v>0</v>
          </cell>
          <cell r="V53">
            <v>0</v>
          </cell>
          <cell r="W53">
            <v>0</v>
          </cell>
          <cell r="X53">
            <v>0</v>
          </cell>
          <cell r="Y53">
            <v>0</v>
          </cell>
          <cell r="Z53">
            <v>0</v>
          </cell>
          <cell r="AA53">
            <v>0</v>
          </cell>
          <cell r="AB53">
            <v>0</v>
          </cell>
          <cell r="AC53">
            <v>0</v>
          </cell>
          <cell r="AD53">
            <v>0</v>
          </cell>
        </row>
        <row r="54">
          <cell r="B54" t="str">
            <v>SP Sul</v>
          </cell>
          <cell r="C54">
            <v>4.1666666666666664E-2</v>
          </cell>
          <cell r="D54">
            <v>9.2361111111111116E-2</v>
          </cell>
          <cell r="E54">
            <v>0.10902777777777778</v>
          </cell>
          <cell r="F54">
            <v>0</v>
          </cell>
          <cell r="G54">
            <v>0</v>
          </cell>
          <cell r="H54">
            <v>0</v>
          </cell>
          <cell r="I54">
            <v>0</v>
          </cell>
          <cell r="J54">
            <v>0</v>
          </cell>
          <cell r="K54">
            <v>0</v>
          </cell>
          <cell r="L54">
            <v>0</v>
          </cell>
          <cell r="M54">
            <v>0</v>
          </cell>
          <cell r="N54">
            <v>0</v>
          </cell>
          <cell r="O54">
            <v>0</v>
          </cell>
          <cell r="Q54" t="str">
            <v>SP Sul</v>
          </cell>
          <cell r="R54">
            <v>6.3194444444444442E-2</v>
          </cell>
          <cell r="S54">
            <v>0.12569444444444444</v>
          </cell>
          <cell r="T54">
            <v>0.125</v>
          </cell>
          <cell r="U54">
            <v>0</v>
          </cell>
          <cell r="V54">
            <v>0</v>
          </cell>
          <cell r="W54">
            <v>0</v>
          </cell>
          <cell r="X54">
            <v>0</v>
          </cell>
          <cell r="Y54">
            <v>0</v>
          </cell>
          <cell r="Z54">
            <v>0</v>
          </cell>
          <cell r="AA54">
            <v>0</v>
          </cell>
          <cell r="AB54">
            <v>0</v>
          </cell>
          <cell r="AC54">
            <v>0</v>
          </cell>
          <cell r="AD54">
            <v>0</v>
          </cell>
        </row>
        <row r="55">
          <cell r="B55" t="str">
            <v>Eletropaulo</v>
          </cell>
          <cell r="C55">
            <v>2.5453042328042328E-2</v>
          </cell>
          <cell r="D55">
            <v>3.2638888888888891E-2</v>
          </cell>
          <cell r="E55">
            <v>4.2129629629629628E-2</v>
          </cell>
          <cell r="F55">
            <v>0</v>
          </cell>
          <cell r="G55">
            <v>0</v>
          </cell>
          <cell r="H55">
            <v>0</v>
          </cell>
          <cell r="I55">
            <v>0</v>
          </cell>
          <cell r="J55">
            <v>0</v>
          </cell>
          <cell r="K55">
            <v>0</v>
          </cell>
          <cell r="L55">
            <v>0</v>
          </cell>
          <cell r="M55">
            <v>0</v>
          </cell>
          <cell r="N55">
            <v>0</v>
          </cell>
          <cell r="O55">
            <v>0</v>
          </cell>
          <cell r="Q55" t="str">
            <v>Eletropaulo</v>
          </cell>
          <cell r="R55">
            <v>7.5243055555555563E-2</v>
          </cell>
          <cell r="S55">
            <v>7.4965277777777783E-2</v>
          </cell>
          <cell r="T55">
            <v>8.0011574074074068E-2</v>
          </cell>
          <cell r="U55">
            <v>0</v>
          </cell>
          <cell r="V55">
            <v>0</v>
          </cell>
          <cell r="W55">
            <v>0</v>
          </cell>
          <cell r="X55">
            <v>0</v>
          </cell>
          <cell r="Y55">
            <v>0</v>
          </cell>
          <cell r="Z55">
            <v>0</v>
          </cell>
          <cell r="AA55">
            <v>0</v>
          </cell>
          <cell r="AB55">
            <v>0</v>
          </cell>
          <cell r="AC55">
            <v>0</v>
          </cell>
          <cell r="AD55">
            <v>0</v>
          </cell>
        </row>
        <row r="57">
          <cell r="B57" t="str">
            <v>Tempo Médio de Espera</v>
          </cell>
          <cell r="Q57" t="str">
            <v>T90</v>
          </cell>
        </row>
        <row r="58">
          <cell r="B58" t="str">
            <v>Negociação</v>
          </cell>
          <cell r="C58" t="str">
            <v>Jan</v>
          </cell>
          <cell r="D58" t="str">
            <v>Fev</v>
          </cell>
          <cell r="E58" t="str">
            <v>Mar</v>
          </cell>
          <cell r="F58" t="str">
            <v>Abr</v>
          </cell>
          <cell r="G58" t="str">
            <v>Mai</v>
          </cell>
          <cell r="H58" t="str">
            <v>Jun</v>
          </cell>
          <cell r="I58" t="str">
            <v>Jul</v>
          </cell>
          <cell r="J58" t="str">
            <v>Ago</v>
          </cell>
          <cell r="K58" t="str">
            <v>Set</v>
          </cell>
          <cell r="L58" t="str">
            <v>Out</v>
          </cell>
          <cell r="M58" t="str">
            <v>Nov</v>
          </cell>
          <cell r="N58" t="str">
            <v>Dez</v>
          </cell>
          <cell r="O58" t="str">
            <v>Média</v>
          </cell>
          <cell r="Q58" t="str">
            <v>Negociação</v>
          </cell>
          <cell r="R58" t="str">
            <v>Jan</v>
          </cell>
          <cell r="S58" t="str">
            <v>Fev</v>
          </cell>
          <cell r="T58" t="str">
            <v>Mar</v>
          </cell>
          <cell r="U58" t="str">
            <v>Abr</v>
          </cell>
          <cell r="V58" t="str">
            <v>Mai</v>
          </cell>
          <cell r="W58" t="str">
            <v>Jun</v>
          </cell>
          <cell r="X58" t="str">
            <v>Jul</v>
          </cell>
          <cell r="Y58" t="str">
            <v>Ago</v>
          </cell>
          <cell r="Z58" t="str">
            <v>Set</v>
          </cell>
          <cell r="AA58" t="str">
            <v>Out</v>
          </cell>
          <cell r="AB58" t="str">
            <v>Nov</v>
          </cell>
          <cell r="AC58" t="str">
            <v>Dez</v>
          </cell>
          <cell r="AD58" t="str">
            <v>Média</v>
          </cell>
        </row>
        <row r="59">
          <cell r="B59" t="str">
            <v>Anhembi</v>
          </cell>
          <cell r="C59">
            <v>1.5526620370370371E-2</v>
          </cell>
          <cell r="D59">
            <v>1.511574074074074E-2</v>
          </cell>
          <cell r="E59">
            <v>1.6030092592592592E-2</v>
          </cell>
          <cell r="F59">
            <v>0</v>
          </cell>
          <cell r="G59">
            <v>0</v>
          </cell>
          <cell r="H59">
            <v>0</v>
          </cell>
          <cell r="I59">
            <v>0</v>
          </cell>
          <cell r="J59">
            <v>0</v>
          </cell>
          <cell r="K59">
            <v>0</v>
          </cell>
          <cell r="L59">
            <v>0</v>
          </cell>
          <cell r="M59">
            <v>0</v>
          </cell>
          <cell r="N59">
            <v>0</v>
          </cell>
          <cell r="O59">
            <v>0</v>
          </cell>
          <cell r="Q59" t="str">
            <v>Anhembi</v>
          </cell>
          <cell r="R59">
            <v>3.6655092592592593E-2</v>
          </cell>
          <cell r="S59">
            <v>3.6111111111111115E-2</v>
          </cell>
          <cell r="T59">
            <v>4.0601851851851854E-2</v>
          </cell>
          <cell r="U59">
            <v>0</v>
          </cell>
          <cell r="V59">
            <v>0</v>
          </cell>
          <cell r="W59">
            <v>0</v>
          </cell>
          <cell r="X59">
            <v>0</v>
          </cell>
          <cell r="Y59">
            <v>0</v>
          </cell>
          <cell r="Z59">
            <v>0</v>
          </cell>
          <cell r="AA59">
            <v>0</v>
          </cell>
          <cell r="AB59">
            <v>0</v>
          </cell>
          <cell r="AC59">
            <v>0</v>
          </cell>
          <cell r="AD59">
            <v>0</v>
          </cell>
        </row>
        <row r="60">
          <cell r="B60" t="str">
            <v>Centro</v>
          </cell>
          <cell r="C60">
            <v>1.0949074074074073E-2</v>
          </cell>
          <cell r="D60">
            <v>1.0665509259259258E-2</v>
          </cell>
          <cell r="E60">
            <v>7.4421296296296293E-3</v>
          </cell>
          <cell r="F60">
            <v>0</v>
          </cell>
          <cell r="G60">
            <v>0</v>
          </cell>
          <cell r="H60">
            <v>0</v>
          </cell>
          <cell r="I60">
            <v>0</v>
          </cell>
          <cell r="J60">
            <v>0</v>
          </cell>
          <cell r="K60">
            <v>0</v>
          </cell>
          <cell r="L60">
            <v>0</v>
          </cell>
          <cell r="M60">
            <v>0</v>
          </cell>
          <cell r="N60">
            <v>0</v>
          </cell>
          <cell r="O60">
            <v>0</v>
          </cell>
          <cell r="Q60" t="str">
            <v>Centro</v>
          </cell>
          <cell r="R60">
            <v>3.1226851851851853E-2</v>
          </cell>
          <cell r="S60">
            <v>3.4305555555555554E-2</v>
          </cell>
          <cell r="T60">
            <v>2.0625000000000001E-2</v>
          </cell>
          <cell r="U60">
            <v>0</v>
          </cell>
          <cell r="V60">
            <v>0</v>
          </cell>
          <cell r="W60">
            <v>0</v>
          </cell>
          <cell r="X60">
            <v>0</v>
          </cell>
          <cell r="Y60">
            <v>0</v>
          </cell>
          <cell r="Z60">
            <v>0</v>
          </cell>
          <cell r="AA60">
            <v>0</v>
          </cell>
          <cell r="AB60">
            <v>0</v>
          </cell>
          <cell r="AC60">
            <v>0</v>
          </cell>
          <cell r="AD60">
            <v>0</v>
          </cell>
        </row>
        <row r="61">
          <cell r="B61" t="str">
            <v>Grande ABC</v>
          </cell>
          <cell r="C61">
            <v>1.3640046296296296E-2</v>
          </cell>
          <cell r="D61">
            <v>1.4079861111111112E-2</v>
          </cell>
          <cell r="E61">
            <v>9.3518518518518525E-3</v>
          </cell>
          <cell r="F61">
            <v>0</v>
          </cell>
          <cell r="G61">
            <v>0</v>
          </cell>
          <cell r="H61">
            <v>0</v>
          </cell>
          <cell r="I61">
            <v>0</v>
          </cell>
          <cell r="J61">
            <v>0</v>
          </cell>
          <cell r="K61">
            <v>0</v>
          </cell>
          <cell r="L61">
            <v>0</v>
          </cell>
          <cell r="M61">
            <v>0</v>
          </cell>
          <cell r="N61">
            <v>0</v>
          </cell>
          <cell r="O61">
            <v>0</v>
          </cell>
          <cell r="Q61" t="str">
            <v>Grande ABC</v>
          </cell>
          <cell r="R61">
            <v>3.3472222222222223E-2</v>
          </cell>
          <cell r="S61">
            <v>3.4861111111111114E-2</v>
          </cell>
          <cell r="T61">
            <v>1.2685185185185183E-2</v>
          </cell>
          <cell r="U61">
            <v>0</v>
          </cell>
          <cell r="V61">
            <v>0</v>
          </cell>
          <cell r="W61">
            <v>0</v>
          </cell>
          <cell r="X61">
            <v>0</v>
          </cell>
          <cell r="Y61">
            <v>0</v>
          </cell>
          <cell r="Z61">
            <v>0</v>
          </cell>
          <cell r="AA61">
            <v>0</v>
          </cell>
          <cell r="AB61">
            <v>0</v>
          </cell>
          <cell r="AC61">
            <v>0</v>
          </cell>
          <cell r="AD61">
            <v>0</v>
          </cell>
        </row>
        <row r="62">
          <cell r="B62" t="str">
            <v>Leste</v>
          </cell>
          <cell r="C62">
            <v>3.4670138888888889E-2</v>
          </cell>
          <cell r="D62">
            <v>3.2141203703703707E-2</v>
          </cell>
          <cell r="E62">
            <v>3.1435185185185184E-2</v>
          </cell>
          <cell r="F62">
            <v>0</v>
          </cell>
          <cell r="G62">
            <v>0</v>
          </cell>
          <cell r="H62">
            <v>0</v>
          </cell>
          <cell r="I62">
            <v>0</v>
          </cell>
          <cell r="J62">
            <v>0</v>
          </cell>
          <cell r="K62">
            <v>0</v>
          </cell>
          <cell r="L62">
            <v>0</v>
          </cell>
          <cell r="M62">
            <v>0</v>
          </cell>
          <cell r="N62">
            <v>0</v>
          </cell>
          <cell r="O62">
            <v>0</v>
          </cell>
          <cell r="Q62" t="str">
            <v>Leste</v>
          </cell>
          <cell r="R62">
            <v>7.5243055555555563E-2</v>
          </cell>
          <cell r="S62">
            <v>7.4965277777777783E-2</v>
          </cell>
          <cell r="T62">
            <v>8.0011574074074068E-2</v>
          </cell>
          <cell r="U62">
            <v>0</v>
          </cell>
          <cell r="V62">
            <v>0</v>
          </cell>
          <cell r="W62">
            <v>0</v>
          </cell>
          <cell r="X62">
            <v>0</v>
          </cell>
          <cell r="Y62">
            <v>0</v>
          </cell>
          <cell r="Z62">
            <v>0</v>
          </cell>
          <cell r="AA62">
            <v>0</v>
          </cell>
          <cell r="AB62">
            <v>0</v>
          </cell>
          <cell r="AC62">
            <v>0</v>
          </cell>
          <cell r="AD62">
            <v>0</v>
          </cell>
        </row>
        <row r="63">
          <cell r="B63" t="str">
            <v>Oeste</v>
          </cell>
          <cell r="C63">
            <v>1.2575231481481482E-2</v>
          </cell>
          <cell r="D63">
            <v>1.3055555555555553E-2</v>
          </cell>
          <cell r="E63">
            <v>9.7685185185185184E-3</v>
          </cell>
          <cell r="F63">
            <v>0</v>
          </cell>
          <cell r="G63">
            <v>0</v>
          </cell>
          <cell r="H63">
            <v>0</v>
          </cell>
          <cell r="I63">
            <v>0</v>
          </cell>
          <cell r="J63">
            <v>0</v>
          </cell>
          <cell r="K63">
            <v>0</v>
          </cell>
          <cell r="L63">
            <v>0</v>
          </cell>
          <cell r="M63">
            <v>0</v>
          </cell>
          <cell r="N63">
            <v>0</v>
          </cell>
          <cell r="O63">
            <v>0</v>
          </cell>
          <cell r="Q63" t="str">
            <v>Oeste</v>
          </cell>
          <cell r="R63">
            <v>3.847222222222222E-2</v>
          </cell>
          <cell r="S63">
            <v>3.8194444444444441E-2</v>
          </cell>
          <cell r="T63">
            <v>2.5590277777777778E-2</v>
          </cell>
          <cell r="U63">
            <v>0</v>
          </cell>
          <cell r="V63">
            <v>0</v>
          </cell>
          <cell r="W63">
            <v>0</v>
          </cell>
          <cell r="X63">
            <v>0</v>
          </cell>
          <cell r="Y63">
            <v>0</v>
          </cell>
          <cell r="Z63">
            <v>0</v>
          </cell>
          <cell r="AA63">
            <v>0</v>
          </cell>
          <cell r="AB63">
            <v>0</v>
          </cell>
          <cell r="AC63">
            <v>0</v>
          </cell>
          <cell r="AD63">
            <v>0</v>
          </cell>
        </row>
        <row r="64">
          <cell r="B64" t="str">
            <v>SP Sul</v>
          </cell>
          <cell r="C64">
            <v>1.0515046296296297E-2</v>
          </cell>
          <cell r="D64">
            <v>1.1273148148148148E-2</v>
          </cell>
          <cell r="E64">
            <v>1.1377314814814814E-2</v>
          </cell>
          <cell r="F64">
            <v>0</v>
          </cell>
          <cell r="G64">
            <v>0</v>
          </cell>
          <cell r="H64">
            <v>0</v>
          </cell>
          <cell r="I64">
            <v>0</v>
          </cell>
          <cell r="J64">
            <v>0</v>
          </cell>
          <cell r="K64">
            <v>0</v>
          </cell>
          <cell r="L64">
            <v>0</v>
          </cell>
          <cell r="M64">
            <v>0</v>
          </cell>
          <cell r="N64">
            <v>0</v>
          </cell>
          <cell r="O64">
            <v>0</v>
          </cell>
          <cell r="Q64" t="str">
            <v>SP Sul</v>
          </cell>
          <cell r="R64">
            <v>3.0451388888888889E-2</v>
          </cell>
          <cell r="S64">
            <v>2.8194444444444442E-2</v>
          </cell>
          <cell r="T64">
            <v>2.6076388888888885E-2</v>
          </cell>
          <cell r="U64">
            <v>0</v>
          </cell>
          <cell r="V64">
            <v>0</v>
          </cell>
          <cell r="W64">
            <v>0</v>
          </cell>
          <cell r="X64">
            <v>0</v>
          </cell>
          <cell r="Y64">
            <v>0</v>
          </cell>
          <cell r="Z64">
            <v>0</v>
          </cell>
          <cell r="AA64">
            <v>0</v>
          </cell>
          <cell r="AB64">
            <v>0</v>
          </cell>
          <cell r="AC64">
            <v>0</v>
          </cell>
          <cell r="AD64">
            <v>0</v>
          </cell>
        </row>
        <row r="65">
          <cell r="B65" t="str">
            <v>Eletropaulo</v>
          </cell>
          <cell r="C65">
            <v>1.577876984126984E-2</v>
          </cell>
          <cell r="D65">
            <v>1.5455246913580247E-2</v>
          </cell>
          <cell r="E65">
            <v>1.3599537037037037E-2</v>
          </cell>
          <cell r="F65">
            <v>0</v>
          </cell>
          <cell r="G65">
            <v>0</v>
          </cell>
          <cell r="H65">
            <v>0</v>
          </cell>
          <cell r="I65">
            <v>0</v>
          </cell>
          <cell r="J65">
            <v>0</v>
          </cell>
          <cell r="K65">
            <v>0</v>
          </cell>
          <cell r="L65">
            <v>0</v>
          </cell>
          <cell r="M65">
            <v>0</v>
          </cell>
          <cell r="N65">
            <v>0</v>
          </cell>
          <cell r="O65">
            <v>0</v>
          </cell>
          <cell r="Q65" t="str">
            <v>Eletropaulo</v>
          </cell>
          <cell r="R65">
            <v>7.5243055555555563E-2</v>
          </cell>
          <cell r="S65">
            <v>7.4965277777777783E-2</v>
          </cell>
          <cell r="T65">
            <v>8.0011574074074068E-2</v>
          </cell>
          <cell r="U65">
            <v>0</v>
          </cell>
          <cell r="V65">
            <v>0</v>
          </cell>
          <cell r="W65">
            <v>0</v>
          </cell>
          <cell r="X65">
            <v>0</v>
          </cell>
          <cell r="Y65">
            <v>0</v>
          </cell>
          <cell r="Z65">
            <v>0</v>
          </cell>
          <cell r="AA65">
            <v>0</v>
          </cell>
          <cell r="AB65">
            <v>0</v>
          </cell>
          <cell r="AC65">
            <v>0</v>
          </cell>
          <cell r="AD65">
            <v>0</v>
          </cell>
        </row>
        <row r="67">
          <cell r="B67" t="str">
            <v>Tempo Médio de Espera</v>
          </cell>
        </row>
        <row r="68">
          <cell r="B68" t="str">
            <v>Média</v>
          </cell>
          <cell r="C68" t="str">
            <v>Jan</v>
          </cell>
          <cell r="D68" t="str">
            <v>Fev</v>
          </cell>
          <cell r="E68" t="str">
            <v>Mar</v>
          </cell>
          <cell r="F68" t="str">
            <v>Abr</v>
          </cell>
          <cell r="G68" t="str">
            <v>Mai</v>
          </cell>
          <cell r="H68" t="str">
            <v>Jun</v>
          </cell>
          <cell r="I68" t="str">
            <v>Jul</v>
          </cell>
          <cell r="J68" t="str">
            <v>Ago</v>
          </cell>
          <cell r="K68" t="str">
            <v>Set</v>
          </cell>
          <cell r="L68" t="str">
            <v>Out</v>
          </cell>
          <cell r="M68" t="str">
            <v>Nov</v>
          </cell>
          <cell r="N68" t="str">
            <v>Dez</v>
          </cell>
          <cell r="O68" t="str">
            <v>Média</v>
          </cell>
        </row>
        <row r="69">
          <cell r="B69" t="str">
            <v>Anhembi</v>
          </cell>
          <cell r="C69">
            <v>1.1542245370370371E-2</v>
          </cell>
          <cell r="D69">
            <v>1.3810763888888888E-2</v>
          </cell>
          <cell r="E69">
            <v>1.5300925925925926E-2</v>
          </cell>
          <cell r="F69">
            <v>0</v>
          </cell>
          <cell r="G69">
            <v>0</v>
          </cell>
          <cell r="H69">
            <v>0</v>
          </cell>
          <cell r="I69">
            <v>0</v>
          </cell>
          <cell r="J69">
            <v>0</v>
          </cell>
          <cell r="K69">
            <v>0</v>
          </cell>
          <cell r="L69">
            <v>0</v>
          </cell>
          <cell r="M69">
            <v>0</v>
          </cell>
          <cell r="N69">
            <v>0</v>
          </cell>
          <cell r="O69">
            <v>0</v>
          </cell>
        </row>
        <row r="70">
          <cell r="B70" t="str">
            <v>Centro</v>
          </cell>
          <cell r="C70">
            <v>1.0015914351851852E-2</v>
          </cell>
          <cell r="D70">
            <v>8.7876157407407399E-3</v>
          </cell>
          <cell r="E70">
            <v>9.571759259259259E-3</v>
          </cell>
          <cell r="F70">
            <v>0</v>
          </cell>
          <cell r="G70">
            <v>0</v>
          </cell>
          <cell r="H70">
            <v>0</v>
          </cell>
          <cell r="I70">
            <v>0</v>
          </cell>
          <cell r="J70">
            <v>0</v>
          </cell>
          <cell r="K70">
            <v>0</v>
          </cell>
          <cell r="L70">
            <v>0</v>
          </cell>
          <cell r="M70">
            <v>0</v>
          </cell>
          <cell r="N70">
            <v>0</v>
          </cell>
          <cell r="O70">
            <v>0</v>
          </cell>
        </row>
        <row r="71">
          <cell r="B71" t="str">
            <v>Grande ABC</v>
          </cell>
          <cell r="C71">
            <v>1.0993923611111112E-2</v>
          </cell>
          <cell r="D71">
            <v>1.1992187499999999E-2</v>
          </cell>
          <cell r="E71">
            <v>1.0324074074074074E-2</v>
          </cell>
          <cell r="F71">
            <v>0</v>
          </cell>
          <cell r="G71">
            <v>0</v>
          </cell>
          <cell r="H71">
            <v>0</v>
          </cell>
          <cell r="I71">
            <v>0</v>
          </cell>
          <cell r="J71">
            <v>0</v>
          </cell>
          <cell r="K71">
            <v>0</v>
          </cell>
          <cell r="L71">
            <v>0</v>
          </cell>
          <cell r="M71">
            <v>0</v>
          </cell>
          <cell r="N71">
            <v>0</v>
          </cell>
          <cell r="O71">
            <v>0</v>
          </cell>
        </row>
        <row r="72">
          <cell r="B72" t="str">
            <v>Leste</v>
          </cell>
          <cell r="C72">
            <v>2.4072627314814816E-2</v>
          </cell>
          <cell r="D72">
            <v>2.2429108796296296E-2</v>
          </cell>
          <cell r="E72">
            <v>2.49537037037037E-2</v>
          </cell>
          <cell r="F72">
            <v>0</v>
          </cell>
          <cell r="G72">
            <v>0</v>
          </cell>
          <cell r="H72">
            <v>0</v>
          </cell>
          <cell r="I72">
            <v>0</v>
          </cell>
          <cell r="J72">
            <v>0</v>
          </cell>
          <cell r="K72">
            <v>0</v>
          </cell>
          <cell r="L72">
            <v>0</v>
          </cell>
          <cell r="M72">
            <v>0</v>
          </cell>
          <cell r="N72">
            <v>0</v>
          </cell>
          <cell r="O72">
            <v>0</v>
          </cell>
        </row>
        <row r="73">
          <cell r="B73" t="str">
            <v>Oeste</v>
          </cell>
          <cell r="C73">
            <v>1.2042100694444446E-2</v>
          </cell>
          <cell r="D73">
            <v>1.2093460648148147E-2</v>
          </cell>
          <cell r="E73">
            <v>9.3749999999999997E-3</v>
          </cell>
          <cell r="F73">
            <v>0</v>
          </cell>
          <cell r="G73">
            <v>0</v>
          </cell>
          <cell r="H73">
            <v>0</v>
          </cell>
          <cell r="I73">
            <v>0</v>
          </cell>
          <cell r="J73">
            <v>0</v>
          </cell>
          <cell r="K73">
            <v>0</v>
          </cell>
          <cell r="L73">
            <v>0</v>
          </cell>
          <cell r="M73">
            <v>0</v>
          </cell>
          <cell r="N73">
            <v>0</v>
          </cell>
          <cell r="O73">
            <v>0</v>
          </cell>
        </row>
        <row r="74">
          <cell r="B74" t="str">
            <v>SP Sul</v>
          </cell>
          <cell r="C74">
            <v>1.4845196759259258E-2</v>
          </cell>
          <cell r="D74">
            <v>2.80078125E-2</v>
          </cell>
          <cell r="E74">
            <v>3.243055555555556E-2</v>
          </cell>
          <cell r="F74">
            <v>0</v>
          </cell>
          <cell r="G74">
            <v>0</v>
          </cell>
          <cell r="H74">
            <v>0</v>
          </cell>
          <cell r="I74">
            <v>0</v>
          </cell>
          <cell r="J74">
            <v>0</v>
          </cell>
          <cell r="K74">
            <v>0</v>
          </cell>
          <cell r="L74">
            <v>0</v>
          </cell>
          <cell r="M74">
            <v>0</v>
          </cell>
          <cell r="N74">
            <v>0</v>
          </cell>
          <cell r="O74">
            <v>0</v>
          </cell>
        </row>
        <row r="75">
          <cell r="B75" t="str">
            <v>Eletropaulo</v>
          </cell>
          <cell r="C75">
            <v>1.3581788401124339E-2</v>
          </cell>
          <cell r="D75">
            <v>1.5531329429920117E-2</v>
          </cell>
          <cell r="E75">
            <v>1.3379629629629628E-2</v>
          </cell>
          <cell r="F75">
            <v>0</v>
          </cell>
          <cell r="G75">
            <v>0</v>
          </cell>
          <cell r="H75">
            <v>0</v>
          </cell>
          <cell r="I75">
            <v>0</v>
          </cell>
          <cell r="J75">
            <v>0</v>
          </cell>
          <cell r="K75">
            <v>0</v>
          </cell>
          <cell r="L75">
            <v>0</v>
          </cell>
          <cell r="M75">
            <v>0</v>
          </cell>
          <cell r="N75">
            <v>0</v>
          </cell>
          <cell r="O75">
            <v>0</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row r="30">
          <cell r="C30">
            <v>1</v>
          </cell>
          <cell r="D30">
            <v>1</v>
          </cell>
          <cell r="E30">
            <v>0</v>
          </cell>
          <cell r="F30">
            <v>0</v>
          </cell>
          <cell r="G30">
            <v>0</v>
          </cell>
          <cell r="H30">
            <v>0</v>
          </cell>
          <cell r="I30">
            <v>0</v>
          </cell>
          <cell r="J30">
            <v>0</v>
          </cell>
          <cell r="K30">
            <v>0</v>
          </cell>
          <cell r="L30">
            <v>0</v>
          </cell>
          <cell r="M30">
            <v>0</v>
          </cell>
          <cell r="N30">
            <v>0</v>
          </cell>
          <cell r="O30">
            <v>2</v>
          </cell>
        </row>
        <row r="31">
          <cell r="C31">
            <v>0</v>
          </cell>
          <cell r="D31">
            <v>1</v>
          </cell>
          <cell r="E31">
            <v>0</v>
          </cell>
          <cell r="F31">
            <v>0</v>
          </cell>
          <cell r="G31">
            <v>0</v>
          </cell>
          <cell r="H31">
            <v>0</v>
          </cell>
          <cell r="I31">
            <v>0</v>
          </cell>
          <cell r="J31">
            <v>0</v>
          </cell>
          <cell r="K31">
            <v>0</v>
          </cell>
          <cell r="L31">
            <v>0</v>
          </cell>
          <cell r="M31">
            <v>0</v>
          </cell>
          <cell r="N31">
            <v>0</v>
          </cell>
          <cell r="O31">
            <v>1</v>
          </cell>
        </row>
        <row r="32">
          <cell r="C32">
            <v>0</v>
          </cell>
          <cell r="D32">
            <v>0</v>
          </cell>
          <cell r="E32">
            <v>0</v>
          </cell>
          <cell r="F32">
            <v>0</v>
          </cell>
          <cell r="G32">
            <v>0</v>
          </cell>
          <cell r="H32">
            <v>0</v>
          </cell>
          <cell r="I32">
            <v>0</v>
          </cell>
          <cell r="J32">
            <v>0</v>
          </cell>
          <cell r="K32">
            <v>0</v>
          </cell>
          <cell r="L32">
            <v>0</v>
          </cell>
          <cell r="M32">
            <v>0</v>
          </cell>
          <cell r="N32">
            <v>0</v>
          </cell>
          <cell r="O32">
            <v>0</v>
          </cell>
        </row>
        <row r="33">
          <cell r="C33">
            <v>0</v>
          </cell>
          <cell r="D33">
            <v>3</v>
          </cell>
          <cell r="E33">
            <v>0</v>
          </cell>
          <cell r="F33">
            <v>0</v>
          </cell>
          <cell r="G33">
            <v>0</v>
          </cell>
          <cell r="H33">
            <v>0</v>
          </cell>
          <cell r="I33">
            <v>0</v>
          </cell>
          <cell r="J33">
            <v>0</v>
          </cell>
          <cell r="K33">
            <v>0</v>
          </cell>
          <cell r="L33">
            <v>0</v>
          </cell>
          <cell r="M33">
            <v>0</v>
          </cell>
          <cell r="N33">
            <v>0</v>
          </cell>
          <cell r="O33">
            <v>3</v>
          </cell>
        </row>
        <row r="34">
          <cell r="C34">
            <v>0</v>
          </cell>
          <cell r="D34">
            <v>1</v>
          </cell>
          <cell r="E34">
            <v>1</v>
          </cell>
          <cell r="F34">
            <v>0</v>
          </cell>
          <cell r="G34">
            <v>0</v>
          </cell>
          <cell r="H34">
            <v>0</v>
          </cell>
          <cell r="I34">
            <v>0</v>
          </cell>
          <cell r="J34">
            <v>0</v>
          </cell>
          <cell r="K34">
            <v>0</v>
          </cell>
          <cell r="L34">
            <v>0</v>
          </cell>
          <cell r="M34">
            <v>0</v>
          </cell>
          <cell r="N34">
            <v>0</v>
          </cell>
          <cell r="O34">
            <v>2</v>
          </cell>
        </row>
        <row r="35">
          <cell r="C35">
            <v>2</v>
          </cell>
          <cell r="D35">
            <v>0</v>
          </cell>
          <cell r="E35">
            <v>0</v>
          </cell>
          <cell r="F35">
            <v>0</v>
          </cell>
          <cell r="G35">
            <v>0</v>
          </cell>
          <cell r="H35">
            <v>0</v>
          </cell>
          <cell r="I35">
            <v>0</v>
          </cell>
          <cell r="J35">
            <v>0</v>
          </cell>
          <cell r="K35">
            <v>0</v>
          </cell>
          <cell r="L35">
            <v>0</v>
          </cell>
          <cell r="M35">
            <v>0</v>
          </cell>
          <cell r="N35">
            <v>0</v>
          </cell>
          <cell r="O35">
            <v>2</v>
          </cell>
        </row>
        <row r="36">
          <cell r="C36">
            <v>3</v>
          </cell>
          <cell r="D36">
            <v>6</v>
          </cell>
          <cell r="E36">
            <v>1</v>
          </cell>
          <cell r="F36">
            <v>0</v>
          </cell>
          <cell r="G36">
            <v>0</v>
          </cell>
          <cell r="H36">
            <v>0</v>
          </cell>
          <cell r="I36">
            <v>0</v>
          </cell>
          <cell r="J36">
            <v>0</v>
          </cell>
          <cell r="K36">
            <v>0</v>
          </cell>
          <cell r="L36">
            <v>0</v>
          </cell>
          <cell r="M36">
            <v>0</v>
          </cell>
          <cell r="N36">
            <v>0</v>
          </cell>
          <cell r="O36">
            <v>10</v>
          </cell>
        </row>
        <row r="40">
          <cell r="C40">
            <v>7</v>
          </cell>
          <cell r="D40">
            <v>8</v>
          </cell>
          <cell r="E40">
            <v>8</v>
          </cell>
          <cell r="F40">
            <v>0</v>
          </cell>
          <cell r="G40">
            <v>0</v>
          </cell>
          <cell r="H40">
            <v>0</v>
          </cell>
          <cell r="I40">
            <v>0</v>
          </cell>
          <cell r="J40">
            <v>0</v>
          </cell>
          <cell r="K40">
            <v>0</v>
          </cell>
          <cell r="L40">
            <v>0</v>
          </cell>
          <cell r="M40">
            <v>0</v>
          </cell>
          <cell r="N40">
            <v>0</v>
          </cell>
          <cell r="O40">
            <v>7.666666666666667</v>
          </cell>
        </row>
        <row r="41">
          <cell r="C41">
            <v>6</v>
          </cell>
          <cell r="D41">
            <v>7</v>
          </cell>
          <cell r="E41">
            <v>8</v>
          </cell>
          <cell r="F41">
            <v>0</v>
          </cell>
          <cell r="G41">
            <v>0</v>
          </cell>
          <cell r="H41">
            <v>0</v>
          </cell>
          <cell r="I41">
            <v>0</v>
          </cell>
          <cell r="J41">
            <v>0</v>
          </cell>
          <cell r="K41">
            <v>0</v>
          </cell>
          <cell r="L41">
            <v>0</v>
          </cell>
          <cell r="M41">
            <v>0</v>
          </cell>
          <cell r="N41">
            <v>0</v>
          </cell>
          <cell r="O41">
            <v>21</v>
          </cell>
        </row>
        <row r="42">
          <cell r="C42">
            <v>7</v>
          </cell>
          <cell r="D42">
            <v>8</v>
          </cell>
          <cell r="E42">
            <v>8</v>
          </cell>
          <cell r="F42">
            <v>0</v>
          </cell>
          <cell r="G42">
            <v>0</v>
          </cell>
          <cell r="H42">
            <v>0</v>
          </cell>
          <cell r="I42">
            <v>0</v>
          </cell>
          <cell r="J42">
            <v>0</v>
          </cell>
          <cell r="K42">
            <v>0</v>
          </cell>
          <cell r="L42">
            <v>0</v>
          </cell>
          <cell r="M42">
            <v>0</v>
          </cell>
          <cell r="N42">
            <v>0</v>
          </cell>
          <cell r="O42">
            <v>23</v>
          </cell>
        </row>
        <row r="43">
          <cell r="C43">
            <v>6</v>
          </cell>
          <cell r="D43">
            <v>7</v>
          </cell>
          <cell r="E43">
            <v>7</v>
          </cell>
          <cell r="F43">
            <v>0</v>
          </cell>
          <cell r="G43">
            <v>0</v>
          </cell>
          <cell r="H43">
            <v>0</v>
          </cell>
          <cell r="I43">
            <v>0</v>
          </cell>
          <cell r="J43">
            <v>0</v>
          </cell>
          <cell r="K43">
            <v>0</v>
          </cell>
          <cell r="L43">
            <v>0</v>
          </cell>
          <cell r="M43">
            <v>0</v>
          </cell>
          <cell r="N43">
            <v>0</v>
          </cell>
          <cell r="O43">
            <v>20</v>
          </cell>
        </row>
        <row r="44">
          <cell r="C44">
            <v>4</v>
          </cell>
          <cell r="D44">
            <v>4</v>
          </cell>
          <cell r="E44">
            <v>4</v>
          </cell>
          <cell r="F44">
            <v>0</v>
          </cell>
          <cell r="G44">
            <v>0</v>
          </cell>
          <cell r="H44">
            <v>0</v>
          </cell>
          <cell r="I44">
            <v>0</v>
          </cell>
          <cell r="J44">
            <v>0</v>
          </cell>
          <cell r="K44">
            <v>0</v>
          </cell>
          <cell r="L44">
            <v>0</v>
          </cell>
          <cell r="M44">
            <v>0</v>
          </cell>
          <cell r="N44">
            <v>0</v>
          </cell>
          <cell r="O44">
            <v>12</v>
          </cell>
        </row>
        <row r="45">
          <cell r="C45">
            <v>6</v>
          </cell>
          <cell r="D45">
            <v>7</v>
          </cell>
          <cell r="E45">
            <v>8</v>
          </cell>
          <cell r="F45">
            <v>0</v>
          </cell>
          <cell r="G45">
            <v>0</v>
          </cell>
          <cell r="H45">
            <v>0</v>
          </cell>
          <cell r="I45">
            <v>0</v>
          </cell>
          <cell r="J45">
            <v>0</v>
          </cell>
          <cell r="K45">
            <v>0</v>
          </cell>
          <cell r="L45">
            <v>0</v>
          </cell>
          <cell r="M45">
            <v>0</v>
          </cell>
          <cell r="N45">
            <v>0</v>
          </cell>
          <cell r="O45">
            <v>21</v>
          </cell>
        </row>
        <row r="46">
          <cell r="C46">
            <v>6</v>
          </cell>
          <cell r="D46">
            <v>7</v>
          </cell>
          <cell r="E46">
            <v>7</v>
          </cell>
          <cell r="F46">
            <v>0</v>
          </cell>
          <cell r="G46">
            <v>0</v>
          </cell>
          <cell r="H46">
            <v>0</v>
          </cell>
          <cell r="I46">
            <v>0</v>
          </cell>
          <cell r="J46">
            <v>0</v>
          </cell>
          <cell r="K46">
            <v>0</v>
          </cell>
          <cell r="L46">
            <v>0</v>
          </cell>
          <cell r="M46">
            <v>0</v>
          </cell>
          <cell r="N46">
            <v>0</v>
          </cell>
          <cell r="O46">
            <v>0</v>
          </cell>
        </row>
        <row r="50">
          <cell r="C50">
            <v>1</v>
          </cell>
          <cell r="D50">
            <v>1</v>
          </cell>
          <cell r="E50">
            <v>0</v>
          </cell>
          <cell r="F50">
            <v>0</v>
          </cell>
          <cell r="G50">
            <v>0</v>
          </cell>
          <cell r="H50">
            <v>0</v>
          </cell>
          <cell r="I50">
            <v>0</v>
          </cell>
          <cell r="J50">
            <v>0</v>
          </cell>
          <cell r="K50">
            <v>0</v>
          </cell>
          <cell r="L50">
            <v>0</v>
          </cell>
          <cell r="M50">
            <v>0</v>
          </cell>
          <cell r="N50">
            <v>0</v>
          </cell>
          <cell r="O50">
            <v>2</v>
          </cell>
        </row>
        <row r="51">
          <cell r="C51">
            <v>0</v>
          </cell>
          <cell r="D51">
            <v>0</v>
          </cell>
          <cell r="E51">
            <v>0</v>
          </cell>
          <cell r="F51">
            <v>0</v>
          </cell>
          <cell r="G51">
            <v>0</v>
          </cell>
          <cell r="H51">
            <v>0</v>
          </cell>
          <cell r="I51">
            <v>0</v>
          </cell>
          <cell r="J51">
            <v>0</v>
          </cell>
          <cell r="K51">
            <v>0</v>
          </cell>
          <cell r="L51">
            <v>0</v>
          </cell>
          <cell r="M51">
            <v>0</v>
          </cell>
          <cell r="N51">
            <v>0</v>
          </cell>
          <cell r="O51">
            <v>0</v>
          </cell>
        </row>
        <row r="52">
          <cell r="C52">
            <v>0</v>
          </cell>
          <cell r="D52">
            <v>0</v>
          </cell>
          <cell r="E52">
            <v>0</v>
          </cell>
          <cell r="F52">
            <v>0</v>
          </cell>
          <cell r="G52">
            <v>0</v>
          </cell>
          <cell r="H52">
            <v>0</v>
          </cell>
          <cell r="I52">
            <v>0</v>
          </cell>
          <cell r="J52">
            <v>0</v>
          </cell>
          <cell r="K52">
            <v>0</v>
          </cell>
          <cell r="L52">
            <v>0</v>
          </cell>
          <cell r="M52">
            <v>0</v>
          </cell>
          <cell r="N52">
            <v>0</v>
          </cell>
          <cell r="O52">
            <v>0</v>
          </cell>
        </row>
        <row r="53">
          <cell r="C53">
            <v>0</v>
          </cell>
          <cell r="D53">
            <v>0</v>
          </cell>
          <cell r="E53">
            <v>2</v>
          </cell>
          <cell r="F53">
            <v>0</v>
          </cell>
          <cell r="G53">
            <v>0</v>
          </cell>
          <cell r="H53">
            <v>0</v>
          </cell>
          <cell r="I53">
            <v>0</v>
          </cell>
          <cell r="J53">
            <v>0</v>
          </cell>
          <cell r="K53">
            <v>0</v>
          </cell>
          <cell r="L53">
            <v>0</v>
          </cell>
          <cell r="M53">
            <v>0</v>
          </cell>
          <cell r="N53">
            <v>0</v>
          </cell>
          <cell r="O53">
            <v>2</v>
          </cell>
        </row>
        <row r="54">
          <cell r="C54">
            <v>0</v>
          </cell>
          <cell r="D54">
            <v>0</v>
          </cell>
          <cell r="E54">
            <v>0</v>
          </cell>
          <cell r="F54">
            <v>0</v>
          </cell>
          <cell r="G54">
            <v>0</v>
          </cell>
          <cell r="H54">
            <v>0</v>
          </cell>
          <cell r="I54">
            <v>0</v>
          </cell>
          <cell r="J54">
            <v>0</v>
          </cell>
          <cell r="K54">
            <v>0</v>
          </cell>
          <cell r="L54">
            <v>0</v>
          </cell>
          <cell r="M54">
            <v>0</v>
          </cell>
          <cell r="N54">
            <v>0</v>
          </cell>
          <cell r="O54">
            <v>0</v>
          </cell>
        </row>
        <row r="55">
          <cell r="C55">
            <v>0</v>
          </cell>
          <cell r="D55">
            <v>0</v>
          </cell>
          <cell r="E55">
            <v>0</v>
          </cell>
          <cell r="F55">
            <v>0</v>
          </cell>
          <cell r="G55">
            <v>0</v>
          </cell>
          <cell r="H55">
            <v>0</v>
          </cell>
          <cell r="I55">
            <v>0</v>
          </cell>
          <cell r="J55">
            <v>0</v>
          </cell>
          <cell r="K55">
            <v>0</v>
          </cell>
          <cell r="L55">
            <v>0</v>
          </cell>
          <cell r="M55">
            <v>0</v>
          </cell>
          <cell r="N55">
            <v>0</v>
          </cell>
          <cell r="O55">
            <v>0</v>
          </cell>
        </row>
        <row r="56">
          <cell r="C56">
            <v>1</v>
          </cell>
          <cell r="D56">
            <v>1</v>
          </cell>
          <cell r="E56">
            <v>2</v>
          </cell>
          <cell r="F56">
            <v>0</v>
          </cell>
          <cell r="G56">
            <v>0</v>
          </cell>
          <cell r="H56">
            <v>0</v>
          </cell>
          <cell r="I56">
            <v>0</v>
          </cell>
          <cell r="J56">
            <v>0</v>
          </cell>
          <cell r="K56">
            <v>0</v>
          </cell>
          <cell r="L56">
            <v>0</v>
          </cell>
          <cell r="M56">
            <v>0</v>
          </cell>
          <cell r="N56">
            <v>0</v>
          </cell>
          <cell r="O56">
            <v>4</v>
          </cell>
        </row>
      </sheetData>
      <sheetData sheetId="50" refreshError="1"/>
      <sheetData sheetId="51" refreshError="1">
        <row r="24">
          <cell r="D24">
            <v>256</v>
          </cell>
          <cell r="E24">
            <v>231</v>
          </cell>
          <cell r="F24">
            <v>317</v>
          </cell>
          <cell r="G24">
            <v>150</v>
          </cell>
          <cell r="H24">
            <v>197</v>
          </cell>
          <cell r="I24">
            <v>155</v>
          </cell>
          <cell r="J24">
            <v>163</v>
          </cell>
          <cell r="K24">
            <v>145</v>
          </cell>
          <cell r="L24">
            <v>131</v>
          </cell>
          <cell r="M24">
            <v>147</v>
          </cell>
          <cell r="N24">
            <v>146</v>
          </cell>
          <cell r="O24">
            <v>91</v>
          </cell>
          <cell r="P24">
            <v>2129</v>
          </cell>
        </row>
        <row r="25">
          <cell r="D25">
            <v>204</v>
          </cell>
          <cell r="E25">
            <v>199</v>
          </cell>
          <cell r="F25">
            <v>290</v>
          </cell>
          <cell r="G25">
            <v>244</v>
          </cell>
          <cell r="H25">
            <v>257</v>
          </cell>
          <cell r="I25">
            <v>277</v>
          </cell>
          <cell r="J25">
            <v>365</v>
          </cell>
          <cell r="K25">
            <v>388</v>
          </cell>
          <cell r="L25">
            <v>367</v>
          </cell>
          <cell r="M25">
            <v>281</v>
          </cell>
          <cell r="N25">
            <v>259</v>
          </cell>
          <cell r="O25">
            <v>234</v>
          </cell>
          <cell r="P25">
            <v>3365</v>
          </cell>
        </row>
        <row r="26">
          <cell r="D26">
            <v>298</v>
          </cell>
          <cell r="E26">
            <v>255</v>
          </cell>
          <cell r="F26">
            <v>311</v>
          </cell>
          <cell r="G26">
            <v>225</v>
          </cell>
          <cell r="H26">
            <v>334</v>
          </cell>
          <cell r="I26">
            <v>499</v>
          </cell>
          <cell r="J26">
            <v>433</v>
          </cell>
          <cell r="K26">
            <v>352</v>
          </cell>
          <cell r="L26">
            <v>220</v>
          </cell>
          <cell r="M26">
            <v>235</v>
          </cell>
          <cell r="N26">
            <v>275</v>
          </cell>
          <cell r="O26">
            <v>226</v>
          </cell>
          <cell r="P26">
            <v>3663</v>
          </cell>
        </row>
        <row r="27">
          <cell r="D27">
            <v>488</v>
          </cell>
          <cell r="E27">
            <v>815</v>
          </cell>
          <cell r="F27">
            <v>808</v>
          </cell>
          <cell r="G27">
            <v>531</v>
          </cell>
          <cell r="H27">
            <v>517</v>
          </cell>
          <cell r="I27">
            <v>522</v>
          </cell>
          <cell r="J27">
            <v>573</v>
          </cell>
          <cell r="K27">
            <v>571</v>
          </cell>
          <cell r="L27">
            <v>511</v>
          </cell>
          <cell r="M27">
            <v>442</v>
          </cell>
          <cell r="N27">
            <v>498</v>
          </cell>
          <cell r="O27">
            <v>938</v>
          </cell>
          <cell r="P27">
            <v>7214</v>
          </cell>
        </row>
        <row r="28">
          <cell r="D28">
            <v>575</v>
          </cell>
          <cell r="E28">
            <v>498</v>
          </cell>
          <cell r="F28">
            <v>548</v>
          </cell>
          <cell r="G28">
            <v>336</v>
          </cell>
          <cell r="H28">
            <v>473</v>
          </cell>
          <cell r="I28">
            <v>507</v>
          </cell>
          <cell r="J28">
            <v>559</v>
          </cell>
          <cell r="K28">
            <v>651</v>
          </cell>
          <cell r="L28">
            <v>358</v>
          </cell>
          <cell r="M28">
            <v>403</v>
          </cell>
          <cell r="N28">
            <v>402</v>
          </cell>
          <cell r="O28">
            <v>451</v>
          </cell>
          <cell r="P28">
            <v>5761</v>
          </cell>
        </row>
        <row r="29">
          <cell r="D29">
            <v>242</v>
          </cell>
          <cell r="E29">
            <v>168</v>
          </cell>
          <cell r="F29">
            <v>284</v>
          </cell>
          <cell r="G29">
            <v>159</v>
          </cell>
          <cell r="H29">
            <v>234</v>
          </cell>
          <cell r="I29">
            <v>290</v>
          </cell>
          <cell r="J29">
            <v>322</v>
          </cell>
          <cell r="K29">
            <v>239</v>
          </cell>
          <cell r="L29">
            <v>239</v>
          </cell>
          <cell r="M29">
            <v>200</v>
          </cell>
          <cell r="N29">
            <v>280</v>
          </cell>
          <cell r="O29">
            <v>370</v>
          </cell>
          <cell r="P29">
            <v>3027</v>
          </cell>
        </row>
        <row r="30">
          <cell r="D30">
            <v>2063</v>
          </cell>
          <cell r="E30">
            <v>2166</v>
          </cell>
          <cell r="F30">
            <v>2558</v>
          </cell>
          <cell r="G30">
            <v>1645</v>
          </cell>
          <cell r="H30">
            <v>2012</v>
          </cell>
          <cell r="I30">
            <v>2250</v>
          </cell>
          <cell r="J30">
            <v>2415</v>
          </cell>
          <cell r="K30">
            <v>2346</v>
          </cell>
          <cell r="L30">
            <v>1826</v>
          </cell>
          <cell r="M30">
            <v>1708</v>
          </cell>
          <cell r="N30">
            <v>1860</v>
          </cell>
          <cell r="O30">
            <v>2310</v>
          </cell>
          <cell r="P30">
            <v>25159</v>
          </cell>
        </row>
        <row r="33">
          <cell r="D33">
            <v>71</v>
          </cell>
          <cell r="E33">
            <v>80</v>
          </cell>
          <cell r="F33">
            <v>77</v>
          </cell>
          <cell r="G33">
            <v>0</v>
          </cell>
          <cell r="H33">
            <v>0</v>
          </cell>
          <cell r="I33">
            <v>0</v>
          </cell>
          <cell r="J33">
            <v>0</v>
          </cell>
          <cell r="K33">
            <v>0</v>
          </cell>
          <cell r="L33">
            <v>0</v>
          </cell>
          <cell r="M33">
            <v>0</v>
          </cell>
          <cell r="N33">
            <v>0</v>
          </cell>
          <cell r="O33">
            <v>0</v>
          </cell>
          <cell r="P33">
            <v>228</v>
          </cell>
        </row>
        <row r="34">
          <cell r="D34">
            <v>111</v>
          </cell>
          <cell r="E34">
            <v>243</v>
          </cell>
          <cell r="F34">
            <v>391</v>
          </cell>
          <cell r="G34">
            <v>0</v>
          </cell>
          <cell r="H34">
            <v>0</v>
          </cell>
          <cell r="I34">
            <v>0</v>
          </cell>
          <cell r="J34">
            <v>0</v>
          </cell>
          <cell r="K34">
            <v>0</v>
          </cell>
          <cell r="L34">
            <v>0</v>
          </cell>
          <cell r="M34">
            <v>0</v>
          </cell>
          <cell r="N34">
            <v>0</v>
          </cell>
          <cell r="O34">
            <v>0</v>
          </cell>
          <cell r="P34">
            <v>745</v>
          </cell>
        </row>
        <row r="35">
          <cell r="D35">
            <v>144</v>
          </cell>
          <cell r="E35">
            <v>173</v>
          </cell>
          <cell r="F35">
            <v>165</v>
          </cell>
          <cell r="G35">
            <v>0</v>
          </cell>
          <cell r="H35">
            <v>0</v>
          </cell>
          <cell r="I35">
            <v>0</v>
          </cell>
          <cell r="J35">
            <v>0</v>
          </cell>
          <cell r="K35">
            <v>0</v>
          </cell>
          <cell r="L35">
            <v>0</v>
          </cell>
          <cell r="M35">
            <v>0</v>
          </cell>
          <cell r="N35">
            <v>0</v>
          </cell>
          <cell r="O35">
            <v>0</v>
          </cell>
          <cell r="P35">
            <v>482</v>
          </cell>
        </row>
        <row r="36">
          <cell r="D36">
            <v>554</v>
          </cell>
          <cell r="E36">
            <v>793</v>
          </cell>
          <cell r="F36">
            <v>1103</v>
          </cell>
          <cell r="G36">
            <v>0</v>
          </cell>
          <cell r="H36">
            <v>0</v>
          </cell>
          <cell r="I36">
            <v>0</v>
          </cell>
          <cell r="J36">
            <v>0</v>
          </cell>
          <cell r="K36">
            <v>0</v>
          </cell>
          <cell r="L36">
            <v>0</v>
          </cell>
          <cell r="M36">
            <v>0</v>
          </cell>
          <cell r="N36">
            <v>0</v>
          </cell>
          <cell r="O36">
            <v>0</v>
          </cell>
          <cell r="P36">
            <v>2450</v>
          </cell>
        </row>
        <row r="37">
          <cell r="D37">
            <v>214</v>
          </cell>
          <cell r="E37">
            <v>282</v>
          </cell>
          <cell r="F37">
            <v>426</v>
          </cell>
          <cell r="G37">
            <v>0</v>
          </cell>
          <cell r="H37">
            <v>0</v>
          </cell>
          <cell r="I37">
            <v>0</v>
          </cell>
          <cell r="J37">
            <v>0</v>
          </cell>
          <cell r="K37">
            <v>0</v>
          </cell>
          <cell r="L37">
            <v>0</v>
          </cell>
          <cell r="M37">
            <v>0</v>
          </cell>
          <cell r="N37">
            <v>0</v>
          </cell>
          <cell r="O37">
            <v>0</v>
          </cell>
          <cell r="P37">
            <v>922</v>
          </cell>
        </row>
        <row r="38">
          <cell r="D38">
            <v>332</v>
          </cell>
          <cell r="E38">
            <v>350</v>
          </cell>
          <cell r="F38">
            <v>302</v>
          </cell>
          <cell r="G38">
            <v>0</v>
          </cell>
          <cell r="H38">
            <v>0</v>
          </cell>
          <cell r="I38">
            <v>0</v>
          </cell>
          <cell r="J38">
            <v>0</v>
          </cell>
          <cell r="K38">
            <v>0</v>
          </cell>
          <cell r="L38">
            <v>0</v>
          </cell>
          <cell r="M38">
            <v>0</v>
          </cell>
          <cell r="N38">
            <v>0</v>
          </cell>
          <cell r="O38">
            <v>0</v>
          </cell>
          <cell r="P38">
            <v>984</v>
          </cell>
        </row>
        <row r="39">
          <cell r="D39">
            <v>1426</v>
          </cell>
          <cell r="E39">
            <v>1921</v>
          </cell>
          <cell r="F39">
            <v>2464</v>
          </cell>
          <cell r="G39">
            <v>0</v>
          </cell>
          <cell r="H39">
            <v>0</v>
          </cell>
          <cell r="I39">
            <v>0</v>
          </cell>
          <cell r="J39">
            <v>0</v>
          </cell>
          <cell r="K39">
            <v>0</v>
          </cell>
          <cell r="L39">
            <v>0</v>
          </cell>
          <cell r="M39">
            <v>0</v>
          </cell>
          <cell r="N39">
            <v>0</v>
          </cell>
          <cell r="O39">
            <v>0</v>
          </cell>
          <cell r="P39">
            <v>5811</v>
          </cell>
        </row>
        <row r="42">
          <cell r="D42">
            <v>-0.72265625</v>
          </cell>
          <cell r="E42">
            <v>-0.65367965367965364</v>
          </cell>
          <cell r="F42">
            <v>-0.75709779179810721</v>
          </cell>
          <cell r="G42">
            <v>0</v>
          </cell>
          <cell r="H42">
            <v>0</v>
          </cell>
          <cell r="I42">
            <v>0</v>
          </cell>
          <cell r="J42">
            <v>0</v>
          </cell>
          <cell r="K42">
            <v>0</v>
          </cell>
          <cell r="L42">
            <v>0</v>
          </cell>
          <cell r="M42">
            <v>0</v>
          </cell>
          <cell r="N42">
            <v>0</v>
          </cell>
          <cell r="O42">
            <v>0</v>
          </cell>
          <cell r="P42">
            <v>-0.89290746829497414</v>
          </cell>
        </row>
        <row r="43">
          <cell r="D43">
            <v>-0.45588235294117652</v>
          </cell>
          <cell r="E43">
            <v>0.22110552763819102</v>
          </cell>
          <cell r="F43">
            <v>0.34827586206896544</v>
          </cell>
          <cell r="G43">
            <v>0</v>
          </cell>
          <cell r="H43">
            <v>0</v>
          </cell>
          <cell r="I43">
            <v>0</v>
          </cell>
          <cell r="J43">
            <v>0</v>
          </cell>
          <cell r="K43">
            <v>0</v>
          </cell>
          <cell r="L43">
            <v>0</v>
          </cell>
          <cell r="M43">
            <v>0</v>
          </cell>
          <cell r="N43">
            <v>0</v>
          </cell>
          <cell r="O43">
            <v>0</v>
          </cell>
          <cell r="P43">
            <v>-0.7786032689450223</v>
          </cell>
        </row>
        <row r="44">
          <cell r="D44">
            <v>-0.51677852348993292</v>
          </cell>
          <cell r="E44">
            <v>-0.32156862745098036</v>
          </cell>
          <cell r="F44">
            <v>-0.46945337620578775</v>
          </cell>
          <cell r="G44">
            <v>0</v>
          </cell>
          <cell r="H44">
            <v>0</v>
          </cell>
          <cell r="I44">
            <v>0</v>
          </cell>
          <cell r="J44">
            <v>0</v>
          </cell>
          <cell r="K44">
            <v>0</v>
          </cell>
          <cell r="L44">
            <v>0</v>
          </cell>
          <cell r="M44">
            <v>0</v>
          </cell>
          <cell r="N44">
            <v>0</v>
          </cell>
          <cell r="O44">
            <v>0</v>
          </cell>
          <cell r="P44">
            <v>-0.86841386841386847</v>
          </cell>
        </row>
        <row r="45">
          <cell r="D45">
            <v>0.13524590163934436</v>
          </cell>
          <cell r="E45">
            <v>-2.6993865030674802E-2</v>
          </cell>
          <cell r="F45">
            <v>0.36509900990099009</v>
          </cell>
          <cell r="G45">
            <v>0</v>
          </cell>
          <cell r="H45">
            <v>0</v>
          </cell>
          <cell r="I45">
            <v>0</v>
          </cell>
          <cell r="J45">
            <v>0</v>
          </cell>
          <cell r="K45">
            <v>0</v>
          </cell>
          <cell r="L45">
            <v>0</v>
          </cell>
          <cell r="M45">
            <v>0</v>
          </cell>
          <cell r="N45">
            <v>0</v>
          </cell>
          <cell r="O45">
            <v>0</v>
          </cell>
          <cell r="P45">
            <v>-0.66038258940948158</v>
          </cell>
        </row>
        <row r="46">
          <cell r="D46">
            <v>-0.62782608695652176</v>
          </cell>
          <cell r="E46">
            <v>-0.4337349397590361</v>
          </cell>
          <cell r="F46">
            <v>-0.22262773722627738</v>
          </cell>
          <cell r="G46">
            <v>0</v>
          </cell>
          <cell r="H46">
            <v>0</v>
          </cell>
          <cell r="I46">
            <v>0</v>
          </cell>
          <cell r="J46">
            <v>0</v>
          </cell>
          <cell r="K46">
            <v>0</v>
          </cell>
          <cell r="L46">
            <v>0</v>
          </cell>
          <cell r="M46">
            <v>0</v>
          </cell>
          <cell r="N46">
            <v>0</v>
          </cell>
          <cell r="O46">
            <v>0</v>
          </cell>
          <cell r="P46">
            <v>-0.83995834056587393</v>
          </cell>
        </row>
        <row r="47">
          <cell r="D47">
            <v>0.37190082644628109</v>
          </cell>
          <cell r="E47">
            <v>1.0833333333333335</v>
          </cell>
          <cell r="F47">
            <v>6.3380281690140761E-2</v>
          </cell>
          <cell r="G47">
            <v>0</v>
          </cell>
          <cell r="H47">
            <v>0</v>
          </cell>
          <cell r="I47">
            <v>0</v>
          </cell>
          <cell r="J47">
            <v>0</v>
          </cell>
          <cell r="K47">
            <v>0</v>
          </cell>
          <cell r="L47">
            <v>0</v>
          </cell>
          <cell r="M47">
            <v>0</v>
          </cell>
          <cell r="N47">
            <v>0</v>
          </cell>
          <cell r="O47">
            <v>0</v>
          </cell>
          <cell r="P47">
            <v>-0.67492566897918738</v>
          </cell>
        </row>
        <row r="48">
          <cell r="D48">
            <v>-0.30877363063499763</v>
          </cell>
          <cell r="E48">
            <v>-0.11311172668513392</v>
          </cell>
          <cell r="F48">
            <v>-3.6747458952306467E-2</v>
          </cell>
          <cell r="G48">
            <v>0</v>
          </cell>
          <cell r="H48">
            <v>0</v>
          </cell>
          <cell r="I48">
            <v>0</v>
          </cell>
          <cell r="J48">
            <v>0</v>
          </cell>
          <cell r="K48">
            <v>0</v>
          </cell>
          <cell r="L48">
            <v>0</v>
          </cell>
          <cell r="M48">
            <v>0</v>
          </cell>
          <cell r="N48">
            <v>0</v>
          </cell>
          <cell r="O48">
            <v>0</v>
          </cell>
          <cell r="P48">
            <v>-0.76902897571445605</v>
          </cell>
        </row>
        <row r="52">
          <cell r="D52">
            <v>85</v>
          </cell>
          <cell r="E52">
            <v>107</v>
          </cell>
          <cell r="F52">
            <v>152</v>
          </cell>
          <cell r="G52">
            <v>61</v>
          </cell>
          <cell r="H52">
            <v>79</v>
          </cell>
          <cell r="I52">
            <v>84</v>
          </cell>
          <cell r="J52">
            <v>73</v>
          </cell>
          <cell r="K52">
            <v>56</v>
          </cell>
          <cell r="L52">
            <v>69</v>
          </cell>
          <cell r="M52">
            <v>68</v>
          </cell>
          <cell r="N52">
            <v>44</v>
          </cell>
          <cell r="O52">
            <v>25</v>
          </cell>
          <cell r="P52">
            <v>903</v>
          </cell>
        </row>
        <row r="53">
          <cell r="D53">
            <v>65</v>
          </cell>
          <cell r="E53">
            <v>69</v>
          </cell>
          <cell r="F53">
            <v>70</v>
          </cell>
          <cell r="G53">
            <v>114</v>
          </cell>
          <cell r="H53">
            <v>62</v>
          </cell>
          <cell r="I53">
            <v>88</v>
          </cell>
          <cell r="J53">
            <v>130</v>
          </cell>
          <cell r="K53">
            <v>78</v>
          </cell>
          <cell r="L53">
            <v>103</v>
          </cell>
          <cell r="M53">
            <v>86</v>
          </cell>
          <cell r="N53">
            <v>62</v>
          </cell>
          <cell r="O53">
            <v>52</v>
          </cell>
          <cell r="P53">
            <v>979</v>
          </cell>
        </row>
        <row r="54">
          <cell r="D54">
            <v>78</v>
          </cell>
          <cell r="E54">
            <v>58</v>
          </cell>
          <cell r="F54">
            <v>84</v>
          </cell>
          <cell r="G54">
            <v>72</v>
          </cell>
          <cell r="H54">
            <v>81</v>
          </cell>
          <cell r="I54">
            <v>169</v>
          </cell>
          <cell r="J54">
            <v>157</v>
          </cell>
          <cell r="K54">
            <v>117</v>
          </cell>
          <cell r="L54">
            <v>51</v>
          </cell>
          <cell r="M54">
            <v>42</v>
          </cell>
          <cell r="N54">
            <v>54</v>
          </cell>
          <cell r="O54">
            <v>55</v>
          </cell>
          <cell r="P54">
            <v>1018</v>
          </cell>
        </row>
        <row r="55">
          <cell r="D55">
            <v>161</v>
          </cell>
          <cell r="E55">
            <v>412</v>
          </cell>
          <cell r="F55">
            <v>413</v>
          </cell>
          <cell r="G55">
            <v>263</v>
          </cell>
          <cell r="H55">
            <v>203</v>
          </cell>
          <cell r="I55">
            <v>225</v>
          </cell>
          <cell r="J55">
            <v>168</v>
          </cell>
          <cell r="K55">
            <v>181</v>
          </cell>
          <cell r="L55">
            <v>204</v>
          </cell>
          <cell r="M55">
            <v>168</v>
          </cell>
          <cell r="N55">
            <v>202</v>
          </cell>
          <cell r="O55">
            <v>636</v>
          </cell>
          <cell r="P55">
            <v>3236</v>
          </cell>
        </row>
        <row r="56">
          <cell r="D56">
            <v>235</v>
          </cell>
          <cell r="E56">
            <v>200</v>
          </cell>
          <cell r="F56">
            <v>199</v>
          </cell>
          <cell r="G56">
            <v>211</v>
          </cell>
          <cell r="H56">
            <v>160</v>
          </cell>
          <cell r="I56">
            <v>186</v>
          </cell>
          <cell r="J56">
            <v>216</v>
          </cell>
          <cell r="K56">
            <v>288</v>
          </cell>
          <cell r="L56">
            <v>125</v>
          </cell>
          <cell r="M56">
            <v>135</v>
          </cell>
          <cell r="N56">
            <v>101</v>
          </cell>
          <cell r="O56">
            <v>128</v>
          </cell>
          <cell r="P56">
            <v>2184</v>
          </cell>
        </row>
        <row r="57">
          <cell r="D57">
            <v>82</v>
          </cell>
          <cell r="E57">
            <v>68</v>
          </cell>
          <cell r="F57">
            <v>108</v>
          </cell>
          <cell r="G57">
            <v>64</v>
          </cell>
          <cell r="H57">
            <v>62</v>
          </cell>
          <cell r="I57">
            <v>60</v>
          </cell>
          <cell r="J57">
            <v>46</v>
          </cell>
          <cell r="K57">
            <v>34</v>
          </cell>
          <cell r="L57">
            <v>32</v>
          </cell>
          <cell r="M57">
            <v>38</v>
          </cell>
          <cell r="N57">
            <v>42</v>
          </cell>
          <cell r="O57">
            <v>78</v>
          </cell>
          <cell r="P57">
            <v>714</v>
          </cell>
        </row>
        <row r="58">
          <cell r="D58">
            <v>628</v>
          </cell>
          <cell r="E58">
            <v>856</v>
          </cell>
          <cell r="F58">
            <v>942</v>
          </cell>
          <cell r="G58">
            <v>713</v>
          </cell>
          <cell r="H58">
            <v>566</v>
          </cell>
          <cell r="I58">
            <v>643</v>
          </cell>
          <cell r="J58">
            <v>633</v>
          </cell>
          <cell r="K58">
            <v>637</v>
          </cell>
          <cell r="L58">
            <v>533</v>
          </cell>
          <cell r="M58">
            <v>495</v>
          </cell>
          <cell r="N58">
            <v>451</v>
          </cell>
          <cell r="O58">
            <v>919</v>
          </cell>
          <cell r="P58">
            <v>8016</v>
          </cell>
        </row>
        <row r="61">
          <cell r="D61">
            <v>18</v>
          </cell>
          <cell r="E61">
            <v>25</v>
          </cell>
          <cell r="F61">
            <v>23</v>
          </cell>
          <cell r="G61">
            <v>0</v>
          </cell>
          <cell r="H61">
            <v>0</v>
          </cell>
          <cell r="I61">
            <v>0</v>
          </cell>
          <cell r="J61">
            <v>0</v>
          </cell>
          <cell r="K61">
            <v>0</v>
          </cell>
          <cell r="L61">
            <v>0</v>
          </cell>
          <cell r="M61">
            <v>0</v>
          </cell>
          <cell r="N61">
            <v>0</v>
          </cell>
          <cell r="O61">
            <v>0</v>
          </cell>
          <cell r="P61">
            <v>66</v>
          </cell>
        </row>
        <row r="62">
          <cell r="D62">
            <v>4</v>
          </cell>
          <cell r="E62">
            <v>39</v>
          </cell>
          <cell r="F62">
            <v>101</v>
          </cell>
          <cell r="G62">
            <v>0</v>
          </cell>
          <cell r="H62">
            <v>0</v>
          </cell>
          <cell r="I62">
            <v>0</v>
          </cell>
          <cell r="J62">
            <v>0</v>
          </cell>
          <cell r="K62">
            <v>0</v>
          </cell>
          <cell r="L62">
            <v>0</v>
          </cell>
          <cell r="M62">
            <v>0</v>
          </cell>
          <cell r="N62">
            <v>0</v>
          </cell>
          <cell r="O62">
            <v>0</v>
          </cell>
          <cell r="P62">
            <v>144</v>
          </cell>
        </row>
        <row r="63">
          <cell r="D63">
            <v>28</v>
          </cell>
          <cell r="E63">
            <v>22</v>
          </cell>
          <cell r="F63">
            <v>33</v>
          </cell>
          <cell r="G63">
            <v>0</v>
          </cell>
          <cell r="H63">
            <v>0</v>
          </cell>
          <cell r="I63">
            <v>0</v>
          </cell>
          <cell r="J63">
            <v>0</v>
          </cell>
          <cell r="K63">
            <v>0</v>
          </cell>
          <cell r="L63">
            <v>0</v>
          </cell>
          <cell r="M63">
            <v>0</v>
          </cell>
          <cell r="N63">
            <v>0</v>
          </cell>
          <cell r="O63">
            <v>0</v>
          </cell>
          <cell r="P63">
            <v>83</v>
          </cell>
        </row>
        <row r="64">
          <cell r="D64">
            <v>211</v>
          </cell>
          <cell r="E64">
            <v>442</v>
          </cell>
          <cell r="F64">
            <v>959</v>
          </cell>
          <cell r="G64">
            <v>0</v>
          </cell>
          <cell r="H64">
            <v>0</v>
          </cell>
          <cell r="I64">
            <v>0</v>
          </cell>
          <cell r="J64">
            <v>0</v>
          </cell>
          <cell r="K64">
            <v>0</v>
          </cell>
          <cell r="L64">
            <v>0</v>
          </cell>
          <cell r="M64">
            <v>0</v>
          </cell>
          <cell r="N64">
            <v>0</v>
          </cell>
          <cell r="O64">
            <v>0</v>
          </cell>
          <cell r="P64">
            <v>1612</v>
          </cell>
        </row>
        <row r="65">
          <cell r="D65">
            <v>52</v>
          </cell>
          <cell r="E65">
            <v>78</v>
          </cell>
          <cell r="F65">
            <v>115</v>
          </cell>
          <cell r="G65">
            <v>0</v>
          </cell>
          <cell r="H65">
            <v>0</v>
          </cell>
          <cell r="I65">
            <v>0</v>
          </cell>
          <cell r="J65">
            <v>0</v>
          </cell>
          <cell r="K65">
            <v>0</v>
          </cell>
          <cell r="L65">
            <v>0</v>
          </cell>
          <cell r="M65">
            <v>0</v>
          </cell>
          <cell r="N65">
            <v>0</v>
          </cell>
          <cell r="O65">
            <v>0</v>
          </cell>
          <cell r="P65">
            <v>245</v>
          </cell>
        </row>
        <row r="66">
          <cell r="D66">
            <v>75</v>
          </cell>
          <cell r="E66">
            <v>121</v>
          </cell>
          <cell r="F66">
            <v>112</v>
          </cell>
          <cell r="G66">
            <v>0</v>
          </cell>
          <cell r="H66">
            <v>0</v>
          </cell>
          <cell r="I66">
            <v>0</v>
          </cell>
          <cell r="J66">
            <v>0</v>
          </cell>
          <cell r="K66">
            <v>0</v>
          </cell>
          <cell r="L66">
            <v>0</v>
          </cell>
          <cell r="M66">
            <v>0</v>
          </cell>
          <cell r="N66">
            <v>0</v>
          </cell>
          <cell r="O66">
            <v>0</v>
          </cell>
          <cell r="P66">
            <v>308</v>
          </cell>
        </row>
        <row r="67">
          <cell r="D67">
            <v>388</v>
          </cell>
          <cell r="E67">
            <v>727</v>
          </cell>
          <cell r="F67">
            <v>1343</v>
          </cell>
          <cell r="G67">
            <v>0</v>
          </cell>
          <cell r="H67">
            <v>0</v>
          </cell>
          <cell r="I67">
            <v>0</v>
          </cell>
          <cell r="J67">
            <v>0</v>
          </cell>
          <cell r="K67">
            <v>0</v>
          </cell>
          <cell r="L67">
            <v>0</v>
          </cell>
          <cell r="M67">
            <v>0</v>
          </cell>
          <cell r="N67">
            <v>0</v>
          </cell>
          <cell r="O67">
            <v>0</v>
          </cell>
          <cell r="P67">
            <v>2458</v>
          </cell>
        </row>
        <row r="70">
          <cell r="D70">
            <v>-0.78823529411764703</v>
          </cell>
          <cell r="E70">
            <v>-0.76635514018691586</v>
          </cell>
          <cell r="F70">
            <v>-0.84868421052631582</v>
          </cell>
          <cell r="G70">
            <v>0</v>
          </cell>
          <cell r="H70">
            <v>0</v>
          </cell>
          <cell r="I70">
            <v>0</v>
          </cell>
          <cell r="J70">
            <v>0</v>
          </cell>
          <cell r="K70">
            <v>0</v>
          </cell>
          <cell r="L70">
            <v>0</v>
          </cell>
          <cell r="M70">
            <v>0</v>
          </cell>
          <cell r="N70">
            <v>0</v>
          </cell>
          <cell r="O70">
            <v>0</v>
          </cell>
          <cell r="P70">
            <v>-0.92691029900332222</v>
          </cell>
        </row>
        <row r="71">
          <cell r="D71">
            <v>-0.93846153846153846</v>
          </cell>
          <cell r="E71">
            <v>-0.43478260869565222</v>
          </cell>
          <cell r="F71">
            <v>0.44285714285714284</v>
          </cell>
          <cell r="G71">
            <v>0</v>
          </cell>
          <cell r="H71">
            <v>0</v>
          </cell>
          <cell r="I71">
            <v>0</v>
          </cell>
          <cell r="J71">
            <v>0</v>
          </cell>
          <cell r="K71">
            <v>0</v>
          </cell>
          <cell r="L71">
            <v>0</v>
          </cell>
          <cell r="M71">
            <v>0</v>
          </cell>
          <cell r="N71">
            <v>0</v>
          </cell>
          <cell r="O71">
            <v>0</v>
          </cell>
          <cell r="P71">
            <v>-0.85291113381001016</v>
          </cell>
        </row>
        <row r="72">
          <cell r="D72">
            <v>-0.64102564102564097</v>
          </cell>
          <cell r="E72">
            <v>-0.62068965517241381</v>
          </cell>
          <cell r="F72">
            <v>-0.60714285714285721</v>
          </cell>
          <cell r="G72">
            <v>0</v>
          </cell>
          <cell r="H72">
            <v>0</v>
          </cell>
          <cell r="I72">
            <v>0</v>
          </cell>
          <cell r="J72">
            <v>0</v>
          </cell>
          <cell r="K72">
            <v>0</v>
          </cell>
          <cell r="L72">
            <v>0</v>
          </cell>
          <cell r="M72">
            <v>0</v>
          </cell>
          <cell r="N72">
            <v>0</v>
          </cell>
          <cell r="O72">
            <v>0</v>
          </cell>
          <cell r="P72">
            <v>-0.91846758349705304</v>
          </cell>
        </row>
        <row r="73">
          <cell r="D73">
            <v>0.31055900621118004</v>
          </cell>
          <cell r="E73">
            <v>7.2815533980582492E-2</v>
          </cell>
          <cell r="F73">
            <v>1.3220338983050848</v>
          </cell>
          <cell r="G73">
            <v>0</v>
          </cell>
          <cell r="H73">
            <v>0</v>
          </cell>
          <cell r="I73">
            <v>0</v>
          </cell>
          <cell r="J73">
            <v>0</v>
          </cell>
          <cell r="K73">
            <v>0</v>
          </cell>
          <cell r="L73">
            <v>0</v>
          </cell>
          <cell r="M73">
            <v>0</v>
          </cell>
          <cell r="N73">
            <v>0</v>
          </cell>
          <cell r="O73">
            <v>0</v>
          </cell>
          <cell r="P73">
            <v>-0.50185414091470948</v>
          </cell>
        </row>
        <row r="74">
          <cell r="D74">
            <v>-0.77872340425531916</v>
          </cell>
          <cell r="E74">
            <v>-0.61</v>
          </cell>
          <cell r="F74">
            <v>-0.42211055276381915</v>
          </cell>
          <cell r="G74">
            <v>0</v>
          </cell>
          <cell r="H74">
            <v>0</v>
          </cell>
          <cell r="I74">
            <v>0</v>
          </cell>
          <cell r="J74">
            <v>0</v>
          </cell>
          <cell r="K74">
            <v>0</v>
          </cell>
          <cell r="L74">
            <v>0</v>
          </cell>
          <cell r="M74">
            <v>0</v>
          </cell>
          <cell r="N74">
            <v>0</v>
          </cell>
          <cell r="O74">
            <v>0</v>
          </cell>
          <cell r="P74">
            <v>-0.88782051282051277</v>
          </cell>
        </row>
        <row r="75">
          <cell r="D75">
            <v>-8.536585365853655E-2</v>
          </cell>
          <cell r="E75">
            <v>0.77941176470588225</v>
          </cell>
          <cell r="F75">
            <v>3.7037037037036979E-2</v>
          </cell>
          <cell r="G75">
            <v>0</v>
          </cell>
          <cell r="H75">
            <v>0</v>
          </cell>
          <cell r="I75">
            <v>0</v>
          </cell>
          <cell r="J75">
            <v>0</v>
          </cell>
          <cell r="K75">
            <v>0</v>
          </cell>
          <cell r="L75">
            <v>0</v>
          </cell>
          <cell r="M75">
            <v>0</v>
          </cell>
          <cell r="N75">
            <v>0</v>
          </cell>
          <cell r="O75">
            <v>0</v>
          </cell>
          <cell r="P75">
            <v>-0.56862745098039214</v>
          </cell>
        </row>
        <row r="76">
          <cell r="D76">
            <v>-0.38216560509554143</v>
          </cell>
          <cell r="E76">
            <v>-0.15070093457943923</v>
          </cell>
          <cell r="F76">
            <v>0.42569002123142252</v>
          </cell>
          <cell r="G76">
            <v>0</v>
          </cell>
          <cell r="H76">
            <v>0</v>
          </cell>
          <cell r="I76">
            <v>0</v>
          </cell>
          <cell r="J76">
            <v>0</v>
          </cell>
          <cell r="K76">
            <v>0</v>
          </cell>
          <cell r="L76">
            <v>0</v>
          </cell>
          <cell r="M76">
            <v>0</v>
          </cell>
          <cell r="N76">
            <v>0</v>
          </cell>
          <cell r="O76">
            <v>0</v>
          </cell>
          <cell r="P76">
            <v>-0.69336327345309379</v>
          </cell>
        </row>
      </sheetData>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row r="32">
          <cell r="A32" t="str">
            <v>PROPRIO</v>
          </cell>
          <cell r="B32" t="str">
            <v>Limite</v>
          </cell>
          <cell r="C32" t="str">
            <v>Acumulado</v>
          </cell>
          <cell r="D32" t="str">
            <v>Limite</v>
          </cell>
          <cell r="E32" t="str">
            <v>Acumulado</v>
          </cell>
          <cell r="F32" t="str">
            <v>Limite</v>
          </cell>
          <cell r="G32" t="str">
            <v>Acumulado</v>
          </cell>
          <cell r="H32" t="str">
            <v>Limite</v>
          </cell>
          <cell r="I32" t="str">
            <v>Acumulado</v>
          </cell>
          <cell r="J32" t="str">
            <v>Limite</v>
          </cell>
          <cell r="K32" t="str">
            <v>Acumulado</v>
          </cell>
          <cell r="L32" t="str">
            <v>Limite</v>
          </cell>
          <cell r="M32" t="str">
            <v>Acumulado</v>
          </cell>
          <cell r="N32" t="str">
            <v>Limite</v>
          </cell>
          <cell r="O32" t="str">
            <v>Acumulado</v>
          </cell>
          <cell r="P32" t="str">
            <v>Limite</v>
          </cell>
          <cell r="Q32" t="str">
            <v>Acumulado</v>
          </cell>
        </row>
        <row r="33">
          <cell r="A33" t="str">
            <v>Acidentes com afastamento</v>
          </cell>
          <cell r="B33">
            <v>31</v>
          </cell>
          <cell r="C33">
            <v>13</v>
          </cell>
          <cell r="D33">
            <v>4</v>
          </cell>
          <cell r="E33">
            <v>1</v>
          </cell>
          <cell r="F33">
            <v>6</v>
          </cell>
          <cell r="G33">
            <v>2</v>
          </cell>
          <cell r="H33">
            <v>5</v>
          </cell>
          <cell r="I33">
            <v>2</v>
          </cell>
          <cell r="J33">
            <v>6</v>
          </cell>
          <cell r="K33">
            <v>1</v>
          </cell>
          <cell r="L33">
            <v>5</v>
          </cell>
          <cell r="M33">
            <v>5</v>
          </cell>
          <cell r="N33">
            <v>5</v>
          </cell>
          <cell r="O33">
            <v>2</v>
          </cell>
          <cell r="P33">
            <v>39</v>
          </cell>
          <cell r="Q33">
            <v>15</v>
          </cell>
        </row>
        <row r="34">
          <cell r="A34" t="str">
            <v>Dias perdidos</v>
          </cell>
          <cell r="B34">
            <v>656</v>
          </cell>
          <cell r="C34">
            <v>143</v>
          </cell>
          <cell r="D34">
            <v>81</v>
          </cell>
          <cell r="E34">
            <v>5</v>
          </cell>
          <cell r="F34">
            <v>129</v>
          </cell>
          <cell r="G34">
            <v>12</v>
          </cell>
          <cell r="H34">
            <v>107</v>
          </cell>
          <cell r="I34">
            <v>15</v>
          </cell>
          <cell r="J34">
            <v>133</v>
          </cell>
          <cell r="K34">
            <v>41</v>
          </cell>
          <cell r="L34">
            <v>99</v>
          </cell>
          <cell r="M34">
            <v>42</v>
          </cell>
          <cell r="N34">
            <v>107</v>
          </cell>
          <cell r="O34">
            <v>28</v>
          </cell>
          <cell r="P34">
            <v>850</v>
          </cell>
          <cell r="Q34">
            <v>149</v>
          </cell>
        </row>
        <row r="35">
          <cell r="A35" t="str">
            <v>Taxa de frequência</v>
          </cell>
          <cell r="B35">
            <v>0.79</v>
          </cell>
          <cell r="C35">
            <v>1.03</v>
          </cell>
          <cell r="D35">
            <v>0.79</v>
          </cell>
          <cell r="E35">
            <v>0.63631180105457019</v>
          </cell>
          <cell r="F35">
            <v>0.79</v>
          </cell>
          <cell r="G35">
            <v>0.89</v>
          </cell>
          <cell r="H35">
            <v>0.79</v>
          </cell>
          <cell r="I35">
            <v>1.0900000000000001</v>
          </cell>
          <cell r="J35">
            <v>0.79</v>
          </cell>
          <cell r="K35">
            <v>0.43294438331510277</v>
          </cell>
          <cell r="L35">
            <v>0.79</v>
          </cell>
          <cell r="M35">
            <v>2.56</v>
          </cell>
          <cell r="N35">
            <v>0.79</v>
          </cell>
          <cell r="O35">
            <v>0.99935241963207844</v>
          </cell>
          <cell r="P35">
            <v>0.79</v>
          </cell>
          <cell r="Q35">
            <v>0.98</v>
          </cell>
        </row>
        <row r="36">
          <cell r="A36" t="str">
            <v>Taxa de Gravidade</v>
          </cell>
          <cell r="B36">
            <v>17</v>
          </cell>
          <cell r="C36">
            <v>10.72526259528145</v>
          </cell>
          <cell r="D36">
            <v>17</v>
          </cell>
          <cell r="E36">
            <v>3.1815590052728511</v>
          </cell>
          <cell r="F36">
            <v>17</v>
          </cell>
          <cell r="G36">
            <v>5</v>
          </cell>
          <cell r="H36">
            <v>17</v>
          </cell>
          <cell r="I36">
            <v>8</v>
          </cell>
          <cell r="J36">
            <v>17</v>
          </cell>
          <cell r="K36">
            <v>17</v>
          </cell>
          <cell r="L36">
            <v>17</v>
          </cell>
          <cell r="M36">
            <v>22</v>
          </cell>
          <cell r="N36">
            <v>17</v>
          </cell>
          <cell r="O36">
            <v>13.990933874849098</v>
          </cell>
          <cell r="P36">
            <v>17</v>
          </cell>
          <cell r="Q36">
            <v>10</v>
          </cell>
        </row>
        <row r="38">
          <cell r="A38" t="str">
            <v>CONTRATADOS</v>
          </cell>
          <cell r="B38" t="str">
            <v>L</v>
          </cell>
          <cell r="C38" t="str">
            <v>YTD</v>
          </cell>
          <cell r="D38" t="str">
            <v>L</v>
          </cell>
          <cell r="E38" t="str">
            <v>YTD</v>
          </cell>
          <cell r="F38" t="str">
            <v>L</v>
          </cell>
          <cell r="G38" t="str">
            <v>YTD</v>
          </cell>
          <cell r="H38" t="str">
            <v>L</v>
          </cell>
          <cell r="I38" t="str">
            <v>YTD</v>
          </cell>
          <cell r="J38" t="str">
            <v>L</v>
          </cell>
          <cell r="K38" t="str">
            <v>YTD</v>
          </cell>
          <cell r="L38" t="str">
            <v>L</v>
          </cell>
          <cell r="M38" t="str">
            <v>YTD</v>
          </cell>
          <cell r="N38" t="str">
            <v>L</v>
          </cell>
          <cell r="O38" t="str">
            <v>YTD</v>
          </cell>
          <cell r="P38" t="str">
            <v>L</v>
          </cell>
          <cell r="Q38" t="str">
            <v>YTD</v>
          </cell>
        </row>
        <row r="39">
          <cell r="A39" t="str">
            <v>LTA + FATAL</v>
          </cell>
          <cell r="B39">
            <v>25</v>
          </cell>
          <cell r="C39">
            <v>24</v>
          </cell>
          <cell r="D39">
            <v>3</v>
          </cell>
          <cell r="E39">
            <v>3</v>
          </cell>
          <cell r="F39">
            <v>4</v>
          </cell>
          <cell r="G39">
            <v>1</v>
          </cell>
          <cell r="H39">
            <v>5</v>
          </cell>
          <cell r="I39">
            <v>3</v>
          </cell>
          <cell r="J39">
            <v>5</v>
          </cell>
          <cell r="K39">
            <v>6</v>
          </cell>
          <cell r="L39">
            <v>4</v>
          </cell>
          <cell r="M39">
            <v>6</v>
          </cell>
          <cell r="N39">
            <v>4</v>
          </cell>
          <cell r="O39">
            <v>4</v>
          </cell>
          <cell r="P39">
            <v>32</v>
          </cell>
          <cell r="Q39">
            <v>24</v>
          </cell>
        </row>
        <row r="40">
          <cell r="A40" t="str">
            <v>WORK LOST DAY</v>
          </cell>
          <cell r="B40">
            <v>560</v>
          </cell>
          <cell r="C40">
            <v>341</v>
          </cell>
          <cell r="D40">
            <v>73</v>
          </cell>
          <cell r="E40">
            <v>33</v>
          </cell>
          <cell r="F40">
            <v>76</v>
          </cell>
          <cell r="G40">
            <v>15</v>
          </cell>
          <cell r="H40">
            <v>106</v>
          </cell>
          <cell r="I40">
            <v>64</v>
          </cell>
          <cell r="J40">
            <v>106</v>
          </cell>
          <cell r="K40">
            <v>149</v>
          </cell>
          <cell r="L40">
            <v>105</v>
          </cell>
          <cell r="M40">
            <v>68</v>
          </cell>
          <cell r="N40">
            <v>94</v>
          </cell>
          <cell r="O40">
            <v>13</v>
          </cell>
          <cell r="P40">
            <v>699</v>
          </cell>
          <cell r="Q40">
            <v>347</v>
          </cell>
        </row>
        <row r="41">
          <cell r="A41" t="str">
            <v>TF</v>
          </cell>
          <cell r="B41">
            <v>0.79</v>
          </cell>
          <cell r="C41">
            <v>2.52</v>
          </cell>
          <cell r="D41">
            <v>0.79</v>
          </cell>
          <cell r="E41">
            <v>3.16</v>
          </cell>
          <cell r="F41">
            <v>0.79</v>
          </cell>
          <cell r="G41">
            <v>0.73</v>
          </cell>
          <cell r="H41">
            <v>0.79</v>
          </cell>
          <cell r="I41">
            <v>2.15</v>
          </cell>
          <cell r="J41">
            <v>0.79</v>
          </cell>
          <cell r="K41">
            <v>2.96</v>
          </cell>
          <cell r="L41">
            <v>0.79</v>
          </cell>
          <cell r="M41">
            <v>4.5</v>
          </cell>
          <cell r="N41">
            <v>0.79</v>
          </cell>
          <cell r="O41">
            <v>2.76</v>
          </cell>
          <cell r="P41">
            <v>0.79</v>
          </cell>
          <cell r="Q41">
            <v>2.13</v>
          </cell>
        </row>
        <row r="42">
          <cell r="A42" t="str">
            <v>TG</v>
          </cell>
          <cell r="B42">
            <v>17</v>
          </cell>
          <cell r="C42">
            <v>38</v>
          </cell>
          <cell r="D42">
            <v>17</v>
          </cell>
          <cell r="E42">
            <v>34.618875034927967</v>
          </cell>
          <cell r="F42">
            <v>17</v>
          </cell>
          <cell r="G42">
            <v>11</v>
          </cell>
          <cell r="H42">
            <v>17</v>
          </cell>
          <cell r="I42">
            <v>46</v>
          </cell>
          <cell r="J42">
            <v>17</v>
          </cell>
          <cell r="K42">
            <v>74</v>
          </cell>
          <cell r="L42">
            <v>17</v>
          </cell>
          <cell r="M42">
            <v>51</v>
          </cell>
          <cell r="N42">
            <v>17</v>
          </cell>
          <cell r="O42">
            <v>9</v>
          </cell>
          <cell r="P42">
            <v>17</v>
          </cell>
          <cell r="Q42">
            <v>31</v>
          </cell>
        </row>
        <row r="44">
          <cell r="A44" t="str">
            <v>PUBLICO</v>
          </cell>
          <cell r="B44" t="str">
            <v>YTD</v>
          </cell>
          <cell r="D44" t="str">
            <v>YTD</v>
          </cell>
          <cell r="F44" t="str">
            <v>YTD</v>
          </cell>
          <cell r="H44" t="str">
            <v>YTD</v>
          </cell>
          <cell r="J44" t="str">
            <v>YTD</v>
          </cell>
          <cell r="L44" t="str">
            <v>YTD</v>
          </cell>
          <cell r="N44" t="str">
            <v>YTD</v>
          </cell>
          <cell r="P44" t="str">
            <v>YTD</v>
          </cell>
        </row>
        <row r="45">
          <cell r="A45" t="str">
            <v>LEVE</v>
          </cell>
          <cell r="B45">
            <v>47</v>
          </cell>
          <cell r="D45">
            <v>6</v>
          </cell>
          <cell r="F45">
            <v>10</v>
          </cell>
          <cell r="H45">
            <v>5</v>
          </cell>
          <cell r="J45">
            <v>6</v>
          </cell>
          <cell r="L45">
            <v>9</v>
          </cell>
          <cell r="N45">
            <v>11</v>
          </cell>
          <cell r="P45">
            <v>47</v>
          </cell>
        </row>
        <row r="46">
          <cell r="A46" t="str">
            <v>GRAVE</v>
          </cell>
          <cell r="B46">
            <v>5</v>
          </cell>
          <cell r="D46">
            <v>0</v>
          </cell>
          <cell r="F46">
            <v>1</v>
          </cell>
          <cell r="H46">
            <v>2</v>
          </cell>
          <cell r="J46">
            <v>0</v>
          </cell>
          <cell r="L46">
            <v>1</v>
          </cell>
          <cell r="N46">
            <v>1</v>
          </cell>
          <cell r="P46">
            <v>5</v>
          </cell>
        </row>
        <row r="47">
          <cell r="A47" t="str">
            <v>FATAL</v>
          </cell>
          <cell r="B47">
            <v>14</v>
          </cell>
          <cell r="D47">
            <v>0</v>
          </cell>
          <cell r="F47">
            <v>3</v>
          </cell>
          <cell r="H47">
            <v>1</v>
          </cell>
          <cell r="J47">
            <v>3</v>
          </cell>
          <cell r="L47">
            <v>2</v>
          </cell>
          <cell r="N47">
            <v>5</v>
          </cell>
          <cell r="P47">
            <v>14</v>
          </cell>
        </row>
        <row r="51">
          <cell r="B51">
            <v>31</v>
          </cell>
          <cell r="C51">
            <v>4</v>
          </cell>
          <cell r="D51">
            <v>6</v>
          </cell>
          <cell r="E51">
            <v>5</v>
          </cell>
          <cell r="F51">
            <v>6</v>
          </cell>
          <cell r="G51">
            <v>5</v>
          </cell>
          <cell r="H51">
            <v>5</v>
          </cell>
          <cell r="I51">
            <v>39</v>
          </cell>
        </row>
        <row r="52">
          <cell r="B52">
            <v>656</v>
          </cell>
          <cell r="C52">
            <v>81</v>
          </cell>
          <cell r="D52">
            <v>129</v>
          </cell>
          <cell r="E52">
            <v>107</v>
          </cell>
          <cell r="F52">
            <v>133</v>
          </cell>
          <cell r="G52">
            <v>99</v>
          </cell>
          <cell r="H52">
            <v>107</v>
          </cell>
          <cell r="I52">
            <v>850</v>
          </cell>
        </row>
        <row r="53">
          <cell r="B53">
            <v>0.79</v>
          </cell>
          <cell r="C53">
            <v>0.79</v>
          </cell>
          <cell r="D53">
            <v>0.79</v>
          </cell>
          <cell r="E53">
            <v>0.79</v>
          </cell>
          <cell r="F53">
            <v>0.79</v>
          </cell>
          <cell r="G53">
            <v>0.79</v>
          </cell>
          <cell r="H53">
            <v>0.79</v>
          </cell>
          <cell r="I53">
            <v>0.79</v>
          </cell>
        </row>
        <row r="54">
          <cell r="B54">
            <v>17</v>
          </cell>
          <cell r="C54">
            <v>17</v>
          </cell>
          <cell r="D54">
            <v>17</v>
          </cell>
          <cell r="E54">
            <v>17</v>
          </cell>
          <cell r="F54">
            <v>17</v>
          </cell>
          <cell r="G54">
            <v>17</v>
          </cell>
          <cell r="H54">
            <v>17</v>
          </cell>
          <cell r="I54">
            <v>17</v>
          </cell>
        </row>
        <row r="57">
          <cell r="B57">
            <v>13</v>
          </cell>
          <cell r="C57">
            <v>1</v>
          </cell>
          <cell r="D57">
            <v>2</v>
          </cell>
          <cell r="E57">
            <v>2</v>
          </cell>
          <cell r="F57">
            <v>1</v>
          </cell>
          <cell r="G57">
            <v>5</v>
          </cell>
          <cell r="H57">
            <v>2</v>
          </cell>
          <cell r="I57">
            <v>15</v>
          </cell>
        </row>
        <row r="58">
          <cell r="B58">
            <v>143</v>
          </cell>
          <cell r="C58">
            <v>5</v>
          </cell>
          <cell r="D58">
            <v>12</v>
          </cell>
          <cell r="E58">
            <v>15</v>
          </cell>
          <cell r="F58">
            <v>41</v>
          </cell>
          <cell r="G58">
            <v>42</v>
          </cell>
          <cell r="H58">
            <v>28</v>
          </cell>
          <cell r="I58">
            <v>149</v>
          </cell>
        </row>
        <row r="59">
          <cell r="B59">
            <v>1.03</v>
          </cell>
          <cell r="C59">
            <v>0.63631180105457019</v>
          </cell>
          <cell r="D59">
            <v>0.89</v>
          </cell>
          <cell r="E59">
            <v>1.0900000000000001</v>
          </cell>
          <cell r="F59">
            <v>0.43294438331510277</v>
          </cell>
          <cell r="G59">
            <v>2.56</v>
          </cell>
          <cell r="H59">
            <v>0.99935241963207844</v>
          </cell>
          <cell r="I59">
            <v>0.98</v>
          </cell>
        </row>
        <row r="60">
          <cell r="B60">
            <v>10.72526259528145</v>
          </cell>
          <cell r="C60">
            <v>3.1815590052728511</v>
          </cell>
          <cell r="D60">
            <v>5</v>
          </cell>
          <cell r="E60">
            <v>8</v>
          </cell>
          <cell r="F60">
            <v>17</v>
          </cell>
          <cell r="G60">
            <v>22</v>
          </cell>
          <cell r="H60">
            <v>13.990933874849098</v>
          </cell>
          <cell r="I60">
            <v>10</v>
          </cell>
        </row>
        <row r="64">
          <cell r="B64">
            <v>25</v>
          </cell>
          <cell r="C64">
            <v>3</v>
          </cell>
          <cell r="D64">
            <v>4</v>
          </cell>
          <cell r="E64">
            <v>5</v>
          </cell>
          <cell r="F64">
            <v>5</v>
          </cell>
          <cell r="G64">
            <v>4</v>
          </cell>
          <cell r="H64">
            <v>4</v>
          </cell>
          <cell r="I64">
            <v>32</v>
          </cell>
        </row>
        <row r="65">
          <cell r="B65">
            <v>560</v>
          </cell>
          <cell r="C65">
            <v>73</v>
          </cell>
          <cell r="D65">
            <v>76</v>
          </cell>
          <cell r="E65">
            <v>106</v>
          </cell>
          <cell r="F65">
            <v>106</v>
          </cell>
          <cell r="G65">
            <v>105</v>
          </cell>
          <cell r="H65">
            <v>94</v>
          </cell>
          <cell r="I65">
            <v>699</v>
          </cell>
        </row>
        <row r="66">
          <cell r="B66">
            <v>0.79</v>
          </cell>
          <cell r="C66">
            <v>0.79</v>
          </cell>
          <cell r="D66">
            <v>0.79</v>
          </cell>
          <cell r="E66">
            <v>0.79</v>
          </cell>
          <cell r="F66">
            <v>0.79</v>
          </cell>
          <cell r="G66">
            <v>0.79</v>
          </cell>
          <cell r="H66">
            <v>0.79</v>
          </cell>
          <cell r="I66">
            <v>0.79</v>
          </cell>
        </row>
        <row r="67">
          <cell r="B67">
            <v>17</v>
          </cell>
          <cell r="C67">
            <v>17</v>
          </cell>
          <cell r="D67">
            <v>17</v>
          </cell>
          <cell r="E67">
            <v>17</v>
          </cell>
          <cell r="F67">
            <v>17</v>
          </cell>
          <cell r="G67">
            <v>17</v>
          </cell>
          <cell r="H67">
            <v>17</v>
          </cell>
          <cell r="I67">
            <v>17</v>
          </cell>
        </row>
        <row r="70">
          <cell r="B70">
            <v>24</v>
          </cell>
          <cell r="C70">
            <v>3</v>
          </cell>
          <cell r="D70">
            <v>1</v>
          </cell>
          <cell r="E70">
            <v>3</v>
          </cell>
          <cell r="F70">
            <v>6</v>
          </cell>
          <cell r="G70">
            <v>6</v>
          </cell>
          <cell r="H70">
            <v>4</v>
          </cell>
          <cell r="I70">
            <v>24</v>
          </cell>
        </row>
        <row r="71">
          <cell r="B71">
            <v>341</v>
          </cell>
          <cell r="C71">
            <v>33</v>
          </cell>
          <cell r="D71">
            <v>15</v>
          </cell>
          <cell r="E71">
            <v>64</v>
          </cell>
          <cell r="F71">
            <v>149</v>
          </cell>
          <cell r="G71">
            <v>68</v>
          </cell>
          <cell r="H71">
            <v>13</v>
          </cell>
          <cell r="I71">
            <v>347</v>
          </cell>
        </row>
        <row r="72">
          <cell r="B72">
            <v>2.52</v>
          </cell>
          <cell r="C72">
            <v>3.16</v>
          </cell>
          <cell r="D72">
            <v>0.73</v>
          </cell>
          <cell r="E72">
            <v>2.15</v>
          </cell>
          <cell r="F72">
            <v>2.96</v>
          </cell>
          <cell r="G72">
            <v>4.5</v>
          </cell>
          <cell r="H72">
            <v>2.76</v>
          </cell>
          <cell r="I72">
            <v>2.13</v>
          </cell>
        </row>
        <row r="73">
          <cell r="B73">
            <v>38</v>
          </cell>
          <cell r="C73">
            <v>34.618875034927967</v>
          </cell>
          <cell r="D73">
            <v>11</v>
          </cell>
          <cell r="E73">
            <v>46</v>
          </cell>
          <cell r="F73">
            <v>74</v>
          </cell>
          <cell r="G73">
            <v>51</v>
          </cell>
          <cell r="H73">
            <v>9</v>
          </cell>
          <cell r="I73">
            <v>31</v>
          </cell>
        </row>
        <row r="76">
          <cell r="B76">
            <v>47</v>
          </cell>
          <cell r="C76">
            <v>6</v>
          </cell>
          <cell r="D76">
            <v>10</v>
          </cell>
          <cell r="E76">
            <v>5</v>
          </cell>
          <cell r="F76">
            <v>6</v>
          </cell>
          <cell r="G76">
            <v>9</v>
          </cell>
          <cell r="H76">
            <v>11</v>
          </cell>
          <cell r="I76">
            <v>47</v>
          </cell>
        </row>
        <row r="77">
          <cell r="B77">
            <v>5</v>
          </cell>
          <cell r="C77">
            <v>0</v>
          </cell>
          <cell r="D77">
            <v>1</v>
          </cell>
          <cell r="E77">
            <v>2</v>
          </cell>
          <cell r="F77">
            <v>0</v>
          </cell>
          <cell r="G77">
            <v>1</v>
          </cell>
          <cell r="H77">
            <v>1</v>
          </cell>
          <cell r="I77">
            <v>5</v>
          </cell>
        </row>
        <row r="78">
          <cell r="B78">
            <v>14</v>
          </cell>
          <cell r="C78">
            <v>0</v>
          </cell>
          <cell r="D78">
            <v>3</v>
          </cell>
          <cell r="E78">
            <v>1</v>
          </cell>
          <cell r="F78">
            <v>3</v>
          </cell>
          <cell r="G78">
            <v>2</v>
          </cell>
          <cell r="H78">
            <v>5</v>
          </cell>
          <cell r="I78">
            <v>14</v>
          </cell>
        </row>
      </sheetData>
      <sheetData sheetId="68" refreshError="1">
        <row r="21">
          <cell r="B21">
            <v>0.9271052981345459</v>
          </cell>
          <cell r="C21">
            <v>1.034939439558344</v>
          </cell>
          <cell r="D21">
            <v>0.92106115861365723</v>
          </cell>
          <cell r="E21">
            <v>0</v>
          </cell>
          <cell r="F21">
            <v>0</v>
          </cell>
          <cell r="G21">
            <v>0</v>
          </cell>
          <cell r="H21">
            <v>0</v>
          </cell>
          <cell r="I21">
            <v>0</v>
          </cell>
          <cell r="J21">
            <v>0</v>
          </cell>
          <cell r="K21">
            <v>0</v>
          </cell>
          <cell r="L21">
            <v>0</v>
          </cell>
          <cell r="M21">
            <v>0</v>
          </cell>
          <cell r="N21">
            <v>0.22463360810741945</v>
          </cell>
          <cell r="O21">
            <v>0.77536639189258061</v>
          </cell>
        </row>
        <row r="22">
          <cell r="B22">
            <v>0.97882893956021744</v>
          </cell>
          <cell r="C22">
            <v>1.0624081213399648</v>
          </cell>
          <cell r="D22">
            <v>0.93651469607734461</v>
          </cell>
          <cell r="E22">
            <v>0</v>
          </cell>
          <cell r="F22">
            <v>0</v>
          </cell>
          <cell r="G22">
            <v>0</v>
          </cell>
          <cell r="H22">
            <v>0</v>
          </cell>
          <cell r="I22">
            <v>0</v>
          </cell>
          <cell r="J22">
            <v>0</v>
          </cell>
          <cell r="K22">
            <v>0</v>
          </cell>
          <cell r="L22">
            <v>0</v>
          </cell>
          <cell r="M22">
            <v>0</v>
          </cell>
          <cell r="N22">
            <v>0.21915065423182972</v>
          </cell>
          <cell r="O22">
            <v>0.78084934576817022</v>
          </cell>
        </row>
        <row r="23">
          <cell r="B23">
            <v>0.86231630967729234</v>
          </cell>
          <cell r="C23">
            <v>0.93844699920729058</v>
          </cell>
          <cell r="D23">
            <v>0.87095742688089528</v>
          </cell>
          <cell r="E23">
            <v>0</v>
          </cell>
          <cell r="F23">
            <v>0</v>
          </cell>
          <cell r="G23">
            <v>0</v>
          </cell>
          <cell r="H23">
            <v>0</v>
          </cell>
          <cell r="I23">
            <v>0</v>
          </cell>
          <cell r="J23">
            <v>0</v>
          </cell>
          <cell r="K23">
            <v>0</v>
          </cell>
          <cell r="L23">
            <v>0</v>
          </cell>
          <cell r="M23">
            <v>0</v>
          </cell>
          <cell r="N23">
            <v>0.20922123668066617</v>
          </cell>
          <cell r="O23">
            <v>0.79077876331933383</v>
          </cell>
        </row>
        <row r="24">
          <cell r="B24">
            <v>0.9524969227539718</v>
          </cell>
          <cell r="C24">
            <v>1.091995567552341</v>
          </cell>
          <cell r="D24">
            <v>0.94063008608120457</v>
          </cell>
          <cell r="E24">
            <v>0</v>
          </cell>
          <cell r="F24">
            <v>0</v>
          </cell>
          <cell r="G24">
            <v>0</v>
          </cell>
          <cell r="H24">
            <v>0</v>
          </cell>
          <cell r="I24">
            <v>0</v>
          </cell>
          <cell r="J24">
            <v>0</v>
          </cell>
          <cell r="K24">
            <v>0</v>
          </cell>
          <cell r="L24">
            <v>0</v>
          </cell>
          <cell r="M24">
            <v>0</v>
          </cell>
          <cell r="N24">
            <v>0.27042735944485052</v>
          </cell>
          <cell r="O24">
            <v>0.72957264055514948</v>
          </cell>
        </row>
        <row r="25">
          <cell r="B25">
            <v>0.93247094624857485</v>
          </cell>
          <cell r="C25">
            <v>1.012897826371121</v>
          </cell>
          <cell r="D25">
            <v>0.89817111874575872</v>
          </cell>
          <cell r="E25">
            <v>0</v>
          </cell>
          <cell r="F25">
            <v>0</v>
          </cell>
          <cell r="G25">
            <v>0</v>
          </cell>
          <cell r="H25">
            <v>0</v>
          </cell>
          <cell r="I25">
            <v>0</v>
          </cell>
          <cell r="J25">
            <v>0</v>
          </cell>
          <cell r="K25">
            <v>0</v>
          </cell>
          <cell r="L25">
            <v>0</v>
          </cell>
          <cell r="M25">
            <v>0</v>
          </cell>
          <cell r="N25">
            <v>0.20959281490105341</v>
          </cell>
          <cell r="O25">
            <v>0.79040718509894659</v>
          </cell>
        </row>
        <row r="26">
          <cell r="B26">
            <v>0.92867094106833048</v>
          </cell>
          <cell r="C26">
            <v>1.068843956297858</v>
          </cell>
          <cell r="D26">
            <v>0.95659449271543839</v>
          </cell>
          <cell r="E26">
            <v>0</v>
          </cell>
          <cell r="F26">
            <v>0</v>
          </cell>
          <cell r="G26">
            <v>0</v>
          </cell>
          <cell r="H26">
            <v>0</v>
          </cell>
          <cell r="I26">
            <v>0</v>
          </cell>
          <cell r="J26">
            <v>0</v>
          </cell>
          <cell r="K26">
            <v>0</v>
          </cell>
          <cell r="L26">
            <v>0</v>
          </cell>
          <cell r="M26">
            <v>0</v>
          </cell>
          <cell r="N26">
            <v>0.22456715737373031</v>
          </cell>
          <cell r="O26">
            <v>0.77543284262626966</v>
          </cell>
        </row>
        <row r="27">
          <cell r="B27">
            <v>0.97041648246660317</v>
          </cell>
          <cell r="C27">
            <v>1.0637318407838741</v>
          </cell>
          <cell r="D27">
            <v>0.94450362654112774</v>
          </cell>
          <cell r="E27">
            <v>0</v>
          </cell>
          <cell r="F27">
            <v>0</v>
          </cell>
          <cell r="G27">
            <v>0</v>
          </cell>
          <cell r="H27">
            <v>0</v>
          </cell>
          <cell r="I27">
            <v>0</v>
          </cell>
          <cell r="J27">
            <v>0</v>
          </cell>
          <cell r="K27">
            <v>0</v>
          </cell>
          <cell r="L27">
            <v>0</v>
          </cell>
          <cell r="M27">
            <v>0</v>
          </cell>
          <cell r="N27">
            <v>0.22685449306789279</v>
          </cell>
          <cell r="O27">
            <v>0.77314550693210715</v>
          </cell>
        </row>
        <row r="28">
          <cell r="B28">
            <v>0.67660854190185793</v>
          </cell>
          <cell r="C28">
            <v>1.0822238650832596</v>
          </cell>
          <cell r="D28">
            <v>0.87613393425096842</v>
          </cell>
          <cell r="E28">
            <v>0</v>
          </cell>
          <cell r="F28">
            <v>0</v>
          </cell>
          <cell r="G28">
            <v>0</v>
          </cell>
          <cell r="H28">
            <v>0</v>
          </cell>
          <cell r="I28">
            <v>0</v>
          </cell>
          <cell r="J28">
            <v>0</v>
          </cell>
          <cell r="K28">
            <v>0</v>
          </cell>
          <cell r="L28">
            <v>0</v>
          </cell>
          <cell r="M28">
            <v>0</v>
          </cell>
          <cell r="N28">
            <v>0.21937722247424202</v>
          </cell>
          <cell r="O28">
            <v>0.78062277752575793</v>
          </cell>
        </row>
        <row r="30">
          <cell r="B30">
            <v>0.96815851110970441</v>
          </cell>
          <cell r="C30">
            <v>1.1189659397206571</v>
          </cell>
          <cell r="D30">
            <v>0.99635057637722302</v>
          </cell>
          <cell r="E30">
            <v>0</v>
          </cell>
          <cell r="F30">
            <v>0</v>
          </cell>
          <cell r="G30">
            <v>0</v>
          </cell>
          <cell r="H30">
            <v>0</v>
          </cell>
          <cell r="I30">
            <v>0</v>
          </cell>
          <cell r="J30">
            <v>0</v>
          </cell>
          <cell r="K30">
            <v>0</v>
          </cell>
          <cell r="L30">
            <v>0</v>
          </cell>
          <cell r="M30">
            <v>0</v>
          </cell>
          <cell r="N30">
            <v>0.26354456011006988</v>
          </cell>
          <cell r="O30">
            <v>0.73645543988993012</v>
          </cell>
        </row>
        <row r="31">
          <cell r="B31">
            <v>1.234910277324633</v>
          </cell>
          <cell r="C31">
            <v>1.2507062146892656</v>
          </cell>
          <cell r="D31">
            <v>0.9642857142857143</v>
          </cell>
          <cell r="E31">
            <v>0</v>
          </cell>
          <cell r="F31">
            <v>0</v>
          </cell>
          <cell r="G31">
            <v>0</v>
          </cell>
          <cell r="H31">
            <v>0</v>
          </cell>
          <cell r="I31">
            <v>0</v>
          </cell>
          <cell r="J31">
            <v>0</v>
          </cell>
          <cell r="K31">
            <v>0</v>
          </cell>
          <cell r="L31">
            <v>0</v>
          </cell>
          <cell r="M31">
            <v>0</v>
          </cell>
          <cell r="N31">
            <v>0.19651105088368898</v>
          </cell>
          <cell r="O31">
            <v>0.80348894911631108</v>
          </cell>
        </row>
        <row r="32">
          <cell r="B32">
            <v>0.73708635996771588</v>
          </cell>
          <cell r="C32">
            <v>1.2733091529763174</v>
          </cell>
          <cell r="D32">
            <v>0.89465615418309241</v>
          </cell>
          <cell r="E32">
            <v>0</v>
          </cell>
          <cell r="F32">
            <v>0</v>
          </cell>
          <cell r="G32">
            <v>0</v>
          </cell>
          <cell r="H32">
            <v>0</v>
          </cell>
          <cell r="I32">
            <v>0</v>
          </cell>
          <cell r="J32">
            <v>0</v>
          </cell>
          <cell r="K32">
            <v>0</v>
          </cell>
          <cell r="L32">
            <v>0</v>
          </cell>
          <cell r="M32">
            <v>0</v>
          </cell>
          <cell r="N32">
            <v>0.33717097170971705</v>
          </cell>
          <cell r="O32">
            <v>0.6628290282902829</v>
          </cell>
        </row>
        <row r="33">
          <cell r="B33">
            <v>1.2240925828511309</v>
          </cell>
          <cell r="C33">
            <v>1.2067727039507439</v>
          </cell>
          <cell r="D33">
            <v>1.0535226652102676</v>
          </cell>
          <cell r="E33">
            <v>0</v>
          </cell>
          <cell r="F33">
            <v>0</v>
          </cell>
          <cell r="G33">
            <v>0</v>
          </cell>
          <cell r="H33">
            <v>0</v>
          </cell>
          <cell r="I33">
            <v>0</v>
          </cell>
          <cell r="J33">
            <v>0</v>
          </cell>
          <cell r="K33">
            <v>0</v>
          </cell>
          <cell r="L33">
            <v>0</v>
          </cell>
          <cell r="M33">
            <v>0</v>
          </cell>
          <cell r="N33">
            <v>0.29465798626594142</v>
          </cell>
          <cell r="O33">
            <v>0.70534201373405858</v>
          </cell>
        </row>
        <row r="34">
          <cell r="B34">
            <v>1.1573516766981944</v>
          </cell>
          <cell r="C34">
            <v>1.2365638766519824</v>
          </cell>
          <cell r="D34">
            <v>0.79923584577978468</v>
          </cell>
          <cell r="E34">
            <v>0</v>
          </cell>
          <cell r="F34">
            <v>0</v>
          </cell>
          <cell r="G34">
            <v>0</v>
          </cell>
          <cell r="H34">
            <v>0</v>
          </cell>
          <cell r="I34">
            <v>0</v>
          </cell>
          <cell r="J34">
            <v>0</v>
          </cell>
          <cell r="K34">
            <v>0</v>
          </cell>
          <cell r="L34">
            <v>0</v>
          </cell>
          <cell r="M34">
            <v>0</v>
          </cell>
          <cell r="N34">
            <v>0.23300274823754336</v>
          </cell>
          <cell r="O34">
            <v>0.76699725176245659</v>
          </cell>
        </row>
        <row r="35">
          <cell r="B35">
            <v>0.98788443616029831</v>
          </cell>
          <cell r="C35">
            <v>0.76328374070138161</v>
          </cell>
          <cell r="D35">
            <v>0.94915254237288138</v>
          </cell>
          <cell r="E35">
            <v>0</v>
          </cell>
          <cell r="F35">
            <v>0</v>
          </cell>
          <cell r="G35">
            <v>0</v>
          </cell>
          <cell r="H35">
            <v>0</v>
          </cell>
          <cell r="I35">
            <v>0</v>
          </cell>
          <cell r="J35">
            <v>0</v>
          </cell>
          <cell r="K35">
            <v>0</v>
          </cell>
          <cell r="L35">
            <v>0</v>
          </cell>
          <cell r="M35">
            <v>0</v>
          </cell>
          <cell r="N35">
            <v>0.21795215738877716</v>
          </cell>
          <cell r="O35">
            <v>0.78204784261122284</v>
          </cell>
        </row>
        <row r="36">
          <cell r="B36">
            <v>0.88888888888888884</v>
          </cell>
          <cell r="C36">
            <v>1.1148346738159072</v>
          </cell>
          <cell r="D36">
            <v>1.5391022674687644</v>
          </cell>
          <cell r="E36">
            <v>0</v>
          </cell>
          <cell r="F36">
            <v>0</v>
          </cell>
          <cell r="G36">
            <v>0</v>
          </cell>
          <cell r="H36">
            <v>0</v>
          </cell>
          <cell r="I36">
            <v>0</v>
          </cell>
          <cell r="J36">
            <v>0</v>
          </cell>
          <cell r="K36">
            <v>0</v>
          </cell>
          <cell r="L36">
            <v>0</v>
          </cell>
          <cell r="M36">
            <v>0</v>
          </cell>
          <cell r="N36">
            <v>0.30840563559659318</v>
          </cell>
          <cell r="O36">
            <v>0.69159436440340682</v>
          </cell>
        </row>
        <row r="37">
          <cell r="B37">
            <v>0</v>
          </cell>
          <cell r="C37">
            <v>0</v>
          </cell>
          <cell r="D37">
            <v>0</v>
          </cell>
          <cell r="E37">
            <v>0</v>
          </cell>
          <cell r="F37">
            <v>0</v>
          </cell>
          <cell r="G37">
            <v>0</v>
          </cell>
          <cell r="H37">
            <v>0</v>
          </cell>
          <cell r="I37">
            <v>0</v>
          </cell>
          <cell r="J37">
            <v>0</v>
          </cell>
          <cell r="K37">
            <v>0</v>
          </cell>
          <cell r="L37">
            <v>0</v>
          </cell>
          <cell r="M37">
            <v>0</v>
          </cell>
        </row>
        <row r="48">
          <cell r="B48">
            <v>1.2488157713548331</v>
          </cell>
          <cell r="C48">
            <v>1.3004626630887388</v>
          </cell>
          <cell r="D48">
            <v>1.238945518453427</v>
          </cell>
          <cell r="E48">
            <v>0.98951360576467251</v>
          </cell>
          <cell r="F48">
            <v>1.1352788694706915</v>
          </cell>
          <cell r="G48">
            <v>0.95377635890111734</v>
          </cell>
          <cell r="H48">
            <v>0.98782476768443017</v>
          </cell>
          <cell r="I48">
            <v>0.93236643865269719</v>
          </cell>
          <cell r="J48">
            <v>1.0082209585702682</v>
          </cell>
          <cell r="K48">
            <v>0.92529835501558977</v>
          </cell>
          <cell r="L48">
            <v>0.91179094197750943</v>
          </cell>
          <cell r="M48">
            <v>1.093943629163755</v>
          </cell>
          <cell r="N48">
            <v>1.0573497480833736</v>
          </cell>
        </row>
        <row r="49">
          <cell r="B49">
            <v>0.97201405152224785</v>
          </cell>
          <cell r="C49">
            <v>1.2483506944444445</v>
          </cell>
          <cell r="D49">
            <v>1.1016333938294012</v>
          </cell>
          <cell r="E49">
            <v>0.80952743902439017</v>
          </cell>
          <cell r="F49">
            <v>0.9</v>
          </cell>
          <cell r="G49">
            <v>0.8</v>
          </cell>
          <cell r="H49">
            <v>0.8</v>
          </cell>
          <cell r="I49">
            <v>0.8</v>
          </cell>
          <cell r="J49">
            <v>0.92972111553784853</v>
          </cell>
          <cell r="K49">
            <v>0.7702725724020445</v>
          </cell>
          <cell r="L49">
            <v>0.7</v>
          </cell>
          <cell r="M49">
            <v>1</v>
          </cell>
          <cell r="N49">
            <v>0.9013079642156413</v>
          </cell>
        </row>
        <row r="50">
          <cell r="B50">
            <v>1.4973094170403587</v>
          </cell>
          <cell r="C50">
            <v>1.3</v>
          </cell>
          <cell r="D50">
            <v>1</v>
          </cell>
          <cell r="E50">
            <v>0.6</v>
          </cell>
          <cell r="F50">
            <v>0.8</v>
          </cell>
          <cell r="G50">
            <v>0.8</v>
          </cell>
          <cell r="H50">
            <v>0.7</v>
          </cell>
          <cell r="I50">
            <v>0.7</v>
          </cell>
          <cell r="J50">
            <v>0.6</v>
          </cell>
          <cell r="K50">
            <v>0.7</v>
          </cell>
          <cell r="L50">
            <v>0.7</v>
          </cell>
          <cell r="M50">
            <v>0.8</v>
          </cell>
          <cell r="N50">
            <v>0.83211244762805792</v>
          </cell>
        </row>
        <row r="51">
          <cell r="B51">
            <v>1.1637768240343351</v>
          </cell>
          <cell r="C51">
            <v>1.3558682223747427</v>
          </cell>
          <cell r="D51">
            <v>1.4533235509904621</v>
          </cell>
          <cell r="E51">
            <v>1.2844660194174757</v>
          </cell>
          <cell r="F51">
            <v>1.4</v>
          </cell>
          <cell r="G51">
            <v>1.1000000000000001</v>
          </cell>
          <cell r="H51">
            <v>1.1000000000000001</v>
          </cell>
          <cell r="I51">
            <v>0.95822629969418982</v>
          </cell>
          <cell r="J51">
            <v>1.1397959183673469</v>
          </cell>
          <cell r="K51">
            <v>1.0397189349112426</v>
          </cell>
          <cell r="L51">
            <v>1.0397189349112426</v>
          </cell>
          <cell r="M51">
            <v>1.3</v>
          </cell>
          <cell r="N51">
            <v>1.1907206512173765</v>
          </cell>
        </row>
        <row r="52">
          <cell r="B52">
            <v>1.2635558583106266</v>
          </cell>
          <cell r="C52">
            <v>1.1940445365095804</v>
          </cell>
          <cell r="D52">
            <v>1.2922046867527499</v>
          </cell>
          <cell r="E52">
            <v>1.0441445783132532</v>
          </cell>
          <cell r="F52">
            <v>1.2</v>
          </cell>
          <cell r="G52">
            <v>1</v>
          </cell>
          <cell r="H52">
            <v>0.9</v>
          </cell>
          <cell r="I52">
            <v>0.97454858125537414</v>
          </cell>
          <cell r="J52">
            <v>1.161842105263158</v>
          </cell>
          <cell r="K52">
            <v>0.92423788105947025</v>
          </cell>
          <cell r="L52">
            <v>0.92423788105947025</v>
          </cell>
          <cell r="M52">
            <v>1</v>
          </cell>
          <cell r="N52">
            <v>1.0673916107272996</v>
          </cell>
        </row>
        <row r="53">
          <cell r="B53">
            <v>1.2213740953770418</v>
          </cell>
          <cell r="C53">
            <v>1.4640185113767836</v>
          </cell>
          <cell r="D53">
            <v>1.2661484648270502</v>
          </cell>
          <cell r="E53">
            <v>1.0270799347471453</v>
          </cell>
          <cell r="F53">
            <v>1.2</v>
          </cell>
          <cell r="G53">
            <v>1</v>
          </cell>
          <cell r="H53">
            <v>1.1000000000000001</v>
          </cell>
          <cell r="I53">
            <v>1.1468727534148095</v>
          </cell>
          <cell r="J53">
            <v>1.1614029142663505</v>
          </cell>
          <cell r="K53">
            <v>1.0768281101614436</v>
          </cell>
          <cell r="L53">
            <v>1.0768281101614436</v>
          </cell>
          <cell r="M53">
            <v>1.3</v>
          </cell>
          <cell r="N53">
            <v>1.1706088744140744</v>
          </cell>
        </row>
        <row r="54">
          <cell r="B54">
            <v>1.2998356164383562</v>
          </cell>
          <cell r="C54">
            <v>1.2019801980198019</v>
          </cell>
          <cell r="D54">
            <v>1.2038684719535784</v>
          </cell>
          <cell r="E54">
            <v>1.1000000000000001</v>
          </cell>
          <cell r="F54">
            <v>1.1000000000000001</v>
          </cell>
          <cell r="G54">
            <v>0.9</v>
          </cell>
          <cell r="H54">
            <v>1.1000000000000001</v>
          </cell>
          <cell r="I54">
            <v>0.8</v>
          </cell>
          <cell r="J54">
            <v>1</v>
          </cell>
          <cell r="K54">
            <v>0.9</v>
          </cell>
          <cell r="L54">
            <v>0.8</v>
          </cell>
          <cell r="M54">
            <v>1</v>
          </cell>
          <cell r="N54">
            <v>1.0322746306391719</v>
          </cell>
        </row>
        <row r="56">
          <cell r="B56">
            <v>0.97178316356398553</v>
          </cell>
          <cell r="C56">
            <v>0.98834089016378268</v>
          </cell>
          <cell r="D56">
            <v>0.98740480374926776</v>
          </cell>
          <cell r="E56">
            <v>0.99563857020953828</v>
          </cell>
          <cell r="F56">
            <v>0.99615352454218575</v>
          </cell>
          <cell r="G56">
            <v>0.99806771402167516</v>
          </cell>
          <cell r="H56">
            <v>0.99876730513938938</v>
          </cell>
          <cell r="I56">
            <v>0.99541085808295093</v>
          </cell>
          <cell r="J56">
            <v>0.99268887083671808</v>
          </cell>
          <cell r="K56">
            <v>0.99720460165573599</v>
          </cell>
          <cell r="L56">
            <v>0.99411886091621959</v>
          </cell>
          <cell r="M56">
            <v>0.99371069182389937</v>
          </cell>
          <cell r="N56">
            <v>0.99282442869276011</v>
          </cell>
        </row>
        <row r="57">
          <cell r="B57">
            <v>1</v>
          </cell>
          <cell r="C57">
            <v>0.99913194444444442</v>
          </cell>
          <cell r="D57">
            <v>0.99637023593466423</v>
          </cell>
          <cell r="E57">
            <v>0.99771341463414631</v>
          </cell>
          <cell r="F57">
            <v>0.99819657348963031</v>
          </cell>
          <cell r="G57">
            <v>0.99726027397260275</v>
          </cell>
          <cell r="H57">
            <v>1</v>
          </cell>
          <cell r="I57">
            <v>1</v>
          </cell>
          <cell r="J57">
            <v>1</v>
          </cell>
          <cell r="K57">
            <v>1</v>
          </cell>
          <cell r="L57">
            <v>1</v>
          </cell>
          <cell r="M57">
            <v>0.99893390191897657</v>
          </cell>
          <cell r="N57">
            <v>0.9989388311983628</v>
          </cell>
        </row>
        <row r="58">
          <cell r="B58">
            <v>0.93183856502242157</v>
          </cell>
          <cell r="C58">
            <v>0.99919999999999998</v>
          </cell>
          <cell r="D58">
            <v>0.99808612440191391</v>
          </cell>
          <cell r="E58">
            <v>0.99867637326273995</v>
          </cell>
          <cell r="F58">
            <v>0.99515570934256059</v>
          </cell>
          <cell r="G58">
            <v>0.99919354838709673</v>
          </cell>
          <cell r="H58">
            <v>1</v>
          </cell>
          <cell r="I58">
            <v>0.99801980198019802</v>
          </cell>
          <cell r="J58">
            <v>0.99904716531681759</v>
          </cell>
          <cell r="K58">
            <v>1</v>
          </cell>
          <cell r="L58">
            <v>1</v>
          </cell>
          <cell r="M58">
            <v>0.99894736842105258</v>
          </cell>
          <cell r="N58">
            <v>0.99364779024192462</v>
          </cell>
        </row>
        <row r="59">
          <cell r="B59">
            <v>0.99825327510917028</v>
          </cell>
          <cell r="C59">
            <v>0.99931365820178453</v>
          </cell>
          <cell r="D59">
            <v>1</v>
          </cell>
          <cell r="E59">
            <v>0.99930651872399445</v>
          </cell>
          <cell r="F59">
            <v>0.99624060150375937</v>
          </cell>
          <cell r="G59">
            <v>0.99886234357224113</v>
          </cell>
          <cell r="H59">
            <v>1</v>
          </cell>
          <cell r="I59">
            <v>1</v>
          </cell>
          <cell r="J59">
            <v>1</v>
          </cell>
          <cell r="K59">
            <v>0.99778106508875741</v>
          </cell>
          <cell r="L59">
            <v>1</v>
          </cell>
          <cell r="M59">
            <v>1</v>
          </cell>
          <cell r="N59">
            <v>0.99911244244743991</v>
          </cell>
        </row>
        <row r="60">
          <cell r="B60">
            <v>0.93869209809264309</v>
          </cell>
          <cell r="C60">
            <v>0.981874676333506</v>
          </cell>
          <cell r="D60">
            <v>0.95361071257771401</v>
          </cell>
          <cell r="E60">
            <v>0.9874698795180723</v>
          </cell>
          <cell r="F60">
            <v>0.99354578459056075</v>
          </cell>
          <cell r="G60">
            <v>0.99761526232114472</v>
          </cell>
          <cell r="H60">
            <v>0.99659863945578231</v>
          </cell>
          <cell r="I60">
            <v>0.9785038693035254</v>
          </cell>
          <cell r="J60">
            <v>0.957995951417004</v>
          </cell>
          <cell r="K60">
            <v>0.9885057471264368</v>
          </cell>
          <cell r="L60">
            <v>0.97353224254090476</v>
          </cell>
          <cell r="M60">
            <v>0.97534766118836913</v>
          </cell>
          <cell r="N60">
            <v>0.97877386934673372</v>
          </cell>
        </row>
        <row r="61">
          <cell r="B61">
            <v>0.97659176029962547</v>
          </cell>
          <cell r="C61">
            <v>0.97686077902043966</v>
          </cell>
          <cell r="D61">
            <v>0.99805674310143799</v>
          </cell>
          <cell r="E61">
            <v>0.99673735725938006</v>
          </cell>
          <cell r="F61">
            <v>0.99556704839305499</v>
          </cell>
          <cell r="G61">
            <v>0.99667159763313606</v>
          </cell>
          <cell r="H61">
            <v>0.9981412639405205</v>
          </cell>
          <cell r="I61">
            <v>1</v>
          </cell>
          <cell r="J61">
            <v>0.99864452727888853</v>
          </cell>
          <cell r="K61">
            <v>1</v>
          </cell>
          <cell r="L61">
            <v>0.99958402662229617</v>
          </cell>
          <cell r="M61">
            <v>0.99548736462093868</v>
          </cell>
          <cell r="N61">
            <v>0.99452579258463192</v>
          </cell>
        </row>
        <row r="62">
          <cell r="B62">
            <v>0.98739726027397257</v>
          </cell>
          <cell r="C62">
            <v>0.98844884488448848</v>
          </cell>
          <cell r="D62">
            <v>0.98984526112185689</v>
          </cell>
          <cell r="E62">
            <v>0.99658119658119659</v>
          </cell>
          <cell r="F62">
            <v>0.99915146372507424</v>
          </cell>
          <cell r="G62">
            <v>0.99922779922779925</v>
          </cell>
          <cell r="H62">
            <v>0.99955771782397174</v>
          </cell>
          <cell r="I62">
            <v>0.99961948249619481</v>
          </cell>
          <cell r="J62">
            <v>0.99957680914092251</v>
          </cell>
          <cell r="K62">
            <v>1</v>
          </cell>
          <cell r="L62">
            <v>0.99940898345153661</v>
          </cell>
          <cell r="M62">
            <v>0.99832775919732442</v>
          </cell>
          <cell r="N62">
            <v>0.99648415896341946</v>
          </cell>
        </row>
        <row r="73">
          <cell r="B73">
            <v>0.41083355074354294</v>
          </cell>
          <cell r="C73">
            <v>0.32953765714867406</v>
          </cell>
          <cell r="D73">
            <v>0.31306971110712362</v>
          </cell>
          <cell r="E73">
            <v>0.35593412977041394</v>
          </cell>
          <cell r="F73">
            <v>0.31545112933855912</v>
          </cell>
          <cell r="G73">
            <v>0.27223095335960734</v>
          </cell>
          <cell r="H73">
            <v>0.25251400388314849</v>
          </cell>
          <cell r="I73">
            <v>0.25079656633054676</v>
          </cell>
          <cell r="J73">
            <v>0.26664553427221532</v>
          </cell>
          <cell r="K73">
            <v>0.24211753086419738</v>
          </cell>
          <cell r="L73">
            <v>0.28104518677907514</v>
          </cell>
          <cell r="M73">
            <v>0.32003142500302162</v>
          </cell>
          <cell r="N73">
            <v>0.29484509403695008</v>
          </cell>
        </row>
        <row r="74">
          <cell r="B74">
            <v>0.4</v>
          </cell>
          <cell r="C74">
            <v>0.3</v>
          </cell>
          <cell r="D74">
            <v>0.24916080129940399</v>
          </cell>
          <cell r="E74">
            <v>0.3</v>
          </cell>
          <cell r="F74">
            <v>0.3</v>
          </cell>
          <cell r="G74">
            <v>0.2</v>
          </cell>
          <cell r="H74">
            <v>0.2</v>
          </cell>
          <cell r="I74">
            <v>0.2</v>
          </cell>
          <cell r="J74">
            <v>0.24930635838150303</v>
          </cell>
          <cell r="K74">
            <v>0.2</v>
          </cell>
          <cell r="L74">
            <v>0.2</v>
          </cell>
          <cell r="M74">
            <v>0.2</v>
          </cell>
          <cell r="N74">
            <v>0.25632804129736042</v>
          </cell>
        </row>
        <row r="75">
          <cell r="B75">
            <v>0.5</v>
          </cell>
          <cell r="C75">
            <v>0.3</v>
          </cell>
          <cell r="D75">
            <v>0.4</v>
          </cell>
          <cell r="E75">
            <v>0.4</v>
          </cell>
          <cell r="F75">
            <v>0.3</v>
          </cell>
          <cell r="G75">
            <v>0.3</v>
          </cell>
          <cell r="H75">
            <v>0.3</v>
          </cell>
          <cell r="I75">
            <v>0.3</v>
          </cell>
          <cell r="J75">
            <v>0.3</v>
          </cell>
          <cell r="K75">
            <v>0.2</v>
          </cell>
          <cell r="L75">
            <v>0.2</v>
          </cell>
          <cell r="M75">
            <v>0.3</v>
          </cell>
          <cell r="N75">
            <v>0.30483305430078655</v>
          </cell>
        </row>
        <row r="76">
          <cell r="B76">
            <v>0.4</v>
          </cell>
          <cell r="C76">
            <v>0.4</v>
          </cell>
          <cell r="D76">
            <v>0.37308520455244504</v>
          </cell>
          <cell r="E76">
            <v>0.42755528989838593</v>
          </cell>
          <cell r="F76">
            <v>0.4</v>
          </cell>
          <cell r="G76">
            <v>0.3</v>
          </cell>
          <cell r="H76">
            <v>0.3</v>
          </cell>
          <cell r="I76">
            <v>0.28078634247284001</v>
          </cell>
          <cell r="J76">
            <v>0.27271370285600599</v>
          </cell>
          <cell r="K76">
            <v>0.24428907313451301</v>
          </cell>
          <cell r="L76">
            <v>0.3</v>
          </cell>
          <cell r="M76">
            <v>0.3</v>
          </cell>
          <cell r="N76">
            <v>0.32545039807771098</v>
          </cell>
        </row>
        <row r="77">
          <cell r="B77">
            <v>0.4</v>
          </cell>
          <cell r="C77">
            <v>0.35334443099273599</v>
          </cell>
          <cell r="D77">
            <v>0.30537658298156001</v>
          </cell>
          <cell r="E77">
            <v>0.32115693626138198</v>
          </cell>
          <cell r="F77">
            <v>0.3</v>
          </cell>
          <cell r="G77">
            <v>0.2</v>
          </cell>
          <cell r="H77">
            <v>0.2</v>
          </cell>
          <cell r="I77">
            <v>0.16731104289388499</v>
          </cell>
          <cell r="J77">
            <v>0.210812475256235</v>
          </cell>
          <cell r="K77">
            <v>0.21834688186079601</v>
          </cell>
          <cell r="L77">
            <v>0.3</v>
          </cell>
          <cell r="M77">
            <v>0.3</v>
          </cell>
          <cell r="N77">
            <v>0.26532166348133368</v>
          </cell>
        </row>
        <row r="78">
          <cell r="B78">
            <v>0.5</v>
          </cell>
          <cell r="C78">
            <v>0.3</v>
          </cell>
          <cell r="D78">
            <v>0.3</v>
          </cell>
          <cell r="E78">
            <v>0.4</v>
          </cell>
          <cell r="F78">
            <v>0.3</v>
          </cell>
          <cell r="G78">
            <v>0.3</v>
          </cell>
          <cell r="H78">
            <v>0.3</v>
          </cell>
          <cell r="I78">
            <v>0.25718454417387798</v>
          </cell>
          <cell r="J78">
            <v>0.32218350754936098</v>
          </cell>
          <cell r="K78">
            <v>0.26085702513391001</v>
          </cell>
          <cell r="L78">
            <v>0.3</v>
          </cell>
          <cell r="M78">
            <v>0.4</v>
          </cell>
          <cell r="N78">
            <v>0.3178100241848052</v>
          </cell>
        </row>
        <row r="79">
          <cell r="B79">
            <v>0.3</v>
          </cell>
          <cell r="C79">
            <v>0.3</v>
          </cell>
          <cell r="D79">
            <v>0.3</v>
          </cell>
          <cell r="E79">
            <v>0.3</v>
          </cell>
          <cell r="F79">
            <v>0.3</v>
          </cell>
          <cell r="G79">
            <v>0.3</v>
          </cell>
          <cell r="H79">
            <v>0.2</v>
          </cell>
          <cell r="I79">
            <v>0.3</v>
          </cell>
          <cell r="J79">
            <v>0.3</v>
          </cell>
          <cell r="K79">
            <v>0.3</v>
          </cell>
          <cell r="L79">
            <v>0.3</v>
          </cell>
          <cell r="M79">
            <v>0.4</v>
          </cell>
          <cell r="N79">
            <v>0.29704565707396346</v>
          </cell>
        </row>
        <row r="81">
          <cell r="B81">
            <v>0.95744195147404121</v>
          </cell>
          <cell r="C81">
            <v>0.97693693693693695</v>
          </cell>
          <cell r="D81">
            <v>0.98100215323883011</v>
          </cell>
          <cell r="E81">
            <v>0.97944081024423513</v>
          </cell>
          <cell r="F81">
            <v>0.9837569194714938</v>
          </cell>
          <cell r="G81">
            <v>0.98851519620880579</v>
          </cell>
          <cell r="H81">
            <v>0.9922560199959829</v>
          </cell>
          <cell r="I81">
            <v>0.99330884282340592</v>
          </cell>
          <cell r="J81">
            <v>0.99130552914006254</v>
          </cell>
          <cell r="K81">
            <v>0.99004444444444439</v>
          </cell>
          <cell r="L81">
            <v>0.99178101520335815</v>
          </cell>
          <cell r="M81">
            <v>0.98616091213085688</v>
          </cell>
          <cell r="N81">
            <v>0.98568313697907506</v>
          </cell>
        </row>
        <row r="82">
          <cell r="B82">
            <v>0.97003899035501739</v>
          </cell>
          <cell r="C82">
            <v>0.98207495926127109</v>
          </cell>
          <cell r="D82">
            <v>0.98375744450460201</v>
          </cell>
          <cell r="E82">
            <v>0.9750904832872046</v>
          </cell>
          <cell r="F82">
            <v>0.9865044247787611</v>
          </cell>
          <cell r="G82">
            <v>0.99354005167958659</v>
          </cell>
          <cell r="H82">
            <v>0.99202922617070743</v>
          </cell>
          <cell r="I82">
            <v>0.99131902580178444</v>
          </cell>
          <cell r="J82">
            <v>0.99335260115606938</v>
          </cell>
          <cell r="K82">
            <v>0.99407826982492276</v>
          </cell>
          <cell r="L82">
            <v>0.9865819209039548</v>
          </cell>
          <cell r="M82">
            <v>0.9882352941176471</v>
          </cell>
          <cell r="N82">
            <v>0.98544852439855846</v>
          </cell>
        </row>
        <row r="83">
          <cell r="B83">
            <v>0.93406593406593408</v>
          </cell>
          <cell r="C83">
            <v>0.9745529573590096</v>
          </cell>
          <cell r="D83">
            <v>0.9914906103286385</v>
          </cell>
          <cell r="E83">
            <v>0.98059508408796892</v>
          </cell>
          <cell r="F83">
            <v>0.99075630252100844</v>
          </cell>
          <cell r="G83">
            <v>0.98640205806688719</v>
          </cell>
          <cell r="H83">
            <v>0.9933752335654833</v>
          </cell>
          <cell r="I83">
            <v>0.99159149977067729</v>
          </cell>
          <cell r="J83">
            <v>0.99621818181818178</v>
          </cell>
          <cell r="K83">
            <v>0.99761620977353993</v>
          </cell>
          <cell r="L83">
            <v>0.99738421295583934</v>
          </cell>
          <cell r="M83">
            <v>0.99759268175252769</v>
          </cell>
          <cell r="N83">
            <v>0.98902296490507624</v>
          </cell>
        </row>
        <row r="84">
          <cell r="B84">
            <v>0.98591760299625464</v>
          </cell>
          <cell r="C84">
            <v>0.99409806295399517</v>
          </cell>
          <cell r="D84">
            <v>0.99031067363888037</v>
          </cell>
          <cell r="E84">
            <v>0.98406056983462842</v>
          </cell>
          <cell r="F84">
            <v>0.97881799163179917</v>
          </cell>
          <cell r="G84">
            <v>0.99447259327498849</v>
          </cell>
          <cell r="H84">
            <v>0.99844199424736335</v>
          </cell>
          <cell r="I84">
            <v>0.99937920331091568</v>
          </cell>
          <cell r="J84">
            <v>0.99870633893919791</v>
          </cell>
          <cell r="K84">
            <v>0.9992575176339562</v>
          </cell>
          <cell r="L84">
            <v>0.99964747356051709</v>
          </cell>
          <cell r="M84">
            <v>0.99925317401045555</v>
          </cell>
          <cell r="N84">
            <v>0.99424199138513325</v>
          </cell>
        </row>
        <row r="85">
          <cell r="B85">
            <v>0.94320933303984156</v>
          </cell>
          <cell r="C85">
            <v>0.96932745521058061</v>
          </cell>
          <cell r="D85">
            <v>0.96900688735836482</v>
          </cell>
          <cell r="E85">
            <v>0.96210498125334765</v>
          </cell>
          <cell r="F85">
            <v>0.9693550302886329</v>
          </cell>
          <cell r="G85">
            <v>0.98402670163309092</v>
          </cell>
          <cell r="H85">
            <v>0.98757324712063044</v>
          </cell>
          <cell r="I85">
            <v>0.99186924417157551</v>
          </cell>
          <cell r="J85">
            <v>0.98794703734658862</v>
          </cell>
          <cell r="K85">
            <v>0.98231768824541621</v>
          </cell>
          <cell r="L85">
            <v>0.98426651735722281</v>
          </cell>
          <cell r="M85">
            <v>0.97210608424336975</v>
          </cell>
          <cell r="N85">
            <v>0.97764858838508018</v>
          </cell>
        </row>
        <row r="86">
          <cell r="B86">
            <v>0.94059662775616082</v>
          </cell>
          <cell r="C86">
            <v>0.9824198552223371</v>
          </cell>
          <cell r="D86">
            <v>0.98983230897640184</v>
          </cell>
          <cell r="E86">
            <v>0.98883386736576362</v>
          </cell>
          <cell r="F86">
            <v>0.98947979394906771</v>
          </cell>
          <cell r="G86">
            <v>0.99188272352798645</v>
          </cell>
          <cell r="H86">
            <v>0.99064516129032254</v>
          </cell>
          <cell r="I86">
            <v>0.9934594485812035</v>
          </cell>
          <cell r="J86">
            <v>0.99245063879210216</v>
          </cell>
          <cell r="K86">
            <v>0.99670374948496088</v>
          </cell>
          <cell r="L86">
            <v>0.99748698617842402</v>
          </cell>
          <cell r="M86">
            <v>0.9980522456461961</v>
          </cell>
          <cell r="N86">
            <v>0.99015928613126514</v>
          </cell>
        </row>
        <row r="87">
          <cell r="B87">
            <v>0.96004770423375074</v>
          </cell>
          <cell r="C87">
            <v>0.9554259529264737</v>
          </cell>
          <cell r="D87">
            <v>0.96375143843498279</v>
          </cell>
          <cell r="E87">
            <v>0.98253486961795022</v>
          </cell>
          <cell r="F87">
            <v>0.98659838744824579</v>
          </cell>
          <cell r="G87">
            <v>0.98510087946197622</v>
          </cell>
          <cell r="H87">
            <v>0.99271119608077429</v>
          </cell>
          <cell r="I87">
            <v>0.99118982742960948</v>
          </cell>
          <cell r="J87">
            <v>0.98654991875789855</v>
          </cell>
          <cell r="K87">
            <v>0.98433032139997712</v>
          </cell>
          <cell r="L87">
            <v>0.99052020381561801</v>
          </cell>
          <cell r="M87">
            <v>0.97351828499369486</v>
          </cell>
          <cell r="N87">
            <v>0.98236620013628972</v>
          </cell>
        </row>
        <row r="98">
          <cell r="B98">
            <v>0.13694239550403933</v>
          </cell>
          <cell r="C98">
            <v>0.11127329761414115</v>
          </cell>
          <cell r="D98">
            <v>0.11426635456449429</v>
          </cell>
          <cell r="E98">
            <v>0.11000516737245412</v>
          </cell>
          <cell r="F98">
            <v>0.10740857965908884</v>
          </cell>
          <cell r="G98">
            <v>0.10446551499717034</v>
          </cell>
          <cell r="H98">
            <v>9.3874543935699439E-2</v>
          </cell>
          <cell r="I98">
            <v>9.6144322088213025E-2</v>
          </cell>
          <cell r="J98">
            <v>0.10096245074730158</v>
          </cell>
          <cell r="K98">
            <v>9.3143526207897537E-2</v>
          </cell>
          <cell r="L98">
            <v>8.6481197890079964E-2</v>
          </cell>
          <cell r="M98">
            <v>9.6080719605580608E-2</v>
          </cell>
          <cell r="N98">
            <v>0.11394107489974109</v>
          </cell>
        </row>
        <row r="99">
          <cell r="B99">
            <v>0.125</v>
          </cell>
          <cell r="C99">
            <v>0.11834968048744242</v>
          </cell>
          <cell r="D99">
            <v>0.12605610561056105</v>
          </cell>
          <cell r="E99">
            <v>0.1210952658129608</v>
          </cell>
          <cell r="F99">
            <v>0.11189320388349515</v>
          </cell>
          <cell r="G99">
            <v>9.3458333333333324E-2</v>
          </cell>
          <cell r="H99">
            <v>9.4541666666666677E-2</v>
          </cell>
          <cell r="I99">
            <v>9.8305752561071713E-2</v>
          </cell>
          <cell r="J99">
            <v>9.2069312625826863E-2</v>
          </cell>
          <cell r="K99">
            <v>9.5319013956860613E-2</v>
          </cell>
          <cell r="L99">
            <v>0.125</v>
          </cell>
          <cell r="M99">
            <v>8.3333333333333329E-2</v>
          </cell>
          <cell r="N99">
            <v>0.1394754670899335</v>
          </cell>
        </row>
        <row r="100">
          <cell r="B100">
            <v>0.25</v>
          </cell>
          <cell r="C100">
            <v>0.14978902953586498</v>
          </cell>
          <cell r="D100">
            <v>0.10923731388635673</v>
          </cell>
          <cell r="E100">
            <v>0.11447482638888888</v>
          </cell>
          <cell r="F100">
            <v>0.10240740740740741</v>
          </cell>
          <cell r="G100">
            <v>0.11483333333333333</v>
          </cell>
          <cell r="H100">
            <v>0.10525</v>
          </cell>
          <cell r="I100">
            <v>0.10103397341211227</v>
          </cell>
          <cell r="J100">
            <v>9.5938471384165294E-2</v>
          </cell>
          <cell r="K100">
            <v>9.0854733131923479E-2</v>
          </cell>
          <cell r="L100">
            <v>8.3333333333333329E-2</v>
          </cell>
          <cell r="M100">
            <v>8.3333333333333329E-2</v>
          </cell>
          <cell r="N100">
            <v>0.11172454229220065</v>
          </cell>
        </row>
        <row r="101">
          <cell r="B101">
            <v>0.125</v>
          </cell>
          <cell r="C101">
            <v>9.1202392193893631E-2</v>
          </cell>
          <cell r="D101">
            <v>9.9701011959521621E-2</v>
          </cell>
          <cell r="E101">
            <v>0.11351132686084142</v>
          </cell>
          <cell r="F101">
            <v>0.11559556627613142</v>
          </cell>
          <cell r="G101">
            <v>8.679166666666667E-2</v>
          </cell>
          <cell r="H101">
            <v>8.8749999999999996E-2</v>
          </cell>
          <cell r="I101">
            <v>8.8859939996841941E-2</v>
          </cell>
          <cell r="J101">
            <v>8.949241357735023E-2</v>
          </cell>
          <cell r="K101">
            <v>8.2429862101759385E-2</v>
          </cell>
          <cell r="L101">
            <v>8.3333333333333329E-2</v>
          </cell>
          <cell r="M101">
            <v>8.3333333333333329E-2</v>
          </cell>
          <cell r="N101">
            <v>0.10717654172360684</v>
          </cell>
        </row>
        <row r="102">
          <cell r="B102">
            <v>0.11988155668358713</v>
          </cell>
          <cell r="C102">
            <v>0.11200776855076346</v>
          </cell>
          <cell r="D102">
            <v>0.12370760959470638</v>
          </cell>
          <cell r="E102">
            <v>0.11010009099181074</v>
          </cell>
          <cell r="F102">
            <v>0.13183969239869861</v>
          </cell>
          <cell r="G102">
            <v>9.6291666666666664E-2</v>
          </cell>
          <cell r="H102">
            <v>9.5250000000000001E-2</v>
          </cell>
          <cell r="I102">
            <v>9.2650103519668736E-2</v>
          </cell>
          <cell r="J102">
            <v>0.10902228404184416</v>
          </cell>
          <cell r="K102">
            <v>0.10001168174673974</v>
          </cell>
          <cell r="L102">
            <v>8.3333333333333329E-2</v>
          </cell>
          <cell r="M102">
            <v>0.125</v>
          </cell>
          <cell r="N102">
            <v>0.11895720068718087</v>
          </cell>
        </row>
        <row r="103">
          <cell r="B103">
            <v>0.125</v>
          </cell>
          <cell r="C103">
            <v>9.1476254480286734E-2</v>
          </cell>
          <cell r="D103">
            <v>9.4033258365705738E-2</v>
          </cell>
          <cell r="E103">
            <v>9.1340075853350189E-2</v>
          </cell>
          <cell r="F103">
            <v>9.1337464497805318E-2</v>
          </cell>
          <cell r="G103">
            <v>8.7916666666666657E-2</v>
          </cell>
          <cell r="H103">
            <v>8.5000000000000006E-2</v>
          </cell>
          <cell r="I103">
            <v>8.1706281833616293E-2</v>
          </cell>
          <cell r="J103">
            <v>8.6240724885844763E-2</v>
          </cell>
          <cell r="K103">
            <v>7.5072761513439487E-2</v>
          </cell>
          <cell r="L103">
            <v>8.3333333333333329E-2</v>
          </cell>
          <cell r="M103">
            <v>8.3333333333333329E-2</v>
          </cell>
          <cell r="N103">
            <v>9.7550137766428888E-2</v>
          </cell>
        </row>
        <row r="104">
          <cell r="B104">
            <v>0.16666666666666666</v>
          </cell>
          <cell r="C104">
            <v>0.14428490990990991</v>
          </cell>
          <cell r="D104">
            <v>0.14695436934997849</v>
          </cell>
          <cell r="E104">
            <v>0.11898737621068668</v>
          </cell>
          <cell r="F104">
            <v>0.11092192281117363</v>
          </cell>
          <cell r="G104">
            <v>0.12658333333333333</v>
          </cell>
          <cell r="H104">
            <v>9.5958333333333326E-2</v>
          </cell>
          <cell r="I104">
            <v>0.11377539873279441</v>
          </cell>
          <cell r="J104">
            <v>0.11255680588617183</v>
          </cell>
          <cell r="K104">
            <v>0.10685970355049983</v>
          </cell>
          <cell r="L104">
            <v>8.3333333333333329E-2</v>
          </cell>
          <cell r="M104">
            <v>8.3333333333333329E-2</v>
          </cell>
          <cell r="N104">
            <v>0.12064708455522974</v>
          </cell>
        </row>
        <row r="106">
          <cell r="B106">
            <v>0.93983140147523714</v>
          </cell>
          <cell r="C106">
            <v>0.97087512020881994</v>
          </cell>
          <cell r="D106">
            <v>0.97517555747197238</v>
          </cell>
          <cell r="E106">
            <v>0.97648215366001212</v>
          </cell>
          <cell r="F106">
            <v>0.98150492651510979</v>
          </cell>
          <cell r="G106">
            <v>0.98478777589134125</v>
          </cell>
          <cell r="H106">
            <v>0.99046328908154968</v>
          </cell>
          <cell r="I106">
            <v>0.98907533647963641</v>
          </cell>
          <cell r="J106">
            <v>0.98918393999263299</v>
          </cell>
          <cell r="K106">
            <v>0.98532118328320695</v>
          </cell>
          <cell r="L106">
            <v>0.98906755147183933</v>
          </cell>
          <cell r="M106">
            <v>0.9906115598447498</v>
          </cell>
          <cell r="N106">
            <v>0.98300299841313366</v>
          </cell>
        </row>
        <row r="107">
          <cell r="B107">
            <v>0.96326530612244898</v>
          </cell>
          <cell r="C107">
            <v>0.97681676326348643</v>
          </cell>
          <cell r="D107">
            <v>0.98732673267326732</v>
          </cell>
          <cell r="E107">
            <v>0.98603026775320135</v>
          </cell>
          <cell r="F107">
            <v>0.9857605177993527</v>
          </cell>
          <cell r="G107">
            <v>0.99342105263157898</v>
          </cell>
          <cell r="H107">
            <v>0.99462943071965626</v>
          </cell>
          <cell r="I107">
            <v>0.99763593380614657</v>
          </cell>
          <cell r="J107">
            <v>0.994823123382226</v>
          </cell>
          <cell r="K107">
            <v>0.99401848830886352</v>
          </cell>
          <cell r="L107">
            <v>0.99268018018018023</v>
          </cell>
          <cell r="M107">
            <v>0.99611111111111106</v>
          </cell>
          <cell r="N107">
            <v>0.98727015558698727</v>
          </cell>
        </row>
        <row r="108">
          <cell r="B108">
            <v>0.76771653543307083</v>
          </cell>
          <cell r="C108">
            <v>0.93670886075949367</v>
          </cell>
          <cell r="D108">
            <v>0.97082953509571557</v>
          </cell>
          <cell r="E108">
            <v>0.97395833333333337</v>
          </cell>
          <cell r="F108">
            <v>0.99316239316239319</v>
          </cell>
          <cell r="G108">
            <v>0.97713178294573644</v>
          </cell>
          <cell r="H108">
            <v>0.98382304390888087</v>
          </cell>
          <cell r="I108">
            <v>0.99172821270310196</v>
          </cell>
          <cell r="J108">
            <v>0.99451453647833243</v>
          </cell>
          <cell r="K108">
            <v>0.99471299093655585</v>
          </cell>
          <cell r="L108">
            <v>0.99853544229642643</v>
          </cell>
          <cell r="M108">
            <v>0.99862825788751719</v>
          </cell>
          <cell r="N108">
            <v>0.9821720752658849</v>
          </cell>
        </row>
        <row r="109">
          <cell r="B109">
            <v>0.97360450021635658</v>
          </cell>
          <cell r="C109">
            <v>0.99102927289896126</v>
          </cell>
          <cell r="D109">
            <v>0.99080036798528059</v>
          </cell>
          <cell r="E109">
            <v>0.97605177993527503</v>
          </cell>
          <cell r="F109">
            <v>0.97381116471399032</v>
          </cell>
          <cell r="G109">
            <v>0.99744027303754268</v>
          </cell>
          <cell r="H109">
            <v>0.99734466277217204</v>
          </cell>
          <cell r="I109">
            <v>0.99857887257224065</v>
          </cell>
          <cell r="J109">
            <v>0.99741905208822146</v>
          </cell>
          <cell r="K109">
            <v>0.99971469329529239</v>
          </cell>
          <cell r="L109">
            <v>0.99914505557138789</v>
          </cell>
          <cell r="M109">
            <v>0.9996007984031936</v>
          </cell>
          <cell r="N109">
            <v>0.99286181497596904</v>
          </cell>
        </row>
        <row r="110">
          <cell r="B110">
            <v>0.94957698815566838</v>
          </cell>
          <cell r="C110">
            <v>0.96758639164211091</v>
          </cell>
          <cell r="D110">
            <v>0.96464019851116622</v>
          </cell>
          <cell r="E110">
            <v>0.96860782529572342</v>
          </cell>
          <cell r="F110">
            <v>0.96539485359361132</v>
          </cell>
          <cell r="G110">
            <v>0.97906892818477087</v>
          </cell>
          <cell r="H110">
            <v>0.98582412301777989</v>
          </cell>
          <cell r="I110">
            <v>0.98593350383631717</v>
          </cell>
          <cell r="J110">
            <v>0.98582978353473005</v>
          </cell>
          <cell r="K110">
            <v>0.97718873454823496</v>
          </cell>
          <cell r="L110">
            <v>0.97990017536759744</v>
          </cell>
          <cell r="M110">
            <v>0.97839876564375106</v>
          </cell>
          <cell r="N110">
            <v>0.9773948489901797</v>
          </cell>
        </row>
        <row r="111">
          <cell r="B111">
            <v>0.9418439716312057</v>
          </cell>
          <cell r="C111">
            <v>0.9844086021505376</v>
          </cell>
          <cell r="D111">
            <v>0.98078102637497444</v>
          </cell>
          <cell r="E111">
            <v>0.98135271807838176</v>
          </cell>
          <cell r="F111">
            <v>0.98702556158017041</v>
          </cell>
          <cell r="G111">
            <v>0.9905325443786982</v>
          </cell>
          <cell r="H111">
            <v>0.99470569915914042</v>
          </cell>
          <cell r="I111">
            <v>0.99518958687040182</v>
          </cell>
          <cell r="J111">
            <v>0.98886986301369861</v>
          </cell>
          <cell r="K111">
            <v>0.99845916795069334</v>
          </cell>
          <cell r="L111">
            <v>0.99851190476190477</v>
          </cell>
          <cell r="M111">
            <v>0.9965397923875432</v>
          </cell>
          <cell r="N111">
            <v>0.98936621710836559</v>
          </cell>
        </row>
        <row r="112">
          <cell r="B112">
            <v>0.9109159347553325</v>
          </cell>
          <cell r="C112">
            <v>0.93648648648648647</v>
          </cell>
          <cell r="D112">
            <v>0.95221696082651741</v>
          </cell>
          <cell r="E112">
            <v>0.97322886059418867</v>
          </cell>
          <cell r="F112">
            <v>0.97838318033757776</v>
          </cell>
          <cell r="G112">
            <v>0.98121944944687423</v>
          </cell>
          <cell r="H112">
            <v>0.98927294398092969</v>
          </cell>
          <cell r="I112">
            <v>0.97421892069040861</v>
          </cell>
          <cell r="J112">
            <v>0.98463536031162091</v>
          </cell>
          <cell r="K112">
            <v>0.96820062047569799</v>
          </cell>
          <cell r="L112">
            <v>0.97592152199762183</v>
          </cell>
          <cell r="M112">
            <v>0.98257211538461542</v>
          </cell>
          <cell r="N112">
            <v>0.97355471864089949</v>
          </cell>
        </row>
        <row r="130">
          <cell r="B130">
            <v>10.927830188679245</v>
          </cell>
          <cell r="C130">
            <v>10.745500849617674</v>
          </cell>
          <cell r="D130">
            <v>10.653608490566038</v>
          </cell>
          <cell r="E130">
            <v>10.616592592592593</v>
          </cell>
          <cell r="F130">
            <v>10.862477558348294</v>
          </cell>
          <cell r="G130">
            <v>10.700802603036875</v>
          </cell>
          <cell r="H130">
            <v>10.81875</v>
          </cell>
          <cell r="I130">
            <v>10.879357798165138</v>
          </cell>
          <cell r="J130">
            <v>9.9993458393458408</v>
          </cell>
          <cell r="K130">
            <v>9.2718750000000014</v>
          </cell>
          <cell r="L130">
            <v>9.5636574074074066</v>
          </cell>
          <cell r="M130">
            <v>9.5826086956521745</v>
          </cell>
          <cell r="N130">
            <v>10.41234937002805</v>
          </cell>
        </row>
        <row r="131">
          <cell r="B131">
            <v>10.6</v>
          </cell>
          <cell r="C131">
            <v>9.7799999999999994</v>
          </cell>
          <cell r="D131">
            <v>10.61808510638298</v>
          </cell>
          <cell r="E131">
            <v>9.9466666666666672</v>
          </cell>
          <cell r="F131">
            <v>9.6999999999999993</v>
          </cell>
          <cell r="G131">
            <v>10.18</v>
          </cell>
          <cell r="H131">
            <v>11</v>
          </cell>
          <cell r="I131">
            <v>11.5</v>
          </cell>
          <cell r="J131">
            <v>10.7</v>
          </cell>
          <cell r="K131">
            <v>12.2</v>
          </cell>
          <cell r="L131">
            <v>10.3</v>
          </cell>
          <cell r="M131">
            <v>9.8000000000000007</v>
          </cell>
          <cell r="N131">
            <v>10.523156862745097</v>
          </cell>
        </row>
        <row r="132">
          <cell r="B132">
            <v>10.5</v>
          </cell>
          <cell r="C132">
            <v>10.413818181818181</v>
          </cell>
          <cell r="D132">
            <v>9.2261842105263145</v>
          </cell>
          <cell r="E132">
            <v>9.9854687500000008</v>
          </cell>
          <cell r="F132">
            <v>10.9</v>
          </cell>
          <cell r="G132">
            <v>11.44</v>
          </cell>
          <cell r="H132">
            <v>10.7</v>
          </cell>
          <cell r="I132">
            <v>10.1</v>
          </cell>
          <cell r="J132">
            <v>7.2</v>
          </cell>
          <cell r="K132">
            <v>8</v>
          </cell>
          <cell r="L132">
            <v>8.6999999999999993</v>
          </cell>
          <cell r="M132">
            <v>7.6</v>
          </cell>
          <cell r="N132">
            <v>9.550779022504214</v>
          </cell>
        </row>
        <row r="133">
          <cell r="B133">
            <v>9.6999999999999993</v>
          </cell>
          <cell r="C133">
            <v>9.91</v>
          </cell>
          <cell r="D133">
            <v>10.08</v>
          </cell>
          <cell r="E133">
            <v>10.728571428571428</v>
          </cell>
          <cell r="F133">
            <v>9.8000000000000007</v>
          </cell>
          <cell r="G133">
            <v>8.7899999999999991</v>
          </cell>
          <cell r="H133">
            <v>10.6</v>
          </cell>
          <cell r="I133">
            <v>10.8</v>
          </cell>
          <cell r="J133">
            <v>10.382424242424243</v>
          </cell>
          <cell r="K133">
            <v>7.5</v>
          </cell>
          <cell r="L133">
            <v>10</v>
          </cell>
          <cell r="M133">
            <v>11.6</v>
          </cell>
          <cell r="N133">
            <v>9.993715012722646</v>
          </cell>
        </row>
        <row r="134">
          <cell r="B134">
            <v>11.2</v>
          </cell>
          <cell r="C134">
            <v>9.6199999999999992</v>
          </cell>
          <cell r="D134">
            <v>9.0819718309859141</v>
          </cell>
          <cell r="E134">
            <v>9.8414606741573039</v>
          </cell>
          <cell r="F134">
            <v>9.6999999999999993</v>
          </cell>
          <cell r="G134">
            <v>9.7200000000000006</v>
          </cell>
          <cell r="H134">
            <v>9.6999999999999993</v>
          </cell>
          <cell r="I134">
            <v>10</v>
          </cell>
          <cell r="J134">
            <v>9.6503030303030304</v>
          </cell>
          <cell r="K134">
            <v>7.24</v>
          </cell>
          <cell r="L134">
            <v>7.8</v>
          </cell>
          <cell r="M134">
            <v>8.1999999999999993</v>
          </cell>
          <cell r="N134">
            <v>9.3089534918232264</v>
          </cell>
        </row>
        <row r="135">
          <cell r="B135">
            <v>11.7</v>
          </cell>
          <cell r="C135">
            <v>13.15</v>
          </cell>
          <cell r="D135">
            <v>13.168536585365853</v>
          </cell>
          <cell r="E135">
            <v>12.340823529411765</v>
          </cell>
          <cell r="F135">
            <v>12.8</v>
          </cell>
          <cell r="G135">
            <v>12.93</v>
          </cell>
          <cell r="H135">
            <v>13.4</v>
          </cell>
          <cell r="I135">
            <v>13.1</v>
          </cell>
          <cell r="J135">
            <v>12.14</v>
          </cell>
          <cell r="K135">
            <v>12.3</v>
          </cell>
          <cell r="L135">
            <v>12.5</v>
          </cell>
          <cell r="M135">
            <v>11.9</v>
          </cell>
          <cell r="N135">
            <v>12.619183333333336</v>
          </cell>
        </row>
        <row r="136">
          <cell r="B136">
            <v>11</v>
          </cell>
          <cell r="C136">
            <v>10.97</v>
          </cell>
          <cell r="D136">
            <v>11.455479452054792</v>
          </cell>
          <cell r="E136">
            <v>10.290862068965517</v>
          </cell>
          <cell r="F136">
            <v>10.5</v>
          </cell>
          <cell r="G136">
            <v>10</v>
          </cell>
          <cell r="H136">
            <v>9.4</v>
          </cell>
          <cell r="I136">
            <v>9.5</v>
          </cell>
          <cell r="J136">
            <v>10</v>
          </cell>
          <cell r="K136">
            <v>8.84</v>
          </cell>
          <cell r="L136">
            <v>6.5</v>
          </cell>
          <cell r="M136">
            <v>8.3000000000000007</v>
          </cell>
          <cell r="N136">
            <v>9.8645704057279247</v>
          </cell>
        </row>
        <row r="138">
          <cell r="B138">
            <v>0.99764150943396224</v>
          </cell>
          <cell r="C138">
            <v>0.9929906542056075</v>
          </cell>
          <cell r="D138">
            <v>0.99056603773584906</v>
          </cell>
          <cell r="E138">
            <v>1</v>
          </cell>
          <cell r="F138">
            <v>0.99820466786355477</v>
          </cell>
          <cell r="G138">
            <v>0.99783080260303691</v>
          </cell>
          <cell r="H138">
            <v>0.99791666666666667</v>
          </cell>
          <cell r="I138">
            <v>0.99770642201834858</v>
          </cell>
          <cell r="J138">
            <v>0.99319727891156462</v>
          </cell>
          <cell r="K138">
            <v>0.99759615384615385</v>
          </cell>
          <cell r="L138">
            <v>1</v>
          </cell>
          <cell r="M138">
            <v>1</v>
          </cell>
          <cell r="N138">
            <v>0.99696509863429439</v>
          </cell>
        </row>
        <row r="139">
          <cell r="B139">
            <v>1</v>
          </cell>
          <cell r="C139">
            <v>1</v>
          </cell>
          <cell r="D139">
            <v>1</v>
          </cell>
          <cell r="E139">
            <v>1</v>
          </cell>
          <cell r="F139">
            <v>1</v>
          </cell>
          <cell r="G139">
            <v>1</v>
          </cell>
          <cell r="H139">
            <v>1</v>
          </cell>
          <cell r="I139">
            <v>1</v>
          </cell>
          <cell r="J139">
            <v>1</v>
          </cell>
          <cell r="K139">
            <v>1</v>
          </cell>
          <cell r="L139">
            <v>1</v>
          </cell>
          <cell r="M139">
            <v>1</v>
          </cell>
          <cell r="N139">
            <v>1</v>
          </cell>
        </row>
        <row r="140">
          <cell r="B140">
            <v>0.9838709677419355</v>
          </cell>
          <cell r="C140">
            <v>1</v>
          </cell>
          <cell r="D140">
            <v>1</v>
          </cell>
          <cell r="E140">
            <v>1</v>
          </cell>
          <cell r="F140">
            <v>1</v>
          </cell>
          <cell r="G140">
            <v>1</v>
          </cell>
          <cell r="H140">
            <v>0.98630136986301364</v>
          </cell>
          <cell r="I140">
            <v>1</v>
          </cell>
          <cell r="J140">
            <v>1</v>
          </cell>
          <cell r="K140">
            <v>0.98734177215189878</v>
          </cell>
          <cell r="L140">
            <v>1</v>
          </cell>
          <cell r="M140">
            <v>1</v>
          </cell>
          <cell r="N140">
            <v>0.99672846237731738</v>
          </cell>
        </row>
        <row r="141">
          <cell r="B141">
            <v>1</v>
          </cell>
          <cell r="C141">
            <v>1</v>
          </cell>
          <cell r="D141">
            <v>1</v>
          </cell>
          <cell r="E141">
            <v>1</v>
          </cell>
          <cell r="F141">
            <v>1</v>
          </cell>
          <cell r="G141">
            <v>1</v>
          </cell>
          <cell r="H141">
            <v>1</v>
          </cell>
          <cell r="I141">
            <v>0.9821428571428571</v>
          </cell>
          <cell r="J141">
            <v>1</v>
          </cell>
          <cell r="K141">
            <v>1</v>
          </cell>
          <cell r="L141">
            <v>1</v>
          </cell>
          <cell r="M141">
            <v>1</v>
          </cell>
          <cell r="N141">
            <v>0.99872773536895676</v>
          </cell>
        </row>
        <row r="142">
          <cell r="B142">
            <v>1</v>
          </cell>
          <cell r="C142">
            <v>1</v>
          </cell>
          <cell r="D142">
            <v>1</v>
          </cell>
          <cell r="E142">
            <v>1</v>
          </cell>
          <cell r="F142">
            <v>1</v>
          </cell>
          <cell r="G142">
            <v>1</v>
          </cell>
          <cell r="H142">
            <v>1</v>
          </cell>
          <cell r="I142">
            <v>1</v>
          </cell>
          <cell r="J142">
            <v>1</v>
          </cell>
          <cell r="K142">
            <v>1</v>
          </cell>
          <cell r="L142">
            <v>1</v>
          </cell>
          <cell r="M142">
            <v>1</v>
          </cell>
          <cell r="N142">
            <v>1</v>
          </cell>
        </row>
        <row r="143">
          <cell r="B143">
            <v>1</v>
          </cell>
          <cell r="C143">
            <v>0.97647058823529409</v>
          </cell>
          <cell r="D143">
            <v>0.95121951219512191</v>
          </cell>
          <cell r="E143">
            <v>1</v>
          </cell>
          <cell r="F143">
            <v>0.99328859060402686</v>
          </cell>
          <cell r="G143">
            <v>0.99056603773584906</v>
          </cell>
          <cell r="H143">
            <v>1</v>
          </cell>
          <cell r="I143">
            <v>1</v>
          </cell>
          <cell r="J143">
            <v>0.98095238095238091</v>
          </cell>
          <cell r="K143">
            <v>1</v>
          </cell>
          <cell r="L143">
            <v>1</v>
          </cell>
          <cell r="M143">
            <v>1</v>
          </cell>
          <cell r="N143">
            <v>0.9916666666666667</v>
          </cell>
        </row>
        <row r="144">
          <cell r="B144">
            <v>1</v>
          </cell>
          <cell r="C144">
            <v>0.98701298701298701</v>
          </cell>
          <cell r="D144">
            <v>1</v>
          </cell>
          <cell r="E144">
            <v>1</v>
          </cell>
          <cell r="F144">
            <v>1</v>
          </cell>
          <cell r="G144">
            <v>1</v>
          </cell>
          <cell r="H144">
            <v>1</v>
          </cell>
          <cell r="I144">
            <v>1</v>
          </cell>
          <cell r="J144">
            <v>0.98484848484848486</v>
          </cell>
          <cell r="K144">
            <v>1</v>
          </cell>
          <cell r="L144">
            <v>1</v>
          </cell>
          <cell r="M144">
            <v>1</v>
          </cell>
          <cell r="N144">
            <v>0.99761336515513122</v>
          </cell>
        </row>
        <row r="152">
          <cell r="B152">
            <v>24.355677655677656</v>
          </cell>
          <cell r="C152">
            <v>26.809436619718308</v>
          </cell>
          <cell r="D152">
            <v>25.570510510510509</v>
          </cell>
          <cell r="E152">
            <v>25.787953020134228</v>
          </cell>
          <cell r="F152">
            <v>24.789442815249263</v>
          </cell>
          <cell r="G152">
            <v>24.723970223325061</v>
          </cell>
          <cell r="H152">
            <v>22.875773195876288</v>
          </cell>
          <cell r="I152">
            <v>20.609782608695653</v>
          </cell>
          <cell r="J152">
            <v>21.628774703557312</v>
          </cell>
          <cell r="K152">
            <v>25.554421768707481</v>
          </cell>
          <cell r="L152">
            <v>22.722546419098141</v>
          </cell>
          <cell r="M152">
            <v>19.347096774193549</v>
          </cell>
          <cell r="N152">
            <v>23.684092299847016</v>
          </cell>
        </row>
        <row r="153">
          <cell r="B153">
            <v>29.3</v>
          </cell>
          <cell r="C153">
            <v>37.932580645161295</v>
          </cell>
          <cell r="D153">
            <v>33.295555555555559</v>
          </cell>
          <cell r="E153">
            <v>26.931929824561401</v>
          </cell>
          <cell r="F153">
            <v>23.4</v>
          </cell>
          <cell r="G153">
            <v>21.28</v>
          </cell>
          <cell r="H153">
            <v>18.100000000000001</v>
          </cell>
          <cell r="I153">
            <v>17.357199999999999</v>
          </cell>
          <cell r="J153">
            <v>21.608214285714286</v>
          </cell>
          <cell r="K153">
            <v>28.4</v>
          </cell>
          <cell r="L153">
            <v>24.4</v>
          </cell>
          <cell r="M153">
            <v>19.100000000000001</v>
          </cell>
          <cell r="N153">
            <v>24.951301204819281</v>
          </cell>
        </row>
        <row r="154">
          <cell r="B154">
            <v>24.6</v>
          </cell>
          <cell r="C154">
            <v>22.46076923076923</v>
          </cell>
          <cell r="D154">
            <v>21.76581818181818</v>
          </cell>
          <cell r="E154">
            <v>24.161351351351353</v>
          </cell>
          <cell r="F154">
            <v>20.2</v>
          </cell>
          <cell r="G154">
            <v>28.86</v>
          </cell>
          <cell r="H154">
            <v>19.5</v>
          </cell>
          <cell r="I154">
            <v>11.706376811594202</v>
          </cell>
          <cell r="J154">
            <v>15.9</v>
          </cell>
          <cell r="K154">
            <v>18</v>
          </cell>
          <cell r="L154">
            <v>16</v>
          </cell>
          <cell r="M154">
            <v>12.2</v>
          </cell>
          <cell r="N154">
            <v>19.272863013698629</v>
          </cell>
        </row>
        <row r="155">
          <cell r="B155">
            <v>18.899999999999999</v>
          </cell>
          <cell r="C155">
            <v>25.751428571428576</v>
          </cell>
          <cell r="D155">
            <v>21.368409090909093</v>
          </cell>
          <cell r="E155">
            <v>19.799333333333333</v>
          </cell>
          <cell r="F155">
            <v>26.8</v>
          </cell>
          <cell r="G155">
            <v>23.3</v>
          </cell>
          <cell r="H155">
            <v>17.600000000000001</v>
          </cell>
          <cell r="I155">
            <v>18.594347826086956</v>
          </cell>
          <cell r="J155">
            <v>17.100000000000001</v>
          </cell>
          <cell r="K155">
            <v>22.7</v>
          </cell>
          <cell r="L155">
            <v>14.8</v>
          </cell>
          <cell r="M155">
            <v>14.8</v>
          </cell>
          <cell r="N155">
            <v>20.347045045045046</v>
          </cell>
        </row>
        <row r="156">
          <cell r="B156">
            <v>16.7</v>
          </cell>
          <cell r="C156">
            <v>17.421290322580642</v>
          </cell>
          <cell r="D156">
            <v>17.739122807017544</v>
          </cell>
          <cell r="E156">
            <v>21.617818181818183</v>
          </cell>
          <cell r="F156">
            <v>22.8</v>
          </cell>
          <cell r="G156">
            <v>23.32</v>
          </cell>
          <cell r="H156">
            <v>25.5</v>
          </cell>
          <cell r="I156">
            <v>24.747142857142858</v>
          </cell>
          <cell r="J156">
            <v>24.2</v>
          </cell>
          <cell r="K156">
            <v>28.2</v>
          </cell>
          <cell r="L156">
            <v>24.7</v>
          </cell>
          <cell r="M156">
            <v>22.3</v>
          </cell>
          <cell r="N156">
            <v>22.805256975036706</v>
          </cell>
        </row>
        <row r="157">
          <cell r="B157">
            <v>30.4</v>
          </cell>
          <cell r="C157">
            <v>28.454210526315791</v>
          </cell>
          <cell r="D157">
            <v>31.406736842105268</v>
          </cell>
          <cell r="E157">
            <v>31.808297872340425</v>
          </cell>
          <cell r="F157">
            <v>33.9</v>
          </cell>
          <cell r="G157">
            <v>27.68</v>
          </cell>
          <cell r="H157">
            <v>28</v>
          </cell>
          <cell r="I157">
            <v>27.628095238095241</v>
          </cell>
          <cell r="J157">
            <v>28.03</v>
          </cell>
          <cell r="K157">
            <v>30.3</v>
          </cell>
          <cell r="L157">
            <v>33.799999999999997</v>
          </cell>
          <cell r="M157">
            <v>23.7</v>
          </cell>
          <cell r="N157">
            <v>29.40003307607498</v>
          </cell>
        </row>
        <row r="158">
          <cell r="B158">
            <v>24.5</v>
          </cell>
          <cell r="C158">
            <v>28.8475</v>
          </cell>
          <cell r="D158">
            <v>26.98</v>
          </cell>
          <cell r="E158">
            <v>29.487368421052633</v>
          </cell>
          <cell r="F158">
            <v>23.8</v>
          </cell>
          <cell r="G158">
            <v>20.190000000000001</v>
          </cell>
          <cell r="H158">
            <v>23.3</v>
          </cell>
          <cell r="I158">
            <v>20.34293103448276</v>
          </cell>
          <cell r="J158">
            <v>20.997209302325583</v>
          </cell>
          <cell r="K158">
            <v>23.2</v>
          </cell>
          <cell r="L158">
            <v>20.6</v>
          </cell>
          <cell r="M158">
            <v>18.899999999999999</v>
          </cell>
          <cell r="N158">
            <v>23.621782334384854</v>
          </cell>
        </row>
        <row r="160">
          <cell r="B160">
            <v>273</v>
          </cell>
          <cell r="C160">
            <v>284</v>
          </cell>
          <cell r="D160">
            <v>333</v>
          </cell>
          <cell r="E160">
            <v>298</v>
          </cell>
          <cell r="F160">
            <v>341</v>
          </cell>
          <cell r="G160">
            <v>403</v>
          </cell>
          <cell r="H160">
            <v>388</v>
          </cell>
          <cell r="I160">
            <v>368</v>
          </cell>
          <cell r="J160">
            <v>253</v>
          </cell>
          <cell r="K160">
            <v>294</v>
          </cell>
          <cell r="L160">
            <v>377</v>
          </cell>
          <cell r="M160">
            <v>310</v>
          </cell>
          <cell r="N160">
            <v>3922</v>
          </cell>
        </row>
        <row r="161">
          <cell r="B161">
            <v>34</v>
          </cell>
          <cell r="C161">
            <v>31</v>
          </cell>
          <cell r="D161">
            <v>27</v>
          </cell>
          <cell r="E161">
            <v>57</v>
          </cell>
          <cell r="F161">
            <v>42</v>
          </cell>
          <cell r="G161">
            <v>39</v>
          </cell>
          <cell r="H161">
            <v>37</v>
          </cell>
          <cell r="I161">
            <v>25</v>
          </cell>
          <cell r="J161">
            <v>28</v>
          </cell>
          <cell r="K161">
            <v>25</v>
          </cell>
          <cell r="L161">
            <v>34</v>
          </cell>
          <cell r="M161">
            <v>36</v>
          </cell>
          <cell r="N161">
            <v>415</v>
          </cell>
        </row>
        <row r="162">
          <cell r="B162">
            <v>40</v>
          </cell>
          <cell r="C162">
            <v>52</v>
          </cell>
          <cell r="D162">
            <v>55</v>
          </cell>
          <cell r="E162">
            <v>37</v>
          </cell>
          <cell r="F162">
            <v>79</v>
          </cell>
          <cell r="G162">
            <v>70</v>
          </cell>
          <cell r="H162">
            <v>82</v>
          </cell>
          <cell r="I162">
            <v>69</v>
          </cell>
          <cell r="J162">
            <v>44</v>
          </cell>
          <cell r="K162">
            <v>48</v>
          </cell>
          <cell r="L162">
            <v>95</v>
          </cell>
          <cell r="M162">
            <v>59</v>
          </cell>
          <cell r="N162">
            <v>730</v>
          </cell>
        </row>
        <row r="163">
          <cell r="B163">
            <v>34</v>
          </cell>
          <cell r="C163">
            <v>49</v>
          </cell>
          <cell r="D163">
            <v>44</v>
          </cell>
          <cell r="E163">
            <v>45</v>
          </cell>
          <cell r="F163">
            <v>45</v>
          </cell>
          <cell r="G163">
            <v>63</v>
          </cell>
          <cell r="H163">
            <v>48</v>
          </cell>
          <cell r="I163">
            <v>69</v>
          </cell>
          <cell r="J163">
            <v>37</v>
          </cell>
          <cell r="K163">
            <v>42</v>
          </cell>
          <cell r="L163">
            <v>54</v>
          </cell>
          <cell r="M163">
            <v>25</v>
          </cell>
          <cell r="N163">
            <v>555</v>
          </cell>
        </row>
        <row r="164">
          <cell r="B164">
            <v>52</v>
          </cell>
          <cell r="C164">
            <v>31</v>
          </cell>
          <cell r="D164">
            <v>57</v>
          </cell>
          <cell r="E164">
            <v>55</v>
          </cell>
          <cell r="F164">
            <v>62</v>
          </cell>
          <cell r="G164">
            <v>72</v>
          </cell>
          <cell r="H164">
            <v>65</v>
          </cell>
          <cell r="I164">
            <v>63</v>
          </cell>
          <cell r="J164">
            <v>52</v>
          </cell>
          <cell r="K164">
            <v>70</v>
          </cell>
          <cell r="L164">
            <v>44</v>
          </cell>
          <cell r="M164">
            <v>58</v>
          </cell>
          <cell r="N164">
            <v>681</v>
          </cell>
        </row>
        <row r="165">
          <cell r="B165">
            <v>66</v>
          </cell>
          <cell r="C165">
            <v>57</v>
          </cell>
          <cell r="D165">
            <v>95</v>
          </cell>
          <cell r="E165">
            <v>47</v>
          </cell>
          <cell r="F165">
            <v>56</v>
          </cell>
          <cell r="G165">
            <v>101</v>
          </cell>
          <cell r="H165">
            <v>100</v>
          </cell>
          <cell r="I165">
            <v>84</v>
          </cell>
          <cell r="J165">
            <v>49</v>
          </cell>
          <cell r="K165">
            <v>68</v>
          </cell>
          <cell r="L165">
            <v>94</v>
          </cell>
          <cell r="M165">
            <v>90</v>
          </cell>
          <cell r="N165">
            <v>907</v>
          </cell>
        </row>
        <row r="166">
          <cell r="B166">
            <v>47</v>
          </cell>
          <cell r="C166">
            <v>64</v>
          </cell>
          <cell r="D166">
            <v>55</v>
          </cell>
          <cell r="E166">
            <v>57</v>
          </cell>
          <cell r="F166">
            <v>57</v>
          </cell>
          <cell r="G166">
            <v>58</v>
          </cell>
          <cell r="H166">
            <v>56</v>
          </cell>
          <cell r="I166">
            <v>58</v>
          </cell>
          <cell r="J166">
            <v>43</v>
          </cell>
          <cell r="K166">
            <v>41</v>
          </cell>
          <cell r="L166">
            <v>56</v>
          </cell>
          <cell r="M166">
            <v>42</v>
          </cell>
          <cell r="N166">
            <v>634</v>
          </cell>
        </row>
      </sheetData>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nc"/>
      <sheetName val="Plan2"/>
      <sheetName val="Plan1"/>
      <sheetName val="DRE COSERN"/>
      <sheetName val="DRE"/>
      <sheetName val="Concl."/>
      <sheetName val="2_PROJ. ESP.(2.11_Prog. Perdas)"/>
      <sheetName val="Resumo Fatur."/>
      <sheetName val="#REF"/>
      <sheetName val="relação"/>
      <sheetName val="estrut_sap_2004 (2)"/>
      <sheetName val="Informe"/>
      <sheetName val="Penden."/>
      <sheetName val="GAT2"/>
      <sheetName val="Andam."/>
      <sheetName val="pl atual"/>
      <sheetName val="CALC-RESUMO"/>
      <sheetName val="Selec."/>
      <sheetName val="Progr."/>
      <sheetName val="Excluído"/>
      <sheetName val="1_EXP. REDE (1.1_Transm. SEs)"/>
      <sheetName val="Pessoal"/>
      <sheetName val=" 2_PROJ. ESP. (2.10_USEE) "/>
      <sheetName val="1_EXP. REDE (1.1 Transm. LTs)"/>
      <sheetName val="1_EXP. REDE (1.2 Distribuição)"/>
      <sheetName val="2_PROJ. ESP(2.124RUR_CONSER_P&amp;D"/>
      <sheetName val="2_PROJ. ESP.(2.5 GEOREDE)"/>
      <sheetName val="2_PROJ. ESP.(2.8_Medidor H-S)"/>
      <sheetName val="2_PROJ. ESP.(2.9_Resolução 433)"/>
      <sheetName val="2_PROJ. ESP(2.6 Normas_Padrões)"/>
      <sheetName val="3_RENOVAÇÃO_DE_SEs"/>
      <sheetName val="4_RENOVAÇÃO_DE_LINHAS"/>
      <sheetName val="5_AUTOMAÇÃO"/>
      <sheetName val="6_TELECOMUNICAÇÕES"/>
      <sheetName val="7_NOVAS_LIGAÇÕES"/>
      <sheetName val="8_EXPLORAÇÃO DE REDE"/>
      <sheetName val="9_INFORMÁTICA"/>
      <sheetName val="10_FERRAMENTAS-EQUIP"/>
      <sheetName val="11_VEÍCULOS"/>
      <sheetName val="12_INFRAESTRUTUR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s 1T23"/>
      <sheetName val="Projeto"/>
    </sheetNames>
    <sheetDataSet>
      <sheetData sheetId="0" refreshError="1"/>
      <sheetData sheetId="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ÇÃO"/>
      <sheetName val="FLUXOGRAMA"/>
      <sheetName val="PLANILHA OUTUBRO"/>
      <sheetName val="QUANTIDADE DE CHAMADAS"/>
      <sheetName val="CALC-RESUMO"/>
      <sheetName val="TEMPOS MÉDIOS "/>
      <sheetName val="CHAMADAS POR INTERVALO"/>
      <sheetName val="CSE-SOLICITAÇÕES CELPE"/>
      <sheetName val="CSE-SOLICITAÇÕES CGTL"/>
      <sheetName val="COD-SOLICITAÇÕES TÉCNICAS"/>
      <sheetName val="SERVIÇOS EXECUTADOS PELA CGTL"/>
      <sheetName val="HISTÓRICO DE CHAMADAS"/>
      <sheetName val="RESUMO ANEEL"/>
      <sheetName val="AGENTE CREDENCIADO"/>
      <sheetName val="CALC_RESUMO"/>
      <sheetName val="PLANILHA_OUTUBRO"/>
      <sheetName val="QUANTIDADE_DE_CHAMADAS"/>
      <sheetName val="TEMPOS_MÉDIOS_"/>
      <sheetName val="CHAMADAS_POR_INTERVALO"/>
      <sheetName val="CSE-SOLICITAÇÕES_CELPE"/>
      <sheetName val="CSE-SOLICITAÇÕES_CGTL"/>
      <sheetName val="COD-SOLICITAÇÕES_TÉCNICAS"/>
      <sheetName val="SERVIÇOS_EXECUTADOS_PELA_CGTL"/>
      <sheetName val="HISTÓRICO_DE_CHAMADAS"/>
      <sheetName val="RESUMO_ANEEL"/>
      <sheetName val="AGENTE_CREDENCIADO"/>
      <sheetName val="AGENTE CREDENCIA@O"/>
      <sheetName val="Admin"/>
      <sheetName val="Chemicals"/>
      <sheetName val="Consumables"/>
      <sheetName val="Operating Insurance"/>
      <sheetName val="Corp OH"/>
      <sheetName val="Other Contract Services"/>
      <sheetName val="Payroll"/>
      <sheetName val="Professional Services"/>
      <sheetName val="Property"/>
      <sheetName val="Utilities"/>
      <sheetName val="GAS CONSUMP"/>
      <sheetName val="pl atual"/>
      <sheetName val="Ativo e Passivo"/>
      <sheetName val="DRE"/>
      <sheetName val="Links"/>
      <sheetName val="Lead"/>
      <sheetName val="A"/>
      <sheetName val="Calc"/>
      <sheetName val="MOne"/>
      <sheetName val="MTwo"/>
      <sheetName val="KOne"/>
      <sheetName val="GoSeven"/>
      <sheetName val="GrThree"/>
      <sheetName val="GoEight"/>
      <sheetName val="HTwo"/>
      <sheetName val="GrFour"/>
      <sheetName val="JOne"/>
      <sheetName val="JTwo"/>
      <sheetName val="HOne"/>
      <sheetName val="Taxas"/>
      <sheetName val="ce"/>
      <sheetName val="(TAP) GTF"/>
      <sheetName val="Mercado"/>
      <sheetName val="0 &lt; VCM &lt; 1.350"/>
      <sheetName val="ENERINC"/>
      <sheetName val="Dispon"/>
      <sheetName val="TOTAL CPFL"/>
      <sheetName val="FORMULARIO"/>
      <sheetName val="PLANILHA_OUTUBRO1"/>
      <sheetName val="QUANTIDADE_DE_CHAMADAS1"/>
      <sheetName val="TEMPOS_MÉDIOS_1"/>
      <sheetName val="CHAMADAS_POR_INTERVALO1"/>
      <sheetName val="CSE-SOLICITAÇÕES_CELPE1"/>
      <sheetName val="CSE-SOLICITAÇÕES_CGTL1"/>
      <sheetName val="COD-SOLICITAÇÕES_TÉCNICAS1"/>
      <sheetName val="SERVIÇOS_EXECUTADOS_PELA_CGTL1"/>
      <sheetName val="HISTÓRICO_DE_CHAMADAS1"/>
      <sheetName val="RESUMO_ANEEL1"/>
      <sheetName val="AGENTE_CREDENCIADO1"/>
      <sheetName val="AGENTE_CREDENCIA@O"/>
      <sheetName val="Operating_Insurance"/>
      <sheetName val="Corp_OH"/>
      <sheetName val="Other_Contract_Services"/>
      <sheetName val="Professional_Services"/>
      <sheetName val="GAS_CONSUMP"/>
      <sheetName val="pl_atual"/>
      <sheetName val="Ativo_e_Passivo"/>
      <sheetName val="(TAP)_GTF"/>
      <sheetName val="0_&lt;_VCM_&lt;_1_350"/>
      <sheetName val="2006-08"/>
      <sheetName val="2006-12"/>
      <sheetName val="2006-07"/>
      <sheetName val="2006-11"/>
      <sheetName val="2006-10"/>
      <sheetName val="2006-09"/>
      <sheetName val="CVA_Projetada12meses"/>
    </sheetNames>
    <sheetDataSet>
      <sheetData sheetId="0" refreshError="1"/>
      <sheetData sheetId="1" refreshError="1"/>
      <sheetData sheetId="2" refreshError="1"/>
      <sheetData sheetId="3" refreshError="1"/>
      <sheetData sheetId="4" refreshError="1">
        <row r="3">
          <cell r="AA3" t="str">
            <v>Data</v>
          </cell>
          <cell r="AC3" t="str">
            <v>Receb.</v>
          </cell>
          <cell r="AD3" t="str">
            <v>Aten+Aban</v>
          </cell>
          <cell r="AE3" t="str">
            <v>Rejeit.</v>
          </cell>
          <cell r="AF3" t="str">
            <v xml:space="preserve">Transb. </v>
          </cell>
          <cell r="AG3" t="str">
            <v>Aban.</v>
          </cell>
          <cell r="AH3" t="str">
            <v>Atendidas</v>
          </cell>
          <cell r="AI3" t="str">
            <v>Receb.</v>
          </cell>
          <cell r="AJ3" t="str">
            <v>Rejeit.</v>
          </cell>
          <cell r="AK3" t="str">
            <v xml:space="preserve">Transb. </v>
          </cell>
          <cell r="AL3" t="str">
            <v>Aban.</v>
          </cell>
          <cell r="AM3" t="str">
            <v>Atendidas</v>
          </cell>
          <cell r="AN3" t="str">
            <v>Receb.</v>
          </cell>
          <cell r="AO3" t="str">
            <v>Rejeit.</v>
          </cell>
          <cell r="AP3" t="str">
            <v>Transb.</v>
          </cell>
          <cell r="AQ3" t="str">
            <v>Aban</v>
          </cell>
          <cell r="AR3" t="str">
            <v>Atendidas</v>
          </cell>
          <cell r="AS3" t="str">
            <v>Receb.</v>
          </cell>
          <cell r="AT3" t="str">
            <v>Rejeit.</v>
          </cell>
          <cell r="AU3" t="str">
            <v>Aband.</v>
          </cell>
          <cell r="AV3" t="str">
            <v>Atendidas</v>
          </cell>
        </row>
        <row r="4">
          <cell r="AA4">
            <v>36892</v>
          </cell>
          <cell r="AB4" t="str">
            <v>SEG</v>
          </cell>
          <cell r="AC4">
            <v>875</v>
          </cell>
          <cell r="AD4">
            <v>798</v>
          </cell>
          <cell r="AE4">
            <v>0</v>
          </cell>
          <cell r="AF4">
            <v>77</v>
          </cell>
          <cell r="AG4">
            <v>9</v>
          </cell>
          <cell r="AH4">
            <v>789</v>
          </cell>
          <cell r="AI4">
            <v>149</v>
          </cell>
          <cell r="AJ4">
            <v>0</v>
          </cell>
          <cell r="AK4">
            <v>3</v>
          </cell>
          <cell r="AL4">
            <v>3</v>
          </cell>
          <cell r="AM4">
            <v>143</v>
          </cell>
          <cell r="AN4">
            <v>723</v>
          </cell>
          <cell r="AO4">
            <v>0</v>
          </cell>
          <cell r="AP4">
            <v>74</v>
          </cell>
          <cell r="AQ4">
            <v>6</v>
          </cell>
          <cell r="AR4">
            <v>643</v>
          </cell>
          <cell r="AS4">
            <v>3</v>
          </cell>
          <cell r="AT4">
            <v>0</v>
          </cell>
          <cell r="AU4">
            <v>0</v>
          </cell>
          <cell r="AV4">
            <v>3</v>
          </cell>
        </row>
        <row r="5">
          <cell r="AA5">
            <v>36893</v>
          </cell>
          <cell r="AB5" t="str">
            <v>TER</v>
          </cell>
          <cell r="AC5">
            <v>3483</v>
          </cell>
          <cell r="AD5">
            <v>2832</v>
          </cell>
          <cell r="AE5">
            <v>0</v>
          </cell>
          <cell r="AF5">
            <v>651</v>
          </cell>
          <cell r="AG5">
            <v>99</v>
          </cell>
          <cell r="AH5">
            <v>2733</v>
          </cell>
          <cell r="AI5">
            <v>1699</v>
          </cell>
          <cell r="AJ5">
            <v>0</v>
          </cell>
          <cell r="AK5">
            <v>304</v>
          </cell>
          <cell r="AL5">
            <v>42</v>
          </cell>
          <cell r="AM5">
            <v>1353</v>
          </cell>
          <cell r="AN5">
            <v>1681</v>
          </cell>
          <cell r="AO5">
            <v>0</v>
          </cell>
          <cell r="AP5">
            <v>347</v>
          </cell>
          <cell r="AQ5">
            <v>49</v>
          </cell>
          <cell r="AR5">
            <v>1285</v>
          </cell>
          <cell r="AS5">
            <v>103</v>
          </cell>
          <cell r="AT5">
            <v>0</v>
          </cell>
          <cell r="AU5">
            <v>8</v>
          </cell>
          <cell r="AV5">
            <v>95</v>
          </cell>
        </row>
        <row r="6">
          <cell r="C6" t="str">
            <v>Recebidas</v>
          </cell>
          <cell r="D6" t="str">
            <v>Aten+Aban</v>
          </cell>
          <cell r="E6" t="str">
            <v>Atend.</v>
          </cell>
          <cell r="F6" t="str">
            <v>Aband.</v>
          </cell>
          <cell r="G6" t="str">
            <v>%Aband</v>
          </cell>
          <cell r="H6" t="str">
            <v>Rejeit.</v>
          </cell>
          <cell r="I6" t="str">
            <v>Transb.</v>
          </cell>
          <cell r="J6" t="str">
            <v>Aten+Aban</v>
          </cell>
          <cell r="K6" t="str">
            <v>Atend.</v>
          </cell>
          <cell r="L6" t="str">
            <v>Aband.</v>
          </cell>
          <cell r="M6" t="str">
            <v>%Aband.</v>
          </cell>
          <cell r="N6" t="str">
            <v>Atend.</v>
          </cell>
          <cell r="O6" t="str">
            <v xml:space="preserve">Aband. </v>
          </cell>
          <cell r="P6" t="str">
            <v>Atend.</v>
          </cell>
          <cell r="Q6" t="str">
            <v>Aband.</v>
          </cell>
          <cell r="R6" t="str">
            <v>Aten+Aban</v>
          </cell>
          <cell r="S6" t="str">
            <v>Atend.</v>
          </cell>
          <cell r="T6" t="str">
            <v xml:space="preserve">Aband. </v>
          </cell>
          <cell r="U6" t="str">
            <v>%Aband.</v>
          </cell>
          <cell r="V6" t="str">
            <v>Total</v>
          </cell>
          <cell r="W6" t="str">
            <v>%</v>
          </cell>
          <cell r="AA6">
            <v>36894</v>
          </cell>
          <cell r="AB6" t="str">
            <v>QUA</v>
          </cell>
          <cell r="AC6">
            <v>4392</v>
          </cell>
          <cell r="AD6">
            <v>2912</v>
          </cell>
          <cell r="AE6">
            <v>63</v>
          </cell>
          <cell r="AF6">
            <v>1417</v>
          </cell>
          <cell r="AG6">
            <v>104</v>
          </cell>
          <cell r="AH6">
            <v>2808</v>
          </cell>
          <cell r="AI6">
            <v>2686</v>
          </cell>
          <cell r="AJ6">
            <v>63</v>
          </cell>
          <cell r="AK6">
            <v>961</v>
          </cell>
          <cell r="AL6">
            <v>50</v>
          </cell>
          <cell r="AM6">
            <v>1612</v>
          </cell>
          <cell r="AN6">
            <v>1572</v>
          </cell>
          <cell r="AO6">
            <v>0</v>
          </cell>
          <cell r="AP6">
            <v>456</v>
          </cell>
          <cell r="AQ6">
            <v>38</v>
          </cell>
          <cell r="AR6">
            <v>1078</v>
          </cell>
          <cell r="AS6">
            <v>134</v>
          </cell>
          <cell r="AT6">
            <v>0</v>
          </cell>
          <cell r="AU6">
            <v>16</v>
          </cell>
          <cell r="AV6">
            <v>118</v>
          </cell>
        </row>
        <row r="7">
          <cell r="A7">
            <v>36892</v>
          </cell>
          <cell r="B7" t="str">
            <v>SEG</v>
          </cell>
          <cell r="C7">
            <v>875</v>
          </cell>
          <cell r="D7">
            <v>1051</v>
          </cell>
          <cell r="E7">
            <v>1039</v>
          </cell>
          <cell r="F7">
            <v>12</v>
          </cell>
          <cell r="G7">
            <v>1.1417697431018079</v>
          </cell>
          <cell r="H7">
            <v>0</v>
          </cell>
          <cell r="I7">
            <v>77</v>
          </cell>
          <cell r="J7">
            <v>798</v>
          </cell>
          <cell r="K7">
            <v>789</v>
          </cell>
          <cell r="L7">
            <v>9</v>
          </cell>
          <cell r="M7">
            <v>1.1278195488721805</v>
          </cell>
          <cell r="N7">
            <v>786</v>
          </cell>
          <cell r="O7">
            <v>9</v>
          </cell>
          <cell r="P7">
            <v>3</v>
          </cell>
          <cell r="Q7">
            <v>0</v>
          </cell>
          <cell r="R7">
            <v>253</v>
          </cell>
          <cell r="S7">
            <v>250</v>
          </cell>
          <cell r="T7">
            <v>3</v>
          </cell>
          <cell r="U7">
            <v>1.1857707509881423</v>
          </cell>
          <cell r="V7">
            <v>-176</v>
          </cell>
          <cell r="W7">
            <v>0</v>
          </cell>
          <cell r="AA7">
            <v>36895</v>
          </cell>
          <cell r="AB7" t="str">
            <v>QUI</v>
          </cell>
          <cell r="AC7">
            <v>5067</v>
          </cell>
          <cell r="AD7">
            <v>3129</v>
          </cell>
          <cell r="AE7">
            <v>250</v>
          </cell>
          <cell r="AF7">
            <v>1688</v>
          </cell>
          <cell r="AG7">
            <v>185</v>
          </cell>
          <cell r="AH7">
            <v>2944</v>
          </cell>
          <cell r="AI7">
            <v>3044</v>
          </cell>
          <cell r="AJ7">
            <v>250</v>
          </cell>
          <cell r="AK7">
            <v>1211</v>
          </cell>
          <cell r="AL7">
            <v>67</v>
          </cell>
          <cell r="AM7">
            <v>1516</v>
          </cell>
          <cell r="AN7">
            <v>1742</v>
          </cell>
          <cell r="AO7">
            <v>0</v>
          </cell>
          <cell r="AP7">
            <v>478</v>
          </cell>
          <cell r="AQ7">
            <v>72</v>
          </cell>
          <cell r="AR7">
            <v>1192</v>
          </cell>
          <cell r="AS7">
            <v>281</v>
          </cell>
          <cell r="AT7">
            <v>0</v>
          </cell>
          <cell r="AU7">
            <v>46</v>
          </cell>
          <cell r="AV7">
            <v>235</v>
          </cell>
        </row>
        <row r="8">
          <cell r="A8">
            <v>36893</v>
          </cell>
          <cell r="B8" t="str">
            <v>TER</v>
          </cell>
          <cell r="C8">
            <v>3483</v>
          </cell>
          <cell r="D8">
            <v>3456</v>
          </cell>
          <cell r="E8">
            <v>3309</v>
          </cell>
          <cell r="F8">
            <v>147</v>
          </cell>
          <cell r="G8">
            <v>4.2534722222222223</v>
          </cell>
          <cell r="H8">
            <v>0</v>
          </cell>
          <cell r="I8">
            <v>651</v>
          </cell>
          <cell r="J8">
            <v>2832</v>
          </cell>
          <cell r="K8">
            <v>2733</v>
          </cell>
          <cell r="L8">
            <v>99</v>
          </cell>
          <cell r="M8">
            <v>3.4957627118644066</v>
          </cell>
          <cell r="N8">
            <v>2638</v>
          </cell>
          <cell r="O8">
            <v>91</v>
          </cell>
          <cell r="P8">
            <v>95</v>
          </cell>
          <cell r="Q8">
            <v>8</v>
          </cell>
          <cell r="R8">
            <v>624</v>
          </cell>
          <cell r="S8">
            <v>576</v>
          </cell>
          <cell r="T8">
            <v>48</v>
          </cell>
          <cell r="U8">
            <v>7.6923076923076925</v>
          </cell>
          <cell r="V8">
            <v>27</v>
          </cell>
          <cell r="W8">
            <v>4.1474654377880187</v>
          </cell>
          <cell r="AA8">
            <v>36896</v>
          </cell>
          <cell r="AB8" t="str">
            <v>SEX</v>
          </cell>
          <cell r="AC8">
            <v>5667</v>
          </cell>
          <cell r="AD8">
            <v>3205</v>
          </cell>
          <cell r="AE8">
            <v>148</v>
          </cell>
          <cell r="AF8">
            <v>2314</v>
          </cell>
          <cell r="AG8">
            <v>257</v>
          </cell>
          <cell r="AH8">
            <v>2948</v>
          </cell>
          <cell r="AI8">
            <v>3198</v>
          </cell>
          <cell r="AJ8">
            <v>147</v>
          </cell>
          <cell r="AK8">
            <v>1575</v>
          </cell>
          <cell r="AL8">
            <v>67</v>
          </cell>
          <cell r="AM8">
            <v>1409</v>
          </cell>
          <cell r="AN8">
            <v>2165</v>
          </cell>
          <cell r="AO8">
            <v>1</v>
          </cell>
          <cell r="AP8">
            <v>875</v>
          </cell>
          <cell r="AQ8">
            <v>66</v>
          </cell>
          <cell r="AR8">
            <v>1223</v>
          </cell>
          <cell r="AS8">
            <v>304</v>
          </cell>
          <cell r="AT8">
            <v>0</v>
          </cell>
          <cell r="AU8">
            <v>73</v>
          </cell>
          <cell r="AV8">
            <v>231</v>
          </cell>
        </row>
        <row r="9">
          <cell r="A9">
            <v>36894</v>
          </cell>
          <cell r="B9" t="str">
            <v>QUA</v>
          </cell>
          <cell r="C9">
            <v>4392</v>
          </cell>
          <cell r="D9">
            <v>4230</v>
          </cell>
          <cell r="E9">
            <v>4076</v>
          </cell>
          <cell r="F9">
            <v>154</v>
          </cell>
          <cell r="G9">
            <v>3.6406619385342789</v>
          </cell>
          <cell r="H9">
            <v>63</v>
          </cell>
          <cell r="I9">
            <v>1417</v>
          </cell>
          <cell r="J9">
            <v>2912</v>
          </cell>
          <cell r="K9">
            <v>2808</v>
          </cell>
          <cell r="L9">
            <v>104</v>
          </cell>
          <cell r="M9">
            <v>3.5714285714285716</v>
          </cell>
          <cell r="N9">
            <v>2690</v>
          </cell>
          <cell r="O9">
            <v>88</v>
          </cell>
          <cell r="P9">
            <v>118</v>
          </cell>
          <cell r="Q9">
            <v>16</v>
          </cell>
          <cell r="R9">
            <v>1318</v>
          </cell>
          <cell r="S9">
            <v>1268</v>
          </cell>
          <cell r="T9">
            <v>50</v>
          </cell>
          <cell r="U9">
            <v>3.793626707132018</v>
          </cell>
          <cell r="V9">
            <v>99</v>
          </cell>
          <cell r="W9">
            <v>6.9865913902611148</v>
          </cell>
          <cell r="AA9">
            <v>36897</v>
          </cell>
          <cell r="AB9" t="str">
            <v>SÁB</v>
          </cell>
          <cell r="AC9">
            <v>1925</v>
          </cell>
          <cell r="AD9">
            <v>1734</v>
          </cell>
          <cell r="AE9">
            <v>0</v>
          </cell>
          <cell r="AF9">
            <v>191</v>
          </cell>
          <cell r="AG9">
            <v>48</v>
          </cell>
          <cell r="AH9">
            <v>1686</v>
          </cell>
          <cell r="AI9">
            <v>932</v>
          </cell>
          <cell r="AJ9">
            <v>0</v>
          </cell>
          <cell r="AK9">
            <v>148</v>
          </cell>
          <cell r="AL9">
            <v>15</v>
          </cell>
          <cell r="AM9">
            <v>769</v>
          </cell>
          <cell r="AN9">
            <v>928</v>
          </cell>
          <cell r="AO9">
            <v>0</v>
          </cell>
          <cell r="AP9">
            <v>43</v>
          </cell>
          <cell r="AQ9">
            <v>26</v>
          </cell>
          <cell r="AR9">
            <v>859</v>
          </cell>
          <cell r="AS9">
            <v>65</v>
          </cell>
          <cell r="AT9">
            <v>0</v>
          </cell>
          <cell r="AU9">
            <v>7</v>
          </cell>
          <cell r="AV9">
            <v>58</v>
          </cell>
        </row>
        <row r="10">
          <cell r="A10">
            <v>36895</v>
          </cell>
          <cell r="B10" t="str">
            <v>QUI</v>
          </cell>
          <cell r="C10">
            <v>5067</v>
          </cell>
          <cell r="D10">
            <v>4533</v>
          </cell>
          <cell r="E10">
            <v>4296</v>
          </cell>
          <cell r="F10">
            <v>237</v>
          </cell>
          <cell r="G10">
            <v>5.2283256121773656</v>
          </cell>
          <cell r="H10">
            <v>250</v>
          </cell>
          <cell r="I10">
            <v>1687</v>
          </cell>
          <cell r="J10">
            <v>3129</v>
          </cell>
          <cell r="K10">
            <v>2944</v>
          </cell>
          <cell r="L10">
            <v>185</v>
          </cell>
          <cell r="M10">
            <v>5.9124320869287308</v>
          </cell>
          <cell r="N10">
            <v>2709</v>
          </cell>
          <cell r="O10">
            <v>139</v>
          </cell>
          <cell r="P10">
            <v>235</v>
          </cell>
          <cell r="Q10">
            <v>46</v>
          </cell>
          <cell r="R10">
            <v>1404</v>
          </cell>
          <cell r="S10">
            <v>1352</v>
          </cell>
          <cell r="T10">
            <v>52</v>
          </cell>
          <cell r="U10">
            <v>3.7037037037037037</v>
          </cell>
          <cell r="V10">
            <v>283</v>
          </cell>
          <cell r="W10">
            <v>16.775340841730884</v>
          </cell>
          <cell r="AA10">
            <v>36898</v>
          </cell>
          <cell r="AB10" t="str">
            <v>DOM</v>
          </cell>
          <cell r="AC10">
            <v>780</v>
          </cell>
          <cell r="AD10">
            <v>780</v>
          </cell>
          <cell r="AE10">
            <v>0</v>
          </cell>
          <cell r="AF10">
            <v>0</v>
          </cell>
          <cell r="AG10">
            <v>5</v>
          </cell>
          <cell r="AH10">
            <v>775</v>
          </cell>
          <cell r="AI10">
            <v>242</v>
          </cell>
          <cell r="AJ10">
            <v>0</v>
          </cell>
          <cell r="AK10">
            <v>0</v>
          </cell>
          <cell r="AL10">
            <v>4</v>
          </cell>
          <cell r="AM10">
            <v>238</v>
          </cell>
          <cell r="AN10">
            <v>530</v>
          </cell>
          <cell r="AO10">
            <v>0</v>
          </cell>
          <cell r="AP10">
            <v>0</v>
          </cell>
          <cell r="AQ10">
            <v>1</v>
          </cell>
          <cell r="AR10">
            <v>529</v>
          </cell>
          <cell r="AS10">
            <v>8</v>
          </cell>
          <cell r="AT10">
            <v>0</v>
          </cell>
          <cell r="AU10">
            <v>0</v>
          </cell>
          <cell r="AV10">
            <v>8</v>
          </cell>
        </row>
        <row r="11">
          <cell r="A11">
            <v>36896</v>
          </cell>
          <cell r="B11" t="str">
            <v>SEX</v>
          </cell>
          <cell r="C11">
            <v>5667</v>
          </cell>
          <cell r="D11">
            <v>4526</v>
          </cell>
          <cell r="E11">
            <v>4256</v>
          </cell>
          <cell r="F11">
            <v>270</v>
          </cell>
          <cell r="G11">
            <v>5.9655324790101636</v>
          </cell>
          <cell r="H11">
            <v>148</v>
          </cell>
          <cell r="I11">
            <v>2178</v>
          </cell>
          <cell r="J11">
            <v>3205</v>
          </cell>
          <cell r="K11">
            <v>2948</v>
          </cell>
          <cell r="L11">
            <v>257</v>
          </cell>
          <cell r="M11">
            <v>8.0187207488299528</v>
          </cell>
          <cell r="N11">
            <v>2717</v>
          </cell>
          <cell r="O11">
            <v>184</v>
          </cell>
          <cell r="P11">
            <v>231</v>
          </cell>
          <cell r="Q11">
            <v>73</v>
          </cell>
          <cell r="R11">
            <v>1321</v>
          </cell>
          <cell r="S11">
            <v>1308</v>
          </cell>
          <cell r="T11">
            <v>13</v>
          </cell>
          <cell r="U11">
            <v>0.98410295230885692</v>
          </cell>
          <cell r="V11">
            <v>857</v>
          </cell>
          <cell r="W11">
            <v>39.348025711662075</v>
          </cell>
          <cell r="AA11">
            <v>36899</v>
          </cell>
          <cell r="AB11" t="str">
            <v>SEG</v>
          </cell>
          <cell r="AC11">
            <v>4552</v>
          </cell>
          <cell r="AD11">
            <v>3154</v>
          </cell>
          <cell r="AE11">
            <v>193</v>
          </cell>
          <cell r="AF11">
            <v>1205</v>
          </cell>
          <cell r="AG11">
            <v>119</v>
          </cell>
          <cell r="AH11">
            <v>3035</v>
          </cell>
          <cell r="AI11">
            <v>2907</v>
          </cell>
          <cell r="AJ11">
            <v>193</v>
          </cell>
          <cell r="AK11">
            <v>909</v>
          </cell>
          <cell r="AL11">
            <v>40</v>
          </cell>
          <cell r="AM11">
            <v>1765</v>
          </cell>
          <cell r="AN11">
            <v>1402</v>
          </cell>
          <cell r="AO11">
            <v>0</v>
          </cell>
          <cell r="AP11">
            <v>296</v>
          </cell>
          <cell r="AQ11">
            <v>39</v>
          </cell>
          <cell r="AR11">
            <v>1067</v>
          </cell>
          <cell r="AS11">
            <v>243</v>
          </cell>
          <cell r="AT11">
            <v>0</v>
          </cell>
          <cell r="AU11">
            <v>40</v>
          </cell>
          <cell r="AV11">
            <v>203</v>
          </cell>
        </row>
        <row r="12">
          <cell r="A12">
            <v>36897</v>
          </cell>
          <cell r="B12" t="str">
            <v>SÁB</v>
          </cell>
          <cell r="C12">
            <v>1925</v>
          </cell>
          <cell r="D12">
            <v>1915</v>
          </cell>
          <cell r="E12">
            <v>1867</v>
          </cell>
          <cell r="F12">
            <v>48</v>
          </cell>
          <cell r="G12">
            <v>2.5065274151436032</v>
          </cell>
          <cell r="H12">
            <v>0</v>
          </cell>
          <cell r="I12">
            <v>191</v>
          </cell>
          <cell r="J12">
            <v>1734</v>
          </cell>
          <cell r="K12">
            <v>1686</v>
          </cell>
          <cell r="L12">
            <v>48</v>
          </cell>
          <cell r="M12">
            <v>2.7681660899653977</v>
          </cell>
          <cell r="N12">
            <v>1628</v>
          </cell>
          <cell r="O12">
            <v>41</v>
          </cell>
          <cell r="P12">
            <v>58</v>
          </cell>
          <cell r="Q12">
            <v>7</v>
          </cell>
          <cell r="R12">
            <v>181</v>
          </cell>
          <cell r="S12">
            <v>181</v>
          </cell>
          <cell r="T12">
            <v>0</v>
          </cell>
          <cell r="U12">
            <v>0</v>
          </cell>
          <cell r="V12">
            <v>10</v>
          </cell>
          <cell r="W12">
            <v>5.2356020942408374</v>
          </cell>
          <cell r="AA12">
            <v>36900</v>
          </cell>
          <cell r="AB12" t="str">
            <v>TER</v>
          </cell>
          <cell r="AC12">
            <v>6631</v>
          </cell>
          <cell r="AD12">
            <v>3674</v>
          </cell>
          <cell r="AE12">
            <v>872</v>
          </cell>
          <cell r="AF12">
            <v>2085</v>
          </cell>
          <cell r="AG12">
            <v>133</v>
          </cell>
          <cell r="AH12">
            <v>3541</v>
          </cell>
          <cell r="AI12">
            <v>3399</v>
          </cell>
          <cell r="AJ12">
            <v>440</v>
          </cell>
          <cell r="AK12">
            <v>1149</v>
          </cell>
          <cell r="AL12">
            <v>44</v>
          </cell>
          <cell r="AM12">
            <v>1766</v>
          </cell>
          <cell r="AN12">
            <v>2980</v>
          </cell>
          <cell r="AO12">
            <v>432</v>
          </cell>
          <cell r="AP12">
            <v>944</v>
          </cell>
          <cell r="AQ12">
            <v>38</v>
          </cell>
          <cell r="AR12">
            <v>1566</v>
          </cell>
          <cell r="AS12">
            <v>252</v>
          </cell>
          <cell r="AT12">
            <v>0</v>
          </cell>
          <cell r="AU12">
            <v>47</v>
          </cell>
          <cell r="AV12">
            <v>205</v>
          </cell>
        </row>
        <row r="13">
          <cell r="A13">
            <v>36898</v>
          </cell>
          <cell r="B13" t="str">
            <v>DOM</v>
          </cell>
          <cell r="C13">
            <v>780</v>
          </cell>
          <cell r="D13">
            <v>788</v>
          </cell>
          <cell r="E13">
            <v>782</v>
          </cell>
          <cell r="F13">
            <v>6</v>
          </cell>
          <cell r="G13">
            <v>0.76142131979695427</v>
          </cell>
          <cell r="H13">
            <v>0</v>
          </cell>
          <cell r="I13">
            <v>0</v>
          </cell>
          <cell r="J13">
            <v>780</v>
          </cell>
          <cell r="K13">
            <v>775</v>
          </cell>
          <cell r="L13">
            <v>5</v>
          </cell>
          <cell r="M13">
            <v>0.64102564102564108</v>
          </cell>
          <cell r="N13">
            <v>767</v>
          </cell>
          <cell r="O13">
            <v>5</v>
          </cell>
          <cell r="P13">
            <v>8</v>
          </cell>
          <cell r="Q13">
            <v>0</v>
          </cell>
          <cell r="R13">
            <v>8</v>
          </cell>
          <cell r="S13">
            <v>7</v>
          </cell>
          <cell r="T13">
            <v>1</v>
          </cell>
          <cell r="U13">
            <v>12.5</v>
          </cell>
          <cell r="V13">
            <v>-8</v>
          </cell>
          <cell r="W13">
            <v>0</v>
          </cell>
          <cell r="AA13">
            <v>36901</v>
          </cell>
          <cell r="AB13" t="str">
            <v>QUA</v>
          </cell>
          <cell r="AC13">
            <v>4422</v>
          </cell>
          <cell r="AD13">
            <v>3531</v>
          </cell>
          <cell r="AE13">
            <v>40</v>
          </cell>
          <cell r="AF13">
            <v>851</v>
          </cell>
          <cell r="AG13">
            <v>96</v>
          </cell>
          <cell r="AH13">
            <v>3435</v>
          </cell>
          <cell r="AI13">
            <v>2648</v>
          </cell>
          <cell r="AJ13">
            <v>40</v>
          </cell>
          <cell r="AK13">
            <v>664</v>
          </cell>
          <cell r="AL13">
            <v>38</v>
          </cell>
          <cell r="AM13">
            <v>1906</v>
          </cell>
          <cell r="AN13">
            <v>1536</v>
          </cell>
          <cell r="AO13">
            <v>0</v>
          </cell>
          <cell r="AP13">
            <v>187</v>
          </cell>
          <cell r="AQ13">
            <v>33</v>
          </cell>
          <cell r="AR13">
            <v>1316</v>
          </cell>
          <cell r="AS13">
            <v>238</v>
          </cell>
          <cell r="AT13">
            <v>0</v>
          </cell>
          <cell r="AU13">
            <v>25</v>
          </cell>
          <cell r="AV13">
            <v>213</v>
          </cell>
        </row>
        <row r="14">
          <cell r="A14">
            <v>36899</v>
          </cell>
          <cell r="B14" t="str">
            <v>SEG</v>
          </cell>
          <cell r="C14">
            <v>4552</v>
          </cell>
          <cell r="D14">
            <v>4135</v>
          </cell>
          <cell r="E14">
            <v>4008</v>
          </cell>
          <cell r="F14">
            <v>127</v>
          </cell>
          <cell r="G14">
            <v>3.071342200725514</v>
          </cell>
          <cell r="H14">
            <v>193</v>
          </cell>
          <cell r="I14">
            <v>1205</v>
          </cell>
          <cell r="J14">
            <v>3154</v>
          </cell>
          <cell r="K14">
            <v>3035</v>
          </cell>
          <cell r="L14">
            <v>119</v>
          </cell>
          <cell r="M14">
            <v>3.772986683576411</v>
          </cell>
          <cell r="N14">
            <v>2832</v>
          </cell>
          <cell r="O14">
            <v>79</v>
          </cell>
          <cell r="P14">
            <v>203</v>
          </cell>
          <cell r="Q14">
            <v>40</v>
          </cell>
          <cell r="R14">
            <v>981</v>
          </cell>
          <cell r="S14">
            <v>973</v>
          </cell>
          <cell r="T14">
            <v>8</v>
          </cell>
          <cell r="U14">
            <v>0.8154943934760448</v>
          </cell>
          <cell r="V14">
            <v>224</v>
          </cell>
          <cell r="W14">
            <v>18.589211618257263</v>
          </cell>
          <cell r="AA14">
            <v>36902</v>
          </cell>
          <cell r="AB14" t="str">
            <v>QUI</v>
          </cell>
          <cell r="AC14">
            <v>4667</v>
          </cell>
          <cell r="AD14">
            <v>3563</v>
          </cell>
          <cell r="AE14">
            <v>107</v>
          </cell>
          <cell r="AF14">
            <v>997</v>
          </cell>
          <cell r="AG14">
            <v>135</v>
          </cell>
          <cell r="AH14">
            <v>3428</v>
          </cell>
          <cell r="AI14">
            <v>2599</v>
          </cell>
          <cell r="AJ14">
            <v>107</v>
          </cell>
          <cell r="AK14">
            <v>718</v>
          </cell>
          <cell r="AL14">
            <v>58</v>
          </cell>
          <cell r="AM14">
            <v>1716</v>
          </cell>
          <cell r="AN14">
            <v>1814</v>
          </cell>
          <cell r="AO14">
            <v>0</v>
          </cell>
          <cell r="AP14">
            <v>279</v>
          </cell>
          <cell r="AQ14">
            <v>45</v>
          </cell>
          <cell r="AR14">
            <v>1490</v>
          </cell>
          <cell r="AS14">
            <v>254</v>
          </cell>
          <cell r="AT14">
            <v>0</v>
          </cell>
          <cell r="AU14">
            <v>32</v>
          </cell>
          <cell r="AV14">
            <v>222</v>
          </cell>
        </row>
        <row r="15">
          <cell r="A15">
            <v>36900</v>
          </cell>
          <cell r="B15" t="str">
            <v>TER</v>
          </cell>
          <cell r="C15">
            <v>6631</v>
          </cell>
          <cell r="D15">
            <v>4863</v>
          </cell>
          <cell r="E15">
            <v>4607</v>
          </cell>
          <cell r="F15">
            <v>256</v>
          </cell>
          <cell r="G15">
            <v>5.2642401809582564</v>
          </cell>
          <cell r="H15">
            <v>872</v>
          </cell>
          <cell r="I15">
            <v>2077</v>
          </cell>
          <cell r="J15">
            <v>3674</v>
          </cell>
          <cell r="K15">
            <v>3541</v>
          </cell>
          <cell r="L15">
            <v>133</v>
          </cell>
          <cell r="M15">
            <v>3.6200326619488297</v>
          </cell>
          <cell r="N15">
            <v>3336</v>
          </cell>
          <cell r="O15">
            <v>86</v>
          </cell>
          <cell r="P15">
            <v>205</v>
          </cell>
          <cell r="Q15">
            <v>47</v>
          </cell>
          <cell r="R15">
            <v>1189</v>
          </cell>
          <cell r="S15">
            <v>1066</v>
          </cell>
          <cell r="T15">
            <v>123</v>
          </cell>
          <cell r="U15">
            <v>10.344827586206897</v>
          </cell>
          <cell r="V15">
            <v>888</v>
          </cell>
          <cell r="W15">
            <v>42.753972075108329</v>
          </cell>
          <cell r="AA15">
            <v>36903</v>
          </cell>
          <cell r="AB15" t="str">
            <v>SEX</v>
          </cell>
          <cell r="AC15">
            <v>4824</v>
          </cell>
          <cell r="AD15">
            <v>3744</v>
          </cell>
          <cell r="AE15">
            <v>5</v>
          </cell>
          <cell r="AF15">
            <v>1075</v>
          </cell>
          <cell r="AG15">
            <v>107</v>
          </cell>
          <cell r="AH15">
            <v>3637</v>
          </cell>
          <cell r="AI15">
            <v>2345</v>
          </cell>
          <cell r="AJ15">
            <v>3</v>
          </cell>
          <cell r="AK15">
            <v>493</v>
          </cell>
          <cell r="AL15">
            <v>36</v>
          </cell>
          <cell r="AM15">
            <v>1813</v>
          </cell>
          <cell r="AN15">
            <v>2243</v>
          </cell>
          <cell r="AO15">
            <v>2</v>
          </cell>
          <cell r="AP15">
            <v>582</v>
          </cell>
          <cell r="AQ15">
            <v>47</v>
          </cell>
          <cell r="AR15">
            <v>1612</v>
          </cell>
          <cell r="AS15">
            <v>236</v>
          </cell>
          <cell r="AT15">
            <v>0</v>
          </cell>
          <cell r="AU15">
            <v>24</v>
          </cell>
          <cell r="AV15">
            <v>212</v>
          </cell>
        </row>
        <row r="16">
          <cell r="A16">
            <v>36901</v>
          </cell>
          <cell r="B16" t="str">
            <v>QUA</v>
          </cell>
          <cell r="C16">
            <v>4422</v>
          </cell>
          <cell r="D16">
            <v>4318</v>
          </cell>
          <cell r="E16">
            <v>4219</v>
          </cell>
          <cell r="F16">
            <v>99</v>
          </cell>
          <cell r="G16">
            <v>2.2927281148679945</v>
          </cell>
          <cell r="H16">
            <v>40</v>
          </cell>
          <cell r="I16">
            <v>851</v>
          </cell>
          <cell r="J16">
            <v>3531</v>
          </cell>
          <cell r="K16">
            <v>3435</v>
          </cell>
          <cell r="L16">
            <v>96</v>
          </cell>
          <cell r="M16">
            <v>2.7187765505522514</v>
          </cell>
          <cell r="N16">
            <v>3222</v>
          </cell>
          <cell r="O16">
            <v>71</v>
          </cell>
          <cell r="P16">
            <v>213</v>
          </cell>
          <cell r="Q16">
            <v>25</v>
          </cell>
          <cell r="R16">
            <v>787</v>
          </cell>
          <cell r="S16">
            <v>784</v>
          </cell>
          <cell r="T16">
            <v>3</v>
          </cell>
          <cell r="U16">
            <v>0.38119440914866581</v>
          </cell>
          <cell r="V16">
            <v>64</v>
          </cell>
          <cell r="W16">
            <v>7.5205640423031728</v>
          </cell>
          <cell r="AA16">
            <v>36904</v>
          </cell>
          <cell r="AB16" t="str">
            <v>SÁB</v>
          </cell>
          <cell r="AC16">
            <v>2322</v>
          </cell>
          <cell r="AD16">
            <v>2114</v>
          </cell>
          <cell r="AE16">
            <v>0</v>
          </cell>
          <cell r="AF16">
            <v>208</v>
          </cell>
          <cell r="AG16">
            <v>63</v>
          </cell>
          <cell r="AH16">
            <v>2051</v>
          </cell>
          <cell r="AI16">
            <v>1054</v>
          </cell>
          <cell r="AJ16">
            <v>0</v>
          </cell>
          <cell r="AK16">
            <v>141</v>
          </cell>
          <cell r="AL16">
            <v>32</v>
          </cell>
          <cell r="AM16">
            <v>881</v>
          </cell>
          <cell r="AN16">
            <v>1150</v>
          </cell>
          <cell r="AO16">
            <v>0</v>
          </cell>
          <cell r="AP16">
            <v>67</v>
          </cell>
          <cell r="AQ16">
            <v>20</v>
          </cell>
          <cell r="AR16">
            <v>1063</v>
          </cell>
          <cell r="AS16">
            <v>118</v>
          </cell>
          <cell r="AT16">
            <v>0</v>
          </cell>
          <cell r="AU16">
            <v>11</v>
          </cell>
          <cell r="AV16">
            <v>107</v>
          </cell>
        </row>
        <row r="17">
          <cell r="A17">
            <v>36902</v>
          </cell>
          <cell r="B17" t="str">
            <v>QUI</v>
          </cell>
          <cell r="C17">
            <v>4667</v>
          </cell>
          <cell r="D17">
            <v>4418</v>
          </cell>
          <cell r="E17">
            <v>4283</v>
          </cell>
          <cell r="F17">
            <v>135</v>
          </cell>
          <cell r="G17">
            <v>3.0556813037573565</v>
          </cell>
          <cell r="H17">
            <v>107</v>
          </cell>
          <cell r="I17">
            <v>997</v>
          </cell>
          <cell r="J17">
            <v>3563</v>
          </cell>
          <cell r="K17">
            <v>3428</v>
          </cell>
          <cell r="L17">
            <v>135</v>
          </cell>
          <cell r="M17">
            <v>3.7889419028908224</v>
          </cell>
          <cell r="N17">
            <v>3206</v>
          </cell>
          <cell r="O17">
            <v>103</v>
          </cell>
          <cell r="P17">
            <v>222</v>
          </cell>
          <cell r="Q17">
            <v>32</v>
          </cell>
          <cell r="R17">
            <v>855</v>
          </cell>
          <cell r="S17">
            <v>855</v>
          </cell>
          <cell r="T17">
            <v>0</v>
          </cell>
          <cell r="U17">
            <v>0</v>
          </cell>
          <cell r="V17">
            <v>142</v>
          </cell>
          <cell r="W17">
            <v>14.242728184553661</v>
          </cell>
          <cell r="AA17">
            <v>36905</v>
          </cell>
          <cell r="AB17" t="str">
            <v>DOM</v>
          </cell>
          <cell r="AC17">
            <v>1166</v>
          </cell>
          <cell r="AD17">
            <v>1161</v>
          </cell>
          <cell r="AE17">
            <v>0</v>
          </cell>
          <cell r="AF17">
            <v>5</v>
          </cell>
          <cell r="AG17">
            <v>10</v>
          </cell>
          <cell r="AH17">
            <v>1151</v>
          </cell>
          <cell r="AI17">
            <v>374</v>
          </cell>
          <cell r="AJ17">
            <v>0</v>
          </cell>
          <cell r="AK17">
            <v>2</v>
          </cell>
          <cell r="AL17">
            <v>3</v>
          </cell>
          <cell r="AM17">
            <v>369</v>
          </cell>
          <cell r="AN17">
            <v>784</v>
          </cell>
          <cell r="AO17">
            <v>0</v>
          </cell>
          <cell r="AP17">
            <v>3</v>
          </cell>
          <cell r="AQ17">
            <v>7</v>
          </cell>
          <cell r="AR17">
            <v>774</v>
          </cell>
          <cell r="AS17">
            <v>8</v>
          </cell>
          <cell r="AT17">
            <v>0</v>
          </cell>
          <cell r="AU17">
            <v>0</v>
          </cell>
          <cell r="AV17">
            <v>8</v>
          </cell>
        </row>
        <row r="18">
          <cell r="A18">
            <v>36903</v>
          </cell>
          <cell r="B18" t="str">
            <v>SEX</v>
          </cell>
          <cell r="C18">
            <v>4824</v>
          </cell>
          <cell r="D18">
            <v>4781</v>
          </cell>
          <cell r="E18">
            <v>4616</v>
          </cell>
          <cell r="F18">
            <v>165</v>
          </cell>
          <cell r="G18">
            <v>3.4511608450115037</v>
          </cell>
          <cell r="H18">
            <v>5</v>
          </cell>
          <cell r="I18">
            <v>1075</v>
          </cell>
          <cell r="J18">
            <v>3744</v>
          </cell>
          <cell r="K18">
            <v>3637</v>
          </cell>
          <cell r="L18">
            <v>107</v>
          </cell>
          <cell r="M18">
            <v>2.857905982905983</v>
          </cell>
          <cell r="N18">
            <v>3425</v>
          </cell>
          <cell r="O18">
            <v>83</v>
          </cell>
          <cell r="P18">
            <v>212</v>
          </cell>
          <cell r="Q18">
            <v>24</v>
          </cell>
          <cell r="R18">
            <v>1037</v>
          </cell>
          <cell r="S18">
            <v>979</v>
          </cell>
          <cell r="T18">
            <v>58</v>
          </cell>
          <cell r="U18">
            <v>5.5930568948891031</v>
          </cell>
          <cell r="V18">
            <v>38</v>
          </cell>
          <cell r="W18">
            <v>3.5348837209302326</v>
          </cell>
          <cell r="AA18">
            <v>36906</v>
          </cell>
          <cell r="AB18" t="str">
            <v>SEG</v>
          </cell>
          <cell r="AC18">
            <v>4993</v>
          </cell>
          <cell r="AD18">
            <v>2549</v>
          </cell>
          <cell r="AE18">
            <v>181</v>
          </cell>
          <cell r="AF18">
            <v>2263</v>
          </cell>
          <cell r="AG18">
            <v>348</v>
          </cell>
          <cell r="AH18">
            <v>2201</v>
          </cell>
          <cell r="AI18">
            <v>2915</v>
          </cell>
          <cell r="AJ18">
            <v>181</v>
          </cell>
          <cell r="AK18">
            <v>1547</v>
          </cell>
          <cell r="AL18">
            <v>115</v>
          </cell>
          <cell r="AM18">
            <v>1072</v>
          </cell>
          <cell r="AN18">
            <v>1715</v>
          </cell>
          <cell r="AO18">
            <v>0</v>
          </cell>
          <cell r="AP18">
            <v>723</v>
          </cell>
          <cell r="AQ18">
            <v>102</v>
          </cell>
          <cell r="AR18">
            <v>890</v>
          </cell>
          <cell r="AS18">
            <v>363</v>
          </cell>
          <cell r="AT18">
            <v>0</v>
          </cell>
          <cell r="AU18">
            <v>128</v>
          </cell>
          <cell r="AV18">
            <v>235</v>
          </cell>
        </row>
        <row r="19">
          <cell r="A19">
            <v>36904</v>
          </cell>
          <cell r="B19" t="str">
            <v>SÁB</v>
          </cell>
          <cell r="C19">
            <v>2322</v>
          </cell>
          <cell r="D19">
            <v>2333</v>
          </cell>
          <cell r="E19">
            <v>2253</v>
          </cell>
          <cell r="F19">
            <v>80</v>
          </cell>
          <cell r="G19">
            <v>3.4290612944706385</v>
          </cell>
          <cell r="H19">
            <v>0</v>
          </cell>
          <cell r="I19">
            <v>208</v>
          </cell>
          <cell r="J19">
            <v>2114</v>
          </cell>
          <cell r="K19">
            <v>2051</v>
          </cell>
          <cell r="L19">
            <v>63</v>
          </cell>
          <cell r="M19">
            <v>2.9801324503311259</v>
          </cell>
          <cell r="N19">
            <v>1944</v>
          </cell>
          <cell r="O19">
            <v>52</v>
          </cell>
          <cell r="P19">
            <v>107</v>
          </cell>
          <cell r="Q19">
            <v>11</v>
          </cell>
          <cell r="R19">
            <v>219</v>
          </cell>
          <cell r="S19">
            <v>202</v>
          </cell>
          <cell r="T19">
            <v>17</v>
          </cell>
          <cell r="U19">
            <v>7.762557077625571</v>
          </cell>
          <cell r="V19">
            <v>-11</v>
          </cell>
          <cell r="W19">
            <v>0</v>
          </cell>
          <cell r="AA19">
            <v>36907</v>
          </cell>
          <cell r="AB19" t="str">
            <v>TER</v>
          </cell>
          <cell r="AC19">
            <v>4582</v>
          </cell>
          <cell r="AD19">
            <v>2207</v>
          </cell>
          <cell r="AE19">
            <v>164</v>
          </cell>
          <cell r="AF19">
            <v>2211</v>
          </cell>
          <cell r="AG19">
            <v>351</v>
          </cell>
          <cell r="AH19">
            <v>1856</v>
          </cell>
          <cell r="AI19">
            <v>2718</v>
          </cell>
          <cell r="AJ19">
            <v>164</v>
          </cell>
          <cell r="AK19">
            <v>1539</v>
          </cell>
          <cell r="AL19">
            <v>125</v>
          </cell>
          <cell r="AM19">
            <v>890</v>
          </cell>
          <cell r="AN19">
            <v>1563</v>
          </cell>
          <cell r="AO19">
            <v>0</v>
          </cell>
          <cell r="AP19">
            <v>676</v>
          </cell>
          <cell r="AQ19">
            <v>106</v>
          </cell>
          <cell r="AR19">
            <v>781</v>
          </cell>
          <cell r="AS19">
            <v>301</v>
          </cell>
          <cell r="AT19">
            <v>0</v>
          </cell>
          <cell r="AU19">
            <v>119</v>
          </cell>
          <cell r="AV19">
            <v>182</v>
          </cell>
        </row>
        <row r="20">
          <cell r="A20">
            <v>36905</v>
          </cell>
          <cell r="B20" t="str">
            <v>DOM</v>
          </cell>
          <cell r="C20">
            <v>1166</v>
          </cell>
          <cell r="D20">
            <v>1167</v>
          </cell>
          <cell r="E20">
            <v>1157</v>
          </cell>
          <cell r="F20">
            <v>10</v>
          </cell>
          <cell r="G20">
            <v>0.85689802913453295</v>
          </cell>
          <cell r="H20">
            <v>0</v>
          </cell>
          <cell r="I20">
            <v>5</v>
          </cell>
          <cell r="J20">
            <v>1161</v>
          </cell>
          <cell r="K20">
            <v>1151</v>
          </cell>
          <cell r="L20">
            <v>10</v>
          </cell>
          <cell r="M20">
            <v>0.8613264427217916</v>
          </cell>
          <cell r="N20">
            <v>1143</v>
          </cell>
          <cell r="O20">
            <v>10</v>
          </cell>
          <cell r="P20">
            <v>8</v>
          </cell>
          <cell r="Q20">
            <v>0</v>
          </cell>
          <cell r="R20">
            <v>6</v>
          </cell>
          <cell r="S20">
            <v>6</v>
          </cell>
          <cell r="T20">
            <v>0</v>
          </cell>
          <cell r="U20">
            <v>0</v>
          </cell>
          <cell r="V20">
            <v>-1</v>
          </cell>
          <cell r="W20">
            <v>0</v>
          </cell>
          <cell r="AA20">
            <v>36908</v>
          </cell>
          <cell r="AB20" t="str">
            <v>QUA</v>
          </cell>
          <cell r="AC20">
            <v>4000</v>
          </cell>
          <cell r="AD20">
            <v>1542</v>
          </cell>
          <cell r="AE20">
            <v>338</v>
          </cell>
          <cell r="AF20">
            <v>2120</v>
          </cell>
          <cell r="AG20">
            <v>256</v>
          </cell>
          <cell r="AH20">
            <v>1286</v>
          </cell>
          <cell r="AI20">
            <v>2343</v>
          </cell>
          <cell r="AJ20">
            <v>338</v>
          </cell>
          <cell r="AK20">
            <v>1352</v>
          </cell>
          <cell r="AL20">
            <v>89</v>
          </cell>
          <cell r="AM20">
            <v>564</v>
          </cell>
          <cell r="AN20">
            <v>1471</v>
          </cell>
          <cell r="AO20">
            <v>0</v>
          </cell>
          <cell r="AP20">
            <v>775</v>
          </cell>
          <cell r="AQ20">
            <v>95</v>
          </cell>
          <cell r="AR20">
            <v>601</v>
          </cell>
          <cell r="AS20">
            <v>186</v>
          </cell>
          <cell r="AT20">
            <v>0</v>
          </cell>
          <cell r="AU20">
            <v>71</v>
          </cell>
          <cell r="AV20">
            <v>115</v>
          </cell>
        </row>
        <row r="21">
          <cell r="A21">
            <v>36906</v>
          </cell>
          <cell r="B21" t="str">
            <v>SEG</v>
          </cell>
          <cell r="C21">
            <v>4993</v>
          </cell>
          <cell r="D21">
            <v>4575</v>
          </cell>
          <cell r="E21">
            <v>4222</v>
          </cell>
          <cell r="F21">
            <v>353</v>
          </cell>
          <cell r="G21">
            <v>7.7158469945355188</v>
          </cell>
          <cell r="H21">
            <v>181</v>
          </cell>
          <cell r="I21">
            <v>2256</v>
          </cell>
          <cell r="J21">
            <v>2549</v>
          </cell>
          <cell r="K21">
            <v>2201</v>
          </cell>
          <cell r="L21">
            <v>348</v>
          </cell>
          <cell r="M21">
            <v>13.652412710867006</v>
          </cell>
          <cell r="N21">
            <v>1966</v>
          </cell>
          <cell r="O21">
            <v>220</v>
          </cell>
          <cell r="P21">
            <v>235</v>
          </cell>
          <cell r="Q21">
            <v>128</v>
          </cell>
          <cell r="R21">
            <v>2026</v>
          </cell>
          <cell r="S21">
            <v>2021</v>
          </cell>
          <cell r="T21">
            <v>5</v>
          </cell>
          <cell r="U21">
            <v>0.24679170779861798</v>
          </cell>
          <cell r="V21">
            <v>230</v>
          </cell>
          <cell r="W21">
            <v>10.195035460992909</v>
          </cell>
          <cell r="AA21">
            <v>36909</v>
          </cell>
          <cell r="AB21" t="str">
            <v>QUI</v>
          </cell>
          <cell r="AC21">
            <v>7978</v>
          </cell>
          <cell r="AD21">
            <v>2797</v>
          </cell>
          <cell r="AE21">
            <v>1256</v>
          </cell>
          <cell r="AF21">
            <v>3925</v>
          </cell>
          <cell r="AG21">
            <v>596</v>
          </cell>
          <cell r="AH21">
            <v>2201</v>
          </cell>
          <cell r="AI21">
            <v>5146</v>
          </cell>
          <cell r="AJ21">
            <v>1211</v>
          </cell>
          <cell r="AK21">
            <v>2902</v>
          </cell>
          <cell r="AL21">
            <v>141</v>
          </cell>
          <cell r="AM21">
            <v>892</v>
          </cell>
          <cell r="AN21">
            <v>2422</v>
          </cell>
          <cell r="AO21">
            <v>45</v>
          </cell>
          <cell r="AP21">
            <v>1242</v>
          </cell>
          <cell r="AQ21">
            <v>127</v>
          </cell>
          <cell r="AR21">
            <v>1008</v>
          </cell>
          <cell r="AS21">
            <v>410</v>
          </cell>
          <cell r="AT21">
            <v>0</v>
          </cell>
          <cell r="AU21">
            <v>177</v>
          </cell>
          <cell r="AV21">
            <v>233</v>
          </cell>
        </row>
        <row r="22">
          <cell r="A22">
            <v>36907</v>
          </cell>
          <cell r="B22" t="str">
            <v>TER</v>
          </cell>
          <cell r="C22">
            <v>4582</v>
          </cell>
          <cell r="D22">
            <v>4196</v>
          </cell>
          <cell r="E22">
            <v>3845</v>
          </cell>
          <cell r="F22">
            <v>351</v>
          </cell>
          <cell r="G22">
            <v>8.3651096282173505</v>
          </cell>
          <cell r="H22">
            <v>164</v>
          </cell>
          <cell r="I22">
            <v>2207</v>
          </cell>
          <cell r="J22">
            <v>2207</v>
          </cell>
          <cell r="K22">
            <v>1856</v>
          </cell>
          <cell r="L22">
            <v>351</v>
          </cell>
          <cell r="M22">
            <v>15.903942002718622</v>
          </cell>
          <cell r="N22">
            <v>1674</v>
          </cell>
          <cell r="O22">
            <v>232</v>
          </cell>
          <cell r="P22">
            <v>182</v>
          </cell>
          <cell r="Q22">
            <v>119</v>
          </cell>
          <cell r="R22">
            <v>1989</v>
          </cell>
          <cell r="S22">
            <v>1989</v>
          </cell>
          <cell r="T22">
            <v>0</v>
          </cell>
          <cell r="U22">
            <v>0</v>
          </cell>
          <cell r="V22">
            <v>218</v>
          </cell>
          <cell r="W22">
            <v>9.8776619845944715</v>
          </cell>
          <cell r="AA22">
            <v>36910</v>
          </cell>
          <cell r="AB22" t="str">
            <v>SEX</v>
          </cell>
          <cell r="AC22">
            <v>6045</v>
          </cell>
          <cell r="AD22">
            <v>2128</v>
          </cell>
          <cell r="AE22">
            <v>802</v>
          </cell>
          <cell r="AF22">
            <v>3115</v>
          </cell>
          <cell r="AG22">
            <v>432</v>
          </cell>
          <cell r="AH22">
            <v>1696</v>
          </cell>
          <cell r="AI22">
            <v>3995</v>
          </cell>
          <cell r="AJ22">
            <v>771</v>
          </cell>
          <cell r="AK22">
            <v>2314</v>
          </cell>
          <cell r="AL22">
            <v>128</v>
          </cell>
          <cell r="AM22">
            <v>782</v>
          </cell>
          <cell r="AN22">
            <v>1743</v>
          </cell>
          <cell r="AO22">
            <v>31</v>
          </cell>
          <cell r="AP22">
            <v>886</v>
          </cell>
          <cell r="AQ22">
            <v>105</v>
          </cell>
          <cell r="AR22">
            <v>721</v>
          </cell>
          <cell r="AS22">
            <v>307</v>
          </cell>
          <cell r="AT22">
            <v>0</v>
          </cell>
          <cell r="AU22">
            <v>158</v>
          </cell>
          <cell r="AV22">
            <v>149</v>
          </cell>
        </row>
        <row r="23">
          <cell r="A23">
            <v>36908</v>
          </cell>
          <cell r="B23" t="str">
            <v>QUA</v>
          </cell>
          <cell r="C23">
            <v>4000</v>
          </cell>
          <cell r="D23">
            <v>3119</v>
          </cell>
          <cell r="E23">
            <v>2852</v>
          </cell>
          <cell r="F23">
            <v>267</v>
          </cell>
          <cell r="G23">
            <v>8.5604360371914083</v>
          </cell>
          <cell r="H23">
            <v>338</v>
          </cell>
          <cell r="I23">
            <v>2113</v>
          </cell>
          <cell r="J23">
            <v>1542</v>
          </cell>
          <cell r="K23">
            <v>1286</v>
          </cell>
          <cell r="L23">
            <v>256</v>
          </cell>
          <cell r="M23">
            <v>16.601815823605708</v>
          </cell>
          <cell r="N23">
            <v>1171</v>
          </cell>
          <cell r="O23">
            <v>185</v>
          </cell>
          <cell r="P23">
            <v>115</v>
          </cell>
          <cell r="Q23">
            <v>71</v>
          </cell>
          <cell r="R23">
            <v>1577</v>
          </cell>
          <cell r="S23">
            <v>1566</v>
          </cell>
          <cell r="T23">
            <v>11</v>
          </cell>
          <cell r="U23">
            <v>0.69752694990488273</v>
          </cell>
          <cell r="V23">
            <v>536</v>
          </cell>
          <cell r="W23">
            <v>25.366777094178893</v>
          </cell>
          <cell r="AA23">
            <v>36911</v>
          </cell>
          <cell r="AB23" t="str">
            <v>SÁB</v>
          </cell>
          <cell r="AC23">
            <v>1804</v>
          </cell>
          <cell r="AD23">
            <v>1620</v>
          </cell>
          <cell r="AE23">
            <v>0</v>
          </cell>
          <cell r="AF23">
            <v>184</v>
          </cell>
          <cell r="AG23">
            <v>70</v>
          </cell>
          <cell r="AH23">
            <v>1550</v>
          </cell>
          <cell r="AI23">
            <v>905</v>
          </cell>
          <cell r="AJ23">
            <v>0</v>
          </cell>
          <cell r="AK23">
            <v>131</v>
          </cell>
          <cell r="AL23">
            <v>41</v>
          </cell>
          <cell r="AM23">
            <v>733</v>
          </cell>
          <cell r="AN23">
            <v>797</v>
          </cell>
          <cell r="AO23">
            <v>0</v>
          </cell>
          <cell r="AP23">
            <v>53</v>
          </cell>
          <cell r="AQ23">
            <v>20</v>
          </cell>
          <cell r="AR23">
            <v>724</v>
          </cell>
          <cell r="AS23">
            <v>102</v>
          </cell>
          <cell r="AT23">
            <v>0</v>
          </cell>
          <cell r="AU23">
            <v>9</v>
          </cell>
          <cell r="AV23">
            <v>93</v>
          </cell>
        </row>
        <row r="24">
          <cell r="A24">
            <v>36909</v>
          </cell>
          <cell r="B24" t="str">
            <v>QUI</v>
          </cell>
          <cell r="C24">
            <v>7978</v>
          </cell>
          <cell r="D24">
            <v>5260</v>
          </cell>
          <cell r="E24">
            <v>4661</v>
          </cell>
          <cell r="F24">
            <v>599</v>
          </cell>
          <cell r="G24">
            <v>11.387832699619771</v>
          </cell>
          <cell r="H24">
            <v>1256</v>
          </cell>
          <cell r="I24">
            <v>3706</v>
          </cell>
          <cell r="J24">
            <v>2797</v>
          </cell>
          <cell r="K24">
            <v>2201</v>
          </cell>
          <cell r="L24">
            <v>596</v>
          </cell>
          <cell r="M24">
            <v>21.308544869503038</v>
          </cell>
          <cell r="N24">
            <v>1968</v>
          </cell>
          <cell r="O24">
            <v>419</v>
          </cell>
          <cell r="P24">
            <v>233</v>
          </cell>
          <cell r="Q24">
            <v>177</v>
          </cell>
          <cell r="R24">
            <v>2463</v>
          </cell>
          <cell r="S24">
            <v>2460</v>
          </cell>
          <cell r="T24">
            <v>3</v>
          </cell>
          <cell r="U24">
            <v>0.1218026796589525</v>
          </cell>
          <cell r="V24">
            <v>1243</v>
          </cell>
          <cell r="W24">
            <v>33.540205072854832</v>
          </cell>
          <cell r="AA24">
            <v>36912</v>
          </cell>
          <cell r="AB24" t="str">
            <v>DOM</v>
          </cell>
          <cell r="AC24">
            <v>781</v>
          </cell>
          <cell r="AD24">
            <v>778</v>
          </cell>
          <cell r="AE24">
            <v>0</v>
          </cell>
          <cell r="AF24">
            <v>3</v>
          </cell>
          <cell r="AG24">
            <v>0</v>
          </cell>
          <cell r="AH24">
            <v>778</v>
          </cell>
          <cell r="AI24">
            <v>320</v>
          </cell>
          <cell r="AJ24">
            <v>0</v>
          </cell>
          <cell r="AK24">
            <v>2</v>
          </cell>
          <cell r="AL24">
            <v>0</v>
          </cell>
          <cell r="AM24">
            <v>318</v>
          </cell>
          <cell r="AN24">
            <v>457</v>
          </cell>
          <cell r="AO24">
            <v>0</v>
          </cell>
          <cell r="AP24">
            <v>1</v>
          </cell>
          <cell r="AQ24">
            <v>0</v>
          </cell>
          <cell r="AR24">
            <v>456</v>
          </cell>
          <cell r="AS24">
            <v>4</v>
          </cell>
          <cell r="AT24">
            <v>0</v>
          </cell>
          <cell r="AU24">
            <v>0</v>
          </cell>
          <cell r="AV24">
            <v>4</v>
          </cell>
        </row>
        <row r="25">
          <cell r="A25">
            <v>36910</v>
          </cell>
          <cell r="B25" t="str">
            <v>SEX</v>
          </cell>
          <cell r="C25">
            <v>6045</v>
          </cell>
          <cell r="D25">
            <v>4374</v>
          </cell>
          <cell r="E25">
            <v>3942</v>
          </cell>
          <cell r="F25">
            <v>432</v>
          </cell>
          <cell r="G25">
            <v>9.8765432098765427</v>
          </cell>
          <cell r="H25">
            <v>802</v>
          </cell>
          <cell r="I25">
            <v>3030</v>
          </cell>
          <cell r="J25">
            <v>2128</v>
          </cell>
          <cell r="K25">
            <v>1696</v>
          </cell>
          <cell r="L25">
            <v>432</v>
          </cell>
          <cell r="M25">
            <v>20.300751879699249</v>
          </cell>
          <cell r="N25">
            <v>1547</v>
          </cell>
          <cell r="O25">
            <v>274</v>
          </cell>
          <cell r="P25">
            <v>149</v>
          </cell>
          <cell r="Q25">
            <v>158</v>
          </cell>
          <cell r="R25">
            <v>2246</v>
          </cell>
          <cell r="S25">
            <v>2246</v>
          </cell>
          <cell r="T25">
            <v>0</v>
          </cell>
          <cell r="U25">
            <v>0</v>
          </cell>
          <cell r="V25">
            <v>784</v>
          </cell>
          <cell r="W25">
            <v>25.874587458745875</v>
          </cell>
          <cell r="AA25">
            <v>36913</v>
          </cell>
          <cell r="AB25" t="str">
            <v>SEG</v>
          </cell>
          <cell r="AC25">
            <v>8610</v>
          </cell>
          <cell r="AD25">
            <v>1962</v>
          </cell>
          <cell r="AE25">
            <v>923</v>
          </cell>
          <cell r="AF25">
            <v>5725</v>
          </cell>
          <cell r="AG25">
            <v>517</v>
          </cell>
          <cell r="AH25">
            <v>1445</v>
          </cell>
          <cell r="AI25">
            <v>5720</v>
          </cell>
          <cell r="AJ25">
            <v>923</v>
          </cell>
          <cell r="AK25">
            <v>3978</v>
          </cell>
          <cell r="AL25">
            <v>137</v>
          </cell>
          <cell r="AM25">
            <v>682</v>
          </cell>
          <cell r="AN25">
            <v>2539</v>
          </cell>
          <cell r="AO25">
            <v>0</v>
          </cell>
          <cell r="AP25">
            <v>1877</v>
          </cell>
          <cell r="AQ25">
            <v>124</v>
          </cell>
          <cell r="AR25">
            <v>538</v>
          </cell>
          <cell r="AS25">
            <v>351</v>
          </cell>
          <cell r="AT25">
            <v>0</v>
          </cell>
          <cell r="AU25">
            <v>187</v>
          </cell>
          <cell r="AV25">
            <v>164</v>
          </cell>
        </row>
        <row r="26">
          <cell r="A26">
            <v>36911</v>
          </cell>
          <cell r="B26" t="str">
            <v>SÁB</v>
          </cell>
          <cell r="C26">
            <v>1804</v>
          </cell>
          <cell r="D26">
            <v>1799</v>
          </cell>
          <cell r="E26">
            <v>1725</v>
          </cell>
          <cell r="F26">
            <v>74</v>
          </cell>
          <cell r="G26">
            <v>4.1133963312951636</v>
          </cell>
          <cell r="H26">
            <v>0</v>
          </cell>
          <cell r="I26">
            <v>184</v>
          </cell>
          <cell r="J26">
            <v>1620</v>
          </cell>
          <cell r="K26">
            <v>1550</v>
          </cell>
          <cell r="L26">
            <v>70</v>
          </cell>
          <cell r="M26">
            <v>4.3209876543209873</v>
          </cell>
          <cell r="N26">
            <v>1457</v>
          </cell>
          <cell r="O26">
            <v>61</v>
          </cell>
          <cell r="P26">
            <v>93</v>
          </cell>
          <cell r="Q26">
            <v>9</v>
          </cell>
          <cell r="R26">
            <v>179</v>
          </cell>
          <cell r="S26">
            <v>175</v>
          </cell>
          <cell r="T26">
            <v>4</v>
          </cell>
          <cell r="U26">
            <v>2.2346368715083798</v>
          </cell>
          <cell r="V26">
            <v>5</v>
          </cell>
          <cell r="W26">
            <v>2.7173913043478262</v>
          </cell>
          <cell r="AA26">
            <v>36914</v>
          </cell>
          <cell r="AB26" t="str">
            <v>TER</v>
          </cell>
          <cell r="AC26">
            <v>10046</v>
          </cell>
          <cell r="AD26">
            <v>1613</v>
          </cell>
          <cell r="AE26">
            <v>1187</v>
          </cell>
          <cell r="AF26">
            <v>7246</v>
          </cell>
          <cell r="AG26">
            <v>592</v>
          </cell>
          <cell r="AH26">
            <v>1021</v>
          </cell>
          <cell r="AI26">
            <v>7047</v>
          </cell>
          <cell r="AJ26">
            <v>1187</v>
          </cell>
          <cell r="AK26">
            <v>5305</v>
          </cell>
          <cell r="AL26">
            <v>157</v>
          </cell>
          <cell r="AM26">
            <v>398</v>
          </cell>
          <cell r="AN26">
            <v>2663</v>
          </cell>
          <cell r="AO26">
            <v>0</v>
          </cell>
          <cell r="AP26">
            <v>2045</v>
          </cell>
          <cell r="AQ26">
            <v>177</v>
          </cell>
          <cell r="AR26">
            <v>441</v>
          </cell>
          <cell r="AS26">
            <v>336</v>
          </cell>
          <cell r="AT26">
            <v>0</v>
          </cell>
          <cell r="AU26">
            <v>200</v>
          </cell>
          <cell r="AV26">
            <v>136</v>
          </cell>
        </row>
        <row r="27">
          <cell r="A27">
            <v>36912</v>
          </cell>
          <cell r="B27" t="str">
            <v>DOM</v>
          </cell>
          <cell r="C27">
            <v>781</v>
          </cell>
          <cell r="D27">
            <v>782</v>
          </cell>
          <cell r="E27">
            <v>782</v>
          </cell>
          <cell r="F27">
            <v>0</v>
          </cell>
          <cell r="G27">
            <v>0</v>
          </cell>
          <cell r="H27">
            <v>0</v>
          </cell>
          <cell r="I27">
            <v>3</v>
          </cell>
          <cell r="J27">
            <v>778</v>
          </cell>
          <cell r="K27">
            <v>778</v>
          </cell>
          <cell r="L27">
            <v>0</v>
          </cell>
          <cell r="M27">
            <v>0</v>
          </cell>
          <cell r="N27">
            <v>774</v>
          </cell>
          <cell r="O27">
            <v>0</v>
          </cell>
          <cell r="P27">
            <v>4</v>
          </cell>
          <cell r="Q27">
            <v>0</v>
          </cell>
          <cell r="R27">
            <v>4</v>
          </cell>
          <cell r="S27">
            <v>4</v>
          </cell>
          <cell r="T27">
            <v>0</v>
          </cell>
          <cell r="U27">
            <v>0</v>
          </cell>
          <cell r="V27">
            <v>-1</v>
          </cell>
          <cell r="W27">
            <v>0</v>
          </cell>
          <cell r="AA27">
            <v>36915</v>
          </cell>
          <cell r="AB27" t="str">
            <v>QUA</v>
          </cell>
          <cell r="AC27">
            <v>6791</v>
          </cell>
          <cell r="AD27">
            <v>2782</v>
          </cell>
          <cell r="AE27">
            <v>367</v>
          </cell>
          <cell r="AF27">
            <v>3642</v>
          </cell>
          <cell r="AG27">
            <v>546</v>
          </cell>
          <cell r="AH27">
            <v>2236</v>
          </cell>
          <cell r="AI27">
            <v>4650</v>
          </cell>
          <cell r="AJ27">
            <v>367</v>
          </cell>
          <cell r="AK27">
            <v>3028</v>
          </cell>
          <cell r="AL27">
            <v>151</v>
          </cell>
          <cell r="AM27">
            <v>1104</v>
          </cell>
          <cell r="AN27">
            <v>1856</v>
          </cell>
          <cell r="AO27">
            <v>0</v>
          </cell>
          <cell r="AP27">
            <v>873</v>
          </cell>
          <cell r="AQ27">
            <v>158</v>
          </cell>
          <cell r="AR27">
            <v>825</v>
          </cell>
          <cell r="AS27">
            <v>285</v>
          </cell>
          <cell r="AT27">
            <v>0</v>
          </cell>
          <cell r="AU27">
            <v>101</v>
          </cell>
          <cell r="AV27">
            <v>184</v>
          </cell>
        </row>
        <row r="28">
          <cell r="A28">
            <v>36913</v>
          </cell>
          <cell r="B28" t="str">
            <v>SEG</v>
          </cell>
          <cell r="C28">
            <v>8610</v>
          </cell>
          <cell r="D28">
            <v>3974</v>
          </cell>
          <cell r="E28">
            <v>3456</v>
          </cell>
          <cell r="F28">
            <v>518</v>
          </cell>
          <cell r="G28">
            <v>13.03472571716155</v>
          </cell>
          <cell r="H28">
            <v>923</v>
          </cell>
          <cell r="I28">
            <v>5595</v>
          </cell>
          <cell r="J28">
            <v>1962</v>
          </cell>
          <cell r="K28">
            <v>1445</v>
          </cell>
          <cell r="L28">
            <v>517</v>
          </cell>
          <cell r="M28">
            <v>26.350662589194698</v>
          </cell>
          <cell r="N28">
            <v>1281</v>
          </cell>
          <cell r="O28">
            <v>330</v>
          </cell>
          <cell r="P28">
            <v>164</v>
          </cell>
          <cell r="Q28">
            <v>187</v>
          </cell>
          <cell r="R28">
            <v>2012</v>
          </cell>
          <cell r="S28">
            <v>2011</v>
          </cell>
          <cell r="T28">
            <v>1</v>
          </cell>
          <cell r="U28">
            <v>4.9701789264413522E-2</v>
          </cell>
          <cell r="V28">
            <v>3583</v>
          </cell>
          <cell r="W28">
            <v>64.039320822162651</v>
          </cell>
          <cell r="AA28">
            <v>36916</v>
          </cell>
          <cell r="AB28" t="str">
            <v>QUI</v>
          </cell>
          <cell r="AC28">
            <v>7035</v>
          </cell>
          <cell r="AD28">
            <v>2754</v>
          </cell>
          <cell r="AE28">
            <v>1130</v>
          </cell>
          <cell r="AF28">
            <v>3151</v>
          </cell>
          <cell r="AG28">
            <v>465</v>
          </cell>
          <cell r="AH28">
            <v>2289</v>
          </cell>
          <cell r="AI28">
            <v>5331</v>
          </cell>
          <cell r="AJ28">
            <v>1130</v>
          </cell>
          <cell r="AK28">
            <v>2967</v>
          </cell>
          <cell r="AL28">
            <v>104</v>
          </cell>
          <cell r="AM28">
            <v>1130</v>
          </cell>
          <cell r="AN28">
            <v>1465</v>
          </cell>
          <cell r="AO28">
            <v>0</v>
          </cell>
          <cell r="AP28">
            <v>483</v>
          </cell>
          <cell r="AQ28">
            <v>202</v>
          </cell>
          <cell r="AR28">
            <v>780</v>
          </cell>
          <cell r="AS28">
            <v>239</v>
          </cell>
          <cell r="AT28">
            <v>0</v>
          </cell>
          <cell r="AU28">
            <v>62</v>
          </cell>
          <cell r="AV28">
            <v>177</v>
          </cell>
        </row>
        <row r="29">
          <cell r="A29">
            <v>36914</v>
          </cell>
          <cell r="B29" t="str">
            <v>TER</v>
          </cell>
          <cell r="C29">
            <v>10046</v>
          </cell>
          <cell r="D29">
            <v>4721</v>
          </cell>
          <cell r="E29">
            <v>4128</v>
          </cell>
          <cell r="F29">
            <v>593</v>
          </cell>
          <cell r="G29">
            <v>12.560898114806186</v>
          </cell>
          <cell r="H29">
            <v>1187</v>
          </cell>
          <cell r="I29">
            <v>7142</v>
          </cell>
          <cell r="J29">
            <v>1613</v>
          </cell>
          <cell r="K29">
            <v>1021</v>
          </cell>
          <cell r="L29">
            <v>592</v>
          </cell>
          <cell r="M29">
            <v>36.701797892126471</v>
          </cell>
          <cell r="N29">
            <v>885</v>
          </cell>
          <cell r="O29">
            <v>392</v>
          </cell>
          <cell r="P29">
            <v>136</v>
          </cell>
          <cell r="Q29">
            <v>200</v>
          </cell>
          <cell r="R29">
            <v>3108</v>
          </cell>
          <cell r="S29">
            <v>3107</v>
          </cell>
          <cell r="T29">
            <v>1</v>
          </cell>
          <cell r="U29">
            <v>3.2175032175032175E-2</v>
          </cell>
          <cell r="V29">
            <v>4034</v>
          </cell>
          <cell r="W29">
            <v>56.482777933352004</v>
          </cell>
          <cell r="AA29">
            <v>36917</v>
          </cell>
          <cell r="AB29" t="str">
            <v>SEX</v>
          </cell>
          <cell r="AC29">
            <v>6887</v>
          </cell>
          <cell r="AD29">
            <v>1710</v>
          </cell>
          <cell r="AE29">
            <v>1065</v>
          </cell>
          <cell r="AF29">
            <v>4112</v>
          </cell>
          <cell r="AG29">
            <v>577</v>
          </cell>
          <cell r="AH29">
            <v>1133</v>
          </cell>
          <cell r="AI29">
            <v>4714</v>
          </cell>
          <cell r="AJ29">
            <v>1055</v>
          </cell>
          <cell r="AK29">
            <v>3061</v>
          </cell>
          <cell r="AL29">
            <v>200</v>
          </cell>
          <cell r="AM29">
            <v>398</v>
          </cell>
          <cell r="AN29">
            <v>1777</v>
          </cell>
          <cell r="AO29">
            <v>10</v>
          </cell>
          <cell r="AP29">
            <v>1096</v>
          </cell>
          <cell r="AQ29">
            <v>158</v>
          </cell>
          <cell r="AR29">
            <v>513</v>
          </cell>
          <cell r="AS29">
            <v>396</v>
          </cell>
          <cell r="AT29">
            <v>0</v>
          </cell>
          <cell r="AU29">
            <v>197</v>
          </cell>
          <cell r="AV29">
            <v>199</v>
          </cell>
        </row>
        <row r="30">
          <cell r="A30">
            <v>36915</v>
          </cell>
          <cell r="B30" t="str">
            <v>QUA</v>
          </cell>
          <cell r="C30">
            <v>6791</v>
          </cell>
          <cell r="D30">
            <v>5138</v>
          </cell>
          <cell r="E30">
            <v>4591</v>
          </cell>
          <cell r="F30">
            <v>547</v>
          </cell>
          <cell r="G30">
            <v>10.64616582327754</v>
          </cell>
          <cell r="H30">
            <v>367</v>
          </cell>
          <cell r="I30">
            <v>3383</v>
          </cell>
          <cell r="J30">
            <v>2782</v>
          </cell>
          <cell r="K30">
            <v>2236</v>
          </cell>
          <cell r="L30">
            <v>546</v>
          </cell>
          <cell r="M30">
            <v>19.626168224299064</v>
          </cell>
          <cell r="N30">
            <v>2052</v>
          </cell>
          <cell r="O30">
            <v>445</v>
          </cell>
          <cell r="P30">
            <v>184</v>
          </cell>
          <cell r="Q30">
            <v>101</v>
          </cell>
          <cell r="R30">
            <v>2356</v>
          </cell>
          <cell r="S30">
            <v>2355</v>
          </cell>
          <cell r="T30">
            <v>1</v>
          </cell>
          <cell r="U30">
            <v>4.2444821731748725E-2</v>
          </cell>
          <cell r="V30">
            <v>1027</v>
          </cell>
          <cell r="W30">
            <v>30.357670706473545</v>
          </cell>
          <cell r="AA30">
            <v>36918</v>
          </cell>
          <cell r="AB30" t="str">
            <v>SÁB</v>
          </cell>
          <cell r="AC30">
            <v>4289</v>
          </cell>
          <cell r="AD30">
            <v>1957</v>
          </cell>
          <cell r="AE30">
            <v>866</v>
          </cell>
          <cell r="AF30">
            <v>1466</v>
          </cell>
          <cell r="AG30">
            <v>75</v>
          </cell>
          <cell r="AH30">
            <v>1882</v>
          </cell>
          <cell r="AI30">
            <v>915</v>
          </cell>
          <cell r="AJ30">
            <v>0</v>
          </cell>
          <cell r="AK30">
            <v>172</v>
          </cell>
          <cell r="AL30">
            <v>40</v>
          </cell>
          <cell r="AM30">
            <v>703</v>
          </cell>
          <cell r="AN30">
            <v>3228</v>
          </cell>
          <cell r="AO30">
            <v>866</v>
          </cell>
          <cell r="AP30">
            <v>1294</v>
          </cell>
          <cell r="AQ30">
            <v>19</v>
          </cell>
          <cell r="AR30">
            <v>1049</v>
          </cell>
          <cell r="AS30">
            <v>146</v>
          </cell>
          <cell r="AT30">
            <v>0</v>
          </cell>
          <cell r="AU30">
            <v>16</v>
          </cell>
          <cell r="AV30">
            <v>130</v>
          </cell>
        </row>
        <row r="31">
          <cell r="A31">
            <v>36916</v>
          </cell>
          <cell r="B31" t="str">
            <v>QUI</v>
          </cell>
          <cell r="C31">
            <v>7035</v>
          </cell>
          <cell r="D31">
            <v>4423</v>
          </cell>
          <cell r="E31">
            <v>3958</v>
          </cell>
          <cell r="F31">
            <v>465</v>
          </cell>
          <cell r="G31">
            <v>10.513226316979425</v>
          </cell>
          <cell r="H31">
            <v>1130</v>
          </cell>
          <cell r="I31">
            <v>2852</v>
          </cell>
          <cell r="J31">
            <v>2754</v>
          </cell>
          <cell r="K31">
            <v>2289</v>
          </cell>
          <cell r="L31">
            <v>465</v>
          </cell>
          <cell r="M31">
            <v>33.742690058479532</v>
          </cell>
          <cell r="N31">
            <v>2112</v>
          </cell>
          <cell r="O31">
            <v>403</v>
          </cell>
          <cell r="P31">
            <v>177</v>
          </cell>
          <cell r="Q31">
            <v>62</v>
          </cell>
          <cell r="R31">
            <v>1669</v>
          </cell>
          <cell r="S31">
            <v>1669</v>
          </cell>
          <cell r="T31">
            <v>0</v>
          </cell>
          <cell r="U31">
            <v>0</v>
          </cell>
          <cell r="V31">
            <v>1183</v>
          </cell>
          <cell r="W31">
            <v>41.479663394109394</v>
          </cell>
          <cell r="AA31">
            <v>36919</v>
          </cell>
          <cell r="AB31" t="str">
            <v>DOM</v>
          </cell>
          <cell r="AC31">
            <v>2084</v>
          </cell>
          <cell r="AD31">
            <v>1662</v>
          </cell>
          <cell r="AE31">
            <v>0</v>
          </cell>
          <cell r="AF31">
            <v>422</v>
          </cell>
          <cell r="AG31">
            <v>9</v>
          </cell>
          <cell r="AH31">
            <v>1653</v>
          </cell>
          <cell r="AI31">
            <v>337</v>
          </cell>
          <cell r="AJ31">
            <v>0</v>
          </cell>
          <cell r="AK31">
            <v>7</v>
          </cell>
          <cell r="AL31">
            <v>2</v>
          </cell>
          <cell r="AM31">
            <v>328</v>
          </cell>
          <cell r="AN31">
            <v>1727</v>
          </cell>
          <cell r="AO31">
            <v>0</v>
          </cell>
          <cell r="AP31">
            <v>415</v>
          </cell>
          <cell r="AQ31">
            <v>7</v>
          </cell>
          <cell r="AR31">
            <v>1305</v>
          </cell>
          <cell r="AS31">
            <v>20</v>
          </cell>
          <cell r="AT31">
            <v>0</v>
          </cell>
          <cell r="AU31">
            <v>0</v>
          </cell>
          <cell r="AV31">
            <v>20</v>
          </cell>
        </row>
        <row r="32">
          <cell r="A32">
            <v>36917</v>
          </cell>
          <cell r="B32" t="str">
            <v>SEX</v>
          </cell>
          <cell r="C32">
            <v>6887</v>
          </cell>
          <cell r="D32">
            <v>4682</v>
          </cell>
          <cell r="E32">
            <v>4079</v>
          </cell>
          <cell r="F32">
            <v>603</v>
          </cell>
          <cell r="G32">
            <v>12.879111490815891</v>
          </cell>
          <cell r="H32">
            <v>1065</v>
          </cell>
          <cell r="I32">
            <v>4067</v>
          </cell>
          <cell r="J32">
            <v>1710</v>
          </cell>
          <cell r="K32">
            <v>1133</v>
          </cell>
          <cell r="L32">
            <v>577</v>
          </cell>
          <cell r="M32">
            <v>33.742690058479532</v>
          </cell>
          <cell r="N32">
            <v>934</v>
          </cell>
          <cell r="O32">
            <v>380</v>
          </cell>
          <cell r="P32">
            <v>199</v>
          </cell>
          <cell r="Q32">
            <v>197</v>
          </cell>
          <cell r="R32">
            <v>2972</v>
          </cell>
          <cell r="S32">
            <v>2946</v>
          </cell>
          <cell r="T32">
            <v>26</v>
          </cell>
          <cell r="U32">
            <v>0.87483176312247646</v>
          </cell>
          <cell r="V32">
            <v>1095</v>
          </cell>
          <cell r="W32">
            <v>26.924022621096633</v>
          </cell>
          <cell r="AA32">
            <v>36920</v>
          </cell>
          <cell r="AB32" t="str">
            <v>SEG</v>
          </cell>
          <cell r="AC32">
            <v>12102</v>
          </cell>
          <cell r="AD32">
            <v>2540</v>
          </cell>
          <cell r="AE32">
            <v>3059</v>
          </cell>
          <cell r="AF32">
            <v>6503</v>
          </cell>
          <cell r="AG32">
            <v>490</v>
          </cell>
          <cell r="AH32">
            <v>2050</v>
          </cell>
          <cell r="AI32">
            <v>4511</v>
          </cell>
          <cell r="AJ32">
            <v>801</v>
          </cell>
          <cell r="AK32">
            <v>2790</v>
          </cell>
          <cell r="AL32">
            <v>133</v>
          </cell>
          <cell r="AM32">
            <v>787</v>
          </cell>
          <cell r="AN32">
            <v>7123</v>
          </cell>
          <cell r="AO32">
            <v>2258</v>
          </cell>
          <cell r="AP32">
            <v>3968</v>
          </cell>
          <cell r="AQ32">
            <v>157</v>
          </cell>
          <cell r="AR32">
            <v>740</v>
          </cell>
          <cell r="AS32">
            <v>468</v>
          </cell>
          <cell r="AT32">
            <v>0</v>
          </cell>
          <cell r="AU32">
            <v>128</v>
          </cell>
          <cell r="AV32">
            <v>340</v>
          </cell>
        </row>
        <row r="33">
          <cell r="A33">
            <v>36918</v>
          </cell>
          <cell r="B33" t="str">
            <v>SÁB</v>
          </cell>
          <cell r="C33">
            <v>4289</v>
          </cell>
          <cell r="D33">
            <v>2304</v>
          </cell>
          <cell r="E33">
            <v>2211</v>
          </cell>
          <cell r="F33">
            <v>93</v>
          </cell>
          <cell r="G33">
            <v>4.036458333333333</v>
          </cell>
          <cell r="H33">
            <v>866</v>
          </cell>
          <cell r="I33">
            <v>1466</v>
          </cell>
          <cell r="J33">
            <v>1957</v>
          </cell>
          <cell r="K33">
            <v>1882</v>
          </cell>
          <cell r="L33">
            <v>75</v>
          </cell>
          <cell r="M33">
            <v>3.832396525293817</v>
          </cell>
          <cell r="N33">
            <v>1752</v>
          </cell>
          <cell r="O33">
            <v>59</v>
          </cell>
          <cell r="P33">
            <v>130</v>
          </cell>
          <cell r="Q33">
            <v>16</v>
          </cell>
          <cell r="R33">
            <v>347</v>
          </cell>
          <cell r="S33">
            <v>329</v>
          </cell>
          <cell r="T33">
            <v>18</v>
          </cell>
          <cell r="U33">
            <v>5.1873198847262252</v>
          </cell>
          <cell r="V33">
            <v>1119</v>
          </cell>
          <cell r="W33">
            <v>76.330150068212831</v>
          </cell>
          <cell r="AA33">
            <v>36921</v>
          </cell>
          <cell r="AB33" t="str">
            <v>TER</v>
          </cell>
          <cell r="AC33">
            <v>6223</v>
          </cell>
          <cell r="AD33">
            <v>2732</v>
          </cell>
          <cell r="AE33">
            <v>579</v>
          </cell>
          <cell r="AF33">
            <v>2912</v>
          </cell>
          <cell r="AG33">
            <v>280</v>
          </cell>
          <cell r="AH33">
            <v>2452</v>
          </cell>
          <cell r="AI33">
            <v>4283</v>
          </cell>
          <cell r="AJ33">
            <v>579</v>
          </cell>
          <cell r="AK33">
            <v>2384</v>
          </cell>
          <cell r="AL33">
            <v>102</v>
          </cell>
          <cell r="AM33">
            <v>1218</v>
          </cell>
          <cell r="AN33">
            <v>1481</v>
          </cell>
          <cell r="AO33">
            <v>0</v>
          </cell>
          <cell r="AP33">
            <v>528</v>
          </cell>
          <cell r="AQ33">
            <v>100</v>
          </cell>
          <cell r="AR33">
            <v>853</v>
          </cell>
          <cell r="AS33">
            <v>459</v>
          </cell>
          <cell r="AT33">
            <v>0</v>
          </cell>
          <cell r="AU33">
            <v>78</v>
          </cell>
          <cell r="AV33">
            <v>381</v>
          </cell>
        </row>
        <row r="34">
          <cell r="A34">
            <v>36919</v>
          </cell>
          <cell r="B34" t="str">
            <v>DOM</v>
          </cell>
          <cell r="C34">
            <v>2084</v>
          </cell>
          <cell r="D34">
            <v>2267</v>
          </cell>
          <cell r="E34">
            <v>2148</v>
          </cell>
          <cell r="F34">
            <v>119</v>
          </cell>
          <cell r="G34">
            <v>5.2492280546978387</v>
          </cell>
          <cell r="H34">
            <v>0</v>
          </cell>
          <cell r="I34">
            <v>422</v>
          </cell>
          <cell r="J34">
            <v>1662</v>
          </cell>
          <cell r="K34">
            <v>1653</v>
          </cell>
          <cell r="L34">
            <v>9</v>
          </cell>
          <cell r="M34">
            <v>0.54151624548736466</v>
          </cell>
          <cell r="N34">
            <v>1633</v>
          </cell>
          <cell r="O34">
            <v>9</v>
          </cell>
          <cell r="P34">
            <v>20</v>
          </cell>
          <cell r="Q34">
            <v>0</v>
          </cell>
          <cell r="R34">
            <v>605</v>
          </cell>
          <cell r="S34">
            <v>495</v>
          </cell>
          <cell r="T34">
            <v>110</v>
          </cell>
          <cell r="U34">
            <v>18.181818181818183</v>
          </cell>
          <cell r="V34">
            <v>-183</v>
          </cell>
          <cell r="W34">
            <v>0</v>
          </cell>
          <cell r="AA34">
            <v>36922</v>
          </cell>
          <cell r="AB34" t="str">
            <v>QUA</v>
          </cell>
          <cell r="AC34">
            <v>5388</v>
          </cell>
          <cell r="AD34">
            <v>2926</v>
          </cell>
          <cell r="AE34">
            <v>164</v>
          </cell>
          <cell r="AF34">
            <v>2298</v>
          </cell>
          <cell r="AG34">
            <v>238</v>
          </cell>
          <cell r="AH34">
            <v>2688</v>
          </cell>
          <cell r="AI34">
            <v>3373</v>
          </cell>
          <cell r="AJ34">
            <v>164</v>
          </cell>
          <cell r="AK34">
            <v>1768</v>
          </cell>
          <cell r="AL34">
            <v>106</v>
          </cell>
          <cell r="AM34">
            <v>1335</v>
          </cell>
          <cell r="AN34">
            <v>1706</v>
          </cell>
          <cell r="AO34">
            <v>0</v>
          </cell>
          <cell r="AP34">
            <v>530</v>
          </cell>
          <cell r="AQ34">
            <v>91</v>
          </cell>
          <cell r="AR34">
            <v>1085</v>
          </cell>
          <cell r="AS34">
            <v>309</v>
          </cell>
          <cell r="AT34">
            <v>0</v>
          </cell>
          <cell r="AU34">
            <v>41</v>
          </cell>
          <cell r="AV34">
            <v>268</v>
          </cell>
        </row>
        <row r="35">
          <cell r="A35">
            <v>36920</v>
          </cell>
          <cell r="B35" t="str">
            <v>SEG</v>
          </cell>
          <cell r="C35">
            <v>12102</v>
          </cell>
          <cell r="D35">
            <v>5919</v>
          </cell>
          <cell r="E35">
            <v>5425</v>
          </cell>
          <cell r="F35">
            <v>494</v>
          </cell>
          <cell r="G35">
            <v>8.3460043926338905</v>
          </cell>
          <cell r="H35">
            <v>3059</v>
          </cell>
          <cell r="I35">
            <v>6248</v>
          </cell>
          <cell r="J35">
            <v>2540</v>
          </cell>
          <cell r="K35">
            <v>2050</v>
          </cell>
          <cell r="L35">
            <v>490</v>
          </cell>
          <cell r="M35">
            <v>19.291338582677167</v>
          </cell>
          <cell r="N35">
            <v>1710</v>
          </cell>
          <cell r="O35">
            <v>362</v>
          </cell>
          <cell r="P35">
            <v>340</v>
          </cell>
          <cell r="Q35">
            <v>128</v>
          </cell>
          <cell r="R35">
            <v>3379</v>
          </cell>
          <cell r="S35">
            <v>3375</v>
          </cell>
          <cell r="T35">
            <v>4</v>
          </cell>
          <cell r="U35">
            <v>0.11837821840781296</v>
          </cell>
          <cell r="V35">
            <v>2869</v>
          </cell>
          <cell r="W35">
            <v>45.918693982074267</v>
          </cell>
        </row>
        <row r="36">
          <cell r="A36">
            <v>36921</v>
          </cell>
          <cell r="B36" t="str">
            <v>TER</v>
          </cell>
          <cell r="C36">
            <v>6223</v>
          </cell>
          <cell r="D36">
            <v>4990</v>
          </cell>
          <cell r="E36">
            <v>4710</v>
          </cell>
          <cell r="F36">
            <v>280</v>
          </cell>
          <cell r="G36">
            <v>5.6112224448897798</v>
          </cell>
          <cell r="H36">
            <v>579</v>
          </cell>
          <cell r="I36">
            <v>2912</v>
          </cell>
          <cell r="J36">
            <v>2732</v>
          </cell>
          <cell r="K36">
            <v>2452</v>
          </cell>
          <cell r="L36">
            <v>280</v>
          </cell>
          <cell r="M36">
            <v>10.248901903367496</v>
          </cell>
          <cell r="N36">
            <v>2071</v>
          </cell>
          <cell r="O36">
            <v>202</v>
          </cell>
          <cell r="P36">
            <v>381</v>
          </cell>
          <cell r="Q36">
            <v>78</v>
          </cell>
          <cell r="R36">
            <v>2258</v>
          </cell>
          <cell r="S36">
            <v>2258</v>
          </cell>
          <cell r="T36">
            <v>0</v>
          </cell>
          <cell r="U36">
            <v>0</v>
          </cell>
          <cell r="V36">
            <v>654</v>
          </cell>
          <cell r="W36">
            <v>22.458791208791208</v>
          </cell>
        </row>
        <row r="37">
          <cell r="A37">
            <v>36922</v>
          </cell>
          <cell r="B37" t="str">
            <v>QUA</v>
          </cell>
          <cell r="C37">
            <v>5388</v>
          </cell>
          <cell r="D37">
            <v>4985</v>
          </cell>
          <cell r="E37">
            <v>4747</v>
          </cell>
          <cell r="F37">
            <v>238</v>
          </cell>
          <cell r="G37">
            <v>4.7743229689067199</v>
          </cell>
          <cell r="H37">
            <v>164</v>
          </cell>
          <cell r="I37">
            <v>2298</v>
          </cell>
          <cell r="J37">
            <v>2926</v>
          </cell>
          <cell r="K37">
            <v>2688</v>
          </cell>
          <cell r="L37">
            <v>238</v>
          </cell>
          <cell r="M37">
            <v>8.133971291866029</v>
          </cell>
          <cell r="N37">
            <v>2420</v>
          </cell>
          <cell r="O37">
            <v>197</v>
          </cell>
          <cell r="P37">
            <v>268</v>
          </cell>
          <cell r="Q37">
            <v>41</v>
          </cell>
          <cell r="R37">
            <v>2059</v>
          </cell>
          <cell r="S37">
            <v>2059</v>
          </cell>
          <cell r="T37">
            <v>0</v>
          </cell>
          <cell r="U37">
            <v>0</v>
          </cell>
          <cell r="V37">
            <v>239</v>
          </cell>
          <cell r="W37">
            <v>10.400348128807659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refreshError="1"/>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 (1)"/>
      <sheetName val="EDP (1) "/>
      <sheetName val="ENERGEST (1)"/>
      <sheetName val="ENERTRADE (1)"/>
      <sheetName val="Bandeirante (1)"/>
      <sheetName val="Escelsa (1)"/>
      <sheetName val="Enersul (1)"/>
      <sheetName val="Enerpeixe (1)"/>
      <sheetName val="ACTIVO (2)"/>
      <sheetName val="EDP (2)"/>
      <sheetName val="ENERGEST (2)"/>
      <sheetName val="ENERTRADE (2)"/>
      <sheetName val="Bandeirante (2)"/>
      <sheetName val="Escelsa (2)"/>
      <sheetName val="Enersul (2)"/>
      <sheetName val="Enerpeixe (2)"/>
      <sheetName val="ACTIVO (3)"/>
      <sheetName val="EDP (3)"/>
      <sheetName val="ENERGEST (3)"/>
      <sheetName val="ENERTRADE (3)"/>
      <sheetName val="Bandeirante (3)"/>
      <sheetName val="Escelsa (3)"/>
      <sheetName val="Enersul (3)"/>
      <sheetName val="Enerpeixe (3)"/>
      <sheetName val="GAB (4)"/>
      <sheetName val="EDP (4)"/>
      <sheetName val="ENERGEST (4)"/>
      <sheetName val="ENERTRADE (4)"/>
      <sheetName val="Bandeirante (4)"/>
      <sheetName val="Escelsa (4)"/>
      <sheetName val="Enersul (4)"/>
      <sheetName val="Enerpeixe (4)"/>
      <sheetName val="Segurança (5)"/>
      <sheetName val="EDP (5)"/>
      <sheetName val="ENERGEST (5)"/>
      <sheetName val="ENERTRADE (5)"/>
      <sheetName val="Bandeirante (5)"/>
      <sheetName val="Escelsa (5)"/>
      <sheetName val="Enersul (5)"/>
      <sheetName val="Enerpeixe (5)"/>
      <sheetName val="20F (6)"/>
      <sheetName val="EDP (6)"/>
      <sheetName val="ENERGEST (6)"/>
      <sheetName val="ENERTRADE (6)"/>
      <sheetName val="Bandeirante (6)"/>
      <sheetName val="Escelsa (6)"/>
      <sheetName val="Enersul (6)"/>
      <sheetName val="Enerpeixe (6)"/>
      <sheetName val="Conceitos"/>
      <sheetName val="Trimestres"/>
      <sheetName val="(TAP) GTF"/>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EERR"/>
      <sheetName val="Balance"/>
      <sheetName val="Caja"/>
      <sheetName val="Ingresos"/>
      <sheetName val="Peaje"/>
      <sheetName val="Tax"/>
      <sheetName val="Tax2"/>
      <sheetName val="Deuda"/>
      <sheetName val="Escenarios Deu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Resumo RT"/>
      <sheetName val="Comparativo_VPA"/>
      <sheetName val="FATOR X"/>
      <sheetName val="Parâmetros Fator X"/>
      <sheetName val="Base de Remuneração"/>
      <sheetName val=" ER"/>
      <sheetName val="MERCADO"/>
      <sheetName val="BALANÇO"/>
      <sheetName val="ENGARGOS"/>
      <sheetName val="OUTRAS RECEITAS"/>
      <sheetName val="FINANCEIROS"/>
      <sheetName val="CONTRATOS ENERGIA"/>
      <sheetName val="TAP-CUSD"/>
      <sheetName val="TAP-Ajuste CUSD"/>
      <sheetName val="TAP-MUST ITAIPU"/>
      <sheetName val="TAP-TRANSPORTE ITAIPU"/>
      <sheetName val="TAP-Subsídios"/>
      <sheetName val="TAP-CVA Processamento"/>
      <sheetName val="TAP CVA a compensar"/>
      <sheetName val="Abertura CVAs"/>
      <sheetName val="Abertura Financeiros"/>
      <sheetName val="Relatório Tarifas"/>
      <sheetName val="GRÁFICOS"/>
      <sheetName val="TAP-HISTORICO"/>
      <sheetName val="Comparativo_VPB"/>
      <sheetName val="Comparativo_OPEX"/>
      <sheetName val="TAP-NOMES_EMPRESAS"/>
      <sheetName val="TAP-BAIXA RENDA"/>
      <sheetName val="TAP-IGPM_IPCA"/>
      <sheetName val="2º 3º pedidos"/>
      <sheetName val="Dados ISO 9001"/>
      <sheetName val="Dados Segurança"/>
      <sheetName val="Dados Faturamento"/>
      <sheetName val="Dados Clandestina"/>
      <sheetName val="Dados de relacionamento"/>
      <sheetName val="Dados Ouvidoria II"/>
      <sheetName val="Dados Perdas"/>
      <sheetName val="Dados Agencias"/>
      <sheetName val="Taxas"/>
      <sheetName val="CRITERIOS"/>
      <sheetName val="Trimestres"/>
      <sheetName val="pl atual"/>
    </sheetNames>
    <sheetDataSet>
      <sheetData sheetId="0" refreshError="1"/>
      <sheetData sheetId="1" refreshError="1"/>
      <sheetData sheetId="2" refreshError="1"/>
      <sheetData sheetId="3" refreshError="1"/>
      <sheetData sheetId="4" refreshError="1"/>
      <sheetData sheetId="5" refreshError="1"/>
      <sheetData sheetId="6" refreshError="1">
        <row r="13">
          <cell r="F13" t="str">
            <v>% SOBRE TOTAL</v>
          </cell>
        </row>
        <row r="15">
          <cell r="F15">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Leitura"/>
      <sheetName val="BasePro"/>
      <sheetName val="AjTemp_P"/>
      <sheetName val="AjTempCS_P"/>
      <sheetName val="ComportCS_P"/>
      <sheetName val="Conc_P"/>
      <sheetName val="ATI_PAS"/>
      <sheetName val="Var_Cont"/>
      <sheetName val="Conting_P"/>
      <sheetName val="C_R_Cont"/>
      <sheetName val="LalurB_P"/>
      <sheetName val="LalurB_P (2)"/>
      <sheetName val="LalurB_P (3)"/>
      <sheetName val="LalurB_P (4)"/>
      <sheetName val="LalurB_P (5)"/>
      <sheetName val="LalurB_P (6)"/>
      <sheetName val="LalurB_P (7)"/>
      <sheetName val="LalurB_P (8)"/>
      <sheetName val="LalurB_P (9)"/>
      <sheetName val="LalurB_P (10)"/>
      <sheetName val="LalurB_P (11)"/>
      <sheetName val="LalurB_P (12)"/>
      <sheetName val="LalurB_P (13)"/>
      <sheetName val="LalurB_P (14)"/>
      <sheetName val="LalurB_P (15)"/>
      <sheetName val="LalurB_P (16)"/>
      <sheetName val="LalurB_P (17)"/>
      <sheetName val="LalurB_P (18)"/>
      <sheetName val="LalurB_P (19)"/>
      <sheetName val="LalurB_P (20)"/>
      <sheetName val="LalurB_P (21)"/>
      <sheetName val="LalurB_P (22)"/>
      <sheetName val="LalurB_P (23)"/>
      <sheetName val="CtasRepr_F"/>
      <sheetName val="DirInd_F"/>
      <sheetName val="Con_Var"/>
      <sheetName val="Diferidos_F"/>
      <sheetName val="DespOper_F"/>
      <sheetName val="Lalur_P"/>
      <sheetName val="LPartXLLiq_P"/>
      <sheetName val="Rint_P"/>
      <sheetName val="CS_Mov_P"/>
      <sheetName val="IR_Mov_P"/>
      <sheetName val="CS_Acum_P"/>
      <sheetName val="IR_Acum_P"/>
      <sheetName val="BaseVP_F"/>
      <sheetName val="ValorPresente_F"/>
      <sheetName val="BaseClassificadaPorDescrição"/>
      <sheetName val="Lalur_jan"/>
      <sheetName val="Lalur_fev"/>
      <sheetName val="Lalur_mar"/>
      <sheetName val="Lalur_abr"/>
      <sheetName val="Lalur_mai"/>
      <sheetName val="Lalur_jun"/>
      <sheetName val="ITR"/>
      <sheetName val="Lalur_dez(97)"/>
      <sheetName val="Módulo1"/>
      <sheetName val="Módulo1 (2)"/>
      <sheetName val="#REF"/>
      <sheetName val="DAIMCS"/>
    </sheetNames>
    <sheetDataSet>
      <sheetData sheetId="0" refreshError="1">
        <row r="2">
          <cell r="B2" t="str">
            <v>Dezembro/1998</v>
          </cell>
        </row>
        <row r="3">
          <cell r="B3" t="str">
            <v>LUCRO INFLACIONÁRIO A TRIBUTAR</v>
          </cell>
        </row>
        <row r="4">
          <cell r="B4" t="str">
            <v>LUCRO INFLACIONÁRIO A TRIBUTAR - OSORIO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riados"/>
      <sheetName val="Menu"/>
      <sheetName val="Inputs"/>
      <sheetName val="Inputs_Decisao_Comercial"/>
      <sheetName val="Análise_Anual_Spot_Futuro"/>
      <sheetName val="Bilateral de Equilibrio"/>
      <sheetName val="Tarifa_media"/>
      <sheetName val="Decisão_Comercial-Consum_Intern"/>
      <sheetName val="Decisão_Comercial-Venda"/>
      <sheetName val="Decisão_Comercial-Intermediação"/>
      <sheetName val="Tabelas"/>
      <sheetName val="Analise Comercial_v2"/>
      <sheetName val="0 &lt; VCM &lt; 1.350"/>
      <sheetName val=" AnexoOpDiv99"/>
      <sheetName val="GrafdivB"/>
      <sheetName val="ServDiv"/>
      <sheetName val="Ativo"/>
      <sheetName val="Exigível"/>
      <sheetName val="PAGAMENTO"/>
      <sheetName val="Bilateral_de_Equilibrio1"/>
      <sheetName val="Analise_Comercial_v21"/>
      <sheetName val="Bilateral_de_Equilibrio"/>
      <sheetName val="Analise_Comercial_v2"/>
      <sheetName val="Project data"/>
      <sheetName val="Finance data"/>
      <sheetName val="Operating Cash flow"/>
      <sheetName val="Debt"/>
      <sheetName val="USS99"/>
      <sheetName val="2. Outras Receitas"/>
      <sheetName val="CIF-3"/>
      <sheetName val="CALC-RESUMO"/>
      <sheetName val="Capa"/>
      <sheetName val="Auxiliar"/>
      <sheetName val=" ER"/>
      <sheetName val="MACROS"/>
      <sheetName val="Inputs_Unidades_Geradoras"/>
      <sheetName val="E3 - AVP - Contas a Receber"/>
      <sheetName val="REFAT_GRUPO-B_ELPA"/>
      <sheetName val="Resultado"/>
      <sheetName val="Ativo "/>
    </sheetNames>
    <sheetDataSet>
      <sheetData sheetId="0" refreshError="1"/>
      <sheetData sheetId="1" refreshError="1"/>
      <sheetData sheetId="2" refreshError="1">
        <row r="19">
          <cell r="C19">
            <v>260</v>
          </cell>
        </row>
        <row r="20">
          <cell r="C20">
            <v>3</v>
          </cell>
        </row>
        <row r="21">
          <cell r="C21">
            <v>66</v>
          </cell>
        </row>
        <row r="22">
          <cell r="C22">
            <v>664</v>
          </cell>
        </row>
        <row r="23">
          <cell r="C23">
            <v>462</v>
          </cell>
        </row>
        <row r="24">
          <cell r="C24">
            <v>318</v>
          </cell>
        </row>
        <row r="46">
          <cell r="C46">
            <v>3.6499999999999998E-2</v>
          </cell>
        </row>
        <row r="49">
          <cell r="C49">
            <v>6</v>
          </cell>
        </row>
        <row r="50">
          <cell r="C50">
            <v>2</v>
          </cell>
        </row>
        <row r="51">
          <cell r="C51">
            <v>0.2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e"/>
      <sheetName val="Rel.1"/>
      <sheetName val="Rel.2"/>
      <sheetName val="Rel.3"/>
      <sheetName val="BD"/>
      <sheetName val="Aux_1"/>
      <sheetName val="Aux_2"/>
      <sheetName val="Aux_3"/>
      <sheetName val="Aux_4"/>
      <sheetName val="Inputs"/>
      <sheetName val="Rel_3"/>
      <sheetName val="(TAP) GTF"/>
    </sheetNames>
    <sheetDataSet>
      <sheetData sheetId="0" refreshError="1">
        <row r="16">
          <cell r="H16" t="str">
            <v>P</v>
          </cell>
        </row>
        <row r="25">
          <cell r="H25">
            <v>2000</v>
          </cell>
        </row>
        <row r="26">
          <cell r="H26" t="str">
            <v>Julho</v>
          </cell>
        </row>
        <row r="27">
          <cell r="H27">
            <v>2006</v>
          </cell>
        </row>
        <row r="28">
          <cell r="H28">
            <v>515.79999999999995</v>
          </cell>
        </row>
        <row r="29">
          <cell r="H29">
            <v>16.920000000000002</v>
          </cell>
        </row>
        <row r="30">
          <cell r="H30">
            <v>550</v>
          </cell>
        </row>
        <row r="35">
          <cell r="D35" t="str">
            <v>Janeiro</v>
          </cell>
          <cell r="E35">
            <v>2002</v>
          </cell>
          <cell r="F35" t="str">
            <v>L</v>
          </cell>
        </row>
        <row r="36">
          <cell r="D36" t="str">
            <v>Fevereiro</v>
          </cell>
          <cell r="E36">
            <v>2003</v>
          </cell>
          <cell r="F36" t="str">
            <v>M</v>
          </cell>
        </row>
        <row r="37">
          <cell r="D37" t="str">
            <v>Março</v>
          </cell>
          <cell r="E37">
            <v>2004</v>
          </cell>
          <cell r="F37" t="str">
            <v>P</v>
          </cell>
        </row>
        <row r="38">
          <cell r="D38" t="str">
            <v>Abril</v>
          </cell>
          <cell r="E38">
            <v>2005</v>
          </cell>
        </row>
        <row r="39">
          <cell r="D39" t="str">
            <v>Maio</v>
          </cell>
          <cell r="E39">
            <v>2006</v>
          </cell>
        </row>
        <row r="40">
          <cell r="D40" t="str">
            <v>Junho</v>
          </cell>
          <cell r="E40">
            <v>2007</v>
          </cell>
        </row>
        <row r="41">
          <cell r="D41" t="str">
            <v>Julho</v>
          </cell>
          <cell r="E41">
            <v>2008</v>
          </cell>
        </row>
        <row r="42">
          <cell r="D42" t="str">
            <v>Agosto</v>
          </cell>
          <cell r="E42">
            <v>2009</v>
          </cell>
        </row>
        <row r="43">
          <cell r="D43" t="str">
            <v>Setembro</v>
          </cell>
          <cell r="E43">
            <v>2010</v>
          </cell>
        </row>
        <row r="44">
          <cell r="D44" t="str">
            <v>Outubro</v>
          </cell>
        </row>
        <row r="45">
          <cell r="D45" t="str">
            <v>Novembro</v>
          </cell>
        </row>
        <row r="46">
          <cell r="D46" t="str">
            <v>Dezembro</v>
          </cell>
        </row>
        <row r="50">
          <cell r="H50">
            <v>38869</v>
          </cell>
        </row>
        <row r="51">
          <cell r="H51">
            <v>37257</v>
          </cell>
        </row>
        <row r="52">
          <cell r="H52">
            <v>38899</v>
          </cell>
        </row>
        <row r="53">
          <cell r="H53">
            <v>49</v>
          </cell>
        </row>
      </sheetData>
      <sheetData sheetId="1" refreshError="1"/>
      <sheetData sheetId="2" refreshError="1"/>
      <sheetData sheetId="3" refreshError="1">
        <row r="3">
          <cell r="I3">
            <v>37257</v>
          </cell>
        </row>
        <row r="10">
          <cell r="D10" t="str">
            <v>PLDmed = 52,51 R$/MWh</v>
          </cell>
          <cell r="G10" t="str">
            <v>PLDmed = 126,29 R$/MWh</v>
          </cell>
          <cell r="J10" t="str">
            <v>PLDmed = 148,85 R$/MWh</v>
          </cell>
          <cell r="M10" t="str">
            <v>PLDmed = 141,53 R$/MWh</v>
          </cell>
          <cell r="P10" t="str">
            <v>PLDmed = 159,93 R$/MWh</v>
          </cell>
        </row>
        <row r="15">
          <cell r="D15" t="str">
            <v>PLDmed = 57,93 R$/MWh</v>
          </cell>
          <cell r="G15" t="str">
            <v>PLDmed = 124,37 R$/MWh</v>
          </cell>
          <cell r="J15" t="str">
            <v>PLDmed = 145,63 R$/MWh</v>
          </cell>
          <cell r="M15" t="str">
            <v>PLDmed = 138,96 R$/MWh</v>
          </cell>
          <cell r="P15" t="str">
            <v>PLDmed = 154,33 R$/MWh</v>
          </cell>
        </row>
        <row r="19">
          <cell r="D19" t="str">
            <v>PLDmed = 27,26 R$/MWh</v>
          </cell>
          <cell r="G19" t="str">
            <v>PLDmed = 98,38 R$/MWh</v>
          </cell>
          <cell r="J19" t="str">
            <v>PLDmed = 130,62 R$/MWh</v>
          </cell>
          <cell r="M19" t="str">
            <v>PLDmed = 134,33 R$/MWh</v>
          </cell>
          <cell r="P19" t="str">
            <v>PLDmed = 160,13 R$/MWh</v>
          </cell>
        </row>
        <row r="23">
          <cell r="D23" t="str">
            <v>PLDmed = 76,79 R$/MWh</v>
          </cell>
          <cell r="G23" t="str">
            <v>PLDmed = 118,80 R$/MWh</v>
          </cell>
          <cell r="J23" t="str">
            <v>PLDmed = 153,97 R$/MWh</v>
          </cell>
          <cell r="M23" t="str">
            <v>PLDmed = 152,92 R$/MWh</v>
          </cell>
          <cell r="P23" t="str">
            <v>PLDmed = 175,24 R$/MWh</v>
          </cell>
        </row>
      </sheetData>
      <sheetData sheetId="4" refreshError="1"/>
      <sheetData sheetId="5" refreshError="1">
        <row r="3">
          <cell r="B3">
            <v>38718</v>
          </cell>
        </row>
        <row r="4">
          <cell r="D4">
            <v>14</v>
          </cell>
          <cell r="E4">
            <v>59.6</v>
          </cell>
          <cell r="F4">
            <v>60.21</v>
          </cell>
          <cell r="G4">
            <v>21.83</v>
          </cell>
          <cell r="H4">
            <v>16.920000000000002</v>
          </cell>
          <cell r="K4">
            <v>59.6</v>
          </cell>
          <cell r="L4">
            <v>58.02</v>
          </cell>
          <cell r="M4">
            <v>58.02</v>
          </cell>
          <cell r="N4">
            <v>60.21</v>
          </cell>
          <cell r="O4">
            <v>63.63</v>
          </cell>
          <cell r="P4">
            <v>63.63</v>
          </cell>
          <cell r="Q4">
            <v>21.83</v>
          </cell>
          <cell r="R4">
            <v>63.63</v>
          </cell>
          <cell r="S4">
            <v>63.63</v>
          </cell>
          <cell r="T4">
            <v>16.920000000000002</v>
          </cell>
          <cell r="U4">
            <v>63.63</v>
          </cell>
          <cell r="V4">
            <v>63.63</v>
          </cell>
          <cell r="W4">
            <v>67</v>
          </cell>
          <cell r="X4">
            <v>69.069999999999993</v>
          </cell>
          <cell r="Y4">
            <v>23.33</v>
          </cell>
          <cell r="Z4">
            <v>43.95</v>
          </cell>
          <cell r="AA4">
            <v>0</v>
          </cell>
        </row>
        <row r="5">
          <cell r="D5">
            <v>28</v>
          </cell>
          <cell r="E5">
            <v>60.21</v>
          </cell>
          <cell r="F5">
            <v>62.88</v>
          </cell>
          <cell r="G5">
            <v>21.83</v>
          </cell>
          <cell r="H5">
            <v>16.920000000000002</v>
          </cell>
          <cell r="K5">
            <v>59.6</v>
          </cell>
          <cell r="L5">
            <v>28.56</v>
          </cell>
          <cell r="M5">
            <v>28.56</v>
          </cell>
          <cell r="N5">
            <v>60.21</v>
          </cell>
          <cell r="O5">
            <v>42.67</v>
          </cell>
          <cell r="P5">
            <v>42.67</v>
          </cell>
          <cell r="Q5">
            <v>21.83</v>
          </cell>
          <cell r="R5">
            <v>42.67</v>
          </cell>
          <cell r="S5">
            <v>42.67</v>
          </cell>
          <cell r="T5">
            <v>16.920000000000002</v>
          </cell>
          <cell r="U5">
            <v>42.67</v>
          </cell>
          <cell r="V5">
            <v>42.67</v>
          </cell>
          <cell r="W5">
            <v>67</v>
          </cell>
          <cell r="X5">
            <v>69.069999999999993</v>
          </cell>
          <cell r="Y5">
            <v>23.33</v>
          </cell>
          <cell r="Z5">
            <v>43.95</v>
          </cell>
          <cell r="AA5">
            <v>0</v>
          </cell>
        </row>
        <row r="6">
          <cell r="D6">
            <v>6</v>
          </cell>
          <cell r="E6">
            <v>60.32</v>
          </cell>
          <cell r="F6">
            <v>63.53</v>
          </cell>
          <cell r="G6">
            <v>21.92</v>
          </cell>
          <cell r="H6">
            <v>16.920000000000002</v>
          </cell>
          <cell r="K6">
            <v>59.6</v>
          </cell>
          <cell r="L6">
            <v>20.87</v>
          </cell>
          <cell r="M6">
            <v>20.87</v>
          </cell>
          <cell r="N6">
            <v>60.21</v>
          </cell>
          <cell r="O6">
            <v>21.06</v>
          </cell>
          <cell r="P6">
            <v>21.06</v>
          </cell>
          <cell r="Q6">
            <v>21.83</v>
          </cell>
          <cell r="R6">
            <v>21.06</v>
          </cell>
          <cell r="S6">
            <v>21.06</v>
          </cell>
          <cell r="T6">
            <v>16.920000000000002</v>
          </cell>
          <cell r="U6">
            <v>21.06</v>
          </cell>
          <cell r="V6">
            <v>21.06</v>
          </cell>
          <cell r="W6">
            <v>67</v>
          </cell>
          <cell r="X6">
            <v>69.069999999999993</v>
          </cell>
          <cell r="Y6">
            <v>23.33</v>
          </cell>
          <cell r="Z6">
            <v>43.95</v>
          </cell>
          <cell r="AA6">
            <v>0</v>
          </cell>
        </row>
        <row r="7">
          <cell r="D7">
            <v>61</v>
          </cell>
          <cell r="E7">
            <v>61.31</v>
          </cell>
          <cell r="F7">
            <v>61.31</v>
          </cell>
          <cell r="G7">
            <v>22.38</v>
          </cell>
          <cell r="H7">
            <v>16.920000000000002</v>
          </cell>
          <cell r="K7">
            <v>59.6</v>
          </cell>
          <cell r="L7">
            <v>51.91</v>
          </cell>
          <cell r="M7">
            <v>51.91</v>
          </cell>
          <cell r="N7">
            <v>60.21</v>
          </cell>
          <cell r="O7">
            <v>52.51</v>
          </cell>
          <cell r="P7">
            <v>52.51</v>
          </cell>
          <cell r="Q7">
            <v>21.83</v>
          </cell>
          <cell r="R7">
            <v>52.51</v>
          </cell>
          <cell r="S7">
            <v>52.51</v>
          </cell>
          <cell r="T7">
            <v>16.920000000000002</v>
          </cell>
          <cell r="U7">
            <v>52.51</v>
          </cell>
          <cell r="V7">
            <v>52.51</v>
          </cell>
          <cell r="W7">
            <v>67</v>
          </cell>
          <cell r="X7">
            <v>69.069999999999993</v>
          </cell>
          <cell r="Y7">
            <v>23.33</v>
          </cell>
          <cell r="Z7">
            <v>43.95</v>
          </cell>
          <cell r="AA7">
            <v>0</v>
          </cell>
        </row>
        <row r="8">
          <cell r="D8">
            <v>89</v>
          </cell>
          <cell r="E8">
            <v>61.98</v>
          </cell>
          <cell r="F8">
            <v>65.349999999999994</v>
          </cell>
          <cell r="G8">
            <v>22.38</v>
          </cell>
          <cell r="H8">
            <v>16.920000000000002</v>
          </cell>
          <cell r="K8">
            <v>59.6</v>
          </cell>
          <cell r="L8">
            <v>67</v>
          </cell>
          <cell r="M8">
            <v>67</v>
          </cell>
          <cell r="N8">
            <v>60.21</v>
          </cell>
          <cell r="O8">
            <v>69.069999999999993</v>
          </cell>
          <cell r="P8">
            <v>69.069999999999993</v>
          </cell>
          <cell r="Q8">
            <v>21.83</v>
          </cell>
          <cell r="R8">
            <v>69.069999999999993</v>
          </cell>
          <cell r="S8">
            <v>69.069999999999993</v>
          </cell>
          <cell r="T8">
            <v>16.920000000000002</v>
          </cell>
          <cell r="U8">
            <v>69.069999999999993</v>
          </cell>
          <cell r="V8">
            <v>69.069999999999993</v>
          </cell>
          <cell r="W8">
            <v>67</v>
          </cell>
          <cell r="X8">
            <v>69.069999999999993</v>
          </cell>
          <cell r="Y8">
            <v>23.33</v>
          </cell>
          <cell r="Z8">
            <v>43.95</v>
          </cell>
          <cell r="AA8">
            <v>0</v>
          </cell>
        </row>
        <row r="9">
          <cell r="D9">
            <v>18</v>
          </cell>
          <cell r="E9">
            <v>63.09</v>
          </cell>
          <cell r="F9">
            <v>65.69</v>
          </cell>
          <cell r="G9">
            <v>22.38</v>
          </cell>
          <cell r="H9">
            <v>16.920000000000002</v>
          </cell>
          <cell r="K9">
            <v>59.6</v>
          </cell>
          <cell r="L9">
            <v>108.62600000000006</v>
          </cell>
          <cell r="M9">
            <v>147.85</v>
          </cell>
          <cell r="N9">
            <v>60.21</v>
          </cell>
          <cell r="O9">
            <v>17.221824000000002</v>
          </cell>
          <cell r="P9">
            <v>62.759964000000004</v>
          </cell>
          <cell r="Q9">
            <v>21.83</v>
          </cell>
          <cell r="R9">
            <v>78.513007999999999</v>
          </cell>
          <cell r="S9">
            <v>82.680954400000019</v>
          </cell>
          <cell r="T9">
            <v>16.920000000000002</v>
          </cell>
          <cell r="U9">
            <v>96.971156000000008</v>
          </cell>
          <cell r="V9">
            <v>97.274956000000003</v>
          </cell>
          <cell r="W9">
            <v>67</v>
          </cell>
          <cell r="X9">
            <v>69.069999999999993</v>
          </cell>
          <cell r="Y9">
            <v>23.33</v>
          </cell>
          <cell r="Z9">
            <v>43.95</v>
          </cell>
          <cell r="AA9">
            <v>0</v>
          </cell>
        </row>
        <row r="10">
          <cell r="D10">
            <v>73</v>
          </cell>
          <cell r="E10">
            <v>64.5</v>
          </cell>
          <cell r="F10">
            <v>64.73</v>
          </cell>
          <cell r="G10">
            <v>23.13</v>
          </cell>
          <cell r="H10">
            <v>23.13</v>
          </cell>
          <cell r="K10">
            <v>59.6</v>
          </cell>
          <cell r="L10">
            <v>126.02</v>
          </cell>
          <cell r="M10">
            <v>201.56</v>
          </cell>
          <cell r="N10">
            <v>60.21</v>
          </cell>
          <cell r="O10">
            <v>16.920000000000002</v>
          </cell>
          <cell r="P10">
            <v>42.43</v>
          </cell>
          <cell r="Q10">
            <v>21.83</v>
          </cell>
          <cell r="R10">
            <v>69.286121999999992</v>
          </cell>
          <cell r="S10">
            <v>77.490212</v>
          </cell>
          <cell r="T10">
            <v>16.920000000000002</v>
          </cell>
          <cell r="U10">
            <v>98.666294399999927</v>
          </cell>
          <cell r="V10">
            <v>104.952746</v>
          </cell>
          <cell r="W10">
            <v>67</v>
          </cell>
          <cell r="X10">
            <v>69.069999999999993</v>
          </cell>
          <cell r="Y10">
            <v>23.33</v>
          </cell>
          <cell r="Z10">
            <v>43.95</v>
          </cell>
          <cell r="AA10">
            <v>0</v>
          </cell>
        </row>
        <row r="11">
          <cell r="D11">
            <v>80</v>
          </cell>
          <cell r="E11">
            <v>64.73</v>
          </cell>
          <cell r="F11">
            <v>67.930000000000007</v>
          </cell>
          <cell r="G11">
            <v>23.13</v>
          </cell>
          <cell r="H11">
            <v>23.13</v>
          </cell>
          <cell r="K11">
            <v>59.6</v>
          </cell>
          <cell r="L11">
            <v>131.36000000000001</v>
          </cell>
          <cell r="M11">
            <v>197.74</v>
          </cell>
          <cell r="N11">
            <v>60.21</v>
          </cell>
          <cell r="O11">
            <v>16.920000000000002</v>
          </cell>
          <cell r="P11">
            <v>37.799999999999997</v>
          </cell>
          <cell r="Q11">
            <v>21.83</v>
          </cell>
          <cell r="R11">
            <v>74.88</v>
          </cell>
          <cell r="S11">
            <v>83.644999999999996</v>
          </cell>
          <cell r="T11">
            <v>16.920000000000002</v>
          </cell>
          <cell r="U11">
            <v>97.523999999999987</v>
          </cell>
          <cell r="V11">
            <v>105.80875</v>
          </cell>
          <cell r="W11">
            <v>67</v>
          </cell>
          <cell r="X11">
            <v>69.069999999999993</v>
          </cell>
          <cell r="Y11">
            <v>23.33</v>
          </cell>
          <cell r="Z11">
            <v>43.95</v>
          </cell>
          <cell r="AA11">
            <v>0</v>
          </cell>
        </row>
        <row r="12">
          <cell r="D12">
            <v>15</v>
          </cell>
          <cell r="E12">
            <v>65.44</v>
          </cell>
          <cell r="F12">
            <v>68.63</v>
          </cell>
          <cell r="G12">
            <v>23.28</v>
          </cell>
          <cell r="H12">
            <v>23.28</v>
          </cell>
          <cell r="K12">
            <v>59.6</v>
          </cell>
          <cell r="L12">
            <v>147.22999999999999</v>
          </cell>
          <cell r="M12">
            <v>192.84</v>
          </cell>
          <cell r="N12">
            <v>60.21</v>
          </cell>
          <cell r="O12">
            <v>20.085591000000001</v>
          </cell>
          <cell r="P12">
            <v>22.09</v>
          </cell>
          <cell r="Q12">
            <v>21.83</v>
          </cell>
          <cell r="R12">
            <v>80.150000000000006</v>
          </cell>
          <cell r="S12">
            <v>92.451106999999993</v>
          </cell>
          <cell r="T12">
            <v>16.920000000000002</v>
          </cell>
          <cell r="U12">
            <v>92.451106999999993</v>
          </cell>
          <cell r="V12">
            <v>103.74747099999999</v>
          </cell>
          <cell r="W12">
            <v>67</v>
          </cell>
          <cell r="X12">
            <v>69.069999999999993</v>
          </cell>
          <cell r="Y12">
            <v>23.33</v>
          </cell>
          <cell r="Z12">
            <v>43.95</v>
          </cell>
          <cell r="AA12">
            <v>0</v>
          </cell>
        </row>
        <row r="13">
          <cell r="D13">
            <v>61</v>
          </cell>
          <cell r="E13">
            <v>70.150000000000006</v>
          </cell>
          <cell r="F13">
            <v>70.34</v>
          </cell>
          <cell r="G13">
            <v>23.93</v>
          </cell>
          <cell r="H13">
            <v>70.150000000000006</v>
          </cell>
          <cell r="K13">
            <v>59.6</v>
          </cell>
          <cell r="L13">
            <v>152.11000000000001</v>
          </cell>
          <cell r="M13">
            <v>496.06</v>
          </cell>
          <cell r="N13">
            <v>60.21</v>
          </cell>
          <cell r="O13">
            <v>16.920000000000002</v>
          </cell>
          <cell r="P13">
            <v>27.508300900000005</v>
          </cell>
          <cell r="Q13">
            <v>21.83</v>
          </cell>
          <cell r="R13">
            <v>56.530645</v>
          </cell>
          <cell r="S13">
            <v>71.69</v>
          </cell>
          <cell r="T13">
            <v>16.920000000000002</v>
          </cell>
          <cell r="U13">
            <v>107.03632400000001</v>
          </cell>
          <cell r="V13">
            <v>122.80344100000001</v>
          </cell>
          <cell r="W13">
            <v>67</v>
          </cell>
          <cell r="X13">
            <v>69.069999999999993</v>
          </cell>
          <cell r="Y13">
            <v>23.33</v>
          </cell>
          <cell r="Z13">
            <v>43.95</v>
          </cell>
          <cell r="AA13">
            <v>0</v>
          </cell>
        </row>
        <row r="14">
          <cell r="D14">
            <v>89</v>
          </cell>
          <cell r="E14">
            <v>70.34</v>
          </cell>
          <cell r="F14">
            <v>74.03</v>
          </cell>
          <cell r="G14">
            <v>23.93</v>
          </cell>
          <cell r="H14">
            <v>70.34</v>
          </cell>
          <cell r="K14">
            <v>59.6</v>
          </cell>
          <cell r="L14">
            <v>182.57100000000045</v>
          </cell>
          <cell r="M14">
            <v>515.79999999999995</v>
          </cell>
          <cell r="N14">
            <v>60.21</v>
          </cell>
          <cell r="O14">
            <v>16.920000000000002</v>
          </cell>
          <cell r="P14">
            <v>23.601774800000001</v>
          </cell>
          <cell r="Q14">
            <v>21.83</v>
          </cell>
          <cell r="R14">
            <v>54.28</v>
          </cell>
          <cell r="S14">
            <v>68.67</v>
          </cell>
          <cell r="T14">
            <v>16.920000000000002</v>
          </cell>
          <cell r="U14">
            <v>106.78632</v>
          </cell>
          <cell r="V14">
            <v>130.15817200000001</v>
          </cell>
          <cell r="W14">
            <v>67</v>
          </cell>
          <cell r="X14">
            <v>69.069999999999993</v>
          </cell>
          <cell r="Y14">
            <v>23.33</v>
          </cell>
          <cell r="Z14">
            <v>43.95</v>
          </cell>
          <cell r="AA14">
            <v>0</v>
          </cell>
        </row>
        <row r="15">
          <cell r="D15">
            <v>18</v>
          </cell>
          <cell r="E15">
            <v>71.400000000000006</v>
          </cell>
          <cell r="F15">
            <v>75.37</v>
          </cell>
          <cell r="G15">
            <v>23.93</v>
          </cell>
          <cell r="H15">
            <v>71.400000000000006</v>
          </cell>
          <cell r="K15">
            <v>59.6</v>
          </cell>
          <cell r="L15">
            <v>221.88</v>
          </cell>
          <cell r="M15">
            <v>515.79999999999995</v>
          </cell>
          <cell r="N15">
            <v>60.21</v>
          </cell>
          <cell r="O15">
            <v>16.920000000000002</v>
          </cell>
          <cell r="P15">
            <v>16.920000000000002</v>
          </cell>
          <cell r="Q15">
            <v>21.83</v>
          </cell>
          <cell r="R15">
            <v>39.17</v>
          </cell>
          <cell r="S15">
            <v>61.888796800000115</v>
          </cell>
          <cell r="T15">
            <v>16.920000000000002</v>
          </cell>
          <cell r="U15">
            <v>101.918344</v>
          </cell>
          <cell r="V15">
            <v>134.113</v>
          </cell>
          <cell r="W15">
            <v>67</v>
          </cell>
          <cell r="X15">
            <v>69.069999999999993</v>
          </cell>
          <cell r="Y15">
            <v>23.33</v>
          </cell>
          <cell r="Z15">
            <v>43.95</v>
          </cell>
          <cell r="AA15">
            <v>0</v>
          </cell>
        </row>
        <row r="16">
          <cell r="D16">
            <v>61</v>
          </cell>
          <cell r="E16">
            <v>71.599999999999994</v>
          </cell>
          <cell r="F16">
            <v>71.599999999999994</v>
          </cell>
          <cell r="G16">
            <v>24.29</v>
          </cell>
          <cell r="H16">
            <v>71.599999999999994</v>
          </cell>
          <cell r="K16">
            <v>59.6</v>
          </cell>
          <cell r="L16">
            <v>216.44200000000097</v>
          </cell>
          <cell r="M16">
            <v>515.79999999999995</v>
          </cell>
          <cell r="N16">
            <v>60.21</v>
          </cell>
          <cell r="O16">
            <v>16.920000000000002</v>
          </cell>
          <cell r="P16">
            <v>16.920000000000002</v>
          </cell>
          <cell r="Q16">
            <v>21.83</v>
          </cell>
          <cell r="R16">
            <v>26.200988399999947</v>
          </cell>
          <cell r="S16">
            <v>41.390482400000046</v>
          </cell>
          <cell r="T16">
            <v>16.920000000000002</v>
          </cell>
          <cell r="U16">
            <v>97.97</v>
          </cell>
          <cell r="V16">
            <v>136.08000000000001</v>
          </cell>
          <cell r="W16">
            <v>67</v>
          </cell>
          <cell r="X16">
            <v>69.069999999999993</v>
          </cell>
          <cell r="Y16">
            <v>23.33</v>
          </cell>
          <cell r="Z16">
            <v>43.95</v>
          </cell>
          <cell r="AA16">
            <v>0</v>
          </cell>
        </row>
        <row r="17">
          <cell r="D17">
            <v>89</v>
          </cell>
          <cell r="E17">
            <v>73.62</v>
          </cell>
          <cell r="F17">
            <v>76.67</v>
          </cell>
          <cell r="G17">
            <v>24.29</v>
          </cell>
          <cell r="H17">
            <v>73.62</v>
          </cell>
          <cell r="K17">
            <v>59.6</v>
          </cell>
          <cell r="L17">
            <v>315.44</v>
          </cell>
          <cell r="M17">
            <v>515.79999999999995</v>
          </cell>
          <cell r="N17">
            <v>60.21</v>
          </cell>
          <cell r="O17">
            <v>16.920000000000002</v>
          </cell>
          <cell r="P17">
            <v>16.920000000000002</v>
          </cell>
          <cell r="Q17">
            <v>21.83</v>
          </cell>
          <cell r="R17">
            <v>16.920000000000002</v>
          </cell>
          <cell r="S17">
            <v>36.570307200000009</v>
          </cell>
          <cell r="T17">
            <v>16.920000000000002</v>
          </cell>
          <cell r="U17">
            <v>110.06876600000001</v>
          </cell>
          <cell r="V17">
            <v>136.11927219999995</v>
          </cell>
          <cell r="W17">
            <v>67</v>
          </cell>
          <cell r="X17">
            <v>69.069999999999993</v>
          </cell>
          <cell r="Y17">
            <v>23.33</v>
          </cell>
          <cell r="Z17">
            <v>43.95</v>
          </cell>
          <cell r="AA17">
            <v>0</v>
          </cell>
        </row>
        <row r="18">
          <cell r="D18">
            <v>18</v>
          </cell>
          <cell r="E18">
            <v>75.36</v>
          </cell>
          <cell r="F18">
            <v>77.430000000000007</v>
          </cell>
          <cell r="G18">
            <v>24.29</v>
          </cell>
          <cell r="H18">
            <v>75.36</v>
          </cell>
          <cell r="K18">
            <v>186.8</v>
          </cell>
          <cell r="L18">
            <v>60.21</v>
          </cell>
          <cell r="M18">
            <v>515.79999999999995</v>
          </cell>
          <cell r="N18">
            <v>120.35769000000157</v>
          </cell>
          <cell r="O18">
            <v>62.88</v>
          </cell>
          <cell r="P18">
            <v>16.920000000000002</v>
          </cell>
          <cell r="Q18">
            <v>16.920000000000002</v>
          </cell>
          <cell r="R18">
            <v>21.83</v>
          </cell>
          <cell r="S18">
            <v>57.557051999999999</v>
          </cell>
          <cell r="T18">
            <v>82.304943999999992</v>
          </cell>
          <cell r="U18">
            <v>16.920000000000002</v>
          </cell>
          <cell r="V18">
            <v>146.137404</v>
          </cell>
          <cell r="W18">
            <v>67</v>
          </cell>
          <cell r="X18">
            <v>69.069999999999993</v>
          </cell>
          <cell r="Y18">
            <v>23.33</v>
          </cell>
          <cell r="Z18">
            <v>43.95</v>
          </cell>
          <cell r="AA18">
            <v>0</v>
          </cell>
        </row>
        <row r="19">
          <cell r="D19">
            <v>0</v>
          </cell>
          <cell r="E19">
            <v>0</v>
          </cell>
          <cell r="F19">
            <v>0</v>
          </cell>
          <cell r="G19">
            <v>0</v>
          </cell>
          <cell r="H19">
            <v>0</v>
          </cell>
          <cell r="K19">
            <v>184.11</v>
          </cell>
          <cell r="L19">
            <v>60.21</v>
          </cell>
          <cell r="M19">
            <v>515.79999999999995</v>
          </cell>
          <cell r="N19">
            <v>132.22503000000052</v>
          </cell>
          <cell r="O19">
            <v>62.88</v>
          </cell>
          <cell r="P19">
            <v>16.920000000000002</v>
          </cell>
          <cell r="Q19">
            <v>36.674999999999997</v>
          </cell>
          <cell r="R19">
            <v>21.83</v>
          </cell>
          <cell r="S19">
            <v>64.146900000000002</v>
          </cell>
          <cell r="T19">
            <v>94.49</v>
          </cell>
          <cell r="U19">
            <v>16.920000000000002</v>
          </cell>
          <cell r="V19">
            <v>152.7268475999999</v>
          </cell>
          <cell r="W19">
            <v>67</v>
          </cell>
          <cell r="X19">
            <v>69.069999999999993</v>
          </cell>
          <cell r="Y19">
            <v>23.33</v>
          </cell>
          <cell r="Z19">
            <v>43.95</v>
          </cell>
          <cell r="AA19">
            <v>0</v>
          </cell>
        </row>
        <row r="20">
          <cell r="D20">
            <v>0</v>
          </cell>
          <cell r="E20">
            <v>0</v>
          </cell>
          <cell r="F20">
            <v>0</v>
          </cell>
          <cell r="G20">
            <v>0</v>
          </cell>
          <cell r="H20">
            <v>0</v>
          </cell>
          <cell r="K20">
            <v>198.49</v>
          </cell>
          <cell r="L20">
            <v>60.21</v>
          </cell>
          <cell r="M20">
            <v>515.79999999999995</v>
          </cell>
          <cell r="N20">
            <v>132.17562000000069</v>
          </cell>
          <cell r="O20">
            <v>62.88</v>
          </cell>
          <cell r="P20">
            <v>16.920000000000002</v>
          </cell>
          <cell r="Q20">
            <v>38.676875000000003</v>
          </cell>
          <cell r="R20">
            <v>21.83</v>
          </cell>
          <cell r="S20">
            <v>61.175750000000015</v>
          </cell>
          <cell r="T20">
            <v>83.801249999999996</v>
          </cell>
          <cell r="U20">
            <v>16.920000000000002</v>
          </cell>
          <cell r="V20">
            <v>141.11037499999992</v>
          </cell>
          <cell r="W20">
            <v>67</v>
          </cell>
          <cell r="X20">
            <v>69.069999999999993</v>
          </cell>
          <cell r="Y20">
            <v>23.33</v>
          </cell>
          <cell r="Z20">
            <v>43.95</v>
          </cell>
          <cell r="AA20">
            <v>0</v>
          </cell>
        </row>
        <row r="21">
          <cell r="D21">
            <v>0</v>
          </cell>
          <cell r="E21">
            <v>0</v>
          </cell>
          <cell r="F21">
            <v>0</v>
          </cell>
          <cell r="G21">
            <v>0</v>
          </cell>
          <cell r="H21">
            <v>0</v>
          </cell>
          <cell r="K21">
            <v>204.77</v>
          </cell>
          <cell r="L21">
            <v>60.21</v>
          </cell>
          <cell r="M21">
            <v>515.79999999999995</v>
          </cell>
          <cell r="N21">
            <v>133.91008999999997</v>
          </cell>
          <cell r="O21">
            <v>62.88</v>
          </cell>
          <cell r="P21">
            <v>16.920000000000002</v>
          </cell>
          <cell r="Q21">
            <v>40.153752000000004</v>
          </cell>
          <cell r="R21">
            <v>21.83</v>
          </cell>
          <cell r="S21">
            <v>60.16</v>
          </cell>
          <cell r="T21">
            <v>82.163120000000006</v>
          </cell>
          <cell r="U21">
            <v>16.920000000000002</v>
          </cell>
          <cell r="V21">
            <v>136.23731599999999</v>
          </cell>
          <cell r="W21">
            <v>67</v>
          </cell>
          <cell r="X21">
            <v>69.069999999999993</v>
          </cell>
          <cell r="Y21">
            <v>23.33</v>
          </cell>
          <cell r="Z21">
            <v>43.95</v>
          </cell>
          <cell r="AA21">
            <v>0</v>
          </cell>
        </row>
        <row r="22">
          <cell r="K22">
            <v>239.38</v>
          </cell>
          <cell r="L22">
            <v>60.21</v>
          </cell>
          <cell r="M22">
            <v>515.79999999999995</v>
          </cell>
          <cell r="N22">
            <v>144.09807610299961</v>
          </cell>
          <cell r="O22">
            <v>62.88</v>
          </cell>
          <cell r="P22">
            <v>16.920000000000002</v>
          </cell>
          <cell r="Q22">
            <v>42.445252000000004</v>
          </cell>
          <cell r="R22">
            <v>21.83</v>
          </cell>
          <cell r="S22">
            <v>64.419564000000008</v>
          </cell>
          <cell r="T22">
            <v>91.322850000000003</v>
          </cell>
          <cell r="U22">
            <v>16.920000000000002</v>
          </cell>
          <cell r="V22">
            <v>160.609936</v>
          </cell>
          <cell r="W22">
            <v>67</v>
          </cell>
          <cell r="X22">
            <v>69.069999999999993</v>
          </cell>
          <cell r="Y22">
            <v>23.33</v>
          </cell>
          <cell r="Z22">
            <v>43.95</v>
          </cell>
          <cell r="AA22">
            <v>0</v>
          </cell>
        </row>
        <row r="23">
          <cell r="K23">
            <v>234.96</v>
          </cell>
          <cell r="L23">
            <v>60.21</v>
          </cell>
          <cell r="M23">
            <v>515.79999999999995</v>
          </cell>
          <cell r="N23">
            <v>146.72486500000002</v>
          </cell>
          <cell r="O23">
            <v>62.88</v>
          </cell>
          <cell r="P23">
            <v>16.920000000000002</v>
          </cell>
          <cell r="Q23">
            <v>46.038104399999881</v>
          </cell>
          <cell r="R23">
            <v>21.83</v>
          </cell>
          <cell r="S23">
            <v>66.885762</v>
          </cell>
          <cell r="T23">
            <v>90.185853999999992</v>
          </cell>
          <cell r="U23">
            <v>16.920000000000002</v>
          </cell>
          <cell r="V23">
            <v>159.25</v>
          </cell>
          <cell r="W23">
            <v>67</v>
          </cell>
          <cell r="X23">
            <v>69.069999999999993</v>
          </cell>
          <cell r="Y23">
            <v>23.33</v>
          </cell>
          <cell r="Z23">
            <v>43.95</v>
          </cell>
          <cell r="AA23">
            <v>0</v>
          </cell>
        </row>
        <row r="24">
          <cell r="K24">
            <v>221.61</v>
          </cell>
          <cell r="L24">
            <v>60.21</v>
          </cell>
          <cell r="M24">
            <v>515.79999999999995</v>
          </cell>
          <cell r="N24">
            <v>137.30377657500011</v>
          </cell>
          <cell r="O24">
            <v>62.88</v>
          </cell>
          <cell r="P24">
            <v>16.920000000000002</v>
          </cell>
          <cell r="Q24">
            <v>33.087592000000001</v>
          </cell>
          <cell r="R24">
            <v>21.83</v>
          </cell>
          <cell r="S24">
            <v>49.311757999999998</v>
          </cell>
          <cell r="T24">
            <v>79.403925999999998</v>
          </cell>
          <cell r="U24">
            <v>16.920000000000002</v>
          </cell>
          <cell r="V24">
            <v>149.76430999999999</v>
          </cell>
          <cell r="W24">
            <v>67</v>
          </cell>
          <cell r="X24">
            <v>69.069999999999993</v>
          </cell>
          <cell r="Y24">
            <v>23.33</v>
          </cell>
          <cell r="Z24">
            <v>43.95</v>
          </cell>
          <cell r="AA24">
            <v>0</v>
          </cell>
        </row>
        <row r="25">
          <cell r="K25">
            <v>190.51</v>
          </cell>
          <cell r="L25">
            <v>60.21</v>
          </cell>
          <cell r="M25">
            <v>515.79999999999995</v>
          </cell>
          <cell r="N25">
            <v>121.3037900000016</v>
          </cell>
          <cell r="O25">
            <v>62.88</v>
          </cell>
          <cell r="P25">
            <v>16.920000000000002</v>
          </cell>
          <cell r="Q25">
            <v>16.920000000000002</v>
          </cell>
          <cell r="R25">
            <v>21.83</v>
          </cell>
          <cell r="S25">
            <v>34.15</v>
          </cell>
          <cell r="T25">
            <v>59.227264999999996</v>
          </cell>
          <cell r="U25">
            <v>16.920000000000002</v>
          </cell>
          <cell r="V25">
            <v>130.07169609999963</v>
          </cell>
          <cell r="W25">
            <v>67</v>
          </cell>
          <cell r="X25">
            <v>69.069999999999993</v>
          </cell>
          <cell r="Y25">
            <v>23.33</v>
          </cell>
          <cell r="Z25">
            <v>43.95</v>
          </cell>
          <cell r="AA25">
            <v>0</v>
          </cell>
        </row>
        <row r="26">
          <cell r="K26">
            <v>217.74</v>
          </cell>
          <cell r="L26">
            <v>60.21</v>
          </cell>
          <cell r="M26">
            <v>515.79999999999995</v>
          </cell>
          <cell r="N26">
            <v>121.86545000000142</v>
          </cell>
          <cell r="O26">
            <v>62.88</v>
          </cell>
          <cell r="P26">
            <v>16.920000000000002</v>
          </cell>
          <cell r="Q26">
            <v>16.920000000000002</v>
          </cell>
          <cell r="R26">
            <v>21.83</v>
          </cell>
          <cell r="S26">
            <v>18.09</v>
          </cell>
          <cell r="T26">
            <v>70.430000000000007</v>
          </cell>
          <cell r="U26">
            <v>16.920000000000002</v>
          </cell>
          <cell r="V26">
            <v>160.69999999999999</v>
          </cell>
          <cell r="W26">
            <v>67</v>
          </cell>
          <cell r="X26">
            <v>69.069999999999993</v>
          </cell>
          <cell r="Y26">
            <v>23.33</v>
          </cell>
          <cell r="Z26">
            <v>43.95</v>
          </cell>
          <cell r="AA26">
            <v>0</v>
          </cell>
        </row>
        <row r="27">
          <cell r="K27">
            <v>237.51</v>
          </cell>
          <cell r="L27">
            <v>60.21</v>
          </cell>
          <cell r="M27">
            <v>515.79999999999995</v>
          </cell>
          <cell r="N27">
            <v>123.64471904800195</v>
          </cell>
          <cell r="O27">
            <v>62.88</v>
          </cell>
          <cell r="P27">
            <v>16.920000000000002</v>
          </cell>
          <cell r="Q27">
            <v>16.920000000000002</v>
          </cell>
          <cell r="R27">
            <v>21.83</v>
          </cell>
          <cell r="S27">
            <v>24.959556000000003</v>
          </cell>
          <cell r="T27">
            <v>57.26</v>
          </cell>
          <cell r="U27">
            <v>16.920000000000002</v>
          </cell>
          <cell r="V27">
            <v>147.79</v>
          </cell>
          <cell r="W27">
            <v>67</v>
          </cell>
          <cell r="X27">
            <v>69.069999999999993</v>
          </cell>
          <cell r="Y27">
            <v>23.33</v>
          </cell>
          <cell r="Z27">
            <v>43.95</v>
          </cell>
          <cell r="AA27">
            <v>0</v>
          </cell>
        </row>
        <row r="28">
          <cell r="E28">
            <v>100</v>
          </cell>
          <cell r="K28">
            <v>205.18</v>
          </cell>
          <cell r="L28">
            <v>60.21</v>
          </cell>
          <cell r="M28">
            <v>515.79999999999995</v>
          </cell>
          <cell r="N28">
            <v>116.8455757765023</v>
          </cell>
          <cell r="O28">
            <v>62.88</v>
          </cell>
          <cell r="P28">
            <v>16.920000000000002</v>
          </cell>
          <cell r="Q28">
            <v>16.920000000000002</v>
          </cell>
          <cell r="R28">
            <v>21.83</v>
          </cell>
          <cell r="S28">
            <v>16.920000000000002</v>
          </cell>
          <cell r="T28">
            <v>19.12</v>
          </cell>
          <cell r="U28">
            <v>16.920000000000002</v>
          </cell>
          <cell r="V28">
            <v>135.62</v>
          </cell>
          <cell r="W28">
            <v>67</v>
          </cell>
          <cell r="X28">
            <v>69.069999999999993</v>
          </cell>
          <cell r="Y28">
            <v>23.33</v>
          </cell>
          <cell r="Z28">
            <v>43.95</v>
          </cell>
          <cell r="AA28">
            <v>0</v>
          </cell>
        </row>
        <row r="29">
          <cell r="K29">
            <v>240.19</v>
          </cell>
          <cell r="L29">
            <v>60.21</v>
          </cell>
          <cell r="M29">
            <v>515.79999999999995</v>
          </cell>
          <cell r="N29">
            <v>117.61068196600225</v>
          </cell>
          <cell r="O29">
            <v>62.88</v>
          </cell>
          <cell r="P29">
            <v>16.920000000000002</v>
          </cell>
          <cell r="Q29">
            <v>16.920000000000002</v>
          </cell>
          <cell r="R29">
            <v>21.83</v>
          </cell>
          <cell r="S29">
            <v>16.920000000000002</v>
          </cell>
          <cell r="T29">
            <v>16.920000000000002</v>
          </cell>
          <cell r="U29">
            <v>16.920000000000002</v>
          </cell>
          <cell r="V29">
            <v>157.49</v>
          </cell>
          <cell r="W29">
            <v>67</v>
          </cell>
          <cell r="X29">
            <v>69.069999999999993</v>
          </cell>
          <cell r="Y29">
            <v>23.33</v>
          </cell>
          <cell r="Z29">
            <v>43.95</v>
          </cell>
          <cell r="AA29">
            <v>0</v>
          </cell>
        </row>
        <row r="30">
          <cell r="K30">
            <v>253.58799999999999</v>
          </cell>
          <cell r="L30">
            <v>60.21</v>
          </cell>
          <cell r="M30">
            <v>515.79999999999995</v>
          </cell>
          <cell r="N30">
            <v>133.44481062500239</v>
          </cell>
          <cell r="O30">
            <v>62.88</v>
          </cell>
          <cell r="P30">
            <v>16.920000000000002</v>
          </cell>
          <cell r="Q30">
            <v>16.920000000000002</v>
          </cell>
          <cell r="R30">
            <v>21.83</v>
          </cell>
          <cell r="S30">
            <v>16.920000000000002</v>
          </cell>
          <cell r="T30">
            <v>83.22</v>
          </cell>
          <cell r="U30">
            <v>16.920000000000002</v>
          </cell>
          <cell r="V30">
            <v>174.52</v>
          </cell>
          <cell r="W30">
            <v>67</v>
          </cell>
          <cell r="X30">
            <v>69.069999999999993</v>
          </cell>
          <cell r="Y30">
            <v>23.33</v>
          </cell>
          <cell r="Z30">
            <v>43.95</v>
          </cell>
          <cell r="AA30">
            <v>0</v>
          </cell>
        </row>
        <row r="31">
          <cell r="K31">
            <v>250.25400000000013</v>
          </cell>
          <cell r="L31">
            <v>60.21</v>
          </cell>
          <cell r="M31">
            <v>515.79999999999995</v>
          </cell>
          <cell r="N31">
            <v>145.93917000000079</v>
          </cell>
          <cell r="O31">
            <v>62.88</v>
          </cell>
          <cell r="P31">
            <v>16.920000000000002</v>
          </cell>
          <cell r="Q31">
            <v>16.920000000000002</v>
          </cell>
          <cell r="R31">
            <v>21.83</v>
          </cell>
          <cell r="S31">
            <v>71.831600800000004</v>
          </cell>
          <cell r="T31">
            <v>98.45</v>
          </cell>
          <cell r="U31">
            <v>16.920000000000002</v>
          </cell>
          <cell r="V31">
            <v>172.72516800000002</v>
          </cell>
          <cell r="W31">
            <v>67</v>
          </cell>
          <cell r="X31">
            <v>69.069999999999993</v>
          </cell>
          <cell r="Y31">
            <v>23.33</v>
          </cell>
          <cell r="Z31">
            <v>43.95</v>
          </cell>
          <cell r="AA31">
            <v>0</v>
          </cell>
        </row>
        <row r="32">
          <cell r="K32">
            <v>265.88</v>
          </cell>
          <cell r="L32">
            <v>60.21</v>
          </cell>
          <cell r="M32">
            <v>515.79999999999995</v>
          </cell>
          <cell r="N32">
            <v>153.2402050000004</v>
          </cell>
          <cell r="O32">
            <v>62.88</v>
          </cell>
          <cell r="P32">
            <v>16.920000000000002</v>
          </cell>
          <cell r="Q32">
            <v>49.31</v>
          </cell>
          <cell r="R32">
            <v>21.83</v>
          </cell>
          <cell r="S32">
            <v>75.373249999999999</v>
          </cell>
          <cell r="T32">
            <v>102.4975</v>
          </cell>
          <cell r="U32">
            <v>16.920000000000002</v>
          </cell>
          <cell r="V32">
            <v>165.56375</v>
          </cell>
          <cell r="W32">
            <v>67</v>
          </cell>
          <cell r="X32">
            <v>69.069999999999993</v>
          </cell>
          <cell r="Y32">
            <v>23.33</v>
          </cell>
          <cell r="Z32">
            <v>43.95</v>
          </cell>
          <cell r="AA32">
            <v>0</v>
          </cell>
        </row>
        <row r="33">
          <cell r="K33">
            <v>268.45999999999998</v>
          </cell>
          <cell r="L33">
            <v>60.21</v>
          </cell>
          <cell r="M33">
            <v>515.79999999999995</v>
          </cell>
          <cell r="N33">
            <v>165.15007000000011</v>
          </cell>
          <cell r="O33">
            <v>62.88</v>
          </cell>
          <cell r="P33">
            <v>16.920000000000002</v>
          </cell>
          <cell r="Q33">
            <v>63.853020000000001</v>
          </cell>
          <cell r="R33">
            <v>21.83</v>
          </cell>
          <cell r="S33">
            <v>88.246601999999996</v>
          </cell>
          <cell r="T33">
            <v>109.507152</v>
          </cell>
          <cell r="U33">
            <v>16.920000000000002</v>
          </cell>
          <cell r="V33">
            <v>180.37327000000002</v>
          </cell>
          <cell r="W33">
            <v>67</v>
          </cell>
          <cell r="X33">
            <v>69.069999999999993</v>
          </cell>
          <cell r="Y33">
            <v>23.33</v>
          </cell>
          <cell r="Z33">
            <v>43.95</v>
          </cell>
          <cell r="AA33">
            <v>0</v>
          </cell>
        </row>
        <row r="34">
          <cell r="K34">
            <v>272.27</v>
          </cell>
          <cell r="L34">
            <v>60.21</v>
          </cell>
          <cell r="M34">
            <v>515.79999999999995</v>
          </cell>
          <cell r="N34">
            <v>170.95767900399906</v>
          </cell>
          <cell r="O34">
            <v>62.88</v>
          </cell>
          <cell r="P34">
            <v>16.920000000000002</v>
          </cell>
          <cell r="Q34">
            <v>69.305772000000005</v>
          </cell>
          <cell r="R34">
            <v>21.83</v>
          </cell>
          <cell r="S34">
            <v>98.1</v>
          </cell>
          <cell r="T34">
            <v>122.384636</v>
          </cell>
          <cell r="U34">
            <v>16.920000000000002</v>
          </cell>
          <cell r="V34">
            <v>191.00480400000001</v>
          </cell>
          <cell r="W34">
            <v>67</v>
          </cell>
          <cell r="X34">
            <v>69.069999999999993</v>
          </cell>
          <cell r="Y34">
            <v>23.33</v>
          </cell>
          <cell r="Z34">
            <v>43.95</v>
          </cell>
          <cell r="AA34">
            <v>0</v>
          </cell>
        </row>
        <row r="35">
          <cell r="K35">
            <v>289.45</v>
          </cell>
          <cell r="L35">
            <v>60.21</v>
          </cell>
          <cell r="M35">
            <v>515.79999999999995</v>
          </cell>
          <cell r="N35">
            <v>168.32781678199896</v>
          </cell>
          <cell r="O35">
            <v>62.88</v>
          </cell>
          <cell r="P35">
            <v>16.920000000000002</v>
          </cell>
          <cell r="Q35">
            <v>54.55</v>
          </cell>
          <cell r="R35">
            <v>21.83</v>
          </cell>
          <cell r="S35">
            <v>103.93</v>
          </cell>
          <cell r="T35">
            <v>121.905</v>
          </cell>
          <cell r="U35">
            <v>16.920000000000002</v>
          </cell>
          <cell r="V35">
            <v>188.14</v>
          </cell>
          <cell r="W35">
            <v>67</v>
          </cell>
          <cell r="X35">
            <v>69.069999999999993</v>
          </cell>
          <cell r="Y35">
            <v>23.33</v>
          </cell>
          <cell r="Z35">
            <v>43.95</v>
          </cell>
          <cell r="AA35">
            <v>0</v>
          </cell>
        </row>
        <row r="36">
          <cell r="K36">
            <v>302.62</v>
          </cell>
          <cell r="L36">
            <v>60.21</v>
          </cell>
          <cell r="M36">
            <v>515.79999999999995</v>
          </cell>
          <cell r="N36">
            <v>167.15347452999845</v>
          </cell>
          <cell r="O36">
            <v>62.88</v>
          </cell>
          <cell r="P36">
            <v>16.920000000000002</v>
          </cell>
          <cell r="Q36">
            <v>49.309727999999993</v>
          </cell>
          <cell r="R36">
            <v>21.83</v>
          </cell>
          <cell r="S36">
            <v>78.817646999999994</v>
          </cell>
          <cell r="T36">
            <v>112.94</v>
          </cell>
          <cell r="U36">
            <v>16.920000000000002</v>
          </cell>
          <cell r="V36">
            <v>178.83</v>
          </cell>
          <cell r="W36">
            <v>67</v>
          </cell>
          <cell r="X36">
            <v>69.069999999999993</v>
          </cell>
          <cell r="Y36">
            <v>23.33</v>
          </cell>
          <cell r="Z36">
            <v>43.95</v>
          </cell>
          <cell r="AA36">
            <v>0</v>
          </cell>
        </row>
        <row r="37">
          <cell r="K37">
            <v>304.85000000000002</v>
          </cell>
          <cell r="L37">
            <v>60.21</v>
          </cell>
          <cell r="M37">
            <v>515.79999999999995</v>
          </cell>
          <cell r="N37">
            <v>170.75442099999856</v>
          </cell>
          <cell r="O37">
            <v>62.88</v>
          </cell>
          <cell r="P37">
            <v>16.920000000000002</v>
          </cell>
          <cell r="Q37">
            <v>45.741253999999998</v>
          </cell>
          <cell r="R37">
            <v>21.83</v>
          </cell>
          <cell r="S37">
            <v>81.332886999999999</v>
          </cell>
          <cell r="T37">
            <v>122.81</v>
          </cell>
          <cell r="U37">
            <v>16.920000000000002</v>
          </cell>
          <cell r="V37">
            <v>207.06241399999999</v>
          </cell>
          <cell r="W37">
            <v>67</v>
          </cell>
          <cell r="X37">
            <v>69.069999999999993</v>
          </cell>
          <cell r="Y37">
            <v>23.33</v>
          </cell>
          <cell r="Z37">
            <v>43.95</v>
          </cell>
          <cell r="AA37">
            <v>0</v>
          </cell>
        </row>
        <row r="38">
          <cell r="K38">
            <v>267.3</v>
          </cell>
          <cell r="L38">
            <v>60.21</v>
          </cell>
          <cell r="M38">
            <v>515.79999999999995</v>
          </cell>
          <cell r="N38">
            <v>153.17231848800023</v>
          </cell>
          <cell r="O38">
            <v>62.88</v>
          </cell>
          <cell r="P38">
            <v>16.920000000000002</v>
          </cell>
          <cell r="Q38">
            <v>16.920000000000002</v>
          </cell>
          <cell r="R38">
            <v>21.83</v>
          </cell>
          <cell r="S38">
            <v>50.86</v>
          </cell>
          <cell r="T38">
            <v>97.15</v>
          </cell>
          <cell r="U38">
            <v>16.920000000000002</v>
          </cell>
          <cell r="V38">
            <v>180.9</v>
          </cell>
          <cell r="W38">
            <v>67</v>
          </cell>
          <cell r="X38">
            <v>69.069999999999993</v>
          </cell>
          <cell r="Y38">
            <v>23.33</v>
          </cell>
          <cell r="Z38">
            <v>43.95</v>
          </cell>
          <cell r="AA38">
            <v>0</v>
          </cell>
        </row>
        <row r="39">
          <cell r="K39">
            <v>233.05</v>
          </cell>
          <cell r="L39">
            <v>60.21</v>
          </cell>
          <cell r="M39">
            <v>515.79999999999995</v>
          </cell>
          <cell r="N39">
            <v>128.45792552200157</v>
          </cell>
          <cell r="O39">
            <v>62.88</v>
          </cell>
          <cell r="P39">
            <v>16.920000000000002</v>
          </cell>
          <cell r="Q39">
            <v>16.920000000000002</v>
          </cell>
          <cell r="R39">
            <v>21.83</v>
          </cell>
          <cell r="S39">
            <v>16.920000000000002</v>
          </cell>
          <cell r="T39">
            <v>53.795000000000002</v>
          </cell>
          <cell r="U39">
            <v>16.920000000000002</v>
          </cell>
          <cell r="V39">
            <v>148.6</v>
          </cell>
          <cell r="W39">
            <v>67</v>
          </cell>
          <cell r="X39">
            <v>69.069999999999993</v>
          </cell>
          <cell r="Y39">
            <v>23.33</v>
          </cell>
          <cell r="Z39">
            <v>43.95</v>
          </cell>
          <cell r="AA39">
            <v>0</v>
          </cell>
        </row>
        <row r="40">
          <cell r="K40">
            <v>188.12</v>
          </cell>
          <cell r="L40">
            <v>60.21</v>
          </cell>
          <cell r="M40">
            <v>515.79999999999995</v>
          </cell>
          <cell r="N40">
            <v>101.07096369250185</v>
          </cell>
          <cell r="O40">
            <v>62.88</v>
          </cell>
          <cell r="P40">
            <v>16.920000000000002</v>
          </cell>
          <cell r="Q40">
            <v>16.920000000000002</v>
          </cell>
          <cell r="R40">
            <v>21.83</v>
          </cell>
          <cell r="S40">
            <v>16.920000000000002</v>
          </cell>
          <cell r="T40">
            <v>16.920000000000002</v>
          </cell>
          <cell r="U40">
            <v>16.920000000000002</v>
          </cell>
          <cell r="V40">
            <v>119.290966</v>
          </cell>
          <cell r="W40">
            <v>67</v>
          </cell>
          <cell r="X40">
            <v>69.069999999999993</v>
          </cell>
          <cell r="Y40">
            <v>23.33</v>
          </cell>
          <cell r="Z40">
            <v>43.95</v>
          </cell>
          <cell r="AA40">
            <v>0</v>
          </cell>
        </row>
        <row r="41">
          <cell r="K41">
            <v>232.97</v>
          </cell>
          <cell r="L41">
            <v>60.21</v>
          </cell>
          <cell r="M41">
            <v>515.79999999999995</v>
          </cell>
          <cell r="N41">
            <v>117.50102710600243</v>
          </cell>
          <cell r="O41">
            <v>62.88</v>
          </cell>
          <cell r="P41">
            <v>16.920000000000002</v>
          </cell>
          <cell r="Q41">
            <v>16.920000000000002</v>
          </cell>
          <cell r="R41">
            <v>21.83</v>
          </cell>
          <cell r="S41">
            <v>16.920000000000002</v>
          </cell>
          <cell r="T41">
            <v>16.920000000000002</v>
          </cell>
          <cell r="U41">
            <v>16.920000000000002</v>
          </cell>
          <cell r="V41">
            <v>153.10031599999999</v>
          </cell>
          <cell r="W41">
            <v>67</v>
          </cell>
          <cell r="X41">
            <v>69.069999999999993</v>
          </cell>
          <cell r="Y41">
            <v>23.33</v>
          </cell>
          <cell r="Z41">
            <v>43.95</v>
          </cell>
          <cell r="AA41">
            <v>0</v>
          </cell>
        </row>
        <row r="42">
          <cell r="K42">
            <v>214.69</v>
          </cell>
          <cell r="L42">
            <v>60.21</v>
          </cell>
          <cell r="M42">
            <v>515.79999999999995</v>
          </cell>
          <cell r="N42">
            <v>136.6512830000012</v>
          </cell>
          <cell r="O42">
            <v>62.88</v>
          </cell>
          <cell r="P42">
            <v>16.920000000000002</v>
          </cell>
          <cell r="Q42">
            <v>16.920000000000002</v>
          </cell>
          <cell r="R42">
            <v>21.83</v>
          </cell>
          <cell r="S42">
            <v>70.120739</v>
          </cell>
          <cell r="T42">
            <v>97.837378999999999</v>
          </cell>
          <cell r="U42">
            <v>16.920000000000002</v>
          </cell>
          <cell r="V42">
            <v>161.08222799999999</v>
          </cell>
          <cell r="W42">
            <v>67</v>
          </cell>
          <cell r="X42">
            <v>69.069999999999993</v>
          </cell>
          <cell r="Y42">
            <v>23.33</v>
          </cell>
          <cell r="Z42">
            <v>43.95</v>
          </cell>
          <cell r="AA42">
            <v>0</v>
          </cell>
        </row>
        <row r="43">
          <cell r="K43">
            <v>214.2360000000007</v>
          </cell>
          <cell r="L43">
            <v>60.21</v>
          </cell>
          <cell r="M43">
            <v>515.79999999999995</v>
          </cell>
          <cell r="N43">
            <v>151.71887019200076</v>
          </cell>
          <cell r="O43">
            <v>62.88</v>
          </cell>
          <cell r="P43">
            <v>16.920000000000002</v>
          </cell>
          <cell r="Q43">
            <v>60.331368000000005</v>
          </cell>
          <cell r="R43">
            <v>21.83</v>
          </cell>
          <cell r="S43">
            <v>82.163945600000005</v>
          </cell>
          <cell r="T43">
            <v>102.72748</v>
          </cell>
          <cell r="U43">
            <v>16.920000000000002</v>
          </cell>
          <cell r="V43">
            <v>160.96</v>
          </cell>
          <cell r="W43">
            <v>67</v>
          </cell>
          <cell r="X43">
            <v>69.069999999999993</v>
          </cell>
          <cell r="Y43">
            <v>23.33</v>
          </cell>
          <cell r="Z43">
            <v>43.95</v>
          </cell>
          <cell r="AA43">
            <v>0</v>
          </cell>
        </row>
        <row r="44">
          <cell r="K44">
            <v>216.97200000000007</v>
          </cell>
          <cell r="L44">
            <v>60.21</v>
          </cell>
          <cell r="M44">
            <v>515.79999999999995</v>
          </cell>
          <cell r="N44">
            <v>145.46438018800043</v>
          </cell>
          <cell r="O44">
            <v>62.88</v>
          </cell>
          <cell r="P44">
            <v>16.920000000000002</v>
          </cell>
          <cell r="Q44">
            <v>53.078749999999999</v>
          </cell>
          <cell r="R44">
            <v>21.83</v>
          </cell>
          <cell r="S44">
            <v>76.180000000000007</v>
          </cell>
          <cell r="T44">
            <v>97.144999999999996</v>
          </cell>
          <cell r="U44">
            <v>16.920000000000002</v>
          </cell>
          <cell r="V44">
            <v>143.88124999999999</v>
          </cell>
          <cell r="W44">
            <v>67</v>
          </cell>
          <cell r="X44">
            <v>69.069999999999993</v>
          </cell>
          <cell r="Y44">
            <v>23.33</v>
          </cell>
          <cell r="Z44">
            <v>43.95</v>
          </cell>
          <cell r="AA44">
            <v>0</v>
          </cell>
        </row>
        <row r="45">
          <cell r="K45">
            <v>212.84</v>
          </cell>
          <cell r="L45">
            <v>60.21</v>
          </cell>
          <cell r="M45">
            <v>515.79999999999995</v>
          </cell>
          <cell r="N45">
            <v>140.8884543270002</v>
          </cell>
          <cell r="O45">
            <v>62.88</v>
          </cell>
          <cell r="P45">
            <v>18.844962000000002</v>
          </cell>
          <cell r="Q45">
            <v>52.319315599999797</v>
          </cell>
          <cell r="R45">
            <v>21.83</v>
          </cell>
          <cell r="S45">
            <v>71.063856000000001</v>
          </cell>
          <cell r="T45">
            <v>93.89</v>
          </cell>
          <cell r="U45">
            <v>16.920000000000002</v>
          </cell>
          <cell r="V45">
            <v>142.06287800000001</v>
          </cell>
          <cell r="W45">
            <v>67</v>
          </cell>
          <cell r="X45">
            <v>69.069999999999993</v>
          </cell>
          <cell r="Y45">
            <v>23.33</v>
          </cell>
          <cell r="Z45">
            <v>43.95</v>
          </cell>
          <cell r="AA45">
            <v>0</v>
          </cell>
        </row>
        <row r="46">
          <cell r="K46">
            <v>206.5</v>
          </cell>
          <cell r="L46">
            <v>389.63</v>
          </cell>
          <cell r="M46">
            <v>60.32</v>
          </cell>
          <cell r="N46">
            <v>148.33354832399996</v>
          </cell>
          <cell r="O46">
            <v>16.920000000000002</v>
          </cell>
          <cell r="P46">
            <v>63.53</v>
          </cell>
          <cell r="Q46">
            <v>52.185596000000004</v>
          </cell>
          <cell r="R46">
            <v>52.185596000000004</v>
          </cell>
          <cell r="S46">
            <v>21.92</v>
          </cell>
          <cell r="T46">
            <v>93.256067999999999</v>
          </cell>
          <cell r="U46">
            <v>117.46</v>
          </cell>
          <cell r="V46">
            <v>16.920000000000002</v>
          </cell>
          <cell r="W46">
            <v>67</v>
          </cell>
          <cell r="X46">
            <v>69.069999999999993</v>
          </cell>
          <cell r="Y46">
            <v>23.33</v>
          </cell>
          <cell r="Z46">
            <v>43.95</v>
          </cell>
          <cell r="AA46">
            <v>0</v>
          </cell>
        </row>
        <row r="47">
          <cell r="K47">
            <v>217.25</v>
          </cell>
          <cell r="L47">
            <v>422.91</v>
          </cell>
          <cell r="M47">
            <v>60.32</v>
          </cell>
          <cell r="N47">
            <v>148.8761019749995</v>
          </cell>
          <cell r="O47">
            <v>16.920000000000002</v>
          </cell>
          <cell r="P47">
            <v>63.53</v>
          </cell>
          <cell r="Q47">
            <v>56.208750000000002</v>
          </cell>
          <cell r="R47">
            <v>56.208750000000002</v>
          </cell>
          <cell r="S47">
            <v>21.92</v>
          </cell>
          <cell r="T47">
            <v>89.48</v>
          </cell>
          <cell r="U47">
            <v>116.71</v>
          </cell>
          <cell r="V47">
            <v>16.920000000000002</v>
          </cell>
          <cell r="W47">
            <v>67</v>
          </cell>
          <cell r="X47">
            <v>69.069999999999993</v>
          </cell>
          <cell r="Y47">
            <v>23.33</v>
          </cell>
          <cell r="Z47">
            <v>43.95</v>
          </cell>
          <cell r="AA47">
            <v>0</v>
          </cell>
        </row>
        <row r="48">
          <cell r="K48">
            <v>253.46</v>
          </cell>
          <cell r="L48">
            <v>442.79</v>
          </cell>
          <cell r="M48">
            <v>60.32</v>
          </cell>
          <cell r="N48">
            <v>164.26693464299962</v>
          </cell>
          <cell r="O48">
            <v>16.920000000000002</v>
          </cell>
          <cell r="P48">
            <v>63.53</v>
          </cell>
          <cell r="Q48">
            <v>59.369357999999998</v>
          </cell>
          <cell r="R48">
            <v>59.369357999999998</v>
          </cell>
          <cell r="S48">
            <v>21.92</v>
          </cell>
          <cell r="T48">
            <v>97.67</v>
          </cell>
          <cell r="U48">
            <v>137.69999999999999</v>
          </cell>
          <cell r="V48">
            <v>16.920000000000002</v>
          </cell>
          <cell r="W48">
            <v>67</v>
          </cell>
          <cell r="X48">
            <v>69.069999999999993</v>
          </cell>
          <cell r="Y48">
            <v>23.33</v>
          </cell>
          <cell r="Z48">
            <v>43.95</v>
          </cell>
          <cell r="AA48">
            <v>0</v>
          </cell>
        </row>
        <row r="49">
          <cell r="K49">
            <v>272.04000000000002</v>
          </cell>
          <cell r="L49">
            <v>435.99</v>
          </cell>
          <cell r="M49">
            <v>60.32</v>
          </cell>
          <cell r="N49">
            <v>158.93806258250021</v>
          </cell>
          <cell r="O49">
            <v>16.920000000000002</v>
          </cell>
          <cell r="P49">
            <v>63.53</v>
          </cell>
          <cell r="Q49">
            <v>50.994947999999908</v>
          </cell>
          <cell r="R49">
            <v>50.994947999999908</v>
          </cell>
          <cell r="S49">
            <v>21.92</v>
          </cell>
          <cell r="T49">
            <v>97.28</v>
          </cell>
          <cell r="U49">
            <v>130.28</v>
          </cell>
          <cell r="V49">
            <v>16.920000000000002</v>
          </cell>
          <cell r="W49">
            <v>67</v>
          </cell>
          <cell r="X49">
            <v>69.069999999999993</v>
          </cell>
          <cell r="Y49">
            <v>23.33</v>
          </cell>
          <cell r="Z49">
            <v>43.95</v>
          </cell>
          <cell r="AA49">
            <v>0</v>
          </cell>
        </row>
        <row r="50">
          <cell r="K50">
            <v>268.37</v>
          </cell>
          <cell r="L50">
            <v>422.1</v>
          </cell>
          <cell r="M50">
            <v>60.32</v>
          </cell>
          <cell r="N50">
            <v>156.1582781259996</v>
          </cell>
          <cell r="O50">
            <v>16.920000000000002</v>
          </cell>
          <cell r="P50">
            <v>63.53</v>
          </cell>
          <cell r="Q50">
            <v>46.62</v>
          </cell>
          <cell r="R50">
            <v>46.62</v>
          </cell>
          <cell r="S50">
            <v>21.92</v>
          </cell>
          <cell r="T50">
            <v>115.85</v>
          </cell>
          <cell r="U50">
            <v>146.22999999999999</v>
          </cell>
          <cell r="V50">
            <v>16.920000000000002</v>
          </cell>
          <cell r="W50">
            <v>67</v>
          </cell>
          <cell r="X50">
            <v>69.069999999999993</v>
          </cell>
          <cell r="Y50">
            <v>23.33</v>
          </cell>
          <cell r="Z50">
            <v>43.95</v>
          </cell>
          <cell r="AA50">
            <v>0</v>
          </cell>
        </row>
        <row r="51">
          <cell r="K51">
            <v>249.92</v>
          </cell>
          <cell r="L51">
            <v>373.25800000000066</v>
          </cell>
          <cell r="M51">
            <v>60.32</v>
          </cell>
          <cell r="N51">
            <v>142.39069296200088</v>
          </cell>
          <cell r="O51">
            <v>16.920000000000002</v>
          </cell>
          <cell r="P51">
            <v>63.53</v>
          </cell>
          <cell r="Q51">
            <v>16.920000000000002</v>
          </cell>
          <cell r="R51">
            <v>16.920000000000002</v>
          </cell>
          <cell r="S51">
            <v>21.92</v>
          </cell>
          <cell r="T51">
            <v>97.34</v>
          </cell>
          <cell r="U51">
            <v>130.70180639999992</v>
          </cell>
          <cell r="V51">
            <v>16.920000000000002</v>
          </cell>
          <cell r="W51">
            <v>67</v>
          </cell>
          <cell r="X51">
            <v>69.069999999999993</v>
          </cell>
          <cell r="Y51">
            <v>23.33</v>
          </cell>
          <cell r="Z51">
            <v>43.95</v>
          </cell>
          <cell r="AA51">
            <v>100</v>
          </cell>
        </row>
        <row r="52">
          <cell r="K52">
            <v>61.31</v>
          </cell>
          <cell r="L52">
            <v>449.4</v>
          </cell>
          <cell r="M52">
            <v>515.79999999999995</v>
          </cell>
          <cell r="N52">
            <v>61.31</v>
          </cell>
          <cell r="O52">
            <v>16.920000000000002</v>
          </cell>
          <cell r="P52">
            <v>16.920000000000002</v>
          </cell>
          <cell r="Q52">
            <v>22.38</v>
          </cell>
          <cell r="R52">
            <v>16.920000000000002</v>
          </cell>
          <cell r="S52">
            <v>16.920000000000002</v>
          </cell>
          <cell r="T52">
            <v>16.920000000000002</v>
          </cell>
          <cell r="U52">
            <v>103.25</v>
          </cell>
          <cell r="V52">
            <v>154.43</v>
          </cell>
          <cell r="W52">
            <v>67</v>
          </cell>
          <cell r="X52">
            <v>69.069999999999993</v>
          </cell>
          <cell r="Y52">
            <v>23.33</v>
          </cell>
          <cell r="Z52">
            <v>43.95</v>
          </cell>
          <cell r="AA52">
            <v>0</v>
          </cell>
        </row>
        <row r="53">
          <cell r="K53">
            <v>61.31</v>
          </cell>
          <cell r="L53">
            <v>331.04</v>
          </cell>
          <cell r="M53">
            <v>515.79999999999995</v>
          </cell>
          <cell r="N53">
            <v>61.31</v>
          </cell>
          <cell r="O53">
            <v>16.920000000000002</v>
          </cell>
          <cell r="P53">
            <v>16.920000000000002</v>
          </cell>
          <cell r="Q53">
            <v>22.38</v>
          </cell>
          <cell r="R53">
            <v>16.920000000000002</v>
          </cell>
          <cell r="S53">
            <v>16.920000000000002</v>
          </cell>
          <cell r="T53">
            <v>16.920000000000002</v>
          </cell>
          <cell r="U53">
            <v>128.66</v>
          </cell>
          <cell r="V53">
            <v>164.41308119999999</v>
          </cell>
          <cell r="W53">
            <v>67</v>
          </cell>
          <cell r="X53">
            <v>69.069999999999993</v>
          </cell>
          <cell r="Y53">
            <v>23.33</v>
          </cell>
          <cell r="Z53">
            <v>43.95</v>
          </cell>
          <cell r="AA53">
            <v>0</v>
          </cell>
        </row>
        <row r="54">
          <cell r="K54">
            <v>61.31</v>
          </cell>
          <cell r="L54">
            <v>430.79</v>
          </cell>
          <cell r="M54">
            <v>515.79999999999995</v>
          </cell>
          <cell r="N54">
            <v>61.31</v>
          </cell>
          <cell r="O54">
            <v>16.920000000000002</v>
          </cell>
          <cell r="P54">
            <v>16.920000000000002</v>
          </cell>
          <cell r="Q54">
            <v>22.38</v>
          </cell>
          <cell r="R54">
            <v>31.356363199999997</v>
          </cell>
          <cell r="S54">
            <v>86.4</v>
          </cell>
          <cell r="T54">
            <v>16.920000000000002</v>
          </cell>
          <cell r="U54">
            <v>166.49</v>
          </cell>
          <cell r="V54">
            <v>213.26</v>
          </cell>
          <cell r="W54">
            <v>67</v>
          </cell>
          <cell r="X54">
            <v>69.069999999999993</v>
          </cell>
          <cell r="Y54">
            <v>23.33</v>
          </cell>
          <cell r="Z54">
            <v>43.95</v>
          </cell>
          <cell r="AA54">
            <v>0</v>
          </cell>
        </row>
        <row r="55">
          <cell r="K55">
            <v>61.31</v>
          </cell>
          <cell r="L55">
            <v>480.87</v>
          </cell>
          <cell r="M55">
            <v>515.79999999999995</v>
          </cell>
          <cell r="N55">
            <v>61.31</v>
          </cell>
          <cell r="O55">
            <v>16.920000000000002</v>
          </cell>
          <cell r="P55">
            <v>16.920000000000002</v>
          </cell>
          <cell r="Q55">
            <v>22.38</v>
          </cell>
          <cell r="R55">
            <v>69.160880000000006</v>
          </cell>
          <cell r="S55">
            <v>91.340124000000003</v>
          </cell>
          <cell r="T55">
            <v>16.920000000000002</v>
          </cell>
          <cell r="U55">
            <v>160.05000000000001</v>
          </cell>
          <cell r="V55">
            <v>196.59116280000001</v>
          </cell>
          <cell r="W55">
            <v>67</v>
          </cell>
          <cell r="X55">
            <v>69.069999999999993</v>
          </cell>
          <cell r="Y55">
            <v>23.33</v>
          </cell>
          <cell r="Z55">
            <v>43.95</v>
          </cell>
          <cell r="AA55">
            <v>0</v>
          </cell>
        </row>
        <row r="56">
          <cell r="K56">
            <v>61.31</v>
          </cell>
          <cell r="L56">
            <v>515.79999999999995</v>
          </cell>
          <cell r="M56">
            <v>515.79999999999995</v>
          </cell>
          <cell r="N56">
            <v>61.31</v>
          </cell>
          <cell r="O56">
            <v>16.920000000000002</v>
          </cell>
          <cell r="P56">
            <v>16.920000000000002</v>
          </cell>
          <cell r="Q56">
            <v>22.38</v>
          </cell>
          <cell r="R56">
            <v>73.557500000000005</v>
          </cell>
          <cell r="S56">
            <v>96.566249999999997</v>
          </cell>
          <cell r="T56">
            <v>16.920000000000002</v>
          </cell>
          <cell r="U56">
            <v>141.4</v>
          </cell>
          <cell r="V56">
            <v>203.9075</v>
          </cell>
          <cell r="W56">
            <v>67</v>
          </cell>
          <cell r="X56">
            <v>69.069999999999993</v>
          </cell>
          <cell r="Y56">
            <v>23.33</v>
          </cell>
          <cell r="Z56">
            <v>43.95</v>
          </cell>
          <cell r="AA56">
            <v>0</v>
          </cell>
        </row>
        <row r="57">
          <cell r="K57">
            <v>61.31</v>
          </cell>
          <cell r="L57">
            <v>461.39</v>
          </cell>
          <cell r="M57">
            <v>515.79999999999995</v>
          </cell>
          <cell r="N57">
            <v>61.31</v>
          </cell>
          <cell r="O57">
            <v>16.920000000000002</v>
          </cell>
          <cell r="P57">
            <v>25.327384200000004</v>
          </cell>
          <cell r="Q57">
            <v>22.38</v>
          </cell>
          <cell r="R57">
            <v>63.6</v>
          </cell>
          <cell r="S57">
            <v>79.394351999999998</v>
          </cell>
          <cell r="T57">
            <v>16.920000000000002</v>
          </cell>
          <cell r="U57">
            <v>135.9</v>
          </cell>
          <cell r="V57">
            <v>179.30654999999999</v>
          </cell>
          <cell r="W57">
            <v>67</v>
          </cell>
          <cell r="X57">
            <v>69.069999999999993</v>
          </cell>
          <cell r="Y57">
            <v>23.33</v>
          </cell>
          <cell r="Z57">
            <v>43.95</v>
          </cell>
          <cell r="AA57">
            <v>0</v>
          </cell>
        </row>
        <row r="58">
          <cell r="K58">
            <v>61.31</v>
          </cell>
          <cell r="L58">
            <v>419.1</v>
          </cell>
          <cell r="M58">
            <v>515.79999999999995</v>
          </cell>
          <cell r="N58">
            <v>61.31</v>
          </cell>
          <cell r="O58">
            <v>16.920000000000002</v>
          </cell>
          <cell r="P58">
            <v>19.200355999999999</v>
          </cell>
          <cell r="Q58">
            <v>22.38</v>
          </cell>
          <cell r="R58">
            <v>59.418769199999886</v>
          </cell>
          <cell r="S58">
            <v>79.786692000000002</v>
          </cell>
          <cell r="T58">
            <v>16.920000000000002</v>
          </cell>
          <cell r="U58">
            <v>134.595</v>
          </cell>
          <cell r="V58">
            <v>163.06</v>
          </cell>
          <cell r="W58">
            <v>67</v>
          </cell>
          <cell r="X58">
            <v>69.069999999999993</v>
          </cell>
          <cell r="Y58">
            <v>23.33</v>
          </cell>
          <cell r="Z58">
            <v>43.95</v>
          </cell>
          <cell r="AA58">
            <v>0</v>
          </cell>
        </row>
        <row r="59">
          <cell r="K59">
            <v>61.31</v>
          </cell>
          <cell r="L59">
            <v>474.23</v>
          </cell>
          <cell r="M59">
            <v>515.79999999999995</v>
          </cell>
          <cell r="N59">
            <v>61.31</v>
          </cell>
          <cell r="O59">
            <v>16.920000000000002</v>
          </cell>
          <cell r="P59">
            <v>18.944375000000001</v>
          </cell>
          <cell r="Q59">
            <v>22.38</v>
          </cell>
          <cell r="R59">
            <v>52.454999999999998</v>
          </cell>
          <cell r="S59">
            <v>73.644999999999996</v>
          </cell>
          <cell r="T59">
            <v>16.920000000000002</v>
          </cell>
          <cell r="U59">
            <v>128.19</v>
          </cell>
          <cell r="V59">
            <v>154.27199999999996</v>
          </cell>
          <cell r="W59">
            <v>67</v>
          </cell>
          <cell r="X59">
            <v>69.069999999999993</v>
          </cell>
          <cell r="Y59">
            <v>23.33</v>
          </cell>
          <cell r="Z59">
            <v>43.95</v>
          </cell>
          <cell r="AA59">
            <v>0</v>
          </cell>
        </row>
        <row r="60">
          <cell r="K60">
            <v>61.31</v>
          </cell>
          <cell r="L60">
            <v>458.43</v>
          </cell>
          <cell r="M60">
            <v>515.79999999999995</v>
          </cell>
          <cell r="N60">
            <v>61.31</v>
          </cell>
          <cell r="O60">
            <v>16.920000000000002</v>
          </cell>
          <cell r="P60">
            <v>16.920000000000002</v>
          </cell>
          <cell r="Q60">
            <v>22.38</v>
          </cell>
          <cell r="R60">
            <v>48.965418999999997</v>
          </cell>
          <cell r="S60">
            <v>69.609438999999995</v>
          </cell>
          <cell r="T60">
            <v>16.920000000000002</v>
          </cell>
          <cell r="U60">
            <v>128.97557359999988</v>
          </cell>
          <cell r="V60">
            <v>171.26</v>
          </cell>
          <cell r="W60">
            <v>67</v>
          </cell>
          <cell r="X60">
            <v>69.069999999999993</v>
          </cell>
          <cell r="Y60">
            <v>23.33</v>
          </cell>
          <cell r="Z60">
            <v>43.95</v>
          </cell>
          <cell r="AA60">
            <v>0</v>
          </cell>
        </row>
        <row r="61">
          <cell r="K61">
            <v>61.31</v>
          </cell>
          <cell r="L61">
            <v>515.79999999999995</v>
          </cell>
          <cell r="M61">
            <v>515.79999999999995</v>
          </cell>
          <cell r="N61">
            <v>61.31</v>
          </cell>
          <cell r="O61">
            <v>16.920000000000002</v>
          </cell>
          <cell r="P61">
            <v>16.920000000000002</v>
          </cell>
          <cell r="Q61">
            <v>22.38</v>
          </cell>
          <cell r="R61">
            <v>53.134171599999966</v>
          </cell>
          <cell r="S61">
            <v>79.58</v>
          </cell>
          <cell r="T61">
            <v>16.920000000000002</v>
          </cell>
          <cell r="U61">
            <v>156.85</v>
          </cell>
          <cell r="V61">
            <v>230.78</v>
          </cell>
          <cell r="W61">
            <v>67</v>
          </cell>
          <cell r="X61">
            <v>69.069999999999993</v>
          </cell>
          <cell r="Y61">
            <v>23.33</v>
          </cell>
          <cell r="Z61">
            <v>43.95</v>
          </cell>
          <cell r="AA61">
            <v>0</v>
          </cell>
        </row>
        <row r="62">
          <cell r="K62">
            <v>61.31</v>
          </cell>
          <cell r="L62">
            <v>484.95426000000282</v>
          </cell>
          <cell r="M62">
            <v>515.79999999999995</v>
          </cell>
          <cell r="N62">
            <v>61.31</v>
          </cell>
          <cell r="O62">
            <v>16.920000000000002</v>
          </cell>
          <cell r="P62">
            <v>16.920000000000002</v>
          </cell>
          <cell r="Q62">
            <v>22.38</v>
          </cell>
          <cell r="R62">
            <v>42.23</v>
          </cell>
          <cell r="S62">
            <v>71.416000000000011</v>
          </cell>
          <cell r="T62">
            <v>16.920000000000002</v>
          </cell>
          <cell r="U62">
            <v>176.85199999999998</v>
          </cell>
          <cell r="V62">
            <v>215.45</v>
          </cell>
          <cell r="W62">
            <v>67</v>
          </cell>
          <cell r="X62">
            <v>69.069999999999993</v>
          </cell>
          <cell r="Y62">
            <v>23.33</v>
          </cell>
          <cell r="Z62">
            <v>43.95</v>
          </cell>
          <cell r="AA62">
            <v>0</v>
          </cell>
        </row>
        <row r="63">
          <cell r="K63">
            <v>61.31</v>
          </cell>
          <cell r="N63">
            <v>61.31</v>
          </cell>
          <cell r="Q63">
            <v>22.38</v>
          </cell>
          <cell r="T63">
            <v>16.920000000000002</v>
          </cell>
          <cell r="W63">
            <v>67</v>
          </cell>
          <cell r="X63">
            <v>69.069999999999993</v>
          </cell>
          <cell r="Y63">
            <v>23.33</v>
          </cell>
          <cell r="Z63">
            <v>43.95</v>
          </cell>
          <cell r="AA63">
            <v>0</v>
          </cell>
        </row>
        <row r="64">
          <cell r="K64">
            <v>61.31</v>
          </cell>
          <cell r="N64">
            <v>61.31</v>
          </cell>
          <cell r="Q64">
            <v>22.38</v>
          </cell>
          <cell r="T64">
            <v>16.920000000000002</v>
          </cell>
          <cell r="W64">
            <v>67</v>
          </cell>
          <cell r="X64">
            <v>69.069999999999993</v>
          </cell>
          <cell r="Y64">
            <v>23.33</v>
          </cell>
          <cell r="Z64">
            <v>43.95</v>
          </cell>
          <cell r="AA64">
            <v>0</v>
          </cell>
        </row>
        <row r="65">
          <cell r="K65">
            <v>61.31</v>
          </cell>
          <cell r="N65">
            <v>61.31</v>
          </cell>
          <cell r="Q65">
            <v>22.38</v>
          </cell>
          <cell r="T65">
            <v>16.920000000000002</v>
          </cell>
          <cell r="W65">
            <v>67</v>
          </cell>
          <cell r="X65">
            <v>69.069999999999993</v>
          </cell>
          <cell r="Y65">
            <v>23.33</v>
          </cell>
          <cell r="Z65">
            <v>43.95</v>
          </cell>
          <cell r="AA65">
            <v>0</v>
          </cell>
        </row>
        <row r="66">
          <cell r="K66">
            <v>61.31</v>
          </cell>
          <cell r="N66">
            <v>61.31</v>
          </cell>
          <cell r="Q66">
            <v>22.38</v>
          </cell>
          <cell r="T66">
            <v>16.920000000000002</v>
          </cell>
          <cell r="W66">
            <v>67</v>
          </cell>
          <cell r="X66">
            <v>69.069999999999993</v>
          </cell>
          <cell r="Y66">
            <v>23.33</v>
          </cell>
          <cell r="Z66">
            <v>43.95</v>
          </cell>
          <cell r="AA66">
            <v>0</v>
          </cell>
        </row>
        <row r="67">
          <cell r="K67">
            <v>61.31</v>
          </cell>
          <cell r="N67">
            <v>61.31</v>
          </cell>
          <cell r="Q67">
            <v>22.38</v>
          </cell>
          <cell r="T67">
            <v>16.920000000000002</v>
          </cell>
          <cell r="W67">
            <v>67</v>
          </cell>
          <cell r="X67">
            <v>69.069999999999993</v>
          </cell>
          <cell r="Y67">
            <v>23.33</v>
          </cell>
          <cell r="Z67">
            <v>43.95</v>
          </cell>
          <cell r="AA67">
            <v>0</v>
          </cell>
        </row>
        <row r="68">
          <cell r="K68">
            <v>61.31</v>
          </cell>
          <cell r="N68">
            <v>61.31</v>
          </cell>
          <cell r="Q68">
            <v>22.38</v>
          </cell>
          <cell r="T68">
            <v>16.920000000000002</v>
          </cell>
          <cell r="W68">
            <v>67</v>
          </cell>
          <cell r="X68">
            <v>69.069999999999993</v>
          </cell>
          <cell r="Y68">
            <v>23.33</v>
          </cell>
          <cell r="Z68">
            <v>43.95</v>
          </cell>
          <cell r="AA68">
            <v>0</v>
          </cell>
        </row>
        <row r="69">
          <cell r="K69">
            <v>61.31</v>
          </cell>
          <cell r="N69">
            <v>61.31</v>
          </cell>
          <cell r="Q69">
            <v>22.38</v>
          </cell>
          <cell r="T69">
            <v>16.920000000000002</v>
          </cell>
          <cell r="W69">
            <v>67</v>
          </cell>
          <cell r="X69">
            <v>69.069999999999993</v>
          </cell>
          <cell r="Y69">
            <v>23.33</v>
          </cell>
          <cell r="Z69">
            <v>43.95</v>
          </cell>
          <cell r="AA69">
            <v>0</v>
          </cell>
        </row>
        <row r="70">
          <cell r="K70">
            <v>61.31</v>
          </cell>
          <cell r="N70">
            <v>61.31</v>
          </cell>
          <cell r="Q70">
            <v>22.38</v>
          </cell>
          <cell r="T70">
            <v>16.920000000000002</v>
          </cell>
          <cell r="W70">
            <v>67</v>
          </cell>
          <cell r="X70">
            <v>69.069999999999993</v>
          </cell>
          <cell r="Y70">
            <v>23.33</v>
          </cell>
          <cell r="Z70">
            <v>43.95</v>
          </cell>
          <cell r="AA70">
            <v>0</v>
          </cell>
        </row>
        <row r="71">
          <cell r="K71">
            <v>61.31</v>
          </cell>
          <cell r="N71">
            <v>61.31</v>
          </cell>
          <cell r="Q71">
            <v>22.38</v>
          </cell>
          <cell r="T71">
            <v>16.920000000000002</v>
          </cell>
          <cell r="W71">
            <v>67</v>
          </cell>
          <cell r="X71">
            <v>69.069999999999993</v>
          </cell>
          <cell r="Y71">
            <v>23.33</v>
          </cell>
          <cell r="Z71">
            <v>43.95</v>
          </cell>
          <cell r="AA71">
            <v>0</v>
          </cell>
        </row>
        <row r="72">
          <cell r="K72">
            <v>61.31</v>
          </cell>
          <cell r="N72">
            <v>61.31</v>
          </cell>
          <cell r="Q72">
            <v>22.38</v>
          </cell>
          <cell r="T72">
            <v>16.920000000000002</v>
          </cell>
          <cell r="W72">
            <v>67</v>
          </cell>
          <cell r="X72">
            <v>69.069999999999993</v>
          </cell>
          <cell r="Y72">
            <v>23.33</v>
          </cell>
          <cell r="Z72">
            <v>43.95</v>
          </cell>
          <cell r="AA72">
            <v>0</v>
          </cell>
        </row>
        <row r="73">
          <cell r="K73">
            <v>61.31</v>
          </cell>
          <cell r="N73">
            <v>61.31</v>
          </cell>
          <cell r="Q73">
            <v>22.38</v>
          </cell>
          <cell r="T73">
            <v>16.920000000000002</v>
          </cell>
          <cell r="W73">
            <v>67</v>
          </cell>
          <cell r="X73">
            <v>69.069999999999993</v>
          </cell>
          <cell r="Y73">
            <v>23.33</v>
          </cell>
          <cell r="Z73">
            <v>43.95</v>
          </cell>
          <cell r="AA73">
            <v>0</v>
          </cell>
        </row>
        <row r="74">
          <cell r="K74">
            <v>61.31</v>
          </cell>
          <cell r="N74">
            <v>61.31</v>
          </cell>
          <cell r="Q74">
            <v>22.38</v>
          </cell>
          <cell r="T74">
            <v>16.920000000000002</v>
          </cell>
          <cell r="W74">
            <v>67</v>
          </cell>
          <cell r="X74">
            <v>69.069999999999993</v>
          </cell>
          <cell r="Y74">
            <v>23.33</v>
          </cell>
          <cell r="Z74">
            <v>43.95</v>
          </cell>
          <cell r="AA74">
            <v>0</v>
          </cell>
        </row>
        <row r="75">
          <cell r="K75">
            <v>61.31</v>
          </cell>
          <cell r="N75">
            <v>61.31</v>
          </cell>
          <cell r="Q75">
            <v>22.38</v>
          </cell>
          <cell r="T75">
            <v>16.920000000000002</v>
          </cell>
          <cell r="W75">
            <v>67</v>
          </cell>
          <cell r="X75">
            <v>69.069999999999993</v>
          </cell>
          <cell r="Y75">
            <v>23.33</v>
          </cell>
          <cell r="Z75">
            <v>43.95</v>
          </cell>
          <cell r="AA75">
            <v>0</v>
          </cell>
        </row>
        <row r="76">
          <cell r="K76">
            <v>61.31</v>
          </cell>
          <cell r="N76">
            <v>61.31</v>
          </cell>
          <cell r="Q76">
            <v>22.38</v>
          </cell>
          <cell r="T76">
            <v>16.920000000000002</v>
          </cell>
          <cell r="W76">
            <v>67</v>
          </cell>
          <cell r="X76">
            <v>69.069999999999993</v>
          </cell>
          <cell r="Y76">
            <v>23.33</v>
          </cell>
          <cell r="Z76">
            <v>43.95</v>
          </cell>
          <cell r="AA76">
            <v>0</v>
          </cell>
        </row>
        <row r="77">
          <cell r="K77">
            <v>61.31</v>
          </cell>
          <cell r="N77">
            <v>61.31</v>
          </cell>
          <cell r="Q77">
            <v>22.38</v>
          </cell>
          <cell r="T77">
            <v>16.920000000000002</v>
          </cell>
          <cell r="W77">
            <v>67</v>
          </cell>
          <cell r="X77">
            <v>69.069999999999993</v>
          </cell>
          <cell r="Y77">
            <v>23.33</v>
          </cell>
          <cell r="Z77">
            <v>43.95</v>
          </cell>
          <cell r="AA77">
            <v>0</v>
          </cell>
        </row>
        <row r="78">
          <cell r="K78">
            <v>61.31</v>
          </cell>
          <cell r="N78">
            <v>61.31</v>
          </cell>
          <cell r="Q78">
            <v>22.38</v>
          </cell>
          <cell r="T78">
            <v>16.920000000000002</v>
          </cell>
          <cell r="W78">
            <v>67</v>
          </cell>
          <cell r="X78">
            <v>69.069999999999993</v>
          </cell>
          <cell r="Y78">
            <v>23.33</v>
          </cell>
          <cell r="Z78">
            <v>43.95</v>
          </cell>
          <cell r="AA78">
            <v>0</v>
          </cell>
        </row>
        <row r="79">
          <cell r="K79">
            <v>61.31</v>
          </cell>
          <cell r="N79">
            <v>61.31</v>
          </cell>
          <cell r="Q79">
            <v>22.38</v>
          </cell>
          <cell r="T79">
            <v>16.920000000000002</v>
          </cell>
          <cell r="W79">
            <v>67</v>
          </cell>
          <cell r="X79">
            <v>69.069999999999993</v>
          </cell>
          <cell r="Y79">
            <v>23.33</v>
          </cell>
          <cell r="Z79">
            <v>43.95</v>
          </cell>
          <cell r="AA79">
            <v>0</v>
          </cell>
        </row>
        <row r="80">
          <cell r="K80">
            <v>61.31</v>
          </cell>
          <cell r="N80">
            <v>61.31</v>
          </cell>
          <cell r="Q80">
            <v>22.38</v>
          </cell>
          <cell r="T80">
            <v>16.920000000000002</v>
          </cell>
          <cell r="W80">
            <v>67</v>
          </cell>
          <cell r="X80">
            <v>69.069999999999993</v>
          </cell>
          <cell r="Y80">
            <v>23.33</v>
          </cell>
          <cell r="Z80">
            <v>43.95</v>
          </cell>
          <cell r="AA80">
            <v>0</v>
          </cell>
        </row>
        <row r="81">
          <cell r="K81">
            <v>61.31</v>
          </cell>
          <cell r="N81">
            <v>61.31</v>
          </cell>
          <cell r="Q81">
            <v>22.38</v>
          </cell>
          <cell r="T81">
            <v>16.920000000000002</v>
          </cell>
          <cell r="W81">
            <v>67</v>
          </cell>
          <cell r="X81">
            <v>69.069999999999993</v>
          </cell>
          <cell r="Y81">
            <v>23.33</v>
          </cell>
          <cell r="Z81">
            <v>43.95</v>
          </cell>
          <cell r="AA81">
            <v>0</v>
          </cell>
        </row>
        <row r="82">
          <cell r="K82">
            <v>61.31</v>
          </cell>
          <cell r="N82">
            <v>61.31</v>
          </cell>
          <cell r="Q82">
            <v>22.38</v>
          </cell>
          <cell r="T82">
            <v>16.920000000000002</v>
          </cell>
          <cell r="W82">
            <v>67</v>
          </cell>
          <cell r="X82">
            <v>69.069999999999993</v>
          </cell>
          <cell r="Y82">
            <v>23.33</v>
          </cell>
          <cell r="Z82">
            <v>43.95</v>
          </cell>
          <cell r="AA82">
            <v>0</v>
          </cell>
        </row>
        <row r="83">
          <cell r="K83">
            <v>61.31</v>
          </cell>
          <cell r="N83">
            <v>61.31</v>
          </cell>
          <cell r="Q83">
            <v>22.38</v>
          </cell>
          <cell r="T83">
            <v>16.920000000000002</v>
          </cell>
          <cell r="W83">
            <v>67</v>
          </cell>
          <cell r="X83">
            <v>69.069999999999993</v>
          </cell>
          <cell r="Y83">
            <v>23.33</v>
          </cell>
          <cell r="Z83">
            <v>43.95</v>
          </cell>
          <cell r="AA83">
            <v>0</v>
          </cell>
        </row>
        <row r="84">
          <cell r="K84">
            <v>61.31</v>
          </cell>
          <cell r="N84">
            <v>61.31</v>
          </cell>
          <cell r="Q84">
            <v>22.38</v>
          </cell>
          <cell r="T84">
            <v>16.920000000000002</v>
          </cell>
          <cell r="W84">
            <v>67</v>
          </cell>
          <cell r="X84">
            <v>69.069999999999993</v>
          </cell>
          <cell r="Y84">
            <v>23.33</v>
          </cell>
          <cell r="Z84">
            <v>43.95</v>
          </cell>
          <cell r="AA84">
            <v>0</v>
          </cell>
        </row>
        <row r="85">
          <cell r="K85">
            <v>61.31</v>
          </cell>
          <cell r="N85">
            <v>61.31</v>
          </cell>
          <cell r="Q85">
            <v>22.38</v>
          </cell>
          <cell r="T85">
            <v>16.920000000000002</v>
          </cell>
          <cell r="W85">
            <v>67</v>
          </cell>
          <cell r="X85">
            <v>69.069999999999993</v>
          </cell>
          <cell r="Y85">
            <v>23.33</v>
          </cell>
          <cell r="Z85">
            <v>43.95</v>
          </cell>
          <cell r="AA85">
            <v>0</v>
          </cell>
        </row>
        <row r="86">
          <cell r="K86">
            <v>61.31</v>
          </cell>
          <cell r="N86">
            <v>61.31</v>
          </cell>
          <cell r="Q86">
            <v>22.38</v>
          </cell>
          <cell r="T86">
            <v>16.920000000000002</v>
          </cell>
          <cell r="W86">
            <v>67</v>
          </cell>
          <cell r="X86">
            <v>69.069999999999993</v>
          </cell>
          <cell r="Y86">
            <v>23.33</v>
          </cell>
          <cell r="Z86">
            <v>43.95</v>
          </cell>
          <cell r="AA86">
            <v>0</v>
          </cell>
        </row>
        <row r="87">
          <cell r="K87">
            <v>61.31</v>
          </cell>
          <cell r="N87">
            <v>61.31</v>
          </cell>
          <cell r="Q87">
            <v>22.38</v>
          </cell>
          <cell r="T87">
            <v>16.920000000000002</v>
          </cell>
          <cell r="W87">
            <v>67</v>
          </cell>
          <cell r="X87">
            <v>69.069999999999993</v>
          </cell>
          <cell r="Y87">
            <v>23.33</v>
          </cell>
          <cell r="Z87">
            <v>43.95</v>
          </cell>
          <cell r="AA87">
            <v>0</v>
          </cell>
        </row>
        <row r="88">
          <cell r="K88">
            <v>61.31</v>
          </cell>
          <cell r="N88">
            <v>61.31</v>
          </cell>
          <cell r="Q88">
            <v>22.38</v>
          </cell>
          <cell r="T88">
            <v>16.920000000000002</v>
          </cell>
          <cell r="W88">
            <v>67</v>
          </cell>
          <cell r="X88">
            <v>69.069999999999993</v>
          </cell>
          <cell r="Y88">
            <v>23.33</v>
          </cell>
          <cell r="Z88">
            <v>43.95</v>
          </cell>
          <cell r="AA88">
            <v>0</v>
          </cell>
        </row>
        <row r="89">
          <cell r="K89">
            <v>61.31</v>
          </cell>
          <cell r="N89">
            <v>61.31</v>
          </cell>
          <cell r="Q89">
            <v>22.38</v>
          </cell>
          <cell r="T89">
            <v>16.920000000000002</v>
          </cell>
          <cell r="W89">
            <v>67</v>
          </cell>
          <cell r="X89">
            <v>69.069999999999993</v>
          </cell>
          <cell r="Y89">
            <v>23.33</v>
          </cell>
          <cell r="Z89">
            <v>43.95</v>
          </cell>
          <cell r="AA89">
            <v>0</v>
          </cell>
        </row>
        <row r="90">
          <cell r="K90">
            <v>61.31</v>
          </cell>
          <cell r="N90">
            <v>61.31</v>
          </cell>
          <cell r="Q90">
            <v>22.38</v>
          </cell>
          <cell r="T90">
            <v>16.920000000000002</v>
          </cell>
          <cell r="W90">
            <v>67</v>
          </cell>
          <cell r="X90">
            <v>69.069999999999993</v>
          </cell>
          <cell r="Y90">
            <v>23.33</v>
          </cell>
          <cell r="Z90">
            <v>43.95</v>
          </cell>
          <cell r="AA90">
            <v>0</v>
          </cell>
        </row>
        <row r="91">
          <cell r="K91">
            <v>61.31</v>
          </cell>
          <cell r="N91">
            <v>61.31</v>
          </cell>
          <cell r="Q91">
            <v>22.38</v>
          </cell>
          <cell r="T91">
            <v>16.920000000000002</v>
          </cell>
          <cell r="W91">
            <v>67</v>
          </cell>
          <cell r="X91">
            <v>69.069999999999993</v>
          </cell>
          <cell r="Y91">
            <v>23.33</v>
          </cell>
          <cell r="Z91">
            <v>43.95</v>
          </cell>
          <cell r="AA91">
            <v>0</v>
          </cell>
        </row>
        <row r="92">
          <cell r="K92">
            <v>61.31</v>
          </cell>
          <cell r="N92">
            <v>61.31</v>
          </cell>
          <cell r="Q92">
            <v>22.38</v>
          </cell>
          <cell r="T92">
            <v>16.920000000000002</v>
          </cell>
          <cell r="W92">
            <v>67</v>
          </cell>
          <cell r="X92">
            <v>69.069999999999993</v>
          </cell>
          <cell r="Y92">
            <v>23.33</v>
          </cell>
          <cell r="Z92">
            <v>43.95</v>
          </cell>
          <cell r="AA92">
            <v>0</v>
          </cell>
        </row>
        <row r="93">
          <cell r="K93">
            <v>61.31</v>
          </cell>
          <cell r="N93">
            <v>61.31</v>
          </cell>
          <cell r="Q93">
            <v>22.38</v>
          </cell>
          <cell r="T93">
            <v>16.920000000000002</v>
          </cell>
          <cell r="W93">
            <v>67</v>
          </cell>
          <cell r="X93">
            <v>69.069999999999993</v>
          </cell>
          <cell r="Y93">
            <v>23.33</v>
          </cell>
          <cell r="Z93">
            <v>43.95</v>
          </cell>
          <cell r="AA93">
            <v>0</v>
          </cell>
        </row>
        <row r="94">
          <cell r="K94">
            <v>61.31</v>
          </cell>
          <cell r="N94">
            <v>61.31</v>
          </cell>
          <cell r="Q94">
            <v>22.38</v>
          </cell>
          <cell r="T94">
            <v>16.920000000000002</v>
          </cell>
          <cell r="W94">
            <v>67</v>
          </cell>
          <cell r="X94">
            <v>69.069999999999993</v>
          </cell>
          <cell r="Y94">
            <v>23.33</v>
          </cell>
          <cell r="Z94">
            <v>43.95</v>
          </cell>
          <cell r="AA94">
            <v>0</v>
          </cell>
        </row>
        <row r="95">
          <cell r="K95">
            <v>61.31</v>
          </cell>
          <cell r="N95">
            <v>61.31</v>
          </cell>
          <cell r="Q95">
            <v>22.38</v>
          </cell>
          <cell r="T95">
            <v>16.920000000000002</v>
          </cell>
          <cell r="W95">
            <v>67</v>
          </cell>
          <cell r="X95">
            <v>69.069999999999993</v>
          </cell>
          <cell r="Y95">
            <v>23.33</v>
          </cell>
          <cell r="Z95">
            <v>43.95</v>
          </cell>
          <cell r="AA95">
            <v>0</v>
          </cell>
        </row>
        <row r="96">
          <cell r="K96">
            <v>61.31</v>
          </cell>
          <cell r="N96">
            <v>61.31</v>
          </cell>
          <cell r="Q96">
            <v>22.38</v>
          </cell>
          <cell r="T96">
            <v>16.920000000000002</v>
          </cell>
          <cell r="W96">
            <v>67</v>
          </cell>
          <cell r="X96">
            <v>69.069999999999993</v>
          </cell>
          <cell r="Y96">
            <v>23.33</v>
          </cell>
          <cell r="Z96">
            <v>43.95</v>
          </cell>
          <cell r="AA96">
            <v>0</v>
          </cell>
        </row>
        <row r="97">
          <cell r="K97">
            <v>61.31</v>
          </cell>
          <cell r="N97">
            <v>61.31</v>
          </cell>
          <cell r="Q97">
            <v>22.38</v>
          </cell>
          <cell r="T97">
            <v>16.920000000000002</v>
          </cell>
          <cell r="W97">
            <v>67</v>
          </cell>
          <cell r="X97">
            <v>69.069999999999993</v>
          </cell>
          <cell r="Y97">
            <v>23.33</v>
          </cell>
          <cell r="Z97">
            <v>43.95</v>
          </cell>
          <cell r="AA97">
            <v>0</v>
          </cell>
        </row>
        <row r="98">
          <cell r="K98">
            <v>61.31</v>
          </cell>
          <cell r="N98">
            <v>61.31</v>
          </cell>
          <cell r="Q98">
            <v>22.38</v>
          </cell>
          <cell r="T98">
            <v>16.920000000000002</v>
          </cell>
          <cell r="W98">
            <v>67</v>
          </cell>
          <cell r="X98">
            <v>69.069999999999993</v>
          </cell>
          <cell r="Y98">
            <v>23.33</v>
          </cell>
          <cell r="Z98">
            <v>43.95</v>
          </cell>
          <cell r="AA98">
            <v>0</v>
          </cell>
        </row>
        <row r="99">
          <cell r="K99">
            <v>61.31</v>
          </cell>
          <cell r="N99">
            <v>61.31</v>
          </cell>
          <cell r="Q99">
            <v>22.38</v>
          </cell>
          <cell r="T99">
            <v>16.920000000000002</v>
          </cell>
          <cell r="W99">
            <v>67</v>
          </cell>
          <cell r="X99">
            <v>69.069999999999993</v>
          </cell>
          <cell r="Y99">
            <v>23.33</v>
          </cell>
          <cell r="Z99">
            <v>43.95</v>
          </cell>
          <cell r="AA99">
            <v>0</v>
          </cell>
        </row>
        <row r="100">
          <cell r="K100">
            <v>61.31</v>
          </cell>
          <cell r="N100">
            <v>61.31</v>
          </cell>
          <cell r="Q100">
            <v>22.38</v>
          </cell>
          <cell r="T100">
            <v>16.920000000000002</v>
          </cell>
          <cell r="W100">
            <v>67</v>
          </cell>
          <cell r="X100">
            <v>69.069999999999993</v>
          </cell>
          <cell r="Y100">
            <v>23.33</v>
          </cell>
          <cell r="Z100">
            <v>43.95</v>
          </cell>
          <cell r="AA100">
            <v>0</v>
          </cell>
        </row>
        <row r="101">
          <cell r="K101">
            <v>61.31</v>
          </cell>
          <cell r="N101">
            <v>61.31</v>
          </cell>
          <cell r="Q101">
            <v>22.38</v>
          </cell>
          <cell r="T101">
            <v>16.920000000000002</v>
          </cell>
          <cell r="W101">
            <v>67</v>
          </cell>
          <cell r="X101">
            <v>69.069999999999993</v>
          </cell>
          <cell r="Y101">
            <v>23.33</v>
          </cell>
          <cell r="Z101">
            <v>43.95</v>
          </cell>
          <cell r="AA101">
            <v>0</v>
          </cell>
        </row>
        <row r="102">
          <cell r="K102">
            <v>61.31</v>
          </cell>
          <cell r="N102">
            <v>61.31</v>
          </cell>
          <cell r="Q102">
            <v>22.38</v>
          </cell>
          <cell r="T102">
            <v>16.920000000000002</v>
          </cell>
          <cell r="W102">
            <v>67</v>
          </cell>
          <cell r="X102">
            <v>69.069999999999993</v>
          </cell>
          <cell r="Y102">
            <v>23.33</v>
          </cell>
          <cell r="Z102">
            <v>43.95</v>
          </cell>
          <cell r="AA102">
            <v>0</v>
          </cell>
        </row>
        <row r="103">
          <cell r="K103">
            <v>61.31</v>
          </cell>
          <cell r="N103">
            <v>61.31</v>
          </cell>
          <cell r="Q103">
            <v>22.38</v>
          </cell>
          <cell r="T103">
            <v>16.920000000000002</v>
          </cell>
          <cell r="W103">
            <v>67</v>
          </cell>
          <cell r="X103">
            <v>69.069999999999993</v>
          </cell>
          <cell r="Y103">
            <v>23.33</v>
          </cell>
          <cell r="Z103">
            <v>43.95</v>
          </cell>
          <cell r="AA103">
            <v>0</v>
          </cell>
        </row>
        <row r="104">
          <cell r="K104">
            <v>61.31</v>
          </cell>
          <cell r="N104">
            <v>61.31</v>
          </cell>
          <cell r="Q104">
            <v>22.38</v>
          </cell>
          <cell r="T104">
            <v>16.920000000000002</v>
          </cell>
          <cell r="W104">
            <v>67</v>
          </cell>
          <cell r="X104">
            <v>69.069999999999993</v>
          </cell>
          <cell r="Y104">
            <v>23.33</v>
          </cell>
          <cell r="Z104">
            <v>43.95</v>
          </cell>
          <cell r="AA104">
            <v>0</v>
          </cell>
        </row>
        <row r="105">
          <cell r="K105">
            <v>61.31</v>
          </cell>
          <cell r="N105">
            <v>61.31</v>
          </cell>
          <cell r="Q105">
            <v>22.38</v>
          </cell>
          <cell r="T105">
            <v>16.920000000000002</v>
          </cell>
          <cell r="W105">
            <v>67</v>
          </cell>
          <cell r="X105">
            <v>69.069999999999993</v>
          </cell>
          <cell r="Y105">
            <v>23.33</v>
          </cell>
          <cell r="Z105">
            <v>43.95</v>
          </cell>
          <cell r="AA105">
            <v>0</v>
          </cell>
        </row>
        <row r="106">
          <cell r="K106">
            <v>61.31</v>
          </cell>
          <cell r="N106">
            <v>61.31</v>
          </cell>
          <cell r="Q106">
            <v>22.38</v>
          </cell>
          <cell r="T106">
            <v>16.920000000000002</v>
          </cell>
          <cell r="W106">
            <v>67</v>
          </cell>
          <cell r="X106">
            <v>69.069999999999993</v>
          </cell>
          <cell r="Y106">
            <v>23.33</v>
          </cell>
          <cell r="Z106">
            <v>43.95</v>
          </cell>
          <cell r="AA106">
            <v>0</v>
          </cell>
        </row>
        <row r="107">
          <cell r="K107">
            <v>61.31</v>
          </cell>
          <cell r="N107">
            <v>61.31</v>
          </cell>
          <cell r="Q107">
            <v>22.38</v>
          </cell>
          <cell r="T107">
            <v>16.920000000000002</v>
          </cell>
          <cell r="W107">
            <v>67</v>
          </cell>
          <cell r="X107">
            <v>69.069999999999993</v>
          </cell>
          <cell r="Y107">
            <v>23.33</v>
          </cell>
          <cell r="Z107">
            <v>43.95</v>
          </cell>
          <cell r="AA107">
            <v>0</v>
          </cell>
        </row>
        <row r="108">
          <cell r="K108">
            <v>61.31</v>
          </cell>
          <cell r="N108">
            <v>61.31</v>
          </cell>
          <cell r="Q108">
            <v>22.38</v>
          </cell>
          <cell r="T108">
            <v>16.920000000000002</v>
          </cell>
          <cell r="W108">
            <v>67</v>
          </cell>
          <cell r="X108">
            <v>69.069999999999993</v>
          </cell>
          <cell r="Y108">
            <v>23.33</v>
          </cell>
          <cell r="Z108">
            <v>43.95</v>
          </cell>
          <cell r="AA108">
            <v>0</v>
          </cell>
        </row>
        <row r="109">
          <cell r="K109">
            <v>61.31</v>
          </cell>
          <cell r="N109">
            <v>61.31</v>
          </cell>
          <cell r="Q109">
            <v>22.38</v>
          </cell>
          <cell r="T109">
            <v>16.920000000000002</v>
          </cell>
          <cell r="W109">
            <v>67</v>
          </cell>
          <cell r="X109">
            <v>69.069999999999993</v>
          </cell>
          <cell r="Y109">
            <v>23.33</v>
          </cell>
          <cell r="Z109">
            <v>43.95</v>
          </cell>
          <cell r="AA109">
            <v>0</v>
          </cell>
        </row>
        <row r="110">
          <cell r="K110">
            <v>61.31</v>
          </cell>
          <cell r="N110">
            <v>61.31</v>
          </cell>
          <cell r="Q110">
            <v>22.38</v>
          </cell>
          <cell r="T110">
            <v>16.920000000000002</v>
          </cell>
          <cell r="W110">
            <v>67</v>
          </cell>
          <cell r="X110">
            <v>69.069999999999993</v>
          </cell>
          <cell r="Y110">
            <v>23.33</v>
          </cell>
          <cell r="Z110">
            <v>43.95</v>
          </cell>
          <cell r="AA110">
            <v>0</v>
          </cell>
        </row>
        <row r="111">
          <cell r="K111">
            <v>61.31</v>
          </cell>
          <cell r="N111">
            <v>61.31</v>
          </cell>
          <cell r="Q111">
            <v>22.38</v>
          </cell>
          <cell r="T111">
            <v>16.920000000000002</v>
          </cell>
          <cell r="W111">
            <v>67</v>
          </cell>
          <cell r="X111">
            <v>69.069999999999993</v>
          </cell>
          <cell r="Y111">
            <v>23.33</v>
          </cell>
          <cell r="Z111">
            <v>43.95</v>
          </cell>
          <cell r="AA111">
            <v>0</v>
          </cell>
        </row>
        <row r="112">
          <cell r="K112">
            <v>61.31</v>
          </cell>
          <cell r="N112">
            <v>61.31</v>
          </cell>
          <cell r="Q112">
            <v>22.38</v>
          </cell>
          <cell r="T112">
            <v>16.920000000000002</v>
          </cell>
          <cell r="W112">
            <v>67</v>
          </cell>
          <cell r="X112">
            <v>69.069999999999993</v>
          </cell>
          <cell r="Y112">
            <v>23.33</v>
          </cell>
          <cell r="Z112">
            <v>43.95</v>
          </cell>
          <cell r="AA112">
            <v>0</v>
          </cell>
        </row>
        <row r="113">
          <cell r="L113">
            <v>61.98</v>
          </cell>
          <cell r="O113">
            <v>65.349999999999994</v>
          </cell>
          <cell r="R113">
            <v>22.38</v>
          </cell>
          <cell r="U113">
            <v>16.920000000000002</v>
          </cell>
          <cell r="W113">
            <v>67</v>
          </cell>
          <cell r="X113">
            <v>69.069999999999993</v>
          </cell>
          <cell r="Y113">
            <v>23.33</v>
          </cell>
          <cell r="Z113">
            <v>43.95</v>
          </cell>
          <cell r="AA113">
            <v>0</v>
          </cell>
        </row>
        <row r="114">
          <cell r="L114">
            <v>61.98</v>
          </cell>
          <cell r="O114">
            <v>65.349999999999994</v>
          </cell>
          <cell r="R114">
            <v>22.38</v>
          </cell>
          <cell r="U114">
            <v>16.920000000000002</v>
          </cell>
          <cell r="W114">
            <v>67</v>
          </cell>
          <cell r="X114">
            <v>69.069999999999993</v>
          </cell>
          <cell r="Y114">
            <v>23.33</v>
          </cell>
          <cell r="Z114">
            <v>43.95</v>
          </cell>
          <cell r="AA114">
            <v>0</v>
          </cell>
        </row>
        <row r="115">
          <cell r="L115">
            <v>61.98</v>
          </cell>
          <cell r="O115">
            <v>65.349999999999994</v>
          </cell>
          <cell r="R115">
            <v>22.38</v>
          </cell>
          <cell r="U115">
            <v>16.920000000000002</v>
          </cell>
          <cell r="W115">
            <v>67</v>
          </cell>
          <cell r="X115">
            <v>69.069999999999993</v>
          </cell>
          <cell r="Y115">
            <v>23.33</v>
          </cell>
          <cell r="Z115">
            <v>43.95</v>
          </cell>
          <cell r="AA115">
            <v>0</v>
          </cell>
        </row>
        <row r="116">
          <cell r="L116">
            <v>61.98</v>
          </cell>
          <cell r="O116">
            <v>65.349999999999994</v>
          </cell>
          <cell r="R116">
            <v>22.38</v>
          </cell>
          <cell r="U116">
            <v>16.920000000000002</v>
          </cell>
          <cell r="W116">
            <v>67</v>
          </cell>
          <cell r="X116">
            <v>69.069999999999993</v>
          </cell>
          <cell r="Y116">
            <v>23.33</v>
          </cell>
          <cell r="Z116">
            <v>43.95</v>
          </cell>
          <cell r="AA116">
            <v>0</v>
          </cell>
        </row>
        <row r="117">
          <cell r="L117">
            <v>61.98</v>
          </cell>
          <cell r="O117">
            <v>65.349999999999994</v>
          </cell>
          <cell r="R117">
            <v>22.38</v>
          </cell>
          <cell r="U117">
            <v>16.920000000000002</v>
          </cell>
          <cell r="W117">
            <v>67</v>
          </cell>
          <cell r="X117">
            <v>69.069999999999993</v>
          </cell>
          <cell r="Y117">
            <v>23.33</v>
          </cell>
          <cell r="Z117">
            <v>43.95</v>
          </cell>
          <cell r="AA117">
            <v>0</v>
          </cell>
        </row>
        <row r="118">
          <cell r="L118">
            <v>61.98</v>
          </cell>
          <cell r="O118">
            <v>65.349999999999994</v>
          </cell>
          <cell r="R118">
            <v>22.38</v>
          </cell>
          <cell r="U118">
            <v>16.920000000000002</v>
          </cell>
          <cell r="W118">
            <v>67</v>
          </cell>
          <cell r="X118">
            <v>69.069999999999993</v>
          </cell>
          <cell r="Y118">
            <v>23.33</v>
          </cell>
          <cell r="Z118">
            <v>43.95</v>
          </cell>
          <cell r="AA118">
            <v>0</v>
          </cell>
        </row>
        <row r="119">
          <cell r="L119">
            <v>61.98</v>
          </cell>
          <cell r="O119">
            <v>65.349999999999994</v>
          </cell>
          <cell r="R119">
            <v>22.38</v>
          </cell>
          <cell r="U119">
            <v>16.920000000000002</v>
          </cell>
          <cell r="W119">
            <v>67</v>
          </cell>
          <cell r="X119">
            <v>69.069999999999993</v>
          </cell>
          <cell r="Y119">
            <v>23.33</v>
          </cell>
          <cell r="Z119">
            <v>43.95</v>
          </cell>
          <cell r="AA119">
            <v>0</v>
          </cell>
        </row>
        <row r="120">
          <cell r="L120">
            <v>61.98</v>
          </cell>
          <cell r="O120">
            <v>65.349999999999994</v>
          </cell>
          <cell r="R120">
            <v>22.38</v>
          </cell>
          <cell r="U120">
            <v>16.920000000000002</v>
          </cell>
          <cell r="W120">
            <v>67</v>
          </cell>
          <cell r="X120">
            <v>69.069999999999993</v>
          </cell>
          <cell r="Y120">
            <v>23.33</v>
          </cell>
          <cell r="Z120">
            <v>43.95</v>
          </cell>
          <cell r="AA120">
            <v>0</v>
          </cell>
        </row>
        <row r="121">
          <cell r="L121">
            <v>61.98</v>
          </cell>
          <cell r="O121">
            <v>65.349999999999994</v>
          </cell>
          <cell r="R121">
            <v>22.38</v>
          </cell>
          <cell r="U121">
            <v>16.920000000000002</v>
          </cell>
          <cell r="W121">
            <v>67</v>
          </cell>
          <cell r="X121">
            <v>69.069999999999993</v>
          </cell>
          <cell r="Y121">
            <v>23.33</v>
          </cell>
          <cell r="Z121">
            <v>43.95</v>
          </cell>
          <cell r="AA121">
            <v>0</v>
          </cell>
        </row>
        <row r="122">
          <cell r="L122">
            <v>61.98</v>
          </cell>
          <cell r="O122">
            <v>65.349999999999994</v>
          </cell>
          <cell r="R122">
            <v>22.38</v>
          </cell>
          <cell r="U122">
            <v>16.920000000000002</v>
          </cell>
          <cell r="W122">
            <v>67</v>
          </cell>
          <cell r="X122">
            <v>69.069999999999993</v>
          </cell>
          <cell r="Y122">
            <v>23.33</v>
          </cell>
          <cell r="Z122">
            <v>43.95</v>
          </cell>
          <cell r="AA122">
            <v>0</v>
          </cell>
        </row>
        <row r="123">
          <cell r="L123">
            <v>61.98</v>
          </cell>
          <cell r="O123">
            <v>65.349999999999994</v>
          </cell>
          <cell r="R123">
            <v>22.38</v>
          </cell>
          <cell r="U123">
            <v>16.920000000000002</v>
          </cell>
          <cell r="W123">
            <v>67</v>
          </cell>
          <cell r="X123">
            <v>69.069999999999993</v>
          </cell>
          <cell r="Y123">
            <v>23.33</v>
          </cell>
          <cell r="Z123">
            <v>43.95</v>
          </cell>
          <cell r="AA123">
            <v>0</v>
          </cell>
        </row>
        <row r="124">
          <cell r="L124">
            <v>61.98</v>
          </cell>
          <cell r="O124">
            <v>65.349999999999994</v>
          </cell>
          <cell r="R124">
            <v>22.38</v>
          </cell>
          <cell r="U124">
            <v>16.920000000000002</v>
          </cell>
          <cell r="W124">
            <v>67</v>
          </cell>
          <cell r="X124">
            <v>69.069999999999993</v>
          </cell>
          <cell r="Y124">
            <v>23.33</v>
          </cell>
          <cell r="Z124">
            <v>43.95</v>
          </cell>
          <cell r="AA124">
            <v>0</v>
          </cell>
        </row>
        <row r="125">
          <cell r="L125">
            <v>61.98</v>
          </cell>
          <cell r="O125">
            <v>65.349999999999994</v>
          </cell>
          <cell r="R125">
            <v>22.38</v>
          </cell>
          <cell r="U125">
            <v>16.920000000000002</v>
          </cell>
          <cell r="W125">
            <v>67</v>
          </cell>
          <cell r="X125">
            <v>69.069999999999993</v>
          </cell>
          <cell r="Y125">
            <v>23.33</v>
          </cell>
          <cell r="Z125">
            <v>43.95</v>
          </cell>
          <cell r="AA125">
            <v>0</v>
          </cell>
        </row>
        <row r="126">
          <cell r="L126">
            <v>61.98</v>
          </cell>
          <cell r="O126">
            <v>65.349999999999994</v>
          </cell>
          <cell r="R126">
            <v>22.38</v>
          </cell>
          <cell r="U126">
            <v>16.920000000000002</v>
          </cell>
          <cell r="W126">
            <v>67</v>
          </cell>
          <cell r="X126">
            <v>69.069999999999993</v>
          </cell>
          <cell r="Y126">
            <v>23.33</v>
          </cell>
          <cell r="Z126">
            <v>43.95</v>
          </cell>
          <cell r="AA126">
            <v>0</v>
          </cell>
        </row>
        <row r="127">
          <cell r="L127">
            <v>61.98</v>
          </cell>
          <cell r="O127">
            <v>65.349999999999994</v>
          </cell>
          <cell r="R127">
            <v>22.38</v>
          </cell>
          <cell r="U127">
            <v>16.920000000000002</v>
          </cell>
          <cell r="W127">
            <v>67</v>
          </cell>
          <cell r="X127">
            <v>69.069999999999993</v>
          </cell>
          <cell r="Y127">
            <v>23.33</v>
          </cell>
          <cell r="Z127">
            <v>43.95</v>
          </cell>
          <cell r="AA127">
            <v>0</v>
          </cell>
        </row>
        <row r="128">
          <cell r="L128">
            <v>61.98</v>
          </cell>
          <cell r="O128">
            <v>65.349999999999994</v>
          </cell>
          <cell r="R128">
            <v>22.38</v>
          </cell>
          <cell r="U128">
            <v>16.920000000000002</v>
          </cell>
          <cell r="W128">
            <v>67</v>
          </cell>
          <cell r="X128">
            <v>69.069999999999993</v>
          </cell>
          <cell r="Y128">
            <v>23.33</v>
          </cell>
          <cell r="Z128">
            <v>43.95</v>
          </cell>
          <cell r="AA128">
            <v>0</v>
          </cell>
        </row>
        <row r="129">
          <cell r="L129">
            <v>61.98</v>
          </cell>
          <cell r="O129">
            <v>65.349999999999994</v>
          </cell>
          <cell r="R129">
            <v>22.38</v>
          </cell>
          <cell r="U129">
            <v>16.920000000000002</v>
          </cell>
          <cell r="W129">
            <v>67</v>
          </cell>
          <cell r="X129">
            <v>69.069999999999993</v>
          </cell>
          <cell r="Y129">
            <v>23.33</v>
          </cell>
          <cell r="Z129">
            <v>43.95</v>
          </cell>
          <cell r="AA129">
            <v>0</v>
          </cell>
        </row>
        <row r="130">
          <cell r="L130">
            <v>61.98</v>
          </cell>
          <cell r="O130">
            <v>65.349999999999994</v>
          </cell>
          <cell r="R130">
            <v>22.38</v>
          </cell>
          <cell r="U130">
            <v>16.920000000000002</v>
          </cell>
          <cell r="W130">
            <v>67</v>
          </cell>
          <cell r="X130">
            <v>69.069999999999993</v>
          </cell>
          <cell r="Y130">
            <v>23.33</v>
          </cell>
          <cell r="Z130">
            <v>43.95</v>
          </cell>
          <cell r="AA130">
            <v>0</v>
          </cell>
        </row>
        <row r="131">
          <cell r="L131">
            <v>61.98</v>
          </cell>
          <cell r="O131">
            <v>65.349999999999994</v>
          </cell>
          <cell r="R131">
            <v>22.38</v>
          </cell>
          <cell r="U131">
            <v>16.920000000000002</v>
          </cell>
          <cell r="W131">
            <v>67</v>
          </cell>
          <cell r="X131">
            <v>69.069999999999993</v>
          </cell>
          <cell r="Y131">
            <v>23.33</v>
          </cell>
          <cell r="Z131">
            <v>43.95</v>
          </cell>
          <cell r="AA131">
            <v>0</v>
          </cell>
        </row>
        <row r="132">
          <cell r="L132">
            <v>61.98</v>
          </cell>
          <cell r="O132">
            <v>65.349999999999994</v>
          </cell>
          <cell r="R132">
            <v>22.38</v>
          </cell>
          <cell r="U132">
            <v>16.920000000000002</v>
          </cell>
          <cell r="W132">
            <v>67</v>
          </cell>
          <cell r="X132">
            <v>69.069999999999993</v>
          </cell>
          <cell r="Y132">
            <v>23.33</v>
          </cell>
          <cell r="Z132">
            <v>43.95</v>
          </cell>
          <cell r="AA132">
            <v>0</v>
          </cell>
        </row>
        <row r="133">
          <cell r="L133">
            <v>61.98</v>
          </cell>
          <cell r="O133">
            <v>65.349999999999994</v>
          </cell>
          <cell r="R133">
            <v>22.38</v>
          </cell>
          <cell r="U133">
            <v>16.920000000000002</v>
          </cell>
          <cell r="W133">
            <v>67</v>
          </cell>
          <cell r="X133">
            <v>69.069999999999993</v>
          </cell>
          <cell r="Y133">
            <v>23.33</v>
          </cell>
          <cell r="Z133">
            <v>43.95</v>
          </cell>
          <cell r="AA133">
            <v>0</v>
          </cell>
        </row>
        <row r="134">
          <cell r="L134">
            <v>61.98</v>
          </cell>
          <cell r="O134">
            <v>65.349999999999994</v>
          </cell>
          <cell r="R134">
            <v>22.38</v>
          </cell>
          <cell r="U134">
            <v>16.920000000000002</v>
          </cell>
          <cell r="W134">
            <v>67</v>
          </cell>
          <cell r="X134">
            <v>69.069999999999993</v>
          </cell>
          <cell r="Y134">
            <v>23.33</v>
          </cell>
          <cell r="Z134">
            <v>43.95</v>
          </cell>
          <cell r="AA134">
            <v>0</v>
          </cell>
        </row>
        <row r="135">
          <cell r="L135">
            <v>61.98</v>
          </cell>
          <cell r="O135">
            <v>65.349999999999994</v>
          </cell>
          <cell r="R135">
            <v>22.38</v>
          </cell>
          <cell r="U135">
            <v>16.920000000000002</v>
          </cell>
          <cell r="W135">
            <v>67</v>
          </cell>
          <cell r="X135">
            <v>69.069999999999993</v>
          </cell>
          <cell r="Y135">
            <v>23.33</v>
          </cell>
          <cell r="Z135">
            <v>43.95</v>
          </cell>
          <cell r="AA135">
            <v>0</v>
          </cell>
        </row>
        <row r="136">
          <cell r="L136">
            <v>61.98</v>
          </cell>
          <cell r="O136">
            <v>65.349999999999994</v>
          </cell>
          <cell r="R136">
            <v>22.38</v>
          </cell>
          <cell r="U136">
            <v>16.920000000000002</v>
          </cell>
          <cell r="W136">
            <v>67</v>
          </cell>
          <cell r="X136">
            <v>69.069999999999993</v>
          </cell>
          <cell r="Y136">
            <v>23.33</v>
          </cell>
          <cell r="Z136">
            <v>43.95</v>
          </cell>
          <cell r="AA136">
            <v>0</v>
          </cell>
        </row>
        <row r="137">
          <cell r="L137">
            <v>61.98</v>
          </cell>
          <cell r="O137">
            <v>65.349999999999994</v>
          </cell>
          <cell r="R137">
            <v>22.38</v>
          </cell>
          <cell r="U137">
            <v>16.920000000000002</v>
          </cell>
          <cell r="W137">
            <v>67</v>
          </cell>
          <cell r="X137">
            <v>69.069999999999993</v>
          </cell>
          <cell r="Y137">
            <v>23.33</v>
          </cell>
          <cell r="Z137">
            <v>43.95</v>
          </cell>
          <cell r="AA137">
            <v>0</v>
          </cell>
        </row>
        <row r="138">
          <cell r="L138">
            <v>61.98</v>
          </cell>
          <cell r="O138">
            <v>65.349999999999994</v>
          </cell>
          <cell r="R138">
            <v>22.38</v>
          </cell>
          <cell r="U138">
            <v>16.920000000000002</v>
          </cell>
          <cell r="W138">
            <v>67</v>
          </cell>
          <cell r="X138">
            <v>69.069999999999993</v>
          </cell>
          <cell r="Y138">
            <v>23.33</v>
          </cell>
          <cell r="Z138">
            <v>43.95</v>
          </cell>
          <cell r="AA138">
            <v>0</v>
          </cell>
        </row>
        <row r="139">
          <cell r="L139">
            <v>61.98</v>
          </cell>
          <cell r="O139">
            <v>65.349999999999994</v>
          </cell>
          <cell r="R139">
            <v>22.38</v>
          </cell>
          <cell r="U139">
            <v>16.920000000000002</v>
          </cell>
          <cell r="W139">
            <v>67</v>
          </cell>
          <cell r="X139">
            <v>69.069999999999993</v>
          </cell>
          <cell r="Y139">
            <v>23.33</v>
          </cell>
          <cell r="Z139">
            <v>43.95</v>
          </cell>
          <cell r="AA139">
            <v>0</v>
          </cell>
        </row>
        <row r="140">
          <cell r="L140">
            <v>61.98</v>
          </cell>
          <cell r="O140">
            <v>65.349999999999994</v>
          </cell>
          <cell r="R140">
            <v>22.38</v>
          </cell>
          <cell r="U140">
            <v>16.920000000000002</v>
          </cell>
          <cell r="W140">
            <v>67</v>
          </cell>
          <cell r="X140">
            <v>69.069999999999993</v>
          </cell>
          <cell r="Y140">
            <v>23.33</v>
          </cell>
          <cell r="Z140">
            <v>43.95</v>
          </cell>
          <cell r="AA140">
            <v>0</v>
          </cell>
        </row>
        <row r="141">
          <cell r="L141">
            <v>61.98</v>
          </cell>
          <cell r="O141">
            <v>65.349999999999994</v>
          </cell>
          <cell r="R141">
            <v>22.38</v>
          </cell>
          <cell r="U141">
            <v>16.920000000000002</v>
          </cell>
          <cell r="W141">
            <v>67</v>
          </cell>
          <cell r="X141">
            <v>69.069999999999993</v>
          </cell>
          <cell r="Y141">
            <v>23.33</v>
          </cell>
          <cell r="Z141">
            <v>43.95</v>
          </cell>
          <cell r="AA141">
            <v>0</v>
          </cell>
        </row>
        <row r="142">
          <cell r="L142">
            <v>61.98</v>
          </cell>
          <cell r="O142">
            <v>65.349999999999994</v>
          </cell>
          <cell r="R142">
            <v>22.38</v>
          </cell>
          <cell r="U142">
            <v>16.920000000000002</v>
          </cell>
          <cell r="W142">
            <v>67</v>
          </cell>
          <cell r="X142">
            <v>69.069999999999993</v>
          </cell>
          <cell r="Y142">
            <v>23.33</v>
          </cell>
          <cell r="Z142">
            <v>43.95</v>
          </cell>
          <cell r="AA142">
            <v>0</v>
          </cell>
        </row>
        <row r="143">
          <cell r="L143">
            <v>61.98</v>
          </cell>
          <cell r="O143">
            <v>65.349999999999994</v>
          </cell>
          <cell r="R143">
            <v>22.38</v>
          </cell>
          <cell r="U143">
            <v>16.920000000000002</v>
          </cell>
          <cell r="W143">
            <v>67</v>
          </cell>
          <cell r="X143">
            <v>69.069999999999993</v>
          </cell>
          <cell r="Y143">
            <v>23.33</v>
          </cell>
          <cell r="Z143">
            <v>43.95</v>
          </cell>
          <cell r="AA143">
            <v>0</v>
          </cell>
        </row>
        <row r="144">
          <cell r="L144">
            <v>61.98</v>
          </cell>
          <cell r="O144">
            <v>65.349999999999994</v>
          </cell>
          <cell r="R144">
            <v>22.38</v>
          </cell>
          <cell r="U144">
            <v>16.920000000000002</v>
          </cell>
          <cell r="W144">
            <v>67</v>
          </cell>
          <cell r="X144">
            <v>69.069999999999993</v>
          </cell>
          <cell r="Y144">
            <v>23.33</v>
          </cell>
          <cell r="Z144">
            <v>43.95</v>
          </cell>
          <cell r="AA144">
            <v>0</v>
          </cell>
        </row>
        <row r="145">
          <cell r="L145">
            <v>61.98</v>
          </cell>
          <cell r="O145">
            <v>65.349999999999994</v>
          </cell>
          <cell r="R145">
            <v>22.38</v>
          </cell>
          <cell r="U145">
            <v>16.920000000000002</v>
          </cell>
          <cell r="W145">
            <v>67</v>
          </cell>
          <cell r="X145">
            <v>69.069999999999993</v>
          </cell>
          <cell r="Y145">
            <v>23.33</v>
          </cell>
          <cell r="Z145">
            <v>43.95</v>
          </cell>
          <cell r="AA145">
            <v>0</v>
          </cell>
        </row>
        <row r="146">
          <cell r="L146">
            <v>61.98</v>
          </cell>
          <cell r="O146">
            <v>65.349999999999994</v>
          </cell>
          <cell r="R146">
            <v>22.38</v>
          </cell>
          <cell r="U146">
            <v>16.920000000000002</v>
          </cell>
          <cell r="W146">
            <v>67</v>
          </cell>
          <cell r="X146">
            <v>69.069999999999993</v>
          </cell>
          <cell r="Y146">
            <v>23.33</v>
          </cell>
          <cell r="Z146">
            <v>43.95</v>
          </cell>
          <cell r="AA146">
            <v>0</v>
          </cell>
        </row>
        <row r="147">
          <cell r="L147">
            <v>61.98</v>
          </cell>
          <cell r="O147">
            <v>65.349999999999994</v>
          </cell>
          <cell r="R147">
            <v>22.38</v>
          </cell>
          <cell r="U147">
            <v>16.920000000000002</v>
          </cell>
          <cell r="W147">
            <v>67</v>
          </cell>
          <cell r="X147">
            <v>69.069999999999993</v>
          </cell>
          <cell r="Y147">
            <v>23.33</v>
          </cell>
          <cell r="Z147">
            <v>43.95</v>
          </cell>
          <cell r="AA147">
            <v>0</v>
          </cell>
        </row>
        <row r="148">
          <cell r="L148">
            <v>61.98</v>
          </cell>
          <cell r="O148">
            <v>65.349999999999994</v>
          </cell>
          <cell r="R148">
            <v>22.38</v>
          </cell>
          <cell r="U148">
            <v>16.920000000000002</v>
          </cell>
          <cell r="W148">
            <v>67</v>
          </cell>
          <cell r="X148">
            <v>69.069999999999993</v>
          </cell>
          <cell r="Y148">
            <v>23.33</v>
          </cell>
          <cell r="Z148">
            <v>43.95</v>
          </cell>
          <cell r="AA148">
            <v>0</v>
          </cell>
        </row>
        <row r="149">
          <cell r="L149">
            <v>61.98</v>
          </cell>
          <cell r="O149">
            <v>65.349999999999994</v>
          </cell>
          <cell r="R149">
            <v>22.38</v>
          </cell>
          <cell r="U149">
            <v>16.920000000000002</v>
          </cell>
          <cell r="W149">
            <v>67</v>
          </cell>
          <cell r="X149">
            <v>69.069999999999993</v>
          </cell>
          <cell r="Y149">
            <v>23.33</v>
          </cell>
          <cell r="Z149">
            <v>43.95</v>
          </cell>
          <cell r="AA149">
            <v>0</v>
          </cell>
        </row>
        <row r="150">
          <cell r="L150">
            <v>61.98</v>
          </cell>
          <cell r="O150">
            <v>65.349999999999994</v>
          </cell>
          <cell r="R150">
            <v>22.38</v>
          </cell>
          <cell r="U150">
            <v>16.920000000000002</v>
          </cell>
          <cell r="W150">
            <v>67</v>
          </cell>
          <cell r="X150">
            <v>69.069999999999993</v>
          </cell>
          <cell r="Y150">
            <v>23.33</v>
          </cell>
          <cell r="Z150">
            <v>43.95</v>
          </cell>
          <cell r="AA150">
            <v>0</v>
          </cell>
        </row>
        <row r="151">
          <cell r="L151">
            <v>61.98</v>
          </cell>
          <cell r="O151">
            <v>65.349999999999994</v>
          </cell>
          <cell r="R151">
            <v>22.38</v>
          </cell>
          <cell r="U151">
            <v>16.920000000000002</v>
          </cell>
          <cell r="W151">
            <v>67</v>
          </cell>
          <cell r="X151">
            <v>69.069999999999993</v>
          </cell>
          <cell r="Y151">
            <v>23.33</v>
          </cell>
          <cell r="Z151">
            <v>43.95</v>
          </cell>
          <cell r="AA151">
            <v>0</v>
          </cell>
        </row>
        <row r="152">
          <cell r="L152">
            <v>61.98</v>
          </cell>
          <cell r="O152">
            <v>65.349999999999994</v>
          </cell>
          <cell r="R152">
            <v>22.38</v>
          </cell>
          <cell r="U152">
            <v>16.920000000000002</v>
          </cell>
          <cell r="W152">
            <v>67</v>
          </cell>
          <cell r="X152">
            <v>69.069999999999993</v>
          </cell>
          <cell r="Y152">
            <v>23.33</v>
          </cell>
          <cell r="Z152">
            <v>43.95</v>
          </cell>
          <cell r="AA152">
            <v>0</v>
          </cell>
        </row>
        <row r="153">
          <cell r="L153">
            <v>61.98</v>
          </cell>
          <cell r="O153">
            <v>65.349999999999994</v>
          </cell>
          <cell r="R153">
            <v>22.38</v>
          </cell>
          <cell r="U153">
            <v>16.920000000000002</v>
          </cell>
          <cell r="W153">
            <v>67</v>
          </cell>
          <cell r="X153">
            <v>69.069999999999993</v>
          </cell>
          <cell r="Y153">
            <v>23.33</v>
          </cell>
          <cell r="Z153">
            <v>43.95</v>
          </cell>
          <cell r="AA153">
            <v>0</v>
          </cell>
        </row>
        <row r="154">
          <cell r="L154">
            <v>61.98</v>
          </cell>
          <cell r="O154">
            <v>65.349999999999994</v>
          </cell>
          <cell r="R154">
            <v>22.38</v>
          </cell>
          <cell r="U154">
            <v>16.920000000000002</v>
          </cell>
          <cell r="W154">
            <v>67</v>
          </cell>
          <cell r="X154">
            <v>69.069999999999993</v>
          </cell>
          <cell r="Y154">
            <v>23.33</v>
          </cell>
          <cell r="Z154">
            <v>43.95</v>
          </cell>
          <cell r="AA154">
            <v>0</v>
          </cell>
        </row>
        <row r="155">
          <cell r="L155">
            <v>61.98</v>
          </cell>
          <cell r="O155">
            <v>65.349999999999994</v>
          </cell>
          <cell r="R155">
            <v>22.38</v>
          </cell>
          <cell r="U155">
            <v>16.920000000000002</v>
          </cell>
          <cell r="W155">
            <v>67</v>
          </cell>
          <cell r="X155">
            <v>69.069999999999993</v>
          </cell>
          <cell r="Y155">
            <v>23.33</v>
          </cell>
          <cell r="Z155">
            <v>43.95</v>
          </cell>
          <cell r="AA155">
            <v>0</v>
          </cell>
        </row>
        <row r="156">
          <cell r="L156">
            <v>61.98</v>
          </cell>
          <cell r="O156">
            <v>65.349999999999994</v>
          </cell>
          <cell r="R156">
            <v>22.38</v>
          </cell>
          <cell r="U156">
            <v>16.920000000000002</v>
          </cell>
          <cell r="W156">
            <v>67</v>
          </cell>
          <cell r="X156">
            <v>69.069999999999993</v>
          </cell>
          <cell r="Y156">
            <v>23.33</v>
          </cell>
          <cell r="Z156">
            <v>43.95</v>
          </cell>
          <cell r="AA156">
            <v>0</v>
          </cell>
        </row>
        <row r="157">
          <cell r="L157">
            <v>61.98</v>
          </cell>
          <cell r="O157">
            <v>65.349999999999994</v>
          </cell>
          <cell r="R157">
            <v>22.38</v>
          </cell>
          <cell r="U157">
            <v>16.920000000000002</v>
          </cell>
          <cell r="W157">
            <v>67</v>
          </cell>
          <cell r="X157">
            <v>69.069999999999993</v>
          </cell>
          <cell r="Y157">
            <v>23.33</v>
          </cell>
          <cell r="Z157">
            <v>43.95</v>
          </cell>
          <cell r="AA157">
            <v>0</v>
          </cell>
        </row>
        <row r="158">
          <cell r="L158">
            <v>61.98</v>
          </cell>
          <cell r="O158">
            <v>65.349999999999994</v>
          </cell>
          <cell r="R158">
            <v>22.38</v>
          </cell>
          <cell r="U158">
            <v>16.920000000000002</v>
          </cell>
          <cell r="W158">
            <v>67</v>
          </cell>
          <cell r="X158">
            <v>69.069999999999993</v>
          </cell>
          <cell r="Y158">
            <v>23.33</v>
          </cell>
          <cell r="Z158">
            <v>43.95</v>
          </cell>
          <cell r="AA158">
            <v>0</v>
          </cell>
        </row>
        <row r="159">
          <cell r="L159">
            <v>61.98</v>
          </cell>
          <cell r="O159">
            <v>65.349999999999994</v>
          </cell>
          <cell r="R159">
            <v>22.38</v>
          </cell>
          <cell r="U159">
            <v>16.920000000000002</v>
          </cell>
          <cell r="W159">
            <v>67</v>
          </cell>
          <cell r="X159">
            <v>69.069999999999993</v>
          </cell>
          <cell r="Y159">
            <v>23.33</v>
          </cell>
          <cell r="Z159">
            <v>43.95</v>
          </cell>
          <cell r="AA159">
            <v>0</v>
          </cell>
        </row>
        <row r="160">
          <cell r="L160">
            <v>61.98</v>
          </cell>
          <cell r="O160">
            <v>65.349999999999994</v>
          </cell>
          <cell r="R160">
            <v>22.38</v>
          </cell>
          <cell r="U160">
            <v>16.920000000000002</v>
          </cell>
          <cell r="W160">
            <v>67</v>
          </cell>
          <cell r="X160">
            <v>69.069999999999993</v>
          </cell>
          <cell r="Y160">
            <v>23.33</v>
          </cell>
          <cell r="Z160">
            <v>43.95</v>
          </cell>
          <cell r="AA160">
            <v>0</v>
          </cell>
        </row>
        <row r="161">
          <cell r="L161">
            <v>61.98</v>
          </cell>
          <cell r="O161">
            <v>65.349999999999994</v>
          </cell>
          <cell r="R161">
            <v>22.38</v>
          </cell>
          <cell r="U161">
            <v>16.920000000000002</v>
          </cell>
          <cell r="W161">
            <v>67</v>
          </cell>
          <cell r="X161">
            <v>69.069999999999993</v>
          </cell>
          <cell r="Y161">
            <v>23.33</v>
          </cell>
          <cell r="Z161">
            <v>43.95</v>
          </cell>
          <cell r="AA161">
            <v>0</v>
          </cell>
        </row>
        <row r="162">
          <cell r="L162">
            <v>61.98</v>
          </cell>
          <cell r="O162">
            <v>65.349999999999994</v>
          </cell>
          <cell r="R162">
            <v>22.38</v>
          </cell>
          <cell r="U162">
            <v>16.920000000000002</v>
          </cell>
          <cell r="W162">
            <v>67</v>
          </cell>
          <cell r="X162">
            <v>69.069999999999993</v>
          </cell>
          <cell r="Y162">
            <v>23.33</v>
          </cell>
          <cell r="Z162">
            <v>43.95</v>
          </cell>
          <cell r="AA162">
            <v>0</v>
          </cell>
        </row>
        <row r="163">
          <cell r="L163">
            <v>61.98</v>
          </cell>
          <cell r="O163">
            <v>65.349999999999994</v>
          </cell>
          <cell r="R163">
            <v>22.38</v>
          </cell>
          <cell r="U163">
            <v>16.920000000000002</v>
          </cell>
          <cell r="W163">
            <v>67</v>
          </cell>
          <cell r="X163">
            <v>69.069999999999993</v>
          </cell>
          <cell r="Y163">
            <v>23.33</v>
          </cell>
          <cell r="Z163">
            <v>43.95</v>
          </cell>
          <cell r="AA163">
            <v>0</v>
          </cell>
        </row>
        <row r="164">
          <cell r="L164">
            <v>61.98</v>
          </cell>
          <cell r="O164">
            <v>65.349999999999994</v>
          </cell>
          <cell r="R164">
            <v>22.38</v>
          </cell>
          <cell r="U164">
            <v>16.920000000000002</v>
          </cell>
          <cell r="W164">
            <v>67</v>
          </cell>
          <cell r="X164">
            <v>69.069999999999993</v>
          </cell>
          <cell r="Y164">
            <v>23.33</v>
          </cell>
          <cell r="Z164">
            <v>43.95</v>
          </cell>
          <cell r="AA164">
            <v>0</v>
          </cell>
        </row>
        <row r="165">
          <cell r="L165">
            <v>61.98</v>
          </cell>
          <cell r="O165">
            <v>65.349999999999994</v>
          </cell>
          <cell r="R165">
            <v>22.38</v>
          </cell>
          <cell r="U165">
            <v>16.920000000000002</v>
          </cell>
          <cell r="W165">
            <v>67</v>
          </cell>
          <cell r="X165">
            <v>69.069999999999993</v>
          </cell>
          <cell r="Y165">
            <v>23.33</v>
          </cell>
          <cell r="Z165">
            <v>43.95</v>
          </cell>
          <cell r="AA165">
            <v>0</v>
          </cell>
        </row>
        <row r="166">
          <cell r="L166">
            <v>61.98</v>
          </cell>
          <cell r="O166">
            <v>65.349999999999994</v>
          </cell>
          <cell r="R166">
            <v>22.38</v>
          </cell>
          <cell r="U166">
            <v>16.920000000000002</v>
          </cell>
          <cell r="W166">
            <v>67</v>
          </cell>
          <cell r="X166">
            <v>69.069999999999993</v>
          </cell>
          <cell r="Y166">
            <v>23.33</v>
          </cell>
          <cell r="Z166">
            <v>43.95</v>
          </cell>
          <cell r="AA166">
            <v>0</v>
          </cell>
        </row>
        <row r="167">
          <cell r="L167">
            <v>61.98</v>
          </cell>
          <cell r="O167">
            <v>65.349999999999994</v>
          </cell>
          <cell r="R167">
            <v>22.38</v>
          </cell>
          <cell r="U167">
            <v>16.920000000000002</v>
          </cell>
          <cell r="W167">
            <v>67</v>
          </cell>
          <cell r="X167">
            <v>69.069999999999993</v>
          </cell>
          <cell r="Y167">
            <v>23.33</v>
          </cell>
          <cell r="Z167">
            <v>43.95</v>
          </cell>
          <cell r="AA167">
            <v>0</v>
          </cell>
        </row>
        <row r="168">
          <cell r="L168">
            <v>61.98</v>
          </cell>
          <cell r="O168">
            <v>65.349999999999994</v>
          </cell>
          <cell r="R168">
            <v>22.38</v>
          </cell>
          <cell r="U168">
            <v>16.920000000000002</v>
          </cell>
          <cell r="W168">
            <v>67</v>
          </cell>
          <cell r="X168">
            <v>69.069999999999993</v>
          </cell>
          <cell r="Y168">
            <v>23.33</v>
          </cell>
          <cell r="Z168">
            <v>43.95</v>
          </cell>
          <cell r="AA168">
            <v>0</v>
          </cell>
        </row>
        <row r="169">
          <cell r="L169">
            <v>61.98</v>
          </cell>
          <cell r="O169">
            <v>65.349999999999994</v>
          </cell>
          <cell r="R169">
            <v>22.38</v>
          </cell>
          <cell r="U169">
            <v>16.920000000000002</v>
          </cell>
          <cell r="W169">
            <v>67</v>
          </cell>
          <cell r="X169">
            <v>69.069999999999993</v>
          </cell>
          <cell r="Y169">
            <v>23.33</v>
          </cell>
          <cell r="Z169">
            <v>43.95</v>
          </cell>
          <cell r="AA169">
            <v>0</v>
          </cell>
        </row>
        <row r="170">
          <cell r="L170">
            <v>61.98</v>
          </cell>
          <cell r="O170">
            <v>65.349999999999994</v>
          </cell>
          <cell r="R170">
            <v>22.38</v>
          </cell>
          <cell r="U170">
            <v>16.920000000000002</v>
          </cell>
          <cell r="W170">
            <v>67</v>
          </cell>
          <cell r="X170">
            <v>69.069999999999993</v>
          </cell>
          <cell r="Y170">
            <v>23.33</v>
          </cell>
          <cell r="Z170">
            <v>43.95</v>
          </cell>
          <cell r="AA170">
            <v>0</v>
          </cell>
        </row>
        <row r="171">
          <cell r="L171">
            <v>61.98</v>
          </cell>
          <cell r="O171">
            <v>65.349999999999994</v>
          </cell>
          <cell r="R171">
            <v>22.38</v>
          </cell>
          <cell r="U171">
            <v>16.920000000000002</v>
          </cell>
          <cell r="W171">
            <v>67</v>
          </cell>
          <cell r="X171">
            <v>69.069999999999993</v>
          </cell>
          <cell r="Y171">
            <v>23.33</v>
          </cell>
          <cell r="Z171">
            <v>43.95</v>
          </cell>
          <cell r="AA171">
            <v>0</v>
          </cell>
        </row>
        <row r="172">
          <cell r="L172">
            <v>61.98</v>
          </cell>
          <cell r="O172">
            <v>65.349999999999994</v>
          </cell>
          <cell r="R172">
            <v>22.38</v>
          </cell>
          <cell r="U172">
            <v>16.920000000000002</v>
          </cell>
          <cell r="W172">
            <v>67</v>
          </cell>
          <cell r="X172">
            <v>69.069999999999993</v>
          </cell>
          <cell r="Y172">
            <v>23.33</v>
          </cell>
          <cell r="Z172">
            <v>43.95</v>
          </cell>
          <cell r="AA172">
            <v>0</v>
          </cell>
        </row>
        <row r="173">
          <cell r="L173">
            <v>61.98</v>
          </cell>
          <cell r="O173">
            <v>65.349999999999994</v>
          </cell>
          <cell r="R173">
            <v>22.38</v>
          </cell>
          <cell r="U173">
            <v>16.920000000000002</v>
          </cell>
          <cell r="W173">
            <v>67</v>
          </cell>
          <cell r="X173">
            <v>69.069999999999993</v>
          </cell>
          <cell r="Y173">
            <v>23.33</v>
          </cell>
          <cell r="Z173">
            <v>43.95</v>
          </cell>
          <cell r="AA173">
            <v>0</v>
          </cell>
        </row>
        <row r="174">
          <cell r="L174">
            <v>61.98</v>
          </cell>
          <cell r="O174">
            <v>65.349999999999994</v>
          </cell>
          <cell r="R174">
            <v>22.38</v>
          </cell>
          <cell r="U174">
            <v>16.920000000000002</v>
          </cell>
          <cell r="W174">
            <v>67</v>
          </cell>
          <cell r="X174">
            <v>69.069999999999993</v>
          </cell>
          <cell r="Y174">
            <v>23.33</v>
          </cell>
          <cell r="Z174">
            <v>43.95</v>
          </cell>
          <cell r="AA174">
            <v>0</v>
          </cell>
        </row>
        <row r="175">
          <cell r="L175">
            <v>61.98</v>
          </cell>
          <cell r="O175">
            <v>65.349999999999994</v>
          </cell>
          <cell r="R175">
            <v>22.38</v>
          </cell>
          <cell r="U175">
            <v>16.920000000000002</v>
          </cell>
          <cell r="W175">
            <v>67</v>
          </cell>
          <cell r="X175">
            <v>69.069999999999993</v>
          </cell>
          <cell r="Y175">
            <v>23.33</v>
          </cell>
          <cell r="Z175">
            <v>43.95</v>
          </cell>
          <cell r="AA175">
            <v>0</v>
          </cell>
        </row>
        <row r="176">
          <cell r="L176">
            <v>61.98</v>
          </cell>
          <cell r="O176">
            <v>65.349999999999994</v>
          </cell>
          <cell r="R176">
            <v>22.38</v>
          </cell>
          <cell r="U176">
            <v>16.920000000000002</v>
          </cell>
          <cell r="W176">
            <v>67</v>
          </cell>
          <cell r="X176">
            <v>69.069999999999993</v>
          </cell>
          <cell r="Y176">
            <v>23.33</v>
          </cell>
          <cell r="Z176">
            <v>43.95</v>
          </cell>
          <cell r="AA176">
            <v>0</v>
          </cell>
        </row>
        <row r="177">
          <cell r="L177">
            <v>61.98</v>
          </cell>
          <cell r="O177">
            <v>65.349999999999994</v>
          </cell>
          <cell r="R177">
            <v>22.38</v>
          </cell>
          <cell r="U177">
            <v>16.920000000000002</v>
          </cell>
          <cell r="W177">
            <v>67</v>
          </cell>
          <cell r="X177">
            <v>69.069999999999993</v>
          </cell>
          <cell r="Y177">
            <v>23.33</v>
          </cell>
          <cell r="Z177">
            <v>43.95</v>
          </cell>
          <cell r="AA177">
            <v>0</v>
          </cell>
        </row>
        <row r="178">
          <cell r="L178">
            <v>61.98</v>
          </cell>
          <cell r="O178">
            <v>65.349999999999994</v>
          </cell>
          <cell r="R178">
            <v>22.38</v>
          </cell>
          <cell r="U178">
            <v>16.920000000000002</v>
          </cell>
          <cell r="W178">
            <v>67</v>
          </cell>
          <cell r="X178">
            <v>69.069999999999993</v>
          </cell>
          <cell r="Y178">
            <v>23.33</v>
          </cell>
          <cell r="Z178">
            <v>43.95</v>
          </cell>
          <cell r="AA178">
            <v>0</v>
          </cell>
        </row>
        <row r="179">
          <cell r="L179">
            <v>61.98</v>
          </cell>
          <cell r="O179">
            <v>65.349999999999994</v>
          </cell>
          <cell r="R179">
            <v>22.38</v>
          </cell>
          <cell r="U179">
            <v>16.920000000000002</v>
          </cell>
          <cell r="W179">
            <v>67</v>
          </cell>
          <cell r="X179">
            <v>69.069999999999993</v>
          </cell>
          <cell r="Y179">
            <v>23.33</v>
          </cell>
          <cell r="Z179">
            <v>43.95</v>
          </cell>
          <cell r="AA179">
            <v>0</v>
          </cell>
        </row>
        <row r="180">
          <cell r="L180">
            <v>61.98</v>
          </cell>
          <cell r="O180">
            <v>65.349999999999994</v>
          </cell>
          <cell r="R180">
            <v>22.38</v>
          </cell>
          <cell r="U180">
            <v>16.920000000000002</v>
          </cell>
          <cell r="W180">
            <v>67</v>
          </cell>
          <cell r="X180">
            <v>69.069999999999993</v>
          </cell>
          <cell r="Y180">
            <v>23.33</v>
          </cell>
          <cell r="Z180">
            <v>43.95</v>
          </cell>
          <cell r="AA180">
            <v>0</v>
          </cell>
        </row>
        <row r="181">
          <cell r="L181">
            <v>61.98</v>
          </cell>
          <cell r="O181">
            <v>65.349999999999994</v>
          </cell>
          <cell r="R181">
            <v>22.38</v>
          </cell>
          <cell r="U181">
            <v>16.920000000000002</v>
          </cell>
          <cell r="W181">
            <v>67</v>
          </cell>
          <cell r="X181">
            <v>69.069999999999993</v>
          </cell>
          <cell r="Y181">
            <v>23.33</v>
          </cell>
          <cell r="Z181">
            <v>43.95</v>
          </cell>
          <cell r="AA181">
            <v>0</v>
          </cell>
        </row>
        <row r="182">
          <cell r="L182">
            <v>61.98</v>
          </cell>
          <cell r="O182">
            <v>65.349999999999994</v>
          </cell>
          <cell r="R182">
            <v>22.38</v>
          </cell>
          <cell r="U182">
            <v>16.920000000000002</v>
          </cell>
          <cell r="W182">
            <v>67</v>
          </cell>
          <cell r="X182">
            <v>69.069999999999993</v>
          </cell>
          <cell r="Y182">
            <v>23.33</v>
          </cell>
          <cell r="Z182">
            <v>43.95</v>
          </cell>
          <cell r="AA182">
            <v>0</v>
          </cell>
        </row>
        <row r="183">
          <cell r="L183">
            <v>61.98</v>
          </cell>
          <cell r="O183">
            <v>65.349999999999994</v>
          </cell>
          <cell r="R183">
            <v>22.38</v>
          </cell>
          <cell r="U183">
            <v>16.920000000000002</v>
          </cell>
          <cell r="W183">
            <v>67</v>
          </cell>
          <cell r="X183">
            <v>69.069999999999993</v>
          </cell>
          <cell r="Y183">
            <v>23.33</v>
          </cell>
          <cell r="Z183">
            <v>43.95</v>
          </cell>
          <cell r="AA183">
            <v>0</v>
          </cell>
        </row>
        <row r="184">
          <cell r="L184">
            <v>61.98</v>
          </cell>
          <cell r="O184">
            <v>65.349999999999994</v>
          </cell>
          <cell r="R184">
            <v>22.38</v>
          </cell>
          <cell r="U184">
            <v>16.920000000000002</v>
          </cell>
          <cell r="W184">
            <v>67</v>
          </cell>
          <cell r="X184">
            <v>69.069999999999993</v>
          </cell>
          <cell r="Y184">
            <v>23.33</v>
          </cell>
          <cell r="Z184">
            <v>43.95</v>
          </cell>
          <cell r="AA184">
            <v>0</v>
          </cell>
        </row>
        <row r="185">
          <cell r="L185">
            <v>61.98</v>
          </cell>
          <cell r="O185">
            <v>65.349999999999994</v>
          </cell>
          <cell r="R185">
            <v>22.38</v>
          </cell>
          <cell r="U185">
            <v>16.920000000000002</v>
          </cell>
          <cell r="W185">
            <v>67</v>
          </cell>
          <cell r="X185">
            <v>69.069999999999993</v>
          </cell>
          <cell r="Y185">
            <v>23.33</v>
          </cell>
          <cell r="Z185">
            <v>43.95</v>
          </cell>
          <cell r="AA185">
            <v>0</v>
          </cell>
        </row>
        <row r="186">
          <cell r="L186">
            <v>61.98</v>
          </cell>
          <cell r="O186">
            <v>65.349999999999994</v>
          </cell>
          <cell r="R186">
            <v>22.38</v>
          </cell>
          <cell r="U186">
            <v>16.920000000000002</v>
          </cell>
          <cell r="W186">
            <v>67</v>
          </cell>
          <cell r="X186">
            <v>69.069999999999993</v>
          </cell>
          <cell r="Y186">
            <v>23.33</v>
          </cell>
          <cell r="Z186">
            <v>43.95</v>
          </cell>
          <cell r="AA186">
            <v>0</v>
          </cell>
        </row>
        <row r="187">
          <cell r="L187">
            <v>61.98</v>
          </cell>
          <cell r="O187">
            <v>65.349999999999994</v>
          </cell>
          <cell r="R187">
            <v>22.38</v>
          </cell>
          <cell r="U187">
            <v>16.920000000000002</v>
          </cell>
          <cell r="W187">
            <v>67</v>
          </cell>
          <cell r="X187">
            <v>69.069999999999993</v>
          </cell>
          <cell r="Y187">
            <v>23.33</v>
          </cell>
          <cell r="Z187">
            <v>43.95</v>
          </cell>
          <cell r="AA187">
            <v>0</v>
          </cell>
        </row>
        <row r="188">
          <cell r="L188">
            <v>61.98</v>
          </cell>
          <cell r="O188">
            <v>65.349999999999994</v>
          </cell>
          <cell r="R188">
            <v>22.38</v>
          </cell>
          <cell r="U188">
            <v>16.920000000000002</v>
          </cell>
          <cell r="W188">
            <v>67</v>
          </cell>
          <cell r="X188">
            <v>69.069999999999993</v>
          </cell>
          <cell r="Y188">
            <v>23.33</v>
          </cell>
          <cell r="Z188">
            <v>43.95</v>
          </cell>
          <cell r="AA188">
            <v>0</v>
          </cell>
        </row>
        <row r="189">
          <cell r="L189">
            <v>61.98</v>
          </cell>
          <cell r="O189">
            <v>65.349999999999994</v>
          </cell>
          <cell r="R189">
            <v>22.38</v>
          </cell>
          <cell r="U189">
            <v>16.920000000000002</v>
          </cell>
          <cell r="W189">
            <v>67</v>
          </cell>
          <cell r="X189">
            <v>69.069999999999993</v>
          </cell>
          <cell r="Y189">
            <v>23.33</v>
          </cell>
          <cell r="Z189">
            <v>43.95</v>
          </cell>
          <cell r="AA189">
            <v>0</v>
          </cell>
        </row>
        <row r="190">
          <cell r="L190">
            <v>61.98</v>
          </cell>
          <cell r="O190">
            <v>65.349999999999994</v>
          </cell>
          <cell r="R190">
            <v>22.38</v>
          </cell>
          <cell r="U190">
            <v>16.920000000000002</v>
          </cell>
          <cell r="W190">
            <v>67</v>
          </cell>
          <cell r="X190">
            <v>69.069999999999993</v>
          </cell>
          <cell r="Y190">
            <v>23.33</v>
          </cell>
          <cell r="Z190">
            <v>43.95</v>
          </cell>
          <cell r="AA190">
            <v>0</v>
          </cell>
        </row>
        <row r="191">
          <cell r="L191">
            <v>61.98</v>
          </cell>
          <cell r="O191">
            <v>65.349999999999994</v>
          </cell>
          <cell r="R191">
            <v>22.38</v>
          </cell>
          <cell r="U191">
            <v>16.920000000000002</v>
          </cell>
          <cell r="W191">
            <v>67</v>
          </cell>
          <cell r="X191">
            <v>69.069999999999993</v>
          </cell>
          <cell r="Y191">
            <v>23.33</v>
          </cell>
          <cell r="Z191">
            <v>43.95</v>
          </cell>
          <cell r="AA191">
            <v>0</v>
          </cell>
        </row>
        <row r="192">
          <cell r="L192">
            <v>61.98</v>
          </cell>
          <cell r="O192">
            <v>65.349999999999994</v>
          </cell>
          <cell r="R192">
            <v>22.38</v>
          </cell>
          <cell r="U192">
            <v>16.920000000000002</v>
          </cell>
          <cell r="W192">
            <v>67</v>
          </cell>
          <cell r="X192">
            <v>69.069999999999993</v>
          </cell>
          <cell r="Y192">
            <v>23.33</v>
          </cell>
          <cell r="Z192">
            <v>43.95</v>
          </cell>
          <cell r="AA192">
            <v>0</v>
          </cell>
        </row>
        <row r="193">
          <cell r="L193">
            <v>61.98</v>
          </cell>
          <cell r="O193">
            <v>65.349999999999994</v>
          </cell>
          <cell r="R193">
            <v>22.38</v>
          </cell>
          <cell r="U193">
            <v>16.920000000000002</v>
          </cell>
          <cell r="W193">
            <v>67</v>
          </cell>
          <cell r="X193">
            <v>69.069999999999993</v>
          </cell>
          <cell r="Y193">
            <v>23.33</v>
          </cell>
          <cell r="Z193">
            <v>43.95</v>
          </cell>
          <cell r="AA193">
            <v>0</v>
          </cell>
        </row>
        <row r="194">
          <cell r="L194">
            <v>61.98</v>
          </cell>
          <cell r="O194">
            <v>65.349999999999994</v>
          </cell>
          <cell r="R194">
            <v>22.38</v>
          </cell>
          <cell r="U194">
            <v>16.920000000000002</v>
          </cell>
          <cell r="W194">
            <v>67</v>
          </cell>
          <cell r="X194">
            <v>69.069999999999993</v>
          </cell>
          <cell r="Y194">
            <v>23.33</v>
          </cell>
          <cell r="Z194">
            <v>43.95</v>
          </cell>
          <cell r="AA194">
            <v>0</v>
          </cell>
        </row>
        <row r="195">
          <cell r="L195">
            <v>61.98</v>
          </cell>
          <cell r="O195">
            <v>65.349999999999994</v>
          </cell>
          <cell r="R195">
            <v>22.38</v>
          </cell>
          <cell r="U195">
            <v>16.920000000000002</v>
          </cell>
          <cell r="W195">
            <v>67</v>
          </cell>
          <cell r="X195">
            <v>69.069999999999993</v>
          </cell>
          <cell r="Y195">
            <v>23.33</v>
          </cell>
          <cell r="Z195">
            <v>43.95</v>
          </cell>
          <cell r="AA195">
            <v>0</v>
          </cell>
        </row>
        <row r="196">
          <cell r="L196">
            <v>61.98</v>
          </cell>
          <cell r="O196">
            <v>65.349999999999994</v>
          </cell>
          <cell r="R196">
            <v>22.38</v>
          </cell>
          <cell r="U196">
            <v>16.920000000000002</v>
          </cell>
          <cell r="W196">
            <v>67</v>
          </cell>
          <cell r="X196">
            <v>69.069999999999993</v>
          </cell>
          <cell r="Y196">
            <v>23.33</v>
          </cell>
          <cell r="Z196">
            <v>43.95</v>
          </cell>
          <cell r="AA196">
            <v>0</v>
          </cell>
        </row>
        <row r="197">
          <cell r="L197">
            <v>61.98</v>
          </cell>
          <cell r="O197">
            <v>65.349999999999994</v>
          </cell>
          <cell r="R197">
            <v>22.38</v>
          </cell>
          <cell r="U197">
            <v>16.920000000000002</v>
          </cell>
          <cell r="W197">
            <v>67</v>
          </cell>
          <cell r="X197">
            <v>69.069999999999993</v>
          </cell>
          <cell r="Y197">
            <v>23.33</v>
          </cell>
          <cell r="Z197">
            <v>43.95</v>
          </cell>
          <cell r="AA197">
            <v>0</v>
          </cell>
        </row>
        <row r="198">
          <cell r="L198">
            <v>61.98</v>
          </cell>
          <cell r="O198">
            <v>65.349999999999994</v>
          </cell>
          <cell r="R198">
            <v>22.38</v>
          </cell>
          <cell r="U198">
            <v>16.920000000000002</v>
          </cell>
          <cell r="W198">
            <v>67</v>
          </cell>
          <cell r="X198">
            <v>69.069999999999993</v>
          </cell>
          <cell r="Y198">
            <v>23.33</v>
          </cell>
          <cell r="Z198">
            <v>43.95</v>
          </cell>
          <cell r="AA198">
            <v>0</v>
          </cell>
        </row>
        <row r="199">
          <cell r="L199">
            <v>61.98</v>
          </cell>
          <cell r="O199">
            <v>65.349999999999994</v>
          </cell>
          <cell r="R199">
            <v>22.38</v>
          </cell>
          <cell r="U199">
            <v>16.920000000000002</v>
          </cell>
          <cell r="W199">
            <v>67</v>
          </cell>
          <cell r="X199">
            <v>69.069999999999993</v>
          </cell>
          <cell r="Y199">
            <v>23.33</v>
          </cell>
          <cell r="Z199">
            <v>43.95</v>
          </cell>
          <cell r="AA199">
            <v>0</v>
          </cell>
        </row>
        <row r="200">
          <cell r="L200">
            <v>61.98</v>
          </cell>
          <cell r="O200">
            <v>65.349999999999994</v>
          </cell>
          <cell r="R200">
            <v>22.38</v>
          </cell>
          <cell r="U200">
            <v>16.920000000000002</v>
          </cell>
          <cell r="W200">
            <v>67</v>
          </cell>
          <cell r="X200">
            <v>69.069999999999993</v>
          </cell>
          <cell r="Y200">
            <v>23.33</v>
          </cell>
          <cell r="Z200">
            <v>43.95</v>
          </cell>
          <cell r="AA200">
            <v>0</v>
          </cell>
        </row>
        <row r="201">
          <cell r="L201">
            <v>61.98</v>
          </cell>
          <cell r="O201">
            <v>65.349999999999994</v>
          </cell>
          <cell r="R201">
            <v>22.38</v>
          </cell>
          <cell r="U201">
            <v>16.920000000000002</v>
          </cell>
          <cell r="W201">
            <v>67</v>
          </cell>
          <cell r="X201">
            <v>69.069999999999993</v>
          </cell>
          <cell r="Y201">
            <v>23.33</v>
          </cell>
          <cell r="Z201">
            <v>43.95</v>
          </cell>
          <cell r="AA201">
            <v>0</v>
          </cell>
        </row>
        <row r="202">
          <cell r="M202">
            <v>63.09</v>
          </cell>
          <cell r="P202">
            <v>65.69</v>
          </cell>
          <cell r="S202">
            <v>22.38</v>
          </cell>
          <cell r="V202">
            <v>16.920000000000002</v>
          </cell>
          <cell r="W202">
            <v>67</v>
          </cell>
          <cell r="X202">
            <v>69.069999999999993</v>
          </cell>
          <cell r="Y202">
            <v>23.33</v>
          </cell>
          <cell r="Z202">
            <v>43.95</v>
          </cell>
          <cell r="AA202">
            <v>0</v>
          </cell>
        </row>
        <row r="203">
          <cell r="M203">
            <v>63.09</v>
          </cell>
          <cell r="P203">
            <v>65.69</v>
          </cell>
          <cell r="S203">
            <v>22.38</v>
          </cell>
          <cell r="V203">
            <v>16.920000000000002</v>
          </cell>
          <cell r="W203">
            <v>67</v>
          </cell>
          <cell r="X203">
            <v>69.069999999999993</v>
          </cell>
          <cell r="Y203">
            <v>23.33</v>
          </cell>
          <cell r="Z203">
            <v>43.95</v>
          </cell>
          <cell r="AA203">
            <v>0</v>
          </cell>
        </row>
        <row r="204">
          <cell r="M204">
            <v>63.09</v>
          </cell>
          <cell r="P204">
            <v>65.69</v>
          </cell>
          <cell r="S204">
            <v>22.38</v>
          </cell>
          <cell r="V204">
            <v>16.920000000000002</v>
          </cell>
          <cell r="W204">
            <v>67</v>
          </cell>
          <cell r="X204">
            <v>69.069999999999993</v>
          </cell>
          <cell r="Y204">
            <v>23.33</v>
          </cell>
          <cell r="Z204">
            <v>43.95</v>
          </cell>
          <cell r="AA204">
            <v>0</v>
          </cell>
        </row>
        <row r="205">
          <cell r="M205">
            <v>63.09</v>
          </cell>
          <cell r="P205">
            <v>65.69</v>
          </cell>
          <cell r="S205">
            <v>22.38</v>
          </cell>
          <cell r="V205">
            <v>16.920000000000002</v>
          </cell>
          <cell r="W205">
            <v>67</v>
          </cell>
          <cell r="X205">
            <v>69.069999999999993</v>
          </cell>
          <cell r="Y205">
            <v>23.33</v>
          </cell>
          <cell r="Z205">
            <v>43.95</v>
          </cell>
          <cell r="AA205">
            <v>0</v>
          </cell>
        </row>
        <row r="206">
          <cell r="M206">
            <v>63.09</v>
          </cell>
          <cell r="P206">
            <v>65.69</v>
          </cell>
          <cell r="S206">
            <v>22.38</v>
          </cell>
          <cell r="V206">
            <v>16.920000000000002</v>
          </cell>
          <cell r="W206">
            <v>67</v>
          </cell>
          <cell r="X206">
            <v>69.069999999999993</v>
          </cell>
          <cell r="Y206">
            <v>23.33</v>
          </cell>
          <cell r="Z206">
            <v>43.95</v>
          </cell>
          <cell r="AA206">
            <v>0</v>
          </cell>
        </row>
        <row r="207">
          <cell r="M207">
            <v>63.09</v>
          </cell>
          <cell r="P207">
            <v>65.69</v>
          </cell>
          <cell r="S207">
            <v>22.38</v>
          </cell>
          <cell r="V207">
            <v>16.920000000000002</v>
          </cell>
          <cell r="W207">
            <v>67</v>
          </cell>
          <cell r="X207">
            <v>69.069999999999993</v>
          </cell>
          <cell r="Y207">
            <v>23.33</v>
          </cell>
          <cell r="Z207">
            <v>43.95</v>
          </cell>
          <cell r="AA207">
            <v>0</v>
          </cell>
        </row>
        <row r="208">
          <cell r="M208">
            <v>63.09</v>
          </cell>
          <cell r="P208">
            <v>65.69</v>
          </cell>
          <cell r="S208">
            <v>22.38</v>
          </cell>
          <cell r="V208">
            <v>16.920000000000002</v>
          </cell>
          <cell r="W208">
            <v>67</v>
          </cell>
          <cell r="X208">
            <v>69.069999999999993</v>
          </cell>
          <cell r="Y208">
            <v>23.33</v>
          </cell>
          <cell r="Z208">
            <v>43.95</v>
          </cell>
          <cell r="AA208">
            <v>0</v>
          </cell>
        </row>
        <row r="209">
          <cell r="M209">
            <v>63.09</v>
          </cell>
          <cell r="P209">
            <v>65.69</v>
          </cell>
          <cell r="S209">
            <v>22.38</v>
          </cell>
          <cell r="V209">
            <v>16.920000000000002</v>
          </cell>
          <cell r="W209">
            <v>67</v>
          </cell>
          <cell r="X209">
            <v>69.069999999999993</v>
          </cell>
          <cell r="Y209">
            <v>23.33</v>
          </cell>
          <cell r="Z209">
            <v>43.95</v>
          </cell>
          <cell r="AA209">
            <v>0</v>
          </cell>
        </row>
        <row r="210">
          <cell r="M210">
            <v>63.09</v>
          </cell>
          <cell r="P210">
            <v>65.69</v>
          </cell>
          <cell r="S210">
            <v>22.38</v>
          </cell>
          <cell r="V210">
            <v>16.920000000000002</v>
          </cell>
          <cell r="W210">
            <v>67</v>
          </cell>
          <cell r="X210">
            <v>69.069999999999993</v>
          </cell>
          <cell r="Y210">
            <v>23.33</v>
          </cell>
          <cell r="Z210">
            <v>43.95</v>
          </cell>
          <cell r="AA210">
            <v>0</v>
          </cell>
        </row>
        <row r="211">
          <cell r="M211">
            <v>63.09</v>
          </cell>
          <cell r="P211">
            <v>65.69</v>
          </cell>
          <cell r="S211">
            <v>22.38</v>
          </cell>
          <cell r="V211">
            <v>16.920000000000002</v>
          </cell>
          <cell r="W211">
            <v>67</v>
          </cell>
          <cell r="X211">
            <v>69.069999999999993</v>
          </cell>
          <cell r="Y211">
            <v>23.33</v>
          </cell>
          <cell r="Z211">
            <v>43.95</v>
          </cell>
          <cell r="AA211">
            <v>0</v>
          </cell>
        </row>
        <row r="212">
          <cell r="M212">
            <v>63.09</v>
          </cell>
          <cell r="P212">
            <v>65.69</v>
          </cell>
          <cell r="S212">
            <v>22.38</v>
          </cell>
          <cell r="V212">
            <v>16.920000000000002</v>
          </cell>
          <cell r="W212">
            <v>67</v>
          </cell>
          <cell r="X212">
            <v>69.069999999999993</v>
          </cell>
          <cell r="Y212">
            <v>23.33</v>
          </cell>
          <cell r="Z212">
            <v>43.95</v>
          </cell>
          <cell r="AA212">
            <v>0</v>
          </cell>
        </row>
        <row r="213">
          <cell r="M213">
            <v>63.09</v>
          </cell>
          <cell r="P213">
            <v>65.69</v>
          </cell>
          <cell r="S213">
            <v>22.38</v>
          </cell>
          <cell r="V213">
            <v>16.920000000000002</v>
          </cell>
          <cell r="W213">
            <v>67</v>
          </cell>
          <cell r="X213">
            <v>69.069999999999993</v>
          </cell>
          <cell r="Y213">
            <v>23.33</v>
          </cell>
          <cell r="Z213">
            <v>43.95</v>
          </cell>
          <cell r="AA213">
            <v>0</v>
          </cell>
        </row>
        <row r="214">
          <cell r="M214">
            <v>63.09</v>
          </cell>
          <cell r="P214">
            <v>65.69</v>
          </cell>
          <cell r="S214">
            <v>22.38</v>
          </cell>
          <cell r="V214">
            <v>16.920000000000002</v>
          </cell>
          <cell r="W214">
            <v>67</v>
          </cell>
          <cell r="X214">
            <v>69.069999999999993</v>
          </cell>
          <cell r="Y214">
            <v>23.33</v>
          </cell>
          <cell r="Z214">
            <v>43.95</v>
          </cell>
          <cell r="AA214">
            <v>0</v>
          </cell>
        </row>
        <row r="215">
          <cell r="M215">
            <v>63.09</v>
          </cell>
          <cell r="P215">
            <v>65.69</v>
          </cell>
          <cell r="S215">
            <v>22.38</v>
          </cell>
          <cell r="V215">
            <v>16.920000000000002</v>
          </cell>
          <cell r="W215">
            <v>67</v>
          </cell>
          <cell r="X215">
            <v>69.069999999999993</v>
          </cell>
          <cell r="Y215">
            <v>23.33</v>
          </cell>
          <cell r="Z215">
            <v>43.95</v>
          </cell>
          <cell r="AA215">
            <v>0</v>
          </cell>
        </row>
        <row r="216">
          <cell r="M216">
            <v>63.09</v>
          </cell>
          <cell r="P216">
            <v>65.69</v>
          </cell>
          <cell r="S216">
            <v>22.38</v>
          </cell>
          <cell r="V216">
            <v>16.920000000000002</v>
          </cell>
          <cell r="W216">
            <v>67</v>
          </cell>
          <cell r="X216">
            <v>69.069999999999993</v>
          </cell>
          <cell r="Y216">
            <v>23.33</v>
          </cell>
          <cell r="Z216">
            <v>43.95</v>
          </cell>
          <cell r="AA216">
            <v>0</v>
          </cell>
        </row>
        <row r="217">
          <cell r="M217">
            <v>63.09</v>
          </cell>
          <cell r="P217">
            <v>65.69</v>
          </cell>
          <cell r="S217">
            <v>22.38</v>
          </cell>
          <cell r="V217">
            <v>16.920000000000002</v>
          </cell>
          <cell r="W217">
            <v>67</v>
          </cell>
          <cell r="X217">
            <v>69.069999999999993</v>
          </cell>
          <cell r="Y217">
            <v>23.33</v>
          </cell>
          <cell r="Z217">
            <v>43.95</v>
          </cell>
          <cell r="AA217">
            <v>0</v>
          </cell>
        </row>
        <row r="218">
          <cell r="M218">
            <v>63.09</v>
          </cell>
          <cell r="P218">
            <v>65.69</v>
          </cell>
          <cell r="S218">
            <v>22.38</v>
          </cell>
          <cell r="V218">
            <v>16.920000000000002</v>
          </cell>
          <cell r="W218">
            <v>67</v>
          </cell>
          <cell r="X218">
            <v>69.069999999999993</v>
          </cell>
          <cell r="Y218">
            <v>23.33</v>
          </cell>
          <cell r="Z218">
            <v>43.95</v>
          </cell>
          <cell r="AA218">
            <v>0</v>
          </cell>
        </row>
        <row r="219">
          <cell r="M219">
            <v>63.09</v>
          </cell>
          <cell r="P219">
            <v>65.69</v>
          </cell>
          <cell r="S219">
            <v>22.38</v>
          </cell>
          <cell r="V219">
            <v>16.920000000000002</v>
          </cell>
          <cell r="W219">
            <v>67</v>
          </cell>
          <cell r="X219">
            <v>69.069999999999993</v>
          </cell>
          <cell r="Y219">
            <v>23.33</v>
          </cell>
          <cell r="Z219">
            <v>43.95</v>
          </cell>
          <cell r="AA219">
            <v>100</v>
          </cell>
        </row>
        <row r="220">
          <cell r="K220">
            <v>64.5</v>
          </cell>
          <cell r="N220">
            <v>64.73</v>
          </cell>
          <cell r="Q220">
            <v>23.13</v>
          </cell>
          <cell r="T220">
            <v>23.13</v>
          </cell>
          <cell r="W220">
            <v>67</v>
          </cell>
          <cell r="X220">
            <v>69.069999999999993</v>
          </cell>
          <cell r="Y220">
            <v>23.33</v>
          </cell>
          <cell r="Z220">
            <v>43.95</v>
          </cell>
          <cell r="AA220">
            <v>0</v>
          </cell>
        </row>
        <row r="221">
          <cell r="K221">
            <v>64.5</v>
          </cell>
          <cell r="N221">
            <v>64.73</v>
          </cell>
          <cell r="Q221">
            <v>23.13</v>
          </cell>
          <cell r="T221">
            <v>23.13</v>
          </cell>
          <cell r="W221">
            <v>67</v>
          </cell>
          <cell r="X221">
            <v>69.069999999999993</v>
          </cell>
          <cell r="Y221">
            <v>23.33</v>
          </cell>
          <cell r="Z221">
            <v>43.95</v>
          </cell>
          <cell r="AA221">
            <v>0</v>
          </cell>
        </row>
        <row r="222">
          <cell r="K222">
            <v>64.5</v>
          </cell>
          <cell r="N222">
            <v>64.73</v>
          </cell>
          <cell r="Q222">
            <v>23.13</v>
          </cell>
          <cell r="T222">
            <v>23.13</v>
          </cell>
          <cell r="W222">
            <v>67</v>
          </cell>
          <cell r="X222">
            <v>69.069999999999993</v>
          </cell>
          <cell r="Y222">
            <v>23.33</v>
          </cell>
          <cell r="Z222">
            <v>43.95</v>
          </cell>
          <cell r="AA222">
            <v>0</v>
          </cell>
        </row>
        <row r="223">
          <cell r="K223">
            <v>64.5</v>
          </cell>
          <cell r="N223">
            <v>64.73</v>
          </cell>
          <cell r="Q223">
            <v>23.13</v>
          </cell>
          <cell r="T223">
            <v>23.13</v>
          </cell>
          <cell r="W223">
            <v>67</v>
          </cell>
          <cell r="X223">
            <v>69.069999999999993</v>
          </cell>
          <cell r="Y223">
            <v>23.33</v>
          </cell>
          <cell r="Z223">
            <v>43.95</v>
          </cell>
          <cell r="AA223">
            <v>0</v>
          </cell>
        </row>
        <row r="224">
          <cell r="K224">
            <v>64.5</v>
          </cell>
          <cell r="N224">
            <v>64.73</v>
          </cell>
          <cell r="Q224">
            <v>23.13</v>
          </cell>
          <cell r="T224">
            <v>23.13</v>
          </cell>
          <cell r="W224">
            <v>67</v>
          </cell>
          <cell r="X224">
            <v>69.069999999999993</v>
          </cell>
          <cell r="Y224">
            <v>23.33</v>
          </cell>
          <cell r="Z224">
            <v>43.95</v>
          </cell>
          <cell r="AA224">
            <v>0</v>
          </cell>
        </row>
        <row r="225">
          <cell r="K225">
            <v>64.5</v>
          </cell>
          <cell r="N225">
            <v>64.73</v>
          </cell>
          <cell r="Q225">
            <v>23.13</v>
          </cell>
          <cell r="T225">
            <v>23.13</v>
          </cell>
          <cell r="W225">
            <v>67</v>
          </cell>
          <cell r="X225">
            <v>69.069999999999993</v>
          </cell>
          <cell r="Y225">
            <v>23.33</v>
          </cell>
          <cell r="Z225">
            <v>43.95</v>
          </cell>
          <cell r="AA225">
            <v>0</v>
          </cell>
        </row>
        <row r="226">
          <cell r="K226">
            <v>64.5</v>
          </cell>
          <cell r="N226">
            <v>64.73</v>
          </cell>
          <cell r="Q226">
            <v>23.13</v>
          </cell>
          <cell r="T226">
            <v>23.13</v>
          </cell>
          <cell r="W226">
            <v>67</v>
          </cell>
          <cell r="X226">
            <v>69.069999999999993</v>
          </cell>
          <cell r="Y226">
            <v>23.33</v>
          </cell>
          <cell r="Z226">
            <v>43.95</v>
          </cell>
          <cell r="AA226">
            <v>0</v>
          </cell>
        </row>
        <row r="227">
          <cell r="K227">
            <v>64.5</v>
          </cell>
          <cell r="N227">
            <v>64.73</v>
          </cell>
          <cell r="Q227">
            <v>23.13</v>
          </cell>
          <cell r="T227">
            <v>23.13</v>
          </cell>
          <cell r="W227">
            <v>67</v>
          </cell>
          <cell r="X227">
            <v>69.069999999999993</v>
          </cell>
          <cell r="Y227">
            <v>23.33</v>
          </cell>
          <cell r="Z227">
            <v>43.95</v>
          </cell>
          <cell r="AA227">
            <v>0</v>
          </cell>
        </row>
        <row r="228">
          <cell r="K228">
            <v>64.5</v>
          </cell>
          <cell r="N228">
            <v>64.73</v>
          </cell>
          <cell r="Q228">
            <v>23.13</v>
          </cell>
          <cell r="T228">
            <v>23.13</v>
          </cell>
          <cell r="W228">
            <v>67</v>
          </cell>
          <cell r="X228">
            <v>69.069999999999993</v>
          </cell>
          <cell r="Y228">
            <v>23.33</v>
          </cell>
          <cell r="Z228">
            <v>43.95</v>
          </cell>
          <cell r="AA228">
            <v>0</v>
          </cell>
        </row>
        <row r="229">
          <cell r="K229">
            <v>64.5</v>
          </cell>
          <cell r="N229">
            <v>64.73</v>
          </cell>
          <cell r="Q229">
            <v>23.13</v>
          </cell>
          <cell r="T229">
            <v>23.13</v>
          </cell>
          <cell r="W229">
            <v>67</v>
          </cell>
          <cell r="X229">
            <v>69.069999999999993</v>
          </cell>
          <cell r="Y229">
            <v>23.33</v>
          </cell>
          <cell r="Z229">
            <v>43.95</v>
          </cell>
          <cell r="AA229">
            <v>0</v>
          </cell>
        </row>
        <row r="230">
          <cell r="K230">
            <v>64.5</v>
          </cell>
          <cell r="N230">
            <v>64.73</v>
          </cell>
          <cell r="Q230">
            <v>23.13</v>
          </cell>
          <cell r="T230">
            <v>23.13</v>
          </cell>
          <cell r="W230">
            <v>67</v>
          </cell>
          <cell r="X230">
            <v>69.069999999999993</v>
          </cell>
          <cell r="Y230">
            <v>23.33</v>
          </cell>
          <cell r="Z230">
            <v>43.95</v>
          </cell>
          <cell r="AA230">
            <v>0</v>
          </cell>
        </row>
        <row r="231">
          <cell r="K231">
            <v>64.5</v>
          </cell>
          <cell r="N231">
            <v>64.73</v>
          </cell>
          <cell r="Q231">
            <v>23.13</v>
          </cell>
          <cell r="T231">
            <v>23.13</v>
          </cell>
          <cell r="W231">
            <v>67</v>
          </cell>
          <cell r="X231">
            <v>69.069999999999993</v>
          </cell>
          <cell r="Y231">
            <v>23.33</v>
          </cell>
          <cell r="Z231">
            <v>43.95</v>
          </cell>
          <cell r="AA231">
            <v>0</v>
          </cell>
        </row>
        <row r="232">
          <cell r="K232">
            <v>64.5</v>
          </cell>
          <cell r="N232">
            <v>64.73</v>
          </cell>
          <cell r="Q232">
            <v>23.13</v>
          </cell>
          <cell r="T232">
            <v>23.13</v>
          </cell>
          <cell r="W232">
            <v>67</v>
          </cell>
          <cell r="X232">
            <v>69.069999999999993</v>
          </cell>
          <cell r="Y232">
            <v>23.33</v>
          </cell>
          <cell r="Z232">
            <v>43.95</v>
          </cell>
          <cell r="AA232">
            <v>0</v>
          </cell>
        </row>
        <row r="233">
          <cell r="K233">
            <v>64.5</v>
          </cell>
          <cell r="N233">
            <v>64.73</v>
          </cell>
          <cell r="Q233">
            <v>23.13</v>
          </cell>
          <cell r="T233">
            <v>23.13</v>
          </cell>
          <cell r="W233">
            <v>67</v>
          </cell>
          <cell r="X233">
            <v>69.069999999999993</v>
          </cell>
          <cell r="Y233">
            <v>23.33</v>
          </cell>
          <cell r="Z233">
            <v>43.95</v>
          </cell>
          <cell r="AA233">
            <v>0</v>
          </cell>
        </row>
        <row r="234">
          <cell r="K234">
            <v>64.5</v>
          </cell>
          <cell r="N234">
            <v>64.73</v>
          </cell>
          <cell r="Q234">
            <v>23.13</v>
          </cell>
          <cell r="T234">
            <v>23.13</v>
          </cell>
          <cell r="W234">
            <v>67</v>
          </cell>
          <cell r="X234">
            <v>69.069999999999993</v>
          </cell>
          <cell r="Y234">
            <v>23.33</v>
          </cell>
          <cell r="Z234">
            <v>43.95</v>
          </cell>
          <cell r="AA234">
            <v>0</v>
          </cell>
        </row>
        <row r="235">
          <cell r="K235">
            <v>64.5</v>
          </cell>
          <cell r="N235">
            <v>64.73</v>
          </cell>
          <cell r="Q235">
            <v>23.13</v>
          </cell>
          <cell r="T235">
            <v>23.13</v>
          </cell>
          <cell r="W235">
            <v>67</v>
          </cell>
          <cell r="X235">
            <v>69.069999999999993</v>
          </cell>
          <cell r="Y235">
            <v>23.33</v>
          </cell>
          <cell r="Z235">
            <v>43.95</v>
          </cell>
          <cell r="AA235">
            <v>0</v>
          </cell>
        </row>
        <row r="236">
          <cell r="K236">
            <v>64.5</v>
          </cell>
          <cell r="N236">
            <v>64.73</v>
          </cell>
          <cell r="Q236">
            <v>23.13</v>
          </cell>
          <cell r="T236">
            <v>23.13</v>
          </cell>
          <cell r="W236">
            <v>67</v>
          </cell>
          <cell r="X236">
            <v>69.069999999999993</v>
          </cell>
          <cell r="Y236">
            <v>23.33</v>
          </cell>
          <cell r="Z236">
            <v>43.95</v>
          </cell>
          <cell r="AA236">
            <v>0</v>
          </cell>
        </row>
        <row r="237">
          <cell r="K237">
            <v>64.5</v>
          </cell>
          <cell r="N237">
            <v>64.73</v>
          </cell>
          <cell r="Q237">
            <v>23.13</v>
          </cell>
          <cell r="T237">
            <v>23.13</v>
          </cell>
          <cell r="W237">
            <v>67</v>
          </cell>
          <cell r="X237">
            <v>69.069999999999993</v>
          </cell>
          <cell r="Y237">
            <v>23.33</v>
          </cell>
          <cell r="Z237">
            <v>43.95</v>
          </cell>
          <cell r="AA237">
            <v>0</v>
          </cell>
        </row>
        <row r="238">
          <cell r="K238">
            <v>64.5</v>
          </cell>
          <cell r="N238">
            <v>64.73</v>
          </cell>
          <cell r="Q238">
            <v>23.13</v>
          </cell>
          <cell r="T238">
            <v>23.13</v>
          </cell>
          <cell r="W238">
            <v>67</v>
          </cell>
          <cell r="X238">
            <v>69.069999999999993</v>
          </cell>
          <cell r="Y238">
            <v>23.33</v>
          </cell>
          <cell r="Z238">
            <v>43.95</v>
          </cell>
          <cell r="AA238">
            <v>0</v>
          </cell>
        </row>
        <row r="239">
          <cell r="K239">
            <v>64.5</v>
          </cell>
          <cell r="N239">
            <v>64.73</v>
          </cell>
          <cell r="Q239">
            <v>23.13</v>
          </cell>
          <cell r="T239">
            <v>23.13</v>
          </cell>
          <cell r="W239">
            <v>67</v>
          </cell>
          <cell r="X239">
            <v>69.069999999999993</v>
          </cell>
          <cell r="Y239">
            <v>23.33</v>
          </cell>
          <cell r="Z239">
            <v>43.95</v>
          </cell>
          <cell r="AA239">
            <v>0</v>
          </cell>
        </row>
        <row r="240">
          <cell r="K240">
            <v>64.5</v>
          </cell>
          <cell r="N240">
            <v>64.73</v>
          </cell>
          <cell r="Q240">
            <v>23.13</v>
          </cell>
          <cell r="T240">
            <v>23.13</v>
          </cell>
          <cell r="W240">
            <v>67</v>
          </cell>
          <cell r="X240">
            <v>69.069999999999993</v>
          </cell>
          <cell r="Y240">
            <v>23.33</v>
          </cell>
          <cell r="Z240">
            <v>43.95</v>
          </cell>
          <cell r="AA240">
            <v>0</v>
          </cell>
        </row>
        <row r="241">
          <cell r="K241">
            <v>64.5</v>
          </cell>
          <cell r="N241">
            <v>64.73</v>
          </cell>
          <cell r="Q241">
            <v>23.13</v>
          </cell>
          <cell r="T241">
            <v>23.13</v>
          </cell>
          <cell r="W241">
            <v>67</v>
          </cell>
          <cell r="X241">
            <v>69.069999999999993</v>
          </cell>
          <cell r="Y241">
            <v>23.33</v>
          </cell>
          <cell r="Z241">
            <v>43.95</v>
          </cell>
          <cell r="AA241">
            <v>0</v>
          </cell>
        </row>
        <row r="242">
          <cell r="K242">
            <v>64.5</v>
          </cell>
          <cell r="N242">
            <v>64.73</v>
          </cell>
          <cell r="Q242">
            <v>23.13</v>
          </cell>
          <cell r="T242">
            <v>23.13</v>
          </cell>
          <cell r="W242">
            <v>67</v>
          </cell>
          <cell r="X242">
            <v>69.069999999999993</v>
          </cell>
          <cell r="Y242">
            <v>23.33</v>
          </cell>
          <cell r="Z242">
            <v>43.95</v>
          </cell>
          <cell r="AA242">
            <v>0</v>
          </cell>
        </row>
        <row r="243">
          <cell r="K243">
            <v>64.5</v>
          </cell>
          <cell r="N243">
            <v>64.73</v>
          </cell>
          <cell r="Q243">
            <v>23.13</v>
          </cell>
          <cell r="T243">
            <v>23.13</v>
          </cell>
          <cell r="W243">
            <v>67</v>
          </cell>
          <cell r="X243">
            <v>69.069999999999993</v>
          </cell>
          <cell r="Y243">
            <v>23.33</v>
          </cell>
          <cell r="Z243">
            <v>43.95</v>
          </cell>
          <cell r="AA243">
            <v>0</v>
          </cell>
        </row>
        <row r="244">
          <cell r="K244">
            <v>64.5</v>
          </cell>
          <cell r="N244">
            <v>64.73</v>
          </cell>
          <cell r="Q244">
            <v>23.13</v>
          </cell>
          <cell r="T244">
            <v>23.13</v>
          </cell>
          <cell r="W244">
            <v>67</v>
          </cell>
          <cell r="X244">
            <v>69.069999999999993</v>
          </cell>
          <cell r="Y244">
            <v>23.33</v>
          </cell>
          <cell r="Z244">
            <v>43.95</v>
          </cell>
          <cell r="AA244">
            <v>0</v>
          </cell>
        </row>
        <row r="245">
          <cell r="K245">
            <v>64.5</v>
          </cell>
          <cell r="N245">
            <v>64.73</v>
          </cell>
          <cell r="Q245">
            <v>23.13</v>
          </cell>
          <cell r="T245">
            <v>23.13</v>
          </cell>
          <cell r="W245">
            <v>67</v>
          </cell>
          <cell r="X245">
            <v>69.069999999999993</v>
          </cell>
          <cell r="Y245">
            <v>23.33</v>
          </cell>
          <cell r="Z245">
            <v>43.95</v>
          </cell>
          <cell r="AA245">
            <v>0</v>
          </cell>
        </row>
        <row r="246">
          <cell r="K246">
            <v>64.5</v>
          </cell>
          <cell r="N246">
            <v>64.73</v>
          </cell>
          <cell r="Q246">
            <v>23.13</v>
          </cell>
          <cell r="T246">
            <v>23.13</v>
          </cell>
          <cell r="W246">
            <v>67</v>
          </cell>
          <cell r="X246">
            <v>69.069999999999993</v>
          </cell>
          <cell r="Y246">
            <v>23.33</v>
          </cell>
          <cell r="Z246">
            <v>43.95</v>
          </cell>
          <cell r="AA246">
            <v>0</v>
          </cell>
        </row>
        <row r="247">
          <cell r="K247">
            <v>64.5</v>
          </cell>
          <cell r="N247">
            <v>64.73</v>
          </cell>
          <cell r="Q247">
            <v>23.13</v>
          </cell>
          <cell r="T247">
            <v>23.13</v>
          </cell>
          <cell r="W247">
            <v>67</v>
          </cell>
          <cell r="X247">
            <v>69.069999999999993</v>
          </cell>
          <cell r="Y247">
            <v>23.33</v>
          </cell>
          <cell r="Z247">
            <v>43.95</v>
          </cell>
          <cell r="AA247">
            <v>0</v>
          </cell>
        </row>
        <row r="248">
          <cell r="K248">
            <v>64.5</v>
          </cell>
          <cell r="N248">
            <v>64.73</v>
          </cell>
          <cell r="Q248">
            <v>23.13</v>
          </cell>
          <cell r="T248">
            <v>23.13</v>
          </cell>
          <cell r="W248">
            <v>67</v>
          </cell>
          <cell r="X248">
            <v>69.069999999999993</v>
          </cell>
          <cell r="Y248">
            <v>23.33</v>
          </cell>
          <cell r="Z248">
            <v>43.95</v>
          </cell>
          <cell r="AA248">
            <v>0</v>
          </cell>
        </row>
        <row r="249">
          <cell r="K249">
            <v>64.5</v>
          </cell>
          <cell r="N249">
            <v>64.73</v>
          </cell>
          <cell r="Q249">
            <v>23.13</v>
          </cell>
          <cell r="T249">
            <v>23.13</v>
          </cell>
          <cell r="W249">
            <v>67</v>
          </cell>
          <cell r="X249">
            <v>69.069999999999993</v>
          </cell>
          <cell r="Y249">
            <v>23.33</v>
          </cell>
          <cell r="Z249">
            <v>43.95</v>
          </cell>
          <cell r="AA249">
            <v>0</v>
          </cell>
        </row>
        <row r="250">
          <cell r="K250">
            <v>64.5</v>
          </cell>
          <cell r="N250">
            <v>64.73</v>
          </cell>
          <cell r="Q250">
            <v>23.13</v>
          </cell>
          <cell r="T250">
            <v>23.13</v>
          </cell>
          <cell r="W250">
            <v>67</v>
          </cell>
          <cell r="X250">
            <v>69.069999999999993</v>
          </cell>
          <cell r="Y250">
            <v>23.33</v>
          </cell>
          <cell r="Z250">
            <v>43.95</v>
          </cell>
          <cell r="AA250">
            <v>0</v>
          </cell>
        </row>
        <row r="251">
          <cell r="K251">
            <v>64.5</v>
          </cell>
          <cell r="N251">
            <v>64.73</v>
          </cell>
          <cell r="Q251">
            <v>23.13</v>
          </cell>
          <cell r="T251">
            <v>23.13</v>
          </cell>
          <cell r="W251">
            <v>67</v>
          </cell>
          <cell r="X251">
            <v>69.069999999999993</v>
          </cell>
          <cell r="Y251">
            <v>23.33</v>
          </cell>
          <cell r="Z251">
            <v>43.95</v>
          </cell>
          <cell r="AA251">
            <v>0</v>
          </cell>
        </row>
        <row r="252">
          <cell r="K252">
            <v>64.5</v>
          </cell>
          <cell r="N252">
            <v>64.73</v>
          </cell>
          <cell r="Q252">
            <v>23.13</v>
          </cell>
          <cell r="T252">
            <v>23.13</v>
          </cell>
          <cell r="W252">
            <v>67</v>
          </cell>
          <cell r="X252">
            <v>69.069999999999993</v>
          </cell>
          <cell r="Y252">
            <v>23.33</v>
          </cell>
          <cell r="Z252">
            <v>43.95</v>
          </cell>
          <cell r="AA252">
            <v>0</v>
          </cell>
        </row>
        <row r="253">
          <cell r="K253">
            <v>64.5</v>
          </cell>
          <cell r="N253">
            <v>64.73</v>
          </cell>
          <cell r="Q253">
            <v>23.13</v>
          </cell>
          <cell r="T253">
            <v>23.13</v>
          </cell>
          <cell r="W253">
            <v>67</v>
          </cell>
          <cell r="X253">
            <v>69.069999999999993</v>
          </cell>
          <cell r="Y253">
            <v>23.33</v>
          </cell>
          <cell r="Z253">
            <v>43.95</v>
          </cell>
          <cell r="AA253">
            <v>0</v>
          </cell>
        </row>
        <row r="254">
          <cell r="K254">
            <v>64.5</v>
          </cell>
          <cell r="N254">
            <v>64.73</v>
          </cell>
          <cell r="Q254">
            <v>23.13</v>
          </cell>
          <cell r="T254">
            <v>23.13</v>
          </cell>
          <cell r="W254">
            <v>67</v>
          </cell>
          <cell r="X254">
            <v>69.069999999999993</v>
          </cell>
          <cell r="Y254">
            <v>23.33</v>
          </cell>
          <cell r="Z254">
            <v>43.95</v>
          </cell>
          <cell r="AA254">
            <v>0</v>
          </cell>
        </row>
        <row r="255">
          <cell r="K255">
            <v>64.5</v>
          </cell>
          <cell r="N255">
            <v>64.73</v>
          </cell>
          <cell r="Q255">
            <v>23.13</v>
          </cell>
          <cell r="T255">
            <v>23.13</v>
          </cell>
          <cell r="W255">
            <v>67</v>
          </cell>
          <cell r="X255">
            <v>69.069999999999993</v>
          </cell>
          <cell r="Y255">
            <v>23.33</v>
          </cell>
          <cell r="Z255">
            <v>43.95</v>
          </cell>
          <cell r="AA255">
            <v>0</v>
          </cell>
        </row>
        <row r="256">
          <cell r="K256">
            <v>64.5</v>
          </cell>
          <cell r="N256">
            <v>64.73</v>
          </cell>
          <cell r="Q256">
            <v>23.13</v>
          </cell>
          <cell r="T256">
            <v>23.13</v>
          </cell>
          <cell r="W256">
            <v>67</v>
          </cell>
          <cell r="X256">
            <v>69.069999999999993</v>
          </cell>
          <cell r="Y256">
            <v>23.33</v>
          </cell>
          <cell r="Z256">
            <v>43.95</v>
          </cell>
          <cell r="AA256">
            <v>0</v>
          </cell>
        </row>
        <row r="257">
          <cell r="K257">
            <v>64.5</v>
          </cell>
          <cell r="N257">
            <v>64.73</v>
          </cell>
          <cell r="Q257">
            <v>23.13</v>
          </cell>
          <cell r="T257">
            <v>23.13</v>
          </cell>
          <cell r="W257">
            <v>67</v>
          </cell>
          <cell r="X257">
            <v>69.069999999999993</v>
          </cell>
          <cell r="Y257">
            <v>23.33</v>
          </cell>
          <cell r="Z257">
            <v>43.95</v>
          </cell>
          <cell r="AA257">
            <v>0</v>
          </cell>
        </row>
        <row r="258">
          <cell r="K258">
            <v>64.5</v>
          </cell>
          <cell r="N258">
            <v>64.73</v>
          </cell>
          <cell r="Q258">
            <v>23.13</v>
          </cell>
          <cell r="T258">
            <v>23.13</v>
          </cell>
          <cell r="W258">
            <v>67</v>
          </cell>
          <cell r="X258">
            <v>69.069999999999993</v>
          </cell>
          <cell r="Y258">
            <v>23.33</v>
          </cell>
          <cell r="Z258">
            <v>43.95</v>
          </cell>
          <cell r="AA258">
            <v>0</v>
          </cell>
        </row>
        <row r="259">
          <cell r="K259">
            <v>64.5</v>
          </cell>
          <cell r="N259">
            <v>64.73</v>
          </cell>
          <cell r="Q259">
            <v>23.13</v>
          </cell>
          <cell r="T259">
            <v>23.13</v>
          </cell>
          <cell r="W259">
            <v>67</v>
          </cell>
          <cell r="X259">
            <v>69.069999999999993</v>
          </cell>
          <cell r="Y259">
            <v>23.33</v>
          </cell>
          <cell r="Z259">
            <v>43.95</v>
          </cell>
          <cell r="AA259">
            <v>0</v>
          </cell>
        </row>
        <row r="260">
          <cell r="K260">
            <v>64.5</v>
          </cell>
          <cell r="N260">
            <v>64.73</v>
          </cell>
          <cell r="Q260">
            <v>23.13</v>
          </cell>
          <cell r="T260">
            <v>23.13</v>
          </cell>
          <cell r="W260">
            <v>67</v>
          </cell>
          <cell r="X260">
            <v>69.069999999999993</v>
          </cell>
          <cell r="Y260">
            <v>23.33</v>
          </cell>
          <cell r="Z260">
            <v>43.95</v>
          </cell>
          <cell r="AA260">
            <v>0</v>
          </cell>
        </row>
        <row r="261">
          <cell r="K261">
            <v>64.5</v>
          </cell>
          <cell r="N261">
            <v>64.73</v>
          </cell>
          <cell r="Q261">
            <v>23.13</v>
          </cell>
          <cell r="T261">
            <v>23.13</v>
          </cell>
          <cell r="W261">
            <v>67</v>
          </cell>
          <cell r="X261">
            <v>69.069999999999993</v>
          </cell>
          <cell r="Y261">
            <v>23.33</v>
          </cell>
          <cell r="Z261">
            <v>43.95</v>
          </cell>
          <cell r="AA261">
            <v>0</v>
          </cell>
        </row>
        <row r="262">
          <cell r="K262">
            <v>64.5</v>
          </cell>
          <cell r="N262">
            <v>64.73</v>
          </cell>
          <cell r="Q262">
            <v>23.13</v>
          </cell>
          <cell r="T262">
            <v>23.13</v>
          </cell>
          <cell r="W262">
            <v>67</v>
          </cell>
          <cell r="X262">
            <v>69.069999999999993</v>
          </cell>
          <cell r="Y262">
            <v>23.33</v>
          </cell>
          <cell r="Z262">
            <v>43.95</v>
          </cell>
          <cell r="AA262">
            <v>0</v>
          </cell>
        </row>
        <row r="263">
          <cell r="K263">
            <v>64.5</v>
          </cell>
          <cell r="N263">
            <v>64.73</v>
          </cell>
          <cell r="Q263">
            <v>23.13</v>
          </cell>
          <cell r="T263">
            <v>23.13</v>
          </cell>
          <cell r="W263">
            <v>67</v>
          </cell>
          <cell r="X263">
            <v>69.069999999999993</v>
          </cell>
          <cell r="Y263">
            <v>23.33</v>
          </cell>
          <cell r="Z263">
            <v>43.95</v>
          </cell>
          <cell r="AA263">
            <v>0</v>
          </cell>
        </row>
        <row r="264">
          <cell r="K264">
            <v>64.5</v>
          </cell>
          <cell r="N264">
            <v>64.73</v>
          </cell>
          <cell r="Q264">
            <v>23.13</v>
          </cell>
          <cell r="T264">
            <v>23.13</v>
          </cell>
          <cell r="W264">
            <v>67</v>
          </cell>
          <cell r="X264">
            <v>69.069999999999993</v>
          </cell>
          <cell r="Y264">
            <v>23.33</v>
          </cell>
          <cell r="Z264">
            <v>43.95</v>
          </cell>
          <cell r="AA264">
            <v>0</v>
          </cell>
        </row>
        <row r="265">
          <cell r="K265">
            <v>64.5</v>
          </cell>
          <cell r="N265">
            <v>64.73</v>
          </cell>
          <cell r="Q265">
            <v>23.13</v>
          </cell>
          <cell r="T265">
            <v>23.13</v>
          </cell>
          <cell r="W265">
            <v>67</v>
          </cell>
          <cell r="X265">
            <v>69.069999999999993</v>
          </cell>
          <cell r="Y265">
            <v>23.33</v>
          </cell>
          <cell r="Z265">
            <v>43.95</v>
          </cell>
          <cell r="AA265">
            <v>0</v>
          </cell>
        </row>
        <row r="266">
          <cell r="K266">
            <v>64.5</v>
          </cell>
          <cell r="N266">
            <v>64.73</v>
          </cell>
          <cell r="Q266">
            <v>23.13</v>
          </cell>
          <cell r="T266">
            <v>23.13</v>
          </cell>
          <cell r="W266">
            <v>67</v>
          </cell>
          <cell r="X266">
            <v>69.069999999999993</v>
          </cell>
          <cell r="Y266">
            <v>23.33</v>
          </cell>
          <cell r="Z266">
            <v>43.95</v>
          </cell>
          <cell r="AA266">
            <v>0</v>
          </cell>
        </row>
        <row r="267">
          <cell r="K267">
            <v>64.5</v>
          </cell>
          <cell r="N267">
            <v>64.73</v>
          </cell>
          <cell r="Q267">
            <v>23.13</v>
          </cell>
          <cell r="T267">
            <v>23.13</v>
          </cell>
          <cell r="W267">
            <v>67</v>
          </cell>
          <cell r="X267">
            <v>69.069999999999993</v>
          </cell>
          <cell r="Y267">
            <v>23.33</v>
          </cell>
          <cell r="Z267">
            <v>43.95</v>
          </cell>
          <cell r="AA267">
            <v>0</v>
          </cell>
        </row>
        <row r="268">
          <cell r="K268">
            <v>64.5</v>
          </cell>
          <cell r="N268">
            <v>64.73</v>
          </cell>
          <cell r="Q268">
            <v>23.13</v>
          </cell>
          <cell r="T268">
            <v>23.13</v>
          </cell>
          <cell r="W268">
            <v>67</v>
          </cell>
          <cell r="X268">
            <v>69.069999999999993</v>
          </cell>
          <cell r="Y268">
            <v>23.33</v>
          </cell>
          <cell r="Z268">
            <v>43.95</v>
          </cell>
          <cell r="AA268">
            <v>0</v>
          </cell>
        </row>
        <row r="269">
          <cell r="K269">
            <v>64.5</v>
          </cell>
          <cell r="N269">
            <v>64.73</v>
          </cell>
          <cell r="Q269">
            <v>23.13</v>
          </cell>
          <cell r="T269">
            <v>23.13</v>
          </cell>
          <cell r="W269">
            <v>67</v>
          </cell>
          <cell r="X269">
            <v>69.069999999999993</v>
          </cell>
          <cell r="Y269">
            <v>23.33</v>
          </cell>
          <cell r="Z269">
            <v>43.95</v>
          </cell>
          <cell r="AA269">
            <v>0</v>
          </cell>
        </row>
        <row r="270">
          <cell r="K270">
            <v>64.5</v>
          </cell>
          <cell r="N270">
            <v>64.73</v>
          </cell>
          <cell r="Q270">
            <v>23.13</v>
          </cell>
          <cell r="T270">
            <v>23.13</v>
          </cell>
          <cell r="W270">
            <v>67</v>
          </cell>
          <cell r="X270">
            <v>69.069999999999993</v>
          </cell>
          <cell r="Y270">
            <v>23.33</v>
          </cell>
          <cell r="Z270">
            <v>43.95</v>
          </cell>
          <cell r="AA270">
            <v>0</v>
          </cell>
        </row>
        <row r="271">
          <cell r="K271">
            <v>64.5</v>
          </cell>
          <cell r="N271">
            <v>64.73</v>
          </cell>
          <cell r="Q271">
            <v>23.13</v>
          </cell>
          <cell r="T271">
            <v>23.13</v>
          </cell>
          <cell r="W271">
            <v>67</v>
          </cell>
          <cell r="X271">
            <v>69.069999999999993</v>
          </cell>
          <cell r="Y271">
            <v>23.33</v>
          </cell>
          <cell r="Z271">
            <v>43.95</v>
          </cell>
          <cell r="AA271">
            <v>0</v>
          </cell>
        </row>
        <row r="272">
          <cell r="K272">
            <v>64.5</v>
          </cell>
          <cell r="N272">
            <v>64.73</v>
          </cell>
          <cell r="Q272">
            <v>23.13</v>
          </cell>
          <cell r="T272">
            <v>23.13</v>
          </cell>
          <cell r="W272">
            <v>67</v>
          </cell>
          <cell r="X272">
            <v>69.069999999999993</v>
          </cell>
          <cell r="Y272">
            <v>23.33</v>
          </cell>
          <cell r="Z272">
            <v>43.95</v>
          </cell>
          <cell r="AA272">
            <v>0</v>
          </cell>
        </row>
        <row r="273">
          <cell r="K273">
            <v>64.5</v>
          </cell>
          <cell r="N273">
            <v>64.73</v>
          </cell>
          <cell r="Q273">
            <v>23.13</v>
          </cell>
          <cell r="T273">
            <v>23.13</v>
          </cell>
          <cell r="W273">
            <v>67</v>
          </cell>
          <cell r="X273">
            <v>69.069999999999993</v>
          </cell>
          <cell r="Y273">
            <v>23.33</v>
          </cell>
          <cell r="Z273">
            <v>43.95</v>
          </cell>
          <cell r="AA273">
            <v>0</v>
          </cell>
        </row>
        <row r="274">
          <cell r="K274">
            <v>64.5</v>
          </cell>
          <cell r="N274">
            <v>64.73</v>
          </cell>
          <cell r="Q274">
            <v>23.13</v>
          </cell>
          <cell r="T274">
            <v>23.13</v>
          </cell>
          <cell r="W274">
            <v>67</v>
          </cell>
          <cell r="X274">
            <v>69.069999999999993</v>
          </cell>
          <cell r="Y274">
            <v>23.33</v>
          </cell>
          <cell r="Z274">
            <v>43.95</v>
          </cell>
          <cell r="AA274">
            <v>0</v>
          </cell>
        </row>
        <row r="275">
          <cell r="K275">
            <v>64.5</v>
          </cell>
          <cell r="N275">
            <v>64.73</v>
          </cell>
          <cell r="Q275">
            <v>23.13</v>
          </cell>
          <cell r="T275">
            <v>23.13</v>
          </cell>
          <cell r="W275">
            <v>67</v>
          </cell>
          <cell r="X275">
            <v>69.069999999999993</v>
          </cell>
          <cell r="Y275">
            <v>23.33</v>
          </cell>
          <cell r="Z275">
            <v>43.95</v>
          </cell>
          <cell r="AA275">
            <v>0</v>
          </cell>
        </row>
        <row r="276">
          <cell r="K276">
            <v>64.5</v>
          </cell>
          <cell r="N276">
            <v>64.73</v>
          </cell>
          <cell r="Q276">
            <v>23.13</v>
          </cell>
          <cell r="T276">
            <v>23.13</v>
          </cell>
          <cell r="W276">
            <v>67</v>
          </cell>
          <cell r="X276">
            <v>69.069999999999993</v>
          </cell>
          <cell r="Y276">
            <v>23.33</v>
          </cell>
          <cell r="Z276">
            <v>43.95</v>
          </cell>
          <cell r="AA276">
            <v>0</v>
          </cell>
        </row>
        <row r="277">
          <cell r="K277">
            <v>64.5</v>
          </cell>
          <cell r="N277">
            <v>64.73</v>
          </cell>
          <cell r="Q277">
            <v>23.13</v>
          </cell>
          <cell r="T277">
            <v>23.13</v>
          </cell>
          <cell r="W277">
            <v>67</v>
          </cell>
          <cell r="X277">
            <v>69.069999999999993</v>
          </cell>
          <cell r="Y277">
            <v>23.33</v>
          </cell>
          <cell r="Z277">
            <v>43.95</v>
          </cell>
          <cell r="AA277">
            <v>0</v>
          </cell>
        </row>
        <row r="278">
          <cell r="K278">
            <v>64.5</v>
          </cell>
          <cell r="N278">
            <v>64.73</v>
          </cell>
          <cell r="Q278">
            <v>23.13</v>
          </cell>
          <cell r="T278">
            <v>23.13</v>
          </cell>
          <cell r="W278">
            <v>67</v>
          </cell>
          <cell r="X278">
            <v>69.069999999999993</v>
          </cell>
          <cell r="Y278">
            <v>23.33</v>
          </cell>
          <cell r="Z278">
            <v>43.95</v>
          </cell>
          <cell r="AA278">
            <v>0</v>
          </cell>
        </row>
        <row r="279">
          <cell r="K279">
            <v>64.5</v>
          </cell>
          <cell r="N279">
            <v>64.73</v>
          </cell>
          <cell r="Q279">
            <v>23.13</v>
          </cell>
          <cell r="T279">
            <v>23.13</v>
          </cell>
          <cell r="W279">
            <v>67</v>
          </cell>
          <cell r="X279">
            <v>69.069999999999993</v>
          </cell>
          <cell r="Y279">
            <v>23.33</v>
          </cell>
          <cell r="Z279">
            <v>43.95</v>
          </cell>
          <cell r="AA279">
            <v>0</v>
          </cell>
        </row>
        <row r="280">
          <cell r="K280">
            <v>64.5</v>
          </cell>
          <cell r="N280">
            <v>64.73</v>
          </cell>
          <cell r="Q280">
            <v>23.13</v>
          </cell>
          <cell r="T280">
            <v>23.13</v>
          </cell>
          <cell r="W280">
            <v>67</v>
          </cell>
          <cell r="X280">
            <v>69.069999999999993</v>
          </cell>
          <cell r="Y280">
            <v>23.33</v>
          </cell>
          <cell r="Z280">
            <v>43.95</v>
          </cell>
          <cell r="AA280">
            <v>0</v>
          </cell>
        </row>
        <row r="281">
          <cell r="K281">
            <v>64.5</v>
          </cell>
          <cell r="N281">
            <v>64.73</v>
          </cell>
          <cell r="Q281">
            <v>23.13</v>
          </cell>
          <cell r="T281">
            <v>23.13</v>
          </cell>
          <cell r="W281">
            <v>67</v>
          </cell>
          <cell r="X281">
            <v>69.069999999999993</v>
          </cell>
          <cell r="Y281">
            <v>23.33</v>
          </cell>
          <cell r="Z281">
            <v>43.95</v>
          </cell>
          <cell r="AA281">
            <v>0</v>
          </cell>
        </row>
        <row r="282">
          <cell r="K282">
            <v>64.5</v>
          </cell>
          <cell r="N282">
            <v>64.73</v>
          </cell>
          <cell r="Q282">
            <v>23.13</v>
          </cell>
          <cell r="T282">
            <v>23.13</v>
          </cell>
          <cell r="W282">
            <v>67</v>
          </cell>
          <cell r="X282">
            <v>69.069999999999993</v>
          </cell>
          <cell r="Y282">
            <v>23.33</v>
          </cell>
          <cell r="Z282">
            <v>43.95</v>
          </cell>
          <cell r="AA282">
            <v>0</v>
          </cell>
        </row>
        <row r="283">
          <cell r="K283">
            <v>64.5</v>
          </cell>
          <cell r="N283">
            <v>64.73</v>
          </cell>
          <cell r="Q283">
            <v>23.13</v>
          </cell>
          <cell r="T283">
            <v>23.13</v>
          </cell>
          <cell r="W283">
            <v>67</v>
          </cell>
          <cell r="X283">
            <v>69.069999999999993</v>
          </cell>
          <cell r="Y283">
            <v>23.33</v>
          </cell>
          <cell r="Z283">
            <v>43.95</v>
          </cell>
          <cell r="AA283">
            <v>0</v>
          </cell>
        </row>
        <row r="284">
          <cell r="K284">
            <v>64.5</v>
          </cell>
          <cell r="N284">
            <v>64.73</v>
          </cell>
          <cell r="Q284">
            <v>23.13</v>
          </cell>
          <cell r="T284">
            <v>23.13</v>
          </cell>
          <cell r="W284">
            <v>67</v>
          </cell>
          <cell r="X284">
            <v>69.069999999999993</v>
          </cell>
          <cell r="Y284">
            <v>23.33</v>
          </cell>
          <cell r="Z284">
            <v>43.95</v>
          </cell>
          <cell r="AA284">
            <v>0</v>
          </cell>
        </row>
        <row r="285">
          <cell r="K285">
            <v>64.5</v>
          </cell>
          <cell r="N285">
            <v>64.73</v>
          </cell>
          <cell r="Q285">
            <v>23.13</v>
          </cell>
          <cell r="T285">
            <v>23.13</v>
          </cell>
          <cell r="W285">
            <v>67</v>
          </cell>
          <cell r="X285">
            <v>69.069999999999993</v>
          </cell>
          <cell r="Y285">
            <v>23.33</v>
          </cell>
          <cell r="Z285">
            <v>43.95</v>
          </cell>
          <cell r="AA285">
            <v>0</v>
          </cell>
        </row>
        <row r="286">
          <cell r="K286">
            <v>64.5</v>
          </cell>
          <cell r="N286">
            <v>64.73</v>
          </cell>
          <cell r="Q286">
            <v>23.13</v>
          </cell>
          <cell r="T286">
            <v>23.13</v>
          </cell>
          <cell r="W286">
            <v>67</v>
          </cell>
          <cell r="X286">
            <v>69.069999999999993</v>
          </cell>
          <cell r="Y286">
            <v>23.33</v>
          </cell>
          <cell r="Z286">
            <v>43.95</v>
          </cell>
          <cell r="AA286">
            <v>0</v>
          </cell>
        </row>
        <row r="287">
          <cell r="K287">
            <v>64.5</v>
          </cell>
          <cell r="N287">
            <v>64.73</v>
          </cell>
          <cell r="Q287">
            <v>23.13</v>
          </cell>
          <cell r="T287">
            <v>23.13</v>
          </cell>
          <cell r="W287">
            <v>67</v>
          </cell>
          <cell r="X287">
            <v>69.069999999999993</v>
          </cell>
          <cell r="Y287">
            <v>23.33</v>
          </cell>
          <cell r="Z287">
            <v>43.95</v>
          </cell>
          <cell r="AA287">
            <v>0</v>
          </cell>
        </row>
        <row r="288">
          <cell r="K288">
            <v>64.5</v>
          </cell>
          <cell r="N288">
            <v>64.73</v>
          </cell>
          <cell r="Q288">
            <v>23.13</v>
          </cell>
          <cell r="T288">
            <v>23.13</v>
          </cell>
          <cell r="W288">
            <v>67</v>
          </cell>
          <cell r="X288">
            <v>69.069999999999993</v>
          </cell>
          <cell r="Y288">
            <v>23.33</v>
          </cell>
          <cell r="Z288">
            <v>43.95</v>
          </cell>
          <cell r="AA288">
            <v>0</v>
          </cell>
        </row>
        <row r="289">
          <cell r="K289">
            <v>64.5</v>
          </cell>
          <cell r="N289">
            <v>64.73</v>
          </cell>
          <cell r="Q289">
            <v>23.13</v>
          </cell>
          <cell r="T289">
            <v>23.13</v>
          </cell>
          <cell r="W289">
            <v>67</v>
          </cell>
          <cell r="X289">
            <v>69.069999999999993</v>
          </cell>
          <cell r="Y289">
            <v>23.33</v>
          </cell>
          <cell r="Z289">
            <v>43.95</v>
          </cell>
          <cell r="AA289">
            <v>0</v>
          </cell>
        </row>
        <row r="290">
          <cell r="K290">
            <v>64.5</v>
          </cell>
          <cell r="N290">
            <v>64.73</v>
          </cell>
          <cell r="Q290">
            <v>23.13</v>
          </cell>
          <cell r="T290">
            <v>23.13</v>
          </cell>
          <cell r="W290">
            <v>67</v>
          </cell>
          <cell r="X290">
            <v>69.069999999999993</v>
          </cell>
          <cell r="Y290">
            <v>23.33</v>
          </cell>
          <cell r="Z290">
            <v>43.95</v>
          </cell>
          <cell r="AA290">
            <v>0</v>
          </cell>
        </row>
        <row r="291">
          <cell r="K291">
            <v>64.5</v>
          </cell>
          <cell r="N291">
            <v>64.73</v>
          </cell>
          <cell r="Q291">
            <v>23.13</v>
          </cell>
          <cell r="T291">
            <v>23.13</v>
          </cell>
          <cell r="W291">
            <v>67</v>
          </cell>
          <cell r="X291">
            <v>69.069999999999993</v>
          </cell>
          <cell r="Y291">
            <v>23.33</v>
          </cell>
          <cell r="Z291">
            <v>43.95</v>
          </cell>
          <cell r="AA291">
            <v>0</v>
          </cell>
        </row>
        <row r="292">
          <cell r="K292">
            <v>64.5</v>
          </cell>
          <cell r="N292">
            <v>64.73</v>
          </cell>
          <cell r="Q292">
            <v>23.13</v>
          </cell>
          <cell r="T292">
            <v>23.13</v>
          </cell>
          <cell r="W292">
            <v>67</v>
          </cell>
          <cell r="X292">
            <v>69.069999999999993</v>
          </cell>
          <cell r="Y292">
            <v>23.33</v>
          </cell>
          <cell r="Z292">
            <v>43.95</v>
          </cell>
          <cell r="AA292">
            <v>0</v>
          </cell>
        </row>
        <row r="293">
          <cell r="L293">
            <v>64.73</v>
          </cell>
          <cell r="O293">
            <v>67.930000000000007</v>
          </cell>
          <cell r="R293">
            <v>23.13</v>
          </cell>
          <cell r="U293">
            <v>23.13</v>
          </cell>
          <cell r="W293">
            <v>67</v>
          </cell>
          <cell r="X293">
            <v>69.069999999999993</v>
          </cell>
          <cell r="Y293">
            <v>23.33</v>
          </cell>
          <cell r="Z293">
            <v>43.95</v>
          </cell>
          <cell r="AA293">
            <v>0</v>
          </cell>
        </row>
        <row r="294">
          <cell r="L294">
            <v>64.73</v>
          </cell>
          <cell r="O294">
            <v>67.930000000000007</v>
          </cell>
          <cell r="R294">
            <v>23.13</v>
          </cell>
          <cell r="U294">
            <v>23.13</v>
          </cell>
          <cell r="W294">
            <v>67</v>
          </cell>
          <cell r="X294">
            <v>69.069999999999993</v>
          </cell>
          <cell r="Y294">
            <v>23.33</v>
          </cell>
          <cell r="Z294">
            <v>43.95</v>
          </cell>
          <cell r="AA294">
            <v>0</v>
          </cell>
        </row>
        <row r="295">
          <cell r="L295">
            <v>64.73</v>
          </cell>
          <cell r="O295">
            <v>67.930000000000007</v>
          </cell>
          <cell r="R295">
            <v>23.13</v>
          </cell>
          <cell r="U295">
            <v>23.13</v>
          </cell>
          <cell r="W295">
            <v>67</v>
          </cell>
          <cell r="X295">
            <v>69.069999999999993</v>
          </cell>
          <cell r="Y295">
            <v>23.33</v>
          </cell>
          <cell r="Z295">
            <v>43.95</v>
          </cell>
          <cell r="AA295">
            <v>0</v>
          </cell>
        </row>
        <row r="296">
          <cell r="L296">
            <v>64.73</v>
          </cell>
          <cell r="O296">
            <v>67.930000000000007</v>
          </cell>
          <cell r="R296">
            <v>23.13</v>
          </cell>
          <cell r="U296">
            <v>23.13</v>
          </cell>
          <cell r="W296">
            <v>67</v>
          </cell>
          <cell r="X296">
            <v>69.069999999999993</v>
          </cell>
          <cell r="Y296">
            <v>23.33</v>
          </cell>
          <cell r="Z296">
            <v>43.95</v>
          </cell>
          <cell r="AA296">
            <v>0</v>
          </cell>
        </row>
        <row r="297">
          <cell r="L297">
            <v>64.73</v>
          </cell>
          <cell r="O297">
            <v>67.930000000000007</v>
          </cell>
          <cell r="R297">
            <v>23.13</v>
          </cell>
          <cell r="U297">
            <v>23.13</v>
          </cell>
          <cell r="W297">
            <v>67</v>
          </cell>
          <cell r="X297">
            <v>69.069999999999993</v>
          </cell>
          <cell r="Y297">
            <v>23.33</v>
          </cell>
          <cell r="Z297">
            <v>43.95</v>
          </cell>
          <cell r="AA297">
            <v>0</v>
          </cell>
        </row>
        <row r="298">
          <cell r="L298">
            <v>64.73</v>
          </cell>
          <cell r="O298">
            <v>67.930000000000007</v>
          </cell>
          <cell r="R298">
            <v>23.13</v>
          </cell>
          <cell r="U298">
            <v>23.13</v>
          </cell>
          <cell r="W298">
            <v>67</v>
          </cell>
          <cell r="X298">
            <v>69.069999999999993</v>
          </cell>
          <cell r="Y298">
            <v>23.33</v>
          </cell>
          <cell r="Z298">
            <v>43.95</v>
          </cell>
          <cell r="AA298">
            <v>0</v>
          </cell>
        </row>
        <row r="299">
          <cell r="L299">
            <v>64.73</v>
          </cell>
          <cell r="O299">
            <v>67.930000000000007</v>
          </cell>
          <cell r="R299">
            <v>23.13</v>
          </cell>
          <cell r="U299">
            <v>23.13</v>
          </cell>
          <cell r="W299">
            <v>67</v>
          </cell>
          <cell r="X299">
            <v>69.069999999999993</v>
          </cell>
          <cell r="Y299">
            <v>23.33</v>
          </cell>
          <cell r="Z299">
            <v>43.95</v>
          </cell>
          <cell r="AA299">
            <v>0</v>
          </cell>
        </row>
        <row r="300">
          <cell r="L300">
            <v>64.73</v>
          </cell>
          <cell r="O300">
            <v>67.930000000000007</v>
          </cell>
          <cell r="R300">
            <v>23.13</v>
          </cell>
          <cell r="U300">
            <v>23.13</v>
          </cell>
          <cell r="W300">
            <v>67</v>
          </cell>
          <cell r="X300">
            <v>69.069999999999993</v>
          </cell>
          <cell r="Y300">
            <v>23.33</v>
          </cell>
          <cell r="Z300">
            <v>43.95</v>
          </cell>
          <cell r="AA300">
            <v>0</v>
          </cell>
        </row>
        <row r="301">
          <cell r="L301">
            <v>64.73</v>
          </cell>
          <cell r="O301">
            <v>67.930000000000007</v>
          </cell>
          <cell r="R301">
            <v>23.13</v>
          </cell>
          <cell r="U301">
            <v>23.13</v>
          </cell>
          <cell r="W301">
            <v>67</v>
          </cell>
          <cell r="X301">
            <v>69.069999999999993</v>
          </cell>
          <cell r="Y301">
            <v>23.33</v>
          </cell>
          <cell r="Z301">
            <v>43.95</v>
          </cell>
          <cell r="AA301">
            <v>0</v>
          </cell>
        </row>
        <row r="302">
          <cell r="L302">
            <v>64.73</v>
          </cell>
          <cell r="O302">
            <v>67.930000000000007</v>
          </cell>
          <cell r="R302">
            <v>23.13</v>
          </cell>
          <cell r="U302">
            <v>23.13</v>
          </cell>
          <cell r="W302">
            <v>67</v>
          </cell>
          <cell r="X302">
            <v>69.069999999999993</v>
          </cell>
          <cell r="Y302">
            <v>23.33</v>
          </cell>
          <cell r="Z302">
            <v>43.95</v>
          </cell>
          <cell r="AA302">
            <v>0</v>
          </cell>
        </row>
        <row r="303">
          <cell r="L303">
            <v>64.73</v>
          </cell>
          <cell r="O303">
            <v>67.930000000000007</v>
          </cell>
          <cell r="R303">
            <v>23.13</v>
          </cell>
          <cell r="U303">
            <v>23.13</v>
          </cell>
          <cell r="W303">
            <v>67</v>
          </cell>
          <cell r="X303">
            <v>69.069999999999993</v>
          </cell>
          <cell r="Y303">
            <v>23.33</v>
          </cell>
          <cell r="Z303">
            <v>43.95</v>
          </cell>
          <cell r="AA303">
            <v>0</v>
          </cell>
        </row>
        <row r="304">
          <cell r="L304">
            <v>64.73</v>
          </cell>
          <cell r="O304">
            <v>67.930000000000007</v>
          </cell>
          <cell r="R304">
            <v>23.13</v>
          </cell>
          <cell r="U304">
            <v>23.13</v>
          </cell>
          <cell r="W304">
            <v>67</v>
          </cell>
          <cell r="X304">
            <v>69.069999999999993</v>
          </cell>
          <cell r="Y304">
            <v>23.33</v>
          </cell>
          <cell r="Z304">
            <v>43.95</v>
          </cell>
          <cell r="AA304">
            <v>0</v>
          </cell>
        </row>
        <row r="305">
          <cell r="L305">
            <v>64.73</v>
          </cell>
          <cell r="O305">
            <v>67.930000000000007</v>
          </cell>
          <cell r="R305">
            <v>23.13</v>
          </cell>
          <cell r="U305">
            <v>23.13</v>
          </cell>
          <cell r="W305">
            <v>67</v>
          </cell>
          <cell r="X305">
            <v>69.069999999999993</v>
          </cell>
          <cell r="Y305">
            <v>23.33</v>
          </cell>
          <cell r="Z305">
            <v>43.95</v>
          </cell>
          <cell r="AA305">
            <v>0</v>
          </cell>
        </row>
        <row r="306">
          <cell r="L306">
            <v>64.73</v>
          </cell>
          <cell r="O306">
            <v>67.930000000000007</v>
          </cell>
          <cell r="R306">
            <v>23.13</v>
          </cell>
          <cell r="U306">
            <v>23.13</v>
          </cell>
          <cell r="W306">
            <v>67</v>
          </cell>
          <cell r="X306">
            <v>69.069999999999993</v>
          </cell>
          <cell r="Y306">
            <v>23.33</v>
          </cell>
          <cell r="Z306">
            <v>43.95</v>
          </cell>
          <cell r="AA306">
            <v>0</v>
          </cell>
        </row>
        <row r="307">
          <cell r="L307">
            <v>64.73</v>
          </cell>
          <cell r="O307">
            <v>67.930000000000007</v>
          </cell>
          <cell r="R307">
            <v>23.13</v>
          </cell>
          <cell r="U307">
            <v>23.13</v>
          </cell>
          <cell r="W307">
            <v>67</v>
          </cell>
          <cell r="X307">
            <v>69.069999999999993</v>
          </cell>
          <cell r="Y307">
            <v>23.33</v>
          </cell>
          <cell r="Z307">
            <v>43.95</v>
          </cell>
          <cell r="AA307">
            <v>0</v>
          </cell>
        </row>
        <row r="308">
          <cell r="L308">
            <v>64.73</v>
          </cell>
          <cell r="O308">
            <v>67.930000000000007</v>
          </cell>
          <cell r="R308">
            <v>23.13</v>
          </cell>
          <cell r="U308">
            <v>23.13</v>
          </cell>
          <cell r="W308">
            <v>67</v>
          </cell>
          <cell r="X308">
            <v>69.069999999999993</v>
          </cell>
          <cell r="Y308">
            <v>23.33</v>
          </cell>
          <cell r="Z308">
            <v>43.95</v>
          </cell>
          <cell r="AA308">
            <v>0</v>
          </cell>
        </row>
        <row r="309">
          <cell r="L309">
            <v>64.73</v>
          </cell>
          <cell r="O309">
            <v>67.930000000000007</v>
          </cell>
          <cell r="R309">
            <v>23.13</v>
          </cell>
          <cell r="U309">
            <v>23.13</v>
          </cell>
          <cell r="W309">
            <v>67</v>
          </cell>
          <cell r="X309">
            <v>69.069999999999993</v>
          </cell>
          <cell r="Y309">
            <v>23.33</v>
          </cell>
          <cell r="Z309">
            <v>43.95</v>
          </cell>
          <cell r="AA309">
            <v>0</v>
          </cell>
        </row>
        <row r="310">
          <cell r="L310">
            <v>64.73</v>
          </cell>
          <cell r="O310">
            <v>67.930000000000007</v>
          </cell>
          <cell r="R310">
            <v>23.13</v>
          </cell>
          <cell r="U310">
            <v>23.13</v>
          </cell>
          <cell r="W310">
            <v>67</v>
          </cell>
          <cell r="X310">
            <v>69.069999999999993</v>
          </cell>
          <cell r="Y310">
            <v>23.33</v>
          </cell>
          <cell r="Z310">
            <v>43.95</v>
          </cell>
          <cell r="AA310">
            <v>0</v>
          </cell>
        </row>
        <row r="311">
          <cell r="L311">
            <v>64.73</v>
          </cell>
          <cell r="O311">
            <v>67.930000000000007</v>
          </cell>
          <cell r="R311">
            <v>23.13</v>
          </cell>
          <cell r="U311">
            <v>23.13</v>
          </cell>
          <cell r="W311">
            <v>67</v>
          </cell>
          <cell r="X311">
            <v>69.069999999999993</v>
          </cell>
          <cell r="Y311">
            <v>23.33</v>
          </cell>
          <cell r="Z311">
            <v>43.95</v>
          </cell>
          <cell r="AA311">
            <v>0</v>
          </cell>
        </row>
        <row r="312">
          <cell r="L312">
            <v>64.73</v>
          </cell>
          <cell r="O312">
            <v>67.930000000000007</v>
          </cell>
          <cell r="R312">
            <v>23.13</v>
          </cell>
          <cell r="U312">
            <v>23.13</v>
          </cell>
          <cell r="W312">
            <v>67</v>
          </cell>
          <cell r="X312">
            <v>69.069999999999993</v>
          </cell>
          <cell r="Y312">
            <v>23.33</v>
          </cell>
          <cell r="Z312">
            <v>43.95</v>
          </cell>
          <cell r="AA312">
            <v>0</v>
          </cell>
        </row>
        <row r="313">
          <cell r="L313">
            <v>64.73</v>
          </cell>
          <cell r="O313">
            <v>67.930000000000007</v>
          </cell>
          <cell r="R313">
            <v>23.13</v>
          </cell>
          <cell r="U313">
            <v>23.13</v>
          </cell>
          <cell r="W313">
            <v>67</v>
          </cell>
          <cell r="X313">
            <v>69.069999999999993</v>
          </cell>
          <cell r="Y313">
            <v>23.33</v>
          </cell>
          <cell r="Z313">
            <v>43.95</v>
          </cell>
          <cell r="AA313">
            <v>0</v>
          </cell>
        </row>
        <row r="314">
          <cell r="L314">
            <v>64.73</v>
          </cell>
          <cell r="O314">
            <v>67.930000000000007</v>
          </cell>
          <cell r="R314">
            <v>23.13</v>
          </cell>
          <cell r="U314">
            <v>23.13</v>
          </cell>
          <cell r="W314">
            <v>67</v>
          </cell>
          <cell r="X314">
            <v>69.069999999999993</v>
          </cell>
          <cell r="Y314">
            <v>23.33</v>
          </cell>
          <cell r="Z314">
            <v>43.95</v>
          </cell>
          <cell r="AA314">
            <v>0</v>
          </cell>
        </row>
        <row r="315">
          <cell r="L315">
            <v>64.73</v>
          </cell>
          <cell r="O315">
            <v>67.930000000000007</v>
          </cell>
          <cell r="R315">
            <v>23.13</v>
          </cell>
          <cell r="U315">
            <v>23.13</v>
          </cell>
          <cell r="W315">
            <v>67</v>
          </cell>
          <cell r="X315">
            <v>69.069999999999993</v>
          </cell>
          <cell r="Y315">
            <v>23.33</v>
          </cell>
          <cell r="Z315">
            <v>43.95</v>
          </cell>
          <cell r="AA315">
            <v>0</v>
          </cell>
        </row>
        <row r="316">
          <cell r="L316">
            <v>64.73</v>
          </cell>
          <cell r="O316">
            <v>67.930000000000007</v>
          </cell>
          <cell r="R316">
            <v>23.13</v>
          </cell>
          <cell r="U316">
            <v>23.13</v>
          </cell>
          <cell r="W316">
            <v>67</v>
          </cell>
          <cell r="X316">
            <v>69.069999999999993</v>
          </cell>
          <cell r="Y316">
            <v>23.33</v>
          </cell>
          <cell r="Z316">
            <v>43.95</v>
          </cell>
          <cell r="AA316">
            <v>0</v>
          </cell>
        </row>
        <row r="317">
          <cell r="L317">
            <v>64.73</v>
          </cell>
          <cell r="O317">
            <v>67.930000000000007</v>
          </cell>
          <cell r="R317">
            <v>23.13</v>
          </cell>
          <cell r="U317">
            <v>23.13</v>
          </cell>
          <cell r="W317">
            <v>67</v>
          </cell>
          <cell r="X317">
            <v>69.069999999999993</v>
          </cell>
          <cell r="Y317">
            <v>23.33</v>
          </cell>
          <cell r="Z317">
            <v>43.95</v>
          </cell>
          <cell r="AA317">
            <v>0</v>
          </cell>
        </row>
        <row r="318">
          <cell r="L318">
            <v>64.73</v>
          </cell>
          <cell r="O318">
            <v>67.930000000000007</v>
          </cell>
          <cell r="R318">
            <v>23.13</v>
          </cell>
          <cell r="U318">
            <v>23.13</v>
          </cell>
          <cell r="W318">
            <v>67</v>
          </cell>
          <cell r="X318">
            <v>69.069999999999993</v>
          </cell>
          <cell r="Y318">
            <v>23.33</v>
          </cell>
          <cell r="Z318">
            <v>43.95</v>
          </cell>
          <cell r="AA318">
            <v>0</v>
          </cell>
        </row>
        <row r="319">
          <cell r="L319">
            <v>64.73</v>
          </cell>
          <cell r="O319">
            <v>67.930000000000007</v>
          </cell>
          <cell r="R319">
            <v>23.13</v>
          </cell>
          <cell r="U319">
            <v>23.13</v>
          </cell>
          <cell r="W319">
            <v>67</v>
          </cell>
          <cell r="X319">
            <v>69.069999999999993</v>
          </cell>
          <cell r="Y319">
            <v>23.33</v>
          </cell>
          <cell r="Z319">
            <v>43.95</v>
          </cell>
          <cell r="AA319">
            <v>0</v>
          </cell>
        </row>
        <row r="320">
          <cell r="L320">
            <v>64.73</v>
          </cell>
          <cell r="O320">
            <v>67.930000000000007</v>
          </cell>
          <cell r="R320">
            <v>23.13</v>
          </cell>
          <cell r="U320">
            <v>23.13</v>
          </cell>
          <cell r="W320">
            <v>67</v>
          </cell>
          <cell r="X320">
            <v>69.069999999999993</v>
          </cell>
          <cell r="Y320">
            <v>23.33</v>
          </cell>
          <cell r="Z320">
            <v>43.95</v>
          </cell>
          <cell r="AA320">
            <v>0</v>
          </cell>
        </row>
        <row r="321">
          <cell r="L321">
            <v>64.73</v>
          </cell>
          <cell r="O321">
            <v>67.930000000000007</v>
          </cell>
          <cell r="R321">
            <v>23.13</v>
          </cell>
          <cell r="U321">
            <v>23.13</v>
          </cell>
          <cell r="W321">
            <v>67</v>
          </cell>
          <cell r="X321">
            <v>69.069999999999993</v>
          </cell>
          <cell r="Y321">
            <v>23.33</v>
          </cell>
          <cell r="Z321">
            <v>43.95</v>
          </cell>
          <cell r="AA321">
            <v>0</v>
          </cell>
        </row>
        <row r="322">
          <cell r="L322">
            <v>64.73</v>
          </cell>
          <cell r="O322">
            <v>67.930000000000007</v>
          </cell>
          <cell r="R322">
            <v>23.13</v>
          </cell>
          <cell r="U322">
            <v>23.13</v>
          </cell>
          <cell r="W322">
            <v>67</v>
          </cell>
          <cell r="X322">
            <v>69.069999999999993</v>
          </cell>
          <cell r="Y322">
            <v>23.33</v>
          </cell>
          <cell r="Z322">
            <v>43.95</v>
          </cell>
          <cell r="AA322">
            <v>0</v>
          </cell>
        </row>
        <row r="323">
          <cell r="L323">
            <v>64.73</v>
          </cell>
          <cell r="O323">
            <v>67.930000000000007</v>
          </cell>
          <cell r="R323">
            <v>23.13</v>
          </cell>
          <cell r="U323">
            <v>23.13</v>
          </cell>
          <cell r="W323">
            <v>67</v>
          </cell>
          <cell r="X323">
            <v>69.069999999999993</v>
          </cell>
          <cell r="Y323">
            <v>23.33</v>
          </cell>
          <cell r="Z323">
            <v>43.95</v>
          </cell>
          <cell r="AA323">
            <v>0</v>
          </cell>
        </row>
        <row r="324">
          <cell r="L324">
            <v>64.73</v>
          </cell>
          <cell r="O324">
            <v>67.930000000000007</v>
          </cell>
          <cell r="R324">
            <v>23.13</v>
          </cell>
          <cell r="U324">
            <v>23.13</v>
          </cell>
          <cell r="W324">
            <v>67</v>
          </cell>
          <cell r="X324">
            <v>69.069999999999993</v>
          </cell>
          <cell r="Y324">
            <v>23.33</v>
          </cell>
          <cell r="Z324">
            <v>43.95</v>
          </cell>
          <cell r="AA324">
            <v>0</v>
          </cell>
        </row>
        <row r="325">
          <cell r="L325">
            <v>64.73</v>
          </cell>
          <cell r="O325">
            <v>67.930000000000007</v>
          </cell>
          <cell r="R325">
            <v>23.13</v>
          </cell>
          <cell r="U325">
            <v>23.13</v>
          </cell>
          <cell r="W325">
            <v>67</v>
          </cell>
          <cell r="X325">
            <v>69.069999999999993</v>
          </cell>
          <cell r="Y325">
            <v>23.33</v>
          </cell>
          <cell r="Z325">
            <v>43.95</v>
          </cell>
          <cell r="AA325">
            <v>0</v>
          </cell>
        </row>
        <row r="326">
          <cell r="L326">
            <v>64.73</v>
          </cell>
          <cell r="O326">
            <v>67.930000000000007</v>
          </cell>
          <cell r="R326">
            <v>23.13</v>
          </cell>
          <cell r="U326">
            <v>23.13</v>
          </cell>
          <cell r="W326">
            <v>67</v>
          </cell>
          <cell r="X326">
            <v>69.069999999999993</v>
          </cell>
          <cell r="Y326">
            <v>23.33</v>
          </cell>
          <cell r="Z326">
            <v>43.95</v>
          </cell>
          <cell r="AA326">
            <v>0</v>
          </cell>
        </row>
        <row r="327">
          <cell r="L327">
            <v>64.73</v>
          </cell>
          <cell r="O327">
            <v>67.930000000000007</v>
          </cell>
          <cell r="R327">
            <v>23.13</v>
          </cell>
          <cell r="U327">
            <v>23.13</v>
          </cell>
          <cell r="W327">
            <v>67</v>
          </cell>
          <cell r="X327">
            <v>69.069999999999993</v>
          </cell>
          <cell r="Y327">
            <v>23.33</v>
          </cell>
          <cell r="Z327">
            <v>43.95</v>
          </cell>
          <cell r="AA327">
            <v>0</v>
          </cell>
        </row>
        <row r="328">
          <cell r="L328">
            <v>64.73</v>
          </cell>
          <cell r="O328">
            <v>67.930000000000007</v>
          </cell>
          <cell r="R328">
            <v>23.13</v>
          </cell>
          <cell r="U328">
            <v>23.13</v>
          </cell>
          <cell r="W328">
            <v>67</v>
          </cell>
          <cell r="X328">
            <v>69.069999999999993</v>
          </cell>
          <cell r="Y328">
            <v>23.33</v>
          </cell>
          <cell r="Z328">
            <v>43.95</v>
          </cell>
          <cell r="AA328">
            <v>0</v>
          </cell>
        </row>
        <row r="329">
          <cell r="L329">
            <v>64.73</v>
          </cell>
          <cell r="O329">
            <v>67.930000000000007</v>
          </cell>
          <cell r="R329">
            <v>23.13</v>
          </cell>
          <cell r="U329">
            <v>23.13</v>
          </cell>
          <cell r="W329">
            <v>67</v>
          </cell>
          <cell r="X329">
            <v>69.069999999999993</v>
          </cell>
          <cell r="Y329">
            <v>23.33</v>
          </cell>
          <cell r="Z329">
            <v>43.95</v>
          </cell>
          <cell r="AA329">
            <v>0</v>
          </cell>
        </row>
        <row r="330">
          <cell r="L330">
            <v>64.73</v>
          </cell>
          <cell r="O330">
            <v>67.930000000000007</v>
          </cell>
          <cell r="R330">
            <v>23.13</v>
          </cell>
          <cell r="U330">
            <v>23.13</v>
          </cell>
          <cell r="W330">
            <v>67</v>
          </cell>
          <cell r="X330">
            <v>69.069999999999993</v>
          </cell>
          <cell r="Y330">
            <v>23.33</v>
          </cell>
          <cell r="Z330">
            <v>43.95</v>
          </cell>
          <cell r="AA330">
            <v>0</v>
          </cell>
        </row>
        <row r="331">
          <cell r="L331">
            <v>64.73</v>
          </cell>
          <cell r="O331">
            <v>67.930000000000007</v>
          </cell>
          <cell r="R331">
            <v>23.13</v>
          </cell>
          <cell r="U331">
            <v>23.13</v>
          </cell>
          <cell r="W331">
            <v>67</v>
          </cell>
          <cell r="X331">
            <v>69.069999999999993</v>
          </cell>
          <cell r="Y331">
            <v>23.33</v>
          </cell>
          <cell r="Z331">
            <v>43.95</v>
          </cell>
          <cell r="AA331">
            <v>0</v>
          </cell>
        </row>
        <row r="332">
          <cell r="L332">
            <v>64.73</v>
          </cell>
          <cell r="O332">
            <v>67.930000000000007</v>
          </cell>
          <cell r="R332">
            <v>23.13</v>
          </cell>
          <cell r="U332">
            <v>23.13</v>
          </cell>
          <cell r="W332">
            <v>67</v>
          </cell>
          <cell r="X332">
            <v>69.069999999999993</v>
          </cell>
          <cell r="Y332">
            <v>23.33</v>
          </cell>
          <cell r="Z332">
            <v>43.95</v>
          </cell>
          <cell r="AA332">
            <v>0</v>
          </cell>
        </row>
        <row r="333">
          <cell r="L333">
            <v>64.73</v>
          </cell>
          <cell r="O333">
            <v>67.930000000000007</v>
          </cell>
          <cell r="R333">
            <v>23.13</v>
          </cell>
          <cell r="U333">
            <v>23.13</v>
          </cell>
          <cell r="W333">
            <v>67</v>
          </cell>
          <cell r="X333">
            <v>69.069999999999993</v>
          </cell>
          <cell r="Y333">
            <v>23.33</v>
          </cell>
          <cell r="Z333">
            <v>43.95</v>
          </cell>
          <cell r="AA333">
            <v>0</v>
          </cell>
        </row>
        <row r="334">
          <cell r="L334">
            <v>64.73</v>
          </cell>
          <cell r="O334">
            <v>67.930000000000007</v>
          </cell>
          <cell r="R334">
            <v>23.13</v>
          </cell>
          <cell r="U334">
            <v>23.13</v>
          </cell>
          <cell r="W334">
            <v>67</v>
          </cell>
          <cell r="X334">
            <v>69.069999999999993</v>
          </cell>
          <cell r="Y334">
            <v>23.33</v>
          </cell>
          <cell r="Z334">
            <v>43.95</v>
          </cell>
          <cell r="AA334">
            <v>0</v>
          </cell>
        </row>
        <row r="335">
          <cell r="L335">
            <v>64.73</v>
          </cell>
          <cell r="O335">
            <v>67.930000000000007</v>
          </cell>
          <cell r="R335">
            <v>23.13</v>
          </cell>
          <cell r="U335">
            <v>23.13</v>
          </cell>
          <cell r="W335">
            <v>67</v>
          </cell>
          <cell r="X335">
            <v>69.069999999999993</v>
          </cell>
          <cell r="Y335">
            <v>23.33</v>
          </cell>
          <cell r="Z335">
            <v>43.95</v>
          </cell>
          <cell r="AA335">
            <v>0</v>
          </cell>
        </row>
        <row r="336">
          <cell r="L336">
            <v>64.73</v>
          </cell>
          <cell r="O336">
            <v>67.930000000000007</v>
          </cell>
          <cell r="R336">
            <v>23.13</v>
          </cell>
          <cell r="U336">
            <v>23.13</v>
          </cell>
          <cell r="W336">
            <v>67</v>
          </cell>
          <cell r="X336">
            <v>69.069999999999993</v>
          </cell>
          <cell r="Y336">
            <v>23.33</v>
          </cell>
          <cell r="Z336">
            <v>43.95</v>
          </cell>
          <cell r="AA336">
            <v>0</v>
          </cell>
        </row>
        <row r="337">
          <cell r="L337">
            <v>64.73</v>
          </cell>
          <cell r="O337">
            <v>67.930000000000007</v>
          </cell>
          <cell r="R337">
            <v>23.13</v>
          </cell>
          <cell r="U337">
            <v>23.13</v>
          </cell>
          <cell r="W337">
            <v>67</v>
          </cell>
          <cell r="X337">
            <v>69.069999999999993</v>
          </cell>
          <cell r="Y337">
            <v>23.33</v>
          </cell>
          <cell r="Z337">
            <v>43.95</v>
          </cell>
          <cell r="AA337">
            <v>0</v>
          </cell>
        </row>
        <row r="338">
          <cell r="L338">
            <v>64.73</v>
          </cell>
          <cell r="O338">
            <v>67.930000000000007</v>
          </cell>
          <cell r="R338">
            <v>23.13</v>
          </cell>
          <cell r="U338">
            <v>23.13</v>
          </cell>
          <cell r="W338">
            <v>67</v>
          </cell>
          <cell r="X338">
            <v>69.069999999999993</v>
          </cell>
          <cell r="Y338">
            <v>23.33</v>
          </cell>
          <cell r="Z338">
            <v>43.95</v>
          </cell>
          <cell r="AA338">
            <v>0</v>
          </cell>
        </row>
        <row r="339">
          <cell r="L339">
            <v>64.73</v>
          </cell>
          <cell r="O339">
            <v>67.930000000000007</v>
          </cell>
          <cell r="R339">
            <v>23.13</v>
          </cell>
          <cell r="U339">
            <v>23.13</v>
          </cell>
          <cell r="W339">
            <v>67</v>
          </cell>
          <cell r="X339">
            <v>69.069999999999993</v>
          </cell>
          <cell r="Y339">
            <v>23.33</v>
          </cell>
          <cell r="Z339">
            <v>43.95</v>
          </cell>
          <cell r="AA339">
            <v>0</v>
          </cell>
        </row>
        <row r="340">
          <cell r="L340">
            <v>64.73</v>
          </cell>
          <cell r="O340">
            <v>67.930000000000007</v>
          </cell>
          <cell r="R340">
            <v>23.13</v>
          </cell>
          <cell r="U340">
            <v>23.13</v>
          </cell>
          <cell r="W340">
            <v>67</v>
          </cell>
          <cell r="X340">
            <v>69.069999999999993</v>
          </cell>
          <cell r="Y340">
            <v>23.33</v>
          </cell>
          <cell r="Z340">
            <v>43.95</v>
          </cell>
          <cell r="AA340">
            <v>0</v>
          </cell>
        </row>
        <row r="341">
          <cell r="L341">
            <v>64.73</v>
          </cell>
          <cell r="O341">
            <v>67.930000000000007</v>
          </cell>
          <cell r="R341">
            <v>23.13</v>
          </cell>
          <cell r="U341">
            <v>23.13</v>
          </cell>
          <cell r="W341">
            <v>67</v>
          </cell>
          <cell r="X341">
            <v>69.069999999999993</v>
          </cell>
          <cell r="Y341">
            <v>23.33</v>
          </cell>
          <cell r="Z341">
            <v>43.95</v>
          </cell>
          <cell r="AA341">
            <v>0</v>
          </cell>
        </row>
        <row r="342">
          <cell r="L342">
            <v>64.73</v>
          </cell>
          <cell r="O342">
            <v>67.930000000000007</v>
          </cell>
          <cell r="R342">
            <v>23.13</v>
          </cell>
          <cell r="U342">
            <v>23.13</v>
          </cell>
          <cell r="W342">
            <v>67</v>
          </cell>
          <cell r="X342">
            <v>69.069999999999993</v>
          </cell>
          <cell r="Y342">
            <v>23.33</v>
          </cell>
          <cell r="Z342">
            <v>43.95</v>
          </cell>
          <cell r="AA342">
            <v>0</v>
          </cell>
        </row>
        <row r="343">
          <cell r="L343">
            <v>64.73</v>
          </cell>
          <cell r="O343">
            <v>67.930000000000007</v>
          </cell>
          <cell r="R343">
            <v>23.13</v>
          </cell>
          <cell r="U343">
            <v>23.13</v>
          </cell>
          <cell r="W343">
            <v>67</v>
          </cell>
          <cell r="X343">
            <v>69.069999999999993</v>
          </cell>
          <cell r="Y343">
            <v>23.33</v>
          </cell>
          <cell r="Z343">
            <v>43.95</v>
          </cell>
          <cell r="AA343">
            <v>0</v>
          </cell>
        </row>
        <row r="344">
          <cell r="L344">
            <v>64.73</v>
          </cell>
          <cell r="O344">
            <v>67.930000000000007</v>
          </cell>
          <cell r="R344">
            <v>23.13</v>
          </cell>
          <cell r="U344">
            <v>23.13</v>
          </cell>
          <cell r="W344">
            <v>67</v>
          </cell>
          <cell r="X344">
            <v>69.069999999999993</v>
          </cell>
          <cell r="Y344">
            <v>23.33</v>
          </cell>
          <cell r="Z344">
            <v>43.95</v>
          </cell>
          <cell r="AA344">
            <v>0</v>
          </cell>
        </row>
        <row r="345">
          <cell r="L345">
            <v>64.73</v>
          </cell>
          <cell r="O345">
            <v>67.930000000000007</v>
          </cell>
          <cell r="R345">
            <v>23.13</v>
          </cell>
          <cell r="U345">
            <v>23.13</v>
          </cell>
          <cell r="W345">
            <v>67</v>
          </cell>
          <cell r="X345">
            <v>69.069999999999993</v>
          </cell>
          <cell r="Y345">
            <v>23.33</v>
          </cell>
          <cell r="Z345">
            <v>43.95</v>
          </cell>
          <cell r="AA345">
            <v>0</v>
          </cell>
        </row>
        <row r="346">
          <cell r="L346">
            <v>64.73</v>
          </cell>
          <cell r="O346">
            <v>67.930000000000007</v>
          </cell>
          <cell r="R346">
            <v>23.13</v>
          </cell>
          <cell r="U346">
            <v>23.13</v>
          </cell>
          <cell r="W346">
            <v>67</v>
          </cell>
          <cell r="X346">
            <v>69.069999999999993</v>
          </cell>
          <cell r="Y346">
            <v>23.33</v>
          </cell>
          <cell r="Z346">
            <v>43.95</v>
          </cell>
          <cell r="AA346">
            <v>0</v>
          </cell>
        </row>
        <row r="347">
          <cell r="L347">
            <v>64.73</v>
          </cell>
          <cell r="O347">
            <v>67.930000000000007</v>
          </cell>
          <cell r="R347">
            <v>23.13</v>
          </cell>
          <cell r="U347">
            <v>23.13</v>
          </cell>
          <cell r="W347">
            <v>67</v>
          </cell>
          <cell r="X347">
            <v>69.069999999999993</v>
          </cell>
          <cell r="Y347">
            <v>23.33</v>
          </cell>
          <cell r="Z347">
            <v>43.95</v>
          </cell>
          <cell r="AA347">
            <v>0</v>
          </cell>
        </row>
        <row r="348">
          <cell r="L348">
            <v>64.73</v>
          </cell>
          <cell r="O348">
            <v>67.930000000000007</v>
          </cell>
          <cell r="R348">
            <v>23.13</v>
          </cell>
          <cell r="U348">
            <v>23.13</v>
          </cell>
          <cell r="W348">
            <v>67</v>
          </cell>
          <cell r="X348">
            <v>69.069999999999993</v>
          </cell>
          <cell r="Y348">
            <v>23.33</v>
          </cell>
          <cell r="Z348">
            <v>43.95</v>
          </cell>
          <cell r="AA348">
            <v>0</v>
          </cell>
        </row>
        <row r="349">
          <cell r="L349">
            <v>64.73</v>
          </cell>
          <cell r="O349">
            <v>67.930000000000007</v>
          </cell>
          <cell r="R349">
            <v>23.13</v>
          </cell>
          <cell r="U349">
            <v>23.13</v>
          </cell>
          <cell r="W349">
            <v>67</v>
          </cell>
          <cell r="X349">
            <v>69.069999999999993</v>
          </cell>
          <cell r="Y349">
            <v>23.33</v>
          </cell>
          <cell r="Z349">
            <v>43.95</v>
          </cell>
          <cell r="AA349">
            <v>0</v>
          </cell>
        </row>
        <row r="350">
          <cell r="L350">
            <v>64.73</v>
          </cell>
          <cell r="O350">
            <v>67.930000000000007</v>
          </cell>
          <cell r="R350">
            <v>23.13</v>
          </cell>
          <cell r="U350">
            <v>23.13</v>
          </cell>
          <cell r="W350">
            <v>67</v>
          </cell>
          <cell r="X350">
            <v>69.069999999999993</v>
          </cell>
          <cell r="Y350">
            <v>23.33</v>
          </cell>
          <cell r="Z350">
            <v>43.95</v>
          </cell>
          <cell r="AA350">
            <v>0</v>
          </cell>
        </row>
        <row r="351">
          <cell r="L351">
            <v>64.73</v>
          </cell>
          <cell r="O351">
            <v>67.930000000000007</v>
          </cell>
          <cell r="R351">
            <v>23.13</v>
          </cell>
          <cell r="U351">
            <v>23.13</v>
          </cell>
          <cell r="W351">
            <v>67</v>
          </cell>
          <cell r="X351">
            <v>69.069999999999993</v>
          </cell>
          <cell r="Y351">
            <v>23.33</v>
          </cell>
          <cell r="Z351">
            <v>43.95</v>
          </cell>
          <cell r="AA351">
            <v>0</v>
          </cell>
        </row>
        <row r="352">
          <cell r="L352">
            <v>64.73</v>
          </cell>
          <cell r="O352">
            <v>67.930000000000007</v>
          </cell>
          <cell r="R352">
            <v>23.13</v>
          </cell>
          <cell r="U352">
            <v>23.13</v>
          </cell>
          <cell r="W352">
            <v>67</v>
          </cell>
          <cell r="X352">
            <v>69.069999999999993</v>
          </cell>
          <cell r="Y352">
            <v>23.33</v>
          </cell>
          <cell r="Z352">
            <v>43.95</v>
          </cell>
          <cell r="AA352">
            <v>0</v>
          </cell>
        </row>
        <row r="353">
          <cell r="L353">
            <v>64.73</v>
          </cell>
          <cell r="O353">
            <v>67.930000000000007</v>
          </cell>
          <cell r="R353">
            <v>23.13</v>
          </cell>
          <cell r="U353">
            <v>23.13</v>
          </cell>
          <cell r="W353">
            <v>67</v>
          </cell>
          <cell r="X353">
            <v>69.069999999999993</v>
          </cell>
          <cell r="Y353">
            <v>23.33</v>
          </cell>
          <cell r="Z353">
            <v>43.95</v>
          </cell>
          <cell r="AA353">
            <v>0</v>
          </cell>
        </row>
        <row r="354">
          <cell r="L354">
            <v>64.73</v>
          </cell>
          <cell r="O354">
            <v>67.930000000000007</v>
          </cell>
          <cell r="R354">
            <v>23.13</v>
          </cell>
          <cell r="U354">
            <v>23.13</v>
          </cell>
          <cell r="W354">
            <v>67</v>
          </cell>
          <cell r="X354">
            <v>69.069999999999993</v>
          </cell>
          <cell r="Y354">
            <v>23.33</v>
          </cell>
          <cell r="Z354">
            <v>43.95</v>
          </cell>
          <cell r="AA354">
            <v>0</v>
          </cell>
        </row>
        <row r="355">
          <cell r="L355">
            <v>64.73</v>
          </cell>
          <cell r="O355">
            <v>67.930000000000007</v>
          </cell>
          <cell r="R355">
            <v>23.13</v>
          </cell>
          <cell r="U355">
            <v>23.13</v>
          </cell>
          <cell r="W355">
            <v>67</v>
          </cell>
          <cell r="X355">
            <v>69.069999999999993</v>
          </cell>
          <cell r="Y355">
            <v>23.33</v>
          </cell>
          <cell r="Z355">
            <v>43.95</v>
          </cell>
          <cell r="AA355">
            <v>0</v>
          </cell>
        </row>
        <row r="356">
          <cell r="L356">
            <v>64.73</v>
          </cell>
          <cell r="O356">
            <v>67.930000000000007</v>
          </cell>
          <cell r="R356">
            <v>23.13</v>
          </cell>
          <cell r="U356">
            <v>23.13</v>
          </cell>
          <cell r="W356">
            <v>67</v>
          </cell>
          <cell r="X356">
            <v>69.069999999999993</v>
          </cell>
          <cell r="Y356">
            <v>23.33</v>
          </cell>
          <cell r="Z356">
            <v>43.95</v>
          </cell>
          <cell r="AA356">
            <v>0</v>
          </cell>
        </row>
        <row r="357">
          <cell r="L357">
            <v>64.73</v>
          </cell>
          <cell r="O357">
            <v>67.930000000000007</v>
          </cell>
          <cell r="R357">
            <v>23.13</v>
          </cell>
          <cell r="U357">
            <v>23.13</v>
          </cell>
          <cell r="W357">
            <v>67</v>
          </cell>
          <cell r="X357">
            <v>69.069999999999993</v>
          </cell>
          <cell r="Y357">
            <v>23.33</v>
          </cell>
          <cell r="Z357">
            <v>43.95</v>
          </cell>
          <cell r="AA357">
            <v>0</v>
          </cell>
        </row>
        <row r="358">
          <cell r="L358">
            <v>64.73</v>
          </cell>
          <cell r="O358">
            <v>67.930000000000007</v>
          </cell>
          <cell r="R358">
            <v>23.13</v>
          </cell>
          <cell r="U358">
            <v>23.13</v>
          </cell>
          <cell r="W358">
            <v>67</v>
          </cell>
          <cell r="X358">
            <v>69.069999999999993</v>
          </cell>
          <cell r="Y358">
            <v>23.33</v>
          </cell>
          <cell r="Z358">
            <v>43.95</v>
          </cell>
          <cell r="AA358">
            <v>0</v>
          </cell>
        </row>
        <row r="359">
          <cell r="L359">
            <v>64.73</v>
          </cell>
          <cell r="O359">
            <v>67.930000000000007</v>
          </cell>
          <cell r="R359">
            <v>23.13</v>
          </cell>
          <cell r="U359">
            <v>23.13</v>
          </cell>
          <cell r="W359">
            <v>67</v>
          </cell>
          <cell r="X359">
            <v>69.069999999999993</v>
          </cell>
          <cell r="Y359">
            <v>23.33</v>
          </cell>
          <cell r="Z359">
            <v>43.95</v>
          </cell>
          <cell r="AA359">
            <v>0</v>
          </cell>
        </row>
        <row r="360">
          <cell r="L360">
            <v>64.73</v>
          </cell>
          <cell r="O360">
            <v>67.930000000000007</v>
          </cell>
          <cell r="R360">
            <v>23.13</v>
          </cell>
          <cell r="U360">
            <v>23.13</v>
          </cell>
          <cell r="W360">
            <v>67</v>
          </cell>
          <cell r="X360">
            <v>69.069999999999993</v>
          </cell>
          <cell r="Y360">
            <v>23.33</v>
          </cell>
          <cell r="Z360">
            <v>43.95</v>
          </cell>
          <cell r="AA360">
            <v>0</v>
          </cell>
        </row>
        <row r="361">
          <cell r="L361">
            <v>64.73</v>
          </cell>
          <cell r="O361">
            <v>67.930000000000007</v>
          </cell>
          <cell r="R361">
            <v>23.13</v>
          </cell>
          <cell r="U361">
            <v>23.13</v>
          </cell>
          <cell r="W361">
            <v>67</v>
          </cell>
          <cell r="X361">
            <v>69.069999999999993</v>
          </cell>
          <cell r="Y361">
            <v>23.33</v>
          </cell>
          <cell r="Z361">
            <v>43.95</v>
          </cell>
          <cell r="AA361">
            <v>0</v>
          </cell>
        </row>
        <row r="362">
          <cell r="L362">
            <v>64.73</v>
          </cell>
          <cell r="O362">
            <v>67.930000000000007</v>
          </cell>
          <cell r="R362">
            <v>23.13</v>
          </cell>
          <cell r="U362">
            <v>23.13</v>
          </cell>
          <cell r="W362">
            <v>67</v>
          </cell>
          <cell r="X362">
            <v>69.069999999999993</v>
          </cell>
          <cell r="Y362">
            <v>23.33</v>
          </cell>
          <cell r="Z362">
            <v>43.95</v>
          </cell>
          <cell r="AA362">
            <v>0</v>
          </cell>
        </row>
        <row r="363">
          <cell r="L363">
            <v>64.73</v>
          </cell>
          <cell r="O363">
            <v>67.930000000000007</v>
          </cell>
          <cell r="R363">
            <v>23.13</v>
          </cell>
          <cell r="U363">
            <v>23.13</v>
          </cell>
          <cell r="W363">
            <v>67</v>
          </cell>
          <cell r="X363">
            <v>69.069999999999993</v>
          </cell>
          <cell r="Y363">
            <v>23.33</v>
          </cell>
          <cell r="Z363">
            <v>43.95</v>
          </cell>
          <cell r="AA363">
            <v>0</v>
          </cell>
        </row>
        <row r="364">
          <cell r="L364">
            <v>64.73</v>
          </cell>
          <cell r="O364">
            <v>67.930000000000007</v>
          </cell>
          <cell r="R364">
            <v>23.13</v>
          </cell>
          <cell r="U364">
            <v>23.13</v>
          </cell>
          <cell r="W364">
            <v>67</v>
          </cell>
          <cell r="X364">
            <v>69.069999999999993</v>
          </cell>
          <cell r="Y364">
            <v>23.33</v>
          </cell>
          <cell r="Z364">
            <v>43.95</v>
          </cell>
          <cell r="AA364">
            <v>0</v>
          </cell>
        </row>
        <row r="365">
          <cell r="L365">
            <v>64.73</v>
          </cell>
          <cell r="O365">
            <v>67.930000000000007</v>
          </cell>
          <cell r="R365">
            <v>23.13</v>
          </cell>
          <cell r="U365">
            <v>23.13</v>
          </cell>
          <cell r="W365">
            <v>67</v>
          </cell>
          <cell r="X365">
            <v>69.069999999999993</v>
          </cell>
          <cell r="Y365">
            <v>23.33</v>
          </cell>
          <cell r="Z365">
            <v>43.95</v>
          </cell>
          <cell r="AA365">
            <v>0</v>
          </cell>
        </row>
        <row r="366">
          <cell r="L366">
            <v>64.73</v>
          </cell>
          <cell r="O366">
            <v>67.930000000000007</v>
          </cell>
          <cell r="R366">
            <v>23.13</v>
          </cell>
          <cell r="U366">
            <v>23.13</v>
          </cell>
          <cell r="W366">
            <v>67</v>
          </cell>
          <cell r="X366">
            <v>69.069999999999993</v>
          </cell>
          <cell r="Y366">
            <v>23.33</v>
          </cell>
          <cell r="Z366">
            <v>43.95</v>
          </cell>
          <cell r="AA366">
            <v>0</v>
          </cell>
        </row>
        <row r="367">
          <cell r="L367">
            <v>64.73</v>
          </cell>
          <cell r="O367">
            <v>67.930000000000007</v>
          </cell>
          <cell r="R367">
            <v>23.13</v>
          </cell>
          <cell r="U367">
            <v>23.13</v>
          </cell>
          <cell r="W367">
            <v>67</v>
          </cell>
          <cell r="X367">
            <v>69.069999999999993</v>
          </cell>
          <cell r="Y367">
            <v>23.33</v>
          </cell>
          <cell r="Z367">
            <v>43.95</v>
          </cell>
          <cell r="AA367">
            <v>0</v>
          </cell>
        </row>
        <row r="368">
          <cell r="L368">
            <v>64.73</v>
          </cell>
          <cell r="O368">
            <v>67.930000000000007</v>
          </cell>
          <cell r="R368">
            <v>23.13</v>
          </cell>
          <cell r="U368">
            <v>23.13</v>
          </cell>
          <cell r="W368">
            <v>67</v>
          </cell>
          <cell r="X368">
            <v>69.069999999999993</v>
          </cell>
          <cell r="Y368">
            <v>23.33</v>
          </cell>
          <cell r="Z368">
            <v>43.95</v>
          </cell>
          <cell r="AA368">
            <v>0</v>
          </cell>
        </row>
        <row r="369">
          <cell r="L369">
            <v>64.73</v>
          </cell>
          <cell r="O369">
            <v>67.930000000000007</v>
          </cell>
          <cell r="R369">
            <v>23.13</v>
          </cell>
          <cell r="U369">
            <v>23.13</v>
          </cell>
          <cell r="W369">
            <v>67</v>
          </cell>
          <cell r="X369">
            <v>69.069999999999993</v>
          </cell>
          <cell r="Y369">
            <v>23.33</v>
          </cell>
          <cell r="Z369">
            <v>43.95</v>
          </cell>
          <cell r="AA369">
            <v>0</v>
          </cell>
        </row>
        <row r="370">
          <cell r="L370">
            <v>64.73</v>
          </cell>
          <cell r="O370">
            <v>67.930000000000007</v>
          </cell>
          <cell r="R370">
            <v>23.13</v>
          </cell>
          <cell r="U370">
            <v>23.13</v>
          </cell>
          <cell r="W370">
            <v>67</v>
          </cell>
          <cell r="X370">
            <v>69.069999999999993</v>
          </cell>
          <cell r="Y370">
            <v>23.33</v>
          </cell>
          <cell r="Z370">
            <v>43.95</v>
          </cell>
          <cell r="AA370">
            <v>0</v>
          </cell>
        </row>
        <row r="371">
          <cell r="L371">
            <v>64.73</v>
          </cell>
          <cell r="O371">
            <v>67.930000000000007</v>
          </cell>
          <cell r="R371">
            <v>23.13</v>
          </cell>
          <cell r="U371">
            <v>23.13</v>
          </cell>
          <cell r="W371">
            <v>67</v>
          </cell>
          <cell r="X371">
            <v>69.069999999999993</v>
          </cell>
          <cell r="Y371">
            <v>23.33</v>
          </cell>
          <cell r="Z371">
            <v>43.95</v>
          </cell>
          <cell r="AA371">
            <v>0</v>
          </cell>
        </row>
        <row r="372">
          <cell r="L372">
            <v>64.73</v>
          </cell>
          <cell r="O372">
            <v>67.930000000000007</v>
          </cell>
          <cell r="R372">
            <v>23.13</v>
          </cell>
          <cell r="U372">
            <v>23.13</v>
          </cell>
          <cell r="W372">
            <v>67</v>
          </cell>
          <cell r="X372">
            <v>69.069999999999993</v>
          </cell>
          <cell r="Y372">
            <v>23.33</v>
          </cell>
          <cell r="Z372">
            <v>43.95</v>
          </cell>
          <cell r="AA372">
            <v>0</v>
          </cell>
        </row>
        <row r="373">
          <cell r="M373">
            <v>65.44</v>
          </cell>
          <cell r="P373">
            <v>68.63</v>
          </cell>
          <cell r="S373">
            <v>23.28</v>
          </cell>
          <cell r="V373">
            <v>23.28</v>
          </cell>
          <cell r="W373">
            <v>67</v>
          </cell>
          <cell r="X373">
            <v>69.069999999999993</v>
          </cell>
          <cell r="Y373">
            <v>23.33</v>
          </cell>
          <cell r="Z373">
            <v>43.95</v>
          </cell>
          <cell r="AA373">
            <v>0</v>
          </cell>
        </row>
        <row r="374">
          <cell r="M374">
            <v>65.44</v>
          </cell>
          <cell r="P374">
            <v>68.63</v>
          </cell>
          <cell r="S374">
            <v>23.28</v>
          </cell>
          <cell r="V374">
            <v>23.28</v>
          </cell>
          <cell r="W374">
            <v>67</v>
          </cell>
          <cell r="X374">
            <v>69.069999999999993</v>
          </cell>
          <cell r="Y374">
            <v>23.33</v>
          </cell>
          <cell r="Z374">
            <v>43.95</v>
          </cell>
          <cell r="AA374">
            <v>0</v>
          </cell>
        </row>
        <row r="375">
          <cell r="M375">
            <v>65.44</v>
          </cell>
          <cell r="P375">
            <v>68.63</v>
          </cell>
          <cell r="S375">
            <v>23.28</v>
          </cell>
          <cell r="V375">
            <v>23.28</v>
          </cell>
          <cell r="W375">
            <v>67</v>
          </cell>
          <cell r="X375">
            <v>69.069999999999993</v>
          </cell>
          <cell r="Y375">
            <v>23.33</v>
          </cell>
          <cell r="Z375">
            <v>43.95</v>
          </cell>
          <cell r="AA375">
            <v>0</v>
          </cell>
        </row>
        <row r="376">
          <cell r="M376">
            <v>65.44</v>
          </cell>
          <cell r="P376">
            <v>68.63</v>
          </cell>
          <cell r="S376">
            <v>23.28</v>
          </cell>
          <cell r="V376">
            <v>23.28</v>
          </cell>
          <cell r="W376">
            <v>67</v>
          </cell>
          <cell r="X376">
            <v>69.069999999999993</v>
          </cell>
          <cell r="Y376">
            <v>23.33</v>
          </cell>
          <cell r="Z376">
            <v>43.95</v>
          </cell>
          <cell r="AA376">
            <v>0</v>
          </cell>
        </row>
        <row r="377">
          <cell r="M377">
            <v>65.44</v>
          </cell>
          <cell r="P377">
            <v>68.63</v>
          </cell>
          <cell r="S377">
            <v>23.28</v>
          </cell>
          <cell r="V377">
            <v>23.28</v>
          </cell>
          <cell r="W377">
            <v>67</v>
          </cell>
          <cell r="X377">
            <v>69.069999999999993</v>
          </cell>
          <cell r="Y377">
            <v>23.33</v>
          </cell>
          <cell r="Z377">
            <v>43.95</v>
          </cell>
          <cell r="AA377">
            <v>0</v>
          </cell>
        </row>
        <row r="378">
          <cell r="M378">
            <v>65.44</v>
          </cell>
          <cell r="P378">
            <v>68.63</v>
          </cell>
          <cell r="S378">
            <v>23.28</v>
          </cell>
          <cell r="V378">
            <v>23.28</v>
          </cell>
          <cell r="W378">
            <v>67</v>
          </cell>
          <cell r="X378">
            <v>69.069999999999993</v>
          </cell>
          <cell r="Y378">
            <v>23.33</v>
          </cell>
          <cell r="Z378">
            <v>43.95</v>
          </cell>
          <cell r="AA378">
            <v>0</v>
          </cell>
        </row>
        <row r="379">
          <cell r="M379">
            <v>65.44</v>
          </cell>
          <cell r="P379">
            <v>68.63</v>
          </cell>
          <cell r="S379">
            <v>23.28</v>
          </cell>
          <cell r="V379">
            <v>23.28</v>
          </cell>
          <cell r="W379">
            <v>67</v>
          </cell>
          <cell r="X379">
            <v>69.069999999999993</v>
          </cell>
          <cell r="Y379">
            <v>23.33</v>
          </cell>
          <cell r="Z379">
            <v>43.95</v>
          </cell>
          <cell r="AA379">
            <v>0</v>
          </cell>
        </row>
        <row r="380">
          <cell r="M380">
            <v>65.44</v>
          </cell>
          <cell r="P380">
            <v>68.63</v>
          </cell>
          <cell r="S380">
            <v>23.28</v>
          </cell>
          <cell r="V380">
            <v>23.28</v>
          </cell>
          <cell r="W380">
            <v>67</v>
          </cell>
          <cell r="X380">
            <v>69.069999999999993</v>
          </cell>
          <cell r="Y380">
            <v>23.33</v>
          </cell>
          <cell r="Z380">
            <v>43.95</v>
          </cell>
          <cell r="AA380">
            <v>0</v>
          </cell>
        </row>
        <row r="381">
          <cell r="M381">
            <v>65.44</v>
          </cell>
          <cell r="P381">
            <v>68.63</v>
          </cell>
          <cell r="S381">
            <v>23.28</v>
          </cell>
          <cell r="V381">
            <v>23.28</v>
          </cell>
          <cell r="W381">
            <v>67</v>
          </cell>
          <cell r="X381">
            <v>69.069999999999993</v>
          </cell>
          <cell r="Y381">
            <v>23.33</v>
          </cell>
          <cell r="Z381">
            <v>43.95</v>
          </cell>
          <cell r="AA381">
            <v>0</v>
          </cell>
        </row>
        <row r="382">
          <cell r="M382">
            <v>65.44</v>
          </cell>
          <cell r="P382">
            <v>68.63</v>
          </cell>
          <cell r="S382">
            <v>23.28</v>
          </cell>
          <cell r="V382">
            <v>23.28</v>
          </cell>
          <cell r="W382">
            <v>67</v>
          </cell>
          <cell r="X382">
            <v>69.069999999999993</v>
          </cell>
          <cell r="Y382">
            <v>23.33</v>
          </cell>
          <cell r="Z382">
            <v>43.95</v>
          </cell>
          <cell r="AA382">
            <v>0</v>
          </cell>
        </row>
        <row r="383">
          <cell r="M383">
            <v>65.44</v>
          </cell>
          <cell r="P383">
            <v>68.63</v>
          </cell>
          <cell r="S383">
            <v>23.28</v>
          </cell>
          <cell r="V383">
            <v>23.28</v>
          </cell>
          <cell r="W383">
            <v>67</v>
          </cell>
          <cell r="X383">
            <v>69.069999999999993</v>
          </cell>
          <cell r="Y383">
            <v>23.33</v>
          </cell>
          <cell r="Z383">
            <v>43.95</v>
          </cell>
          <cell r="AA383">
            <v>0</v>
          </cell>
        </row>
        <row r="384">
          <cell r="M384">
            <v>65.44</v>
          </cell>
          <cell r="P384">
            <v>68.63</v>
          </cell>
          <cell r="S384">
            <v>23.28</v>
          </cell>
          <cell r="V384">
            <v>23.28</v>
          </cell>
          <cell r="W384">
            <v>67</v>
          </cell>
          <cell r="X384">
            <v>69.069999999999993</v>
          </cell>
          <cell r="Y384">
            <v>23.33</v>
          </cell>
          <cell r="Z384">
            <v>43.95</v>
          </cell>
          <cell r="AA384">
            <v>0</v>
          </cell>
        </row>
        <row r="385">
          <cell r="M385">
            <v>65.44</v>
          </cell>
          <cell r="P385">
            <v>68.63</v>
          </cell>
          <cell r="S385">
            <v>23.28</v>
          </cell>
          <cell r="V385">
            <v>23.28</v>
          </cell>
          <cell r="W385">
            <v>67</v>
          </cell>
          <cell r="X385">
            <v>69.069999999999993</v>
          </cell>
          <cell r="Y385">
            <v>23.33</v>
          </cell>
          <cell r="Z385">
            <v>43.95</v>
          </cell>
          <cell r="AA385">
            <v>0</v>
          </cell>
        </row>
        <row r="386">
          <cell r="M386">
            <v>65.44</v>
          </cell>
          <cell r="P386">
            <v>68.63</v>
          </cell>
          <cell r="S386">
            <v>23.28</v>
          </cell>
          <cell r="V386">
            <v>23.28</v>
          </cell>
          <cell r="W386">
            <v>67</v>
          </cell>
          <cell r="X386">
            <v>69.069999999999993</v>
          </cell>
          <cell r="Y386">
            <v>23.33</v>
          </cell>
          <cell r="Z386">
            <v>43.95</v>
          </cell>
          <cell r="AA386">
            <v>0</v>
          </cell>
        </row>
        <row r="387">
          <cell r="M387">
            <v>65.44</v>
          </cell>
          <cell r="P387">
            <v>68.63</v>
          </cell>
          <cell r="S387">
            <v>23.28</v>
          </cell>
          <cell r="V387">
            <v>23.28</v>
          </cell>
          <cell r="W387">
            <v>67</v>
          </cell>
          <cell r="X387">
            <v>69.069999999999993</v>
          </cell>
          <cell r="Y387">
            <v>23.33</v>
          </cell>
          <cell r="Z387">
            <v>43.95</v>
          </cell>
          <cell r="AA387">
            <v>100</v>
          </cell>
        </row>
        <row r="388">
          <cell r="K388">
            <v>70.150000000000006</v>
          </cell>
          <cell r="N388">
            <v>70.34</v>
          </cell>
          <cell r="Q388">
            <v>23.93</v>
          </cell>
          <cell r="T388">
            <v>70.150000000000006</v>
          </cell>
          <cell r="W388">
            <v>67</v>
          </cell>
          <cell r="X388">
            <v>69.069999999999993</v>
          </cell>
          <cell r="Y388">
            <v>23.33</v>
          </cell>
          <cell r="Z388">
            <v>43.95</v>
          </cell>
          <cell r="AA388">
            <v>0</v>
          </cell>
        </row>
        <row r="389">
          <cell r="K389">
            <v>70.150000000000006</v>
          </cell>
          <cell r="N389">
            <v>70.34</v>
          </cell>
          <cell r="Q389">
            <v>23.93</v>
          </cell>
          <cell r="T389">
            <v>70.150000000000006</v>
          </cell>
          <cell r="W389">
            <v>67</v>
          </cell>
          <cell r="X389">
            <v>69.069999999999993</v>
          </cell>
          <cell r="Y389">
            <v>23.33</v>
          </cell>
          <cell r="Z389">
            <v>43.95</v>
          </cell>
          <cell r="AA389">
            <v>0</v>
          </cell>
        </row>
        <row r="390">
          <cell r="K390">
            <v>70.150000000000006</v>
          </cell>
          <cell r="N390">
            <v>70.34</v>
          </cell>
          <cell r="Q390">
            <v>23.93</v>
          </cell>
          <cell r="T390">
            <v>70.150000000000006</v>
          </cell>
          <cell r="W390">
            <v>67</v>
          </cell>
          <cell r="X390">
            <v>69.069999999999993</v>
          </cell>
          <cell r="Y390">
            <v>23.33</v>
          </cell>
          <cell r="Z390">
            <v>43.95</v>
          </cell>
          <cell r="AA390">
            <v>0</v>
          </cell>
        </row>
        <row r="391">
          <cell r="K391">
            <v>70.150000000000006</v>
          </cell>
          <cell r="N391">
            <v>70.34</v>
          </cell>
          <cell r="Q391">
            <v>23.93</v>
          </cell>
          <cell r="T391">
            <v>70.150000000000006</v>
          </cell>
          <cell r="W391">
            <v>67</v>
          </cell>
          <cell r="X391">
            <v>69.069999999999993</v>
          </cell>
          <cell r="Y391">
            <v>23.33</v>
          </cell>
          <cell r="Z391">
            <v>43.95</v>
          </cell>
          <cell r="AA391">
            <v>0</v>
          </cell>
        </row>
        <row r="392">
          <cell r="K392">
            <v>70.150000000000006</v>
          </cell>
          <cell r="N392">
            <v>70.34</v>
          </cell>
          <cell r="Q392">
            <v>23.93</v>
          </cell>
          <cell r="T392">
            <v>70.150000000000006</v>
          </cell>
          <cell r="W392">
            <v>67</v>
          </cell>
          <cell r="X392">
            <v>69.069999999999993</v>
          </cell>
          <cell r="Y392">
            <v>23.33</v>
          </cell>
          <cell r="Z392">
            <v>43.95</v>
          </cell>
          <cell r="AA392">
            <v>0</v>
          </cell>
        </row>
        <row r="393">
          <cell r="K393">
            <v>70.150000000000006</v>
          </cell>
          <cell r="N393">
            <v>70.34</v>
          </cell>
          <cell r="Q393">
            <v>23.93</v>
          </cell>
          <cell r="T393">
            <v>70.150000000000006</v>
          </cell>
          <cell r="W393">
            <v>67</v>
          </cell>
          <cell r="X393">
            <v>69.069999999999993</v>
          </cell>
          <cell r="Y393">
            <v>23.33</v>
          </cell>
          <cell r="Z393">
            <v>43.95</v>
          </cell>
          <cell r="AA393">
            <v>0</v>
          </cell>
        </row>
        <row r="394">
          <cell r="K394">
            <v>70.150000000000006</v>
          </cell>
          <cell r="N394">
            <v>70.34</v>
          </cell>
          <cell r="Q394">
            <v>23.93</v>
          </cell>
          <cell r="T394">
            <v>70.150000000000006</v>
          </cell>
          <cell r="W394">
            <v>67</v>
          </cell>
          <cell r="X394">
            <v>69.069999999999993</v>
          </cell>
          <cell r="Y394">
            <v>23.33</v>
          </cell>
          <cell r="Z394">
            <v>43.95</v>
          </cell>
          <cell r="AA394">
            <v>0</v>
          </cell>
        </row>
        <row r="395">
          <cell r="K395">
            <v>70.150000000000006</v>
          </cell>
          <cell r="N395">
            <v>70.34</v>
          </cell>
          <cell r="Q395">
            <v>23.93</v>
          </cell>
          <cell r="T395">
            <v>70.150000000000006</v>
          </cell>
          <cell r="W395">
            <v>67</v>
          </cell>
          <cell r="X395">
            <v>69.069999999999993</v>
          </cell>
          <cell r="Y395">
            <v>23.33</v>
          </cell>
          <cell r="Z395">
            <v>43.95</v>
          </cell>
          <cell r="AA395">
            <v>0</v>
          </cell>
        </row>
        <row r="396">
          <cell r="K396">
            <v>70.150000000000006</v>
          </cell>
          <cell r="N396">
            <v>70.34</v>
          </cell>
          <cell r="Q396">
            <v>23.93</v>
          </cell>
          <cell r="T396">
            <v>70.150000000000006</v>
          </cell>
          <cell r="W396">
            <v>67</v>
          </cell>
          <cell r="X396">
            <v>69.069999999999993</v>
          </cell>
          <cell r="Y396">
            <v>23.33</v>
          </cell>
          <cell r="Z396">
            <v>43.95</v>
          </cell>
          <cell r="AA396">
            <v>0</v>
          </cell>
        </row>
        <row r="397">
          <cell r="K397">
            <v>70.150000000000006</v>
          </cell>
          <cell r="N397">
            <v>70.34</v>
          </cell>
          <cell r="Q397">
            <v>23.93</v>
          </cell>
          <cell r="T397">
            <v>70.150000000000006</v>
          </cell>
          <cell r="W397">
            <v>67</v>
          </cell>
          <cell r="X397">
            <v>69.069999999999993</v>
          </cell>
          <cell r="Y397">
            <v>23.33</v>
          </cell>
          <cell r="Z397">
            <v>43.95</v>
          </cell>
          <cell r="AA397">
            <v>0</v>
          </cell>
        </row>
        <row r="398">
          <cell r="K398">
            <v>70.150000000000006</v>
          </cell>
          <cell r="N398">
            <v>70.34</v>
          </cell>
          <cell r="Q398">
            <v>23.93</v>
          </cell>
          <cell r="T398">
            <v>70.150000000000006</v>
          </cell>
          <cell r="W398">
            <v>67</v>
          </cell>
          <cell r="X398">
            <v>69.069999999999993</v>
          </cell>
          <cell r="Y398">
            <v>23.33</v>
          </cell>
          <cell r="Z398">
            <v>43.95</v>
          </cell>
          <cell r="AA398">
            <v>0</v>
          </cell>
        </row>
        <row r="399">
          <cell r="K399">
            <v>70.150000000000006</v>
          </cell>
          <cell r="N399">
            <v>70.34</v>
          </cell>
          <cell r="Q399">
            <v>23.93</v>
          </cell>
          <cell r="T399">
            <v>70.150000000000006</v>
          </cell>
          <cell r="W399">
            <v>67</v>
          </cell>
          <cell r="X399">
            <v>69.069999999999993</v>
          </cell>
          <cell r="Y399">
            <v>23.33</v>
          </cell>
          <cell r="Z399">
            <v>43.95</v>
          </cell>
          <cell r="AA399">
            <v>0</v>
          </cell>
        </row>
        <row r="400">
          <cell r="K400">
            <v>70.150000000000006</v>
          </cell>
          <cell r="N400">
            <v>70.34</v>
          </cell>
          <cell r="Q400">
            <v>23.93</v>
          </cell>
          <cell r="T400">
            <v>70.150000000000006</v>
          </cell>
          <cell r="W400">
            <v>67</v>
          </cell>
          <cell r="X400">
            <v>69.069999999999993</v>
          </cell>
          <cell r="Y400">
            <v>23.33</v>
          </cell>
          <cell r="Z400">
            <v>43.95</v>
          </cell>
          <cell r="AA400">
            <v>0</v>
          </cell>
        </row>
        <row r="401">
          <cell r="K401">
            <v>70.150000000000006</v>
          </cell>
          <cell r="N401">
            <v>70.34</v>
          </cell>
          <cell r="Q401">
            <v>23.93</v>
          </cell>
          <cell r="T401">
            <v>70.150000000000006</v>
          </cell>
          <cell r="W401">
            <v>67</v>
          </cell>
          <cell r="X401">
            <v>69.069999999999993</v>
          </cell>
          <cell r="Y401">
            <v>23.33</v>
          </cell>
          <cell r="Z401">
            <v>43.95</v>
          </cell>
          <cell r="AA401">
            <v>0</v>
          </cell>
        </row>
        <row r="402">
          <cell r="K402">
            <v>70.150000000000006</v>
          </cell>
          <cell r="N402">
            <v>70.34</v>
          </cell>
          <cell r="Q402">
            <v>23.93</v>
          </cell>
          <cell r="T402">
            <v>70.150000000000006</v>
          </cell>
          <cell r="W402">
            <v>67</v>
          </cell>
          <cell r="X402">
            <v>69.069999999999993</v>
          </cell>
          <cell r="Y402">
            <v>23.33</v>
          </cell>
          <cell r="Z402">
            <v>43.95</v>
          </cell>
          <cell r="AA402">
            <v>0</v>
          </cell>
        </row>
        <row r="403">
          <cell r="K403">
            <v>70.150000000000006</v>
          </cell>
          <cell r="N403">
            <v>70.34</v>
          </cell>
          <cell r="Q403">
            <v>23.93</v>
          </cell>
          <cell r="T403">
            <v>70.150000000000006</v>
          </cell>
          <cell r="W403">
            <v>67</v>
          </cell>
          <cell r="X403">
            <v>69.069999999999993</v>
          </cell>
          <cell r="Y403">
            <v>23.33</v>
          </cell>
          <cell r="Z403">
            <v>43.95</v>
          </cell>
          <cell r="AA403">
            <v>0</v>
          </cell>
        </row>
        <row r="404">
          <cell r="K404">
            <v>70.150000000000006</v>
          </cell>
          <cell r="N404">
            <v>70.34</v>
          </cell>
          <cell r="Q404">
            <v>23.93</v>
          </cell>
          <cell r="T404">
            <v>70.150000000000006</v>
          </cell>
          <cell r="W404">
            <v>67</v>
          </cell>
          <cell r="X404">
            <v>69.069999999999993</v>
          </cell>
          <cell r="Y404">
            <v>23.33</v>
          </cell>
          <cell r="Z404">
            <v>43.95</v>
          </cell>
          <cell r="AA404">
            <v>0</v>
          </cell>
        </row>
        <row r="405">
          <cell r="K405">
            <v>70.150000000000006</v>
          </cell>
          <cell r="N405">
            <v>70.34</v>
          </cell>
          <cell r="Q405">
            <v>23.93</v>
          </cell>
          <cell r="T405">
            <v>70.150000000000006</v>
          </cell>
          <cell r="W405">
            <v>67</v>
          </cell>
          <cell r="X405">
            <v>69.069999999999993</v>
          </cell>
          <cell r="Y405">
            <v>23.33</v>
          </cell>
          <cell r="Z405">
            <v>43.95</v>
          </cell>
          <cell r="AA405">
            <v>0</v>
          </cell>
        </row>
        <row r="406">
          <cell r="K406">
            <v>70.150000000000006</v>
          </cell>
          <cell r="N406">
            <v>70.34</v>
          </cell>
          <cell r="Q406">
            <v>23.93</v>
          </cell>
          <cell r="T406">
            <v>70.150000000000006</v>
          </cell>
          <cell r="W406">
            <v>67</v>
          </cell>
          <cell r="X406">
            <v>69.069999999999993</v>
          </cell>
          <cell r="Y406">
            <v>23.33</v>
          </cell>
          <cell r="Z406">
            <v>43.95</v>
          </cell>
          <cell r="AA406">
            <v>0</v>
          </cell>
        </row>
        <row r="407">
          <cell r="K407">
            <v>70.150000000000006</v>
          </cell>
          <cell r="N407">
            <v>70.34</v>
          </cell>
          <cell r="Q407">
            <v>23.93</v>
          </cell>
          <cell r="T407">
            <v>70.150000000000006</v>
          </cell>
          <cell r="W407">
            <v>67</v>
          </cell>
          <cell r="X407">
            <v>69.069999999999993</v>
          </cell>
          <cell r="Y407">
            <v>23.33</v>
          </cell>
          <cell r="Z407">
            <v>43.95</v>
          </cell>
          <cell r="AA407">
            <v>0</v>
          </cell>
        </row>
        <row r="408">
          <cell r="K408">
            <v>70.150000000000006</v>
          </cell>
          <cell r="N408">
            <v>70.34</v>
          </cell>
          <cell r="Q408">
            <v>23.93</v>
          </cell>
          <cell r="T408">
            <v>70.150000000000006</v>
          </cell>
          <cell r="W408">
            <v>67</v>
          </cell>
          <cell r="X408">
            <v>69.069999999999993</v>
          </cell>
          <cell r="Y408">
            <v>23.33</v>
          </cell>
          <cell r="Z408">
            <v>43.95</v>
          </cell>
          <cell r="AA408">
            <v>0</v>
          </cell>
        </row>
        <row r="409">
          <cell r="K409">
            <v>70.150000000000006</v>
          </cell>
          <cell r="N409">
            <v>70.34</v>
          </cell>
          <cell r="Q409">
            <v>23.93</v>
          </cell>
          <cell r="T409">
            <v>70.150000000000006</v>
          </cell>
          <cell r="W409">
            <v>67</v>
          </cell>
          <cell r="X409">
            <v>69.069999999999993</v>
          </cell>
          <cell r="Y409">
            <v>23.33</v>
          </cell>
          <cell r="Z409">
            <v>43.95</v>
          </cell>
          <cell r="AA409">
            <v>0</v>
          </cell>
        </row>
        <row r="410">
          <cell r="K410">
            <v>70.150000000000006</v>
          </cell>
          <cell r="N410">
            <v>70.34</v>
          </cell>
          <cell r="Q410">
            <v>23.93</v>
          </cell>
          <cell r="T410">
            <v>70.150000000000006</v>
          </cell>
          <cell r="W410">
            <v>67</v>
          </cell>
          <cell r="X410">
            <v>69.069999999999993</v>
          </cell>
          <cell r="Y410">
            <v>23.33</v>
          </cell>
          <cell r="Z410">
            <v>43.95</v>
          </cell>
          <cell r="AA410">
            <v>0</v>
          </cell>
        </row>
        <row r="411">
          <cell r="K411">
            <v>70.150000000000006</v>
          </cell>
          <cell r="N411">
            <v>70.34</v>
          </cell>
          <cell r="Q411">
            <v>23.93</v>
          </cell>
          <cell r="T411">
            <v>70.150000000000006</v>
          </cell>
          <cell r="W411">
            <v>67</v>
          </cell>
          <cell r="X411">
            <v>69.069999999999993</v>
          </cell>
          <cell r="Y411">
            <v>23.33</v>
          </cell>
          <cell r="Z411">
            <v>43.95</v>
          </cell>
          <cell r="AA411">
            <v>0</v>
          </cell>
        </row>
        <row r="412">
          <cell r="K412">
            <v>70.150000000000006</v>
          </cell>
          <cell r="N412">
            <v>70.34</v>
          </cell>
          <cell r="Q412">
            <v>23.93</v>
          </cell>
          <cell r="T412">
            <v>70.150000000000006</v>
          </cell>
          <cell r="W412">
            <v>67</v>
          </cell>
          <cell r="X412">
            <v>69.069999999999993</v>
          </cell>
          <cell r="Y412">
            <v>23.33</v>
          </cell>
          <cell r="Z412">
            <v>43.95</v>
          </cell>
          <cell r="AA412">
            <v>0</v>
          </cell>
        </row>
        <row r="413">
          <cell r="K413">
            <v>70.150000000000006</v>
          </cell>
          <cell r="N413">
            <v>70.34</v>
          </cell>
          <cell r="Q413">
            <v>23.93</v>
          </cell>
          <cell r="T413">
            <v>70.150000000000006</v>
          </cell>
          <cell r="W413">
            <v>67</v>
          </cell>
          <cell r="X413">
            <v>69.069999999999993</v>
          </cell>
          <cell r="Y413">
            <v>23.33</v>
          </cell>
          <cell r="Z413">
            <v>43.95</v>
          </cell>
          <cell r="AA413">
            <v>0</v>
          </cell>
        </row>
        <row r="414">
          <cell r="K414">
            <v>70.150000000000006</v>
          </cell>
          <cell r="N414">
            <v>70.34</v>
          </cell>
          <cell r="Q414">
            <v>23.93</v>
          </cell>
          <cell r="T414">
            <v>70.150000000000006</v>
          </cell>
          <cell r="W414">
            <v>67</v>
          </cell>
          <cell r="X414">
            <v>69.069999999999993</v>
          </cell>
          <cell r="Y414">
            <v>23.33</v>
          </cell>
          <cell r="Z414">
            <v>43.95</v>
          </cell>
          <cell r="AA414">
            <v>0</v>
          </cell>
        </row>
        <row r="415">
          <cell r="K415">
            <v>70.150000000000006</v>
          </cell>
          <cell r="N415">
            <v>70.34</v>
          </cell>
          <cell r="Q415">
            <v>23.93</v>
          </cell>
          <cell r="T415">
            <v>70.150000000000006</v>
          </cell>
          <cell r="W415">
            <v>67</v>
          </cell>
          <cell r="X415">
            <v>69.069999999999993</v>
          </cell>
          <cell r="Y415">
            <v>23.33</v>
          </cell>
          <cell r="Z415">
            <v>43.95</v>
          </cell>
          <cell r="AA415">
            <v>0</v>
          </cell>
        </row>
        <row r="416">
          <cell r="K416">
            <v>70.150000000000006</v>
          </cell>
          <cell r="N416">
            <v>70.34</v>
          </cell>
          <cell r="Q416">
            <v>23.93</v>
          </cell>
          <cell r="T416">
            <v>70.150000000000006</v>
          </cell>
          <cell r="W416">
            <v>67</v>
          </cell>
          <cell r="X416">
            <v>69.069999999999993</v>
          </cell>
          <cell r="Y416">
            <v>23.33</v>
          </cell>
          <cell r="Z416">
            <v>43.95</v>
          </cell>
          <cell r="AA416">
            <v>0</v>
          </cell>
        </row>
        <row r="417">
          <cell r="K417">
            <v>70.150000000000006</v>
          </cell>
          <cell r="N417">
            <v>70.34</v>
          </cell>
          <cell r="Q417">
            <v>23.93</v>
          </cell>
          <cell r="T417">
            <v>70.150000000000006</v>
          </cell>
          <cell r="W417">
            <v>67</v>
          </cell>
          <cell r="X417">
            <v>69.069999999999993</v>
          </cell>
          <cell r="Y417">
            <v>23.33</v>
          </cell>
          <cell r="Z417">
            <v>43.95</v>
          </cell>
          <cell r="AA417">
            <v>0</v>
          </cell>
        </row>
        <row r="418">
          <cell r="K418">
            <v>70.150000000000006</v>
          </cell>
          <cell r="N418">
            <v>70.34</v>
          </cell>
          <cell r="Q418">
            <v>23.93</v>
          </cell>
          <cell r="T418">
            <v>70.150000000000006</v>
          </cell>
          <cell r="W418">
            <v>67</v>
          </cell>
          <cell r="X418">
            <v>69.069999999999993</v>
          </cell>
          <cell r="Y418">
            <v>23.33</v>
          </cell>
          <cell r="Z418">
            <v>43.95</v>
          </cell>
          <cell r="AA418">
            <v>0</v>
          </cell>
        </row>
        <row r="419">
          <cell r="K419">
            <v>70.150000000000006</v>
          </cell>
          <cell r="N419">
            <v>70.34</v>
          </cell>
          <cell r="Q419">
            <v>23.93</v>
          </cell>
          <cell r="T419">
            <v>70.150000000000006</v>
          </cell>
          <cell r="W419">
            <v>67</v>
          </cell>
          <cell r="X419">
            <v>69.069999999999993</v>
          </cell>
          <cell r="Y419">
            <v>23.33</v>
          </cell>
          <cell r="Z419">
            <v>43.95</v>
          </cell>
          <cell r="AA419">
            <v>0</v>
          </cell>
        </row>
        <row r="420">
          <cell r="K420">
            <v>70.150000000000006</v>
          </cell>
          <cell r="N420">
            <v>70.34</v>
          </cell>
          <cell r="Q420">
            <v>23.93</v>
          </cell>
          <cell r="T420">
            <v>70.150000000000006</v>
          </cell>
          <cell r="W420">
            <v>67</v>
          </cell>
          <cell r="X420">
            <v>69.069999999999993</v>
          </cell>
          <cell r="Y420">
            <v>23.33</v>
          </cell>
          <cell r="Z420">
            <v>43.95</v>
          </cell>
          <cell r="AA420">
            <v>0</v>
          </cell>
        </row>
        <row r="421">
          <cell r="K421">
            <v>70.150000000000006</v>
          </cell>
          <cell r="N421">
            <v>70.34</v>
          </cell>
          <cell r="Q421">
            <v>23.93</v>
          </cell>
          <cell r="T421">
            <v>70.150000000000006</v>
          </cell>
          <cell r="W421">
            <v>67</v>
          </cell>
          <cell r="X421">
            <v>69.069999999999993</v>
          </cell>
          <cell r="Y421">
            <v>23.33</v>
          </cell>
          <cell r="Z421">
            <v>43.95</v>
          </cell>
          <cell r="AA421">
            <v>0</v>
          </cell>
        </row>
        <row r="422">
          <cell r="K422">
            <v>70.150000000000006</v>
          </cell>
          <cell r="N422">
            <v>70.34</v>
          </cell>
          <cell r="Q422">
            <v>23.93</v>
          </cell>
          <cell r="T422">
            <v>70.150000000000006</v>
          </cell>
          <cell r="W422">
            <v>67</v>
          </cell>
          <cell r="X422">
            <v>69.069999999999993</v>
          </cell>
          <cell r="Y422">
            <v>23.33</v>
          </cell>
          <cell r="Z422">
            <v>43.95</v>
          </cell>
          <cell r="AA422">
            <v>0</v>
          </cell>
        </row>
        <row r="423">
          <cell r="K423">
            <v>70.150000000000006</v>
          </cell>
          <cell r="N423">
            <v>70.34</v>
          </cell>
          <cell r="Q423">
            <v>23.93</v>
          </cell>
          <cell r="T423">
            <v>70.150000000000006</v>
          </cell>
          <cell r="W423">
            <v>67</v>
          </cell>
          <cell r="X423">
            <v>69.069999999999993</v>
          </cell>
          <cell r="Y423">
            <v>23.33</v>
          </cell>
          <cell r="Z423">
            <v>43.95</v>
          </cell>
          <cell r="AA423">
            <v>0</v>
          </cell>
        </row>
        <row r="424">
          <cell r="K424">
            <v>70.150000000000006</v>
          </cell>
          <cell r="N424">
            <v>70.34</v>
          </cell>
          <cell r="Q424">
            <v>23.93</v>
          </cell>
          <cell r="T424">
            <v>70.150000000000006</v>
          </cell>
          <cell r="W424">
            <v>67</v>
          </cell>
          <cell r="X424">
            <v>69.069999999999993</v>
          </cell>
          <cell r="Y424">
            <v>23.33</v>
          </cell>
          <cell r="Z424">
            <v>43.95</v>
          </cell>
          <cell r="AA424">
            <v>0</v>
          </cell>
        </row>
        <row r="425">
          <cell r="K425">
            <v>70.150000000000006</v>
          </cell>
          <cell r="N425">
            <v>70.34</v>
          </cell>
          <cell r="Q425">
            <v>23.93</v>
          </cell>
          <cell r="T425">
            <v>70.150000000000006</v>
          </cell>
          <cell r="W425">
            <v>67</v>
          </cell>
          <cell r="X425">
            <v>69.069999999999993</v>
          </cell>
          <cell r="Y425">
            <v>23.33</v>
          </cell>
          <cell r="Z425">
            <v>43.95</v>
          </cell>
          <cell r="AA425">
            <v>0</v>
          </cell>
        </row>
        <row r="426">
          <cell r="K426">
            <v>70.150000000000006</v>
          </cell>
          <cell r="N426">
            <v>70.34</v>
          </cell>
          <cell r="Q426">
            <v>23.93</v>
          </cell>
          <cell r="T426">
            <v>70.150000000000006</v>
          </cell>
          <cell r="W426">
            <v>67</v>
          </cell>
          <cell r="X426">
            <v>69.069999999999993</v>
          </cell>
          <cell r="Y426">
            <v>23.33</v>
          </cell>
          <cell r="Z426">
            <v>43.95</v>
          </cell>
          <cell r="AA426">
            <v>0</v>
          </cell>
        </row>
        <row r="427">
          <cell r="K427">
            <v>70.150000000000006</v>
          </cell>
          <cell r="N427">
            <v>70.34</v>
          </cell>
          <cell r="Q427">
            <v>23.93</v>
          </cell>
          <cell r="T427">
            <v>70.150000000000006</v>
          </cell>
          <cell r="W427">
            <v>67</v>
          </cell>
          <cell r="X427">
            <v>69.069999999999993</v>
          </cell>
          <cell r="Y427">
            <v>23.33</v>
          </cell>
          <cell r="Z427">
            <v>43.95</v>
          </cell>
          <cell r="AA427">
            <v>0</v>
          </cell>
        </row>
        <row r="428">
          <cell r="K428">
            <v>70.150000000000006</v>
          </cell>
          <cell r="N428">
            <v>70.34</v>
          </cell>
          <cell r="Q428">
            <v>23.93</v>
          </cell>
          <cell r="T428">
            <v>70.150000000000006</v>
          </cell>
          <cell r="W428">
            <v>67</v>
          </cell>
          <cell r="X428">
            <v>69.069999999999993</v>
          </cell>
          <cell r="Y428">
            <v>23.33</v>
          </cell>
          <cell r="Z428">
            <v>43.95</v>
          </cell>
          <cell r="AA428">
            <v>0</v>
          </cell>
        </row>
        <row r="429">
          <cell r="K429">
            <v>70.150000000000006</v>
          </cell>
          <cell r="N429">
            <v>70.34</v>
          </cell>
          <cell r="Q429">
            <v>23.93</v>
          </cell>
          <cell r="T429">
            <v>70.150000000000006</v>
          </cell>
          <cell r="W429">
            <v>67</v>
          </cell>
          <cell r="X429">
            <v>69.069999999999993</v>
          </cell>
          <cell r="Y429">
            <v>23.33</v>
          </cell>
          <cell r="Z429">
            <v>43.95</v>
          </cell>
          <cell r="AA429">
            <v>0</v>
          </cell>
        </row>
        <row r="430">
          <cell r="K430">
            <v>70.150000000000006</v>
          </cell>
          <cell r="N430">
            <v>70.34</v>
          </cell>
          <cell r="Q430">
            <v>23.93</v>
          </cell>
          <cell r="T430">
            <v>70.150000000000006</v>
          </cell>
          <cell r="W430">
            <v>67</v>
          </cell>
          <cell r="X430">
            <v>69.069999999999993</v>
          </cell>
          <cell r="Y430">
            <v>23.33</v>
          </cell>
          <cell r="Z430">
            <v>43.95</v>
          </cell>
          <cell r="AA430">
            <v>0</v>
          </cell>
        </row>
        <row r="431">
          <cell r="K431">
            <v>70.150000000000006</v>
          </cell>
          <cell r="N431">
            <v>70.34</v>
          </cell>
          <cell r="Q431">
            <v>23.93</v>
          </cell>
          <cell r="T431">
            <v>70.150000000000006</v>
          </cell>
          <cell r="W431">
            <v>67</v>
          </cell>
          <cell r="X431">
            <v>69.069999999999993</v>
          </cell>
          <cell r="Y431">
            <v>23.33</v>
          </cell>
          <cell r="Z431">
            <v>43.95</v>
          </cell>
          <cell r="AA431">
            <v>0</v>
          </cell>
        </row>
        <row r="432">
          <cell r="K432">
            <v>70.150000000000006</v>
          </cell>
          <cell r="N432">
            <v>70.34</v>
          </cell>
          <cell r="Q432">
            <v>23.93</v>
          </cell>
          <cell r="T432">
            <v>70.150000000000006</v>
          </cell>
          <cell r="W432">
            <v>67</v>
          </cell>
          <cell r="X432">
            <v>69.069999999999993</v>
          </cell>
          <cell r="Y432">
            <v>23.33</v>
          </cell>
          <cell r="Z432">
            <v>43.95</v>
          </cell>
          <cell r="AA432">
            <v>0</v>
          </cell>
        </row>
        <row r="433">
          <cell r="K433">
            <v>70.150000000000006</v>
          </cell>
          <cell r="N433">
            <v>70.34</v>
          </cell>
          <cell r="Q433">
            <v>23.93</v>
          </cell>
          <cell r="T433">
            <v>70.150000000000006</v>
          </cell>
          <cell r="W433">
            <v>67</v>
          </cell>
          <cell r="X433">
            <v>69.069999999999993</v>
          </cell>
          <cell r="Y433">
            <v>23.33</v>
          </cell>
          <cell r="Z433">
            <v>43.95</v>
          </cell>
          <cell r="AA433">
            <v>0</v>
          </cell>
        </row>
        <row r="434">
          <cell r="K434">
            <v>70.150000000000006</v>
          </cell>
          <cell r="N434">
            <v>70.34</v>
          </cell>
          <cell r="Q434">
            <v>23.93</v>
          </cell>
          <cell r="T434">
            <v>70.150000000000006</v>
          </cell>
          <cell r="W434">
            <v>67</v>
          </cell>
          <cell r="X434">
            <v>69.069999999999993</v>
          </cell>
          <cell r="Y434">
            <v>23.33</v>
          </cell>
          <cell r="Z434">
            <v>43.95</v>
          </cell>
          <cell r="AA434">
            <v>0</v>
          </cell>
        </row>
        <row r="435">
          <cell r="K435">
            <v>70.150000000000006</v>
          </cell>
          <cell r="N435">
            <v>70.34</v>
          </cell>
          <cell r="Q435">
            <v>23.93</v>
          </cell>
          <cell r="T435">
            <v>70.150000000000006</v>
          </cell>
          <cell r="W435">
            <v>67</v>
          </cell>
          <cell r="X435">
            <v>69.069999999999993</v>
          </cell>
          <cell r="Y435">
            <v>23.33</v>
          </cell>
          <cell r="Z435">
            <v>43.95</v>
          </cell>
          <cell r="AA435">
            <v>0</v>
          </cell>
        </row>
        <row r="436">
          <cell r="K436">
            <v>70.150000000000006</v>
          </cell>
          <cell r="N436">
            <v>70.34</v>
          </cell>
          <cell r="Q436">
            <v>23.93</v>
          </cell>
          <cell r="T436">
            <v>70.150000000000006</v>
          </cell>
          <cell r="W436">
            <v>67</v>
          </cell>
          <cell r="X436">
            <v>69.069999999999993</v>
          </cell>
          <cell r="Y436">
            <v>23.33</v>
          </cell>
          <cell r="Z436">
            <v>43.95</v>
          </cell>
          <cell r="AA436">
            <v>0</v>
          </cell>
        </row>
        <row r="437">
          <cell r="K437">
            <v>70.150000000000006</v>
          </cell>
          <cell r="N437">
            <v>70.34</v>
          </cell>
          <cell r="Q437">
            <v>23.93</v>
          </cell>
          <cell r="T437">
            <v>70.150000000000006</v>
          </cell>
          <cell r="W437">
            <v>67</v>
          </cell>
          <cell r="X437">
            <v>69.069999999999993</v>
          </cell>
          <cell r="Y437">
            <v>23.33</v>
          </cell>
          <cell r="Z437">
            <v>43.95</v>
          </cell>
          <cell r="AA437">
            <v>0</v>
          </cell>
        </row>
        <row r="438">
          <cell r="K438">
            <v>70.150000000000006</v>
          </cell>
          <cell r="N438">
            <v>70.34</v>
          </cell>
          <cell r="Q438">
            <v>23.93</v>
          </cell>
          <cell r="T438">
            <v>70.150000000000006</v>
          </cell>
          <cell r="W438">
            <v>67</v>
          </cell>
          <cell r="X438">
            <v>69.069999999999993</v>
          </cell>
          <cell r="Y438">
            <v>23.33</v>
          </cell>
          <cell r="Z438">
            <v>43.95</v>
          </cell>
          <cell r="AA438">
            <v>0</v>
          </cell>
        </row>
        <row r="439">
          <cell r="K439">
            <v>70.150000000000006</v>
          </cell>
          <cell r="N439">
            <v>70.34</v>
          </cell>
          <cell r="Q439">
            <v>23.93</v>
          </cell>
          <cell r="T439">
            <v>70.150000000000006</v>
          </cell>
          <cell r="W439">
            <v>67</v>
          </cell>
          <cell r="X439">
            <v>69.069999999999993</v>
          </cell>
          <cell r="Y439">
            <v>23.33</v>
          </cell>
          <cell r="Z439">
            <v>43.95</v>
          </cell>
          <cell r="AA439">
            <v>0</v>
          </cell>
        </row>
        <row r="440">
          <cell r="K440">
            <v>70.150000000000006</v>
          </cell>
          <cell r="N440">
            <v>70.34</v>
          </cell>
          <cell r="Q440">
            <v>23.93</v>
          </cell>
          <cell r="T440">
            <v>70.150000000000006</v>
          </cell>
          <cell r="W440">
            <v>67</v>
          </cell>
          <cell r="X440">
            <v>69.069999999999993</v>
          </cell>
          <cell r="Y440">
            <v>23.33</v>
          </cell>
          <cell r="Z440">
            <v>43.95</v>
          </cell>
          <cell r="AA440">
            <v>0</v>
          </cell>
        </row>
        <row r="441">
          <cell r="K441">
            <v>70.150000000000006</v>
          </cell>
          <cell r="N441">
            <v>70.34</v>
          </cell>
          <cell r="Q441">
            <v>23.93</v>
          </cell>
          <cell r="T441">
            <v>70.150000000000006</v>
          </cell>
          <cell r="W441">
            <v>67</v>
          </cell>
          <cell r="X441">
            <v>69.069999999999993</v>
          </cell>
          <cell r="Y441">
            <v>23.33</v>
          </cell>
          <cell r="Z441">
            <v>43.95</v>
          </cell>
          <cell r="AA441">
            <v>0</v>
          </cell>
        </row>
        <row r="442">
          <cell r="K442">
            <v>70.150000000000006</v>
          </cell>
          <cell r="N442">
            <v>70.34</v>
          </cell>
          <cell r="Q442">
            <v>23.93</v>
          </cell>
          <cell r="T442">
            <v>70.150000000000006</v>
          </cell>
          <cell r="W442">
            <v>67</v>
          </cell>
          <cell r="X442">
            <v>69.069999999999993</v>
          </cell>
          <cell r="Y442">
            <v>23.33</v>
          </cell>
          <cell r="Z442">
            <v>43.95</v>
          </cell>
          <cell r="AA442">
            <v>0</v>
          </cell>
        </row>
        <row r="443">
          <cell r="K443">
            <v>70.150000000000006</v>
          </cell>
          <cell r="N443">
            <v>70.34</v>
          </cell>
          <cell r="Q443">
            <v>23.93</v>
          </cell>
          <cell r="T443">
            <v>70.150000000000006</v>
          </cell>
          <cell r="W443">
            <v>67</v>
          </cell>
          <cell r="X443">
            <v>69.069999999999993</v>
          </cell>
          <cell r="Y443">
            <v>23.33</v>
          </cell>
          <cell r="Z443">
            <v>43.95</v>
          </cell>
          <cell r="AA443">
            <v>0</v>
          </cell>
        </row>
        <row r="444">
          <cell r="K444">
            <v>70.150000000000006</v>
          </cell>
          <cell r="N444">
            <v>70.34</v>
          </cell>
          <cell r="Q444">
            <v>23.93</v>
          </cell>
          <cell r="T444">
            <v>70.150000000000006</v>
          </cell>
          <cell r="W444">
            <v>67</v>
          </cell>
          <cell r="X444">
            <v>69.069999999999993</v>
          </cell>
          <cell r="Y444">
            <v>23.33</v>
          </cell>
          <cell r="Z444">
            <v>43.95</v>
          </cell>
          <cell r="AA444">
            <v>0</v>
          </cell>
        </row>
        <row r="445">
          <cell r="K445">
            <v>70.150000000000006</v>
          </cell>
          <cell r="N445">
            <v>70.34</v>
          </cell>
          <cell r="Q445">
            <v>23.93</v>
          </cell>
          <cell r="T445">
            <v>70.150000000000006</v>
          </cell>
          <cell r="W445">
            <v>67</v>
          </cell>
          <cell r="X445">
            <v>69.069999999999993</v>
          </cell>
          <cell r="Y445">
            <v>23.33</v>
          </cell>
          <cell r="Z445">
            <v>43.95</v>
          </cell>
          <cell r="AA445">
            <v>0</v>
          </cell>
        </row>
        <row r="446">
          <cell r="K446">
            <v>70.150000000000006</v>
          </cell>
          <cell r="N446">
            <v>70.34</v>
          </cell>
          <cell r="Q446">
            <v>23.93</v>
          </cell>
          <cell r="T446">
            <v>70.150000000000006</v>
          </cell>
          <cell r="W446">
            <v>67</v>
          </cell>
          <cell r="X446">
            <v>69.069999999999993</v>
          </cell>
          <cell r="Y446">
            <v>23.33</v>
          </cell>
          <cell r="Z446">
            <v>43.95</v>
          </cell>
          <cell r="AA446">
            <v>0</v>
          </cell>
        </row>
        <row r="447">
          <cell r="K447">
            <v>70.150000000000006</v>
          </cell>
          <cell r="N447">
            <v>70.34</v>
          </cell>
          <cell r="Q447">
            <v>23.93</v>
          </cell>
          <cell r="T447">
            <v>70.150000000000006</v>
          </cell>
          <cell r="W447">
            <v>67</v>
          </cell>
          <cell r="X447">
            <v>69.069999999999993</v>
          </cell>
          <cell r="Y447">
            <v>23.33</v>
          </cell>
          <cell r="Z447">
            <v>43.95</v>
          </cell>
          <cell r="AA447">
            <v>0</v>
          </cell>
        </row>
        <row r="448">
          <cell r="K448">
            <v>70.150000000000006</v>
          </cell>
          <cell r="N448">
            <v>70.34</v>
          </cell>
          <cell r="Q448">
            <v>23.93</v>
          </cell>
          <cell r="T448">
            <v>70.150000000000006</v>
          </cell>
          <cell r="W448">
            <v>67</v>
          </cell>
          <cell r="X448">
            <v>69.069999999999993</v>
          </cell>
          <cell r="Y448">
            <v>23.33</v>
          </cell>
          <cell r="Z448">
            <v>43.95</v>
          </cell>
          <cell r="AA448">
            <v>0</v>
          </cell>
        </row>
        <row r="449">
          <cell r="L449">
            <v>70.34</v>
          </cell>
          <cell r="O449">
            <v>74.03</v>
          </cell>
          <cell r="R449">
            <v>23.93</v>
          </cell>
          <cell r="U449">
            <v>70.34</v>
          </cell>
          <cell r="W449">
            <v>67</v>
          </cell>
          <cell r="X449">
            <v>69.069999999999993</v>
          </cell>
          <cell r="Y449">
            <v>23.33</v>
          </cell>
          <cell r="Z449">
            <v>43.95</v>
          </cell>
          <cell r="AA449">
            <v>0</v>
          </cell>
        </row>
        <row r="450">
          <cell r="L450">
            <v>70.34</v>
          </cell>
          <cell r="O450">
            <v>74.03</v>
          </cell>
          <cell r="R450">
            <v>23.93</v>
          </cell>
          <cell r="U450">
            <v>70.34</v>
          </cell>
          <cell r="W450">
            <v>67</v>
          </cell>
          <cell r="X450">
            <v>69.069999999999993</v>
          </cell>
          <cell r="Y450">
            <v>23.33</v>
          </cell>
          <cell r="Z450">
            <v>43.95</v>
          </cell>
          <cell r="AA450">
            <v>0</v>
          </cell>
        </row>
        <row r="451">
          <cell r="L451">
            <v>70.34</v>
          </cell>
          <cell r="O451">
            <v>74.03</v>
          </cell>
          <cell r="R451">
            <v>23.93</v>
          </cell>
          <cell r="U451">
            <v>70.34</v>
          </cell>
          <cell r="W451">
            <v>67</v>
          </cell>
          <cell r="X451">
            <v>69.069999999999993</v>
          </cell>
          <cell r="Y451">
            <v>23.33</v>
          </cell>
          <cell r="Z451">
            <v>43.95</v>
          </cell>
          <cell r="AA451">
            <v>0</v>
          </cell>
        </row>
        <row r="452">
          <cell r="L452">
            <v>70.34</v>
          </cell>
          <cell r="O452">
            <v>74.03</v>
          </cell>
          <cell r="R452">
            <v>23.93</v>
          </cell>
          <cell r="U452">
            <v>70.34</v>
          </cell>
          <cell r="W452">
            <v>67</v>
          </cell>
          <cell r="X452">
            <v>69.069999999999993</v>
          </cell>
          <cell r="Y452">
            <v>23.33</v>
          </cell>
          <cell r="Z452">
            <v>43.95</v>
          </cell>
          <cell r="AA452">
            <v>0</v>
          </cell>
        </row>
        <row r="453">
          <cell r="L453">
            <v>70.34</v>
          </cell>
          <cell r="O453">
            <v>74.03</v>
          </cell>
          <cell r="R453">
            <v>23.93</v>
          </cell>
          <cell r="U453">
            <v>70.34</v>
          </cell>
          <cell r="W453">
            <v>67</v>
          </cell>
          <cell r="X453">
            <v>69.069999999999993</v>
          </cell>
          <cell r="Y453">
            <v>23.33</v>
          </cell>
          <cell r="Z453">
            <v>43.95</v>
          </cell>
          <cell r="AA453">
            <v>0</v>
          </cell>
        </row>
        <row r="454">
          <cell r="L454">
            <v>70.34</v>
          </cell>
          <cell r="O454">
            <v>74.03</v>
          </cell>
          <cell r="R454">
            <v>23.93</v>
          </cell>
          <cell r="U454">
            <v>70.34</v>
          </cell>
          <cell r="W454">
            <v>67</v>
          </cell>
          <cell r="X454">
            <v>69.069999999999993</v>
          </cell>
          <cell r="Y454">
            <v>23.33</v>
          </cell>
          <cell r="Z454">
            <v>43.95</v>
          </cell>
          <cell r="AA454">
            <v>0</v>
          </cell>
        </row>
        <row r="455">
          <cell r="L455">
            <v>70.34</v>
          </cell>
          <cell r="O455">
            <v>74.03</v>
          </cell>
          <cell r="R455">
            <v>23.93</v>
          </cell>
          <cell r="U455">
            <v>70.34</v>
          </cell>
          <cell r="W455">
            <v>67</v>
          </cell>
          <cell r="X455">
            <v>69.069999999999993</v>
          </cell>
          <cell r="Y455">
            <v>23.33</v>
          </cell>
          <cell r="Z455">
            <v>43.95</v>
          </cell>
          <cell r="AA455">
            <v>0</v>
          </cell>
        </row>
        <row r="456">
          <cell r="L456">
            <v>70.34</v>
          </cell>
          <cell r="O456">
            <v>74.03</v>
          </cell>
          <cell r="R456">
            <v>23.93</v>
          </cell>
          <cell r="U456">
            <v>70.34</v>
          </cell>
          <cell r="W456">
            <v>67</v>
          </cell>
          <cell r="X456">
            <v>69.069999999999993</v>
          </cell>
          <cell r="Y456">
            <v>23.33</v>
          </cell>
          <cell r="Z456">
            <v>43.95</v>
          </cell>
          <cell r="AA456">
            <v>0</v>
          </cell>
        </row>
        <row r="457">
          <cell r="L457">
            <v>70.34</v>
          </cell>
          <cell r="O457">
            <v>74.03</v>
          </cell>
          <cell r="R457">
            <v>23.93</v>
          </cell>
          <cell r="U457">
            <v>70.34</v>
          </cell>
          <cell r="W457">
            <v>67</v>
          </cell>
          <cell r="X457">
            <v>69.069999999999993</v>
          </cell>
          <cell r="Y457">
            <v>23.33</v>
          </cell>
          <cell r="Z457">
            <v>43.95</v>
          </cell>
          <cell r="AA457">
            <v>0</v>
          </cell>
        </row>
        <row r="458">
          <cell r="L458">
            <v>70.34</v>
          </cell>
          <cell r="O458">
            <v>74.03</v>
          </cell>
          <cell r="R458">
            <v>23.93</v>
          </cell>
          <cell r="U458">
            <v>70.34</v>
          </cell>
          <cell r="W458">
            <v>67</v>
          </cell>
          <cell r="X458">
            <v>69.069999999999993</v>
          </cell>
          <cell r="Y458">
            <v>23.33</v>
          </cell>
          <cell r="Z458">
            <v>43.95</v>
          </cell>
          <cell r="AA458">
            <v>0</v>
          </cell>
        </row>
        <row r="459">
          <cell r="L459">
            <v>70.34</v>
          </cell>
          <cell r="O459">
            <v>74.03</v>
          </cell>
          <cell r="R459">
            <v>23.93</v>
          </cell>
          <cell r="U459">
            <v>70.34</v>
          </cell>
          <cell r="W459">
            <v>67</v>
          </cell>
          <cell r="X459">
            <v>69.069999999999993</v>
          </cell>
          <cell r="Y459">
            <v>23.33</v>
          </cell>
          <cell r="Z459">
            <v>43.95</v>
          </cell>
          <cell r="AA459">
            <v>0</v>
          </cell>
        </row>
        <row r="460">
          <cell r="L460">
            <v>70.34</v>
          </cell>
          <cell r="O460">
            <v>74.03</v>
          </cell>
          <cell r="R460">
            <v>23.93</v>
          </cell>
          <cell r="U460">
            <v>70.34</v>
          </cell>
          <cell r="W460">
            <v>67</v>
          </cell>
          <cell r="X460">
            <v>69.069999999999993</v>
          </cell>
          <cell r="Y460">
            <v>23.33</v>
          </cell>
          <cell r="Z460">
            <v>43.95</v>
          </cell>
          <cell r="AA460">
            <v>0</v>
          </cell>
        </row>
        <row r="461">
          <cell r="L461">
            <v>70.34</v>
          </cell>
          <cell r="O461">
            <v>74.03</v>
          </cell>
          <cell r="R461">
            <v>23.93</v>
          </cell>
          <cell r="U461">
            <v>70.34</v>
          </cell>
          <cell r="W461">
            <v>67</v>
          </cell>
          <cell r="X461">
            <v>69.069999999999993</v>
          </cell>
          <cell r="Y461">
            <v>23.33</v>
          </cell>
          <cell r="Z461">
            <v>43.95</v>
          </cell>
          <cell r="AA461">
            <v>0</v>
          </cell>
        </row>
        <row r="462">
          <cell r="L462">
            <v>70.34</v>
          </cell>
          <cell r="O462">
            <v>74.03</v>
          </cell>
          <cell r="R462">
            <v>23.93</v>
          </cell>
          <cell r="U462">
            <v>70.34</v>
          </cell>
          <cell r="W462">
            <v>67</v>
          </cell>
          <cell r="X462">
            <v>69.069999999999993</v>
          </cell>
          <cell r="Y462">
            <v>23.33</v>
          </cell>
          <cell r="Z462">
            <v>43.95</v>
          </cell>
          <cell r="AA462">
            <v>0</v>
          </cell>
        </row>
        <row r="463">
          <cell r="L463">
            <v>70.34</v>
          </cell>
          <cell r="O463">
            <v>74.03</v>
          </cell>
          <cell r="R463">
            <v>23.93</v>
          </cell>
          <cell r="U463">
            <v>70.34</v>
          </cell>
          <cell r="W463">
            <v>67</v>
          </cell>
          <cell r="X463">
            <v>69.069999999999993</v>
          </cell>
          <cell r="Y463">
            <v>23.33</v>
          </cell>
          <cell r="Z463">
            <v>43.95</v>
          </cell>
          <cell r="AA463">
            <v>0</v>
          </cell>
        </row>
        <row r="464">
          <cell r="L464">
            <v>70.34</v>
          </cell>
          <cell r="O464">
            <v>74.03</v>
          </cell>
          <cell r="R464">
            <v>23.93</v>
          </cell>
          <cell r="U464">
            <v>70.34</v>
          </cell>
          <cell r="W464">
            <v>67</v>
          </cell>
          <cell r="X464">
            <v>69.069999999999993</v>
          </cell>
          <cell r="Y464">
            <v>23.33</v>
          </cell>
          <cell r="Z464">
            <v>43.95</v>
          </cell>
          <cell r="AA464">
            <v>0</v>
          </cell>
        </row>
        <row r="465">
          <cell r="L465">
            <v>70.34</v>
          </cell>
          <cell r="O465">
            <v>74.03</v>
          </cell>
          <cell r="R465">
            <v>23.93</v>
          </cell>
          <cell r="U465">
            <v>70.34</v>
          </cell>
          <cell r="W465">
            <v>67</v>
          </cell>
          <cell r="X465">
            <v>69.069999999999993</v>
          </cell>
          <cell r="Y465">
            <v>23.33</v>
          </cell>
          <cell r="Z465">
            <v>43.95</v>
          </cell>
          <cell r="AA465">
            <v>0</v>
          </cell>
        </row>
        <row r="466">
          <cell r="L466">
            <v>70.34</v>
          </cell>
          <cell r="O466">
            <v>74.03</v>
          </cell>
          <cell r="R466">
            <v>23.93</v>
          </cell>
          <cell r="U466">
            <v>70.34</v>
          </cell>
          <cell r="W466">
            <v>67</v>
          </cell>
          <cell r="X466">
            <v>69.069999999999993</v>
          </cell>
          <cell r="Y466">
            <v>23.33</v>
          </cell>
          <cell r="Z466">
            <v>43.95</v>
          </cell>
          <cell r="AA466">
            <v>0</v>
          </cell>
        </row>
        <row r="467">
          <cell r="L467">
            <v>70.34</v>
          </cell>
          <cell r="O467">
            <v>74.03</v>
          </cell>
          <cell r="R467">
            <v>23.93</v>
          </cell>
          <cell r="U467">
            <v>70.34</v>
          </cell>
          <cell r="W467">
            <v>67</v>
          </cell>
          <cell r="X467">
            <v>69.069999999999993</v>
          </cell>
          <cell r="Y467">
            <v>23.33</v>
          </cell>
          <cell r="Z467">
            <v>43.95</v>
          </cell>
          <cell r="AA467">
            <v>0</v>
          </cell>
        </row>
        <row r="468">
          <cell r="L468">
            <v>70.34</v>
          </cell>
          <cell r="O468">
            <v>74.03</v>
          </cell>
          <cell r="R468">
            <v>23.93</v>
          </cell>
          <cell r="U468">
            <v>70.34</v>
          </cell>
          <cell r="W468">
            <v>67</v>
          </cell>
          <cell r="X468">
            <v>69.069999999999993</v>
          </cell>
          <cell r="Y468">
            <v>23.33</v>
          </cell>
          <cell r="Z468">
            <v>43.95</v>
          </cell>
          <cell r="AA468">
            <v>0</v>
          </cell>
        </row>
        <row r="469">
          <cell r="L469">
            <v>70.34</v>
          </cell>
          <cell r="O469">
            <v>74.03</v>
          </cell>
          <cell r="R469">
            <v>23.93</v>
          </cell>
          <cell r="U469">
            <v>70.34</v>
          </cell>
          <cell r="W469">
            <v>67</v>
          </cell>
          <cell r="X469">
            <v>69.069999999999993</v>
          </cell>
          <cell r="Y469">
            <v>23.33</v>
          </cell>
          <cell r="Z469">
            <v>43.95</v>
          </cell>
          <cell r="AA469">
            <v>0</v>
          </cell>
        </row>
        <row r="470">
          <cell r="L470">
            <v>70.34</v>
          </cell>
          <cell r="O470">
            <v>74.03</v>
          </cell>
          <cell r="R470">
            <v>23.93</v>
          </cell>
          <cell r="U470">
            <v>70.34</v>
          </cell>
          <cell r="W470">
            <v>67</v>
          </cell>
          <cell r="X470">
            <v>69.069999999999993</v>
          </cell>
          <cell r="Y470">
            <v>23.33</v>
          </cell>
          <cell r="Z470">
            <v>43.95</v>
          </cell>
          <cell r="AA470">
            <v>0</v>
          </cell>
        </row>
        <row r="471">
          <cell r="L471">
            <v>70.34</v>
          </cell>
          <cell r="O471">
            <v>74.03</v>
          </cell>
          <cell r="R471">
            <v>23.93</v>
          </cell>
          <cell r="U471">
            <v>70.34</v>
          </cell>
          <cell r="W471">
            <v>67</v>
          </cell>
          <cell r="X471">
            <v>69.069999999999993</v>
          </cell>
          <cell r="Y471">
            <v>23.33</v>
          </cell>
          <cell r="Z471">
            <v>43.95</v>
          </cell>
          <cell r="AA471">
            <v>0</v>
          </cell>
        </row>
        <row r="472">
          <cell r="L472">
            <v>70.34</v>
          </cell>
          <cell r="O472">
            <v>74.03</v>
          </cell>
          <cell r="R472">
            <v>23.93</v>
          </cell>
          <cell r="U472">
            <v>70.34</v>
          </cell>
          <cell r="W472">
            <v>67</v>
          </cell>
          <cell r="X472">
            <v>69.069999999999993</v>
          </cell>
          <cell r="Y472">
            <v>23.33</v>
          </cell>
          <cell r="Z472">
            <v>43.95</v>
          </cell>
          <cell r="AA472">
            <v>0</v>
          </cell>
        </row>
        <row r="473">
          <cell r="L473">
            <v>70.34</v>
          </cell>
          <cell r="O473">
            <v>74.03</v>
          </cell>
          <cell r="R473">
            <v>23.93</v>
          </cell>
          <cell r="U473">
            <v>70.34</v>
          </cell>
          <cell r="W473">
            <v>67</v>
          </cell>
          <cell r="X473">
            <v>69.069999999999993</v>
          </cell>
          <cell r="Y473">
            <v>23.33</v>
          </cell>
          <cell r="Z473">
            <v>43.95</v>
          </cell>
          <cell r="AA473">
            <v>0</v>
          </cell>
        </row>
        <row r="474">
          <cell r="L474">
            <v>70.34</v>
          </cell>
          <cell r="O474">
            <v>74.03</v>
          </cell>
          <cell r="R474">
            <v>23.93</v>
          </cell>
          <cell r="U474">
            <v>70.34</v>
          </cell>
          <cell r="W474">
            <v>67</v>
          </cell>
          <cell r="X474">
            <v>69.069999999999993</v>
          </cell>
          <cell r="Y474">
            <v>23.33</v>
          </cell>
          <cell r="Z474">
            <v>43.95</v>
          </cell>
          <cell r="AA474">
            <v>0</v>
          </cell>
        </row>
        <row r="475">
          <cell r="L475">
            <v>70.34</v>
          </cell>
          <cell r="O475">
            <v>74.03</v>
          </cell>
          <cell r="R475">
            <v>23.93</v>
          </cell>
          <cell r="U475">
            <v>70.34</v>
          </cell>
          <cell r="W475">
            <v>67</v>
          </cell>
          <cell r="X475">
            <v>69.069999999999993</v>
          </cell>
          <cell r="Y475">
            <v>23.33</v>
          </cell>
          <cell r="Z475">
            <v>43.95</v>
          </cell>
          <cell r="AA475">
            <v>0</v>
          </cell>
        </row>
        <row r="476">
          <cell r="L476">
            <v>70.34</v>
          </cell>
          <cell r="O476">
            <v>74.03</v>
          </cell>
          <cell r="R476">
            <v>23.93</v>
          </cell>
          <cell r="U476">
            <v>70.34</v>
          </cell>
          <cell r="W476">
            <v>67</v>
          </cell>
          <cell r="X476">
            <v>69.069999999999993</v>
          </cell>
          <cell r="Y476">
            <v>23.33</v>
          </cell>
          <cell r="Z476">
            <v>43.95</v>
          </cell>
          <cell r="AA476">
            <v>0</v>
          </cell>
        </row>
        <row r="477">
          <cell r="L477">
            <v>70.34</v>
          </cell>
          <cell r="O477">
            <v>74.03</v>
          </cell>
          <cell r="R477">
            <v>23.93</v>
          </cell>
          <cell r="U477">
            <v>70.34</v>
          </cell>
          <cell r="W477">
            <v>67</v>
          </cell>
          <cell r="X477">
            <v>69.069999999999993</v>
          </cell>
          <cell r="Y477">
            <v>23.33</v>
          </cell>
          <cell r="Z477">
            <v>43.95</v>
          </cell>
          <cell r="AA477">
            <v>0</v>
          </cell>
        </row>
        <row r="478">
          <cell r="L478">
            <v>70.34</v>
          </cell>
          <cell r="O478">
            <v>74.03</v>
          </cell>
          <cell r="R478">
            <v>23.93</v>
          </cell>
          <cell r="U478">
            <v>70.34</v>
          </cell>
          <cell r="W478">
            <v>67</v>
          </cell>
          <cell r="X478">
            <v>69.069999999999993</v>
          </cell>
          <cell r="Y478">
            <v>23.33</v>
          </cell>
          <cell r="Z478">
            <v>43.95</v>
          </cell>
          <cell r="AA478">
            <v>0</v>
          </cell>
        </row>
        <row r="479">
          <cell r="L479">
            <v>70.34</v>
          </cell>
          <cell r="O479">
            <v>74.03</v>
          </cell>
          <cell r="R479">
            <v>23.93</v>
          </cell>
          <cell r="U479">
            <v>70.34</v>
          </cell>
          <cell r="W479">
            <v>67</v>
          </cell>
          <cell r="X479">
            <v>69.069999999999993</v>
          </cell>
          <cell r="Y479">
            <v>23.33</v>
          </cell>
          <cell r="Z479">
            <v>43.95</v>
          </cell>
          <cell r="AA479">
            <v>0</v>
          </cell>
        </row>
        <row r="480">
          <cell r="L480">
            <v>70.34</v>
          </cell>
          <cell r="O480">
            <v>74.03</v>
          </cell>
          <cell r="R480">
            <v>23.93</v>
          </cell>
          <cell r="U480">
            <v>70.34</v>
          </cell>
          <cell r="W480">
            <v>67</v>
          </cell>
          <cell r="X480">
            <v>69.069999999999993</v>
          </cell>
          <cell r="Y480">
            <v>23.33</v>
          </cell>
          <cell r="Z480">
            <v>43.95</v>
          </cell>
          <cell r="AA480">
            <v>0</v>
          </cell>
        </row>
        <row r="481">
          <cell r="L481">
            <v>70.34</v>
          </cell>
          <cell r="O481">
            <v>74.03</v>
          </cell>
          <cell r="R481">
            <v>23.93</v>
          </cell>
          <cell r="U481">
            <v>70.34</v>
          </cell>
          <cell r="W481">
            <v>67</v>
          </cell>
          <cell r="X481">
            <v>69.069999999999993</v>
          </cell>
          <cell r="Y481">
            <v>23.33</v>
          </cell>
          <cell r="Z481">
            <v>43.95</v>
          </cell>
          <cell r="AA481">
            <v>0</v>
          </cell>
        </row>
        <row r="482">
          <cell r="L482">
            <v>70.34</v>
          </cell>
          <cell r="O482">
            <v>74.03</v>
          </cell>
          <cell r="R482">
            <v>23.93</v>
          </cell>
          <cell r="U482">
            <v>70.34</v>
          </cell>
          <cell r="W482">
            <v>67</v>
          </cell>
          <cell r="X482">
            <v>69.069999999999993</v>
          </cell>
          <cell r="Y482">
            <v>23.33</v>
          </cell>
          <cell r="Z482">
            <v>43.95</v>
          </cell>
          <cell r="AA482">
            <v>0</v>
          </cell>
        </row>
        <row r="483">
          <cell r="L483">
            <v>70.34</v>
          </cell>
          <cell r="O483">
            <v>74.03</v>
          </cell>
          <cell r="R483">
            <v>23.93</v>
          </cell>
          <cell r="U483">
            <v>70.34</v>
          </cell>
          <cell r="W483">
            <v>67</v>
          </cell>
          <cell r="X483">
            <v>69.069999999999993</v>
          </cell>
          <cell r="Y483">
            <v>23.33</v>
          </cell>
          <cell r="Z483">
            <v>43.95</v>
          </cell>
          <cell r="AA483">
            <v>0</v>
          </cell>
        </row>
        <row r="484">
          <cell r="L484">
            <v>70.34</v>
          </cell>
          <cell r="O484">
            <v>74.03</v>
          </cell>
          <cell r="R484">
            <v>23.93</v>
          </cell>
          <cell r="U484">
            <v>70.34</v>
          </cell>
          <cell r="W484">
            <v>67</v>
          </cell>
          <cell r="X484">
            <v>69.069999999999993</v>
          </cell>
          <cell r="Y484">
            <v>23.33</v>
          </cell>
          <cell r="Z484">
            <v>43.95</v>
          </cell>
          <cell r="AA484">
            <v>0</v>
          </cell>
        </row>
        <row r="485">
          <cell r="L485">
            <v>70.34</v>
          </cell>
          <cell r="O485">
            <v>74.03</v>
          </cell>
          <cell r="R485">
            <v>23.93</v>
          </cell>
          <cell r="U485">
            <v>70.34</v>
          </cell>
          <cell r="W485">
            <v>67</v>
          </cell>
          <cell r="X485">
            <v>69.069999999999993</v>
          </cell>
          <cell r="Y485">
            <v>23.33</v>
          </cell>
          <cell r="Z485">
            <v>43.95</v>
          </cell>
          <cell r="AA485">
            <v>0</v>
          </cell>
        </row>
        <row r="486">
          <cell r="L486">
            <v>70.34</v>
          </cell>
          <cell r="O486">
            <v>74.03</v>
          </cell>
          <cell r="R486">
            <v>23.93</v>
          </cell>
          <cell r="U486">
            <v>70.34</v>
          </cell>
          <cell r="W486">
            <v>67</v>
          </cell>
          <cell r="X486">
            <v>69.069999999999993</v>
          </cell>
          <cell r="Y486">
            <v>23.33</v>
          </cell>
          <cell r="Z486">
            <v>43.95</v>
          </cell>
          <cell r="AA486">
            <v>0</v>
          </cell>
        </row>
        <row r="487">
          <cell r="L487">
            <v>70.34</v>
          </cell>
          <cell r="O487">
            <v>74.03</v>
          </cell>
          <cell r="R487">
            <v>23.93</v>
          </cell>
          <cell r="U487">
            <v>70.34</v>
          </cell>
          <cell r="W487">
            <v>67</v>
          </cell>
          <cell r="X487">
            <v>69.069999999999993</v>
          </cell>
          <cell r="Y487">
            <v>23.33</v>
          </cell>
          <cell r="Z487">
            <v>43.95</v>
          </cell>
          <cell r="AA487">
            <v>0</v>
          </cell>
        </row>
        <row r="488">
          <cell r="L488">
            <v>70.34</v>
          </cell>
          <cell r="O488">
            <v>74.03</v>
          </cell>
          <cell r="R488">
            <v>23.93</v>
          </cell>
          <cell r="U488">
            <v>70.34</v>
          </cell>
          <cell r="W488">
            <v>67</v>
          </cell>
          <cell r="X488">
            <v>69.069999999999993</v>
          </cell>
          <cell r="Y488">
            <v>23.33</v>
          </cell>
          <cell r="Z488">
            <v>43.95</v>
          </cell>
          <cell r="AA488">
            <v>0</v>
          </cell>
        </row>
        <row r="489">
          <cell r="L489">
            <v>70.34</v>
          </cell>
          <cell r="O489">
            <v>74.03</v>
          </cell>
          <cell r="R489">
            <v>23.93</v>
          </cell>
          <cell r="U489">
            <v>70.34</v>
          </cell>
          <cell r="W489">
            <v>67</v>
          </cell>
          <cell r="X489">
            <v>69.069999999999993</v>
          </cell>
          <cell r="Y489">
            <v>23.33</v>
          </cell>
          <cell r="Z489">
            <v>43.95</v>
          </cell>
          <cell r="AA489">
            <v>0</v>
          </cell>
        </row>
        <row r="490">
          <cell r="L490">
            <v>70.34</v>
          </cell>
          <cell r="O490">
            <v>74.03</v>
          </cell>
          <cell r="R490">
            <v>23.93</v>
          </cell>
          <cell r="U490">
            <v>70.34</v>
          </cell>
          <cell r="W490">
            <v>67</v>
          </cell>
          <cell r="X490">
            <v>69.069999999999993</v>
          </cell>
          <cell r="Y490">
            <v>23.33</v>
          </cell>
          <cell r="Z490">
            <v>43.95</v>
          </cell>
          <cell r="AA490">
            <v>0</v>
          </cell>
        </row>
        <row r="491">
          <cell r="L491">
            <v>70.34</v>
          </cell>
          <cell r="O491">
            <v>74.03</v>
          </cell>
          <cell r="R491">
            <v>23.93</v>
          </cell>
          <cell r="U491">
            <v>70.34</v>
          </cell>
          <cell r="W491">
            <v>67</v>
          </cell>
          <cell r="X491">
            <v>69.069999999999993</v>
          </cell>
          <cell r="Y491">
            <v>23.33</v>
          </cell>
          <cell r="Z491">
            <v>43.95</v>
          </cell>
          <cell r="AA491">
            <v>0</v>
          </cell>
        </row>
        <row r="492">
          <cell r="L492">
            <v>70.34</v>
          </cell>
          <cell r="O492">
            <v>74.03</v>
          </cell>
          <cell r="R492">
            <v>23.93</v>
          </cell>
          <cell r="U492">
            <v>70.34</v>
          </cell>
          <cell r="W492">
            <v>67</v>
          </cell>
          <cell r="X492">
            <v>69.069999999999993</v>
          </cell>
          <cell r="Y492">
            <v>23.33</v>
          </cell>
          <cell r="Z492">
            <v>43.95</v>
          </cell>
          <cell r="AA492">
            <v>0</v>
          </cell>
        </row>
        <row r="493">
          <cell r="L493">
            <v>70.34</v>
          </cell>
          <cell r="O493">
            <v>74.03</v>
          </cell>
          <cell r="R493">
            <v>23.93</v>
          </cell>
          <cell r="U493">
            <v>70.34</v>
          </cell>
          <cell r="W493">
            <v>67</v>
          </cell>
          <cell r="X493">
            <v>69.069999999999993</v>
          </cell>
          <cell r="Y493">
            <v>23.33</v>
          </cell>
          <cell r="Z493">
            <v>43.95</v>
          </cell>
          <cell r="AA493">
            <v>0</v>
          </cell>
        </row>
        <row r="494">
          <cell r="L494">
            <v>70.34</v>
          </cell>
          <cell r="O494">
            <v>74.03</v>
          </cell>
          <cell r="R494">
            <v>23.93</v>
          </cell>
          <cell r="U494">
            <v>70.34</v>
          </cell>
          <cell r="W494">
            <v>67</v>
          </cell>
          <cell r="X494">
            <v>69.069999999999993</v>
          </cell>
          <cell r="Y494">
            <v>23.33</v>
          </cell>
          <cell r="Z494">
            <v>43.95</v>
          </cell>
          <cell r="AA494">
            <v>0</v>
          </cell>
        </row>
        <row r="495">
          <cell r="L495">
            <v>70.34</v>
          </cell>
          <cell r="O495">
            <v>74.03</v>
          </cell>
          <cell r="R495">
            <v>23.93</v>
          </cell>
          <cell r="U495">
            <v>70.34</v>
          </cell>
          <cell r="W495">
            <v>67</v>
          </cell>
          <cell r="X495">
            <v>69.069999999999993</v>
          </cell>
          <cell r="Y495">
            <v>23.33</v>
          </cell>
          <cell r="Z495">
            <v>43.95</v>
          </cell>
          <cell r="AA495">
            <v>0</v>
          </cell>
        </row>
        <row r="496">
          <cell r="L496">
            <v>70.34</v>
          </cell>
          <cell r="O496">
            <v>74.03</v>
          </cell>
          <cell r="R496">
            <v>23.93</v>
          </cell>
          <cell r="U496">
            <v>70.34</v>
          </cell>
          <cell r="W496">
            <v>67</v>
          </cell>
          <cell r="X496">
            <v>69.069999999999993</v>
          </cell>
          <cell r="Y496">
            <v>23.33</v>
          </cell>
          <cell r="Z496">
            <v>43.95</v>
          </cell>
          <cell r="AA496">
            <v>0</v>
          </cell>
        </row>
        <row r="497">
          <cell r="L497">
            <v>70.34</v>
          </cell>
          <cell r="O497">
            <v>74.03</v>
          </cell>
          <cell r="R497">
            <v>23.93</v>
          </cell>
          <cell r="U497">
            <v>70.34</v>
          </cell>
          <cell r="W497">
            <v>67</v>
          </cell>
          <cell r="X497">
            <v>69.069999999999993</v>
          </cell>
          <cell r="Y497">
            <v>23.33</v>
          </cell>
          <cell r="Z497">
            <v>43.95</v>
          </cell>
          <cell r="AA497">
            <v>0</v>
          </cell>
        </row>
        <row r="498">
          <cell r="L498">
            <v>70.34</v>
          </cell>
          <cell r="O498">
            <v>74.03</v>
          </cell>
          <cell r="R498">
            <v>23.93</v>
          </cell>
          <cell r="U498">
            <v>70.34</v>
          </cell>
          <cell r="W498">
            <v>67</v>
          </cell>
          <cell r="X498">
            <v>69.069999999999993</v>
          </cell>
          <cell r="Y498">
            <v>23.33</v>
          </cell>
          <cell r="Z498">
            <v>43.95</v>
          </cell>
          <cell r="AA498">
            <v>0</v>
          </cell>
        </row>
        <row r="499">
          <cell r="L499">
            <v>70.34</v>
          </cell>
          <cell r="O499">
            <v>74.03</v>
          </cell>
          <cell r="R499">
            <v>23.93</v>
          </cell>
          <cell r="U499">
            <v>70.34</v>
          </cell>
          <cell r="W499">
            <v>67</v>
          </cell>
          <cell r="X499">
            <v>69.069999999999993</v>
          </cell>
          <cell r="Y499">
            <v>23.33</v>
          </cell>
          <cell r="Z499">
            <v>43.95</v>
          </cell>
          <cell r="AA499">
            <v>0</v>
          </cell>
        </row>
        <row r="500">
          <cell r="L500">
            <v>70.34</v>
          </cell>
          <cell r="O500">
            <v>74.03</v>
          </cell>
          <cell r="R500">
            <v>23.93</v>
          </cell>
          <cell r="U500">
            <v>70.34</v>
          </cell>
          <cell r="W500">
            <v>67</v>
          </cell>
          <cell r="X500">
            <v>69.069999999999993</v>
          </cell>
          <cell r="Y500">
            <v>23.33</v>
          </cell>
          <cell r="Z500">
            <v>43.95</v>
          </cell>
          <cell r="AA500">
            <v>0</v>
          </cell>
        </row>
        <row r="501">
          <cell r="L501">
            <v>70.34</v>
          </cell>
          <cell r="O501">
            <v>74.03</v>
          </cell>
          <cell r="R501">
            <v>23.93</v>
          </cell>
          <cell r="U501">
            <v>70.34</v>
          </cell>
          <cell r="W501">
            <v>67</v>
          </cell>
          <cell r="X501">
            <v>69.069999999999993</v>
          </cell>
          <cell r="Y501">
            <v>23.33</v>
          </cell>
          <cell r="Z501">
            <v>43.95</v>
          </cell>
          <cell r="AA501">
            <v>0</v>
          </cell>
        </row>
        <row r="502">
          <cell r="L502">
            <v>70.34</v>
          </cell>
          <cell r="O502">
            <v>74.03</v>
          </cell>
          <cell r="R502">
            <v>23.93</v>
          </cell>
          <cell r="U502">
            <v>70.34</v>
          </cell>
          <cell r="W502">
            <v>67</v>
          </cell>
          <cell r="X502">
            <v>69.069999999999993</v>
          </cell>
          <cell r="Y502">
            <v>23.33</v>
          </cell>
          <cell r="Z502">
            <v>43.95</v>
          </cell>
          <cell r="AA502">
            <v>0</v>
          </cell>
        </row>
        <row r="503">
          <cell r="L503">
            <v>70.34</v>
          </cell>
          <cell r="O503">
            <v>74.03</v>
          </cell>
          <cell r="R503">
            <v>23.93</v>
          </cell>
          <cell r="U503">
            <v>70.34</v>
          </cell>
          <cell r="W503">
            <v>67</v>
          </cell>
          <cell r="X503">
            <v>69.069999999999993</v>
          </cell>
          <cell r="Y503">
            <v>23.33</v>
          </cell>
          <cell r="Z503">
            <v>43.95</v>
          </cell>
          <cell r="AA503">
            <v>0</v>
          </cell>
        </row>
        <row r="504">
          <cell r="L504">
            <v>70.34</v>
          </cell>
          <cell r="O504">
            <v>74.03</v>
          </cell>
          <cell r="R504">
            <v>23.93</v>
          </cell>
          <cell r="U504">
            <v>70.34</v>
          </cell>
          <cell r="W504">
            <v>67</v>
          </cell>
          <cell r="X504">
            <v>69.069999999999993</v>
          </cell>
          <cell r="Y504">
            <v>23.33</v>
          </cell>
          <cell r="Z504">
            <v>43.95</v>
          </cell>
          <cell r="AA504">
            <v>0</v>
          </cell>
        </row>
        <row r="505">
          <cell r="L505">
            <v>70.34</v>
          </cell>
          <cell r="O505">
            <v>74.03</v>
          </cell>
          <cell r="R505">
            <v>23.93</v>
          </cell>
          <cell r="U505">
            <v>70.34</v>
          </cell>
          <cell r="W505">
            <v>67</v>
          </cell>
          <cell r="X505">
            <v>69.069999999999993</v>
          </cell>
          <cell r="Y505">
            <v>23.33</v>
          </cell>
          <cell r="Z505">
            <v>43.95</v>
          </cell>
          <cell r="AA505">
            <v>0</v>
          </cell>
        </row>
        <row r="506">
          <cell r="L506">
            <v>70.34</v>
          </cell>
          <cell r="O506">
            <v>74.03</v>
          </cell>
          <cell r="R506">
            <v>23.93</v>
          </cell>
          <cell r="U506">
            <v>70.34</v>
          </cell>
          <cell r="W506">
            <v>67</v>
          </cell>
          <cell r="X506">
            <v>69.069999999999993</v>
          </cell>
          <cell r="Y506">
            <v>23.33</v>
          </cell>
          <cell r="Z506">
            <v>43.95</v>
          </cell>
          <cell r="AA506">
            <v>0</v>
          </cell>
        </row>
        <row r="507">
          <cell r="L507">
            <v>70.34</v>
          </cell>
          <cell r="O507">
            <v>74.03</v>
          </cell>
          <cell r="R507">
            <v>23.93</v>
          </cell>
          <cell r="U507">
            <v>70.34</v>
          </cell>
          <cell r="W507">
            <v>67</v>
          </cell>
          <cell r="X507">
            <v>69.069999999999993</v>
          </cell>
          <cell r="Y507">
            <v>23.33</v>
          </cell>
          <cell r="Z507">
            <v>43.95</v>
          </cell>
          <cell r="AA507">
            <v>0</v>
          </cell>
        </row>
        <row r="508">
          <cell r="L508">
            <v>70.34</v>
          </cell>
          <cell r="O508">
            <v>74.03</v>
          </cell>
          <cell r="R508">
            <v>23.93</v>
          </cell>
          <cell r="U508">
            <v>70.34</v>
          </cell>
          <cell r="W508">
            <v>67</v>
          </cell>
          <cell r="X508">
            <v>69.069999999999993</v>
          </cell>
          <cell r="Y508">
            <v>23.33</v>
          </cell>
          <cell r="Z508">
            <v>43.95</v>
          </cell>
          <cell r="AA508">
            <v>0</v>
          </cell>
        </row>
        <row r="509">
          <cell r="L509">
            <v>70.34</v>
          </cell>
          <cell r="O509">
            <v>74.03</v>
          </cell>
          <cell r="R509">
            <v>23.93</v>
          </cell>
          <cell r="U509">
            <v>70.34</v>
          </cell>
          <cell r="W509">
            <v>67</v>
          </cell>
          <cell r="X509">
            <v>69.069999999999993</v>
          </cell>
          <cell r="Y509">
            <v>23.33</v>
          </cell>
          <cell r="Z509">
            <v>43.95</v>
          </cell>
          <cell r="AA509">
            <v>0</v>
          </cell>
        </row>
        <row r="510">
          <cell r="L510">
            <v>70.34</v>
          </cell>
          <cell r="O510">
            <v>74.03</v>
          </cell>
          <cell r="R510">
            <v>23.93</v>
          </cell>
          <cell r="U510">
            <v>70.34</v>
          </cell>
          <cell r="W510">
            <v>67</v>
          </cell>
          <cell r="X510">
            <v>69.069999999999993</v>
          </cell>
          <cell r="Y510">
            <v>23.33</v>
          </cell>
          <cell r="Z510">
            <v>43.95</v>
          </cell>
          <cell r="AA510">
            <v>0</v>
          </cell>
        </row>
        <row r="511">
          <cell r="L511">
            <v>70.34</v>
          </cell>
          <cell r="O511">
            <v>74.03</v>
          </cell>
          <cell r="R511">
            <v>23.93</v>
          </cell>
          <cell r="U511">
            <v>70.34</v>
          </cell>
          <cell r="W511">
            <v>67</v>
          </cell>
          <cell r="X511">
            <v>69.069999999999993</v>
          </cell>
          <cell r="Y511">
            <v>23.33</v>
          </cell>
          <cell r="Z511">
            <v>43.95</v>
          </cell>
          <cell r="AA511">
            <v>0</v>
          </cell>
        </row>
        <row r="512">
          <cell r="L512">
            <v>70.34</v>
          </cell>
          <cell r="O512">
            <v>74.03</v>
          </cell>
          <cell r="R512">
            <v>23.93</v>
          </cell>
          <cell r="U512">
            <v>70.34</v>
          </cell>
          <cell r="W512">
            <v>67</v>
          </cell>
          <cell r="X512">
            <v>69.069999999999993</v>
          </cell>
          <cell r="Y512">
            <v>23.33</v>
          </cell>
          <cell r="Z512">
            <v>43.95</v>
          </cell>
          <cell r="AA512">
            <v>0</v>
          </cell>
        </row>
        <row r="513">
          <cell r="L513">
            <v>70.34</v>
          </cell>
          <cell r="O513">
            <v>74.03</v>
          </cell>
          <cell r="R513">
            <v>23.93</v>
          </cell>
          <cell r="U513">
            <v>70.34</v>
          </cell>
          <cell r="W513">
            <v>67</v>
          </cell>
          <cell r="X513">
            <v>69.069999999999993</v>
          </cell>
          <cell r="Y513">
            <v>23.33</v>
          </cell>
          <cell r="Z513">
            <v>43.95</v>
          </cell>
          <cell r="AA513">
            <v>0</v>
          </cell>
        </row>
        <row r="514">
          <cell r="L514">
            <v>70.34</v>
          </cell>
          <cell r="O514">
            <v>74.03</v>
          </cell>
          <cell r="R514">
            <v>23.93</v>
          </cell>
          <cell r="U514">
            <v>70.34</v>
          </cell>
          <cell r="W514">
            <v>67</v>
          </cell>
          <cell r="X514">
            <v>69.069999999999993</v>
          </cell>
          <cell r="Y514">
            <v>23.33</v>
          </cell>
          <cell r="Z514">
            <v>43.95</v>
          </cell>
          <cell r="AA514">
            <v>0</v>
          </cell>
        </row>
        <row r="515">
          <cell r="L515">
            <v>70.34</v>
          </cell>
          <cell r="O515">
            <v>74.03</v>
          </cell>
          <cell r="R515">
            <v>23.93</v>
          </cell>
          <cell r="U515">
            <v>70.34</v>
          </cell>
          <cell r="W515">
            <v>67</v>
          </cell>
          <cell r="X515">
            <v>69.069999999999993</v>
          </cell>
          <cell r="Y515">
            <v>23.33</v>
          </cell>
          <cell r="Z515">
            <v>43.95</v>
          </cell>
          <cell r="AA515">
            <v>0</v>
          </cell>
        </row>
        <row r="516">
          <cell r="L516">
            <v>70.34</v>
          </cell>
          <cell r="O516">
            <v>74.03</v>
          </cell>
          <cell r="R516">
            <v>23.93</v>
          </cell>
          <cell r="U516">
            <v>70.34</v>
          </cell>
          <cell r="W516">
            <v>67</v>
          </cell>
          <cell r="X516">
            <v>69.069999999999993</v>
          </cell>
          <cell r="Y516">
            <v>23.33</v>
          </cell>
          <cell r="Z516">
            <v>43.95</v>
          </cell>
          <cell r="AA516">
            <v>0</v>
          </cell>
        </row>
        <row r="517">
          <cell r="L517">
            <v>70.34</v>
          </cell>
          <cell r="O517">
            <v>74.03</v>
          </cell>
          <cell r="R517">
            <v>23.93</v>
          </cell>
          <cell r="U517">
            <v>70.34</v>
          </cell>
          <cell r="W517">
            <v>67</v>
          </cell>
          <cell r="X517">
            <v>69.069999999999993</v>
          </cell>
          <cell r="Y517">
            <v>23.33</v>
          </cell>
          <cell r="Z517">
            <v>43.95</v>
          </cell>
          <cell r="AA517">
            <v>0</v>
          </cell>
        </row>
        <row r="518">
          <cell r="L518">
            <v>70.34</v>
          </cell>
          <cell r="O518">
            <v>74.03</v>
          </cell>
          <cell r="R518">
            <v>23.93</v>
          </cell>
          <cell r="U518">
            <v>70.34</v>
          </cell>
          <cell r="W518">
            <v>67</v>
          </cell>
          <cell r="X518">
            <v>69.069999999999993</v>
          </cell>
          <cell r="Y518">
            <v>23.33</v>
          </cell>
          <cell r="Z518">
            <v>43.95</v>
          </cell>
          <cell r="AA518">
            <v>0</v>
          </cell>
        </row>
        <row r="519">
          <cell r="L519">
            <v>70.34</v>
          </cell>
          <cell r="O519">
            <v>74.03</v>
          </cell>
          <cell r="R519">
            <v>23.93</v>
          </cell>
          <cell r="U519">
            <v>70.34</v>
          </cell>
          <cell r="W519">
            <v>67</v>
          </cell>
          <cell r="X519">
            <v>69.069999999999993</v>
          </cell>
          <cell r="Y519">
            <v>23.33</v>
          </cell>
          <cell r="Z519">
            <v>43.95</v>
          </cell>
          <cell r="AA519">
            <v>0</v>
          </cell>
        </row>
        <row r="520">
          <cell r="L520">
            <v>70.34</v>
          </cell>
          <cell r="O520">
            <v>74.03</v>
          </cell>
          <cell r="R520">
            <v>23.93</v>
          </cell>
          <cell r="U520">
            <v>70.34</v>
          </cell>
          <cell r="W520">
            <v>67</v>
          </cell>
          <cell r="X520">
            <v>69.069999999999993</v>
          </cell>
          <cell r="Y520">
            <v>23.33</v>
          </cell>
          <cell r="Z520">
            <v>43.95</v>
          </cell>
          <cell r="AA520">
            <v>0</v>
          </cell>
        </row>
        <row r="521">
          <cell r="L521">
            <v>70.34</v>
          </cell>
          <cell r="O521">
            <v>74.03</v>
          </cell>
          <cell r="R521">
            <v>23.93</v>
          </cell>
          <cell r="U521">
            <v>70.34</v>
          </cell>
          <cell r="W521">
            <v>67</v>
          </cell>
          <cell r="X521">
            <v>69.069999999999993</v>
          </cell>
          <cell r="Y521">
            <v>23.33</v>
          </cell>
          <cell r="Z521">
            <v>43.95</v>
          </cell>
          <cell r="AA521">
            <v>0</v>
          </cell>
        </row>
        <row r="522">
          <cell r="L522">
            <v>70.34</v>
          </cell>
          <cell r="O522">
            <v>74.03</v>
          </cell>
          <cell r="R522">
            <v>23.93</v>
          </cell>
          <cell r="U522">
            <v>70.34</v>
          </cell>
          <cell r="W522">
            <v>67</v>
          </cell>
          <cell r="X522">
            <v>69.069999999999993</v>
          </cell>
          <cell r="Y522">
            <v>23.33</v>
          </cell>
          <cell r="Z522">
            <v>43.95</v>
          </cell>
          <cell r="AA522">
            <v>0</v>
          </cell>
        </row>
        <row r="523">
          <cell r="L523">
            <v>70.34</v>
          </cell>
          <cell r="O523">
            <v>74.03</v>
          </cell>
          <cell r="R523">
            <v>23.93</v>
          </cell>
          <cell r="U523">
            <v>70.34</v>
          </cell>
          <cell r="W523">
            <v>67</v>
          </cell>
          <cell r="X523">
            <v>69.069999999999993</v>
          </cell>
          <cell r="Y523">
            <v>23.33</v>
          </cell>
          <cell r="Z523">
            <v>43.95</v>
          </cell>
          <cell r="AA523">
            <v>0</v>
          </cell>
        </row>
        <row r="524">
          <cell r="L524">
            <v>70.34</v>
          </cell>
          <cell r="O524">
            <v>74.03</v>
          </cell>
          <cell r="R524">
            <v>23.93</v>
          </cell>
          <cell r="U524">
            <v>70.34</v>
          </cell>
          <cell r="W524">
            <v>67</v>
          </cell>
          <cell r="X524">
            <v>69.069999999999993</v>
          </cell>
          <cell r="Y524">
            <v>23.33</v>
          </cell>
          <cell r="Z524">
            <v>43.95</v>
          </cell>
          <cell r="AA524">
            <v>0</v>
          </cell>
        </row>
        <row r="525">
          <cell r="L525">
            <v>70.34</v>
          </cell>
          <cell r="O525">
            <v>74.03</v>
          </cell>
          <cell r="R525">
            <v>23.93</v>
          </cell>
          <cell r="U525">
            <v>70.34</v>
          </cell>
          <cell r="W525">
            <v>67</v>
          </cell>
          <cell r="X525">
            <v>69.069999999999993</v>
          </cell>
          <cell r="Y525">
            <v>23.33</v>
          </cell>
          <cell r="Z525">
            <v>43.95</v>
          </cell>
          <cell r="AA525">
            <v>0</v>
          </cell>
        </row>
        <row r="526">
          <cell r="L526">
            <v>70.34</v>
          </cell>
          <cell r="O526">
            <v>74.03</v>
          </cell>
          <cell r="R526">
            <v>23.93</v>
          </cell>
          <cell r="U526">
            <v>70.34</v>
          </cell>
          <cell r="W526">
            <v>67</v>
          </cell>
          <cell r="X526">
            <v>69.069999999999993</v>
          </cell>
          <cell r="Y526">
            <v>23.33</v>
          </cell>
          <cell r="Z526">
            <v>43.95</v>
          </cell>
          <cell r="AA526">
            <v>0</v>
          </cell>
        </row>
        <row r="527">
          <cell r="L527">
            <v>70.34</v>
          </cell>
          <cell r="O527">
            <v>74.03</v>
          </cell>
          <cell r="R527">
            <v>23.93</v>
          </cell>
          <cell r="U527">
            <v>70.34</v>
          </cell>
          <cell r="W527">
            <v>67</v>
          </cell>
          <cell r="X527">
            <v>69.069999999999993</v>
          </cell>
          <cell r="Y527">
            <v>23.33</v>
          </cell>
          <cell r="Z527">
            <v>43.95</v>
          </cell>
          <cell r="AA527">
            <v>0</v>
          </cell>
        </row>
        <row r="528">
          <cell r="L528">
            <v>70.34</v>
          </cell>
          <cell r="O528">
            <v>74.03</v>
          </cell>
          <cell r="R528">
            <v>23.93</v>
          </cell>
          <cell r="U528">
            <v>70.34</v>
          </cell>
          <cell r="W528">
            <v>67</v>
          </cell>
          <cell r="X528">
            <v>69.069999999999993</v>
          </cell>
          <cell r="Y528">
            <v>23.33</v>
          </cell>
          <cell r="Z528">
            <v>43.95</v>
          </cell>
          <cell r="AA528">
            <v>0</v>
          </cell>
        </row>
        <row r="529">
          <cell r="L529">
            <v>70.34</v>
          </cell>
          <cell r="O529">
            <v>74.03</v>
          </cell>
          <cell r="R529">
            <v>23.93</v>
          </cell>
          <cell r="U529">
            <v>70.34</v>
          </cell>
          <cell r="W529">
            <v>67</v>
          </cell>
          <cell r="X529">
            <v>69.069999999999993</v>
          </cell>
          <cell r="Y529">
            <v>23.33</v>
          </cell>
          <cell r="Z529">
            <v>43.95</v>
          </cell>
          <cell r="AA529">
            <v>0</v>
          </cell>
        </row>
        <row r="530">
          <cell r="L530">
            <v>70.34</v>
          </cell>
          <cell r="O530">
            <v>74.03</v>
          </cell>
          <cell r="R530">
            <v>23.93</v>
          </cell>
          <cell r="U530">
            <v>70.34</v>
          </cell>
          <cell r="W530">
            <v>67</v>
          </cell>
          <cell r="X530">
            <v>69.069999999999993</v>
          </cell>
          <cell r="Y530">
            <v>23.33</v>
          </cell>
          <cell r="Z530">
            <v>43.95</v>
          </cell>
          <cell r="AA530">
            <v>0</v>
          </cell>
        </row>
        <row r="531">
          <cell r="L531">
            <v>70.34</v>
          </cell>
          <cell r="O531">
            <v>74.03</v>
          </cell>
          <cell r="R531">
            <v>23.93</v>
          </cell>
          <cell r="U531">
            <v>70.34</v>
          </cell>
          <cell r="W531">
            <v>67</v>
          </cell>
          <cell r="X531">
            <v>69.069999999999993</v>
          </cell>
          <cell r="Y531">
            <v>23.33</v>
          </cell>
          <cell r="Z531">
            <v>43.95</v>
          </cell>
          <cell r="AA531">
            <v>0</v>
          </cell>
        </row>
        <row r="532">
          <cell r="L532">
            <v>70.34</v>
          </cell>
          <cell r="O532">
            <v>74.03</v>
          </cell>
          <cell r="R532">
            <v>23.93</v>
          </cell>
          <cell r="U532">
            <v>70.34</v>
          </cell>
          <cell r="W532">
            <v>67</v>
          </cell>
          <cell r="X532">
            <v>69.069999999999993</v>
          </cell>
          <cell r="Y532">
            <v>23.33</v>
          </cell>
          <cell r="Z532">
            <v>43.95</v>
          </cell>
          <cell r="AA532">
            <v>0</v>
          </cell>
        </row>
        <row r="533">
          <cell r="L533">
            <v>70.34</v>
          </cell>
          <cell r="O533">
            <v>74.03</v>
          </cell>
          <cell r="R533">
            <v>23.93</v>
          </cell>
          <cell r="U533">
            <v>70.34</v>
          </cell>
          <cell r="W533">
            <v>67</v>
          </cell>
          <cell r="X533">
            <v>69.069999999999993</v>
          </cell>
          <cell r="Y533">
            <v>23.33</v>
          </cell>
          <cell r="Z533">
            <v>43.95</v>
          </cell>
          <cell r="AA533">
            <v>0</v>
          </cell>
        </row>
        <row r="534">
          <cell r="L534">
            <v>70.34</v>
          </cell>
          <cell r="O534">
            <v>74.03</v>
          </cell>
          <cell r="R534">
            <v>23.93</v>
          </cell>
          <cell r="U534">
            <v>70.34</v>
          </cell>
          <cell r="W534">
            <v>67</v>
          </cell>
          <cell r="X534">
            <v>69.069999999999993</v>
          </cell>
          <cell r="Y534">
            <v>23.33</v>
          </cell>
          <cell r="Z534">
            <v>43.95</v>
          </cell>
          <cell r="AA534">
            <v>0</v>
          </cell>
        </row>
        <row r="535">
          <cell r="L535">
            <v>70.34</v>
          </cell>
          <cell r="O535">
            <v>74.03</v>
          </cell>
          <cell r="R535">
            <v>23.93</v>
          </cell>
          <cell r="U535">
            <v>70.34</v>
          </cell>
          <cell r="W535">
            <v>67</v>
          </cell>
          <cell r="X535">
            <v>69.069999999999993</v>
          </cell>
          <cell r="Y535">
            <v>23.33</v>
          </cell>
          <cell r="Z535">
            <v>43.95</v>
          </cell>
          <cell r="AA535">
            <v>0</v>
          </cell>
        </row>
        <row r="536">
          <cell r="L536">
            <v>70.34</v>
          </cell>
          <cell r="O536">
            <v>74.03</v>
          </cell>
          <cell r="R536">
            <v>23.93</v>
          </cell>
          <cell r="U536">
            <v>70.34</v>
          </cell>
          <cell r="W536">
            <v>67</v>
          </cell>
          <cell r="X536">
            <v>69.069999999999993</v>
          </cell>
          <cell r="Y536">
            <v>23.33</v>
          </cell>
          <cell r="Z536">
            <v>43.95</v>
          </cell>
          <cell r="AA536">
            <v>0</v>
          </cell>
        </row>
        <row r="537">
          <cell r="L537">
            <v>70.34</v>
          </cell>
          <cell r="O537">
            <v>74.03</v>
          </cell>
          <cell r="R537">
            <v>23.93</v>
          </cell>
          <cell r="U537">
            <v>70.34</v>
          </cell>
          <cell r="W537">
            <v>67</v>
          </cell>
          <cell r="X537">
            <v>69.069999999999993</v>
          </cell>
          <cell r="Y537">
            <v>23.33</v>
          </cell>
          <cell r="Z537">
            <v>43.95</v>
          </cell>
          <cell r="AA537">
            <v>0</v>
          </cell>
        </row>
        <row r="538">
          <cell r="M538">
            <v>71.400000000000006</v>
          </cell>
          <cell r="P538">
            <v>75.37</v>
          </cell>
          <cell r="S538">
            <v>23.93</v>
          </cell>
          <cell r="V538">
            <v>71.400000000000006</v>
          </cell>
          <cell r="W538">
            <v>67</v>
          </cell>
          <cell r="X538">
            <v>69.069999999999993</v>
          </cell>
          <cell r="Y538">
            <v>23.33</v>
          </cell>
          <cell r="Z538">
            <v>43.95</v>
          </cell>
          <cell r="AA538">
            <v>0</v>
          </cell>
        </row>
        <row r="539">
          <cell r="M539">
            <v>71.400000000000006</v>
          </cell>
          <cell r="P539">
            <v>75.37</v>
          </cell>
          <cell r="S539">
            <v>23.93</v>
          </cell>
          <cell r="V539">
            <v>71.400000000000006</v>
          </cell>
          <cell r="W539">
            <v>67</v>
          </cell>
          <cell r="X539">
            <v>69.069999999999993</v>
          </cell>
          <cell r="Y539">
            <v>23.33</v>
          </cell>
          <cell r="Z539">
            <v>43.95</v>
          </cell>
          <cell r="AA539">
            <v>0</v>
          </cell>
        </row>
        <row r="540">
          <cell r="M540">
            <v>71.400000000000006</v>
          </cell>
          <cell r="P540">
            <v>75.37</v>
          </cell>
          <cell r="S540">
            <v>23.93</v>
          </cell>
          <cell r="V540">
            <v>71.400000000000006</v>
          </cell>
          <cell r="W540">
            <v>67</v>
          </cell>
          <cell r="X540">
            <v>69.069999999999993</v>
          </cell>
          <cell r="Y540">
            <v>23.33</v>
          </cell>
          <cell r="Z540">
            <v>43.95</v>
          </cell>
          <cell r="AA540">
            <v>0</v>
          </cell>
        </row>
        <row r="541">
          <cell r="M541">
            <v>71.400000000000006</v>
          </cell>
          <cell r="P541">
            <v>75.37</v>
          </cell>
          <cell r="S541">
            <v>23.93</v>
          </cell>
          <cell r="V541">
            <v>71.400000000000006</v>
          </cell>
          <cell r="W541">
            <v>67</v>
          </cell>
          <cell r="X541">
            <v>69.069999999999993</v>
          </cell>
          <cell r="Y541">
            <v>23.33</v>
          </cell>
          <cell r="Z541">
            <v>43.95</v>
          </cell>
          <cell r="AA541">
            <v>0</v>
          </cell>
        </row>
        <row r="542">
          <cell r="M542">
            <v>71.400000000000006</v>
          </cell>
          <cell r="P542">
            <v>75.37</v>
          </cell>
          <cell r="S542">
            <v>23.93</v>
          </cell>
          <cell r="V542">
            <v>71.400000000000006</v>
          </cell>
          <cell r="W542">
            <v>67</v>
          </cell>
          <cell r="X542">
            <v>69.069999999999993</v>
          </cell>
          <cell r="Y542">
            <v>23.33</v>
          </cell>
          <cell r="Z542">
            <v>43.95</v>
          </cell>
          <cell r="AA542">
            <v>0</v>
          </cell>
        </row>
        <row r="543">
          <cell r="M543">
            <v>71.400000000000006</v>
          </cell>
          <cell r="P543">
            <v>75.37</v>
          </cell>
          <cell r="S543">
            <v>23.93</v>
          </cell>
          <cell r="V543">
            <v>71.400000000000006</v>
          </cell>
          <cell r="W543">
            <v>67</v>
          </cell>
          <cell r="X543">
            <v>69.069999999999993</v>
          </cell>
          <cell r="Y543">
            <v>23.33</v>
          </cell>
          <cell r="Z543">
            <v>43.95</v>
          </cell>
          <cell r="AA543">
            <v>0</v>
          </cell>
        </row>
        <row r="544">
          <cell r="M544">
            <v>71.400000000000006</v>
          </cell>
          <cell r="P544">
            <v>75.37</v>
          </cell>
          <cell r="S544">
            <v>23.93</v>
          </cell>
          <cell r="V544">
            <v>71.400000000000006</v>
          </cell>
          <cell r="W544">
            <v>67</v>
          </cell>
          <cell r="X544">
            <v>69.069999999999993</v>
          </cell>
          <cell r="Y544">
            <v>23.33</v>
          </cell>
          <cell r="Z544">
            <v>43.95</v>
          </cell>
          <cell r="AA544">
            <v>0</v>
          </cell>
        </row>
        <row r="545">
          <cell r="M545">
            <v>71.400000000000006</v>
          </cell>
          <cell r="P545">
            <v>75.37</v>
          </cell>
          <cell r="S545">
            <v>23.93</v>
          </cell>
          <cell r="V545">
            <v>71.400000000000006</v>
          </cell>
          <cell r="W545">
            <v>67</v>
          </cell>
          <cell r="X545">
            <v>69.069999999999993</v>
          </cell>
          <cell r="Y545">
            <v>23.33</v>
          </cell>
          <cell r="Z545">
            <v>43.95</v>
          </cell>
          <cell r="AA545">
            <v>0</v>
          </cell>
        </row>
        <row r="546">
          <cell r="M546">
            <v>71.400000000000006</v>
          </cell>
          <cell r="P546">
            <v>75.37</v>
          </cell>
          <cell r="S546">
            <v>23.93</v>
          </cell>
          <cell r="V546">
            <v>71.400000000000006</v>
          </cell>
          <cell r="W546">
            <v>67</v>
          </cell>
          <cell r="X546">
            <v>69.069999999999993</v>
          </cell>
          <cell r="Y546">
            <v>23.33</v>
          </cell>
          <cell r="Z546">
            <v>43.95</v>
          </cell>
          <cell r="AA546">
            <v>0</v>
          </cell>
        </row>
        <row r="547">
          <cell r="M547">
            <v>71.400000000000006</v>
          </cell>
          <cell r="P547">
            <v>75.37</v>
          </cell>
          <cell r="S547">
            <v>23.93</v>
          </cell>
          <cell r="V547">
            <v>71.400000000000006</v>
          </cell>
          <cell r="W547">
            <v>67</v>
          </cell>
          <cell r="X547">
            <v>69.069999999999993</v>
          </cell>
          <cell r="Y547">
            <v>23.33</v>
          </cell>
          <cell r="Z547">
            <v>43.95</v>
          </cell>
          <cell r="AA547">
            <v>0</v>
          </cell>
        </row>
        <row r="548">
          <cell r="M548">
            <v>71.400000000000006</v>
          </cell>
          <cell r="P548">
            <v>75.37</v>
          </cell>
          <cell r="S548">
            <v>23.93</v>
          </cell>
          <cell r="V548">
            <v>71.400000000000006</v>
          </cell>
          <cell r="W548">
            <v>67</v>
          </cell>
          <cell r="X548">
            <v>69.069999999999993</v>
          </cell>
          <cell r="Y548">
            <v>23.33</v>
          </cell>
          <cell r="Z548">
            <v>43.95</v>
          </cell>
          <cell r="AA548">
            <v>0</v>
          </cell>
        </row>
        <row r="549">
          <cell r="M549">
            <v>71.400000000000006</v>
          </cell>
          <cell r="P549">
            <v>75.37</v>
          </cell>
          <cell r="S549">
            <v>23.93</v>
          </cell>
          <cell r="V549">
            <v>71.400000000000006</v>
          </cell>
          <cell r="W549">
            <v>67</v>
          </cell>
          <cell r="X549">
            <v>69.069999999999993</v>
          </cell>
          <cell r="Y549">
            <v>23.33</v>
          </cell>
          <cell r="Z549">
            <v>43.95</v>
          </cell>
          <cell r="AA549">
            <v>0</v>
          </cell>
        </row>
        <row r="550">
          <cell r="M550">
            <v>71.400000000000006</v>
          </cell>
          <cell r="P550">
            <v>75.37</v>
          </cell>
          <cell r="S550">
            <v>23.93</v>
          </cell>
          <cell r="V550">
            <v>71.400000000000006</v>
          </cell>
          <cell r="W550">
            <v>67</v>
          </cell>
          <cell r="X550">
            <v>69.069999999999993</v>
          </cell>
          <cell r="Y550">
            <v>23.33</v>
          </cell>
          <cell r="Z550">
            <v>43.95</v>
          </cell>
          <cell r="AA550">
            <v>0</v>
          </cell>
        </row>
        <row r="551">
          <cell r="M551">
            <v>71.400000000000006</v>
          </cell>
          <cell r="P551">
            <v>75.37</v>
          </cell>
          <cell r="S551">
            <v>23.93</v>
          </cell>
          <cell r="V551">
            <v>71.400000000000006</v>
          </cell>
          <cell r="W551">
            <v>67</v>
          </cell>
          <cell r="X551">
            <v>69.069999999999993</v>
          </cell>
          <cell r="Y551">
            <v>23.33</v>
          </cell>
          <cell r="Z551">
            <v>43.95</v>
          </cell>
          <cell r="AA551">
            <v>0</v>
          </cell>
        </row>
        <row r="552">
          <cell r="M552">
            <v>71.400000000000006</v>
          </cell>
          <cell r="P552">
            <v>75.37</v>
          </cell>
          <cell r="S552">
            <v>23.93</v>
          </cell>
          <cell r="V552">
            <v>71.400000000000006</v>
          </cell>
          <cell r="W552">
            <v>67</v>
          </cell>
          <cell r="X552">
            <v>69.069999999999993</v>
          </cell>
          <cell r="Y552">
            <v>23.33</v>
          </cell>
          <cell r="Z552">
            <v>43.95</v>
          </cell>
          <cell r="AA552">
            <v>0</v>
          </cell>
        </row>
        <row r="553">
          <cell r="M553">
            <v>71.400000000000006</v>
          </cell>
          <cell r="P553">
            <v>75.37</v>
          </cell>
          <cell r="S553">
            <v>23.93</v>
          </cell>
          <cell r="V553">
            <v>71.400000000000006</v>
          </cell>
          <cell r="W553">
            <v>67</v>
          </cell>
          <cell r="X553">
            <v>69.069999999999993</v>
          </cell>
          <cell r="Y553">
            <v>23.33</v>
          </cell>
          <cell r="Z553">
            <v>43.95</v>
          </cell>
          <cell r="AA553">
            <v>0</v>
          </cell>
        </row>
        <row r="554">
          <cell r="M554">
            <v>71.400000000000006</v>
          </cell>
          <cell r="P554">
            <v>75.37</v>
          </cell>
          <cell r="S554">
            <v>23.93</v>
          </cell>
          <cell r="V554">
            <v>71.400000000000006</v>
          </cell>
          <cell r="W554">
            <v>67</v>
          </cell>
          <cell r="X554">
            <v>69.069999999999993</v>
          </cell>
          <cell r="Y554">
            <v>23.33</v>
          </cell>
          <cell r="Z554">
            <v>43.95</v>
          </cell>
          <cell r="AA554">
            <v>0</v>
          </cell>
        </row>
        <row r="555">
          <cell r="M555">
            <v>71.400000000000006</v>
          </cell>
          <cell r="P555">
            <v>75.37</v>
          </cell>
          <cell r="S555">
            <v>23.93</v>
          </cell>
          <cell r="V555">
            <v>71.400000000000006</v>
          </cell>
          <cell r="W555">
            <v>67</v>
          </cell>
          <cell r="X555">
            <v>69.069999999999993</v>
          </cell>
          <cell r="Y555">
            <v>23.33</v>
          </cell>
          <cell r="Z555">
            <v>43.95</v>
          </cell>
          <cell r="AA555">
            <v>100</v>
          </cell>
        </row>
        <row r="556">
          <cell r="K556">
            <v>71.599999999999994</v>
          </cell>
          <cell r="N556">
            <v>71.599999999999994</v>
          </cell>
          <cell r="Q556">
            <v>24.29</v>
          </cell>
          <cell r="T556">
            <v>71.599999999999994</v>
          </cell>
          <cell r="W556">
            <v>67</v>
          </cell>
          <cell r="X556">
            <v>69.069999999999993</v>
          </cell>
          <cell r="Y556">
            <v>23.33</v>
          </cell>
          <cell r="Z556">
            <v>43.95</v>
          </cell>
          <cell r="AA556">
            <v>0</v>
          </cell>
        </row>
        <row r="557">
          <cell r="K557">
            <v>71.599999999999994</v>
          </cell>
          <cell r="N557">
            <v>71.599999999999994</v>
          </cell>
          <cell r="Q557">
            <v>24.29</v>
          </cell>
          <cell r="T557">
            <v>71.599999999999994</v>
          </cell>
          <cell r="W557">
            <v>67</v>
          </cell>
          <cell r="X557">
            <v>69.069999999999993</v>
          </cell>
          <cell r="Y557">
            <v>23.33</v>
          </cell>
          <cell r="Z557">
            <v>43.95</v>
          </cell>
          <cell r="AA557">
            <v>0</v>
          </cell>
        </row>
        <row r="558">
          <cell r="K558">
            <v>71.599999999999994</v>
          </cell>
          <cell r="N558">
            <v>71.599999999999994</v>
          </cell>
          <cell r="Q558">
            <v>24.29</v>
          </cell>
          <cell r="T558">
            <v>71.599999999999994</v>
          </cell>
          <cell r="W558">
            <v>67</v>
          </cell>
          <cell r="X558">
            <v>69.069999999999993</v>
          </cell>
          <cell r="Y558">
            <v>23.33</v>
          </cell>
          <cell r="Z558">
            <v>43.95</v>
          </cell>
          <cell r="AA558">
            <v>0</v>
          </cell>
        </row>
        <row r="559">
          <cell r="K559">
            <v>71.599999999999994</v>
          </cell>
          <cell r="N559">
            <v>71.599999999999994</v>
          </cell>
          <cell r="Q559">
            <v>24.29</v>
          </cell>
          <cell r="T559">
            <v>71.599999999999994</v>
          </cell>
          <cell r="W559">
            <v>67</v>
          </cell>
          <cell r="X559">
            <v>69.069999999999993</v>
          </cell>
          <cell r="Y559">
            <v>23.33</v>
          </cell>
          <cell r="Z559">
            <v>43.95</v>
          </cell>
          <cell r="AA559">
            <v>0</v>
          </cell>
        </row>
        <row r="560">
          <cell r="K560">
            <v>71.599999999999994</v>
          </cell>
          <cell r="N560">
            <v>71.599999999999994</v>
          </cell>
          <cell r="Q560">
            <v>24.29</v>
          </cell>
          <cell r="T560">
            <v>71.599999999999994</v>
          </cell>
          <cell r="W560">
            <v>67</v>
          </cell>
          <cell r="X560">
            <v>69.069999999999993</v>
          </cell>
          <cell r="Y560">
            <v>23.33</v>
          </cell>
          <cell r="Z560">
            <v>43.95</v>
          </cell>
          <cell r="AA560">
            <v>0</v>
          </cell>
        </row>
        <row r="561">
          <cell r="K561">
            <v>71.599999999999994</v>
          </cell>
          <cell r="N561">
            <v>71.599999999999994</v>
          </cell>
          <cell r="Q561">
            <v>24.29</v>
          </cell>
          <cell r="T561">
            <v>71.599999999999994</v>
          </cell>
          <cell r="W561">
            <v>67</v>
          </cell>
          <cell r="X561">
            <v>69.069999999999993</v>
          </cell>
          <cell r="Y561">
            <v>23.33</v>
          </cell>
          <cell r="Z561">
            <v>43.95</v>
          </cell>
          <cell r="AA561">
            <v>0</v>
          </cell>
        </row>
        <row r="562">
          <cell r="K562">
            <v>71.599999999999994</v>
          </cell>
          <cell r="N562">
            <v>71.599999999999994</v>
          </cell>
          <cell r="Q562">
            <v>24.29</v>
          </cell>
          <cell r="T562">
            <v>71.599999999999994</v>
          </cell>
          <cell r="W562">
            <v>67</v>
          </cell>
          <cell r="X562">
            <v>69.069999999999993</v>
          </cell>
          <cell r="Y562">
            <v>23.33</v>
          </cell>
          <cell r="Z562">
            <v>43.95</v>
          </cell>
          <cell r="AA562">
            <v>0</v>
          </cell>
        </row>
        <row r="563">
          <cell r="K563">
            <v>71.599999999999994</v>
          </cell>
          <cell r="N563">
            <v>71.599999999999994</v>
          </cell>
          <cell r="Q563">
            <v>24.29</v>
          </cell>
          <cell r="T563">
            <v>71.599999999999994</v>
          </cell>
          <cell r="W563">
            <v>67</v>
          </cell>
          <cell r="X563">
            <v>69.069999999999993</v>
          </cell>
          <cell r="Y563">
            <v>23.33</v>
          </cell>
          <cell r="Z563">
            <v>43.95</v>
          </cell>
          <cell r="AA563">
            <v>0</v>
          </cell>
        </row>
        <row r="564">
          <cell r="K564">
            <v>71.599999999999994</v>
          </cell>
          <cell r="N564">
            <v>71.599999999999994</v>
          </cell>
          <cell r="Q564">
            <v>24.29</v>
          </cell>
          <cell r="T564">
            <v>71.599999999999994</v>
          </cell>
          <cell r="W564">
            <v>67</v>
          </cell>
          <cell r="X564">
            <v>69.069999999999993</v>
          </cell>
          <cell r="Y564">
            <v>23.33</v>
          </cell>
          <cell r="Z564">
            <v>43.95</v>
          </cell>
          <cell r="AA564">
            <v>0</v>
          </cell>
        </row>
        <row r="565">
          <cell r="K565">
            <v>71.599999999999994</v>
          </cell>
          <cell r="N565">
            <v>71.599999999999994</v>
          </cell>
          <cell r="Q565">
            <v>24.29</v>
          </cell>
          <cell r="T565">
            <v>71.599999999999994</v>
          </cell>
          <cell r="W565">
            <v>67</v>
          </cell>
          <cell r="X565">
            <v>69.069999999999993</v>
          </cell>
          <cell r="Y565">
            <v>23.33</v>
          </cell>
          <cell r="Z565">
            <v>43.95</v>
          </cell>
          <cell r="AA565">
            <v>0</v>
          </cell>
        </row>
        <row r="566">
          <cell r="K566">
            <v>71.599999999999994</v>
          </cell>
          <cell r="N566">
            <v>71.599999999999994</v>
          </cell>
          <cell r="Q566">
            <v>24.29</v>
          </cell>
          <cell r="T566">
            <v>71.599999999999994</v>
          </cell>
          <cell r="W566">
            <v>67</v>
          </cell>
          <cell r="X566">
            <v>69.069999999999993</v>
          </cell>
          <cell r="Y566">
            <v>23.33</v>
          </cell>
          <cell r="Z566">
            <v>43.95</v>
          </cell>
          <cell r="AA566">
            <v>0</v>
          </cell>
        </row>
        <row r="567">
          <cell r="K567">
            <v>71.599999999999994</v>
          </cell>
          <cell r="N567">
            <v>71.599999999999994</v>
          </cell>
          <cell r="Q567">
            <v>24.29</v>
          </cell>
          <cell r="T567">
            <v>71.599999999999994</v>
          </cell>
          <cell r="W567">
            <v>67</v>
          </cell>
          <cell r="X567">
            <v>69.069999999999993</v>
          </cell>
          <cell r="Y567">
            <v>23.33</v>
          </cell>
          <cell r="Z567">
            <v>43.95</v>
          </cell>
          <cell r="AA567">
            <v>0</v>
          </cell>
        </row>
        <row r="568">
          <cell r="K568">
            <v>71.599999999999994</v>
          </cell>
          <cell r="N568">
            <v>71.599999999999994</v>
          </cell>
          <cell r="Q568">
            <v>24.29</v>
          </cell>
          <cell r="T568">
            <v>71.599999999999994</v>
          </cell>
          <cell r="W568">
            <v>67</v>
          </cell>
          <cell r="X568">
            <v>69.069999999999993</v>
          </cell>
          <cell r="Y568">
            <v>23.33</v>
          </cell>
          <cell r="Z568">
            <v>43.95</v>
          </cell>
          <cell r="AA568">
            <v>0</v>
          </cell>
        </row>
        <row r="569">
          <cell r="K569">
            <v>71.599999999999994</v>
          </cell>
          <cell r="N569">
            <v>71.599999999999994</v>
          </cell>
          <cell r="Q569">
            <v>24.29</v>
          </cell>
          <cell r="T569">
            <v>71.599999999999994</v>
          </cell>
          <cell r="W569">
            <v>67</v>
          </cell>
          <cell r="X569">
            <v>69.069999999999993</v>
          </cell>
          <cell r="Y569">
            <v>23.33</v>
          </cell>
          <cell r="Z569">
            <v>43.95</v>
          </cell>
          <cell r="AA569">
            <v>0</v>
          </cell>
        </row>
        <row r="570">
          <cell r="K570">
            <v>71.599999999999994</v>
          </cell>
          <cell r="N570">
            <v>71.599999999999994</v>
          </cell>
          <cell r="Q570">
            <v>24.29</v>
          </cell>
          <cell r="T570">
            <v>71.599999999999994</v>
          </cell>
          <cell r="W570">
            <v>67</v>
          </cell>
          <cell r="X570">
            <v>69.069999999999993</v>
          </cell>
          <cell r="Y570">
            <v>23.33</v>
          </cell>
          <cell r="Z570">
            <v>43.95</v>
          </cell>
          <cell r="AA570">
            <v>0</v>
          </cell>
        </row>
        <row r="571">
          <cell r="K571">
            <v>71.599999999999994</v>
          </cell>
          <cell r="N571">
            <v>71.599999999999994</v>
          </cell>
          <cell r="Q571">
            <v>24.29</v>
          </cell>
          <cell r="T571">
            <v>71.599999999999994</v>
          </cell>
          <cell r="W571">
            <v>67</v>
          </cell>
          <cell r="X571">
            <v>69.069999999999993</v>
          </cell>
          <cell r="Y571">
            <v>23.33</v>
          </cell>
          <cell r="Z571">
            <v>43.95</v>
          </cell>
          <cell r="AA571">
            <v>0</v>
          </cell>
        </row>
        <row r="572">
          <cell r="K572">
            <v>71.599999999999994</v>
          </cell>
          <cell r="N572">
            <v>71.599999999999994</v>
          </cell>
          <cell r="Q572">
            <v>24.29</v>
          </cell>
          <cell r="T572">
            <v>71.599999999999994</v>
          </cell>
          <cell r="W572">
            <v>67</v>
          </cell>
          <cell r="X572">
            <v>69.069999999999993</v>
          </cell>
          <cell r="Y572">
            <v>23.33</v>
          </cell>
          <cell r="Z572">
            <v>43.95</v>
          </cell>
          <cell r="AA572">
            <v>0</v>
          </cell>
        </row>
        <row r="573">
          <cell r="K573">
            <v>71.599999999999994</v>
          </cell>
          <cell r="N573">
            <v>71.599999999999994</v>
          </cell>
          <cell r="Q573">
            <v>24.29</v>
          </cell>
          <cell r="T573">
            <v>71.599999999999994</v>
          </cell>
          <cell r="W573">
            <v>67</v>
          </cell>
          <cell r="X573">
            <v>69.069999999999993</v>
          </cell>
          <cell r="Y573">
            <v>23.33</v>
          </cell>
          <cell r="Z573">
            <v>43.95</v>
          </cell>
          <cell r="AA573">
            <v>0</v>
          </cell>
        </row>
        <row r="574">
          <cell r="K574">
            <v>71.599999999999994</v>
          </cell>
          <cell r="N574">
            <v>71.599999999999994</v>
          </cell>
          <cell r="Q574">
            <v>24.29</v>
          </cell>
          <cell r="T574">
            <v>71.599999999999994</v>
          </cell>
          <cell r="W574">
            <v>67</v>
          </cell>
          <cell r="X574">
            <v>69.069999999999993</v>
          </cell>
          <cell r="Y574">
            <v>23.33</v>
          </cell>
          <cell r="Z574">
            <v>43.95</v>
          </cell>
          <cell r="AA574">
            <v>0</v>
          </cell>
        </row>
        <row r="575">
          <cell r="K575">
            <v>71.599999999999994</v>
          </cell>
          <cell r="N575">
            <v>71.599999999999994</v>
          </cell>
          <cell r="Q575">
            <v>24.29</v>
          </cell>
          <cell r="T575">
            <v>71.599999999999994</v>
          </cell>
          <cell r="W575">
            <v>67</v>
          </cell>
          <cell r="X575">
            <v>69.069999999999993</v>
          </cell>
          <cell r="Y575">
            <v>23.33</v>
          </cell>
          <cell r="Z575">
            <v>43.95</v>
          </cell>
          <cell r="AA575">
            <v>0</v>
          </cell>
        </row>
        <row r="576">
          <cell r="K576">
            <v>71.599999999999994</v>
          </cell>
          <cell r="N576">
            <v>71.599999999999994</v>
          </cell>
          <cell r="Q576">
            <v>24.29</v>
          </cell>
          <cell r="T576">
            <v>71.599999999999994</v>
          </cell>
          <cell r="W576">
            <v>67</v>
          </cell>
          <cell r="X576">
            <v>69.069999999999993</v>
          </cell>
          <cell r="Y576">
            <v>23.33</v>
          </cell>
          <cell r="Z576">
            <v>43.95</v>
          </cell>
          <cell r="AA576">
            <v>0</v>
          </cell>
        </row>
        <row r="577">
          <cell r="K577">
            <v>71.599999999999994</v>
          </cell>
          <cell r="N577">
            <v>71.599999999999994</v>
          </cell>
          <cell r="Q577">
            <v>24.29</v>
          </cell>
          <cell r="T577">
            <v>71.599999999999994</v>
          </cell>
          <cell r="W577">
            <v>67</v>
          </cell>
          <cell r="X577">
            <v>69.069999999999993</v>
          </cell>
          <cell r="Y577">
            <v>23.33</v>
          </cell>
          <cell r="Z577">
            <v>43.95</v>
          </cell>
          <cell r="AA577">
            <v>0</v>
          </cell>
        </row>
        <row r="578">
          <cell r="K578">
            <v>71.599999999999994</v>
          </cell>
          <cell r="N578">
            <v>71.599999999999994</v>
          </cell>
          <cell r="Q578">
            <v>24.29</v>
          </cell>
          <cell r="T578">
            <v>71.599999999999994</v>
          </cell>
          <cell r="W578">
            <v>67</v>
          </cell>
          <cell r="X578">
            <v>69.069999999999993</v>
          </cell>
          <cell r="Y578">
            <v>23.33</v>
          </cell>
          <cell r="Z578">
            <v>43.95</v>
          </cell>
          <cell r="AA578">
            <v>0</v>
          </cell>
        </row>
        <row r="579">
          <cell r="K579">
            <v>71.599999999999994</v>
          </cell>
          <cell r="N579">
            <v>71.599999999999994</v>
          </cell>
          <cell r="Q579">
            <v>24.29</v>
          </cell>
          <cell r="T579">
            <v>71.599999999999994</v>
          </cell>
          <cell r="W579">
            <v>67</v>
          </cell>
          <cell r="X579">
            <v>69.069999999999993</v>
          </cell>
          <cell r="Y579">
            <v>23.33</v>
          </cell>
          <cell r="Z579">
            <v>43.95</v>
          </cell>
          <cell r="AA579">
            <v>0</v>
          </cell>
        </row>
        <row r="580">
          <cell r="K580">
            <v>71.599999999999994</v>
          </cell>
          <cell r="N580">
            <v>71.599999999999994</v>
          </cell>
          <cell r="Q580">
            <v>24.29</v>
          </cell>
          <cell r="T580">
            <v>71.599999999999994</v>
          </cell>
          <cell r="W580">
            <v>67</v>
          </cell>
          <cell r="X580">
            <v>69.069999999999993</v>
          </cell>
          <cell r="Y580">
            <v>23.33</v>
          </cell>
          <cell r="Z580">
            <v>43.95</v>
          </cell>
          <cell r="AA580">
            <v>0</v>
          </cell>
        </row>
        <row r="581">
          <cell r="K581">
            <v>71.599999999999994</v>
          </cell>
          <cell r="N581">
            <v>71.599999999999994</v>
          </cell>
          <cell r="Q581">
            <v>24.29</v>
          </cell>
          <cell r="T581">
            <v>71.599999999999994</v>
          </cell>
          <cell r="W581">
            <v>67</v>
          </cell>
          <cell r="X581">
            <v>69.069999999999993</v>
          </cell>
          <cell r="Y581">
            <v>23.33</v>
          </cell>
          <cell r="Z581">
            <v>43.95</v>
          </cell>
          <cell r="AA581">
            <v>0</v>
          </cell>
        </row>
        <row r="582">
          <cell r="K582">
            <v>71.599999999999994</v>
          </cell>
          <cell r="N582">
            <v>71.599999999999994</v>
          </cell>
          <cell r="Q582">
            <v>24.29</v>
          </cell>
          <cell r="T582">
            <v>71.599999999999994</v>
          </cell>
          <cell r="W582">
            <v>67</v>
          </cell>
          <cell r="X582">
            <v>69.069999999999993</v>
          </cell>
          <cell r="Y582">
            <v>23.33</v>
          </cell>
          <cell r="Z582">
            <v>43.95</v>
          </cell>
          <cell r="AA582">
            <v>0</v>
          </cell>
        </row>
        <row r="583">
          <cell r="K583">
            <v>71.599999999999994</v>
          </cell>
          <cell r="N583">
            <v>71.599999999999994</v>
          </cell>
          <cell r="Q583">
            <v>24.29</v>
          </cell>
          <cell r="T583">
            <v>71.599999999999994</v>
          </cell>
          <cell r="W583">
            <v>67</v>
          </cell>
          <cell r="X583">
            <v>69.069999999999993</v>
          </cell>
          <cell r="Y583">
            <v>23.33</v>
          </cell>
          <cell r="Z583">
            <v>43.95</v>
          </cell>
          <cell r="AA583">
            <v>0</v>
          </cell>
        </row>
        <row r="584">
          <cell r="K584">
            <v>71.599999999999994</v>
          </cell>
          <cell r="N584">
            <v>71.599999999999994</v>
          </cell>
          <cell r="Q584">
            <v>24.29</v>
          </cell>
          <cell r="T584">
            <v>71.599999999999994</v>
          </cell>
          <cell r="W584">
            <v>67</v>
          </cell>
          <cell r="X584">
            <v>69.069999999999993</v>
          </cell>
          <cell r="Y584">
            <v>23.33</v>
          </cell>
          <cell r="Z584">
            <v>43.95</v>
          </cell>
          <cell r="AA584">
            <v>0</v>
          </cell>
        </row>
        <row r="585">
          <cell r="K585">
            <v>71.599999999999994</v>
          </cell>
          <cell r="N585">
            <v>71.599999999999994</v>
          </cell>
          <cell r="Q585">
            <v>24.29</v>
          </cell>
          <cell r="T585">
            <v>71.599999999999994</v>
          </cell>
          <cell r="W585">
            <v>67</v>
          </cell>
          <cell r="X585">
            <v>69.069999999999993</v>
          </cell>
          <cell r="Y585">
            <v>23.33</v>
          </cell>
          <cell r="Z585">
            <v>43.95</v>
          </cell>
          <cell r="AA585">
            <v>0</v>
          </cell>
        </row>
        <row r="586">
          <cell r="K586">
            <v>71.599999999999994</v>
          </cell>
          <cell r="N586">
            <v>71.599999999999994</v>
          </cell>
          <cell r="Q586">
            <v>24.29</v>
          </cell>
          <cell r="T586">
            <v>71.599999999999994</v>
          </cell>
          <cell r="W586">
            <v>67</v>
          </cell>
          <cell r="X586">
            <v>69.069999999999993</v>
          </cell>
          <cell r="Y586">
            <v>23.33</v>
          </cell>
          <cell r="Z586">
            <v>43.95</v>
          </cell>
          <cell r="AA586">
            <v>0</v>
          </cell>
        </row>
        <row r="587">
          <cell r="K587">
            <v>71.599999999999994</v>
          </cell>
          <cell r="N587">
            <v>71.599999999999994</v>
          </cell>
          <cell r="Q587">
            <v>24.29</v>
          </cell>
          <cell r="T587">
            <v>71.599999999999994</v>
          </cell>
          <cell r="W587">
            <v>67</v>
          </cell>
          <cell r="X587">
            <v>69.069999999999993</v>
          </cell>
          <cell r="Y587">
            <v>23.33</v>
          </cell>
          <cell r="Z587">
            <v>43.95</v>
          </cell>
          <cell r="AA587">
            <v>0</v>
          </cell>
        </row>
        <row r="588">
          <cell r="K588">
            <v>71.599999999999994</v>
          </cell>
          <cell r="N588">
            <v>71.599999999999994</v>
          </cell>
          <cell r="Q588">
            <v>24.29</v>
          </cell>
          <cell r="T588">
            <v>71.599999999999994</v>
          </cell>
          <cell r="W588">
            <v>67</v>
          </cell>
          <cell r="X588">
            <v>69.069999999999993</v>
          </cell>
          <cell r="Y588">
            <v>23.33</v>
          </cell>
          <cell r="Z588">
            <v>43.95</v>
          </cell>
          <cell r="AA588">
            <v>0</v>
          </cell>
        </row>
        <row r="589">
          <cell r="K589">
            <v>71.599999999999994</v>
          </cell>
          <cell r="N589">
            <v>71.599999999999994</v>
          </cell>
          <cell r="Q589">
            <v>24.29</v>
          </cell>
          <cell r="T589">
            <v>71.599999999999994</v>
          </cell>
          <cell r="W589">
            <v>67</v>
          </cell>
          <cell r="X589">
            <v>69.069999999999993</v>
          </cell>
          <cell r="Y589">
            <v>23.33</v>
          </cell>
          <cell r="Z589">
            <v>43.95</v>
          </cell>
          <cell r="AA589">
            <v>0</v>
          </cell>
        </row>
        <row r="590">
          <cell r="K590">
            <v>71.599999999999994</v>
          </cell>
          <cell r="N590">
            <v>71.599999999999994</v>
          </cell>
          <cell r="Q590">
            <v>24.29</v>
          </cell>
          <cell r="T590">
            <v>71.599999999999994</v>
          </cell>
          <cell r="W590">
            <v>67</v>
          </cell>
          <cell r="X590">
            <v>69.069999999999993</v>
          </cell>
          <cell r="Y590">
            <v>23.33</v>
          </cell>
          <cell r="Z590">
            <v>43.95</v>
          </cell>
          <cell r="AA590">
            <v>0</v>
          </cell>
        </row>
        <row r="591">
          <cell r="K591">
            <v>71.599999999999994</v>
          </cell>
          <cell r="N591">
            <v>71.599999999999994</v>
          </cell>
          <cell r="Q591">
            <v>24.29</v>
          </cell>
          <cell r="T591">
            <v>71.599999999999994</v>
          </cell>
          <cell r="W591">
            <v>67</v>
          </cell>
          <cell r="X591">
            <v>69.069999999999993</v>
          </cell>
          <cell r="Y591">
            <v>23.33</v>
          </cell>
          <cell r="Z591">
            <v>43.95</v>
          </cell>
          <cell r="AA591">
            <v>0</v>
          </cell>
        </row>
        <row r="592">
          <cell r="K592">
            <v>71.599999999999994</v>
          </cell>
          <cell r="N592">
            <v>71.599999999999994</v>
          </cell>
          <cell r="Q592">
            <v>24.29</v>
          </cell>
          <cell r="T592">
            <v>71.599999999999994</v>
          </cell>
          <cell r="W592">
            <v>67</v>
          </cell>
          <cell r="X592">
            <v>69.069999999999993</v>
          </cell>
          <cell r="Y592">
            <v>23.33</v>
          </cell>
          <cell r="Z592">
            <v>43.95</v>
          </cell>
          <cell r="AA592">
            <v>0</v>
          </cell>
        </row>
        <row r="593">
          <cell r="K593">
            <v>71.599999999999994</v>
          </cell>
          <cell r="N593">
            <v>71.599999999999994</v>
          </cell>
          <cell r="Q593">
            <v>24.29</v>
          </cell>
          <cell r="T593">
            <v>71.599999999999994</v>
          </cell>
          <cell r="W593">
            <v>67</v>
          </cell>
          <cell r="X593">
            <v>69.069999999999993</v>
          </cell>
          <cell r="Y593">
            <v>23.33</v>
          </cell>
          <cell r="Z593">
            <v>43.95</v>
          </cell>
          <cell r="AA593">
            <v>0</v>
          </cell>
        </row>
        <row r="594">
          <cell r="K594">
            <v>71.599999999999994</v>
          </cell>
          <cell r="N594">
            <v>71.599999999999994</v>
          </cell>
          <cell r="Q594">
            <v>24.29</v>
          </cell>
          <cell r="T594">
            <v>71.599999999999994</v>
          </cell>
          <cell r="W594">
            <v>67</v>
          </cell>
          <cell r="X594">
            <v>69.069999999999993</v>
          </cell>
          <cell r="Y594">
            <v>23.33</v>
          </cell>
          <cell r="Z594">
            <v>43.95</v>
          </cell>
          <cell r="AA594">
            <v>0</v>
          </cell>
        </row>
        <row r="595">
          <cell r="K595">
            <v>71.599999999999994</v>
          </cell>
          <cell r="N595">
            <v>71.599999999999994</v>
          </cell>
          <cell r="Q595">
            <v>24.29</v>
          </cell>
          <cell r="T595">
            <v>71.599999999999994</v>
          </cell>
          <cell r="W595">
            <v>67</v>
          </cell>
          <cell r="X595">
            <v>69.069999999999993</v>
          </cell>
          <cell r="Y595">
            <v>23.33</v>
          </cell>
          <cell r="Z595">
            <v>43.95</v>
          </cell>
          <cell r="AA595">
            <v>0</v>
          </cell>
        </row>
        <row r="596">
          <cell r="K596">
            <v>71.599999999999994</v>
          </cell>
          <cell r="N596">
            <v>71.599999999999994</v>
          </cell>
          <cell r="Q596">
            <v>24.29</v>
          </cell>
          <cell r="T596">
            <v>71.599999999999994</v>
          </cell>
          <cell r="W596">
            <v>67</v>
          </cell>
          <cell r="X596">
            <v>69.069999999999993</v>
          </cell>
          <cell r="Y596">
            <v>23.33</v>
          </cell>
          <cell r="Z596">
            <v>43.95</v>
          </cell>
          <cell r="AA596">
            <v>0</v>
          </cell>
        </row>
        <row r="597">
          <cell r="K597">
            <v>71.599999999999994</v>
          </cell>
          <cell r="N597">
            <v>71.599999999999994</v>
          </cell>
          <cell r="Q597">
            <v>24.29</v>
          </cell>
          <cell r="T597">
            <v>71.599999999999994</v>
          </cell>
          <cell r="W597">
            <v>67</v>
          </cell>
          <cell r="X597">
            <v>69.069999999999993</v>
          </cell>
          <cell r="Y597">
            <v>23.33</v>
          </cell>
          <cell r="Z597">
            <v>43.95</v>
          </cell>
          <cell r="AA597">
            <v>0</v>
          </cell>
        </row>
        <row r="598">
          <cell r="K598">
            <v>71.599999999999994</v>
          </cell>
          <cell r="N598">
            <v>71.599999999999994</v>
          </cell>
          <cell r="Q598">
            <v>24.29</v>
          </cell>
          <cell r="T598">
            <v>71.599999999999994</v>
          </cell>
          <cell r="W598">
            <v>67</v>
          </cell>
          <cell r="X598">
            <v>69.069999999999993</v>
          </cell>
          <cell r="Y598">
            <v>23.33</v>
          </cell>
          <cell r="Z598">
            <v>43.95</v>
          </cell>
          <cell r="AA598">
            <v>0</v>
          </cell>
        </row>
        <row r="599">
          <cell r="K599">
            <v>71.599999999999994</v>
          </cell>
          <cell r="N599">
            <v>71.599999999999994</v>
          </cell>
          <cell r="Q599">
            <v>24.29</v>
          </cell>
          <cell r="T599">
            <v>71.599999999999994</v>
          </cell>
          <cell r="W599">
            <v>67</v>
          </cell>
          <cell r="X599">
            <v>69.069999999999993</v>
          </cell>
          <cell r="Y599">
            <v>23.33</v>
          </cell>
          <cell r="Z599">
            <v>43.95</v>
          </cell>
          <cell r="AA599">
            <v>0</v>
          </cell>
        </row>
        <row r="600">
          <cell r="K600">
            <v>71.599999999999994</v>
          </cell>
          <cell r="N600">
            <v>71.599999999999994</v>
          </cell>
          <cell r="Q600">
            <v>24.29</v>
          </cell>
          <cell r="T600">
            <v>71.599999999999994</v>
          </cell>
          <cell r="W600">
            <v>67</v>
          </cell>
          <cell r="X600">
            <v>69.069999999999993</v>
          </cell>
          <cell r="Y600">
            <v>23.33</v>
          </cell>
          <cell r="Z600">
            <v>43.95</v>
          </cell>
          <cell r="AA600">
            <v>0</v>
          </cell>
        </row>
        <row r="601">
          <cell r="K601">
            <v>71.599999999999994</v>
          </cell>
          <cell r="N601">
            <v>71.599999999999994</v>
          </cell>
          <cell r="Q601">
            <v>24.29</v>
          </cell>
          <cell r="T601">
            <v>71.599999999999994</v>
          </cell>
          <cell r="W601">
            <v>67</v>
          </cell>
          <cell r="X601">
            <v>69.069999999999993</v>
          </cell>
          <cell r="Y601">
            <v>23.33</v>
          </cell>
          <cell r="Z601">
            <v>43.95</v>
          </cell>
          <cell r="AA601">
            <v>0</v>
          </cell>
        </row>
        <row r="602">
          <cell r="K602">
            <v>71.599999999999994</v>
          </cell>
          <cell r="N602">
            <v>71.599999999999994</v>
          </cell>
          <cell r="Q602">
            <v>24.29</v>
          </cell>
          <cell r="T602">
            <v>71.599999999999994</v>
          </cell>
          <cell r="W602">
            <v>67</v>
          </cell>
          <cell r="X602">
            <v>69.069999999999993</v>
          </cell>
          <cell r="Y602">
            <v>23.33</v>
          </cell>
          <cell r="Z602">
            <v>43.95</v>
          </cell>
          <cell r="AA602">
            <v>0</v>
          </cell>
        </row>
        <row r="603">
          <cell r="K603">
            <v>71.599999999999994</v>
          </cell>
          <cell r="N603">
            <v>71.599999999999994</v>
          </cell>
          <cell r="Q603">
            <v>24.29</v>
          </cell>
          <cell r="T603">
            <v>71.599999999999994</v>
          </cell>
          <cell r="W603">
            <v>67</v>
          </cell>
          <cell r="X603">
            <v>69.069999999999993</v>
          </cell>
          <cell r="Y603">
            <v>23.33</v>
          </cell>
          <cell r="Z603">
            <v>43.95</v>
          </cell>
          <cell r="AA603">
            <v>0</v>
          </cell>
        </row>
        <row r="604">
          <cell r="K604">
            <v>71.599999999999994</v>
          </cell>
          <cell r="N604">
            <v>71.599999999999994</v>
          </cell>
          <cell r="Q604">
            <v>24.29</v>
          </cell>
          <cell r="T604">
            <v>71.599999999999994</v>
          </cell>
          <cell r="W604">
            <v>67</v>
          </cell>
          <cell r="X604">
            <v>69.069999999999993</v>
          </cell>
          <cell r="Y604">
            <v>23.33</v>
          </cell>
          <cell r="Z604">
            <v>43.95</v>
          </cell>
          <cell r="AA604">
            <v>0</v>
          </cell>
        </row>
        <row r="605">
          <cell r="K605">
            <v>71.599999999999994</v>
          </cell>
          <cell r="N605">
            <v>71.599999999999994</v>
          </cell>
          <cell r="Q605">
            <v>24.29</v>
          </cell>
          <cell r="T605">
            <v>71.599999999999994</v>
          </cell>
          <cell r="W605">
            <v>67</v>
          </cell>
          <cell r="X605">
            <v>69.069999999999993</v>
          </cell>
          <cell r="Y605">
            <v>23.33</v>
          </cell>
          <cell r="Z605">
            <v>43.95</v>
          </cell>
          <cell r="AA605">
            <v>0</v>
          </cell>
        </row>
        <row r="606">
          <cell r="K606">
            <v>71.599999999999994</v>
          </cell>
          <cell r="N606">
            <v>71.599999999999994</v>
          </cell>
          <cell r="Q606">
            <v>24.29</v>
          </cell>
          <cell r="T606">
            <v>71.599999999999994</v>
          </cell>
          <cell r="W606">
            <v>67</v>
          </cell>
          <cell r="X606">
            <v>69.069999999999993</v>
          </cell>
          <cell r="Y606">
            <v>23.33</v>
          </cell>
          <cell r="Z606">
            <v>43.95</v>
          </cell>
          <cell r="AA606">
            <v>0</v>
          </cell>
        </row>
        <row r="607">
          <cell r="K607">
            <v>71.599999999999994</v>
          </cell>
          <cell r="N607">
            <v>71.599999999999994</v>
          </cell>
          <cell r="Q607">
            <v>24.29</v>
          </cell>
          <cell r="T607">
            <v>71.599999999999994</v>
          </cell>
          <cell r="W607">
            <v>67</v>
          </cell>
          <cell r="X607">
            <v>69.069999999999993</v>
          </cell>
          <cell r="Y607">
            <v>23.33</v>
          </cell>
          <cell r="Z607">
            <v>43.95</v>
          </cell>
          <cell r="AA607">
            <v>0</v>
          </cell>
        </row>
        <row r="608">
          <cell r="K608">
            <v>71.599999999999994</v>
          </cell>
          <cell r="N608">
            <v>71.599999999999994</v>
          </cell>
          <cell r="Q608">
            <v>24.29</v>
          </cell>
          <cell r="T608">
            <v>71.599999999999994</v>
          </cell>
          <cell r="W608">
            <v>67</v>
          </cell>
          <cell r="X608">
            <v>69.069999999999993</v>
          </cell>
          <cell r="Y608">
            <v>23.33</v>
          </cell>
          <cell r="Z608">
            <v>43.95</v>
          </cell>
          <cell r="AA608">
            <v>0</v>
          </cell>
        </row>
        <row r="609">
          <cell r="K609">
            <v>71.599999999999994</v>
          </cell>
          <cell r="N609">
            <v>71.599999999999994</v>
          </cell>
          <cell r="Q609">
            <v>24.29</v>
          </cell>
          <cell r="T609">
            <v>71.599999999999994</v>
          </cell>
          <cell r="W609">
            <v>67</v>
          </cell>
          <cell r="X609">
            <v>69.069999999999993</v>
          </cell>
          <cell r="Y609">
            <v>23.33</v>
          </cell>
          <cell r="Z609">
            <v>43.95</v>
          </cell>
          <cell r="AA609">
            <v>0</v>
          </cell>
        </row>
        <row r="610">
          <cell r="K610">
            <v>71.599999999999994</v>
          </cell>
          <cell r="N610">
            <v>71.599999999999994</v>
          </cell>
          <cell r="Q610">
            <v>24.29</v>
          </cell>
          <cell r="T610">
            <v>71.599999999999994</v>
          </cell>
          <cell r="W610">
            <v>67</v>
          </cell>
          <cell r="X610">
            <v>69.069999999999993</v>
          </cell>
          <cell r="Y610">
            <v>23.33</v>
          </cell>
          <cell r="Z610">
            <v>43.95</v>
          </cell>
          <cell r="AA610">
            <v>0</v>
          </cell>
        </row>
        <row r="611">
          <cell r="K611">
            <v>71.599999999999994</v>
          </cell>
          <cell r="N611">
            <v>71.599999999999994</v>
          </cell>
          <cell r="Q611">
            <v>24.29</v>
          </cell>
          <cell r="T611">
            <v>71.599999999999994</v>
          </cell>
          <cell r="W611">
            <v>67</v>
          </cell>
          <cell r="X611">
            <v>69.069999999999993</v>
          </cell>
          <cell r="Y611">
            <v>23.33</v>
          </cell>
          <cell r="Z611">
            <v>43.95</v>
          </cell>
          <cell r="AA611">
            <v>0</v>
          </cell>
        </row>
        <row r="612">
          <cell r="K612">
            <v>71.599999999999994</v>
          </cell>
          <cell r="N612">
            <v>71.599999999999994</v>
          </cell>
          <cell r="Q612">
            <v>24.29</v>
          </cell>
          <cell r="T612">
            <v>71.599999999999994</v>
          </cell>
          <cell r="W612">
            <v>67</v>
          </cell>
          <cell r="X612">
            <v>69.069999999999993</v>
          </cell>
          <cell r="Y612">
            <v>23.33</v>
          </cell>
          <cell r="Z612">
            <v>43.95</v>
          </cell>
          <cell r="AA612">
            <v>0</v>
          </cell>
        </row>
        <row r="613">
          <cell r="K613">
            <v>71.599999999999994</v>
          </cell>
          <cell r="N613">
            <v>71.599999999999994</v>
          </cell>
          <cell r="Q613">
            <v>24.29</v>
          </cell>
          <cell r="T613">
            <v>71.599999999999994</v>
          </cell>
          <cell r="W613">
            <v>67</v>
          </cell>
          <cell r="X613">
            <v>69.069999999999993</v>
          </cell>
          <cell r="Y613">
            <v>23.33</v>
          </cell>
          <cell r="Z613">
            <v>43.95</v>
          </cell>
          <cell r="AA613">
            <v>0</v>
          </cell>
        </row>
        <row r="614">
          <cell r="K614">
            <v>71.599999999999994</v>
          </cell>
          <cell r="N614">
            <v>71.599999999999994</v>
          </cell>
          <cell r="Q614">
            <v>24.29</v>
          </cell>
          <cell r="T614">
            <v>71.599999999999994</v>
          </cell>
          <cell r="W614">
            <v>67</v>
          </cell>
          <cell r="X614">
            <v>69.069999999999993</v>
          </cell>
          <cell r="Y614">
            <v>23.33</v>
          </cell>
          <cell r="Z614">
            <v>43.95</v>
          </cell>
          <cell r="AA614">
            <v>0</v>
          </cell>
        </row>
        <row r="615">
          <cell r="K615">
            <v>71.599999999999994</v>
          </cell>
          <cell r="N615">
            <v>71.599999999999994</v>
          </cell>
          <cell r="Q615">
            <v>24.29</v>
          </cell>
          <cell r="T615">
            <v>71.599999999999994</v>
          </cell>
          <cell r="W615">
            <v>67</v>
          </cell>
          <cell r="X615">
            <v>69.069999999999993</v>
          </cell>
          <cell r="Y615">
            <v>23.33</v>
          </cell>
          <cell r="Z615">
            <v>43.95</v>
          </cell>
          <cell r="AA615">
            <v>0</v>
          </cell>
        </row>
        <row r="616">
          <cell r="K616">
            <v>71.599999999999994</v>
          </cell>
          <cell r="N616">
            <v>71.599999999999994</v>
          </cell>
          <cell r="Q616">
            <v>24.29</v>
          </cell>
          <cell r="T616">
            <v>71.599999999999994</v>
          </cell>
          <cell r="W616">
            <v>67</v>
          </cell>
          <cell r="X616">
            <v>69.069999999999993</v>
          </cell>
          <cell r="Y616">
            <v>23.33</v>
          </cell>
          <cell r="Z616">
            <v>43.95</v>
          </cell>
          <cell r="AA616">
            <v>0</v>
          </cell>
        </row>
        <row r="617">
          <cell r="L617">
            <v>73.62</v>
          </cell>
          <cell r="O617">
            <v>76.67</v>
          </cell>
          <cell r="R617">
            <v>24.29</v>
          </cell>
          <cell r="U617">
            <v>73.62</v>
          </cell>
          <cell r="W617">
            <v>67</v>
          </cell>
          <cell r="X617">
            <v>69.069999999999993</v>
          </cell>
          <cell r="Y617">
            <v>23.33</v>
          </cell>
          <cell r="Z617">
            <v>43.95</v>
          </cell>
          <cell r="AA617">
            <v>0</v>
          </cell>
        </row>
        <row r="618">
          <cell r="L618">
            <v>73.62</v>
          </cell>
          <cell r="O618">
            <v>76.67</v>
          </cell>
          <cell r="R618">
            <v>24.29</v>
          </cell>
          <cell r="U618">
            <v>73.62</v>
          </cell>
          <cell r="W618">
            <v>67</v>
          </cell>
          <cell r="X618">
            <v>69.069999999999993</v>
          </cell>
          <cell r="Y618">
            <v>23.33</v>
          </cell>
          <cell r="Z618">
            <v>43.95</v>
          </cell>
          <cell r="AA618">
            <v>0</v>
          </cell>
        </row>
        <row r="619">
          <cell r="L619">
            <v>73.62</v>
          </cell>
          <cell r="O619">
            <v>76.67</v>
          </cell>
          <cell r="R619">
            <v>24.29</v>
          </cell>
          <cell r="U619">
            <v>73.62</v>
          </cell>
          <cell r="W619">
            <v>67</v>
          </cell>
          <cell r="X619">
            <v>69.069999999999993</v>
          </cell>
          <cell r="Y619">
            <v>23.33</v>
          </cell>
          <cell r="Z619">
            <v>43.95</v>
          </cell>
          <cell r="AA619">
            <v>0</v>
          </cell>
        </row>
        <row r="620">
          <cell r="L620">
            <v>73.62</v>
          </cell>
          <cell r="O620">
            <v>76.67</v>
          </cell>
          <cell r="R620">
            <v>24.29</v>
          </cell>
          <cell r="U620">
            <v>73.62</v>
          </cell>
          <cell r="W620">
            <v>67</v>
          </cell>
          <cell r="X620">
            <v>69.069999999999993</v>
          </cell>
          <cell r="Y620">
            <v>23.33</v>
          </cell>
          <cell r="Z620">
            <v>43.95</v>
          </cell>
          <cell r="AA620">
            <v>0</v>
          </cell>
        </row>
        <row r="621">
          <cell r="L621">
            <v>73.62</v>
          </cell>
          <cell r="O621">
            <v>76.67</v>
          </cell>
          <cell r="R621">
            <v>24.29</v>
          </cell>
          <cell r="U621">
            <v>73.62</v>
          </cell>
          <cell r="W621">
            <v>67</v>
          </cell>
          <cell r="X621">
            <v>69.069999999999993</v>
          </cell>
          <cell r="Y621">
            <v>23.33</v>
          </cell>
          <cell r="Z621">
            <v>43.95</v>
          </cell>
          <cell r="AA621">
            <v>0</v>
          </cell>
        </row>
        <row r="622">
          <cell r="L622">
            <v>73.62</v>
          </cell>
          <cell r="O622">
            <v>76.67</v>
          </cell>
          <cell r="R622">
            <v>24.29</v>
          </cell>
          <cell r="U622">
            <v>73.62</v>
          </cell>
          <cell r="W622">
            <v>67</v>
          </cell>
          <cell r="X622">
            <v>69.069999999999993</v>
          </cell>
          <cell r="Y622">
            <v>23.33</v>
          </cell>
          <cell r="Z622">
            <v>43.95</v>
          </cell>
          <cell r="AA622">
            <v>0</v>
          </cell>
        </row>
        <row r="623">
          <cell r="L623">
            <v>73.62</v>
          </cell>
          <cell r="O623">
            <v>76.67</v>
          </cell>
          <cell r="R623">
            <v>24.29</v>
          </cell>
          <cell r="U623">
            <v>73.62</v>
          </cell>
          <cell r="W623">
            <v>67</v>
          </cell>
          <cell r="X623">
            <v>69.069999999999993</v>
          </cell>
          <cell r="Y623">
            <v>23.33</v>
          </cell>
          <cell r="Z623">
            <v>43.95</v>
          </cell>
          <cell r="AA623">
            <v>0</v>
          </cell>
        </row>
        <row r="624">
          <cell r="L624">
            <v>73.62</v>
          </cell>
          <cell r="O624">
            <v>76.67</v>
          </cell>
          <cell r="R624">
            <v>24.29</v>
          </cell>
          <cell r="U624">
            <v>73.62</v>
          </cell>
          <cell r="W624">
            <v>67</v>
          </cell>
          <cell r="X624">
            <v>69.069999999999993</v>
          </cell>
          <cell r="Y624">
            <v>23.33</v>
          </cell>
          <cell r="Z624">
            <v>43.95</v>
          </cell>
          <cell r="AA624">
            <v>0</v>
          </cell>
        </row>
        <row r="625">
          <cell r="L625">
            <v>73.62</v>
          </cell>
          <cell r="O625">
            <v>76.67</v>
          </cell>
          <cell r="R625">
            <v>24.29</v>
          </cell>
          <cell r="U625">
            <v>73.62</v>
          </cell>
          <cell r="W625">
            <v>67</v>
          </cell>
          <cell r="X625">
            <v>69.069999999999993</v>
          </cell>
          <cell r="Y625">
            <v>23.33</v>
          </cell>
          <cell r="Z625">
            <v>43.95</v>
          </cell>
          <cell r="AA625">
            <v>0</v>
          </cell>
        </row>
        <row r="626">
          <cell r="L626">
            <v>73.62</v>
          </cell>
          <cell r="O626">
            <v>76.67</v>
          </cell>
          <cell r="R626">
            <v>24.29</v>
          </cell>
          <cell r="U626">
            <v>73.62</v>
          </cell>
          <cell r="W626">
            <v>67</v>
          </cell>
          <cell r="X626">
            <v>69.069999999999993</v>
          </cell>
          <cell r="Y626">
            <v>23.33</v>
          </cell>
          <cell r="Z626">
            <v>43.95</v>
          </cell>
          <cell r="AA626">
            <v>0</v>
          </cell>
        </row>
        <row r="627">
          <cell r="L627">
            <v>73.62</v>
          </cell>
          <cell r="O627">
            <v>76.67</v>
          </cell>
          <cell r="R627">
            <v>24.29</v>
          </cell>
          <cell r="U627">
            <v>73.62</v>
          </cell>
          <cell r="W627">
            <v>67</v>
          </cell>
          <cell r="X627">
            <v>69.069999999999993</v>
          </cell>
          <cell r="Y627">
            <v>23.33</v>
          </cell>
          <cell r="Z627">
            <v>43.95</v>
          </cell>
          <cell r="AA627">
            <v>0</v>
          </cell>
        </row>
        <row r="628">
          <cell r="L628">
            <v>73.62</v>
          </cell>
          <cell r="O628">
            <v>76.67</v>
          </cell>
          <cell r="R628">
            <v>24.29</v>
          </cell>
          <cell r="U628">
            <v>73.62</v>
          </cell>
          <cell r="W628">
            <v>67</v>
          </cell>
          <cell r="X628">
            <v>69.069999999999993</v>
          </cell>
          <cell r="Y628">
            <v>23.33</v>
          </cell>
          <cell r="Z628">
            <v>43.95</v>
          </cell>
          <cell r="AA628">
            <v>0</v>
          </cell>
        </row>
        <row r="629">
          <cell r="L629">
            <v>73.62</v>
          </cell>
          <cell r="O629">
            <v>76.67</v>
          </cell>
          <cell r="R629">
            <v>24.29</v>
          </cell>
          <cell r="U629">
            <v>73.62</v>
          </cell>
          <cell r="W629">
            <v>67</v>
          </cell>
          <cell r="X629">
            <v>69.069999999999993</v>
          </cell>
          <cell r="Y629">
            <v>23.33</v>
          </cell>
          <cell r="Z629">
            <v>43.95</v>
          </cell>
          <cell r="AA629">
            <v>0</v>
          </cell>
        </row>
        <row r="630">
          <cell r="L630">
            <v>73.62</v>
          </cell>
          <cell r="O630">
            <v>76.67</v>
          </cell>
          <cell r="R630">
            <v>24.29</v>
          </cell>
          <cell r="U630">
            <v>73.62</v>
          </cell>
          <cell r="W630">
            <v>67</v>
          </cell>
          <cell r="X630">
            <v>69.069999999999993</v>
          </cell>
          <cell r="Y630">
            <v>23.33</v>
          </cell>
          <cell r="Z630">
            <v>43.95</v>
          </cell>
          <cell r="AA630">
            <v>0</v>
          </cell>
        </row>
        <row r="631">
          <cell r="L631">
            <v>73.62</v>
          </cell>
          <cell r="O631">
            <v>76.67</v>
          </cell>
          <cell r="R631">
            <v>24.29</v>
          </cell>
          <cell r="U631">
            <v>73.62</v>
          </cell>
          <cell r="W631">
            <v>67</v>
          </cell>
          <cell r="X631">
            <v>69.069999999999993</v>
          </cell>
          <cell r="Y631">
            <v>23.33</v>
          </cell>
          <cell r="Z631">
            <v>43.95</v>
          </cell>
          <cell r="AA631">
            <v>0</v>
          </cell>
        </row>
        <row r="632">
          <cell r="L632">
            <v>73.62</v>
          </cell>
          <cell r="O632">
            <v>76.67</v>
          </cell>
          <cell r="R632">
            <v>24.29</v>
          </cell>
          <cell r="U632">
            <v>73.62</v>
          </cell>
          <cell r="W632">
            <v>67</v>
          </cell>
          <cell r="X632">
            <v>69.069999999999993</v>
          </cell>
          <cell r="Y632">
            <v>23.33</v>
          </cell>
          <cell r="Z632">
            <v>43.95</v>
          </cell>
          <cell r="AA632">
            <v>0</v>
          </cell>
        </row>
        <row r="633">
          <cell r="L633">
            <v>73.62</v>
          </cell>
          <cell r="O633">
            <v>76.67</v>
          </cell>
          <cell r="R633">
            <v>24.29</v>
          </cell>
          <cell r="U633">
            <v>73.62</v>
          </cell>
          <cell r="W633">
            <v>67</v>
          </cell>
          <cell r="X633">
            <v>69.069999999999993</v>
          </cell>
          <cell r="Y633">
            <v>23.33</v>
          </cell>
          <cell r="Z633">
            <v>43.95</v>
          </cell>
          <cell r="AA633">
            <v>0</v>
          </cell>
        </row>
        <row r="634">
          <cell r="L634">
            <v>73.62</v>
          </cell>
          <cell r="O634">
            <v>76.67</v>
          </cell>
          <cell r="R634">
            <v>24.29</v>
          </cell>
          <cell r="U634">
            <v>73.62</v>
          </cell>
          <cell r="W634">
            <v>67</v>
          </cell>
          <cell r="X634">
            <v>69.069999999999993</v>
          </cell>
          <cell r="Y634">
            <v>23.33</v>
          </cell>
          <cell r="Z634">
            <v>43.95</v>
          </cell>
          <cell r="AA634">
            <v>0</v>
          </cell>
        </row>
        <row r="635">
          <cell r="L635">
            <v>73.62</v>
          </cell>
          <cell r="O635">
            <v>76.67</v>
          </cell>
          <cell r="R635">
            <v>24.29</v>
          </cell>
          <cell r="U635">
            <v>73.62</v>
          </cell>
          <cell r="W635">
            <v>67</v>
          </cell>
          <cell r="X635">
            <v>69.069999999999993</v>
          </cell>
          <cell r="Y635">
            <v>23.33</v>
          </cell>
          <cell r="Z635">
            <v>43.95</v>
          </cell>
          <cell r="AA635">
            <v>0</v>
          </cell>
        </row>
        <row r="636">
          <cell r="L636">
            <v>73.62</v>
          </cell>
          <cell r="O636">
            <v>76.67</v>
          </cell>
          <cell r="R636">
            <v>24.29</v>
          </cell>
          <cell r="U636">
            <v>73.62</v>
          </cell>
          <cell r="W636">
            <v>67</v>
          </cell>
          <cell r="X636">
            <v>69.069999999999993</v>
          </cell>
          <cell r="Y636">
            <v>23.33</v>
          </cell>
          <cell r="Z636">
            <v>43.95</v>
          </cell>
          <cell r="AA636">
            <v>0</v>
          </cell>
        </row>
        <row r="637">
          <cell r="L637">
            <v>73.62</v>
          </cell>
          <cell r="O637">
            <v>76.67</v>
          </cell>
          <cell r="R637">
            <v>24.29</v>
          </cell>
          <cell r="U637">
            <v>73.62</v>
          </cell>
          <cell r="W637">
            <v>67</v>
          </cell>
          <cell r="X637">
            <v>69.069999999999993</v>
          </cell>
          <cell r="Y637">
            <v>23.33</v>
          </cell>
          <cell r="Z637">
            <v>43.95</v>
          </cell>
          <cell r="AA637">
            <v>0</v>
          </cell>
        </row>
        <row r="638">
          <cell r="L638">
            <v>73.62</v>
          </cell>
          <cell r="O638">
            <v>76.67</v>
          </cell>
          <cell r="R638">
            <v>24.29</v>
          </cell>
          <cell r="U638">
            <v>73.62</v>
          </cell>
          <cell r="W638">
            <v>67</v>
          </cell>
          <cell r="X638">
            <v>69.069999999999993</v>
          </cell>
          <cell r="Y638">
            <v>23.33</v>
          </cell>
          <cell r="Z638">
            <v>43.95</v>
          </cell>
          <cell r="AA638">
            <v>0</v>
          </cell>
        </row>
        <row r="639">
          <cell r="L639">
            <v>73.62</v>
          </cell>
          <cell r="O639">
            <v>76.67</v>
          </cell>
          <cell r="R639">
            <v>24.29</v>
          </cell>
          <cell r="U639">
            <v>73.62</v>
          </cell>
          <cell r="W639">
            <v>67</v>
          </cell>
          <cell r="X639">
            <v>69.069999999999993</v>
          </cell>
          <cell r="Y639">
            <v>23.33</v>
          </cell>
          <cell r="Z639">
            <v>43.95</v>
          </cell>
          <cell r="AA639">
            <v>0</v>
          </cell>
        </row>
        <row r="640">
          <cell r="L640">
            <v>73.62</v>
          </cell>
          <cell r="O640">
            <v>76.67</v>
          </cell>
          <cell r="R640">
            <v>24.29</v>
          </cell>
          <cell r="U640">
            <v>73.62</v>
          </cell>
          <cell r="W640">
            <v>67</v>
          </cell>
          <cell r="X640">
            <v>69.069999999999993</v>
          </cell>
          <cell r="Y640">
            <v>23.33</v>
          </cell>
          <cell r="Z640">
            <v>43.95</v>
          </cell>
          <cell r="AA640">
            <v>0</v>
          </cell>
        </row>
        <row r="641">
          <cell r="L641">
            <v>73.62</v>
          </cell>
          <cell r="O641">
            <v>76.67</v>
          </cell>
          <cell r="R641">
            <v>24.29</v>
          </cell>
          <cell r="U641">
            <v>73.62</v>
          </cell>
          <cell r="W641">
            <v>67</v>
          </cell>
          <cell r="X641">
            <v>69.069999999999993</v>
          </cell>
          <cell r="Y641">
            <v>23.33</v>
          </cell>
          <cell r="Z641">
            <v>43.95</v>
          </cell>
          <cell r="AA641">
            <v>0</v>
          </cell>
        </row>
        <row r="642">
          <cell r="L642">
            <v>73.62</v>
          </cell>
          <cell r="O642">
            <v>76.67</v>
          </cell>
          <cell r="R642">
            <v>24.29</v>
          </cell>
          <cell r="U642">
            <v>73.62</v>
          </cell>
          <cell r="W642">
            <v>67</v>
          </cell>
          <cell r="X642">
            <v>69.069999999999993</v>
          </cell>
          <cell r="Y642">
            <v>23.33</v>
          </cell>
          <cell r="Z642">
            <v>43.95</v>
          </cell>
          <cell r="AA642">
            <v>0</v>
          </cell>
        </row>
        <row r="643">
          <cell r="L643">
            <v>73.62</v>
          </cell>
          <cell r="O643">
            <v>76.67</v>
          </cell>
          <cell r="R643">
            <v>24.29</v>
          </cell>
          <cell r="U643">
            <v>73.62</v>
          </cell>
          <cell r="W643">
            <v>67</v>
          </cell>
          <cell r="X643">
            <v>69.069999999999993</v>
          </cell>
          <cell r="Y643">
            <v>23.33</v>
          </cell>
          <cell r="Z643">
            <v>43.95</v>
          </cell>
          <cell r="AA643">
            <v>0</v>
          </cell>
        </row>
        <row r="644">
          <cell r="L644">
            <v>73.62</v>
          </cell>
          <cell r="O644">
            <v>76.67</v>
          </cell>
          <cell r="R644">
            <v>24.29</v>
          </cell>
          <cell r="U644">
            <v>73.62</v>
          </cell>
          <cell r="W644">
            <v>67</v>
          </cell>
          <cell r="X644">
            <v>69.069999999999993</v>
          </cell>
          <cell r="Y644">
            <v>23.33</v>
          </cell>
          <cell r="Z644">
            <v>43.95</v>
          </cell>
          <cell r="AA644">
            <v>0</v>
          </cell>
        </row>
        <row r="645">
          <cell r="L645">
            <v>73.62</v>
          </cell>
          <cell r="O645">
            <v>76.67</v>
          </cell>
          <cell r="R645">
            <v>24.29</v>
          </cell>
          <cell r="U645">
            <v>73.62</v>
          </cell>
          <cell r="W645">
            <v>67</v>
          </cell>
          <cell r="X645">
            <v>69.069999999999993</v>
          </cell>
          <cell r="Y645">
            <v>23.33</v>
          </cell>
          <cell r="Z645">
            <v>43.95</v>
          </cell>
          <cell r="AA645">
            <v>0</v>
          </cell>
        </row>
        <row r="646">
          <cell r="L646">
            <v>73.62</v>
          </cell>
          <cell r="O646">
            <v>76.67</v>
          </cell>
          <cell r="R646">
            <v>24.29</v>
          </cell>
          <cell r="U646">
            <v>73.62</v>
          </cell>
          <cell r="W646">
            <v>67</v>
          </cell>
          <cell r="X646">
            <v>69.069999999999993</v>
          </cell>
          <cell r="Y646">
            <v>23.33</v>
          </cell>
          <cell r="Z646">
            <v>43.95</v>
          </cell>
          <cell r="AA646">
            <v>0</v>
          </cell>
        </row>
        <row r="647">
          <cell r="L647">
            <v>73.62</v>
          </cell>
          <cell r="O647">
            <v>76.67</v>
          </cell>
          <cell r="R647">
            <v>24.29</v>
          </cell>
          <cell r="U647">
            <v>73.62</v>
          </cell>
          <cell r="W647">
            <v>67</v>
          </cell>
          <cell r="X647">
            <v>69.069999999999993</v>
          </cell>
          <cell r="Y647">
            <v>23.33</v>
          </cell>
          <cell r="Z647">
            <v>43.95</v>
          </cell>
          <cell r="AA647">
            <v>0</v>
          </cell>
        </row>
        <row r="648">
          <cell r="L648">
            <v>73.62</v>
          </cell>
          <cell r="O648">
            <v>76.67</v>
          </cell>
          <cell r="R648">
            <v>24.29</v>
          </cell>
          <cell r="U648">
            <v>73.62</v>
          </cell>
          <cell r="W648">
            <v>67</v>
          </cell>
          <cell r="X648">
            <v>69.069999999999993</v>
          </cell>
          <cell r="Y648">
            <v>23.33</v>
          </cell>
          <cell r="Z648">
            <v>43.95</v>
          </cell>
          <cell r="AA648">
            <v>0</v>
          </cell>
        </row>
        <row r="649">
          <cell r="L649">
            <v>73.62</v>
          </cell>
          <cell r="O649">
            <v>76.67</v>
          </cell>
          <cell r="R649">
            <v>24.29</v>
          </cell>
          <cell r="U649">
            <v>73.62</v>
          </cell>
          <cell r="W649">
            <v>67</v>
          </cell>
          <cell r="X649">
            <v>69.069999999999993</v>
          </cell>
          <cell r="Y649">
            <v>23.33</v>
          </cell>
          <cell r="Z649">
            <v>43.95</v>
          </cell>
          <cell r="AA649">
            <v>0</v>
          </cell>
        </row>
        <row r="650">
          <cell r="L650">
            <v>73.62</v>
          </cell>
          <cell r="O650">
            <v>76.67</v>
          </cell>
          <cell r="R650">
            <v>24.29</v>
          </cell>
          <cell r="U650">
            <v>73.62</v>
          </cell>
          <cell r="W650">
            <v>67</v>
          </cell>
          <cell r="X650">
            <v>69.069999999999993</v>
          </cell>
          <cell r="Y650">
            <v>23.33</v>
          </cell>
          <cell r="Z650">
            <v>43.95</v>
          </cell>
          <cell r="AA650">
            <v>0</v>
          </cell>
        </row>
        <row r="651">
          <cell r="L651">
            <v>73.62</v>
          </cell>
          <cell r="O651">
            <v>76.67</v>
          </cell>
          <cell r="R651">
            <v>24.29</v>
          </cell>
          <cell r="U651">
            <v>73.62</v>
          </cell>
          <cell r="W651">
            <v>67</v>
          </cell>
          <cell r="X651">
            <v>69.069999999999993</v>
          </cell>
          <cell r="Y651">
            <v>23.33</v>
          </cell>
          <cell r="Z651">
            <v>43.95</v>
          </cell>
          <cell r="AA651">
            <v>0</v>
          </cell>
        </row>
        <row r="652">
          <cell r="L652">
            <v>73.62</v>
          </cell>
          <cell r="O652">
            <v>76.67</v>
          </cell>
          <cell r="R652">
            <v>24.29</v>
          </cell>
          <cell r="U652">
            <v>73.62</v>
          </cell>
          <cell r="W652">
            <v>67</v>
          </cell>
          <cell r="X652">
            <v>69.069999999999993</v>
          </cell>
          <cell r="Y652">
            <v>23.33</v>
          </cell>
          <cell r="Z652">
            <v>43.95</v>
          </cell>
          <cell r="AA652">
            <v>0</v>
          </cell>
        </row>
        <row r="653">
          <cell r="L653">
            <v>73.62</v>
          </cell>
          <cell r="O653">
            <v>76.67</v>
          </cell>
          <cell r="R653">
            <v>24.29</v>
          </cell>
          <cell r="U653">
            <v>73.62</v>
          </cell>
          <cell r="W653">
            <v>67</v>
          </cell>
          <cell r="X653">
            <v>69.069999999999993</v>
          </cell>
          <cell r="Y653">
            <v>23.33</v>
          </cell>
          <cell r="Z653">
            <v>43.95</v>
          </cell>
          <cell r="AA653">
            <v>0</v>
          </cell>
        </row>
        <row r="654">
          <cell r="L654">
            <v>73.62</v>
          </cell>
          <cell r="O654">
            <v>76.67</v>
          </cell>
          <cell r="R654">
            <v>24.29</v>
          </cell>
          <cell r="U654">
            <v>73.62</v>
          </cell>
          <cell r="W654">
            <v>67</v>
          </cell>
          <cell r="X654">
            <v>69.069999999999993</v>
          </cell>
          <cell r="Y654">
            <v>23.33</v>
          </cell>
          <cell r="Z654">
            <v>43.95</v>
          </cell>
          <cell r="AA654">
            <v>0</v>
          </cell>
        </row>
        <row r="655">
          <cell r="L655">
            <v>73.62</v>
          </cell>
          <cell r="O655">
            <v>76.67</v>
          </cell>
          <cell r="R655">
            <v>24.29</v>
          </cell>
          <cell r="U655">
            <v>73.62</v>
          </cell>
          <cell r="W655">
            <v>67</v>
          </cell>
          <cell r="X655">
            <v>69.069999999999993</v>
          </cell>
          <cell r="Y655">
            <v>23.33</v>
          </cell>
          <cell r="Z655">
            <v>43.95</v>
          </cell>
          <cell r="AA655">
            <v>0</v>
          </cell>
        </row>
        <row r="656">
          <cell r="L656">
            <v>73.62</v>
          </cell>
          <cell r="O656">
            <v>76.67</v>
          </cell>
          <cell r="R656">
            <v>24.29</v>
          </cell>
          <cell r="U656">
            <v>73.62</v>
          </cell>
          <cell r="W656">
            <v>67</v>
          </cell>
          <cell r="X656">
            <v>69.069999999999993</v>
          </cell>
          <cell r="Y656">
            <v>23.33</v>
          </cell>
          <cell r="Z656">
            <v>43.95</v>
          </cell>
          <cell r="AA656">
            <v>0</v>
          </cell>
        </row>
        <row r="657">
          <cell r="L657">
            <v>73.62</v>
          </cell>
          <cell r="O657">
            <v>76.67</v>
          </cell>
          <cell r="R657">
            <v>24.29</v>
          </cell>
          <cell r="U657">
            <v>73.62</v>
          </cell>
          <cell r="W657">
            <v>67</v>
          </cell>
          <cell r="X657">
            <v>69.069999999999993</v>
          </cell>
          <cell r="Y657">
            <v>23.33</v>
          </cell>
          <cell r="Z657">
            <v>43.95</v>
          </cell>
          <cell r="AA657">
            <v>0</v>
          </cell>
        </row>
        <row r="658">
          <cell r="L658">
            <v>73.62</v>
          </cell>
          <cell r="O658">
            <v>76.67</v>
          </cell>
          <cell r="R658">
            <v>24.29</v>
          </cell>
          <cell r="U658">
            <v>73.62</v>
          </cell>
          <cell r="W658">
            <v>67</v>
          </cell>
          <cell r="X658">
            <v>69.069999999999993</v>
          </cell>
          <cell r="Y658">
            <v>23.33</v>
          </cell>
          <cell r="Z658">
            <v>43.95</v>
          </cell>
          <cell r="AA658">
            <v>0</v>
          </cell>
        </row>
        <row r="659">
          <cell r="L659">
            <v>73.62</v>
          </cell>
          <cell r="O659">
            <v>76.67</v>
          </cell>
          <cell r="R659">
            <v>24.29</v>
          </cell>
          <cell r="U659">
            <v>73.62</v>
          </cell>
          <cell r="W659">
            <v>67</v>
          </cell>
          <cell r="X659">
            <v>69.069999999999993</v>
          </cell>
          <cell r="Y659">
            <v>23.33</v>
          </cell>
          <cell r="Z659">
            <v>43.95</v>
          </cell>
          <cell r="AA659">
            <v>0</v>
          </cell>
        </row>
        <row r="660">
          <cell r="L660">
            <v>73.62</v>
          </cell>
          <cell r="O660">
            <v>76.67</v>
          </cell>
          <cell r="R660">
            <v>24.29</v>
          </cell>
          <cell r="U660">
            <v>73.62</v>
          </cell>
          <cell r="W660">
            <v>67</v>
          </cell>
          <cell r="X660">
            <v>69.069999999999993</v>
          </cell>
          <cell r="Y660">
            <v>23.33</v>
          </cell>
          <cell r="Z660">
            <v>43.95</v>
          </cell>
          <cell r="AA660">
            <v>0</v>
          </cell>
        </row>
        <row r="661">
          <cell r="L661">
            <v>73.62</v>
          </cell>
          <cell r="O661">
            <v>76.67</v>
          </cell>
          <cell r="R661">
            <v>24.29</v>
          </cell>
          <cell r="U661">
            <v>73.62</v>
          </cell>
          <cell r="W661">
            <v>67</v>
          </cell>
          <cell r="X661">
            <v>69.069999999999993</v>
          </cell>
          <cell r="Y661">
            <v>23.33</v>
          </cell>
          <cell r="Z661">
            <v>43.95</v>
          </cell>
          <cell r="AA661">
            <v>0</v>
          </cell>
        </row>
        <row r="662">
          <cell r="L662">
            <v>73.62</v>
          </cell>
          <cell r="O662">
            <v>76.67</v>
          </cell>
          <cell r="R662">
            <v>24.29</v>
          </cell>
          <cell r="U662">
            <v>73.62</v>
          </cell>
          <cell r="W662">
            <v>67</v>
          </cell>
          <cell r="X662">
            <v>69.069999999999993</v>
          </cell>
          <cell r="Y662">
            <v>23.33</v>
          </cell>
          <cell r="Z662">
            <v>43.95</v>
          </cell>
          <cell r="AA662">
            <v>0</v>
          </cell>
        </row>
        <row r="663">
          <cell r="L663">
            <v>73.62</v>
          </cell>
          <cell r="O663">
            <v>76.67</v>
          </cell>
          <cell r="R663">
            <v>24.29</v>
          </cell>
          <cell r="U663">
            <v>73.62</v>
          </cell>
          <cell r="W663">
            <v>67</v>
          </cell>
          <cell r="X663">
            <v>69.069999999999993</v>
          </cell>
          <cell r="Y663">
            <v>23.33</v>
          </cell>
          <cell r="Z663">
            <v>43.95</v>
          </cell>
          <cell r="AA663">
            <v>0</v>
          </cell>
        </row>
        <row r="664">
          <cell r="L664">
            <v>73.62</v>
          </cell>
          <cell r="O664">
            <v>76.67</v>
          </cell>
          <cell r="R664">
            <v>24.29</v>
          </cell>
          <cell r="U664">
            <v>73.62</v>
          </cell>
          <cell r="W664">
            <v>67</v>
          </cell>
          <cell r="X664">
            <v>69.069999999999993</v>
          </cell>
          <cell r="Y664">
            <v>23.33</v>
          </cell>
          <cell r="Z664">
            <v>43.95</v>
          </cell>
          <cell r="AA664">
            <v>0</v>
          </cell>
        </row>
        <row r="665">
          <cell r="L665">
            <v>73.62</v>
          </cell>
          <cell r="O665">
            <v>76.67</v>
          </cell>
          <cell r="R665">
            <v>24.29</v>
          </cell>
          <cell r="U665">
            <v>73.62</v>
          </cell>
          <cell r="W665">
            <v>67</v>
          </cell>
          <cell r="X665">
            <v>69.069999999999993</v>
          </cell>
          <cell r="Y665">
            <v>23.33</v>
          </cell>
          <cell r="Z665">
            <v>43.95</v>
          </cell>
          <cell r="AA665">
            <v>0</v>
          </cell>
        </row>
        <row r="666">
          <cell r="L666">
            <v>73.62</v>
          </cell>
          <cell r="O666">
            <v>76.67</v>
          </cell>
          <cell r="R666">
            <v>24.29</v>
          </cell>
          <cell r="U666">
            <v>73.62</v>
          </cell>
          <cell r="W666">
            <v>67</v>
          </cell>
          <cell r="X666">
            <v>69.069999999999993</v>
          </cell>
          <cell r="Y666">
            <v>23.33</v>
          </cell>
          <cell r="Z666">
            <v>43.95</v>
          </cell>
          <cell r="AA666">
            <v>0</v>
          </cell>
        </row>
        <row r="667">
          <cell r="L667">
            <v>73.62</v>
          </cell>
          <cell r="O667">
            <v>76.67</v>
          </cell>
          <cell r="R667">
            <v>24.29</v>
          </cell>
          <cell r="U667">
            <v>73.62</v>
          </cell>
          <cell r="W667">
            <v>67</v>
          </cell>
          <cell r="X667">
            <v>69.069999999999993</v>
          </cell>
          <cell r="Y667">
            <v>23.33</v>
          </cell>
          <cell r="Z667">
            <v>43.95</v>
          </cell>
          <cell r="AA667">
            <v>0</v>
          </cell>
        </row>
        <row r="668">
          <cell r="L668">
            <v>73.62</v>
          </cell>
          <cell r="O668">
            <v>76.67</v>
          </cell>
          <cell r="R668">
            <v>24.29</v>
          </cell>
          <cell r="U668">
            <v>73.62</v>
          </cell>
          <cell r="W668">
            <v>67</v>
          </cell>
          <cell r="X668">
            <v>69.069999999999993</v>
          </cell>
          <cell r="Y668">
            <v>23.33</v>
          </cell>
          <cell r="Z668">
            <v>43.95</v>
          </cell>
          <cell r="AA668">
            <v>0</v>
          </cell>
        </row>
        <row r="669">
          <cell r="L669">
            <v>73.62</v>
          </cell>
          <cell r="O669">
            <v>76.67</v>
          </cell>
          <cell r="R669">
            <v>24.29</v>
          </cell>
          <cell r="U669">
            <v>73.62</v>
          </cell>
          <cell r="W669">
            <v>67</v>
          </cell>
          <cell r="X669">
            <v>69.069999999999993</v>
          </cell>
          <cell r="Y669">
            <v>23.33</v>
          </cell>
          <cell r="Z669">
            <v>43.95</v>
          </cell>
          <cell r="AA669">
            <v>0</v>
          </cell>
        </row>
        <row r="670">
          <cell r="L670">
            <v>73.62</v>
          </cell>
          <cell r="O670">
            <v>76.67</v>
          </cell>
          <cell r="R670">
            <v>24.29</v>
          </cell>
          <cell r="U670">
            <v>73.62</v>
          </cell>
          <cell r="W670">
            <v>67</v>
          </cell>
          <cell r="X670">
            <v>69.069999999999993</v>
          </cell>
          <cell r="Y670">
            <v>23.33</v>
          </cell>
          <cell r="Z670">
            <v>43.95</v>
          </cell>
          <cell r="AA670">
            <v>0</v>
          </cell>
        </row>
        <row r="671">
          <cell r="L671">
            <v>73.62</v>
          </cell>
          <cell r="O671">
            <v>76.67</v>
          </cell>
          <cell r="R671">
            <v>24.29</v>
          </cell>
          <cell r="U671">
            <v>73.62</v>
          </cell>
          <cell r="W671">
            <v>67</v>
          </cell>
          <cell r="X671">
            <v>69.069999999999993</v>
          </cell>
          <cell r="Y671">
            <v>23.33</v>
          </cell>
          <cell r="Z671">
            <v>43.95</v>
          </cell>
          <cell r="AA671">
            <v>0</v>
          </cell>
        </row>
        <row r="672">
          <cell r="L672">
            <v>73.62</v>
          </cell>
          <cell r="O672">
            <v>76.67</v>
          </cell>
          <cell r="R672">
            <v>24.29</v>
          </cell>
          <cell r="U672">
            <v>73.62</v>
          </cell>
          <cell r="W672">
            <v>67</v>
          </cell>
          <cell r="X672">
            <v>69.069999999999993</v>
          </cell>
          <cell r="Y672">
            <v>23.33</v>
          </cell>
          <cell r="Z672">
            <v>43.95</v>
          </cell>
          <cell r="AA672">
            <v>0</v>
          </cell>
        </row>
        <row r="673">
          <cell r="L673">
            <v>73.62</v>
          </cell>
          <cell r="O673">
            <v>76.67</v>
          </cell>
          <cell r="R673">
            <v>24.29</v>
          </cell>
          <cell r="U673">
            <v>73.62</v>
          </cell>
          <cell r="W673">
            <v>67</v>
          </cell>
          <cell r="X673">
            <v>69.069999999999993</v>
          </cell>
          <cell r="Y673">
            <v>23.33</v>
          </cell>
          <cell r="Z673">
            <v>43.95</v>
          </cell>
          <cell r="AA673">
            <v>0</v>
          </cell>
        </row>
        <row r="674">
          <cell r="L674">
            <v>73.62</v>
          </cell>
          <cell r="O674">
            <v>76.67</v>
          </cell>
          <cell r="R674">
            <v>24.29</v>
          </cell>
          <cell r="U674">
            <v>73.62</v>
          </cell>
          <cell r="W674">
            <v>67</v>
          </cell>
          <cell r="X674">
            <v>69.069999999999993</v>
          </cell>
          <cell r="Y674">
            <v>23.33</v>
          </cell>
          <cell r="Z674">
            <v>43.95</v>
          </cell>
          <cell r="AA674">
            <v>0</v>
          </cell>
        </row>
        <row r="675">
          <cell r="L675">
            <v>73.62</v>
          </cell>
          <cell r="O675">
            <v>76.67</v>
          </cell>
          <cell r="R675">
            <v>24.29</v>
          </cell>
          <cell r="U675">
            <v>73.62</v>
          </cell>
          <cell r="W675">
            <v>67</v>
          </cell>
          <cell r="X675">
            <v>69.069999999999993</v>
          </cell>
          <cell r="Y675">
            <v>23.33</v>
          </cell>
          <cell r="Z675">
            <v>43.95</v>
          </cell>
          <cell r="AA675">
            <v>0</v>
          </cell>
        </row>
        <row r="676">
          <cell r="L676">
            <v>73.62</v>
          </cell>
          <cell r="O676">
            <v>76.67</v>
          </cell>
          <cell r="R676">
            <v>24.29</v>
          </cell>
          <cell r="U676">
            <v>73.62</v>
          </cell>
          <cell r="W676">
            <v>67</v>
          </cell>
          <cell r="X676">
            <v>69.069999999999993</v>
          </cell>
          <cell r="Y676">
            <v>23.33</v>
          </cell>
          <cell r="Z676">
            <v>43.95</v>
          </cell>
          <cell r="AA676">
            <v>0</v>
          </cell>
        </row>
        <row r="677">
          <cell r="L677">
            <v>73.62</v>
          </cell>
          <cell r="O677">
            <v>76.67</v>
          </cell>
          <cell r="R677">
            <v>24.29</v>
          </cell>
          <cell r="U677">
            <v>73.62</v>
          </cell>
          <cell r="W677">
            <v>67</v>
          </cell>
          <cell r="X677">
            <v>69.069999999999993</v>
          </cell>
          <cell r="Y677">
            <v>23.33</v>
          </cell>
          <cell r="Z677">
            <v>43.95</v>
          </cell>
          <cell r="AA677">
            <v>0</v>
          </cell>
        </row>
        <row r="678">
          <cell r="L678">
            <v>73.62</v>
          </cell>
          <cell r="O678">
            <v>76.67</v>
          </cell>
          <cell r="R678">
            <v>24.29</v>
          </cell>
          <cell r="U678">
            <v>73.62</v>
          </cell>
          <cell r="W678">
            <v>67</v>
          </cell>
          <cell r="X678">
            <v>69.069999999999993</v>
          </cell>
          <cell r="Y678">
            <v>23.33</v>
          </cell>
          <cell r="Z678">
            <v>43.95</v>
          </cell>
          <cell r="AA678">
            <v>0</v>
          </cell>
        </row>
        <row r="679">
          <cell r="L679">
            <v>73.62</v>
          </cell>
          <cell r="O679">
            <v>76.67</v>
          </cell>
          <cell r="R679">
            <v>24.29</v>
          </cell>
          <cell r="U679">
            <v>73.62</v>
          </cell>
          <cell r="W679">
            <v>67</v>
          </cell>
          <cell r="X679">
            <v>69.069999999999993</v>
          </cell>
          <cell r="Y679">
            <v>23.33</v>
          </cell>
          <cell r="Z679">
            <v>43.95</v>
          </cell>
          <cell r="AA679">
            <v>0</v>
          </cell>
        </row>
        <row r="680">
          <cell r="L680">
            <v>73.62</v>
          </cell>
          <cell r="O680">
            <v>76.67</v>
          </cell>
          <cell r="R680">
            <v>24.29</v>
          </cell>
          <cell r="U680">
            <v>73.62</v>
          </cell>
          <cell r="W680">
            <v>67</v>
          </cell>
          <cell r="X680">
            <v>69.069999999999993</v>
          </cell>
          <cell r="Y680">
            <v>23.33</v>
          </cell>
          <cell r="Z680">
            <v>43.95</v>
          </cell>
          <cell r="AA680">
            <v>0</v>
          </cell>
        </row>
        <row r="681">
          <cell r="L681">
            <v>73.62</v>
          </cell>
          <cell r="O681">
            <v>76.67</v>
          </cell>
          <cell r="R681">
            <v>24.29</v>
          </cell>
          <cell r="U681">
            <v>73.62</v>
          </cell>
          <cell r="W681">
            <v>67</v>
          </cell>
          <cell r="X681">
            <v>69.069999999999993</v>
          </cell>
          <cell r="Y681">
            <v>23.33</v>
          </cell>
          <cell r="Z681">
            <v>43.95</v>
          </cell>
          <cell r="AA681">
            <v>0</v>
          </cell>
        </row>
        <row r="682">
          <cell r="L682">
            <v>73.62</v>
          </cell>
          <cell r="O682">
            <v>76.67</v>
          </cell>
          <cell r="R682">
            <v>24.29</v>
          </cell>
          <cell r="U682">
            <v>73.62</v>
          </cell>
          <cell r="W682">
            <v>67</v>
          </cell>
          <cell r="X682">
            <v>69.069999999999993</v>
          </cell>
          <cell r="Y682">
            <v>23.33</v>
          </cell>
          <cell r="Z682">
            <v>43.95</v>
          </cell>
          <cell r="AA682">
            <v>0</v>
          </cell>
        </row>
        <row r="683">
          <cell r="L683">
            <v>73.62</v>
          </cell>
          <cell r="O683">
            <v>76.67</v>
          </cell>
          <cell r="R683">
            <v>24.29</v>
          </cell>
          <cell r="U683">
            <v>73.62</v>
          </cell>
          <cell r="W683">
            <v>67</v>
          </cell>
          <cell r="X683">
            <v>69.069999999999993</v>
          </cell>
          <cell r="Y683">
            <v>23.33</v>
          </cell>
          <cell r="Z683">
            <v>43.95</v>
          </cell>
          <cell r="AA683">
            <v>0</v>
          </cell>
        </row>
        <row r="684">
          <cell r="L684">
            <v>73.62</v>
          </cell>
          <cell r="O684">
            <v>76.67</v>
          </cell>
          <cell r="R684">
            <v>24.29</v>
          </cell>
          <cell r="U684">
            <v>73.62</v>
          </cell>
          <cell r="W684">
            <v>67</v>
          </cell>
          <cell r="X684">
            <v>69.069999999999993</v>
          </cell>
          <cell r="Y684">
            <v>23.33</v>
          </cell>
          <cell r="Z684">
            <v>43.95</v>
          </cell>
          <cell r="AA684">
            <v>0</v>
          </cell>
        </row>
        <row r="685">
          <cell r="L685">
            <v>73.62</v>
          </cell>
          <cell r="O685">
            <v>76.67</v>
          </cell>
          <cell r="R685">
            <v>24.29</v>
          </cell>
          <cell r="U685">
            <v>73.62</v>
          </cell>
          <cell r="W685">
            <v>67</v>
          </cell>
          <cell r="X685">
            <v>69.069999999999993</v>
          </cell>
          <cell r="Y685">
            <v>23.33</v>
          </cell>
          <cell r="Z685">
            <v>43.95</v>
          </cell>
          <cell r="AA685">
            <v>0</v>
          </cell>
        </row>
        <row r="686">
          <cell r="L686">
            <v>73.62</v>
          </cell>
          <cell r="O686">
            <v>76.67</v>
          </cell>
          <cell r="R686">
            <v>24.29</v>
          </cell>
          <cell r="U686">
            <v>73.62</v>
          </cell>
          <cell r="W686">
            <v>67</v>
          </cell>
          <cell r="X686">
            <v>69.069999999999993</v>
          </cell>
          <cell r="Y686">
            <v>23.33</v>
          </cell>
          <cell r="Z686">
            <v>43.95</v>
          </cell>
          <cell r="AA686">
            <v>0</v>
          </cell>
        </row>
        <row r="687">
          <cell r="L687">
            <v>73.62</v>
          </cell>
          <cell r="O687">
            <v>76.67</v>
          </cell>
          <cell r="R687">
            <v>24.29</v>
          </cell>
          <cell r="U687">
            <v>73.62</v>
          </cell>
          <cell r="W687">
            <v>67</v>
          </cell>
          <cell r="X687">
            <v>69.069999999999993</v>
          </cell>
          <cell r="Y687">
            <v>23.33</v>
          </cell>
          <cell r="Z687">
            <v>43.95</v>
          </cell>
          <cell r="AA687">
            <v>0</v>
          </cell>
        </row>
        <row r="688">
          <cell r="L688">
            <v>73.62</v>
          </cell>
          <cell r="O688">
            <v>76.67</v>
          </cell>
          <cell r="R688">
            <v>24.29</v>
          </cell>
          <cell r="U688">
            <v>73.62</v>
          </cell>
          <cell r="W688">
            <v>67</v>
          </cell>
          <cell r="X688">
            <v>69.069999999999993</v>
          </cell>
          <cell r="Y688">
            <v>23.33</v>
          </cell>
          <cell r="Z688">
            <v>43.95</v>
          </cell>
          <cell r="AA688">
            <v>0</v>
          </cell>
        </row>
        <row r="689">
          <cell r="L689">
            <v>73.62</v>
          </cell>
          <cell r="O689">
            <v>76.67</v>
          </cell>
          <cell r="R689">
            <v>24.29</v>
          </cell>
          <cell r="U689">
            <v>73.62</v>
          </cell>
          <cell r="W689">
            <v>67</v>
          </cell>
          <cell r="X689">
            <v>69.069999999999993</v>
          </cell>
          <cell r="Y689">
            <v>23.33</v>
          </cell>
          <cell r="Z689">
            <v>43.95</v>
          </cell>
          <cell r="AA689">
            <v>0</v>
          </cell>
        </row>
        <row r="690">
          <cell r="L690">
            <v>73.62</v>
          </cell>
          <cell r="O690">
            <v>76.67</v>
          </cell>
          <cell r="R690">
            <v>24.29</v>
          </cell>
          <cell r="U690">
            <v>73.62</v>
          </cell>
          <cell r="W690">
            <v>67</v>
          </cell>
          <cell r="X690">
            <v>69.069999999999993</v>
          </cell>
          <cell r="Y690">
            <v>23.33</v>
          </cell>
          <cell r="Z690">
            <v>43.95</v>
          </cell>
          <cell r="AA690">
            <v>0</v>
          </cell>
        </row>
        <row r="691">
          <cell r="L691">
            <v>73.62</v>
          </cell>
          <cell r="O691">
            <v>76.67</v>
          </cell>
          <cell r="R691">
            <v>24.29</v>
          </cell>
          <cell r="U691">
            <v>73.62</v>
          </cell>
          <cell r="W691">
            <v>67</v>
          </cell>
          <cell r="X691">
            <v>69.069999999999993</v>
          </cell>
          <cell r="Y691">
            <v>23.33</v>
          </cell>
          <cell r="Z691">
            <v>43.95</v>
          </cell>
          <cell r="AA691">
            <v>0</v>
          </cell>
        </row>
        <row r="692">
          <cell r="L692">
            <v>73.62</v>
          </cell>
          <cell r="O692">
            <v>76.67</v>
          </cell>
          <cell r="R692">
            <v>24.29</v>
          </cell>
          <cell r="U692">
            <v>73.62</v>
          </cell>
          <cell r="W692">
            <v>67</v>
          </cell>
          <cell r="X692">
            <v>69.069999999999993</v>
          </cell>
          <cell r="Y692">
            <v>23.33</v>
          </cell>
          <cell r="Z692">
            <v>43.95</v>
          </cell>
          <cell r="AA692">
            <v>0</v>
          </cell>
        </row>
        <row r="693">
          <cell r="L693">
            <v>73.62</v>
          </cell>
          <cell r="O693">
            <v>76.67</v>
          </cell>
          <cell r="R693">
            <v>24.29</v>
          </cell>
          <cell r="U693">
            <v>73.62</v>
          </cell>
          <cell r="W693">
            <v>67</v>
          </cell>
          <cell r="X693">
            <v>69.069999999999993</v>
          </cell>
          <cell r="Y693">
            <v>23.33</v>
          </cell>
          <cell r="Z693">
            <v>43.95</v>
          </cell>
          <cell r="AA693">
            <v>0</v>
          </cell>
        </row>
        <row r="694">
          <cell r="L694">
            <v>73.62</v>
          </cell>
          <cell r="O694">
            <v>76.67</v>
          </cell>
          <cell r="R694">
            <v>24.29</v>
          </cell>
          <cell r="U694">
            <v>73.62</v>
          </cell>
          <cell r="W694">
            <v>67</v>
          </cell>
          <cell r="X694">
            <v>69.069999999999993</v>
          </cell>
          <cell r="Y694">
            <v>23.33</v>
          </cell>
          <cell r="Z694">
            <v>43.95</v>
          </cell>
          <cell r="AA694">
            <v>0</v>
          </cell>
        </row>
        <row r="695">
          <cell r="L695">
            <v>73.62</v>
          </cell>
          <cell r="O695">
            <v>76.67</v>
          </cell>
          <cell r="R695">
            <v>24.29</v>
          </cell>
          <cell r="U695">
            <v>73.62</v>
          </cell>
          <cell r="W695">
            <v>67</v>
          </cell>
          <cell r="X695">
            <v>69.069999999999993</v>
          </cell>
          <cell r="Y695">
            <v>23.33</v>
          </cell>
          <cell r="Z695">
            <v>43.95</v>
          </cell>
          <cell r="AA695">
            <v>0</v>
          </cell>
        </row>
        <row r="696">
          <cell r="L696">
            <v>73.62</v>
          </cell>
          <cell r="O696">
            <v>76.67</v>
          </cell>
          <cell r="R696">
            <v>24.29</v>
          </cell>
          <cell r="U696">
            <v>73.62</v>
          </cell>
          <cell r="W696">
            <v>67</v>
          </cell>
          <cell r="X696">
            <v>69.069999999999993</v>
          </cell>
          <cell r="Y696">
            <v>23.33</v>
          </cell>
          <cell r="Z696">
            <v>43.95</v>
          </cell>
          <cell r="AA696">
            <v>0</v>
          </cell>
        </row>
        <row r="697">
          <cell r="L697">
            <v>73.62</v>
          </cell>
          <cell r="O697">
            <v>76.67</v>
          </cell>
          <cell r="R697">
            <v>24.29</v>
          </cell>
          <cell r="U697">
            <v>73.62</v>
          </cell>
          <cell r="W697">
            <v>67</v>
          </cell>
          <cell r="X697">
            <v>69.069999999999993</v>
          </cell>
          <cell r="Y697">
            <v>23.33</v>
          </cell>
          <cell r="Z697">
            <v>43.95</v>
          </cell>
          <cell r="AA697">
            <v>0</v>
          </cell>
        </row>
        <row r="698">
          <cell r="L698">
            <v>73.62</v>
          </cell>
          <cell r="O698">
            <v>76.67</v>
          </cell>
          <cell r="R698">
            <v>24.29</v>
          </cell>
          <cell r="U698">
            <v>73.62</v>
          </cell>
          <cell r="W698">
            <v>67</v>
          </cell>
          <cell r="X698">
            <v>69.069999999999993</v>
          </cell>
          <cell r="Y698">
            <v>23.33</v>
          </cell>
          <cell r="Z698">
            <v>43.95</v>
          </cell>
          <cell r="AA698">
            <v>0</v>
          </cell>
        </row>
        <row r="699">
          <cell r="L699">
            <v>73.62</v>
          </cell>
          <cell r="O699">
            <v>76.67</v>
          </cell>
          <cell r="R699">
            <v>24.29</v>
          </cell>
          <cell r="U699">
            <v>73.62</v>
          </cell>
          <cell r="W699">
            <v>67</v>
          </cell>
          <cell r="X699">
            <v>69.069999999999993</v>
          </cell>
          <cell r="Y699">
            <v>23.33</v>
          </cell>
          <cell r="Z699">
            <v>43.95</v>
          </cell>
          <cell r="AA699">
            <v>0</v>
          </cell>
        </row>
        <row r="700">
          <cell r="L700">
            <v>73.62</v>
          </cell>
          <cell r="O700">
            <v>76.67</v>
          </cell>
          <cell r="R700">
            <v>24.29</v>
          </cell>
          <cell r="U700">
            <v>73.62</v>
          </cell>
          <cell r="W700">
            <v>67</v>
          </cell>
          <cell r="X700">
            <v>69.069999999999993</v>
          </cell>
          <cell r="Y700">
            <v>23.33</v>
          </cell>
          <cell r="Z700">
            <v>43.95</v>
          </cell>
          <cell r="AA700">
            <v>0</v>
          </cell>
        </row>
        <row r="701">
          <cell r="L701">
            <v>73.62</v>
          </cell>
          <cell r="O701">
            <v>76.67</v>
          </cell>
          <cell r="R701">
            <v>24.29</v>
          </cell>
          <cell r="U701">
            <v>73.62</v>
          </cell>
          <cell r="W701">
            <v>67</v>
          </cell>
          <cell r="X701">
            <v>69.069999999999993</v>
          </cell>
          <cell r="Y701">
            <v>23.33</v>
          </cell>
          <cell r="Z701">
            <v>43.95</v>
          </cell>
          <cell r="AA701">
            <v>0</v>
          </cell>
        </row>
        <row r="702">
          <cell r="L702">
            <v>73.62</v>
          </cell>
          <cell r="O702">
            <v>76.67</v>
          </cell>
          <cell r="R702">
            <v>24.29</v>
          </cell>
          <cell r="U702">
            <v>73.62</v>
          </cell>
          <cell r="W702">
            <v>67</v>
          </cell>
          <cell r="X702">
            <v>69.069999999999993</v>
          </cell>
          <cell r="Y702">
            <v>23.33</v>
          </cell>
          <cell r="Z702">
            <v>43.95</v>
          </cell>
          <cell r="AA702">
            <v>0</v>
          </cell>
        </row>
        <row r="703">
          <cell r="L703">
            <v>73.62</v>
          </cell>
          <cell r="O703">
            <v>76.67</v>
          </cell>
          <cell r="R703">
            <v>24.29</v>
          </cell>
          <cell r="U703">
            <v>73.62</v>
          </cell>
          <cell r="W703">
            <v>67</v>
          </cell>
          <cell r="X703">
            <v>69.069999999999993</v>
          </cell>
          <cell r="Y703">
            <v>23.33</v>
          </cell>
          <cell r="Z703">
            <v>43.95</v>
          </cell>
          <cell r="AA703">
            <v>0</v>
          </cell>
        </row>
        <row r="704">
          <cell r="L704">
            <v>73.62</v>
          </cell>
          <cell r="O704">
            <v>76.67</v>
          </cell>
          <cell r="R704">
            <v>24.29</v>
          </cell>
          <cell r="U704">
            <v>73.62</v>
          </cell>
          <cell r="W704">
            <v>67</v>
          </cell>
          <cell r="X704">
            <v>69.069999999999993</v>
          </cell>
          <cell r="Y704">
            <v>23.33</v>
          </cell>
          <cell r="Z704">
            <v>43.95</v>
          </cell>
          <cell r="AA704">
            <v>0</v>
          </cell>
        </row>
        <row r="705">
          <cell r="L705">
            <v>73.62</v>
          </cell>
          <cell r="O705">
            <v>76.67</v>
          </cell>
          <cell r="R705">
            <v>24.29</v>
          </cell>
          <cell r="U705">
            <v>73.62</v>
          </cell>
          <cell r="W705">
            <v>67</v>
          </cell>
          <cell r="X705">
            <v>69.069999999999993</v>
          </cell>
          <cell r="Y705">
            <v>23.33</v>
          </cell>
          <cell r="Z705">
            <v>43.95</v>
          </cell>
          <cell r="AA705">
            <v>0</v>
          </cell>
        </row>
        <row r="706">
          <cell r="M706">
            <v>75.36</v>
          </cell>
          <cell r="P706">
            <v>77.430000000000007</v>
          </cell>
          <cell r="S706">
            <v>24.29</v>
          </cell>
          <cell r="V706">
            <v>75.36</v>
          </cell>
          <cell r="W706">
            <v>67</v>
          </cell>
          <cell r="X706">
            <v>69.069999999999993</v>
          </cell>
          <cell r="Y706">
            <v>23.33</v>
          </cell>
          <cell r="Z706">
            <v>43.95</v>
          </cell>
          <cell r="AA706">
            <v>0</v>
          </cell>
        </row>
        <row r="707">
          <cell r="M707">
            <v>75.36</v>
          </cell>
          <cell r="P707">
            <v>77.430000000000007</v>
          </cell>
          <cell r="S707">
            <v>24.29</v>
          </cell>
          <cell r="V707">
            <v>75.36</v>
          </cell>
          <cell r="W707">
            <v>67</v>
          </cell>
          <cell r="X707">
            <v>69.069999999999993</v>
          </cell>
          <cell r="Y707">
            <v>23.33</v>
          </cell>
          <cell r="Z707">
            <v>43.95</v>
          </cell>
          <cell r="AA707">
            <v>0</v>
          </cell>
        </row>
        <row r="708">
          <cell r="M708">
            <v>75.36</v>
          </cell>
          <cell r="P708">
            <v>77.430000000000007</v>
          </cell>
          <cell r="S708">
            <v>24.29</v>
          </cell>
          <cell r="V708">
            <v>75.36</v>
          </cell>
          <cell r="W708">
            <v>67</v>
          </cell>
          <cell r="X708">
            <v>69.069999999999993</v>
          </cell>
          <cell r="Y708">
            <v>23.33</v>
          </cell>
          <cell r="Z708">
            <v>43.95</v>
          </cell>
          <cell r="AA708">
            <v>0</v>
          </cell>
        </row>
        <row r="709">
          <cell r="M709">
            <v>75.36</v>
          </cell>
          <cell r="P709">
            <v>77.430000000000007</v>
          </cell>
          <cell r="S709">
            <v>24.29</v>
          </cell>
          <cell r="V709">
            <v>75.36</v>
          </cell>
          <cell r="W709">
            <v>67</v>
          </cell>
          <cell r="X709">
            <v>69.069999999999993</v>
          </cell>
          <cell r="Y709">
            <v>23.33</v>
          </cell>
          <cell r="Z709">
            <v>43.95</v>
          </cell>
          <cell r="AA709">
            <v>0</v>
          </cell>
        </row>
        <row r="710">
          <cell r="M710">
            <v>75.36</v>
          </cell>
          <cell r="P710">
            <v>77.430000000000007</v>
          </cell>
          <cell r="S710">
            <v>24.29</v>
          </cell>
          <cell r="V710">
            <v>75.36</v>
          </cell>
          <cell r="W710">
            <v>67</v>
          </cell>
          <cell r="X710">
            <v>69.069999999999993</v>
          </cell>
          <cell r="Y710">
            <v>23.33</v>
          </cell>
          <cell r="Z710">
            <v>43.95</v>
          </cell>
          <cell r="AA710">
            <v>0</v>
          </cell>
        </row>
        <row r="711">
          <cell r="M711">
            <v>75.36</v>
          </cell>
          <cell r="P711">
            <v>77.430000000000007</v>
          </cell>
          <cell r="S711">
            <v>24.29</v>
          </cell>
          <cell r="V711">
            <v>75.36</v>
          </cell>
          <cell r="W711">
            <v>67</v>
          </cell>
          <cell r="X711">
            <v>69.069999999999993</v>
          </cell>
          <cell r="Y711">
            <v>23.33</v>
          </cell>
          <cell r="Z711">
            <v>43.95</v>
          </cell>
          <cell r="AA711">
            <v>0</v>
          </cell>
        </row>
        <row r="712">
          <cell r="M712">
            <v>75.36</v>
          </cell>
          <cell r="P712">
            <v>77.430000000000007</v>
          </cell>
          <cell r="S712">
            <v>24.29</v>
          </cell>
          <cell r="V712">
            <v>75.36</v>
          </cell>
          <cell r="W712">
            <v>67</v>
          </cell>
          <cell r="X712">
            <v>69.069999999999993</v>
          </cell>
          <cell r="Y712">
            <v>23.33</v>
          </cell>
          <cell r="Z712">
            <v>43.95</v>
          </cell>
          <cell r="AA712">
            <v>0</v>
          </cell>
        </row>
        <row r="713">
          <cell r="M713">
            <v>75.36</v>
          </cell>
          <cell r="P713">
            <v>77.430000000000007</v>
          </cell>
          <cell r="S713">
            <v>24.29</v>
          </cell>
          <cell r="V713">
            <v>75.36</v>
          </cell>
          <cell r="W713">
            <v>67</v>
          </cell>
          <cell r="X713">
            <v>69.069999999999993</v>
          </cell>
          <cell r="Y713">
            <v>23.33</v>
          </cell>
          <cell r="Z713">
            <v>43.95</v>
          </cell>
          <cell r="AA713">
            <v>0</v>
          </cell>
        </row>
        <row r="714">
          <cell r="M714">
            <v>75.36</v>
          </cell>
          <cell r="P714">
            <v>77.430000000000007</v>
          </cell>
          <cell r="S714">
            <v>24.29</v>
          </cell>
          <cell r="V714">
            <v>75.36</v>
          </cell>
          <cell r="W714">
            <v>67</v>
          </cell>
          <cell r="X714">
            <v>69.069999999999993</v>
          </cell>
          <cell r="Y714">
            <v>23.33</v>
          </cell>
          <cell r="Z714">
            <v>43.95</v>
          </cell>
          <cell r="AA714">
            <v>0</v>
          </cell>
        </row>
        <row r="715">
          <cell r="M715">
            <v>75.36</v>
          </cell>
          <cell r="P715">
            <v>77.430000000000007</v>
          </cell>
          <cell r="S715">
            <v>24.29</v>
          </cell>
          <cell r="V715">
            <v>75.36</v>
          </cell>
          <cell r="W715">
            <v>67</v>
          </cell>
          <cell r="X715">
            <v>69.069999999999993</v>
          </cell>
          <cell r="Y715">
            <v>23.33</v>
          </cell>
          <cell r="Z715">
            <v>43.95</v>
          </cell>
          <cell r="AA715">
            <v>0</v>
          </cell>
        </row>
        <row r="716">
          <cell r="M716">
            <v>75.36</v>
          </cell>
          <cell r="P716">
            <v>77.430000000000007</v>
          </cell>
          <cell r="S716">
            <v>24.29</v>
          </cell>
          <cell r="V716">
            <v>75.36</v>
          </cell>
          <cell r="W716">
            <v>67</v>
          </cell>
          <cell r="X716">
            <v>69.069999999999993</v>
          </cell>
          <cell r="Y716">
            <v>23.33</v>
          </cell>
          <cell r="Z716">
            <v>43.95</v>
          </cell>
          <cell r="AA716">
            <v>0</v>
          </cell>
        </row>
        <row r="717">
          <cell r="M717">
            <v>75.36</v>
          </cell>
          <cell r="P717">
            <v>77.430000000000007</v>
          </cell>
          <cell r="S717">
            <v>24.29</v>
          </cell>
          <cell r="V717">
            <v>75.36</v>
          </cell>
          <cell r="W717">
            <v>67</v>
          </cell>
          <cell r="X717">
            <v>69.069999999999993</v>
          </cell>
          <cell r="Y717">
            <v>23.33</v>
          </cell>
          <cell r="Z717">
            <v>43.95</v>
          </cell>
          <cell r="AA717">
            <v>0</v>
          </cell>
        </row>
        <row r="718">
          <cell r="M718">
            <v>75.36</v>
          </cell>
          <cell r="P718">
            <v>77.430000000000007</v>
          </cell>
          <cell r="S718">
            <v>24.29</v>
          </cell>
          <cell r="V718">
            <v>75.36</v>
          </cell>
          <cell r="W718">
            <v>67</v>
          </cell>
          <cell r="X718">
            <v>69.069999999999993</v>
          </cell>
          <cell r="Y718">
            <v>23.33</v>
          </cell>
          <cell r="Z718">
            <v>43.95</v>
          </cell>
          <cell r="AA718">
            <v>0</v>
          </cell>
        </row>
        <row r="719">
          <cell r="M719">
            <v>75.36</v>
          </cell>
          <cell r="P719">
            <v>77.430000000000007</v>
          </cell>
          <cell r="S719">
            <v>24.29</v>
          </cell>
          <cell r="V719">
            <v>75.36</v>
          </cell>
          <cell r="W719">
            <v>67</v>
          </cell>
          <cell r="X719">
            <v>69.069999999999993</v>
          </cell>
          <cell r="Y719">
            <v>23.33</v>
          </cell>
          <cell r="Z719">
            <v>43.95</v>
          </cell>
          <cell r="AA719">
            <v>0</v>
          </cell>
        </row>
        <row r="720">
          <cell r="M720">
            <v>75.36</v>
          </cell>
          <cell r="P720">
            <v>77.430000000000007</v>
          </cell>
          <cell r="S720">
            <v>24.29</v>
          </cell>
          <cell r="V720">
            <v>75.36</v>
          </cell>
          <cell r="W720">
            <v>67</v>
          </cell>
          <cell r="X720">
            <v>69.069999999999993</v>
          </cell>
          <cell r="Y720">
            <v>23.33</v>
          </cell>
          <cell r="Z720">
            <v>43.95</v>
          </cell>
          <cell r="AA720">
            <v>0</v>
          </cell>
        </row>
        <row r="721">
          <cell r="M721">
            <v>75.36</v>
          </cell>
          <cell r="P721">
            <v>77.430000000000007</v>
          </cell>
          <cell r="S721">
            <v>24.29</v>
          </cell>
          <cell r="V721">
            <v>75.36</v>
          </cell>
          <cell r="W721">
            <v>67</v>
          </cell>
          <cell r="X721">
            <v>69.069999999999993</v>
          </cell>
          <cell r="Y721">
            <v>23.33</v>
          </cell>
          <cell r="Z721">
            <v>43.95</v>
          </cell>
          <cell r="AA721">
            <v>0</v>
          </cell>
        </row>
        <row r="722">
          <cell r="M722">
            <v>75.36</v>
          </cell>
          <cell r="P722">
            <v>77.430000000000007</v>
          </cell>
          <cell r="S722">
            <v>24.29</v>
          </cell>
          <cell r="V722">
            <v>75.36</v>
          </cell>
          <cell r="W722">
            <v>67</v>
          </cell>
          <cell r="X722">
            <v>69.069999999999993</v>
          </cell>
          <cell r="Y722">
            <v>23.33</v>
          </cell>
          <cell r="Z722">
            <v>43.95</v>
          </cell>
          <cell r="AA722">
            <v>0</v>
          </cell>
        </row>
        <row r="723">
          <cell r="M723">
            <v>75.36</v>
          </cell>
          <cell r="P723">
            <v>77.430000000000007</v>
          </cell>
          <cell r="S723">
            <v>24.29</v>
          </cell>
          <cell r="V723">
            <v>75.36</v>
          </cell>
          <cell r="W723">
            <v>67</v>
          </cell>
          <cell r="X723">
            <v>69.069999999999993</v>
          </cell>
          <cell r="Y723">
            <v>23.33</v>
          </cell>
          <cell r="Z723">
            <v>43.95</v>
          </cell>
          <cell r="AA723">
            <v>0</v>
          </cell>
        </row>
        <row r="724">
          <cell r="W724">
            <v>67</v>
          </cell>
          <cell r="X724">
            <v>69.069999999999993</v>
          </cell>
          <cell r="Y724">
            <v>23.33</v>
          </cell>
          <cell r="Z724">
            <v>43.95</v>
          </cell>
          <cell r="AA724">
            <v>0</v>
          </cell>
        </row>
        <row r="725">
          <cell r="W725">
            <v>67</v>
          </cell>
          <cell r="X725">
            <v>69.069999999999993</v>
          </cell>
          <cell r="Y725">
            <v>23.33</v>
          </cell>
          <cell r="Z725">
            <v>43.95</v>
          </cell>
          <cell r="AA725">
            <v>0</v>
          </cell>
        </row>
        <row r="726">
          <cell r="W726">
            <v>67</v>
          </cell>
          <cell r="X726">
            <v>69.069999999999993</v>
          </cell>
          <cell r="Y726">
            <v>23.33</v>
          </cell>
          <cell r="Z726">
            <v>43.95</v>
          </cell>
          <cell r="AA726">
            <v>0</v>
          </cell>
        </row>
        <row r="727">
          <cell r="W727">
            <v>67</v>
          </cell>
          <cell r="X727">
            <v>69.069999999999993</v>
          </cell>
          <cell r="Y727">
            <v>23.33</v>
          </cell>
          <cell r="Z727">
            <v>43.95</v>
          </cell>
          <cell r="AA727">
            <v>0</v>
          </cell>
        </row>
        <row r="728">
          <cell r="W728">
            <v>67</v>
          </cell>
          <cell r="X728">
            <v>69.069999999999993</v>
          </cell>
          <cell r="Y728">
            <v>23.33</v>
          </cell>
          <cell r="Z728">
            <v>43.95</v>
          </cell>
          <cell r="AA728">
            <v>0</v>
          </cell>
        </row>
        <row r="729">
          <cell r="W729">
            <v>67</v>
          </cell>
          <cell r="X729">
            <v>69.069999999999993</v>
          </cell>
          <cell r="Y729">
            <v>23.33</v>
          </cell>
          <cell r="Z729">
            <v>43.95</v>
          </cell>
          <cell r="AA729">
            <v>0</v>
          </cell>
        </row>
        <row r="730">
          <cell r="W730">
            <v>67</v>
          </cell>
          <cell r="X730">
            <v>69.069999999999993</v>
          </cell>
          <cell r="Y730">
            <v>23.33</v>
          </cell>
          <cell r="Z730">
            <v>43.95</v>
          </cell>
          <cell r="AA730">
            <v>0</v>
          </cell>
        </row>
        <row r="731">
          <cell r="W731">
            <v>67</v>
          </cell>
          <cell r="X731">
            <v>69.069999999999993</v>
          </cell>
          <cell r="Y731">
            <v>23.33</v>
          </cell>
          <cell r="Z731">
            <v>43.95</v>
          </cell>
          <cell r="AA731">
            <v>0</v>
          </cell>
        </row>
        <row r="732">
          <cell r="W732">
            <v>67</v>
          </cell>
          <cell r="X732">
            <v>69.069999999999993</v>
          </cell>
          <cell r="Y732">
            <v>23.33</v>
          </cell>
          <cell r="Z732">
            <v>43.95</v>
          </cell>
          <cell r="AA732">
            <v>0</v>
          </cell>
        </row>
        <row r="733">
          <cell r="W733">
            <v>67</v>
          </cell>
          <cell r="X733">
            <v>69.069999999999993</v>
          </cell>
          <cell r="Y733">
            <v>23.33</v>
          </cell>
          <cell r="Z733">
            <v>43.95</v>
          </cell>
          <cell r="AA733">
            <v>0</v>
          </cell>
        </row>
        <row r="734">
          <cell r="W734">
            <v>67</v>
          </cell>
          <cell r="X734">
            <v>69.069999999999993</v>
          </cell>
          <cell r="Y734">
            <v>23.33</v>
          </cell>
          <cell r="Z734">
            <v>43.95</v>
          </cell>
          <cell r="AA734">
            <v>0</v>
          </cell>
        </row>
        <row r="735">
          <cell r="W735">
            <v>67</v>
          </cell>
          <cell r="X735">
            <v>69.069999999999993</v>
          </cell>
          <cell r="Y735">
            <v>23.33</v>
          </cell>
          <cell r="Z735">
            <v>43.95</v>
          </cell>
          <cell r="AA735">
            <v>0</v>
          </cell>
        </row>
        <row r="736">
          <cell r="W736">
            <v>67</v>
          </cell>
          <cell r="X736">
            <v>69.069999999999993</v>
          </cell>
          <cell r="Y736">
            <v>23.33</v>
          </cell>
          <cell r="Z736">
            <v>43.95</v>
          </cell>
          <cell r="AA736">
            <v>0</v>
          </cell>
        </row>
        <row r="737">
          <cell r="W737">
            <v>67</v>
          </cell>
          <cell r="X737">
            <v>69.069999999999993</v>
          </cell>
          <cell r="Y737">
            <v>23.33</v>
          </cell>
          <cell r="Z737">
            <v>43.95</v>
          </cell>
          <cell r="AA737">
            <v>0</v>
          </cell>
        </row>
        <row r="738">
          <cell r="W738">
            <v>67</v>
          </cell>
          <cell r="X738">
            <v>69.069999999999993</v>
          </cell>
          <cell r="Y738">
            <v>23.33</v>
          </cell>
          <cell r="Z738">
            <v>43.95</v>
          </cell>
          <cell r="AA738">
            <v>0</v>
          </cell>
        </row>
        <row r="739">
          <cell r="W739">
            <v>67</v>
          </cell>
          <cell r="X739">
            <v>69.069999999999993</v>
          </cell>
          <cell r="Y739">
            <v>23.33</v>
          </cell>
          <cell r="Z739">
            <v>43.95</v>
          </cell>
          <cell r="AA739">
            <v>0</v>
          </cell>
        </row>
        <row r="740">
          <cell r="W740">
            <v>67</v>
          </cell>
          <cell r="X740">
            <v>69.069999999999993</v>
          </cell>
          <cell r="Y740">
            <v>23.33</v>
          </cell>
          <cell r="Z740">
            <v>43.95</v>
          </cell>
          <cell r="AA740">
            <v>0</v>
          </cell>
        </row>
        <row r="741">
          <cell r="W741">
            <v>67</v>
          </cell>
          <cell r="X741">
            <v>69.069999999999993</v>
          </cell>
          <cell r="Y741">
            <v>23.33</v>
          </cell>
          <cell r="Z741">
            <v>43.95</v>
          </cell>
          <cell r="AA741">
            <v>0</v>
          </cell>
        </row>
        <row r="742">
          <cell r="W742">
            <v>67</v>
          </cell>
          <cell r="X742">
            <v>69.069999999999993</v>
          </cell>
          <cell r="Y742">
            <v>23.33</v>
          </cell>
          <cell r="Z742">
            <v>43.95</v>
          </cell>
          <cell r="AA742">
            <v>0</v>
          </cell>
        </row>
        <row r="743">
          <cell r="W743">
            <v>67</v>
          </cell>
          <cell r="X743">
            <v>69.069999999999993</v>
          </cell>
          <cell r="Y743">
            <v>23.33</v>
          </cell>
          <cell r="Z743">
            <v>43.95</v>
          </cell>
          <cell r="AA743">
            <v>0</v>
          </cell>
        </row>
        <row r="744">
          <cell r="W744">
            <v>67</v>
          </cell>
          <cell r="X744">
            <v>69.069999999999993</v>
          </cell>
          <cell r="Y744">
            <v>23.33</v>
          </cell>
          <cell r="Z744">
            <v>43.95</v>
          </cell>
          <cell r="AA744">
            <v>0</v>
          </cell>
        </row>
        <row r="745">
          <cell r="W745">
            <v>67</v>
          </cell>
          <cell r="X745">
            <v>69.069999999999993</v>
          </cell>
          <cell r="Y745">
            <v>23.33</v>
          </cell>
          <cell r="Z745">
            <v>43.95</v>
          </cell>
          <cell r="AA745">
            <v>0</v>
          </cell>
        </row>
        <row r="746">
          <cell r="W746">
            <v>67</v>
          </cell>
          <cell r="X746">
            <v>69.069999999999993</v>
          </cell>
          <cell r="Y746">
            <v>23.33</v>
          </cell>
          <cell r="Z746">
            <v>43.95</v>
          </cell>
          <cell r="AA746">
            <v>0</v>
          </cell>
        </row>
        <row r="747">
          <cell r="W747">
            <v>67</v>
          </cell>
          <cell r="X747">
            <v>69.069999999999993</v>
          </cell>
          <cell r="Y747">
            <v>23.33</v>
          </cell>
          <cell r="Z747">
            <v>43.95</v>
          </cell>
          <cell r="AA747">
            <v>0</v>
          </cell>
        </row>
      </sheetData>
      <sheetData sheetId="6" refreshError="1">
        <row r="3">
          <cell r="I3">
            <v>37257</v>
          </cell>
          <cell r="J3">
            <v>336</v>
          </cell>
          <cell r="K3">
            <v>336</v>
          </cell>
          <cell r="L3">
            <v>134.76</v>
          </cell>
          <cell r="M3">
            <v>134.76</v>
          </cell>
          <cell r="N3">
            <v>297.05</v>
          </cell>
          <cell r="O3">
            <v>41.74</v>
          </cell>
          <cell r="P3">
            <v>64.040000000000006</v>
          </cell>
          <cell r="Q3">
            <v>8.8800000000000008</v>
          </cell>
          <cell r="R3">
            <v>8.8800000000000008</v>
          </cell>
          <cell r="S3">
            <v>50.49</v>
          </cell>
          <cell r="T3">
            <v>562.15</v>
          </cell>
          <cell r="U3">
            <v>562.15</v>
          </cell>
          <cell r="V3">
            <v>319.41000000000003</v>
          </cell>
          <cell r="W3">
            <v>319.41000000000003</v>
          </cell>
          <cell r="X3">
            <v>515.16999999999996</v>
          </cell>
          <cell r="Y3">
            <v>4</v>
          </cell>
          <cell r="Z3">
            <v>4.1900000000000004</v>
          </cell>
          <cell r="AA3">
            <v>4</v>
          </cell>
          <cell r="AB3">
            <v>4.1900000000000004</v>
          </cell>
          <cell r="AC3">
            <v>4.04</v>
          </cell>
        </row>
        <row r="4">
          <cell r="I4">
            <v>37288</v>
          </cell>
          <cell r="J4">
            <v>134.76</v>
          </cell>
          <cell r="K4">
            <v>134.76</v>
          </cell>
          <cell r="L4">
            <v>5.42</v>
          </cell>
          <cell r="M4">
            <v>8.14</v>
          </cell>
          <cell r="N4">
            <v>43.86</v>
          </cell>
          <cell r="O4">
            <v>8.8800000000000008</v>
          </cell>
          <cell r="P4">
            <v>10.82</v>
          </cell>
          <cell r="Q4">
            <v>5.14</v>
          </cell>
          <cell r="R4">
            <v>6.97</v>
          </cell>
          <cell r="S4">
            <v>8.02</v>
          </cell>
          <cell r="T4">
            <v>319.41000000000003</v>
          </cell>
          <cell r="U4">
            <v>319.41000000000003</v>
          </cell>
          <cell r="V4">
            <v>319.41000000000003</v>
          </cell>
          <cell r="W4">
            <v>319.41000000000003</v>
          </cell>
          <cell r="X4">
            <v>319.41000000000003</v>
          </cell>
          <cell r="Y4">
            <v>4.1900000000000004</v>
          </cell>
          <cell r="Z4">
            <v>5.17</v>
          </cell>
          <cell r="AA4">
            <v>4</v>
          </cell>
          <cell r="AB4">
            <v>4.49</v>
          </cell>
          <cell r="AC4">
            <v>4.45</v>
          </cell>
        </row>
        <row r="5">
          <cell r="I5">
            <v>37316</v>
          </cell>
          <cell r="J5">
            <v>8.14</v>
          </cell>
          <cell r="K5">
            <v>13.1</v>
          </cell>
          <cell r="L5">
            <v>4.66</v>
          </cell>
          <cell r="M5">
            <v>11.64</v>
          </cell>
          <cell r="N5">
            <v>9.77</v>
          </cell>
          <cell r="O5">
            <v>6.97</v>
          </cell>
          <cell r="P5">
            <v>12.32</v>
          </cell>
          <cell r="Q5">
            <v>4.12</v>
          </cell>
          <cell r="R5">
            <v>11.64</v>
          </cell>
          <cell r="S5">
            <v>9.11</v>
          </cell>
          <cell r="T5">
            <v>4.49</v>
          </cell>
          <cell r="U5">
            <v>7.32</v>
          </cell>
          <cell r="V5">
            <v>4</v>
          </cell>
          <cell r="W5">
            <v>6.17</v>
          </cell>
          <cell r="X5">
            <v>5.79</v>
          </cell>
          <cell r="Y5">
            <v>4.49</v>
          </cell>
          <cell r="Z5">
            <v>7.32</v>
          </cell>
          <cell r="AA5">
            <v>4</v>
          </cell>
          <cell r="AB5">
            <v>6.17</v>
          </cell>
          <cell r="AC5">
            <v>5.79</v>
          </cell>
        </row>
        <row r="6">
          <cell r="I6">
            <v>37347</v>
          </cell>
          <cell r="J6">
            <v>11.64</v>
          </cell>
          <cell r="K6">
            <v>20.57</v>
          </cell>
          <cell r="L6">
            <v>10.87</v>
          </cell>
          <cell r="M6">
            <v>20.57</v>
          </cell>
          <cell r="N6">
            <v>14.58</v>
          </cell>
          <cell r="O6">
            <v>11.64</v>
          </cell>
          <cell r="P6">
            <v>20.420000000000002</v>
          </cell>
          <cell r="Q6">
            <v>11.09</v>
          </cell>
          <cell r="R6">
            <v>20.420000000000002</v>
          </cell>
          <cell r="S6">
            <v>15</v>
          </cell>
          <cell r="T6">
            <v>6.17</v>
          </cell>
          <cell r="U6">
            <v>8.75</v>
          </cell>
          <cell r="V6">
            <v>4</v>
          </cell>
          <cell r="W6">
            <v>4</v>
          </cell>
          <cell r="X6">
            <v>6.97</v>
          </cell>
          <cell r="Y6">
            <v>6.17</v>
          </cell>
          <cell r="Z6">
            <v>20.57</v>
          </cell>
          <cell r="AA6">
            <v>5.72</v>
          </cell>
          <cell r="AB6">
            <v>20.57</v>
          </cell>
          <cell r="AC6">
            <v>9.1199999999999992</v>
          </cell>
        </row>
        <row r="7">
          <cell r="I7">
            <v>37377</v>
          </cell>
          <cell r="J7">
            <v>20.57</v>
          </cell>
          <cell r="K7">
            <v>27.19</v>
          </cell>
          <cell r="L7">
            <v>14.51</v>
          </cell>
          <cell r="M7">
            <v>14.51</v>
          </cell>
          <cell r="N7">
            <v>19.53</v>
          </cell>
          <cell r="O7">
            <v>20.420000000000002</v>
          </cell>
          <cell r="P7">
            <v>27.19</v>
          </cell>
          <cell r="Q7">
            <v>11.67</v>
          </cell>
          <cell r="R7">
            <v>11.67</v>
          </cell>
          <cell r="S7">
            <v>20.23</v>
          </cell>
          <cell r="T7">
            <v>4</v>
          </cell>
          <cell r="U7">
            <v>4.38</v>
          </cell>
          <cell r="V7">
            <v>4</v>
          </cell>
          <cell r="W7">
            <v>4</v>
          </cell>
          <cell r="X7">
            <v>4.12</v>
          </cell>
          <cell r="Y7">
            <v>20.57</v>
          </cell>
          <cell r="Z7">
            <v>27.19</v>
          </cell>
          <cell r="AA7">
            <v>4</v>
          </cell>
          <cell r="AB7">
            <v>4</v>
          </cell>
          <cell r="AC7">
            <v>10.4</v>
          </cell>
        </row>
        <row r="8">
          <cell r="I8">
            <v>37408</v>
          </cell>
          <cell r="J8">
            <v>9.4</v>
          </cell>
          <cell r="K8">
            <v>15.75</v>
          </cell>
          <cell r="L8">
            <v>9.4</v>
          </cell>
          <cell r="M8">
            <v>15.75</v>
          </cell>
          <cell r="N8">
            <v>13.35</v>
          </cell>
          <cell r="O8">
            <v>4</v>
          </cell>
          <cell r="P8">
            <v>15.06</v>
          </cell>
          <cell r="Q8">
            <v>4</v>
          </cell>
          <cell r="R8">
            <v>15.06</v>
          </cell>
          <cell r="S8">
            <v>11.7</v>
          </cell>
          <cell r="T8">
            <v>5.57</v>
          </cell>
          <cell r="U8">
            <v>7.73</v>
          </cell>
          <cell r="V8">
            <v>5.57</v>
          </cell>
          <cell r="W8">
            <v>7.61</v>
          </cell>
          <cell r="X8">
            <v>7.18</v>
          </cell>
          <cell r="Y8">
            <v>5.57</v>
          </cell>
          <cell r="Z8">
            <v>7.73</v>
          </cell>
          <cell r="AA8">
            <v>5.57</v>
          </cell>
          <cell r="AB8">
            <v>7.61</v>
          </cell>
          <cell r="AC8">
            <v>6.36</v>
          </cell>
        </row>
        <row r="9">
          <cell r="I9">
            <v>37438</v>
          </cell>
          <cell r="J9">
            <v>16.329999999999998</v>
          </cell>
          <cell r="K9">
            <v>18.04</v>
          </cell>
          <cell r="L9">
            <v>16.309999999999999</v>
          </cell>
          <cell r="M9">
            <v>16.309999999999999</v>
          </cell>
          <cell r="N9">
            <v>16.920000000000002</v>
          </cell>
          <cell r="O9">
            <v>16.149999999999999</v>
          </cell>
          <cell r="P9">
            <v>18.04</v>
          </cell>
          <cell r="Q9">
            <v>16.149999999999999</v>
          </cell>
          <cell r="R9">
            <v>16.309999999999999</v>
          </cell>
          <cell r="S9">
            <v>16.91</v>
          </cell>
          <cell r="T9">
            <v>15.89</v>
          </cell>
          <cell r="U9">
            <v>17.52</v>
          </cell>
          <cell r="V9">
            <v>15.59</v>
          </cell>
          <cell r="W9">
            <v>15.59</v>
          </cell>
          <cell r="X9">
            <v>16.47</v>
          </cell>
          <cell r="Y9">
            <v>15.89</v>
          </cell>
          <cell r="Z9">
            <v>17.52</v>
          </cell>
          <cell r="AA9">
            <v>15.59</v>
          </cell>
          <cell r="AB9">
            <v>15.59</v>
          </cell>
          <cell r="AC9">
            <v>13.2</v>
          </cell>
        </row>
        <row r="10">
          <cell r="I10">
            <v>37469</v>
          </cell>
          <cell r="J10">
            <v>14.83</v>
          </cell>
          <cell r="K10">
            <v>14.83</v>
          </cell>
          <cell r="L10">
            <v>9.51</v>
          </cell>
          <cell r="M10">
            <v>12.11</v>
          </cell>
          <cell r="N10">
            <v>11.48</v>
          </cell>
          <cell r="O10">
            <v>17.12</v>
          </cell>
          <cell r="P10">
            <v>17.12</v>
          </cell>
          <cell r="Q10">
            <v>9.4700000000000006</v>
          </cell>
          <cell r="R10">
            <v>12.11</v>
          </cell>
          <cell r="S10">
            <v>11.99</v>
          </cell>
          <cell r="T10">
            <v>15.44</v>
          </cell>
          <cell r="U10">
            <v>15.44</v>
          </cell>
          <cell r="V10">
            <v>11.72</v>
          </cell>
          <cell r="W10">
            <v>14.07</v>
          </cell>
          <cell r="X10">
            <v>13.13</v>
          </cell>
          <cell r="Y10">
            <v>14.83</v>
          </cell>
          <cell r="Z10">
            <v>14.83</v>
          </cell>
          <cell r="AA10">
            <v>9.51</v>
          </cell>
          <cell r="AB10">
            <v>12.11</v>
          </cell>
          <cell r="AC10">
            <v>11.41</v>
          </cell>
        </row>
        <row r="11">
          <cell r="I11">
            <v>37500</v>
          </cell>
          <cell r="J11">
            <v>7</v>
          </cell>
          <cell r="K11">
            <v>7</v>
          </cell>
          <cell r="L11">
            <v>4.99</v>
          </cell>
          <cell r="M11">
            <v>4.99</v>
          </cell>
          <cell r="N11">
            <v>5.91</v>
          </cell>
          <cell r="O11">
            <v>7</v>
          </cell>
          <cell r="P11">
            <v>7.55</v>
          </cell>
          <cell r="Q11">
            <v>4.83</v>
          </cell>
          <cell r="R11">
            <v>4.83</v>
          </cell>
          <cell r="S11">
            <v>6.04</v>
          </cell>
          <cell r="T11">
            <v>5.93</v>
          </cell>
          <cell r="U11">
            <v>5.93</v>
          </cell>
          <cell r="V11">
            <v>4.93</v>
          </cell>
          <cell r="W11">
            <v>4.93</v>
          </cell>
          <cell r="X11">
            <v>5.43</v>
          </cell>
          <cell r="Y11">
            <v>5.93</v>
          </cell>
          <cell r="Z11">
            <v>5.93</v>
          </cell>
          <cell r="AA11">
            <v>4.93</v>
          </cell>
          <cell r="AB11">
            <v>4.93</v>
          </cell>
          <cell r="AC11">
            <v>5.43</v>
          </cell>
        </row>
        <row r="12">
          <cell r="I12">
            <v>37530</v>
          </cell>
          <cell r="J12">
            <v>4</v>
          </cell>
          <cell r="K12">
            <v>5.03</v>
          </cell>
          <cell r="L12">
            <v>4</v>
          </cell>
          <cell r="M12">
            <v>5.03</v>
          </cell>
          <cell r="N12">
            <v>4.3899999999999997</v>
          </cell>
          <cell r="O12">
            <v>4</v>
          </cell>
          <cell r="P12">
            <v>4</v>
          </cell>
          <cell r="Q12">
            <v>4</v>
          </cell>
          <cell r="R12">
            <v>4</v>
          </cell>
          <cell r="S12">
            <v>4</v>
          </cell>
          <cell r="T12">
            <v>4</v>
          </cell>
          <cell r="U12">
            <v>4.67</v>
          </cell>
          <cell r="V12">
            <v>4</v>
          </cell>
          <cell r="W12">
            <v>4.67</v>
          </cell>
          <cell r="X12">
            <v>4.26</v>
          </cell>
          <cell r="Y12">
            <v>4</v>
          </cell>
          <cell r="Z12">
            <v>4.67</v>
          </cell>
          <cell r="AA12">
            <v>4</v>
          </cell>
          <cell r="AB12">
            <v>4.67</v>
          </cell>
          <cell r="AC12">
            <v>4.26</v>
          </cell>
        </row>
        <row r="13">
          <cell r="I13">
            <v>37561</v>
          </cell>
          <cell r="J13">
            <v>7.29</v>
          </cell>
          <cell r="K13">
            <v>7.5</v>
          </cell>
          <cell r="L13">
            <v>6.15</v>
          </cell>
          <cell r="M13">
            <v>6.58</v>
          </cell>
          <cell r="N13">
            <v>6.47</v>
          </cell>
          <cell r="O13">
            <v>7.29</v>
          </cell>
          <cell r="P13">
            <v>7.29</v>
          </cell>
          <cell r="Q13">
            <v>4</v>
          </cell>
          <cell r="R13">
            <v>5.83</v>
          </cell>
          <cell r="S13">
            <v>4.5599999999999996</v>
          </cell>
          <cell r="T13">
            <v>6.77</v>
          </cell>
          <cell r="U13">
            <v>6.87</v>
          </cell>
          <cell r="V13">
            <v>5.69</v>
          </cell>
          <cell r="W13">
            <v>5.69</v>
          </cell>
          <cell r="X13">
            <v>6</v>
          </cell>
          <cell r="Y13">
            <v>6.77</v>
          </cell>
          <cell r="Z13">
            <v>7.44</v>
          </cell>
          <cell r="AA13">
            <v>6</v>
          </cell>
          <cell r="AB13">
            <v>7.44</v>
          </cell>
          <cell r="AC13">
            <v>6.38</v>
          </cell>
        </row>
        <row r="14">
          <cell r="I14">
            <v>37591</v>
          </cell>
          <cell r="J14">
            <v>5.66</v>
          </cell>
          <cell r="K14">
            <v>5.74</v>
          </cell>
          <cell r="L14">
            <v>4</v>
          </cell>
          <cell r="M14">
            <v>4</v>
          </cell>
          <cell r="N14">
            <v>5.05</v>
          </cell>
          <cell r="O14">
            <v>5.21</v>
          </cell>
          <cell r="P14">
            <v>5.21</v>
          </cell>
          <cell r="Q14">
            <v>4</v>
          </cell>
          <cell r="R14">
            <v>4</v>
          </cell>
          <cell r="S14">
            <v>4.2300000000000004</v>
          </cell>
          <cell r="T14">
            <v>5.66</v>
          </cell>
          <cell r="U14">
            <v>6.13</v>
          </cell>
          <cell r="V14">
            <v>4.01</v>
          </cell>
          <cell r="W14">
            <v>4.01</v>
          </cell>
          <cell r="X14">
            <v>5.2</v>
          </cell>
          <cell r="Y14">
            <v>5.84</v>
          </cell>
          <cell r="Z14">
            <v>9.61</v>
          </cell>
          <cell r="AA14">
            <v>4.01</v>
          </cell>
          <cell r="AB14">
            <v>4.01</v>
          </cell>
          <cell r="AC14">
            <v>6.31</v>
          </cell>
        </row>
        <row r="15">
          <cell r="I15">
            <v>37622</v>
          </cell>
          <cell r="J15">
            <v>4</v>
          </cell>
          <cell r="K15">
            <v>4.18</v>
          </cell>
          <cell r="L15">
            <v>4</v>
          </cell>
          <cell r="M15">
            <v>4</v>
          </cell>
          <cell r="N15">
            <v>4.05</v>
          </cell>
          <cell r="O15">
            <v>4</v>
          </cell>
          <cell r="P15">
            <v>4.16</v>
          </cell>
          <cell r="Q15">
            <v>4</v>
          </cell>
          <cell r="R15">
            <v>4</v>
          </cell>
          <cell r="S15">
            <v>4.0199999999999996</v>
          </cell>
          <cell r="T15">
            <v>4</v>
          </cell>
          <cell r="U15">
            <v>5.29</v>
          </cell>
          <cell r="V15">
            <v>4</v>
          </cell>
          <cell r="W15">
            <v>4</v>
          </cell>
          <cell r="X15">
            <v>4.33</v>
          </cell>
          <cell r="Y15">
            <v>4</v>
          </cell>
          <cell r="Z15">
            <v>5.29</v>
          </cell>
          <cell r="AA15">
            <v>4</v>
          </cell>
          <cell r="AB15">
            <v>4</v>
          </cell>
          <cell r="AC15">
            <v>4.29</v>
          </cell>
        </row>
        <row r="16">
          <cell r="I16">
            <v>37653</v>
          </cell>
          <cell r="J16">
            <v>4</v>
          </cell>
          <cell r="K16">
            <v>4</v>
          </cell>
          <cell r="L16">
            <v>4</v>
          </cell>
          <cell r="M16">
            <v>4</v>
          </cell>
          <cell r="N16">
            <v>4</v>
          </cell>
          <cell r="O16">
            <v>4</v>
          </cell>
          <cell r="P16">
            <v>4</v>
          </cell>
          <cell r="Q16">
            <v>4</v>
          </cell>
          <cell r="R16">
            <v>4</v>
          </cell>
          <cell r="S16">
            <v>4</v>
          </cell>
          <cell r="T16">
            <v>4</v>
          </cell>
          <cell r="U16">
            <v>4</v>
          </cell>
          <cell r="V16">
            <v>4</v>
          </cell>
          <cell r="W16">
            <v>4</v>
          </cell>
          <cell r="X16">
            <v>4</v>
          </cell>
          <cell r="Y16">
            <v>4</v>
          </cell>
          <cell r="Z16">
            <v>4</v>
          </cell>
          <cell r="AA16">
            <v>4</v>
          </cell>
          <cell r="AB16">
            <v>4</v>
          </cell>
          <cell r="AC16">
            <v>4</v>
          </cell>
        </row>
        <row r="17">
          <cell r="I17">
            <v>37681</v>
          </cell>
          <cell r="J17">
            <v>4</v>
          </cell>
          <cell r="K17">
            <v>4</v>
          </cell>
          <cell r="L17">
            <v>4</v>
          </cell>
          <cell r="M17">
            <v>4</v>
          </cell>
          <cell r="N17">
            <v>4</v>
          </cell>
          <cell r="O17">
            <v>4</v>
          </cell>
          <cell r="P17">
            <v>4</v>
          </cell>
          <cell r="Q17">
            <v>4</v>
          </cell>
          <cell r="R17">
            <v>4</v>
          </cell>
          <cell r="S17">
            <v>4</v>
          </cell>
          <cell r="T17">
            <v>4</v>
          </cell>
          <cell r="U17">
            <v>4</v>
          </cell>
          <cell r="V17">
            <v>4</v>
          </cell>
          <cell r="W17">
            <v>4</v>
          </cell>
          <cell r="X17">
            <v>4</v>
          </cell>
          <cell r="Y17">
            <v>4</v>
          </cell>
          <cell r="Z17">
            <v>4</v>
          </cell>
          <cell r="AA17">
            <v>4</v>
          </cell>
          <cell r="AB17">
            <v>4</v>
          </cell>
          <cell r="AC17">
            <v>4</v>
          </cell>
        </row>
        <row r="18">
          <cell r="I18">
            <v>37712</v>
          </cell>
          <cell r="J18">
            <v>5.48</v>
          </cell>
          <cell r="K18">
            <v>5.48</v>
          </cell>
          <cell r="L18">
            <v>5.48</v>
          </cell>
          <cell r="M18">
            <v>5.48</v>
          </cell>
          <cell r="N18">
            <v>5.48</v>
          </cell>
          <cell r="O18">
            <v>5.48</v>
          </cell>
          <cell r="P18">
            <v>5.48</v>
          </cell>
          <cell r="Q18">
            <v>5.48</v>
          </cell>
          <cell r="R18">
            <v>5.48</v>
          </cell>
          <cell r="S18">
            <v>5.48</v>
          </cell>
          <cell r="T18">
            <v>5.48</v>
          </cell>
          <cell r="U18">
            <v>5.48</v>
          </cell>
          <cell r="V18">
            <v>5.48</v>
          </cell>
          <cell r="W18">
            <v>5.48</v>
          </cell>
          <cell r="X18">
            <v>5.48</v>
          </cell>
          <cell r="Y18">
            <v>5.48</v>
          </cell>
          <cell r="Z18">
            <v>5.48</v>
          </cell>
          <cell r="AA18">
            <v>5.48</v>
          </cell>
          <cell r="AB18">
            <v>5.48</v>
          </cell>
          <cell r="AC18">
            <v>5.48</v>
          </cell>
        </row>
        <row r="19">
          <cell r="I19">
            <v>37742</v>
          </cell>
          <cell r="J19">
            <v>5.48</v>
          </cell>
          <cell r="K19">
            <v>8.66</v>
          </cell>
          <cell r="L19">
            <v>5.48</v>
          </cell>
          <cell r="M19">
            <v>8.66</v>
          </cell>
          <cell r="N19">
            <v>7.19</v>
          </cell>
          <cell r="O19">
            <v>5.48</v>
          </cell>
          <cell r="P19">
            <v>8.66</v>
          </cell>
          <cell r="Q19">
            <v>5.48</v>
          </cell>
          <cell r="R19">
            <v>8.66</v>
          </cell>
          <cell r="S19">
            <v>7.19</v>
          </cell>
          <cell r="T19">
            <v>5.48</v>
          </cell>
          <cell r="U19">
            <v>7.1</v>
          </cell>
          <cell r="V19">
            <v>5.48</v>
          </cell>
          <cell r="W19">
            <v>7.1</v>
          </cell>
          <cell r="X19">
            <v>6.2</v>
          </cell>
          <cell r="Y19">
            <v>5.48</v>
          </cell>
          <cell r="Z19">
            <v>7.1</v>
          </cell>
          <cell r="AA19">
            <v>5.48</v>
          </cell>
          <cell r="AB19">
            <v>7.1</v>
          </cell>
          <cell r="AC19">
            <v>6.14</v>
          </cell>
        </row>
        <row r="20">
          <cell r="I20">
            <v>37773</v>
          </cell>
          <cell r="J20">
            <v>12.27</v>
          </cell>
          <cell r="K20">
            <v>12.4</v>
          </cell>
          <cell r="L20">
            <v>9.42</v>
          </cell>
          <cell r="M20">
            <v>10.88</v>
          </cell>
          <cell r="N20">
            <v>10.94</v>
          </cell>
          <cell r="O20">
            <v>12.27</v>
          </cell>
          <cell r="P20">
            <v>12.4</v>
          </cell>
          <cell r="Q20">
            <v>9.42</v>
          </cell>
          <cell r="R20">
            <v>10.88</v>
          </cell>
          <cell r="S20">
            <v>10.94</v>
          </cell>
          <cell r="T20">
            <v>11.49</v>
          </cell>
          <cell r="U20">
            <v>11.49</v>
          </cell>
          <cell r="V20">
            <v>9.42</v>
          </cell>
          <cell r="W20">
            <v>10.55</v>
          </cell>
          <cell r="X20">
            <v>10.59</v>
          </cell>
          <cell r="Y20">
            <v>11.49</v>
          </cell>
          <cell r="Z20">
            <v>11.49</v>
          </cell>
          <cell r="AA20">
            <v>9.42</v>
          </cell>
          <cell r="AB20">
            <v>10.55</v>
          </cell>
          <cell r="AC20">
            <v>10.14</v>
          </cell>
        </row>
        <row r="21">
          <cell r="I21">
            <v>37803</v>
          </cell>
          <cell r="J21">
            <v>13.98</v>
          </cell>
          <cell r="K21">
            <v>14.95</v>
          </cell>
          <cell r="L21">
            <v>12.28</v>
          </cell>
          <cell r="M21">
            <v>12.46</v>
          </cell>
          <cell r="N21">
            <v>13.14</v>
          </cell>
          <cell r="O21">
            <v>13.98</v>
          </cell>
          <cell r="P21">
            <v>17.18</v>
          </cell>
          <cell r="Q21">
            <v>12.28</v>
          </cell>
          <cell r="R21">
            <v>12.46</v>
          </cell>
          <cell r="S21">
            <v>13.92</v>
          </cell>
          <cell r="T21">
            <v>9.98</v>
          </cell>
          <cell r="U21">
            <v>10.84</v>
          </cell>
          <cell r="V21">
            <v>9.0399999999999991</v>
          </cell>
          <cell r="W21">
            <v>9.08</v>
          </cell>
          <cell r="X21">
            <v>9.8699999999999992</v>
          </cell>
          <cell r="Y21">
            <v>13.98</v>
          </cell>
          <cell r="Z21">
            <v>14.63</v>
          </cell>
          <cell r="AA21">
            <v>12</v>
          </cell>
          <cell r="AB21">
            <v>12.18</v>
          </cell>
          <cell r="AC21">
            <v>13.1</v>
          </cell>
        </row>
        <row r="22">
          <cell r="I22">
            <v>37834</v>
          </cell>
          <cell r="J22">
            <v>12.46</v>
          </cell>
          <cell r="K22">
            <v>19.739999999999998</v>
          </cell>
          <cell r="L22">
            <v>12.46</v>
          </cell>
          <cell r="M22">
            <v>17.73</v>
          </cell>
          <cell r="N22">
            <v>16.940000000000001</v>
          </cell>
          <cell r="O22">
            <v>12.46</v>
          </cell>
          <cell r="P22">
            <v>22.71</v>
          </cell>
          <cell r="Q22">
            <v>12.46</v>
          </cell>
          <cell r="R22">
            <v>22.71</v>
          </cell>
          <cell r="S22">
            <v>18.62</v>
          </cell>
          <cell r="T22">
            <v>9.08</v>
          </cell>
          <cell r="U22">
            <v>14.52</v>
          </cell>
          <cell r="V22">
            <v>9.08</v>
          </cell>
          <cell r="W22">
            <v>12.93</v>
          </cell>
          <cell r="X22">
            <v>13.32</v>
          </cell>
          <cell r="Y22">
            <v>12.18</v>
          </cell>
          <cell r="Z22">
            <v>19.72</v>
          </cell>
          <cell r="AA22">
            <v>12.18</v>
          </cell>
          <cell r="AB22">
            <v>16.899999999999999</v>
          </cell>
          <cell r="AC22">
            <v>16.88</v>
          </cell>
        </row>
        <row r="23">
          <cell r="D23">
            <v>60.32</v>
          </cell>
          <cell r="E23">
            <v>63.53</v>
          </cell>
          <cell r="F23">
            <v>21.92</v>
          </cell>
          <cell r="G23">
            <v>16.920000000000002</v>
          </cell>
          <cell r="I23">
            <v>37865</v>
          </cell>
          <cell r="J23">
            <v>17.16</v>
          </cell>
          <cell r="K23">
            <v>18.670000000000002</v>
          </cell>
          <cell r="L23">
            <v>17.16</v>
          </cell>
          <cell r="M23">
            <v>18.670000000000002</v>
          </cell>
          <cell r="N23">
            <v>17.5</v>
          </cell>
          <cell r="O23">
            <v>19.75</v>
          </cell>
          <cell r="P23">
            <v>22.26</v>
          </cell>
          <cell r="Q23">
            <v>19.75</v>
          </cell>
          <cell r="R23">
            <v>22.26</v>
          </cell>
          <cell r="S23">
            <v>19.989999999999998</v>
          </cell>
          <cell r="T23">
            <v>14.29</v>
          </cell>
          <cell r="U23">
            <v>16.95</v>
          </cell>
          <cell r="V23">
            <v>13.62</v>
          </cell>
          <cell r="W23">
            <v>16.95</v>
          </cell>
          <cell r="X23">
            <v>15.03</v>
          </cell>
          <cell r="Y23">
            <v>17.149999999999999</v>
          </cell>
          <cell r="Z23">
            <v>18.670000000000002</v>
          </cell>
          <cell r="AA23">
            <v>17.149999999999999</v>
          </cell>
          <cell r="AB23">
            <v>18.670000000000002</v>
          </cell>
          <cell r="AC23">
            <v>17.5</v>
          </cell>
        </row>
        <row r="24">
          <cell r="D24">
            <v>75.36</v>
          </cell>
          <cell r="E24">
            <v>77.430000000000007</v>
          </cell>
          <cell r="F24">
            <v>24.29</v>
          </cell>
          <cell r="G24">
            <v>75.36</v>
          </cell>
          <cell r="I24">
            <v>37895</v>
          </cell>
          <cell r="J24">
            <v>24.45</v>
          </cell>
          <cell r="K24">
            <v>28.37</v>
          </cell>
          <cell r="L24">
            <v>23.05</v>
          </cell>
          <cell r="M24">
            <v>28.37</v>
          </cell>
          <cell r="N24">
            <v>25.82</v>
          </cell>
          <cell r="O24">
            <v>24.66</v>
          </cell>
          <cell r="P24">
            <v>28.37</v>
          </cell>
          <cell r="Q24">
            <v>23.33</v>
          </cell>
          <cell r="R24">
            <v>28.37</v>
          </cell>
          <cell r="S24">
            <v>26.3</v>
          </cell>
          <cell r="T24">
            <v>20.11</v>
          </cell>
          <cell r="U24">
            <v>21.45</v>
          </cell>
          <cell r="V24">
            <v>17.32</v>
          </cell>
          <cell r="W24">
            <v>20.95</v>
          </cell>
          <cell r="X24">
            <v>19.88</v>
          </cell>
          <cell r="Y24">
            <v>24.45</v>
          </cell>
          <cell r="Z24">
            <v>28.12</v>
          </cell>
          <cell r="AA24">
            <v>22.9</v>
          </cell>
          <cell r="AB24">
            <v>28.12</v>
          </cell>
          <cell r="AC24">
            <v>25.73</v>
          </cell>
        </row>
        <row r="25">
          <cell r="D25">
            <v>60.32</v>
          </cell>
          <cell r="E25">
            <v>63.53</v>
          </cell>
          <cell r="F25">
            <v>21.92</v>
          </cell>
          <cell r="G25">
            <v>16.920000000000002</v>
          </cell>
          <cell r="I25">
            <v>37926</v>
          </cell>
          <cell r="J25">
            <v>24.87</v>
          </cell>
          <cell r="K25">
            <v>33.049999999999997</v>
          </cell>
          <cell r="L25">
            <v>24.87</v>
          </cell>
          <cell r="M25">
            <v>29.66</v>
          </cell>
          <cell r="N25">
            <v>28.32</v>
          </cell>
          <cell r="O25">
            <v>27.13</v>
          </cell>
          <cell r="P25">
            <v>35.869999999999997</v>
          </cell>
          <cell r="Q25">
            <v>27.13</v>
          </cell>
          <cell r="R25">
            <v>29.66</v>
          </cell>
          <cell r="S25">
            <v>30.15</v>
          </cell>
          <cell r="T25">
            <v>20.5</v>
          </cell>
          <cell r="U25">
            <v>29.63</v>
          </cell>
          <cell r="V25">
            <v>20.5</v>
          </cell>
          <cell r="W25">
            <v>29.63</v>
          </cell>
          <cell r="X25">
            <v>25.17</v>
          </cell>
          <cell r="Y25">
            <v>24.87</v>
          </cell>
          <cell r="Z25">
            <v>33.049999999999997</v>
          </cell>
          <cell r="AA25">
            <v>24.87</v>
          </cell>
          <cell r="AB25">
            <v>29.66</v>
          </cell>
          <cell r="AC25">
            <v>28.27</v>
          </cell>
        </row>
        <row r="26">
          <cell r="D26">
            <v>75.36</v>
          </cell>
          <cell r="E26">
            <v>77.430000000000007</v>
          </cell>
          <cell r="F26">
            <v>24.29</v>
          </cell>
          <cell r="G26">
            <v>75.36</v>
          </cell>
          <cell r="I26">
            <v>37956</v>
          </cell>
          <cell r="J26">
            <v>25.07</v>
          </cell>
          <cell r="K26">
            <v>25.07</v>
          </cell>
          <cell r="L26">
            <v>16.95</v>
          </cell>
          <cell r="M26">
            <v>19.21</v>
          </cell>
          <cell r="N26">
            <v>20.41</v>
          </cell>
          <cell r="O26">
            <v>25.07</v>
          </cell>
          <cell r="P26">
            <v>25.07</v>
          </cell>
          <cell r="Q26">
            <v>16.95</v>
          </cell>
          <cell r="R26">
            <v>19.079999999999998</v>
          </cell>
          <cell r="S26">
            <v>20.41</v>
          </cell>
          <cell r="T26">
            <v>82.72</v>
          </cell>
          <cell r="U26">
            <v>82.72</v>
          </cell>
          <cell r="V26">
            <v>16.95</v>
          </cell>
          <cell r="W26">
            <v>18.45</v>
          </cell>
          <cell r="X26">
            <v>42.99</v>
          </cell>
          <cell r="Y26">
            <v>25.07</v>
          </cell>
          <cell r="Z26">
            <v>25.07</v>
          </cell>
          <cell r="AA26">
            <v>16.95</v>
          </cell>
          <cell r="AB26">
            <v>19.21</v>
          </cell>
          <cell r="AC26">
            <v>20.2</v>
          </cell>
        </row>
        <row r="27">
          <cell r="D27">
            <v>67</v>
          </cell>
          <cell r="E27">
            <v>69.069999999999993</v>
          </cell>
          <cell r="F27">
            <v>23.33</v>
          </cell>
          <cell r="G27">
            <v>43.95</v>
          </cell>
          <cell r="I27">
            <v>37987</v>
          </cell>
          <cell r="J27">
            <v>17.39</v>
          </cell>
          <cell r="K27">
            <v>27.28</v>
          </cell>
          <cell r="L27">
            <v>17.39</v>
          </cell>
          <cell r="M27">
            <v>18.59</v>
          </cell>
          <cell r="N27">
            <v>23.68</v>
          </cell>
          <cell r="O27">
            <v>17.39</v>
          </cell>
          <cell r="P27">
            <v>27.28</v>
          </cell>
          <cell r="Q27">
            <v>17.39</v>
          </cell>
          <cell r="R27">
            <v>18.59</v>
          </cell>
          <cell r="S27">
            <v>23.68</v>
          </cell>
          <cell r="T27">
            <v>58.24</v>
          </cell>
          <cell r="U27">
            <v>412.83</v>
          </cell>
          <cell r="V27">
            <v>18.59</v>
          </cell>
          <cell r="W27">
            <v>18.59</v>
          </cell>
          <cell r="X27">
            <v>294.08999999999997</v>
          </cell>
          <cell r="Y27">
            <v>17.39</v>
          </cell>
          <cell r="Z27">
            <v>27</v>
          </cell>
          <cell r="AA27">
            <v>16.95</v>
          </cell>
          <cell r="AB27">
            <v>18.59</v>
          </cell>
          <cell r="AC27">
            <v>21.48</v>
          </cell>
        </row>
        <row r="28">
          <cell r="I28">
            <v>38018</v>
          </cell>
          <cell r="J28">
            <v>18.59</v>
          </cell>
          <cell r="K28">
            <v>18.59</v>
          </cell>
          <cell r="L28">
            <v>18.59</v>
          </cell>
          <cell r="M28">
            <v>18.59</v>
          </cell>
          <cell r="N28">
            <v>18.59</v>
          </cell>
          <cell r="O28">
            <v>18.59</v>
          </cell>
          <cell r="P28">
            <v>18.59</v>
          </cell>
          <cell r="Q28">
            <v>18.59</v>
          </cell>
          <cell r="R28">
            <v>18.59</v>
          </cell>
          <cell r="S28">
            <v>18.59</v>
          </cell>
          <cell r="T28">
            <v>18.59</v>
          </cell>
          <cell r="U28">
            <v>18.59</v>
          </cell>
          <cell r="V28">
            <v>18.59</v>
          </cell>
          <cell r="W28">
            <v>18.59</v>
          </cell>
          <cell r="X28">
            <v>18.59</v>
          </cell>
          <cell r="Y28">
            <v>18.59</v>
          </cell>
          <cell r="Z28">
            <v>18.59</v>
          </cell>
          <cell r="AA28">
            <v>18.59</v>
          </cell>
          <cell r="AB28">
            <v>18.59</v>
          </cell>
          <cell r="AC28">
            <v>18.59</v>
          </cell>
        </row>
        <row r="29">
          <cell r="I29">
            <v>38047</v>
          </cell>
          <cell r="J29">
            <v>18.59</v>
          </cell>
          <cell r="K29">
            <v>18.59</v>
          </cell>
          <cell r="L29">
            <v>18.59</v>
          </cell>
          <cell r="M29">
            <v>18.59</v>
          </cell>
          <cell r="N29">
            <v>18.59</v>
          </cell>
          <cell r="O29">
            <v>18.59</v>
          </cell>
          <cell r="P29">
            <v>18.59</v>
          </cell>
          <cell r="Q29">
            <v>18.59</v>
          </cell>
          <cell r="R29">
            <v>18.59</v>
          </cell>
          <cell r="S29">
            <v>18.59</v>
          </cell>
          <cell r="T29">
            <v>18.59</v>
          </cell>
          <cell r="U29">
            <v>18.59</v>
          </cell>
          <cell r="V29">
            <v>18.59</v>
          </cell>
          <cell r="W29">
            <v>18.59</v>
          </cell>
          <cell r="X29">
            <v>18.59</v>
          </cell>
          <cell r="Y29">
            <v>18.59</v>
          </cell>
          <cell r="Z29">
            <v>18.59</v>
          </cell>
          <cell r="AA29">
            <v>18.59</v>
          </cell>
          <cell r="AB29">
            <v>18.59</v>
          </cell>
          <cell r="AC29">
            <v>18.59</v>
          </cell>
        </row>
        <row r="30">
          <cell r="D30">
            <v>200</v>
          </cell>
          <cell r="I30">
            <v>38078</v>
          </cell>
          <cell r="J30">
            <v>18.59</v>
          </cell>
          <cell r="K30">
            <v>18.59</v>
          </cell>
          <cell r="L30">
            <v>18.59</v>
          </cell>
          <cell r="M30">
            <v>18.59</v>
          </cell>
          <cell r="N30">
            <v>18.59</v>
          </cell>
          <cell r="O30">
            <v>18.59</v>
          </cell>
          <cell r="P30">
            <v>18.59</v>
          </cell>
          <cell r="Q30">
            <v>18.59</v>
          </cell>
          <cell r="R30">
            <v>18.59</v>
          </cell>
          <cell r="S30">
            <v>18.59</v>
          </cell>
          <cell r="T30">
            <v>18.59</v>
          </cell>
          <cell r="U30">
            <v>18.59</v>
          </cell>
          <cell r="V30">
            <v>18.59</v>
          </cell>
          <cell r="W30">
            <v>18.59</v>
          </cell>
          <cell r="X30">
            <v>18.59</v>
          </cell>
          <cell r="Y30">
            <v>18.59</v>
          </cell>
          <cell r="Z30">
            <v>18.59</v>
          </cell>
          <cell r="AA30">
            <v>18.59</v>
          </cell>
          <cell r="AB30">
            <v>18.59</v>
          </cell>
          <cell r="AC30">
            <v>18.59</v>
          </cell>
        </row>
        <row r="31">
          <cell r="I31">
            <v>38108</v>
          </cell>
          <cell r="J31">
            <v>18.59</v>
          </cell>
          <cell r="K31">
            <v>18.59</v>
          </cell>
          <cell r="L31">
            <v>18.59</v>
          </cell>
          <cell r="M31">
            <v>18.59</v>
          </cell>
          <cell r="N31">
            <v>18.59</v>
          </cell>
          <cell r="O31">
            <v>18.59</v>
          </cell>
          <cell r="P31">
            <v>18.59</v>
          </cell>
          <cell r="Q31">
            <v>18.59</v>
          </cell>
          <cell r="R31">
            <v>18.59</v>
          </cell>
          <cell r="S31">
            <v>18.59</v>
          </cell>
          <cell r="T31">
            <v>18.59</v>
          </cell>
          <cell r="U31">
            <v>18.59</v>
          </cell>
          <cell r="V31">
            <v>18.59</v>
          </cell>
          <cell r="W31">
            <v>18.59</v>
          </cell>
          <cell r="X31">
            <v>18.59</v>
          </cell>
          <cell r="Y31">
            <v>18.59</v>
          </cell>
          <cell r="Z31">
            <v>18.59</v>
          </cell>
          <cell r="AA31">
            <v>18.59</v>
          </cell>
          <cell r="AB31">
            <v>18.59</v>
          </cell>
          <cell r="AC31">
            <v>18.59</v>
          </cell>
        </row>
        <row r="32">
          <cell r="I32">
            <v>38139</v>
          </cell>
          <cell r="J32">
            <v>18.59</v>
          </cell>
          <cell r="K32">
            <v>18.59</v>
          </cell>
          <cell r="L32">
            <v>18.59</v>
          </cell>
          <cell r="M32">
            <v>18.59</v>
          </cell>
          <cell r="N32">
            <v>18.59</v>
          </cell>
          <cell r="O32">
            <v>18.59</v>
          </cell>
          <cell r="P32">
            <v>18.59</v>
          </cell>
          <cell r="Q32">
            <v>18.59</v>
          </cell>
          <cell r="R32">
            <v>18.59</v>
          </cell>
          <cell r="S32">
            <v>18.59</v>
          </cell>
          <cell r="T32">
            <v>18.59</v>
          </cell>
          <cell r="U32">
            <v>18.59</v>
          </cell>
          <cell r="V32">
            <v>18.59</v>
          </cell>
          <cell r="W32">
            <v>18.59</v>
          </cell>
          <cell r="X32">
            <v>18.59</v>
          </cell>
          <cell r="Y32">
            <v>18.59</v>
          </cell>
          <cell r="Z32">
            <v>18.59</v>
          </cell>
          <cell r="AA32">
            <v>18.59</v>
          </cell>
          <cell r="AB32">
            <v>18.59</v>
          </cell>
          <cell r="AC32">
            <v>18.59</v>
          </cell>
        </row>
        <row r="33">
          <cell r="I33">
            <v>38169</v>
          </cell>
          <cell r="J33">
            <v>18.59</v>
          </cell>
          <cell r="K33">
            <v>18.59</v>
          </cell>
          <cell r="L33">
            <v>18.59</v>
          </cell>
          <cell r="M33">
            <v>18.59</v>
          </cell>
          <cell r="N33">
            <v>18.59</v>
          </cell>
          <cell r="O33">
            <v>18.59</v>
          </cell>
          <cell r="P33">
            <v>18.59</v>
          </cell>
          <cell r="Q33">
            <v>18.59</v>
          </cell>
          <cell r="R33">
            <v>18.59</v>
          </cell>
          <cell r="S33">
            <v>18.59</v>
          </cell>
          <cell r="T33">
            <v>18.59</v>
          </cell>
          <cell r="U33">
            <v>18.59</v>
          </cell>
          <cell r="V33">
            <v>18.59</v>
          </cell>
          <cell r="W33">
            <v>18.59</v>
          </cell>
          <cell r="X33">
            <v>18.59</v>
          </cell>
          <cell r="Y33">
            <v>18.59</v>
          </cell>
          <cell r="Z33">
            <v>18.59</v>
          </cell>
          <cell r="AA33">
            <v>18.59</v>
          </cell>
          <cell r="AB33">
            <v>18.59</v>
          </cell>
          <cell r="AC33">
            <v>18.59</v>
          </cell>
        </row>
        <row r="34">
          <cell r="I34">
            <v>38200</v>
          </cell>
          <cell r="J34">
            <v>18.59</v>
          </cell>
          <cell r="K34">
            <v>18.59</v>
          </cell>
          <cell r="L34">
            <v>18.59</v>
          </cell>
          <cell r="M34">
            <v>18.59</v>
          </cell>
          <cell r="N34">
            <v>18.59</v>
          </cell>
          <cell r="O34">
            <v>18.59</v>
          </cell>
          <cell r="P34">
            <v>18.59</v>
          </cell>
          <cell r="Q34">
            <v>18.59</v>
          </cell>
          <cell r="R34">
            <v>18.59</v>
          </cell>
          <cell r="S34">
            <v>18.59</v>
          </cell>
          <cell r="T34">
            <v>18.59</v>
          </cell>
          <cell r="U34">
            <v>18.59</v>
          </cell>
          <cell r="V34">
            <v>18.59</v>
          </cell>
          <cell r="W34">
            <v>18.59</v>
          </cell>
          <cell r="X34">
            <v>18.59</v>
          </cell>
          <cell r="Y34">
            <v>18.59</v>
          </cell>
          <cell r="Z34">
            <v>18.59</v>
          </cell>
          <cell r="AA34">
            <v>18.59</v>
          </cell>
          <cell r="AB34">
            <v>18.59</v>
          </cell>
          <cell r="AC34">
            <v>18.59</v>
          </cell>
        </row>
        <row r="35">
          <cell r="I35">
            <v>38231</v>
          </cell>
          <cell r="J35">
            <v>18.59</v>
          </cell>
          <cell r="K35">
            <v>18.59</v>
          </cell>
          <cell r="L35">
            <v>18.59</v>
          </cell>
          <cell r="M35">
            <v>18.59</v>
          </cell>
          <cell r="N35">
            <v>18.59</v>
          </cell>
          <cell r="O35">
            <v>18.59</v>
          </cell>
          <cell r="P35">
            <v>18.59</v>
          </cell>
          <cell r="Q35">
            <v>18.59</v>
          </cell>
          <cell r="R35">
            <v>18.59</v>
          </cell>
          <cell r="S35">
            <v>18.59</v>
          </cell>
          <cell r="T35">
            <v>18.59</v>
          </cell>
          <cell r="U35">
            <v>18.59</v>
          </cell>
          <cell r="V35">
            <v>18.59</v>
          </cell>
          <cell r="W35">
            <v>18.59</v>
          </cell>
          <cell r="X35">
            <v>18.59</v>
          </cell>
          <cell r="Y35">
            <v>18.59</v>
          </cell>
          <cell r="Z35">
            <v>18.59</v>
          </cell>
          <cell r="AA35">
            <v>18.59</v>
          </cell>
          <cell r="AB35">
            <v>18.59</v>
          </cell>
          <cell r="AC35">
            <v>18.59</v>
          </cell>
        </row>
        <row r="36">
          <cell r="I36">
            <v>38261</v>
          </cell>
          <cell r="J36">
            <v>18.59</v>
          </cell>
          <cell r="K36">
            <v>19.489999999999998</v>
          </cell>
          <cell r="L36">
            <v>18.59</v>
          </cell>
          <cell r="M36">
            <v>18.59</v>
          </cell>
          <cell r="N36">
            <v>18.75</v>
          </cell>
          <cell r="O36">
            <v>18.59</v>
          </cell>
          <cell r="P36">
            <v>19.489999999999998</v>
          </cell>
          <cell r="Q36">
            <v>18.59</v>
          </cell>
          <cell r="R36">
            <v>18.59</v>
          </cell>
          <cell r="S36">
            <v>18.75</v>
          </cell>
          <cell r="T36">
            <v>18.59</v>
          </cell>
          <cell r="U36">
            <v>18.59</v>
          </cell>
          <cell r="V36">
            <v>18.59</v>
          </cell>
          <cell r="W36">
            <v>18.59</v>
          </cell>
          <cell r="X36">
            <v>18.59</v>
          </cell>
          <cell r="Y36">
            <v>18.59</v>
          </cell>
          <cell r="Z36">
            <v>19.489999999999998</v>
          </cell>
          <cell r="AA36">
            <v>18.59</v>
          </cell>
          <cell r="AB36">
            <v>18.59</v>
          </cell>
          <cell r="AC36">
            <v>18.75</v>
          </cell>
        </row>
        <row r="37">
          <cell r="I37">
            <v>38292</v>
          </cell>
          <cell r="J37">
            <v>18.59</v>
          </cell>
          <cell r="K37">
            <v>18.59</v>
          </cell>
          <cell r="L37">
            <v>18.59</v>
          </cell>
          <cell r="M37">
            <v>18.59</v>
          </cell>
          <cell r="N37">
            <v>18.59</v>
          </cell>
          <cell r="O37">
            <v>18.59</v>
          </cell>
          <cell r="P37">
            <v>18.59</v>
          </cell>
          <cell r="Q37">
            <v>18.59</v>
          </cell>
          <cell r="R37">
            <v>18.59</v>
          </cell>
          <cell r="S37">
            <v>18.59</v>
          </cell>
          <cell r="T37">
            <v>18.59</v>
          </cell>
          <cell r="U37">
            <v>18.59</v>
          </cell>
          <cell r="V37">
            <v>18.59</v>
          </cell>
          <cell r="W37">
            <v>18.59</v>
          </cell>
          <cell r="X37">
            <v>18.59</v>
          </cell>
          <cell r="Y37">
            <v>18.59</v>
          </cell>
          <cell r="Z37">
            <v>18.59</v>
          </cell>
          <cell r="AA37">
            <v>18.59</v>
          </cell>
          <cell r="AB37">
            <v>18.59</v>
          </cell>
          <cell r="AC37">
            <v>18.59</v>
          </cell>
        </row>
        <row r="38">
          <cell r="I38">
            <v>38322</v>
          </cell>
          <cell r="J38">
            <v>18.59</v>
          </cell>
          <cell r="K38">
            <v>18.59</v>
          </cell>
          <cell r="L38">
            <v>18.59</v>
          </cell>
          <cell r="M38">
            <v>18.59</v>
          </cell>
          <cell r="N38">
            <v>18.59</v>
          </cell>
          <cell r="O38">
            <v>18.59</v>
          </cell>
          <cell r="P38">
            <v>18.59</v>
          </cell>
          <cell r="Q38">
            <v>18.59</v>
          </cell>
          <cell r="R38">
            <v>18.59</v>
          </cell>
          <cell r="S38">
            <v>18.59</v>
          </cell>
          <cell r="T38">
            <v>18.59</v>
          </cell>
          <cell r="U38">
            <v>18.59</v>
          </cell>
          <cell r="V38">
            <v>18.59</v>
          </cell>
          <cell r="W38">
            <v>18.59</v>
          </cell>
          <cell r="X38">
            <v>18.59</v>
          </cell>
          <cell r="Y38">
            <v>18.59</v>
          </cell>
          <cell r="Z38">
            <v>18.59</v>
          </cell>
          <cell r="AA38">
            <v>18.59</v>
          </cell>
          <cell r="AB38">
            <v>18.59</v>
          </cell>
          <cell r="AC38">
            <v>18.59</v>
          </cell>
        </row>
        <row r="39">
          <cell r="I39">
            <v>38353</v>
          </cell>
          <cell r="J39">
            <v>18.329999999999998</v>
          </cell>
          <cell r="K39">
            <v>18.329999999999998</v>
          </cell>
          <cell r="L39">
            <v>18.329999999999998</v>
          </cell>
          <cell r="M39">
            <v>18.329999999999998</v>
          </cell>
          <cell r="N39">
            <v>18.329999999999998</v>
          </cell>
          <cell r="O39">
            <v>18.329999999999998</v>
          </cell>
          <cell r="P39">
            <v>18.329999999999998</v>
          </cell>
          <cell r="Q39">
            <v>18.329999999999998</v>
          </cell>
          <cell r="R39">
            <v>18.329999999999998</v>
          </cell>
          <cell r="S39">
            <v>18.329999999999998</v>
          </cell>
          <cell r="T39">
            <v>18.329999999999998</v>
          </cell>
          <cell r="U39">
            <v>18.329999999999998</v>
          </cell>
          <cell r="V39">
            <v>18.329999999999998</v>
          </cell>
          <cell r="W39">
            <v>18.329999999999998</v>
          </cell>
          <cell r="X39">
            <v>18.329999999999998</v>
          </cell>
          <cell r="Y39">
            <v>18.329999999999998</v>
          </cell>
          <cell r="Z39">
            <v>18.329999999999998</v>
          </cell>
          <cell r="AA39">
            <v>18.329999999999998</v>
          </cell>
          <cell r="AB39">
            <v>18.329999999999998</v>
          </cell>
          <cell r="AC39">
            <v>18.329999999999998</v>
          </cell>
        </row>
        <row r="40">
          <cell r="I40">
            <v>38384</v>
          </cell>
          <cell r="J40">
            <v>18.329999999999998</v>
          </cell>
          <cell r="K40">
            <v>18.329999999999998</v>
          </cell>
          <cell r="L40">
            <v>18.329999999999998</v>
          </cell>
          <cell r="M40">
            <v>18.329999999999998</v>
          </cell>
          <cell r="N40">
            <v>18.329999999999998</v>
          </cell>
          <cell r="O40">
            <v>18.329999999999998</v>
          </cell>
          <cell r="P40">
            <v>25.12</v>
          </cell>
          <cell r="Q40">
            <v>18.329999999999998</v>
          </cell>
          <cell r="R40">
            <v>25.12</v>
          </cell>
          <cell r="S40">
            <v>18.989999999999998</v>
          </cell>
          <cell r="T40">
            <v>18.329999999999998</v>
          </cell>
          <cell r="U40">
            <v>18.329999999999998</v>
          </cell>
          <cell r="V40">
            <v>18.329999999999998</v>
          </cell>
          <cell r="W40">
            <v>18.329999999999998</v>
          </cell>
          <cell r="X40">
            <v>18.329999999999998</v>
          </cell>
          <cell r="Y40">
            <v>18.329999999999998</v>
          </cell>
          <cell r="Z40">
            <v>18.329999999999998</v>
          </cell>
          <cell r="AA40">
            <v>18.329999999999998</v>
          </cell>
          <cell r="AB40">
            <v>18.329999999999998</v>
          </cell>
          <cell r="AC40">
            <v>18.329999999999998</v>
          </cell>
        </row>
        <row r="41">
          <cell r="I41">
            <v>38412</v>
          </cell>
          <cell r="J41">
            <v>18.329999999999998</v>
          </cell>
          <cell r="K41">
            <v>18.329999999999998</v>
          </cell>
          <cell r="L41">
            <v>18.329999999999998</v>
          </cell>
          <cell r="M41">
            <v>18.329999999999998</v>
          </cell>
          <cell r="N41">
            <v>18.329999999999998</v>
          </cell>
          <cell r="O41">
            <v>25.12</v>
          </cell>
          <cell r="P41">
            <v>33.5</v>
          </cell>
          <cell r="Q41">
            <v>25.12</v>
          </cell>
          <cell r="R41">
            <v>33.5</v>
          </cell>
          <cell r="S41">
            <v>26.78</v>
          </cell>
          <cell r="T41">
            <v>18.329999999999998</v>
          </cell>
          <cell r="U41">
            <v>18.329999999999998</v>
          </cell>
          <cell r="V41">
            <v>18.329999999999998</v>
          </cell>
          <cell r="W41">
            <v>18.329999999999998</v>
          </cell>
          <cell r="X41">
            <v>18.329999999999998</v>
          </cell>
          <cell r="Y41">
            <v>18.329999999999998</v>
          </cell>
          <cell r="Z41">
            <v>18.329999999999998</v>
          </cell>
          <cell r="AA41">
            <v>18.329999999999998</v>
          </cell>
          <cell r="AB41">
            <v>18.329999999999998</v>
          </cell>
          <cell r="AC41">
            <v>18.329999999999998</v>
          </cell>
        </row>
        <row r="42">
          <cell r="I42">
            <v>38443</v>
          </cell>
          <cell r="J42">
            <v>18.329999999999998</v>
          </cell>
          <cell r="K42">
            <v>48.82</v>
          </cell>
          <cell r="L42">
            <v>18.329999999999998</v>
          </cell>
          <cell r="M42">
            <v>48.82</v>
          </cell>
          <cell r="N42">
            <v>24.88</v>
          </cell>
          <cell r="O42">
            <v>33.5</v>
          </cell>
          <cell r="P42">
            <v>137.05000000000001</v>
          </cell>
          <cell r="Q42">
            <v>33.5</v>
          </cell>
          <cell r="R42">
            <v>89.14</v>
          </cell>
          <cell r="S42">
            <v>83.97</v>
          </cell>
          <cell r="T42">
            <v>18.329999999999998</v>
          </cell>
          <cell r="U42">
            <v>18.329999999999998</v>
          </cell>
          <cell r="V42">
            <v>18.329999999999998</v>
          </cell>
          <cell r="W42">
            <v>18.329999999999998</v>
          </cell>
          <cell r="X42">
            <v>18.329999999999998</v>
          </cell>
          <cell r="Y42">
            <v>18.329999999999998</v>
          </cell>
          <cell r="Z42">
            <v>48.82</v>
          </cell>
          <cell r="AA42">
            <v>18.329999999999998</v>
          </cell>
          <cell r="AB42">
            <v>48.82</v>
          </cell>
          <cell r="AC42">
            <v>18.87</v>
          </cell>
        </row>
        <row r="43">
          <cell r="I43">
            <v>38473</v>
          </cell>
          <cell r="J43">
            <v>48.82</v>
          </cell>
          <cell r="K43">
            <v>49.45</v>
          </cell>
          <cell r="L43">
            <v>42.25</v>
          </cell>
          <cell r="M43">
            <v>46</v>
          </cell>
          <cell r="N43">
            <v>46.16</v>
          </cell>
          <cell r="O43">
            <v>89.14</v>
          </cell>
          <cell r="P43">
            <v>180.73</v>
          </cell>
          <cell r="Q43">
            <v>67.599999999999994</v>
          </cell>
          <cell r="R43">
            <v>67.599999999999994</v>
          </cell>
          <cell r="S43">
            <v>82.55</v>
          </cell>
          <cell r="T43">
            <v>18.329999999999998</v>
          </cell>
          <cell r="U43">
            <v>18.329999999999998</v>
          </cell>
          <cell r="V43">
            <v>18.329999999999998</v>
          </cell>
          <cell r="W43">
            <v>18.329999999999998</v>
          </cell>
          <cell r="X43">
            <v>18.329999999999998</v>
          </cell>
          <cell r="Y43">
            <v>48.82</v>
          </cell>
          <cell r="Z43">
            <v>49.45</v>
          </cell>
          <cell r="AA43">
            <v>18.329999999999998</v>
          </cell>
          <cell r="AB43">
            <v>18.329999999999998</v>
          </cell>
          <cell r="AC43">
            <v>20.28</v>
          </cell>
        </row>
        <row r="44">
          <cell r="I44">
            <v>38504</v>
          </cell>
          <cell r="J44">
            <v>28.91</v>
          </cell>
          <cell r="K44">
            <v>31.8</v>
          </cell>
          <cell r="L44">
            <v>18.329999999999998</v>
          </cell>
          <cell r="M44">
            <v>31.22</v>
          </cell>
          <cell r="N44">
            <v>27.62</v>
          </cell>
          <cell r="O44">
            <v>28.76</v>
          </cell>
          <cell r="P44">
            <v>31.8</v>
          </cell>
          <cell r="Q44">
            <v>18.329999999999998</v>
          </cell>
          <cell r="R44">
            <v>27.63</v>
          </cell>
          <cell r="S44">
            <v>25.7</v>
          </cell>
          <cell r="T44">
            <v>18.329999999999998</v>
          </cell>
          <cell r="U44">
            <v>18.329999999999998</v>
          </cell>
          <cell r="V44">
            <v>18.329999999999998</v>
          </cell>
          <cell r="W44">
            <v>18.329999999999998</v>
          </cell>
          <cell r="X44">
            <v>18.329999999999998</v>
          </cell>
          <cell r="Y44">
            <v>18.329999999999998</v>
          </cell>
          <cell r="Z44">
            <v>31.8</v>
          </cell>
          <cell r="AA44">
            <v>18.329999999999998</v>
          </cell>
          <cell r="AB44">
            <v>31.22</v>
          </cell>
          <cell r="AC44">
            <v>26.59</v>
          </cell>
        </row>
        <row r="45">
          <cell r="I45">
            <v>38534</v>
          </cell>
          <cell r="J45">
            <v>24.99</v>
          </cell>
          <cell r="K45">
            <v>36.24</v>
          </cell>
          <cell r="L45">
            <v>24.99</v>
          </cell>
          <cell r="M45">
            <v>34.83</v>
          </cell>
          <cell r="N45">
            <v>32.11</v>
          </cell>
          <cell r="O45">
            <v>24.99</v>
          </cell>
          <cell r="P45">
            <v>36.24</v>
          </cell>
          <cell r="Q45">
            <v>24.99</v>
          </cell>
          <cell r="R45">
            <v>34.83</v>
          </cell>
          <cell r="S45">
            <v>31.93</v>
          </cell>
          <cell r="T45">
            <v>18.329999999999998</v>
          </cell>
          <cell r="U45">
            <v>18.329999999999998</v>
          </cell>
          <cell r="V45">
            <v>18.329999999999998</v>
          </cell>
          <cell r="W45">
            <v>18.329999999999998</v>
          </cell>
          <cell r="X45">
            <v>18.329999999999998</v>
          </cell>
          <cell r="Y45">
            <v>24.99</v>
          </cell>
          <cell r="Z45">
            <v>36.24</v>
          </cell>
          <cell r="AA45">
            <v>24.99</v>
          </cell>
          <cell r="AB45">
            <v>34.83</v>
          </cell>
          <cell r="AC45">
            <v>32.11</v>
          </cell>
        </row>
        <row r="46">
          <cell r="I46">
            <v>38565</v>
          </cell>
          <cell r="J46">
            <v>29.62</v>
          </cell>
          <cell r="K46">
            <v>38.549999999999997</v>
          </cell>
          <cell r="L46">
            <v>27.93</v>
          </cell>
          <cell r="M46">
            <v>34.130000000000003</v>
          </cell>
          <cell r="N46">
            <v>32.24</v>
          </cell>
          <cell r="O46">
            <v>29.62</v>
          </cell>
          <cell r="P46">
            <v>38.549999999999997</v>
          </cell>
          <cell r="Q46">
            <v>27.93</v>
          </cell>
          <cell r="R46">
            <v>34.130000000000003</v>
          </cell>
          <cell r="S46">
            <v>32.24</v>
          </cell>
          <cell r="T46">
            <v>18.329999999999998</v>
          </cell>
          <cell r="U46">
            <v>18.329999999999998</v>
          </cell>
          <cell r="V46">
            <v>18.329999999999998</v>
          </cell>
          <cell r="W46">
            <v>18.329999999999998</v>
          </cell>
          <cell r="X46">
            <v>18.329999999999998</v>
          </cell>
          <cell r="Y46">
            <v>29.62</v>
          </cell>
          <cell r="Z46">
            <v>38.549999999999997</v>
          </cell>
          <cell r="AA46">
            <v>27.93</v>
          </cell>
          <cell r="AB46">
            <v>34.130000000000003</v>
          </cell>
          <cell r="AC46">
            <v>32.24</v>
          </cell>
        </row>
        <row r="47">
          <cell r="I47">
            <v>38596</v>
          </cell>
          <cell r="J47">
            <v>48.35</v>
          </cell>
          <cell r="K47">
            <v>48.35</v>
          </cell>
          <cell r="L47">
            <v>24.55</v>
          </cell>
          <cell r="M47">
            <v>24.55</v>
          </cell>
          <cell r="N47">
            <v>31.94</v>
          </cell>
          <cell r="O47">
            <v>48.35</v>
          </cell>
          <cell r="P47">
            <v>48.35</v>
          </cell>
          <cell r="Q47">
            <v>24.55</v>
          </cell>
          <cell r="R47">
            <v>24.55</v>
          </cell>
          <cell r="S47">
            <v>29.42</v>
          </cell>
          <cell r="T47">
            <v>19.53</v>
          </cell>
          <cell r="U47">
            <v>19.53</v>
          </cell>
          <cell r="V47">
            <v>18.329999999999998</v>
          </cell>
          <cell r="W47">
            <v>18.329999999999998</v>
          </cell>
          <cell r="X47">
            <v>18.399999999999999</v>
          </cell>
          <cell r="Y47">
            <v>48.35</v>
          </cell>
          <cell r="Z47">
            <v>48.35</v>
          </cell>
          <cell r="AA47">
            <v>24.55</v>
          </cell>
          <cell r="AB47">
            <v>24.55</v>
          </cell>
          <cell r="AC47">
            <v>31.94</v>
          </cell>
        </row>
        <row r="48">
          <cell r="I48">
            <v>38626</v>
          </cell>
          <cell r="J48">
            <v>39.270000000000003</v>
          </cell>
          <cell r="K48">
            <v>52.97</v>
          </cell>
          <cell r="L48">
            <v>39.270000000000003</v>
          </cell>
          <cell r="M48">
            <v>52.97</v>
          </cell>
          <cell r="N48">
            <v>43.2</v>
          </cell>
          <cell r="O48">
            <v>18.329999999999998</v>
          </cell>
          <cell r="P48">
            <v>43.27</v>
          </cell>
          <cell r="Q48">
            <v>18.329999999999998</v>
          </cell>
          <cell r="R48">
            <v>18.329999999999998</v>
          </cell>
          <cell r="S48">
            <v>18.829999999999998</v>
          </cell>
          <cell r="T48">
            <v>18.329999999999998</v>
          </cell>
          <cell r="U48">
            <v>19.55</v>
          </cell>
          <cell r="V48">
            <v>18.329999999999998</v>
          </cell>
          <cell r="W48">
            <v>19.55</v>
          </cell>
          <cell r="X48">
            <v>18.71</v>
          </cell>
          <cell r="Y48">
            <v>39.270000000000003</v>
          </cell>
          <cell r="Z48">
            <v>52.97</v>
          </cell>
          <cell r="AA48">
            <v>39.270000000000003</v>
          </cell>
          <cell r="AB48">
            <v>52.97</v>
          </cell>
          <cell r="AC48">
            <v>43.2</v>
          </cell>
        </row>
        <row r="49">
          <cell r="I49">
            <v>38657</v>
          </cell>
          <cell r="J49">
            <v>50.8</v>
          </cell>
          <cell r="K49">
            <v>50.8</v>
          </cell>
          <cell r="L49">
            <v>33.64</v>
          </cell>
          <cell r="M49">
            <v>38.11</v>
          </cell>
          <cell r="N49">
            <v>36.44</v>
          </cell>
          <cell r="O49">
            <v>18.329999999999998</v>
          </cell>
          <cell r="P49">
            <v>33.380000000000003</v>
          </cell>
          <cell r="Q49">
            <v>18.329999999999998</v>
          </cell>
          <cell r="R49">
            <v>33.380000000000003</v>
          </cell>
          <cell r="S49">
            <v>24.35</v>
          </cell>
          <cell r="T49">
            <v>21.21</v>
          </cell>
          <cell r="U49">
            <v>21.36</v>
          </cell>
          <cell r="V49">
            <v>18.54</v>
          </cell>
          <cell r="W49">
            <v>21.36</v>
          </cell>
          <cell r="X49">
            <v>20.010000000000002</v>
          </cell>
          <cell r="Y49">
            <v>50.81</v>
          </cell>
          <cell r="Z49">
            <v>50.81</v>
          </cell>
          <cell r="AA49">
            <v>33.64</v>
          </cell>
          <cell r="AB49">
            <v>38.11</v>
          </cell>
          <cell r="AC49">
            <v>36.44</v>
          </cell>
        </row>
        <row r="50">
          <cell r="I50">
            <v>38687</v>
          </cell>
          <cell r="J50">
            <v>33.380000000000003</v>
          </cell>
          <cell r="K50">
            <v>33.380000000000003</v>
          </cell>
          <cell r="L50">
            <v>18.329999999999998</v>
          </cell>
          <cell r="M50">
            <v>18.329999999999998</v>
          </cell>
          <cell r="N50">
            <v>19.239999999999998</v>
          </cell>
          <cell r="O50">
            <v>32.619999999999997</v>
          </cell>
          <cell r="P50">
            <v>32.619999999999997</v>
          </cell>
          <cell r="Q50">
            <v>18.329999999999998</v>
          </cell>
          <cell r="R50">
            <v>18.329999999999998</v>
          </cell>
          <cell r="S50">
            <v>19.239999999999998</v>
          </cell>
          <cell r="T50">
            <v>20.149999999999999</v>
          </cell>
          <cell r="U50">
            <v>20.149999999999999</v>
          </cell>
          <cell r="V50">
            <v>18.329999999999998</v>
          </cell>
          <cell r="W50">
            <v>18.329999999999998</v>
          </cell>
          <cell r="X50">
            <v>18.440000000000001</v>
          </cell>
          <cell r="Y50">
            <v>33.380000000000003</v>
          </cell>
          <cell r="Z50">
            <v>33.380000000000003</v>
          </cell>
          <cell r="AA50">
            <v>18.329999999999998</v>
          </cell>
          <cell r="AB50">
            <v>18.329999999999998</v>
          </cell>
          <cell r="AC50">
            <v>19.239999999999998</v>
          </cell>
        </row>
        <row r="51">
          <cell r="I51">
            <v>38718</v>
          </cell>
          <cell r="J51">
            <v>16.920000000000002</v>
          </cell>
          <cell r="K51">
            <v>68.78</v>
          </cell>
          <cell r="L51">
            <v>16.920000000000002</v>
          </cell>
          <cell r="M51">
            <v>68.78</v>
          </cell>
          <cell r="N51">
            <v>28.64</v>
          </cell>
          <cell r="O51">
            <v>16.920000000000002</v>
          </cell>
          <cell r="P51">
            <v>68.78</v>
          </cell>
          <cell r="Q51">
            <v>16.920000000000002</v>
          </cell>
          <cell r="R51">
            <v>68.78</v>
          </cell>
          <cell r="S51">
            <v>28.78</v>
          </cell>
          <cell r="T51">
            <v>16.920000000000002</v>
          </cell>
          <cell r="U51">
            <v>34.32</v>
          </cell>
          <cell r="V51">
            <v>16.920000000000002</v>
          </cell>
          <cell r="W51">
            <v>34.32</v>
          </cell>
          <cell r="X51">
            <v>19.14</v>
          </cell>
          <cell r="Y51">
            <v>16.920000000000002</v>
          </cell>
          <cell r="Z51">
            <v>34.32</v>
          </cell>
          <cell r="AA51">
            <v>16.920000000000002</v>
          </cell>
          <cell r="AB51">
            <v>34.32</v>
          </cell>
          <cell r="AC51">
            <v>19.14</v>
          </cell>
        </row>
        <row r="52">
          <cell r="I52">
            <v>38749</v>
          </cell>
          <cell r="J52">
            <v>68.78</v>
          </cell>
          <cell r="K52">
            <v>86.64</v>
          </cell>
          <cell r="L52">
            <v>37.78</v>
          </cell>
          <cell r="M52">
            <v>40</v>
          </cell>
          <cell r="N52">
            <v>58.02</v>
          </cell>
          <cell r="O52">
            <v>68.78</v>
          </cell>
          <cell r="P52">
            <v>86.64</v>
          </cell>
          <cell r="Q52">
            <v>43.56</v>
          </cell>
          <cell r="R52">
            <v>43.56</v>
          </cell>
          <cell r="S52">
            <v>63.63</v>
          </cell>
          <cell r="T52">
            <v>34.32</v>
          </cell>
          <cell r="U52">
            <v>45.04</v>
          </cell>
          <cell r="V52">
            <v>30.73</v>
          </cell>
          <cell r="W52">
            <v>40</v>
          </cell>
          <cell r="X52">
            <v>37.619999999999997</v>
          </cell>
          <cell r="Y52">
            <v>34.32</v>
          </cell>
          <cell r="Z52">
            <v>45.04</v>
          </cell>
          <cell r="AA52">
            <v>16.920000000000002</v>
          </cell>
          <cell r="AB52">
            <v>16.920000000000002</v>
          </cell>
          <cell r="AC52">
            <v>29.2</v>
          </cell>
        </row>
        <row r="53">
          <cell r="I53">
            <v>38777</v>
          </cell>
          <cell r="J53">
            <v>40</v>
          </cell>
          <cell r="K53">
            <v>40.6</v>
          </cell>
          <cell r="L53">
            <v>16.920000000000002</v>
          </cell>
          <cell r="M53">
            <v>39.35</v>
          </cell>
          <cell r="N53">
            <v>28.56</v>
          </cell>
          <cell r="O53">
            <v>43.56</v>
          </cell>
          <cell r="P53">
            <v>45.36</v>
          </cell>
          <cell r="Q53">
            <v>39.69</v>
          </cell>
          <cell r="R53">
            <v>39.69</v>
          </cell>
          <cell r="S53">
            <v>42.67</v>
          </cell>
          <cell r="T53">
            <v>40</v>
          </cell>
          <cell r="U53">
            <v>40.270000000000003</v>
          </cell>
          <cell r="V53">
            <v>31.16</v>
          </cell>
          <cell r="W53">
            <v>31.16</v>
          </cell>
          <cell r="X53">
            <v>36.1</v>
          </cell>
          <cell r="Y53">
            <v>16.920000000000002</v>
          </cell>
          <cell r="Z53">
            <v>31.16</v>
          </cell>
          <cell r="AA53">
            <v>16.920000000000002</v>
          </cell>
          <cell r="AB53">
            <v>31.16</v>
          </cell>
          <cell r="AC53">
            <v>18.940000000000001</v>
          </cell>
        </row>
        <row r="54">
          <cell r="I54">
            <v>38808</v>
          </cell>
          <cell r="J54">
            <v>24.21</v>
          </cell>
          <cell r="K54">
            <v>37.520000000000003</v>
          </cell>
          <cell r="L54">
            <v>16.920000000000002</v>
          </cell>
          <cell r="M54">
            <v>37.520000000000003</v>
          </cell>
          <cell r="N54">
            <v>20.87</v>
          </cell>
          <cell r="O54">
            <v>24.21</v>
          </cell>
          <cell r="P54">
            <v>37.520000000000003</v>
          </cell>
          <cell r="Q54">
            <v>16.920000000000002</v>
          </cell>
          <cell r="R54">
            <v>37.520000000000003</v>
          </cell>
          <cell r="S54">
            <v>21.06</v>
          </cell>
          <cell r="T54">
            <v>16.920000000000002</v>
          </cell>
          <cell r="U54">
            <v>16.920000000000002</v>
          </cell>
          <cell r="V54">
            <v>16.920000000000002</v>
          </cell>
          <cell r="W54">
            <v>16.920000000000002</v>
          </cell>
          <cell r="X54">
            <v>16.920000000000002</v>
          </cell>
          <cell r="Y54">
            <v>16.920000000000002</v>
          </cell>
          <cell r="Z54">
            <v>16.920000000000002</v>
          </cell>
          <cell r="AA54">
            <v>16.920000000000002</v>
          </cell>
          <cell r="AB54">
            <v>16.920000000000002</v>
          </cell>
          <cell r="AC54">
            <v>16.920000000000002</v>
          </cell>
        </row>
        <row r="55">
          <cell r="I55">
            <v>38838</v>
          </cell>
          <cell r="J55">
            <v>37.520000000000003</v>
          </cell>
          <cell r="K55">
            <v>60.32</v>
          </cell>
          <cell r="L55">
            <v>37.520000000000003</v>
          </cell>
          <cell r="M55">
            <v>60.32</v>
          </cell>
          <cell r="N55">
            <v>51.91</v>
          </cell>
          <cell r="O55">
            <v>37.520000000000003</v>
          </cell>
          <cell r="P55">
            <v>63.53</v>
          </cell>
          <cell r="Q55">
            <v>37.520000000000003</v>
          </cell>
          <cell r="R55">
            <v>63.53</v>
          </cell>
          <cell r="S55">
            <v>52.51</v>
          </cell>
          <cell r="T55">
            <v>16.920000000000002</v>
          </cell>
          <cell r="U55">
            <v>21.92</v>
          </cell>
          <cell r="V55">
            <v>16.920000000000002</v>
          </cell>
          <cell r="W55">
            <v>21.92</v>
          </cell>
          <cell r="X55">
            <v>19.79</v>
          </cell>
          <cell r="Y55">
            <v>16.920000000000002</v>
          </cell>
          <cell r="Z55">
            <v>18.940000000000001</v>
          </cell>
          <cell r="AA55">
            <v>16.920000000000002</v>
          </cell>
          <cell r="AB55">
            <v>16.920000000000002</v>
          </cell>
          <cell r="AC55">
            <v>16.97</v>
          </cell>
        </row>
        <row r="56">
          <cell r="I56">
            <v>38869</v>
          </cell>
          <cell r="J56">
            <v>60.32</v>
          </cell>
          <cell r="K56">
            <v>75.36</v>
          </cell>
          <cell r="L56">
            <v>60.32</v>
          </cell>
          <cell r="M56">
            <v>75.36</v>
          </cell>
          <cell r="N56">
            <v>67</v>
          </cell>
          <cell r="O56">
            <v>63.53</v>
          </cell>
          <cell r="P56">
            <v>77.430000000000007</v>
          </cell>
          <cell r="Q56">
            <v>63.53</v>
          </cell>
          <cell r="R56">
            <v>77.430000000000007</v>
          </cell>
          <cell r="S56">
            <v>69.069999999999993</v>
          </cell>
          <cell r="T56">
            <v>21.92</v>
          </cell>
          <cell r="U56">
            <v>24.29</v>
          </cell>
          <cell r="V56">
            <v>21.92</v>
          </cell>
          <cell r="W56">
            <v>24.29</v>
          </cell>
          <cell r="X56">
            <v>23.33</v>
          </cell>
          <cell r="Y56">
            <v>16.920000000000002</v>
          </cell>
          <cell r="Z56">
            <v>75.36</v>
          </cell>
          <cell r="AA56">
            <v>16.920000000000002</v>
          </cell>
          <cell r="AB56">
            <v>75.36</v>
          </cell>
          <cell r="AC56">
            <v>43.95</v>
          </cell>
        </row>
        <row r="57">
          <cell r="I57">
            <v>38899</v>
          </cell>
          <cell r="J57">
            <v>93.9</v>
          </cell>
          <cell r="K57">
            <v>93.9</v>
          </cell>
          <cell r="L57">
            <v>93.9</v>
          </cell>
          <cell r="M57">
            <v>93.9</v>
          </cell>
          <cell r="N57">
            <v>92.72</v>
          </cell>
          <cell r="O57">
            <v>93.9</v>
          </cell>
          <cell r="P57">
            <v>93.9</v>
          </cell>
          <cell r="Q57">
            <v>93.9</v>
          </cell>
          <cell r="R57">
            <v>93.9</v>
          </cell>
          <cell r="S57">
            <v>93.9</v>
          </cell>
          <cell r="T57">
            <v>28.72</v>
          </cell>
          <cell r="U57">
            <v>28.72</v>
          </cell>
          <cell r="V57">
            <v>28.72</v>
          </cell>
          <cell r="W57">
            <v>28.72</v>
          </cell>
          <cell r="X57">
            <v>28.72</v>
          </cell>
          <cell r="Y57">
            <v>93.9</v>
          </cell>
          <cell r="Z57">
            <v>93.9</v>
          </cell>
          <cell r="AA57">
            <v>93.9</v>
          </cell>
          <cell r="AB57">
            <v>93.9</v>
          </cell>
          <cell r="AC57">
            <v>92.72</v>
          </cell>
        </row>
      </sheetData>
      <sheetData sheetId="7" refreshError="1">
        <row r="2">
          <cell r="B2">
            <v>2006</v>
          </cell>
          <cell r="P2">
            <v>2007</v>
          </cell>
          <cell r="AD2">
            <v>2008</v>
          </cell>
          <cell r="AR2">
            <v>2009</v>
          </cell>
          <cell r="BF2">
            <v>2010</v>
          </cell>
        </row>
      </sheetData>
      <sheetData sheetId="8" refreshError="1">
        <row r="3">
          <cell r="B3">
            <v>38718</v>
          </cell>
          <cell r="C3">
            <v>28.64</v>
          </cell>
          <cell r="D3">
            <v>28.64</v>
          </cell>
          <cell r="E3">
            <v>28.64</v>
          </cell>
          <cell r="F3">
            <v>28.64</v>
          </cell>
          <cell r="G3">
            <v>28.64</v>
          </cell>
          <cell r="H3">
            <v>28.64</v>
          </cell>
          <cell r="I3">
            <v>28.64</v>
          </cell>
          <cell r="J3">
            <v>28.64</v>
          </cell>
          <cell r="K3">
            <v>28.64</v>
          </cell>
          <cell r="L3">
            <v>28.64</v>
          </cell>
          <cell r="M3">
            <v>28.64</v>
          </cell>
          <cell r="N3">
            <v>28.64</v>
          </cell>
          <cell r="O3">
            <v>28.78</v>
          </cell>
          <cell r="P3">
            <v>28.78</v>
          </cell>
          <cell r="Q3">
            <v>28.78</v>
          </cell>
          <cell r="R3">
            <v>28.78</v>
          </cell>
          <cell r="S3">
            <v>28.78</v>
          </cell>
          <cell r="T3">
            <v>28.78</v>
          </cell>
          <cell r="U3">
            <v>28.78</v>
          </cell>
          <cell r="V3">
            <v>28.78</v>
          </cell>
          <cell r="W3">
            <v>28.78</v>
          </cell>
          <cell r="X3">
            <v>28.78</v>
          </cell>
          <cell r="Y3">
            <v>28.78</v>
          </cell>
          <cell r="Z3">
            <v>28.78</v>
          </cell>
          <cell r="AA3">
            <v>19.14</v>
          </cell>
          <cell r="AB3">
            <v>19.14</v>
          </cell>
          <cell r="AC3">
            <v>19.14</v>
          </cell>
          <cell r="AD3">
            <v>19.14</v>
          </cell>
          <cell r="AE3">
            <v>19.14</v>
          </cell>
          <cell r="AF3">
            <v>19.14</v>
          </cell>
          <cell r="AG3">
            <v>19.14</v>
          </cell>
          <cell r="AH3">
            <v>19.14</v>
          </cell>
          <cell r="AI3">
            <v>19.14</v>
          </cell>
          <cell r="AJ3">
            <v>19.14</v>
          </cell>
          <cell r="AK3">
            <v>19.14</v>
          </cell>
          <cell r="AL3">
            <v>19.14</v>
          </cell>
          <cell r="AM3">
            <v>19.14</v>
          </cell>
          <cell r="AN3">
            <v>19.14</v>
          </cell>
          <cell r="AO3">
            <v>19.14</v>
          </cell>
          <cell r="AP3">
            <v>19.14</v>
          </cell>
          <cell r="AQ3">
            <v>19.14</v>
          </cell>
          <cell r="AR3">
            <v>19.14</v>
          </cell>
          <cell r="AS3">
            <v>19.14</v>
          </cell>
          <cell r="AT3">
            <v>19.14</v>
          </cell>
          <cell r="AU3">
            <v>19.14</v>
          </cell>
          <cell r="AV3">
            <v>19.14</v>
          </cell>
          <cell r="AW3">
            <v>19.14</v>
          </cell>
          <cell r="AX3">
            <v>19.14</v>
          </cell>
        </row>
        <row r="4">
          <cell r="B4">
            <v>38749</v>
          </cell>
          <cell r="C4">
            <v>58.02</v>
          </cell>
          <cell r="D4">
            <v>58.02</v>
          </cell>
          <cell r="E4">
            <v>58.02</v>
          </cell>
          <cell r="F4">
            <v>58.02</v>
          </cell>
          <cell r="G4">
            <v>58.02</v>
          </cell>
          <cell r="H4">
            <v>58.02</v>
          </cell>
          <cell r="I4">
            <v>58.02</v>
          </cell>
          <cell r="J4">
            <v>58.02</v>
          </cell>
          <cell r="K4">
            <v>58.02</v>
          </cell>
          <cell r="L4">
            <v>58.02</v>
          </cell>
          <cell r="M4">
            <v>58.02</v>
          </cell>
          <cell r="N4">
            <v>58.02</v>
          </cell>
          <cell r="O4">
            <v>63.63</v>
          </cell>
          <cell r="P4">
            <v>63.63</v>
          </cell>
          <cell r="Q4">
            <v>63.63</v>
          </cell>
          <cell r="R4">
            <v>63.63</v>
          </cell>
          <cell r="S4">
            <v>63.63</v>
          </cell>
          <cell r="T4">
            <v>63.63</v>
          </cell>
          <cell r="U4">
            <v>63.63</v>
          </cell>
          <cell r="V4">
            <v>63.63</v>
          </cell>
          <cell r="W4">
            <v>63.63</v>
          </cell>
          <cell r="X4">
            <v>63.63</v>
          </cell>
          <cell r="Y4">
            <v>63.63</v>
          </cell>
          <cell r="Z4">
            <v>63.63</v>
          </cell>
          <cell r="AA4">
            <v>37.619999999999997</v>
          </cell>
          <cell r="AB4">
            <v>37.619999999999997</v>
          </cell>
          <cell r="AC4">
            <v>37.619999999999997</v>
          </cell>
          <cell r="AD4">
            <v>37.619999999999997</v>
          </cell>
          <cell r="AE4">
            <v>37.619999999999997</v>
          </cell>
          <cell r="AF4">
            <v>37.619999999999997</v>
          </cell>
          <cell r="AG4">
            <v>37.619999999999997</v>
          </cell>
          <cell r="AH4">
            <v>37.619999999999997</v>
          </cell>
          <cell r="AI4">
            <v>37.619999999999997</v>
          </cell>
          <cell r="AJ4">
            <v>37.619999999999997</v>
          </cell>
          <cell r="AK4">
            <v>37.619999999999997</v>
          </cell>
          <cell r="AL4">
            <v>37.619999999999997</v>
          </cell>
          <cell r="AM4">
            <v>29.2</v>
          </cell>
          <cell r="AN4">
            <v>29.2</v>
          </cell>
          <cell r="AO4">
            <v>29.2</v>
          </cell>
          <cell r="AP4">
            <v>29.2</v>
          </cell>
          <cell r="AQ4">
            <v>29.2</v>
          </cell>
          <cell r="AR4">
            <v>29.2</v>
          </cell>
          <cell r="AS4">
            <v>29.2</v>
          </cell>
          <cell r="AT4">
            <v>29.2</v>
          </cell>
          <cell r="AU4">
            <v>29.2</v>
          </cell>
          <cell r="AV4">
            <v>29.2</v>
          </cell>
          <cell r="AW4">
            <v>29.2</v>
          </cell>
          <cell r="AX4">
            <v>29.2</v>
          </cell>
        </row>
        <row r="5">
          <cell r="B5">
            <v>38777</v>
          </cell>
          <cell r="C5">
            <v>28.56</v>
          </cell>
          <cell r="D5">
            <v>28.56</v>
          </cell>
          <cell r="E5">
            <v>28.56</v>
          </cell>
          <cell r="F5">
            <v>28.56</v>
          </cell>
          <cell r="G5">
            <v>28.56</v>
          </cell>
          <cell r="H5">
            <v>28.56</v>
          </cell>
          <cell r="I5">
            <v>28.56</v>
          </cell>
          <cell r="J5">
            <v>28.56</v>
          </cell>
          <cell r="K5">
            <v>28.56</v>
          </cell>
          <cell r="L5">
            <v>28.56</v>
          </cell>
          <cell r="M5">
            <v>28.56</v>
          </cell>
          <cell r="N5">
            <v>28.56</v>
          </cell>
          <cell r="O5">
            <v>42.67</v>
          </cell>
          <cell r="P5">
            <v>42.67</v>
          </cell>
          <cell r="Q5">
            <v>42.67</v>
          </cell>
          <cell r="R5">
            <v>42.67</v>
          </cell>
          <cell r="S5">
            <v>42.67</v>
          </cell>
          <cell r="T5">
            <v>42.67</v>
          </cell>
          <cell r="U5">
            <v>42.67</v>
          </cell>
          <cell r="V5">
            <v>42.67</v>
          </cell>
          <cell r="W5">
            <v>42.67</v>
          </cell>
          <cell r="X5">
            <v>42.67</v>
          </cell>
          <cell r="Y5">
            <v>42.67</v>
          </cell>
          <cell r="Z5">
            <v>42.67</v>
          </cell>
          <cell r="AA5">
            <v>36.1</v>
          </cell>
          <cell r="AB5">
            <v>36.1</v>
          </cell>
          <cell r="AC5">
            <v>36.1</v>
          </cell>
          <cell r="AD5">
            <v>36.1</v>
          </cell>
          <cell r="AE5">
            <v>36.1</v>
          </cell>
          <cell r="AF5">
            <v>36.1</v>
          </cell>
          <cell r="AG5">
            <v>36.1</v>
          </cell>
          <cell r="AH5">
            <v>36.1</v>
          </cell>
          <cell r="AI5">
            <v>36.1</v>
          </cell>
          <cell r="AJ5">
            <v>36.1</v>
          </cell>
          <cell r="AK5">
            <v>36.1</v>
          </cell>
          <cell r="AL5">
            <v>36.1</v>
          </cell>
          <cell r="AM5">
            <v>18.940000000000001</v>
          </cell>
          <cell r="AN5">
            <v>18.940000000000001</v>
          </cell>
          <cell r="AO5">
            <v>18.940000000000001</v>
          </cell>
          <cell r="AP5">
            <v>18.940000000000001</v>
          </cell>
          <cell r="AQ5">
            <v>18.940000000000001</v>
          </cell>
          <cell r="AR5">
            <v>18.940000000000001</v>
          </cell>
          <cell r="AS5">
            <v>18.940000000000001</v>
          </cell>
          <cell r="AT5">
            <v>18.940000000000001</v>
          </cell>
          <cell r="AU5">
            <v>18.940000000000001</v>
          </cell>
          <cell r="AV5">
            <v>18.940000000000001</v>
          </cell>
          <cell r="AW5">
            <v>18.940000000000001</v>
          </cell>
          <cell r="AX5">
            <v>18.940000000000001</v>
          </cell>
        </row>
        <row r="6">
          <cell r="B6">
            <v>38808</v>
          </cell>
          <cell r="C6">
            <v>20.87</v>
          </cell>
          <cell r="D6">
            <v>20.87</v>
          </cell>
          <cell r="E6">
            <v>20.87</v>
          </cell>
          <cell r="F6">
            <v>20.87</v>
          </cell>
          <cell r="G6">
            <v>20.87</v>
          </cell>
          <cell r="H6">
            <v>20.87</v>
          </cell>
          <cell r="I6">
            <v>20.87</v>
          </cell>
          <cell r="J6">
            <v>20.87</v>
          </cell>
          <cell r="K6">
            <v>20.87</v>
          </cell>
          <cell r="L6">
            <v>20.87</v>
          </cell>
          <cell r="M6">
            <v>20.87</v>
          </cell>
          <cell r="N6">
            <v>20.87</v>
          </cell>
          <cell r="O6">
            <v>21.06</v>
          </cell>
          <cell r="P6">
            <v>21.06</v>
          </cell>
          <cell r="Q6">
            <v>21.06</v>
          </cell>
          <cell r="R6">
            <v>21.06</v>
          </cell>
          <cell r="S6">
            <v>21.06</v>
          </cell>
          <cell r="T6">
            <v>21.06</v>
          </cell>
          <cell r="U6">
            <v>21.06</v>
          </cell>
          <cell r="V6">
            <v>21.06</v>
          </cell>
          <cell r="W6">
            <v>21.06</v>
          </cell>
          <cell r="X6">
            <v>21.06</v>
          </cell>
          <cell r="Y6">
            <v>21.06</v>
          </cell>
          <cell r="Z6">
            <v>21.06</v>
          </cell>
          <cell r="AA6">
            <v>16.920000000000002</v>
          </cell>
          <cell r="AB6">
            <v>16.920000000000002</v>
          </cell>
          <cell r="AC6">
            <v>16.920000000000002</v>
          </cell>
          <cell r="AD6">
            <v>16.920000000000002</v>
          </cell>
          <cell r="AE6">
            <v>16.920000000000002</v>
          </cell>
          <cell r="AF6">
            <v>16.920000000000002</v>
          </cell>
          <cell r="AG6">
            <v>16.920000000000002</v>
          </cell>
          <cell r="AH6">
            <v>16.920000000000002</v>
          </cell>
          <cell r="AI6">
            <v>16.920000000000002</v>
          </cell>
          <cell r="AJ6">
            <v>16.920000000000002</v>
          </cell>
          <cell r="AK6">
            <v>16.920000000000002</v>
          </cell>
          <cell r="AL6">
            <v>16.920000000000002</v>
          </cell>
          <cell r="AM6">
            <v>16.920000000000002</v>
          </cell>
          <cell r="AN6">
            <v>16.920000000000002</v>
          </cell>
          <cell r="AO6">
            <v>16.920000000000002</v>
          </cell>
          <cell r="AP6">
            <v>16.920000000000002</v>
          </cell>
          <cell r="AQ6">
            <v>16.920000000000002</v>
          </cell>
          <cell r="AR6">
            <v>16.920000000000002</v>
          </cell>
          <cell r="AS6">
            <v>16.920000000000002</v>
          </cell>
          <cell r="AT6">
            <v>16.920000000000002</v>
          </cell>
          <cell r="AU6">
            <v>16.920000000000002</v>
          </cell>
          <cell r="AV6">
            <v>16.920000000000002</v>
          </cell>
          <cell r="AW6">
            <v>16.920000000000002</v>
          </cell>
          <cell r="AX6">
            <v>16.920000000000002</v>
          </cell>
        </row>
        <row r="7">
          <cell r="B7">
            <v>38838</v>
          </cell>
          <cell r="C7">
            <v>51.91</v>
          </cell>
          <cell r="D7">
            <v>51.91</v>
          </cell>
          <cell r="E7">
            <v>51.91</v>
          </cell>
          <cell r="F7">
            <v>51.91</v>
          </cell>
          <cell r="G7">
            <v>51.91</v>
          </cell>
          <cell r="H7">
            <v>51.91</v>
          </cell>
          <cell r="I7">
            <v>51.91</v>
          </cell>
          <cell r="J7">
            <v>51.91</v>
          </cell>
          <cell r="K7">
            <v>51.91</v>
          </cell>
          <cell r="L7">
            <v>51.91</v>
          </cell>
          <cell r="M7">
            <v>51.91</v>
          </cell>
          <cell r="N7">
            <v>51.91</v>
          </cell>
          <cell r="O7">
            <v>52.51</v>
          </cell>
          <cell r="P7">
            <v>52.51</v>
          </cell>
          <cell r="Q7">
            <v>52.51</v>
          </cell>
          <cell r="R7">
            <v>52.51</v>
          </cell>
          <cell r="S7">
            <v>52.51</v>
          </cell>
          <cell r="T7">
            <v>52.51</v>
          </cell>
          <cell r="U7">
            <v>52.51</v>
          </cell>
          <cell r="V7">
            <v>52.51</v>
          </cell>
          <cell r="W7">
            <v>52.51</v>
          </cell>
          <cell r="X7">
            <v>52.51</v>
          </cell>
          <cell r="Y7">
            <v>52.51</v>
          </cell>
          <cell r="Z7">
            <v>52.51</v>
          </cell>
          <cell r="AA7">
            <v>19.79</v>
          </cell>
          <cell r="AB7">
            <v>19.79</v>
          </cell>
          <cell r="AC7">
            <v>19.79</v>
          </cell>
          <cell r="AD7">
            <v>19.79</v>
          </cell>
          <cell r="AE7">
            <v>19.79</v>
          </cell>
          <cell r="AF7">
            <v>19.79</v>
          </cell>
          <cell r="AG7">
            <v>19.79</v>
          </cell>
          <cell r="AH7">
            <v>19.79</v>
          </cell>
          <cell r="AI7">
            <v>19.79</v>
          </cell>
          <cell r="AJ7">
            <v>19.79</v>
          </cell>
          <cell r="AK7">
            <v>19.79</v>
          </cell>
          <cell r="AL7">
            <v>19.79</v>
          </cell>
          <cell r="AM7">
            <v>16.97</v>
          </cell>
          <cell r="AN7">
            <v>16.97</v>
          </cell>
          <cell r="AO7">
            <v>16.97</v>
          </cell>
          <cell r="AP7">
            <v>16.97</v>
          </cell>
          <cell r="AQ7">
            <v>16.97</v>
          </cell>
          <cell r="AR7">
            <v>16.97</v>
          </cell>
          <cell r="AS7">
            <v>16.97</v>
          </cell>
          <cell r="AT7">
            <v>16.97</v>
          </cell>
          <cell r="AU7">
            <v>16.97</v>
          </cell>
          <cell r="AV7">
            <v>16.97</v>
          </cell>
          <cell r="AW7">
            <v>16.97</v>
          </cell>
          <cell r="AX7">
            <v>16.97</v>
          </cell>
        </row>
        <row r="8">
          <cell r="B8">
            <v>38869</v>
          </cell>
          <cell r="C8">
            <v>67</v>
          </cell>
          <cell r="D8">
            <v>67</v>
          </cell>
          <cell r="E8">
            <v>67</v>
          </cell>
          <cell r="F8">
            <v>67</v>
          </cell>
          <cell r="G8">
            <v>67</v>
          </cell>
          <cell r="H8">
            <v>67</v>
          </cell>
          <cell r="I8">
            <v>67</v>
          </cell>
          <cell r="J8">
            <v>67</v>
          </cell>
          <cell r="K8">
            <v>67</v>
          </cell>
          <cell r="L8">
            <v>67</v>
          </cell>
          <cell r="M8">
            <v>67</v>
          </cell>
          <cell r="N8">
            <v>67</v>
          </cell>
          <cell r="O8">
            <v>69.069999999999993</v>
          </cell>
          <cell r="P8">
            <v>69.069999999999993</v>
          </cell>
          <cell r="Q8">
            <v>69.069999999999993</v>
          </cell>
          <cell r="R8">
            <v>69.069999999999993</v>
          </cell>
          <cell r="S8">
            <v>69.069999999999993</v>
          </cell>
          <cell r="T8">
            <v>69.069999999999993</v>
          </cell>
          <cell r="U8">
            <v>69.069999999999993</v>
          </cell>
          <cell r="V8">
            <v>69.069999999999993</v>
          </cell>
          <cell r="W8">
            <v>69.069999999999993</v>
          </cell>
          <cell r="X8">
            <v>69.069999999999993</v>
          </cell>
          <cell r="Y8">
            <v>69.069999999999993</v>
          </cell>
          <cell r="Z8">
            <v>69.069999999999993</v>
          </cell>
          <cell r="AA8">
            <v>23.33</v>
          </cell>
          <cell r="AB8">
            <v>23.33</v>
          </cell>
          <cell r="AC8">
            <v>23.33</v>
          </cell>
          <cell r="AD8">
            <v>23.33</v>
          </cell>
          <cell r="AE8">
            <v>23.33</v>
          </cell>
          <cell r="AF8">
            <v>23.33</v>
          </cell>
          <cell r="AG8">
            <v>23.33</v>
          </cell>
          <cell r="AH8">
            <v>23.33</v>
          </cell>
          <cell r="AI8">
            <v>23.33</v>
          </cell>
          <cell r="AJ8">
            <v>23.33</v>
          </cell>
          <cell r="AK8">
            <v>23.33</v>
          </cell>
          <cell r="AL8">
            <v>23.33</v>
          </cell>
          <cell r="AM8">
            <v>43.95</v>
          </cell>
          <cell r="AN8">
            <v>43.95</v>
          </cell>
          <cell r="AO8">
            <v>43.95</v>
          </cell>
          <cell r="AP8">
            <v>43.95</v>
          </cell>
          <cell r="AQ8">
            <v>43.95</v>
          </cell>
          <cell r="AR8">
            <v>43.95</v>
          </cell>
          <cell r="AS8">
            <v>43.95</v>
          </cell>
          <cell r="AT8">
            <v>43.95</v>
          </cell>
          <cell r="AU8">
            <v>43.95</v>
          </cell>
          <cell r="AV8">
            <v>43.95</v>
          </cell>
          <cell r="AW8">
            <v>43.95</v>
          </cell>
          <cell r="AX8">
            <v>43.95</v>
          </cell>
        </row>
        <row r="9">
          <cell r="B9">
            <v>38899</v>
          </cell>
          <cell r="C9">
            <v>19.809999999999999</v>
          </cell>
          <cell r="D9">
            <v>61.26</v>
          </cell>
          <cell r="E9">
            <v>76.569999999999993</v>
          </cell>
          <cell r="F9">
            <v>76.569999999999993</v>
          </cell>
          <cell r="G9">
            <v>81.3</v>
          </cell>
          <cell r="H9">
            <v>86.63</v>
          </cell>
          <cell r="I9">
            <v>94.56</v>
          </cell>
          <cell r="J9">
            <v>94.56</v>
          </cell>
          <cell r="K9">
            <v>98.81</v>
          </cell>
          <cell r="L9">
            <v>108.62600000000006</v>
          </cell>
          <cell r="M9">
            <v>147.85</v>
          </cell>
          <cell r="N9">
            <v>85.206150000000036</v>
          </cell>
          <cell r="O9">
            <v>17.221824000000002</v>
          </cell>
          <cell r="P9">
            <v>62.759964000000004</v>
          </cell>
          <cell r="Q9">
            <v>78.513007999999999</v>
          </cell>
          <cell r="R9">
            <v>78.513007999999999</v>
          </cell>
          <cell r="S9">
            <v>82.680954400000019</v>
          </cell>
          <cell r="T9">
            <v>87.923007999999996</v>
          </cell>
          <cell r="U9">
            <v>96.971156000000008</v>
          </cell>
          <cell r="V9">
            <v>97.274956000000003</v>
          </cell>
          <cell r="W9">
            <v>101.593992</v>
          </cell>
          <cell r="X9">
            <v>111.95223840000006</v>
          </cell>
          <cell r="Y9">
            <v>152.63231200000001</v>
          </cell>
          <cell r="Z9">
            <v>87.36641590000022</v>
          </cell>
          <cell r="AA9">
            <v>18.97</v>
          </cell>
          <cell r="AB9">
            <v>25.04</v>
          </cell>
          <cell r="AC9">
            <v>26.73</v>
          </cell>
          <cell r="AD9">
            <v>26.73</v>
          </cell>
          <cell r="AE9">
            <v>27.85</v>
          </cell>
          <cell r="AF9">
            <v>28.51</v>
          </cell>
          <cell r="AG9">
            <v>28.51</v>
          </cell>
          <cell r="AH9">
            <v>28.8</v>
          </cell>
          <cell r="AI9">
            <v>29.4</v>
          </cell>
          <cell r="AJ9">
            <v>30.721</v>
          </cell>
          <cell r="AK9">
            <v>34.200000000000003</v>
          </cell>
          <cell r="AL9">
            <v>27.9828450000002</v>
          </cell>
          <cell r="AM9">
            <v>19.079999999999998</v>
          </cell>
          <cell r="AN9">
            <v>25.66</v>
          </cell>
          <cell r="AO9">
            <v>28.253999999999998</v>
          </cell>
          <cell r="AP9">
            <v>28.253999999999998</v>
          </cell>
          <cell r="AQ9">
            <v>28.84</v>
          </cell>
          <cell r="AR9">
            <v>30.68</v>
          </cell>
          <cell r="AS9">
            <v>49.83</v>
          </cell>
          <cell r="AT9">
            <v>57.27</v>
          </cell>
          <cell r="AU9">
            <v>67.75</v>
          </cell>
          <cell r="AV9">
            <v>87.378000000000284</v>
          </cell>
          <cell r="AW9">
            <v>127.99</v>
          </cell>
          <cell r="AX9">
            <v>47.275235000000386</v>
          </cell>
        </row>
        <row r="10">
          <cell r="B10">
            <v>38930</v>
          </cell>
          <cell r="C10">
            <v>16.920000000000002</v>
          </cell>
          <cell r="D10">
            <v>42.43</v>
          </cell>
          <cell r="E10">
            <v>68.510000000000005</v>
          </cell>
          <cell r="F10">
            <v>68.510000000000005</v>
          </cell>
          <cell r="G10">
            <v>76.349999999999994</v>
          </cell>
          <cell r="H10">
            <v>85.795000000000002</v>
          </cell>
          <cell r="I10">
            <v>95.72</v>
          </cell>
          <cell r="J10">
            <v>102.27299999999998</v>
          </cell>
          <cell r="K10">
            <v>115.24</v>
          </cell>
          <cell r="L10">
            <v>126.02</v>
          </cell>
          <cell r="M10">
            <v>201.56</v>
          </cell>
          <cell r="N10">
            <v>85.328599999999724</v>
          </cell>
          <cell r="O10">
            <v>16.920000000000002</v>
          </cell>
          <cell r="P10">
            <v>42.43</v>
          </cell>
          <cell r="Q10">
            <v>69.286121999999992</v>
          </cell>
          <cell r="R10">
            <v>69.286121999999992</v>
          </cell>
          <cell r="S10">
            <v>77.490212</v>
          </cell>
          <cell r="T10">
            <v>87.545990000000003</v>
          </cell>
          <cell r="U10">
            <v>98.666294399999927</v>
          </cell>
          <cell r="V10">
            <v>104.952746</v>
          </cell>
          <cell r="W10">
            <v>118.78066200000001</v>
          </cell>
          <cell r="X10">
            <v>135.705702</v>
          </cell>
          <cell r="Y10">
            <v>395.29041599999999</v>
          </cell>
          <cell r="Z10">
            <v>92.652770250999907</v>
          </cell>
          <cell r="AA10">
            <v>16.920000000000002</v>
          </cell>
          <cell r="AB10">
            <v>23.98</v>
          </cell>
          <cell r="AC10">
            <v>28.03</v>
          </cell>
          <cell r="AD10">
            <v>28.03</v>
          </cell>
          <cell r="AE10">
            <v>28.43</v>
          </cell>
          <cell r="AF10">
            <v>29.22</v>
          </cell>
          <cell r="AG10">
            <v>30.5</v>
          </cell>
          <cell r="AH10">
            <v>31.3</v>
          </cell>
          <cell r="AI10">
            <v>31.916</v>
          </cell>
          <cell r="AJ10">
            <v>33.807000000000009</v>
          </cell>
          <cell r="AK10">
            <v>39.97</v>
          </cell>
          <cell r="AL10">
            <v>29.145127746000046</v>
          </cell>
          <cell r="AM10">
            <v>16.920000000000002</v>
          </cell>
          <cell r="AN10">
            <v>23.37</v>
          </cell>
          <cell r="AO10">
            <v>28.02</v>
          </cell>
          <cell r="AP10">
            <v>28.02</v>
          </cell>
          <cell r="AQ10">
            <v>28.43</v>
          </cell>
          <cell r="AR10">
            <v>29.385000000000002</v>
          </cell>
          <cell r="AS10">
            <v>30.88</v>
          </cell>
          <cell r="AT10">
            <v>31.35</v>
          </cell>
          <cell r="AU10">
            <v>32.278000000000006</v>
          </cell>
          <cell r="AV10">
            <v>34.909999999999997</v>
          </cell>
          <cell r="AW10">
            <v>150.18</v>
          </cell>
          <cell r="AX10">
            <v>32.004987543499844</v>
          </cell>
        </row>
        <row r="11">
          <cell r="B11">
            <v>38961</v>
          </cell>
          <cell r="C11">
            <v>16.920000000000002</v>
          </cell>
          <cell r="D11">
            <v>40.4</v>
          </cell>
          <cell r="E11">
            <v>72.180000000000007</v>
          </cell>
          <cell r="F11">
            <v>72.180000000000007</v>
          </cell>
          <cell r="G11">
            <v>82.11</v>
          </cell>
          <cell r="H11">
            <v>84.69</v>
          </cell>
          <cell r="I11">
            <v>94.37</v>
          </cell>
          <cell r="J11">
            <v>99.607999999999976</v>
          </cell>
          <cell r="K11">
            <v>112.76</v>
          </cell>
          <cell r="L11">
            <v>131.36000000000001</v>
          </cell>
          <cell r="M11">
            <v>197.74</v>
          </cell>
          <cell r="N11">
            <v>87.001494999999537</v>
          </cell>
          <cell r="O11">
            <v>16.920000000000002</v>
          </cell>
          <cell r="P11">
            <v>37.799999999999997</v>
          </cell>
          <cell r="Q11">
            <v>74.88</v>
          </cell>
          <cell r="R11">
            <v>74.88</v>
          </cell>
          <cell r="S11">
            <v>83.644999999999996</v>
          </cell>
          <cell r="T11">
            <v>93.27</v>
          </cell>
          <cell r="U11">
            <v>97.523999999999987</v>
          </cell>
          <cell r="V11">
            <v>105.80875</v>
          </cell>
          <cell r="W11">
            <v>117.6825</v>
          </cell>
          <cell r="X11">
            <v>141.58125000000001</v>
          </cell>
          <cell r="Y11">
            <v>389.84875</v>
          </cell>
          <cell r="Z11">
            <v>96.053150000000073</v>
          </cell>
          <cell r="AA11">
            <v>16.920000000000002</v>
          </cell>
          <cell r="AB11">
            <v>25.29</v>
          </cell>
          <cell r="AC11">
            <v>30.623999999999999</v>
          </cell>
          <cell r="AD11">
            <v>30.623999999999999</v>
          </cell>
          <cell r="AE11">
            <v>31.69</v>
          </cell>
          <cell r="AF11">
            <v>33.1</v>
          </cell>
          <cell r="AG11">
            <v>34.47</v>
          </cell>
          <cell r="AH11">
            <v>37.17</v>
          </cell>
          <cell r="AI11">
            <v>38.582000000000001</v>
          </cell>
          <cell r="AJ11">
            <v>41.77</v>
          </cell>
          <cell r="AK11">
            <v>46.92</v>
          </cell>
          <cell r="AL11">
            <v>33.208079999999939</v>
          </cell>
          <cell r="AM11">
            <v>16.920000000000002</v>
          </cell>
          <cell r="AN11">
            <v>40.408999999999999</v>
          </cell>
          <cell r="AO11">
            <v>77.47</v>
          </cell>
          <cell r="AP11">
            <v>77.47</v>
          </cell>
          <cell r="AQ11">
            <v>91.562000000000026</v>
          </cell>
          <cell r="AR11">
            <v>104.54</v>
          </cell>
          <cell r="AS11">
            <v>124.51</v>
          </cell>
          <cell r="AT11">
            <v>148.55000000000001</v>
          </cell>
          <cell r="AU11">
            <v>515.79999999999995</v>
          </cell>
          <cell r="AV11">
            <v>515.79999999999995</v>
          </cell>
          <cell r="AW11">
            <v>515.79999999999995</v>
          </cell>
          <cell r="AX11">
            <v>193.51127499999842</v>
          </cell>
        </row>
        <row r="12">
          <cell r="B12">
            <v>38991</v>
          </cell>
          <cell r="C12">
            <v>22.09</v>
          </cell>
          <cell r="D12">
            <v>22.09</v>
          </cell>
          <cell r="E12">
            <v>80.150000000000006</v>
          </cell>
          <cell r="F12">
            <v>80.150000000000006</v>
          </cell>
          <cell r="G12">
            <v>80.150000000000006</v>
          </cell>
          <cell r="H12">
            <v>80.150000000000006</v>
          </cell>
          <cell r="I12">
            <v>80.150000000000006</v>
          </cell>
          <cell r="J12">
            <v>91.02</v>
          </cell>
          <cell r="K12">
            <v>104.42</v>
          </cell>
          <cell r="L12">
            <v>147.22999999999999</v>
          </cell>
          <cell r="M12">
            <v>192.84</v>
          </cell>
          <cell r="N12">
            <v>83.372154999998457</v>
          </cell>
          <cell r="O12">
            <v>20.085591000000001</v>
          </cell>
          <cell r="P12">
            <v>22.09</v>
          </cell>
          <cell r="Q12">
            <v>80.150000000000006</v>
          </cell>
          <cell r="R12">
            <v>80.150000000000006</v>
          </cell>
          <cell r="S12">
            <v>92.451106999999993</v>
          </cell>
          <cell r="T12">
            <v>92.451106999999993</v>
          </cell>
          <cell r="U12">
            <v>92.451106999999993</v>
          </cell>
          <cell r="V12">
            <v>103.74747099999999</v>
          </cell>
          <cell r="W12">
            <v>165.243866</v>
          </cell>
          <cell r="X12">
            <v>217.11265399999999</v>
          </cell>
          <cell r="Y12">
            <v>381.78374099999996</v>
          </cell>
          <cell r="Z12">
            <v>104.77579821400043</v>
          </cell>
          <cell r="AA12">
            <v>16.920000000000002</v>
          </cell>
          <cell r="AB12">
            <v>16.920000000000002</v>
          </cell>
          <cell r="AC12">
            <v>30.98</v>
          </cell>
          <cell r="AD12">
            <v>30.98</v>
          </cell>
          <cell r="AE12">
            <v>30.98</v>
          </cell>
          <cell r="AF12">
            <v>30.98</v>
          </cell>
          <cell r="AG12">
            <v>32.909999999999997</v>
          </cell>
          <cell r="AH12">
            <v>37.99</v>
          </cell>
          <cell r="AI12">
            <v>38.659999999999997</v>
          </cell>
          <cell r="AJ12">
            <v>51.23</v>
          </cell>
          <cell r="AK12">
            <v>63.74</v>
          </cell>
          <cell r="AL12">
            <v>34.113655000000698</v>
          </cell>
          <cell r="AM12">
            <v>81.209999999999994</v>
          </cell>
          <cell r="AN12">
            <v>81.209999999999994</v>
          </cell>
          <cell r="AO12">
            <v>169.94</v>
          </cell>
          <cell r="AP12">
            <v>169.94</v>
          </cell>
          <cell r="AQ12">
            <v>169.94</v>
          </cell>
          <cell r="AR12">
            <v>169.94</v>
          </cell>
          <cell r="AS12">
            <v>188</v>
          </cell>
          <cell r="AT12">
            <v>228.29</v>
          </cell>
          <cell r="AU12">
            <v>256.08999999999997</v>
          </cell>
          <cell r="AV12">
            <v>283.52999999999997</v>
          </cell>
          <cell r="AW12">
            <v>515.79999999999995</v>
          </cell>
          <cell r="AX12">
            <v>203.07904000000201</v>
          </cell>
        </row>
        <row r="13">
          <cell r="B13">
            <v>39022</v>
          </cell>
          <cell r="C13">
            <v>16.920000000000002</v>
          </cell>
          <cell r="D13">
            <v>27.16</v>
          </cell>
          <cell r="E13">
            <v>54.29</v>
          </cell>
          <cell r="F13">
            <v>54.29</v>
          </cell>
          <cell r="G13">
            <v>66.28</v>
          </cell>
          <cell r="H13">
            <v>83.24</v>
          </cell>
          <cell r="I13">
            <v>94.7</v>
          </cell>
          <cell r="J13">
            <v>108.8</v>
          </cell>
          <cell r="K13">
            <v>128.75</v>
          </cell>
          <cell r="L13">
            <v>152.11000000000001</v>
          </cell>
          <cell r="M13">
            <v>496.06</v>
          </cell>
          <cell r="N13">
            <v>89.497354999999658</v>
          </cell>
          <cell r="O13">
            <v>16.920000000000002</v>
          </cell>
          <cell r="P13">
            <v>27.508300900000005</v>
          </cell>
          <cell r="Q13">
            <v>56.530645</v>
          </cell>
          <cell r="R13">
            <v>56.530645</v>
          </cell>
          <cell r="S13">
            <v>71.69</v>
          </cell>
          <cell r="T13">
            <v>90.031627999999998</v>
          </cell>
          <cell r="U13">
            <v>107.03632400000001</v>
          </cell>
          <cell r="V13">
            <v>122.80344100000001</v>
          </cell>
          <cell r="W13">
            <v>144.88216700000001</v>
          </cell>
          <cell r="X13">
            <v>202.90339399999999</v>
          </cell>
          <cell r="Y13">
            <v>508.06784199999998</v>
          </cell>
          <cell r="Z13">
            <v>104.27028146149962</v>
          </cell>
          <cell r="AA13">
            <v>16.920000000000002</v>
          </cell>
          <cell r="AB13">
            <v>20.72</v>
          </cell>
          <cell r="AC13">
            <v>30.11</v>
          </cell>
          <cell r="AD13">
            <v>30.11</v>
          </cell>
          <cell r="AE13">
            <v>39.049999999999997</v>
          </cell>
          <cell r="AF13">
            <v>44.75</v>
          </cell>
          <cell r="AG13">
            <v>54.07</v>
          </cell>
          <cell r="AH13">
            <v>60.59</v>
          </cell>
          <cell r="AI13">
            <v>68.48</v>
          </cell>
          <cell r="AJ13">
            <v>76.02</v>
          </cell>
          <cell r="AK13">
            <v>134.86000000000001</v>
          </cell>
          <cell r="AL13">
            <v>47.827600000000068</v>
          </cell>
          <cell r="AM13">
            <v>30.94</v>
          </cell>
          <cell r="AN13">
            <v>88.81</v>
          </cell>
          <cell r="AO13">
            <v>129.43</v>
          </cell>
          <cell r="AP13">
            <v>129.43</v>
          </cell>
          <cell r="AQ13">
            <v>156.78</v>
          </cell>
          <cell r="AR13">
            <v>179.24</v>
          </cell>
          <cell r="AS13">
            <v>203.56</v>
          </cell>
          <cell r="AT13">
            <v>225.87</v>
          </cell>
          <cell r="AU13">
            <v>245.42</v>
          </cell>
          <cell r="AV13">
            <v>293.52500000000077</v>
          </cell>
          <cell r="AW13">
            <v>515.79999999999995</v>
          </cell>
          <cell r="AX13">
            <v>186.43097999999972</v>
          </cell>
        </row>
        <row r="14">
          <cell r="B14">
            <v>39052</v>
          </cell>
          <cell r="C14">
            <v>16.920000000000002</v>
          </cell>
          <cell r="D14">
            <v>23.23</v>
          </cell>
          <cell r="E14">
            <v>50.6</v>
          </cell>
          <cell r="F14">
            <v>50.6</v>
          </cell>
          <cell r="G14">
            <v>68.900000000000006</v>
          </cell>
          <cell r="H14">
            <v>81.91</v>
          </cell>
          <cell r="I14">
            <v>97.48</v>
          </cell>
          <cell r="J14">
            <v>115.07</v>
          </cell>
          <cell r="K14">
            <v>136.97999999999999</v>
          </cell>
          <cell r="L14">
            <v>182.57100000000045</v>
          </cell>
          <cell r="M14">
            <v>515.79999999999995</v>
          </cell>
          <cell r="N14">
            <v>98.145020000000557</v>
          </cell>
          <cell r="O14">
            <v>16.920000000000002</v>
          </cell>
          <cell r="P14">
            <v>23.601774800000001</v>
          </cell>
          <cell r="Q14">
            <v>54.28</v>
          </cell>
          <cell r="R14">
            <v>54.28</v>
          </cell>
          <cell r="S14">
            <v>68.67</v>
          </cell>
          <cell r="T14">
            <v>91.422088000000002</v>
          </cell>
          <cell r="U14">
            <v>106.78632</v>
          </cell>
          <cell r="V14">
            <v>130.15817200000001</v>
          </cell>
          <cell r="W14">
            <v>150.172212</v>
          </cell>
          <cell r="X14">
            <v>213.109916</v>
          </cell>
          <cell r="Y14">
            <v>515.79999999999995</v>
          </cell>
          <cell r="Z14">
            <v>108.49680093000018</v>
          </cell>
          <cell r="AA14">
            <v>16.920000000000002</v>
          </cell>
          <cell r="AB14">
            <v>16.920000000000002</v>
          </cell>
          <cell r="AC14">
            <v>25.53</v>
          </cell>
          <cell r="AD14">
            <v>25.53</v>
          </cell>
          <cell r="AE14">
            <v>36.94</v>
          </cell>
          <cell r="AF14">
            <v>48.33</v>
          </cell>
          <cell r="AG14">
            <v>51</v>
          </cell>
          <cell r="AH14">
            <v>60.149000000000001</v>
          </cell>
          <cell r="AI14">
            <v>79.38</v>
          </cell>
          <cell r="AJ14">
            <v>92.12900000000036</v>
          </cell>
          <cell r="AK14">
            <v>515.79999999999995</v>
          </cell>
          <cell r="AL14">
            <v>53.291379999999855</v>
          </cell>
          <cell r="AM14">
            <v>16.920000000000002</v>
          </cell>
          <cell r="AN14">
            <v>57.99</v>
          </cell>
          <cell r="AO14">
            <v>90.97</v>
          </cell>
          <cell r="AP14">
            <v>90.97</v>
          </cell>
          <cell r="AQ14">
            <v>111.02</v>
          </cell>
          <cell r="AR14">
            <v>133.28</v>
          </cell>
          <cell r="AS14">
            <v>168.99</v>
          </cell>
          <cell r="AT14">
            <v>188.83899999999988</v>
          </cell>
          <cell r="AU14">
            <v>226.62</v>
          </cell>
          <cell r="AV14">
            <v>284.31</v>
          </cell>
          <cell r="AW14">
            <v>515.79999999999995</v>
          </cell>
          <cell r="AX14">
            <v>157.61728500000027</v>
          </cell>
        </row>
        <row r="15">
          <cell r="B15">
            <v>39083</v>
          </cell>
          <cell r="C15">
            <v>16.920000000000002</v>
          </cell>
          <cell r="D15">
            <v>16.920000000000002</v>
          </cell>
          <cell r="E15">
            <v>39.159999999999997</v>
          </cell>
          <cell r="F15">
            <v>39.159999999999997</v>
          </cell>
          <cell r="G15">
            <v>65.489999999999995</v>
          </cell>
          <cell r="H15">
            <v>95.68</v>
          </cell>
          <cell r="I15">
            <v>95.68</v>
          </cell>
          <cell r="J15">
            <v>133.37</v>
          </cell>
          <cell r="K15">
            <v>189.65</v>
          </cell>
          <cell r="L15">
            <v>221.88</v>
          </cell>
          <cell r="M15">
            <v>515.79999999999995</v>
          </cell>
          <cell r="N15">
            <v>110.00471999999999</v>
          </cell>
          <cell r="O15">
            <v>16.920000000000002</v>
          </cell>
          <cell r="P15">
            <v>16.920000000000002</v>
          </cell>
          <cell r="Q15">
            <v>39.17</v>
          </cell>
          <cell r="R15">
            <v>39.17</v>
          </cell>
          <cell r="S15">
            <v>61.888796800000115</v>
          </cell>
          <cell r="T15">
            <v>90.462548000000012</v>
          </cell>
          <cell r="U15">
            <v>101.918344</v>
          </cell>
          <cell r="V15">
            <v>134.113</v>
          </cell>
          <cell r="W15">
            <v>210.76</v>
          </cell>
          <cell r="X15">
            <v>244.36063200000001</v>
          </cell>
          <cell r="Y15">
            <v>515.79999999999995</v>
          </cell>
          <cell r="Z15">
            <v>116.89908780400042</v>
          </cell>
          <cell r="AA15">
            <v>16.920000000000002</v>
          </cell>
          <cell r="AB15">
            <v>16.920000000000002</v>
          </cell>
          <cell r="AC15">
            <v>16.920000000000002</v>
          </cell>
          <cell r="AD15">
            <v>16.920000000000002</v>
          </cell>
          <cell r="AE15">
            <v>25.86</v>
          </cell>
          <cell r="AF15">
            <v>31.08</v>
          </cell>
          <cell r="AG15">
            <v>57.19</v>
          </cell>
          <cell r="AH15">
            <v>73.959999999999994</v>
          </cell>
          <cell r="AI15">
            <v>75.11</v>
          </cell>
          <cell r="AJ15">
            <v>100.88</v>
          </cell>
          <cell r="AK15">
            <v>515.79999999999995</v>
          </cell>
          <cell r="AL15">
            <v>60.639770257999871</v>
          </cell>
          <cell r="AM15">
            <v>16.920000000000002</v>
          </cell>
          <cell r="AN15">
            <v>16.920000000000002</v>
          </cell>
          <cell r="AO15">
            <v>16.920000000000002</v>
          </cell>
          <cell r="AP15">
            <v>16.920000000000002</v>
          </cell>
          <cell r="AQ15">
            <v>35.130000000000003</v>
          </cell>
          <cell r="AR15">
            <v>40.35</v>
          </cell>
          <cell r="AS15">
            <v>61.88</v>
          </cell>
          <cell r="AT15">
            <v>134.13</v>
          </cell>
          <cell r="AU15">
            <v>167.06</v>
          </cell>
          <cell r="AV15">
            <v>218.35300000000009</v>
          </cell>
          <cell r="AW15">
            <v>515.79999999999995</v>
          </cell>
          <cell r="AX15">
            <v>97.825878888001526</v>
          </cell>
        </row>
        <row r="16">
          <cell r="B16">
            <v>39114</v>
          </cell>
          <cell r="C16">
            <v>16.920000000000002</v>
          </cell>
          <cell r="D16">
            <v>16.920000000000002</v>
          </cell>
          <cell r="E16">
            <v>16.920000000000002</v>
          </cell>
          <cell r="F16">
            <v>16.920000000000002</v>
          </cell>
          <cell r="G16">
            <v>42.34</v>
          </cell>
          <cell r="H16">
            <v>61.76</v>
          </cell>
          <cell r="I16">
            <v>97.98</v>
          </cell>
          <cell r="J16">
            <v>130.65</v>
          </cell>
          <cell r="K16">
            <v>169.63</v>
          </cell>
          <cell r="L16">
            <v>216.44200000000097</v>
          </cell>
          <cell r="M16">
            <v>515.79999999999995</v>
          </cell>
          <cell r="N16">
            <v>103.49327500000075</v>
          </cell>
          <cell r="O16">
            <v>16.920000000000002</v>
          </cell>
          <cell r="P16">
            <v>16.920000000000002</v>
          </cell>
          <cell r="Q16">
            <v>26.200988399999947</v>
          </cell>
          <cell r="R16">
            <v>26.200988399999947</v>
          </cell>
          <cell r="S16">
            <v>41.390482400000046</v>
          </cell>
          <cell r="T16">
            <v>67.138580000000005</v>
          </cell>
          <cell r="U16">
            <v>97.97</v>
          </cell>
          <cell r="V16">
            <v>136.08000000000001</v>
          </cell>
          <cell r="W16">
            <v>176.74</v>
          </cell>
          <cell r="X16">
            <v>242.27</v>
          </cell>
          <cell r="Y16">
            <v>515.79999999999995</v>
          </cell>
          <cell r="Z16">
            <v>107.40204338800073</v>
          </cell>
          <cell r="AA16">
            <v>16.920000000000002</v>
          </cell>
          <cell r="AB16">
            <v>16.920000000000002</v>
          </cell>
          <cell r="AC16">
            <v>16.920000000000002</v>
          </cell>
          <cell r="AD16">
            <v>16.920000000000002</v>
          </cell>
          <cell r="AE16">
            <v>16.920000000000002</v>
          </cell>
          <cell r="AF16">
            <v>16.920000000000002</v>
          </cell>
          <cell r="AG16">
            <v>32.53</v>
          </cell>
          <cell r="AH16">
            <v>54.39</v>
          </cell>
          <cell r="AI16">
            <v>81.734319999999997</v>
          </cell>
          <cell r="AJ16">
            <v>131.087581</v>
          </cell>
          <cell r="AK16">
            <v>515.79999999999995</v>
          </cell>
          <cell r="AL16">
            <v>56.113870653499205</v>
          </cell>
          <cell r="AM16">
            <v>16.920000000000002</v>
          </cell>
          <cell r="AN16">
            <v>16.920000000000002</v>
          </cell>
          <cell r="AO16">
            <v>16.920000000000002</v>
          </cell>
          <cell r="AP16">
            <v>16.920000000000002</v>
          </cell>
          <cell r="AQ16">
            <v>16.920000000000002</v>
          </cell>
          <cell r="AR16">
            <v>16.920000000000002</v>
          </cell>
          <cell r="AS16">
            <v>16.920000000000002</v>
          </cell>
          <cell r="AT16">
            <v>16.920000000000002</v>
          </cell>
          <cell r="AU16">
            <v>47.12</v>
          </cell>
          <cell r="AV16">
            <v>130.49</v>
          </cell>
          <cell r="AW16">
            <v>515.79999999999995</v>
          </cell>
          <cell r="AX16">
            <v>48.925396699998906</v>
          </cell>
        </row>
        <row r="17">
          <cell r="B17">
            <v>39142</v>
          </cell>
          <cell r="C17">
            <v>16.920000000000002</v>
          </cell>
          <cell r="D17">
            <v>16.920000000000002</v>
          </cell>
          <cell r="E17">
            <v>16.920000000000002</v>
          </cell>
          <cell r="F17">
            <v>16.920000000000002</v>
          </cell>
          <cell r="G17">
            <v>25.13</v>
          </cell>
          <cell r="H17">
            <v>78.62</v>
          </cell>
          <cell r="I17">
            <v>105.88</v>
          </cell>
          <cell r="J17">
            <v>131.6</v>
          </cell>
          <cell r="K17">
            <v>190.61</v>
          </cell>
          <cell r="L17">
            <v>315.44</v>
          </cell>
          <cell r="M17">
            <v>515.79999999999995</v>
          </cell>
          <cell r="N17">
            <v>111.98229500000143</v>
          </cell>
          <cell r="O17">
            <v>16.920000000000002</v>
          </cell>
          <cell r="P17">
            <v>16.920000000000002</v>
          </cell>
          <cell r="Q17">
            <v>16.920000000000002</v>
          </cell>
          <cell r="R17">
            <v>16.920000000000002</v>
          </cell>
          <cell r="S17">
            <v>36.570307200000009</v>
          </cell>
          <cell r="T17">
            <v>78.885000000000005</v>
          </cell>
          <cell r="U17">
            <v>110.06876600000001</v>
          </cell>
          <cell r="V17">
            <v>136.11927219999995</v>
          </cell>
          <cell r="W17">
            <v>190.62</v>
          </cell>
          <cell r="X17">
            <v>321.9820000000002</v>
          </cell>
          <cell r="Y17">
            <v>515.79999999999995</v>
          </cell>
          <cell r="Z17">
            <v>117.03351359000132</v>
          </cell>
          <cell r="AA17">
            <v>16.920000000000002</v>
          </cell>
          <cell r="AB17">
            <v>16.920000000000002</v>
          </cell>
          <cell r="AC17">
            <v>16.920000000000002</v>
          </cell>
          <cell r="AD17">
            <v>16.920000000000002</v>
          </cell>
          <cell r="AE17">
            <v>16.920000000000002</v>
          </cell>
          <cell r="AF17">
            <v>16.920000000000002</v>
          </cell>
          <cell r="AG17">
            <v>19.131759000000002</v>
          </cell>
          <cell r="AH17">
            <v>50.77</v>
          </cell>
          <cell r="AI17">
            <v>83.646188000000009</v>
          </cell>
          <cell r="AJ17">
            <v>117.02667500000001</v>
          </cell>
          <cell r="AK17">
            <v>515.79999999999995</v>
          </cell>
          <cell r="AL17">
            <v>53.561705696999034</v>
          </cell>
          <cell r="AM17">
            <v>16.920000000000002</v>
          </cell>
          <cell r="AN17">
            <v>16.920000000000002</v>
          </cell>
          <cell r="AO17">
            <v>16.920000000000002</v>
          </cell>
          <cell r="AP17">
            <v>16.920000000000002</v>
          </cell>
          <cell r="AQ17">
            <v>16.920000000000002</v>
          </cell>
          <cell r="AR17">
            <v>16.920000000000002</v>
          </cell>
          <cell r="AS17">
            <v>16.920000000000002</v>
          </cell>
          <cell r="AT17">
            <v>16.920000000000002</v>
          </cell>
          <cell r="AU17">
            <v>16.920000000000002</v>
          </cell>
          <cell r="AV17">
            <v>16.920000000000002</v>
          </cell>
          <cell r="AW17">
            <v>515.79999999999995</v>
          </cell>
          <cell r="AX17">
            <v>34.472655033998826</v>
          </cell>
        </row>
        <row r="18">
          <cell r="B18">
            <v>39173</v>
          </cell>
          <cell r="C18">
            <v>16.920000000000002</v>
          </cell>
          <cell r="D18">
            <v>16.920000000000002</v>
          </cell>
          <cell r="E18">
            <v>16.920000000000002</v>
          </cell>
          <cell r="F18">
            <v>16.920000000000002</v>
          </cell>
          <cell r="G18">
            <v>56.01</v>
          </cell>
          <cell r="H18">
            <v>82.03</v>
          </cell>
          <cell r="I18">
            <v>109.08</v>
          </cell>
          <cell r="J18">
            <v>151.33000000000001</v>
          </cell>
          <cell r="K18">
            <v>186.8</v>
          </cell>
          <cell r="L18">
            <v>255.25</v>
          </cell>
          <cell r="M18">
            <v>515.79999999999995</v>
          </cell>
          <cell r="N18">
            <v>120.35769000000157</v>
          </cell>
          <cell r="O18">
            <v>16.920000000000002</v>
          </cell>
          <cell r="P18">
            <v>16.920000000000002</v>
          </cell>
          <cell r="Q18">
            <v>16.920000000000002</v>
          </cell>
          <cell r="R18">
            <v>16.920000000000002</v>
          </cell>
          <cell r="S18">
            <v>57.557051999999999</v>
          </cell>
          <cell r="T18">
            <v>82.304943999999992</v>
          </cell>
          <cell r="U18">
            <v>106.95430799999995</v>
          </cell>
          <cell r="V18">
            <v>146.137404</v>
          </cell>
          <cell r="W18">
            <v>187.8</v>
          </cell>
          <cell r="X18">
            <v>283.333552</v>
          </cell>
          <cell r="Y18">
            <v>515.79999999999995</v>
          </cell>
          <cell r="Z18">
            <v>123.56031582400161</v>
          </cell>
          <cell r="AA18">
            <v>16.920000000000002</v>
          </cell>
          <cell r="AB18">
            <v>16.920000000000002</v>
          </cell>
          <cell r="AC18">
            <v>16.920000000000002</v>
          </cell>
          <cell r="AD18">
            <v>16.920000000000002</v>
          </cell>
          <cell r="AE18">
            <v>16.920000000000002</v>
          </cell>
          <cell r="AF18">
            <v>16.920000000000002</v>
          </cell>
          <cell r="AG18">
            <v>19.966440000000002</v>
          </cell>
          <cell r="AH18">
            <v>69.708156000000002</v>
          </cell>
          <cell r="AI18">
            <v>102.851264</v>
          </cell>
          <cell r="AJ18">
            <v>116.181546</v>
          </cell>
          <cell r="AK18">
            <v>515.79999999999995</v>
          </cell>
          <cell r="AL18">
            <v>52.779600388999057</v>
          </cell>
          <cell r="AM18">
            <v>16.920000000000002</v>
          </cell>
          <cell r="AN18">
            <v>16.920000000000002</v>
          </cell>
          <cell r="AO18">
            <v>16.920000000000002</v>
          </cell>
          <cell r="AP18">
            <v>16.920000000000002</v>
          </cell>
          <cell r="AQ18">
            <v>16.920000000000002</v>
          </cell>
          <cell r="AR18">
            <v>16.920000000000002</v>
          </cell>
          <cell r="AS18">
            <v>16.920000000000002</v>
          </cell>
          <cell r="AT18">
            <v>16.920000000000002</v>
          </cell>
          <cell r="AU18">
            <v>16.920000000000002</v>
          </cell>
          <cell r="AV18">
            <v>16.920000000000002</v>
          </cell>
          <cell r="AW18">
            <v>515.79999999999995</v>
          </cell>
          <cell r="AX18">
            <v>27.064881622998886</v>
          </cell>
        </row>
        <row r="19">
          <cell r="B19">
            <v>39203</v>
          </cell>
          <cell r="C19">
            <v>16.920000000000002</v>
          </cell>
          <cell r="D19">
            <v>16.920000000000002</v>
          </cell>
          <cell r="E19">
            <v>34.013999999999932</v>
          </cell>
          <cell r="F19">
            <v>34.013999999999932</v>
          </cell>
          <cell r="G19">
            <v>73.06</v>
          </cell>
          <cell r="H19">
            <v>94.49</v>
          </cell>
          <cell r="I19">
            <v>121.73</v>
          </cell>
          <cell r="J19">
            <v>150.83000000000001</v>
          </cell>
          <cell r="K19">
            <v>184.11</v>
          </cell>
          <cell r="L19">
            <v>292.62</v>
          </cell>
          <cell r="M19">
            <v>515.79999999999995</v>
          </cell>
          <cell r="N19">
            <v>132.22503000000052</v>
          </cell>
          <cell r="O19">
            <v>16.920000000000002</v>
          </cell>
          <cell r="P19">
            <v>16.920000000000002</v>
          </cell>
          <cell r="Q19">
            <v>36.674999999999997</v>
          </cell>
          <cell r="R19">
            <v>36.674999999999997</v>
          </cell>
          <cell r="S19">
            <v>64.146900000000002</v>
          </cell>
          <cell r="T19">
            <v>94.49</v>
          </cell>
          <cell r="U19">
            <v>118.99399999999986</v>
          </cell>
          <cell r="V19">
            <v>152.7268475999999</v>
          </cell>
          <cell r="W19">
            <v>202.43</v>
          </cell>
          <cell r="X19">
            <v>326.92273599999999</v>
          </cell>
          <cell r="Y19">
            <v>515.79999999999995</v>
          </cell>
          <cell r="Z19">
            <v>133.1274518080009</v>
          </cell>
          <cell r="AA19">
            <v>16.920000000000002</v>
          </cell>
          <cell r="AB19">
            <v>16.920000000000002</v>
          </cell>
          <cell r="AC19">
            <v>18.836792000000003</v>
          </cell>
          <cell r="AD19">
            <v>18.836792000000003</v>
          </cell>
          <cell r="AE19">
            <v>46.92</v>
          </cell>
          <cell r="AF19">
            <v>66.793869999999998</v>
          </cell>
          <cell r="AG19">
            <v>76.838508000000004</v>
          </cell>
          <cell r="AH19">
            <v>91.661451999999997</v>
          </cell>
          <cell r="AI19">
            <v>113.9</v>
          </cell>
          <cell r="AJ19">
            <v>156.15</v>
          </cell>
          <cell r="AK19">
            <v>515.79999999999995</v>
          </cell>
          <cell r="AL19">
            <v>83.182973192000006</v>
          </cell>
          <cell r="AM19">
            <v>16.920000000000002</v>
          </cell>
          <cell r="AN19">
            <v>16.920000000000002</v>
          </cell>
          <cell r="AO19">
            <v>16.920000000000002</v>
          </cell>
          <cell r="AP19">
            <v>16.920000000000002</v>
          </cell>
          <cell r="AQ19">
            <v>16.920000000000002</v>
          </cell>
          <cell r="AR19">
            <v>16.920000000000002</v>
          </cell>
          <cell r="AS19">
            <v>16.920000000000002</v>
          </cell>
          <cell r="AT19">
            <v>16.920000000000002</v>
          </cell>
          <cell r="AU19">
            <v>71.11</v>
          </cell>
          <cell r="AV19">
            <v>156.13999999999999</v>
          </cell>
          <cell r="AW19">
            <v>515.79999999999995</v>
          </cell>
          <cell r="AX19">
            <v>56.976179999998941</v>
          </cell>
        </row>
        <row r="20">
          <cell r="B20">
            <v>39234</v>
          </cell>
          <cell r="C20">
            <v>16.920000000000002</v>
          </cell>
          <cell r="D20">
            <v>16.920000000000002</v>
          </cell>
          <cell r="E20">
            <v>43.987000000000002</v>
          </cell>
          <cell r="F20">
            <v>43.987000000000002</v>
          </cell>
          <cell r="G20">
            <v>71.19</v>
          </cell>
          <cell r="H20">
            <v>97.15</v>
          </cell>
          <cell r="I20">
            <v>115.29</v>
          </cell>
          <cell r="J20">
            <v>155.46</v>
          </cell>
          <cell r="K20">
            <v>198.49</v>
          </cell>
          <cell r="L20">
            <v>299.64</v>
          </cell>
          <cell r="M20">
            <v>515.79999999999995</v>
          </cell>
          <cell r="N20">
            <v>132.17562000000069</v>
          </cell>
          <cell r="O20">
            <v>16.920000000000002</v>
          </cell>
          <cell r="P20">
            <v>16.920000000000002</v>
          </cell>
          <cell r="Q20">
            <v>38.676875000000003</v>
          </cell>
          <cell r="R20">
            <v>38.676875000000003</v>
          </cell>
          <cell r="S20">
            <v>61.175750000000015</v>
          </cell>
          <cell r="T20">
            <v>83.801249999999996</v>
          </cell>
          <cell r="U20">
            <v>110.28125</v>
          </cell>
          <cell r="V20">
            <v>141.11037499999992</v>
          </cell>
          <cell r="W20">
            <v>189.70625000000001</v>
          </cell>
          <cell r="X20">
            <v>319.53100000000001</v>
          </cell>
          <cell r="Y20">
            <v>515.79999999999995</v>
          </cell>
          <cell r="Z20">
            <v>127.35483375000089</v>
          </cell>
          <cell r="AA20">
            <v>16.920000000000002</v>
          </cell>
          <cell r="AB20">
            <v>16.920000000000002</v>
          </cell>
          <cell r="AC20">
            <v>38.549999999999997</v>
          </cell>
          <cell r="AD20">
            <v>38.549999999999997</v>
          </cell>
          <cell r="AE20">
            <v>56.49</v>
          </cell>
          <cell r="AF20">
            <v>71.305000000000007</v>
          </cell>
          <cell r="AG20">
            <v>83.2</v>
          </cell>
          <cell r="AH20">
            <v>112.42</v>
          </cell>
          <cell r="AI20">
            <v>165.96</v>
          </cell>
          <cell r="AJ20">
            <v>286.51</v>
          </cell>
          <cell r="AK20">
            <v>515.79999999999995</v>
          </cell>
          <cell r="AL20">
            <v>109.03172901800068</v>
          </cell>
          <cell r="AM20">
            <v>16.920000000000002</v>
          </cell>
          <cell r="AN20">
            <v>16.920000000000002</v>
          </cell>
          <cell r="AO20">
            <v>36.07</v>
          </cell>
          <cell r="AP20">
            <v>36.07</v>
          </cell>
          <cell r="AQ20">
            <v>56.49</v>
          </cell>
          <cell r="AR20">
            <v>72.040000000000006</v>
          </cell>
          <cell r="AS20">
            <v>91.37</v>
          </cell>
          <cell r="AT20">
            <v>118.7</v>
          </cell>
          <cell r="AU20">
            <v>181.64</v>
          </cell>
          <cell r="AV20">
            <v>293.75400000000047</v>
          </cell>
          <cell r="AW20">
            <v>515.79999999999995</v>
          </cell>
          <cell r="AX20">
            <v>113.64274500000056</v>
          </cell>
        </row>
        <row r="21">
          <cell r="B21">
            <v>39264</v>
          </cell>
          <cell r="C21">
            <v>16.920000000000002</v>
          </cell>
          <cell r="D21">
            <v>16.920000000000002</v>
          </cell>
          <cell r="E21">
            <v>48.23</v>
          </cell>
          <cell r="F21">
            <v>48.23</v>
          </cell>
          <cell r="G21">
            <v>67.52</v>
          </cell>
          <cell r="H21">
            <v>89.91</v>
          </cell>
          <cell r="I21">
            <v>121.55599999999991</v>
          </cell>
          <cell r="J21">
            <v>157.91</v>
          </cell>
          <cell r="K21">
            <v>204.77</v>
          </cell>
          <cell r="L21">
            <v>317.04000000000002</v>
          </cell>
          <cell r="M21">
            <v>515.79999999999995</v>
          </cell>
          <cell r="N21">
            <v>133.91008999999997</v>
          </cell>
          <cell r="O21">
            <v>16.920000000000002</v>
          </cell>
          <cell r="P21">
            <v>16.920000000000002</v>
          </cell>
          <cell r="Q21">
            <v>40.153752000000004</v>
          </cell>
          <cell r="R21">
            <v>40.153752000000004</v>
          </cell>
          <cell r="S21">
            <v>60.16</v>
          </cell>
          <cell r="T21">
            <v>82.163120000000006</v>
          </cell>
          <cell r="U21">
            <v>108.63</v>
          </cell>
          <cell r="V21">
            <v>136.23731599999999</v>
          </cell>
          <cell r="W21">
            <v>192.76</v>
          </cell>
          <cell r="X21">
            <v>318.51</v>
          </cell>
          <cell r="Y21">
            <v>515.79999999999995</v>
          </cell>
          <cell r="Z21">
            <v>127.34005422600086</v>
          </cell>
          <cell r="AA21">
            <v>16.920000000000002</v>
          </cell>
          <cell r="AB21">
            <v>16.920000000000002</v>
          </cell>
          <cell r="AC21">
            <v>41.855128000000001</v>
          </cell>
          <cell r="AD21">
            <v>41.855128000000001</v>
          </cell>
          <cell r="AE21">
            <v>57.963048800000017</v>
          </cell>
          <cell r="AF21">
            <v>73.069311999999996</v>
          </cell>
          <cell r="AG21">
            <v>94.625777600000006</v>
          </cell>
          <cell r="AH21">
            <v>120.247096</v>
          </cell>
          <cell r="AI21">
            <v>188.82544000000001</v>
          </cell>
          <cell r="AJ21">
            <v>314.21907199999998</v>
          </cell>
          <cell r="AK21">
            <v>515.79999999999995</v>
          </cell>
          <cell r="AL21">
            <v>121.16563361400017</v>
          </cell>
          <cell r="AM21">
            <v>16.920000000000002</v>
          </cell>
          <cell r="AN21">
            <v>16.920000000000002</v>
          </cell>
          <cell r="AO21">
            <v>48.23</v>
          </cell>
          <cell r="AP21">
            <v>48.23</v>
          </cell>
          <cell r="AQ21">
            <v>67.525999999999996</v>
          </cell>
          <cell r="AR21">
            <v>92.36</v>
          </cell>
          <cell r="AS21">
            <v>122.64</v>
          </cell>
          <cell r="AT21">
            <v>159.44</v>
          </cell>
          <cell r="AU21">
            <v>231.05800000000013</v>
          </cell>
          <cell r="AV21">
            <v>464.33</v>
          </cell>
          <cell r="AW21">
            <v>515.79999999999995</v>
          </cell>
          <cell r="AX21">
            <v>147.20947499999968</v>
          </cell>
        </row>
        <row r="22">
          <cell r="B22">
            <v>39295</v>
          </cell>
          <cell r="C22">
            <v>16.920000000000002</v>
          </cell>
          <cell r="D22">
            <v>16.920000000000002</v>
          </cell>
          <cell r="E22">
            <v>51.09</v>
          </cell>
          <cell r="F22">
            <v>51.09</v>
          </cell>
          <cell r="G22">
            <v>71.075999999999993</v>
          </cell>
          <cell r="H22">
            <v>97.15</v>
          </cell>
          <cell r="I22">
            <v>130.19</v>
          </cell>
          <cell r="J22">
            <v>168.22</v>
          </cell>
          <cell r="K22">
            <v>239.38</v>
          </cell>
          <cell r="L22">
            <v>352.65</v>
          </cell>
          <cell r="M22">
            <v>515.79999999999995</v>
          </cell>
          <cell r="N22">
            <v>144.09807610299961</v>
          </cell>
          <cell r="O22">
            <v>16.920000000000002</v>
          </cell>
          <cell r="P22">
            <v>16.920000000000002</v>
          </cell>
          <cell r="Q22">
            <v>42.445252000000004</v>
          </cell>
          <cell r="R22">
            <v>42.445252000000004</v>
          </cell>
          <cell r="S22">
            <v>64.419564000000008</v>
          </cell>
          <cell r="T22">
            <v>91.322850000000003</v>
          </cell>
          <cell r="U22">
            <v>118.86119600000001</v>
          </cell>
          <cell r="V22">
            <v>160.609936</v>
          </cell>
          <cell r="W22">
            <v>225.24037920000021</v>
          </cell>
          <cell r="X22">
            <v>338.09894400000002</v>
          </cell>
          <cell r="Y22">
            <v>515.79999999999995</v>
          </cell>
          <cell r="Z22">
            <v>138.26636908900073</v>
          </cell>
          <cell r="AA22">
            <v>16.920000000000002</v>
          </cell>
          <cell r="AB22">
            <v>16.920000000000002</v>
          </cell>
          <cell r="AC22">
            <v>49.373599000000006</v>
          </cell>
          <cell r="AD22">
            <v>49.373599000000006</v>
          </cell>
          <cell r="AE22">
            <v>62.345512000000006</v>
          </cell>
          <cell r="AF22">
            <v>79.364367999999999</v>
          </cell>
          <cell r="AG22">
            <v>108.36215800000001</v>
          </cell>
          <cell r="AH22">
            <v>129.65538939999999</v>
          </cell>
          <cell r="AI22">
            <v>199.77908000000002</v>
          </cell>
          <cell r="AJ22">
            <v>393.50313010000031</v>
          </cell>
          <cell r="AK22">
            <v>515.79999999999995</v>
          </cell>
          <cell r="AL22">
            <v>135.79418261549992</v>
          </cell>
          <cell r="AM22">
            <v>16.920000000000002</v>
          </cell>
          <cell r="AN22">
            <v>16.920000000000002</v>
          </cell>
          <cell r="AO22">
            <v>68.180000000000007</v>
          </cell>
          <cell r="AP22">
            <v>68.180000000000007</v>
          </cell>
          <cell r="AQ22">
            <v>106.13</v>
          </cell>
          <cell r="AR22">
            <v>145.16999999999999</v>
          </cell>
          <cell r="AS22">
            <v>195.01599999999991</v>
          </cell>
          <cell r="AT22">
            <v>262.27</v>
          </cell>
          <cell r="AU22">
            <v>405.98</v>
          </cell>
          <cell r="AV22">
            <v>515.79999999999995</v>
          </cell>
          <cell r="AW22">
            <v>515.79999999999995</v>
          </cell>
          <cell r="AX22">
            <v>202.23533499999843</v>
          </cell>
        </row>
        <row r="23">
          <cell r="B23">
            <v>39326</v>
          </cell>
          <cell r="C23">
            <v>16.920000000000002</v>
          </cell>
          <cell r="D23">
            <v>16.920000000000002</v>
          </cell>
          <cell r="E23">
            <v>53.21</v>
          </cell>
          <cell r="F23">
            <v>53.21</v>
          </cell>
          <cell r="G23">
            <v>68.19</v>
          </cell>
          <cell r="H23">
            <v>99.07</v>
          </cell>
          <cell r="I23">
            <v>139.13</v>
          </cell>
          <cell r="J23">
            <v>179.34</v>
          </cell>
          <cell r="K23">
            <v>234.96</v>
          </cell>
          <cell r="L23">
            <v>355.57</v>
          </cell>
          <cell r="M23">
            <v>515.79999999999995</v>
          </cell>
          <cell r="N23">
            <v>146.72486500000002</v>
          </cell>
          <cell r="O23">
            <v>16.920000000000002</v>
          </cell>
          <cell r="P23">
            <v>16.920000000000002</v>
          </cell>
          <cell r="Q23">
            <v>46.038104399999881</v>
          </cell>
          <cell r="R23">
            <v>46.038104399999881</v>
          </cell>
          <cell r="S23">
            <v>66.885762</v>
          </cell>
          <cell r="T23">
            <v>90.185853999999992</v>
          </cell>
          <cell r="U23">
            <v>118.89210999999993</v>
          </cell>
          <cell r="V23">
            <v>159.25</v>
          </cell>
          <cell r="W23">
            <v>220.30510499999997</v>
          </cell>
          <cell r="X23">
            <v>349.00807460000033</v>
          </cell>
          <cell r="Y23">
            <v>515.79999999999995</v>
          </cell>
          <cell r="Z23">
            <v>137.11011071850024</v>
          </cell>
          <cell r="AA23">
            <v>16.920000000000002</v>
          </cell>
          <cell r="AB23">
            <v>16.920000000000002</v>
          </cell>
          <cell r="AC23">
            <v>50.930338999999996</v>
          </cell>
          <cell r="AD23">
            <v>50.930338999999996</v>
          </cell>
          <cell r="AE23">
            <v>64.237673000000001</v>
          </cell>
          <cell r="AF23">
            <v>84.453999999999994</v>
          </cell>
          <cell r="AG23">
            <v>113.895</v>
          </cell>
          <cell r="AH23">
            <v>141.34569999999999</v>
          </cell>
          <cell r="AI23">
            <v>213.85320000000019</v>
          </cell>
          <cell r="AJ23">
            <v>424.45</v>
          </cell>
          <cell r="AK23">
            <v>515.79999999999995</v>
          </cell>
          <cell r="AL23">
            <v>143.89971607849984</v>
          </cell>
          <cell r="AM23">
            <v>16.920000000000002</v>
          </cell>
          <cell r="AN23">
            <v>26.72</v>
          </cell>
          <cell r="AO23">
            <v>109.45</v>
          </cell>
          <cell r="AP23">
            <v>109.45</v>
          </cell>
          <cell r="AQ23">
            <v>161.31</v>
          </cell>
          <cell r="AR23">
            <v>201.5</v>
          </cell>
          <cell r="AS23">
            <v>246.87</v>
          </cell>
          <cell r="AT23">
            <v>311.04000000000002</v>
          </cell>
          <cell r="AU23">
            <v>469.17800000000068</v>
          </cell>
          <cell r="AV23">
            <v>515.79999999999995</v>
          </cell>
          <cell r="AW23">
            <v>515.79999999999995</v>
          </cell>
          <cell r="AX23">
            <v>234.25382499999819</v>
          </cell>
        </row>
        <row r="24">
          <cell r="B24">
            <v>39356</v>
          </cell>
          <cell r="C24">
            <v>16.920000000000002</v>
          </cell>
          <cell r="D24">
            <v>16.920000000000002</v>
          </cell>
          <cell r="E24">
            <v>42.28</v>
          </cell>
          <cell r="F24">
            <v>42.28</v>
          </cell>
          <cell r="G24">
            <v>66.87</v>
          </cell>
          <cell r="H24">
            <v>95.65</v>
          </cell>
          <cell r="I24">
            <v>124.77</v>
          </cell>
          <cell r="J24">
            <v>150.16999999999999</v>
          </cell>
          <cell r="K24">
            <v>221.61</v>
          </cell>
          <cell r="L24">
            <v>366.57</v>
          </cell>
          <cell r="M24">
            <v>515.79999999999995</v>
          </cell>
          <cell r="N24">
            <v>137.30377657500011</v>
          </cell>
          <cell r="O24">
            <v>16.920000000000002</v>
          </cell>
          <cell r="P24">
            <v>16.920000000000002</v>
          </cell>
          <cell r="Q24">
            <v>33.087592000000001</v>
          </cell>
          <cell r="R24">
            <v>33.087592000000001</v>
          </cell>
          <cell r="S24">
            <v>49.311757999999998</v>
          </cell>
          <cell r="T24">
            <v>79.403925999999998</v>
          </cell>
          <cell r="U24">
            <v>100.624376</v>
          </cell>
          <cell r="V24">
            <v>149.76430999999999</v>
          </cell>
          <cell r="W24">
            <v>193.75</v>
          </cell>
          <cell r="X24">
            <v>294.03627700000061</v>
          </cell>
          <cell r="Y24">
            <v>515.79999999999995</v>
          </cell>
          <cell r="Z24">
            <v>123.5180221830005</v>
          </cell>
          <cell r="AA24">
            <v>16.920000000000002</v>
          </cell>
          <cell r="AB24">
            <v>16.920000000000002</v>
          </cell>
          <cell r="AC24">
            <v>39.286515999999999</v>
          </cell>
          <cell r="AD24">
            <v>39.286515999999999</v>
          </cell>
          <cell r="AE24">
            <v>63.012421999999994</v>
          </cell>
          <cell r="AF24">
            <v>80.837749999999986</v>
          </cell>
          <cell r="AG24">
            <v>114.09205</v>
          </cell>
          <cell r="AH24">
            <v>149.80445</v>
          </cell>
          <cell r="AI24">
            <v>212.71</v>
          </cell>
          <cell r="AJ24">
            <v>428.09300000000042</v>
          </cell>
          <cell r="AK24">
            <v>515.79999999999995</v>
          </cell>
          <cell r="AL24">
            <v>140.05014960200006</v>
          </cell>
          <cell r="AM24">
            <v>16.920000000000002</v>
          </cell>
          <cell r="AN24">
            <v>16.920000000000002</v>
          </cell>
          <cell r="AO24">
            <v>68.459999999999994</v>
          </cell>
          <cell r="AP24">
            <v>68.459999999999994</v>
          </cell>
          <cell r="AQ24">
            <v>113.19800000000002</v>
          </cell>
          <cell r="AR24">
            <v>161.99</v>
          </cell>
          <cell r="AS24">
            <v>212.71</v>
          </cell>
          <cell r="AT24">
            <v>256.16000000000003</v>
          </cell>
          <cell r="AU24">
            <v>427.79</v>
          </cell>
          <cell r="AV24">
            <v>515.79999999999995</v>
          </cell>
          <cell r="AW24">
            <v>515.79999999999995</v>
          </cell>
          <cell r="AX24">
            <v>207.12407499999887</v>
          </cell>
        </row>
        <row r="25">
          <cell r="B25">
            <v>39387</v>
          </cell>
          <cell r="C25">
            <v>16.920000000000002</v>
          </cell>
          <cell r="D25">
            <v>16.920000000000002</v>
          </cell>
          <cell r="E25">
            <v>16.920000000000002</v>
          </cell>
          <cell r="F25">
            <v>16.920000000000002</v>
          </cell>
          <cell r="G25">
            <v>34.15</v>
          </cell>
          <cell r="H25">
            <v>75.22</v>
          </cell>
          <cell r="I25">
            <v>86.47</v>
          </cell>
          <cell r="J25">
            <v>166.02</v>
          </cell>
          <cell r="K25">
            <v>190.51</v>
          </cell>
          <cell r="L25">
            <v>263.64</v>
          </cell>
          <cell r="M25">
            <v>515.79999999999995</v>
          </cell>
          <cell r="N25">
            <v>121.3037900000016</v>
          </cell>
          <cell r="O25">
            <v>16.920000000000002</v>
          </cell>
          <cell r="P25">
            <v>16.920000000000002</v>
          </cell>
          <cell r="Q25">
            <v>16.920000000000002</v>
          </cell>
          <cell r="R25">
            <v>16.920000000000002</v>
          </cell>
          <cell r="S25">
            <v>34.15</v>
          </cell>
          <cell r="T25">
            <v>59.227264999999996</v>
          </cell>
          <cell r="U25">
            <v>86.48</v>
          </cell>
          <cell r="V25">
            <v>130.07169609999963</v>
          </cell>
          <cell r="W25">
            <v>211.89746099999999</v>
          </cell>
          <cell r="X25">
            <v>296.28684299999998</v>
          </cell>
          <cell r="Y25">
            <v>515.79999999999995</v>
          </cell>
          <cell r="Z25">
            <v>118.49252266050158</v>
          </cell>
          <cell r="AA25">
            <v>16.920000000000002</v>
          </cell>
          <cell r="AB25">
            <v>16.920000000000002</v>
          </cell>
          <cell r="AC25">
            <v>16.920000000000002</v>
          </cell>
          <cell r="AD25">
            <v>16.920000000000002</v>
          </cell>
          <cell r="AE25">
            <v>30.75</v>
          </cell>
          <cell r="AF25">
            <v>67.86</v>
          </cell>
          <cell r="AG25">
            <v>86.46</v>
          </cell>
          <cell r="AH25">
            <v>144.6</v>
          </cell>
          <cell r="AI25">
            <v>191.755</v>
          </cell>
          <cell r="AJ25">
            <v>336.64608299999998</v>
          </cell>
          <cell r="AK25">
            <v>515.79999999999995</v>
          </cell>
          <cell r="AL25">
            <v>119.72248697500135</v>
          </cell>
          <cell r="AM25">
            <v>16.920000000000002</v>
          </cell>
          <cell r="AN25">
            <v>16.920000000000002</v>
          </cell>
          <cell r="AO25">
            <v>16.920000000000002</v>
          </cell>
          <cell r="AP25">
            <v>16.920000000000002</v>
          </cell>
          <cell r="AQ25">
            <v>53.49</v>
          </cell>
          <cell r="AR25">
            <v>86.47</v>
          </cell>
          <cell r="AS25">
            <v>139.5</v>
          </cell>
          <cell r="AT25">
            <v>212.28</v>
          </cell>
          <cell r="AU25">
            <v>249.32</v>
          </cell>
          <cell r="AV25">
            <v>394.04</v>
          </cell>
          <cell r="AW25">
            <v>515.79999999999995</v>
          </cell>
          <cell r="AX25">
            <v>148.53790500000042</v>
          </cell>
        </row>
        <row r="26">
          <cell r="B26">
            <v>39417</v>
          </cell>
          <cell r="C26">
            <v>16.920000000000002</v>
          </cell>
          <cell r="D26">
            <v>16.920000000000002</v>
          </cell>
          <cell r="E26">
            <v>16.920000000000002</v>
          </cell>
          <cell r="F26">
            <v>16.920000000000002</v>
          </cell>
          <cell r="G26">
            <v>18.09</v>
          </cell>
          <cell r="H26">
            <v>76.965000000000003</v>
          </cell>
          <cell r="I26">
            <v>97.597999999999843</v>
          </cell>
          <cell r="J26">
            <v>160.69999999999999</v>
          </cell>
          <cell r="K26">
            <v>217.74</v>
          </cell>
          <cell r="L26">
            <v>354.12</v>
          </cell>
          <cell r="M26">
            <v>515.79999999999995</v>
          </cell>
          <cell r="N26">
            <v>121.86545000000142</v>
          </cell>
          <cell r="O26">
            <v>16.920000000000002</v>
          </cell>
          <cell r="P26">
            <v>16.920000000000002</v>
          </cell>
          <cell r="Q26">
            <v>16.920000000000002</v>
          </cell>
          <cell r="R26">
            <v>16.920000000000002</v>
          </cell>
          <cell r="S26">
            <v>18.09</v>
          </cell>
          <cell r="T26">
            <v>70.430000000000007</v>
          </cell>
          <cell r="U26">
            <v>96.97</v>
          </cell>
          <cell r="V26">
            <v>160.69999999999999</v>
          </cell>
          <cell r="W26">
            <v>217.74</v>
          </cell>
          <cell r="X26">
            <v>354.12</v>
          </cell>
          <cell r="Y26">
            <v>515.79999999999995</v>
          </cell>
          <cell r="Z26">
            <v>122.2964942440012</v>
          </cell>
          <cell r="AA26">
            <v>16.920000000000002</v>
          </cell>
          <cell r="AB26">
            <v>16.920000000000002</v>
          </cell>
          <cell r="AC26">
            <v>16.920000000000002</v>
          </cell>
          <cell r="AD26">
            <v>16.920000000000002</v>
          </cell>
          <cell r="AE26">
            <v>31.934392000000003</v>
          </cell>
          <cell r="AF26">
            <v>47.45</v>
          </cell>
          <cell r="AG26">
            <v>72.7</v>
          </cell>
          <cell r="AH26">
            <v>118.8</v>
          </cell>
          <cell r="AI26">
            <v>160.71</v>
          </cell>
          <cell r="AJ26">
            <v>280.08999999999997</v>
          </cell>
          <cell r="AK26">
            <v>515.79999999999995</v>
          </cell>
          <cell r="AL26">
            <v>104.61966740600096</v>
          </cell>
          <cell r="AM26">
            <v>16.920000000000002</v>
          </cell>
          <cell r="AN26">
            <v>16.920000000000002</v>
          </cell>
          <cell r="AO26">
            <v>16.920000000000002</v>
          </cell>
          <cell r="AP26">
            <v>16.920000000000002</v>
          </cell>
          <cell r="AQ26">
            <v>18.09</v>
          </cell>
          <cell r="AR26">
            <v>37.18</v>
          </cell>
          <cell r="AS26">
            <v>72.69</v>
          </cell>
          <cell r="AT26">
            <v>124.54</v>
          </cell>
          <cell r="AU26">
            <v>174.36</v>
          </cell>
          <cell r="AV26">
            <v>280.08999999999997</v>
          </cell>
          <cell r="AW26">
            <v>515.79999999999995</v>
          </cell>
          <cell r="AX26">
            <v>107.33913118000095</v>
          </cell>
        </row>
        <row r="27">
          <cell r="B27">
            <v>39448</v>
          </cell>
          <cell r="C27">
            <v>16.920000000000002</v>
          </cell>
          <cell r="D27">
            <v>16.920000000000002</v>
          </cell>
          <cell r="E27">
            <v>16.920000000000002</v>
          </cell>
          <cell r="F27">
            <v>16.920000000000002</v>
          </cell>
          <cell r="G27">
            <v>16.920000000000002</v>
          </cell>
          <cell r="H27">
            <v>51.94</v>
          </cell>
          <cell r="I27">
            <v>96.28</v>
          </cell>
          <cell r="J27">
            <v>147.78</v>
          </cell>
          <cell r="K27">
            <v>237.51</v>
          </cell>
          <cell r="L27">
            <v>450.03</v>
          </cell>
          <cell r="M27">
            <v>515.79999999999995</v>
          </cell>
          <cell r="N27">
            <v>123.64471904800195</v>
          </cell>
          <cell r="O27">
            <v>16.920000000000002</v>
          </cell>
          <cell r="P27">
            <v>16.920000000000002</v>
          </cell>
          <cell r="Q27">
            <v>16.920000000000002</v>
          </cell>
          <cell r="R27">
            <v>16.920000000000002</v>
          </cell>
          <cell r="S27">
            <v>24.959556000000003</v>
          </cell>
          <cell r="T27">
            <v>57.26</v>
          </cell>
          <cell r="U27">
            <v>97.380503199999993</v>
          </cell>
          <cell r="V27">
            <v>147.79</v>
          </cell>
          <cell r="W27">
            <v>237.52</v>
          </cell>
          <cell r="X27">
            <v>451.94100000000259</v>
          </cell>
          <cell r="Y27">
            <v>515.79999999999995</v>
          </cell>
          <cell r="Z27">
            <v>127.32014046400153</v>
          </cell>
          <cell r="AA27">
            <v>16.920000000000002</v>
          </cell>
          <cell r="AB27">
            <v>16.920000000000002</v>
          </cell>
          <cell r="AC27">
            <v>16.920000000000002</v>
          </cell>
          <cell r="AD27">
            <v>16.920000000000002</v>
          </cell>
          <cell r="AE27">
            <v>16.920000000000002</v>
          </cell>
          <cell r="AF27">
            <v>16.920000000000002</v>
          </cell>
          <cell r="AG27">
            <v>55.551999999999822</v>
          </cell>
          <cell r="AH27">
            <v>89.485432000000003</v>
          </cell>
          <cell r="AI27">
            <v>159.55279360000117</v>
          </cell>
          <cell r="AJ27">
            <v>283.66069200000004</v>
          </cell>
          <cell r="AK27">
            <v>515.79999999999995</v>
          </cell>
          <cell r="AL27">
            <v>93.334791240000939</v>
          </cell>
          <cell r="AM27">
            <v>16.920000000000002</v>
          </cell>
          <cell r="AN27">
            <v>16.920000000000002</v>
          </cell>
          <cell r="AO27">
            <v>16.920000000000002</v>
          </cell>
          <cell r="AP27">
            <v>16.920000000000002</v>
          </cell>
          <cell r="AQ27">
            <v>16.920000000000002</v>
          </cell>
          <cell r="AR27">
            <v>16.920000000000002</v>
          </cell>
          <cell r="AS27">
            <v>42.78</v>
          </cell>
          <cell r="AT27">
            <v>73.93699999999977</v>
          </cell>
          <cell r="AU27">
            <v>112.65885200000001</v>
          </cell>
          <cell r="AV27">
            <v>241.2990000000012</v>
          </cell>
          <cell r="AW27">
            <v>515.79999999999995</v>
          </cell>
          <cell r="AX27">
            <v>86.1324816740009</v>
          </cell>
        </row>
        <row r="28">
          <cell r="B28">
            <v>39479</v>
          </cell>
          <cell r="C28">
            <v>16.920000000000002</v>
          </cell>
          <cell r="D28">
            <v>16.920000000000002</v>
          </cell>
          <cell r="E28">
            <v>16.920000000000002</v>
          </cell>
          <cell r="F28">
            <v>16.920000000000002</v>
          </cell>
          <cell r="G28">
            <v>16.920000000000002</v>
          </cell>
          <cell r="H28">
            <v>16.920000000000002</v>
          </cell>
          <cell r="I28">
            <v>59.927999999999983</v>
          </cell>
          <cell r="J28">
            <v>135.61000000000001</v>
          </cell>
          <cell r="K28">
            <v>205.18</v>
          </cell>
          <cell r="L28">
            <v>423.67</v>
          </cell>
          <cell r="M28">
            <v>515.79999999999995</v>
          </cell>
          <cell r="N28">
            <v>116.8455757765023</v>
          </cell>
          <cell r="O28">
            <v>16.920000000000002</v>
          </cell>
          <cell r="P28">
            <v>16.920000000000002</v>
          </cell>
          <cell r="Q28">
            <v>16.920000000000002</v>
          </cell>
          <cell r="R28">
            <v>16.920000000000002</v>
          </cell>
          <cell r="S28">
            <v>16.920000000000002</v>
          </cell>
          <cell r="T28">
            <v>19.12</v>
          </cell>
          <cell r="U28">
            <v>86.7</v>
          </cell>
          <cell r="V28">
            <v>135.62</v>
          </cell>
          <cell r="W28">
            <v>205.19</v>
          </cell>
          <cell r="X28">
            <v>392.62678599999998</v>
          </cell>
          <cell r="Y28">
            <v>515.79999999999995</v>
          </cell>
          <cell r="Z28">
            <v>120.0592808915018</v>
          </cell>
          <cell r="AA28">
            <v>16.920000000000002</v>
          </cell>
          <cell r="AB28">
            <v>16.920000000000002</v>
          </cell>
          <cell r="AC28">
            <v>16.920000000000002</v>
          </cell>
          <cell r="AD28">
            <v>16.920000000000002</v>
          </cell>
          <cell r="AE28">
            <v>16.920000000000002</v>
          </cell>
          <cell r="AF28">
            <v>16.920000000000002</v>
          </cell>
          <cell r="AG28">
            <v>16.920000000000002</v>
          </cell>
          <cell r="AH28">
            <v>60.006</v>
          </cell>
          <cell r="AI28">
            <v>150.86343120000006</v>
          </cell>
          <cell r="AJ28">
            <v>280.58800000000059</v>
          </cell>
          <cell r="AK28">
            <v>515.79999999999995</v>
          </cell>
          <cell r="AL28">
            <v>85.549711761001092</v>
          </cell>
          <cell r="AM28">
            <v>16.920000000000002</v>
          </cell>
          <cell r="AN28">
            <v>16.920000000000002</v>
          </cell>
          <cell r="AO28">
            <v>16.920000000000002</v>
          </cell>
          <cell r="AP28">
            <v>16.920000000000002</v>
          </cell>
          <cell r="AQ28">
            <v>16.920000000000002</v>
          </cell>
          <cell r="AR28">
            <v>16.920000000000002</v>
          </cell>
          <cell r="AS28">
            <v>16.920000000000002</v>
          </cell>
          <cell r="AT28">
            <v>44.313916399999911</v>
          </cell>
          <cell r="AU28">
            <v>95.291442000000004</v>
          </cell>
          <cell r="AV28">
            <v>180.3</v>
          </cell>
          <cell r="AW28">
            <v>515.79999999999995</v>
          </cell>
          <cell r="AX28">
            <v>68.744010402499541</v>
          </cell>
        </row>
        <row r="29">
          <cell r="B29">
            <v>39508</v>
          </cell>
          <cell r="C29">
            <v>16.920000000000002</v>
          </cell>
          <cell r="D29">
            <v>16.920000000000002</v>
          </cell>
          <cell r="E29">
            <v>16.920000000000002</v>
          </cell>
          <cell r="F29">
            <v>16.920000000000002</v>
          </cell>
          <cell r="G29">
            <v>16.920000000000002</v>
          </cell>
          <cell r="H29">
            <v>16.920000000000002</v>
          </cell>
          <cell r="I29">
            <v>34.770000000000003</v>
          </cell>
          <cell r="J29">
            <v>151.75</v>
          </cell>
          <cell r="K29">
            <v>240.19</v>
          </cell>
          <cell r="L29">
            <v>413.93100000000038</v>
          </cell>
          <cell r="M29">
            <v>515.79999999999995</v>
          </cell>
          <cell r="N29">
            <v>117.61068196600225</v>
          </cell>
          <cell r="O29">
            <v>16.920000000000002</v>
          </cell>
          <cell r="P29">
            <v>16.920000000000002</v>
          </cell>
          <cell r="Q29">
            <v>16.920000000000002</v>
          </cell>
          <cell r="R29">
            <v>16.920000000000002</v>
          </cell>
          <cell r="S29">
            <v>16.920000000000002</v>
          </cell>
          <cell r="T29">
            <v>16.920000000000002</v>
          </cell>
          <cell r="U29">
            <v>97.144000000000005</v>
          </cell>
          <cell r="V29">
            <v>157.49</v>
          </cell>
          <cell r="W29">
            <v>240.19</v>
          </cell>
          <cell r="X29">
            <v>413.92100000000039</v>
          </cell>
          <cell r="Y29">
            <v>515.79999999999995</v>
          </cell>
          <cell r="Z29">
            <v>123.26849876200247</v>
          </cell>
          <cell r="AA29">
            <v>16.920000000000002</v>
          </cell>
          <cell r="AB29">
            <v>16.920000000000002</v>
          </cell>
          <cell r="AC29">
            <v>16.920000000000002</v>
          </cell>
          <cell r="AD29">
            <v>16.920000000000002</v>
          </cell>
          <cell r="AE29">
            <v>16.920000000000002</v>
          </cell>
          <cell r="AF29">
            <v>16.920000000000002</v>
          </cell>
          <cell r="AG29">
            <v>16.920000000000002</v>
          </cell>
          <cell r="AH29">
            <v>21.941856000000001</v>
          </cell>
          <cell r="AI29">
            <v>146.91</v>
          </cell>
          <cell r="AJ29">
            <v>271.93765600000017</v>
          </cell>
          <cell r="AK29">
            <v>515.79999999999995</v>
          </cell>
          <cell r="AL29">
            <v>84.600270918000987</v>
          </cell>
          <cell r="AM29">
            <v>16.920000000000002</v>
          </cell>
          <cell r="AN29">
            <v>16.920000000000002</v>
          </cell>
          <cell r="AO29">
            <v>16.920000000000002</v>
          </cell>
          <cell r="AP29">
            <v>16.920000000000002</v>
          </cell>
          <cell r="AQ29">
            <v>16.920000000000002</v>
          </cell>
          <cell r="AR29">
            <v>16.920000000000002</v>
          </cell>
          <cell r="AS29">
            <v>16.920000000000002</v>
          </cell>
          <cell r="AT29">
            <v>16.920000000000002</v>
          </cell>
          <cell r="AU29">
            <v>86.072333600000064</v>
          </cell>
          <cell r="AV29">
            <v>141.59262000000001</v>
          </cell>
          <cell r="AW29">
            <v>515.79999999999995</v>
          </cell>
          <cell r="AX29">
            <v>60.607561309998928</v>
          </cell>
        </row>
        <row r="30">
          <cell r="B30">
            <v>39539</v>
          </cell>
          <cell r="C30">
            <v>16.920000000000002</v>
          </cell>
          <cell r="D30">
            <v>16.920000000000002</v>
          </cell>
          <cell r="E30">
            <v>16.920000000000002</v>
          </cell>
          <cell r="F30">
            <v>16.920000000000002</v>
          </cell>
          <cell r="G30">
            <v>16.920000000000002</v>
          </cell>
          <cell r="H30">
            <v>84.85</v>
          </cell>
          <cell r="I30">
            <v>116.1</v>
          </cell>
          <cell r="J30">
            <v>174.52</v>
          </cell>
          <cell r="K30">
            <v>253.58799999999999</v>
          </cell>
          <cell r="L30">
            <v>342.911</v>
          </cell>
          <cell r="M30">
            <v>515.79999999999995</v>
          </cell>
          <cell r="N30">
            <v>133.44481062500239</v>
          </cell>
          <cell r="O30">
            <v>16.920000000000002</v>
          </cell>
          <cell r="P30">
            <v>16.920000000000002</v>
          </cell>
          <cell r="Q30">
            <v>16.920000000000002</v>
          </cell>
          <cell r="R30">
            <v>16.920000000000002</v>
          </cell>
          <cell r="S30">
            <v>16.920000000000002</v>
          </cell>
          <cell r="T30">
            <v>83.22</v>
          </cell>
          <cell r="U30">
            <v>117.1425</v>
          </cell>
          <cell r="V30">
            <v>174.52</v>
          </cell>
          <cell r="W30">
            <v>247.31</v>
          </cell>
          <cell r="X30">
            <v>339.24</v>
          </cell>
          <cell r="Y30">
            <v>515.79999999999995</v>
          </cell>
          <cell r="Z30">
            <v>133.38618687500167</v>
          </cell>
          <cell r="AA30">
            <v>16.920000000000002</v>
          </cell>
          <cell r="AB30">
            <v>16.920000000000002</v>
          </cell>
          <cell r="AC30">
            <v>16.920000000000002</v>
          </cell>
          <cell r="AD30">
            <v>16.920000000000002</v>
          </cell>
          <cell r="AE30">
            <v>16.920000000000002</v>
          </cell>
          <cell r="AF30">
            <v>16.920000000000002</v>
          </cell>
          <cell r="AG30">
            <v>16.920000000000002</v>
          </cell>
          <cell r="AH30">
            <v>110.47729200000001</v>
          </cell>
          <cell r="AI30">
            <v>176.47624999999999</v>
          </cell>
          <cell r="AJ30">
            <v>245.81874999999999</v>
          </cell>
          <cell r="AK30">
            <v>515.79999999999995</v>
          </cell>
          <cell r="AL30">
            <v>89.984654052001261</v>
          </cell>
          <cell r="AM30">
            <v>16.920000000000002</v>
          </cell>
          <cell r="AN30">
            <v>16.920000000000002</v>
          </cell>
          <cell r="AO30">
            <v>16.920000000000002</v>
          </cell>
          <cell r="AP30">
            <v>16.920000000000002</v>
          </cell>
          <cell r="AQ30">
            <v>16.920000000000002</v>
          </cell>
          <cell r="AR30">
            <v>16.920000000000002</v>
          </cell>
          <cell r="AS30">
            <v>16.920000000000002</v>
          </cell>
          <cell r="AT30">
            <v>63.408150399999997</v>
          </cell>
          <cell r="AU30">
            <v>93.831599999999995</v>
          </cell>
          <cell r="AV30">
            <v>118.423742</v>
          </cell>
          <cell r="AW30">
            <v>515.79999999999995</v>
          </cell>
          <cell r="AX30">
            <v>57.591662372999082</v>
          </cell>
        </row>
        <row r="31">
          <cell r="B31">
            <v>39569</v>
          </cell>
          <cell r="C31">
            <v>16.920000000000002</v>
          </cell>
          <cell r="D31">
            <v>16.920000000000002</v>
          </cell>
          <cell r="E31">
            <v>16.920000000000002</v>
          </cell>
          <cell r="F31">
            <v>16.920000000000002</v>
          </cell>
          <cell r="G31">
            <v>76.680000000000007</v>
          </cell>
          <cell r="H31">
            <v>104.44</v>
          </cell>
          <cell r="I31">
            <v>133.85</v>
          </cell>
          <cell r="J31">
            <v>174.61</v>
          </cell>
          <cell r="K31">
            <v>250.25400000000013</v>
          </cell>
          <cell r="L31">
            <v>356.35</v>
          </cell>
          <cell r="M31">
            <v>515.79999999999995</v>
          </cell>
          <cell r="N31">
            <v>145.93917000000079</v>
          </cell>
          <cell r="O31">
            <v>16.920000000000002</v>
          </cell>
          <cell r="P31">
            <v>16.920000000000002</v>
          </cell>
          <cell r="Q31">
            <v>16.920000000000002</v>
          </cell>
          <cell r="R31">
            <v>16.920000000000002</v>
          </cell>
          <cell r="S31">
            <v>71.831600800000004</v>
          </cell>
          <cell r="T31">
            <v>98.45</v>
          </cell>
          <cell r="U31">
            <v>127.19516719999997</v>
          </cell>
          <cell r="V31">
            <v>172.72516800000002</v>
          </cell>
          <cell r="W31">
            <v>241.56948000000003</v>
          </cell>
          <cell r="X31">
            <v>361.33454</v>
          </cell>
          <cell r="Y31">
            <v>515.79999999999995</v>
          </cell>
          <cell r="Z31">
            <v>140.57856555200115</v>
          </cell>
          <cell r="AA31">
            <v>16.920000000000002</v>
          </cell>
          <cell r="AB31">
            <v>16.920000000000002</v>
          </cell>
          <cell r="AC31">
            <v>16.920000000000002</v>
          </cell>
          <cell r="AD31">
            <v>16.920000000000002</v>
          </cell>
          <cell r="AE31">
            <v>63.88</v>
          </cell>
          <cell r="AF31">
            <v>89.1</v>
          </cell>
          <cell r="AG31">
            <v>115.11</v>
          </cell>
          <cell r="AH31">
            <v>145.52000000000001</v>
          </cell>
          <cell r="AI31">
            <v>197.66545440000007</v>
          </cell>
          <cell r="AJ31">
            <v>300.31</v>
          </cell>
          <cell r="AK31">
            <v>515.79999999999995</v>
          </cell>
          <cell r="AL31">
            <v>122.04389565200165</v>
          </cell>
          <cell r="AM31">
            <v>16.920000000000002</v>
          </cell>
          <cell r="AN31">
            <v>16.920000000000002</v>
          </cell>
          <cell r="AO31">
            <v>16.920000000000002</v>
          </cell>
          <cell r="AP31">
            <v>16.920000000000002</v>
          </cell>
          <cell r="AQ31">
            <v>40.020024000000006</v>
          </cell>
          <cell r="AR31">
            <v>59.294504000000003</v>
          </cell>
          <cell r="AS31">
            <v>78.280355999999998</v>
          </cell>
          <cell r="AT31">
            <v>102.05539600000002</v>
          </cell>
          <cell r="AU31">
            <v>130.54349200000001</v>
          </cell>
          <cell r="AV31">
            <v>251.3460000000002</v>
          </cell>
          <cell r="AW31">
            <v>515.79999999999995</v>
          </cell>
          <cell r="AX31">
            <v>96.978147158000951</v>
          </cell>
        </row>
        <row r="32">
          <cell r="B32">
            <v>39600</v>
          </cell>
          <cell r="C32">
            <v>16.920000000000002</v>
          </cell>
          <cell r="D32">
            <v>16.920000000000002</v>
          </cell>
          <cell r="E32">
            <v>56.82</v>
          </cell>
          <cell r="F32">
            <v>56.82</v>
          </cell>
          <cell r="G32">
            <v>90.37</v>
          </cell>
          <cell r="H32">
            <v>112.86</v>
          </cell>
          <cell r="I32">
            <v>143.25</v>
          </cell>
          <cell r="J32">
            <v>181.01</v>
          </cell>
          <cell r="K32">
            <v>265.88</v>
          </cell>
          <cell r="L32">
            <v>372.34</v>
          </cell>
          <cell r="M32">
            <v>515.79999999999995</v>
          </cell>
          <cell r="N32">
            <v>153.2402050000004</v>
          </cell>
          <cell r="O32">
            <v>16.920000000000002</v>
          </cell>
          <cell r="P32">
            <v>16.920000000000002</v>
          </cell>
          <cell r="Q32">
            <v>49.31</v>
          </cell>
          <cell r="R32">
            <v>49.31</v>
          </cell>
          <cell r="S32">
            <v>75.373249999999999</v>
          </cell>
          <cell r="T32">
            <v>102.4975</v>
          </cell>
          <cell r="U32">
            <v>134.68699999999993</v>
          </cell>
          <cell r="V32">
            <v>165.56375</v>
          </cell>
          <cell r="W32">
            <v>221.25624999999999</v>
          </cell>
          <cell r="X32">
            <v>359.38875000000002</v>
          </cell>
          <cell r="Y32">
            <v>515.79999999999995</v>
          </cell>
          <cell r="Z32">
            <v>143.4220993750009</v>
          </cell>
          <cell r="AA32">
            <v>16.920000000000002</v>
          </cell>
          <cell r="AB32">
            <v>16.920000000000002</v>
          </cell>
          <cell r="AC32">
            <v>52.88</v>
          </cell>
          <cell r="AD32">
            <v>52.88</v>
          </cell>
          <cell r="AE32">
            <v>76.394478000000007</v>
          </cell>
          <cell r="AF32">
            <v>94.217110000000005</v>
          </cell>
          <cell r="AG32">
            <v>120.916664</v>
          </cell>
          <cell r="AH32">
            <v>151.89791400000001</v>
          </cell>
          <cell r="AI32">
            <v>219.79</v>
          </cell>
          <cell r="AJ32">
            <v>326.28233999999998</v>
          </cell>
          <cell r="AK32">
            <v>515.79999999999995</v>
          </cell>
          <cell r="AL32">
            <v>136.34322432100083</v>
          </cell>
          <cell r="AM32">
            <v>16.920000000000002</v>
          </cell>
          <cell r="AN32">
            <v>16.920000000000002</v>
          </cell>
          <cell r="AO32">
            <v>52.88</v>
          </cell>
          <cell r="AP32">
            <v>52.88</v>
          </cell>
          <cell r="AQ32">
            <v>81.055999999999997</v>
          </cell>
          <cell r="AR32">
            <v>106</v>
          </cell>
          <cell r="AS32">
            <v>134.494</v>
          </cell>
          <cell r="AT32">
            <v>171.74</v>
          </cell>
          <cell r="AU32">
            <v>249.91</v>
          </cell>
          <cell r="AV32">
            <v>377.97</v>
          </cell>
          <cell r="AW32">
            <v>515.79999999999995</v>
          </cell>
          <cell r="AX32">
            <v>150.45947912000005</v>
          </cell>
        </row>
        <row r="33">
          <cell r="B33">
            <v>39630</v>
          </cell>
          <cell r="C33">
            <v>16.920000000000002</v>
          </cell>
          <cell r="D33">
            <v>16.920000000000002</v>
          </cell>
          <cell r="E33">
            <v>69.010000000000005</v>
          </cell>
          <cell r="F33">
            <v>69.010000000000005</v>
          </cell>
          <cell r="G33">
            <v>100.8</v>
          </cell>
          <cell r="H33">
            <v>117.76</v>
          </cell>
          <cell r="I33">
            <v>157.94</v>
          </cell>
          <cell r="J33">
            <v>184.86</v>
          </cell>
          <cell r="K33">
            <v>268.45999999999998</v>
          </cell>
          <cell r="L33">
            <v>420.51</v>
          </cell>
          <cell r="M33">
            <v>515.79999999999995</v>
          </cell>
          <cell r="N33">
            <v>165.15007000000011</v>
          </cell>
          <cell r="O33">
            <v>16.920000000000002</v>
          </cell>
          <cell r="P33">
            <v>16.920000000000002</v>
          </cell>
          <cell r="Q33">
            <v>63.853020000000001</v>
          </cell>
          <cell r="R33">
            <v>63.853020000000001</v>
          </cell>
          <cell r="S33">
            <v>88.246601999999996</v>
          </cell>
          <cell r="T33">
            <v>109.507152</v>
          </cell>
          <cell r="U33">
            <v>136.44628</v>
          </cell>
          <cell r="V33">
            <v>180.37327000000002</v>
          </cell>
          <cell r="W33">
            <v>256.31</v>
          </cell>
          <cell r="X33">
            <v>396.86860600000006</v>
          </cell>
          <cell r="Y33">
            <v>515.79999999999995</v>
          </cell>
          <cell r="Z33">
            <v>155.04464369600004</v>
          </cell>
          <cell r="AA33">
            <v>16.920000000000002</v>
          </cell>
          <cell r="AB33">
            <v>16.920000000000002</v>
          </cell>
          <cell r="AC33">
            <v>59.215722000000007</v>
          </cell>
          <cell r="AD33">
            <v>59.215722000000007</v>
          </cell>
          <cell r="AE33">
            <v>86.081206000000009</v>
          </cell>
          <cell r="AF33">
            <v>100.48939300000001</v>
          </cell>
          <cell r="AG33">
            <v>134.52971399999998</v>
          </cell>
          <cell r="AH33">
            <v>158.43779600000002</v>
          </cell>
          <cell r="AI33">
            <v>231.53249</v>
          </cell>
          <cell r="AJ33">
            <v>400.27596930000016</v>
          </cell>
          <cell r="AK33">
            <v>515.79999999999995</v>
          </cell>
          <cell r="AL33">
            <v>149.29813690749987</v>
          </cell>
          <cell r="AM33">
            <v>16.920000000000002</v>
          </cell>
          <cell r="AN33">
            <v>16.920000000000002</v>
          </cell>
          <cell r="AO33">
            <v>69.010000000000005</v>
          </cell>
          <cell r="AP33">
            <v>69.010000000000005</v>
          </cell>
          <cell r="AQ33">
            <v>104.85</v>
          </cell>
          <cell r="AR33">
            <v>127.1</v>
          </cell>
          <cell r="AS33">
            <v>165.29599999999934</v>
          </cell>
          <cell r="AT33">
            <v>228.733</v>
          </cell>
          <cell r="AU33">
            <v>306.7</v>
          </cell>
          <cell r="AV33">
            <v>515.79999999999995</v>
          </cell>
          <cell r="AW33">
            <v>515.79999999999995</v>
          </cell>
          <cell r="AX33">
            <v>182.47743499999939</v>
          </cell>
        </row>
        <row r="34">
          <cell r="B34">
            <v>39661</v>
          </cell>
          <cell r="C34">
            <v>16.920000000000002</v>
          </cell>
          <cell r="D34">
            <v>16.920000000000002</v>
          </cell>
          <cell r="E34">
            <v>81.08</v>
          </cell>
          <cell r="F34">
            <v>81.08</v>
          </cell>
          <cell r="G34">
            <v>102.86</v>
          </cell>
          <cell r="H34">
            <v>127.36499999999999</v>
          </cell>
          <cell r="I34">
            <v>153.97999999999999</v>
          </cell>
          <cell r="J34">
            <v>192.21</v>
          </cell>
          <cell r="K34">
            <v>272.27</v>
          </cell>
          <cell r="L34">
            <v>429.16</v>
          </cell>
          <cell r="M34">
            <v>515.79999999999995</v>
          </cell>
          <cell r="N34">
            <v>170.95767900399906</v>
          </cell>
          <cell r="O34">
            <v>16.920000000000002</v>
          </cell>
          <cell r="P34">
            <v>16.920000000000002</v>
          </cell>
          <cell r="Q34">
            <v>69.305772000000005</v>
          </cell>
          <cell r="R34">
            <v>69.305772000000005</v>
          </cell>
          <cell r="S34">
            <v>98.1</v>
          </cell>
          <cell r="T34">
            <v>122.384636</v>
          </cell>
          <cell r="U34">
            <v>150.772896</v>
          </cell>
          <cell r="V34">
            <v>191.00480400000001</v>
          </cell>
          <cell r="W34">
            <v>272.23</v>
          </cell>
          <cell r="X34">
            <v>404.23</v>
          </cell>
          <cell r="Y34">
            <v>515.79999999999995</v>
          </cell>
          <cell r="Z34">
            <v>163.27414874599955</v>
          </cell>
          <cell r="AA34">
            <v>16.920000000000002</v>
          </cell>
          <cell r="AB34">
            <v>16.920000000000002</v>
          </cell>
          <cell r="AC34">
            <v>70.658823999999996</v>
          </cell>
          <cell r="AD34">
            <v>70.658823999999996</v>
          </cell>
          <cell r="AE34">
            <v>90.374888000000041</v>
          </cell>
          <cell r="AF34">
            <v>110.60731199999999</v>
          </cell>
          <cell r="AG34">
            <v>132.986512</v>
          </cell>
          <cell r="AH34">
            <v>171.784344</v>
          </cell>
          <cell r="AI34">
            <v>250.94786400000001</v>
          </cell>
          <cell r="AJ34">
            <v>423.97</v>
          </cell>
          <cell r="AK34">
            <v>515.79999999999995</v>
          </cell>
          <cell r="AL34">
            <v>158.04720353999937</v>
          </cell>
          <cell r="AM34">
            <v>16.920000000000002</v>
          </cell>
          <cell r="AN34">
            <v>16.920000000000002</v>
          </cell>
          <cell r="AO34">
            <v>110.03299999999994</v>
          </cell>
          <cell r="AP34">
            <v>110.03299999999994</v>
          </cell>
          <cell r="AQ34">
            <v>177.6</v>
          </cell>
          <cell r="AR34">
            <v>245.81</v>
          </cell>
          <cell r="AS34">
            <v>278.76</v>
          </cell>
          <cell r="AT34">
            <v>346.79</v>
          </cell>
          <cell r="AU34">
            <v>442.87</v>
          </cell>
          <cell r="AV34">
            <v>515.79999999999995</v>
          </cell>
          <cell r="AW34">
            <v>515.79999999999995</v>
          </cell>
          <cell r="AX34">
            <v>244.57341999999753</v>
          </cell>
        </row>
        <row r="35">
          <cell r="B35">
            <v>39692</v>
          </cell>
          <cell r="C35">
            <v>16.920000000000002</v>
          </cell>
          <cell r="D35">
            <v>16.920000000000002</v>
          </cell>
          <cell r="E35">
            <v>54.54</v>
          </cell>
          <cell r="F35">
            <v>54.54</v>
          </cell>
          <cell r="G35">
            <v>105.86</v>
          </cell>
          <cell r="H35">
            <v>121.91</v>
          </cell>
          <cell r="I35">
            <v>157.08000000000001</v>
          </cell>
          <cell r="J35">
            <v>194.36</v>
          </cell>
          <cell r="K35">
            <v>289.45</v>
          </cell>
          <cell r="L35">
            <v>445.09</v>
          </cell>
          <cell r="M35">
            <v>515.79999999999995</v>
          </cell>
          <cell r="N35">
            <v>168.32781678199896</v>
          </cell>
          <cell r="O35">
            <v>16.920000000000002</v>
          </cell>
          <cell r="P35">
            <v>16.920000000000002</v>
          </cell>
          <cell r="Q35">
            <v>54.55</v>
          </cell>
          <cell r="R35">
            <v>54.55</v>
          </cell>
          <cell r="S35">
            <v>103.93</v>
          </cell>
          <cell r="T35">
            <v>121.905</v>
          </cell>
          <cell r="U35">
            <v>136.93536</v>
          </cell>
          <cell r="V35">
            <v>188.14</v>
          </cell>
          <cell r="W35">
            <v>279.20999999999998</v>
          </cell>
          <cell r="X35">
            <v>380.89900000000074</v>
          </cell>
          <cell r="Y35">
            <v>515.79999999999995</v>
          </cell>
          <cell r="Z35">
            <v>159.20420400800006</v>
          </cell>
          <cell r="AA35">
            <v>16.920000000000002</v>
          </cell>
          <cell r="AB35">
            <v>16.920000000000002</v>
          </cell>
          <cell r="AC35">
            <v>49.608899000000001</v>
          </cell>
          <cell r="AD35">
            <v>49.608899000000001</v>
          </cell>
          <cell r="AE35">
            <v>90.968609999999998</v>
          </cell>
          <cell r="AF35">
            <v>107.83897399999999</v>
          </cell>
          <cell r="AG35">
            <v>138.327549</v>
          </cell>
          <cell r="AH35">
            <v>173.50088199999999</v>
          </cell>
          <cell r="AI35">
            <v>252.45977680000001</v>
          </cell>
          <cell r="AJ35">
            <v>474.93881599999997</v>
          </cell>
          <cell r="AK35">
            <v>515.79999999999995</v>
          </cell>
          <cell r="AL35">
            <v>161.7291312370001</v>
          </cell>
          <cell r="AM35">
            <v>16.920000000000002</v>
          </cell>
          <cell r="AN35">
            <v>16.920000000000002</v>
          </cell>
          <cell r="AO35">
            <v>180.11</v>
          </cell>
          <cell r="AP35">
            <v>180.11</v>
          </cell>
          <cell r="AQ35">
            <v>244.96</v>
          </cell>
          <cell r="AR35">
            <v>262.63</v>
          </cell>
          <cell r="AS35">
            <v>293.40799999999876</v>
          </cell>
          <cell r="AT35">
            <v>350.76</v>
          </cell>
          <cell r="AU35">
            <v>469.48</v>
          </cell>
          <cell r="AV35">
            <v>515.79999999999995</v>
          </cell>
          <cell r="AW35">
            <v>515.79999999999995</v>
          </cell>
          <cell r="AX35">
            <v>268.89705499999809</v>
          </cell>
        </row>
        <row r="36">
          <cell r="B36">
            <v>39722</v>
          </cell>
          <cell r="C36">
            <v>16.920000000000002</v>
          </cell>
          <cell r="D36">
            <v>16.920000000000002</v>
          </cell>
          <cell r="E36">
            <v>67.17</v>
          </cell>
          <cell r="F36">
            <v>67.17</v>
          </cell>
          <cell r="G36">
            <v>112.93</v>
          </cell>
          <cell r="H36">
            <v>112.93</v>
          </cell>
          <cell r="I36">
            <v>153.93</v>
          </cell>
          <cell r="J36">
            <v>186.71399999999988</v>
          </cell>
          <cell r="K36">
            <v>302.62</v>
          </cell>
          <cell r="L36">
            <v>435.91</v>
          </cell>
          <cell r="M36">
            <v>515.79999999999995</v>
          </cell>
          <cell r="N36">
            <v>167.15347452999845</v>
          </cell>
          <cell r="O36">
            <v>16.920000000000002</v>
          </cell>
          <cell r="P36">
            <v>16.920000000000002</v>
          </cell>
          <cell r="Q36">
            <v>49.309727999999993</v>
          </cell>
          <cell r="R36">
            <v>49.309727999999993</v>
          </cell>
          <cell r="S36">
            <v>78.817646999999994</v>
          </cell>
          <cell r="T36">
            <v>112.94</v>
          </cell>
          <cell r="U36">
            <v>143.9</v>
          </cell>
          <cell r="V36">
            <v>178.83</v>
          </cell>
          <cell r="W36">
            <v>273.05788880000011</v>
          </cell>
          <cell r="X36">
            <v>407.52764870000021</v>
          </cell>
          <cell r="Y36">
            <v>515.79999999999995</v>
          </cell>
          <cell r="Z36">
            <v>157.29026184500006</v>
          </cell>
          <cell r="AA36">
            <v>16.920000000000002</v>
          </cell>
          <cell r="AB36">
            <v>16.920000000000002</v>
          </cell>
          <cell r="AC36">
            <v>64.381553999999994</v>
          </cell>
          <cell r="AD36">
            <v>64.381553999999994</v>
          </cell>
          <cell r="AE36">
            <v>101.93505999999999</v>
          </cell>
          <cell r="AF36">
            <v>101.93505999999999</v>
          </cell>
          <cell r="AG36">
            <v>142.57086999999999</v>
          </cell>
          <cell r="AH36">
            <v>182.26826999999997</v>
          </cell>
          <cell r="AI36">
            <v>293.75864999999999</v>
          </cell>
          <cell r="AJ36">
            <v>490.83417999999995</v>
          </cell>
          <cell r="AK36">
            <v>515.79999999999995</v>
          </cell>
          <cell r="AL36">
            <v>168.95253641349868</v>
          </cell>
          <cell r="AM36">
            <v>16.920000000000002</v>
          </cell>
          <cell r="AN36">
            <v>16.920000000000002</v>
          </cell>
          <cell r="AO36">
            <v>143.91</v>
          </cell>
          <cell r="AP36">
            <v>143.91</v>
          </cell>
          <cell r="AQ36">
            <v>225.87</v>
          </cell>
          <cell r="AR36">
            <v>231.8</v>
          </cell>
          <cell r="AS36">
            <v>285.89199999999954</v>
          </cell>
          <cell r="AT36">
            <v>323.64999999999998</v>
          </cell>
          <cell r="AU36">
            <v>456.23</v>
          </cell>
          <cell r="AV36">
            <v>515.79999999999995</v>
          </cell>
          <cell r="AW36">
            <v>515.79999999999995</v>
          </cell>
          <cell r="AX36">
            <v>248.96117999999638</v>
          </cell>
        </row>
        <row r="37">
          <cell r="B37">
            <v>39753</v>
          </cell>
          <cell r="C37">
            <v>16.920000000000002</v>
          </cell>
          <cell r="D37">
            <v>16.920000000000002</v>
          </cell>
          <cell r="E37">
            <v>46.83</v>
          </cell>
          <cell r="F37">
            <v>46.83</v>
          </cell>
          <cell r="G37">
            <v>81.88</v>
          </cell>
          <cell r="H37">
            <v>122.81</v>
          </cell>
          <cell r="I37">
            <v>175.19</v>
          </cell>
          <cell r="J37">
            <v>205.08</v>
          </cell>
          <cell r="K37">
            <v>304.85000000000002</v>
          </cell>
          <cell r="L37">
            <v>507.48099999999999</v>
          </cell>
          <cell r="M37">
            <v>515.79999999999995</v>
          </cell>
          <cell r="N37">
            <v>170.75442099999856</v>
          </cell>
          <cell r="O37">
            <v>16.920000000000002</v>
          </cell>
          <cell r="P37">
            <v>16.920000000000002</v>
          </cell>
          <cell r="Q37">
            <v>45.741253999999998</v>
          </cell>
          <cell r="R37">
            <v>45.741253999999998</v>
          </cell>
          <cell r="S37">
            <v>81.332886999999999</v>
          </cell>
          <cell r="T37">
            <v>122.81</v>
          </cell>
          <cell r="U37">
            <v>149.12289200000001</v>
          </cell>
          <cell r="V37">
            <v>207.06241399999999</v>
          </cell>
          <cell r="W37">
            <v>317.78033599999998</v>
          </cell>
          <cell r="X37">
            <v>483.18</v>
          </cell>
          <cell r="Y37">
            <v>515.79999999999995</v>
          </cell>
          <cell r="Z37">
            <v>167.50134591450012</v>
          </cell>
          <cell r="AA37">
            <v>16.920000000000002</v>
          </cell>
          <cell r="AB37">
            <v>16.920000000000002</v>
          </cell>
          <cell r="AC37">
            <v>47.25</v>
          </cell>
          <cell r="AD37">
            <v>47.25</v>
          </cell>
          <cell r="AE37">
            <v>80.861579999999989</v>
          </cell>
          <cell r="AF37">
            <v>111.97399999999999</v>
          </cell>
          <cell r="AG37">
            <v>159.12</v>
          </cell>
          <cell r="AH37">
            <v>206.01759999999996</v>
          </cell>
          <cell r="AI37">
            <v>308.45</v>
          </cell>
          <cell r="AJ37">
            <v>511.21989999999994</v>
          </cell>
          <cell r="AK37">
            <v>515.79999999999995</v>
          </cell>
          <cell r="AL37">
            <v>171.20943058949871</v>
          </cell>
          <cell r="AM37">
            <v>16.920000000000002</v>
          </cell>
          <cell r="AN37">
            <v>16.920000000000002</v>
          </cell>
          <cell r="AO37">
            <v>63.64</v>
          </cell>
          <cell r="AP37">
            <v>63.64</v>
          </cell>
          <cell r="AQ37">
            <v>122.81</v>
          </cell>
          <cell r="AR37">
            <v>187.2</v>
          </cell>
          <cell r="AS37">
            <v>213.11</v>
          </cell>
          <cell r="AT37">
            <v>328.5</v>
          </cell>
          <cell r="AU37">
            <v>412.84</v>
          </cell>
          <cell r="AV37">
            <v>515.79999999999995</v>
          </cell>
          <cell r="AW37">
            <v>515.79999999999995</v>
          </cell>
          <cell r="AX37">
            <v>218.98719499999805</v>
          </cell>
        </row>
        <row r="38">
          <cell r="B38">
            <v>39783</v>
          </cell>
          <cell r="C38">
            <v>16.920000000000002</v>
          </cell>
          <cell r="D38">
            <v>16.920000000000002</v>
          </cell>
          <cell r="E38">
            <v>16.920000000000002</v>
          </cell>
          <cell r="F38">
            <v>16.920000000000002</v>
          </cell>
          <cell r="G38">
            <v>50.85</v>
          </cell>
          <cell r="H38">
            <v>83.55</v>
          </cell>
          <cell r="I38">
            <v>124.99</v>
          </cell>
          <cell r="J38">
            <v>180.9</v>
          </cell>
          <cell r="K38">
            <v>267.3</v>
          </cell>
          <cell r="L38">
            <v>452.59</v>
          </cell>
          <cell r="M38">
            <v>515.79999999999995</v>
          </cell>
          <cell r="N38">
            <v>153.17231848800023</v>
          </cell>
          <cell r="O38">
            <v>16.920000000000002</v>
          </cell>
          <cell r="P38">
            <v>16.920000000000002</v>
          </cell>
          <cell r="Q38">
            <v>16.920000000000002</v>
          </cell>
          <cell r="R38">
            <v>16.920000000000002</v>
          </cell>
          <cell r="S38">
            <v>50.86</v>
          </cell>
          <cell r="T38">
            <v>97.15</v>
          </cell>
          <cell r="U38">
            <v>133.46</v>
          </cell>
          <cell r="V38">
            <v>180.9</v>
          </cell>
          <cell r="W38">
            <v>267.29000000000002</v>
          </cell>
          <cell r="X38">
            <v>471.27400000000006</v>
          </cell>
          <cell r="Y38">
            <v>515.79999999999995</v>
          </cell>
          <cell r="Z38">
            <v>157.2126892499999</v>
          </cell>
          <cell r="AA38">
            <v>16.920000000000002</v>
          </cell>
          <cell r="AB38">
            <v>16.920000000000002</v>
          </cell>
          <cell r="AC38">
            <v>48.419963999999851</v>
          </cell>
          <cell r="AD38">
            <v>48.419963999999851</v>
          </cell>
          <cell r="AE38">
            <v>50.616560000000007</v>
          </cell>
          <cell r="AF38">
            <v>87.89</v>
          </cell>
          <cell r="AG38">
            <v>123.61599999999969</v>
          </cell>
          <cell r="AH38">
            <v>166.540344</v>
          </cell>
          <cell r="AI38">
            <v>251.83866400000002</v>
          </cell>
          <cell r="AJ38">
            <v>416.40062320000033</v>
          </cell>
          <cell r="AK38">
            <v>515.79999999999995</v>
          </cell>
          <cell r="AL38">
            <v>146.33093141599974</v>
          </cell>
          <cell r="AM38">
            <v>16.920000000000002</v>
          </cell>
          <cell r="AN38">
            <v>16.920000000000002</v>
          </cell>
          <cell r="AO38">
            <v>32.815531999999997</v>
          </cell>
          <cell r="AP38">
            <v>32.815531999999997</v>
          </cell>
          <cell r="AQ38">
            <v>50.85</v>
          </cell>
          <cell r="AR38">
            <v>89.26</v>
          </cell>
          <cell r="AS38">
            <v>161.09</v>
          </cell>
          <cell r="AT38">
            <v>199.14</v>
          </cell>
          <cell r="AU38">
            <v>282.47000000000003</v>
          </cell>
          <cell r="AV38">
            <v>515.79999999999995</v>
          </cell>
          <cell r="AW38">
            <v>515.79999999999995</v>
          </cell>
          <cell r="AX38">
            <v>163.28224078800002</v>
          </cell>
        </row>
        <row r="39">
          <cell r="B39">
            <v>39814</v>
          </cell>
          <cell r="C39">
            <v>16.920000000000002</v>
          </cell>
          <cell r="D39">
            <v>16.920000000000002</v>
          </cell>
          <cell r="E39">
            <v>16.920000000000002</v>
          </cell>
          <cell r="F39">
            <v>16.920000000000002</v>
          </cell>
          <cell r="G39">
            <v>16.920000000000002</v>
          </cell>
          <cell r="H39">
            <v>29.22</v>
          </cell>
          <cell r="I39">
            <v>124.99</v>
          </cell>
          <cell r="J39">
            <v>148.6</v>
          </cell>
          <cell r="K39">
            <v>233.05</v>
          </cell>
          <cell r="L39">
            <v>416.43</v>
          </cell>
          <cell r="M39">
            <v>515.79999999999995</v>
          </cell>
          <cell r="N39">
            <v>128.45792552200157</v>
          </cell>
          <cell r="O39">
            <v>16.920000000000002</v>
          </cell>
          <cell r="P39">
            <v>16.920000000000002</v>
          </cell>
          <cell r="Q39">
            <v>16.920000000000002</v>
          </cell>
          <cell r="R39">
            <v>16.920000000000002</v>
          </cell>
          <cell r="S39">
            <v>16.920000000000002</v>
          </cell>
          <cell r="T39">
            <v>53.795000000000002</v>
          </cell>
          <cell r="U39">
            <v>127.87045279999903</v>
          </cell>
          <cell r="V39">
            <v>148.6</v>
          </cell>
          <cell r="W39">
            <v>233.05</v>
          </cell>
          <cell r="X39">
            <v>416.44</v>
          </cell>
          <cell r="Y39">
            <v>515.79999999999995</v>
          </cell>
          <cell r="Z39">
            <v>133.85303137800145</v>
          </cell>
          <cell r="AA39">
            <v>16.920000000000002</v>
          </cell>
          <cell r="AB39">
            <v>16.920000000000002</v>
          </cell>
          <cell r="AC39">
            <v>16.920000000000002</v>
          </cell>
          <cell r="AD39">
            <v>16.920000000000002</v>
          </cell>
          <cell r="AE39">
            <v>16.920000000000002</v>
          </cell>
          <cell r="AF39">
            <v>28.17</v>
          </cell>
          <cell r="AG39">
            <v>113.24</v>
          </cell>
          <cell r="AH39">
            <v>116.92</v>
          </cell>
          <cell r="AI39">
            <v>216.83</v>
          </cell>
          <cell r="AJ39">
            <v>368.5</v>
          </cell>
          <cell r="AK39">
            <v>515.79999999999995</v>
          </cell>
          <cell r="AL39">
            <v>117.12893083600231</v>
          </cell>
          <cell r="AM39">
            <v>16.920000000000002</v>
          </cell>
          <cell r="AN39">
            <v>16.920000000000002</v>
          </cell>
          <cell r="AO39">
            <v>16.920000000000002</v>
          </cell>
          <cell r="AP39">
            <v>16.920000000000002</v>
          </cell>
          <cell r="AQ39">
            <v>16.920000000000002</v>
          </cell>
          <cell r="AR39">
            <v>28.16</v>
          </cell>
          <cell r="AS39">
            <v>113.49</v>
          </cell>
          <cell r="AT39">
            <v>116.91</v>
          </cell>
          <cell r="AU39">
            <v>216.82</v>
          </cell>
          <cell r="AV39">
            <v>368.49</v>
          </cell>
          <cell r="AW39">
            <v>515.79999999999995</v>
          </cell>
          <cell r="AX39">
            <v>121.65228140000207</v>
          </cell>
        </row>
        <row r="40">
          <cell r="B40">
            <v>39845</v>
          </cell>
          <cell r="C40">
            <v>16.920000000000002</v>
          </cell>
          <cell r="D40">
            <v>16.920000000000002</v>
          </cell>
          <cell r="E40">
            <v>16.920000000000002</v>
          </cell>
          <cell r="F40">
            <v>16.920000000000002</v>
          </cell>
          <cell r="G40">
            <v>16.920000000000002</v>
          </cell>
          <cell r="H40">
            <v>16.920000000000002</v>
          </cell>
          <cell r="I40">
            <v>16.920000000000002</v>
          </cell>
          <cell r="J40">
            <v>108.3</v>
          </cell>
          <cell r="K40">
            <v>188.12</v>
          </cell>
          <cell r="L40">
            <v>330.21</v>
          </cell>
          <cell r="M40">
            <v>515.79999999999995</v>
          </cell>
          <cell r="N40">
            <v>101.07096369250185</v>
          </cell>
          <cell r="O40">
            <v>16.920000000000002</v>
          </cell>
          <cell r="P40">
            <v>16.920000000000002</v>
          </cell>
          <cell r="Q40">
            <v>16.920000000000002</v>
          </cell>
          <cell r="R40">
            <v>16.920000000000002</v>
          </cell>
          <cell r="S40">
            <v>16.920000000000002</v>
          </cell>
          <cell r="T40">
            <v>16.920000000000002</v>
          </cell>
          <cell r="U40">
            <v>68.979999999999762</v>
          </cell>
          <cell r="V40">
            <v>119.290966</v>
          </cell>
          <cell r="W40">
            <v>188.13</v>
          </cell>
          <cell r="X40">
            <v>330.21</v>
          </cell>
          <cell r="Y40">
            <v>515.79999999999995</v>
          </cell>
          <cell r="Z40">
            <v>106.72249831600197</v>
          </cell>
          <cell r="AA40">
            <v>16.920000000000002</v>
          </cell>
          <cell r="AB40">
            <v>16.920000000000002</v>
          </cell>
          <cell r="AC40">
            <v>16.920000000000002</v>
          </cell>
          <cell r="AD40">
            <v>16.920000000000002</v>
          </cell>
          <cell r="AE40">
            <v>16.920000000000002</v>
          </cell>
          <cell r="AF40">
            <v>19.831000000000003</v>
          </cell>
          <cell r="AG40">
            <v>20.053425000000001</v>
          </cell>
          <cell r="AH40">
            <v>67.107114999999979</v>
          </cell>
          <cell r="AI40">
            <v>155.22999999999999</v>
          </cell>
          <cell r="AJ40">
            <v>269.44</v>
          </cell>
          <cell r="AK40">
            <v>515.79999999999995</v>
          </cell>
          <cell r="AL40">
            <v>86.464944064000846</v>
          </cell>
          <cell r="AM40">
            <v>16.920000000000002</v>
          </cell>
          <cell r="AN40">
            <v>16.920000000000002</v>
          </cell>
          <cell r="AO40">
            <v>16.920000000000002</v>
          </cell>
          <cell r="AP40">
            <v>16.920000000000002</v>
          </cell>
          <cell r="AQ40">
            <v>16.920000000000002</v>
          </cell>
          <cell r="AR40">
            <v>16.920000000000002</v>
          </cell>
          <cell r="AS40">
            <v>16.920000000000002</v>
          </cell>
          <cell r="AT40">
            <v>66.989999999999995</v>
          </cell>
          <cell r="AU40">
            <v>155.22</v>
          </cell>
          <cell r="AV40">
            <v>269.43</v>
          </cell>
          <cell r="AW40">
            <v>515.79999999999995</v>
          </cell>
          <cell r="AX40">
            <v>86.089170786000906</v>
          </cell>
        </row>
        <row r="41">
          <cell r="B41">
            <v>39873</v>
          </cell>
          <cell r="C41">
            <v>16.920000000000002</v>
          </cell>
          <cell r="D41">
            <v>16.920000000000002</v>
          </cell>
          <cell r="E41">
            <v>16.920000000000002</v>
          </cell>
          <cell r="F41">
            <v>16.920000000000002</v>
          </cell>
          <cell r="G41">
            <v>16.920000000000002</v>
          </cell>
          <cell r="H41">
            <v>16.920000000000002</v>
          </cell>
          <cell r="I41">
            <v>43.36</v>
          </cell>
          <cell r="J41">
            <v>146.96</v>
          </cell>
          <cell r="K41">
            <v>232.97</v>
          </cell>
          <cell r="L41">
            <v>383.04</v>
          </cell>
          <cell r="M41">
            <v>515.79999999999995</v>
          </cell>
          <cell r="N41">
            <v>117.50102710600243</v>
          </cell>
          <cell r="O41">
            <v>16.920000000000002</v>
          </cell>
          <cell r="P41">
            <v>16.920000000000002</v>
          </cell>
          <cell r="Q41">
            <v>16.920000000000002</v>
          </cell>
          <cell r="R41">
            <v>16.920000000000002</v>
          </cell>
          <cell r="S41">
            <v>16.920000000000002</v>
          </cell>
          <cell r="T41">
            <v>16.920000000000002</v>
          </cell>
          <cell r="U41">
            <v>100.35138400000001</v>
          </cell>
          <cell r="V41">
            <v>153.10031599999999</v>
          </cell>
          <cell r="W41">
            <v>232.97</v>
          </cell>
          <cell r="X41">
            <v>383.05</v>
          </cell>
          <cell r="Y41">
            <v>515.79999999999995</v>
          </cell>
          <cell r="Z41">
            <v>124.8071569020025</v>
          </cell>
          <cell r="AA41">
            <v>16.920000000000002</v>
          </cell>
          <cell r="AB41">
            <v>16.920000000000002</v>
          </cell>
          <cell r="AC41">
            <v>16.920000000000002</v>
          </cell>
          <cell r="AD41">
            <v>16.920000000000002</v>
          </cell>
          <cell r="AE41">
            <v>16.920000000000002</v>
          </cell>
          <cell r="AF41">
            <v>17.830712000000002</v>
          </cell>
          <cell r="AG41">
            <v>24.276960000000003</v>
          </cell>
          <cell r="AH41">
            <v>91.891869599999978</v>
          </cell>
          <cell r="AI41">
            <v>203.23</v>
          </cell>
          <cell r="AJ41">
            <v>362.16</v>
          </cell>
          <cell r="AK41">
            <v>515.79999999999995</v>
          </cell>
          <cell r="AL41">
            <v>99.662456942001214</v>
          </cell>
          <cell r="AM41">
            <v>16.920000000000002</v>
          </cell>
          <cell r="AN41">
            <v>16.920000000000002</v>
          </cell>
          <cell r="AO41">
            <v>16.920000000000002</v>
          </cell>
          <cell r="AP41">
            <v>16.920000000000002</v>
          </cell>
          <cell r="AQ41">
            <v>16.920000000000002</v>
          </cell>
          <cell r="AR41">
            <v>16.920000000000002</v>
          </cell>
          <cell r="AS41">
            <v>16.920000000000002</v>
          </cell>
          <cell r="AT41">
            <v>90.99</v>
          </cell>
          <cell r="AU41">
            <v>203.22</v>
          </cell>
          <cell r="AV41">
            <v>362.15</v>
          </cell>
          <cell r="AW41">
            <v>515.79999999999995</v>
          </cell>
          <cell r="AX41">
            <v>98.645152320001856</v>
          </cell>
        </row>
        <row r="42">
          <cell r="B42">
            <v>39904</v>
          </cell>
          <cell r="C42">
            <v>16.920000000000002</v>
          </cell>
          <cell r="D42">
            <v>16.920000000000002</v>
          </cell>
          <cell r="E42">
            <v>16.920000000000002</v>
          </cell>
          <cell r="F42">
            <v>16.920000000000002</v>
          </cell>
          <cell r="G42">
            <v>70.144000000000005</v>
          </cell>
          <cell r="H42">
            <v>100.26</v>
          </cell>
          <cell r="I42">
            <v>124.99</v>
          </cell>
          <cell r="J42">
            <v>159.27000000000001</v>
          </cell>
          <cell r="K42">
            <v>214.69</v>
          </cell>
          <cell r="L42">
            <v>368.69</v>
          </cell>
          <cell r="M42">
            <v>515.79999999999995</v>
          </cell>
          <cell r="N42">
            <v>136.6512830000012</v>
          </cell>
          <cell r="O42">
            <v>16.920000000000002</v>
          </cell>
          <cell r="P42">
            <v>16.920000000000002</v>
          </cell>
          <cell r="Q42">
            <v>16.920000000000002</v>
          </cell>
          <cell r="R42">
            <v>16.920000000000002</v>
          </cell>
          <cell r="S42">
            <v>70.120739</v>
          </cell>
          <cell r="T42">
            <v>97.837378999999999</v>
          </cell>
          <cell r="U42">
            <v>124.6</v>
          </cell>
          <cell r="V42">
            <v>161.08222799999999</v>
          </cell>
          <cell r="W42">
            <v>214.69</v>
          </cell>
          <cell r="X42">
            <v>368.69</v>
          </cell>
          <cell r="Y42">
            <v>515.79999999999995</v>
          </cell>
          <cell r="Z42">
            <v>138.56530481050123</v>
          </cell>
          <cell r="AA42">
            <v>16.920000000000002</v>
          </cell>
          <cell r="AB42">
            <v>16.920000000000002</v>
          </cell>
          <cell r="AC42">
            <v>16.920000000000002</v>
          </cell>
          <cell r="AD42">
            <v>16.920000000000002</v>
          </cell>
          <cell r="AE42">
            <v>16.920000000000002</v>
          </cell>
          <cell r="AF42">
            <v>20.586000000000002</v>
          </cell>
          <cell r="AG42">
            <v>82.64</v>
          </cell>
          <cell r="AH42">
            <v>124.07</v>
          </cell>
          <cell r="AI42">
            <v>179.13</v>
          </cell>
          <cell r="AJ42">
            <v>289.41000000000003</v>
          </cell>
          <cell r="AK42">
            <v>515.79999999999995</v>
          </cell>
          <cell r="AL42">
            <v>105.95335417150109</v>
          </cell>
          <cell r="AM42">
            <v>16.920000000000002</v>
          </cell>
          <cell r="AN42">
            <v>16.920000000000002</v>
          </cell>
          <cell r="AO42">
            <v>16.920000000000002</v>
          </cell>
          <cell r="AP42">
            <v>16.920000000000002</v>
          </cell>
          <cell r="AQ42">
            <v>16.920000000000002</v>
          </cell>
          <cell r="AR42">
            <v>16.920000000000002</v>
          </cell>
          <cell r="AS42">
            <v>82.63</v>
          </cell>
          <cell r="AT42">
            <v>124.06</v>
          </cell>
          <cell r="AU42">
            <v>179.12</v>
          </cell>
          <cell r="AV42">
            <v>289.39999999999998</v>
          </cell>
          <cell r="AW42">
            <v>515.79999999999995</v>
          </cell>
          <cell r="AX42">
            <v>105.69243400000197</v>
          </cell>
        </row>
        <row r="43">
          <cell r="B43">
            <v>39934</v>
          </cell>
          <cell r="C43">
            <v>16.920000000000002</v>
          </cell>
          <cell r="D43">
            <v>16.920000000000002</v>
          </cell>
          <cell r="E43">
            <v>64.637</v>
          </cell>
          <cell r="F43">
            <v>64.637</v>
          </cell>
          <cell r="G43">
            <v>91</v>
          </cell>
          <cell r="H43">
            <v>121.85</v>
          </cell>
          <cell r="I43">
            <v>142.91</v>
          </cell>
          <cell r="J43">
            <v>176.17</v>
          </cell>
          <cell r="K43">
            <v>214.2360000000007</v>
          </cell>
          <cell r="L43">
            <v>457.15</v>
          </cell>
          <cell r="M43">
            <v>515.79999999999995</v>
          </cell>
          <cell r="N43">
            <v>151.71887019200076</v>
          </cell>
          <cell r="O43">
            <v>16.920000000000002</v>
          </cell>
          <cell r="P43">
            <v>16.920000000000002</v>
          </cell>
          <cell r="Q43">
            <v>60.331368000000005</v>
          </cell>
          <cell r="R43">
            <v>60.331368000000005</v>
          </cell>
          <cell r="S43">
            <v>82.163945600000005</v>
          </cell>
          <cell r="T43">
            <v>102.72748</v>
          </cell>
          <cell r="U43">
            <v>130.30000000000001</v>
          </cell>
          <cell r="V43">
            <v>160.96</v>
          </cell>
          <cell r="W43">
            <v>214.38979599999999</v>
          </cell>
          <cell r="X43">
            <v>395.71</v>
          </cell>
          <cell r="Y43">
            <v>515.79999999999995</v>
          </cell>
          <cell r="Z43">
            <v>148.40641078200065</v>
          </cell>
          <cell r="AA43">
            <v>16.920000000000002</v>
          </cell>
          <cell r="AB43">
            <v>16.920000000000002</v>
          </cell>
          <cell r="AC43">
            <v>53.71</v>
          </cell>
          <cell r="AD43">
            <v>53.71</v>
          </cell>
          <cell r="AE43">
            <v>77.63</v>
          </cell>
          <cell r="AF43">
            <v>97.51</v>
          </cell>
          <cell r="AG43">
            <v>118.11</v>
          </cell>
          <cell r="AH43">
            <v>150.12199999999993</v>
          </cell>
          <cell r="AI43">
            <v>182.465056</v>
          </cell>
          <cell r="AJ43">
            <v>427.29</v>
          </cell>
          <cell r="AK43">
            <v>515.79999999999995</v>
          </cell>
          <cell r="AL43">
            <v>136.7024101859999</v>
          </cell>
          <cell r="AM43">
            <v>16.920000000000002</v>
          </cell>
          <cell r="AN43">
            <v>16.920000000000002</v>
          </cell>
          <cell r="AO43">
            <v>53.7</v>
          </cell>
          <cell r="AP43">
            <v>53.7</v>
          </cell>
          <cell r="AQ43">
            <v>77.858000000000004</v>
          </cell>
          <cell r="AR43">
            <v>97.5</v>
          </cell>
          <cell r="AS43">
            <v>118.11</v>
          </cell>
          <cell r="AT43">
            <v>154.68199999999999</v>
          </cell>
          <cell r="AU43">
            <v>197.06</v>
          </cell>
          <cell r="AV43">
            <v>427.28</v>
          </cell>
          <cell r="AW43">
            <v>515.79999999999995</v>
          </cell>
          <cell r="AX43">
            <v>137.20030673800079</v>
          </cell>
        </row>
        <row r="44">
          <cell r="B44">
            <v>39965</v>
          </cell>
          <cell r="C44">
            <v>16.920000000000002</v>
          </cell>
          <cell r="D44">
            <v>16.920000000000002</v>
          </cell>
          <cell r="E44">
            <v>64.86</v>
          </cell>
          <cell r="F44">
            <v>64.86</v>
          </cell>
          <cell r="G44">
            <v>84.094000000000008</v>
          </cell>
          <cell r="H44">
            <v>104.27</v>
          </cell>
          <cell r="I44">
            <v>133.03</v>
          </cell>
          <cell r="J44">
            <v>164.54</v>
          </cell>
          <cell r="K44">
            <v>216.97200000000007</v>
          </cell>
          <cell r="L44">
            <v>305.33</v>
          </cell>
          <cell r="M44">
            <v>515.79999999999995</v>
          </cell>
          <cell r="N44">
            <v>145.46438018800043</v>
          </cell>
          <cell r="O44">
            <v>16.920000000000002</v>
          </cell>
          <cell r="P44">
            <v>16.920000000000002</v>
          </cell>
          <cell r="Q44">
            <v>53.078749999999999</v>
          </cell>
          <cell r="R44">
            <v>53.078749999999999</v>
          </cell>
          <cell r="S44">
            <v>76.180000000000007</v>
          </cell>
          <cell r="T44">
            <v>97.144999999999996</v>
          </cell>
          <cell r="U44">
            <v>119.69</v>
          </cell>
          <cell r="V44">
            <v>143.88124999999999</v>
          </cell>
          <cell r="W44">
            <v>215.94</v>
          </cell>
          <cell r="X44">
            <v>305.33099999999996</v>
          </cell>
          <cell r="Y44">
            <v>515.79999999999995</v>
          </cell>
          <cell r="Z44">
            <v>137.34516125000022</v>
          </cell>
          <cell r="AA44">
            <v>16.920000000000002</v>
          </cell>
          <cell r="AB44">
            <v>16.920000000000002</v>
          </cell>
          <cell r="AC44">
            <v>58.701476</v>
          </cell>
          <cell r="AD44">
            <v>58.701476</v>
          </cell>
          <cell r="AE44">
            <v>71.8</v>
          </cell>
          <cell r="AF44">
            <v>89.210560000000001</v>
          </cell>
          <cell r="AG44">
            <v>112.32929</v>
          </cell>
          <cell r="AH44">
            <v>141.68</v>
          </cell>
          <cell r="AI44">
            <v>186.38077999999999</v>
          </cell>
          <cell r="AJ44">
            <v>317.54661200000004</v>
          </cell>
          <cell r="AK44">
            <v>515.79999999999995</v>
          </cell>
          <cell r="AL44">
            <v>132.765718002</v>
          </cell>
          <cell r="AM44">
            <v>16.920000000000002</v>
          </cell>
          <cell r="AN44">
            <v>16.920000000000002</v>
          </cell>
          <cell r="AO44">
            <v>60.53</v>
          </cell>
          <cell r="AP44">
            <v>60.53</v>
          </cell>
          <cell r="AQ44">
            <v>81.63</v>
          </cell>
          <cell r="AR44">
            <v>104.215</v>
          </cell>
          <cell r="AS44">
            <v>124.49</v>
          </cell>
          <cell r="AT44">
            <v>161.34</v>
          </cell>
          <cell r="AU44">
            <v>218.55</v>
          </cell>
          <cell r="AV44">
            <v>370.46200000000084</v>
          </cell>
          <cell r="AW44">
            <v>515.79999999999995</v>
          </cell>
          <cell r="AX44">
            <v>144.36173000000062</v>
          </cell>
        </row>
        <row r="45">
          <cell r="B45">
            <v>39995</v>
          </cell>
          <cell r="C45">
            <v>16.920000000000002</v>
          </cell>
          <cell r="D45">
            <v>19.91</v>
          </cell>
          <cell r="E45">
            <v>59.29</v>
          </cell>
          <cell r="F45">
            <v>59.29</v>
          </cell>
          <cell r="G45">
            <v>80.438000000000002</v>
          </cell>
          <cell r="H45">
            <v>97.49</v>
          </cell>
          <cell r="I45">
            <v>124.97</v>
          </cell>
          <cell r="J45">
            <v>153.24</v>
          </cell>
          <cell r="K45">
            <v>212.84</v>
          </cell>
          <cell r="L45">
            <v>345.53598010000354</v>
          </cell>
          <cell r="M45">
            <v>515.79999999999995</v>
          </cell>
          <cell r="N45">
            <v>140.8884543270002</v>
          </cell>
          <cell r="O45">
            <v>16.920000000000002</v>
          </cell>
          <cell r="P45">
            <v>18.844962000000002</v>
          </cell>
          <cell r="Q45">
            <v>52.319315599999797</v>
          </cell>
          <cell r="R45">
            <v>52.319315599999797</v>
          </cell>
          <cell r="S45">
            <v>71.063856000000001</v>
          </cell>
          <cell r="T45">
            <v>93.89</v>
          </cell>
          <cell r="U45">
            <v>109.96197600000001</v>
          </cell>
          <cell r="V45">
            <v>142.06287800000001</v>
          </cell>
          <cell r="W45">
            <v>194.84582200000006</v>
          </cell>
          <cell r="X45">
            <v>338.09894400000002</v>
          </cell>
          <cell r="Y45">
            <v>515.79999999999995</v>
          </cell>
          <cell r="Z45">
            <v>132.70705056400007</v>
          </cell>
          <cell r="AA45">
            <v>16.920000000000002</v>
          </cell>
          <cell r="AB45">
            <v>17.776254000000002</v>
          </cell>
          <cell r="AC45">
            <v>53.251798000000001</v>
          </cell>
          <cell r="AD45">
            <v>53.251798000000001</v>
          </cell>
          <cell r="AE45">
            <v>70.379481000000013</v>
          </cell>
          <cell r="AF45">
            <v>84.683804000000009</v>
          </cell>
          <cell r="AG45">
            <v>107.38077500000001</v>
          </cell>
          <cell r="AH45">
            <v>131.12586100000001</v>
          </cell>
          <cell r="AI45">
            <v>190.23751999999999</v>
          </cell>
          <cell r="AJ45">
            <v>327.00454100000002</v>
          </cell>
          <cell r="AK45">
            <v>515.79999999999995</v>
          </cell>
          <cell r="AL45">
            <v>132.41252603900028</v>
          </cell>
          <cell r="AM45">
            <v>16.920000000000002</v>
          </cell>
          <cell r="AN45">
            <v>19.908999999999999</v>
          </cell>
          <cell r="AO45">
            <v>59.54</v>
          </cell>
          <cell r="AP45">
            <v>59.54</v>
          </cell>
          <cell r="AQ45">
            <v>81.215999999999994</v>
          </cell>
          <cell r="AR45">
            <v>97.75</v>
          </cell>
          <cell r="AS45">
            <v>130.44999999999999</v>
          </cell>
          <cell r="AT45">
            <v>168.58699999999982</v>
          </cell>
          <cell r="AU45">
            <v>274.72600000000011</v>
          </cell>
          <cell r="AV45">
            <v>443.21</v>
          </cell>
          <cell r="AW45">
            <v>515.79999999999995</v>
          </cell>
          <cell r="AX45">
            <v>160.26030999999946</v>
          </cell>
        </row>
        <row r="46">
          <cell r="B46">
            <v>40026</v>
          </cell>
          <cell r="C46">
            <v>16.920000000000002</v>
          </cell>
          <cell r="D46">
            <v>18.16</v>
          </cell>
          <cell r="E46">
            <v>63.63</v>
          </cell>
          <cell r="F46">
            <v>63.63</v>
          </cell>
          <cell r="G46">
            <v>82.51</v>
          </cell>
          <cell r="H46">
            <v>100.13</v>
          </cell>
          <cell r="I46">
            <v>124.99</v>
          </cell>
          <cell r="J46">
            <v>157.02000000000001</v>
          </cell>
          <cell r="K46">
            <v>206.5</v>
          </cell>
          <cell r="L46">
            <v>389.63</v>
          </cell>
          <cell r="M46">
            <v>515.79999999999995</v>
          </cell>
          <cell r="N46">
            <v>148.33354832399996</v>
          </cell>
          <cell r="O46">
            <v>16.920000000000002</v>
          </cell>
          <cell r="P46">
            <v>17.698224000000003</v>
          </cell>
          <cell r="Q46">
            <v>52.185596000000004</v>
          </cell>
          <cell r="R46">
            <v>52.185596000000004</v>
          </cell>
          <cell r="S46">
            <v>73.739999999999995</v>
          </cell>
          <cell r="T46">
            <v>93.256067999999999</v>
          </cell>
          <cell r="U46">
            <v>117.46</v>
          </cell>
          <cell r="V46">
            <v>140.10231919999993</v>
          </cell>
          <cell r="W46">
            <v>208.16058799999999</v>
          </cell>
          <cell r="X46">
            <v>360.91</v>
          </cell>
          <cell r="Y46">
            <v>515.79999999999995</v>
          </cell>
          <cell r="Z46">
            <v>139.71640023000015</v>
          </cell>
          <cell r="AA46">
            <v>16.920000000000002</v>
          </cell>
          <cell r="AB46">
            <v>17.698224000000003</v>
          </cell>
          <cell r="AC46">
            <v>62.801280799999802</v>
          </cell>
          <cell r="AD46">
            <v>62.801280799999802</v>
          </cell>
          <cell r="AE46">
            <v>73.065640000000002</v>
          </cell>
          <cell r="AF46">
            <v>90.309416000000013</v>
          </cell>
          <cell r="AG46">
            <v>116.28456</v>
          </cell>
          <cell r="AH46">
            <v>148.6040184</v>
          </cell>
          <cell r="AI46">
            <v>226.83704800000001</v>
          </cell>
          <cell r="AJ46">
            <v>390.60445600000003</v>
          </cell>
          <cell r="AK46">
            <v>515.79999999999995</v>
          </cell>
          <cell r="AL46">
            <v>144.81671506799958</v>
          </cell>
          <cell r="AM46">
            <v>16.920000000000002</v>
          </cell>
          <cell r="AN46">
            <v>20.239999999999998</v>
          </cell>
          <cell r="AO46">
            <v>73.510000000000005</v>
          </cell>
          <cell r="AP46">
            <v>73.510000000000005</v>
          </cell>
          <cell r="AQ46">
            <v>103.91</v>
          </cell>
          <cell r="AR46">
            <v>136.69999999999999</v>
          </cell>
          <cell r="AS46">
            <v>178.74199999999976</v>
          </cell>
          <cell r="AT46">
            <v>232.39</v>
          </cell>
          <cell r="AU46">
            <v>363.12</v>
          </cell>
          <cell r="AV46">
            <v>515.79999999999995</v>
          </cell>
          <cell r="AW46">
            <v>515.79999999999995</v>
          </cell>
          <cell r="AX46">
            <v>195.51557499999905</v>
          </cell>
        </row>
        <row r="47">
          <cell r="B47">
            <v>40057</v>
          </cell>
          <cell r="C47">
            <v>16.920000000000002</v>
          </cell>
          <cell r="D47">
            <v>16.920000000000002</v>
          </cell>
          <cell r="E47">
            <v>65.430000000000007</v>
          </cell>
          <cell r="F47">
            <v>65.430000000000007</v>
          </cell>
          <cell r="G47">
            <v>84.19</v>
          </cell>
          <cell r="H47">
            <v>100.1</v>
          </cell>
          <cell r="I47">
            <v>124.219612</v>
          </cell>
          <cell r="J47">
            <v>152.99</v>
          </cell>
          <cell r="K47">
            <v>217.25</v>
          </cell>
          <cell r="L47">
            <v>422.91</v>
          </cell>
          <cell r="M47">
            <v>515.79999999999995</v>
          </cell>
          <cell r="N47">
            <v>148.8761019749995</v>
          </cell>
          <cell r="O47">
            <v>16.920000000000002</v>
          </cell>
          <cell r="P47">
            <v>16.920000000000002</v>
          </cell>
          <cell r="Q47">
            <v>56.208750000000002</v>
          </cell>
          <cell r="R47">
            <v>56.208750000000002</v>
          </cell>
          <cell r="S47">
            <v>70.321750000000009</v>
          </cell>
          <cell r="T47">
            <v>89.48</v>
          </cell>
          <cell r="U47">
            <v>116.71</v>
          </cell>
          <cell r="V47">
            <v>149.49</v>
          </cell>
          <cell r="W47">
            <v>215.19374999999999</v>
          </cell>
          <cell r="X47">
            <v>357.11</v>
          </cell>
          <cell r="Y47">
            <v>515.79999999999995</v>
          </cell>
          <cell r="Z47">
            <v>137.17563187499994</v>
          </cell>
          <cell r="AA47">
            <v>16.920000000000002</v>
          </cell>
          <cell r="AB47">
            <v>16.920000000000002</v>
          </cell>
          <cell r="AC47">
            <v>62.647500000000001</v>
          </cell>
          <cell r="AD47">
            <v>62.647500000000001</v>
          </cell>
          <cell r="AE47">
            <v>83.248542</v>
          </cell>
          <cell r="AF47">
            <v>96.588542000000004</v>
          </cell>
          <cell r="AG47">
            <v>125.04341000000001</v>
          </cell>
          <cell r="AH47">
            <v>165.90847200000002</v>
          </cell>
          <cell r="AI47">
            <v>253.08658600000001</v>
          </cell>
          <cell r="AJ47">
            <v>482.02744420000062</v>
          </cell>
          <cell r="AK47">
            <v>515.79999999999995</v>
          </cell>
          <cell r="AL47">
            <v>155.41624691299924</v>
          </cell>
          <cell r="AM47">
            <v>16.920000000000002</v>
          </cell>
          <cell r="AN47">
            <v>17.87</v>
          </cell>
          <cell r="AO47">
            <v>81.953999999999994</v>
          </cell>
          <cell r="AP47">
            <v>81.953999999999994</v>
          </cell>
          <cell r="AQ47">
            <v>119</v>
          </cell>
          <cell r="AR47">
            <v>145.88</v>
          </cell>
          <cell r="AS47">
            <v>192.67</v>
          </cell>
          <cell r="AT47">
            <v>250.4</v>
          </cell>
          <cell r="AU47">
            <v>367.23</v>
          </cell>
          <cell r="AV47">
            <v>515.79999999999995</v>
          </cell>
          <cell r="AW47">
            <v>515.79999999999995</v>
          </cell>
          <cell r="AX47">
            <v>204.674139999998</v>
          </cell>
        </row>
        <row r="48">
          <cell r="B48">
            <v>40087</v>
          </cell>
          <cell r="C48">
            <v>16.920000000000002</v>
          </cell>
          <cell r="D48">
            <v>16.920000000000002</v>
          </cell>
          <cell r="E48">
            <v>67.06</v>
          </cell>
          <cell r="F48">
            <v>67.06</v>
          </cell>
          <cell r="G48">
            <v>90.781999999999996</v>
          </cell>
          <cell r="H48">
            <v>115.285</v>
          </cell>
          <cell r="I48">
            <v>139.47599999999937</v>
          </cell>
          <cell r="J48">
            <v>175.408805</v>
          </cell>
          <cell r="K48">
            <v>253.46</v>
          </cell>
          <cell r="L48">
            <v>442.79</v>
          </cell>
          <cell r="M48">
            <v>515.79999999999995</v>
          </cell>
          <cell r="N48">
            <v>164.26693464299962</v>
          </cell>
          <cell r="O48">
            <v>16.920000000000002</v>
          </cell>
          <cell r="P48">
            <v>16.920000000000002</v>
          </cell>
          <cell r="Q48">
            <v>59.369357999999998</v>
          </cell>
          <cell r="R48">
            <v>59.369357999999998</v>
          </cell>
          <cell r="S48">
            <v>80.930337999999992</v>
          </cell>
          <cell r="T48">
            <v>97.67</v>
          </cell>
          <cell r="U48">
            <v>137.69999999999999</v>
          </cell>
          <cell r="V48">
            <v>186.28826599999999</v>
          </cell>
          <cell r="W48">
            <v>253.46</v>
          </cell>
          <cell r="X48">
            <v>344.31387000000001</v>
          </cell>
          <cell r="Y48">
            <v>515.79999999999995</v>
          </cell>
          <cell r="Z48">
            <v>153.71163900199977</v>
          </cell>
          <cell r="AA48">
            <v>16.920000000000002</v>
          </cell>
          <cell r="AB48">
            <v>16.920000000000002</v>
          </cell>
          <cell r="AC48">
            <v>66.01388399999999</v>
          </cell>
          <cell r="AD48">
            <v>66.01388399999999</v>
          </cell>
          <cell r="AE48">
            <v>90.640670799999995</v>
          </cell>
          <cell r="AF48">
            <v>116.24429599999999</v>
          </cell>
          <cell r="AG48">
            <v>145.57269199999999</v>
          </cell>
          <cell r="AH48">
            <v>202.73525000000001</v>
          </cell>
          <cell r="AI48">
            <v>310.36</v>
          </cell>
          <cell r="AJ48">
            <v>515.79999999999995</v>
          </cell>
          <cell r="AK48">
            <v>515.79999999999995</v>
          </cell>
          <cell r="AL48">
            <v>177.4396321469994</v>
          </cell>
          <cell r="AM48">
            <v>16.920000000000002</v>
          </cell>
          <cell r="AN48">
            <v>17.63</v>
          </cell>
          <cell r="AO48">
            <v>92.72</v>
          </cell>
          <cell r="AP48">
            <v>92.72</v>
          </cell>
          <cell r="AQ48">
            <v>126.53</v>
          </cell>
          <cell r="AR48">
            <v>165.04</v>
          </cell>
          <cell r="AS48">
            <v>207.19</v>
          </cell>
          <cell r="AT48">
            <v>268.67</v>
          </cell>
          <cell r="AU48">
            <v>394.25</v>
          </cell>
          <cell r="AV48">
            <v>515.79999999999995</v>
          </cell>
          <cell r="AW48">
            <v>515.79999999999995</v>
          </cell>
          <cell r="AX48">
            <v>217.51154999999858</v>
          </cell>
        </row>
        <row r="49">
          <cell r="B49">
            <v>40118</v>
          </cell>
          <cell r="C49">
            <v>16.920000000000002</v>
          </cell>
          <cell r="D49">
            <v>16.920000000000002</v>
          </cell>
          <cell r="E49">
            <v>55.890614299999953</v>
          </cell>
          <cell r="F49">
            <v>55.890614299999953</v>
          </cell>
          <cell r="G49">
            <v>78.631199999999993</v>
          </cell>
          <cell r="H49">
            <v>108.8</v>
          </cell>
          <cell r="I49">
            <v>132.97</v>
          </cell>
          <cell r="J49">
            <v>183.47</v>
          </cell>
          <cell r="K49">
            <v>272.04000000000002</v>
          </cell>
          <cell r="L49">
            <v>435.99</v>
          </cell>
          <cell r="M49">
            <v>515.79999999999995</v>
          </cell>
          <cell r="N49">
            <v>158.93806258250021</v>
          </cell>
          <cell r="O49">
            <v>16.920000000000002</v>
          </cell>
          <cell r="P49">
            <v>16.920000000000002</v>
          </cell>
          <cell r="Q49">
            <v>50.994947999999908</v>
          </cell>
          <cell r="R49">
            <v>50.994947999999908</v>
          </cell>
          <cell r="S49">
            <v>78.599999999999994</v>
          </cell>
          <cell r="T49">
            <v>97.28</v>
          </cell>
          <cell r="U49">
            <v>130.28</v>
          </cell>
          <cell r="V49">
            <v>183.48</v>
          </cell>
          <cell r="W49">
            <v>271.840281</v>
          </cell>
          <cell r="X49">
            <v>436</v>
          </cell>
          <cell r="Y49">
            <v>515.79999999999995</v>
          </cell>
          <cell r="Z49">
            <v>154.6453269940001</v>
          </cell>
          <cell r="AA49">
            <v>16.920000000000002</v>
          </cell>
          <cell r="AB49">
            <v>16.920000000000002</v>
          </cell>
          <cell r="AC49">
            <v>56.558064899999962</v>
          </cell>
          <cell r="AD49">
            <v>56.558064899999962</v>
          </cell>
          <cell r="AE49">
            <v>78.598433199999988</v>
          </cell>
          <cell r="AF49">
            <v>111.799043</v>
          </cell>
          <cell r="AG49">
            <v>145.50355300000001</v>
          </cell>
          <cell r="AH49">
            <v>186.11700000000002</v>
          </cell>
          <cell r="AI49">
            <v>304.71899999999999</v>
          </cell>
          <cell r="AJ49">
            <v>515.79999999999995</v>
          </cell>
          <cell r="AK49">
            <v>515.79999999999995</v>
          </cell>
          <cell r="AL49">
            <v>168.49730782549909</v>
          </cell>
          <cell r="AM49">
            <v>16.920000000000002</v>
          </cell>
          <cell r="AN49">
            <v>16.920000000000002</v>
          </cell>
          <cell r="AO49">
            <v>70.849999999999994</v>
          </cell>
          <cell r="AP49">
            <v>70.849999999999994</v>
          </cell>
          <cell r="AQ49">
            <v>106.08800000000005</v>
          </cell>
          <cell r="AR49">
            <v>132.965</v>
          </cell>
          <cell r="AS49">
            <v>180.87</v>
          </cell>
          <cell r="AT49">
            <v>268.94</v>
          </cell>
          <cell r="AU49">
            <v>405.26</v>
          </cell>
          <cell r="AV49">
            <v>515.79999999999995</v>
          </cell>
          <cell r="AW49">
            <v>515.79999999999995</v>
          </cell>
          <cell r="AX49">
            <v>195.56649949999985</v>
          </cell>
        </row>
        <row r="50">
          <cell r="B50">
            <v>40148</v>
          </cell>
          <cell r="C50">
            <v>16.920000000000002</v>
          </cell>
          <cell r="D50">
            <v>16.920000000000002</v>
          </cell>
          <cell r="E50">
            <v>45.75</v>
          </cell>
          <cell r="F50">
            <v>45.75</v>
          </cell>
          <cell r="G50">
            <v>68.45</v>
          </cell>
          <cell r="H50">
            <v>102.29</v>
          </cell>
          <cell r="I50">
            <v>135.87</v>
          </cell>
          <cell r="J50">
            <v>170.72</v>
          </cell>
          <cell r="K50">
            <v>268.37</v>
          </cell>
          <cell r="L50">
            <v>422.1</v>
          </cell>
          <cell r="M50">
            <v>515.79999999999995</v>
          </cell>
          <cell r="N50">
            <v>156.1582781259996</v>
          </cell>
          <cell r="O50">
            <v>16.920000000000002</v>
          </cell>
          <cell r="P50">
            <v>16.920000000000002</v>
          </cell>
          <cell r="Q50">
            <v>46.62</v>
          </cell>
          <cell r="R50">
            <v>46.62</v>
          </cell>
          <cell r="S50">
            <v>70.790000000000006</v>
          </cell>
          <cell r="T50">
            <v>115.85</v>
          </cell>
          <cell r="U50">
            <v>146.22999999999999</v>
          </cell>
          <cell r="V50">
            <v>170.73</v>
          </cell>
          <cell r="W50">
            <v>273.47720000000004</v>
          </cell>
          <cell r="X50">
            <v>474.158232</v>
          </cell>
          <cell r="Y50">
            <v>515.79999999999995</v>
          </cell>
          <cell r="Z50">
            <v>159.81308821399941</v>
          </cell>
          <cell r="AA50">
            <v>16.920000000000002</v>
          </cell>
          <cell r="AB50">
            <v>16.920000000000002</v>
          </cell>
          <cell r="AC50">
            <v>46.62</v>
          </cell>
          <cell r="AD50">
            <v>46.62</v>
          </cell>
          <cell r="AE50">
            <v>70.209999999999994</v>
          </cell>
          <cell r="AF50">
            <v>103.83</v>
          </cell>
          <cell r="AG50">
            <v>132.469988</v>
          </cell>
          <cell r="AH50">
            <v>170.71</v>
          </cell>
          <cell r="AI50">
            <v>237.43211200000002</v>
          </cell>
          <cell r="AJ50">
            <v>479.78068000000206</v>
          </cell>
          <cell r="AK50">
            <v>515.79999999999995</v>
          </cell>
          <cell r="AL50">
            <v>154.73262782199933</v>
          </cell>
          <cell r="AM50">
            <v>16.920000000000002</v>
          </cell>
          <cell r="AN50">
            <v>16.920000000000002</v>
          </cell>
          <cell r="AO50">
            <v>45.3</v>
          </cell>
          <cell r="AP50">
            <v>45.3</v>
          </cell>
          <cell r="AQ50">
            <v>71.86</v>
          </cell>
          <cell r="AR50">
            <v>110.16500000000001</v>
          </cell>
          <cell r="AS50">
            <v>156.87</v>
          </cell>
          <cell r="AT50">
            <v>218.69</v>
          </cell>
          <cell r="AU50">
            <v>296.89999999999998</v>
          </cell>
          <cell r="AV50">
            <v>515.79999999999995</v>
          </cell>
          <cell r="AW50">
            <v>515.79999999999995</v>
          </cell>
          <cell r="AX50">
            <v>167.85164924799932</v>
          </cell>
        </row>
        <row r="51">
          <cell r="B51">
            <v>40179</v>
          </cell>
          <cell r="C51">
            <v>16.920000000000002</v>
          </cell>
          <cell r="D51">
            <v>16.920000000000002</v>
          </cell>
          <cell r="E51">
            <v>16.920000000000002</v>
          </cell>
          <cell r="F51">
            <v>16.920000000000002</v>
          </cell>
          <cell r="G51">
            <v>39.520000000000003</v>
          </cell>
          <cell r="H51">
            <v>97.34</v>
          </cell>
          <cell r="I51">
            <v>128.71199999999959</v>
          </cell>
          <cell r="J51">
            <v>159.53</v>
          </cell>
          <cell r="K51">
            <v>249.92</v>
          </cell>
          <cell r="L51">
            <v>373.25800000000066</v>
          </cell>
          <cell r="M51">
            <v>515.79999999999995</v>
          </cell>
          <cell r="N51">
            <v>142.39069296200088</v>
          </cell>
          <cell r="O51">
            <v>16.920000000000002</v>
          </cell>
          <cell r="P51">
            <v>16.920000000000002</v>
          </cell>
          <cell r="Q51">
            <v>16.920000000000002</v>
          </cell>
          <cell r="R51">
            <v>16.920000000000002</v>
          </cell>
          <cell r="S51">
            <v>50.9</v>
          </cell>
          <cell r="T51">
            <v>97.34</v>
          </cell>
          <cell r="U51">
            <v>130.70180639999992</v>
          </cell>
          <cell r="V51">
            <v>159.53</v>
          </cell>
          <cell r="W51">
            <v>276.60000000000002</v>
          </cell>
          <cell r="X51">
            <v>374.31236799999999</v>
          </cell>
          <cell r="Y51">
            <v>515.79999999999995</v>
          </cell>
          <cell r="Z51">
            <v>145.42808901600077</v>
          </cell>
          <cell r="AA51">
            <v>16.920000000000002</v>
          </cell>
          <cell r="AB51">
            <v>16.920000000000002</v>
          </cell>
          <cell r="AC51">
            <v>19.149999999999999</v>
          </cell>
          <cell r="AD51">
            <v>19.149999999999999</v>
          </cell>
          <cell r="AE51">
            <v>34.768784000000004</v>
          </cell>
          <cell r="AF51">
            <v>83.08</v>
          </cell>
          <cell r="AG51">
            <v>116.57</v>
          </cell>
          <cell r="AH51">
            <v>147.81</v>
          </cell>
          <cell r="AI51">
            <v>225.81114080000006</v>
          </cell>
          <cell r="AJ51">
            <v>341.50481600000001</v>
          </cell>
          <cell r="AK51">
            <v>515.79999999999995</v>
          </cell>
          <cell r="AL51">
            <v>131.38952431800107</v>
          </cell>
          <cell r="AM51">
            <v>16.920000000000002</v>
          </cell>
          <cell r="AN51">
            <v>16.920000000000002</v>
          </cell>
          <cell r="AO51">
            <v>16.920000000000002</v>
          </cell>
          <cell r="AP51">
            <v>16.920000000000002</v>
          </cell>
          <cell r="AQ51">
            <v>29.62</v>
          </cell>
          <cell r="AR51">
            <v>83.07</v>
          </cell>
          <cell r="AS51">
            <v>116.56</v>
          </cell>
          <cell r="AT51">
            <v>149.99</v>
          </cell>
          <cell r="AU51">
            <v>258.36</v>
          </cell>
          <cell r="AV51">
            <v>403.4</v>
          </cell>
          <cell r="AW51">
            <v>515.79999999999995</v>
          </cell>
          <cell r="AX51">
            <v>135.89860494000152</v>
          </cell>
        </row>
        <row r="52">
          <cell r="B52">
            <v>40210</v>
          </cell>
          <cell r="C52">
            <v>16.920000000000002</v>
          </cell>
          <cell r="D52">
            <v>16.920000000000002</v>
          </cell>
          <cell r="E52">
            <v>16.920000000000002</v>
          </cell>
          <cell r="F52">
            <v>16.920000000000002</v>
          </cell>
          <cell r="G52">
            <v>16.920000000000002</v>
          </cell>
          <cell r="H52">
            <v>34.448062499999999</v>
          </cell>
          <cell r="I52">
            <v>103.25</v>
          </cell>
          <cell r="J52">
            <v>156.90199999999987</v>
          </cell>
          <cell r="K52">
            <v>204.61</v>
          </cell>
          <cell r="L52">
            <v>449.4</v>
          </cell>
          <cell r="M52">
            <v>515.79999999999995</v>
          </cell>
          <cell r="N52">
            <v>126.27300478600216</v>
          </cell>
          <cell r="O52">
            <v>16.920000000000002</v>
          </cell>
          <cell r="P52">
            <v>16.920000000000002</v>
          </cell>
          <cell r="Q52">
            <v>16.920000000000002</v>
          </cell>
          <cell r="R52">
            <v>16.920000000000002</v>
          </cell>
          <cell r="S52">
            <v>16.920000000000002</v>
          </cell>
          <cell r="T52">
            <v>42.482024000000003</v>
          </cell>
          <cell r="U52">
            <v>103.25</v>
          </cell>
          <cell r="V52">
            <v>154.43</v>
          </cell>
          <cell r="W52">
            <v>204.61</v>
          </cell>
          <cell r="X52">
            <v>449.4</v>
          </cell>
          <cell r="Y52">
            <v>515.79999999999995</v>
          </cell>
          <cell r="Z52">
            <v>127.2319441185018</v>
          </cell>
          <cell r="AA52">
            <v>16.920000000000002</v>
          </cell>
          <cell r="AB52">
            <v>16.920000000000002</v>
          </cell>
          <cell r="AC52">
            <v>16.920000000000002</v>
          </cell>
          <cell r="AD52">
            <v>16.920000000000002</v>
          </cell>
          <cell r="AE52">
            <v>19.857445000000006</v>
          </cell>
          <cell r="AF52">
            <v>24.731825000000001</v>
          </cell>
          <cell r="AG52">
            <v>75.7</v>
          </cell>
          <cell r="AH52">
            <v>145.35</v>
          </cell>
          <cell r="AI52">
            <v>178.16</v>
          </cell>
          <cell r="AJ52">
            <v>384.55</v>
          </cell>
          <cell r="AK52">
            <v>515.79999999999995</v>
          </cell>
          <cell r="AL52">
            <v>113.09328092200219</v>
          </cell>
          <cell r="AM52">
            <v>16.920000000000002</v>
          </cell>
          <cell r="AN52">
            <v>16.920000000000002</v>
          </cell>
          <cell r="AO52">
            <v>16.920000000000002</v>
          </cell>
          <cell r="AP52">
            <v>16.920000000000002</v>
          </cell>
          <cell r="AQ52">
            <v>16.920000000000002</v>
          </cell>
          <cell r="AR52">
            <v>16.920000000000002</v>
          </cell>
          <cell r="AS52">
            <v>75.69</v>
          </cell>
          <cell r="AT52">
            <v>145.34</v>
          </cell>
          <cell r="AU52">
            <v>178.15</v>
          </cell>
          <cell r="AV52">
            <v>384.54</v>
          </cell>
          <cell r="AW52">
            <v>515.79999999999995</v>
          </cell>
          <cell r="AX52">
            <v>112.84318829200215</v>
          </cell>
        </row>
        <row r="53">
          <cell r="B53">
            <v>40238</v>
          </cell>
          <cell r="C53">
            <v>16.920000000000002</v>
          </cell>
          <cell r="D53">
            <v>16.920000000000002</v>
          </cell>
          <cell r="E53">
            <v>16.920000000000002</v>
          </cell>
          <cell r="F53">
            <v>16.920000000000002</v>
          </cell>
          <cell r="G53">
            <v>16.920000000000002</v>
          </cell>
          <cell r="H53">
            <v>45.24</v>
          </cell>
          <cell r="I53">
            <v>126.82</v>
          </cell>
          <cell r="J53">
            <v>160.57699999999994</v>
          </cell>
          <cell r="K53">
            <v>212.21</v>
          </cell>
          <cell r="L53">
            <v>331.04</v>
          </cell>
          <cell r="M53">
            <v>515.79999999999995</v>
          </cell>
          <cell r="N53">
            <v>129.99806338700276</v>
          </cell>
          <cell r="O53">
            <v>16.920000000000002</v>
          </cell>
          <cell r="P53">
            <v>16.920000000000002</v>
          </cell>
          <cell r="Q53">
            <v>16.920000000000002</v>
          </cell>
          <cell r="R53">
            <v>16.920000000000002</v>
          </cell>
          <cell r="S53">
            <v>16.920000000000002</v>
          </cell>
          <cell r="T53">
            <v>61.78</v>
          </cell>
          <cell r="U53">
            <v>128.66</v>
          </cell>
          <cell r="V53">
            <v>164.41308119999999</v>
          </cell>
          <cell r="W53">
            <v>226.59154720000018</v>
          </cell>
          <cell r="X53">
            <v>389.22793400000086</v>
          </cell>
          <cell r="Y53">
            <v>515.79999999999995</v>
          </cell>
          <cell r="Z53">
            <v>132.81953157100236</v>
          </cell>
          <cell r="AA53">
            <v>16.920000000000002</v>
          </cell>
          <cell r="AB53">
            <v>16.920000000000002</v>
          </cell>
          <cell r="AC53">
            <v>16.920000000000002</v>
          </cell>
          <cell r="AD53">
            <v>16.920000000000002</v>
          </cell>
          <cell r="AE53">
            <v>16.920000000000002</v>
          </cell>
          <cell r="AF53">
            <v>23.196996000000002</v>
          </cell>
          <cell r="AG53">
            <v>60</v>
          </cell>
          <cell r="AH53">
            <v>138.35</v>
          </cell>
          <cell r="AI53">
            <v>195.75</v>
          </cell>
          <cell r="AJ53">
            <v>330.72500000000002</v>
          </cell>
          <cell r="AK53">
            <v>515.79999999999995</v>
          </cell>
          <cell r="AL53">
            <v>114.56741538600153</v>
          </cell>
          <cell r="AM53">
            <v>16.920000000000002</v>
          </cell>
          <cell r="AN53">
            <v>16.920000000000002</v>
          </cell>
          <cell r="AO53">
            <v>16.920000000000002</v>
          </cell>
          <cell r="AP53">
            <v>16.920000000000002</v>
          </cell>
          <cell r="AQ53">
            <v>16.920000000000002</v>
          </cell>
          <cell r="AR53">
            <v>16.920000000000002</v>
          </cell>
          <cell r="AS53">
            <v>57.34</v>
          </cell>
          <cell r="AT53">
            <v>138.34</v>
          </cell>
          <cell r="AU53">
            <v>195.74</v>
          </cell>
          <cell r="AV53">
            <v>366.37900000000008</v>
          </cell>
          <cell r="AW53">
            <v>515.79999999999995</v>
          </cell>
          <cell r="AX53">
            <v>113.66753077850251</v>
          </cell>
        </row>
        <row r="54">
          <cell r="B54">
            <v>40269</v>
          </cell>
          <cell r="C54">
            <v>16.920000000000002</v>
          </cell>
          <cell r="D54">
            <v>16.920000000000002</v>
          </cell>
          <cell r="E54">
            <v>16.920000000000002</v>
          </cell>
          <cell r="F54">
            <v>16.920000000000002</v>
          </cell>
          <cell r="G54">
            <v>88.01</v>
          </cell>
          <cell r="H54">
            <v>126.08</v>
          </cell>
          <cell r="I54">
            <v>166.48</v>
          </cell>
          <cell r="J54">
            <v>213.26</v>
          </cell>
          <cell r="K54">
            <v>258.23</v>
          </cell>
          <cell r="L54">
            <v>430.79</v>
          </cell>
          <cell r="M54">
            <v>515.79999999999995</v>
          </cell>
          <cell r="N54">
            <v>162.45815849999909</v>
          </cell>
          <cell r="O54">
            <v>16.920000000000002</v>
          </cell>
          <cell r="P54">
            <v>16.920000000000002</v>
          </cell>
          <cell r="Q54">
            <v>31.356363199999997</v>
          </cell>
          <cell r="R54">
            <v>31.356363199999997</v>
          </cell>
          <cell r="S54">
            <v>86.4</v>
          </cell>
          <cell r="T54">
            <v>117.96987999999999</v>
          </cell>
          <cell r="U54">
            <v>166.49</v>
          </cell>
          <cell r="V54">
            <v>213.26</v>
          </cell>
          <cell r="W54">
            <v>276.50835999999998</v>
          </cell>
          <cell r="X54">
            <v>448.35</v>
          </cell>
          <cell r="Y54">
            <v>515.79999999999995</v>
          </cell>
          <cell r="Z54">
            <v>163.61234521349942</v>
          </cell>
          <cell r="AA54">
            <v>16.920000000000002</v>
          </cell>
          <cell r="AB54">
            <v>16.920000000000002</v>
          </cell>
          <cell r="AC54">
            <v>16.920000000000002</v>
          </cell>
          <cell r="AD54">
            <v>16.920000000000002</v>
          </cell>
          <cell r="AE54">
            <v>20.837000000000003</v>
          </cell>
          <cell r="AF54">
            <v>83.856041500000003</v>
          </cell>
          <cell r="AG54">
            <v>132.41</v>
          </cell>
          <cell r="AH54">
            <v>169.42199999999994</v>
          </cell>
          <cell r="AI54">
            <v>227.31</v>
          </cell>
          <cell r="AJ54">
            <v>388.25</v>
          </cell>
          <cell r="AK54">
            <v>515.79999999999995</v>
          </cell>
          <cell r="AL54">
            <v>137.16688465600129</v>
          </cell>
          <cell r="AM54">
            <v>16.920000000000002</v>
          </cell>
          <cell r="AN54">
            <v>16.920000000000002</v>
          </cell>
          <cell r="AO54">
            <v>16.920000000000002</v>
          </cell>
          <cell r="AP54">
            <v>16.920000000000002</v>
          </cell>
          <cell r="AQ54">
            <v>16.920000000000002</v>
          </cell>
          <cell r="AR54">
            <v>81.92</v>
          </cell>
          <cell r="AS54">
            <v>132.4</v>
          </cell>
          <cell r="AT54">
            <v>169.41899999999995</v>
          </cell>
          <cell r="AU54">
            <v>232.30800000000025</v>
          </cell>
          <cell r="AV54">
            <v>388.24</v>
          </cell>
          <cell r="AW54">
            <v>515.79999999999995</v>
          </cell>
          <cell r="AX54">
            <v>136.81077900000119</v>
          </cell>
        </row>
        <row r="55">
          <cell r="B55">
            <v>40299</v>
          </cell>
          <cell r="C55">
            <v>16.920000000000002</v>
          </cell>
          <cell r="D55">
            <v>16.920000000000002</v>
          </cell>
          <cell r="E55">
            <v>72.75</v>
          </cell>
          <cell r="F55">
            <v>72.75</v>
          </cell>
          <cell r="G55">
            <v>98.56</v>
          </cell>
          <cell r="H55">
            <v>129.91</v>
          </cell>
          <cell r="I55">
            <v>160.69</v>
          </cell>
          <cell r="J55">
            <v>200.76</v>
          </cell>
          <cell r="K55">
            <v>270.98</v>
          </cell>
          <cell r="L55">
            <v>480.87</v>
          </cell>
          <cell r="M55">
            <v>515.79999999999995</v>
          </cell>
          <cell r="N55">
            <v>170.08324346399922</v>
          </cell>
          <cell r="O55">
            <v>16.920000000000002</v>
          </cell>
          <cell r="P55">
            <v>16.920000000000002</v>
          </cell>
          <cell r="Q55">
            <v>69.160880000000006</v>
          </cell>
          <cell r="R55">
            <v>69.160880000000006</v>
          </cell>
          <cell r="S55">
            <v>91.340124000000003</v>
          </cell>
          <cell r="T55">
            <v>121.38</v>
          </cell>
          <cell r="U55">
            <v>160.05000000000001</v>
          </cell>
          <cell r="V55">
            <v>196.59116280000001</v>
          </cell>
          <cell r="W55">
            <v>270.98</v>
          </cell>
          <cell r="X55">
            <v>480.88</v>
          </cell>
          <cell r="Y55">
            <v>515.79999999999995</v>
          </cell>
          <cell r="Z55">
            <v>165.5598505319993</v>
          </cell>
          <cell r="AA55">
            <v>16.920000000000002</v>
          </cell>
          <cell r="AB55">
            <v>16.920000000000002</v>
          </cell>
          <cell r="AC55">
            <v>67.665218799999991</v>
          </cell>
          <cell r="AD55">
            <v>67.665218799999991</v>
          </cell>
          <cell r="AE55">
            <v>95.3</v>
          </cell>
          <cell r="AF55">
            <v>122.41</v>
          </cell>
          <cell r="AG55">
            <v>149.91999999999999</v>
          </cell>
          <cell r="AH55">
            <v>181.07</v>
          </cell>
          <cell r="AI55">
            <v>247.36</v>
          </cell>
          <cell r="AJ55">
            <v>464.63</v>
          </cell>
          <cell r="AK55">
            <v>515.79999999999995</v>
          </cell>
          <cell r="AL55">
            <v>161.17935145599918</v>
          </cell>
          <cell r="AM55">
            <v>16.920000000000002</v>
          </cell>
          <cell r="AN55">
            <v>16.920000000000002</v>
          </cell>
          <cell r="AO55">
            <v>67.227000000000004</v>
          </cell>
          <cell r="AP55">
            <v>67.227000000000004</v>
          </cell>
          <cell r="AQ55">
            <v>95.29</v>
          </cell>
          <cell r="AR55">
            <v>122.4</v>
          </cell>
          <cell r="AS55">
            <v>149.91999999999999</v>
          </cell>
          <cell r="AT55">
            <v>186.20699999999991</v>
          </cell>
          <cell r="AU55">
            <v>247.35</v>
          </cell>
          <cell r="AV55">
            <v>464.62</v>
          </cell>
          <cell r="AW55">
            <v>515.79999999999995</v>
          </cell>
          <cell r="AX55">
            <v>160.65742291999936</v>
          </cell>
        </row>
        <row r="56">
          <cell r="B56">
            <v>40330</v>
          </cell>
          <cell r="C56">
            <v>16.920000000000002</v>
          </cell>
          <cell r="D56">
            <v>16.920000000000002</v>
          </cell>
          <cell r="E56">
            <v>80.81</v>
          </cell>
          <cell r="F56">
            <v>80.81</v>
          </cell>
          <cell r="G56">
            <v>99.72</v>
          </cell>
          <cell r="H56">
            <v>131.88999999999999</v>
          </cell>
          <cell r="I56">
            <v>163.29</v>
          </cell>
          <cell r="J56">
            <v>213.44</v>
          </cell>
          <cell r="K56">
            <v>307.77999999999997</v>
          </cell>
          <cell r="L56">
            <v>515.79999999999995</v>
          </cell>
          <cell r="M56">
            <v>515.79999999999995</v>
          </cell>
          <cell r="N56">
            <v>176.45567952099978</v>
          </cell>
          <cell r="O56">
            <v>16.920000000000002</v>
          </cell>
          <cell r="P56">
            <v>16.920000000000002</v>
          </cell>
          <cell r="Q56">
            <v>73.557500000000005</v>
          </cell>
          <cell r="R56">
            <v>73.557500000000005</v>
          </cell>
          <cell r="S56">
            <v>96.566249999999997</v>
          </cell>
          <cell r="T56">
            <v>113.473125</v>
          </cell>
          <cell r="U56">
            <v>141.4</v>
          </cell>
          <cell r="V56">
            <v>203.9075</v>
          </cell>
          <cell r="W56">
            <v>259.89999999999998</v>
          </cell>
          <cell r="X56">
            <v>393.70875000000001</v>
          </cell>
          <cell r="Y56">
            <v>515.79999999999995</v>
          </cell>
          <cell r="Z56">
            <v>165.23256960099962</v>
          </cell>
          <cell r="AA56">
            <v>16.920000000000002</v>
          </cell>
          <cell r="AB56">
            <v>18.859162000000001</v>
          </cell>
          <cell r="AC56">
            <v>79.652500000000003</v>
          </cell>
          <cell r="AD56">
            <v>79.652500000000003</v>
          </cell>
          <cell r="AE56">
            <v>98.183750000000003</v>
          </cell>
          <cell r="AF56">
            <v>128.63004599999999</v>
          </cell>
          <cell r="AG56">
            <v>154.97</v>
          </cell>
          <cell r="AH56">
            <v>199.67947000000001</v>
          </cell>
          <cell r="AI56">
            <v>287.83600000000001</v>
          </cell>
          <cell r="AJ56">
            <v>515.79999999999995</v>
          </cell>
          <cell r="AK56">
            <v>515.79999999999995</v>
          </cell>
          <cell r="AL56">
            <v>171.82348670599936</v>
          </cell>
          <cell r="AM56">
            <v>16.920000000000002</v>
          </cell>
          <cell r="AN56">
            <v>16.920000000000002</v>
          </cell>
          <cell r="AO56">
            <v>80.239999999999995</v>
          </cell>
          <cell r="AP56">
            <v>80.239999999999995</v>
          </cell>
          <cell r="AQ56">
            <v>99.71</v>
          </cell>
          <cell r="AR56">
            <v>131.88999999999999</v>
          </cell>
          <cell r="AS56">
            <v>159.51400000000001</v>
          </cell>
          <cell r="AT56">
            <v>213.43</v>
          </cell>
          <cell r="AU56">
            <v>312.78400000000016</v>
          </cell>
          <cell r="AV56">
            <v>515.79999999999995</v>
          </cell>
          <cell r="AW56">
            <v>515.79999999999995</v>
          </cell>
          <cell r="AX56">
            <v>177.85288212399948</v>
          </cell>
        </row>
        <row r="57">
          <cell r="B57">
            <v>40360</v>
          </cell>
          <cell r="C57">
            <v>16.920000000000002</v>
          </cell>
          <cell r="D57">
            <v>28.38</v>
          </cell>
          <cell r="E57">
            <v>72.78</v>
          </cell>
          <cell r="F57">
            <v>72.78</v>
          </cell>
          <cell r="G57">
            <v>93.88</v>
          </cell>
          <cell r="H57">
            <v>115.56</v>
          </cell>
          <cell r="I57">
            <v>145.69</v>
          </cell>
          <cell r="J57">
            <v>194.64</v>
          </cell>
          <cell r="K57">
            <v>276.43</v>
          </cell>
          <cell r="L57">
            <v>461.39</v>
          </cell>
          <cell r="M57">
            <v>515.79999999999995</v>
          </cell>
          <cell r="N57">
            <v>168.40713571199981</v>
          </cell>
          <cell r="O57">
            <v>16.920000000000002</v>
          </cell>
          <cell r="P57">
            <v>25.327384200000004</v>
          </cell>
          <cell r="Q57">
            <v>63.6</v>
          </cell>
          <cell r="R57">
            <v>63.6</v>
          </cell>
          <cell r="S57">
            <v>79.394351999999998</v>
          </cell>
          <cell r="T57">
            <v>107.08411100000001</v>
          </cell>
          <cell r="U57">
            <v>135.9</v>
          </cell>
          <cell r="V57">
            <v>179.30654999999999</v>
          </cell>
          <cell r="W57">
            <v>260.11</v>
          </cell>
          <cell r="X57">
            <v>413.12948800000004</v>
          </cell>
          <cell r="Y57">
            <v>515.79999999999995</v>
          </cell>
          <cell r="Z57">
            <v>158.73424314349987</v>
          </cell>
          <cell r="AA57">
            <v>16.920000000000002</v>
          </cell>
          <cell r="AB57">
            <v>28.209710000000001</v>
          </cell>
          <cell r="AC57">
            <v>71.890186</v>
          </cell>
          <cell r="AD57">
            <v>71.890186</v>
          </cell>
          <cell r="AE57">
            <v>93.485304000000014</v>
          </cell>
          <cell r="AF57">
            <v>115.43919100000001</v>
          </cell>
          <cell r="AG57">
            <v>141.6001351999999</v>
          </cell>
          <cell r="AH57">
            <v>199.32006699999999</v>
          </cell>
          <cell r="AI57">
            <v>264.65781979999997</v>
          </cell>
          <cell r="AJ57">
            <v>475.52090400000003</v>
          </cell>
          <cell r="AK57">
            <v>515.79999999999995</v>
          </cell>
          <cell r="AL57">
            <v>170.87466365349957</v>
          </cell>
          <cell r="AM57">
            <v>16.920000000000002</v>
          </cell>
          <cell r="AN57">
            <v>28.38</v>
          </cell>
          <cell r="AO57">
            <v>72.94</v>
          </cell>
          <cell r="AP57">
            <v>72.94</v>
          </cell>
          <cell r="AQ57">
            <v>96.76</v>
          </cell>
          <cell r="AR57">
            <v>120.735</v>
          </cell>
          <cell r="AS57">
            <v>156.53</v>
          </cell>
          <cell r="AT57">
            <v>222.96</v>
          </cell>
          <cell r="AU57">
            <v>344.77</v>
          </cell>
          <cell r="AV57">
            <v>515.79999999999995</v>
          </cell>
          <cell r="AW57">
            <v>515.79999999999995</v>
          </cell>
          <cell r="AX57">
            <v>187.61808999999928</v>
          </cell>
        </row>
        <row r="58">
          <cell r="B58">
            <v>40391</v>
          </cell>
          <cell r="C58">
            <v>16.920000000000002</v>
          </cell>
          <cell r="D58">
            <v>20.538776000000002</v>
          </cell>
          <cell r="E58">
            <v>61.614536799999939</v>
          </cell>
          <cell r="F58">
            <v>61.614536799999939</v>
          </cell>
          <cell r="G58">
            <v>88.806759999999997</v>
          </cell>
          <cell r="H58">
            <v>111.93552400000002</v>
          </cell>
          <cell r="I58">
            <v>136.18</v>
          </cell>
          <cell r="J58">
            <v>197.50548879999994</v>
          </cell>
          <cell r="K58">
            <v>262.19</v>
          </cell>
          <cell r="L58">
            <v>419.1</v>
          </cell>
          <cell r="M58">
            <v>515.79999999999995</v>
          </cell>
          <cell r="N58">
            <v>163.36076003799954</v>
          </cell>
          <cell r="O58">
            <v>16.920000000000002</v>
          </cell>
          <cell r="P58">
            <v>19.200355999999999</v>
          </cell>
          <cell r="Q58">
            <v>59.418769199999886</v>
          </cell>
          <cell r="R58">
            <v>59.418769199999886</v>
          </cell>
          <cell r="S58">
            <v>79.786692000000002</v>
          </cell>
          <cell r="T58">
            <v>104.141356</v>
          </cell>
          <cell r="U58">
            <v>134.595</v>
          </cell>
          <cell r="V58">
            <v>163.06</v>
          </cell>
          <cell r="W58">
            <v>260.02008000000001</v>
          </cell>
          <cell r="X58">
            <v>419.11</v>
          </cell>
          <cell r="Y58">
            <v>515.79999999999995</v>
          </cell>
          <cell r="Z58">
            <v>154.73361762799905</v>
          </cell>
          <cell r="AA58">
            <v>16.920000000000002</v>
          </cell>
          <cell r="AB58">
            <v>20.88</v>
          </cell>
          <cell r="AC58">
            <v>64.611000000000004</v>
          </cell>
          <cell r="AD58">
            <v>64.611000000000004</v>
          </cell>
          <cell r="AE58">
            <v>90.039395999999996</v>
          </cell>
          <cell r="AF58">
            <v>115.30828000000001</v>
          </cell>
          <cell r="AG58">
            <v>142.12380320000003</v>
          </cell>
          <cell r="AH58">
            <v>213.70631199999971</v>
          </cell>
          <cell r="AI58">
            <v>283.97277600000001</v>
          </cell>
          <cell r="AJ58">
            <v>479.792644</v>
          </cell>
          <cell r="AK58">
            <v>515.79999999999995</v>
          </cell>
          <cell r="AL58">
            <v>173.06580963199937</v>
          </cell>
          <cell r="AM58">
            <v>16.920000000000002</v>
          </cell>
          <cell r="AN58">
            <v>21.078000000000003</v>
          </cell>
          <cell r="AO58">
            <v>71.417000000000002</v>
          </cell>
          <cell r="AP58">
            <v>71.417000000000002</v>
          </cell>
          <cell r="AQ58">
            <v>103.98200000000001</v>
          </cell>
          <cell r="AR58">
            <v>140.02500000000001</v>
          </cell>
          <cell r="AS58">
            <v>199.06</v>
          </cell>
          <cell r="AT58">
            <v>263.20999999999998</v>
          </cell>
          <cell r="AU58">
            <v>413.69</v>
          </cell>
          <cell r="AV58">
            <v>515.79999999999995</v>
          </cell>
          <cell r="AW58">
            <v>515.79999999999995</v>
          </cell>
          <cell r="AX58">
            <v>210.78196999999915</v>
          </cell>
        </row>
        <row r="59">
          <cell r="B59">
            <v>40422</v>
          </cell>
          <cell r="C59">
            <v>16.920000000000002</v>
          </cell>
          <cell r="D59">
            <v>19.25</v>
          </cell>
          <cell r="E59">
            <v>58.17</v>
          </cell>
          <cell r="F59">
            <v>58.17</v>
          </cell>
          <cell r="G59">
            <v>81.082180000000008</v>
          </cell>
          <cell r="H59">
            <v>108.03</v>
          </cell>
          <cell r="I59">
            <v>133.29</v>
          </cell>
          <cell r="J59">
            <v>185.76</v>
          </cell>
          <cell r="K59">
            <v>260.08574000000004</v>
          </cell>
          <cell r="L59">
            <v>474.23</v>
          </cell>
          <cell r="M59">
            <v>515.79999999999995</v>
          </cell>
          <cell r="N59">
            <v>161.87440707599885</v>
          </cell>
          <cell r="O59">
            <v>16.920000000000002</v>
          </cell>
          <cell r="P59">
            <v>18.944375000000001</v>
          </cell>
          <cell r="Q59">
            <v>52.454999999999998</v>
          </cell>
          <cell r="R59">
            <v>52.454999999999998</v>
          </cell>
          <cell r="S59">
            <v>73.644999999999996</v>
          </cell>
          <cell r="T59">
            <v>99.086875000000006</v>
          </cell>
          <cell r="U59">
            <v>128.19</v>
          </cell>
          <cell r="V59">
            <v>154.27199999999996</v>
          </cell>
          <cell r="W59">
            <v>247.61</v>
          </cell>
          <cell r="X59">
            <v>396.05</v>
          </cell>
          <cell r="Y59">
            <v>515.79999999999995</v>
          </cell>
          <cell r="Z59">
            <v>147.54762933699979</v>
          </cell>
          <cell r="AA59">
            <v>16.920000000000002</v>
          </cell>
          <cell r="AB59">
            <v>19.80125</v>
          </cell>
          <cell r="AC59">
            <v>61.149118000000001</v>
          </cell>
          <cell r="AD59">
            <v>61.149118000000001</v>
          </cell>
          <cell r="AE59">
            <v>83.96</v>
          </cell>
          <cell r="AF59">
            <v>113.13</v>
          </cell>
          <cell r="AG59">
            <v>151.29124999999999</v>
          </cell>
          <cell r="AH59">
            <v>205.74649999999986</v>
          </cell>
          <cell r="AI59">
            <v>347.277556</v>
          </cell>
          <cell r="AJ59">
            <v>515.79999999999995</v>
          </cell>
          <cell r="AK59">
            <v>515.79999999999995</v>
          </cell>
          <cell r="AL59">
            <v>179.45914944999839</v>
          </cell>
          <cell r="AM59">
            <v>16.920000000000002</v>
          </cell>
          <cell r="AN59">
            <v>19.72</v>
          </cell>
          <cell r="AO59">
            <v>65.84</v>
          </cell>
          <cell r="AP59">
            <v>65.84</v>
          </cell>
          <cell r="AQ59">
            <v>100.322</v>
          </cell>
          <cell r="AR59">
            <v>149.03</v>
          </cell>
          <cell r="AS59">
            <v>197.5</v>
          </cell>
          <cell r="AT59">
            <v>302.76</v>
          </cell>
          <cell r="AU59">
            <v>486.87</v>
          </cell>
          <cell r="AV59">
            <v>515.79999999999995</v>
          </cell>
          <cell r="AW59">
            <v>515.79999999999995</v>
          </cell>
          <cell r="AX59">
            <v>215.59481867899814</v>
          </cell>
        </row>
        <row r="60">
          <cell r="B60">
            <v>40452</v>
          </cell>
          <cell r="C60">
            <v>16.920000000000002</v>
          </cell>
          <cell r="D60">
            <v>16.920000000000002</v>
          </cell>
          <cell r="E60">
            <v>55.303999999999796</v>
          </cell>
          <cell r="F60">
            <v>55.303999999999796</v>
          </cell>
          <cell r="G60">
            <v>82.360990000000001</v>
          </cell>
          <cell r="H60">
            <v>114.99708849999999</v>
          </cell>
          <cell r="I60">
            <v>141.13999999999999</v>
          </cell>
          <cell r="J60">
            <v>193.5</v>
          </cell>
          <cell r="K60">
            <v>265.52200000000005</v>
          </cell>
          <cell r="L60">
            <v>458.43</v>
          </cell>
          <cell r="M60">
            <v>515.79999999999995</v>
          </cell>
          <cell r="N60">
            <v>165.42184699149951</v>
          </cell>
          <cell r="O60">
            <v>16.920000000000002</v>
          </cell>
          <cell r="P60">
            <v>16.920000000000002</v>
          </cell>
          <cell r="Q60">
            <v>48.965418999999997</v>
          </cell>
          <cell r="R60">
            <v>48.965418999999997</v>
          </cell>
          <cell r="S60">
            <v>69.609438999999995</v>
          </cell>
          <cell r="T60">
            <v>90.310277999999997</v>
          </cell>
          <cell r="U60">
            <v>128.97557359999988</v>
          </cell>
          <cell r="V60">
            <v>171.26</v>
          </cell>
          <cell r="W60">
            <v>239.28</v>
          </cell>
          <cell r="X60">
            <v>421.18</v>
          </cell>
          <cell r="Y60">
            <v>515.79999999999995</v>
          </cell>
          <cell r="Z60">
            <v>147.98277162600039</v>
          </cell>
          <cell r="AA60">
            <v>16.920000000000002</v>
          </cell>
          <cell r="AB60">
            <v>16.920000000000002</v>
          </cell>
          <cell r="AC60">
            <v>65.173000000000002</v>
          </cell>
          <cell r="AD60">
            <v>65.173000000000002</v>
          </cell>
          <cell r="AE60">
            <v>86.939485999999988</v>
          </cell>
          <cell r="AF60">
            <v>123.71</v>
          </cell>
          <cell r="AG60">
            <v>168.56160799999998</v>
          </cell>
          <cell r="AH60">
            <v>227.69701499999999</v>
          </cell>
          <cell r="AI60">
            <v>390.49982560000007</v>
          </cell>
          <cell r="AJ60">
            <v>515.79999999999995</v>
          </cell>
          <cell r="AK60">
            <v>515.79999999999995</v>
          </cell>
          <cell r="AL60">
            <v>191.16803614299857</v>
          </cell>
          <cell r="AM60">
            <v>16.920000000000002</v>
          </cell>
          <cell r="AN60">
            <v>17.55</v>
          </cell>
          <cell r="AO60">
            <v>72.45</v>
          </cell>
          <cell r="AP60">
            <v>72.45</v>
          </cell>
          <cell r="AQ60">
            <v>95.86</v>
          </cell>
          <cell r="AR60">
            <v>157.33000000000001</v>
          </cell>
          <cell r="AS60">
            <v>233.75</v>
          </cell>
          <cell r="AT60">
            <v>302.92</v>
          </cell>
          <cell r="AU60">
            <v>515.79999999999995</v>
          </cell>
          <cell r="AV60">
            <v>515.79999999999995</v>
          </cell>
          <cell r="AW60">
            <v>515.79999999999995</v>
          </cell>
          <cell r="AX60">
            <v>220.16768914499792</v>
          </cell>
        </row>
        <row r="61">
          <cell r="B61">
            <v>40483</v>
          </cell>
          <cell r="C61">
            <v>16.920000000000002</v>
          </cell>
          <cell r="D61">
            <v>16.920000000000002</v>
          </cell>
          <cell r="E61">
            <v>55.1</v>
          </cell>
          <cell r="F61">
            <v>55.1</v>
          </cell>
          <cell r="G61">
            <v>96.284169400000025</v>
          </cell>
          <cell r="H61">
            <v>124.99</v>
          </cell>
          <cell r="I61">
            <v>170.4319999999999</v>
          </cell>
          <cell r="J61">
            <v>235.04299999999998</v>
          </cell>
          <cell r="K61">
            <v>320.98</v>
          </cell>
          <cell r="L61">
            <v>515.79999999999995</v>
          </cell>
          <cell r="M61">
            <v>515.79999999999995</v>
          </cell>
          <cell r="N61">
            <v>180.22690517199919</v>
          </cell>
          <cell r="O61">
            <v>16.920000000000002</v>
          </cell>
          <cell r="P61">
            <v>16.920000000000002</v>
          </cell>
          <cell r="Q61">
            <v>53.134171599999966</v>
          </cell>
          <cell r="R61">
            <v>53.134171599999966</v>
          </cell>
          <cell r="S61">
            <v>79.58</v>
          </cell>
          <cell r="T61">
            <v>110.45062250000001</v>
          </cell>
          <cell r="U61">
            <v>156.85</v>
          </cell>
          <cell r="V61">
            <v>230.78</v>
          </cell>
          <cell r="W61">
            <v>297.25264799999997</v>
          </cell>
          <cell r="X61">
            <v>515.79999999999995</v>
          </cell>
          <cell r="Y61">
            <v>515.79999999999995</v>
          </cell>
          <cell r="Z61">
            <v>171.88267664449884</v>
          </cell>
          <cell r="AA61">
            <v>16.920000000000002</v>
          </cell>
          <cell r="AB61">
            <v>16.920000000000002</v>
          </cell>
          <cell r="AC61">
            <v>62.82</v>
          </cell>
          <cell r="AD61">
            <v>62.82</v>
          </cell>
          <cell r="AE61">
            <v>101.01</v>
          </cell>
          <cell r="AF61">
            <v>137.68848200000002</v>
          </cell>
          <cell r="AG61">
            <v>186.12</v>
          </cell>
          <cell r="AH61">
            <v>267.81900000000002</v>
          </cell>
          <cell r="AI61">
            <v>440.65</v>
          </cell>
          <cell r="AJ61">
            <v>515.79999999999995</v>
          </cell>
          <cell r="AK61">
            <v>515.79999999999995</v>
          </cell>
          <cell r="AL61">
            <v>199.36536393899905</v>
          </cell>
          <cell r="AM61">
            <v>16.920000000000002</v>
          </cell>
          <cell r="AN61">
            <v>16.920000000000002</v>
          </cell>
          <cell r="AO61">
            <v>67.790999999999997</v>
          </cell>
          <cell r="AP61">
            <v>67.790999999999997</v>
          </cell>
          <cell r="AQ61">
            <v>109.16</v>
          </cell>
          <cell r="AR61">
            <v>170.04</v>
          </cell>
          <cell r="AS61">
            <v>267.66000000000003</v>
          </cell>
          <cell r="AT61">
            <v>388.8809999999994</v>
          </cell>
          <cell r="AU61">
            <v>515.79999999999995</v>
          </cell>
          <cell r="AV61">
            <v>515.79999999999995</v>
          </cell>
          <cell r="AW61">
            <v>515.79999999999995</v>
          </cell>
          <cell r="AX61">
            <v>235.33852878449716</v>
          </cell>
        </row>
        <row r="62">
          <cell r="B62">
            <v>40513</v>
          </cell>
          <cell r="C62">
            <v>16.920000000000002</v>
          </cell>
          <cell r="D62">
            <v>16.920000000000002</v>
          </cell>
          <cell r="E62">
            <v>42.23</v>
          </cell>
          <cell r="F62">
            <v>42.23</v>
          </cell>
          <cell r="G62">
            <v>74.208000000000013</v>
          </cell>
          <cell r="H62">
            <v>111.3</v>
          </cell>
          <cell r="I62">
            <v>183.62799999999993</v>
          </cell>
          <cell r="J62">
            <v>215.44</v>
          </cell>
          <cell r="K62">
            <v>314.22000000000003</v>
          </cell>
          <cell r="L62">
            <v>484.95426000000282</v>
          </cell>
          <cell r="M62">
            <v>515.79999999999995</v>
          </cell>
          <cell r="N62">
            <v>172.26830837999944</v>
          </cell>
          <cell r="O62">
            <v>16.920000000000002</v>
          </cell>
          <cell r="P62">
            <v>16.920000000000002</v>
          </cell>
          <cell r="Q62">
            <v>42.23</v>
          </cell>
          <cell r="R62">
            <v>42.23</v>
          </cell>
          <cell r="S62">
            <v>71.416000000000011</v>
          </cell>
          <cell r="T62">
            <v>111.3</v>
          </cell>
          <cell r="U62">
            <v>176.85199999999998</v>
          </cell>
          <cell r="V62">
            <v>215.45</v>
          </cell>
          <cell r="W62">
            <v>310.01</v>
          </cell>
          <cell r="X62">
            <v>502.11802399999999</v>
          </cell>
          <cell r="Y62">
            <v>515.79999999999995</v>
          </cell>
          <cell r="Z62">
            <v>171.22979655599929</v>
          </cell>
          <cell r="AA62">
            <v>16.920000000000002</v>
          </cell>
          <cell r="AB62">
            <v>16.920000000000002</v>
          </cell>
          <cell r="AC62">
            <v>50.505000000000003</v>
          </cell>
          <cell r="AD62">
            <v>50.505000000000003</v>
          </cell>
          <cell r="AE62">
            <v>88.243728800000014</v>
          </cell>
          <cell r="AF62">
            <v>127.905</v>
          </cell>
          <cell r="AG62">
            <v>179.70219679999997</v>
          </cell>
          <cell r="AH62">
            <v>218.76</v>
          </cell>
          <cell r="AI62">
            <v>346.36017520000013</v>
          </cell>
          <cell r="AJ62">
            <v>515.79999999999995</v>
          </cell>
          <cell r="AK62">
            <v>515.79999999999995</v>
          </cell>
          <cell r="AL62">
            <v>178.37266384799881</v>
          </cell>
          <cell r="AM62">
            <v>16.920000000000002</v>
          </cell>
          <cell r="AN62">
            <v>16.920000000000002</v>
          </cell>
          <cell r="AO62">
            <v>43.004707600000003</v>
          </cell>
          <cell r="AP62">
            <v>43.004707600000003</v>
          </cell>
          <cell r="AQ62">
            <v>74.481999999999999</v>
          </cell>
          <cell r="AR62">
            <v>124.82</v>
          </cell>
          <cell r="AS62">
            <v>196.17799999999988</v>
          </cell>
          <cell r="AT62">
            <v>291.48</v>
          </cell>
          <cell r="AU62">
            <v>435.71</v>
          </cell>
          <cell r="AV62">
            <v>515.79999999999995</v>
          </cell>
          <cell r="AW62">
            <v>515.79999999999995</v>
          </cell>
          <cell r="AX62">
            <v>195.60698714999833</v>
          </cell>
        </row>
      </sheetData>
      <sheetData sheetId="9" refreshError="1"/>
      <sheetData sheetId="10" refreshError="1"/>
      <sheetData sheetId="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C5Reco"/>
      <sheetName val="RESUMO_ER"/>
      <sheetName val="pl_atual"/>
      <sheetName val="Cover"/>
      <sheetName val="LOC"/>
      <sheetName val="Correção"/>
      <sheetName val="FORNECEDORES"/>
      <sheetName val="Mutuo 19112001"/>
      <sheetName val="Mutuo 13122001"/>
      <sheetName val="ENERINC"/>
      <sheetName val="Gesellschaftsübersicht"/>
      <sheetName val="RIEP_INC_98"/>
      <sheetName val="Concentrate"/>
      <sheetName val="Custos"/>
      <sheetName val="Finance &amp; Economic Data"/>
      <sheetName val="Cash Flow &amp; Coverages"/>
      <sheetName val="Deckblatt"/>
      <sheetName val="DRE"/>
      <sheetName val="tar. media"/>
      <sheetName val="Sheet3"/>
      <sheetName val="All CCs (2)"/>
      <sheetName val="Res.Autor.Motivo"/>
      <sheetName val="Res.Devolv.Motivo"/>
      <sheetName val="Lead"/>
      <sheetName val="N"/>
      <sheetName val="INFO"/>
      <sheetName val="Taxas"/>
      <sheetName val="RDEG fev 07"/>
      <sheetName val="Statements"/>
      <sheetName val="Debt"/>
      <sheetName val="Canbras TVA"/>
      <sheetName val="BDRENDAMENSAL"/>
      <sheetName val="CRITERIOS"/>
      <sheetName val="CALC-RESUMO"/>
      <sheetName val="INDICADORES"/>
      <sheetName val="Summary Information"/>
      <sheetName val="di a termo ie3-05"/>
      <sheetName val="Plan3"/>
      <sheetName val="BD_REFATURAMENTO_GRUPO-B"/>
      <sheetName val="REFAT_GRUPO-B_ELPA"/>
      <sheetName val="Drawdown"/>
      <sheetName val="Debt Service"/>
      <sheetName val="Invest.PAD"/>
      <sheetName val="Mant.PAD"/>
      <sheetName val="Invest.CPQ"/>
      <sheetName val="A4.4-MARFLEX"/>
      <sheetName val="IGPM_Acumulado"/>
      <sheetName val="IRRF-PG"/>
      <sheetName val="Dados Energia"/>
      <sheetName val="VISÃO_ENTIDADE"/>
      <sheetName val="H.MUNDIAL - 27.01.06 - Ajustado"/>
      <sheetName val="Assumptions"/>
      <sheetName val="Dados_DEC"/>
      <sheetName val="Dados_FEC"/>
      <sheetName val="INDICE"/>
      <sheetName val="Planilha de Cod  _ COELBA"/>
      <sheetName val="99a"/>
      <sheetName val="Alterações Necessárias"/>
      <sheetName val="Plan2"/>
      <sheetName val="ZCTZIW99A _ COELBA"/>
      <sheetName val="ZCSEC0006_CONV  Coelba"/>
      <sheetName val="Ações x Tipo de Nota(Cobran (3)"/>
      <sheetName val="Códigos de Não Pgto"/>
      <sheetName val="Status Usuário"/>
      <sheetName val="cc"/>
      <sheetName val="Ações x Tipo de Nota(Cobran (2)"/>
      <sheetName val="Catálogo-A-Ações Pagto"/>
      <sheetName val="serviço"/>
      <sheetName val="#REF"/>
      <sheetName val="ANALI2000"/>
      <sheetName val="Resumo Fatur."/>
      <sheetName val="Anexo 17 - Consultas"/>
      <sheetName val="BAL_L1_OUT12"/>
      <sheetName val="CELPE-média-mensal-99-04"/>
      <sheetName val="A4.6-SEAOIL"/>
      <sheetName val="CELPE_ENERGY"/>
      <sheetName val="COELBA_ENERGY"/>
      <sheetName val="COSERN_ENERGY"/>
      <sheetName val="RESULTADO MÊS A MÊS"/>
      <sheetName val="BancoSegment"/>
      <sheetName val="Critérios"/>
      <sheetName val="BALANCETE"/>
      <sheetName val="Macro1"/>
      <sheetName val="XREF"/>
      <sheetName val="BP"/>
      <sheetName val="Links"/>
      <sheetName val="Teste Drpc"/>
      <sheetName val="Intertemporais PIS e COFINS"/>
      <sheetName val="VENDAS_P_SUBSIDIÁRIA"/>
      <sheetName val="Provisão de Juros"/>
      <sheetName val="Mapa"/>
      <sheetName val="Adições"/>
      <sheetName val="VENDAS "/>
      <sheetName val="EVOL REAL"/>
      <sheetName val="RESTRAD (2)"/>
      <sheetName val="Assump"/>
      <sheetName val="Paraná"/>
      <sheetName val="Project data"/>
      <sheetName val="Finance data"/>
      <sheetName val="Operating Cash flow"/>
      <sheetName val="Tabela de parâmetro"/>
      <sheetName val="TAB_DATA"/>
      <sheetName val="Sheet1"/>
      <sheetName val="A4.2-FLEXIBRAS"/>
      <sheetName val="A4.3-SIGMA"/>
      <sheetName val="CDI"/>
      <sheetName val="Calc"/>
      <sheetName val="MOne"/>
      <sheetName val="MTwo"/>
      <sheetName val="KOne"/>
      <sheetName val="GoSeven"/>
      <sheetName val="GrThree"/>
      <sheetName val="GoEight"/>
      <sheetName val="HTwo"/>
      <sheetName val="GrFour"/>
      <sheetName val="JOne"/>
      <sheetName val="JTwo"/>
      <sheetName val="HOne"/>
      <sheetName val="Selic"/>
      <sheetName val="Informe"/>
      <sheetName val="Encargos"/>
      <sheetName val="MAPA27"/>
      <sheetName val="TermoPE"/>
      <sheetName val="OVERVIEW"/>
      <sheetName val=" PIB Brasil ( R$ de 1996 )"/>
      <sheetName val="Concl."/>
      <sheetName val="Excluído"/>
      <sheetName val="Penden."/>
      <sheetName val="Progr."/>
      <sheetName val="Selec."/>
      <sheetName val="assumptions-2"/>
      <sheetName val="local"/>
      <sheetName val="set03"/>
      <sheetName val="ACUMULADO ATÉ OUTUBRO"/>
      <sheetName val="2. Provisão para ITBI"/>
      <sheetName val="junho"/>
      <sheetName val="PLANO"/>
      <sheetName val="Cash Flow to Sponsor"/>
      <sheetName val="Energy Revenues"/>
      <sheetName val="CEEMES"/>
      <sheetName val="Tabela de Parâmetros"/>
      <sheetName val="Conceitos"/>
      <sheetName val="EURO"/>
      <sheetName val="FINEL"/>
      <sheetName val="INPC"/>
      <sheetName val="PTAX "/>
      <sheetName val="TJLP"/>
      <sheetName val="TR"/>
      <sheetName val="UFIR (2)"/>
      <sheetName val="Manual"/>
      <sheetName val="ce"/>
      <sheetName val="0 &lt; VCM &lt; 1.350"/>
      <sheetName val="FATUR&amp;DEBT_PM"/>
      <sheetName val="RESUMO_ER1"/>
      <sheetName val="pl_atual1"/>
      <sheetName val="Mutuo_19112001"/>
      <sheetName val="Mutuo_13122001"/>
      <sheetName val="Finance_&amp;_Economic_Data"/>
      <sheetName val="Cash_Flow_&amp;_Coverages"/>
      <sheetName val="tar__media"/>
      <sheetName val="All_CCs_(2)"/>
      <sheetName val="Res_Autor_Motivo"/>
      <sheetName val="Res_Devolv_Motivo"/>
      <sheetName val="RDEG_fev_07"/>
      <sheetName val="Canbras_TVA"/>
      <sheetName val="Summary_Information"/>
      <sheetName val="di_a_termo_ie3-05"/>
      <sheetName val="Debt_Service"/>
      <sheetName val="Invest_PAD"/>
      <sheetName val="Mant_PAD"/>
      <sheetName val="Invest_CPQ"/>
      <sheetName val="A4_4-MARFLEX"/>
      <sheetName val="Dados_Energia"/>
      <sheetName val="H_MUNDIAL_-_27_01_06_-_Ajustado"/>
      <sheetName val="Planilha_de_Cod____COELBA"/>
      <sheetName val="Alterações_Necessárias"/>
      <sheetName val="ZCTZIW99A___COELBA"/>
      <sheetName val="ZCSEC0006_CONV__Coelba"/>
      <sheetName val="Ações_x_Tipo_de_Nota(Cobran_(3)"/>
      <sheetName val="Códigos_de_Não_Pgto"/>
      <sheetName val="Status_Usuário"/>
      <sheetName val="Ações_x_Tipo_de_Nota(Cobran_(2)"/>
      <sheetName val="Catálogo-A-Ações_Pagto"/>
      <sheetName val="Resumo_Fatur_"/>
      <sheetName val="Anexo_17_-_Consultas"/>
      <sheetName val="A4_6-SEAOIL"/>
      <sheetName val="RESULTADO_MÊS_A_MÊS"/>
      <sheetName val="Teste_Drpc"/>
      <sheetName val="Intertemporais_PIS_e_COFINS"/>
      <sheetName val="Provisão_de_Juros"/>
      <sheetName val="VENDAS_"/>
      <sheetName val="EVOL_REAL"/>
      <sheetName val="RESTRAD_(2)"/>
      <sheetName val="Project_data"/>
      <sheetName val="Finance_data"/>
      <sheetName val="Operating_Cash_flow"/>
      <sheetName val="Tabela_de_parâmetro"/>
      <sheetName val="A4_2-FLEXIBRAS"/>
      <sheetName val="A4_3-SIGMA"/>
      <sheetName val="_PIB_Brasil_(_R$_de_1996_)"/>
      <sheetName val="Concl_"/>
      <sheetName val="Penden_"/>
      <sheetName val="Progr_"/>
      <sheetName val="Selec_"/>
      <sheetName val="2º 3º pedidos"/>
      <sheetName val="Dados ISO 9001"/>
      <sheetName val="Dados Faturamento"/>
      <sheetName val="Dados Segurança"/>
      <sheetName val="Dados Clandestina"/>
      <sheetName val="Dados de relacionamento"/>
      <sheetName val="Dados Ouvidoria II"/>
      <sheetName val="Dados Perdas"/>
      <sheetName val="Dados Agenci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row>
        <row r="2">
          <cell r="A2" t="str">
            <v>001</v>
          </cell>
        </row>
        <row r="3">
          <cell r="A3" t="str">
            <v>001</v>
          </cell>
        </row>
        <row r="4">
          <cell r="A4" t="str">
            <v>001</v>
          </cell>
        </row>
        <row r="5">
          <cell r="A5" t="str">
            <v>001</v>
          </cell>
        </row>
        <row r="6">
          <cell r="A6" t="str">
            <v>003</v>
          </cell>
        </row>
        <row r="7">
          <cell r="A7" t="str">
            <v>003</v>
          </cell>
        </row>
        <row r="8">
          <cell r="A8" t="str">
            <v>006</v>
          </cell>
        </row>
        <row r="9">
          <cell r="A9" t="str">
            <v>006</v>
          </cell>
        </row>
        <row r="10">
          <cell r="A10" t="str">
            <v>006</v>
          </cell>
        </row>
        <row r="11">
          <cell r="A11" t="str">
            <v>006</v>
          </cell>
        </row>
        <row r="12">
          <cell r="A12" t="str">
            <v>011</v>
          </cell>
        </row>
        <row r="13">
          <cell r="A13" t="str">
            <v>011</v>
          </cell>
        </row>
        <row r="14">
          <cell r="A14" t="str">
            <v>011</v>
          </cell>
        </row>
        <row r="15">
          <cell r="A15" t="str">
            <v>011</v>
          </cell>
        </row>
        <row r="16">
          <cell r="A16" t="str">
            <v>011</v>
          </cell>
        </row>
        <row r="17">
          <cell r="A17" t="str">
            <v>016</v>
          </cell>
        </row>
        <row r="18">
          <cell r="A18" t="str">
            <v>016</v>
          </cell>
        </row>
        <row r="19">
          <cell r="A19" t="str">
            <v>016</v>
          </cell>
        </row>
        <row r="20">
          <cell r="A20" t="str">
            <v>016</v>
          </cell>
        </row>
        <row r="21">
          <cell r="A21" t="str">
            <v>021</v>
          </cell>
        </row>
        <row r="22">
          <cell r="A22" t="str">
            <v>021</v>
          </cell>
        </row>
        <row r="23">
          <cell r="A23" t="str">
            <v>021</v>
          </cell>
        </row>
        <row r="24">
          <cell r="A24" t="str">
            <v>021</v>
          </cell>
        </row>
        <row r="25">
          <cell r="A25" t="str">
            <v>021</v>
          </cell>
        </row>
        <row r="26">
          <cell r="A26" t="str">
            <v>026</v>
          </cell>
        </row>
        <row r="27">
          <cell r="A27" t="str">
            <v>026</v>
          </cell>
        </row>
        <row r="28">
          <cell r="A28" t="str">
            <v>031</v>
          </cell>
        </row>
        <row r="29">
          <cell r="A29" t="str">
            <v>031</v>
          </cell>
        </row>
        <row r="30">
          <cell r="A30" t="str">
            <v>031</v>
          </cell>
        </row>
        <row r="31">
          <cell r="A31" t="str">
            <v>031</v>
          </cell>
        </row>
        <row r="32">
          <cell r="A32" t="str">
            <v>031</v>
          </cell>
        </row>
        <row r="33">
          <cell r="A33" t="str">
            <v>031</v>
          </cell>
        </row>
        <row r="34">
          <cell r="A34" t="str">
            <v>036</v>
          </cell>
        </row>
        <row r="35">
          <cell r="A35" t="str">
            <v>036</v>
          </cell>
        </row>
        <row r="36">
          <cell r="A36" t="str">
            <v>036</v>
          </cell>
        </row>
        <row r="37">
          <cell r="A37" t="str">
            <v>036</v>
          </cell>
        </row>
        <row r="38">
          <cell r="A38" t="str">
            <v>036</v>
          </cell>
        </row>
        <row r="39">
          <cell r="A39" t="str">
            <v>041</v>
          </cell>
        </row>
        <row r="40">
          <cell r="A40" t="str">
            <v>041</v>
          </cell>
        </row>
        <row r="41">
          <cell r="A41" t="str">
            <v>041</v>
          </cell>
        </row>
        <row r="42">
          <cell r="A42" t="str">
            <v>041</v>
          </cell>
        </row>
        <row r="43">
          <cell r="A43" t="str">
            <v>046</v>
          </cell>
        </row>
        <row r="44">
          <cell r="A44" t="str">
            <v>046</v>
          </cell>
        </row>
        <row r="45">
          <cell r="A45" t="str">
            <v>051</v>
          </cell>
        </row>
        <row r="46">
          <cell r="A46" t="str">
            <v>053</v>
          </cell>
        </row>
        <row r="47">
          <cell r="A47" t="str">
            <v>056</v>
          </cell>
        </row>
        <row r="48">
          <cell r="A48" t="str">
            <v>056</v>
          </cell>
        </row>
        <row r="49">
          <cell r="A49" t="str">
            <v>056</v>
          </cell>
        </row>
        <row r="50">
          <cell r="A50" t="str">
            <v>056</v>
          </cell>
        </row>
        <row r="51">
          <cell r="A51" t="str">
            <v>061</v>
          </cell>
        </row>
        <row r="52">
          <cell r="A52" t="str">
            <v>061</v>
          </cell>
        </row>
        <row r="53">
          <cell r="A53" t="str">
            <v>061</v>
          </cell>
        </row>
        <row r="54">
          <cell r="A54" t="str">
            <v>066</v>
          </cell>
        </row>
        <row r="55">
          <cell r="A55" t="str">
            <v>066</v>
          </cell>
        </row>
        <row r="56">
          <cell r="A56" t="str">
            <v>066</v>
          </cell>
        </row>
        <row r="57">
          <cell r="A57" t="str">
            <v>071</v>
          </cell>
        </row>
        <row r="58">
          <cell r="A58" t="str">
            <v>071</v>
          </cell>
        </row>
        <row r="59">
          <cell r="A59" t="str">
            <v>076</v>
          </cell>
        </row>
        <row r="60">
          <cell r="A60" t="str">
            <v>076</v>
          </cell>
        </row>
        <row r="61">
          <cell r="A61" t="str">
            <v>076</v>
          </cell>
        </row>
        <row r="62">
          <cell r="A62" t="str">
            <v>076</v>
          </cell>
        </row>
        <row r="63">
          <cell r="A63" t="str">
            <v>081</v>
          </cell>
        </row>
        <row r="64">
          <cell r="A64" t="str">
            <v>081</v>
          </cell>
        </row>
        <row r="65">
          <cell r="A65" t="str">
            <v>081</v>
          </cell>
        </row>
        <row r="66">
          <cell r="A66" t="str">
            <v>081</v>
          </cell>
        </row>
        <row r="67">
          <cell r="A67" t="str">
            <v>081</v>
          </cell>
        </row>
        <row r="68">
          <cell r="A68" t="str">
            <v>081</v>
          </cell>
        </row>
        <row r="69">
          <cell r="A69" t="str">
            <v>081</v>
          </cell>
        </row>
        <row r="70">
          <cell r="A70" t="str">
            <v>086</v>
          </cell>
        </row>
        <row r="71">
          <cell r="A71" t="str">
            <v>091</v>
          </cell>
        </row>
        <row r="72">
          <cell r="A72" t="str">
            <v>091</v>
          </cell>
        </row>
        <row r="73">
          <cell r="A73" t="str">
            <v>091</v>
          </cell>
        </row>
        <row r="74">
          <cell r="A74" t="str">
            <v>091</v>
          </cell>
        </row>
        <row r="75">
          <cell r="A75" t="str">
            <v>091</v>
          </cell>
        </row>
        <row r="76">
          <cell r="A76" t="str">
            <v>091</v>
          </cell>
        </row>
        <row r="77">
          <cell r="A77" t="str">
            <v>091</v>
          </cell>
        </row>
        <row r="78">
          <cell r="A78" t="str">
            <v>091</v>
          </cell>
        </row>
        <row r="79">
          <cell r="A79" t="str">
            <v>091</v>
          </cell>
        </row>
        <row r="80">
          <cell r="A80" t="str">
            <v>096</v>
          </cell>
        </row>
        <row r="81">
          <cell r="A81" t="str">
            <v>096</v>
          </cell>
        </row>
        <row r="82">
          <cell r="A82" t="str">
            <v>096</v>
          </cell>
        </row>
        <row r="83">
          <cell r="A83" t="str">
            <v>101</v>
          </cell>
        </row>
        <row r="84">
          <cell r="A84" t="str">
            <v>101</v>
          </cell>
        </row>
        <row r="85">
          <cell r="A85" t="str">
            <v>101</v>
          </cell>
        </row>
        <row r="86">
          <cell r="A86" t="str">
            <v>106</v>
          </cell>
        </row>
        <row r="87">
          <cell r="A87" t="str">
            <v>106</v>
          </cell>
        </row>
        <row r="88">
          <cell r="A88" t="str">
            <v>111</v>
          </cell>
        </row>
        <row r="89">
          <cell r="A89" t="str">
            <v>111</v>
          </cell>
        </row>
        <row r="90">
          <cell r="A90" t="str">
            <v>111</v>
          </cell>
        </row>
        <row r="91">
          <cell r="A91" t="str">
            <v>111</v>
          </cell>
        </row>
        <row r="92">
          <cell r="A92" t="str">
            <v>111</v>
          </cell>
        </row>
        <row r="93">
          <cell r="A93" t="str">
            <v>111</v>
          </cell>
        </row>
        <row r="94">
          <cell r="A94" t="str">
            <v>116</v>
          </cell>
        </row>
        <row r="95">
          <cell r="A95" t="str">
            <v>116</v>
          </cell>
        </row>
        <row r="96">
          <cell r="A96" t="str">
            <v>116</v>
          </cell>
        </row>
        <row r="97">
          <cell r="A97" t="str">
            <v>121</v>
          </cell>
        </row>
        <row r="98">
          <cell r="A98" t="str">
            <v>121</v>
          </cell>
        </row>
        <row r="99">
          <cell r="A99" t="str">
            <v>121</v>
          </cell>
        </row>
        <row r="100">
          <cell r="A100" t="str">
            <v>121</v>
          </cell>
        </row>
        <row r="101">
          <cell r="A101" t="str">
            <v>126</v>
          </cell>
        </row>
        <row r="102">
          <cell r="A102" t="str">
            <v>126</v>
          </cell>
        </row>
        <row r="103">
          <cell r="A103" t="str">
            <v>126</v>
          </cell>
        </row>
        <row r="104">
          <cell r="A104" t="str">
            <v>126</v>
          </cell>
        </row>
        <row r="105">
          <cell r="A105" t="str">
            <v>131</v>
          </cell>
        </row>
        <row r="106">
          <cell r="A106" t="str">
            <v>131</v>
          </cell>
        </row>
        <row r="107">
          <cell r="A107" t="str">
            <v>131</v>
          </cell>
        </row>
        <row r="108">
          <cell r="A108" t="str">
            <v>136</v>
          </cell>
        </row>
        <row r="109">
          <cell r="A109" t="str">
            <v>136</v>
          </cell>
        </row>
        <row r="110">
          <cell r="A110" t="str">
            <v>136</v>
          </cell>
        </row>
        <row r="111">
          <cell r="A111" t="str">
            <v>136</v>
          </cell>
        </row>
        <row r="112">
          <cell r="A112" t="str">
            <v>136</v>
          </cell>
        </row>
        <row r="113">
          <cell r="A113" t="str">
            <v>136</v>
          </cell>
        </row>
        <row r="114">
          <cell r="A114" t="str">
            <v>141</v>
          </cell>
        </row>
        <row r="115">
          <cell r="A115" t="str">
            <v>141</v>
          </cell>
        </row>
        <row r="116">
          <cell r="A116" t="str">
            <v>141</v>
          </cell>
        </row>
        <row r="117">
          <cell r="A117" t="str">
            <v>141</v>
          </cell>
        </row>
        <row r="118">
          <cell r="A118" t="str">
            <v>146</v>
          </cell>
        </row>
        <row r="119">
          <cell r="A119" t="str">
            <v>146</v>
          </cell>
        </row>
        <row r="120">
          <cell r="A120" t="str">
            <v>146</v>
          </cell>
        </row>
        <row r="121">
          <cell r="A121" t="str">
            <v>146</v>
          </cell>
        </row>
        <row r="122">
          <cell r="A122" t="str">
            <v>151</v>
          </cell>
        </row>
        <row r="123">
          <cell r="A123" t="str">
            <v>151</v>
          </cell>
        </row>
        <row r="124">
          <cell r="A124" t="str">
            <v>156</v>
          </cell>
        </row>
        <row r="125">
          <cell r="A125" t="str">
            <v>156</v>
          </cell>
        </row>
        <row r="126">
          <cell r="A126" t="str">
            <v>156</v>
          </cell>
        </row>
        <row r="127">
          <cell r="A127" t="str">
            <v>156</v>
          </cell>
        </row>
        <row r="128">
          <cell r="A128" t="str">
            <v>156</v>
          </cell>
        </row>
        <row r="129">
          <cell r="A129" t="str">
            <v>156</v>
          </cell>
        </row>
        <row r="130">
          <cell r="A130" t="str">
            <v>161</v>
          </cell>
        </row>
        <row r="131">
          <cell r="A131" t="str">
            <v>166</v>
          </cell>
        </row>
        <row r="132">
          <cell r="A132" t="str">
            <v>166</v>
          </cell>
        </row>
        <row r="133">
          <cell r="A133" t="str">
            <v>168</v>
          </cell>
        </row>
        <row r="134">
          <cell r="A134" t="str">
            <v>168</v>
          </cell>
        </row>
        <row r="135">
          <cell r="A135" t="str">
            <v>171</v>
          </cell>
        </row>
        <row r="136">
          <cell r="A136" t="str">
            <v>171</v>
          </cell>
        </row>
        <row r="137">
          <cell r="A137" t="str">
            <v>171</v>
          </cell>
        </row>
        <row r="138">
          <cell r="A138" t="str">
            <v>176</v>
          </cell>
        </row>
        <row r="139">
          <cell r="A139" t="str">
            <v>176</v>
          </cell>
        </row>
        <row r="140">
          <cell r="A140" t="str">
            <v>176</v>
          </cell>
        </row>
        <row r="141">
          <cell r="A141" t="str">
            <v>176</v>
          </cell>
        </row>
        <row r="142">
          <cell r="A142" t="str">
            <v>181</v>
          </cell>
        </row>
        <row r="143">
          <cell r="A143" t="str">
            <v>186</v>
          </cell>
        </row>
        <row r="144">
          <cell r="A144" t="str">
            <v>186</v>
          </cell>
        </row>
        <row r="145">
          <cell r="A145" t="str">
            <v>186</v>
          </cell>
        </row>
        <row r="146">
          <cell r="A146" t="str">
            <v>191</v>
          </cell>
        </row>
        <row r="147">
          <cell r="A147" t="str">
            <v>191</v>
          </cell>
        </row>
        <row r="148">
          <cell r="A148" t="str">
            <v>191</v>
          </cell>
        </row>
        <row r="149">
          <cell r="A149" t="str">
            <v>191</v>
          </cell>
        </row>
        <row r="150">
          <cell r="A150" t="str">
            <v>191</v>
          </cell>
        </row>
        <row r="151">
          <cell r="A151" t="str">
            <v>193</v>
          </cell>
        </row>
        <row r="152">
          <cell r="A152" t="str">
            <v>193</v>
          </cell>
        </row>
        <row r="153">
          <cell r="A153" t="str">
            <v>196</v>
          </cell>
        </row>
        <row r="154">
          <cell r="A154" t="str">
            <v>196</v>
          </cell>
        </row>
        <row r="155">
          <cell r="A155" t="str">
            <v>196</v>
          </cell>
        </row>
        <row r="156">
          <cell r="A156" t="str">
            <v>196</v>
          </cell>
        </row>
        <row r="157">
          <cell r="A157" t="str">
            <v>201</v>
          </cell>
        </row>
        <row r="158">
          <cell r="A158" t="str">
            <v>201</v>
          </cell>
        </row>
        <row r="159">
          <cell r="A159" t="str">
            <v>201</v>
          </cell>
        </row>
        <row r="160">
          <cell r="A160" t="str">
            <v>201</v>
          </cell>
        </row>
        <row r="161">
          <cell r="A161" t="str">
            <v>201</v>
          </cell>
        </row>
        <row r="162">
          <cell r="A162" t="str">
            <v>201</v>
          </cell>
        </row>
        <row r="163">
          <cell r="A163" t="str">
            <v>201</v>
          </cell>
        </row>
        <row r="164">
          <cell r="A164" t="str">
            <v>203</v>
          </cell>
        </row>
        <row r="165">
          <cell r="A165" t="str">
            <v>206</v>
          </cell>
        </row>
        <row r="166">
          <cell r="A166" t="str">
            <v>206</v>
          </cell>
        </row>
        <row r="167">
          <cell r="A167" t="str">
            <v>206</v>
          </cell>
        </row>
        <row r="168">
          <cell r="A168" t="str">
            <v>211</v>
          </cell>
        </row>
        <row r="169">
          <cell r="A169" t="str">
            <v>211</v>
          </cell>
        </row>
        <row r="170">
          <cell r="A170" t="str">
            <v>216</v>
          </cell>
        </row>
        <row r="171">
          <cell r="A171" t="str">
            <v>216</v>
          </cell>
        </row>
        <row r="172">
          <cell r="A172" t="str">
            <v>216</v>
          </cell>
        </row>
        <row r="173">
          <cell r="A173" t="str">
            <v>216</v>
          </cell>
        </row>
        <row r="174">
          <cell r="A174" t="str">
            <v>221</v>
          </cell>
        </row>
        <row r="175">
          <cell r="A175" t="str">
            <v>226</v>
          </cell>
        </row>
        <row r="176">
          <cell r="A176" t="str">
            <v>226</v>
          </cell>
        </row>
        <row r="177">
          <cell r="A177" t="str">
            <v>231</v>
          </cell>
        </row>
        <row r="178">
          <cell r="A178" t="str">
            <v>231</v>
          </cell>
        </row>
        <row r="179">
          <cell r="A179" t="str">
            <v>231</v>
          </cell>
        </row>
        <row r="180">
          <cell r="A180" t="str">
            <v>236</v>
          </cell>
        </row>
        <row r="181">
          <cell r="A181" t="str">
            <v>236</v>
          </cell>
        </row>
        <row r="182">
          <cell r="A182" t="str">
            <v>236</v>
          </cell>
        </row>
        <row r="183">
          <cell r="A183" t="str">
            <v>241</v>
          </cell>
        </row>
        <row r="184">
          <cell r="A184" t="str">
            <v>241</v>
          </cell>
        </row>
        <row r="185">
          <cell r="A185" t="str">
            <v>241</v>
          </cell>
        </row>
        <row r="186">
          <cell r="A186" t="str">
            <v>241</v>
          </cell>
        </row>
        <row r="187">
          <cell r="A187" t="str">
            <v>241</v>
          </cell>
        </row>
        <row r="188">
          <cell r="A188" t="str">
            <v>246</v>
          </cell>
        </row>
        <row r="189">
          <cell r="A189" t="str">
            <v>246</v>
          </cell>
        </row>
        <row r="190">
          <cell r="A190" t="str">
            <v>246</v>
          </cell>
        </row>
        <row r="191">
          <cell r="A191" t="str">
            <v>251</v>
          </cell>
        </row>
        <row r="192">
          <cell r="A192" t="str">
            <v>251</v>
          </cell>
        </row>
        <row r="193">
          <cell r="A193" t="str">
            <v>251</v>
          </cell>
        </row>
        <row r="194">
          <cell r="A194" t="str">
            <v>253</v>
          </cell>
        </row>
        <row r="195">
          <cell r="A195" t="str">
            <v>253</v>
          </cell>
        </row>
        <row r="196">
          <cell r="A196" t="str">
            <v>256</v>
          </cell>
        </row>
        <row r="197">
          <cell r="A197" t="str">
            <v>256</v>
          </cell>
        </row>
        <row r="198">
          <cell r="A198" t="str">
            <v>256</v>
          </cell>
        </row>
        <row r="199">
          <cell r="A199" t="str">
            <v>261</v>
          </cell>
        </row>
        <row r="200">
          <cell r="A200" t="str">
            <v>261</v>
          </cell>
        </row>
        <row r="201">
          <cell r="A201" t="str">
            <v>261</v>
          </cell>
        </row>
        <row r="202">
          <cell r="A202" t="str">
            <v>266</v>
          </cell>
        </row>
        <row r="203">
          <cell r="A203" t="str">
            <v>271</v>
          </cell>
        </row>
        <row r="204">
          <cell r="A204" t="str">
            <v>271</v>
          </cell>
        </row>
        <row r="205">
          <cell r="A205" t="str">
            <v>271</v>
          </cell>
        </row>
        <row r="206">
          <cell r="A206" t="str">
            <v>271</v>
          </cell>
        </row>
        <row r="207">
          <cell r="A207" t="str">
            <v>276</v>
          </cell>
        </row>
        <row r="208">
          <cell r="A208" t="str">
            <v>276</v>
          </cell>
        </row>
        <row r="209">
          <cell r="A209" t="str">
            <v>281</v>
          </cell>
        </row>
        <row r="210">
          <cell r="A210" t="str">
            <v>281</v>
          </cell>
        </row>
        <row r="211">
          <cell r="A211" t="str">
            <v>281</v>
          </cell>
        </row>
        <row r="212">
          <cell r="A212" t="str">
            <v>281</v>
          </cell>
        </row>
        <row r="213">
          <cell r="A213" t="str">
            <v>286</v>
          </cell>
        </row>
        <row r="214">
          <cell r="A214" t="str">
            <v>286</v>
          </cell>
        </row>
        <row r="215">
          <cell r="A215" t="str">
            <v>286</v>
          </cell>
        </row>
        <row r="216">
          <cell r="A216" t="str">
            <v>286</v>
          </cell>
        </row>
        <row r="217">
          <cell r="A217" t="str">
            <v>291</v>
          </cell>
        </row>
        <row r="218">
          <cell r="A218" t="str">
            <v>291</v>
          </cell>
        </row>
        <row r="219">
          <cell r="A219" t="str">
            <v>291</v>
          </cell>
        </row>
        <row r="220">
          <cell r="A220" t="str">
            <v>291</v>
          </cell>
        </row>
        <row r="221">
          <cell r="A221" t="str">
            <v>291</v>
          </cell>
        </row>
        <row r="222">
          <cell r="A222" t="str">
            <v>291</v>
          </cell>
        </row>
        <row r="223">
          <cell r="A223" t="str">
            <v>296</v>
          </cell>
        </row>
        <row r="224">
          <cell r="A224" t="str">
            <v>296</v>
          </cell>
        </row>
        <row r="225">
          <cell r="A225" t="str">
            <v>296</v>
          </cell>
        </row>
        <row r="226">
          <cell r="A226" t="str">
            <v>296</v>
          </cell>
        </row>
        <row r="227">
          <cell r="A227" t="str">
            <v>301</v>
          </cell>
        </row>
        <row r="228">
          <cell r="A228" t="str">
            <v>301</v>
          </cell>
        </row>
        <row r="229">
          <cell r="A229" t="str">
            <v>306</v>
          </cell>
        </row>
        <row r="230">
          <cell r="A230" t="str">
            <v>311</v>
          </cell>
        </row>
        <row r="231">
          <cell r="A231" t="str">
            <v>311</v>
          </cell>
        </row>
        <row r="232">
          <cell r="A232" t="str">
            <v>316</v>
          </cell>
        </row>
        <row r="233">
          <cell r="A233" t="str">
            <v>316</v>
          </cell>
        </row>
        <row r="234">
          <cell r="A234" t="str">
            <v>316</v>
          </cell>
        </row>
        <row r="235">
          <cell r="A235" t="str">
            <v>316</v>
          </cell>
        </row>
        <row r="236">
          <cell r="A236" t="str">
            <v>321</v>
          </cell>
        </row>
        <row r="237">
          <cell r="A237" t="str">
            <v>321</v>
          </cell>
        </row>
        <row r="238">
          <cell r="A238" t="str">
            <v>321</v>
          </cell>
        </row>
        <row r="239">
          <cell r="A239" t="str">
            <v>321</v>
          </cell>
        </row>
        <row r="240">
          <cell r="A240" t="str">
            <v>326</v>
          </cell>
        </row>
        <row r="241">
          <cell r="A241" t="str">
            <v>326</v>
          </cell>
        </row>
        <row r="242">
          <cell r="A242" t="str">
            <v>331</v>
          </cell>
        </row>
        <row r="243">
          <cell r="A243" t="str">
            <v>331</v>
          </cell>
        </row>
        <row r="244">
          <cell r="A244" t="str">
            <v>336</v>
          </cell>
        </row>
        <row r="245">
          <cell r="A245" t="str">
            <v>336</v>
          </cell>
        </row>
        <row r="246">
          <cell r="A246" t="str">
            <v>341</v>
          </cell>
        </row>
        <row r="247">
          <cell r="A247" t="str">
            <v>341</v>
          </cell>
        </row>
        <row r="248">
          <cell r="A248" t="str">
            <v>341</v>
          </cell>
        </row>
        <row r="249">
          <cell r="A249" t="str">
            <v>346</v>
          </cell>
        </row>
        <row r="250">
          <cell r="A250" t="str">
            <v>346</v>
          </cell>
        </row>
        <row r="251">
          <cell r="A251" t="str">
            <v>351</v>
          </cell>
        </row>
        <row r="252">
          <cell r="A252" t="str">
            <v>351</v>
          </cell>
        </row>
        <row r="253">
          <cell r="A253" t="str">
            <v>356</v>
          </cell>
        </row>
        <row r="254">
          <cell r="A254" t="str">
            <v>356</v>
          </cell>
        </row>
        <row r="255">
          <cell r="A255" t="str">
            <v>361</v>
          </cell>
        </row>
        <row r="256">
          <cell r="A256" t="str">
            <v>361</v>
          </cell>
        </row>
        <row r="257">
          <cell r="A257" t="str">
            <v>361</v>
          </cell>
        </row>
        <row r="258">
          <cell r="A258" t="str">
            <v>361</v>
          </cell>
        </row>
        <row r="259">
          <cell r="A259" t="str">
            <v>361</v>
          </cell>
        </row>
        <row r="260">
          <cell r="A260" t="str">
            <v>361</v>
          </cell>
        </row>
        <row r="261">
          <cell r="A261" t="str">
            <v>366</v>
          </cell>
        </row>
        <row r="262">
          <cell r="A262" t="str">
            <v>366</v>
          </cell>
        </row>
        <row r="263">
          <cell r="A263" t="str">
            <v>371</v>
          </cell>
        </row>
        <row r="264">
          <cell r="A264" t="str">
            <v>376</v>
          </cell>
        </row>
        <row r="265">
          <cell r="A265" t="str">
            <v>376</v>
          </cell>
        </row>
        <row r="266">
          <cell r="A266" t="str">
            <v>376</v>
          </cell>
        </row>
        <row r="267">
          <cell r="A267" t="str">
            <v>381</v>
          </cell>
        </row>
        <row r="268">
          <cell r="A268" t="str">
            <v>381</v>
          </cell>
        </row>
        <row r="269">
          <cell r="A269" t="str">
            <v>381</v>
          </cell>
        </row>
        <row r="270">
          <cell r="A270" t="str">
            <v>383</v>
          </cell>
        </row>
        <row r="271">
          <cell r="A271" t="str">
            <v>383</v>
          </cell>
        </row>
        <row r="272">
          <cell r="A272" t="str">
            <v>386</v>
          </cell>
        </row>
        <row r="273">
          <cell r="A273" t="str">
            <v>391</v>
          </cell>
        </row>
        <row r="274">
          <cell r="A274" t="str">
            <v>391</v>
          </cell>
        </row>
        <row r="275">
          <cell r="A275" t="str">
            <v>391</v>
          </cell>
        </row>
        <row r="276">
          <cell r="A276" t="str">
            <v>391</v>
          </cell>
        </row>
        <row r="277">
          <cell r="A277" t="str">
            <v>391</v>
          </cell>
        </row>
        <row r="278">
          <cell r="A278" t="str">
            <v>391</v>
          </cell>
        </row>
        <row r="279">
          <cell r="A279" t="str">
            <v>391</v>
          </cell>
        </row>
        <row r="280">
          <cell r="A280" t="str">
            <v>391</v>
          </cell>
        </row>
        <row r="281">
          <cell r="A281" t="str">
            <v>391</v>
          </cell>
        </row>
        <row r="282">
          <cell r="A282" t="str">
            <v>393</v>
          </cell>
        </row>
        <row r="283">
          <cell r="A283" t="str">
            <v>396</v>
          </cell>
        </row>
        <row r="284">
          <cell r="A284" t="str">
            <v>396</v>
          </cell>
        </row>
        <row r="285">
          <cell r="A285" t="str">
            <v>396</v>
          </cell>
        </row>
        <row r="286">
          <cell r="A286" t="str">
            <v>396</v>
          </cell>
        </row>
        <row r="287">
          <cell r="A287" t="str">
            <v>396</v>
          </cell>
        </row>
        <row r="288">
          <cell r="A288" t="str">
            <v>396</v>
          </cell>
        </row>
        <row r="289">
          <cell r="A289" t="str">
            <v>398</v>
          </cell>
        </row>
        <row r="290">
          <cell r="A290" t="str">
            <v>398</v>
          </cell>
        </row>
        <row r="291">
          <cell r="A291" t="str">
            <v>401</v>
          </cell>
        </row>
        <row r="292">
          <cell r="A292" t="str">
            <v>401</v>
          </cell>
        </row>
        <row r="293">
          <cell r="A293" t="str">
            <v>401</v>
          </cell>
        </row>
        <row r="294">
          <cell r="A294" t="str">
            <v>406</v>
          </cell>
        </row>
        <row r="295">
          <cell r="A295" t="str">
            <v>406</v>
          </cell>
        </row>
        <row r="296">
          <cell r="A296" t="str">
            <v>406</v>
          </cell>
        </row>
        <row r="297">
          <cell r="A297" t="str">
            <v>409</v>
          </cell>
        </row>
        <row r="298">
          <cell r="A298" t="str">
            <v>411</v>
          </cell>
        </row>
        <row r="299">
          <cell r="A299" t="str">
            <v>416</v>
          </cell>
        </row>
        <row r="300">
          <cell r="A300" t="str">
            <v>416</v>
          </cell>
        </row>
        <row r="301">
          <cell r="A301" t="str">
            <v>416</v>
          </cell>
        </row>
        <row r="302">
          <cell r="A302" t="str">
            <v>416</v>
          </cell>
        </row>
        <row r="303">
          <cell r="A303" t="str">
            <v>421</v>
          </cell>
        </row>
        <row r="304">
          <cell r="A304" t="str">
            <v>421</v>
          </cell>
        </row>
        <row r="305">
          <cell r="A305" t="str">
            <v>421</v>
          </cell>
        </row>
        <row r="306">
          <cell r="A306" t="str">
            <v>421</v>
          </cell>
        </row>
        <row r="307">
          <cell r="A307" t="str">
            <v>423</v>
          </cell>
        </row>
        <row r="308">
          <cell r="A308" t="str">
            <v>423</v>
          </cell>
        </row>
        <row r="309">
          <cell r="A309" t="str">
            <v>423</v>
          </cell>
        </row>
        <row r="310">
          <cell r="A310" t="str">
            <v>426</v>
          </cell>
        </row>
        <row r="311">
          <cell r="A311" t="str">
            <v>426</v>
          </cell>
        </row>
        <row r="312">
          <cell r="A312" t="str">
            <v>426</v>
          </cell>
        </row>
        <row r="313">
          <cell r="A313" t="str">
            <v>426</v>
          </cell>
        </row>
        <row r="314">
          <cell r="A314" t="str">
            <v>426</v>
          </cell>
        </row>
        <row r="315">
          <cell r="A315" t="str">
            <v>431</v>
          </cell>
        </row>
        <row r="316">
          <cell r="A316" t="str">
            <v>431</v>
          </cell>
        </row>
        <row r="317">
          <cell r="A317" t="str">
            <v>431</v>
          </cell>
        </row>
        <row r="318">
          <cell r="A318" t="str">
            <v>433</v>
          </cell>
        </row>
        <row r="319">
          <cell r="A319" t="str">
            <v>433</v>
          </cell>
        </row>
        <row r="320">
          <cell r="A320" t="str">
            <v>433</v>
          </cell>
        </row>
        <row r="321">
          <cell r="A321" t="str">
            <v>433</v>
          </cell>
        </row>
        <row r="322">
          <cell r="A322" t="str">
            <v>436</v>
          </cell>
        </row>
        <row r="323">
          <cell r="A323" t="str">
            <v>436</v>
          </cell>
        </row>
        <row r="324">
          <cell r="A324" t="str">
            <v>441</v>
          </cell>
        </row>
        <row r="325">
          <cell r="A325" t="str">
            <v>441</v>
          </cell>
        </row>
        <row r="326">
          <cell r="A326" t="str">
            <v>441</v>
          </cell>
        </row>
        <row r="327">
          <cell r="A327" t="str">
            <v>441</v>
          </cell>
        </row>
        <row r="328">
          <cell r="A328" t="str">
            <v>441</v>
          </cell>
        </row>
        <row r="329">
          <cell r="A329" t="str">
            <v>446</v>
          </cell>
        </row>
        <row r="330">
          <cell r="A330" t="str">
            <v>446</v>
          </cell>
        </row>
        <row r="331">
          <cell r="A331" t="str">
            <v>451</v>
          </cell>
        </row>
        <row r="332">
          <cell r="A332" t="str">
            <v>451</v>
          </cell>
        </row>
        <row r="333">
          <cell r="A333" t="str">
            <v>451</v>
          </cell>
        </row>
        <row r="334">
          <cell r="A334" t="str">
            <v>453</v>
          </cell>
        </row>
        <row r="335">
          <cell r="A335" t="str">
            <v>453</v>
          </cell>
        </row>
        <row r="336">
          <cell r="A336" t="str">
            <v>456</v>
          </cell>
        </row>
        <row r="337">
          <cell r="A337" t="str">
            <v>456</v>
          </cell>
        </row>
        <row r="338">
          <cell r="A338" t="str">
            <v>456</v>
          </cell>
        </row>
        <row r="339">
          <cell r="A339" t="str">
            <v>456</v>
          </cell>
        </row>
        <row r="340">
          <cell r="A340" t="str">
            <v>461</v>
          </cell>
        </row>
        <row r="341">
          <cell r="A341" t="str">
            <v>461</v>
          </cell>
        </row>
        <row r="342">
          <cell r="A342" t="str">
            <v>461</v>
          </cell>
        </row>
        <row r="343">
          <cell r="A343" t="str">
            <v>466</v>
          </cell>
        </row>
        <row r="344">
          <cell r="A344" t="str">
            <v>466</v>
          </cell>
        </row>
        <row r="345">
          <cell r="A345" t="str">
            <v>466</v>
          </cell>
        </row>
        <row r="346">
          <cell r="A346" t="str">
            <v>466</v>
          </cell>
        </row>
        <row r="347">
          <cell r="A347" t="str">
            <v>471</v>
          </cell>
        </row>
        <row r="348">
          <cell r="A348" t="str">
            <v>471</v>
          </cell>
        </row>
        <row r="349">
          <cell r="A349" t="str">
            <v>476</v>
          </cell>
        </row>
        <row r="350">
          <cell r="A350" t="str">
            <v>476</v>
          </cell>
        </row>
        <row r="351">
          <cell r="A351" t="str">
            <v>476</v>
          </cell>
        </row>
        <row r="352">
          <cell r="A352" t="str">
            <v>476</v>
          </cell>
        </row>
        <row r="353">
          <cell r="A353" t="str">
            <v>476</v>
          </cell>
        </row>
        <row r="354">
          <cell r="A354" t="str">
            <v>476</v>
          </cell>
        </row>
        <row r="355">
          <cell r="A355" t="str">
            <v>476</v>
          </cell>
        </row>
        <row r="356">
          <cell r="A356" t="str">
            <v>476</v>
          </cell>
        </row>
        <row r="357">
          <cell r="A357" t="str">
            <v>476</v>
          </cell>
        </row>
        <row r="358">
          <cell r="A358" t="str">
            <v>481</v>
          </cell>
        </row>
        <row r="359">
          <cell r="A359" t="str">
            <v>481</v>
          </cell>
        </row>
        <row r="360">
          <cell r="A360" t="str">
            <v>486</v>
          </cell>
        </row>
        <row r="361">
          <cell r="A361" t="str">
            <v>486</v>
          </cell>
        </row>
        <row r="362">
          <cell r="A362" t="str">
            <v>486</v>
          </cell>
        </row>
        <row r="363">
          <cell r="A363" t="str">
            <v>491</v>
          </cell>
        </row>
        <row r="364">
          <cell r="A364" t="str">
            <v>491</v>
          </cell>
        </row>
        <row r="365">
          <cell r="A365" t="str">
            <v>491</v>
          </cell>
        </row>
        <row r="366">
          <cell r="A366" t="str">
            <v>491</v>
          </cell>
        </row>
        <row r="367">
          <cell r="A367" t="str">
            <v>496</v>
          </cell>
        </row>
        <row r="368">
          <cell r="A368" t="str">
            <v>496</v>
          </cell>
        </row>
        <row r="369">
          <cell r="A369" t="str">
            <v>501</v>
          </cell>
        </row>
        <row r="370">
          <cell r="A370" t="str">
            <v>501</v>
          </cell>
        </row>
        <row r="371">
          <cell r="A371" t="str">
            <v>501</v>
          </cell>
        </row>
        <row r="372">
          <cell r="A372" t="str">
            <v>506</v>
          </cell>
        </row>
        <row r="373">
          <cell r="A373" t="str">
            <v>506</v>
          </cell>
        </row>
        <row r="374">
          <cell r="A374" t="str">
            <v>506</v>
          </cell>
        </row>
        <row r="375">
          <cell r="A375" t="str">
            <v>511</v>
          </cell>
        </row>
        <row r="376">
          <cell r="A376" t="str">
            <v>511</v>
          </cell>
        </row>
        <row r="377">
          <cell r="A377" t="str">
            <v>511</v>
          </cell>
        </row>
        <row r="378">
          <cell r="A378" t="str">
            <v>511</v>
          </cell>
        </row>
        <row r="379">
          <cell r="A379" t="str">
            <v>516</v>
          </cell>
        </row>
        <row r="380">
          <cell r="A380" t="str">
            <v>516</v>
          </cell>
        </row>
        <row r="381">
          <cell r="A381" t="str">
            <v>516</v>
          </cell>
        </row>
        <row r="382">
          <cell r="A382" t="str">
            <v>516</v>
          </cell>
        </row>
        <row r="383">
          <cell r="A383" t="str">
            <v>516</v>
          </cell>
        </row>
        <row r="384">
          <cell r="A384" t="str">
            <v>516</v>
          </cell>
        </row>
        <row r="385">
          <cell r="A385" t="str">
            <v>521</v>
          </cell>
        </row>
        <row r="386">
          <cell r="A386" t="str">
            <v>521</v>
          </cell>
        </row>
        <row r="387">
          <cell r="A387" t="str">
            <v>521</v>
          </cell>
        </row>
        <row r="388">
          <cell r="A388" t="str">
            <v>521</v>
          </cell>
        </row>
        <row r="389">
          <cell r="A389" t="str">
            <v>521</v>
          </cell>
        </row>
        <row r="390">
          <cell r="A390" t="str">
            <v>521</v>
          </cell>
        </row>
        <row r="391">
          <cell r="A391" t="str">
            <v>526</v>
          </cell>
        </row>
        <row r="392">
          <cell r="A392" t="str">
            <v>526</v>
          </cell>
        </row>
        <row r="393">
          <cell r="A393" t="str">
            <v>526</v>
          </cell>
        </row>
        <row r="394">
          <cell r="A394" t="str">
            <v>531</v>
          </cell>
        </row>
        <row r="395">
          <cell r="A395" t="str">
            <v>531</v>
          </cell>
        </row>
        <row r="396">
          <cell r="A396" t="str">
            <v>531</v>
          </cell>
        </row>
        <row r="397">
          <cell r="A397" t="str">
            <v>531</v>
          </cell>
        </row>
        <row r="398">
          <cell r="A398" t="str">
            <v>531</v>
          </cell>
        </row>
        <row r="399">
          <cell r="A399" t="str">
            <v>536</v>
          </cell>
        </row>
        <row r="400">
          <cell r="A400" t="str">
            <v>536</v>
          </cell>
        </row>
        <row r="401">
          <cell r="A401" t="str">
            <v>536</v>
          </cell>
        </row>
        <row r="402">
          <cell r="A402" t="str">
            <v>536</v>
          </cell>
        </row>
        <row r="403">
          <cell r="A403" t="str">
            <v>541</v>
          </cell>
        </row>
        <row r="404">
          <cell r="A404" t="str">
            <v>541</v>
          </cell>
        </row>
        <row r="405">
          <cell r="A405" t="str">
            <v>541</v>
          </cell>
        </row>
        <row r="406">
          <cell r="A406" t="str">
            <v>546</v>
          </cell>
        </row>
        <row r="407">
          <cell r="A407" t="str">
            <v>546</v>
          </cell>
        </row>
        <row r="408">
          <cell r="A408" t="str">
            <v>546</v>
          </cell>
        </row>
        <row r="409">
          <cell r="A409" t="str">
            <v>551</v>
          </cell>
        </row>
        <row r="410">
          <cell r="A410" t="str">
            <v>551</v>
          </cell>
        </row>
        <row r="411">
          <cell r="A411" t="str">
            <v>551</v>
          </cell>
        </row>
        <row r="412">
          <cell r="A412" t="str">
            <v>551</v>
          </cell>
        </row>
        <row r="413">
          <cell r="A413" t="str">
            <v>556</v>
          </cell>
        </row>
        <row r="414">
          <cell r="A414" t="str">
            <v>556</v>
          </cell>
        </row>
        <row r="415">
          <cell r="A415" t="str">
            <v>556</v>
          </cell>
        </row>
        <row r="416">
          <cell r="A416" t="str">
            <v>561</v>
          </cell>
        </row>
        <row r="417">
          <cell r="A417" t="str">
            <v>561</v>
          </cell>
        </row>
        <row r="418">
          <cell r="A418" t="str">
            <v>561</v>
          </cell>
        </row>
        <row r="419">
          <cell r="A419" t="str">
            <v>561</v>
          </cell>
        </row>
        <row r="420">
          <cell r="A420" t="str">
            <v>561</v>
          </cell>
        </row>
        <row r="421">
          <cell r="A421" t="str">
            <v>566</v>
          </cell>
        </row>
        <row r="422">
          <cell r="A422" t="str">
            <v>566</v>
          </cell>
        </row>
        <row r="423">
          <cell r="A423" t="str">
            <v>566</v>
          </cell>
        </row>
        <row r="424">
          <cell r="A424" t="str">
            <v>571</v>
          </cell>
        </row>
        <row r="425">
          <cell r="A425" t="str">
            <v>571</v>
          </cell>
        </row>
        <row r="426">
          <cell r="A426" t="str">
            <v>573</v>
          </cell>
        </row>
        <row r="427">
          <cell r="A427" t="str">
            <v>573</v>
          </cell>
        </row>
        <row r="428">
          <cell r="A428" t="str">
            <v>573</v>
          </cell>
        </row>
        <row r="429">
          <cell r="A429" t="str">
            <v>573</v>
          </cell>
        </row>
        <row r="430">
          <cell r="A430" t="str">
            <v>573</v>
          </cell>
        </row>
        <row r="431">
          <cell r="A431" t="str">
            <v>576</v>
          </cell>
        </row>
        <row r="432">
          <cell r="A432" t="str">
            <v>576</v>
          </cell>
        </row>
        <row r="433">
          <cell r="A433" t="str">
            <v>576</v>
          </cell>
        </row>
        <row r="434">
          <cell r="A434" t="str">
            <v>576</v>
          </cell>
        </row>
        <row r="435">
          <cell r="A435" t="str">
            <v>576</v>
          </cell>
        </row>
        <row r="436">
          <cell r="A436" t="str">
            <v>576</v>
          </cell>
        </row>
        <row r="437">
          <cell r="A437" t="str">
            <v>576</v>
          </cell>
        </row>
        <row r="438">
          <cell r="A438" t="str">
            <v>576</v>
          </cell>
        </row>
        <row r="439">
          <cell r="A439" t="str">
            <v>576</v>
          </cell>
        </row>
        <row r="440">
          <cell r="A440" t="str">
            <v>576</v>
          </cell>
        </row>
        <row r="441">
          <cell r="A441" t="str">
            <v>576</v>
          </cell>
        </row>
        <row r="442">
          <cell r="A442" t="str">
            <v>576</v>
          </cell>
        </row>
        <row r="443">
          <cell r="A443" t="str">
            <v>576</v>
          </cell>
        </row>
        <row r="444">
          <cell r="A444" t="str">
            <v>576</v>
          </cell>
        </row>
        <row r="445">
          <cell r="A445" t="str">
            <v>576</v>
          </cell>
        </row>
        <row r="446">
          <cell r="A446" t="str">
            <v>576</v>
          </cell>
        </row>
        <row r="447">
          <cell r="A447" t="str">
            <v>576</v>
          </cell>
        </row>
        <row r="448">
          <cell r="A448" t="str">
            <v>576</v>
          </cell>
        </row>
        <row r="449">
          <cell r="A449" t="str">
            <v>576</v>
          </cell>
        </row>
        <row r="450">
          <cell r="A450" t="str">
            <v>576</v>
          </cell>
        </row>
        <row r="451">
          <cell r="A451" t="str">
            <v>581</v>
          </cell>
        </row>
        <row r="452">
          <cell r="A452" t="str">
            <v>581</v>
          </cell>
        </row>
        <row r="453">
          <cell r="A453" t="str">
            <v>581</v>
          </cell>
        </row>
        <row r="454">
          <cell r="A454" t="str">
            <v>586</v>
          </cell>
        </row>
        <row r="455">
          <cell r="A455" t="str">
            <v>586</v>
          </cell>
        </row>
        <row r="456">
          <cell r="A456" t="str">
            <v>591</v>
          </cell>
        </row>
        <row r="457">
          <cell r="A457" t="str">
            <v>591</v>
          </cell>
        </row>
        <row r="458">
          <cell r="A458" t="str">
            <v>591</v>
          </cell>
        </row>
        <row r="459">
          <cell r="A459" t="str">
            <v>596</v>
          </cell>
        </row>
        <row r="460">
          <cell r="A460" t="str">
            <v>596</v>
          </cell>
        </row>
        <row r="461">
          <cell r="A461" t="str">
            <v>596</v>
          </cell>
        </row>
        <row r="462">
          <cell r="A462" t="str">
            <v>596</v>
          </cell>
        </row>
        <row r="463">
          <cell r="A463" t="str">
            <v>606</v>
          </cell>
        </row>
        <row r="464">
          <cell r="A464" t="str">
            <v>606</v>
          </cell>
        </row>
        <row r="465">
          <cell r="A465" t="str">
            <v>611</v>
          </cell>
        </row>
        <row r="466">
          <cell r="A466" t="str">
            <v>616</v>
          </cell>
        </row>
        <row r="467">
          <cell r="A467" t="str">
            <v>616</v>
          </cell>
        </row>
        <row r="468">
          <cell r="A468" t="str">
            <v>621</v>
          </cell>
        </row>
        <row r="469">
          <cell r="A469" t="str">
            <v>621</v>
          </cell>
        </row>
        <row r="470">
          <cell r="A470" t="str">
            <v>621</v>
          </cell>
        </row>
        <row r="471">
          <cell r="A471" t="str">
            <v>621</v>
          </cell>
        </row>
        <row r="472">
          <cell r="A472" t="str">
            <v>621</v>
          </cell>
        </row>
        <row r="473">
          <cell r="A473" t="str">
            <v>623</v>
          </cell>
        </row>
        <row r="474">
          <cell r="A474" t="str">
            <v>625</v>
          </cell>
        </row>
        <row r="475">
          <cell r="A475" t="str">
            <v>625</v>
          </cell>
        </row>
        <row r="476">
          <cell r="A476" t="str">
            <v>626</v>
          </cell>
        </row>
        <row r="477">
          <cell r="A477" t="str">
            <v>626</v>
          </cell>
        </row>
        <row r="478">
          <cell r="A478" t="str">
            <v>628</v>
          </cell>
        </row>
        <row r="479">
          <cell r="A479" t="str">
            <v>628</v>
          </cell>
        </row>
        <row r="480">
          <cell r="A480" t="str">
            <v>631</v>
          </cell>
        </row>
        <row r="481">
          <cell r="A481" t="str">
            <v>631</v>
          </cell>
        </row>
        <row r="482">
          <cell r="A482" t="str">
            <v>636</v>
          </cell>
        </row>
        <row r="483">
          <cell r="A483" t="str">
            <v>636</v>
          </cell>
        </row>
        <row r="484">
          <cell r="A484" t="str">
            <v>636</v>
          </cell>
        </row>
        <row r="485">
          <cell r="A485" t="str">
            <v>641</v>
          </cell>
        </row>
        <row r="486">
          <cell r="A486" t="str">
            <v>641</v>
          </cell>
        </row>
        <row r="487">
          <cell r="A487" t="str">
            <v>641</v>
          </cell>
        </row>
        <row r="488">
          <cell r="A488" t="str">
            <v>641</v>
          </cell>
        </row>
        <row r="489">
          <cell r="A489" t="str">
            <v>641</v>
          </cell>
        </row>
        <row r="490">
          <cell r="A490" t="str">
            <v>646</v>
          </cell>
        </row>
        <row r="491">
          <cell r="A491" t="str">
            <v>646</v>
          </cell>
        </row>
        <row r="492">
          <cell r="A492" t="str">
            <v>651</v>
          </cell>
        </row>
        <row r="493">
          <cell r="A493" t="str">
            <v>651</v>
          </cell>
        </row>
        <row r="494">
          <cell r="A494" t="str">
            <v>656</v>
          </cell>
        </row>
        <row r="495">
          <cell r="A495" t="str">
            <v>656</v>
          </cell>
        </row>
        <row r="496">
          <cell r="A496" t="str">
            <v>656</v>
          </cell>
        </row>
        <row r="497">
          <cell r="A497" t="str">
            <v>661</v>
          </cell>
        </row>
        <row r="498">
          <cell r="A498" t="str">
            <v>661</v>
          </cell>
        </row>
        <row r="499">
          <cell r="A499" t="str">
            <v>661</v>
          </cell>
        </row>
        <row r="500">
          <cell r="A500" t="str">
            <v>661</v>
          </cell>
        </row>
        <row r="501">
          <cell r="A501" t="str">
            <v>666</v>
          </cell>
        </row>
        <row r="502">
          <cell r="A502" t="str">
            <v>666</v>
          </cell>
        </row>
        <row r="503">
          <cell r="A503" t="str">
            <v>666</v>
          </cell>
        </row>
        <row r="504">
          <cell r="A504" t="str">
            <v>666</v>
          </cell>
        </row>
        <row r="505">
          <cell r="A505" t="str">
            <v>671</v>
          </cell>
        </row>
        <row r="506">
          <cell r="A506" t="str">
            <v>676</v>
          </cell>
        </row>
        <row r="507">
          <cell r="A507" t="str">
            <v>676</v>
          </cell>
        </row>
        <row r="508">
          <cell r="A508" t="str">
            <v>681</v>
          </cell>
        </row>
        <row r="509">
          <cell r="A509" t="str">
            <v>681</v>
          </cell>
        </row>
        <row r="510">
          <cell r="A510" t="str">
            <v>686</v>
          </cell>
        </row>
        <row r="511">
          <cell r="A511" t="str">
            <v>686</v>
          </cell>
        </row>
        <row r="512">
          <cell r="A512" t="str">
            <v>691</v>
          </cell>
        </row>
        <row r="513">
          <cell r="A513" t="str">
            <v>691</v>
          </cell>
        </row>
        <row r="514">
          <cell r="A514" t="str">
            <v>691</v>
          </cell>
        </row>
        <row r="515">
          <cell r="A515" t="str">
            <v>691</v>
          </cell>
        </row>
        <row r="516">
          <cell r="A516" t="str">
            <v>696</v>
          </cell>
        </row>
        <row r="517">
          <cell r="A517" t="str">
            <v>701</v>
          </cell>
        </row>
        <row r="518">
          <cell r="A518" t="str">
            <v>701</v>
          </cell>
        </row>
        <row r="519">
          <cell r="A519" t="str">
            <v>706</v>
          </cell>
        </row>
        <row r="520">
          <cell r="A520" t="str">
            <v>711</v>
          </cell>
        </row>
        <row r="521">
          <cell r="A521" t="str">
            <v>711</v>
          </cell>
        </row>
        <row r="522">
          <cell r="A522" t="str">
            <v>716</v>
          </cell>
        </row>
        <row r="523">
          <cell r="A523" t="str">
            <v>716</v>
          </cell>
        </row>
        <row r="524">
          <cell r="A524" t="str">
            <v>721</v>
          </cell>
        </row>
        <row r="525">
          <cell r="A525" t="str">
            <v>721</v>
          </cell>
        </row>
        <row r="526">
          <cell r="A526" t="str">
            <v>726</v>
          </cell>
        </row>
        <row r="527">
          <cell r="A527" t="str">
            <v>726</v>
          </cell>
        </row>
        <row r="528">
          <cell r="A528" t="str">
            <v>731</v>
          </cell>
        </row>
        <row r="529">
          <cell r="A529" t="str">
            <v>736</v>
          </cell>
        </row>
        <row r="530">
          <cell r="A530" t="str">
            <v>736</v>
          </cell>
        </row>
        <row r="531">
          <cell r="A531" t="str">
            <v>741</v>
          </cell>
        </row>
        <row r="532">
          <cell r="A532" t="str">
            <v>741</v>
          </cell>
        </row>
        <row r="533">
          <cell r="A533" t="str">
            <v>741</v>
          </cell>
        </row>
        <row r="534">
          <cell r="A534" t="str">
            <v>743</v>
          </cell>
        </row>
        <row r="535">
          <cell r="A535" t="str">
            <v>743</v>
          </cell>
        </row>
        <row r="536">
          <cell r="A536" t="str">
            <v>746</v>
          </cell>
        </row>
        <row r="537">
          <cell r="A537" t="str">
            <v>746</v>
          </cell>
        </row>
        <row r="538">
          <cell r="A538" t="str">
            <v>746</v>
          </cell>
        </row>
        <row r="539">
          <cell r="A539" t="str">
            <v>751</v>
          </cell>
        </row>
        <row r="540">
          <cell r="A540" t="str">
            <v>751</v>
          </cell>
        </row>
        <row r="541">
          <cell r="A541" t="str">
            <v>751</v>
          </cell>
        </row>
        <row r="542">
          <cell r="A542" t="str">
            <v>756</v>
          </cell>
        </row>
        <row r="543">
          <cell r="A543" t="str">
            <v>756</v>
          </cell>
        </row>
        <row r="544">
          <cell r="A544" t="str">
            <v>756</v>
          </cell>
        </row>
        <row r="545">
          <cell r="A545" t="str">
            <v>756</v>
          </cell>
        </row>
        <row r="546">
          <cell r="A546" t="str">
            <v>756</v>
          </cell>
        </row>
        <row r="547">
          <cell r="A547" t="str">
            <v>756</v>
          </cell>
        </row>
        <row r="548">
          <cell r="A548" t="str">
            <v>761</v>
          </cell>
        </row>
        <row r="549">
          <cell r="A549" t="str">
            <v>766</v>
          </cell>
        </row>
        <row r="550">
          <cell r="A550" t="str">
            <v>766</v>
          </cell>
        </row>
        <row r="551">
          <cell r="A551" t="str">
            <v>771</v>
          </cell>
        </row>
        <row r="552">
          <cell r="A552" t="str">
            <v>771</v>
          </cell>
        </row>
        <row r="553">
          <cell r="A553" t="str">
            <v>771</v>
          </cell>
        </row>
        <row r="554">
          <cell r="A554" t="str">
            <v>771</v>
          </cell>
        </row>
        <row r="555">
          <cell r="A555" t="str">
            <v>776</v>
          </cell>
        </row>
        <row r="556">
          <cell r="A556" t="str">
            <v>776</v>
          </cell>
        </row>
        <row r="557">
          <cell r="A557" t="str">
            <v>776</v>
          </cell>
        </row>
        <row r="558">
          <cell r="A558" t="str">
            <v>781</v>
          </cell>
        </row>
        <row r="559">
          <cell r="A559" t="str">
            <v>781</v>
          </cell>
        </row>
        <row r="560">
          <cell r="A560" t="str">
            <v>786</v>
          </cell>
        </row>
        <row r="561">
          <cell r="A561" t="str">
            <v>791</v>
          </cell>
        </row>
        <row r="562">
          <cell r="A562" t="str">
            <v>796</v>
          </cell>
        </row>
        <row r="563">
          <cell r="A563" t="str">
            <v>796</v>
          </cell>
        </row>
        <row r="564">
          <cell r="A564" t="str">
            <v>801</v>
          </cell>
        </row>
        <row r="565">
          <cell r="A565" t="str">
            <v>801</v>
          </cell>
        </row>
        <row r="566">
          <cell r="A566" t="str">
            <v>801</v>
          </cell>
        </row>
        <row r="567">
          <cell r="A567" t="str">
            <v>801</v>
          </cell>
        </row>
        <row r="568">
          <cell r="A568" t="str">
            <v>806</v>
          </cell>
        </row>
        <row r="569">
          <cell r="A569" t="str">
            <v>806</v>
          </cell>
        </row>
        <row r="570">
          <cell r="A570" t="str">
            <v>811</v>
          </cell>
        </row>
        <row r="571">
          <cell r="A571" t="str">
            <v>813</v>
          </cell>
        </row>
        <row r="572">
          <cell r="A572" t="str">
            <v>813</v>
          </cell>
        </row>
        <row r="573">
          <cell r="A573" t="str">
            <v>816</v>
          </cell>
        </row>
        <row r="574">
          <cell r="A574" t="str">
            <v>816</v>
          </cell>
        </row>
        <row r="575">
          <cell r="A575" t="str">
            <v>821</v>
          </cell>
        </row>
        <row r="576">
          <cell r="A576" t="str">
            <v>821</v>
          </cell>
        </row>
        <row r="577">
          <cell r="A577" t="str">
            <v>821</v>
          </cell>
        </row>
        <row r="578">
          <cell r="A578" t="str">
            <v>821</v>
          </cell>
        </row>
        <row r="579">
          <cell r="A579" t="str">
            <v>826</v>
          </cell>
        </row>
        <row r="580">
          <cell r="A580" t="str">
            <v>831</v>
          </cell>
        </row>
        <row r="581">
          <cell r="A581" t="str">
            <v>831</v>
          </cell>
        </row>
        <row r="582">
          <cell r="A582" t="str">
            <v>990</v>
          </cell>
        </row>
        <row r="583">
          <cell r="A583" t="str">
            <v>990</v>
          </cell>
        </row>
        <row r="584">
          <cell r="A584" t="str">
            <v>990</v>
          </cell>
        </row>
        <row r="585">
          <cell r="A585" t="str">
            <v>_x001A_</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datsro de Aplicações"/>
      <sheetName val="01.08"/>
      <sheetName val="02.08"/>
      <sheetName val="03.08"/>
      <sheetName val="04.08"/>
      <sheetName val="05.08"/>
      <sheetName val="06.08"/>
      <sheetName val="07.08"/>
      <sheetName val="08.08"/>
      <sheetName val="09.08"/>
      <sheetName val="10.08"/>
      <sheetName val="11.08"/>
      <sheetName val="12.08"/>
      <sheetName val="01.09"/>
      <sheetName val="02.09"/>
      <sheetName val="03.09"/>
      <sheetName val="04.09"/>
      <sheetName val="05.09"/>
      <sheetName val="06.09"/>
      <sheetName val="07.09"/>
      <sheetName val="08.09"/>
      <sheetName val="09.09"/>
      <sheetName val="10.09"/>
      <sheetName val="10.09 v2"/>
      <sheetName val="11.09"/>
      <sheetName val="12.09"/>
      <sheetName val="01.10"/>
      <sheetName val="02.10"/>
      <sheetName val="03.10"/>
      <sheetName val="04.10"/>
      <sheetName val="05.10"/>
      <sheetName val="06.10"/>
      <sheetName val="07.10"/>
      <sheetName val="08.10"/>
      <sheetName val="09.10"/>
      <sheetName val="10.10"/>
      <sheetName val="11.10"/>
      <sheetName val="12.10"/>
      <sheetName val="01.11"/>
      <sheetName val="02.11"/>
      <sheetName val="03.11"/>
      <sheetName val="04.11"/>
      <sheetName val="05.11"/>
      <sheetName val="06.11"/>
      <sheetName val="07.11"/>
      <sheetName val="08.11"/>
      <sheetName val="09.11"/>
      <sheetName val="10.11"/>
      <sheetName val="11.11"/>
      <sheetName val="12.11"/>
      <sheetName val="01.12"/>
      <sheetName val="02.12"/>
      <sheetName val="03.12"/>
      <sheetName val="04.12"/>
      <sheetName val="05.12"/>
      <sheetName val="06.12"/>
      <sheetName val="07.12"/>
      <sheetName val="08.12"/>
      <sheetName val="09.12"/>
      <sheetName val="10.12"/>
      <sheetName val="11.12"/>
      <sheetName val="12.12"/>
      <sheetName val="01.13"/>
      <sheetName val="02.13"/>
      <sheetName val="03.13"/>
      <sheetName val="04.13"/>
      <sheetName val="05.13"/>
      <sheetName val="06.13"/>
      <sheetName val="07.13"/>
      <sheetName val="08.13"/>
      <sheetName val="09.13"/>
      <sheetName val="10.13"/>
      <sheetName val="11.13"/>
      <sheetName val="12.13"/>
      <sheetName val="Relatório "/>
      <sheetName val="APLIC122009"/>
      <sheetName val="APLIC012010"/>
      <sheetName val="APLIC022010"/>
      <sheetName val="APLIC032010"/>
      <sheetName val="APLIC042010"/>
      <sheetName val="APLIC052010"/>
      <sheetName val="APLIC062010"/>
      <sheetName val="APLIC072010"/>
      <sheetName val="APLIC082010"/>
      <sheetName val="APLIC092010"/>
      <sheetName val="APLIC102010"/>
      <sheetName val="APLIC112010"/>
      <sheetName val="APLIC122010"/>
      <sheetName val="APLIC012011"/>
      <sheetName val="APLIC022011"/>
      <sheetName val="APLIC032011"/>
      <sheetName val="APLIC042011"/>
      <sheetName val="APLIC052011"/>
      <sheetName val="APLIC062011"/>
      <sheetName val="APLIC072011"/>
      <sheetName val="APLIC082011"/>
      <sheetName val="APLIC092011"/>
      <sheetName val="APLIC102011"/>
      <sheetName val="APLIC112011"/>
      <sheetName val="APLIC122011"/>
      <sheetName val="APLIC012012"/>
      <sheetName val="APLIC022012"/>
      <sheetName val="APLIC032012"/>
      <sheetName val="APLIC042012"/>
      <sheetName val="APLIC052012"/>
      <sheetName val="APLIC062012"/>
      <sheetName val="APLIC072012"/>
      <sheetName val="APLIC082012"/>
      <sheetName val="APLIC092012"/>
      <sheetName val="APLIC102012"/>
      <sheetName val="APLIC112012"/>
      <sheetName val="APLIC122012"/>
      <sheetName val="APLIC012013"/>
      <sheetName val="APLIC022013"/>
      <sheetName val="APLIC032013"/>
      <sheetName val="APLIC042013"/>
      <sheetName val="APLIC052013"/>
      <sheetName val="APLIC062013"/>
      <sheetName val="APLIC072013"/>
      <sheetName val="APLIC082013"/>
      <sheetName val="APLIC092013"/>
      <sheetName val="APLIC102013"/>
      <sheetName val="APLIC112013"/>
      <sheetName val="APLIC122013"/>
      <sheetName val="Calc"/>
      <sheetName val="MOne"/>
      <sheetName val="MTwo"/>
      <sheetName val="KOne"/>
      <sheetName val="GoSeven"/>
      <sheetName val="GrThree"/>
      <sheetName val="GoEight"/>
      <sheetName val="HTwo"/>
      <sheetName val="GrFour"/>
      <sheetName val="JOne"/>
      <sheetName val="JTwo"/>
      <sheetName val="HOne"/>
      <sheetName val="Taxas"/>
      <sheetName val="Mercado"/>
      <sheetName val="0 &lt; VCM &lt; 1.350"/>
      <sheetName val="Plan1"/>
      <sheetName val="RDEG fev 07"/>
      <sheetName val="pl atu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row r="1">
          <cell r="A1" t="str">
            <v>Data: 31/12/2009</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20307362.433396</v>
          </cell>
          <cell r="C3">
            <v>0</v>
          </cell>
          <cell r="D3">
            <v>0</v>
          </cell>
          <cell r="E3">
            <v>0</v>
          </cell>
          <cell r="F3">
            <v>150004.46412399999</v>
          </cell>
          <cell r="G3">
            <v>0</v>
          </cell>
          <cell r="H3">
            <v>0</v>
          </cell>
          <cell r="I3">
            <v>0</v>
          </cell>
          <cell r="J3">
            <v>0</v>
          </cell>
          <cell r="K3">
            <v>20457366.897519998</v>
          </cell>
        </row>
        <row r="4">
          <cell r="A4" t="str">
            <v>BB CDB 1000</v>
          </cell>
          <cell r="B4">
            <v>0</v>
          </cell>
          <cell r="C4">
            <v>0</v>
          </cell>
          <cell r="D4">
            <v>0</v>
          </cell>
          <cell r="E4">
            <v>0</v>
          </cell>
          <cell r="F4">
            <v>0</v>
          </cell>
          <cell r="G4">
            <v>0</v>
          </cell>
          <cell r="H4">
            <v>0</v>
          </cell>
          <cell r="I4">
            <v>0</v>
          </cell>
          <cell r="J4">
            <v>0</v>
          </cell>
          <cell r="K4">
            <v>0</v>
          </cell>
        </row>
        <row r="5">
          <cell r="A5" t="str">
            <v>BB CDB 2000</v>
          </cell>
          <cell r="B5">
            <v>728283.55761899997</v>
          </cell>
          <cell r="C5">
            <v>0</v>
          </cell>
          <cell r="D5">
            <v>0</v>
          </cell>
          <cell r="E5">
            <v>0</v>
          </cell>
          <cell r="F5">
            <v>5194.3932539999996</v>
          </cell>
          <cell r="G5">
            <v>0</v>
          </cell>
          <cell r="H5">
            <v>0</v>
          </cell>
          <cell r="I5">
            <v>0</v>
          </cell>
          <cell r="J5">
            <v>0</v>
          </cell>
          <cell r="K5">
            <v>733477.95087299997</v>
          </cell>
        </row>
        <row r="6">
          <cell r="A6" t="str">
            <v>BB POLO 28 - 2009</v>
          </cell>
          <cell r="B6">
            <v>150098617.10160601</v>
          </cell>
          <cell r="C6">
            <v>106989000</v>
          </cell>
          <cell r="D6">
            <v>191928879.96801701</v>
          </cell>
          <cell r="E6">
            <v>191598999.999998</v>
          </cell>
          <cell r="F6">
            <v>825459.03282600001</v>
          </cell>
          <cell r="G6">
            <v>181274.798859</v>
          </cell>
          <cell r="H6">
            <v>0</v>
          </cell>
          <cell r="I6">
            <v>181274.798859</v>
          </cell>
          <cell r="J6">
            <v>148605.16915999999</v>
          </cell>
          <cell r="K6">
            <v>65984196.166408002</v>
          </cell>
        </row>
        <row r="7">
          <cell r="A7" t="str">
            <v>BB Polo 28 - APLIC AUTOM</v>
          </cell>
          <cell r="B7">
            <v>0</v>
          </cell>
          <cell r="C7">
            <v>100961.47</v>
          </cell>
          <cell r="D7">
            <v>0</v>
          </cell>
          <cell r="E7">
            <v>-1.0449999999999999E-3</v>
          </cell>
          <cell r="F7">
            <v>18.120929</v>
          </cell>
          <cell r="G7">
            <v>9.9999999999999991E-6</v>
          </cell>
          <cell r="H7">
            <v>0</v>
          </cell>
          <cell r="I7">
            <v>9.9999999999999991E-6</v>
          </cell>
          <cell r="J7">
            <v>1.0349999999999999E-3</v>
          </cell>
          <cell r="K7">
            <v>100976.58988499999</v>
          </cell>
        </row>
        <row r="8">
          <cell r="A8" t="str">
            <v>BB Polo 28 - BNDES FINEM</v>
          </cell>
          <cell r="B8">
            <v>6175258.847945</v>
          </cell>
          <cell r="C8">
            <v>0</v>
          </cell>
          <cell r="D8">
            <v>0</v>
          </cell>
          <cell r="E8">
            <v>0</v>
          </cell>
          <cell r="F8">
            <v>46006.039915000001</v>
          </cell>
          <cell r="G8">
            <v>0</v>
          </cell>
          <cell r="H8">
            <v>0</v>
          </cell>
          <cell r="I8">
            <v>0</v>
          </cell>
          <cell r="J8">
            <v>0</v>
          </cell>
          <cell r="K8">
            <v>6221264.8878600001</v>
          </cell>
        </row>
        <row r="9">
          <cell r="A9" t="str">
            <v>BNB</v>
          </cell>
          <cell r="B9">
            <v>10947963.038867</v>
          </cell>
          <cell r="C9">
            <v>0</v>
          </cell>
          <cell r="D9">
            <v>10980154.634852</v>
          </cell>
          <cell r="E9">
            <v>10944119.842009999</v>
          </cell>
          <cell r="F9">
            <v>32191.595985</v>
          </cell>
          <cell r="G9">
            <v>36034.792842000003</v>
          </cell>
          <cell r="H9">
            <v>0</v>
          </cell>
          <cell r="I9">
            <v>36034.792842000003</v>
          </cell>
          <cell r="J9">
            <v>0</v>
          </cell>
          <cell r="K9">
            <v>0</v>
          </cell>
        </row>
        <row r="10">
          <cell r="A10" t="str">
            <v>BNB AF</v>
          </cell>
          <cell r="B10">
            <v>8723931.7168429997</v>
          </cell>
          <cell r="C10">
            <v>0</v>
          </cell>
          <cell r="D10">
            <v>8748704.9957509991</v>
          </cell>
          <cell r="E10">
            <v>8451727.511367999</v>
          </cell>
          <cell r="F10">
            <v>24773.278908</v>
          </cell>
          <cell r="G10">
            <v>296977.484383</v>
          </cell>
          <cell r="H10">
            <v>0</v>
          </cell>
          <cell r="I10">
            <v>296977.484383</v>
          </cell>
          <cell r="J10">
            <v>0</v>
          </cell>
          <cell r="K10">
            <v>0</v>
          </cell>
        </row>
        <row r="11">
          <cell r="A11" t="str">
            <v>BNB AF 1</v>
          </cell>
          <cell r="B11">
            <v>0</v>
          </cell>
          <cell r="C11">
            <v>9800000</v>
          </cell>
          <cell r="D11">
            <v>0</v>
          </cell>
          <cell r="E11">
            <v>0</v>
          </cell>
          <cell r="F11">
            <v>42850.255319999997</v>
          </cell>
          <cell r="G11">
            <v>0</v>
          </cell>
          <cell r="H11">
            <v>0</v>
          </cell>
          <cell r="I11">
            <v>0</v>
          </cell>
          <cell r="J11">
            <v>0</v>
          </cell>
          <cell r="K11">
            <v>9842850.2553199995</v>
          </cell>
        </row>
        <row r="12">
          <cell r="A12" t="str">
            <v>BNB AF 2</v>
          </cell>
          <cell r="B12">
            <v>9168405.8864840008</v>
          </cell>
          <cell r="C12">
            <v>0</v>
          </cell>
          <cell r="D12">
            <v>9195229.1911350004</v>
          </cell>
          <cell r="E12">
            <v>8715944.8124650009</v>
          </cell>
          <cell r="F12">
            <v>26823.304650999999</v>
          </cell>
          <cell r="G12">
            <v>479284.37867000001</v>
          </cell>
          <cell r="H12">
            <v>0</v>
          </cell>
          <cell r="I12">
            <v>479284.37867000001</v>
          </cell>
          <cell r="J12">
            <v>0</v>
          </cell>
          <cell r="K12">
            <v>0</v>
          </cell>
        </row>
        <row r="13">
          <cell r="A13" t="str">
            <v>BNB AF 2º</v>
          </cell>
          <cell r="B13">
            <v>0</v>
          </cell>
          <cell r="C13">
            <v>11978000</v>
          </cell>
          <cell r="D13">
            <v>0</v>
          </cell>
          <cell r="E13">
            <v>0</v>
          </cell>
          <cell r="F13">
            <v>48624.063351999997</v>
          </cell>
          <cell r="G13">
            <v>0</v>
          </cell>
          <cell r="H13">
            <v>0</v>
          </cell>
          <cell r="I13">
            <v>0</v>
          </cell>
          <cell r="J13">
            <v>0</v>
          </cell>
          <cell r="K13">
            <v>12026624.063352</v>
          </cell>
        </row>
        <row r="14">
          <cell r="A14" t="str">
            <v>BNB APLIC AUTOM</v>
          </cell>
          <cell r="B14">
            <v>0</v>
          </cell>
          <cell r="C14">
            <v>601567.51</v>
          </cell>
          <cell r="D14">
            <v>0</v>
          </cell>
          <cell r="E14">
            <v>0</v>
          </cell>
          <cell r="F14">
            <v>3.5921999999999996E-2</v>
          </cell>
          <cell r="G14">
            <v>0</v>
          </cell>
          <cell r="H14">
            <v>0</v>
          </cell>
          <cell r="I14">
            <v>0</v>
          </cell>
          <cell r="J14">
            <v>0</v>
          </cell>
          <cell r="K14">
            <v>601567.54592199996</v>
          </cell>
        </row>
        <row r="15">
          <cell r="A15" t="str">
            <v>BNB FN 1 e 2</v>
          </cell>
          <cell r="B15">
            <v>0</v>
          </cell>
          <cell r="C15">
            <v>15371000</v>
          </cell>
          <cell r="D15">
            <v>0</v>
          </cell>
          <cell r="E15">
            <v>0</v>
          </cell>
          <cell r="F15">
            <v>65030.166029</v>
          </cell>
          <cell r="G15">
            <v>0</v>
          </cell>
          <cell r="H15">
            <v>0</v>
          </cell>
          <cell r="I15">
            <v>0</v>
          </cell>
          <cell r="J15">
            <v>0</v>
          </cell>
          <cell r="K15">
            <v>15436030.166029001</v>
          </cell>
        </row>
        <row r="16">
          <cell r="A16" t="str">
            <v>BNB FNE</v>
          </cell>
          <cell r="B16">
            <v>22592386.576818001</v>
          </cell>
          <cell r="C16">
            <v>0</v>
          </cell>
          <cell r="D16">
            <v>2364351.9059290001</v>
          </cell>
          <cell r="E16">
            <v>2313190.27</v>
          </cell>
          <cell r="F16">
            <v>148014.78157600001</v>
          </cell>
          <cell r="G16">
            <v>51161.635928999996</v>
          </cell>
          <cell r="H16">
            <v>0</v>
          </cell>
          <cell r="I16">
            <v>51161.635928999996</v>
          </cell>
          <cell r="J16">
            <v>0</v>
          </cell>
          <cell r="K16">
            <v>20376049.452465001</v>
          </cell>
        </row>
        <row r="17">
          <cell r="A17" t="str">
            <v>BRADESCO CCEAR 246</v>
          </cell>
          <cell r="B17">
            <v>739269.12399400002</v>
          </cell>
          <cell r="C17">
            <v>0</v>
          </cell>
          <cell r="D17">
            <v>742631.12993199995</v>
          </cell>
          <cell r="E17">
            <v>725086.1986939999</v>
          </cell>
          <cell r="F17">
            <v>3362.0059379999998</v>
          </cell>
          <cell r="G17">
            <v>17544.931238000001</v>
          </cell>
          <cell r="H17">
            <v>0</v>
          </cell>
          <cell r="I17">
            <v>17544.931238000001</v>
          </cell>
          <cell r="J17">
            <v>0</v>
          </cell>
          <cell r="K17">
            <v>0</v>
          </cell>
        </row>
        <row r="18">
          <cell r="A18" t="str">
            <v>BRADESCO CCEAR 247</v>
          </cell>
          <cell r="B18">
            <v>77062.602131000007</v>
          </cell>
          <cell r="C18">
            <v>0</v>
          </cell>
          <cell r="D18">
            <v>77285.778036000003</v>
          </cell>
          <cell r="E18">
            <v>75492.476380000007</v>
          </cell>
          <cell r="F18">
            <v>223.175905</v>
          </cell>
          <cell r="G18">
            <v>1793.3016560000001</v>
          </cell>
          <cell r="H18">
            <v>0</v>
          </cell>
          <cell r="I18">
            <v>1793.3016560000001</v>
          </cell>
          <cell r="J18">
            <v>0</v>
          </cell>
          <cell r="K18">
            <v>0</v>
          </cell>
        </row>
        <row r="19">
          <cell r="A19" t="str">
            <v>BRADESCO CCEAR 249</v>
          </cell>
          <cell r="B19">
            <v>4308.3823279999997</v>
          </cell>
          <cell r="C19">
            <v>0</v>
          </cell>
          <cell r="D19">
            <v>0</v>
          </cell>
          <cell r="E19">
            <v>0</v>
          </cell>
          <cell r="F19">
            <v>30.822918999999999</v>
          </cell>
          <cell r="G19">
            <v>0</v>
          </cell>
          <cell r="H19">
            <v>0</v>
          </cell>
          <cell r="I19">
            <v>0</v>
          </cell>
          <cell r="J19">
            <v>0</v>
          </cell>
          <cell r="K19">
            <v>4339.2052469999999</v>
          </cell>
        </row>
        <row r="20">
          <cell r="A20" t="str">
            <v>BRADESCO CHESF 898</v>
          </cell>
          <cell r="B20">
            <v>31219.137304</v>
          </cell>
          <cell r="C20">
            <v>0</v>
          </cell>
          <cell r="D20">
            <v>0</v>
          </cell>
          <cell r="E20">
            <v>0</v>
          </cell>
          <cell r="F20">
            <v>227.20348799999999</v>
          </cell>
          <cell r="G20">
            <v>0</v>
          </cell>
          <cell r="H20">
            <v>0</v>
          </cell>
          <cell r="I20">
            <v>0</v>
          </cell>
          <cell r="J20">
            <v>0</v>
          </cell>
          <cell r="K20">
            <v>31446.340791999999</v>
          </cell>
        </row>
        <row r="21">
          <cell r="A21" t="str">
            <v>BRADESCO CHESF 899</v>
          </cell>
          <cell r="B21">
            <v>113343.553287</v>
          </cell>
          <cell r="C21">
            <v>0</v>
          </cell>
          <cell r="D21">
            <v>0</v>
          </cell>
          <cell r="E21">
            <v>0</v>
          </cell>
          <cell r="F21">
            <v>824.88027599999998</v>
          </cell>
          <cell r="G21">
            <v>0</v>
          </cell>
          <cell r="H21">
            <v>0</v>
          </cell>
          <cell r="I21">
            <v>0</v>
          </cell>
          <cell r="J21">
            <v>0</v>
          </cell>
          <cell r="K21">
            <v>114168.433563</v>
          </cell>
        </row>
        <row r="22">
          <cell r="A22" t="str">
            <v>BRADESCO RECIFE</v>
          </cell>
          <cell r="B22">
            <v>0</v>
          </cell>
          <cell r="C22">
            <v>12732000</v>
          </cell>
          <cell r="D22">
            <v>0</v>
          </cell>
          <cell r="E22">
            <v>0</v>
          </cell>
          <cell r="F22">
            <v>62844.515105999999</v>
          </cell>
          <cell r="G22">
            <v>0</v>
          </cell>
          <cell r="H22">
            <v>0</v>
          </cell>
          <cell r="I22">
            <v>0</v>
          </cell>
          <cell r="J22">
            <v>0</v>
          </cell>
          <cell r="K22">
            <v>12794844.515106</v>
          </cell>
        </row>
        <row r="23">
          <cell r="A23" t="str">
            <v>BRADESCO RECIFE MAE</v>
          </cell>
          <cell r="B23">
            <v>2656009.7881979998</v>
          </cell>
          <cell r="C23">
            <v>0</v>
          </cell>
          <cell r="D23">
            <v>0</v>
          </cell>
          <cell r="E23">
            <v>0</v>
          </cell>
          <cell r="F23">
            <v>19089.610366000001</v>
          </cell>
          <cell r="G23">
            <v>0</v>
          </cell>
          <cell r="H23">
            <v>0</v>
          </cell>
          <cell r="I23">
            <v>0</v>
          </cell>
          <cell r="J23">
            <v>0</v>
          </cell>
          <cell r="K23">
            <v>2675099.3985629999</v>
          </cell>
        </row>
        <row r="24">
          <cell r="A24" t="str">
            <v>ITAU - 4º LEILÃO 1</v>
          </cell>
          <cell r="B24">
            <v>0</v>
          </cell>
          <cell r="C24">
            <v>0</v>
          </cell>
          <cell r="D24">
            <v>0</v>
          </cell>
          <cell r="E24">
            <v>0</v>
          </cell>
          <cell r="F24">
            <v>0</v>
          </cell>
          <cell r="G24">
            <v>0</v>
          </cell>
          <cell r="H24">
            <v>0</v>
          </cell>
          <cell r="I24">
            <v>0</v>
          </cell>
          <cell r="J24">
            <v>0</v>
          </cell>
          <cell r="K24">
            <v>0</v>
          </cell>
        </row>
        <row r="25">
          <cell r="A25" t="str">
            <v>ITAU - 4º LEILÃO 2</v>
          </cell>
          <cell r="B25">
            <v>8221775.9538249997</v>
          </cell>
          <cell r="C25">
            <v>0</v>
          </cell>
          <cell r="D25">
            <v>0</v>
          </cell>
          <cell r="E25">
            <v>0</v>
          </cell>
          <cell r="F25">
            <v>58939.494757</v>
          </cell>
          <cell r="G25">
            <v>0</v>
          </cell>
          <cell r="H25">
            <v>0</v>
          </cell>
          <cell r="I25">
            <v>0</v>
          </cell>
          <cell r="J25">
            <v>0</v>
          </cell>
          <cell r="K25">
            <v>8280715.4485820001</v>
          </cell>
        </row>
        <row r="26">
          <cell r="A26" t="str">
            <v>ITAU - 4º LEILÃO 3</v>
          </cell>
          <cell r="B26">
            <v>612712.56509499997</v>
          </cell>
          <cell r="C26">
            <v>0</v>
          </cell>
          <cell r="D26">
            <v>0</v>
          </cell>
          <cell r="E26">
            <v>0</v>
          </cell>
          <cell r="F26">
            <v>4392.3562529999999</v>
          </cell>
          <cell r="G26">
            <v>0</v>
          </cell>
          <cell r="H26">
            <v>0</v>
          </cell>
          <cell r="I26">
            <v>0</v>
          </cell>
          <cell r="J26">
            <v>0</v>
          </cell>
          <cell r="K26">
            <v>617104.92134799995</v>
          </cell>
        </row>
        <row r="27">
          <cell r="A27" t="str">
            <v>ITAU - APLIC AUTOM</v>
          </cell>
          <cell r="B27">
            <v>0</v>
          </cell>
          <cell r="C27">
            <v>357165.07</v>
          </cell>
          <cell r="D27">
            <v>0</v>
          </cell>
          <cell r="E27">
            <v>0</v>
          </cell>
          <cell r="F27">
            <v>3.3451000000000002E-2</v>
          </cell>
          <cell r="G27">
            <v>0</v>
          </cell>
          <cell r="H27">
            <v>0</v>
          </cell>
          <cell r="I27">
            <v>0</v>
          </cell>
          <cell r="J27">
            <v>0</v>
          </cell>
          <cell r="K27">
            <v>357165.103451</v>
          </cell>
        </row>
        <row r="28">
          <cell r="A28" t="str">
            <v>SANTANDER (CCEE)</v>
          </cell>
          <cell r="B28">
            <v>0</v>
          </cell>
          <cell r="C28">
            <v>0</v>
          </cell>
          <cell r="D28">
            <v>0</v>
          </cell>
          <cell r="E28">
            <v>0</v>
          </cell>
          <cell r="F28">
            <v>0</v>
          </cell>
          <cell r="G28">
            <v>0</v>
          </cell>
          <cell r="H28">
            <v>0</v>
          </cell>
          <cell r="I28">
            <v>0</v>
          </cell>
          <cell r="J28">
            <v>0</v>
          </cell>
          <cell r="K28">
            <v>0</v>
          </cell>
        </row>
        <row r="29">
          <cell r="A29" t="str">
            <v>SANTANDER AF (Bndes Finem) 1</v>
          </cell>
          <cell r="B29">
            <v>5614157.6086569997</v>
          </cell>
          <cell r="C29">
            <v>0</v>
          </cell>
          <cell r="D29">
            <v>0</v>
          </cell>
          <cell r="E29">
            <v>0</v>
          </cell>
          <cell r="F29">
            <v>41062.131965</v>
          </cell>
          <cell r="G29">
            <v>0</v>
          </cell>
          <cell r="H29">
            <v>0</v>
          </cell>
          <cell r="I29">
            <v>0</v>
          </cell>
          <cell r="J29">
            <v>0</v>
          </cell>
          <cell r="K29">
            <v>5655219.7406219998</v>
          </cell>
        </row>
        <row r="30">
          <cell r="A30" t="str">
            <v>VOTORANTIM 1º e 5º L EE</v>
          </cell>
          <cell r="B30">
            <v>0</v>
          </cell>
          <cell r="C30">
            <v>709412.73</v>
          </cell>
          <cell r="D30">
            <v>0</v>
          </cell>
          <cell r="E30">
            <v>0</v>
          </cell>
          <cell r="F30">
            <v>1863.0467430000001</v>
          </cell>
          <cell r="G30">
            <v>0</v>
          </cell>
          <cell r="H30">
            <v>0</v>
          </cell>
          <cell r="I30">
            <v>0</v>
          </cell>
          <cell r="J30">
            <v>0</v>
          </cell>
          <cell r="K30">
            <v>711275.77674300002</v>
          </cell>
        </row>
        <row r="31">
          <cell r="A31" t="str">
            <v>VOTORANTIM 2º L EE</v>
          </cell>
          <cell r="B31">
            <v>0</v>
          </cell>
          <cell r="C31">
            <v>946162.78</v>
          </cell>
          <cell r="D31">
            <v>0</v>
          </cell>
          <cell r="E31">
            <v>0</v>
          </cell>
          <cell r="F31">
            <v>929.39067999999997</v>
          </cell>
          <cell r="G31">
            <v>0</v>
          </cell>
          <cell r="H31">
            <v>0</v>
          </cell>
          <cell r="I31">
            <v>0</v>
          </cell>
          <cell r="J31">
            <v>0</v>
          </cell>
          <cell r="K31">
            <v>947092.17067999998</v>
          </cell>
        </row>
      </sheetData>
      <sheetData sheetId="76" refreshError="1">
        <row r="1">
          <cell r="A1" t="str">
            <v>Data: 31/12/2009</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20457366.897519998</v>
          </cell>
          <cell r="C3">
            <v>0</v>
          </cell>
          <cell r="D3">
            <v>0</v>
          </cell>
          <cell r="E3">
            <v>0</v>
          </cell>
          <cell r="F3">
            <v>137292.03807899999</v>
          </cell>
          <cell r="G3">
            <v>0</v>
          </cell>
          <cell r="H3">
            <v>0</v>
          </cell>
          <cell r="I3">
            <v>0</v>
          </cell>
          <cell r="J3">
            <v>0</v>
          </cell>
          <cell r="K3">
            <v>20594658.935598999</v>
          </cell>
        </row>
        <row r="4">
          <cell r="A4" t="str">
            <v>BB CDB 1000</v>
          </cell>
          <cell r="B4">
            <v>0</v>
          </cell>
          <cell r="C4">
            <v>0</v>
          </cell>
          <cell r="D4">
            <v>0</v>
          </cell>
          <cell r="E4">
            <v>0</v>
          </cell>
          <cell r="F4">
            <v>0</v>
          </cell>
          <cell r="G4">
            <v>0</v>
          </cell>
          <cell r="H4">
            <v>0</v>
          </cell>
          <cell r="I4">
            <v>0</v>
          </cell>
          <cell r="J4">
            <v>0</v>
          </cell>
          <cell r="K4">
            <v>0</v>
          </cell>
        </row>
        <row r="5">
          <cell r="A5" t="str">
            <v>BB CDB 2000</v>
          </cell>
          <cell r="B5">
            <v>733477.95087299997</v>
          </cell>
          <cell r="C5">
            <v>0</v>
          </cell>
          <cell r="D5">
            <v>474039.99352800002</v>
          </cell>
          <cell r="E5">
            <v>472499.99999899999</v>
          </cell>
          <cell r="F5">
            <v>2604.4373989999999</v>
          </cell>
          <cell r="G5">
            <v>1539.9935290000001</v>
          </cell>
          <cell r="H5">
            <v>0</v>
          </cell>
          <cell r="I5">
            <v>1539.9935290000001</v>
          </cell>
          <cell r="J5">
            <v>0</v>
          </cell>
          <cell r="K5">
            <v>262042.39474399999</v>
          </cell>
        </row>
        <row r="6">
          <cell r="A6" t="str">
            <v>BB POLO 28 - 2009</v>
          </cell>
          <cell r="B6">
            <v>65984196.166408002</v>
          </cell>
          <cell r="C6">
            <v>154920000</v>
          </cell>
          <cell r="D6">
            <v>136077155.63969401</v>
          </cell>
          <cell r="E6">
            <v>135808000.00000101</v>
          </cell>
          <cell r="F6">
            <v>538677.27648400003</v>
          </cell>
          <cell r="G6">
            <v>64043.429831000001</v>
          </cell>
          <cell r="H6">
            <v>0</v>
          </cell>
          <cell r="I6">
            <v>64043.429831000001</v>
          </cell>
          <cell r="J6">
            <v>205112.20986199999</v>
          </cell>
          <cell r="K6">
            <v>85365717.803201005</v>
          </cell>
        </row>
        <row r="7">
          <cell r="A7" t="str">
            <v>BB Polo 28 - APLIC AUTOM</v>
          </cell>
          <cell r="B7">
            <v>100976.58988499999</v>
          </cell>
          <cell r="C7">
            <v>0</v>
          </cell>
          <cell r="D7">
            <v>101009.995662</v>
          </cell>
          <cell r="E7">
            <v>100964.86997700001</v>
          </cell>
          <cell r="F7">
            <v>33.405777</v>
          </cell>
          <cell r="G7">
            <v>1.8580479999999999</v>
          </cell>
          <cell r="H7">
            <v>0</v>
          </cell>
          <cell r="I7">
            <v>1.8580479999999999</v>
          </cell>
          <cell r="J7">
            <v>43.267637000000001</v>
          </cell>
          <cell r="K7">
            <v>0</v>
          </cell>
        </row>
        <row r="8">
          <cell r="A8" t="str">
            <v>BB Polo 28 - BNDES FINEM</v>
          </cell>
          <cell r="B8">
            <v>6221264.8878600001</v>
          </cell>
          <cell r="C8">
            <v>0</v>
          </cell>
          <cell r="D8">
            <v>0</v>
          </cell>
          <cell r="E8">
            <v>0</v>
          </cell>
          <cell r="F8">
            <v>41195.044582000002</v>
          </cell>
          <cell r="G8">
            <v>0</v>
          </cell>
          <cell r="H8">
            <v>0</v>
          </cell>
          <cell r="I8">
            <v>0</v>
          </cell>
          <cell r="J8">
            <v>0</v>
          </cell>
          <cell r="K8">
            <v>6262459.9324420001</v>
          </cell>
        </row>
        <row r="9">
          <cell r="A9" t="str">
            <v>BNB</v>
          </cell>
          <cell r="B9">
            <v>0</v>
          </cell>
          <cell r="C9">
            <v>0</v>
          </cell>
          <cell r="D9">
            <v>0</v>
          </cell>
          <cell r="E9">
            <v>0</v>
          </cell>
          <cell r="F9">
            <v>0</v>
          </cell>
          <cell r="G9">
            <v>0</v>
          </cell>
          <cell r="H9">
            <v>0</v>
          </cell>
          <cell r="I9">
            <v>0</v>
          </cell>
          <cell r="J9">
            <v>0</v>
          </cell>
          <cell r="K9">
            <v>0</v>
          </cell>
        </row>
        <row r="10">
          <cell r="A10" t="str">
            <v>BNB AF</v>
          </cell>
          <cell r="B10">
            <v>0</v>
          </cell>
          <cell r="C10">
            <v>0</v>
          </cell>
          <cell r="D10">
            <v>0</v>
          </cell>
          <cell r="E10">
            <v>0</v>
          </cell>
          <cell r="F10">
            <v>0</v>
          </cell>
          <cell r="G10">
            <v>0</v>
          </cell>
          <cell r="H10">
            <v>0</v>
          </cell>
          <cell r="I10">
            <v>0</v>
          </cell>
          <cell r="J10">
            <v>0</v>
          </cell>
          <cell r="K10">
            <v>0</v>
          </cell>
        </row>
        <row r="11">
          <cell r="A11" t="str">
            <v>BNB AF 1</v>
          </cell>
          <cell r="B11">
            <v>9842850.2553199995</v>
          </cell>
          <cell r="C11">
            <v>0</v>
          </cell>
          <cell r="D11">
            <v>0</v>
          </cell>
          <cell r="E11">
            <v>0</v>
          </cell>
          <cell r="F11">
            <v>61509.917440999998</v>
          </cell>
          <cell r="G11">
            <v>0</v>
          </cell>
          <cell r="H11">
            <v>0</v>
          </cell>
          <cell r="I11">
            <v>0</v>
          </cell>
          <cell r="J11">
            <v>0</v>
          </cell>
          <cell r="K11">
            <v>9904360.1727610007</v>
          </cell>
        </row>
        <row r="12">
          <cell r="A12" t="str">
            <v>BNB AF 2</v>
          </cell>
          <cell r="B12">
            <v>0</v>
          </cell>
          <cell r="C12">
            <v>0</v>
          </cell>
          <cell r="D12">
            <v>0</v>
          </cell>
          <cell r="E12">
            <v>0</v>
          </cell>
          <cell r="F12">
            <v>0</v>
          </cell>
          <cell r="G12">
            <v>0</v>
          </cell>
          <cell r="H12">
            <v>0</v>
          </cell>
          <cell r="I12">
            <v>0</v>
          </cell>
          <cell r="J12">
            <v>0</v>
          </cell>
          <cell r="K12">
            <v>0</v>
          </cell>
        </row>
        <row r="13">
          <cell r="A13" t="str">
            <v>BNB AF 2º</v>
          </cell>
          <cell r="B13">
            <v>12026624.063352</v>
          </cell>
          <cell r="C13">
            <v>0</v>
          </cell>
          <cell r="D13">
            <v>0</v>
          </cell>
          <cell r="E13">
            <v>0</v>
          </cell>
          <cell r="F13">
            <v>75156.751757999999</v>
          </cell>
          <cell r="G13">
            <v>0</v>
          </cell>
          <cell r="H13">
            <v>0</v>
          </cell>
          <cell r="I13">
            <v>0</v>
          </cell>
          <cell r="J13">
            <v>0</v>
          </cell>
          <cell r="K13">
            <v>12101780.81511</v>
          </cell>
        </row>
        <row r="14">
          <cell r="A14" t="str">
            <v>BNB APLIC AUTOM</v>
          </cell>
          <cell r="B14">
            <v>601925.66940000001</v>
          </cell>
          <cell r="C14">
            <v>0</v>
          </cell>
          <cell r="D14">
            <v>602063.74882800004</v>
          </cell>
          <cell r="E14">
            <v>601629.68156300008</v>
          </cell>
          <cell r="F14">
            <v>138.07942800000001</v>
          </cell>
          <cell r="G14">
            <v>18.049807999999999</v>
          </cell>
          <cell r="H14">
            <v>0</v>
          </cell>
          <cell r="I14">
            <v>18.049807999999999</v>
          </cell>
          <cell r="J14">
            <v>416.01745699999998</v>
          </cell>
          <cell r="K14">
            <v>0</v>
          </cell>
        </row>
        <row r="15">
          <cell r="A15" t="str">
            <v>BNB FN 1 e 2</v>
          </cell>
          <cell r="B15">
            <v>15436030.166029001</v>
          </cell>
          <cell r="C15">
            <v>0</v>
          </cell>
          <cell r="D15">
            <v>0</v>
          </cell>
          <cell r="E15">
            <v>0</v>
          </cell>
          <cell r="F15">
            <v>100536.933928</v>
          </cell>
          <cell r="G15">
            <v>0</v>
          </cell>
          <cell r="H15">
            <v>0</v>
          </cell>
          <cell r="I15">
            <v>0</v>
          </cell>
          <cell r="J15">
            <v>0</v>
          </cell>
          <cell r="K15">
            <v>15536567.099957</v>
          </cell>
        </row>
        <row r="16">
          <cell r="A16" t="str">
            <v>BNB FNE</v>
          </cell>
          <cell r="B16">
            <v>20376049.452465001</v>
          </cell>
          <cell r="C16">
            <v>0</v>
          </cell>
          <cell r="D16">
            <v>0</v>
          </cell>
          <cell r="E16">
            <v>0</v>
          </cell>
          <cell r="F16">
            <v>127333.96191899999</v>
          </cell>
          <cell r="G16">
            <v>0</v>
          </cell>
          <cell r="H16">
            <v>0</v>
          </cell>
          <cell r="I16">
            <v>0</v>
          </cell>
          <cell r="J16">
            <v>0</v>
          </cell>
          <cell r="K16">
            <v>20503383.414384</v>
          </cell>
        </row>
        <row r="17">
          <cell r="A17" t="str">
            <v>BRADESCO CCEAR 246</v>
          </cell>
          <cell r="B17">
            <v>0</v>
          </cell>
          <cell r="C17">
            <v>0</v>
          </cell>
          <cell r="D17">
            <v>0</v>
          </cell>
          <cell r="E17">
            <v>0</v>
          </cell>
          <cell r="F17">
            <v>0</v>
          </cell>
          <cell r="G17">
            <v>0</v>
          </cell>
          <cell r="H17">
            <v>0</v>
          </cell>
          <cell r="I17">
            <v>0</v>
          </cell>
          <cell r="J17">
            <v>0</v>
          </cell>
          <cell r="K17">
            <v>0</v>
          </cell>
        </row>
        <row r="18">
          <cell r="A18" t="str">
            <v>BRADESCO CCEAR 247</v>
          </cell>
          <cell r="B18">
            <v>0</v>
          </cell>
          <cell r="C18">
            <v>0</v>
          </cell>
          <cell r="D18">
            <v>0</v>
          </cell>
          <cell r="E18">
            <v>0</v>
          </cell>
          <cell r="F18">
            <v>0</v>
          </cell>
          <cell r="G18">
            <v>0</v>
          </cell>
          <cell r="H18">
            <v>0</v>
          </cell>
          <cell r="I18">
            <v>0</v>
          </cell>
          <cell r="J18">
            <v>0</v>
          </cell>
          <cell r="K18">
            <v>0</v>
          </cell>
        </row>
        <row r="19">
          <cell r="A19" t="str">
            <v>BRADESCO CCEAR 249</v>
          </cell>
          <cell r="B19">
            <v>4339.2052469999999</v>
          </cell>
          <cell r="C19">
            <v>0</v>
          </cell>
          <cell r="D19">
            <v>0</v>
          </cell>
          <cell r="E19">
            <v>0</v>
          </cell>
          <cell r="F19">
            <v>28.204554999999999</v>
          </cell>
          <cell r="G19">
            <v>0</v>
          </cell>
          <cell r="H19">
            <v>0</v>
          </cell>
          <cell r="I19">
            <v>0</v>
          </cell>
          <cell r="J19">
            <v>0</v>
          </cell>
          <cell r="K19">
            <v>4367.4098020000001</v>
          </cell>
        </row>
        <row r="20">
          <cell r="A20" t="str">
            <v>BRADESCO CHESF 898</v>
          </cell>
          <cell r="B20">
            <v>31446.340791999999</v>
          </cell>
          <cell r="C20">
            <v>0</v>
          </cell>
          <cell r="D20">
            <v>0</v>
          </cell>
          <cell r="E20">
            <v>0</v>
          </cell>
          <cell r="F20">
            <v>207.92720299999999</v>
          </cell>
          <cell r="G20">
            <v>0</v>
          </cell>
          <cell r="H20">
            <v>0</v>
          </cell>
          <cell r="I20">
            <v>0</v>
          </cell>
          <cell r="J20">
            <v>0</v>
          </cell>
          <cell r="K20">
            <v>31654.267994999998</v>
          </cell>
        </row>
        <row r="21">
          <cell r="A21" t="str">
            <v>BRADESCO CHESF 899</v>
          </cell>
          <cell r="B21">
            <v>114168.433563</v>
          </cell>
          <cell r="C21">
            <v>0</v>
          </cell>
          <cell r="D21">
            <v>0</v>
          </cell>
          <cell r="E21">
            <v>0</v>
          </cell>
          <cell r="F21">
            <v>754.89619900000002</v>
          </cell>
          <cell r="G21">
            <v>0</v>
          </cell>
          <cell r="H21">
            <v>0</v>
          </cell>
          <cell r="I21">
            <v>0</v>
          </cell>
          <cell r="J21">
            <v>0</v>
          </cell>
          <cell r="K21">
            <v>114923.32976199999</v>
          </cell>
        </row>
        <row r="22">
          <cell r="A22" t="str">
            <v>BRADESCO RECIFE</v>
          </cell>
          <cell r="B22">
            <v>12794844.515106</v>
          </cell>
          <cell r="C22">
            <v>0</v>
          </cell>
          <cell r="D22">
            <v>12719973.032462999</v>
          </cell>
          <cell r="E22">
            <v>12699999.999999</v>
          </cell>
          <cell r="F22">
            <v>8819.7248650000001</v>
          </cell>
          <cell r="G22">
            <v>14818.045416999999</v>
          </cell>
          <cell r="H22">
            <v>0</v>
          </cell>
          <cell r="I22">
            <v>14818.045416999999</v>
          </cell>
          <cell r="J22">
            <v>5154.9870469999996</v>
          </cell>
          <cell r="K22">
            <v>83691.207506999999</v>
          </cell>
        </row>
        <row r="23">
          <cell r="A23" t="str">
            <v>BRADESCO RECIFE MAE</v>
          </cell>
          <cell r="B23">
            <v>2675099.3985629999</v>
          </cell>
          <cell r="C23">
            <v>1690000</v>
          </cell>
          <cell r="D23">
            <v>1695651.6325729999</v>
          </cell>
          <cell r="E23">
            <v>1690000</v>
          </cell>
          <cell r="F23">
            <v>16347.999867</v>
          </cell>
          <cell r="G23">
            <v>5651.6325729999999</v>
          </cell>
          <cell r="H23">
            <v>0</v>
          </cell>
          <cell r="I23">
            <v>5651.6325729999999</v>
          </cell>
          <cell r="J23">
            <v>0</v>
          </cell>
          <cell r="K23">
            <v>2685795.7658560001</v>
          </cell>
        </row>
        <row r="24">
          <cell r="A24" t="str">
            <v>ITAU - 4º LEILÃO 1</v>
          </cell>
          <cell r="B24">
            <v>0</v>
          </cell>
          <cell r="C24">
            <v>0</v>
          </cell>
          <cell r="D24">
            <v>0</v>
          </cell>
          <cell r="E24">
            <v>0</v>
          </cell>
          <cell r="F24">
            <v>0</v>
          </cell>
          <cell r="G24">
            <v>0</v>
          </cell>
          <cell r="H24">
            <v>0</v>
          </cell>
          <cell r="I24">
            <v>0</v>
          </cell>
          <cell r="J24">
            <v>0</v>
          </cell>
          <cell r="K24">
            <v>0</v>
          </cell>
        </row>
        <row r="25">
          <cell r="A25" t="str">
            <v>ITAU - 4º LEILÃO 2</v>
          </cell>
          <cell r="B25">
            <v>8280715.4485820001</v>
          </cell>
          <cell r="C25">
            <v>0</v>
          </cell>
          <cell r="D25">
            <v>0</v>
          </cell>
          <cell r="E25">
            <v>0</v>
          </cell>
          <cell r="F25">
            <v>53933.409884000001</v>
          </cell>
          <cell r="G25">
            <v>0</v>
          </cell>
          <cell r="H25">
            <v>0</v>
          </cell>
          <cell r="I25">
            <v>0</v>
          </cell>
          <cell r="J25">
            <v>0</v>
          </cell>
          <cell r="K25">
            <v>8334648.8584660003</v>
          </cell>
        </row>
        <row r="26">
          <cell r="A26" t="str">
            <v>ITAU - 4º LEILÃO 3</v>
          </cell>
          <cell r="B26">
            <v>617104.92134799995</v>
          </cell>
          <cell r="C26">
            <v>0</v>
          </cell>
          <cell r="D26">
            <v>0</v>
          </cell>
          <cell r="E26">
            <v>0</v>
          </cell>
          <cell r="F26">
            <v>4019.2870859999998</v>
          </cell>
          <cell r="G26">
            <v>0</v>
          </cell>
          <cell r="H26">
            <v>0</v>
          </cell>
          <cell r="I26">
            <v>0</v>
          </cell>
          <cell r="J26">
            <v>0</v>
          </cell>
          <cell r="K26">
            <v>621124.20843400003</v>
          </cell>
        </row>
        <row r="27">
          <cell r="A27" t="str">
            <v>ITAU - APLIC AUTOM</v>
          </cell>
          <cell r="B27">
            <v>357165.103451</v>
          </cell>
          <cell r="C27">
            <v>4308.88</v>
          </cell>
          <cell r="D27">
            <v>361498.47333200002</v>
          </cell>
          <cell r="E27">
            <v>361477.30353400001</v>
          </cell>
          <cell r="F27">
            <v>24.489881</v>
          </cell>
          <cell r="G27">
            <v>0.973607</v>
          </cell>
          <cell r="H27">
            <v>0</v>
          </cell>
          <cell r="I27">
            <v>0.973607</v>
          </cell>
          <cell r="J27">
            <v>20.196190999999999</v>
          </cell>
          <cell r="K27">
            <v>0</v>
          </cell>
        </row>
        <row r="28">
          <cell r="A28" t="str">
            <v>SANTANDER (CCEE)</v>
          </cell>
          <cell r="B28">
            <v>0</v>
          </cell>
          <cell r="C28">
            <v>0</v>
          </cell>
          <cell r="D28">
            <v>0</v>
          </cell>
          <cell r="E28">
            <v>0</v>
          </cell>
          <cell r="F28">
            <v>0</v>
          </cell>
          <cell r="G28">
            <v>0</v>
          </cell>
          <cell r="H28">
            <v>0</v>
          </cell>
          <cell r="I28">
            <v>0</v>
          </cell>
          <cell r="J28">
            <v>0</v>
          </cell>
          <cell r="K28">
            <v>0</v>
          </cell>
        </row>
        <row r="29">
          <cell r="A29" t="str">
            <v>SANTANDER AF (Bndes Finem) 1</v>
          </cell>
          <cell r="B29">
            <v>5655219.7406219998</v>
          </cell>
          <cell r="C29">
            <v>0</v>
          </cell>
          <cell r="D29">
            <v>5675849.680195</v>
          </cell>
          <cell r="E29">
            <v>5538994.5614109999</v>
          </cell>
          <cell r="F29">
            <v>20629.939573</v>
          </cell>
          <cell r="G29">
            <v>136855.11878399999</v>
          </cell>
          <cell r="H29">
            <v>0</v>
          </cell>
          <cell r="I29">
            <v>136855.11878399999</v>
          </cell>
          <cell r="J29">
            <v>0</v>
          </cell>
          <cell r="K29">
            <v>0</v>
          </cell>
        </row>
        <row r="30">
          <cell r="A30" t="str">
            <v>VOTORANTIM 1º L EE</v>
          </cell>
          <cell r="B30">
            <v>0</v>
          </cell>
          <cell r="C30">
            <v>5616101.5700000003</v>
          </cell>
          <cell r="D30">
            <v>0</v>
          </cell>
          <cell r="E30">
            <v>0</v>
          </cell>
          <cell r="F30">
            <v>27702.983680000001</v>
          </cell>
          <cell r="G30">
            <v>0</v>
          </cell>
          <cell r="H30">
            <v>0</v>
          </cell>
          <cell r="I30">
            <v>0</v>
          </cell>
          <cell r="J30">
            <v>0</v>
          </cell>
          <cell r="K30">
            <v>5643804.5536799999</v>
          </cell>
        </row>
        <row r="31">
          <cell r="A31" t="str">
            <v>VOTORANTIM 1º e 5º L EE</v>
          </cell>
          <cell r="B31">
            <v>711275.77674300002</v>
          </cell>
          <cell r="C31">
            <v>0</v>
          </cell>
          <cell r="D31">
            <v>0</v>
          </cell>
          <cell r="E31">
            <v>0</v>
          </cell>
          <cell r="F31">
            <v>4679.5746820000004</v>
          </cell>
          <cell r="G31">
            <v>0</v>
          </cell>
          <cell r="H31">
            <v>0</v>
          </cell>
          <cell r="I31">
            <v>0</v>
          </cell>
          <cell r="J31">
            <v>0</v>
          </cell>
          <cell r="K31">
            <v>715955.351425</v>
          </cell>
        </row>
        <row r="32">
          <cell r="A32" t="str">
            <v>VOTORANTIM 2º L EE</v>
          </cell>
          <cell r="B32">
            <v>947092.17067999998</v>
          </cell>
          <cell r="C32">
            <v>0</v>
          </cell>
          <cell r="D32">
            <v>0</v>
          </cell>
          <cell r="E32">
            <v>0</v>
          </cell>
          <cell r="F32">
            <v>6231.0410229999998</v>
          </cell>
          <cell r="G32">
            <v>0</v>
          </cell>
          <cell r="H32">
            <v>0</v>
          </cell>
          <cell r="I32">
            <v>0</v>
          </cell>
          <cell r="J32">
            <v>0</v>
          </cell>
          <cell r="K32">
            <v>953323.21170300001</v>
          </cell>
        </row>
      </sheetData>
      <sheetData sheetId="77" refreshError="1">
        <row r="1">
          <cell r="A1" t="str">
            <v>Data: 28/02/2010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20594658.935598999</v>
          </cell>
          <cell r="C3">
            <v>0</v>
          </cell>
          <cell r="D3">
            <v>0</v>
          </cell>
          <cell r="E3">
            <v>0</v>
          </cell>
          <cell r="F3">
            <v>124479.39322899999</v>
          </cell>
          <cell r="G3">
            <v>0</v>
          </cell>
          <cell r="H3">
            <v>0</v>
          </cell>
          <cell r="I3">
            <v>0</v>
          </cell>
          <cell r="J3">
            <v>0</v>
          </cell>
          <cell r="K3">
            <v>20719138.328828</v>
          </cell>
        </row>
        <row r="4">
          <cell r="A4" t="str">
            <v>BB CDB 1000</v>
          </cell>
          <cell r="B4">
            <v>0</v>
          </cell>
          <cell r="C4">
            <v>0</v>
          </cell>
          <cell r="D4">
            <v>0</v>
          </cell>
          <cell r="E4">
            <v>0</v>
          </cell>
          <cell r="F4">
            <v>0</v>
          </cell>
          <cell r="G4">
            <v>0</v>
          </cell>
          <cell r="H4">
            <v>0</v>
          </cell>
          <cell r="I4">
            <v>0</v>
          </cell>
          <cell r="J4">
            <v>0</v>
          </cell>
          <cell r="K4">
            <v>0</v>
          </cell>
        </row>
        <row r="5">
          <cell r="A5" t="str">
            <v>BB CDB 2000</v>
          </cell>
          <cell r="B5">
            <v>262042.39474399999</v>
          </cell>
          <cell r="C5">
            <v>2000000</v>
          </cell>
          <cell r="D5">
            <v>62250.645085999997</v>
          </cell>
          <cell r="E5">
            <v>62187.280000999999</v>
          </cell>
          <cell r="F5">
            <v>10995.299595</v>
          </cell>
          <cell r="G5">
            <v>63.365085000000001</v>
          </cell>
          <cell r="H5">
            <v>0</v>
          </cell>
          <cell r="I5">
            <v>63.365085000000001</v>
          </cell>
          <cell r="J5">
            <v>0</v>
          </cell>
          <cell r="K5">
            <v>2210787.0492529999</v>
          </cell>
        </row>
        <row r="6">
          <cell r="A6" t="str">
            <v>BB CDB 5400</v>
          </cell>
          <cell r="B6">
            <v>0</v>
          </cell>
          <cell r="C6">
            <v>5400000</v>
          </cell>
          <cell r="D6">
            <v>0</v>
          </cell>
          <cell r="E6">
            <v>0</v>
          </cell>
          <cell r="F6">
            <v>0</v>
          </cell>
          <cell r="G6">
            <v>0</v>
          </cell>
          <cell r="H6">
            <v>0</v>
          </cell>
          <cell r="I6">
            <v>0</v>
          </cell>
          <cell r="J6">
            <v>0</v>
          </cell>
          <cell r="K6">
            <v>5400000</v>
          </cell>
        </row>
        <row r="7">
          <cell r="A7" t="str">
            <v>BB POLO 28 - 2010</v>
          </cell>
          <cell r="B7">
            <v>85365717.803201005</v>
          </cell>
          <cell r="C7">
            <v>118111000</v>
          </cell>
          <cell r="D7">
            <v>129475459.49089199</v>
          </cell>
          <cell r="E7">
            <v>129196999.999999</v>
          </cell>
          <cell r="F7">
            <v>493098.41388900002</v>
          </cell>
          <cell r="G7">
            <v>78998.801949000001</v>
          </cell>
          <cell r="H7">
            <v>0</v>
          </cell>
          <cell r="I7">
            <v>78998.801949000001</v>
          </cell>
          <cell r="J7">
            <v>199460.68894399999</v>
          </cell>
          <cell r="K7">
            <v>74494356.726197004</v>
          </cell>
        </row>
        <row r="8">
          <cell r="A8" t="str">
            <v>BB Polo 28 - APLIC AUTOM</v>
          </cell>
          <cell r="B8">
            <v>0</v>
          </cell>
          <cell r="C8">
            <v>0</v>
          </cell>
          <cell r="D8">
            <v>0</v>
          </cell>
          <cell r="E8">
            <v>0</v>
          </cell>
          <cell r="F8">
            <v>0</v>
          </cell>
          <cell r="G8">
            <v>0</v>
          </cell>
          <cell r="H8">
            <v>0</v>
          </cell>
          <cell r="I8">
            <v>0</v>
          </cell>
          <cell r="J8">
            <v>0</v>
          </cell>
          <cell r="K8">
            <v>0</v>
          </cell>
        </row>
        <row r="9">
          <cell r="A9" t="str">
            <v xml:space="preserve">BB Polo 28 - BNDES FINEM </v>
          </cell>
          <cell r="B9">
            <v>6262459.9324420001</v>
          </cell>
          <cell r="C9">
            <v>0</v>
          </cell>
          <cell r="D9">
            <v>0</v>
          </cell>
          <cell r="E9">
            <v>0</v>
          </cell>
          <cell r="F9">
            <v>37447.342796999998</v>
          </cell>
          <cell r="G9">
            <v>0</v>
          </cell>
          <cell r="H9">
            <v>0</v>
          </cell>
          <cell r="I9">
            <v>0</v>
          </cell>
          <cell r="J9">
            <v>0</v>
          </cell>
          <cell r="K9">
            <v>6299907.2752390001</v>
          </cell>
        </row>
        <row r="10">
          <cell r="A10" t="str">
            <v>BNB</v>
          </cell>
          <cell r="B10">
            <v>0</v>
          </cell>
          <cell r="C10">
            <v>0</v>
          </cell>
          <cell r="D10">
            <v>0</v>
          </cell>
          <cell r="E10">
            <v>0</v>
          </cell>
          <cell r="F10">
            <v>0</v>
          </cell>
          <cell r="G10">
            <v>0</v>
          </cell>
          <cell r="H10">
            <v>0</v>
          </cell>
          <cell r="I10">
            <v>0</v>
          </cell>
          <cell r="J10">
            <v>0</v>
          </cell>
          <cell r="K10">
            <v>0</v>
          </cell>
        </row>
        <row r="11">
          <cell r="A11" t="str">
            <v>BNB AF</v>
          </cell>
          <cell r="B11">
            <v>0</v>
          </cell>
          <cell r="C11">
            <v>0</v>
          </cell>
          <cell r="D11">
            <v>0</v>
          </cell>
          <cell r="E11">
            <v>0</v>
          </cell>
          <cell r="F11">
            <v>0</v>
          </cell>
          <cell r="G11">
            <v>0</v>
          </cell>
          <cell r="H11">
            <v>0</v>
          </cell>
          <cell r="I11">
            <v>0</v>
          </cell>
          <cell r="J11">
            <v>0</v>
          </cell>
          <cell r="K11">
            <v>0</v>
          </cell>
        </row>
        <row r="12">
          <cell r="A12" t="str">
            <v>BNB AF 1</v>
          </cell>
          <cell r="B12">
            <v>9904360.1727610007</v>
          </cell>
          <cell r="C12">
            <v>0</v>
          </cell>
          <cell r="D12">
            <v>0</v>
          </cell>
          <cell r="E12">
            <v>0</v>
          </cell>
          <cell r="F12">
            <v>55745.245279000002</v>
          </cell>
          <cell r="G12">
            <v>0</v>
          </cell>
          <cell r="H12">
            <v>0</v>
          </cell>
          <cell r="I12">
            <v>0</v>
          </cell>
          <cell r="J12">
            <v>0</v>
          </cell>
          <cell r="K12">
            <v>9960105.4180399999</v>
          </cell>
        </row>
        <row r="13">
          <cell r="A13" t="str">
            <v>BNB AF 2</v>
          </cell>
          <cell r="B13">
            <v>0</v>
          </cell>
          <cell r="C13">
            <v>0</v>
          </cell>
          <cell r="D13">
            <v>0</v>
          </cell>
          <cell r="E13">
            <v>0</v>
          </cell>
          <cell r="F13">
            <v>0</v>
          </cell>
          <cell r="G13">
            <v>0</v>
          </cell>
          <cell r="H13">
            <v>0</v>
          </cell>
          <cell r="I13">
            <v>0</v>
          </cell>
          <cell r="J13">
            <v>0</v>
          </cell>
          <cell r="K13">
            <v>0</v>
          </cell>
        </row>
        <row r="14">
          <cell r="A14" t="str">
            <v>BNB AF 2º</v>
          </cell>
          <cell r="B14">
            <v>12101780.81511</v>
          </cell>
          <cell r="C14">
            <v>0</v>
          </cell>
          <cell r="D14">
            <v>0</v>
          </cell>
          <cell r="E14">
            <v>0</v>
          </cell>
          <cell r="F14">
            <v>68113.10656</v>
          </cell>
          <cell r="G14">
            <v>0</v>
          </cell>
          <cell r="H14">
            <v>0</v>
          </cell>
          <cell r="I14">
            <v>0</v>
          </cell>
          <cell r="J14">
            <v>0</v>
          </cell>
          <cell r="K14">
            <v>12169893.921669999</v>
          </cell>
        </row>
        <row r="15">
          <cell r="A15" t="str">
            <v>BNB APLIC AUTOM</v>
          </cell>
          <cell r="B15">
            <v>0</v>
          </cell>
          <cell r="C15">
            <v>0</v>
          </cell>
          <cell r="D15">
            <v>0</v>
          </cell>
          <cell r="E15">
            <v>0</v>
          </cell>
          <cell r="F15">
            <v>0</v>
          </cell>
          <cell r="G15">
            <v>0</v>
          </cell>
          <cell r="H15">
            <v>0</v>
          </cell>
          <cell r="I15">
            <v>0</v>
          </cell>
          <cell r="J15">
            <v>0</v>
          </cell>
          <cell r="K15">
            <v>0</v>
          </cell>
        </row>
        <row r="16">
          <cell r="A16" t="str">
            <v>BNB FN 1 e 2</v>
          </cell>
          <cell r="B16">
            <v>15536567.099957</v>
          </cell>
          <cell r="C16">
            <v>0</v>
          </cell>
          <cell r="D16">
            <v>8525749.6163219996</v>
          </cell>
          <cell r="E16">
            <v>8500380.9100000001</v>
          </cell>
          <cell r="F16">
            <v>63385.286040999999</v>
          </cell>
          <cell r="G16">
            <v>25368.706321999998</v>
          </cell>
          <cell r="H16">
            <v>0</v>
          </cell>
          <cell r="I16">
            <v>25368.706321999998</v>
          </cell>
          <cell r="J16">
            <v>0</v>
          </cell>
          <cell r="K16">
            <v>7074202.7696759999</v>
          </cell>
        </row>
        <row r="17">
          <cell r="A17" t="str">
            <v>BNB FNE</v>
          </cell>
          <cell r="B17">
            <v>20503383.414384</v>
          </cell>
          <cell r="C17">
            <v>0</v>
          </cell>
          <cell r="D17">
            <v>0</v>
          </cell>
          <cell r="E17">
            <v>0</v>
          </cell>
          <cell r="F17">
            <v>115400.300227</v>
          </cell>
          <cell r="G17">
            <v>0</v>
          </cell>
          <cell r="H17">
            <v>0</v>
          </cell>
          <cell r="I17">
            <v>0</v>
          </cell>
          <cell r="J17">
            <v>0</v>
          </cell>
          <cell r="K17">
            <v>20618783.714611001</v>
          </cell>
        </row>
        <row r="18">
          <cell r="A18" t="str">
            <v>BRADESCO CCEAR 246</v>
          </cell>
          <cell r="B18">
            <v>0</v>
          </cell>
          <cell r="C18">
            <v>0</v>
          </cell>
          <cell r="D18">
            <v>0</v>
          </cell>
          <cell r="E18">
            <v>0</v>
          </cell>
          <cell r="F18">
            <v>0</v>
          </cell>
          <cell r="G18">
            <v>0</v>
          </cell>
          <cell r="H18">
            <v>0</v>
          </cell>
          <cell r="I18">
            <v>0</v>
          </cell>
          <cell r="J18">
            <v>0</v>
          </cell>
          <cell r="K18">
            <v>0</v>
          </cell>
        </row>
        <row r="19">
          <cell r="A19" t="str">
            <v>BRADESCO CCEAR 247</v>
          </cell>
          <cell r="B19">
            <v>0</v>
          </cell>
          <cell r="C19">
            <v>0</v>
          </cell>
          <cell r="D19">
            <v>0</v>
          </cell>
          <cell r="E19">
            <v>0</v>
          </cell>
          <cell r="F19">
            <v>0</v>
          </cell>
          <cell r="G19">
            <v>0</v>
          </cell>
          <cell r="H19">
            <v>0</v>
          </cell>
          <cell r="I19">
            <v>0</v>
          </cell>
          <cell r="J19">
            <v>0</v>
          </cell>
          <cell r="K19">
            <v>0</v>
          </cell>
        </row>
        <row r="20">
          <cell r="A20" t="str">
            <v>BRADESCO CCEAR 249</v>
          </cell>
          <cell r="B20">
            <v>4367.4098020000001</v>
          </cell>
          <cell r="C20">
            <v>0</v>
          </cell>
          <cell r="D20">
            <v>0</v>
          </cell>
          <cell r="E20">
            <v>0</v>
          </cell>
          <cell r="F20">
            <v>25.567294</v>
          </cell>
          <cell r="G20">
            <v>0</v>
          </cell>
          <cell r="H20">
            <v>0</v>
          </cell>
          <cell r="I20">
            <v>0</v>
          </cell>
          <cell r="J20">
            <v>0</v>
          </cell>
          <cell r="K20">
            <v>4392.9770959999996</v>
          </cell>
        </row>
        <row r="21">
          <cell r="A21" t="str">
            <v>BRADESCO CHESF 898</v>
          </cell>
          <cell r="B21">
            <v>31654.267994999998</v>
          </cell>
          <cell r="C21">
            <v>0</v>
          </cell>
          <cell r="D21">
            <v>0</v>
          </cell>
          <cell r="E21">
            <v>0</v>
          </cell>
          <cell r="F21">
            <v>188.50498300000001</v>
          </cell>
          <cell r="G21">
            <v>0</v>
          </cell>
          <cell r="H21">
            <v>0</v>
          </cell>
          <cell r="I21">
            <v>0</v>
          </cell>
          <cell r="J21">
            <v>0</v>
          </cell>
          <cell r="K21">
            <v>31842.772978000001</v>
          </cell>
        </row>
        <row r="22">
          <cell r="A22" t="str">
            <v>BRADESCO CHESF 899</v>
          </cell>
          <cell r="B22">
            <v>114923.32976199999</v>
          </cell>
          <cell r="C22">
            <v>0</v>
          </cell>
          <cell r="D22">
            <v>0</v>
          </cell>
          <cell r="E22">
            <v>0</v>
          </cell>
          <cell r="F22">
            <v>684.38228400000003</v>
          </cell>
          <cell r="G22">
            <v>0</v>
          </cell>
          <cell r="H22">
            <v>0</v>
          </cell>
          <cell r="I22">
            <v>0</v>
          </cell>
          <cell r="J22">
            <v>0</v>
          </cell>
          <cell r="K22">
            <v>115607.712046</v>
          </cell>
        </row>
        <row r="23">
          <cell r="A23" t="str">
            <v>BRADESCO RECIFE</v>
          </cell>
          <cell r="B23">
            <v>83691.207506999999</v>
          </cell>
          <cell r="C23">
            <v>0</v>
          </cell>
          <cell r="D23">
            <v>0</v>
          </cell>
          <cell r="E23">
            <v>0</v>
          </cell>
          <cell r="F23">
            <v>491.67555099999998</v>
          </cell>
          <cell r="G23">
            <v>0</v>
          </cell>
          <cell r="H23">
            <v>0</v>
          </cell>
          <cell r="I23">
            <v>0</v>
          </cell>
          <cell r="J23">
            <v>0</v>
          </cell>
          <cell r="K23">
            <v>84182.883058000007</v>
          </cell>
        </row>
        <row r="24">
          <cell r="A24" t="str">
            <v>BRADESCO RECIFE MAE</v>
          </cell>
          <cell r="B24">
            <v>2685795.7658560001</v>
          </cell>
          <cell r="C24">
            <v>0</v>
          </cell>
          <cell r="D24">
            <v>0</v>
          </cell>
          <cell r="E24">
            <v>0</v>
          </cell>
          <cell r="F24">
            <v>15778.719810000001</v>
          </cell>
          <cell r="G24">
            <v>0</v>
          </cell>
          <cell r="H24">
            <v>0</v>
          </cell>
          <cell r="I24">
            <v>0</v>
          </cell>
          <cell r="J24">
            <v>0</v>
          </cell>
          <cell r="K24">
            <v>2701574.485665</v>
          </cell>
        </row>
        <row r="25">
          <cell r="A25" t="str">
            <v>ITAU - 4º LEILÃO 1</v>
          </cell>
          <cell r="B25">
            <v>0</v>
          </cell>
          <cell r="C25">
            <v>0</v>
          </cell>
          <cell r="D25">
            <v>0</v>
          </cell>
          <cell r="E25">
            <v>0</v>
          </cell>
          <cell r="F25">
            <v>0</v>
          </cell>
          <cell r="G25">
            <v>0</v>
          </cell>
          <cell r="H25">
            <v>0</v>
          </cell>
          <cell r="I25">
            <v>0</v>
          </cell>
          <cell r="J25">
            <v>0</v>
          </cell>
          <cell r="K25">
            <v>0</v>
          </cell>
        </row>
        <row r="26">
          <cell r="A26" t="str">
            <v>ITAU - 4º LEILÃO 2</v>
          </cell>
          <cell r="B26">
            <v>8334648.8584660003</v>
          </cell>
          <cell r="C26">
            <v>0</v>
          </cell>
          <cell r="D26">
            <v>0</v>
          </cell>
          <cell r="E26">
            <v>0</v>
          </cell>
          <cell r="F26">
            <v>48890.987423999999</v>
          </cell>
          <cell r="G26">
            <v>0</v>
          </cell>
          <cell r="H26">
            <v>0</v>
          </cell>
          <cell r="I26">
            <v>0</v>
          </cell>
          <cell r="J26">
            <v>0</v>
          </cell>
          <cell r="K26">
            <v>8383539.8458900005</v>
          </cell>
        </row>
        <row r="27">
          <cell r="A27" t="str">
            <v>ITAU - 4º LEILÃO 3</v>
          </cell>
          <cell r="B27">
            <v>621124.20843400003</v>
          </cell>
          <cell r="C27">
            <v>0</v>
          </cell>
          <cell r="D27">
            <v>0</v>
          </cell>
          <cell r="E27">
            <v>0</v>
          </cell>
          <cell r="F27">
            <v>3643.5099279999999</v>
          </cell>
          <cell r="G27">
            <v>0</v>
          </cell>
          <cell r="H27">
            <v>0</v>
          </cell>
          <cell r="I27">
            <v>0</v>
          </cell>
          <cell r="J27">
            <v>0</v>
          </cell>
          <cell r="K27">
            <v>624767.71836199996</v>
          </cell>
        </row>
        <row r="28">
          <cell r="A28" t="str">
            <v>ITAU - APLIC AUTOM</v>
          </cell>
          <cell r="B28">
            <v>0</v>
          </cell>
          <cell r="C28">
            <v>0</v>
          </cell>
          <cell r="D28">
            <v>0</v>
          </cell>
          <cell r="E28">
            <v>0</v>
          </cell>
          <cell r="F28">
            <v>0</v>
          </cell>
          <cell r="G28">
            <v>0</v>
          </cell>
          <cell r="H28">
            <v>0</v>
          </cell>
          <cell r="I28">
            <v>0</v>
          </cell>
          <cell r="J28">
            <v>0</v>
          </cell>
          <cell r="K28">
            <v>0</v>
          </cell>
        </row>
        <row r="29">
          <cell r="A29" t="str">
            <v>SANTANDER (CCEE)</v>
          </cell>
          <cell r="B29">
            <v>0</v>
          </cell>
          <cell r="C29">
            <v>0</v>
          </cell>
          <cell r="D29">
            <v>0</v>
          </cell>
          <cell r="E29">
            <v>0</v>
          </cell>
          <cell r="F29">
            <v>0</v>
          </cell>
          <cell r="G29">
            <v>0</v>
          </cell>
          <cell r="H29">
            <v>0</v>
          </cell>
          <cell r="I29">
            <v>0</v>
          </cell>
          <cell r="J29">
            <v>0</v>
          </cell>
          <cell r="K29">
            <v>0</v>
          </cell>
        </row>
        <row r="30">
          <cell r="A30" t="str">
            <v>SANTANDER AF (Bndes Finem) 1</v>
          </cell>
          <cell r="B30">
            <v>0</v>
          </cell>
          <cell r="C30">
            <v>0</v>
          </cell>
          <cell r="D30">
            <v>0</v>
          </cell>
          <cell r="E30">
            <v>0</v>
          </cell>
          <cell r="F30">
            <v>0</v>
          </cell>
          <cell r="G30">
            <v>0</v>
          </cell>
          <cell r="H30">
            <v>0</v>
          </cell>
          <cell r="I30">
            <v>0</v>
          </cell>
          <cell r="J30">
            <v>0</v>
          </cell>
          <cell r="K30">
            <v>0</v>
          </cell>
        </row>
        <row r="31">
          <cell r="A31" t="str">
            <v>VOTORANTIM 1º L EE</v>
          </cell>
          <cell r="B31">
            <v>5643804.5536799999</v>
          </cell>
          <cell r="C31">
            <v>0</v>
          </cell>
          <cell r="D31">
            <v>0</v>
          </cell>
          <cell r="E31">
            <v>0</v>
          </cell>
          <cell r="F31">
            <v>33441.858022</v>
          </cell>
          <cell r="G31">
            <v>0</v>
          </cell>
          <cell r="H31">
            <v>0</v>
          </cell>
          <cell r="I31">
            <v>0</v>
          </cell>
          <cell r="J31">
            <v>0</v>
          </cell>
          <cell r="K31">
            <v>5677246.4117019996</v>
          </cell>
        </row>
        <row r="32">
          <cell r="A32" t="str">
            <v>VOTORANTIM 1º e 5º L EE</v>
          </cell>
          <cell r="B32">
            <v>715955.351425</v>
          </cell>
          <cell r="C32">
            <v>0</v>
          </cell>
          <cell r="D32">
            <v>0</v>
          </cell>
          <cell r="E32">
            <v>0</v>
          </cell>
          <cell r="F32">
            <v>4242.3292629999996</v>
          </cell>
          <cell r="G32">
            <v>0</v>
          </cell>
          <cell r="H32">
            <v>0</v>
          </cell>
          <cell r="I32">
            <v>0</v>
          </cell>
          <cell r="J32">
            <v>0</v>
          </cell>
          <cell r="K32">
            <v>720197.68068800005</v>
          </cell>
        </row>
        <row r="33">
          <cell r="A33" t="str">
            <v>VOTORANTIM 2º L EE</v>
          </cell>
          <cell r="B33">
            <v>953323.21170300001</v>
          </cell>
          <cell r="C33">
            <v>0</v>
          </cell>
          <cell r="D33">
            <v>0</v>
          </cell>
          <cell r="E33">
            <v>0</v>
          </cell>
          <cell r="F33">
            <v>5648.831244</v>
          </cell>
          <cell r="G33">
            <v>0</v>
          </cell>
          <cell r="H33">
            <v>0</v>
          </cell>
          <cell r="I33">
            <v>0</v>
          </cell>
          <cell r="J33">
            <v>0</v>
          </cell>
          <cell r="K33">
            <v>958972.04294700001</v>
          </cell>
        </row>
      </sheetData>
      <sheetData sheetId="78" refreshError="1">
        <row r="1">
          <cell r="A1" t="str">
            <v>Data: 31/03/2010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20719138.328828</v>
          </cell>
          <cell r="C3">
            <v>0</v>
          </cell>
          <cell r="D3">
            <v>0</v>
          </cell>
          <cell r="E3">
            <v>0</v>
          </cell>
          <cell r="F3">
            <v>159986.089305</v>
          </cell>
          <cell r="G3">
            <v>0</v>
          </cell>
          <cell r="H3">
            <v>0</v>
          </cell>
          <cell r="I3">
            <v>0</v>
          </cell>
          <cell r="J3">
            <v>0</v>
          </cell>
          <cell r="K3">
            <v>20879124.418133002</v>
          </cell>
        </row>
        <row r="4">
          <cell r="A4" t="str">
            <v>BB CDB 1000</v>
          </cell>
          <cell r="B4">
            <v>0</v>
          </cell>
          <cell r="C4">
            <v>0</v>
          </cell>
          <cell r="D4">
            <v>0</v>
          </cell>
          <cell r="E4">
            <v>0</v>
          </cell>
          <cell r="F4">
            <v>0</v>
          </cell>
          <cell r="G4">
            <v>0</v>
          </cell>
          <cell r="H4">
            <v>0</v>
          </cell>
          <cell r="I4">
            <v>0</v>
          </cell>
          <cell r="J4">
            <v>0</v>
          </cell>
          <cell r="K4">
            <v>0</v>
          </cell>
        </row>
        <row r="5">
          <cell r="A5" t="str">
            <v>BB CDB 2000</v>
          </cell>
          <cell r="B5">
            <v>2210787.0492529999</v>
          </cell>
          <cell r="C5">
            <v>0</v>
          </cell>
          <cell r="D5">
            <v>2214360.926672</v>
          </cell>
          <cell r="E5">
            <v>2210032.7518549999</v>
          </cell>
          <cell r="F5">
            <v>3573.8774189999999</v>
          </cell>
          <cell r="G5">
            <v>4328.1748170000001</v>
          </cell>
          <cell r="H5">
            <v>0</v>
          </cell>
          <cell r="I5">
            <v>4328.1748170000001</v>
          </cell>
          <cell r="J5">
            <v>0</v>
          </cell>
          <cell r="K5">
            <v>0</v>
          </cell>
        </row>
        <row r="6">
          <cell r="A6" t="str">
            <v>BB CDB 5400</v>
          </cell>
          <cell r="B6">
            <v>5400000</v>
          </cell>
          <cell r="C6">
            <v>0</v>
          </cell>
          <cell r="D6">
            <v>310997.86591699999</v>
          </cell>
          <cell r="E6">
            <v>310351.73</v>
          </cell>
          <cell r="F6">
            <v>39470.087134000001</v>
          </cell>
          <cell r="G6">
            <v>113.11140399999999</v>
          </cell>
          <cell r="H6">
            <v>0</v>
          </cell>
          <cell r="I6">
            <v>113.11140399999999</v>
          </cell>
          <cell r="J6">
            <v>533.02451299999996</v>
          </cell>
          <cell r="K6">
            <v>5115823.9512160001</v>
          </cell>
        </row>
        <row r="7">
          <cell r="A7" t="str">
            <v>BB POLO 28 - 2010</v>
          </cell>
          <cell r="B7">
            <v>74494356.726197004</v>
          </cell>
          <cell r="C7">
            <v>198057000</v>
          </cell>
          <cell r="D7">
            <v>138624143.197319</v>
          </cell>
          <cell r="E7">
            <v>138320000.00000298</v>
          </cell>
          <cell r="F7">
            <v>1007327.961027</v>
          </cell>
          <cell r="G7">
            <v>103563.05004</v>
          </cell>
          <cell r="H7">
            <v>0</v>
          </cell>
          <cell r="I7">
            <v>103563.05004</v>
          </cell>
          <cell r="J7">
            <v>200580.147276</v>
          </cell>
          <cell r="K7">
            <v>134934541.48991099</v>
          </cell>
        </row>
        <row r="8">
          <cell r="A8" t="str">
            <v>BB Polo 28 - APLIC AUTOM</v>
          </cell>
          <cell r="B8">
            <v>0</v>
          </cell>
          <cell r="C8">
            <v>0</v>
          </cell>
          <cell r="D8">
            <v>0</v>
          </cell>
          <cell r="E8">
            <v>0</v>
          </cell>
          <cell r="F8">
            <v>0</v>
          </cell>
          <cell r="G8">
            <v>0</v>
          </cell>
          <cell r="H8">
            <v>0</v>
          </cell>
          <cell r="I8">
            <v>0</v>
          </cell>
          <cell r="J8">
            <v>0</v>
          </cell>
          <cell r="K8">
            <v>0</v>
          </cell>
        </row>
        <row r="9">
          <cell r="A9" t="str">
            <v xml:space="preserve">BB Polo 28 - BNDES FINEM </v>
          </cell>
          <cell r="B9">
            <v>6299907.2752390001</v>
          </cell>
          <cell r="C9">
            <v>0</v>
          </cell>
          <cell r="D9">
            <v>0</v>
          </cell>
          <cell r="E9">
            <v>0</v>
          </cell>
          <cell r="F9">
            <v>51387.189586</v>
          </cell>
          <cell r="G9">
            <v>0</v>
          </cell>
          <cell r="H9">
            <v>0</v>
          </cell>
          <cell r="I9">
            <v>0</v>
          </cell>
          <cell r="J9">
            <v>0</v>
          </cell>
          <cell r="K9">
            <v>6351294.4648249997</v>
          </cell>
        </row>
        <row r="10">
          <cell r="A10" t="str">
            <v>BNB</v>
          </cell>
          <cell r="B10">
            <v>0</v>
          </cell>
          <cell r="C10">
            <v>0</v>
          </cell>
          <cell r="D10">
            <v>0</v>
          </cell>
          <cell r="E10">
            <v>0</v>
          </cell>
          <cell r="F10">
            <v>0</v>
          </cell>
          <cell r="G10">
            <v>0</v>
          </cell>
          <cell r="H10">
            <v>0</v>
          </cell>
          <cell r="I10">
            <v>0</v>
          </cell>
          <cell r="J10">
            <v>0</v>
          </cell>
          <cell r="K10">
            <v>0</v>
          </cell>
        </row>
        <row r="11">
          <cell r="A11" t="str">
            <v>BNB AF</v>
          </cell>
          <cell r="B11">
            <v>0</v>
          </cell>
          <cell r="C11">
            <v>0</v>
          </cell>
          <cell r="D11">
            <v>0</v>
          </cell>
          <cell r="E11">
            <v>0</v>
          </cell>
          <cell r="F11">
            <v>0</v>
          </cell>
          <cell r="G11">
            <v>0</v>
          </cell>
          <cell r="H11">
            <v>0</v>
          </cell>
          <cell r="I11">
            <v>0</v>
          </cell>
          <cell r="J11">
            <v>0</v>
          </cell>
          <cell r="K11">
            <v>0</v>
          </cell>
        </row>
        <row r="12">
          <cell r="A12" t="str">
            <v>BNB AF 1</v>
          </cell>
          <cell r="B12">
            <v>9960105.4180399999</v>
          </cell>
          <cell r="C12">
            <v>0</v>
          </cell>
          <cell r="D12">
            <v>0</v>
          </cell>
          <cell r="E12">
            <v>0</v>
          </cell>
          <cell r="F12">
            <v>71612.384105000005</v>
          </cell>
          <cell r="G12">
            <v>0</v>
          </cell>
          <cell r="H12">
            <v>0</v>
          </cell>
          <cell r="I12">
            <v>0</v>
          </cell>
          <cell r="J12">
            <v>0</v>
          </cell>
          <cell r="K12">
            <v>10031717.802145001</v>
          </cell>
        </row>
        <row r="13">
          <cell r="A13" t="str">
            <v>BNB AF 2</v>
          </cell>
          <cell r="B13">
            <v>0</v>
          </cell>
          <cell r="C13">
            <v>0</v>
          </cell>
          <cell r="D13">
            <v>0</v>
          </cell>
          <cell r="E13">
            <v>0</v>
          </cell>
          <cell r="F13">
            <v>0</v>
          </cell>
          <cell r="G13">
            <v>0</v>
          </cell>
          <cell r="H13">
            <v>0</v>
          </cell>
          <cell r="I13">
            <v>0</v>
          </cell>
          <cell r="J13">
            <v>0</v>
          </cell>
          <cell r="K13">
            <v>0</v>
          </cell>
        </row>
        <row r="14">
          <cell r="A14" t="str">
            <v>BNB AF 2º</v>
          </cell>
          <cell r="B14">
            <v>12169893.921669999</v>
          </cell>
          <cell r="C14">
            <v>0</v>
          </cell>
          <cell r="D14">
            <v>0</v>
          </cell>
          <cell r="E14">
            <v>0</v>
          </cell>
          <cell r="F14">
            <v>87500.591755999994</v>
          </cell>
          <cell r="G14">
            <v>0</v>
          </cell>
          <cell r="H14">
            <v>0</v>
          </cell>
          <cell r="I14">
            <v>0</v>
          </cell>
          <cell r="J14">
            <v>0</v>
          </cell>
          <cell r="K14">
            <v>12257394.513426</v>
          </cell>
        </row>
        <row r="15">
          <cell r="A15" t="str">
            <v>BNB APLIC AUTOM</v>
          </cell>
          <cell r="B15">
            <v>0</v>
          </cell>
          <cell r="C15">
            <v>0</v>
          </cell>
          <cell r="D15">
            <v>0</v>
          </cell>
          <cell r="E15">
            <v>0</v>
          </cell>
          <cell r="F15">
            <v>0</v>
          </cell>
          <cell r="G15">
            <v>0</v>
          </cell>
          <cell r="H15">
            <v>0</v>
          </cell>
          <cell r="I15">
            <v>0</v>
          </cell>
          <cell r="J15">
            <v>0</v>
          </cell>
          <cell r="K15">
            <v>0</v>
          </cell>
        </row>
        <row r="16">
          <cell r="A16" t="str">
            <v>BNB FN 1 e 2</v>
          </cell>
          <cell r="B16">
            <v>7074202.7696759999</v>
          </cell>
          <cell r="C16">
            <v>0</v>
          </cell>
          <cell r="D16">
            <v>0</v>
          </cell>
          <cell r="E16">
            <v>0</v>
          </cell>
          <cell r="F16">
            <v>53012.222826999998</v>
          </cell>
          <cell r="G16">
            <v>0</v>
          </cell>
          <cell r="H16">
            <v>0</v>
          </cell>
          <cell r="I16">
            <v>0</v>
          </cell>
          <cell r="J16">
            <v>0</v>
          </cell>
          <cell r="K16">
            <v>7127214.9925030004</v>
          </cell>
        </row>
        <row r="17">
          <cell r="A17" t="str">
            <v>BNB FNE</v>
          </cell>
          <cell r="B17">
            <v>20618783.714611001</v>
          </cell>
          <cell r="C17">
            <v>0</v>
          </cell>
          <cell r="D17">
            <v>0</v>
          </cell>
          <cell r="E17">
            <v>0</v>
          </cell>
          <cell r="F17">
            <v>148247.45293100001</v>
          </cell>
          <cell r="G17">
            <v>0</v>
          </cell>
          <cell r="H17">
            <v>0</v>
          </cell>
          <cell r="I17">
            <v>0</v>
          </cell>
          <cell r="J17">
            <v>0</v>
          </cell>
          <cell r="K17">
            <v>20767031.167541999</v>
          </cell>
        </row>
        <row r="18">
          <cell r="A18" t="str">
            <v>BRADESCO CCEAR 249</v>
          </cell>
          <cell r="B18">
            <v>4392.9770959999996</v>
          </cell>
          <cell r="C18">
            <v>0</v>
          </cell>
          <cell r="D18">
            <v>0</v>
          </cell>
          <cell r="E18">
            <v>0</v>
          </cell>
          <cell r="F18">
            <v>32.853077999999996</v>
          </cell>
          <cell r="G18">
            <v>0</v>
          </cell>
          <cell r="H18">
            <v>0</v>
          </cell>
          <cell r="I18">
            <v>0</v>
          </cell>
          <cell r="J18">
            <v>0</v>
          </cell>
          <cell r="K18">
            <v>4425.8301739999997</v>
          </cell>
        </row>
        <row r="19">
          <cell r="A19" t="str">
            <v>BRADESCO CHESF 898</v>
          </cell>
          <cell r="B19">
            <v>31842.772978000001</v>
          </cell>
          <cell r="C19">
            <v>0</v>
          </cell>
          <cell r="D19">
            <v>0</v>
          </cell>
          <cell r="E19">
            <v>0</v>
          </cell>
          <cell r="F19">
            <v>242.24999700000001</v>
          </cell>
          <cell r="G19">
            <v>0</v>
          </cell>
          <cell r="H19">
            <v>0</v>
          </cell>
          <cell r="I19">
            <v>0</v>
          </cell>
          <cell r="J19">
            <v>0</v>
          </cell>
          <cell r="K19">
            <v>32085.022975</v>
          </cell>
        </row>
        <row r="20">
          <cell r="A20" t="str">
            <v>BRADESCO CHESF 899</v>
          </cell>
          <cell r="B20">
            <v>115607.712046</v>
          </cell>
          <cell r="C20">
            <v>0</v>
          </cell>
          <cell r="D20">
            <v>0</v>
          </cell>
          <cell r="E20">
            <v>0</v>
          </cell>
          <cell r="F20">
            <v>879.50782300000003</v>
          </cell>
          <cell r="G20">
            <v>0</v>
          </cell>
          <cell r="H20">
            <v>0</v>
          </cell>
          <cell r="I20">
            <v>0</v>
          </cell>
          <cell r="J20">
            <v>0</v>
          </cell>
          <cell r="K20">
            <v>116487.21986899999</v>
          </cell>
        </row>
        <row r="21">
          <cell r="A21" t="str">
            <v>BRADESCO RECIFE</v>
          </cell>
          <cell r="B21">
            <v>84182.883058000007</v>
          </cell>
          <cell r="C21">
            <v>0</v>
          </cell>
          <cell r="D21">
            <v>0</v>
          </cell>
          <cell r="E21">
            <v>0</v>
          </cell>
          <cell r="F21">
            <v>631.73509300000001</v>
          </cell>
          <cell r="G21">
            <v>0</v>
          </cell>
          <cell r="H21">
            <v>0</v>
          </cell>
          <cell r="I21">
            <v>0</v>
          </cell>
          <cell r="J21">
            <v>0</v>
          </cell>
          <cell r="K21">
            <v>84814.618151000002</v>
          </cell>
        </row>
        <row r="22">
          <cell r="A22" t="str">
            <v>BRADESCO RECIFE MAE</v>
          </cell>
          <cell r="B22">
            <v>2701574.485665</v>
          </cell>
          <cell r="C22">
            <v>0</v>
          </cell>
          <cell r="D22">
            <v>0</v>
          </cell>
          <cell r="E22">
            <v>0</v>
          </cell>
          <cell r="F22">
            <v>20273.473035999999</v>
          </cell>
          <cell r="G22">
            <v>0</v>
          </cell>
          <cell r="H22">
            <v>0</v>
          </cell>
          <cell r="I22">
            <v>0</v>
          </cell>
          <cell r="J22">
            <v>0</v>
          </cell>
          <cell r="K22">
            <v>2721847.9586990001</v>
          </cell>
        </row>
        <row r="23">
          <cell r="A23" t="str">
            <v>ITAU - 4º LEILÃO 1</v>
          </cell>
          <cell r="B23">
            <v>0</v>
          </cell>
          <cell r="C23">
            <v>0</v>
          </cell>
          <cell r="D23">
            <v>0</v>
          </cell>
          <cell r="E23">
            <v>0</v>
          </cell>
          <cell r="F23">
            <v>0</v>
          </cell>
          <cell r="G23">
            <v>0</v>
          </cell>
          <cell r="H23">
            <v>0</v>
          </cell>
          <cell r="I23">
            <v>0</v>
          </cell>
          <cell r="J23">
            <v>0</v>
          </cell>
          <cell r="K23">
            <v>0</v>
          </cell>
        </row>
        <row r="24">
          <cell r="A24" t="str">
            <v>ITAU - 4º LEILÃO 2</v>
          </cell>
          <cell r="B24">
            <v>8383539.8458900005</v>
          </cell>
          <cell r="C24">
            <v>0</v>
          </cell>
          <cell r="D24">
            <v>0</v>
          </cell>
          <cell r="E24">
            <v>0</v>
          </cell>
          <cell r="F24">
            <v>62824.051962999998</v>
          </cell>
          <cell r="G24">
            <v>0</v>
          </cell>
          <cell r="H24">
            <v>0</v>
          </cell>
          <cell r="I24">
            <v>0</v>
          </cell>
          <cell r="J24">
            <v>0</v>
          </cell>
          <cell r="K24">
            <v>8446363.8978530001</v>
          </cell>
        </row>
        <row r="25">
          <cell r="A25" t="str">
            <v>ITAU - 4º LEILÃO 3</v>
          </cell>
          <cell r="B25">
            <v>624767.71836199996</v>
          </cell>
          <cell r="C25">
            <v>0</v>
          </cell>
          <cell r="D25">
            <v>0</v>
          </cell>
          <cell r="E25">
            <v>0</v>
          </cell>
          <cell r="F25">
            <v>4681.8456550000001</v>
          </cell>
          <cell r="G25">
            <v>0</v>
          </cell>
          <cell r="H25">
            <v>0</v>
          </cell>
          <cell r="I25">
            <v>0</v>
          </cell>
          <cell r="J25">
            <v>0</v>
          </cell>
          <cell r="K25">
            <v>629449.56401700003</v>
          </cell>
        </row>
        <row r="26">
          <cell r="A26" t="str">
            <v>ITAU - APLIC AUTOM</v>
          </cell>
          <cell r="B26">
            <v>0</v>
          </cell>
          <cell r="C26">
            <v>0</v>
          </cell>
          <cell r="D26">
            <v>0</v>
          </cell>
          <cell r="E26">
            <v>0</v>
          </cell>
          <cell r="F26">
            <v>0</v>
          </cell>
          <cell r="G26">
            <v>0</v>
          </cell>
          <cell r="H26">
            <v>0</v>
          </cell>
          <cell r="I26">
            <v>0</v>
          </cell>
          <cell r="J26">
            <v>0</v>
          </cell>
          <cell r="K26">
            <v>0</v>
          </cell>
        </row>
        <row r="27">
          <cell r="A27" t="str">
            <v>SANTANDER (CCEE)</v>
          </cell>
          <cell r="B27">
            <v>0</v>
          </cell>
          <cell r="C27">
            <v>0</v>
          </cell>
          <cell r="D27">
            <v>0</v>
          </cell>
          <cell r="E27">
            <v>0</v>
          </cell>
          <cell r="F27">
            <v>0</v>
          </cell>
          <cell r="G27">
            <v>0</v>
          </cell>
          <cell r="H27">
            <v>0</v>
          </cell>
          <cell r="I27">
            <v>0</v>
          </cell>
          <cell r="J27">
            <v>0</v>
          </cell>
          <cell r="K27">
            <v>0</v>
          </cell>
        </row>
        <row r="28">
          <cell r="A28" t="str">
            <v>SANTANDER AF (Bndes Finem) 1</v>
          </cell>
          <cell r="B28">
            <v>0</v>
          </cell>
          <cell r="C28">
            <v>0</v>
          </cell>
          <cell r="D28">
            <v>0</v>
          </cell>
          <cell r="E28">
            <v>0</v>
          </cell>
          <cell r="F28">
            <v>0</v>
          </cell>
          <cell r="G28">
            <v>0</v>
          </cell>
          <cell r="H28">
            <v>0</v>
          </cell>
          <cell r="I28">
            <v>0</v>
          </cell>
          <cell r="J28">
            <v>0</v>
          </cell>
          <cell r="K28">
            <v>0</v>
          </cell>
        </row>
        <row r="29">
          <cell r="A29" t="str">
            <v>VOTORANTIM 1º L EE</v>
          </cell>
          <cell r="B29">
            <v>5677246.4117019996</v>
          </cell>
          <cell r="C29">
            <v>0</v>
          </cell>
          <cell r="D29">
            <v>0</v>
          </cell>
          <cell r="E29">
            <v>0</v>
          </cell>
          <cell r="F29">
            <v>42975.084781999998</v>
          </cell>
          <cell r="G29">
            <v>0</v>
          </cell>
          <cell r="H29">
            <v>0</v>
          </cell>
          <cell r="I29">
            <v>0</v>
          </cell>
          <cell r="J29">
            <v>0</v>
          </cell>
          <cell r="K29">
            <v>5720221.4964840002</v>
          </cell>
        </row>
        <row r="30">
          <cell r="A30" t="str">
            <v>VOTORANTIM 1º e 5º L EE</v>
          </cell>
          <cell r="B30">
            <v>720197.68068800005</v>
          </cell>
          <cell r="C30">
            <v>0</v>
          </cell>
          <cell r="D30">
            <v>0</v>
          </cell>
          <cell r="E30">
            <v>0</v>
          </cell>
          <cell r="F30">
            <v>5451.6845219999996</v>
          </cell>
          <cell r="G30">
            <v>0</v>
          </cell>
          <cell r="H30">
            <v>0</v>
          </cell>
          <cell r="I30">
            <v>0</v>
          </cell>
          <cell r="J30">
            <v>0</v>
          </cell>
          <cell r="K30">
            <v>725649.36520999996</v>
          </cell>
        </row>
        <row r="31">
          <cell r="A31" t="str">
            <v>VOTORANTIM 2º L EE</v>
          </cell>
          <cell r="B31">
            <v>958972.04294700001</v>
          </cell>
          <cell r="C31">
            <v>0</v>
          </cell>
          <cell r="D31">
            <v>0</v>
          </cell>
          <cell r="E31">
            <v>0</v>
          </cell>
          <cell r="F31">
            <v>7259.1361829999996</v>
          </cell>
          <cell r="G31">
            <v>0</v>
          </cell>
          <cell r="H31">
            <v>0</v>
          </cell>
          <cell r="I31">
            <v>0</v>
          </cell>
          <cell r="J31">
            <v>0</v>
          </cell>
          <cell r="K31">
            <v>966231.17912999995</v>
          </cell>
        </row>
      </sheetData>
      <sheetData sheetId="79" refreshError="1">
        <row r="1">
          <cell r="A1" t="str">
            <v>Data: 30/04/2010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0</v>
          </cell>
          <cell r="C3">
            <v>20879124.418133002</v>
          </cell>
          <cell r="D3">
            <v>0</v>
          </cell>
          <cell r="E3">
            <v>0</v>
          </cell>
          <cell r="F3">
            <v>140809.72235699999</v>
          </cell>
          <cell r="G3">
            <v>0</v>
          </cell>
          <cell r="H3">
            <v>0</v>
          </cell>
          <cell r="I3">
            <v>0</v>
          </cell>
          <cell r="J3">
            <v>0</v>
          </cell>
          <cell r="K3">
            <v>21019934.140489999</v>
          </cell>
        </row>
        <row r="4">
          <cell r="A4" t="str">
            <v>BB CDB 1000</v>
          </cell>
          <cell r="B4">
            <v>0</v>
          </cell>
          <cell r="C4">
            <v>0</v>
          </cell>
          <cell r="D4">
            <v>0</v>
          </cell>
          <cell r="E4">
            <v>0</v>
          </cell>
          <cell r="F4">
            <v>0</v>
          </cell>
          <cell r="G4">
            <v>0</v>
          </cell>
          <cell r="H4">
            <v>0</v>
          </cell>
          <cell r="I4">
            <v>0</v>
          </cell>
          <cell r="J4">
            <v>0</v>
          </cell>
          <cell r="K4">
            <v>0</v>
          </cell>
        </row>
        <row r="5">
          <cell r="A5" t="str">
            <v>BB CDB 2000</v>
          </cell>
          <cell r="B5">
            <v>0</v>
          </cell>
          <cell r="C5">
            <v>0</v>
          </cell>
          <cell r="D5">
            <v>0</v>
          </cell>
          <cell r="E5">
            <v>0</v>
          </cell>
          <cell r="F5">
            <v>0</v>
          </cell>
          <cell r="G5">
            <v>0</v>
          </cell>
          <cell r="H5">
            <v>0</v>
          </cell>
          <cell r="I5">
            <v>0</v>
          </cell>
          <cell r="J5">
            <v>0</v>
          </cell>
          <cell r="K5">
            <v>0</v>
          </cell>
        </row>
        <row r="6">
          <cell r="A6" t="str">
            <v>BB CDB 21475</v>
          </cell>
          <cell r="B6">
            <v>0</v>
          </cell>
          <cell r="C6">
            <v>21475000</v>
          </cell>
          <cell r="D6">
            <v>0</v>
          </cell>
          <cell r="E6">
            <v>0</v>
          </cell>
          <cell r="F6">
            <v>21751.946422000001</v>
          </cell>
          <cell r="G6">
            <v>0</v>
          </cell>
          <cell r="H6">
            <v>0</v>
          </cell>
          <cell r="I6">
            <v>0</v>
          </cell>
          <cell r="J6">
            <v>0</v>
          </cell>
          <cell r="K6">
            <v>21496751.946421999</v>
          </cell>
        </row>
        <row r="7">
          <cell r="A7" t="str">
            <v>BB CDB 5400</v>
          </cell>
          <cell r="B7">
            <v>5115823.9512160001</v>
          </cell>
          <cell r="C7">
            <v>0</v>
          </cell>
          <cell r="D7">
            <v>918707.48653800006</v>
          </cell>
          <cell r="E7">
            <v>916000</v>
          </cell>
          <cell r="F7">
            <v>23596.743957999995</v>
          </cell>
          <cell r="G7">
            <v>2707.4865380000001</v>
          </cell>
          <cell r="H7">
            <v>0</v>
          </cell>
          <cell r="I7">
            <v>2707.4865380000001</v>
          </cell>
          <cell r="J7">
            <v>0</v>
          </cell>
          <cell r="K7">
            <v>4230069.448636</v>
          </cell>
        </row>
        <row r="8">
          <cell r="A8" t="str">
            <v>BB POLO 28 - 2010</v>
          </cell>
          <cell r="B8">
            <v>134934541.48991099</v>
          </cell>
          <cell r="C8">
            <v>192767000</v>
          </cell>
          <cell r="D8">
            <v>146531980.42682001</v>
          </cell>
          <cell r="E8">
            <v>146258000.00000098</v>
          </cell>
          <cell r="F8">
            <v>1020624.781728</v>
          </cell>
          <cell r="G8">
            <v>193964.760408</v>
          </cell>
          <cell r="H8">
            <v>0</v>
          </cell>
          <cell r="I8">
            <v>193964.760408</v>
          </cell>
          <cell r="J8">
            <v>80015.666410999998</v>
          </cell>
          <cell r="K8">
            <v>182190185.844823</v>
          </cell>
        </row>
        <row r="9">
          <cell r="A9" t="str">
            <v>BB Polo 28 - APLIC AUTOM</v>
          </cell>
          <cell r="B9">
            <v>0</v>
          </cell>
          <cell r="C9">
            <v>0</v>
          </cell>
          <cell r="D9">
            <v>0</v>
          </cell>
          <cell r="E9">
            <v>0</v>
          </cell>
          <cell r="F9">
            <v>0</v>
          </cell>
          <cell r="G9">
            <v>0</v>
          </cell>
          <cell r="H9">
            <v>0</v>
          </cell>
          <cell r="I9">
            <v>0</v>
          </cell>
          <cell r="J9">
            <v>0</v>
          </cell>
          <cell r="K9">
            <v>0</v>
          </cell>
        </row>
        <row r="10">
          <cell r="A10" t="str">
            <v xml:space="preserve">BB Polo 28 - BNDES FINEM </v>
          </cell>
          <cell r="B10">
            <v>6351294.4648249997</v>
          </cell>
          <cell r="C10">
            <v>0</v>
          </cell>
          <cell r="D10">
            <v>0</v>
          </cell>
          <cell r="E10">
            <v>0</v>
          </cell>
          <cell r="F10">
            <v>42427.259783000001</v>
          </cell>
          <cell r="G10">
            <v>0</v>
          </cell>
          <cell r="H10">
            <v>0</v>
          </cell>
          <cell r="I10">
            <v>0</v>
          </cell>
          <cell r="J10">
            <v>0</v>
          </cell>
          <cell r="K10">
            <v>6393721.7246059999</v>
          </cell>
        </row>
        <row r="11">
          <cell r="A11" t="str">
            <v>BNB</v>
          </cell>
          <cell r="B11">
            <v>0</v>
          </cell>
          <cell r="C11">
            <v>0</v>
          </cell>
          <cell r="D11">
            <v>0</v>
          </cell>
          <cell r="E11">
            <v>0</v>
          </cell>
          <cell r="F11">
            <v>0</v>
          </cell>
          <cell r="G11">
            <v>0</v>
          </cell>
          <cell r="H11">
            <v>0</v>
          </cell>
          <cell r="I11">
            <v>0</v>
          </cell>
          <cell r="J11">
            <v>0</v>
          </cell>
          <cell r="K11">
            <v>0</v>
          </cell>
        </row>
        <row r="12">
          <cell r="A12" t="str">
            <v>BNB AF</v>
          </cell>
          <cell r="B12">
            <v>0</v>
          </cell>
          <cell r="C12">
            <v>0</v>
          </cell>
          <cell r="D12">
            <v>0</v>
          </cell>
          <cell r="E12">
            <v>0</v>
          </cell>
          <cell r="F12">
            <v>0</v>
          </cell>
          <cell r="G12">
            <v>0</v>
          </cell>
          <cell r="H12">
            <v>0</v>
          </cell>
          <cell r="I12">
            <v>0</v>
          </cell>
          <cell r="J12">
            <v>0</v>
          </cell>
          <cell r="K12">
            <v>0</v>
          </cell>
        </row>
        <row r="13">
          <cell r="A13" t="str">
            <v>BNB AF 1</v>
          </cell>
          <cell r="B13">
            <v>10031717.802145001</v>
          </cell>
          <cell r="C13">
            <v>0</v>
          </cell>
          <cell r="D13">
            <v>0</v>
          </cell>
          <cell r="E13">
            <v>0</v>
          </cell>
          <cell r="F13">
            <v>62997.577976</v>
          </cell>
          <cell r="G13">
            <v>0</v>
          </cell>
          <cell r="H13">
            <v>0</v>
          </cell>
          <cell r="I13">
            <v>0</v>
          </cell>
          <cell r="J13">
            <v>0</v>
          </cell>
          <cell r="K13">
            <v>10094715.380121</v>
          </cell>
        </row>
        <row r="14">
          <cell r="A14" t="str">
            <v>BNB AF 2</v>
          </cell>
          <cell r="B14">
            <v>0</v>
          </cell>
          <cell r="C14">
            <v>0</v>
          </cell>
          <cell r="D14">
            <v>0</v>
          </cell>
          <cell r="E14">
            <v>0</v>
          </cell>
          <cell r="F14">
            <v>0</v>
          </cell>
          <cell r="G14">
            <v>0</v>
          </cell>
          <cell r="H14">
            <v>0</v>
          </cell>
          <cell r="I14">
            <v>0</v>
          </cell>
          <cell r="J14">
            <v>0</v>
          </cell>
          <cell r="K14">
            <v>0</v>
          </cell>
        </row>
        <row r="15">
          <cell r="A15" t="str">
            <v>BNB AF 2º</v>
          </cell>
          <cell r="B15">
            <v>12257394.513426</v>
          </cell>
          <cell r="C15">
            <v>0</v>
          </cell>
          <cell r="D15">
            <v>0</v>
          </cell>
          <cell r="E15">
            <v>0</v>
          </cell>
          <cell r="F15">
            <v>76974.470560999995</v>
          </cell>
          <cell r="G15">
            <v>0</v>
          </cell>
          <cell r="H15">
            <v>0</v>
          </cell>
          <cell r="I15">
            <v>0</v>
          </cell>
          <cell r="J15">
            <v>0</v>
          </cell>
          <cell r="K15">
            <v>12334368.983987</v>
          </cell>
        </row>
        <row r="16">
          <cell r="A16" t="str">
            <v>BNB APLIC AUTOM</v>
          </cell>
          <cell r="B16">
            <v>0</v>
          </cell>
          <cell r="C16">
            <v>0</v>
          </cell>
          <cell r="D16">
            <v>0</v>
          </cell>
          <cell r="E16">
            <v>0</v>
          </cell>
          <cell r="F16">
            <v>0</v>
          </cell>
          <cell r="G16">
            <v>0</v>
          </cell>
          <cell r="H16">
            <v>0</v>
          </cell>
          <cell r="I16">
            <v>0</v>
          </cell>
          <cell r="J16">
            <v>0</v>
          </cell>
          <cell r="K16">
            <v>0</v>
          </cell>
        </row>
        <row r="17">
          <cell r="A17" t="str">
            <v>BNB FN 1 e 2</v>
          </cell>
          <cell r="B17">
            <v>7127214.9925030004</v>
          </cell>
          <cell r="C17">
            <v>0</v>
          </cell>
          <cell r="D17">
            <v>0</v>
          </cell>
          <cell r="E17">
            <v>0</v>
          </cell>
          <cell r="F17">
            <v>46648.149606999999</v>
          </cell>
          <cell r="G17">
            <v>0</v>
          </cell>
          <cell r="H17">
            <v>0</v>
          </cell>
          <cell r="I17">
            <v>0</v>
          </cell>
          <cell r="J17">
            <v>0</v>
          </cell>
          <cell r="K17">
            <v>7173863.1421100004</v>
          </cell>
        </row>
        <row r="18">
          <cell r="A18" t="str">
            <v>BNB FNE</v>
          </cell>
          <cell r="B18">
            <v>20767031.167541999</v>
          </cell>
          <cell r="C18">
            <v>0</v>
          </cell>
          <cell r="D18">
            <v>0</v>
          </cell>
          <cell r="E18">
            <v>0</v>
          </cell>
          <cell r="F18">
            <v>130413.62318</v>
          </cell>
          <cell r="G18">
            <v>0</v>
          </cell>
          <cell r="H18">
            <v>0</v>
          </cell>
          <cell r="I18">
            <v>0</v>
          </cell>
          <cell r="J18">
            <v>0</v>
          </cell>
          <cell r="K18">
            <v>20897444.790722001</v>
          </cell>
        </row>
        <row r="19">
          <cell r="A19" t="str">
            <v>BRADESCO CCEAR 249</v>
          </cell>
          <cell r="B19">
            <v>0</v>
          </cell>
          <cell r="C19">
            <v>4425.8301739999997</v>
          </cell>
          <cell r="D19">
            <v>0</v>
          </cell>
          <cell r="E19">
            <v>0</v>
          </cell>
          <cell r="F19">
            <v>28.908684999999998</v>
          </cell>
          <cell r="G19">
            <v>0</v>
          </cell>
          <cell r="H19">
            <v>0</v>
          </cell>
          <cell r="I19">
            <v>0</v>
          </cell>
          <cell r="J19">
            <v>0</v>
          </cell>
          <cell r="K19">
            <v>4454.738859</v>
          </cell>
        </row>
        <row r="20">
          <cell r="A20" t="str">
            <v>BRADESCO CHESF 898</v>
          </cell>
          <cell r="B20">
            <v>0</v>
          </cell>
          <cell r="C20">
            <v>32085.022975</v>
          </cell>
          <cell r="D20">
            <v>0</v>
          </cell>
          <cell r="E20">
            <v>0</v>
          </cell>
          <cell r="F20">
            <v>213.19067000000001</v>
          </cell>
          <cell r="G20">
            <v>0</v>
          </cell>
          <cell r="H20">
            <v>0</v>
          </cell>
          <cell r="I20">
            <v>0</v>
          </cell>
          <cell r="J20">
            <v>0</v>
          </cell>
          <cell r="K20">
            <v>32298.213645</v>
          </cell>
        </row>
        <row r="21">
          <cell r="A21" t="str">
            <v>BRADESCO CHESF 899</v>
          </cell>
          <cell r="B21">
            <v>0</v>
          </cell>
          <cell r="C21">
            <v>116487.21986899999</v>
          </cell>
          <cell r="D21">
            <v>0</v>
          </cell>
          <cell r="E21">
            <v>0</v>
          </cell>
          <cell r="F21">
            <v>774.00563</v>
          </cell>
          <cell r="G21">
            <v>0</v>
          </cell>
          <cell r="H21">
            <v>0</v>
          </cell>
          <cell r="I21">
            <v>0</v>
          </cell>
          <cell r="J21">
            <v>0</v>
          </cell>
          <cell r="K21">
            <v>117261.22549899999</v>
          </cell>
        </row>
        <row r="22">
          <cell r="A22" t="str">
            <v>BRADESCO RECIFE</v>
          </cell>
          <cell r="B22">
            <v>84814.618151000002</v>
          </cell>
          <cell r="C22">
            <v>0</v>
          </cell>
          <cell r="D22">
            <v>0</v>
          </cell>
          <cell r="E22">
            <v>0</v>
          </cell>
          <cell r="F22">
            <v>559.98442499999999</v>
          </cell>
          <cell r="G22">
            <v>0</v>
          </cell>
          <cell r="H22">
            <v>0</v>
          </cell>
          <cell r="I22">
            <v>0</v>
          </cell>
          <cell r="J22">
            <v>0</v>
          </cell>
          <cell r="K22">
            <v>85374.602576000005</v>
          </cell>
        </row>
        <row r="23">
          <cell r="A23" t="str">
            <v>BRADESCO RECIFE MAE</v>
          </cell>
          <cell r="B23">
            <v>2721847.9586990001</v>
          </cell>
          <cell r="C23">
            <v>280000</v>
          </cell>
          <cell r="D23">
            <v>0</v>
          </cell>
          <cell r="E23">
            <v>0</v>
          </cell>
          <cell r="F23">
            <v>19727.070725000001</v>
          </cell>
          <cell r="G23">
            <v>0</v>
          </cell>
          <cell r="H23">
            <v>0</v>
          </cell>
          <cell r="I23">
            <v>0</v>
          </cell>
          <cell r="J23">
            <v>0</v>
          </cell>
          <cell r="K23">
            <v>3021575.0294260001</v>
          </cell>
        </row>
        <row r="24">
          <cell r="A24" t="str">
            <v>ITAU - 4º LEILÃO 1</v>
          </cell>
          <cell r="B24">
            <v>0</v>
          </cell>
          <cell r="C24">
            <v>0</v>
          </cell>
          <cell r="D24">
            <v>0</v>
          </cell>
          <cell r="E24">
            <v>0</v>
          </cell>
          <cell r="F24">
            <v>0</v>
          </cell>
          <cell r="G24">
            <v>0</v>
          </cell>
          <cell r="H24">
            <v>0</v>
          </cell>
          <cell r="I24">
            <v>0</v>
          </cell>
          <cell r="J24">
            <v>0</v>
          </cell>
          <cell r="K24">
            <v>0</v>
          </cell>
        </row>
        <row r="25">
          <cell r="A25" t="str">
            <v>ITAU - 4º LEILÃO 2</v>
          </cell>
          <cell r="B25">
            <v>8446363.8978530001</v>
          </cell>
          <cell r="C25">
            <v>0</v>
          </cell>
          <cell r="D25">
            <v>0</v>
          </cell>
          <cell r="E25">
            <v>0</v>
          </cell>
          <cell r="F25">
            <v>55282.076822000003</v>
          </cell>
          <cell r="G25">
            <v>0</v>
          </cell>
          <cell r="H25">
            <v>0</v>
          </cell>
          <cell r="I25">
            <v>0</v>
          </cell>
          <cell r="J25">
            <v>0</v>
          </cell>
          <cell r="K25">
            <v>8501645.9746749997</v>
          </cell>
        </row>
        <row r="26">
          <cell r="A26" t="str">
            <v>ITAU - 4º LEILÃO 3</v>
          </cell>
          <cell r="B26">
            <v>629449.56401700003</v>
          </cell>
          <cell r="C26">
            <v>0</v>
          </cell>
          <cell r="D26">
            <v>0</v>
          </cell>
          <cell r="E26">
            <v>0</v>
          </cell>
          <cell r="F26">
            <v>4119.7939820000001</v>
          </cell>
          <cell r="G26">
            <v>0</v>
          </cell>
          <cell r="H26">
            <v>0</v>
          </cell>
          <cell r="I26">
            <v>0</v>
          </cell>
          <cell r="J26">
            <v>0</v>
          </cell>
          <cell r="K26">
            <v>633569.357999</v>
          </cell>
        </row>
        <row r="27">
          <cell r="A27" t="str">
            <v>ITAU - APLIC AUTOM</v>
          </cell>
          <cell r="B27">
            <v>0</v>
          </cell>
          <cell r="C27">
            <v>0</v>
          </cell>
          <cell r="D27">
            <v>0</v>
          </cell>
          <cell r="E27">
            <v>0</v>
          </cell>
          <cell r="F27">
            <v>0</v>
          </cell>
          <cell r="G27">
            <v>0</v>
          </cell>
          <cell r="H27">
            <v>0</v>
          </cell>
          <cell r="I27">
            <v>0</v>
          </cell>
          <cell r="J27">
            <v>0</v>
          </cell>
          <cell r="K27">
            <v>0</v>
          </cell>
        </row>
        <row r="28">
          <cell r="A28" t="str">
            <v>SANTANDER (CCEE)</v>
          </cell>
          <cell r="B28">
            <v>0</v>
          </cell>
          <cell r="C28">
            <v>0</v>
          </cell>
          <cell r="D28">
            <v>0</v>
          </cell>
          <cell r="E28">
            <v>0</v>
          </cell>
          <cell r="F28">
            <v>0</v>
          </cell>
          <cell r="G28">
            <v>0</v>
          </cell>
          <cell r="H28">
            <v>0</v>
          </cell>
          <cell r="I28">
            <v>0</v>
          </cell>
          <cell r="J28">
            <v>0</v>
          </cell>
          <cell r="K28">
            <v>0</v>
          </cell>
        </row>
        <row r="29">
          <cell r="A29" t="str">
            <v>SANTANDER AF (Bndes Finem) 1</v>
          </cell>
          <cell r="B29">
            <v>0</v>
          </cell>
          <cell r="C29">
            <v>0</v>
          </cell>
          <cell r="D29">
            <v>0</v>
          </cell>
          <cell r="E29">
            <v>0</v>
          </cell>
          <cell r="F29">
            <v>0</v>
          </cell>
          <cell r="G29">
            <v>0</v>
          </cell>
          <cell r="H29">
            <v>0</v>
          </cell>
          <cell r="I29">
            <v>0</v>
          </cell>
          <cell r="J29">
            <v>0</v>
          </cell>
          <cell r="K29">
            <v>0</v>
          </cell>
        </row>
        <row r="30">
          <cell r="A30" t="str">
            <v>VOTORANTIM 1º L EE</v>
          </cell>
          <cell r="B30">
            <v>5720221.4964840002</v>
          </cell>
          <cell r="C30">
            <v>0</v>
          </cell>
          <cell r="D30">
            <v>0</v>
          </cell>
          <cell r="E30">
            <v>0</v>
          </cell>
          <cell r="F30">
            <v>37818.632397000001</v>
          </cell>
          <cell r="G30">
            <v>0</v>
          </cell>
          <cell r="H30">
            <v>0</v>
          </cell>
          <cell r="I30">
            <v>0</v>
          </cell>
          <cell r="J30">
            <v>0</v>
          </cell>
          <cell r="K30">
            <v>5758040.128881</v>
          </cell>
        </row>
        <row r="31">
          <cell r="A31" t="str">
            <v>VOTORANTIM 1º e 5º L EE</v>
          </cell>
          <cell r="B31">
            <v>725649.36520999996</v>
          </cell>
          <cell r="C31">
            <v>0</v>
          </cell>
          <cell r="D31">
            <v>0</v>
          </cell>
          <cell r="E31">
            <v>0</v>
          </cell>
          <cell r="F31">
            <v>4797.5531380000002</v>
          </cell>
          <cell r="G31">
            <v>0</v>
          </cell>
          <cell r="H31">
            <v>0</v>
          </cell>
          <cell r="I31">
            <v>0</v>
          </cell>
          <cell r="J31">
            <v>0</v>
          </cell>
          <cell r="K31">
            <v>730446.91834800004</v>
          </cell>
        </row>
        <row r="32">
          <cell r="A32" t="str">
            <v>VOTORANTIM 2º L EE</v>
          </cell>
          <cell r="B32">
            <v>966231.17912999995</v>
          </cell>
          <cell r="C32">
            <v>0</v>
          </cell>
          <cell r="D32">
            <v>0</v>
          </cell>
          <cell r="E32">
            <v>0</v>
          </cell>
          <cell r="F32">
            <v>6388.1340600000003</v>
          </cell>
          <cell r="G32">
            <v>0</v>
          </cell>
          <cell r="H32">
            <v>0</v>
          </cell>
          <cell r="I32">
            <v>0</v>
          </cell>
          <cell r="J32">
            <v>0</v>
          </cell>
          <cell r="K32">
            <v>972619.31319000002</v>
          </cell>
        </row>
      </sheetData>
      <sheetData sheetId="80" refreshError="1">
        <row r="1">
          <cell r="A1" t="str">
            <v>Data: 31/05/2010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21019934.140489999</v>
          </cell>
          <cell r="C3">
            <v>0</v>
          </cell>
          <cell r="D3">
            <v>0</v>
          </cell>
          <cell r="E3">
            <v>0</v>
          </cell>
          <cell r="F3">
            <v>160841.77635999999</v>
          </cell>
          <cell r="G3">
            <v>0</v>
          </cell>
          <cell r="H3">
            <v>0</v>
          </cell>
          <cell r="I3">
            <v>0</v>
          </cell>
          <cell r="J3">
            <v>0</v>
          </cell>
          <cell r="K3">
            <v>21180775.916850001</v>
          </cell>
        </row>
        <row r="4">
          <cell r="A4" t="str">
            <v>BB CDB 21475</v>
          </cell>
          <cell r="B4">
            <v>21496751.946421999</v>
          </cell>
          <cell r="C4">
            <v>0</v>
          </cell>
          <cell r="D4">
            <v>9110046.287881</v>
          </cell>
          <cell r="E4">
            <v>9093443.5700000003</v>
          </cell>
          <cell r="F4">
            <v>158038.29384100001</v>
          </cell>
          <cell r="G4">
            <v>16602.717881</v>
          </cell>
          <cell r="H4">
            <v>0</v>
          </cell>
          <cell r="I4">
            <v>16602.717881</v>
          </cell>
          <cell r="J4">
            <v>0</v>
          </cell>
          <cell r="K4">
            <v>12544743.952382</v>
          </cell>
        </row>
        <row r="5">
          <cell r="A5" t="str">
            <v>BB CDB 5400</v>
          </cell>
          <cell r="B5">
            <v>4230069.448636</v>
          </cell>
          <cell r="C5">
            <v>0</v>
          </cell>
          <cell r="D5">
            <v>4233305.9520060001</v>
          </cell>
          <cell r="E5">
            <v>4219223.0762090003</v>
          </cell>
          <cell r="F5">
            <v>3236.5033699999999</v>
          </cell>
          <cell r="G5">
            <v>14082.875797000001</v>
          </cell>
          <cell r="H5">
            <v>0</v>
          </cell>
          <cell r="I5">
            <v>14082.875797000001</v>
          </cell>
          <cell r="J5">
            <v>0</v>
          </cell>
          <cell r="K5">
            <v>0</v>
          </cell>
        </row>
        <row r="6">
          <cell r="A6" t="str">
            <v>BB POLO 28 - 2010</v>
          </cell>
          <cell r="B6">
            <v>182190185.844823</v>
          </cell>
          <cell r="C6">
            <v>299113000</v>
          </cell>
          <cell r="D6">
            <v>197441809.91466099</v>
          </cell>
          <cell r="E6">
            <v>196914047.07474601</v>
          </cell>
          <cell r="F6">
            <v>2014462.104702</v>
          </cell>
          <cell r="G6">
            <v>241328.55051</v>
          </cell>
          <cell r="H6">
            <v>158952.92525500001</v>
          </cell>
          <cell r="I6">
            <v>400281.47576499998</v>
          </cell>
          <cell r="J6">
            <v>127481.36414999999</v>
          </cell>
          <cell r="K6">
            <v>285716885.10961699</v>
          </cell>
        </row>
        <row r="7">
          <cell r="A7" t="str">
            <v xml:space="preserve">BB Polo 28 - BNDES FINEM </v>
          </cell>
          <cell r="B7">
            <v>6393721.7246059999</v>
          </cell>
          <cell r="C7">
            <v>0</v>
          </cell>
          <cell r="D7">
            <v>0</v>
          </cell>
          <cell r="E7">
            <v>-40014.410000000003</v>
          </cell>
          <cell r="F7">
            <v>48299.825245</v>
          </cell>
          <cell r="G7">
            <v>0</v>
          </cell>
          <cell r="H7">
            <v>40014.410000000003</v>
          </cell>
          <cell r="I7">
            <v>40014.410000000003</v>
          </cell>
          <cell r="J7">
            <v>0</v>
          </cell>
          <cell r="K7">
            <v>6402007.1445660004</v>
          </cell>
        </row>
        <row r="8">
          <cell r="A8" t="str">
            <v>BNB AF 1</v>
          </cell>
          <cell r="B8">
            <v>10094715.380121</v>
          </cell>
          <cell r="C8">
            <v>0</v>
          </cell>
          <cell r="D8">
            <v>0</v>
          </cell>
          <cell r="E8">
            <v>0</v>
          </cell>
          <cell r="F8">
            <v>71924.477314000003</v>
          </cell>
          <cell r="G8">
            <v>0</v>
          </cell>
          <cell r="H8">
            <v>0</v>
          </cell>
          <cell r="I8">
            <v>0</v>
          </cell>
          <cell r="J8">
            <v>0</v>
          </cell>
          <cell r="K8">
            <v>10166639.857434999</v>
          </cell>
        </row>
        <row r="9">
          <cell r="A9" t="str">
            <v>BNB AF 2º</v>
          </cell>
          <cell r="B9">
            <v>12334368.983987</v>
          </cell>
          <cell r="C9">
            <v>0</v>
          </cell>
          <cell r="D9">
            <v>0</v>
          </cell>
          <cell r="E9">
            <v>0</v>
          </cell>
          <cell r="F9">
            <v>87881.927204000007</v>
          </cell>
          <cell r="G9">
            <v>0</v>
          </cell>
          <cell r="H9">
            <v>0</v>
          </cell>
          <cell r="I9">
            <v>0</v>
          </cell>
          <cell r="J9">
            <v>0</v>
          </cell>
          <cell r="K9">
            <v>12422250.911191</v>
          </cell>
        </row>
        <row r="10">
          <cell r="A10" t="str">
            <v>BNB FN 1 e 2</v>
          </cell>
          <cell r="B10">
            <v>7173863.1421100004</v>
          </cell>
          <cell r="C10">
            <v>0</v>
          </cell>
          <cell r="D10">
            <v>0</v>
          </cell>
          <cell r="E10">
            <v>0</v>
          </cell>
          <cell r="F10">
            <v>53273.251149000003</v>
          </cell>
          <cell r="G10">
            <v>0</v>
          </cell>
          <cell r="H10">
            <v>0</v>
          </cell>
          <cell r="I10">
            <v>0</v>
          </cell>
          <cell r="J10">
            <v>0</v>
          </cell>
          <cell r="K10">
            <v>7227136.393259</v>
          </cell>
        </row>
        <row r="11">
          <cell r="A11" t="str">
            <v>BNB FNE</v>
          </cell>
          <cell r="B11">
            <v>20897444.790722001</v>
          </cell>
          <cell r="C11">
            <v>0</v>
          </cell>
          <cell r="D11">
            <v>0</v>
          </cell>
          <cell r="E11">
            <v>0</v>
          </cell>
          <cell r="F11">
            <v>148893.52866099999</v>
          </cell>
          <cell r="G11">
            <v>0</v>
          </cell>
          <cell r="H11">
            <v>0</v>
          </cell>
          <cell r="I11">
            <v>0</v>
          </cell>
          <cell r="J11">
            <v>0</v>
          </cell>
          <cell r="K11">
            <v>21046338.319382999</v>
          </cell>
        </row>
        <row r="12">
          <cell r="A12" t="str">
            <v>BRADESCO CCEAR 249</v>
          </cell>
          <cell r="B12">
            <v>4454.738859</v>
          </cell>
          <cell r="C12">
            <v>0</v>
          </cell>
          <cell r="D12">
            <v>0</v>
          </cell>
          <cell r="E12">
            <v>0</v>
          </cell>
          <cell r="F12">
            <v>33.013914</v>
          </cell>
          <cell r="G12">
            <v>0</v>
          </cell>
          <cell r="H12">
            <v>0</v>
          </cell>
          <cell r="I12">
            <v>0</v>
          </cell>
          <cell r="J12">
            <v>0</v>
          </cell>
          <cell r="K12">
            <v>4487.7527730000002</v>
          </cell>
        </row>
        <row r="13">
          <cell r="A13" t="str">
            <v>BRADESCO CHESF 898</v>
          </cell>
          <cell r="B13">
            <v>32298.213645</v>
          </cell>
          <cell r="C13">
            <v>0</v>
          </cell>
          <cell r="D13">
            <v>0</v>
          </cell>
          <cell r="E13">
            <v>0</v>
          </cell>
          <cell r="F13">
            <v>243.49423999999999</v>
          </cell>
          <cell r="G13">
            <v>0</v>
          </cell>
          <cell r="H13">
            <v>0</v>
          </cell>
          <cell r="I13">
            <v>0</v>
          </cell>
          <cell r="J13">
            <v>0</v>
          </cell>
          <cell r="K13">
            <v>32541.707885</v>
          </cell>
        </row>
        <row r="14">
          <cell r="A14" t="str">
            <v>BRADESCO CHESF 899</v>
          </cell>
          <cell r="B14">
            <v>117261.22549899999</v>
          </cell>
          <cell r="C14">
            <v>0</v>
          </cell>
          <cell r="D14">
            <v>0</v>
          </cell>
          <cell r="E14">
            <v>0</v>
          </cell>
          <cell r="F14">
            <v>884.02514699999995</v>
          </cell>
          <cell r="G14">
            <v>0</v>
          </cell>
          <cell r="H14">
            <v>0</v>
          </cell>
          <cell r="I14">
            <v>0</v>
          </cell>
          <cell r="J14">
            <v>0</v>
          </cell>
          <cell r="K14">
            <v>118145.250646</v>
          </cell>
        </row>
        <row r="15">
          <cell r="A15" t="str">
            <v>BRADESCO RECIFE</v>
          </cell>
          <cell r="B15">
            <v>85374.602576000005</v>
          </cell>
          <cell r="C15">
            <v>0</v>
          </cell>
          <cell r="D15">
            <v>0</v>
          </cell>
          <cell r="E15">
            <v>-445.48361899999998</v>
          </cell>
          <cell r="F15">
            <v>635.22243100000003</v>
          </cell>
          <cell r="G15">
            <v>0</v>
          </cell>
          <cell r="H15">
            <v>445.48361899999998</v>
          </cell>
          <cell r="I15">
            <v>445.48361899999998</v>
          </cell>
          <cell r="J15">
            <v>0</v>
          </cell>
          <cell r="K15">
            <v>85564.341388000001</v>
          </cell>
        </row>
        <row r="16">
          <cell r="A16" t="str">
            <v>BRADESCO RECIFE MAE</v>
          </cell>
          <cell r="B16">
            <v>3021575.0294260001</v>
          </cell>
          <cell r="C16">
            <v>1300000</v>
          </cell>
          <cell r="D16">
            <v>0</v>
          </cell>
          <cell r="E16">
            <v>-15591.990382</v>
          </cell>
          <cell r="F16">
            <v>29857.482112999998</v>
          </cell>
          <cell r="G16">
            <v>0</v>
          </cell>
          <cell r="H16">
            <v>15591.990382</v>
          </cell>
          <cell r="I16">
            <v>15591.990382</v>
          </cell>
          <cell r="J16">
            <v>0</v>
          </cell>
          <cell r="K16">
            <v>4335840.5211570002</v>
          </cell>
        </row>
        <row r="17">
          <cell r="A17" t="str">
            <v>ITAU - 4º LEILÃO 2</v>
          </cell>
          <cell r="B17">
            <v>8501645.9746749997</v>
          </cell>
          <cell r="C17">
            <v>0</v>
          </cell>
          <cell r="D17">
            <v>0</v>
          </cell>
          <cell r="E17">
            <v>0</v>
          </cell>
          <cell r="F17">
            <v>63133.393015000001</v>
          </cell>
          <cell r="G17">
            <v>0</v>
          </cell>
          <cell r="H17">
            <v>0</v>
          </cell>
          <cell r="I17">
            <v>0</v>
          </cell>
          <cell r="J17">
            <v>0</v>
          </cell>
          <cell r="K17">
            <v>8564779.3676900007</v>
          </cell>
        </row>
        <row r="18">
          <cell r="A18" t="str">
            <v>ITAU - 4º LEILÃO 3</v>
          </cell>
          <cell r="B18">
            <v>633569.357999</v>
          </cell>
          <cell r="C18">
            <v>0</v>
          </cell>
          <cell r="D18">
            <v>0</v>
          </cell>
          <cell r="E18">
            <v>0</v>
          </cell>
          <cell r="F18">
            <v>4704.8987219999999</v>
          </cell>
          <cell r="G18">
            <v>0</v>
          </cell>
          <cell r="H18">
            <v>0</v>
          </cell>
          <cell r="I18">
            <v>0</v>
          </cell>
          <cell r="J18">
            <v>0</v>
          </cell>
          <cell r="K18">
            <v>638274.25672099995</v>
          </cell>
        </row>
        <row r="19">
          <cell r="A19" t="str">
            <v>VOTORANTIM 1º L EE</v>
          </cell>
          <cell r="B19">
            <v>5758040.128881</v>
          </cell>
          <cell r="C19">
            <v>0</v>
          </cell>
          <cell r="D19">
            <v>0</v>
          </cell>
          <cell r="E19">
            <v>0</v>
          </cell>
          <cell r="F19">
            <v>43192.772279999997</v>
          </cell>
          <cell r="G19">
            <v>0</v>
          </cell>
          <cell r="H19">
            <v>0</v>
          </cell>
          <cell r="I19">
            <v>0</v>
          </cell>
          <cell r="J19">
            <v>0</v>
          </cell>
          <cell r="K19">
            <v>5801232.9011610001</v>
          </cell>
        </row>
        <row r="20">
          <cell r="A20" t="str">
            <v>VOTORANTIM 1º e 5º L EE</v>
          </cell>
          <cell r="B20">
            <v>730446.91834800004</v>
          </cell>
          <cell r="C20">
            <v>0</v>
          </cell>
          <cell r="D20">
            <v>0</v>
          </cell>
          <cell r="E20">
            <v>0</v>
          </cell>
          <cell r="F20">
            <v>5479.2996750000002</v>
          </cell>
          <cell r="G20">
            <v>0</v>
          </cell>
          <cell r="H20">
            <v>0</v>
          </cell>
          <cell r="I20">
            <v>0</v>
          </cell>
          <cell r="J20">
            <v>0</v>
          </cell>
          <cell r="K20">
            <v>735926.21802300005</v>
          </cell>
        </row>
        <row r="21">
          <cell r="A21" t="str">
            <v>VOTORANTIM 2º L EE</v>
          </cell>
          <cell r="B21">
            <v>972619.31319000002</v>
          </cell>
          <cell r="C21">
            <v>0</v>
          </cell>
          <cell r="D21">
            <v>0</v>
          </cell>
          <cell r="E21">
            <v>0</v>
          </cell>
          <cell r="F21">
            <v>7295.9068660000003</v>
          </cell>
          <cell r="G21">
            <v>0</v>
          </cell>
          <cell r="H21">
            <v>0</v>
          </cell>
          <cell r="I21">
            <v>0</v>
          </cell>
          <cell r="J21">
            <v>0</v>
          </cell>
          <cell r="K21">
            <v>979915.22005600005</v>
          </cell>
        </row>
      </sheetData>
      <sheetData sheetId="81" refreshError="1">
        <row r="1">
          <cell r="A1" t="str">
            <v>Data: 30/06/2010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21180775.916850001</v>
          </cell>
          <cell r="C3">
            <v>0</v>
          </cell>
          <cell r="D3">
            <v>0</v>
          </cell>
          <cell r="E3">
            <v>0</v>
          </cell>
          <cell r="F3">
            <v>170275.922234</v>
          </cell>
          <cell r="G3">
            <v>0</v>
          </cell>
          <cell r="H3">
            <v>0</v>
          </cell>
          <cell r="I3">
            <v>0</v>
          </cell>
          <cell r="J3">
            <v>0</v>
          </cell>
          <cell r="K3">
            <v>21351051.839083999</v>
          </cell>
        </row>
        <row r="4">
          <cell r="A4" t="str">
            <v>BB CDB 21475</v>
          </cell>
          <cell r="B4">
            <v>12544743.952382</v>
          </cell>
          <cell r="C4">
            <v>0</v>
          </cell>
          <cell r="D4">
            <v>6636523.1015600003</v>
          </cell>
          <cell r="E4">
            <v>6622345.3899990004</v>
          </cell>
          <cell r="F4">
            <v>53611.484436999999</v>
          </cell>
          <cell r="G4">
            <v>14177.711561</v>
          </cell>
          <cell r="H4">
            <v>0</v>
          </cell>
          <cell r="I4">
            <v>14177.711561</v>
          </cell>
          <cell r="J4">
            <v>0</v>
          </cell>
          <cell r="K4">
            <v>5961832.3352579996</v>
          </cell>
        </row>
        <row r="5">
          <cell r="A5" t="str">
            <v>BB CDB 5400</v>
          </cell>
          <cell r="B5">
            <v>0</v>
          </cell>
          <cell r="C5">
            <v>0</v>
          </cell>
          <cell r="D5">
            <v>0</v>
          </cell>
          <cell r="E5">
            <v>0</v>
          </cell>
          <cell r="F5">
            <v>0</v>
          </cell>
          <cell r="G5">
            <v>0</v>
          </cell>
          <cell r="H5">
            <v>0</v>
          </cell>
          <cell r="I5">
            <v>0</v>
          </cell>
          <cell r="J5">
            <v>0</v>
          </cell>
          <cell r="K5">
            <v>0</v>
          </cell>
        </row>
        <row r="6">
          <cell r="A6" t="str">
            <v>BB POLO 28 - 2010</v>
          </cell>
          <cell r="B6">
            <v>285716885.10961699</v>
          </cell>
          <cell r="C6">
            <v>130915000</v>
          </cell>
          <cell r="D6">
            <v>348078645.08469999</v>
          </cell>
          <cell r="E6">
            <v>347569999.99999595</v>
          </cell>
          <cell r="F6">
            <v>1061443.135891</v>
          </cell>
          <cell r="G6">
            <v>319409.357464</v>
          </cell>
          <cell r="H6">
            <v>0</v>
          </cell>
          <cell r="I6">
            <v>319409.357464</v>
          </cell>
          <cell r="J6">
            <v>189235.72724000001</v>
          </cell>
          <cell r="K6">
            <v>69614683.160799995</v>
          </cell>
        </row>
        <row r="7">
          <cell r="A7" t="str">
            <v xml:space="preserve">BB Polo 28 - BNDES FINEM </v>
          </cell>
          <cell r="B7">
            <v>6402007.1445660004</v>
          </cell>
          <cell r="C7">
            <v>0</v>
          </cell>
          <cell r="D7">
            <v>0</v>
          </cell>
          <cell r="E7">
            <v>0</v>
          </cell>
          <cell r="F7">
            <v>49983.051087</v>
          </cell>
          <cell r="G7">
            <v>0</v>
          </cell>
          <cell r="H7">
            <v>0</v>
          </cell>
          <cell r="I7">
            <v>0</v>
          </cell>
          <cell r="J7">
            <v>0</v>
          </cell>
          <cell r="K7">
            <v>6451990.1956529999</v>
          </cell>
        </row>
        <row r="8">
          <cell r="A8" t="str">
            <v>BNB AF 1</v>
          </cell>
          <cell r="B8">
            <v>10166639.857434999</v>
          </cell>
          <cell r="C8">
            <v>0</v>
          </cell>
          <cell r="D8">
            <v>0</v>
          </cell>
          <cell r="E8">
            <v>0</v>
          </cell>
          <cell r="F8">
            <v>76102.422376999995</v>
          </cell>
          <cell r="G8">
            <v>0</v>
          </cell>
          <cell r="H8">
            <v>0</v>
          </cell>
          <cell r="I8">
            <v>0</v>
          </cell>
          <cell r="J8">
            <v>0</v>
          </cell>
          <cell r="K8">
            <v>10242742.279812001</v>
          </cell>
        </row>
        <row r="9">
          <cell r="A9" t="str">
            <v>BNB AF 2º</v>
          </cell>
          <cell r="B9">
            <v>12422250.911191</v>
          </cell>
          <cell r="C9">
            <v>0</v>
          </cell>
          <cell r="D9">
            <v>0</v>
          </cell>
          <cell r="E9">
            <v>0</v>
          </cell>
          <cell r="F9">
            <v>92986.807732999994</v>
          </cell>
          <cell r="G9">
            <v>0</v>
          </cell>
          <cell r="H9">
            <v>0</v>
          </cell>
          <cell r="I9">
            <v>0</v>
          </cell>
          <cell r="J9">
            <v>0</v>
          </cell>
          <cell r="K9">
            <v>12515237.718924001</v>
          </cell>
        </row>
        <row r="10">
          <cell r="A10" t="str">
            <v>BNB FN 1 e 2</v>
          </cell>
          <cell r="B10">
            <v>7227136.393259</v>
          </cell>
          <cell r="C10">
            <v>0</v>
          </cell>
          <cell r="D10">
            <v>0</v>
          </cell>
          <cell r="E10">
            <v>0</v>
          </cell>
          <cell r="F10">
            <v>56385.039731999997</v>
          </cell>
          <cell r="G10">
            <v>0</v>
          </cell>
          <cell r="H10">
            <v>0</v>
          </cell>
          <cell r="I10">
            <v>0</v>
          </cell>
          <cell r="J10">
            <v>0</v>
          </cell>
          <cell r="K10">
            <v>7283521.4329909999</v>
          </cell>
        </row>
        <row r="11">
          <cell r="A11" t="str">
            <v>BNB FNE</v>
          </cell>
          <cell r="B11">
            <v>21046338.319382999</v>
          </cell>
          <cell r="C11">
            <v>0</v>
          </cell>
          <cell r="D11">
            <v>0</v>
          </cell>
          <cell r="E11">
            <v>0</v>
          </cell>
          <cell r="F11">
            <v>157542.44772500001</v>
          </cell>
          <cell r="G11">
            <v>0</v>
          </cell>
          <cell r="H11">
            <v>0</v>
          </cell>
          <cell r="I11">
            <v>0</v>
          </cell>
          <cell r="J11">
            <v>0</v>
          </cell>
          <cell r="K11">
            <v>21203880.767108001</v>
          </cell>
        </row>
        <row r="12">
          <cell r="A12" t="str">
            <v>BRADESCO CCEAR 249</v>
          </cell>
          <cell r="B12">
            <v>4487.7527730000002</v>
          </cell>
          <cell r="C12">
            <v>0</v>
          </cell>
          <cell r="D12">
            <v>0</v>
          </cell>
          <cell r="E12">
            <v>0</v>
          </cell>
          <cell r="F12">
            <v>34.941783000000001</v>
          </cell>
          <cell r="G12">
            <v>0</v>
          </cell>
          <cell r="H12">
            <v>0</v>
          </cell>
          <cell r="I12">
            <v>0</v>
          </cell>
          <cell r="J12">
            <v>0</v>
          </cell>
          <cell r="K12">
            <v>4522.6945560000004</v>
          </cell>
        </row>
        <row r="13">
          <cell r="A13" t="str">
            <v>BRADESCO CHESF 898</v>
          </cell>
          <cell r="B13">
            <v>32541.707885</v>
          </cell>
          <cell r="C13">
            <v>0</v>
          </cell>
          <cell r="D13">
            <v>395.70973700000002</v>
          </cell>
          <cell r="E13">
            <v>385.39999900000004</v>
          </cell>
          <cell r="F13">
            <v>256.98465800000002</v>
          </cell>
          <cell r="G13">
            <v>10.309737999999999</v>
          </cell>
          <cell r="H13">
            <v>0</v>
          </cell>
          <cell r="I13">
            <v>10.309737999999999</v>
          </cell>
          <cell r="J13">
            <v>0</v>
          </cell>
          <cell r="K13">
            <v>32402.982806</v>
          </cell>
        </row>
        <row r="14">
          <cell r="A14" t="str">
            <v>BRADESCO CHESF 899</v>
          </cell>
          <cell r="B14">
            <v>118145.250646</v>
          </cell>
          <cell r="C14">
            <v>0</v>
          </cell>
          <cell r="D14">
            <v>22017.314440999999</v>
          </cell>
          <cell r="E14">
            <v>21443.68</v>
          </cell>
          <cell r="F14">
            <v>893.36620800000003</v>
          </cell>
          <cell r="G14">
            <v>573.63444100000004</v>
          </cell>
          <cell r="H14">
            <v>0</v>
          </cell>
          <cell r="I14">
            <v>573.63444100000004</v>
          </cell>
          <cell r="J14">
            <v>0</v>
          </cell>
          <cell r="K14">
            <v>97021.302412999998</v>
          </cell>
        </row>
        <row r="15">
          <cell r="A15" t="str">
            <v>BRADESCO RECIFE</v>
          </cell>
          <cell r="B15">
            <v>85564.341388000001</v>
          </cell>
          <cell r="C15">
            <v>5152000</v>
          </cell>
          <cell r="D15">
            <v>0</v>
          </cell>
          <cell r="E15">
            <v>0</v>
          </cell>
          <cell r="F15">
            <v>8515.3202220000003</v>
          </cell>
          <cell r="G15">
            <v>0</v>
          </cell>
          <cell r="H15">
            <v>0</v>
          </cell>
          <cell r="I15">
            <v>0</v>
          </cell>
          <cell r="J15">
            <v>0</v>
          </cell>
          <cell r="K15">
            <v>5246079.6616110001</v>
          </cell>
        </row>
        <row r="16">
          <cell r="A16" t="str">
            <v>BRADESCO RECIFE MAE</v>
          </cell>
          <cell r="B16">
            <v>4335840.5211570002</v>
          </cell>
          <cell r="C16">
            <v>0</v>
          </cell>
          <cell r="D16">
            <v>0</v>
          </cell>
          <cell r="E16">
            <v>0</v>
          </cell>
          <cell r="F16">
            <v>34064.556978000001</v>
          </cell>
          <cell r="G16">
            <v>0</v>
          </cell>
          <cell r="H16">
            <v>0</v>
          </cell>
          <cell r="I16">
            <v>0</v>
          </cell>
          <cell r="J16">
            <v>0</v>
          </cell>
          <cell r="K16">
            <v>4369905.0781359999</v>
          </cell>
        </row>
        <row r="17">
          <cell r="A17" t="str">
            <v>ITAU - 4º LEILÃO 2</v>
          </cell>
          <cell r="B17">
            <v>8564779.3676900007</v>
          </cell>
          <cell r="C17">
            <v>0</v>
          </cell>
          <cell r="D17">
            <v>0</v>
          </cell>
          <cell r="E17">
            <v>0</v>
          </cell>
          <cell r="F17">
            <v>66821.130619999996</v>
          </cell>
          <cell r="G17">
            <v>0</v>
          </cell>
          <cell r="H17">
            <v>0</v>
          </cell>
          <cell r="I17">
            <v>0</v>
          </cell>
          <cell r="J17">
            <v>0</v>
          </cell>
          <cell r="K17">
            <v>8631600.4983099997</v>
          </cell>
        </row>
        <row r="18">
          <cell r="A18" t="str">
            <v>ITAU - 4º LEILÃO 3</v>
          </cell>
          <cell r="B18">
            <v>638274.25672099995</v>
          </cell>
          <cell r="C18">
            <v>0</v>
          </cell>
          <cell r="D18">
            <v>0</v>
          </cell>
          <cell r="E18">
            <v>0</v>
          </cell>
          <cell r="F18">
            <v>4979.7205100000001</v>
          </cell>
          <cell r="G18">
            <v>0</v>
          </cell>
          <cell r="H18">
            <v>0</v>
          </cell>
          <cell r="I18">
            <v>0</v>
          </cell>
          <cell r="J18">
            <v>0</v>
          </cell>
          <cell r="K18">
            <v>643253.97723099997</v>
          </cell>
        </row>
        <row r="19">
          <cell r="A19" t="str">
            <v>VOTORANTIM 1º L EE</v>
          </cell>
          <cell r="B19">
            <v>5801232.9011610001</v>
          </cell>
          <cell r="C19">
            <v>0</v>
          </cell>
          <cell r="D19">
            <v>0</v>
          </cell>
          <cell r="E19">
            <v>0</v>
          </cell>
          <cell r="F19">
            <v>45719.239671000003</v>
          </cell>
          <cell r="G19">
            <v>0</v>
          </cell>
          <cell r="H19">
            <v>0</v>
          </cell>
          <cell r="I19">
            <v>0</v>
          </cell>
          <cell r="J19">
            <v>0</v>
          </cell>
          <cell r="K19">
            <v>5846952.1408320004</v>
          </cell>
        </row>
        <row r="20">
          <cell r="A20" t="str">
            <v>VOTORANTIM 1º e 5º L EE</v>
          </cell>
          <cell r="B20">
            <v>735926.21802300005</v>
          </cell>
          <cell r="C20">
            <v>0</v>
          </cell>
          <cell r="D20">
            <v>0</v>
          </cell>
          <cell r="E20">
            <v>0</v>
          </cell>
          <cell r="F20">
            <v>5799.7994070000004</v>
          </cell>
          <cell r="G20">
            <v>0</v>
          </cell>
          <cell r="H20">
            <v>0</v>
          </cell>
          <cell r="I20">
            <v>0</v>
          </cell>
          <cell r="J20">
            <v>0</v>
          </cell>
          <cell r="K20">
            <v>741726.01743000001</v>
          </cell>
        </row>
        <row r="21">
          <cell r="A21" t="str">
            <v>VOTORANTIM 2º L EE</v>
          </cell>
          <cell r="B21">
            <v>979915.22005600005</v>
          </cell>
          <cell r="C21">
            <v>0</v>
          </cell>
          <cell r="D21">
            <v>0</v>
          </cell>
          <cell r="E21">
            <v>0</v>
          </cell>
          <cell r="F21">
            <v>7722.6650900000004</v>
          </cell>
          <cell r="G21">
            <v>0</v>
          </cell>
          <cell r="H21">
            <v>0</v>
          </cell>
          <cell r="I21">
            <v>0</v>
          </cell>
          <cell r="J21">
            <v>0</v>
          </cell>
          <cell r="K21">
            <v>987637.88514599996</v>
          </cell>
        </row>
      </sheetData>
      <sheetData sheetId="82" refreshError="1">
        <row r="1">
          <cell r="A1" t="str">
            <v>Data: 30/07/2010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21351051.839083999</v>
          </cell>
          <cell r="C3">
            <v>0</v>
          </cell>
          <cell r="D3">
            <v>21484985.696913</v>
          </cell>
          <cell r="E3">
            <v>20805113.199953001</v>
          </cell>
          <cell r="F3">
            <v>133933.85782899999</v>
          </cell>
          <cell r="G3">
            <v>679872.49696000002</v>
          </cell>
          <cell r="H3">
            <v>0</v>
          </cell>
          <cell r="I3">
            <v>679872.49696000002</v>
          </cell>
          <cell r="J3">
            <v>0</v>
          </cell>
          <cell r="K3">
            <v>0</v>
          </cell>
        </row>
        <row r="4">
          <cell r="A4" t="str">
            <v>BB CDB 21475</v>
          </cell>
          <cell r="B4">
            <v>5961832.3352579996</v>
          </cell>
          <cell r="C4">
            <v>0</v>
          </cell>
          <cell r="D4">
            <v>5998495.1416950002</v>
          </cell>
          <cell r="E4">
            <v>5968511.0516309999</v>
          </cell>
          <cell r="F4">
            <v>36662.806436999999</v>
          </cell>
          <cell r="G4">
            <v>29984.090064</v>
          </cell>
          <cell r="H4">
            <v>0</v>
          </cell>
          <cell r="I4">
            <v>29984.090064</v>
          </cell>
          <cell r="J4">
            <v>0</v>
          </cell>
          <cell r="K4">
            <v>0</v>
          </cell>
        </row>
        <row r="5">
          <cell r="A5" t="str">
            <v>BB CDB 5400</v>
          </cell>
          <cell r="B5">
            <v>0</v>
          </cell>
          <cell r="C5">
            <v>0</v>
          </cell>
          <cell r="D5">
            <v>0</v>
          </cell>
          <cell r="E5">
            <v>0</v>
          </cell>
          <cell r="F5">
            <v>0</v>
          </cell>
          <cell r="G5">
            <v>0</v>
          </cell>
          <cell r="H5">
            <v>0</v>
          </cell>
          <cell r="I5">
            <v>0</v>
          </cell>
          <cell r="J5">
            <v>0</v>
          </cell>
          <cell r="K5">
            <v>0</v>
          </cell>
        </row>
        <row r="6">
          <cell r="A6" t="str">
            <v>BB CDB RESGATE AUTOMATICO</v>
          </cell>
          <cell r="B6">
            <v>0</v>
          </cell>
          <cell r="C6">
            <v>5000000</v>
          </cell>
          <cell r="D6">
            <v>0</v>
          </cell>
          <cell r="E6">
            <v>0</v>
          </cell>
          <cell r="F6">
            <v>10035.580548</v>
          </cell>
          <cell r="G6">
            <v>0</v>
          </cell>
          <cell r="H6">
            <v>0</v>
          </cell>
          <cell r="I6">
            <v>0</v>
          </cell>
          <cell r="J6">
            <v>0</v>
          </cell>
          <cell r="K6">
            <v>5010035.5805479996</v>
          </cell>
        </row>
        <row r="7">
          <cell r="A7" t="str">
            <v>BB POLO 28 - 2010</v>
          </cell>
          <cell r="B7">
            <v>69614683.160799995</v>
          </cell>
          <cell r="C7">
            <v>149354000</v>
          </cell>
          <cell r="D7">
            <v>129313867.93911199</v>
          </cell>
          <cell r="E7">
            <v>129018999.99999999</v>
          </cell>
          <cell r="F7">
            <v>656146.30507200002</v>
          </cell>
          <cell r="G7">
            <v>56387.108058999998</v>
          </cell>
          <cell r="H7">
            <v>0</v>
          </cell>
          <cell r="I7">
            <v>56387.108058999998</v>
          </cell>
          <cell r="J7">
            <v>238480.831053</v>
          </cell>
          <cell r="K7">
            <v>90310961.526755005</v>
          </cell>
        </row>
        <row r="8">
          <cell r="A8" t="str">
            <v xml:space="preserve">BB Polo 28 - BNDES FINEM </v>
          </cell>
          <cell r="B8">
            <v>6451990.1956529999</v>
          </cell>
          <cell r="C8">
            <v>11081000</v>
          </cell>
          <cell r="D8">
            <v>0</v>
          </cell>
          <cell r="E8">
            <v>0</v>
          </cell>
          <cell r="F8">
            <v>82833.843169</v>
          </cell>
          <cell r="G8">
            <v>0</v>
          </cell>
          <cell r="H8">
            <v>0</v>
          </cell>
          <cell r="I8">
            <v>0</v>
          </cell>
          <cell r="J8">
            <v>0</v>
          </cell>
          <cell r="K8">
            <v>17615824.038821999</v>
          </cell>
        </row>
        <row r="9">
          <cell r="A9" t="str">
            <v>BNB AF 1</v>
          </cell>
          <cell r="B9">
            <v>10242742.279812001</v>
          </cell>
          <cell r="C9">
            <v>0</v>
          </cell>
          <cell r="D9">
            <v>0</v>
          </cell>
          <cell r="E9">
            <v>0</v>
          </cell>
          <cell r="F9">
            <v>83409.699859999993</v>
          </cell>
          <cell r="G9">
            <v>0</v>
          </cell>
          <cell r="H9">
            <v>0</v>
          </cell>
          <cell r="I9">
            <v>0</v>
          </cell>
          <cell r="J9">
            <v>0</v>
          </cell>
          <cell r="K9">
            <v>10326151.979672</v>
          </cell>
        </row>
        <row r="10">
          <cell r="A10" t="str">
            <v>BNB AF 2º</v>
          </cell>
          <cell r="B10">
            <v>12515237.718924001</v>
          </cell>
          <cell r="C10">
            <v>0</v>
          </cell>
          <cell r="D10">
            <v>0</v>
          </cell>
          <cell r="E10">
            <v>0</v>
          </cell>
          <cell r="F10">
            <v>101915.30678899999</v>
          </cell>
          <cell r="G10">
            <v>0</v>
          </cell>
          <cell r="H10">
            <v>0</v>
          </cell>
          <cell r="I10">
            <v>0</v>
          </cell>
          <cell r="J10">
            <v>0</v>
          </cell>
          <cell r="K10">
            <v>12617153.025713</v>
          </cell>
        </row>
        <row r="11">
          <cell r="A11" t="str">
            <v>BNB FN 1 e 2</v>
          </cell>
          <cell r="B11">
            <v>7283521.4329909999</v>
          </cell>
          <cell r="C11">
            <v>0</v>
          </cell>
          <cell r="D11">
            <v>4548874.7113720002</v>
          </cell>
          <cell r="E11">
            <v>4500899.7100010002</v>
          </cell>
          <cell r="F11">
            <v>61819.312986999998</v>
          </cell>
          <cell r="G11">
            <v>47975.001370999998</v>
          </cell>
          <cell r="H11">
            <v>0</v>
          </cell>
          <cell r="I11">
            <v>47975.001370999998</v>
          </cell>
          <cell r="J11">
            <v>0</v>
          </cell>
          <cell r="K11">
            <v>2796466.0346059999</v>
          </cell>
        </row>
        <row r="12">
          <cell r="A12" t="str">
            <v>BNB FNE</v>
          </cell>
          <cell r="B12">
            <v>21203880.767108001</v>
          </cell>
          <cell r="C12">
            <v>0</v>
          </cell>
          <cell r="D12">
            <v>0</v>
          </cell>
          <cell r="E12">
            <v>0</v>
          </cell>
          <cell r="F12">
            <v>172669.51391800001</v>
          </cell>
          <cell r="G12">
            <v>0</v>
          </cell>
          <cell r="H12">
            <v>0</v>
          </cell>
          <cell r="I12">
            <v>0</v>
          </cell>
          <cell r="J12">
            <v>0</v>
          </cell>
          <cell r="K12">
            <v>21376550.281025998</v>
          </cell>
        </row>
        <row r="13">
          <cell r="A13" t="str">
            <v>BRADESCO CCEAR 249</v>
          </cell>
          <cell r="B13">
            <v>4522.6945560000004</v>
          </cell>
          <cell r="C13">
            <v>0</v>
          </cell>
          <cell r="D13">
            <v>0</v>
          </cell>
          <cell r="E13">
            <v>0</v>
          </cell>
          <cell r="F13">
            <v>38.308772999999995</v>
          </cell>
          <cell r="G13">
            <v>0</v>
          </cell>
          <cell r="H13">
            <v>0</v>
          </cell>
          <cell r="I13">
            <v>0</v>
          </cell>
          <cell r="J13">
            <v>0</v>
          </cell>
          <cell r="K13">
            <v>4561.0033290000001</v>
          </cell>
        </row>
        <row r="14">
          <cell r="A14" t="str">
            <v>BRADESCO CHESF 898</v>
          </cell>
          <cell r="B14">
            <v>32402.982806</v>
          </cell>
          <cell r="C14">
            <v>0</v>
          </cell>
          <cell r="D14">
            <v>0</v>
          </cell>
          <cell r="E14">
            <v>0</v>
          </cell>
          <cell r="F14">
            <v>279.20629500000001</v>
          </cell>
          <cell r="G14">
            <v>0</v>
          </cell>
          <cell r="H14">
            <v>0</v>
          </cell>
          <cell r="I14">
            <v>0</v>
          </cell>
          <cell r="J14">
            <v>0</v>
          </cell>
          <cell r="K14">
            <v>32682.189101</v>
          </cell>
        </row>
        <row r="15">
          <cell r="A15" t="str">
            <v>BRADESCO CHESF 899</v>
          </cell>
          <cell r="B15">
            <v>97021.302412999998</v>
          </cell>
          <cell r="C15">
            <v>0</v>
          </cell>
          <cell r="D15">
            <v>618.839471</v>
          </cell>
          <cell r="E15">
            <v>601.79</v>
          </cell>
          <cell r="F15">
            <v>835.75263099999995</v>
          </cell>
          <cell r="G15">
            <v>17.049471</v>
          </cell>
          <cell r="H15">
            <v>0</v>
          </cell>
          <cell r="I15">
            <v>17.049471</v>
          </cell>
          <cell r="J15">
            <v>0</v>
          </cell>
          <cell r="K15">
            <v>97238.215572999994</v>
          </cell>
        </row>
        <row r="16">
          <cell r="A16" t="str">
            <v>BRADESCO RECIFE</v>
          </cell>
          <cell r="B16">
            <v>5246079.6616110001</v>
          </cell>
          <cell r="C16">
            <v>0</v>
          </cell>
          <cell r="D16">
            <v>5252035.4793729996</v>
          </cell>
          <cell r="E16">
            <v>5241960.7201339994</v>
          </cell>
          <cell r="F16">
            <v>5955.8177619999997</v>
          </cell>
          <cell r="G16">
            <v>1443.130647</v>
          </cell>
          <cell r="H16">
            <v>0</v>
          </cell>
          <cell r="I16">
            <v>1443.130647</v>
          </cell>
          <cell r="J16">
            <v>8631.6285919999991</v>
          </cell>
          <cell r="K16">
            <v>0</v>
          </cell>
        </row>
        <row r="17">
          <cell r="A17" t="str">
            <v>BRADESCO RECIFE MAE</v>
          </cell>
          <cell r="B17">
            <v>4369905.0781359999</v>
          </cell>
          <cell r="C17">
            <v>0</v>
          </cell>
          <cell r="D17">
            <v>0</v>
          </cell>
          <cell r="E17">
            <v>0</v>
          </cell>
          <cell r="F17">
            <v>37223.711732000003</v>
          </cell>
          <cell r="G17">
            <v>0</v>
          </cell>
          <cell r="H17">
            <v>0</v>
          </cell>
          <cell r="I17">
            <v>0</v>
          </cell>
          <cell r="J17">
            <v>0</v>
          </cell>
          <cell r="K17">
            <v>4407128.789868</v>
          </cell>
        </row>
        <row r="18">
          <cell r="A18" t="str">
            <v>BARDESCO LFT</v>
          </cell>
          <cell r="B18">
            <v>0</v>
          </cell>
          <cell r="C18">
            <v>184586.07</v>
          </cell>
          <cell r="D18">
            <v>0</v>
          </cell>
          <cell r="E18">
            <v>0</v>
          </cell>
          <cell r="F18">
            <v>697.503916</v>
          </cell>
          <cell r="G18">
            <v>0</v>
          </cell>
          <cell r="H18">
            <v>0</v>
          </cell>
          <cell r="I18">
            <v>0</v>
          </cell>
          <cell r="J18">
            <v>0</v>
          </cell>
          <cell r="K18">
            <v>185283.57391599999</v>
          </cell>
        </row>
        <row r="19">
          <cell r="A19" t="str">
            <v>ITAU - 4º LEILÃO 2</v>
          </cell>
          <cell r="B19">
            <v>8631600.4983099997</v>
          </cell>
          <cell r="C19">
            <v>0</v>
          </cell>
          <cell r="D19">
            <v>0</v>
          </cell>
          <cell r="E19">
            <v>0</v>
          </cell>
          <cell r="F19">
            <v>73261.212681999998</v>
          </cell>
          <cell r="G19">
            <v>0</v>
          </cell>
          <cell r="H19">
            <v>0</v>
          </cell>
          <cell r="I19">
            <v>0</v>
          </cell>
          <cell r="J19">
            <v>0</v>
          </cell>
          <cell r="K19">
            <v>8704861.7109919991</v>
          </cell>
        </row>
        <row r="20">
          <cell r="A20" t="str">
            <v>ITAU - 4º LEILÃO 3</v>
          </cell>
          <cell r="B20">
            <v>643253.97723099997</v>
          </cell>
          <cell r="C20">
            <v>0</v>
          </cell>
          <cell r="D20">
            <v>0</v>
          </cell>
          <cell r="E20">
            <v>0</v>
          </cell>
          <cell r="F20">
            <v>5459.655651</v>
          </cell>
          <cell r="G20">
            <v>0</v>
          </cell>
          <cell r="H20">
            <v>0</v>
          </cell>
          <cell r="I20">
            <v>0</v>
          </cell>
          <cell r="J20">
            <v>0</v>
          </cell>
          <cell r="K20">
            <v>648713.63288199995</v>
          </cell>
        </row>
        <row r="21">
          <cell r="A21" t="str">
            <v>VOTORANTIM 1º L EE</v>
          </cell>
          <cell r="B21">
            <v>5846952.1408320004</v>
          </cell>
          <cell r="C21">
            <v>0</v>
          </cell>
          <cell r="D21">
            <v>0</v>
          </cell>
          <cell r="E21">
            <v>0</v>
          </cell>
          <cell r="F21">
            <v>50129.668656000002</v>
          </cell>
          <cell r="G21">
            <v>0</v>
          </cell>
          <cell r="H21">
            <v>0</v>
          </cell>
          <cell r="I21">
            <v>0</v>
          </cell>
          <cell r="J21">
            <v>0</v>
          </cell>
          <cell r="K21">
            <v>5897081.8094880003</v>
          </cell>
        </row>
        <row r="22">
          <cell r="A22" t="str">
            <v>VOTORANTIM 1º e 5º L EE</v>
          </cell>
          <cell r="B22">
            <v>741726.01743000001</v>
          </cell>
          <cell r="C22">
            <v>0</v>
          </cell>
          <cell r="D22">
            <v>0</v>
          </cell>
          <cell r="E22">
            <v>0</v>
          </cell>
          <cell r="F22">
            <v>6359.2926010000001</v>
          </cell>
          <cell r="G22">
            <v>0</v>
          </cell>
          <cell r="H22">
            <v>0</v>
          </cell>
          <cell r="I22">
            <v>0</v>
          </cell>
          <cell r="J22">
            <v>0</v>
          </cell>
          <cell r="K22">
            <v>748085.31003099994</v>
          </cell>
        </row>
        <row r="23">
          <cell r="A23" t="str">
            <v>VOTORANTIM 2º L EE</v>
          </cell>
          <cell r="B23">
            <v>987637.88514599996</v>
          </cell>
          <cell r="C23">
            <v>0</v>
          </cell>
          <cell r="D23">
            <v>0</v>
          </cell>
          <cell r="E23">
            <v>0</v>
          </cell>
          <cell r="F23">
            <v>8467.6526749999994</v>
          </cell>
          <cell r="G23">
            <v>0</v>
          </cell>
          <cell r="H23">
            <v>0</v>
          </cell>
          <cell r="I23">
            <v>0</v>
          </cell>
          <cell r="J23">
            <v>0</v>
          </cell>
          <cell r="K23">
            <v>996105.53782099998</v>
          </cell>
        </row>
      </sheetData>
      <sheetData sheetId="83" refreshError="1">
        <row r="1">
          <cell r="A1" t="str">
            <v>Data: 31/08/2010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AUTOMATICO</v>
          </cell>
          <cell r="B3">
            <v>5010035.5805479996</v>
          </cell>
          <cell r="C3">
            <v>0</v>
          </cell>
          <cell r="D3">
            <v>4523.6488140000001</v>
          </cell>
          <cell r="E3">
            <v>4511.7900000000009</v>
          </cell>
          <cell r="F3">
            <v>44378.539282999998</v>
          </cell>
          <cell r="G3">
            <v>3.3882330000000001</v>
          </cell>
          <cell r="H3">
            <v>0</v>
          </cell>
          <cell r="I3">
            <v>3.3882330000000001</v>
          </cell>
          <cell r="J3">
            <v>8.4705809999999992</v>
          </cell>
          <cell r="K3">
            <v>5049890.4710170003</v>
          </cell>
        </row>
        <row r="4">
          <cell r="A4" t="str">
            <v>BB POLO 28 - 2010</v>
          </cell>
          <cell r="B4">
            <v>90310961.526755005</v>
          </cell>
          <cell r="C4">
            <v>167572000</v>
          </cell>
          <cell r="D4">
            <v>133347584.964883</v>
          </cell>
          <cell r="E4">
            <v>132994999.99999699</v>
          </cell>
          <cell r="F4">
            <v>954544.04469999997</v>
          </cell>
          <cell r="G4">
            <v>130680.095566</v>
          </cell>
          <cell r="H4">
            <v>0</v>
          </cell>
          <cell r="I4">
            <v>130680.095566</v>
          </cell>
          <cell r="J4">
            <v>221904.86932</v>
          </cell>
          <cell r="K4">
            <v>125489920.606576</v>
          </cell>
        </row>
        <row r="5">
          <cell r="A5" t="str">
            <v xml:space="preserve">BB Polo 28 - BNDES FINEM </v>
          </cell>
          <cell r="B5">
            <v>17615824.038821999</v>
          </cell>
          <cell r="C5">
            <v>0</v>
          </cell>
          <cell r="D5">
            <v>0</v>
          </cell>
          <cell r="E5">
            <v>0</v>
          </cell>
          <cell r="F5">
            <v>158180.662193</v>
          </cell>
          <cell r="G5">
            <v>0</v>
          </cell>
          <cell r="H5">
            <v>0</v>
          </cell>
          <cell r="I5">
            <v>0</v>
          </cell>
          <cell r="J5">
            <v>0</v>
          </cell>
          <cell r="K5">
            <v>17774004.701014001</v>
          </cell>
        </row>
        <row r="6">
          <cell r="A6" t="str">
            <v>BNB AF 1</v>
          </cell>
          <cell r="B6">
            <v>10326151.979672</v>
          </cell>
          <cell r="C6">
            <v>0</v>
          </cell>
          <cell r="D6">
            <v>0</v>
          </cell>
          <cell r="E6">
            <v>0</v>
          </cell>
          <cell r="F6">
            <v>86926.440956000006</v>
          </cell>
          <cell r="G6">
            <v>0</v>
          </cell>
          <cell r="H6">
            <v>0</v>
          </cell>
          <cell r="I6">
            <v>0</v>
          </cell>
          <cell r="J6">
            <v>0</v>
          </cell>
          <cell r="K6">
            <v>10413078.420628</v>
          </cell>
        </row>
        <row r="7">
          <cell r="A7" t="str">
            <v>BNB AF 2º</v>
          </cell>
          <cell r="B7">
            <v>12617153.025713</v>
          </cell>
          <cell r="C7">
            <v>0</v>
          </cell>
          <cell r="D7">
            <v>0</v>
          </cell>
          <cell r="E7">
            <v>0</v>
          </cell>
          <cell r="F7">
            <v>106212.28601700001</v>
          </cell>
          <cell r="G7">
            <v>0</v>
          </cell>
          <cell r="H7">
            <v>0</v>
          </cell>
          <cell r="I7">
            <v>0</v>
          </cell>
          <cell r="J7">
            <v>0</v>
          </cell>
          <cell r="K7">
            <v>12723365.311729999</v>
          </cell>
        </row>
        <row r="8">
          <cell r="A8" t="str">
            <v>BNB FN 1 e 2</v>
          </cell>
          <cell r="B8">
            <v>2796466.0346059999</v>
          </cell>
          <cell r="C8">
            <v>0</v>
          </cell>
          <cell r="D8">
            <v>0</v>
          </cell>
          <cell r="E8">
            <v>0</v>
          </cell>
          <cell r="F8">
            <v>24536.226921000001</v>
          </cell>
          <cell r="G8">
            <v>0</v>
          </cell>
          <cell r="H8">
            <v>0</v>
          </cell>
          <cell r="I8">
            <v>0</v>
          </cell>
          <cell r="J8">
            <v>0</v>
          </cell>
          <cell r="K8">
            <v>2821002.261527</v>
          </cell>
        </row>
        <row r="9">
          <cell r="A9" t="str">
            <v>BNB FNE</v>
          </cell>
          <cell r="B9">
            <v>21376550.281025998</v>
          </cell>
          <cell r="C9">
            <v>0</v>
          </cell>
          <cell r="D9">
            <v>0</v>
          </cell>
          <cell r="E9">
            <v>0</v>
          </cell>
          <cell r="F9">
            <v>179949.65012199999</v>
          </cell>
          <cell r="G9">
            <v>0</v>
          </cell>
          <cell r="H9">
            <v>0</v>
          </cell>
          <cell r="I9">
            <v>0</v>
          </cell>
          <cell r="J9">
            <v>0</v>
          </cell>
          <cell r="K9">
            <v>21556499.931148</v>
          </cell>
        </row>
        <row r="10">
          <cell r="A10" t="str">
            <v>BRADESCO CCEAR 249</v>
          </cell>
          <cell r="B10">
            <v>4561.0033290000001</v>
          </cell>
          <cell r="C10">
            <v>0</v>
          </cell>
          <cell r="D10">
            <v>0</v>
          </cell>
          <cell r="E10">
            <v>0</v>
          </cell>
          <cell r="F10">
            <v>39.937117000000001</v>
          </cell>
          <cell r="G10">
            <v>0</v>
          </cell>
          <cell r="H10">
            <v>0</v>
          </cell>
          <cell r="I10">
            <v>0</v>
          </cell>
          <cell r="J10">
            <v>0</v>
          </cell>
          <cell r="K10">
            <v>4600.9404459999996</v>
          </cell>
        </row>
        <row r="11">
          <cell r="A11" t="str">
            <v>BRADESCO CHESF 898</v>
          </cell>
          <cell r="B11">
            <v>32682.189101</v>
          </cell>
          <cell r="C11">
            <v>0</v>
          </cell>
          <cell r="D11">
            <v>0</v>
          </cell>
          <cell r="E11">
            <v>0</v>
          </cell>
          <cell r="F11">
            <v>291.11709500000001</v>
          </cell>
          <cell r="G11">
            <v>0</v>
          </cell>
          <cell r="H11">
            <v>0</v>
          </cell>
          <cell r="I11">
            <v>0</v>
          </cell>
          <cell r="J11">
            <v>0</v>
          </cell>
          <cell r="K11">
            <v>32973.306195999998</v>
          </cell>
        </row>
        <row r="12">
          <cell r="A12" t="str">
            <v>BRADESCO CHESF 899</v>
          </cell>
          <cell r="B12">
            <v>97238.215572999994</v>
          </cell>
          <cell r="C12">
            <v>0</v>
          </cell>
          <cell r="D12">
            <v>0</v>
          </cell>
          <cell r="E12">
            <v>0</v>
          </cell>
          <cell r="F12">
            <v>866.15087800000003</v>
          </cell>
          <cell r="G12">
            <v>0</v>
          </cell>
          <cell r="H12">
            <v>0</v>
          </cell>
          <cell r="I12">
            <v>0</v>
          </cell>
          <cell r="J12">
            <v>0</v>
          </cell>
          <cell r="K12">
            <v>98104.366450999994</v>
          </cell>
        </row>
        <row r="13">
          <cell r="A13" t="str">
            <v>BRADESCO RECIFE</v>
          </cell>
          <cell r="B13">
            <v>0</v>
          </cell>
          <cell r="C13">
            <v>0</v>
          </cell>
          <cell r="D13">
            <v>0</v>
          </cell>
          <cell r="E13">
            <v>0</v>
          </cell>
          <cell r="F13">
            <v>0</v>
          </cell>
          <cell r="G13">
            <v>0</v>
          </cell>
          <cell r="H13">
            <v>0</v>
          </cell>
          <cell r="I13">
            <v>0</v>
          </cell>
          <cell r="J13">
            <v>0</v>
          </cell>
          <cell r="K13">
            <v>0</v>
          </cell>
        </row>
        <row r="14">
          <cell r="A14" t="str">
            <v>BRADESCO RECIFE MAE</v>
          </cell>
          <cell r="B14">
            <v>4407128.789868</v>
          </cell>
          <cell r="C14">
            <v>560000</v>
          </cell>
          <cell r="D14">
            <v>0</v>
          </cell>
          <cell r="E14">
            <v>0</v>
          </cell>
          <cell r="F14">
            <v>42504.694706000002</v>
          </cell>
          <cell r="G14">
            <v>0</v>
          </cell>
          <cell r="H14">
            <v>0</v>
          </cell>
          <cell r="I14">
            <v>0</v>
          </cell>
          <cell r="J14">
            <v>0</v>
          </cell>
          <cell r="K14">
            <v>5009633.4845740004</v>
          </cell>
        </row>
        <row r="15">
          <cell r="A15" t="str">
            <v>Bradesco LFT</v>
          </cell>
          <cell r="B15">
            <v>185283.57391599999</v>
          </cell>
          <cell r="C15">
            <v>12967.67</v>
          </cell>
          <cell r="D15">
            <v>0</v>
          </cell>
          <cell r="E15">
            <v>0</v>
          </cell>
          <cell r="F15">
            <v>1711.5491019999999</v>
          </cell>
          <cell r="G15">
            <v>0</v>
          </cell>
          <cell r="H15">
            <v>0</v>
          </cell>
          <cell r="I15">
            <v>0</v>
          </cell>
          <cell r="J15">
            <v>0</v>
          </cell>
          <cell r="K15">
            <v>200166.071555</v>
          </cell>
        </row>
        <row r="16">
          <cell r="A16" t="str">
            <v>ITAU - 4º LEILÃO 2</v>
          </cell>
          <cell r="B16">
            <v>8704861.7109919991</v>
          </cell>
          <cell r="C16">
            <v>0</v>
          </cell>
          <cell r="D16">
            <v>0</v>
          </cell>
          <cell r="E16">
            <v>0</v>
          </cell>
          <cell r="F16">
            <v>76376.562281999999</v>
          </cell>
          <cell r="G16">
            <v>0</v>
          </cell>
          <cell r="H16">
            <v>0</v>
          </cell>
          <cell r="I16">
            <v>0</v>
          </cell>
          <cell r="J16">
            <v>0</v>
          </cell>
          <cell r="K16">
            <v>8781238.2732740007</v>
          </cell>
        </row>
        <row r="17">
          <cell r="A17" t="str">
            <v>ITAU - 4º LEILÃO 3</v>
          </cell>
          <cell r="B17">
            <v>648713.63288199995</v>
          </cell>
          <cell r="C17">
            <v>0</v>
          </cell>
          <cell r="D17">
            <v>0</v>
          </cell>
          <cell r="E17">
            <v>0</v>
          </cell>
          <cell r="F17">
            <v>5691.8212860000003</v>
          </cell>
          <cell r="G17">
            <v>0</v>
          </cell>
          <cell r="H17">
            <v>0</v>
          </cell>
          <cell r="I17">
            <v>0</v>
          </cell>
          <cell r="J17">
            <v>0</v>
          </cell>
          <cell r="K17">
            <v>654405.45416800003</v>
          </cell>
        </row>
        <row r="18">
          <cell r="A18" t="str">
            <v>ITAU - 4º LEILÃO 4</v>
          </cell>
          <cell r="B18">
            <v>0</v>
          </cell>
          <cell r="C18">
            <v>109441.41</v>
          </cell>
          <cell r="D18">
            <v>0</v>
          </cell>
          <cell r="E18">
            <v>0</v>
          </cell>
          <cell r="F18">
            <v>697.42809699999998</v>
          </cell>
          <cell r="G18">
            <v>0</v>
          </cell>
          <cell r="H18">
            <v>0</v>
          </cell>
          <cell r="I18">
            <v>0</v>
          </cell>
          <cell r="J18">
            <v>0</v>
          </cell>
          <cell r="K18">
            <v>110138.838097</v>
          </cell>
        </row>
        <row r="19">
          <cell r="A19" t="str">
            <v>VOTORANTIM 1º L EE</v>
          </cell>
          <cell r="B19">
            <v>5897081.8094880003</v>
          </cell>
          <cell r="C19">
            <v>0</v>
          </cell>
          <cell r="D19">
            <v>0</v>
          </cell>
          <cell r="E19">
            <v>0</v>
          </cell>
          <cell r="F19">
            <v>52265.908429000003</v>
          </cell>
          <cell r="G19">
            <v>0</v>
          </cell>
          <cell r="H19">
            <v>0</v>
          </cell>
          <cell r="I19">
            <v>0</v>
          </cell>
          <cell r="J19">
            <v>0</v>
          </cell>
          <cell r="K19">
            <v>5949347.7179169999</v>
          </cell>
        </row>
        <row r="20">
          <cell r="A20" t="str">
            <v>VOTORANTIM 1º e 5º L EE</v>
          </cell>
          <cell r="B20">
            <v>748085.31003099994</v>
          </cell>
          <cell r="C20">
            <v>0</v>
          </cell>
          <cell r="D20">
            <v>0</v>
          </cell>
          <cell r="E20">
            <v>0</v>
          </cell>
          <cell r="F20">
            <v>6630.2892810000003</v>
          </cell>
          <cell r="G20">
            <v>0</v>
          </cell>
          <cell r="H20">
            <v>0</v>
          </cell>
          <cell r="I20">
            <v>0</v>
          </cell>
          <cell r="J20">
            <v>0</v>
          </cell>
          <cell r="K20">
            <v>754715.59931199998</v>
          </cell>
        </row>
        <row r="21">
          <cell r="A21" t="str">
            <v>VOTORANTIM 2º L EE</v>
          </cell>
          <cell r="B21">
            <v>996105.53782099998</v>
          </cell>
          <cell r="C21">
            <v>0</v>
          </cell>
          <cell r="D21">
            <v>0</v>
          </cell>
          <cell r="E21">
            <v>0</v>
          </cell>
          <cell r="F21">
            <v>8828.4956029999994</v>
          </cell>
          <cell r="G21">
            <v>0</v>
          </cell>
          <cell r="H21">
            <v>0</v>
          </cell>
          <cell r="I21">
            <v>0</v>
          </cell>
          <cell r="J21">
            <v>0</v>
          </cell>
          <cell r="K21">
            <v>1004934.033424</v>
          </cell>
        </row>
        <row r="22">
          <cell r="E22">
            <v>0</v>
          </cell>
          <cell r="I22">
            <v>0</v>
          </cell>
        </row>
        <row r="23">
          <cell r="E23">
            <v>0</v>
          </cell>
          <cell r="I23">
            <v>0</v>
          </cell>
        </row>
        <row r="24">
          <cell r="K24">
            <v>218428019.78905398</v>
          </cell>
        </row>
        <row r="26">
          <cell r="F26">
            <v>125137335.64168599</v>
          </cell>
        </row>
      </sheetData>
      <sheetData sheetId="84" refreshError="1">
        <row r="1">
          <cell r="A1" t="str">
            <v>Data: 30/09/2010</v>
          </cell>
          <cell r="B1" t="str">
            <v>Valores na moeda da Empresa</v>
          </cell>
        </row>
        <row r="2">
          <cell r="A2" t="str">
            <v>Contrato</v>
          </cell>
          <cell r="B2" t="str">
            <v>Saldo Inicial</v>
          </cell>
          <cell r="C2" t="str">
            <v>Aplicação</v>
          </cell>
          <cell r="D2" t="str">
            <v>Resgate Total</v>
          </cell>
          <cell r="E2" t="str">
            <v>Resgate Liquido</v>
          </cell>
          <cell r="F2" t="str">
            <v>Rendimento</v>
          </cell>
          <cell r="G2" t="str">
            <v>Imposto</v>
          </cell>
          <cell r="H2" t="str">
            <v>Come Cotas</v>
          </cell>
          <cell r="I2" t="str">
            <v>IR Pago</v>
          </cell>
          <cell r="J2" t="str">
            <v>IOF Pago</v>
          </cell>
          <cell r="K2" t="str">
            <v>Saldo Final</v>
          </cell>
        </row>
        <row r="3">
          <cell r="A3" t="str">
            <v>BB CDB RESGATE AUTOMATICO</v>
          </cell>
          <cell r="B3">
            <v>5049890.4710170003</v>
          </cell>
          <cell r="C3">
            <v>5000000</v>
          </cell>
          <cell r="D3">
            <v>5057992.7009650003</v>
          </cell>
          <cell r="E3">
            <v>5043931.8163780002</v>
          </cell>
          <cell r="F3">
            <v>36210.074070000002</v>
          </cell>
          <cell r="G3">
            <v>14060.884587</v>
          </cell>
          <cell r="H3">
            <v>0</v>
          </cell>
          <cell r="I3">
            <v>14060.884587</v>
          </cell>
          <cell r="J3">
            <v>0</v>
          </cell>
          <cell r="K3">
            <v>5028107.844122</v>
          </cell>
          <cell r="L3">
            <v>5028107.8441219991</v>
          </cell>
        </row>
        <row r="4">
          <cell r="A4" t="str">
            <v>BB CDB 580</v>
          </cell>
          <cell r="B4">
            <v>0</v>
          </cell>
          <cell r="C4">
            <v>580000</v>
          </cell>
          <cell r="D4">
            <v>0</v>
          </cell>
          <cell r="E4">
            <v>0</v>
          </cell>
          <cell r="F4">
            <v>3162.4474879999998</v>
          </cell>
          <cell r="G4">
            <v>0</v>
          </cell>
          <cell r="H4">
            <v>0</v>
          </cell>
          <cell r="I4">
            <v>0</v>
          </cell>
          <cell r="J4">
            <v>0</v>
          </cell>
          <cell r="K4">
            <v>583162.44748800003</v>
          </cell>
        </row>
        <row r="5">
          <cell r="A5" t="str">
            <v>BB POLO 28 - 2010</v>
          </cell>
          <cell r="B5">
            <v>125489920.606576</v>
          </cell>
          <cell r="C5">
            <v>141251000</v>
          </cell>
          <cell r="D5">
            <v>148051688.432313</v>
          </cell>
          <cell r="E5">
            <v>147714999.999998</v>
          </cell>
          <cell r="F5">
            <v>955674.68245199998</v>
          </cell>
          <cell r="G5">
            <v>218351.25668300001</v>
          </cell>
          <cell r="H5">
            <v>0</v>
          </cell>
          <cell r="I5">
            <v>218351.25668300001</v>
          </cell>
          <cell r="J5">
            <v>118337.175632</v>
          </cell>
          <cell r="K5">
            <v>119644906.856702</v>
          </cell>
        </row>
        <row r="6">
          <cell r="A6" t="str">
            <v xml:space="preserve">BB Polo 28 - BNDES FINEM </v>
          </cell>
          <cell r="B6">
            <v>17774004.701014001</v>
          </cell>
          <cell r="C6">
            <v>0</v>
          </cell>
          <cell r="D6">
            <v>0</v>
          </cell>
          <cell r="E6">
            <v>0</v>
          </cell>
          <cell r="F6">
            <v>151901.841977</v>
          </cell>
          <cell r="G6">
            <v>0</v>
          </cell>
          <cell r="H6">
            <v>0</v>
          </cell>
          <cell r="I6">
            <v>0</v>
          </cell>
          <cell r="J6">
            <v>0</v>
          </cell>
          <cell r="K6">
            <v>17925906.542991001</v>
          </cell>
        </row>
        <row r="7">
          <cell r="A7" t="str">
            <v>BNB AF 1</v>
          </cell>
          <cell r="B7">
            <v>10413078.420628</v>
          </cell>
          <cell r="C7">
            <v>0</v>
          </cell>
          <cell r="D7">
            <v>0</v>
          </cell>
          <cell r="E7">
            <v>0</v>
          </cell>
          <cell r="F7">
            <v>83538.262111000004</v>
          </cell>
          <cell r="G7">
            <v>0</v>
          </cell>
          <cell r="H7">
            <v>0</v>
          </cell>
          <cell r="I7">
            <v>0</v>
          </cell>
          <cell r="J7">
            <v>0</v>
          </cell>
          <cell r="K7">
            <v>10496616.682739001</v>
          </cell>
        </row>
        <row r="8">
          <cell r="A8" t="str">
            <v>BNB AF 2º</v>
          </cell>
          <cell r="B8">
            <v>12723365.311729999</v>
          </cell>
          <cell r="C8">
            <v>0</v>
          </cell>
          <cell r="D8">
            <v>0</v>
          </cell>
          <cell r="E8">
            <v>0</v>
          </cell>
          <cell r="F8">
            <v>102072.392372</v>
          </cell>
          <cell r="G8">
            <v>0</v>
          </cell>
          <cell r="H8">
            <v>0</v>
          </cell>
          <cell r="I8">
            <v>0</v>
          </cell>
          <cell r="J8">
            <v>0</v>
          </cell>
          <cell r="K8">
            <v>12825437.704102</v>
          </cell>
        </row>
        <row r="9">
          <cell r="A9" t="str">
            <v>BNB FN 1 e 2</v>
          </cell>
          <cell r="B9">
            <v>2821002.261527</v>
          </cell>
          <cell r="C9">
            <v>2000000</v>
          </cell>
          <cell r="D9">
            <v>0</v>
          </cell>
          <cell r="E9">
            <v>0</v>
          </cell>
          <cell r="F9">
            <v>23587.99266</v>
          </cell>
          <cell r="G9">
            <v>0</v>
          </cell>
          <cell r="H9">
            <v>0</v>
          </cell>
          <cell r="I9">
            <v>0</v>
          </cell>
          <cell r="J9">
            <v>0</v>
          </cell>
          <cell r="K9">
            <v>4844590.254187</v>
          </cell>
        </row>
        <row r="10">
          <cell r="A10" t="str">
            <v>BNB FNE</v>
          </cell>
          <cell r="B10">
            <v>21556499.931148</v>
          </cell>
          <cell r="C10">
            <v>0</v>
          </cell>
          <cell r="D10">
            <v>0</v>
          </cell>
          <cell r="E10">
            <v>0</v>
          </cell>
          <cell r="F10">
            <v>172935.65540399999</v>
          </cell>
          <cell r="G10">
            <v>0</v>
          </cell>
          <cell r="H10">
            <v>0</v>
          </cell>
          <cell r="I10">
            <v>0</v>
          </cell>
          <cell r="J10">
            <v>0</v>
          </cell>
          <cell r="K10">
            <v>21729435.586552002</v>
          </cell>
        </row>
        <row r="11">
          <cell r="A11" t="str">
            <v>BRADESCO CCEAR 249</v>
          </cell>
          <cell r="B11">
            <v>4600.9404459999996</v>
          </cell>
          <cell r="C11">
            <v>0</v>
          </cell>
          <cell r="D11">
            <v>0</v>
          </cell>
          <cell r="E11">
            <v>0</v>
          </cell>
          <cell r="F11">
            <v>38.393032999999996</v>
          </cell>
          <cell r="G11">
            <v>0</v>
          </cell>
          <cell r="H11">
            <v>0</v>
          </cell>
          <cell r="I11">
            <v>0</v>
          </cell>
          <cell r="J11">
            <v>0</v>
          </cell>
          <cell r="K11">
            <v>4639.3334789999999</v>
          </cell>
        </row>
        <row r="12">
          <cell r="A12" t="str">
            <v>BRADESCO CHESF 898</v>
          </cell>
          <cell r="B12">
            <v>32973.306195999998</v>
          </cell>
          <cell r="C12">
            <v>0</v>
          </cell>
          <cell r="D12">
            <v>11.320554</v>
          </cell>
          <cell r="E12">
            <v>10.979998999999999</v>
          </cell>
          <cell r="F12">
            <v>279.89811700000001</v>
          </cell>
          <cell r="G12">
            <v>0.340555</v>
          </cell>
          <cell r="H12">
            <v>0</v>
          </cell>
          <cell r="I12">
            <v>0.340555</v>
          </cell>
          <cell r="J12">
            <v>0</v>
          </cell>
          <cell r="K12">
            <v>33241.883758000004</v>
          </cell>
        </row>
        <row r="13">
          <cell r="A13" t="str">
            <v>BRADESCO CHESF 899</v>
          </cell>
          <cell r="B13">
            <v>98104.366450999994</v>
          </cell>
          <cell r="C13">
            <v>0</v>
          </cell>
          <cell r="D13">
            <v>22558.215484</v>
          </cell>
          <cell r="E13">
            <v>21879.599999999999</v>
          </cell>
          <cell r="F13">
            <v>823.71926299999996</v>
          </cell>
          <cell r="G13">
            <v>678.61548400000004</v>
          </cell>
          <cell r="H13">
            <v>0</v>
          </cell>
          <cell r="I13">
            <v>678.61548400000004</v>
          </cell>
          <cell r="J13">
            <v>0</v>
          </cell>
          <cell r="K13">
            <v>76369.870228999993</v>
          </cell>
        </row>
        <row r="14">
          <cell r="A14" t="str">
            <v>BRADESCO RECIFE</v>
          </cell>
          <cell r="B14">
            <v>0</v>
          </cell>
          <cell r="C14">
            <v>0</v>
          </cell>
          <cell r="D14">
            <v>0</v>
          </cell>
          <cell r="E14">
            <v>0</v>
          </cell>
          <cell r="F14">
            <v>0</v>
          </cell>
          <cell r="G14">
            <v>0</v>
          </cell>
          <cell r="H14">
            <v>0</v>
          </cell>
          <cell r="I14">
            <v>0</v>
          </cell>
          <cell r="J14">
            <v>0</v>
          </cell>
          <cell r="K14">
            <v>0</v>
          </cell>
        </row>
        <row r="15">
          <cell r="A15" t="str">
            <v>BRADESCO RECIFE MAE</v>
          </cell>
          <cell r="B15">
            <v>5009633.4845740004</v>
          </cell>
          <cell r="C15">
            <v>540000</v>
          </cell>
          <cell r="D15">
            <v>0</v>
          </cell>
          <cell r="E15">
            <v>0</v>
          </cell>
          <cell r="F15">
            <v>45696.678542000001</v>
          </cell>
          <cell r="G15">
            <v>0</v>
          </cell>
          <cell r="H15">
            <v>0</v>
          </cell>
          <cell r="I15">
            <v>0</v>
          </cell>
          <cell r="J15">
            <v>0</v>
          </cell>
          <cell r="K15">
            <v>5595330.1631180001</v>
          </cell>
        </row>
        <row r="16">
          <cell r="A16" t="str">
            <v>Bradesco LFT</v>
          </cell>
          <cell r="B16">
            <v>200166.071555</v>
          </cell>
          <cell r="C16">
            <v>0</v>
          </cell>
          <cell r="D16">
            <v>0</v>
          </cell>
          <cell r="E16">
            <v>0</v>
          </cell>
          <cell r="F16">
            <v>1689.8437280000001</v>
          </cell>
          <cell r="G16">
            <v>0</v>
          </cell>
          <cell r="H16">
            <v>0</v>
          </cell>
          <cell r="I16">
            <v>0</v>
          </cell>
          <cell r="J16">
            <v>0</v>
          </cell>
          <cell r="K16">
            <v>201855.91528300001</v>
          </cell>
        </row>
        <row r="17">
          <cell r="A17" t="str">
            <v>ITAU - 4º LEILÃO 2</v>
          </cell>
          <cell r="B17">
            <v>8781238.2732740007</v>
          </cell>
          <cell r="C17">
            <v>0</v>
          </cell>
          <cell r="D17">
            <v>0</v>
          </cell>
          <cell r="E17">
            <v>0</v>
          </cell>
          <cell r="F17">
            <v>73424.891130999997</v>
          </cell>
          <cell r="G17">
            <v>0</v>
          </cell>
          <cell r="H17">
            <v>0</v>
          </cell>
          <cell r="I17">
            <v>0</v>
          </cell>
          <cell r="J17">
            <v>0</v>
          </cell>
          <cell r="K17">
            <v>8854663.1644049995</v>
          </cell>
        </row>
        <row r="18">
          <cell r="A18" t="str">
            <v>ITAU - 4º LEILÃO 3</v>
          </cell>
          <cell r="B18">
            <v>654405.45416800003</v>
          </cell>
          <cell r="C18">
            <v>0</v>
          </cell>
          <cell r="D18">
            <v>0</v>
          </cell>
          <cell r="E18">
            <v>0</v>
          </cell>
          <cell r="F18">
            <v>5471.8534829999999</v>
          </cell>
          <cell r="G18">
            <v>0</v>
          </cell>
          <cell r="H18">
            <v>0</v>
          </cell>
          <cell r="I18">
            <v>0</v>
          </cell>
          <cell r="J18">
            <v>0</v>
          </cell>
          <cell r="K18">
            <v>659877.30765099998</v>
          </cell>
        </row>
        <row r="19">
          <cell r="A19" t="str">
            <v>ITAU - 4º LEILÃO 4</v>
          </cell>
          <cell r="B19">
            <v>110138.838097</v>
          </cell>
          <cell r="C19">
            <v>0</v>
          </cell>
          <cell r="D19">
            <v>0</v>
          </cell>
          <cell r="E19">
            <v>0</v>
          </cell>
          <cell r="F19">
            <v>920.93300999999997</v>
          </cell>
          <cell r="G19">
            <v>0</v>
          </cell>
          <cell r="H19">
            <v>0</v>
          </cell>
          <cell r="I19">
            <v>0</v>
          </cell>
          <cell r="J19">
            <v>0</v>
          </cell>
          <cell r="K19">
            <v>111059.77110699999</v>
          </cell>
        </row>
        <row r="20">
          <cell r="A20" t="str">
            <v>VOTORANTIM 1º L EE</v>
          </cell>
          <cell r="B20">
            <v>5949347.7179169999</v>
          </cell>
          <cell r="C20">
            <v>0</v>
          </cell>
          <cell r="D20">
            <v>0</v>
          </cell>
          <cell r="E20">
            <v>0</v>
          </cell>
          <cell r="F20">
            <v>50250.353807</v>
          </cell>
          <cell r="G20">
            <v>0</v>
          </cell>
          <cell r="H20">
            <v>0</v>
          </cell>
          <cell r="I20">
            <v>0</v>
          </cell>
          <cell r="J20">
            <v>0</v>
          </cell>
          <cell r="K20">
            <v>5999598.0717240004</v>
          </cell>
        </row>
        <row r="21">
          <cell r="A21" t="str">
            <v>VOTORANTIM 1º e 5º L EE</v>
          </cell>
          <cell r="B21">
            <v>754715.59931199998</v>
          </cell>
          <cell r="C21">
            <v>0</v>
          </cell>
          <cell r="D21">
            <v>0</v>
          </cell>
          <cell r="E21">
            <v>0</v>
          </cell>
          <cell r="F21">
            <v>6374.6023409999998</v>
          </cell>
          <cell r="G21">
            <v>0</v>
          </cell>
          <cell r="H21">
            <v>0</v>
          </cell>
          <cell r="I21">
            <v>0</v>
          </cell>
          <cell r="J21">
            <v>0</v>
          </cell>
          <cell r="K21">
            <v>761090.20165299997</v>
          </cell>
        </row>
        <row r="22">
          <cell r="A22" t="str">
            <v>VOTORANTIM 2º L EE</v>
          </cell>
          <cell r="B22">
            <v>1004934.033424</v>
          </cell>
          <cell r="C22">
            <v>0</v>
          </cell>
          <cell r="D22">
            <v>0</v>
          </cell>
          <cell r="E22">
            <v>0</v>
          </cell>
          <cell r="F22">
            <v>8488.0382059999993</v>
          </cell>
          <cell r="G22">
            <v>0</v>
          </cell>
          <cell r="H22">
            <v>0</v>
          </cell>
          <cell r="I22">
            <v>0</v>
          </cell>
          <cell r="J22">
            <v>0</v>
          </cell>
          <cell r="K22">
            <v>1013422.07163</v>
          </cell>
        </row>
        <row r="23">
          <cell r="B23" t="str">
            <v>218.428.019,79</v>
          </cell>
          <cell r="C23" t="str">
            <v>149.371.000,00</v>
          </cell>
          <cell r="D23" t="str">
            <v>153.132.250,67</v>
          </cell>
          <cell r="F23" t="str">
            <v>1.722.542,55</v>
          </cell>
          <cell r="G23" t="str">
            <v>233.091,10</v>
          </cell>
          <cell r="H23" t="str">
            <v>0,00</v>
          </cell>
          <cell r="J23" t="str">
            <v>118.337,18</v>
          </cell>
          <cell r="K23" t="str">
            <v>216.389.311,67</v>
          </cell>
        </row>
        <row r="24">
          <cell r="B24" t="str">
            <v>218.428.019,79</v>
          </cell>
          <cell r="C24" t="str">
            <v>149.371.000,00</v>
          </cell>
          <cell r="D24" t="str">
            <v>153.132.250,67</v>
          </cell>
          <cell r="F24" t="str">
            <v>1.722.542,55</v>
          </cell>
          <cell r="G24" t="str">
            <v>233.091,10</v>
          </cell>
          <cell r="H24" t="str">
            <v>0,00</v>
          </cell>
          <cell r="J24" t="str">
            <v>118.337,18</v>
          </cell>
          <cell r="K24" t="str">
            <v>216.389.311,67</v>
          </cell>
        </row>
        <row r="25">
          <cell r="B25" t="str">
            <v>218.428.019,79</v>
          </cell>
          <cell r="C25" t="str">
            <v>149.371.000,00</v>
          </cell>
          <cell r="D25" t="str">
            <v>153.132.250,67</v>
          </cell>
          <cell r="F25" t="str">
            <v>1.722.542,55</v>
          </cell>
          <cell r="G25" t="str">
            <v>233.091,10</v>
          </cell>
          <cell r="H25" t="str">
            <v>0,00</v>
          </cell>
          <cell r="J25" t="str">
            <v>118.337,18</v>
          </cell>
          <cell r="K25" t="str">
            <v>216.389.311,67</v>
          </cell>
        </row>
        <row r="26">
          <cell r="B26" t="str">
            <v>218.428.019,79</v>
          </cell>
          <cell r="C26" t="str">
            <v>149.371.000,00</v>
          </cell>
          <cell r="D26" t="str">
            <v>153.132.250,67</v>
          </cell>
          <cell r="F26" t="str">
            <v>1.722.542,55</v>
          </cell>
          <cell r="G26" t="str">
            <v>233.091,10</v>
          </cell>
          <cell r="H26" t="str">
            <v>0,00</v>
          </cell>
          <cell r="J26" t="str">
            <v>118.337,18</v>
          </cell>
          <cell r="K26" t="str">
            <v>216.389.311,67</v>
          </cell>
        </row>
        <row r="27">
          <cell r="B27">
            <v>218428019.78905398</v>
          </cell>
          <cell r="C27">
            <v>149371000</v>
          </cell>
          <cell r="D27">
            <v>153132250.66931596</v>
          </cell>
          <cell r="F27">
            <v>1722542.5531950002</v>
          </cell>
          <cell r="G27">
            <v>233091.09730900003</v>
          </cell>
          <cell r="H27">
            <v>0</v>
          </cell>
          <cell r="J27">
            <v>118337.175632</v>
          </cell>
          <cell r="K27">
            <v>216389311.67291999</v>
          </cell>
        </row>
      </sheetData>
      <sheetData sheetId="85" refreshError="1">
        <row r="1">
          <cell r="A1" t="str">
            <v>Data: 29/10/2010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AUTOMATICO</v>
          </cell>
          <cell r="B3">
            <v>5028107.844122</v>
          </cell>
          <cell r="C3">
            <v>0</v>
          </cell>
          <cell r="D3">
            <v>0</v>
          </cell>
          <cell r="E3">
            <v>0</v>
          </cell>
          <cell r="F3">
            <v>40504.226130000003</v>
          </cell>
          <cell r="G3">
            <v>0</v>
          </cell>
          <cell r="H3">
            <v>0</v>
          </cell>
          <cell r="I3">
            <v>0</v>
          </cell>
          <cell r="J3">
            <v>0</v>
          </cell>
          <cell r="K3">
            <v>5068612.0702520004</v>
          </cell>
        </row>
        <row r="4">
          <cell r="A4" t="str">
            <v>BB CDB 580</v>
          </cell>
          <cell r="B4">
            <v>583162.44748800003</v>
          </cell>
          <cell r="C4">
            <v>0</v>
          </cell>
          <cell r="D4">
            <v>145606.62615</v>
          </cell>
          <cell r="E4">
            <v>145257.60999900001</v>
          </cell>
          <cell r="F4">
            <v>3738.901233</v>
          </cell>
          <cell r="G4">
            <v>219.67828399999999</v>
          </cell>
          <cell r="H4">
            <v>0</v>
          </cell>
          <cell r="I4">
            <v>219.67828399999999</v>
          </cell>
          <cell r="J4">
            <v>129.33786699999999</v>
          </cell>
          <cell r="K4">
            <v>441294.72257099999</v>
          </cell>
        </row>
        <row r="5">
          <cell r="A5" t="str">
            <v>BB POLO 28 - 2010</v>
          </cell>
          <cell r="B5">
            <v>119644906.856702</v>
          </cell>
          <cell r="C5">
            <v>113769000</v>
          </cell>
          <cell r="D5">
            <v>109781925.496389</v>
          </cell>
          <cell r="E5">
            <v>109527999.999999</v>
          </cell>
          <cell r="F5">
            <v>1037471.495684</v>
          </cell>
          <cell r="G5">
            <v>152898.991973</v>
          </cell>
          <cell r="H5">
            <v>0</v>
          </cell>
          <cell r="I5">
            <v>152898.991973</v>
          </cell>
          <cell r="J5">
            <v>101026.504417</v>
          </cell>
          <cell r="K5">
            <v>124669452.855995</v>
          </cell>
        </row>
        <row r="6">
          <cell r="A6" t="str">
            <v xml:space="preserve">BB Polo 28 - BNDES FINEM </v>
          </cell>
          <cell r="B6">
            <v>17925906.542991001</v>
          </cell>
          <cell r="C6">
            <v>0</v>
          </cell>
          <cell r="D6">
            <v>0</v>
          </cell>
          <cell r="E6">
            <v>0</v>
          </cell>
          <cell r="F6">
            <v>145670.541386</v>
          </cell>
          <cell r="G6">
            <v>0</v>
          </cell>
          <cell r="H6">
            <v>0</v>
          </cell>
          <cell r="I6">
            <v>0</v>
          </cell>
          <cell r="J6">
            <v>0</v>
          </cell>
          <cell r="K6">
            <v>18071577.084376998</v>
          </cell>
        </row>
        <row r="7">
          <cell r="A7" t="str">
            <v>BNB AF 1</v>
          </cell>
          <cell r="B7">
            <v>10496616.682739001</v>
          </cell>
          <cell r="C7">
            <v>0</v>
          </cell>
          <cell r="D7">
            <v>0</v>
          </cell>
          <cell r="E7">
            <v>0</v>
          </cell>
          <cell r="F7">
            <v>80312.999211999995</v>
          </cell>
          <cell r="G7">
            <v>0</v>
          </cell>
          <cell r="H7">
            <v>0</v>
          </cell>
          <cell r="I7">
            <v>0</v>
          </cell>
          <cell r="J7">
            <v>0</v>
          </cell>
          <cell r="K7">
            <v>10576929.681950999</v>
          </cell>
        </row>
        <row r="8">
          <cell r="A8" t="str">
            <v>BNB AF 2º</v>
          </cell>
          <cell r="B8">
            <v>12825437.704102</v>
          </cell>
          <cell r="C8">
            <v>0</v>
          </cell>
          <cell r="D8">
            <v>0</v>
          </cell>
          <cell r="E8">
            <v>0</v>
          </cell>
          <cell r="F8">
            <v>98131.559850000005</v>
          </cell>
          <cell r="G8">
            <v>0</v>
          </cell>
          <cell r="H8">
            <v>0</v>
          </cell>
          <cell r="I8">
            <v>0</v>
          </cell>
          <cell r="J8">
            <v>0</v>
          </cell>
          <cell r="K8">
            <v>12923569.263952</v>
          </cell>
        </row>
        <row r="9">
          <cell r="A9" t="str">
            <v>BNB FN 1 e 2</v>
          </cell>
          <cell r="B9">
            <v>4844590.254187</v>
          </cell>
          <cell r="C9">
            <v>0</v>
          </cell>
          <cell r="D9">
            <v>0</v>
          </cell>
          <cell r="E9">
            <v>0</v>
          </cell>
          <cell r="F9">
            <v>38634.156057</v>
          </cell>
          <cell r="G9">
            <v>0</v>
          </cell>
          <cell r="H9">
            <v>0</v>
          </cell>
          <cell r="I9">
            <v>0</v>
          </cell>
          <cell r="J9">
            <v>0</v>
          </cell>
          <cell r="K9">
            <v>4883224.4102440001</v>
          </cell>
        </row>
        <row r="10">
          <cell r="A10" t="str">
            <v>BNB FNE</v>
          </cell>
          <cell r="B10">
            <v>21729435.586552002</v>
          </cell>
          <cell r="C10">
            <v>0</v>
          </cell>
          <cell r="D10">
            <v>1441041.668265</v>
          </cell>
          <cell r="E10">
            <v>1400685.48</v>
          </cell>
          <cell r="F10">
            <v>165709.520754</v>
          </cell>
          <cell r="G10">
            <v>40356.188264999997</v>
          </cell>
          <cell r="H10">
            <v>0</v>
          </cell>
          <cell r="I10">
            <v>40356.188264999997</v>
          </cell>
          <cell r="J10">
            <v>0</v>
          </cell>
          <cell r="K10">
            <v>20454103.439041</v>
          </cell>
        </row>
        <row r="11">
          <cell r="A11" t="str">
            <v>BRADESCO CCEAR 249</v>
          </cell>
          <cell r="B11">
            <v>4639.3334789999999</v>
          </cell>
          <cell r="C11">
            <v>0</v>
          </cell>
          <cell r="D11">
            <v>0</v>
          </cell>
          <cell r="E11">
            <v>0</v>
          </cell>
          <cell r="F11">
            <v>36.922270999999995</v>
          </cell>
          <cell r="G11">
            <v>0</v>
          </cell>
          <cell r="H11">
            <v>0</v>
          </cell>
          <cell r="I11">
            <v>0</v>
          </cell>
          <cell r="J11">
            <v>0</v>
          </cell>
          <cell r="K11">
            <v>4676.2557500000003</v>
          </cell>
        </row>
        <row r="12">
          <cell r="A12" t="str">
            <v>BRADESCO CHESF 103</v>
          </cell>
          <cell r="B12">
            <v>0</v>
          </cell>
          <cell r="C12">
            <v>101157.56</v>
          </cell>
          <cell r="D12">
            <v>0</v>
          </cell>
          <cell r="E12">
            <v>0</v>
          </cell>
          <cell r="F12">
            <v>564.08272899999997</v>
          </cell>
          <cell r="G12">
            <v>0</v>
          </cell>
          <cell r="H12">
            <v>0</v>
          </cell>
          <cell r="I12">
            <v>0</v>
          </cell>
          <cell r="J12">
            <v>0</v>
          </cell>
          <cell r="K12">
            <v>101721.642729</v>
          </cell>
        </row>
        <row r="13">
          <cell r="A13" t="str">
            <v>BRADESCO CHESF 104</v>
          </cell>
          <cell r="B13">
            <v>0</v>
          </cell>
          <cell r="C13">
            <v>27862.65</v>
          </cell>
          <cell r="D13">
            <v>0</v>
          </cell>
          <cell r="E13">
            <v>0</v>
          </cell>
          <cell r="F13">
            <v>155.36989700000001</v>
          </cell>
          <cell r="G13">
            <v>0</v>
          </cell>
          <cell r="H13">
            <v>0</v>
          </cell>
          <cell r="I13">
            <v>0</v>
          </cell>
          <cell r="J13">
            <v>0</v>
          </cell>
          <cell r="K13">
            <v>28018.019896999998</v>
          </cell>
        </row>
        <row r="14">
          <cell r="A14" t="str">
            <v>BRADESCO CHESF 898</v>
          </cell>
          <cell r="B14">
            <v>33241.883758000004</v>
          </cell>
          <cell r="C14">
            <v>0</v>
          </cell>
          <cell r="D14">
            <v>33322.372213000002</v>
          </cell>
          <cell r="E14">
            <v>32451.488159000004</v>
          </cell>
          <cell r="F14">
            <v>80.488455000000002</v>
          </cell>
          <cell r="G14">
            <v>870.88405399999999</v>
          </cell>
          <cell r="H14">
            <v>0</v>
          </cell>
          <cell r="I14">
            <v>870.88405399999999</v>
          </cell>
          <cell r="J14">
            <v>0</v>
          </cell>
          <cell r="K14">
            <v>0</v>
          </cell>
        </row>
        <row r="15">
          <cell r="A15" t="str">
            <v>BRADESCO CHESF 899</v>
          </cell>
          <cell r="B15">
            <v>76369.870228999993</v>
          </cell>
          <cell r="C15">
            <v>0</v>
          </cell>
          <cell r="D15">
            <v>76554.784325000001</v>
          </cell>
          <cell r="E15">
            <v>74554.016176999998</v>
          </cell>
          <cell r="F15">
            <v>184.914096</v>
          </cell>
          <cell r="G15">
            <v>2000.7681480000001</v>
          </cell>
          <cell r="H15">
            <v>0</v>
          </cell>
          <cell r="I15">
            <v>2000.7681480000001</v>
          </cell>
          <cell r="J15">
            <v>0</v>
          </cell>
          <cell r="K15">
            <v>0</v>
          </cell>
        </row>
        <row r="16">
          <cell r="A16" t="str">
            <v>BRADESCO RECIFE</v>
          </cell>
          <cell r="B16">
            <v>0</v>
          </cell>
          <cell r="C16">
            <v>0</v>
          </cell>
          <cell r="D16">
            <v>0</v>
          </cell>
          <cell r="E16">
            <v>0</v>
          </cell>
          <cell r="F16">
            <v>0</v>
          </cell>
          <cell r="G16">
            <v>0</v>
          </cell>
          <cell r="H16">
            <v>0</v>
          </cell>
          <cell r="I16">
            <v>0</v>
          </cell>
          <cell r="J16">
            <v>0</v>
          </cell>
          <cell r="K16">
            <v>0</v>
          </cell>
        </row>
        <row r="17">
          <cell r="A17" t="str">
            <v>BRADESCO RECIFE MAE</v>
          </cell>
          <cell r="B17">
            <v>5595330.1631180001</v>
          </cell>
          <cell r="C17">
            <v>20586000</v>
          </cell>
          <cell r="D17">
            <v>0</v>
          </cell>
          <cell r="E17">
            <v>0</v>
          </cell>
          <cell r="F17">
            <v>174748.07321</v>
          </cell>
          <cell r="G17">
            <v>0</v>
          </cell>
          <cell r="H17">
            <v>0</v>
          </cell>
          <cell r="I17">
            <v>0</v>
          </cell>
          <cell r="J17">
            <v>0</v>
          </cell>
          <cell r="K17">
            <v>26356078.236329</v>
          </cell>
        </row>
        <row r="18">
          <cell r="A18" t="str">
            <v>Bradesco LFT</v>
          </cell>
          <cell r="B18">
            <v>201855.91528300001</v>
          </cell>
          <cell r="C18">
            <v>0</v>
          </cell>
          <cell r="D18">
            <v>0</v>
          </cell>
          <cell r="E18">
            <v>0</v>
          </cell>
          <cell r="F18">
            <v>1760.9133979999999</v>
          </cell>
          <cell r="G18">
            <v>0</v>
          </cell>
          <cell r="H18">
            <v>0</v>
          </cell>
          <cell r="I18">
            <v>0</v>
          </cell>
          <cell r="J18">
            <v>0</v>
          </cell>
          <cell r="K18">
            <v>203616.82868100001</v>
          </cell>
        </row>
        <row r="19">
          <cell r="A19" t="str">
            <v>ITAU - 4º LEILÃO 2</v>
          </cell>
          <cell r="B19">
            <v>8854663.1644049995</v>
          </cell>
          <cell r="C19">
            <v>0</v>
          </cell>
          <cell r="D19">
            <v>0</v>
          </cell>
          <cell r="E19">
            <v>0</v>
          </cell>
          <cell r="F19">
            <v>70613.286279000007</v>
          </cell>
          <cell r="G19">
            <v>0</v>
          </cell>
          <cell r="H19">
            <v>0</v>
          </cell>
          <cell r="I19">
            <v>0</v>
          </cell>
          <cell r="J19">
            <v>0</v>
          </cell>
          <cell r="K19">
            <v>8925276.4506839998</v>
          </cell>
        </row>
        <row r="20">
          <cell r="A20" t="str">
            <v>ITAU - 4º LEILÃO 3</v>
          </cell>
          <cell r="B20">
            <v>659877.30765099998</v>
          </cell>
          <cell r="C20">
            <v>0</v>
          </cell>
          <cell r="D20">
            <v>0</v>
          </cell>
          <cell r="E20">
            <v>0</v>
          </cell>
          <cell r="F20">
            <v>5262.3238590000001</v>
          </cell>
          <cell r="G20">
            <v>0</v>
          </cell>
          <cell r="H20">
            <v>0</v>
          </cell>
          <cell r="I20">
            <v>0</v>
          </cell>
          <cell r="J20">
            <v>0</v>
          </cell>
          <cell r="K20">
            <v>665139.63150999998</v>
          </cell>
        </row>
        <row r="21">
          <cell r="A21" t="str">
            <v>ITAU - 4º LEILÃO 4</v>
          </cell>
          <cell r="B21">
            <v>111059.77110699999</v>
          </cell>
          <cell r="C21">
            <v>0</v>
          </cell>
          <cell r="D21">
            <v>0</v>
          </cell>
          <cell r="E21">
            <v>0</v>
          </cell>
          <cell r="F21">
            <v>885.668406</v>
          </cell>
          <cell r="G21">
            <v>0</v>
          </cell>
          <cell r="H21">
            <v>0</v>
          </cell>
          <cell r="I21">
            <v>0</v>
          </cell>
          <cell r="J21">
            <v>0</v>
          </cell>
          <cell r="K21">
            <v>111945.439513</v>
          </cell>
        </row>
        <row r="22">
          <cell r="A22" t="str">
            <v>VOTORANTIM 1º L EE</v>
          </cell>
          <cell r="B22">
            <v>5999598.0717240004</v>
          </cell>
          <cell r="C22">
            <v>0</v>
          </cell>
          <cell r="D22">
            <v>0</v>
          </cell>
          <cell r="E22">
            <v>0</v>
          </cell>
          <cell r="F22">
            <v>48330.124279000003</v>
          </cell>
          <cell r="G22">
            <v>0</v>
          </cell>
          <cell r="H22">
            <v>0</v>
          </cell>
          <cell r="I22">
            <v>0</v>
          </cell>
          <cell r="J22">
            <v>0</v>
          </cell>
          <cell r="K22">
            <v>6047928.1960030003</v>
          </cell>
        </row>
        <row r="23">
          <cell r="A23" t="str">
            <v>VOTORANTIM 1º e 5º L EE</v>
          </cell>
          <cell r="B23">
            <v>761090.20165299997</v>
          </cell>
          <cell r="C23">
            <v>0</v>
          </cell>
          <cell r="D23">
            <v>0</v>
          </cell>
          <cell r="E23">
            <v>0</v>
          </cell>
          <cell r="F23">
            <v>6131.0080429999998</v>
          </cell>
          <cell r="G23">
            <v>0</v>
          </cell>
          <cell r="H23">
            <v>0</v>
          </cell>
          <cell r="I23">
            <v>0</v>
          </cell>
          <cell r="J23">
            <v>0</v>
          </cell>
          <cell r="K23">
            <v>767221.20969599998</v>
          </cell>
        </row>
        <row r="24">
          <cell r="A24" t="str">
            <v>VOTORANTIM 2º L EE</v>
          </cell>
          <cell r="B24">
            <v>1013422.07163</v>
          </cell>
          <cell r="C24">
            <v>0</v>
          </cell>
          <cell r="D24">
            <v>0</v>
          </cell>
          <cell r="E24">
            <v>0</v>
          </cell>
          <cell r="F24">
            <v>8163.6826469999996</v>
          </cell>
          <cell r="G24">
            <v>0</v>
          </cell>
          <cell r="H24">
            <v>0</v>
          </cell>
          <cell r="I24">
            <v>0</v>
          </cell>
          <cell r="J24">
            <v>0</v>
          </cell>
          <cell r="K24">
            <v>1021585.754277</v>
          </cell>
        </row>
      </sheetData>
      <sheetData sheetId="86" refreshError="1">
        <row r="1">
          <cell r="A1" t="str">
            <v>Data: 30/11/2010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AUTOMATICO</v>
          </cell>
          <cell r="B3">
            <v>5068612.0702520004</v>
          </cell>
          <cell r="C3">
            <v>0</v>
          </cell>
          <cell r="D3">
            <v>0</v>
          </cell>
          <cell r="E3">
            <v>0</v>
          </cell>
          <cell r="F3">
            <v>40834.176175000001</v>
          </cell>
          <cell r="G3">
            <v>0</v>
          </cell>
          <cell r="H3">
            <v>0</v>
          </cell>
          <cell r="I3">
            <v>0</v>
          </cell>
          <cell r="J3">
            <v>0</v>
          </cell>
          <cell r="K3">
            <v>5109446.2464269996</v>
          </cell>
        </row>
        <row r="4">
          <cell r="A4" t="str">
            <v>BB CDB 580</v>
          </cell>
          <cell r="B4">
            <v>441294.72257099999</v>
          </cell>
          <cell r="C4">
            <v>0</v>
          </cell>
          <cell r="D4">
            <v>161531.92358599999</v>
          </cell>
          <cell r="E4">
            <v>160849.88000099998</v>
          </cell>
          <cell r="F4">
            <v>3115.150181</v>
          </cell>
          <cell r="G4">
            <v>682.04358500000001</v>
          </cell>
          <cell r="H4">
            <v>0</v>
          </cell>
          <cell r="I4">
            <v>682.04358500000001</v>
          </cell>
          <cell r="J4">
            <v>0</v>
          </cell>
          <cell r="K4">
            <v>282877.94916600001</v>
          </cell>
        </row>
        <row r="5">
          <cell r="A5" t="str">
            <v>BB POLO 28 - 2010</v>
          </cell>
          <cell r="B5">
            <v>124669452.855995</v>
          </cell>
          <cell r="C5">
            <v>164397000</v>
          </cell>
          <cell r="D5">
            <v>133868765.76468</v>
          </cell>
          <cell r="E5">
            <v>133497609.434669</v>
          </cell>
          <cell r="F5">
            <v>1392421.517643</v>
          </cell>
          <cell r="G5">
            <v>312093.51205800002</v>
          </cell>
          <cell r="H5">
            <v>52390.565331999998</v>
          </cell>
          <cell r="I5">
            <v>364484.07738999999</v>
          </cell>
          <cell r="J5">
            <v>6672.2526209999996</v>
          </cell>
          <cell r="K5">
            <v>156537718.04362601</v>
          </cell>
        </row>
        <row r="6">
          <cell r="A6" t="str">
            <v xml:space="preserve">BB Polo 28 - BNDES FINEM </v>
          </cell>
          <cell r="B6">
            <v>18071577.084376998</v>
          </cell>
          <cell r="C6">
            <v>0</v>
          </cell>
          <cell r="D6">
            <v>0</v>
          </cell>
          <cell r="E6">
            <v>-110285.41129400001</v>
          </cell>
          <cell r="F6">
            <v>146666.13548200001</v>
          </cell>
          <cell r="G6">
            <v>0</v>
          </cell>
          <cell r="H6">
            <v>110285.41129400001</v>
          </cell>
          <cell r="I6">
            <v>110285.41129400001</v>
          </cell>
          <cell r="J6">
            <v>0</v>
          </cell>
          <cell r="K6">
            <v>18107957.808564998</v>
          </cell>
        </row>
        <row r="7">
          <cell r="A7" t="str">
            <v>BNB AF 1</v>
          </cell>
          <cell r="B7">
            <v>10576929.681950999</v>
          </cell>
          <cell r="C7">
            <v>0</v>
          </cell>
          <cell r="D7">
            <v>0</v>
          </cell>
          <cell r="E7">
            <v>0</v>
          </cell>
          <cell r="F7">
            <v>80934.764242000005</v>
          </cell>
          <cell r="G7">
            <v>0</v>
          </cell>
          <cell r="H7">
            <v>0</v>
          </cell>
          <cell r="I7">
            <v>0</v>
          </cell>
          <cell r="J7">
            <v>0</v>
          </cell>
          <cell r="K7">
            <v>10657864.446193</v>
          </cell>
        </row>
        <row r="8">
          <cell r="A8" t="str">
            <v>BNB AF 2º</v>
          </cell>
          <cell r="B8">
            <v>12923569.263952</v>
          </cell>
          <cell r="C8">
            <v>0</v>
          </cell>
          <cell r="D8">
            <v>0</v>
          </cell>
          <cell r="E8">
            <v>0</v>
          </cell>
          <cell r="F8">
            <v>98891.272136</v>
          </cell>
          <cell r="G8">
            <v>0</v>
          </cell>
          <cell r="H8">
            <v>0</v>
          </cell>
          <cell r="I8">
            <v>0</v>
          </cell>
          <cell r="J8">
            <v>0</v>
          </cell>
          <cell r="K8">
            <v>13022460.536087999</v>
          </cell>
        </row>
        <row r="9">
          <cell r="A9" t="str">
            <v>BNB FN 1 e 2</v>
          </cell>
          <cell r="B9">
            <v>4883224.4102440001</v>
          </cell>
          <cell r="C9">
            <v>0</v>
          </cell>
          <cell r="D9">
            <v>0</v>
          </cell>
          <cell r="E9">
            <v>0</v>
          </cell>
          <cell r="F9">
            <v>38945.748020999999</v>
          </cell>
          <cell r="G9">
            <v>0</v>
          </cell>
          <cell r="H9">
            <v>0</v>
          </cell>
          <cell r="I9">
            <v>0</v>
          </cell>
          <cell r="J9">
            <v>0</v>
          </cell>
          <cell r="K9">
            <v>4922170.1582650002</v>
          </cell>
        </row>
        <row r="10">
          <cell r="A10" t="str">
            <v>BNB FNE</v>
          </cell>
          <cell r="B10">
            <v>20454103.439041</v>
          </cell>
          <cell r="C10">
            <v>0</v>
          </cell>
          <cell r="D10">
            <v>0</v>
          </cell>
          <cell r="E10">
            <v>0</v>
          </cell>
          <cell r="F10">
            <v>156514.989642</v>
          </cell>
          <cell r="G10">
            <v>0</v>
          </cell>
          <cell r="H10">
            <v>0</v>
          </cell>
          <cell r="I10">
            <v>0</v>
          </cell>
          <cell r="J10">
            <v>0</v>
          </cell>
          <cell r="K10">
            <v>20610618.428683002</v>
          </cell>
        </row>
        <row r="11">
          <cell r="A11" t="str">
            <v>BRADESCO CCEAR 249</v>
          </cell>
          <cell r="B11">
            <v>4676.2557500000003</v>
          </cell>
          <cell r="C11">
            <v>0</v>
          </cell>
          <cell r="D11">
            <v>0</v>
          </cell>
          <cell r="E11">
            <v>0</v>
          </cell>
          <cell r="F11">
            <v>37.219459000000001</v>
          </cell>
          <cell r="G11">
            <v>0</v>
          </cell>
          <cell r="H11">
            <v>0</v>
          </cell>
          <cell r="I11">
            <v>0</v>
          </cell>
          <cell r="J11">
            <v>0</v>
          </cell>
          <cell r="K11">
            <v>4713.4752090000002</v>
          </cell>
        </row>
        <row r="12">
          <cell r="A12" t="str">
            <v>BRADESCO CHESF 103</v>
          </cell>
          <cell r="B12">
            <v>101721.642729</v>
          </cell>
          <cell r="C12">
            <v>0</v>
          </cell>
          <cell r="D12">
            <v>0</v>
          </cell>
          <cell r="E12">
            <v>0</v>
          </cell>
          <cell r="F12">
            <v>811.27245700000003</v>
          </cell>
          <cell r="G12">
            <v>0</v>
          </cell>
          <cell r="H12">
            <v>0</v>
          </cell>
          <cell r="I12">
            <v>0</v>
          </cell>
          <cell r="J12">
            <v>0</v>
          </cell>
          <cell r="K12">
            <v>102532.915186</v>
          </cell>
        </row>
        <row r="13">
          <cell r="A13" t="str">
            <v>BRADESCO CHESF 104</v>
          </cell>
          <cell r="B13">
            <v>28018.019896999998</v>
          </cell>
          <cell r="C13">
            <v>0</v>
          </cell>
          <cell r="D13">
            <v>0</v>
          </cell>
          <cell r="E13">
            <v>0</v>
          </cell>
          <cell r="F13">
            <v>223.455375</v>
          </cell>
          <cell r="G13">
            <v>0</v>
          </cell>
          <cell r="H13">
            <v>0</v>
          </cell>
          <cell r="I13">
            <v>0</v>
          </cell>
          <cell r="J13">
            <v>0</v>
          </cell>
          <cell r="K13">
            <v>28241.475272</v>
          </cell>
        </row>
        <row r="14">
          <cell r="A14" t="str">
            <v>BRADESCO CHESF 898</v>
          </cell>
          <cell r="B14">
            <v>0</v>
          </cell>
          <cell r="C14">
            <v>0</v>
          </cell>
          <cell r="D14">
            <v>0</v>
          </cell>
          <cell r="E14">
            <v>0</v>
          </cell>
          <cell r="F14">
            <v>0</v>
          </cell>
          <cell r="G14">
            <v>0</v>
          </cell>
          <cell r="H14">
            <v>0</v>
          </cell>
          <cell r="I14">
            <v>0</v>
          </cell>
          <cell r="J14">
            <v>0</v>
          </cell>
          <cell r="K14">
            <v>0</v>
          </cell>
        </row>
        <row r="15">
          <cell r="A15" t="str">
            <v>BRADESCO CHESF 899</v>
          </cell>
          <cell r="B15">
            <v>0</v>
          </cell>
          <cell r="C15">
            <v>0</v>
          </cell>
          <cell r="D15">
            <v>0</v>
          </cell>
          <cell r="E15">
            <v>0</v>
          </cell>
          <cell r="F15">
            <v>0</v>
          </cell>
          <cell r="G15">
            <v>0</v>
          </cell>
          <cell r="H15">
            <v>0</v>
          </cell>
          <cell r="I15">
            <v>0</v>
          </cell>
          <cell r="J15">
            <v>0</v>
          </cell>
          <cell r="K15">
            <v>0</v>
          </cell>
        </row>
        <row r="16">
          <cell r="A16" t="str">
            <v>BRADESCO RECIFE</v>
          </cell>
          <cell r="B16">
            <v>0</v>
          </cell>
          <cell r="C16">
            <v>0</v>
          </cell>
          <cell r="D16">
            <v>0</v>
          </cell>
          <cell r="E16">
            <v>0</v>
          </cell>
          <cell r="F16">
            <v>0</v>
          </cell>
          <cell r="G16">
            <v>0</v>
          </cell>
          <cell r="H16">
            <v>0</v>
          </cell>
          <cell r="I16">
            <v>0</v>
          </cell>
          <cell r="J16">
            <v>0</v>
          </cell>
          <cell r="K16">
            <v>0</v>
          </cell>
        </row>
        <row r="17">
          <cell r="A17" t="str">
            <v>BRADESCO RECIFE MAE</v>
          </cell>
          <cell r="B17">
            <v>26356078.236329</v>
          </cell>
          <cell r="C17">
            <v>14003000</v>
          </cell>
          <cell r="D17">
            <v>0</v>
          </cell>
          <cell r="E17">
            <v>-89830.195758000002</v>
          </cell>
          <cell r="F17">
            <v>287656.14426799997</v>
          </cell>
          <cell r="G17">
            <v>0</v>
          </cell>
          <cell r="H17">
            <v>89830.195758000002</v>
          </cell>
          <cell r="I17">
            <v>89830.195758000002</v>
          </cell>
          <cell r="J17">
            <v>0</v>
          </cell>
          <cell r="K17">
            <v>40556904.184835002</v>
          </cell>
        </row>
        <row r="18">
          <cell r="A18" t="str">
            <v>Bradesco LFT</v>
          </cell>
          <cell r="B18">
            <v>203616.82868100001</v>
          </cell>
          <cell r="C18">
            <v>0</v>
          </cell>
          <cell r="D18">
            <v>0</v>
          </cell>
          <cell r="E18">
            <v>0</v>
          </cell>
          <cell r="F18">
            <v>1718.975739</v>
          </cell>
          <cell r="G18">
            <v>0</v>
          </cell>
          <cell r="H18">
            <v>0</v>
          </cell>
          <cell r="I18">
            <v>0</v>
          </cell>
          <cell r="J18">
            <v>0</v>
          </cell>
          <cell r="K18">
            <v>205335.80442</v>
          </cell>
        </row>
        <row r="19">
          <cell r="A19" t="str">
            <v>ITAU - 4º LEILÃO 2</v>
          </cell>
          <cell r="B19">
            <v>8925276.4506839998</v>
          </cell>
          <cell r="C19">
            <v>0</v>
          </cell>
          <cell r="D19">
            <v>0</v>
          </cell>
          <cell r="E19">
            <v>0</v>
          </cell>
          <cell r="F19">
            <v>71182.796132999996</v>
          </cell>
          <cell r="G19">
            <v>0</v>
          </cell>
          <cell r="H19">
            <v>0</v>
          </cell>
          <cell r="I19">
            <v>0</v>
          </cell>
          <cell r="J19">
            <v>0</v>
          </cell>
          <cell r="K19">
            <v>8996459.2468170002</v>
          </cell>
        </row>
        <row r="20">
          <cell r="A20" t="str">
            <v>ITAU - 4º LEILÃO 3</v>
          </cell>
          <cell r="B20">
            <v>665139.63150999998</v>
          </cell>
          <cell r="C20">
            <v>0</v>
          </cell>
          <cell r="D20">
            <v>0</v>
          </cell>
          <cell r="E20">
            <v>0</v>
          </cell>
          <cell r="F20">
            <v>5304.7655219999997</v>
          </cell>
          <cell r="G20">
            <v>0</v>
          </cell>
          <cell r="H20">
            <v>0</v>
          </cell>
          <cell r="I20">
            <v>0</v>
          </cell>
          <cell r="J20">
            <v>0</v>
          </cell>
          <cell r="K20">
            <v>670444.39703200001</v>
          </cell>
        </row>
        <row r="21">
          <cell r="A21" t="str">
            <v>ITAU - 4º LEILÃO 4</v>
          </cell>
          <cell r="B21">
            <v>111945.439513</v>
          </cell>
          <cell r="C21">
            <v>0</v>
          </cell>
          <cell r="D21">
            <v>0</v>
          </cell>
          <cell r="E21">
            <v>0</v>
          </cell>
          <cell r="F21">
            <v>892.81149400000004</v>
          </cell>
          <cell r="G21">
            <v>0</v>
          </cell>
          <cell r="H21">
            <v>0</v>
          </cell>
          <cell r="I21">
            <v>0</v>
          </cell>
          <cell r="J21">
            <v>0</v>
          </cell>
          <cell r="K21">
            <v>112838.251007</v>
          </cell>
        </row>
        <row r="22">
          <cell r="A22" t="str">
            <v>VOTORANTIM 1º L EE</v>
          </cell>
          <cell r="B22">
            <v>6047928.1960030003</v>
          </cell>
          <cell r="C22">
            <v>0</v>
          </cell>
          <cell r="D22">
            <v>0</v>
          </cell>
          <cell r="E22">
            <v>0</v>
          </cell>
          <cell r="F22">
            <v>48723.824592999998</v>
          </cell>
          <cell r="G22">
            <v>0</v>
          </cell>
          <cell r="H22">
            <v>0</v>
          </cell>
          <cell r="I22">
            <v>0</v>
          </cell>
          <cell r="J22">
            <v>0</v>
          </cell>
          <cell r="K22">
            <v>6096652.0205960004</v>
          </cell>
        </row>
        <row r="23">
          <cell r="A23" t="str">
            <v>VOTORANTIM 1º e 5º L EE</v>
          </cell>
          <cell r="B23">
            <v>767221.20969599998</v>
          </cell>
          <cell r="C23">
            <v>0</v>
          </cell>
          <cell r="D23">
            <v>0</v>
          </cell>
          <cell r="E23">
            <v>0</v>
          </cell>
          <cell r="F23">
            <v>6180.9516309999999</v>
          </cell>
          <cell r="G23">
            <v>0</v>
          </cell>
          <cell r="H23">
            <v>0</v>
          </cell>
          <cell r="I23">
            <v>0</v>
          </cell>
          <cell r="J23">
            <v>0</v>
          </cell>
          <cell r="K23">
            <v>773402.16132700001</v>
          </cell>
        </row>
        <row r="24">
          <cell r="A24" t="str">
            <v>VOTORANTIM 2º L EE</v>
          </cell>
          <cell r="B24">
            <v>1021585.754277</v>
          </cell>
          <cell r="C24">
            <v>0</v>
          </cell>
          <cell r="D24">
            <v>0</v>
          </cell>
          <cell r="E24">
            <v>0</v>
          </cell>
          <cell r="F24">
            <v>8230.184534</v>
          </cell>
          <cell r="G24">
            <v>0</v>
          </cell>
          <cell r="H24">
            <v>0</v>
          </cell>
          <cell r="I24">
            <v>0</v>
          </cell>
          <cell r="J24">
            <v>0</v>
          </cell>
          <cell r="K24">
            <v>1029815.938811</v>
          </cell>
        </row>
      </sheetData>
      <sheetData sheetId="87" refreshError="1">
        <row r="1">
          <cell r="A1" t="str">
            <v>Data: 31/12/2010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AUTOMATICO</v>
          </cell>
          <cell r="B3">
            <v>5109446.2464269996</v>
          </cell>
          <cell r="C3">
            <v>0</v>
          </cell>
          <cell r="D3">
            <v>771573.18927800003</v>
          </cell>
          <cell r="E3">
            <v>766496.64</v>
          </cell>
          <cell r="F3">
            <v>46442.952786000002</v>
          </cell>
          <cell r="G3">
            <v>5076.5492780000004</v>
          </cell>
          <cell r="H3">
            <v>0</v>
          </cell>
          <cell r="I3">
            <v>5076.5492780000004</v>
          </cell>
          <cell r="J3">
            <v>0</v>
          </cell>
          <cell r="K3">
            <v>4384316.009935</v>
          </cell>
        </row>
        <row r="4">
          <cell r="A4" t="str">
            <v>BB CDB 580</v>
          </cell>
          <cell r="B4">
            <v>282877.94916600001</v>
          </cell>
          <cell r="C4">
            <v>0</v>
          </cell>
          <cell r="D4">
            <v>284949.30361</v>
          </cell>
          <cell r="E4">
            <v>283160.35949599999</v>
          </cell>
          <cell r="F4">
            <v>2071.3544440000001</v>
          </cell>
          <cell r="G4">
            <v>1788.9441139999999</v>
          </cell>
          <cell r="H4">
            <v>0</v>
          </cell>
          <cell r="I4">
            <v>1788.9441139999999</v>
          </cell>
          <cell r="J4">
            <v>0</v>
          </cell>
          <cell r="K4">
            <v>0</v>
          </cell>
        </row>
        <row r="5">
          <cell r="A5" t="str">
            <v>BB POLO 28 - 2010</v>
          </cell>
          <cell r="B5">
            <v>156537718.04362601</v>
          </cell>
          <cell r="C5">
            <v>188153000.00999999</v>
          </cell>
          <cell r="D5">
            <v>327008539.37109601</v>
          </cell>
          <cell r="E5">
            <v>326384000.00000602</v>
          </cell>
          <cell r="F5">
            <v>900040.65402400005</v>
          </cell>
          <cell r="G5">
            <v>177581.78795299999</v>
          </cell>
          <cell r="H5">
            <v>0</v>
          </cell>
          <cell r="I5">
            <v>177581.78795299999</v>
          </cell>
          <cell r="J5">
            <v>446957.58313699998</v>
          </cell>
          <cell r="K5">
            <v>18582219.336552002</v>
          </cell>
        </row>
        <row r="6">
          <cell r="A6" t="str">
            <v>BB POLO 28 - Ativo</v>
          </cell>
          <cell r="B6">
            <v>0</v>
          </cell>
          <cell r="C6">
            <v>1950000</v>
          </cell>
          <cell r="D6">
            <v>0</v>
          </cell>
          <cell r="E6">
            <v>0</v>
          </cell>
          <cell r="F6">
            <v>9501.3932789999999</v>
          </cell>
          <cell r="G6">
            <v>0</v>
          </cell>
          <cell r="H6">
            <v>0</v>
          </cell>
          <cell r="I6">
            <v>0</v>
          </cell>
          <cell r="J6">
            <v>0</v>
          </cell>
          <cell r="K6">
            <v>1959501.393279</v>
          </cell>
        </row>
        <row r="7">
          <cell r="A7" t="str">
            <v xml:space="preserve">BB Polo 28 - BNDES FINEM </v>
          </cell>
          <cell r="B7">
            <v>18107957.808564998</v>
          </cell>
          <cell r="C7">
            <v>0</v>
          </cell>
          <cell r="D7">
            <v>1301341.2867409999</v>
          </cell>
          <cell r="E7">
            <v>1300000.000001</v>
          </cell>
          <cell r="F7">
            <v>166339.588686</v>
          </cell>
          <cell r="G7">
            <v>1341.28674</v>
          </cell>
          <cell r="H7">
            <v>0</v>
          </cell>
          <cell r="I7">
            <v>1341.28674</v>
          </cell>
          <cell r="J7">
            <v>0</v>
          </cell>
          <cell r="K7">
            <v>16972956.110512</v>
          </cell>
        </row>
        <row r="8">
          <cell r="A8" t="str">
            <v>BNB AF 1</v>
          </cell>
          <cell r="B8">
            <v>10657864.446193</v>
          </cell>
          <cell r="C8">
            <v>0</v>
          </cell>
          <cell r="D8">
            <v>755738.16424099996</v>
          </cell>
          <cell r="E8">
            <v>744583.99</v>
          </cell>
          <cell r="F8">
            <v>90388.219043999998</v>
          </cell>
          <cell r="G8">
            <v>11154.174241000001</v>
          </cell>
          <cell r="H8">
            <v>0</v>
          </cell>
          <cell r="I8">
            <v>11154.174241000001</v>
          </cell>
          <cell r="J8">
            <v>0</v>
          </cell>
          <cell r="K8">
            <v>9992514.5009959992</v>
          </cell>
        </row>
        <row r="9">
          <cell r="A9" t="str">
            <v>BNB AF 2º</v>
          </cell>
          <cell r="B9">
            <v>13022460.536087999</v>
          </cell>
          <cell r="C9">
            <v>0</v>
          </cell>
          <cell r="D9">
            <v>921451.18124199996</v>
          </cell>
          <cell r="E9">
            <v>907897.23000099999</v>
          </cell>
          <cell r="F9">
            <v>110451.084835</v>
          </cell>
          <cell r="G9">
            <v>13553.951241000001</v>
          </cell>
          <cell r="H9">
            <v>0</v>
          </cell>
          <cell r="I9">
            <v>13553.951241000001</v>
          </cell>
          <cell r="J9">
            <v>0</v>
          </cell>
          <cell r="K9">
            <v>12211460.439680999</v>
          </cell>
        </row>
        <row r="10">
          <cell r="A10" t="str">
            <v>BNB FN 1 e 2</v>
          </cell>
          <cell r="B10">
            <v>4922170.1582650002</v>
          </cell>
          <cell r="C10">
            <v>0</v>
          </cell>
          <cell r="D10">
            <v>4943726.2450099997</v>
          </cell>
          <cell r="E10">
            <v>4892149.2370149996</v>
          </cell>
          <cell r="F10">
            <v>21556.086745000001</v>
          </cell>
          <cell r="G10">
            <v>51577.007995</v>
          </cell>
          <cell r="H10">
            <v>0</v>
          </cell>
          <cell r="I10">
            <v>51577.007995</v>
          </cell>
          <cell r="J10">
            <v>0</v>
          </cell>
          <cell r="K10">
            <v>0</v>
          </cell>
        </row>
        <row r="11">
          <cell r="A11" t="str">
            <v>BNB FNE</v>
          </cell>
          <cell r="B11">
            <v>20610618.428683002</v>
          </cell>
          <cell r="C11">
            <v>0</v>
          </cell>
          <cell r="D11">
            <v>0</v>
          </cell>
          <cell r="E11">
            <v>0</v>
          </cell>
          <cell r="F11">
            <v>181496.78333999999</v>
          </cell>
          <cell r="G11">
            <v>0</v>
          </cell>
          <cell r="H11">
            <v>0</v>
          </cell>
          <cell r="I11">
            <v>0</v>
          </cell>
          <cell r="J11">
            <v>0</v>
          </cell>
          <cell r="K11">
            <v>20792115.212023001</v>
          </cell>
        </row>
        <row r="12">
          <cell r="A12" t="str">
            <v>BRADESCO CCEAR 249</v>
          </cell>
          <cell r="B12">
            <v>4713.4752090000002</v>
          </cell>
          <cell r="C12">
            <v>0</v>
          </cell>
          <cell r="D12">
            <v>0</v>
          </cell>
          <cell r="E12">
            <v>0</v>
          </cell>
          <cell r="F12">
            <v>43.174310999999996</v>
          </cell>
          <cell r="G12">
            <v>0</v>
          </cell>
          <cell r="H12">
            <v>0</v>
          </cell>
          <cell r="I12">
            <v>0</v>
          </cell>
          <cell r="J12">
            <v>0</v>
          </cell>
          <cell r="K12">
            <v>4756.6495199999999</v>
          </cell>
        </row>
        <row r="13">
          <cell r="A13" t="str">
            <v>BRADESCO CHESF 103</v>
          </cell>
          <cell r="B13">
            <v>102532.915186</v>
          </cell>
          <cell r="C13">
            <v>0</v>
          </cell>
          <cell r="D13">
            <v>0</v>
          </cell>
          <cell r="E13">
            <v>0</v>
          </cell>
          <cell r="F13">
            <v>941.08658800000001</v>
          </cell>
          <cell r="G13">
            <v>0</v>
          </cell>
          <cell r="H13">
            <v>0</v>
          </cell>
          <cell r="I13">
            <v>0</v>
          </cell>
          <cell r="J13">
            <v>0</v>
          </cell>
          <cell r="K13">
            <v>103474.001774</v>
          </cell>
        </row>
        <row r="14">
          <cell r="A14" t="str">
            <v>BRADESCO CHESF 104</v>
          </cell>
          <cell r="B14">
            <v>28241.475272</v>
          </cell>
          <cell r="C14">
            <v>0</v>
          </cell>
          <cell r="D14">
            <v>0</v>
          </cell>
          <cell r="E14">
            <v>0</v>
          </cell>
          <cell r="F14">
            <v>259.21113800000001</v>
          </cell>
          <cell r="G14">
            <v>0</v>
          </cell>
          <cell r="H14">
            <v>0</v>
          </cell>
          <cell r="I14">
            <v>0</v>
          </cell>
          <cell r="J14">
            <v>0</v>
          </cell>
          <cell r="K14">
            <v>28500.686409999998</v>
          </cell>
        </row>
        <row r="15">
          <cell r="A15" t="str">
            <v>BRADESCO RECIFE</v>
          </cell>
          <cell r="B15">
            <v>0</v>
          </cell>
          <cell r="C15">
            <v>0</v>
          </cell>
          <cell r="D15">
            <v>0</v>
          </cell>
          <cell r="E15">
            <v>0</v>
          </cell>
          <cell r="F15">
            <v>0</v>
          </cell>
          <cell r="G15">
            <v>0</v>
          </cell>
          <cell r="H15">
            <v>0</v>
          </cell>
          <cell r="I15">
            <v>0</v>
          </cell>
          <cell r="J15">
            <v>0</v>
          </cell>
          <cell r="K15">
            <v>0</v>
          </cell>
        </row>
        <row r="16">
          <cell r="A16" t="str">
            <v>BRADESCO RECIFE MAE</v>
          </cell>
          <cell r="B16">
            <v>40556904.184835002</v>
          </cell>
          <cell r="C16">
            <v>0</v>
          </cell>
          <cell r="D16">
            <v>40682832.851782002</v>
          </cell>
          <cell r="E16">
            <v>40604090.890000008</v>
          </cell>
          <cell r="F16">
            <v>134643.32082299999</v>
          </cell>
          <cell r="G16">
            <v>77136.827290999994</v>
          </cell>
          <cell r="H16">
            <v>0</v>
          </cell>
          <cell r="I16">
            <v>77136.827290999994</v>
          </cell>
          <cell r="J16">
            <v>1605.134491</v>
          </cell>
          <cell r="K16">
            <v>8714.6538760000003</v>
          </cell>
        </row>
        <row r="17">
          <cell r="A17" t="str">
            <v>Bradesco LFT</v>
          </cell>
          <cell r="B17">
            <v>205335.80442</v>
          </cell>
          <cell r="C17">
            <v>0</v>
          </cell>
          <cell r="D17">
            <v>0</v>
          </cell>
          <cell r="E17">
            <v>0</v>
          </cell>
          <cell r="F17">
            <v>1792.7396940000001</v>
          </cell>
          <cell r="G17">
            <v>0</v>
          </cell>
          <cell r="H17">
            <v>0</v>
          </cell>
          <cell r="I17">
            <v>0</v>
          </cell>
          <cell r="J17">
            <v>0</v>
          </cell>
          <cell r="K17">
            <v>207128.54411399999</v>
          </cell>
        </row>
        <row r="18">
          <cell r="A18" t="str">
            <v>Bradesco LFT LP</v>
          </cell>
          <cell r="B18">
            <v>0</v>
          </cell>
          <cell r="C18">
            <v>201273.72</v>
          </cell>
          <cell r="D18">
            <v>0</v>
          </cell>
          <cell r="E18">
            <v>0</v>
          </cell>
          <cell r="F18">
            <v>1224.9236699999999</v>
          </cell>
          <cell r="G18">
            <v>0</v>
          </cell>
          <cell r="H18">
            <v>0</v>
          </cell>
          <cell r="I18">
            <v>0</v>
          </cell>
          <cell r="J18">
            <v>0</v>
          </cell>
          <cell r="K18">
            <v>202498.64366999999</v>
          </cell>
        </row>
        <row r="19">
          <cell r="A19" t="str">
            <v>CEF 1º E 5º L EE</v>
          </cell>
          <cell r="B19">
            <v>0</v>
          </cell>
          <cell r="C19">
            <v>459749.63</v>
          </cell>
          <cell r="D19">
            <v>0</v>
          </cell>
          <cell r="E19">
            <v>0</v>
          </cell>
          <cell r="F19">
            <v>2589.821285</v>
          </cell>
          <cell r="G19">
            <v>0</v>
          </cell>
          <cell r="H19">
            <v>0</v>
          </cell>
          <cell r="I19">
            <v>0</v>
          </cell>
          <cell r="J19">
            <v>0</v>
          </cell>
          <cell r="K19">
            <v>462339.45128500002</v>
          </cell>
        </row>
        <row r="20">
          <cell r="A20" t="str">
            <v>CEF 2º L EE</v>
          </cell>
          <cell r="B20">
            <v>0</v>
          </cell>
          <cell r="C20">
            <v>805365.16</v>
          </cell>
          <cell r="D20">
            <v>0</v>
          </cell>
          <cell r="E20">
            <v>0</v>
          </cell>
          <cell r="F20">
            <v>1941.1852180000001</v>
          </cell>
          <cell r="G20">
            <v>0</v>
          </cell>
          <cell r="H20">
            <v>0</v>
          </cell>
          <cell r="I20">
            <v>0</v>
          </cell>
          <cell r="J20">
            <v>0</v>
          </cell>
          <cell r="K20">
            <v>807306.345218</v>
          </cell>
        </row>
        <row r="21">
          <cell r="A21" t="str">
            <v>ITAU - 4º LEILÃO 2</v>
          </cell>
          <cell r="B21">
            <v>8996459.2468170002</v>
          </cell>
          <cell r="C21">
            <v>0</v>
          </cell>
          <cell r="D21">
            <v>0</v>
          </cell>
          <cell r="E21">
            <v>0</v>
          </cell>
          <cell r="F21">
            <v>82572.968072999996</v>
          </cell>
          <cell r="G21">
            <v>0</v>
          </cell>
          <cell r="H21">
            <v>0</v>
          </cell>
          <cell r="I21">
            <v>0</v>
          </cell>
          <cell r="J21">
            <v>0</v>
          </cell>
          <cell r="K21">
            <v>9079032.2148899995</v>
          </cell>
        </row>
        <row r="22">
          <cell r="A22" t="str">
            <v>ITAU - 4º LEILÃO 3</v>
          </cell>
          <cell r="B22">
            <v>670444.39703200001</v>
          </cell>
          <cell r="C22">
            <v>0</v>
          </cell>
          <cell r="D22">
            <v>0</v>
          </cell>
          <cell r="E22">
            <v>0</v>
          </cell>
          <cell r="F22">
            <v>6153.5969070000001</v>
          </cell>
          <cell r="G22">
            <v>0</v>
          </cell>
          <cell r="H22">
            <v>0</v>
          </cell>
          <cell r="I22">
            <v>0</v>
          </cell>
          <cell r="J22">
            <v>0</v>
          </cell>
          <cell r="K22">
            <v>676597.99393899995</v>
          </cell>
        </row>
        <row r="23">
          <cell r="A23" t="str">
            <v>ITAU - 4º LEILÃO 4</v>
          </cell>
          <cell r="B23">
            <v>112838.251007</v>
          </cell>
          <cell r="C23">
            <v>0</v>
          </cell>
          <cell r="D23">
            <v>0</v>
          </cell>
          <cell r="E23">
            <v>0</v>
          </cell>
          <cell r="F23">
            <v>1035.6729290000001</v>
          </cell>
          <cell r="G23">
            <v>0</v>
          </cell>
          <cell r="H23">
            <v>0</v>
          </cell>
          <cell r="I23">
            <v>0</v>
          </cell>
          <cell r="J23">
            <v>0</v>
          </cell>
          <cell r="K23">
            <v>113873.92393600001</v>
          </cell>
        </row>
        <row r="24">
          <cell r="A24" t="str">
            <v>VOTORANTIM  BLOQ. JUD</v>
          </cell>
          <cell r="B24">
            <v>0</v>
          </cell>
          <cell r="C24">
            <v>55163.77</v>
          </cell>
          <cell r="D24">
            <v>0</v>
          </cell>
          <cell r="E24">
            <v>0</v>
          </cell>
          <cell r="F24">
            <v>133.36145199999999</v>
          </cell>
          <cell r="G24">
            <v>0</v>
          </cell>
          <cell r="H24">
            <v>0</v>
          </cell>
          <cell r="I24">
            <v>0</v>
          </cell>
          <cell r="J24">
            <v>0</v>
          </cell>
          <cell r="K24">
            <v>55297.131452000001</v>
          </cell>
        </row>
        <row r="25">
          <cell r="A25" t="str">
            <v>VOTORANTIM 1º L EE</v>
          </cell>
          <cell r="B25">
            <v>6096652.0205960004</v>
          </cell>
          <cell r="C25">
            <v>0</v>
          </cell>
          <cell r="D25">
            <v>0</v>
          </cell>
          <cell r="E25">
            <v>0</v>
          </cell>
          <cell r="F25">
            <v>56525.145242999999</v>
          </cell>
          <cell r="G25">
            <v>0</v>
          </cell>
          <cell r="H25">
            <v>0</v>
          </cell>
          <cell r="I25">
            <v>0</v>
          </cell>
          <cell r="J25">
            <v>0</v>
          </cell>
          <cell r="K25">
            <v>6153177.1658389997</v>
          </cell>
        </row>
        <row r="26">
          <cell r="A26" t="str">
            <v>VOTORANTIM 1º e 5º L EE</v>
          </cell>
          <cell r="B26">
            <v>773402.16132700001</v>
          </cell>
          <cell r="C26">
            <v>0</v>
          </cell>
          <cell r="D26">
            <v>776200.340371</v>
          </cell>
          <cell r="E26">
            <v>762842.81829700002</v>
          </cell>
          <cell r="F26">
            <v>2798.179044</v>
          </cell>
          <cell r="G26">
            <v>13357.522074</v>
          </cell>
          <cell r="H26">
            <v>0</v>
          </cell>
          <cell r="I26">
            <v>13357.522074</v>
          </cell>
          <cell r="J26">
            <v>0</v>
          </cell>
          <cell r="K26">
            <v>0</v>
          </cell>
        </row>
        <row r="27">
          <cell r="A27" t="str">
            <v>VOTORANTIM 2º L EE</v>
          </cell>
          <cell r="B27">
            <v>1029815.938811</v>
          </cell>
          <cell r="C27">
            <v>0</v>
          </cell>
          <cell r="D27">
            <v>1036864.710886</v>
          </cell>
          <cell r="E27">
            <v>1018724.3247089999</v>
          </cell>
          <cell r="F27">
            <v>7048.7720749999999</v>
          </cell>
          <cell r="G27">
            <v>18140.386177</v>
          </cell>
          <cell r="H27">
            <v>0</v>
          </cell>
          <cell r="I27">
            <v>18140.386177</v>
          </cell>
          <cell r="J27">
            <v>0</v>
          </cell>
          <cell r="K27">
            <v>0</v>
          </cell>
        </row>
        <row r="28">
          <cell r="A28" t="str">
            <v>VOTORANTIM 2º L EE V2</v>
          </cell>
          <cell r="B28">
            <v>0</v>
          </cell>
          <cell r="C28">
            <v>963560.26</v>
          </cell>
          <cell r="D28">
            <v>0</v>
          </cell>
          <cell r="E28">
            <v>0</v>
          </cell>
          <cell r="F28">
            <v>2329.4600030000001</v>
          </cell>
          <cell r="G28">
            <v>0</v>
          </cell>
          <cell r="H28">
            <v>0</v>
          </cell>
          <cell r="I28">
            <v>0</v>
          </cell>
          <cell r="J28">
            <v>0</v>
          </cell>
          <cell r="K28">
            <v>965889.72000299999</v>
          </cell>
        </row>
        <row r="29">
          <cell r="B29" t="str">
            <v>287.828.453,49</v>
          </cell>
          <cell r="C29" t="str">
            <v>192.588.112,55</v>
          </cell>
          <cell r="D29" t="str">
            <v>378.483.216,64</v>
          </cell>
          <cell r="E29">
            <v>378034653.91999996</v>
          </cell>
          <cell r="F29" t="str">
            <v>1.830.320,74</v>
          </cell>
          <cell r="G29" t="str">
            <v>370.708,44</v>
          </cell>
          <cell r="H29" t="str">
            <v>0,00</v>
          </cell>
          <cell r="I29">
            <v>0</v>
          </cell>
          <cell r="J29" t="str">
            <v>448.562,72</v>
          </cell>
          <cell r="K29" t="str">
            <v>103.763.670,13</v>
          </cell>
        </row>
        <row r="30">
          <cell r="B30" t="str">
            <v>287.828.453,49</v>
          </cell>
          <cell r="C30" t="str">
            <v>192.588.112,55</v>
          </cell>
          <cell r="D30" t="str">
            <v>378.483.216,64</v>
          </cell>
          <cell r="E30">
            <v>378034653.91999996</v>
          </cell>
          <cell r="F30" t="str">
            <v>1.830.320,74</v>
          </cell>
          <cell r="G30" t="str">
            <v>370.708,44</v>
          </cell>
          <cell r="H30" t="str">
            <v>0,00</v>
          </cell>
          <cell r="I30">
            <v>0</v>
          </cell>
          <cell r="J30" t="str">
            <v>448.562,72</v>
          </cell>
          <cell r="K30" t="str">
            <v>103.763.670,13</v>
          </cell>
        </row>
        <row r="31">
          <cell r="B31" t="str">
            <v>287.828.453,49</v>
          </cell>
          <cell r="C31" t="str">
            <v>192.588.112,55</v>
          </cell>
          <cell r="D31" t="str">
            <v>378.483.216,64</v>
          </cell>
          <cell r="E31">
            <v>378034653.91999996</v>
          </cell>
          <cell r="F31" t="str">
            <v>1.830.320,74</v>
          </cell>
          <cell r="G31" t="str">
            <v>370.708,44</v>
          </cell>
          <cell r="H31" t="str">
            <v>0,00</v>
          </cell>
          <cell r="I31">
            <v>0</v>
          </cell>
          <cell r="J31" t="str">
            <v>448.562,72</v>
          </cell>
          <cell r="K31" t="str">
            <v>103.763.670,13</v>
          </cell>
        </row>
        <row r="32">
          <cell r="B32" t="str">
            <v>287.828.453,49</v>
          </cell>
          <cell r="C32" t="str">
            <v>192.588.112,55</v>
          </cell>
          <cell r="D32" t="str">
            <v>378.483.216,64</v>
          </cell>
          <cell r="E32">
            <v>378034653.91999996</v>
          </cell>
          <cell r="F32" t="str">
            <v>1.830.320,74</v>
          </cell>
          <cell r="G32" t="str">
            <v>370.708,44</v>
          </cell>
          <cell r="H32" t="str">
            <v>0,00</v>
          </cell>
          <cell r="I32">
            <v>0</v>
          </cell>
          <cell r="J32" t="str">
            <v>448.562,72</v>
          </cell>
          <cell r="K32" t="str">
            <v>103.763.670,13</v>
          </cell>
        </row>
        <row r="33">
          <cell r="B33">
            <v>287828453.48752505</v>
          </cell>
          <cell r="C33">
            <v>192588112.54999998</v>
          </cell>
          <cell r="D33">
            <v>378483216.64425707</v>
          </cell>
          <cell r="E33">
            <v>377663945.48952508</v>
          </cell>
          <cell r="F33">
            <v>1830320.7356360003</v>
          </cell>
          <cell r="G33">
            <v>370708.43710400001</v>
          </cell>
          <cell r="H33">
            <v>0</v>
          </cell>
          <cell r="I33">
            <v>370708.43710400001</v>
          </cell>
          <cell r="J33">
            <v>448562.71762799995</v>
          </cell>
          <cell r="K33">
            <v>103763670.12890399</v>
          </cell>
        </row>
      </sheetData>
      <sheetData sheetId="88" refreshError="1">
        <row r="1">
          <cell r="A1" t="str">
            <v>Data: 31/01/2011</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AUTOMATICO</v>
          </cell>
          <cell r="B3">
            <v>4384316.009935</v>
          </cell>
          <cell r="C3">
            <v>0</v>
          </cell>
          <cell r="D3">
            <v>354259.52465199999</v>
          </cell>
          <cell r="E3">
            <v>351605.68</v>
          </cell>
          <cell r="F3">
            <v>37206.231755000001</v>
          </cell>
          <cell r="G3">
            <v>2653.8446520000002</v>
          </cell>
          <cell r="H3">
            <v>0</v>
          </cell>
          <cell r="I3">
            <v>2653.8446520000002</v>
          </cell>
          <cell r="J3">
            <v>0</v>
          </cell>
          <cell r="K3">
            <v>4067262.717038</v>
          </cell>
        </row>
        <row r="4">
          <cell r="A4" t="str">
            <v>BB POLO 28 - 2010</v>
          </cell>
          <cell r="B4">
            <v>18582219.336552002</v>
          </cell>
          <cell r="C4">
            <v>325980000</v>
          </cell>
          <cell r="D4">
            <v>197419393.459286</v>
          </cell>
          <cell r="E4">
            <v>197145000.00000101</v>
          </cell>
          <cell r="F4">
            <v>403052.44719099998</v>
          </cell>
          <cell r="G4">
            <v>23593.985006999999</v>
          </cell>
          <cell r="H4">
            <v>0</v>
          </cell>
          <cell r="I4">
            <v>23593.985006999999</v>
          </cell>
          <cell r="J4">
            <v>250799.47427800001</v>
          </cell>
          <cell r="K4">
            <v>147545878.32445699</v>
          </cell>
        </row>
        <row r="5">
          <cell r="A5" t="str">
            <v>BB POLO 28 - Ativo</v>
          </cell>
          <cell r="B5">
            <v>1959501.393279</v>
          </cell>
          <cell r="C5">
            <v>0</v>
          </cell>
          <cell r="D5">
            <v>1257952.4816990001</v>
          </cell>
          <cell r="E5">
            <v>1255000</v>
          </cell>
          <cell r="F5">
            <v>13152.086255</v>
          </cell>
          <cell r="G5">
            <v>2952.4816989999999</v>
          </cell>
          <cell r="H5">
            <v>0</v>
          </cell>
          <cell r="I5">
            <v>2952.4816989999999</v>
          </cell>
          <cell r="J5">
            <v>0</v>
          </cell>
          <cell r="K5">
            <v>714700.99783500005</v>
          </cell>
        </row>
        <row r="6">
          <cell r="A6" t="str">
            <v xml:space="preserve">BB Polo 28 - BNDES FINEM </v>
          </cell>
          <cell r="B6">
            <v>16972956.110512</v>
          </cell>
          <cell r="C6">
            <v>0</v>
          </cell>
          <cell r="D6">
            <v>0</v>
          </cell>
          <cell r="E6">
            <v>0</v>
          </cell>
          <cell r="F6">
            <v>146000.58910000001</v>
          </cell>
          <cell r="G6">
            <v>0</v>
          </cell>
          <cell r="H6">
            <v>0</v>
          </cell>
          <cell r="I6">
            <v>0</v>
          </cell>
          <cell r="J6">
            <v>0</v>
          </cell>
          <cell r="K6">
            <v>17118956.699611999</v>
          </cell>
        </row>
        <row r="7">
          <cell r="A7" t="str">
            <v>BNB AF 1</v>
          </cell>
          <cell r="B7">
            <v>9992514.5009959992</v>
          </cell>
          <cell r="C7">
            <v>0</v>
          </cell>
          <cell r="D7">
            <v>0</v>
          </cell>
          <cell r="E7">
            <v>0</v>
          </cell>
          <cell r="F7">
            <v>81507.114822000003</v>
          </cell>
          <cell r="G7">
            <v>0</v>
          </cell>
          <cell r="H7">
            <v>0</v>
          </cell>
          <cell r="I7">
            <v>0</v>
          </cell>
          <cell r="J7">
            <v>0</v>
          </cell>
          <cell r="K7">
            <v>10074021.615817999</v>
          </cell>
        </row>
        <row r="8">
          <cell r="A8" t="str">
            <v>BNB AF 2º</v>
          </cell>
          <cell r="B8">
            <v>12211460.439680999</v>
          </cell>
          <cell r="C8">
            <v>0</v>
          </cell>
          <cell r="D8">
            <v>0</v>
          </cell>
          <cell r="E8">
            <v>0</v>
          </cell>
          <cell r="F8">
            <v>99606.651368999999</v>
          </cell>
          <cell r="G8">
            <v>0</v>
          </cell>
          <cell r="H8">
            <v>0</v>
          </cell>
          <cell r="I8">
            <v>0</v>
          </cell>
          <cell r="J8">
            <v>0</v>
          </cell>
          <cell r="K8">
            <v>12311067.091050001</v>
          </cell>
        </row>
        <row r="9">
          <cell r="A9" t="str">
            <v>BNB FNE</v>
          </cell>
          <cell r="B9">
            <v>20792115.212023001</v>
          </cell>
          <cell r="C9">
            <v>0</v>
          </cell>
          <cell r="D9">
            <v>0</v>
          </cell>
          <cell r="E9">
            <v>0</v>
          </cell>
          <cell r="F9">
            <v>169597.48437799999</v>
          </cell>
          <cell r="G9">
            <v>0</v>
          </cell>
          <cell r="H9">
            <v>0</v>
          </cell>
          <cell r="I9">
            <v>0</v>
          </cell>
          <cell r="J9">
            <v>0</v>
          </cell>
          <cell r="K9">
            <v>20961712.696401</v>
          </cell>
        </row>
        <row r="10">
          <cell r="A10" t="str">
            <v>BRADESCO CCEAR 249</v>
          </cell>
          <cell r="B10">
            <v>4756.6495199999999</v>
          </cell>
          <cell r="C10">
            <v>0</v>
          </cell>
          <cell r="D10">
            <v>0</v>
          </cell>
          <cell r="E10">
            <v>0</v>
          </cell>
          <cell r="F10">
            <v>40.357337999999999</v>
          </cell>
          <cell r="G10">
            <v>0</v>
          </cell>
          <cell r="H10">
            <v>0</v>
          </cell>
          <cell r="I10">
            <v>0</v>
          </cell>
          <cell r="J10">
            <v>0</v>
          </cell>
          <cell r="K10">
            <v>4797.0068579999997</v>
          </cell>
        </row>
        <row r="11">
          <cell r="A11" t="str">
            <v>BRADESCO CHESF 103</v>
          </cell>
          <cell r="B11">
            <v>103474.001774</v>
          </cell>
          <cell r="C11">
            <v>0</v>
          </cell>
          <cell r="D11">
            <v>0</v>
          </cell>
          <cell r="E11">
            <v>0</v>
          </cell>
          <cell r="F11">
            <v>879.69959700000004</v>
          </cell>
          <cell r="G11">
            <v>0</v>
          </cell>
          <cell r="H11">
            <v>0</v>
          </cell>
          <cell r="I11">
            <v>0</v>
          </cell>
          <cell r="J11">
            <v>0</v>
          </cell>
          <cell r="K11">
            <v>104353.701371</v>
          </cell>
        </row>
        <row r="12">
          <cell r="A12" t="str">
            <v>BRADESCO CHESF 104</v>
          </cell>
          <cell r="B12">
            <v>28500.686409999998</v>
          </cell>
          <cell r="C12">
            <v>0</v>
          </cell>
          <cell r="D12">
            <v>0</v>
          </cell>
          <cell r="E12">
            <v>0</v>
          </cell>
          <cell r="F12">
            <v>242.302819</v>
          </cell>
          <cell r="G12">
            <v>0</v>
          </cell>
          <cell r="H12">
            <v>0</v>
          </cell>
          <cell r="I12">
            <v>0</v>
          </cell>
          <cell r="J12">
            <v>0</v>
          </cell>
          <cell r="K12">
            <v>28742.989228999999</v>
          </cell>
        </row>
        <row r="13">
          <cell r="A13" t="str">
            <v>BRADESCO RECIFE MAE</v>
          </cell>
          <cell r="B13">
            <v>8714.6538760000003</v>
          </cell>
          <cell r="C13">
            <v>7494000</v>
          </cell>
          <cell r="D13">
            <v>7498551.4757540002</v>
          </cell>
          <cell r="E13">
            <v>7492876.029999</v>
          </cell>
          <cell r="F13">
            <v>6060.2199760000003</v>
          </cell>
          <cell r="G13">
            <v>123.35198199999999</v>
          </cell>
          <cell r="H13">
            <v>0</v>
          </cell>
          <cell r="I13">
            <v>123.35198199999999</v>
          </cell>
          <cell r="J13">
            <v>5552.0937729999996</v>
          </cell>
          <cell r="K13">
            <v>10223.398096999999</v>
          </cell>
        </row>
        <row r="14">
          <cell r="A14" t="str">
            <v>Bradesco LFT</v>
          </cell>
          <cell r="B14">
            <v>207128.54411399999</v>
          </cell>
          <cell r="C14">
            <v>0</v>
          </cell>
          <cell r="D14">
            <v>0</v>
          </cell>
          <cell r="E14">
            <v>0</v>
          </cell>
          <cell r="F14">
            <v>1835.8649700000001</v>
          </cell>
          <cell r="G14">
            <v>0</v>
          </cell>
          <cell r="H14">
            <v>0</v>
          </cell>
          <cell r="I14">
            <v>0</v>
          </cell>
          <cell r="J14">
            <v>0</v>
          </cell>
          <cell r="K14">
            <v>208964.40908400001</v>
          </cell>
        </row>
        <row r="15">
          <cell r="A15" t="str">
            <v>Bradesco LFT LP</v>
          </cell>
          <cell r="B15">
            <v>202498.64366999999</v>
          </cell>
          <cell r="C15">
            <v>0</v>
          </cell>
          <cell r="D15">
            <v>0</v>
          </cell>
          <cell r="E15">
            <v>0</v>
          </cell>
          <cell r="F15">
            <v>1794.8282690000001</v>
          </cell>
          <cell r="G15">
            <v>0</v>
          </cell>
          <cell r="H15">
            <v>0</v>
          </cell>
          <cell r="I15">
            <v>0</v>
          </cell>
          <cell r="J15">
            <v>0</v>
          </cell>
          <cell r="K15">
            <v>204293.47193900001</v>
          </cell>
        </row>
        <row r="16">
          <cell r="A16" t="str">
            <v>CEF 1º E 5º L EE</v>
          </cell>
          <cell r="B16">
            <v>462339.45128500002</v>
          </cell>
          <cell r="C16">
            <v>0</v>
          </cell>
          <cell r="D16">
            <v>0</v>
          </cell>
          <cell r="E16">
            <v>0</v>
          </cell>
          <cell r="F16">
            <v>3970.512917</v>
          </cell>
          <cell r="G16">
            <v>0</v>
          </cell>
          <cell r="H16">
            <v>0</v>
          </cell>
          <cell r="I16">
            <v>0</v>
          </cell>
          <cell r="J16">
            <v>0</v>
          </cell>
          <cell r="K16">
            <v>466309.964202</v>
          </cell>
        </row>
        <row r="17">
          <cell r="A17" t="str">
            <v>CEF 1º L EE</v>
          </cell>
          <cell r="B17">
            <v>0</v>
          </cell>
          <cell r="C17">
            <v>2372977.04</v>
          </cell>
          <cell r="D17">
            <v>0</v>
          </cell>
          <cell r="E17">
            <v>0</v>
          </cell>
          <cell r="F17">
            <v>19418.719453999998</v>
          </cell>
          <cell r="G17">
            <v>0</v>
          </cell>
          <cell r="H17">
            <v>0</v>
          </cell>
          <cell r="I17">
            <v>0</v>
          </cell>
          <cell r="J17">
            <v>0</v>
          </cell>
          <cell r="K17">
            <v>2392395.7594539998</v>
          </cell>
        </row>
        <row r="18">
          <cell r="A18" t="str">
            <v>CEF 2º L EE</v>
          </cell>
          <cell r="B18">
            <v>807306.345218</v>
          </cell>
          <cell r="C18">
            <v>0</v>
          </cell>
          <cell r="D18">
            <v>0</v>
          </cell>
          <cell r="E18">
            <v>0</v>
          </cell>
          <cell r="F18">
            <v>6933.04511</v>
          </cell>
          <cell r="G18">
            <v>0</v>
          </cell>
          <cell r="H18">
            <v>0</v>
          </cell>
          <cell r="I18">
            <v>0</v>
          </cell>
          <cell r="J18">
            <v>0</v>
          </cell>
          <cell r="K18">
            <v>814239.39032799995</v>
          </cell>
        </row>
        <row r="19">
          <cell r="A19" t="str">
            <v>ITAU - 4º LEILÃO 2</v>
          </cell>
          <cell r="B19">
            <v>9079032.2148899995</v>
          </cell>
          <cell r="C19">
            <v>0</v>
          </cell>
          <cell r="D19">
            <v>0</v>
          </cell>
          <cell r="E19">
            <v>0</v>
          </cell>
          <cell r="F19">
            <v>77186.741080000007</v>
          </cell>
          <cell r="G19">
            <v>0</v>
          </cell>
          <cell r="H19">
            <v>0</v>
          </cell>
          <cell r="I19">
            <v>0</v>
          </cell>
          <cell r="J19">
            <v>0</v>
          </cell>
          <cell r="K19">
            <v>9156218.9559700005</v>
          </cell>
        </row>
        <row r="20">
          <cell r="A20" t="str">
            <v>ITAU - 4º LEILÃO 3</v>
          </cell>
          <cell r="B20">
            <v>676597.99393899995</v>
          </cell>
          <cell r="C20">
            <v>0</v>
          </cell>
          <cell r="D20">
            <v>0</v>
          </cell>
          <cell r="E20">
            <v>0</v>
          </cell>
          <cell r="F20">
            <v>5752.1983550000004</v>
          </cell>
          <cell r="G20">
            <v>0</v>
          </cell>
          <cell r="H20">
            <v>0</v>
          </cell>
          <cell r="I20">
            <v>0</v>
          </cell>
          <cell r="J20">
            <v>0</v>
          </cell>
          <cell r="K20">
            <v>682350.19229399995</v>
          </cell>
        </row>
        <row r="21">
          <cell r="A21" t="str">
            <v>ITAU - 4º LEILÃO 4</v>
          </cell>
          <cell r="B21">
            <v>113873.92393600001</v>
          </cell>
          <cell r="C21">
            <v>0</v>
          </cell>
          <cell r="D21">
            <v>0</v>
          </cell>
          <cell r="E21">
            <v>0</v>
          </cell>
          <cell r="F21">
            <v>968.11608000000001</v>
          </cell>
          <cell r="G21">
            <v>0</v>
          </cell>
          <cell r="H21">
            <v>0</v>
          </cell>
          <cell r="I21">
            <v>0</v>
          </cell>
          <cell r="J21">
            <v>0</v>
          </cell>
          <cell r="K21">
            <v>114842.040016</v>
          </cell>
        </row>
        <row r="22">
          <cell r="A22" t="str">
            <v>VOTORANTIM  BLOQ. JUD</v>
          </cell>
          <cell r="B22">
            <v>55297.131452000001</v>
          </cell>
          <cell r="C22">
            <v>0</v>
          </cell>
          <cell r="D22">
            <v>0</v>
          </cell>
          <cell r="E22">
            <v>0</v>
          </cell>
          <cell r="F22">
            <v>476.31527399999999</v>
          </cell>
          <cell r="G22">
            <v>0</v>
          </cell>
          <cell r="H22">
            <v>0</v>
          </cell>
          <cell r="I22">
            <v>0</v>
          </cell>
          <cell r="J22">
            <v>0</v>
          </cell>
          <cell r="K22">
            <v>55773.446726000002</v>
          </cell>
        </row>
        <row r="23">
          <cell r="A23" t="str">
            <v>VOTORANTIM  BLOQ. JUD 2</v>
          </cell>
          <cell r="B23">
            <v>0</v>
          </cell>
          <cell r="C23">
            <v>47444</v>
          </cell>
          <cell r="D23">
            <v>0</v>
          </cell>
          <cell r="E23">
            <v>0</v>
          </cell>
          <cell r="F23">
            <v>389.41648399999997</v>
          </cell>
          <cell r="G23">
            <v>0</v>
          </cell>
          <cell r="H23">
            <v>0</v>
          </cell>
          <cell r="I23">
            <v>0</v>
          </cell>
          <cell r="J23">
            <v>0</v>
          </cell>
          <cell r="K23">
            <v>47833.416484000001</v>
          </cell>
        </row>
        <row r="24">
          <cell r="A24" t="str">
            <v>VOTORANTIM 1º L EE</v>
          </cell>
          <cell r="B24">
            <v>6153177.1658389997</v>
          </cell>
          <cell r="C24">
            <v>0</v>
          </cell>
          <cell r="D24">
            <v>6155646.5381169999</v>
          </cell>
          <cell r="E24">
            <v>6047737.5444940003</v>
          </cell>
          <cell r="F24">
            <v>2469.3722779999998</v>
          </cell>
          <cell r="G24">
            <v>107908.993623</v>
          </cell>
          <cell r="H24">
            <v>0</v>
          </cell>
          <cell r="I24">
            <v>107908.993623</v>
          </cell>
          <cell r="J24">
            <v>0</v>
          </cell>
          <cell r="K24">
            <v>0</v>
          </cell>
        </row>
        <row r="25">
          <cell r="A25" t="str">
            <v>VOTORANTIM 1º L EE V2</v>
          </cell>
          <cell r="B25">
            <v>0</v>
          </cell>
          <cell r="C25">
            <v>6000295.5899999999</v>
          </cell>
          <cell r="D25">
            <v>3834225.9360750001</v>
          </cell>
          <cell r="E25">
            <v>3823979.8500009999</v>
          </cell>
          <cell r="F25">
            <v>38352.679436999999</v>
          </cell>
          <cell r="G25">
            <v>2949.728889</v>
          </cell>
          <cell r="H25">
            <v>0</v>
          </cell>
          <cell r="I25">
            <v>2949.728889</v>
          </cell>
          <cell r="J25">
            <v>7296.3571849999998</v>
          </cell>
          <cell r="K25">
            <v>2204422.3333620001</v>
          </cell>
          <cell r="L25">
            <v>417.29</v>
          </cell>
          <cell r="M25">
            <v>17</v>
          </cell>
          <cell r="N25">
            <v>23</v>
          </cell>
        </row>
        <row r="26">
          <cell r="A26" t="str">
            <v>VOTORANTIM 2º L EE V2</v>
          </cell>
          <cell r="B26">
            <v>965889.72000299999</v>
          </cell>
          <cell r="C26">
            <v>0</v>
          </cell>
          <cell r="D26">
            <v>273251.27335999999</v>
          </cell>
          <cell r="E26">
            <v>272601.27</v>
          </cell>
          <cell r="F26">
            <v>7184.7934809999997</v>
          </cell>
          <cell r="G26">
            <v>352.52904799999999</v>
          </cell>
          <cell r="H26">
            <v>0</v>
          </cell>
          <cell r="I26">
            <v>352.52904799999999</v>
          </cell>
          <cell r="J26">
            <v>297.474312</v>
          </cell>
          <cell r="K26">
            <v>699823.240124</v>
          </cell>
          <cell r="L26">
            <v>1558.85</v>
          </cell>
          <cell r="M26">
            <v>17</v>
          </cell>
          <cell r="N26">
            <v>3</v>
          </cell>
        </row>
        <row r="27">
          <cell r="B27" t="str">
            <v>103,763,670.13</v>
          </cell>
          <cell r="C27" t="str">
            <v>341,894,716.63</v>
          </cell>
          <cell r="D27" t="str">
            <v>216,793,280.69</v>
          </cell>
          <cell r="F27" t="str">
            <v>1,124,077.79</v>
          </cell>
          <cell r="G27" t="str">
            <v>140,534.91</v>
          </cell>
          <cell r="H27" t="str">
            <v>0.00</v>
          </cell>
          <cell r="J27" t="str">
            <v>263,945.40</v>
          </cell>
          <cell r="K27" t="str">
            <v>229,989,183.86</v>
          </cell>
          <cell r="L27">
            <v>1.82</v>
          </cell>
          <cell r="M27">
            <v>20</v>
          </cell>
          <cell r="N27">
            <v>23</v>
          </cell>
        </row>
        <row r="28">
          <cell r="B28" t="str">
            <v>103,763,670.13</v>
          </cell>
          <cell r="C28" t="str">
            <v>341,894,716.63</v>
          </cell>
          <cell r="D28" t="str">
            <v>216,793,280.69</v>
          </cell>
          <cell r="F28" t="str">
            <v>1,124,077.79</v>
          </cell>
          <cell r="G28" t="str">
            <v>140,534.91</v>
          </cell>
          <cell r="H28" t="str">
            <v>0.00</v>
          </cell>
          <cell r="J28" t="str">
            <v>263,945.40</v>
          </cell>
          <cell r="K28" t="str">
            <v>229,989,183.86</v>
          </cell>
          <cell r="L28">
            <v>154.61000000000001</v>
          </cell>
          <cell r="M28">
            <v>20</v>
          </cell>
          <cell r="N28">
            <v>3</v>
          </cell>
        </row>
        <row r="29">
          <cell r="B29" t="str">
            <v>103,763,670.13</v>
          </cell>
          <cell r="C29" t="str">
            <v>341,894,716.63</v>
          </cell>
          <cell r="D29" t="str">
            <v>216,793,280.69</v>
          </cell>
          <cell r="F29" t="str">
            <v>1,124,077.79</v>
          </cell>
          <cell r="G29" t="str">
            <v>140,534.91</v>
          </cell>
          <cell r="H29" t="str">
            <v>0.00</v>
          </cell>
          <cell r="J29" t="str">
            <v>263,945.40</v>
          </cell>
          <cell r="K29" t="str">
            <v>229,989,183.86</v>
          </cell>
          <cell r="L29">
            <v>2871.37</v>
          </cell>
          <cell r="M29">
            <v>25</v>
          </cell>
          <cell r="N29">
            <v>3</v>
          </cell>
        </row>
        <row r="30">
          <cell r="B30" t="str">
            <v>103,763,670.13</v>
          </cell>
          <cell r="C30" t="str">
            <v>341,894,716.63</v>
          </cell>
          <cell r="D30" t="str">
            <v>216,793,280.69</v>
          </cell>
          <cell r="F30" t="str">
            <v>1,124,077.79</v>
          </cell>
          <cell r="G30" t="str">
            <v>140,534.91</v>
          </cell>
          <cell r="H30" t="str">
            <v>0.00</v>
          </cell>
          <cell r="J30" t="str">
            <v>263,945.40</v>
          </cell>
          <cell r="K30" t="str">
            <v>229,989,183.86</v>
          </cell>
          <cell r="L30">
            <v>5003.9399999999996</v>
          </cell>
        </row>
        <row r="31">
          <cell r="B31">
            <v>103763670.12890399</v>
          </cell>
          <cell r="C31">
            <v>341894716.63</v>
          </cell>
          <cell r="D31">
            <v>216793280.688943</v>
          </cell>
          <cell r="F31">
            <v>1124077.787789</v>
          </cell>
          <cell r="G31">
            <v>140534.9149</v>
          </cell>
          <cell r="H31">
            <v>0</v>
          </cell>
          <cell r="J31">
            <v>263945.39954799996</v>
          </cell>
          <cell r="K31">
            <v>229989183.85774896</v>
          </cell>
          <cell r="L31">
            <v>1701.6820629999997</v>
          </cell>
        </row>
      </sheetData>
      <sheetData sheetId="89" refreshError="1">
        <row r="1">
          <cell r="A1" t="str">
            <v>Data: 28/02/2011</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 2.530</v>
          </cell>
          <cell r="B3">
            <v>0</v>
          </cell>
          <cell r="C3">
            <v>2530000</v>
          </cell>
          <cell r="D3">
            <v>0</v>
          </cell>
          <cell r="E3">
            <v>0</v>
          </cell>
          <cell r="F3">
            <v>12772.239894</v>
          </cell>
          <cell r="G3">
            <v>0</v>
          </cell>
          <cell r="H3">
            <v>0</v>
          </cell>
          <cell r="I3">
            <v>0</v>
          </cell>
          <cell r="J3">
            <v>0</v>
          </cell>
          <cell r="K3">
            <v>2542772.2398939999</v>
          </cell>
        </row>
        <row r="4">
          <cell r="A4" t="str">
            <v>BB CDB RESGATE AUTOM 951</v>
          </cell>
          <cell r="B4">
            <v>0</v>
          </cell>
          <cell r="C4">
            <v>951000</v>
          </cell>
          <cell r="D4">
            <v>0</v>
          </cell>
          <cell r="E4">
            <v>0</v>
          </cell>
          <cell r="F4">
            <v>1998.4499960000001</v>
          </cell>
          <cell r="G4">
            <v>0</v>
          </cell>
          <cell r="H4">
            <v>0</v>
          </cell>
          <cell r="I4">
            <v>0</v>
          </cell>
          <cell r="J4">
            <v>0</v>
          </cell>
          <cell r="K4">
            <v>952998.44999600004</v>
          </cell>
        </row>
        <row r="5">
          <cell r="A5" t="str">
            <v>BB CDB RESGATE AUTOMATICO</v>
          </cell>
          <cell r="B5">
            <v>4066927.7460630001</v>
          </cell>
          <cell r="C5">
            <v>0</v>
          </cell>
          <cell r="D5">
            <v>3851179.4011610001</v>
          </cell>
          <cell r="E5">
            <v>3815251.54</v>
          </cell>
          <cell r="F5">
            <v>13115.674684</v>
          </cell>
          <cell r="G5">
            <v>35927.861161000001</v>
          </cell>
          <cell r="H5">
            <v>0</v>
          </cell>
          <cell r="I5">
            <v>35927.861161000001</v>
          </cell>
          <cell r="J5">
            <v>0</v>
          </cell>
          <cell r="K5">
            <v>228864.01958600001</v>
          </cell>
        </row>
        <row r="6">
          <cell r="A6" t="str">
            <v>BB POLO 28 - 2011</v>
          </cell>
          <cell r="B6">
            <v>147545878.32445699</v>
          </cell>
          <cell r="C6">
            <v>128262000</v>
          </cell>
          <cell r="D6">
            <v>134860877.29422101</v>
          </cell>
          <cell r="E6">
            <v>134567000.00000101</v>
          </cell>
          <cell r="F6">
            <v>1409769.5923919999</v>
          </cell>
          <cell r="G6">
            <v>132006.14555399999</v>
          </cell>
          <cell r="H6">
            <v>0</v>
          </cell>
          <cell r="I6">
            <v>132006.14555399999</v>
          </cell>
          <cell r="J6">
            <v>161871.14866599999</v>
          </cell>
          <cell r="K6">
            <v>142356770.62262899</v>
          </cell>
        </row>
        <row r="7">
          <cell r="A7" t="str">
            <v>BB POLO 28 - Ativo</v>
          </cell>
          <cell r="B7">
            <v>714700.99783500005</v>
          </cell>
          <cell r="C7">
            <v>0</v>
          </cell>
          <cell r="D7">
            <v>710212.14470099995</v>
          </cell>
          <cell r="E7">
            <v>708000</v>
          </cell>
          <cell r="F7">
            <v>406.58730100000002</v>
          </cell>
          <cell r="G7">
            <v>2212.1447010000002</v>
          </cell>
          <cell r="H7">
            <v>0</v>
          </cell>
          <cell r="I7">
            <v>2212.1447010000002</v>
          </cell>
          <cell r="J7">
            <v>0</v>
          </cell>
          <cell r="K7">
            <v>4895.4404340000001</v>
          </cell>
        </row>
        <row r="8">
          <cell r="A8" t="str">
            <v xml:space="preserve">BB Polo 28 - BNDES FINEM </v>
          </cell>
          <cell r="B8">
            <v>17118956.699611999</v>
          </cell>
          <cell r="C8">
            <v>0</v>
          </cell>
          <cell r="D8">
            <v>0</v>
          </cell>
          <cell r="E8">
            <v>0</v>
          </cell>
          <cell r="F8">
            <v>146142.936529</v>
          </cell>
          <cell r="G8">
            <v>0</v>
          </cell>
          <cell r="H8">
            <v>0</v>
          </cell>
          <cell r="I8">
            <v>0</v>
          </cell>
          <cell r="J8">
            <v>0</v>
          </cell>
          <cell r="K8">
            <v>17265099.636140998</v>
          </cell>
        </row>
        <row r="9">
          <cell r="A9" t="str">
            <v>BNB AF 1</v>
          </cell>
          <cell r="B9">
            <v>10074021.615817999</v>
          </cell>
          <cell r="C9">
            <v>0</v>
          </cell>
          <cell r="D9">
            <v>0</v>
          </cell>
          <cell r="E9">
            <v>0</v>
          </cell>
          <cell r="F9">
            <v>80603.635957000006</v>
          </cell>
          <cell r="G9">
            <v>0</v>
          </cell>
          <cell r="H9">
            <v>0</v>
          </cell>
          <cell r="I9">
            <v>0</v>
          </cell>
          <cell r="J9">
            <v>0</v>
          </cell>
          <cell r="K9">
            <v>10154625.251775</v>
          </cell>
        </row>
        <row r="10">
          <cell r="A10" t="str">
            <v>BNB AF 2º</v>
          </cell>
          <cell r="B10">
            <v>12311067.091050001</v>
          </cell>
          <cell r="C10">
            <v>0</v>
          </cell>
          <cell r="D10">
            <v>0</v>
          </cell>
          <cell r="E10">
            <v>0</v>
          </cell>
          <cell r="F10">
            <v>98502.545247999995</v>
          </cell>
          <cell r="G10">
            <v>0</v>
          </cell>
          <cell r="H10">
            <v>0</v>
          </cell>
          <cell r="I10">
            <v>0</v>
          </cell>
          <cell r="J10">
            <v>0</v>
          </cell>
          <cell r="K10">
            <v>12409569.636298001</v>
          </cell>
        </row>
        <row r="11">
          <cell r="A11" t="str">
            <v>BNB FNE</v>
          </cell>
          <cell r="B11">
            <v>20961712.696401</v>
          </cell>
          <cell r="C11">
            <v>0</v>
          </cell>
          <cell r="D11">
            <v>0</v>
          </cell>
          <cell r="E11">
            <v>0</v>
          </cell>
          <cell r="F11">
            <v>167717.55348999999</v>
          </cell>
          <cell r="G11">
            <v>0</v>
          </cell>
          <cell r="H11">
            <v>0</v>
          </cell>
          <cell r="I11">
            <v>0</v>
          </cell>
          <cell r="J11">
            <v>0</v>
          </cell>
          <cell r="K11">
            <v>21129430.249891002</v>
          </cell>
        </row>
        <row r="12">
          <cell r="A12" t="str">
            <v>BRADESCO CCEAR 249</v>
          </cell>
          <cell r="B12">
            <v>4797.0068579999997</v>
          </cell>
          <cell r="C12">
            <v>0</v>
          </cell>
          <cell r="D12">
            <v>4814.919895</v>
          </cell>
          <cell r="E12">
            <v>4654.2354109999997</v>
          </cell>
          <cell r="F12">
            <v>17.913036999999999</v>
          </cell>
          <cell r="G12">
            <v>160.684484</v>
          </cell>
          <cell r="H12">
            <v>0</v>
          </cell>
          <cell r="I12">
            <v>160.684484</v>
          </cell>
          <cell r="J12">
            <v>0</v>
          </cell>
          <cell r="K12">
            <v>0</v>
          </cell>
        </row>
        <row r="13">
          <cell r="A13" t="str">
            <v>BRADESCO CHESF 103</v>
          </cell>
          <cell r="B13">
            <v>104353.701371</v>
          </cell>
          <cell r="C13">
            <v>0</v>
          </cell>
          <cell r="D13">
            <v>0</v>
          </cell>
          <cell r="E13">
            <v>0</v>
          </cell>
          <cell r="F13">
            <v>870.24293499999999</v>
          </cell>
          <cell r="G13">
            <v>0</v>
          </cell>
          <cell r="H13">
            <v>0</v>
          </cell>
          <cell r="I13">
            <v>0</v>
          </cell>
          <cell r="J13">
            <v>0</v>
          </cell>
          <cell r="K13">
            <v>105223.944306</v>
          </cell>
        </row>
        <row r="14">
          <cell r="A14" t="str">
            <v>BRADESCO CHESF 104</v>
          </cell>
          <cell r="B14">
            <v>28742.989228999999</v>
          </cell>
          <cell r="C14">
            <v>0</v>
          </cell>
          <cell r="D14">
            <v>0</v>
          </cell>
          <cell r="E14">
            <v>0</v>
          </cell>
          <cell r="F14">
            <v>239.698094</v>
          </cell>
          <cell r="G14">
            <v>0</v>
          </cell>
          <cell r="H14">
            <v>0</v>
          </cell>
          <cell r="I14">
            <v>0</v>
          </cell>
          <cell r="J14">
            <v>0</v>
          </cell>
          <cell r="K14">
            <v>28982.687322999998</v>
          </cell>
        </row>
        <row r="15">
          <cell r="A15" t="str">
            <v>BRADESCO RECIFE MAE</v>
          </cell>
          <cell r="B15">
            <v>10223.398096999999</v>
          </cell>
          <cell r="C15">
            <v>3851000</v>
          </cell>
          <cell r="D15">
            <v>0</v>
          </cell>
          <cell r="E15">
            <v>0</v>
          </cell>
          <cell r="F15">
            <v>21069.930382999999</v>
          </cell>
          <cell r="G15">
            <v>0</v>
          </cell>
          <cell r="H15">
            <v>0</v>
          </cell>
          <cell r="I15">
            <v>0</v>
          </cell>
          <cell r="J15">
            <v>0</v>
          </cell>
          <cell r="K15">
            <v>3882293.3284809999</v>
          </cell>
        </row>
        <row r="16">
          <cell r="A16" t="str">
            <v>Bradesco LFT</v>
          </cell>
          <cell r="B16">
            <v>208964.40908400001</v>
          </cell>
          <cell r="C16">
            <v>0</v>
          </cell>
          <cell r="D16">
            <v>0</v>
          </cell>
          <cell r="E16">
            <v>0</v>
          </cell>
          <cell r="F16">
            <v>1721.214657</v>
          </cell>
          <cell r="G16">
            <v>0</v>
          </cell>
          <cell r="H16">
            <v>0</v>
          </cell>
          <cell r="I16">
            <v>0</v>
          </cell>
          <cell r="J16">
            <v>0</v>
          </cell>
          <cell r="K16">
            <v>210685.62374099999</v>
          </cell>
        </row>
        <row r="17">
          <cell r="A17" t="str">
            <v>Bradesco LFT LP</v>
          </cell>
          <cell r="B17">
            <v>204293.47193900001</v>
          </cell>
          <cell r="C17">
            <v>0</v>
          </cell>
          <cell r="D17">
            <v>0</v>
          </cell>
          <cell r="E17">
            <v>0</v>
          </cell>
          <cell r="F17">
            <v>1682.7407109999999</v>
          </cell>
          <cell r="G17">
            <v>0</v>
          </cell>
          <cell r="H17">
            <v>0</v>
          </cell>
          <cell r="I17">
            <v>0</v>
          </cell>
          <cell r="J17">
            <v>0</v>
          </cell>
          <cell r="K17">
            <v>205976.21265</v>
          </cell>
        </row>
        <row r="18">
          <cell r="A18" t="str">
            <v>CEF - LFT LP</v>
          </cell>
          <cell r="B18">
            <v>0</v>
          </cell>
          <cell r="C18">
            <v>3248323.12</v>
          </cell>
          <cell r="D18">
            <v>0</v>
          </cell>
          <cell r="E18">
            <v>0</v>
          </cell>
          <cell r="F18">
            <v>16245.235237000001</v>
          </cell>
          <cell r="G18">
            <v>0</v>
          </cell>
          <cell r="H18">
            <v>0</v>
          </cell>
          <cell r="I18">
            <v>0</v>
          </cell>
          <cell r="J18">
            <v>0</v>
          </cell>
          <cell r="K18">
            <v>3264568.3552370002</v>
          </cell>
        </row>
        <row r="19">
          <cell r="A19" t="str">
            <v>CEF - LFT LP 1</v>
          </cell>
          <cell r="B19">
            <v>0</v>
          </cell>
          <cell r="C19">
            <v>1729343.22</v>
          </cell>
          <cell r="D19">
            <v>0</v>
          </cell>
          <cell r="E19">
            <v>0</v>
          </cell>
          <cell r="F19">
            <v>1526.231139</v>
          </cell>
          <cell r="G19">
            <v>0</v>
          </cell>
          <cell r="H19">
            <v>0</v>
          </cell>
          <cell r="I19">
            <v>0</v>
          </cell>
          <cell r="J19">
            <v>0</v>
          </cell>
          <cell r="K19">
            <v>1730869.451139</v>
          </cell>
        </row>
        <row r="20">
          <cell r="A20" t="str">
            <v>CEF - MCSD 473</v>
          </cell>
          <cell r="B20">
            <v>0</v>
          </cell>
          <cell r="C20">
            <v>21670.52</v>
          </cell>
          <cell r="D20">
            <v>0</v>
          </cell>
          <cell r="E20">
            <v>0</v>
          </cell>
          <cell r="F20">
            <v>91.142328999999989</v>
          </cell>
          <cell r="G20">
            <v>0</v>
          </cell>
          <cell r="H20">
            <v>0</v>
          </cell>
          <cell r="I20">
            <v>0</v>
          </cell>
          <cell r="J20">
            <v>0</v>
          </cell>
          <cell r="K20">
            <v>21761.662328999999</v>
          </cell>
        </row>
        <row r="21">
          <cell r="A21" t="str">
            <v>CEF 1º E 5º L EE</v>
          </cell>
          <cell r="B21">
            <v>466309.964202</v>
          </cell>
          <cell r="C21">
            <v>0</v>
          </cell>
          <cell r="D21">
            <v>0</v>
          </cell>
          <cell r="E21">
            <v>0</v>
          </cell>
          <cell r="F21">
            <v>3928.162777</v>
          </cell>
          <cell r="G21">
            <v>0</v>
          </cell>
          <cell r="H21">
            <v>0</v>
          </cell>
          <cell r="I21">
            <v>0</v>
          </cell>
          <cell r="J21">
            <v>0</v>
          </cell>
          <cell r="K21">
            <v>470238.12697899999</v>
          </cell>
        </row>
        <row r="22">
          <cell r="A22" t="str">
            <v>CEF 1º L EE</v>
          </cell>
          <cell r="B22">
            <v>2392395.7594539998</v>
          </cell>
          <cell r="C22">
            <v>0</v>
          </cell>
          <cell r="D22">
            <v>0</v>
          </cell>
          <cell r="E22">
            <v>0</v>
          </cell>
          <cell r="F22">
            <v>20153.375852000001</v>
          </cell>
          <cell r="G22">
            <v>0</v>
          </cell>
          <cell r="H22">
            <v>0</v>
          </cell>
          <cell r="I22">
            <v>0</v>
          </cell>
          <cell r="J22">
            <v>0</v>
          </cell>
          <cell r="K22">
            <v>2412549.1353059998</v>
          </cell>
        </row>
        <row r="23">
          <cell r="A23" t="str">
            <v>CEF 2º L EE</v>
          </cell>
          <cell r="B23">
            <v>814239.39032799995</v>
          </cell>
          <cell r="C23">
            <v>0</v>
          </cell>
          <cell r="D23">
            <v>0</v>
          </cell>
          <cell r="E23">
            <v>0</v>
          </cell>
          <cell r="F23">
            <v>6859.0961180000004</v>
          </cell>
          <cell r="G23">
            <v>0</v>
          </cell>
          <cell r="H23">
            <v>0</v>
          </cell>
          <cell r="I23">
            <v>0</v>
          </cell>
          <cell r="J23">
            <v>0</v>
          </cell>
          <cell r="K23">
            <v>821098.48644600005</v>
          </cell>
        </row>
        <row r="24">
          <cell r="A24" t="str">
            <v>CEF MCSD - 467</v>
          </cell>
          <cell r="B24">
            <v>0</v>
          </cell>
          <cell r="C24">
            <v>5000</v>
          </cell>
          <cell r="D24">
            <v>0</v>
          </cell>
          <cell r="E24">
            <v>0</v>
          </cell>
          <cell r="F24">
            <v>21.029104999999998</v>
          </cell>
          <cell r="G24">
            <v>0</v>
          </cell>
          <cell r="H24">
            <v>0</v>
          </cell>
          <cell r="I24">
            <v>0</v>
          </cell>
          <cell r="J24">
            <v>0</v>
          </cell>
          <cell r="K24">
            <v>5021.0291049999996</v>
          </cell>
        </row>
        <row r="25">
          <cell r="A25" t="str">
            <v>ITAU - 4º LEILÃO 2</v>
          </cell>
          <cell r="B25">
            <v>9156218.9559700005</v>
          </cell>
          <cell r="C25">
            <v>0</v>
          </cell>
          <cell r="D25">
            <v>0</v>
          </cell>
          <cell r="E25">
            <v>0</v>
          </cell>
          <cell r="F25">
            <v>76356.993140000006</v>
          </cell>
          <cell r="G25">
            <v>0</v>
          </cell>
          <cell r="H25">
            <v>0</v>
          </cell>
          <cell r="I25">
            <v>0</v>
          </cell>
          <cell r="J25">
            <v>0</v>
          </cell>
          <cell r="K25">
            <v>9232575.9491099995</v>
          </cell>
        </row>
        <row r="26">
          <cell r="A26" t="str">
            <v>ITAU - 4º LEILÃO 3</v>
          </cell>
          <cell r="B26">
            <v>682350.19229399995</v>
          </cell>
          <cell r="C26">
            <v>0</v>
          </cell>
          <cell r="D26">
            <v>0</v>
          </cell>
          <cell r="E26">
            <v>0</v>
          </cell>
          <cell r="F26">
            <v>5690.3629330000003</v>
          </cell>
          <cell r="G26">
            <v>0</v>
          </cell>
          <cell r="H26">
            <v>0</v>
          </cell>
          <cell r="I26">
            <v>0</v>
          </cell>
          <cell r="J26">
            <v>0</v>
          </cell>
          <cell r="K26">
            <v>688040.55522700003</v>
          </cell>
        </row>
        <row r="27">
          <cell r="A27" t="str">
            <v>ITAU - 4º LEILÃO 4</v>
          </cell>
          <cell r="B27">
            <v>114842.040016</v>
          </cell>
          <cell r="C27">
            <v>0</v>
          </cell>
          <cell r="D27">
            <v>0</v>
          </cell>
          <cell r="E27">
            <v>0</v>
          </cell>
          <cell r="F27">
            <v>957.70895299999995</v>
          </cell>
          <cell r="G27">
            <v>0</v>
          </cell>
          <cell r="H27">
            <v>0</v>
          </cell>
          <cell r="I27">
            <v>0</v>
          </cell>
          <cell r="J27">
            <v>0</v>
          </cell>
          <cell r="K27">
            <v>115799.74896899999</v>
          </cell>
        </row>
        <row r="28">
          <cell r="A28" t="str">
            <v>VOTORANTIM  BLOQ. JUD</v>
          </cell>
          <cell r="B28">
            <v>55773.446726000002</v>
          </cell>
          <cell r="C28">
            <v>0</v>
          </cell>
          <cell r="D28">
            <v>0</v>
          </cell>
          <cell r="E28">
            <v>0</v>
          </cell>
          <cell r="F28">
            <v>471.24678</v>
          </cell>
          <cell r="G28">
            <v>0</v>
          </cell>
          <cell r="H28">
            <v>0</v>
          </cell>
          <cell r="I28">
            <v>0</v>
          </cell>
          <cell r="J28">
            <v>0</v>
          </cell>
          <cell r="K28">
            <v>56244.693506000003</v>
          </cell>
        </row>
        <row r="29">
          <cell r="A29" t="str">
            <v>VOTORANTIM  BLOQ. JUD 2</v>
          </cell>
          <cell r="B29">
            <v>47833.416484000001</v>
          </cell>
          <cell r="C29">
            <v>0</v>
          </cell>
          <cell r="D29">
            <v>0</v>
          </cell>
          <cell r="E29">
            <v>0</v>
          </cell>
          <cell r="F29">
            <v>404.15905400000003</v>
          </cell>
          <cell r="G29">
            <v>0</v>
          </cell>
          <cell r="H29">
            <v>0</v>
          </cell>
          <cell r="I29">
            <v>0</v>
          </cell>
          <cell r="J29">
            <v>0</v>
          </cell>
          <cell r="K29">
            <v>48237.575537999997</v>
          </cell>
        </row>
        <row r="30">
          <cell r="A30" t="str">
            <v>VOTORANTIM 1º L EE V2</v>
          </cell>
          <cell r="B30">
            <v>2204422.3333620001</v>
          </cell>
          <cell r="C30">
            <v>0</v>
          </cell>
          <cell r="D30">
            <v>643946.22872999997</v>
          </cell>
          <cell r="E30">
            <v>642165.39000100002</v>
          </cell>
          <cell r="F30">
            <v>15902.046587000001</v>
          </cell>
          <cell r="G30">
            <v>1780.8387290000001</v>
          </cell>
          <cell r="H30">
            <v>0</v>
          </cell>
          <cell r="I30">
            <v>1780.8387290000001</v>
          </cell>
          <cell r="J30">
            <v>0</v>
          </cell>
          <cell r="K30">
            <v>1576378.1512190001</v>
          </cell>
        </row>
        <row r="31">
          <cell r="A31" t="str">
            <v>VOTORANTIM 2º L EE V2</v>
          </cell>
          <cell r="B31">
            <v>699823.240124</v>
          </cell>
          <cell r="C31">
            <v>0</v>
          </cell>
          <cell r="D31">
            <v>233363.01454</v>
          </cell>
          <cell r="E31">
            <v>232636.45</v>
          </cell>
          <cell r="F31">
            <v>4632.7662129999999</v>
          </cell>
          <cell r="G31">
            <v>726.56453999999997</v>
          </cell>
          <cell r="H31">
            <v>0</v>
          </cell>
          <cell r="I31">
            <v>726.56453999999997</v>
          </cell>
          <cell r="J31">
            <v>0</v>
          </cell>
          <cell r="K31">
            <v>471092.991798</v>
          </cell>
        </row>
        <row r="32">
          <cell r="B32" t="str">
            <v>229.988.848,89</v>
          </cell>
          <cell r="C32" t="str">
            <v>140.598.336,86</v>
          </cell>
          <cell r="D32" t="str">
            <v>140.304.393,00</v>
          </cell>
          <cell r="F32" t="str">
            <v>2.109.870,51</v>
          </cell>
          <cell r="G32" t="str">
            <v>172.814,24</v>
          </cell>
          <cell r="H32" t="str">
            <v>0,00</v>
          </cell>
          <cell r="J32" t="str">
            <v>161.871,15</v>
          </cell>
          <cell r="K32" t="str">
            <v>232.392.663,26</v>
          </cell>
        </row>
        <row r="33">
          <cell r="B33" t="str">
            <v>229.988.848,89</v>
          </cell>
          <cell r="C33" t="str">
            <v>140.598.336,86</v>
          </cell>
          <cell r="D33" t="str">
            <v>140.304.393,00</v>
          </cell>
          <cell r="F33" t="str">
            <v>2.109.870,51</v>
          </cell>
          <cell r="G33" t="str">
            <v>172.814,24</v>
          </cell>
          <cell r="H33" t="str">
            <v>0,00</v>
          </cell>
          <cell r="J33" t="str">
            <v>161.871,15</v>
          </cell>
          <cell r="K33" t="str">
            <v>232.392.663,26</v>
          </cell>
        </row>
        <row r="34">
          <cell r="B34" t="str">
            <v>229.988.848,89</v>
          </cell>
          <cell r="C34" t="str">
            <v>140.598.336,86</v>
          </cell>
          <cell r="D34" t="str">
            <v>140.304.393,00</v>
          </cell>
          <cell r="F34" t="str">
            <v>2.109.870,51</v>
          </cell>
          <cell r="G34" t="str">
            <v>172.814,24</v>
          </cell>
          <cell r="H34" t="str">
            <v>0,00</v>
          </cell>
          <cell r="J34" t="str">
            <v>161.871,15</v>
          </cell>
          <cell r="K34" t="str">
            <v>232.392.663,26</v>
          </cell>
        </row>
        <row r="35">
          <cell r="B35" t="str">
            <v>229.988.848,89</v>
          </cell>
          <cell r="C35" t="str">
            <v>140.598.336,86</v>
          </cell>
          <cell r="D35" t="str">
            <v>140.304.393,00</v>
          </cell>
          <cell r="F35" t="str">
            <v>2.109.870,51</v>
          </cell>
          <cell r="G35" t="str">
            <v>172.814,24</v>
          </cell>
          <cell r="H35" t="str">
            <v>0,00</v>
          </cell>
          <cell r="J35" t="str">
            <v>161.871,15</v>
          </cell>
          <cell r="K35" t="str">
            <v>232.392.663,26</v>
          </cell>
        </row>
        <row r="36">
          <cell r="B36">
            <v>229988848.88677394</v>
          </cell>
          <cell r="C36">
            <v>140598336.86000001</v>
          </cell>
          <cell r="D36">
            <v>140304393.00324798</v>
          </cell>
          <cell r="F36">
            <v>2109870.511525</v>
          </cell>
          <cell r="G36">
            <v>172814.23916900001</v>
          </cell>
          <cell r="H36">
            <v>0</v>
          </cell>
          <cell r="J36">
            <v>161871.14866599999</v>
          </cell>
          <cell r="K36">
            <v>232392663.25505301</v>
          </cell>
        </row>
      </sheetData>
      <sheetData sheetId="90" refreshError="1">
        <row r="1">
          <cell r="A1" t="str">
            <v>Data: 31/03/2011</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 2.530</v>
          </cell>
          <cell r="B3">
            <v>2542772.2398939999</v>
          </cell>
          <cell r="C3">
            <v>0</v>
          </cell>
          <cell r="D3">
            <v>0</v>
          </cell>
          <cell r="E3">
            <v>0</v>
          </cell>
          <cell r="F3">
            <v>23317.659135000002</v>
          </cell>
          <cell r="G3">
            <v>0</v>
          </cell>
          <cell r="H3">
            <v>0</v>
          </cell>
          <cell r="I3">
            <v>0</v>
          </cell>
          <cell r="J3">
            <v>0</v>
          </cell>
          <cell r="K3">
            <v>2566089.8990290002</v>
          </cell>
        </row>
        <row r="4">
          <cell r="A4" t="str">
            <v>BB CDB RESGATE AUTOM 951</v>
          </cell>
          <cell r="B4">
            <v>952998.44999600004</v>
          </cell>
          <cell r="C4">
            <v>0</v>
          </cell>
          <cell r="D4">
            <v>0</v>
          </cell>
          <cell r="E4">
            <v>0</v>
          </cell>
          <cell r="F4">
            <v>8739.1598290000002</v>
          </cell>
          <cell r="G4">
            <v>0</v>
          </cell>
          <cell r="H4">
            <v>0</v>
          </cell>
          <cell r="I4">
            <v>0</v>
          </cell>
          <cell r="J4">
            <v>0</v>
          </cell>
          <cell r="K4">
            <v>961737.60982500005</v>
          </cell>
        </row>
        <row r="5">
          <cell r="A5" t="str">
            <v>BB CDB RESGATE AUTOMATICO 1</v>
          </cell>
          <cell r="B5">
            <v>228864.01958600001</v>
          </cell>
          <cell r="C5">
            <v>0</v>
          </cell>
          <cell r="D5">
            <v>64746.272758999999</v>
          </cell>
          <cell r="E5">
            <v>64088.910001999997</v>
          </cell>
          <cell r="F5">
            <v>1740.935751</v>
          </cell>
          <cell r="G5">
            <v>657.36275699999999</v>
          </cell>
          <cell r="H5">
            <v>0</v>
          </cell>
          <cell r="I5">
            <v>657.36275699999999</v>
          </cell>
          <cell r="J5">
            <v>0</v>
          </cell>
          <cell r="K5">
            <v>165858.68257999999</v>
          </cell>
        </row>
        <row r="6">
          <cell r="A6" t="str">
            <v>BB POLO 28 - 2011</v>
          </cell>
          <cell r="B6">
            <v>142356770.62262899</v>
          </cell>
          <cell r="C6">
            <v>145768000</v>
          </cell>
          <cell r="D6">
            <v>164404772.47542399</v>
          </cell>
          <cell r="E6">
            <v>164048000.00000399</v>
          </cell>
          <cell r="F6">
            <v>1219082.101306</v>
          </cell>
          <cell r="G6">
            <v>290932.00593400002</v>
          </cell>
          <cell r="H6">
            <v>0</v>
          </cell>
          <cell r="I6">
            <v>290932.00593400002</v>
          </cell>
          <cell r="J6">
            <v>65840.469486000002</v>
          </cell>
          <cell r="K6">
            <v>124939080.24851801</v>
          </cell>
        </row>
        <row r="7">
          <cell r="A7" t="str">
            <v>BB POLO 28 - Ativo</v>
          </cell>
          <cell r="B7">
            <v>4895.4404340000001</v>
          </cell>
          <cell r="C7">
            <v>0</v>
          </cell>
          <cell r="D7">
            <v>0</v>
          </cell>
          <cell r="E7">
            <v>0</v>
          </cell>
          <cell r="F7">
            <v>45.210102999999997</v>
          </cell>
          <cell r="G7">
            <v>0</v>
          </cell>
          <cell r="H7">
            <v>0</v>
          </cell>
          <cell r="I7">
            <v>0</v>
          </cell>
          <cell r="J7">
            <v>0</v>
          </cell>
          <cell r="K7">
            <v>4940.6505379999999</v>
          </cell>
        </row>
        <row r="8">
          <cell r="A8" t="str">
            <v xml:space="preserve">BB Polo 28 - BNDES FINEM </v>
          </cell>
          <cell r="B8">
            <v>17265099.636140998</v>
          </cell>
          <cell r="C8">
            <v>0</v>
          </cell>
          <cell r="D8">
            <v>0</v>
          </cell>
          <cell r="E8">
            <v>0</v>
          </cell>
          <cell r="F8">
            <v>159445.70155100001</v>
          </cell>
          <cell r="G8">
            <v>0</v>
          </cell>
          <cell r="H8">
            <v>0</v>
          </cell>
          <cell r="I8">
            <v>0</v>
          </cell>
          <cell r="J8">
            <v>0</v>
          </cell>
          <cell r="K8">
            <v>17424545.337691002</v>
          </cell>
        </row>
        <row r="9">
          <cell r="A9" t="str">
            <v>BNB AF 1</v>
          </cell>
          <cell r="B9">
            <v>10154625.251775</v>
          </cell>
          <cell r="C9">
            <v>0</v>
          </cell>
          <cell r="D9">
            <v>0</v>
          </cell>
          <cell r="E9">
            <v>0</v>
          </cell>
          <cell r="F9">
            <v>88444.427905000004</v>
          </cell>
          <cell r="G9">
            <v>0</v>
          </cell>
          <cell r="H9">
            <v>0</v>
          </cell>
          <cell r="I9">
            <v>0</v>
          </cell>
          <cell r="J9">
            <v>0</v>
          </cell>
          <cell r="K9">
            <v>10243069.679679999</v>
          </cell>
        </row>
        <row r="10">
          <cell r="A10" t="str">
            <v>BNB AF 2º</v>
          </cell>
          <cell r="B10">
            <v>12409569.636298001</v>
          </cell>
          <cell r="C10">
            <v>0</v>
          </cell>
          <cell r="D10">
            <v>0</v>
          </cell>
          <cell r="E10">
            <v>0</v>
          </cell>
          <cell r="F10">
            <v>108084.46986700001</v>
          </cell>
          <cell r="G10">
            <v>0</v>
          </cell>
          <cell r="H10">
            <v>0</v>
          </cell>
          <cell r="I10">
            <v>0</v>
          </cell>
          <cell r="J10">
            <v>0</v>
          </cell>
          <cell r="K10">
            <v>12517654.106164999</v>
          </cell>
        </row>
        <row r="11">
          <cell r="A11" t="str">
            <v>BNB FNE</v>
          </cell>
          <cell r="B11">
            <v>21129430.249891002</v>
          </cell>
          <cell r="C11">
            <v>0</v>
          </cell>
          <cell r="D11">
            <v>0</v>
          </cell>
          <cell r="E11">
            <v>0</v>
          </cell>
          <cell r="F11">
            <v>184032.43094399999</v>
          </cell>
          <cell r="G11">
            <v>0</v>
          </cell>
          <cell r="H11">
            <v>0</v>
          </cell>
          <cell r="I11">
            <v>0</v>
          </cell>
          <cell r="J11">
            <v>0</v>
          </cell>
          <cell r="K11">
            <v>21313462.680835001</v>
          </cell>
        </row>
        <row r="12">
          <cell r="A12" t="str">
            <v>BRADESCO CHESF 103</v>
          </cell>
          <cell r="B12">
            <v>105223.944306</v>
          </cell>
          <cell r="C12">
            <v>0</v>
          </cell>
          <cell r="D12">
            <v>0</v>
          </cell>
          <cell r="E12">
            <v>0</v>
          </cell>
          <cell r="F12">
            <v>955.23088499999994</v>
          </cell>
          <cell r="G12">
            <v>0</v>
          </cell>
          <cell r="H12">
            <v>0</v>
          </cell>
          <cell r="I12">
            <v>0</v>
          </cell>
          <cell r="J12">
            <v>0</v>
          </cell>
          <cell r="K12">
            <v>106179.175191</v>
          </cell>
        </row>
        <row r="13">
          <cell r="A13" t="str">
            <v>BRADESCO CHESF 104</v>
          </cell>
          <cell r="B13">
            <v>28982.687322999998</v>
          </cell>
          <cell r="C13">
            <v>0</v>
          </cell>
          <cell r="D13">
            <v>0</v>
          </cell>
          <cell r="E13">
            <v>0</v>
          </cell>
          <cell r="F13">
            <v>263.10701599999999</v>
          </cell>
          <cell r="G13">
            <v>0</v>
          </cell>
          <cell r="H13">
            <v>0</v>
          </cell>
          <cell r="I13">
            <v>0</v>
          </cell>
          <cell r="J13">
            <v>0</v>
          </cell>
          <cell r="K13">
            <v>29245.794339</v>
          </cell>
        </row>
        <row r="14">
          <cell r="A14" t="str">
            <v>BRADESCO RECIFE MAE</v>
          </cell>
          <cell r="B14">
            <v>3882293.3284809999</v>
          </cell>
          <cell r="C14">
            <v>614014</v>
          </cell>
          <cell r="D14">
            <v>0</v>
          </cell>
          <cell r="E14">
            <v>0</v>
          </cell>
          <cell r="F14">
            <v>38415.162214999997</v>
          </cell>
          <cell r="G14">
            <v>0</v>
          </cell>
          <cell r="H14">
            <v>0</v>
          </cell>
          <cell r="I14">
            <v>0</v>
          </cell>
          <cell r="J14">
            <v>0</v>
          </cell>
          <cell r="K14">
            <v>4534722.4906959999</v>
          </cell>
        </row>
        <row r="15">
          <cell r="A15" t="str">
            <v>Bradesco LFT</v>
          </cell>
          <cell r="B15">
            <v>210685.62374099999</v>
          </cell>
          <cell r="C15">
            <v>0</v>
          </cell>
          <cell r="D15">
            <v>0</v>
          </cell>
          <cell r="E15">
            <v>0</v>
          </cell>
          <cell r="F15">
            <v>1994.9430199999999</v>
          </cell>
          <cell r="G15">
            <v>0</v>
          </cell>
          <cell r="H15">
            <v>0</v>
          </cell>
          <cell r="I15">
            <v>0</v>
          </cell>
          <cell r="J15">
            <v>0</v>
          </cell>
          <cell r="K15">
            <v>212680.56676099999</v>
          </cell>
        </row>
        <row r="16">
          <cell r="A16" t="str">
            <v>Bradesco LFT LP</v>
          </cell>
          <cell r="B16">
            <v>205976.21265</v>
          </cell>
          <cell r="C16">
            <v>0</v>
          </cell>
          <cell r="D16">
            <v>0</v>
          </cell>
          <cell r="E16">
            <v>0</v>
          </cell>
          <cell r="F16">
            <v>1950.3504820000001</v>
          </cell>
          <cell r="G16">
            <v>0</v>
          </cell>
          <cell r="H16">
            <v>0</v>
          </cell>
          <cell r="I16">
            <v>0</v>
          </cell>
          <cell r="J16">
            <v>0</v>
          </cell>
          <cell r="K16">
            <v>207926.56313200001</v>
          </cell>
        </row>
        <row r="17">
          <cell r="A17" t="str">
            <v>CEF - LFT LP</v>
          </cell>
          <cell r="B17">
            <v>3264568.3552370002</v>
          </cell>
          <cell r="C17">
            <v>0</v>
          </cell>
          <cell r="D17">
            <v>0</v>
          </cell>
          <cell r="E17">
            <v>0</v>
          </cell>
          <cell r="F17">
            <v>30911.591109000001</v>
          </cell>
          <cell r="G17">
            <v>0</v>
          </cell>
          <cell r="H17">
            <v>0</v>
          </cell>
          <cell r="I17">
            <v>0</v>
          </cell>
          <cell r="J17">
            <v>0</v>
          </cell>
          <cell r="K17">
            <v>3295479.9463459998</v>
          </cell>
        </row>
        <row r="18">
          <cell r="A18" t="str">
            <v>CEF - LFT LP 1</v>
          </cell>
          <cell r="B18">
            <v>1730869.451139</v>
          </cell>
          <cell r="C18">
            <v>0</v>
          </cell>
          <cell r="D18">
            <v>0</v>
          </cell>
          <cell r="E18">
            <v>0</v>
          </cell>
          <cell r="F18">
            <v>16389.281190000002</v>
          </cell>
          <cell r="G18">
            <v>0</v>
          </cell>
          <cell r="H18">
            <v>0</v>
          </cell>
          <cell r="I18">
            <v>0</v>
          </cell>
          <cell r="J18">
            <v>0</v>
          </cell>
          <cell r="K18">
            <v>1747258.732329</v>
          </cell>
        </row>
        <row r="19">
          <cell r="A19" t="str">
            <v>CEF - MCSD 473</v>
          </cell>
          <cell r="B19">
            <v>21761.662328999999</v>
          </cell>
          <cell r="C19">
            <v>0</v>
          </cell>
          <cell r="D19">
            <v>0</v>
          </cell>
          <cell r="E19">
            <v>0</v>
          </cell>
          <cell r="F19">
            <v>199.55819</v>
          </cell>
          <cell r="G19">
            <v>0</v>
          </cell>
          <cell r="H19">
            <v>0</v>
          </cell>
          <cell r="I19">
            <v>0</v>
          </cell>
          <cell r="J19">
            <v>0</v>
          </cell>
          <cell r="K19">
            <v>21961.220518999999</v>
          </cell>
        </row>
        <row r="20">
          <cell r="A20" t="str">
            <v>CEF 1º E 5º L EE</v>
          </cell>
          <cell r="B20">
            <v>470238.12697899999</v>
          </cell>
          <cell r="C20">
            <v>0</v>
          </cell>
          <cell r="D20">
            <v>0</v>
          </cell>
          <cell r="E20">
            <v>0</v>
          </cell>
          <cell r="F20">
            <v>4312.1645680000001</v>
          </cell>
          <cell r="G20">
            <v>0</v>
          </cell>
          <cell r="H20">
            <v>0</v>
          </cell>
          <cell r="I20">
            <v>0</v>
          </cell>
          <cell r="J20">
            <v>0</v>
          </cell>
          <cell r="K20">
            <v>474550.291547</v>
          </cell>
        </row>
        <row r="21">
          <cell r="A21" t="str">
            <v>CEF 1º L EE</v>
          </cell>
          <cell r="B21">
            <v>2412549.1353059998</v>
          </cell>
          <cell r="C21">
            <v>0</v>
          </cell>
          <cell r="D21">
            <v>0</v>
          </cell>
          <cell r="E21">
            <v>0</v>
          </cell>
          <cell r="F21">
            <v>22123.490850999999</v>
          </cell>
          <cell r="G21">
            <v>0</v>
          </cell>
          <cell r="H21">
            <v>0</v>
          </cell>
          <cell r="I21">
            <v>0</v>
          </cell>
          <cell r="J21">
            <v>0</v>
          </cell>
          <cell r="K21">
            <v>2434672.6261570002</v>
          </cell>
        </row>
        <row r="22">
          <cell r="A22" t="str">
            <v>CEF 2º L EE</v>
          </cell>
          <cell r="B22">
            <v>821098.48644600005</v>
          </cell>
          <cell r="C22">
            <v>0</v>
          </cell>
          <cell r="D22">
            <v>0</v>
          </cell>
          <cell r="E22">
            <v>0</v>
          </cell>
          <cell r="F22">
            <v>7529.6144590000004</v>
          </cell>
          <cell r="G22">
            <v>0</v>
          </cell>
          <cell r="H22">
            <v>0</v>
          </cell>
          <cell r="I22">
            <v>0</v>
          </cell>
          <cell r="J22">
            <v>0</v>
          </cell>
          <cell r="K22">
            <v>828628.100905</v>
          </cell>
        </row>
        <row r="23">
          <cell r="A23" t="str">
            <v>CEF MCSD - 467</v>
          </cell>
          <cell r="B23">
            <v>5021.0291049999996</v>
          </cell>
          <cell r="C23">
            <v>0</v>
          </cell>
          <cell r="D23">
            <v>0</v>
          </cell>
          <cell r="E23">
            <v>0</v>
          </cell>
          <cell r="F23">
            <v>46.043700999999999</v>
          </cell>
          <cell r="G23">
            <v>0</v>
          </cell>
          <cell r="H23">
            <v>0</v>
          </cell>
          <cell r="I23">
            <v>0</v>
          </cell>
          <cell r="J23">
            <v>0</v>
          </cell>
          <cell r="K23">
            <v>5067.0728060000001</v>
          </cell>
        </row>
        <row r="24">
          <cell r="A24" t="str">
            <v>ITAU - 4º LEILÃO 2</v>
          </cell>
          <cell r="B24">
            <v>9232575.9491099995</v>
          </cell>
          <cell r="C24">
            <v>0</v>
          </cell>
          <cell r="D24">
            <v>0</v>
          </cell>
          <cell r="E24">
            <v>0</v>
          </cell>
          <cell r="F24">
            <v>83814.019274999999</v>
          </cell>
          <cell r="G24">
            <v>0</v>
          </cell>
          <cell r="H24">
            <v>0</v>
          </cell>
          <cell r="I24">
            <v>0</v>
          </cell>
          <cell r="J24">
            <v>0</v>
          </cell>
          <cell r="K24">
            <v>9316389.9683849998</v>
          </cell>
        </row>
        <row r="25">
          <cell r="A25" t="str">
            <v>ITAU - 4º LEILÃO 3</v>
          </cell>
          <cell r="B25">
            <v>688040.55522700003</v>
          </cell>
          <cell r="C25">
            <v>0</v>
          </cell>
          <cell r="D25">
            <v>0</v>
          </cell>
          <cell r="E25">
            <v>0</v>
          </cell>
          <cell r="F25">
            <v>6246.0839390000001</v>
          </cell>
          <cell r="G25">
            <v>0</v>
          </cell>
          <cell r="H25">
            <v>0</v>
          </cell>
          <cell r="I25">
            <v>0</v>
          </cell>
          <cell r="J25">
            <v>0</v>
          </cell>
          <cell r="K25">
            <v>694286.63916599995</v>
          </cell>
        </row>
        <row r="26">
          <cell r="A26" t="str">
            <v>ITAU - 4º LEILÃO 4</v>
          </cell>
          <cell r="B26">
            <v>115799.74896899999</v>
          </cell>
          <cell r="C26">
            <v>0</v>
          </cell>
          <cell r="D26">
            <v>0</v>
          </cell>
          <cell r="E26">
            <v>0</v>
          </cell>
          <cell r="F26">
            <v>1051.2388350000001</v>
          </cell>
          <cell r="G26">
            <v>0</v>
          </cell>
          <cell r="H26">
            <v>0</v>
          </cell>
          <cell r="I26">
            <v>0</v>
          </cell>
          <cell r="J26">
            <v>0</v>
          </cell>
          <cell r="K26">
            <v>116850.987804</v>
          </cell>
        </row>
        <row r="27">
          <cell r="A27" t="str">
            <v>VOTORANTIM  BLOQ. JUD</v>
          </cell>
          <cell r="B27">
            <v>56244.693506000003</v>
          </cell>
          <cell r="C27">
            <v>0</v>
          </cell>
          <cell r="D27">
            <v>0</v>
          </cell>
          <cell r="E27">
            <v>0</v>
          </cell>
          <cell r="F27">
            <v>517.32759699999997</v>
          </cell>
          <cell r="G27">
            <v>0</v>
          </cell>
          <cell r="H27">
            <v>0</v>
          </cell>
          <cell r="I27">
            <v>0</v>
          </cell>
          <cell r="J27">
            <v>0</v>
          </cell>
          <cell r="K27">
            <v>56762.021102999999</v>
          </cell>
        </row>
        <row r="28">
          <cell r="A28" t="str">
            <v>VOTORANTIM  BLOQ. JUD 2</v>
          </cell>
          <cell r="B28">
            <v>48237.575537999997</v>
          </cell>
          <cell r="C28">
            <v>0</v>
          </cell>
          <cell r="D28">
            <v>0</v>
          </cell>
          <cell r="E28">
            <v>0</v>
          </cell>
          <cell r="F28">
            <v>443.67970600000001</v>
          </cell>
          <cell r="G28">
            <v>0</v>
          </cell>
          <cell r="H28">
            <v>0</v>
          </cell>
          <cell r="I28">
            <v>0</v>
          </cell>
          <cell r="J28">
            <v>0</v>
          </cell>
          <cell r="K28">
            <v>48681.255244</v>
          </cell>
        </row>
        <row r="29">
          <cell r="A29" t="str">
            <v>VOTORANTIM 1º L EE V2</v>
          </cell>
          <cell r="B29">
            <v>1576378.1512190001</v>
          </cell>
          <cell r="C29">
            <v>0</v>
          </cell>
          <cell r="D29">
            <v>0</v>
          </cell>
          <cell r="E29">
            <v>0</v>
          </cell>
          <cell r="F29">
            <v>14499.215306</v>
          </cell>
          <cell r="G29">
            <v>0</v>
          </cell>
          <cell r="H29">
            <v>0</v>
          </cell>
          <cell r="I29">
            <v>0</v>
          </cell>
          <cell r="J29">
            <v>0</v>
          </cell>
          <cell r="K29">
            <v>1590877.366525</v>
          </cell>
        </row>
        <row r="30">
          <cell r="A30" t="str">
            <v>VOTORANTIM 2º L EE V2</v>
          </cell>
          <cell r="B30">
            <v>471092.991798</v>
          </cell>
          <cell r="C30">
            <v>0</v>
          </cell>
          <cell r="D30">
            <v>0</v>
          </cell>
          <cell r="E30">
            <v>0</v>
          </cell>
          <cell r="F30">
            <v>4333.0204190000004</v>
          </cell>
          <cell r="G30">
            <v>0</v>
          </cell>
          <cell r="H30">
            <v>0</v>
          </cell>
          <cell r="I30">
            <v>0</v>
          </cell>
          <cell r="J30">
            <v>0</v>
          </cell>
          <cell r="K30">
            <v>475426.01221700001</v>
          </cell>
        </row>
        <row r="31">
          <cell r="B31" t="str">
            <v>232.392.663,26</v>
          </cell>
          <cell r="C31" t="str">
            <v>146.382.014,00</v>
          </cell>
          <cell r="D31" t="str">
            <v>164.469.518,75</v>
          </cell>
          <cell r="E31">
            <v>164403678.28</v>
          </cell>
          <cell r="F31" t="str">
            <v>2.028.927,22</v>
          </cell>
          <cell r="G31" t="str">
            <v>291.589,37</v>
          </cell>
          <cell r="H31" t="str">
            <v>0,00</v>
          </cell>
          <cell r="I31">
            <v>0</v>
          </cell>
          <cell r="J31" t="str">
            <v>65.840,47</v>
          </cell>
          <cell r="K31" t="str">
            <v>216.334.085,73</v>
          </cell>
        </row>
        <row r="32">
          <cell r="B32" t="str">
            <v>232.392.663,26</v>
          </cell>
          <cell r="C32" t="str">
            <v>146.382.014,00</v>
          </cell>
          <cell r="D32" t="str">
            <v>164.469.518,75</v>
          </cell>
          <cell r="E32">
            <v>164403678.28</v>
          </cell>
          <cell r="F32" t="str">
            <v>2.028.927,22</v>
          </cell>
          <cell r="G32" t="str">
            <v>291.589,37</v>
          </cell>
          <cell r="H32" t="str">
            <v>0,00</v>
          </cell>
          <cell r="I32">
            <v>0</v>
          </cell>
          <cell r="J32" t="str">
            <v>65.840,47</v>
          </cell>
          <cell r="K32" t="str">
            <v>216.334.085,73</v>
          </cell>
        </row>
        <row r="33">
          <cell r="B33" t="str">
            <v>232.392.663,26</v>
          </cell>
          <cell r="C33" t="str">
            <v>146.382.014,00</v>
          </cell>
          <cell r="D33" t="str">
            <v>164.469.518,75</v>
          </cell>
          <cell r="E33">
            <v>164403678.28</v>
          </cell>
          <cell r="F33" t="str">
            <v>2.028.927,22</v>
          </cell>
          <cell r="G33" t="str">
            <v>291.589,37</v>
          </cell>
          <cell r="H33" t="str">
            <v>0,00</v>
          </cell>
          <cell r="I33">
            <v>0</v>
          </cell>
          <cell r="J33" t="str">
            <v>65.840,47</v>
          </cell>
          <cell r="K33" t="str">
            <v>216.334.085,73</v>
          </cell>
        </row>
        <row r="34">
          <cell r="B34" t="str">
            <v>232.392.663,26</v>
          </cell>
          <cell r="C34" t="str">
            <v>146.382.014,00</v>
          </cell>
          <cell r="D34" t="str">
            <v>164.469.518,75</v>
          </cell>
          <cell r="E34">
            <v>164403678.28</v>
          </cell>
          <cell r="F34" t="str">
            <v>2.028.927,22</v>
          </cell>
          <cell r="G34" t="str">
            <v>291.589,37</v>
          </cell>
          <cell r="H34" t="str">
            <v>0,00</v>
          </cell>
          <cell r="I34">
            <v>0</v>
          </cell>
          <cell r="J34" t="str">
            <v>65.840,47</v>
          </cell>
          <cell r="K34" t="str">
            <v>216.334.085,73</v>
          </cell>
        </row>
        <row r="35">
          <cell r="B35">
            <v>232392663.25505301</v>
          </cell>
          <cell r="C35">
            <v>146382014</v>
          </cell>
          <cell r="D35">
            <v>164469518.74818298</v>
          </cell>
          <cell r="E35">
            <v>164112088.91000599</v>
          </cell>
          <cell r="F35">
            <v>2028927.2191540003</v>
          </cell>
          <cell r="G35">
            <v>291589.36869100004</v>
          </cell>
          <cell r="H35">
            <v>0</v>
          </cell>
          <cell r="I35">
            <v>291589.36869100004</v>
          </cell>
          <cell r="J35">
            <v>65840.469486000002</v>
          </cell>
          <cell r="K35">
            <v>216334085.72603294</v>
          </cell>
        </row>
      </sheetData>
      <sheetData sheetId="91" refreshError="1">
        <row r="1">
          <cell r="A1" t="str">
            <v>Data: 30/04/2011</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 2.530</v>
          </cell>
          <cell r="B3">
            <v>2566089.8990290002</v>
          </cell>
          <cell r="C3">
            <v>0</v>
          </cell>
          <cell r="D3">
            <v>2587591.3048990001</v>
          </cell>
          <cell r="E3">
            <v>2574633.2612970001</v>
          </cell>
          <cell r="F3">
            <v>21501.405869999999</v>
          </cell>
          <cell r="G3">
            <v>12958.043602</v>
          </cell>
          <cell r="H3">
            <v>0</v>
          </cell>
          <cell r="I3">
            <v>12958.043602</v>
          </cell>
          <cell r="J3">
            <v>0</v>
          </cell>
          <cell r="K3">
            <v>0</v>
          </cell>
        </row>
        <row r="4">
          <cell r="A4" t="str">
            <v>BB CDB RESGATE AUTOM 951</v>
          </cell>
          <cell r="B4">
            <v>961737.60982500005</v>
          </cell>
          <cell r="C4">
            <v>0</v>
          </cell>
          <cell r="D4">
            <v>969796.06120600004</v>
          </cell>
          <cell r="E4">
            <v>965566.9474350001</v>
          </cell>
          <cell r="F4">
            <v>8058.4513809999999</v>
          </cell>
          <cell r="G4">
            <v>4229.1137710000003</v>
          </cell>
          <cell r="H4">
            <v>0</v>
          </cell>
          <cell r="I4">
            <v>4229.1137710000003</v>
          </cell>
          <cell r="J4">
            <v>0</v>
          </cell>
          <cell r="K4">
            <v>0</v>
          </cell>
        </row>
        <row r="5">
          <cell r="A5" t="str">
            <v>BB CDB RESGATE AUTOMATICO 1</v>
          </cell>
          <cell r="B5">
            <v>165858.68257999999</v>
          </cell>
          <cell r="C5">
            <v>0</v>
          </cell>
          <cell r="D5">
            <v>166976.88410600001</v>
          </cell>
          <cell r="E5">
            <v>164916.89504800001</v>
          </cell>
          <cell r="F5">
            <v>1118.2015260000001</v>
          </cell>
          <cell r="G5">
            <v>2059.9890580000001</v>
          </cell>
          <cell r="H5">
            <v>0</v>
          </cell>
          <cell r="I5">
            <v>2059.9890580000001</v>
          </cell>
          <cell r="J5">
            <v>0</v>
          </cell>
          <cell r="K5">
            <v>0</v>
          </cell>
        </row>
        <row r="6">
          <cell r="A6" t="str">
            <v>BB POLO 28 - 2011</v>
          </cell>
          <cell r="B6">
            <v>124939080.24851801</v>
          </cell>
          <cell r="C6">
            <v>368157000</v>
          </cell>
          <cell r="D6">
            <v>141463765.153804</v>
          </cell>
          <cell r="E6">
            <v>141110000.00000301</v>
          </cell>
          <cell r="F6">
            <v>1255662.469326</v>
          </cell>
          <cell r="G6">
            <v>208500.39207500001</v>
          </cell>
          <cell r="H6">
            <v>0</v>
          </cell>
          <cell r="I6">
            <v>208500.39207500001</v>
          </cell>
          <cell r="J6">
            <v>145264.761726</v>
          </cell>
          <cell r="K6">
            <v>352887977.564044</v>
          </cell>
        </row>
        <row r="7">
          <cell r="A7" t="str">
            <v>BB POLO 28 - Ativo</v>
          </cell>
          <cell r="B7">
            <v>4940.6505379999999</v>
          </cell>
          <cell r="C7">
            <v>0</v>
          </cell>
          <cell r="D7">
            <v>4979.9938620000003</v>
          </cell>
          <cell r="E7">
            <v>4937.0807030000005</v>
          </cell>
          <cell r="F7">
            <v>39.343323999999996</v>
          </cell>
          <cell r="G7">
            <v>42.913159</v>
          </cell>
          <cell r="H7">
            <v>0</v>
          </cell>
          <cell r="I7">
            <v>42.913159</v>
          </cell>
          <cell r="J7">
            <v>0</v>
          </cell>
          <cell r="K7">
            <v>0</v>
          </cell>
        </row>
        <row r="8">
          <cell r="A8" t="str">
            <v xml:space="preserve">BB Polo 28 - BNDES FINEM </v>
          </cell>
          <cell r="B8">
            <v>17424545.337691002</v>
          </cell>
          <cell r="C8">
            <v>0</v>
          </cell>
          <cell r="D8">
            <v>0</v>
          </cell>
          <cell r="E8">
            <v>0</v>
          </cell>
          <cell r="F8">
            <v>146583.15046500001</v>
          </cell>
          <cell r="G8">
            <v>0</v>
          </cell>
          <cell r="H8">
            <v>0</v>
          </cell>
          <cell r="I8">
            <v>0</v>
          </cell>
          <cell r="J8">
            <v>0</v>
          </cell>
          <cell r="K8">
            <v>17571128.488155998</v>
          </cell>
        </row>
        <row r="9">
          <cell r="A9" t="str">
            <v>BNB AF 1</v>
          </cell>
          <cell r="B9">
            <v>10243069.679679999</v>
          </cell>
          <cell r="C9">
            <v>0</v>
          </cell>
          <cell r="D9">
            <v>0</v>
          </cell>
          <cell r="E9">
            <v>0</v>
          </cell>
          <cell r="F9">
            <v>81519.740948000006</v>
          </cell>
          <cell r="G9">
            <v>0</v>
          </cell>
          <cell r="H9">
            <v>0</v>
          </cell>
          <cell r="I9">
            <v>0</v>
          </cell>
          <cell r="J9">
            <v>0</v>
          </cell>
          <cell r="K9">
            <v>10324589.420628</v>
          </cell>
        </row>
        <row r="10">
          <cell r="A10" t="str">
            <v>BNB AF 2º</v>
          </cell>
          <cell r="B10">
            <v>12517654.106164999</v>
          </cell>
          <cell r="C10">
            <v>0</v>
          </cell>
          <cell r="D10">
            <v>0</v>
          </cell>
          <cell r="E10">
            <v>0</v>
          </cell>
          <cell r="F10">
            <v>99622.081263</v>
          </cell>
          <cell r="G10">
            <v>0</v>
          </cell>
          <cell r="H10">
            <v>0</v>
          </cell>
          <cell r="I10">
            <v>0</v>
          </cell>
          <cell r="J10">
            <v>0</v>
          </cell>
          <cell r="K10">
            <v>12617276.187427999</v>
          </cell>
        </row>
        <row r="11">
          <cell r="A11" t="str">
            <v>BNB FNE</v>
          </cell>
          <cell r="B11">
            <v>21313462.680835001</v>
          </cell>
          <cell r="C11">
            <v>0</v>
          </cell>
          <cell r="D11">
            <v>0</v>
          </cell>
          <cell r="E11">
            <v>0</v>
          </cell>
          <cell r="F11">
            <v>169623.75643099999</v>
          </cell>
          <cell r="G11">
            <v>0</v>
          </cell>
          <cell r="H11">
            <v>0</v>
          </cell>
          <cell r="I11">
            <v>0</v>
          </cell>
          <cell r="J11">
            <v>0</v>
          </cell>
          <cell r="K11">
            <v>21483086.437266</v>
          </cell>
        </row>
        <row r="12">
          <cell r="A12" t="str">
            <v>BRADESCO CHESF 103</v>
          </cell>
          <cell r="B12">
            <v>106179.175191</v>
          </cell>
          <cell r="C12">
            <v>0</v>
          </cell>
          <cell r="D12">
            <v>0</v>
          </cell>
          <cell r="E12">
            <v>0</v>
          </cell>
          <cell r="F12">
            <v>880.74937899999998</v>
          </cell>
          <cell r="G12">
            <v>0</v>
          </cell>
          <cell r="H12">
            <v>0</v>
          </cell>
          <cell r="I12">
            <v>0</v>
          </cell>
          <cell r="J12">
            <v>0</v>
          </cell>
          <cell r="K12">
            <v>107059.92457</v>
          </cell>
        </row>
        <row r="13">
          <cell r="A13" t="str">
            <v>BRADESCO CHESF 104</v>
          </cell>
          <cell r="B13">
            <v>29245.794339</v>
          </cell>
          <cell r="C13">
            <v>0</v>
          </cell>
          <cell r="D13">
            <v>0</v>
          </cell>
          <cell r="E13">
            <v>0</v>
          </cell>
          <cell r="F13">
            <v>242.59197</v>
          </cell>
          <cell r="G13">
            <v>0</v>
          </cell>
          <cell r="H13">
            <v>0</v>
          </cell>
          <cell r="I13">
            <v>0</v>
          </cell>
          <cell r="J13">
            <v>0</v>
          </cell>
          <cell r="K13">
            <v>29488.386309000001</v>
          </cell>
        </row>
        <row r="14">
          <cell r="A14" t="str">
            <v>BRADESCO RECIFE MAE</v>
          </cell>
          <cell r="B14">
            <v>4534722.4906959999</v>
          </cell>
          <cell r="C14">
            <v>0</v>
          </cell>
          <cell r="D14">
            <v>4545225.8800689997</v>
          </cell>
          <cell r="E14">
            <v>4528467.3099989993</v>
          </cell>
          <cell r="F14">
            <v>13219.107451</v>
          </cell>
          <cell r="G14">
            <v>16250.100490999999</v>
          </cell>
          <cell r="H14">
            <v>0</v>
          </cell>
          <cell r="I14">
            <v>16250.100490999999</v>
          </cell>
          <cell r="J14">
            <v>508.46957900000001</v>
          </cell>
          <cell r="K14">
            <v>2715.7180779999999</v>
          </cell>
        </row>
        <row r="15">
          <cell r="A15" t="str">
            <v>Bradesco LFT</v>
          </cell>
          <cell r="B15">
            <v>212680.56676099999</v>
          </cell>
          <cell r="C15">
            <v>0</v>
          </cell>
          <cell r="D15">
            <v>0</v>
          </cell>
          <cell r="E15">
            <v>0</v>
          </cell>
          <cell r="F15">
            <v>1963.1772510000001</v>
          </cell>
          <cell r="G15">
            <v>0</v>
          </cell>
          <cell r="H15">
            <v>0</v>
          </cell>
          <cell r="I15">
            <v>0</v>
          </cell>
          <cell r="J15">
            <v>0</v>
          </cell>
          <cell r="K15">
            <v>214643.74401200001</v>
          </cell>
        </row>
        <row r="16">
          <cell r="A16" t="str">
            <v>Bradesco LFT LP</v>
          </cell>
          <cell r="B16">
            <v>207926.56313200001</v>
          </cell>
          <cell r="C16">
            <v>0</v>
          </cell>
          <cell r="D16">
            <v>0</v>
          </cell>
          <cell r="E16">
            <v>0</v>
          </cell>
          <cell r="F16">
            <v>1919.294766</v>
          </cell>
          <cell r="G16">
            <v>0</v>
          </cell>
          <cell r="H16">
            <v>0</v>
          </cell>
          <cell r="I16">
            <v>0</v>
          </cell>
          <cell r="J16">
            <v>0</v>
          </cell>
          <cell r="K16">
            <v>209845.85789799999</v>
          </cell>
        </row>
        <row r="17">
          <cell r="A17" t="str">
            <v>CEF - LFT LP</v>
          </cell>
          <cell r="B17">
            <v>3295479.9463459998</v>
          </cell>
          <cell r="C17">
            <v>0</v>
          </cell>
          <cell r="D17">
            <v>0</v>
          </cell>
          <cell r="E17">
            <v>0</v>
          </cell>
          <cell r="F17">
            <v>30419.381329</v>
          </cell>
          <cell r="G17">
            <v>0</v>
          </cell>
          <cell r="H17">
            <v>0</v>
          </cell>
          <cell r="I17">
            <v>0</v>
          </cell>
          <cell r="J17">
            <v>0</v>
          </cell>
          <cell r="K17">
            <v>3325899.3276749998</v>
          </cell>
        </row>
        <row r="18">
          <cell r="A18" t="str">
            <v>CEF - LFT LP 1</v>
          </cell>
          <cell r="B18">
            <v>1747258.732329</v>
          </cell>
          <cell r="C18">
            <v>0</v>
          </cell>
          <cell r="D18">
            <v>0</v>
          </cell>
          <cell r="E18">
            <v>0</v>
          </cell>
          <cell r="F18">
            <v>16128.312271999999</v>
          </cell>
          <cell r="G18">
            <v>0</v>
          </cell>
          <cell r="H18">
            <v>0</v>
          </cell>
          <cell r="I18">
            <v>0</v>
          </cell>
          <cell r="J18">
            <v>0</v>
          </cell>
          <cell r="K18">
            <v>1763387.0446009999</v>
          </cell>
        </row>
        <row r="19">
          <cell r="A19" t="str">
            <v>CEF - MCSD 473</v>
          </cell>
          <cell r="B19">
            <v>21961.220518999999</v>
          </cell>
          <cell r="C19">
            <v>0</v>
          </cell>
          <cell r="D19">
            <v>0</v>
          </cell>
          <cell r="E19">
            <v>0</v>
          </cell>
          <cell r="F19">
            <v>184.014253</v>
          </cell>
          <cell r="G19">
            <v>0</v>
          </cell>
          <cell r="H19">
            <v>0</v>
          </cell>
          <cell r="I19">
            <v>0</v>
          </cell>
          <cell r="J19">
            <v>0</v>
          </cell>
          <cell r="K19">
            <v>22145.234772</v>
          </cell>
        </row>
        <row r="20">
          <cell r="A20" t="str">
            <v>CEF 1º E 5º L EE</v>
          </cell>
          <cell r="B20">
            <v>474550.291547</v>
          </cell>
          <cell r="C20">
            <v>0</v>
          </cell>
          <cell r="D20">
            <v>0</v>
          </cell>
          <cell r="E20">
            <v>0</v>
          </cell>
          <cell r="F20">
            <v>3976.282526</v>
          </cell>
          <cell r="G20">
            <v>0</v>
          </cell>
          <cell r="H20">
            <v>0</v>
          </cell>
          <cell r="I20">
            <v>0</v>
          </cell>
          <cell r="J20">
            <v>0</v>
          </cell>
          <cell r="K20">
            <v>478526.574073</v>
          </cell>
        </row>
        <row r="21">
          <cell r="A21" t="str">
            <v>CEF 1º L EE</v>
          </cell>
          <cell r="B21">
            <v>2434672.6261570002</v>
          </cell>
          <cell r="C21">
            <v>0</v>
          </cell>
          <cell r="D21">
            <v>0</v>
          </cell>
          <cell r="E21">
            <v>0</v>
          </cell>
          <cell r="F21">
            <v>20400.253442000001</v>
          </cell>
          <cell r="G21">
            <v>0</v>
          </cell>
          <cell r="H21">
            <v>0</v>
          </cell>
          <cell r="I21">
            <v>0</v>
          </cell>
          <cell r="J21">
            <v>0</v>
          </cell>
          <cell r="K21">
            <v>2455072.8795989999</v>
          </cell>
        </row>
        <row r="22">
          <cell r="A22" t="str">
            <v>CEF 2º L EE</v>
          </cell>
          <cell r="B22">
            <v>828628.100905</v>
          </cell>
          <cell r="C22">
            <v>0</v>
          </cell>
          <cell r="D22">
            <v>0</v>
          </cell>
          <cell r="E22">
            <v>0</v>
          </cell>
          <cell r="F22">
            <v>6943.119616</v>
          </cell>
          <cell r="G22">
            <v>0</v>
          </cell>
          <cell r="H22">
            <v>0</v>
          </cell>
          <cell r="I22">
            <v>0</v>
          </cell>
          <cell r="J22">
            <v>0</v>
          </cell>
          <cell r="K22">
            <v>835571.22052099998</v>
          </cell>
        </row>
        <row r="23">
          <cell r="A23" t="str">
            <v>CEF MCSD - 467</v>
          </cell>
          <cell r="B23">
            <v>5067.0728060000001</v>
          </cell>
          <cell r="C23">
            <v>0</v>
          </cell>
          <cell r="D23">
            <v>0</v>
          </cell>
          <cell r="E23">
            <v>0</v>
          </cell>
          <cell r="F23">
            <v>42.457276999999998</v>
          </cell>
          <cell r="G23">
            <v>0</v>
          </cell>
          <cell r="H23">
            <v>0</v>
          </cell>
          <cell r="I23">
            <v>0</v>
          </cell>
          <cell r="J23">
            <v>0</v>
          </cell>
          <cell r="K23">
            <v>5109.5300829999996</v>
          </cell>
        </row>
        <row r="24">
          <cell r="A24" t="str">
            <v>ITAU - 4º LEILÃO 2</v>
          </cell>
          <cell r="B24">
            <v>9316389.9683849998</v>
          </cell>
          <cell r="C24">
            <v>0</v>
          </cell>
          <cell r="D24">
            <v>0</v>
          </cell>
          <cell r="E24">
            <v>0</v>
          </cell>
          <cell r="F24">
            <v>77278.851146000001</v>
          </cell>
          <cell r="G24">
            <v>0</v>
          </cell>
          <cell r="H24">
            <v>0</v>
          </cell>
          <cell r="I24">
            <v>0</v>
          </cell>
          <cell r="J24">
            <v>0</v>
          </cell>
          <cell r="K24">
            <v>9393668.8195309993</v>
          </cell>
        </row>
        <row r="25">
          <cell r="A25" t="str">
            <v>ITAU - 4º LEILÃO 3</v>
          </cell>
          <cell r="B25">
            <v>694286.63916599995</v>
          </cell>
          <cell r="C25">
            <v>0</v>
          </cell>
          <cell r="D25">
            <v>0</v>
          </cell>
          <cell r="E25">
            <v>0</v>
          </cell>
          <cell r="F25">
            <v>5759.0626869999996</v>
          </cell>
          <cell r="G25">
            <v>0</v>
          </cell>
          <cell r="H25">
            <v>0</v>
          </cell>
          <cell r="I25">
            <v>0</v>
          </cell>
          <cell r="J25">
            <v>0</v>
          </cell>
          <cell r="K25">
            <v>700045.70185299998</v>
          </cell>
        </row>
        <row r="26">
          <cell r="A26" t="str">
            <v>ITAU - 4º LEILÃO 4</v>
          </cell>
          <cell r="B26">
            <v>116850.987804</v>
          </cell>
          <cell r="C26">
            <v>0</v>
          </cell>
          <cell r="D26">
            <v>0</v>
          </cell>
          <cell r="E26">
            <v>0</v>
          </cell>
          <cell r="F26">
            <v>969.27137300000004</v>
          </cell>
          <cell r="G26">
            <v>0</v>
          </cell>
          <cell r="H26">
            <v>0</v>
          </cell>
          <cell r="I26">
            <v>0</v>
          </cell>
          <cell r="J26">
            <v>0</v>
          </cell>
          <cell r="K26">
            <v>117820.259177</v>
          </cell>
        </row>
        <row r="27">
          <cell r="A27" t="str">
            <v>VOTORANTIM  BLOQ. JUD</v>
          </cell>
          <cell r="B27">
            <v>56762.021102999999</v>
          </cell>
          <cell r="C27">
            <v>0</v>
          </cell>
          <cell r="D27">
            <v>0</v>
          </cell>
          <cell r="E27">
            <v>0</v>
          </cell>
          <cell r="F27">
            <v>477.04453999999998</v>
          </cell>
          <cell r="G27">
            <v>0</v>
          </cell>
          <cell r="H27">
            <v>0</v>
          </cell>
          <cell r="I27">
            <v>0</v>
          </cell>
          <cell r="J27">
            <v>0</v>
          </cell>
          <cell r="K27">
            <v>57239.065643000002</v>
          </cell>
        </row>
        <row r="28">
          <cell r="A28" t="str">
            <v>VOTORANTIM  BLOQ. JUD 2</v>
          </cell>
          <cell r="B28">
            <v>48681.255244</v>
          </cell>
          <cell r="C28">
            <v>0</v>
          </cell>
          <cell r="D28">
            <v>0</v>
          </cell>
          <cell r="E28">
            <v>0</v>
          </cell>
          <cell r="F28">
            <v>409.13143300000002</v>
          </cell>
          <cell r="G28">
            <v>0</v>
          </cell>
          <cell r="H28">
            <v>0</v>
          </cell>
          <cell r="I28">
            <v>0</v>
          </cell>
          <cell r="J28">
            <v>0</v>
          </cell>
          <cell r="K28">
            <v>49090.386677000002</v>
          </cell>
        </row>
        <row r="29">
          <cell r="A29" t="str">
            <v>VOTORANTIM 1º L EE V2</v>
          </cell>
          <cell r="B29">
            <v>1590877.366525</v>
          </cell>
          <cell r="C29">
            <v>0</v>
          </cell>
          <cell r="D29">
            <v>750551.70315099997</v>
          </cell>
          <cell r="E29">
            <v>745485.64999999991</v>
          </cell>
          <cell r="F29">
            <v>10621.916193999999</v>
          </cell>
          <cell r="G29">
            <v>5066.0531510000001</v>
          </cell>
          <cell r="H29">
            <v>0</v>
          </cell>
          <cell r="I29">
            <v>5066.0531510000001</v>
          </cell>
          <cell r="J29">
            <v>0</v>
          </cell>
          <cell r="K29">
            <v>850947.57956800004</v>
          </cell>
        </row>
        <row r="30">
          <cell r="A30" t="str">
            <v>VOTORANTIM 2º L EE V2</v>
          </cell>
          <cell r="B30">
            <v>475426.01221700001</v>
          </cell>
          <cell r="C30">
            <v>0</v>
          </cell>
          <cell r="D30">
            <v>88932.346019000004</v>
          </cell>
          <cell r="E30">
            <v>88283.830001000009</v>
          </cell>
          <cell r="F30">
            <v>3640.6549719999998</v>
          </cell>
          <cell r="G30">
            <v>648.51601800000003</v>
          </cell>
          <cell r="H30">
            <v>0</v>
          </cell>
          <cell r="I30">
            <v>648.51601800000003</v>
          </cell>
          <cell r="J30">
            <v>0</v>
          </cell>
          <cell r="K30">
            <v>390134.32117000001</v>
          </cell>
        </row>
        <row r="31">
          <cell r="B31" t="str">
            <v>216.334.085,73</v>
          </cell>
          <cell r="C31" t="str">
            <v>368.157.000,00</v>
          </cell>
          <cell r="D31" t="str">
            <v>150.577.819,33</v>
          </cell>
          <cell r="E31">
            <v>150432046.10000002</v>
          </cell>
          <cell r="F31" t="str">
            <v>1.979.203,27</v>
          </cell>
          <cell r="G31" t="str">
            <v>249.755,12</v>
          </cell>
          <cell r="H31" t="str">
            <v>0,00</v>
          </cell>
          <cell r="I31">
            <v>0</v>
          </cell>
          <cell r="J31" t="str">
            <v>145.773,23</v>
          </cell>
          <cell r="K31" t="str">
            <v>435.892.469,67</v>
          </cell>
        </row>
        <row r="32">
          <cell r="B32" t="str">
            <v>216.334.085,73</v>
          </cell>
          <cell r="C32" t="str">
            <v>368.157.000,00</v>
          </cell>
          <cell r="D32" t="str">
            <v>150.577.819,33</v>
          </cell>
          <cell r="E32">
            <v>150432046.10000002</v>
          </cell>
          <cell r="F32" t="str">
            <v>1.979.203,27</v>
          </cell>
          <cell r="G32" t="str">
            <v>249.755,12</v>
          </cell>
          <cell r="H32" t="str">
            <v>0,00</v>
          </cell>
          <cell r="I32">
            <v>0</v>
          </cell>
          <cell r="J32" t="str">
            <v>145.773,23</v>
          </cell>
          <cell r="K32" t="str">
            <v>435.892.469,67</v>
          </cell>
        </row>
        <row r="33">
          <cell r="B33" t="str">
            <v>216.334.085,73</v>
          </cell>
          <cell r="C33" t="str">
            <v>368.157.000,00</v>
          </cell>
          <cell r="D33" t="str">
            <v>150.577.819,33</v>
          </cell>
          <cell r="E33">
            <v>150432046.10000002</v>
          </cell>
          <cell r="F33" t="str">
            <v>1.979.203,27</v>
          </cell>
          <cell r="G33" t="str">
            <v>249.755,12</v>
          </cell>
          <cell r="H33" t="str">
            <v>0,00</v>
          </cell>
          <cell r="I33">
            <v>0</v>
          </cell>
          <cell r="J33" t="str">
            <v>145.773,23</v>
          </cell>
          <cell r="K33" t="str">
            <v>435.892.469,67</v>
          </cell>
        </row>
        <row r="34">
          <cell r="B34" t="str">
            <v>216.334.085,73</v>
          </cell>
          <cell r="C34" t="str">
            <v>368.157.000,00</v>
          </cell>
          <cell r="D34" t="str">
            <v>150.577.819,33</v>
          </cell>
          <cell r="E34">
            <v>150432046.10000002</v>
          </cell>
          <cell r="F34" t="str">
            <v>1.979.203,27</v>
          </cell>
          <cell r="G34" t="str">
            <v>249.755,12</v>
          </cell>
          <cell r="H34" t="str">
            <v>0,00</v>
          </cell>
          <cell r="I34">
            <v>0</v>
          </cell>
          <cell r="J34" t="str">
            <v>145.773,23</v>
          </cell>
          <cell r="K34" t="str">
            <v>435.892.469,67</v>
          </cell>
        </row>
        <row r="35">
          <cell r="B35">
            <v>216334085.72603294</v>
          </cell>
          <cell r="C35">
            <v>368157000</v>
          </cell>
          <cell r="D35">
            <v>150577819.32711598</v>
          </cell>
          <cell r="E35">
            <v>150182290.97448599</v>
          </cell>
          <cell r="F35">
            <v>1979203.2744109996</v>
          </cell>
          <cell r="G35">
            <v>249755.12132499999</v>
          </cell>
          <cell r="H35">
            <v>0</v>
          </cell>
          <cell r="I35">
            <v>249755.12132499999</v>
          </cell>
          <cell r="J35">
            <v>145773.23130499999</v>
          </cell>
          <cell r="K35">
            <v>435892469.67333215</v>
          </cell>
        </row>
      </sheetData>
      <sheetData sheetId="92" refreshError="1">
        <row r="1">
          <cell r="A1" t="str">
            <v>Data: 31/05/2011</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 2.530</v>
          </cell>
          <cell r="B3">
            <v>0</v>
          </cell>
          <cell r="C3">
            <v>0</v>
          </cell>
          <cell r="D3">
            <v>0</v>
          </cell>
          <cell r="E3">
            <v>0</v>
          </cell>
          <cell r="F3">
            <v>0</v>
          </cell>
          <cell r="G3">
            <v>0</v>
          </cell>
          <cell r="H3">
            <v>0</v>
          </cell>
          <cell r="I3">
            <v>0</v>
          </cell>
          <cell r="J3">
            <v>0</v>
          </cell>
          <cell r="K3">
            <v>0</v>
          </cell>
        </row>
        <row r="4">
          <cell r="A4" t="str">
            <v>BB CDB RESGATE AUTOM 951</v>
          </cell>
          <cell r="B4">
            <v>0</v>
          </cell>
          <cell r="C4">
            <v>0</v>
          </cell>
          <cell r="D4">
            <v>0</v>
          </cell>
          <cell r="E4">
            <v>0</v>
          </cell>
          <cell r="F4">
            <v>0</v>
          </cell>
          <cell r="G4">
            <v>0</v>
          </cell>
          <cell r="H4">
            <v>0</v>
          </cell>
          <cell r="I4">
            <v>0</v>
          </cell>
          <cell r="J4">
            <v>0</v>
          </cell>
          <cell r="K4">
            <v>0</v>
          </cell>
        </row>
        <row r="5">
          <cell r="A5" t="str">
            <v>BB CDB RESGATE AUTOMATICO 1</v>
          </cell>
          <cell r="B5">
            <v>0</v>
          </cell>
          <cell r="C5">
            <v>0</v>
          </cell>
          <cell r="D5">
            <v>0</v>
          </cell>
          <cell r="E5">
            <v>0</v>
          </cell>
          <cell r="F5">
            <v>0</v>
          </cell>
          <cell r="G5">
            <v>0</v>
          </cell>
          <cell r="H5">
            <v>0</v>
          </cell>
          <cell r="I5">
            <v>0</v>
          </cell>
          <cell r="J5">
            <v>0</v>
          </cell>
          <cell r="K5">
            <v>0</v>
          </cell>
        </row>
        <row r="6">
          <cell r="A6" t="str">
            <v>BB POLO 28 - 2011</v>
          </cell>
          <cell r="B6">
            <v>352887977.564044</v>
          </cell>
          <cell r="C6">
            <v>163147000</v>
          </cell>
          <cell r="D6">
            <v>145384773.797591</v>
          </cell>
          <cell r="E6">
            <v>144647363.28409702</v>
          </cell>
          <cell r="F6">
            <v>3583595.6256240001</v>
          </cell>
          <cell r="G6">
            <v>299915.67165700003</v>
          </cell>
          <cell r="H6">
            <v>410636.71590399998</v>
          </cell>
          <cell r="I6">
            <v>710552.38756099995</v>
          </cell>
          <cell r="J6">
            <v>26858.125932999999</v>
          </cell>
          <cell r="K6">
            <v>373823162.67618001</v>
          </cell>
        </row>
        <row r="7">
          <cell r="A7" t="str">
            <v>BB POLO 28 - Ativo</v>
          </cell>
          <cell r="B7">
            <v>0</v>
          </cell>
          <cell r="C7">
            <v>0</v>
          </cell>
          <cell r="D7">
            <v>0</v>
          </cell>
          <cell r="E7">
            <v>0</v>
          </cell>
          <cell r="F7">
            <v>0</v>
          </cell>
          <cell r="G7">
            <v>0</v>
          </cell>
          <cell r="H7">
            <v>0</v>
          </cell>
          <cell r="I7">
            <v>0</v>
          </cell>
          <cell r="J7">
            <v>0</v>
          </cell>
          <cell r="K7">
            <v>0</v>
          </cell>
        </row>
        <row r="8">
          <cell r="A8" t="str">
            <v xml:space="preserve">BB Polo 28 - BNDES FINEM </v>
          </cell>
          <cell r="B8">
            <v>17571128.488155998</v>
          </cell>
          <cell r="C8">
            <v>0</v>
          </cell>
          <cell r="D8">
            <v>0</v>
          </cell>
          <cell r="E8">
            <v>-139494.69649199999</v>
          </cell>
          <cell r="F8">
            <v>174394.588552</v>
          </cell>
          <cell r="G8">
            <v>0</v>
          </cell>
          <cell r="H8">
            <v>139494.69649199999</v>
          </cell>
          <cell r="I8">
            <v>139494.69649199999</v>
          </cell>
          <cell r="J8">
            <v>0</v>
          </cell>
          <cell r="K8">
            <v>17606028.380215999</v>
          </cell>
        </row>
        <row r="9">
          <cell r="A9" t="str">
            <v>BNB AF 1</v>
          </cell>
          <cell r="B9">
            <v>10324589.420628</v>
          </cell>
          <cell r="C9">
            <v>0</v>
          </cell>
          <cell r="D9">
            <v>0</v>
          </cell>
          <cell r="E9">
            <v>0</v>
          </cell>
          <cell r="F9">
            <v>96636.894371999995</v>
          </cell>
          <cell r="G9">
            <v>0</v>
          </cell>
          <cell r="H9">
            <v>0</v>
          </cell>
          <cell r="I9">
            <v>0</v>
          </cell>
          <cell r="J9">
            <v>0</v>
          </cell>
          <cell r="K9">
            <v>10421226.314999999</v>
          </cell>
        </row>
        <row r="10">
          <cell r="A10" t="str">
            <v>BNB AF 2º</v>
          </cell>
          <cell r="B10">
            <v>12617276.187427999</v>
          </cell>
          <cell r="C10">
            <v>0</v>
          </cell>
          <cell r="D10">
            <v>0</v>
          </cell>
          <cell r="E10">
            <v>0</v>
          </cell>
          <cell r="F10">
            <v>118096.16213300001</v>
          </cell>
          <cell r="G10">
            <v>0</v>
          </cell>
          <cell r="H10">
            <v>0</v>
          </cell>
          <cell r="I10">
            <v>0</v>
          </cell>
          <cell r="J10">
            <v>0</v>
          </cell>
          <cell r="K10">
            <v>12735372.349561</v>
          </cell>
        </row>
        <row r="11">
          <cell r="A11" t="str">
            <v>BNB FNE</v>
          </cell>
          <cell r="B11">
            <v>21483086.437266</v>
          </cell>
          <cell r="C11">
            <v>0</v>
          </cell>
          <cell r="D11">
            <v>0</v>
          </cell>
          <cell r="E11">
            <v>0</v>
          </cell>
          <cell r="F11">
            <v>201079.061862</v>
          </cell>
          <cell r="G11">
            <v>0</v>
          </cell>
          <cell r="H11">
            <v>0</v>
          </cell>
          <cell r="I11">
            <v>0</v>
          </cell>
          <cell r="J11">
            <v>0</v>
          </cell>
          <cell r="K11">
            <v>21684165.499127999</v>
          </cell>
        </row>
        <row r="12">
          <cell r="A12" t="str">
            <v>BRADESCO CHESF 103</v>
          </cell>
          <cell r="B12">
            <v>107059.92457</v>
          </cell>
          <cell r="C12">
            <v>0</v>
          </cell>
          <cell r="D12">
            <v>0</v>
          </cell>
          <cell r="E12">
            <v>0</v>
          </cell>
          <cell r="F12">
            <v>1044.4559340000001</v>
          </cell>
          <cell r="G12">
            <v>0</v>
          </cell>
          <cell r="H12">
            <v>0</v>
          </cell>
          <cell r="I12">
            <v>0</v>
          </cell>
          <cell r="J12">
            <v>0</v>
          </cell>
          <cell r="K12">
            <v>108104.380504</v>
          </cell>
        </row>
        <row r="13">
          <cell r="A13" t="str">
            <v>BRADESCO CHESF 104</v>
          </cell>
          <cell r="B13">
            <v>29488.386309000001</v>
          </cell>
          <cell r="C13">
            <v>0</v>
          </cell>
          <cell r="D13">
            <v>0</v>
          </cell>
          <cell r="E13">
            <v>0</v>
          </cell>
          <cell r="F13">
            <v>287.682998</v>
          </cell>
          <cell r="G13">
            <v>0</v>
          </cell>
          <cell r="H13">
            <v>0</v>
          </cell>
          <cell r="I13">
            <v>0</v>
          </cell>
          <cell r="J13">
            <v>0</v>
          </cell>
          <cell r="K13">
            <v>29776.069307000002</v>
          </cell>
        </row>
        <row r="14">
          <cell r="A14" t="str">
            <v>BRADESCO RECIFE MAE</v>
          </cell>
          <cell r="B14">
            <v>2715.7180779999999</v>
          </cell>
          <cell r="C14">
            <v>769000</v>
          </cell>
          <cell r="D14">
            <v>0</v>
          </cell>
          <cell r="E14">
            <v>-437.60200600000002</v>
          </cell>
          <cell r="F14">
            <v>4487.9609739999996</v>
          </cell>
          <cell r="G14">
            <v>0</v>
          </cell>
          <cell r="H14">
            <v>437.60200600000002</v>
          </cell>
          <cell r="I14">
            <v>437.60200600000002</v>
          </cell>
          <cell r="J14">
            <v>0</v>
          </cell>
          <cell r="K14">
            <v>775766.07704700006</v>
          </cell>
        </row>
        <row r="15">
          <cell r="A15" t="str">
            <v>Bradesco LFT</v>
          </cell>
          <cell r="B15">
            <v>214643.74401200001</v>
          </cell>
          <cell r="C15">
            <v>0</v>
          </cell>
          <cell r="D15">
            <v>0</v>
          </cell>
          <cell r="E15">
            <v>0</v>
          </cell>
          <cell r="F15">
            <v>2081.7966179999999</v>
          </cell>
          <cell r="G15">
            <v>0</v>
          </cell>
          <cell r="H15">
            <v>0</v>
          </cell>
          <cell r="I15">
            <v>0</v>
          </cell>
          <cell r="J15">
            <v>0</v>
          </cell>
          <cell r="K15">
            <v>216725.54063</v>
          </cell>
        </row>
        <row r="16">
          <cell r="A16" t="str">
            <v>Bradesco LFT LP</v>
          </cell>
          <cell r="B16">
            <v>209845.85789799999</v>
          </cell>
          <cell r="C16">
            <v>0</v>
          </cell>
          <cell r="D16">
            <v>0</v>
          </cell>
          <cell r="E16">
            <v>0</v>
          </cell>
          <cell r="F16">
            <v>2035.262659</v>
          </cell>
          <cell r="G16">
            <v>0</v>
          </cell>
          <cell r="H16">
            <v>0</v>
          </cell>
          <cell r="I16">
            <v>0</v>
          </cell>
          <cell r="J16">
            <v>0</v>
          </cell>
          <cell r="K16">
            <v>211881.12055699999</v>
          </cell>
        </row>
        <row r="17">
          <cell r="A17" t="str">
            <v>CEF - LFT LP</v>
          </cell>
          <cell r="B17">
            <v>3320991.804544</v>
          </cell>
          <cell r="C17">
            <v>0</v>
          </cell>
          <cell r="D17">
            <v>0</v>
          </cell>
          <cell r="E17">
            <v>0</v>
          </cell>
          <cell r="F17">
            <v>32811.002081999999</v>
          </cell>
          <cell r="G17">
            <v>0</v>
          </cell>
          <cell r="H17">
            <v>0</v>
          </cell>
          <cell r="I17">
            <v>0</v>
          </cell>
          <cell r="J17">
            <v>0</v>
          </cell>
          <cell r="K17">
            <v>3353802.806626</v>
          </cell>
        </row>
        <row r="18">
          <cell r="A18" t="str">
            <v>CEF - LFT LP 1</v>
          </cell>
          <cell r="B18">
            <v>1760616.9199059999</v>
          </cell>
          <cell r="C18">
            <v>0</v>
          </cell>
          <cell r="D18">
            <v>0</v>
          </cell>
          <cell r="E18">
            <v>0</v>
          </cell>
          <cell r="F18">
            <v>17394.684728</v>
          </cell>
          <cell r="G18">
            <v>0</v>
          </cell>
          <cell r="H18">
            <v>0</v>
          </cell>
          <cell r="I18">
            <v>0</v>
          </cell>
          <cell r="J18">
            <v>0</v>
          </cell>
          <cell r="K18">
            <v>1778011.604634</v>
          </cell>
        </row>
        <row r="19">
          <cell r="A19" t="str">
            <v>CEF - MCSD 473</v>
          </cell>
          <cell r="B19">
            <v>22145.234772</v>
          </cell>
          <cell r="C19">
            <v>0</v>
          </cell>
          <cell r="D19">
            <v>0</v>
          </cell>
          <cell r="E19">
            <v>0</v>
          </cell>
          <cell r="F19">
            <v>218.23712900000001</v>
          </cell>
          <cell r="G19">
            <v>0</v>
          </cell>
          <cell r="H19">
            <v>0</v>
          </cell>
          <cell r="I19">
            <v>0</v>
          </cell>
          <cell r="J19">
            <v>0</v>
          </cell>
          <cell r="K19">
            <v>22363.471901000001</v>
          </cell>
        </row>
        <row r="20">
          <cell r="A20" t="str">
            <v>CEF 1º E 5º L EE</v>
          </cell>
          <cell r="B20">
            <v>478526.574073</v>
          </cell>
          <cell r="C20">
            <v>0</v>
          </cell>
          <cell r="D20">
            <v>0</v>
          </cell>
          <cell r="E20">
            <v>0</v>
          </cell>
          <cell r="F20">
            <v>4715.7895019999996</v>
          </cell>
          <cell r="G20">
            <v>0</v>
          </cell>
          <cell r="H20">
            <v>0</v>
          </cell>
          <cell r="I20">
            <v>0</v>
          </cell>
          <cell r="J20">
            <v>0</v>
          </cell>
          <cell r="K20">
            <v>483242.36357500002</v>
          </cell>
        </row>
        <row r="21">
          <cell r="A21" t="str">
            <v>CEF 1º L EE</v>
          </cell>
          <cell r="B21">
            <v>2455072.8795989999</v>
          </cell>
          <cell r="C21">
            <v>0</v>
          </cell>
          <cell r="D21">
            <v>0</v>
          </cell>
          <cell r="E21">
            <v>0</v>
          </cell>
          <cell r="F21">
            <v>24194.282071000001</v>
          </cell>
          <cell r="G21">
            <v>0</v>
          </cell>
          <cell r="H21">
            <v>0</v>
          </cell>
          <cell r="I21">
            <v>0</v>
          </cell>
          <cell r="J21">
            <v>0</v>
          </cell>
          <cell r="K21">
            <v>2479267.1616699998</v>
          </cell>
        </row>
        <row r="22">
          <cell r="A22" t="str">
            <v>CEF 2º L EE</v>
          </cell>
          <cell r="B22">
            <v>835571.22052099998</v>
          </cell>
          <cell r="C22">
            <v>0</v>
          </cell>
          <cell r="D22">
            <v>0</v>
          </cell>
          <cell r="E22">
            <v>0</v>
          </cell>
          <cell r="F22">
            <v>8234.3974249999992</v>
          </cell>
          <cell r="G22">
            <v>0</v>
          </cell>
          <cell r="H22">
            <v>0</v>
          </cell>
          <cell r="I22">
            <v>0</v>
          </cell>
          <cell r="J22">
            <v>0</v>
          </cell>
          <cell r="K22">
            <v>843805.61794599995</v>
          </cell>
        </row>
        <row r="23">
          <cell r="A23" t="str">
            <v>CEF MCSD - 467</v>
          </cell>
          <cell r="B23">
            <v>5109.5300829999996</v>
          </cell>
          <cell r="C23">
            <v>0</v>
          </cell>
          <cell r="D23">
            <v>0</v>
          </cell>
          <cell r="E23">
            <v>0</v>
          </cell>
          <cell r="F23">
            <v>50.353459000000001</v>
          </cell>
          <cell r="G23">
            <v>0</v>
          </cell>
          <cell r="H23">
            <v>0</v>
          </cell>
          <cell r="I23">
            <v>0</v>
          </cell>
          <cell r="J23">
            <v>0</v>
          </cell>
          <cell r="K23">
            <v>5159.8835419999996</v>
          </cell>
        </row>
        <row r="24">
          <cell r="A24" t="str">
            <v>ITAU - 4º LEILÃO 2</v>
          </cell>
          <cell r="B24">
            <v>9393668.8195309993</v>
          </cell>
          <cell r="C24">
            <v>0</v>
          </cell>
          <cell r="D24">
            <v>0</v>
          </cell>
          <cell r="E24">
            <v>0</v>
          </cell>
          <cell r="F24">
            <v>91642.817599999995</v>
          </cell>
          <cell r="G24">
            <v>0</v>
          </cell>
          <cell r="H24">
            <v>0</v>
          </cell>
          <cell r="I24">
            <v>0</v>
          </cell>
          <cell r="J24">
            <v>0</v>
          </cell>
          <cell r="K24">
            <v>9485311.6371309999</v>
          </cell>
        </row>
        <row r="25">
          <cell r="A25" t="str">
            <v>ITAU - 4º LEILÃO 3</v>
          </cell>
          <cell r="B25">
            <v>700045.70185299998</v>
          </cell>
          <cell r="C25">
            <v>0</v>
          </cell>
          <cell r="D25">
            <v>0</v>
          </cell>
          <cell r="E25">
            <v>0</v>
          </cell>
          <cell r="F25">
            <v>6829.5105780000004</v>
          </cell>
          <cell r="G25">
            <v>0</v>
          </cell>
          <cell r="H25">
            <v>0</v>
          </cell>
          <cell r="I25">
            <v>0</v>
          </cell>
          <cell r="J25">
            <v>0</v>
          </cell>
          <cell r="K25">
            <v>706875.21243099996</v>
          </cell>
        </row>
        <row r="26">
          <cell r="A26" t="str">
            <v>ITAU - 4º LEILÃO 4</v>
          </cell>
          <cell r="B26">
            <v>117820.259177</v>
          </cell>
          <cell r="C26">
            <v>0</v>
          </cell>
          <cell r="D26">
            <v>0</v>
          </cell>
          <cell r="E26">
            <v>0</v>
          </cell>
          <cell r="F26">
            <v>1149.431679</v>
          </cell>
          <cell r="G26">
            <v>0</v>
          </cell>
          <cell r="H26">
            <v>0</v>
          </cell>
          <cell r="I26">
            <v>0</v>
          </cell>
          <cell r="J26">
            <v>0</v>
          </cell>
          <cell r="K26">
            <v>118969.690856</v>
          </cell>
        </row>
        <row r="27">
          <cell r="A27" t="str">
            <v>VOTORANTIM  BLOQ. JUD</v>
          </cell>
          <cell r="B27">
            <v>57239.065643000002</v>
          </cell>
          <cell r="C27">
            <v>0</v>
          </cell>
          <cell r="D27">
            <v>0</v>
          </cell>
          <cell r="E27">
            <v>0</v>
          </cell>
          <cell r="F27">
            <v>565.78043700000001</v>
          </cell>
          <cell r="G27">
            <v>0</v>
          </cell>
          <cell r="H27">
            <v>0</v>
          </cell>
          <cell r="I27">
            <v>0</v>
          </cell>
          <cell r="J27">
            <v>0</v>
          </cell>
          <cell r="K27">
            <v>57804.846080000003</v>
          </cell>
        </row>
        <row r="28">
          <cell r="A28" t="str">
            <v>VOTORANTIM  BLOQ. JUD 2</v>
          </cell>
          <cell r="B28">
            <v>49090.386677000002</v>
          </cell>
          <cell r="C28">
            <v>0</v>
          </cell>
          <cell r="D28">
            <v>0</v>
          </cell>
          <cell r="E28">
            <v>0</v>
          </cell>
          <cell r="F28">
            <v>485.234692</v>
          </cell>
          <cell r="G28">
            <v>0</v>
          </cell>
          <cell r="H28">
            <v>0</v>
          </cell>
          <cell r="I28">
            <v>0</v>
          </cell>
          <cell r="J28">
            <v>0</v>
          </cell>
          <cell r="K28">
            <v>49575.621369</v>
          </cell>
        </row>
        <row r="29">
          <cell r="A29" t="str">
            <v>VOTORANTIM 1º L EE V2</v>
          </cell>
          <cell r="B29">
            <v>850947.57956800004</v>
          </cell>
          <cell r="C29">
            <v>0</v>
          </cell>
          <cell r="D29">
            <v>0</v>
          </cell>
          <cell r="E29">
            <v>0</v>
          </cell>
          <cell r="F29">
            <v>8411.2046200000004</v>
          </cell>
          <cell r="G29">
            <v>0</v>
          </cell>
          <cell r="H29">
            <v>0</v>
          </cell>
          <cell r="I29">
            <v>0</v>
          </cell>
          <cell r="J29">
            <v>0</v>
          </cell>
          <cell r="K29">
            <v>859358.78418800002</v>
          </cell>
        </row>
        <row r="30">
          <cell r="A30" t="str">
            <v>VOTORANTIM 2º L EE V2</v>
          </cell>
          <cell r="B30">
            <v>390134.32117000001</v>
          </cell>
          <cell r="C30">
            <v>0</v>
          </cell>
          <cell r="D30">
            <v>0</v>
          </cell>
          <cell r="E30">
            <v>0</v>
          </cell>
          <cell r="F30">
            <v>3856.2887820000001</v>
          </cell>
          <cell r="G30">
            <v>0</v>
          </cell>
          <cell r="H30">
            <v>0</v>
          </cell>
          <cell r="I30">
            <v>0</v>
          </cell>
          <cell r="J30">
            <v>0</v>
          </cell>
          <cell r="K30">
            <v>393990.60995200003</v>
          </cell>
        </row>
        <row r="31">
          <cell r="B31" t="str">
            <v>435.884.792,03</v>
          </cell>
          <cell r="C31" t="str">
            <v>163.916.000,00</v>
          </cell>
          <cell r="D31" t="str">
            <v>145.384.773,80</v>
          </cell>
          <cell r="E31">
            <v>145357915.67000002</v>
          </cell>
          <cell r="F31" t="str">
            <v>4.384.298,51</v>
          </cell>
          <cell r="G31" t="str">
            <v>299.915,67</v>
          </cell>
          <cell r="H31" t="str">
            <v>550.569,01</v>
          </cell>
          <cell r="I31">
            <v>0</v>
          </cell>
          <cell r="J31" t="str">
            <v>26.858,13</v>
          </cell>
          <cell r="K31" t="str">
            <v>458.249.747,72</v>
          </cell>
        </row>
        <row r="32">
          <cell r="B32" t="str">
            <v>435.884.792,03</v>
          </cell>
          <cell r="C32" t="str">
            <v>163.916.000,00</v>
          </cell>
          <cell r="D32" t="str">
            <v>145.384.773,80</v>
          </cell>
          <cell r="E32">
            <v>145357915.67000002</v>
          </cell>
          <cell r="F32" t="str">
            <v>4.384.298,51</v>
          </cell>
          <cell r="G32" t="str">
            <v>299.915,67</v>
          </cell>
          <cell r="H32" t="str">
            <v>550.569,01</v>
          </cell>
          <cell r="I32">
            <v>0</v>
          </cell>
          <cell r="J32" t="str">
            <v>26.858,13</v>
          </cell>
          <cell r="K32" t="str">
            <v>458.249.747,72</v>
          </cell>
        </row>
        <row r="33">
          <cell r="B33" t="str">
            <v>435.884.792,03</v>
          </cell>
          <cell r="C33" t="str">
            <v>163.916.000,00</v>
          </cell>
          <cell r="D33" t="str">
            <v>145.384.773,80</v>
          </cell>
          <cell r="E33">
            <v>145357915.67000002</v>
          </cell>
          <cell r="F33" t="str">
            <v>4.384.298,51</v>
          </cell>
          <cell r="G33" t="str">
            <v>299.915,67</v>
          </cell>
          <cell r="H33" t="str">
            <v>550.569,01</v>
          </cell>
          <cell r="I33">
            <v>0</v>
          </cell>
          <cell r="J33" t="str">
            <v>26.858,13</v>
          </cell>
          <cell r="K33" t="str">
            <v>458.249.747,72</v>
          </cell>
        </row>
        <row r="34">
          <cell r="B34" t="str">
            <v>435.884.792,03</v>
          </cell>
          <cell r="C34" t="str">
            <v>163.916.000,00</v>
          </cell>
          <cell r="D34" t="str">
            <v>145.384.773,80</v>
          </cell>
          <cell r="E34">
            <v>145357915.67000002</v>
          </cell>
          <cell r="F34" t="str">
            <v>4.384.298,51</v>
          </cell>
          <cell r="G34" t="str">
            <v>299.915,67</v>
          </cell>
          <cell r="H34" t="str">
            <v>550.569,01</v>
          </cell>
          <cell r="I34">
            <v>0</v>
          </cell>
          <cell r="J34" t="str">
            <v>26.858,13</v>
          </cell>
          <cell r="K34" t="str">
            <v>458.249.747,72</v>
          </cell>
        </row>
        <row r="35">
          <cell r="B35">
            <v>435884792.02550614</v>
          </cell>
          <cell r="C35">
            <v>163916000</v>
          </cell>
          <cell r="D35">
            <v>145384773.797591</v>
          </cell>
          <cell r="E35">
            <v>144507430.98559901</v>
          </cell>
          <cell r="F35">
            <v>4384298.5065099988</v>
          </cell>
          <cell r="G35">
            <v>299915.67165700003</v>
          </cell>
          <cell r="H35">
            <v>550569.014402</v>
          </cell>
          <cell r="I35">
            <v>850484.68605899997</v>
          </cell>
          <cell r="J35">
            <v>26858.125932999999</v>
          </cell>
          <cell r="K35">
            <v>458249747.72003096</v>
          </cell>
        </row>
      </sheetData>
      <sheetData sheetId="93" refreshError="1">
        <row r="1">
          <cell r="A1" t="str">
            <v>Data 30/06/2011</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3700</v>
          </cell>
          <cell r="B3">
            <v>0</v>
          </cell>
          <cell r="C3">
            <v>3700000</v>
          </cell>
          <cell r="D3">
            <v>0</v>
          </cell>
          <cell r="E3">
            <v>0</v>
          </cell>
          <cell r="F3">
            <v>26622.291138000001</v>
          </cell>
          <cell r="G3">
            <v>0</v>
          </cell>
          <cell r="H3">
            <v>0</v>
          </cell>
          <cell r="I3">
            <v>0</v>
          </cell>
          <cell r="J3">
            <v>0</v>
          </cell>
          <cell r="K3">
            <v>3726622.2911379999</v>
          </cell>
        </row>
        <row r="4">
          <cell r="A4" t="str">
            <v>BB CDB 3800</v>
          </cell>
          <cell r="B4">
            <v>0</v>
          </cell>
          <cell r="C4">
            <v>3800000</v>
          </cell>
          <cell r="D4">
            <v>2943529.9573969999</v>
          </cell>
          <cell r="E4">
            <v>2939330.94</v>
          </cell>
          <cell r="F4">
            <v>13195.147084</v>
          </cell>
          <cell r="G4">
            <v>365.56365499999998</v>
          </cell>
          <cell r="H4">
            <v>0</v>
          </cell>
          <cell r="I4">
            <v>365.56365499999998</v>
          </cell>
          <cell r="J4">
            <v>3833.4537420000001</v>
          </cell>
          <cell r="K4">
            <v>869665.18968700001</v>
          </cell>
        </row>
        <row r="5">
          <cell r="A5" t="str">
            <v>BB POLO 28 - 2011</v>
          </cell>
          <cell r="B5">
            <v>373823162.67618001</v>
          </cell>
          <cell r="C5">
            <v>146679000</v>
          </cell>
          <cell r="D5">
            <v>127425645.432707</v>
          </cell>
          <cell r="E5">
            <v>127177000</v>
          </cell>
          <cell r="F5">
            <v>3775528.4607219999</v>
          </cell>
          <cell r="G5">
            <v>248645.432707</v>
          </cell>
          <cell r="H5">
            <v>0</v>
          </cell>
          <cell r="I5">
            <v>248645.432707</v>
          </cell>
          <cell r="J5">
            <v>0</v>
          </cell>
          <cell r="K5">
            <v>396852045.70419699</v>
          </cell>
        </row>
        <row r="6">
          <cell r="A6" t="str">
            <v xml:space="preserve">BB Polo 28 - BNDES FINEM </v>
          </cell>
          <cell r="B6">
            <v>17606028.380215999</v>
          </cell>
          <cell r="C6">
            <v>0</v>
          </cell>
          <cell r="D6">
            <v>0</v>
          </cell>
          <cell r="E6">
            <v>0</v>
          </cell>
          <cell r="F6">
            <v>168736.69734899999</v>
          </cell>
          <cell r="G6">
            <v>0</v>
          </cell>
          <cell r="H6">
            <v>0</v>
          </cell>
          <cell r="I6">
            <v>0</v>
          </cell>
          <cell r="J6">
            <v>0</v>
          </cell>
          <cell r="K6">
            <v>17774765.077564999</v>
          </cell>
        </row>
        <row r="7">
          <cell r="A7" t="str">
            <v>BNB AF 1</v>
          </cell>
          <cell r="B7">
            <v>10421226.314999999</v>
          </cell>
          <cell r="C7">
            <v>0</v>
          </cell>
          <cell r="D7">
            <v>0</v>
          </cell>
          <cell r="E7">
            <v>0</v>
          </cell>
          <cell r="F7">
            <v>94188.040439000004</v>
          </cell>
          <cell r="G7">
            <v>0</v>
          </cell>
          <cell r="H7">
            <v>0</v>
          </cell>
          <cell r="I7">
            <v>0</v>
          </cell>
          <cell r="J7">
            <v>0</v>
          </cell>
          <cell r="K7">
            <v>10515414.355439</v>
          </cell>
        </row>
        <row r="8">
          <cell r="A8" t="str">
            <v>BNB AF 2º</v>
          </cell>
          <cell r="B8">
            <v>12735372.349561</v>
          </cell>
          <cell r="C8">
            <v>0</v>
          </cell>
          <cell r="D8">
            <v>6545942.7429339997</v>
          </cell>
          <cell r="E8">
            <v>6401052.8499999996</v>
          </cell>
          <cell r="F8">
            <v>61528.779806999999</v>
          </cell>
          <cell r="G8">
            <v>144889.892934</v>
          </cell>
          <cell r="H8">
            <v>0</v>
          </cell>
          <cell r="I8">
            <v>144889.892934</v>
          </cell>
          <cell r="J8">
            <v>0</v>
          </cell>
          <cell r="K8">
            <v>6250958.386434</v>
          </cell>
        </row>
        <row r="9">
          <cell r="A9" t="str">
            <v>BNB FNE</v>
          </cell>
          <cell r="B9">
            <v>21684165.499127999</v>
          </cell>
          <cell r="C9">
            <v>0</v>
          </cell>
          <cell r="D9">
            <v>0</v>
          </cell>
          <cell r="E9">
            <v>0</v>
          </cell>
          <cell r="F9">
            <v>195983.562317</v>
          </cell>
          <cell r="G9">
            <v>0</v>
          </cell>
          <cell r="H9">
            <v>0</v>
          </cell>
          <cell r="I9">
            <v>0</v>
          </cell>
          <cell r="J9">
            <v>0</v>
          </cell>
          <cell r="K9">
            <v>21880149.061445002</v>
          </cell>
        </row>
        <row r="10">
          <cell r="A10" t="str">
            <v>BRADESCO CHESF 103</v>
          </cell>
          <cell r="B10">
            <v>108104.380504</v>
          </cell>
          <cell r="C10">
            <v>0</v>
          </cell>
          <cell r="D10">
            <v>0</v>
          </cell>
          <cell r="E10">
            <v>0</v>
          </cell>
          <cell r="F10">
            <v>1018.380959</v>
          </cell>
          <cell r="G10">
            <v>0</v>
          </cell>
          <cell r="H10">
            <v>0</v>
          </cell>
          <cell r="I10">
            <v>0</v>
          </cell>
          <cell r="J10">
            <v>0</v>
          </cell>
          <cell r="K10">
            <v>109122.761463</v>
          </cell>
        </row>
        <row r="11">
          <cell r="A11" t="str">
            <v>BRADESCO CHESF 104</v>
          </cell>
          <cell r="B11">
            <v>29776.069307000002</v>
          </cell>
          <cell r="C11">
            <v>0</v>
          </cell>
          <cell r="D11">
            <v>0</v>
          </cell>
          <cell r="E11">
            <v>0</v>
          </cell>
          <cell r="F11">
            <v>280.50095499999998</v>
          </cell>
          <cell r="G11">
            <v>0</v>
          </cell>
          <cell r="H11">
            <v>0</v>
          </cell>
          <cell r="I11">
            <v>0</v>
          </cell>
          <cell r="J11">
            <v>0</v>
          </cell>
          <cell r="K11">
            <v>30056.570262000001</v>
          </cell>
        </row>
        <row r="12">
          <cell r="A12" t="str">
            <v>BRADESCO RECIFE MAE</v>
          </cell>
          <cell r="B12">
            <v>775766.07704700006</v>
          </cell>
          <cell r="C12">
            <v>0</v>
          </cell>
          <cell r="D12">
            <v>0</v>
          </cell>
          <cell r="E12">
            <v>0</v>
          </cell>
          <cell r="F12">
            <v>7377.625059</v>
          </cell>
          <cell r="G12">
            <v>0</v>
          </cell>
          <cell r="H12">
            <v>0</v>
          </cell>
          <cell r="I12">
            <v>0</v>
          </cell>
          <cell r="J12">
            <v>0</v>
          </cell>
          <cell r="K12">
            <v>783143.70210600004</v>
          </cell>
        </row>
        <row r="13">
          <cell r="A13" t="str">
            <v>Bradesco LFT</v>
          </cell>
          <cell r="B13">
            <v>216725.54063</v>
          </cell>
          <cell r="C13">
            <v>0</v>
          </cell>
          <cell r="D13">
            <v>217750.693443</v>
          </cell>
          <cell r="E13">
            <v>213711.302754</v>
          </cell>
          <cell r="F13">
            <v>1025.1528129999999</v>
          </cell>
          <cell r="G13">
            <v>4039.3906889999998</v>
          </cell>
          <cell r="H13">
            <v>0</v>
          </cell>
          <cell r="I13">
            <v>4039.3906889999998</v>
          </cell>
          <cell r="J13">
            <v>0</v>
          </cell>
          <cell r="K13">
            <v>0</v>
          </cell>
        </row>
        <row r="14">
          <cell r="A14" t="str">
            <v>Bradesco LFT LP</v>
          </cell>
          <cell r="B14">
            <v>211881.12055699999</v>
          </cell>
          <cell r="C14">
            <v>0</v>
          </cell>
          <cell r="D14">
            <v>0</v>
          </cell>
          <cell r="E14">
            <v>0</v>
          </cell>
          <cell r="F14">
            <v>2016.2982930000001</v>
          </cell>
          <cell r="G14">
            <v>0</v>
          </cell>
          <cell r="H14">
            <v>0</v>
          </cell>
          <cell r="I14">
            <v>0</v>
          </cell>
          <cell r="J14">
            <v>0</v>
          </cell>
          <cell r="K14">
            <v>213897.41884999999</v>
          </cell>
        </row>
        <row r="15">
          <cell r="A15" t="str">
            <v>CEF - LFT LP</v>
          </cell>
          <cell r="B15">
            <v>3353802.806626</v>
          </cell>
          <cell r="C15">
            <v>0</v>
          </cell>
          <cell r="D15">
            <v>0</v>
          </cell>
          <cell r="E15">
            <v>0</v>
          </cell>
          <cell r="F15">
            <v>32191.523397000001</v>
          </cell>
          <cell r="G15">
            <v>0</v>
          </cell>
          <cell r="H15">
            <v>0</v>
          </cell>
          <cell r="I15">
            <v>0</v>
          </cell>
          <cell r="J15">
            <v>0</v>
          </cell>
          <cell r="K15">
            <v>3385994.330023</v>
          </cell>
        </row>
        <row r="16">
          <cell r="A16" t="str">
            <v>CEF - LFT LP 1</v>
          </cell>
          <cell r="B16">
            <v>1778011.604634</v>
          </cell>
          <cell r="C16">
            <v>0</v>
          </cell>
          <cell r="D16">
            <v>0</v>
          </cell>
          <cell r="E16">
            <v>0</v>
          </cell>
          <cell r="F16">
            <v>17066.269387</v>
          </cell>
          <cell r="G16">
            <v>0</v>
          </cell>
          <cell r="H16">
            <v>0</v>
          </cell>
          <cell r="I16">
            <v>0</v>
          </cell>
          <cell r="J16">
            <v>0</v>
          </cell>
          <cell r="K16">
            <v>1795077.874021</v>
          </cell>
        </row>
        <row r="17">
          <cell r="A17" t="str">
            <v>CEF - MCSD 473</v>
          </cell>
          <cell r="B17">
            <v>22363.471901000001</v>
          </cell>
          <cell r="C17">
            <v>0</v>
          </cell>
          <cell r="D17">
            <v>0</v>
          </cell>
          <cell r="E17">
            <v>0</v>
          </cell>
          <cell r="F17">
            <v>212.80931100000001</v>
          </cell>
          <cell r="G17">
            <v>0</v>
          </cell>
          <cell r="H17">
            <v>0</v>
          </cell>
          <cell r="I17">
            <v>0</v>
          </cell>
          <cell r="J17">
            <v>0</v>
          </cell>
          <cell r="K17">
            <v>22576.281212000002</v>
          </cell>
        </row>
        <row r="18">
          <cell r="A18" t="str">
            <v>CEF 1º E 5º L EE</v>
          </cell>
          <cell r="B18">
            <v>483242.36357500002</v>
          </cell>
          <cell r="C18">
            <v>0</v>
          </cell>
          <cell r="D18">
            <v>0</v>
          </cell>
          <cell r="E18">
            <v>0</v>
          </cell>
          <cell r="F18">
            <v>4598.5021930000003</v>
          </cell>
          <cell r="G18">
            <v>0</v>
          </cell>
          <cell r="H18">
            <v>0</v>
          </cell>
          <cell r="I18">
            <v>0</v>
          </cell>
          <cell r="J18">
            <v>0</v>
          </cell>
          <cell r="K18">
            <v>487840.86576800002</v>
          </cell>
        </row>
        <row r="19">
          <cell r="A19" t="str">
            <v>CEF 1º L EE</v>
          </cell>
          <cell r="B19">
            <v>2479267.1616699998</v>
          </cell>
          <cell r="C19">
            <v>0</v>
          </cell>
          <cell r="D19">
            <v>0</v>
          </cell>
          <cell r="E19">
            <v>0</v>
          </cell>
          <cell r="F19">
            <v>23592.541428</v>
          </cell>
          <cell r="G19">
            <v>0</v>
          </cell>
          <cell r="H19">
            <v>0</v>
          </cell>
          <cell r="I19">
            <v>0</v>
          </cell>
          <cell r="J19">
            <v>0</v>
          </cell>
          <cell r="K19">
            <v>2502859.703098</v>
          </cell>
        </row>
        <row r="20">
          <cell r="A20" t="str">
            <v>CEF 2º L EE</v>
          </cell>
          <cell r="B20">
            <v>843805.61794599995</v>
          </cell>
          <cell r="C20">
            <v>0</v>
          </cell>
          <cell r="D20">
            <v>0</v>
          </cell>
          <cell r="E20">
            <v>0</v>
          </cell>
          <cell r="F20">
            <v>8029.5981439999996</v>
          </cell>
          <cell r="G20">
            <v>0</v>
          </cell>
          <cell r="H20">
            <v>0</v>
          </cell>
          <cell r="I20">
            <v>0</v>
          </cell>
          <cell r="J20">
            <v>0</v>
          </cell>
          <cell r="K20">
            <v>851835.21609</v>
          </cell>
        </row>
        <row r="21">
          <cell r="A21" t="str">
            <v>CEF MCSD - 467</v>
          </cell>
          <cell r="B21">
            <v>5159.8835419999996</v>
          </cell>
          <cell r="C21">
            <v>0</v>
          </cell>
          <cell r="D21">
            <v>0</v>
          </cell>
          <cell r="E21">
            <v>0</v>
          </cell>
          <cell r="F21">
            <v>49.101109000000001</v>
          </cell>
          <cell r="G21">
            <v>0</v>
          </cell>
          <cell r="H21">
            <v>0</v>
          </cell>
          <cell r="I21">
            <v>0</v>
          </cell>
          <cell r="J21">
            <v>0</v>
          </cell>
          <cell r="K21">
            <v>5208.9846509999998</v>
          </cell>
        </row>
        <row r="22">
          <cell r="A22" t="str">
            <v>ITAU - 4º LEILÃO 2</v>
          </cell>
          <cell r="B22">
            <v>9485311.6371309999</v>
          </cell>
          <cell r="C22">
            <v>0</v>
          </cell>
          <cell r="D22">
            <v>0</v>
          </cell>
          <cell r="E22">
            <v>0</v>
          </cell>
          <cell r="F22">
            <v>89354.943085000006</v>
          </cell>
          <cell r="G22">
            <v>0</v>
          </cell>
          <cell r="H22">
            <v>0</v>
          </cell>
          <cell r="I22">
            <v>0</v>
          </cell>
          <cell r="J22">
            <v>0</v>
          </cell>
          <cell r="K22">
            <v>9574666.5802159999</v>
          </cell>
        </row>
        <row r="23">
          <cell r="A23" t="str">
            <v>ITAU - 4º LEILÃO 3</v>
          </cell>
          <cell r="B23">
            <v>706875.21243099996</v>
          </cell>
          <cell r="C23">
            <v>0</v>
          </cell>
          <cell r="D23">
            <v>0</v>
          </cell>
          <cell r="E23">
            <v>0</v>
          </cell>
          <cell r="F23">
            <v>6659.0109830000001</v>
          </cell>
          <cell r="G23">
            <v>0</v>
          </cell>
          <cell r="H23">
            <v>0</v>
          </cell>
          <cell r="I23">
            <v>0</v>
          </cell>
          <cell r="J23">
            <v>0</v>
          </cell>
          <cell r="K23">
            <v>713534.22341400001</v>
          </cell>
        </row>
        <row r="24">
          <cell r="A24" t="str">
            <v>ITAU - 4º LEILÃO 4</v>
          </cell>
          <cell r="B24">
            <v>118969.690856</v>
          </cell>
          <cell r="C24">
            <v>0</v>
          </cell>
          <cell r="D24">
            <v>0</v>
          </cell>
          <cell r="E24">
            <v>0</v>
          </cell>
          <cell r="F24">
            <v>1120.7359719999999</v>
          </cell>
          <cell r="G24">
            <v>0</v>
          </cell>
          <cell r="H24">
            <v>0</v>
          </cell>
          <cell r="I24">
            <v>0</v>
          </cell>
          <cell r="J24">
            <v>0</v>
          </cell>
          <cell r="K24">
            <v>120090.426828</v>
          </cell>
        </row>
        <row r="25">
          <cell r="A25" t="str">
            <v>VOTORANTIM  BLOQ. JUD</v>
          </cell>
          <cell r="B25">
            <v>57804.846080000003</v>
          </cell>
          <cell r="C25">
            <v>0</v>
          </cell>
          <cell r="D25">
            <v>0</v>
          </cell>
          <cell r="E25">
            <v>0</v>
          </cell>
          <cell r="F25">
            <v>551.72474799999998</v>
          </cell>
          <cell r="G25">
            <v>0</v>
          </cell>
          <cell r="H25">
            <v>0</v>
          </cell>
          <cell r="I25">
            <v>0</v>
          </cell>
          <cell r="J25">
            <v>0</v>
          </cell>
          <cell r="K25">
            <v>58356.570828000004</v>
          </cell>
        </row>
        <row r="26">
          <cell r="A26" t="str">
            <v>VOTORANTIM  BLOQ. JUD 2</v>
          </cell>
          <cell r="B26">
            <v>49575.621369</v>
          </cell>
          <cell r="C26">
            <v>0</v>
          </cell>
          <cell r="D26">
            <v>0</v>
          </cell>
          <cell r="E26">
            <v>0</v>
          </cell>
          <cell r="F26">
            <v>473.180003</v>
          </cell>
          <cell r="G26">
            <v>0</v>
          </cell>
          <cell r="H26">
            <v>0</v>
          </cell>
          <cell r="I26">
            <v>0</v>
          </cell>
          <cell r="J26">
            <v>0</v>
          </cell>
          <cell r="K26">
            <v>50048.801372000002</v>
          </cell>
        </row>
        <row r="27">
          <cell r="A27" t="str">
            <v>VOTORANTIM 1º L EE V2</v>
          </cell>
          <cell r="B27">
            <v>859358.78418800002</v>
          </cell>
          <cell r="C27">
            <v>0</v>
          </cell>
          <cell r="D27">
            <v>67028.463483</v>
          </cell>
          <cell r="E27">
            <v>66347.77</v>
          </cell>
          <cell r="F27">
            <v>7713.6062389999997</v>
          </cell>
          <cell r="G27">
            <v>680.69348300000001</v>
          </cell>
          <cell r="H27">
            <v>0</v>
          </cell>
          <cell r="I27">
            <v>680.69348300000001</v>
          </cell>
          <cell r="J27">
            <v>0</v>
          </cell>
          <cell r="K27">
            <v>800043.92694399995</v>
          </cell>
        </row>
        <row r="28">
          <cell r="A28" t="str">
            <v>VOTORANTIM 2º L EE V2</v>
          </cell>
          <cell r="B28">
            <v>393990.60995200003</v>
          </cell>
          <cell r="C28">
            <v>0</v>
          </cell>
          <cell r="D28">
            <v>52852.477336000004</v>
          </cell>
          <cell r="E28">
            <v>52287.8</v>
          </cell>
          <cell r="F28">
            <v>3688.2607739999999</v>
          </cell>
          <cell r="G28">
            <v>564.67733599999997</v>
          </cell>
          <cell r="H28">
            <v>0</v>
          </cell>
          <cell r="I28">
            <v>564.67733599999997</v>
          </cell>
          <cell r="J28">
            <v>0</v>
          </cell>
          <cell r="K28">
            <v>344826.39338999998</v>
          </cell>
        </row>
        <row r="29">
          <cell r="B29" t="str">
            <v>458.249.747,72</v>
          </cell>
          <cell r="C29" t="str">
            <v>154.179.000,00</v>
          </cell>
          <cell r="D29" t="str">
            <v>137.252.749,77</v>
          </cell>
          <cell r="E29">
            <v>137248916.32000002</v>
          </cell>
          <cell r="F29" t="str">
            <v>4.542.802,74</v>
          </cell>
          <cell r="G29" t="str">
            <v>399.185,65</v>
          </cell>
          <cell r="H29" t="str">
            <v>0,00</v>
          </cell>
          <cell r="I29">
            <v>0</v>
          </cell>
          <cell r="J29" t="str">
            <v>3.833,45</v>
          </cell>
          <cell r="K29" t="str">
            <v>479.718.800,70</v>
          </cell>
        </row>
        <row r="30">
          <cell r="B30" t="str">
            <v>458.249.747,72</v>
          </cell>
          <cell r="C30" t="str">
            <v>154.179.000,00</v>
          </cell>
          <cell r="D30" t="str">
            <v>137.252.749,77</v>
          </cell>
          <cell r="E30">
            <v>137248916.32000002</v>
          </cell>
          <cell r="F30" t="str">
            <v>4.542.802,74</v>
          </cell>
          <cell r="G30" t="str">
            <v>399.185,65</v>
          </cell>
          <cell r="H30" t="str">
            <v>0,00</v>
          </cell>
          <cell r="I30">
            <v>0</v>
          </cell>
          <cell r="J30" t="str">
            <v>3.833,45</v>
          </cell>
          <cell r="K30" t="str">
            <v>479.718.800,70</v>
          </cell>
        </row>
        <row r="31">
          <cell r="B31" t="str">
            <v>458.249.747,72</v>
          </cell>
          <cell r="C31" t="str">
            <v>154.179.000,00</v>
          </cell>
          <cell r="D31" t="str">
            <v>137.252.749,77</v>
          </cell>
          <cell r="E31">
            <v>137248916.32000002</v>
          </cell>
          <cell r="F31" t="str">
            <v>4.542.802,74</v>
          </cell>
          <cell r="G31" t="str">
            <v>399.185,65</v>
          </cell>
          <cell r="H31" t="str">
            <v>0,00</v>
          </cell>
          <cell r="I31">
            <v>0</v>
          </cell>
          <cell r="J31" t="str">
            <v>3.833,45</v>
          </cell>
          <cell r="K31" t="str">
            <v>479.718.800,70</v>
          </cell>
        </row>
        <row r="32">
          <cell r="B32" t="str">
            <v>458.249.747,72</v>
          </cell>
          <cell r="C32" t="str">
            <v>154.179.000,00</v>
          </cell>
          <cell r="D32" t="str">
            <v>137.252.749,77</v>
          </cell>
          <cell r="E32">
            <v>137248916.32000002</v>
          </cell>
          <cell r="F32" t="str">
            <v>4.542.802,74</v>
          </cell>
          <cell r="G32" t="str">
            <v>399.185,65</v>
          </cell>
          <cell r="H32" t="str">
            <v>0,00</v>
          </cell>
          <cell r="I32">
            <v>0</v>
          </cell>
          <cell r="J32" t="str">
            <v>3.833,45</v>
          </cell>
          <cell r="K32" t="str">
            <v>479.718.800,70</v>
          </cell>
        </row>
        <row r="33">
          <cell r="B33">
            <v>458249747.72003096</v>
          </cell>
          <cell r="C33">
            <v>154179000</v>
          </cell>
          <cell r="D33">
            <v>137252749.76729998</v>
          </cell>
          <cell r="E33">
            <v>136849730.66275397</v>
          </cell>
          <cell r="F33">
            <v>4542802.7437079987</v>
          </cell>
          <cell r="G33">
            <v>399185.65080400003</v>
          </cell>
          <cell r="H33">
            <v>0</v>
          </cell>
          <cell r="I33">
            <v>399185.65080400003</v>
          </cell>
          <cell r="J33">
            <v>3833.4537420000001</v>
          </cell>
          <cell r="K33">
            <v>479718800.69644111</v>
          </cell>
        </row>
        <row r="34">
          <cell r="E34">
            <v>0</v>
          </cell>
          <cell r="I34">
            <v>0</v>
          </cell>
        </row>
        <row r="35">
          <cell r="E35">
            <v>0</v>
          </cell>
          <cell r="I35">
            <v>0</v>
          </cell>
        </row>
      </sheetData>
      <sheetData sheetId="94" refreshError="1">
        <row r="1">
          <cell r="A1" t="str">
            <v>Data 31/07/2011</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1010</v>
          </cell>
          <cell r="B3">
            <v>0</v>
          </cell>
          <cell r="C3">
            <v>1010000</v>
          </cell>
          <cell r="D3">
            <v>0</v>
          </cell>
          <cell r="E3">
            <v>0</v>
          </cell>
          <cell r="F3">
            <v>4157.1020930000004</v>
          </cell>
          <cell r="G3">
            <v>0</v>
          </cell>
          <cell r="H3">
            <v>0</v>
          </cell>
          <cell r="I3">
            <v>0</v>
          </cell>
          <cell r="J3">
            <v>0</v>
          </cell>
          <cell r="K3">
            <v>1014157.102093</v>
          </cell>
        </row>
        <row r="4">
          <cell r="A4" t="str">
            <v>BB CDB 3700</v>
          </cell>
          <cell r="B4">
            <v>3726622.2911379999</v>
          </cell>
          <cell r="C4">
            <v>0</v>
          </cell>
          <cell r="D4">
            <v>0</v>
          </cell>
          <cell r="E4">
            <v>0</v>
          </cell>
          <cell r="F4">
            <v>35626.696981000001</v>
          </cell>
          <cell r="G4">
            <v>0</v>
          </cell>
          <cell r="H4">
            <v>0</v>
          </cell>
          <cell r="I4">
            <v>0</v>
          </cell>
          <cell r="J4">
            <v>0</v>
          </cell>
          <cell r="K4">
            <v>3762248.9881190001</v>
          </cell>
        </row>
        <row r="5">
          <cell r="A5" t="str">
            <v>BB CDB 3800</v>
          </cell>
          <cell r="B5">
            <v>869665.18968700001</v>
          </cell>
          <cell r="C5">
            <v>0</v>
          </cell>
          <cell r="D5">
            <v>613343.62688400003</v>
          </cell>
          <cell r="E5">
            <v>611803.79999900004</v>
          </cell>
          <cell r="F5">
            <v>3863.348172</v>
          </cell>
          <cell r="G5">
            <v>1539.8268849999999</v>
          </cell>
          <cell r="H5">
            <v>0</v>
          </cell>
          <cell r="I5">
            <v>1539.8268849999999</v>
          </cell>
          <cell r="J5">
            <v>0</v>
          </cell>
          <cell r="K5">
            <v>260184.910974</v>
          </cell>
        </row>
        <row r="6">
          <cell r="A6" t="str">
            <v>BB POLO 28 - 2011</v>
          </cell>
          <cell r="B6">
            <v>396852045.70419699</v>
          </cell>
          <cell r="C6">
            <v>186779000</v>
          </cell>
          <cell r="D6">
            <v>252937207.03926101</v>
          </cell>
          <cell r="E6">
            <v>251878241.00999701</v>
          </cell>
          <cell r="F6">
            <v>4016413.3874809998</v>
          </cell>
          <cell r="G6">
            <v>1058966.029264</v>
          </cell>
          <cell r="H6">
            <v>0</v>
          </cell>
          <cell r="I6">
            <v>1058966.029264</v>
          </cell>
          <cell r="J6">
            <v>0</v>
          </cell>
          <cell r="K6">
            <v>334710252.05240703</v>
          </cell>
        </row>
        <row r="7">
          <cell r="A7" t="str">
            <v xml:space="preserve">BB Polo 28 - BNDES FINEM </v>
          </cell>
          <cell r="B7">
            <v>17774765.077564999</v>
          </cell>
          <cell r="C7">
            <v>0</v>
          </cell>
          <cell r="D7">
            <v>0</v>
          </cell>
          <cell r="E7">
            <v>0</v>
          </cell>
          <cell r="F7">
            <v>172409.366958</v>
          </cell>
          <cell r="G7">
            <v>0</v>
          </cell>
          <cell r="H7">
            <v>0</v>
          </cell>
          <cell r="I7">
            <v>0</v>
          </cell>
          <cell r="J7">
            <v>0</v>
          </cell>
          <cell r="K7">
            <v>17947174.444522001</v>
          </cell>
        </row>
        <row r="8">
          <cell r="A8" t="str">
            <v>BNB AF 1</v>
          </cell>
          <cell r="B8">
            <v>10515414.355439</v>
          </cell>
          <cell r="C8">
            <v>0</v>
          </cell>
          <cell r="D8">
            <v>0</v>
          </cell>
          <cell r="E8">
            <v>0</v>
          </cell>
          <cell r="F8">
            <v>96448.475896999997</v>
          </cell>
          <cell r="G8">
            <v>0</v>
          </cell>
          <cell r="H8">
            <v>0</v>
          </cell>
          <cell r="I8">
            <v>0</v>
          </cell>
          <cell r="J8">
            <v>0</v>
          </cell>
          <cell r="K8">
            <v>10611862.831335999</v>
          </cell>
        </row>
        <row r="9">
          <cell r="A9" t="str">
            <v>BNB AF 2º</v>
          </cell>
          <cell r="B9">
            <v>6250958.386434</v>
          </cell>
          <cell r="C9">
            <v>0</v>
          </cell>
          <cell r="D9">
            <v>0</v>
          </cell>
          <cell r="E9">
            <v>0</v>
          </cell>
          <cell r="F9">
            <v>57334.441505000003</v>
          </cell>
          <cell r="G9">
            <v>0</v>
          </cell>
          <cell r="H9">
            <v>0</v>
          </cell>
          <cell r="I9">
            <v>0</v>
          </cell>
          <cell r="J9">
            <v>0</v>
          </cell>
          <cell r="K9">
            <v>6308292.827939</v>
          </cell>
        </row>
        <row r="10">
          <cell r="A10" t="str">
            <v>BNB FNE</v>
          </cell>
          <cell r="B10">
            <v>21880149.061445002</v>
          </cell>
          <cell r="C10">
            <v>0</v>
          </cell>
          <cell r="D10">
            <v>0</v>
          </cell>
          <cell r="E10">
            <v>0</v>
          </cell>
          <cell r="F10">
            <v>200687.00652699999</v>
          </cell>
          <cell r="G10">
            <v>0</v>
          </cell>
          <cell r="H10">
            <v>0</v>
          </cell>
          <cell r="I10">
            <v>0</v>
          </cell>
          <cell r="J10">
            <v>0</v>
          </cell>
          <cell r="K10">
            <v>22080836.067972001</v>
          </cell>
        </row>
        <row r="11">
          <cell r="A11" t="str">
            <v>BRADESCO CHESF 103</v>
          </cell>
          <cell r="B11">
            <v>109122.761463</v>
          </cell>
          <cell r="C11">
            <v>0</v>
          </cell>
          <cell r="D11">
            <v>0</v>
          </cell>
          <cell r="E11">
            <v>0</v>
          </cell>
          <cell r="F11">
            <v>1043.2191009999999</v>
          </cell>
          <cell r="G11">
            <v>0</v>
          </cell>
          <cell r="H11">
            <v>0</v>
          </cell>
          <cell r="I11">
            <v>0</v>
          </cell>
          <cell r="J11">
            <v>0</v>
          </cell>
          <cell r="K11">
            <v>110165.980564</v>
          </cell>
        </row>
        <row r="12">
          <cell r="A12" t="str">
            <v>BRADESCO CHESF 104</v>
          </cell>
          <cell r="B12">
            <v>30056.570262000001</v>
          </cell>
          <cell r="C12">
            <v>0</v>
          </cell>
          <cell r="D12">
            <v>0</v>
          </cell>
          <cell r="E12">
            <v>0</v>
          </cell>
          <cell r="F12">
            <v>287.34232700000001</v>
          </cell>
          <cell r="G12">
            <v>0</v>
          </cell>
          <cell r="H12">
            <v>0</v>
          </cell>
          <cell r="I12">
            <v>0</v>
          </cell>
          <cell r="J12">
            <v>0</v>
          </cell>
          <cell r="K12">
            <v>30343.912589</v>
          </cell>
        </row>
        <row r="13">
          <cell r="A13" t="str">
            <v>BRADESCO RECIFE MAE</v>
          </cell>
          <cell r="B13">
            <v>783143.70210600004</v>
          </cell>
          <cell r="C13">
            <v>393000</v>
          </cell>
          <cell r="D13">
            <v>740327.30362200004</v>
          </cell>
          <cell r="E13">
            <v>737539.20000100008</v>
          </cell>
          <cell r="F13">
            <v>5982.5978299999997</v>
          </cell>
          <cell r="G13">
            <v>2788.1036210000002</v>
          </cell>
          <cell r="H13">
            <v>0</v>
          </cell>
          <cell r="I13">
            <v>2788.1036210000002</v>
          </cell>
          <cell r="J13">
            <v>0</v>
          </cell>
          <cell r="K13">
            <v>441798.99631399999</v>
          </cell>
        </row>
        <row r="14">
          <cell r="A14" t="str">
            <v>Bradesco LFT LP</v>
          </cell>
          <cell r="B14">
            <v>213897.41884999999</v>
          </cell>
          <cell r="C14">
            <v>0</v>
          </cell>
          <cell r="D14">
            <v>0</v>
          </cell>
          <cell r="E14">
            <v>0</v>
          </cell>
          <cell r="F14">
            <v>2128.9002460000002</v>
          </cell>
          <cell r="G14">
            <v>0</v>
          </cell>
          <cell r="H14">
            <v>0</v>
          </cell>
          <cell r="I14">
            <v>0</v>
          </cell>
          <cell r="J14">
            <v>0</v>
          </cell>
          <cell r="K14">
            <v>216026.31909599999</v>
          </cell>
        </row>
        <row r="15">
          <cell r="A15" t="str">
            <v>CEF - LFT LP</v>
          </cell>
          <cell r="B15">
            <v>3385994.330023</v>
          </cell>
          <cell r="C15">
            <v>0</v>
          </cell>
          <cell r="D15">
            <v>0</v>
          </cell>
          <cell r="E15">
            <v>0</v>
          </cell>
          <cell r="F15">
            <v>32561.050495</v>
          </cell>
          <cell r="G15">
            <v>0</v>
          </cell>
          <cell r="H15">
            <v>0</v>
          </cell>
          <cell r="I15">
            <v>0</v>
          </cell>
          <cell r="J15">
            <v>0</v>
          </cell>
          <cell r="K15">
            <v>3418555.3805180001</v>
          </cell>
        </row>
        <row r="16">
          <cell r="A16" t="str">
            <v>CEF - LFT LP 1</v>
          </cell>
          <cell r="B16">
            <v>1795077.874021</v>
          </cell>
          <cell r="C16">
            <v>0</v>
          </cell>
          <cell r="D16">
            <v>0</v>
          </cell>
          <cell r="E16">
            <v>0</v>
          </cell>
          <cell r="F16">
            <v>17262.173413</v>
          </cell>
          <cell r="G16">
            <v>0</v>
          </cell>
          <cell r="H16">
            <v>0</v>
          </cell>
          <cell r="I16">
            <v>0</v>
          </cell>
          <cell r="J16">
            <v>0</v>
          </cell>
          <cell r="K16">
            <v>1812340.0474340001</v>
          </cell>
        </row>
        <row r="17">
          <cell r="A17" t="str">
            <v>CEF - MCSD 473</v>
          </cell>
          <cell r="B17">
            <v>22576.281212000002</v>
          </cell>
          <cell r="C17">
            <v>0</v>
          </cell>
          <cell r="D17">
            <v>0</v>
          </cell>
          <cell r="E17">
            <v>0</v>
          </cell>
          <cell r="F17">
            <v>218.02048300000001</v>
          </cell>
          <cell r="G17">
            <v>0</v>
          </cell>
          <cell r="H17">
            <v>0</v>
          </cell>
          <cell r="I17">
            <v>0</v>
          </cell>
          <cell r="J17">
            <v>0</v>
          </cell>
          <cell r="K17">
            <v>22794.301694999998</v>
          </cell>
        </row>
        <row r="18">
          <cell r="A18" t="str">
            <v>CEF 1º E 5º L EE</v>
          </cell>
          <cell r="B18">
            <v>487840.86576800002</v>
          </cell>
          <cell r="C18">
            <v>0</v>
          </cell>
          <cell r="D18">
            <v>0</v>
          </cell>
          <cell r="E18">
            <v>0</v>
          </cell>
          <cell r="F18">
            <v>4711.1081050000003</v>
          </cell>
          <cell r="G18">
            <v>0</v>
          </cell>
          <cell r="H18">
            <v>0</v>
          </cell>
          <cell r="I18">
            <v>0</v>
          </cell>
          <cell r="J18">
            <v>0</v>
          </cell>
          <cell r="K18">
            <v>492551.97387300001</v>
          </cell>
        </row>
        <row r="19">
          <cell r="A19" t="str">
            <v>CEF 1º L EE</v>
          </cell>
          <cell r="B19">
            <v>2502859.703098</v>
          </cell>
          <cell r="C19">
            <v>0</v>
          </cell>
          <cell r="D19">
            <v>0</v>
          </cell>
          <cell r="E19">
            <v>0</v>
          </cell>
          <cell r="F19">
            <v>24170.264235999999</v>
          </cell>
          <cell r="G19">
            <v>0</v>
          </cell>
          <cell r="H19">
            <v>0</v>
          </cell>
          <cell r="I19">
            <v>0</v>
          </cell>
          <cell r="J19">
            <v>0</v>
          </cell>
          <cell r="K19">
            <v>2527029.9673339999</v>
          </cell>
        </row>
        <row r="20">
          <cell r="A20" t="str">
            <v>CEF 2º L EE</v>
          </cell>
          <cell r="B20">
            <v>851835.21609</v>
          </cell>
          <cell r="C20">
            <v>0</v>
          </cell>
          <cell r="D20">
            <v>0</v>
          </cell>
          <cell r="E20">
            <v>0</v>
          </cell>
          <cell r="F20">
            <v>8226.2230810000001</v>
          </cell>
          <cell r="G20">
            <v>0</v>
          </cell>
          <cell r="H20">
            <v>0</v>
          </cell>
          <cell r="I20">
            <v>0</v>
          </cell>
          <cell r="J20">
            <v>0</v>
          </cell>
          <cell r="K20">
            <v>860061.43917100003</v>
          </cell>
        </row>
        <row r="21">
          <cell r="A21" t="str">
            <v>CEF MCSD - 467</v>
          </cell>
          <cell r="B21">
            <v>5208.9846509999998</v>
          </cell>
          <cell r="C21">
            <v>0</v>
          </cell>
          <cell r="D21">
            <v>0</v>
          </cell>
          <cell r="E21">
            <v>0</v>
          </cell>
          <cell r="F21">
            <v>50.303472999999997</v>
          </cell>
          <cell r="G21">
            <v>0</v>
          </cell>
          <cell r="H21">
            <v>0</v>
          </cell>
          <cell r="I21">
            <v>0</v>
          </cell>
          <cell r="J21">
            <v>0</v>
          </cell>
          <cell r="K21">
            <v>5259.2881239999997</v>
          </cell>
        </row>
        <row r="22">
          <cell r="A22" t="str">
            <v>ITAU - 4º LEILÃO 2</v>
          </cell>
          <cell r="B22">
            <v>9574666.5802159999</v>
          </cell>
          <cell r="C22">
            <v>0</v>
          </cell>
          <cell r="D22">
            <v>0</v>
          </cell>
          <cell r="E22">
            <v>0</v>
          </cell>
          <cell r="F22">
            <v>91534.295213999998</v>
          </cell>
          <cell r="G22">
            <v>0</v>
          </cell>
          <cell r="H22">
            <v>0</v>
          </cell>
          <cell r="I22">
            <v>0</v>
          </cell>
          <cell r="J22">
            <v>0</v>
          </cell>
          <cell r="K22">
            <v>9666200.8754299991</v>
          </cell>
        </row>
        <row r="23">
          <cell r="A23" t="str">
            <v>ITAU - 4º LEILÃO 3</v>
          </cell>
          <cell r="B23">
            <v>713534.22341400001</v>
          </cell>
          <cell r="C23">
            <v>0</v>
          </cell>
          <cell r="D23">
            <v>0</v>
          </cell>
          <cell r="E23">
            <v>0</v>
          </cell>
          <cell r="F23">
            <v>6821.4231490000002</v>
          </cell>
          <cell r="G23">
            <v>0</v>
          </cell>
          <cell r="H23">
            <v>0</v>
          </cell>
          <cell r="I23">
            <v>0</v>
          </cell>
          <cell r="J23">
            <v>0</v>
          </cell>
          <cell r="K23">
            <v>720355.64656300005</v>
          </cell>
        </row>
        <row r="24">
          <cell r="A24" t="str">
            <v>ITAU - 4º LEILÃO 4</v>
          </cell>
          <cell r="B24">
            <v>120090.426828</v>
          </cell>
          <cell r="C24">
            <v>0</v>
          </cell>
          <cell r="D24">
            <v>0</v>
          </cell>
          <cell r="E24">
            <v>0</v>
          </cell>
          <cell r="F24">
            <v>1148.070534</v>
          </cell>
          <cell r="G24">
            <v>0</v>
          </cell>
          <cell r="H24">
            <v>0</v>
          </cell>
          <cell r="I24">
            <v>0</v>
          </cell>
          <cell r="J24">
            <v>0</v>
          </cell>
          <cell r="K24">
            <v>121238.49736199999</v>
          </cell>
        </row>
        <row r="25">
          <cell r="A25" t="str">
            <v>VOTORANTIM  BLOQ. JUD</v>
          </cell>
          <cell r="B25">
            <v>58356.570828000004</v>
          </cell>
          <cell r="C25">
            <v>0</v>
          </cell>
          <cell r="D25">
            <v>0</v>
          </cell>
          <cell r="E25">
            <v>0</v>
          </cell>
          <cell r="F25">
            <v>565.25128800000005</v>
          </cell>
          <cell r="G25">
            <v>0</v>
          </cell>
          <cell r="H25">
            <v>0</v>
          </cell>
          <cell r="I25">
            <v>0</v>
          </cell>
          <cell r="J25">
            <v>0</v>
          </cell>
          <cell r="K25">
            <v>58921.822116000003</v>
          </cell>
        </row>
        <row r="26">
          <cell r="A26" t="str">
            <v>VOTORANTIM  BLOQ. JUD 2</v>
          </cell>
          <cell r="B26">
            <v>50048.801372000002</v>
          </cell>
          <cell r="C26">
            <v>0</v>
          </cell>
          <cell r="D26">
            <v>0</v>
          </cell>
          <cell r="E26">
            <v>0</v>
          </cell>
          <cell r="F26">
            <v>484.78087399999998</v>
          </cell>
          <cell r="G26">
            <v>0</v>
          </cell>
          <cell r="H26">
            <v>0</v>
          </cell>
          <cell r="I26">
            <v>0</v>
          </cell>
          <cell r="J26">
            <v>0</v>
          </cell>
          <cell r="K26">
            <v>50533.582245999998</v>
          </cell>
        </row>
        <row r="27">
          <cell r="A27" t="str">
            <v>VOTORANTIM 1º L EE V2</v>
          </cell>
          <cell r="B27">
            <v>800043.92694399995</v>
          </cell>
          <cell r="C27">
            <v>0</v>
          </cell>
          <cell r="D27">
            <v>0</v>
          </cell>
          <cell r="E27">
            <v>0</v>
          </cell>
          <cell r="F27">
            <v>7749.3563009999998</v>
          </cell>
          <cell r="G27">
            <v>0</v>
          </cell>
          <cell r="H27">
            <v>0</v>
          </cell>
          <cell r="I27">
            <v>0</v>
          </cell>
          <cell r="J27">
            <v>0</v>
          </cell>
          <cell r="K27">
            <v>807793.28324500006</v>
          </cell>
        </row>
        <row r="28">
          <cell r="A28" t="str">
            <v>VOTORANTIM 2º L EE V2</v>
          </cell>
          <cell r="B28">
            <v>344826.39338999998</v>
          </cell>
          <cell r="C28">
            <v>0</v>
          </cell>
          <cell r="D28">
            <v>0</v>
          </cell>
          <cell r="E28">
            <v>0</v>
          </cell>
          <cell r="F28">
            <v>3340.0448329999999</v>
          </cell>
          <cell r="G28">
            <v>0</v>
          </cell>
          <cell r="H28">
            <v>0</v>
          </cell>
          <cell r="I28">
            <v>0</v>
          </cell>
          <cell r="J28">
            <v>0</v>
          </cell>
          <cell r="K28">
            <v>348166.43822299998</v>
          </cell>
        </row>
        <row r="29">
          <cell r="B29" t="str">
            <v>479.718.800,70</v>
          </cell>
          <cell r="C29" t="str">
            <v>188.182.000,00</v>
          </cell>
          <cell r="D29" t="str">
            <v>254.290.877,97</v>
          </cell>
          <cell r="E29">
            <v>254290877.97</v>
          </cell>
          <cell r="F29" t="str">
            <v>4.795.224,25</v>
          </cell>
          <cell r="G29" t="str">
            <v>1.063.293,96</v>
          </cell>
          <cell r="H29" t="str">
            <v>0,00</v>
          </cell>
          <cell r="I29">
            <v>0</v>
          </cell>
          <cell r="J29" t="str">
            <v>0,00</v>
          </cell>
          <cell r="K29" t="str">
            <v>418.405.146,98</v>
          </cell>
        </row>
        <row r="30">
          <cell r="B30" t="str">
            <v>479.718.800,70</v>
          </cell>
          <cell r="C30" t="str">
            <v>188.182.000,00</v>
          </cell>
          <cell r="D30" t="str">
            <v>254.290.877,97</v>
          </cell>
          <cell r="E30">
            <v>254290877.97</v>
          </cell>
          <cell r="F30" t="str">
            <v>4.795.224,25</v>
          </cell>
          <cell r="G30" t="str">
            <v>1.063.293,96</v>
          </cell>
          <cell r="H30" t="str">
            <v>0,00</v>
          </cell>
          <cell r="I30">
            <v>0</v>
          </cell>
          <cell r="J30" t="str">
            <v>0,00</v>
          </cell>
          <cell r="K30" t="str">
            <v>418.405.146,98</v>
          </cell>
        </row>
        <row r="31">
          <cell r="B31" t="str">
            <v>479.718.800,70</v>
          </cell>
          <cell r="C31" t="str">
            <v>188.182.000,00</v>
          </cell>
          <cell r="D31" t="str">
            <v>254.290.877,97</v>
          </cell>
          <cell r="E31">
            <v>254290877.97</v>
          </cell>
          <cell r="F31" t="str">
            <v>4.795.224,25</v>
          </cell>
          <cell r="G31" t="str">
            <v>1.063.293,96</v>
          </cell>
          <cell r="H31" t="str">
            <v>0,00</v>
          </cell>
          <cell r="I31">
            <v>0</v>
          </cell>
          <cell r="J31" t="str">
            <v>0,00</v>
          </cell>
          <cell r="K31" t="str">
            <v>418.405.146,98</v>
          </cell>
        </row>
        <row r="32">
          <cell r="B32" t="str">
            <v>479.718.800,70</v>
          </cell>
          <cell r="C32" t="str">
            <v>188.182.000,00</v>
          </cell>
          <cell r="D32" t="str">
            <v>254.290.877,97</v>
          </cell>
          <cell r="E32">
            <v>254290877.97</v>
          </cell>
          <cell r="F32" t="str">
            <v>4.795.224,25</v>
          </cell>
          <cell r="G32" t="str">
            <v>1.063.293,96</v>
          </cell>
          <cell r="H32" t="str">
            <v>0,00</v>
          </cell>
          <cell r="I32">
            <v>0</v>
          </cell>
          <cell r="J32" t="str">
            <v>0,00</v>
          </cell>
          <cell r="K32" t="str">
            <v>418.405.146,98</v>
          </cell>
        </row>
        <row r="33">
          <cell r="B33">
            <v>479718800.69644111</v>
          </cell>
          <cell r="C33">
            <v>188182000</v>
          </cell>
          <cell r="D33">
            <v>254290877.96976703</v>
          </cell>
          <cell r="E33">
            <v>253227584.00999704</v>
          </cell>
          <cell r="F33">
            <v>4795224.2505970001</v>
          </cell>
          <cell r="G33">
            <v>1063293.9597700001</v>
          </cell>
          <cell r="H33">
            <v>0</v>
          </cell>
          <cell r="I33">
            <v>1063293.9597700001</v>
          </cell>
          <cell r="J33">
            <v>0</v>
          </cell>
          <cell r="K33">
            <v>418405146.97725916</v>
          </cell>
        </row>
      </sheetData>
      <sheetData sheetId="95" refreshError="1">
        <row r="1">
          <cell r="A1" t="str">
            <v>Data 31/08/2011</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1010</v>
          </cell>
          <cell r="B3">
            <v>1014157.102093</v>
          </cell>
          <cell r="C3">
            <v>0</v>
          </cell>
          <cell r="D3">
            <v>0</v>
          </cell>
          <cell r="E3">
            <v>0</v>
          </cell>
          <cell r="F3">
            <v>10766.718434</v>
          </cell>
          <cell r="G3">
            <v>0</v>
          </cell>
          <cell r="H3">
            <v>0</v>
          </cell>
          <cell r="I3">
            <v>0</v>
          </cell>
          <cell r="J3">
            <v>0</v>
          </cell>
          <cell r="K3">
            <v>1024923.820527</v>
          </cell>
        </row>
        <row r="4">
          <cell r="A4" t="str">
            <v>BB CDB 3700</v>
          </cell>
          <cell r="B4">
            <v>3762248.9881190001</v>
          </cell>
          <cell r="C4">
            <v>0</v>
          </cell>
          <cell r="D4">
            <v>0</v>
          </cell>
          <cell r="E4">
            <v>0</v>
          </cell>
          <cell r="F4">
            <v>39941.617967999999</v>
          </cell>
          <cell r="G4">
            <v>0</v>
          </cell>
          <cell r="H4">
            <v>0</v>
          </cell>
          <cell r="I4">
            <v>0</v>
          </cell>
          <cell r="J4">
            <v>0</v>
          </cell>
          <cell r="K4">
            <v>3802190.6060870001</v>
          </cell>
        </row>
        <row r="5">
          <cell r="A5" t="str">
            <v>BB CDB 3800</v>
          </cell>
          <cell r="B5">
            <v>260184.910974</v>
          </cell>
          <cell r="C5">
            <v>0</v>
          </cell>
          <cell r="D5">
            <v>79063.544615000006</v>
          </cell>
          <cell r="E5">
            <v>78599.310001000005</v>
          </cell>
          <cell r="F5">
            <v>2558.8915809999999</v>
          </cell>
          <cell r="G5">
            <v>464.23461400000002</v>
          </cell>
          <cell r="H5">
            <v>0</v>
          </cell>
          <cell r="I5">
            <v>464.23461400000002</v>
          </cell>
          <cell r="J5">
            <v>0</v>
          </cell>
          <cell r="K5">
            <v>183680.257939</v>
          </cell>
        </row>
        <row r="6">
          <cell r="A6" t="str">
            <v>BB POLO 28 - 2011</v>
          </cell>
          <cell r="B6">
            <v>334710252.05240703</v>
          </cell>
          <cell r="C6">
            <v>126181000</v>
          </cell>
          <cell r="D6">
            <v>132331252.96759801</v>
          </cell>
          <cell r="E6">
            <v>131704999.999999</v>
          </cell>
          <cell r="F6">
            <v>3640484.9492469998</v>
          </cell>
          <cell r="G6">
            <v>626252.96759899997</v>
          </cell>
          <cell r="H6">
            <v>0</v>
          </cell>
          <cell r="I6">
            <v>626252.96759899997</v>
          </cell>
          <cell r="J6">
            <v>0</v>
          </cell>
          <cell r="K6">
            <v>332200484.03405201</v>
          </cell>
        </row>
        <row r="7">
          <cell r="A7" t="str">
            <v xml:space="preserve">BB Polo 28 - BNDES FINEM </v>
          </cell>
          <cell r="B7">
            <v>17947174.444522001</v>
          </cell>
          <cell r="C7">
            <v>0</v>
          </cell>
          <cell r="D7">
            <v>3456038.2779390002</v>
          </cell>
          <cell r="E7">
            <v>3445000</v>
          </cell>
          <cell r="F7">
            <v>165122.65513900001</v>
          </cell>
          <cell r="G7">
            <v>11038.277939</v>
          </cell>
          <cell r="H7">
            <v>0</v>
          </cell>
          <cell r="I7">
            <v>11038.277939</v>
          </cell>
          <cell r="J7">
            <v>0</v>
          </cell>
          <cell r="K7">
            <v>14656258.821723999</v>
          </cell>
        </row>
        <row r="8">
          <cell r="A8" t="str">
            <v>BNB AF 1</v>
          </cell>
          <cell r="B8">
            <v>10611862.831335999</v>
          </cell>
          <cell r="C8">
            <v>0</v>
          </cell>
          <cell r="D8">
            <v>0</v>
          </cell>
          <cell r="E8">
            <v>0</v>
          </cell>
          <cell r="F8">
            <v>108085.98699</v>
          </cell>
          <cell r="G8">
            <v>0</v>
          </cell>
          <cell r="H8">
            <v>0</v>
          </cell>
          <cell r="I8">
            <v>0</v>
          </cell>
          <cell r="J8">
            <v>0</v>
          </cell>
          <cell r="K8">
            <v>10719948.818326</v>
          </cell>
        </row>
        <row r="9">
          <cell r="A9" t="str">
            <v>BNB AF 2º</v>
          </cell>
          <cell r="B9">
            <v>6308292.827939</v>
          </cell>
          <cell r="C9">
            <v>0</v>
          </cell>
          <cell r="D9">
            <v>0</v>
          </cell>
          <cell r="E9">
            <v>0</v>
          </cell>
          <cell r="F9">
            <v>64252.437802</v>
          </cell>
          <cell r="G9">
            <v>0</v>
          </cell>
          <cell r="H9">
            <v>0</v>
          </cell>
          <cell r="I9">
            <v>0</v>
          </cell>
          <cell r="J9">
            <v>0</v>
          </cell>
          <cell r="K9">
            <v>6372545.265741</v>
          </cell>
        </row>
        <row r="10">
          <cell r="A10" t="str">
            <v>BNB FNE</v>
          </cell>
          <cell r="B10">
            <v>22080836.067972001</v>
          </cell>
          <cell r="C10">
            <v>0</v>
          </cell>
          <cell r="D10">
            <v>0</v>
          </cell>
          <cell r="E10">
            <v>0</v>
          </cell>
          <cell r="F10">
            <v>224901.97978299999</v>
          </cell>
          <cell r="G10">
            <v>0</v>
          </cell>
          <cell r="H10">
            <v>0</v>
          </cell>
          <cell r="I10">
            <v>0</v>
          </cell>
          <cell r="J10">
            <v>0</v>
          </cell>
          <cell r="K10">
            <v>22305738.047754999</v>
          </cell>
        </row>
        <row r="11">
          <cell r="A11" t="str">
            <v>BRADESCO CHESF 103</v>
          </cell>
          <cell r="B11">
            <v>110165.980564</v>
          </cell>
          <cell r="C11">
            <v>0</v>
          </cell>
          <cell r="D11">
            <v>0</v>
          </cell>
          <cell r="E11">
            <v>0</v>
          </cell>
          <cell r="F11">
            <v>1169.568395</v>
          </cell>
          <cell r="G11">
            <v>0</v>
          </cell>
          <cell r="H11">
            <v>0</v>
          </cell>
          <cell r="I11">
            <v>0</v>
          </cell>
          <cell r="J11">
            <v>0</v>
          </cell>
          <cell r="K11">
            <v>111335.54895900001</v>
          </cell>
        </row>
        <row r="12">
          <cell r="A12" t="str">
            <v>BRADESCO CHESF 104</v>
          </cell>
          <cell r="B12">
            <v>30343.912589</v>
          </cell>
          <cell r="C12">
            <v>0</v>
          </cell>
          <cell r="D12">
            <v>0</v>
          </cell>
          <cell r="E12">
            <v>0</v>
          </cell>
          <cell r="F12">
            <v>322.14374099999998</v>
          </cell>
          <cell r="G12">
            <v>0</v>
          </cell>
          <cell r="H12">
            <v>0</v>
          </cell>
          <cell r="I12">
            <v>0</v>
          </cell>
          <cell r="J12">
            <v>0</v>
          </cell>
          <cell r="K12">
            <v>30666.056329999999</v>
          </cell>
        </row>
        <row r="13">
          <cell r="A13" t="str">
            <v>BRADESCO RECIFE MAE</v>
          </cell>
          <cell r="B13">
            <v>441798.99631399999</v>
          </cell>
          <cell r="C13">
            <v>1758000</v>
          </cell>
          <cell r="D13">
            <v>0</v>
          </cell>
          <cell r="E13">
            <v>0</v>
          </cell>
          <cell r="F13">
            <v>17788.245382000001</v>
          </cell>
          <cell r="G13">
            <v>0</v>
          </cell>
          <cell r="H13">
            <v>0</v>
          </cell>
          <cell r="I13">
            <v>0</v>
          </cell>
          <cell r="J13">
            <v>0</v>
          </cell>
          <cell r="K13">
            <v>2217587.2416969999</v>
          </cell>
        </row>
        <row r="14">
          <cell r="A14" t="str">
            <v>Bradesco LFT LP</v>
          </cell>
          <cell r="B14">
            <v>216026.31909599999</v>
          </cell>
          <cell r="C14">
            <v>0</v>
          </cell>
          <cell r="D14">
            <v>0</v>
          </cell>
          <cell r="E14">
            <v>0</v>
          </cell>
          <cell r="F14">
            <v>2177.8321810000002</v>
          </cell>
          <cell r="G14">
            <v>0</v>
          </cell>
          <cell r="H14">
            <v>0</v>
          </cell>
          <cell r="I14">
            <v>0</v>
          </cell>
          <cell r="J14">
            <v>0</v>
          </cell>
          <cell r="K14">
            <v>218204.151277</v>
          </cell>
        </row>
        <row r="15">
          <cell r="A15" t="str">
            <v>CEF - LFT LP</v>
          </cell>
          <cell r="B15">
            <v>3418555.3805180001</v>
          </cell>
          <cell r="C15">
            <v>0</v>
          </cell>
          <cell r="D15">
            <v>0</v>
          </cell>
          <cell r="E15">
            <v>0</v>
          </cell>
          <cell r="F15">
            <v>36720.241222999997</v>
          </cell>
          <cell r="G15">
            <v>0</v>
          </cell>
          <cell r="H15">
            <v>0</v>
          </cell>
          <cell r="I15">
            <v>0</v>
          </cell>
          <cell r="J15">
            <v>0</v>
          </cell>
          <cell r="K15">
            <v>3455426.6302590002</v>
          </cell>
        </row>
        <row r="16">
          <cell r="A16" t="str">
            <v>CEF - LFT LP 1</v>
          </cell>
          <cell r="B16">
            <v>1812340.0474340001</v>
          </cell>
          <cell r="C16">
            <v>0</v>
          </cell>
          <cell r="D16">
            <v>0</v>
          </cell>
          <cell r="E16">
            <v>0</v>
          </cell>
          <cell r="F16">
            <v>19467.159754</v>
          </cell>
          <cell r="G16">
            <v>0</v>
          </cell>
          <cell r="H16">
            <v>0</v>
          </cell>
          <cell r="I16">
            <v>0</v>
          </cell>
          <cell r="J16">
            <v>0</v>
          </cell>
          <cell r="K16">
            <v>1831887.26404</v>
          </cell>
        </row>
        <row r="17">
          <cell r="A17" t="str">
            <v>CEF - MCSD 473</v>
          </cell>
          <cell r="B17">
            <v>22794.301694999998</v>
          </cell>
          <cell r="C17">
            <v>0</v>
          </cell>
          <cell r="D17">
            <v>0</v>
          </cell>
          <cell r="E17">
            <v>0</v>
          </cell>
          <cell r="F17">
            <v>244.45077000000001</v>
          </cell>
          <cell r="G17">
            <v>0</v>
          </cell>
          <cell r="H17">
            <v>0</v>
          </cell>
          <cell r="I17">
            <v>0</v>
          </cell>
          <cell r="J17">
            <v>0</v>
          </cell>
          <cell r="K17">
            <v>23038.752465000001</v>
          </cell>
        </row>
        <row r="18">
          <cell r="A18" t="str">
            <v>CEF 1º E 5º L EE</v>
          </cell>
          <cell r="B18">
            <v>492551.97387300001</v>
          </cell>
          <cell r="C18">
            <v>0</v>
          </cell>
          <cell r="D18">
            <v>0</v>
          </cell>
          <cell r="E18">
            <v>0</v>
          </cell>
          <cell r="F18">
            <v>5282.2284570000002</v>
          </cell>
          <cell r="G18">
            <v>0</v>
          </cell>
          <cell r="H18">
            <v>0</v>
          </cell>
          <cell r="I18">
            <v>0</v>
          </cell>
          <cell r="J18">
            <v>0</v>
          </cell>
          <cell r="K18">
            <v>497834.20233</v>
          </cell>
        </row>
        <row r="19">
          <cell r="A19" t="str">
            <v>CEF 1º L EE</v>
          </cell>
          <cell r="B19">
            <v>2527029.9673339999</v>
          </cell>
          <cell r="C19">
            <v>0</v>
          </cell>
          <cell r="D19">
            <v>0</v>
          </cell>
          <cell r="E19">
            <v>0</v>
          </cell>
          <cell r="F19">
            <v>27100.388009999999</v>
          </cell>
          <cell r="G19">
            <v>0</v>
          </cell>
          <cell r="H19">
            <v>0</v>
          </cell>
          <cell r="I19">
            <v>0</v>
          </cell>
          <cell r="J19">
            <v>0</v>
          </cell>
          <cell r="K19">
            <v>2554130.3553439998</v>
          </cell>
        </row>
        <row r="20">
          <cell r="A20" t="str">
            <v>CEF 2º L EE</v>
          </cell>
          <cell r="B20">
            <v>860061.43917100003</v>
          </cell>
          <cell r="C20">
            <v>0</v>
          </cell>
          <cell r="D20">
            <v>0</v>
          </cell>
          <cell r="E20">
            <v>0</v>
          </cell>
          <cell r="F20">
            <v>9223.4753899999996</v>
          </cell>
          <cell r="G20">
            <v>0</v>
          </cell>
          <cell r="H20">
            <v>0</v>
          </cell>
          <cell r="I20">
            <v>0</v>
          </cell>
          <cell r="J20">
            <v>0</v>
          </cell>
          <cell r="K20">
            <v>869284.91456099995</v>
          </cell>
        </row>
        <row r="21">
          <cell r="A21" t="str">
            <v>CEF MCSD - 467</v>
          </cell>
          <cell r="B21">
            <v>5259.2881239999997</v>
          </cell>
          <cell r="C21">
            <v>0</v>
          </cell>
          <cell r="D21">
            <v>0</v>
          </cell>
          <cell r="E21">
            <v>0</v>
          </cell>
          <cell r="F21">
            <v>56.401685000000001</v>
          </cell>
          <cell r="G21">
            <v>0</v>
          </cell>
          <cell r="H21">
            <v>0</v>
          </cell>
          <cell r="I21">
            <v>0</v>
          </cell>
          <cell r="J21">
            <v>0</v>
          </cell>
          <cell r="K21">
            <v>5315.6898090000004</v>
          </cell>
        </row>
        <row r="22">
          <cell r="A22" t="str">
            <v>ITAU - 4º LEILÃO 2</v>
          </cell>
          <cell r="B22">
            <v>9666200.8754299991</v>
          </cell>
          <cell r="C22">
            <v>0</v>
          </cell>
          <cell r="D22">
            <v>0</v>
          </cell>
          <cell r="E22">
            <v>0</v>
          </cell>
          <cell r="F22">
            <v>102620.454891</v>
          </cell>
          <cell r="G22">
            <v>0</v>
          </cell>
          <cell r="H22">
            <v>0</v>
          </cell>
          <cell r="I22">
            <v>0</v>
          </cell>
          <cell r="J22">
            <v>0</v>
          </cell>
          <cell r="K22">
            <v>9768821.3303210009</v>
          </cell>
        </row>
        <row r="23">
          <cell r="A23" t="str">
            <v>ITAU - 4º LEILÃO 3</v>
          </cell>
          <cell r="B23">
            <v>720355.64656300005</v>
          </cell>
          <cell r="C23">
            <v>0</v>
          </cell>
          <cell r="D23">
            <v>0</v>
          </cell>
          <cell r="E23">
            <v>0</v>
          </cell>
          <cell r="F23">
            <v>7647.5985849999997</v>
          </cell>
          <cell r="G23">
            <v>0</v>
          </cell>
          <cell r="H23">
            <v>0</v>
          </cell>
          <cell r="I23">
            <v>0</v>
          </cell>
          <cell r="J23">
            <v>0</v>
          </cell>
          <cell r="K23">
            <v>728003.24514799996</v>
          </cell>
        </row>
        <row r="24">
          <cell r="A24" t="str">
            <v>ITAU - 4º LEILÃO 4</v>
          </cell>
          <cell r="B24">
            <v>121238.49736199999</v>
          </cell>
          <cell r="C24">
            <v>0</v>
          </cell>
          <cell r="D24">
            <v>0</v>
          </cell>
          <cell r="E24">
            <v>0</v>
          </cell>
          <cell r="F24">
            <v>1287.1188910000001</v>
          </cell>
          <cell r="G24">
            <v>0</v>
          </cell>
          <cell r="H24">
            <v>0</v>
          </cell>
          <cell r="I24">
            <v>0</v>
          </cell>
          <cell r="J24">
            <v>0</v>
          </cell>
          <cell r="K24">
            <v>122525.616253</v>
          </cell>
        </row>
        <row r="25">
          <cell r="A25" t="str">
            <v>VOTORANTIM  BLOQ. JUD</v>
          </cell>
          <cell r="B25">
            <v>58921.822116000003</v>
          </cell>
          <cell r="C25">
            <v>0</v>
          </cell>
          <cell r="D25">
            <v>0</v>
          </cell>
          <cell r="E25">
            <v>0</v>
          </cell>
          <cell r="F25">
            <v>633.79509800000005</v>
          </cell>
          <cell r="G25">
            <v>0</v>
          </cell>
          <cell r="H25">
            <v>0</v>
          </cell>
          <cell r="I25">
            <v>0</v>
          </cell>
          <cell r="J25">
            <v>0</v>
          </cell>
          <cell r="K25">
            <v>59555.617213999998</v>
          </cell>
        </row>
        <row r="26">
          <cell r="A26" t="str">
            <v>VOTORANTIM  BLOQ. JUD 2</v>
          </cell>
          <cell r="B26">
            <v>50533.582245999998</v>
          </cell>
          <cell r="C26">
            <v>0</v>
          </cell>
          <cell r="D26">
            <v>0</v>
          </cell>
          <cell r="E26">
            <v>0</v>
          </cell>
          <cell r="F26">
            <v>543.56663700000001</v>
          </cell>
          <cell r="G26">
            <v>0</v>
          </cell>
          <cell r="H26">
            <v>0</v>
          </cell>
          <cell r="I26">
            <v>0</v>
          </cell>
          <cell r="J26">
            <v>0</v>
          </cell>
          <cell r="K26">
            <v>51077.148883000002</v>
          </cell>
        </row>
        <row r="27">
          <cell r="A27" t="str">
            <v>VOTORANTIM 1º L EE V2</v>
          </cell>
          <cell r="B27">
            <v>807793.28324500006</v>
          </cell>
          <cell r="C27">
            <v>0</v>
          </cell>
          <cell r="D27">
            <v>0</v>
          </cell>
          <cell r="E27">
            <v>0</v>
          </cell>
          <cell r="F27">
            <v>8689.0629819999995</v>
          </cell>
          <cell r="G27">
            <v>0</v>
          </cell>
          <cell r="H27">
            <v>0</v>
          </cell>
          <cell r="I27">
            <v>0</v>
          </cell>
          <cell r="J27">
            <v>0</v>
          </cell>
          <cell r="K27">
            <v>816482.346227</v>
          </cell>
        </row>
        <row r="28">
          <cell r="A28" t="str">
            <v>VOTORANTIM 2º L EE V2</v>
          </cell>
          <cell r="B28">
            <v>348166.43822299998</v>
          </cell>
          <cell r="C28">
            <v>0</v>
          </cell>
          <cell r="D28">
            <v>0</v>
          </cell>
          <cell r="E28">
            <v>0</v>
          </cell>
          <cell r="F28">
            <v>3745.067176</v>
          </cell>
          <cell r="G28">
            <v>0</v>
          </cell>
          <cell r="H28">
            <v>0</v>
          </cell>
          <cell r="I28">
            <v>0</v>
          </cell>
          <cell r="J28">
            <v>0</v>
          </cell>
          <cell r="K28">
            <v>351911.50539900002</v>
          </cell>
        </row>
        <row r="29">
          <cell r="B29" t="str">
            <v>418.405.146,98</v>
          </cell>
          <cell r="C29" t="str">
            <v>127.939.000,00</v>
          </cell>
          <cell r="D29" t="str">
            <v>135.866.354,79</v>
          </cell>
          <cell r="E29">
            <v>135866354.78999999</v>
          </cell>
          <cell r="F29" t="str">
            <v>4.500.834,04</v>
          </cell>
          <cell r="G29" t="str">
            <v>637.755,48</v>
          </cell>
          <cell r="H29" t="str">
            <v>0,00</v>
          </cell>
          <cell r="I29">
            <v>0</v>
          </cell>
          <cell r="J29" t="str">
            <v>0,00</v>
          </cell>
          <cell r="K29" t="str">
            <v>414.978.857,29</v>
          </cell>
        </row>
        <row r="30">
          <cell r="B30" t="str">
            <v>418.405.146,98</v>
          </cell>
          <cell r="C30" t="str">
            <v>127.939.000,00</v>
          </cell>
          <cell r="D30" t="str">
            <v>135.866.354,79</v>
          </cell>
          <cell r="E30">
            <v>135866354.78999999</v>
          </cell>
          <cell r="F30" t="str">
            <v>4.500.834,04</v>
          </cell>
          <cell r="G30" t="str">
            <v>637.755,48</v>
          </cell>
          <cell r="H30" t="str">
            <v>0,00</v>
          </cell>
          <cell r="I30">
            <v>0</v>
          </cell>
          <cell r="J30" t="str">
            <v>0,00</v>
          </cell>
          <cell r="K30" t="str">
            <v>414.978.857,29</v>
          </cell>
        </row>
        <row r="31">
          <cell r="B31" t="str">
            <v>418.405.146,98</v>
          </cell>
          <cell r="C31" t="str">
            <v>127.939.000,00</v>
          </cell>
          <cell r="D31" t="str">
            <v>135.866.354,79</v>
          </cell>
          <cell r="E31">
            <v>135866354.78999999</v>
          </cell>
          <cell r="F31" t="str">
            <v>4.500.834,04</v>
          </cell>
          <cell r="G31" t="str">
            <v>637.755,48</v>
          </cell>
          <cell r="H31" t="str">
            <v>0,00</v>
          </cell>
          <cell r="I31">
            <v>0</v>
          </cell>
          <cell r="J31" t="str">
            <v>0,00</v>
          </cell>
          <cell r="K31" t="str">
            <v>414.978.857,29</v>
          </cell>
        </row>
        <row r="32">
          <cell r="B32" t="str">
            <v>418.405.146,98</v>
          </cell>
          <cell r="C32" t="str">
            <v>127.939.000,00</v>
          </cell>
          <cell r="D32" t="str">
            <v>135.866.354,79</v>
          </cell>
          <cell r="E32">
            <v>135866354.78999999</v>
          </cell>
          <cell r="F32" t="str">
            <v>4.500.834,04</v>
          </cell>
          <cell r="G32" t="str">
            <v>637.755,48</v>
          </cell>
          <cell r="H32" t="str">
            <v>0,00</v>
          </cell>
          <cell r="I32">
            <v>0</v>
          </cell>
          <cell r="J32" t="str">
            <v>0,00</v>
          </cell>
          <cell r="K32" t="str">
            <v>414.978.857,29</v>
          </cell>
        </row>
        <row r="33">
          <cell r="B33">
            <v>418405146.97725916</v>
          </cell>
          <cell r="C33">
            <v>127939000</v>
          </cell>
          <cell r="D33">
            <v>135866354.79015201</v>
          </cell>
          <cell r="E33">
            <v>135228599.31</v>
          </cell>
          <cell r="F33">
            <v>4500834.0361920018</v>
          </cell>
          <cell r="G33">
            <v>637755.48015199997</v>
          </cell>
          <cell r="H33">
            <v>0</v>
          </cell>
          <cell r="I33">
            <v>637755.48015199997</v>
          </cell>
          <cell r="J33">
            <v>0</v>
          </cell>
          <cell r="K33">
            <v>414978857.28866708</v>
          </cell>
        </row>
      </sheetData>
      <sheetData sheetId="96" refreshError="1">
        <row r="1">
          <cell r="A1" t="str">
            <v>Data 30/09/2011</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1010</v>
          </cell>
          <cell r="B3">
            <v>1024923.820527</v>
          </cell>
          <cell r="C3">
            <v>0</v>
          </cell>
          <cell r="D3">
            <v>0</v>
          </cell>
          <cell r="E3">
            <v>0</v>
          </cell>
          <cell r="F3">
            <v>9553.8680249999998</v>
          </cell>
          <cell r="G3">
            <v>0</v>
          </cell>
          <cell r="H3">
            <v>0</v>
          </cell>
          <cell r="I3">
            <v>0</v>
          </cell>
          <cell r="J3">
            <v>0</v>
          </cell>
          <cell r="K3">
            <v>1034477.688552</v>
          </cell>
        </row>
        <row r="4">
          <cell r="A4" t="str">
            <v>BB CDB 3700</v>
          </cell>
          <cell r="B4">
            <v>3802190.6060870001</v>
          </cell>
          <cell r="C4">
            <v>0</v>
          </cell>
          <cell r="D4">
            <v>868076.62232199998</v>
          </cell>
          <cell r="E4">
            <v>861646.59</v>
          </cell>
          <cell r="F4">
            <v>32792.456479</v>
          </cell>
          <cell r="G4">
            <v>6430.032322</v>
          </cell>
          <cell r="H4">
            <v>0</v>
          </cell>
          <cell r="I4">
            <v>6430.032322</v>
          </cell>
          <cell r="J4">
            <v>0</v>
          </cell>
          <cell r="K4">
            <v>2966906.4402439999</v>
          </cell>
        </row>
        <row r="5">
          <cell r="A5" t="str">
            <v>BB CDB 3800</v>
          </cell>
          <cell r="B5">
            <v>183680.257939</v>
          </cell>
          <cell r="C5">
            <v>0</v>
          </cell>
          <cell r="D5">
            <v>184007.85051300001</v>
          </cell>
          <cell r="E5">
            <v>182752.38239300001</v>
          </cell>
          <cell r="F5">
            <v>327.59257400000001</v>
          </cell>
          <cell r="G5">
            <v>1255.46812</v>
          </cell>
          <cell r="H5">
            <v>0</v>
          </cell>
          <cell r="I5">
            <v>1255.46812</v>
          </cell>
          <cell r="J5">
            <v>0</v>
          </cell>
          <cell r="K5">
            <v>0</v>
          </cell>
        </row>
        <row r="6">
          <cell r="A6" t="str">
            <v>BB POLO 28 - 2011</v>
          </cell>
          <cell r="B6">
            <v>332200484.03405201</v>
          </cell>
          <cell r="C6">
            <v>135001000</v>
          </cell>
          <cell r="D6">
            <v>322549815.04774803</v>
          </cell>
          <cell r="E6">
            <v>321305000</v>
          </cell>
          <cell r="F6">
            <v>2408758.4417710002</v>
          </cell>
          <cell r="G6">
            <v>1244815.0477479999</v>
          </cell>
          <cell r="H6">
            <v>0</v>
          </cell>
          <cell r="I6">
            <v>1244815.0477479999</v>
          </cell>
          <cell r="J6">
            <v>0</v>
          </cell>
          <cell r="K6">
            <v>147060427.42807701</v>
          </cell>
        </row>
        <row r="7">
          <cell r="A7" t="str">
            <v xml:space="preserve">BB Polo 28 - BNDES FINEM </v>
          </cell>
          <cell r="B7">
            <v>14656258.821723999</v>
          </cell>
          <cell r="C7">
            <v>0</v>
          </cell>
          <cell r="D7">
            <v>0</v>
          </cell>
          <cell r="E7">
            <v>0</v>
          </cell>
          <cell r="F7">
            <v>140022.56972299999</v>
          </cell>
          <cell r="G7">
            <v>0</v>
          </cell>
          <cell r="H7">
            <v>0</v>
          </cell>
          <cell r="I7">
            <v>0</v>
          </cell>
          <cell r="J7">
            <v>0</v>
          </cell>
          <cell r="K7">
            <v>14796281.391447</v>
          </cell>
        </row>
        <row r="8">
          <cell r="A8" t="str">
            <v>BNB AF 1</v>
          </cell>
          <cell r="B8">
            <v>10719948.818326</v>
          </cell>
          <cell r="C8">
            <v>0</v>
          </cell>
          <cell r="D8">
            <v>0</v>
          </cell>
          <cell r="E8">
            <v>0</v>
          </cell>
          <cell r="F8">
            <v>95871.856816</v>
          </cell>
          <cell r="G8">
            <v>0</v>
          </cell>
          <cell r="H8">
            <v>0</v>
          </cell>
          <cell r="I8">
            <v>0</v>
          </cell>
          <cell r="J8">
            <v>0</v>
          </cell>
          <cell r="K8">
            <v>10815820.675141999</v>
          </cell>
        </row>
        <row r="9">
          <cell r="A9" t="str">
            <v>BNB AF 2º</v>
          </cell>
          <cell r="B9">
            <v>6372545.265741</v>
          </cell>
          <cell r="C9">
            <v>0</v>
          </cell>
          <cell r="D9">
            <v>0</v>
          </cell>
          <cell r="E9">
            <v>0</v>
          </cell>
          <cell r="F9">
            <v>56991.666436</v>
          </cell>
          <cell r="G9">
            <v>0</v>
          </cell>
          <cell r="H9">
            <v>0</v>
          </cell>
          <cell r="I9">
            <v>0</v>
          </cell>
          <cell r="J9">
            <v>0</v>
          </cell>
          <cell r="K9">
            <v>6429536.9321769997</v>
          </cell>
        </row>
        <row r="10">
          <cell r="A10" t="str">
            <v>BNB FNE</v>
          </cell>
          <cell r="B10">
            <v>22305738.047754999</v>
          </cell>
          <cell r="C10">
            <v>0</v>
          </cell>
          <cell r="D10">
            <v>0</v>
          </cell>
          <cell r="E10">
            <v>0</v>
          </cell>
          <cell r="F10">
            <v>199487.195373</v>
          </cell>
          <cell r="G10">
            <v>0</v>
          </cell>
          <cell r="H10">
            <v>0</v>
          </cell>
          <cell r="I10">
            <v>0</v>
          </cell>
          <cell r="J10">
            <v>0</v>
          </cell>
          <cell r="K10">
            <v>22505225.243128002</v>
          </cell>
        </row>
        <row r="11">
          <cell r="A11" t="str">
            <v>BRADESCO CHESF 103</v>
          </cell>
          <cell r="B11">
            <v>111335.54895900001</v>
          </cell>
          <cell r="C11">
            <v>0</v>
          </cell>
          <cell r="D11">
            <v>0</v>
          </cell>
          <cell r="E11">
            <v>0</v>
          </cell>
          <cell r="F11">
            <v>1037.8187330000001</v>
          </cell>
          <cell r="G11">
            <v>0</v>
          </cell>
          <cell r="H11">
            <v>0</v>
          </cell>
          <cell r="I11">
            <v>0</v>
          </cell>
          <cell r="J11">
            <v>0</v>
          </cell>
          <cell r="K11">
            <v>112373.367692</v>
          </cell>
        </row>
        <row r="12">
          <cell r="A12" t="str">
            <v>BRADESCO CHESF 104</v>
          </cell>
          <cell r="B12">
            <v>30666.056329999999</v>
          </cell>
          <cell r="C12">
            <v>0</v>
          </cell>
          <cell r="D12">
            <v>0</v>
          </cell>
          <cell r="E12">
            <v>0</v>
          </cell>
          <cell r="F12">
            <v>285.85485999999997</v>
          </cell>
          <cell r="G12">
            <v>0</v>
          </cell>
          <cell r="H12">
            <v>0</v>
          </cell>
          <cell r="I12">
            <v>0</v>
          </cell>
          <cell r="J12">
            <v>0</v>
          </cell>
          <cell r="K12">
            <v>30951.911189999999</v>
          </cell>
        </row>
        <row r="13">
          <cell r="A13" t="str">
            <v>BRADESCO RECIFE</v>
          </cell>
          <cell r="B13">
            <v>0</v>
          </cell>
          <cell r="C13">
            <v>13061000</v>
          </cell>
          <cell r="D13">
            <v>0</v>
          </cell>
          <cell r="E13">
            <v>0</v>
          </cell>
          <cell r="F13">
            <v>104988.503415</v>
          </cell>
          <cell r="G13">
            <v>0</v>
          </cell>
          <cell r="H13">
            <v>0</v>
          </cell>
          <cell r="I13">
            <v>0</v>
          </cell>
          <cell r="J13">
            <v>0</v>
          </cell>
          <cell r="K13">
            <v>13165988.503415</v>
          </cell>
        </row>
        <row r="14">
          <cell r="A14" t="str">
            <v>BRADESCO RECIFE MAE</v>
          </cell>
          <cell r="B14">
            <v>2217587.2416969999</v>
          </cell>
          <cell r="C14">
            <v>0</v>
          </cell>
          <cell r="D14">
            <v>2221111.3052449999</v>
          </cell>
          <cell r="E14">
            <v>2215013.4999989998</v>
          </cell>
          <cell r="F14">
            <v>5803.8562549999997</v>
          </cell>
          <cell r="G14">
            <v>6097.8052459999999</v>
          </cell>
          <cell r="H14">
            <v>0</v>
          </cell>
          <cell r="I14">
            <v>6097.8052459999999</v>
          </cell>
          <cell r="J14">
            <v>0</v>
          </cell>
          <cell r="K14">
            <v>2279.7927049999998</v>
          </cell>
        </row>
        <row r="15">
          <cell r="A15" t="str">
            <v>Bradesco LFT LP</v>
          </cell>
          <cell r="B15">
            <v>218204.151277</v>
          </cell>
          <cell r="C15">
            <v>0</v>
          </cell>
          <cell r="D15">
            <v>0</v>
          </cell>
          <cell r="E15">
            <v>0</v>
          </cell>
          <cell r="F15">
            <v>2048.541436</v>
          </cell>
          <cell r="G15">
            <v>0</v>
          </cell>
          <cell r="H15">
            <v>0</v>
          </cell>
          <cell r="I15">
            <v>0</v>
          </cell>
          <cell r="J15">
            <v>0</v>
          </cell>
          <cell r="K15">
            <v>220252.692713</v>
          </cell>
        </row>
        <row r="16">
          <cell r="A16" t="str">
            <v>CEF - LFT LP</v>
          </cell>
          <cell r="B16">
            <v>3455426.6302590002</v>
          </cell>
          <cell r="C16">
            <v>0</v>
          </cell>
          <cell r="D16">
            <v>3227654.7874309998</v>
          </cell>
          <cell r="E16">
            <v>3185710.7899989998</v>
          </cell>
          <cell r="F16">
            <v>19617.857634</v>
          </cell>
          <cell r="G16">
            <v>41943.997431999996</v>
          </cell>
          <cell r="H16">
            <v>0</v>
          </cell>
          <cell r="I16">
            <v>41943.997431999996</v>
          </cell>
          <cell r="J16">
            <v>0</v>
          </cell>
          <cell r="K16">
            <v>247389.70046200001</v>
          </cell>
        </row>
        <row r="17">
          <cell r="A17" t="str">
            <v>CEF - LFT LP 1</v>
          </cell>
          <cell r="B17">
            <v>1831887.26404</v>
          </cell>
          <cell r="C17">
            <v>0</v>
          </cell>
          <cell r="D17">
            <v>0</v>
          </cell>
          <cell r="E17">
            <v>0</v>
          </cell>
          <cell r="F17">
            <v>17285.328667999998</v>
          </cell>
          <cell r="G17">
            <v>0</v>
          </cell>
          <cell r="H17">
            <v>0</v>
          </cell>
          <cell r="I17">
            <v>0</v>
          </cell>
          <cell r="J17">
            <v>0</v>
          </cell>
          <cell r="K17">
            <v>1849172.592708</v>
          </cell>
        </row>
        <row r="18">
          <cell r="A18" t="str">
            <v>CEF - MCSD 473</v>
          </cell>
          <cell r="B18">
            <v>23038.752465000001</v>
          </cell>
          <cell r="C18">
            <v>0</v>
          </cell>
          <cell r="D18">
            <v>0</v>
          </cell>
          <cell r="E18">
            <v>0</v>
          </cell>
          <cell r="F18">
            <v>216.935599</v>
          </cell>
          <cell r="G18">
            <v>0</v>
          </cell>
          <cell r="H18">
            <v>0</v>
          </cell>
          <cell r="I18">
            <v>0</v>
          </cell>
          <cell r="J18">
            <v>0</v>
          </cell>
          <cell r="K18">
            <v>23255.688064000002</v>
          </cell>
        </row>
        <row r="19">
          <cell r="A19" t="str">
            <v>CEF 1º E 5º L EE</v>
          </cell>
          <cell r="B19">
            <v>497834.20233</v>
          </cell>
          <cell r="C19">
            <v>0</v>
          </cell>
          <cell r="D19">
            <v>0</v>
          </cell>
          <cell r="E19">
            <v>0</v>
          </cell>
          <cell r="F19">
            <v>4687.6653059999999</v>
          </cell>
          <cell r="G19">
            <v>0</v>
          </cell>
          <cell r="H19">
            <v>0</v>
          </cell>
          <cell r="I19">
            <v>0</v>
          </cell>
          <cell r="J19">
            <v>0</v>
          </cell>
          <cell r="K19">
            <v>502521.86763599998</v>
          </cell>
        </row>
        <row r="20">
          <cell r="A20" t="str">
            <v>CEF 1º L EE</v>
          </cell>
          <cell r="B20">
            <v>2554130.3553439998</v>
          </cell>
          <cell r="C20">
            <v>0</v>
          </cell>
          <cell r="D20">
            <v>0</v>
          </cell>
          <cell r="E20">
            <v>0</v>
          </cell>
          <cell r="F20">
            <v>24049.991334999999</v>
          </cell>
          <cell r="G20">
            <v>0</v>
          </cell>
          <cell r="H20">
            <v>0</v>
          </cell>
          <cell r="I20">
            <v>0</v>
          </cell>
          <cell r="J20">
            <v>0</v>
          </cell>
          <cell r="K20">
            <v>2578180.3466790002</v>
          </cell>
        </row>
        <row r="21">
          <cell r="A21" t="str">
            <v>CEF 2º L EE</v>
          </cell>
          <cell r="B21">
            <v>869284.91456099995</v>
          </cell>
          <cell r="C21">
            <v>0</v>
          </cell>
          <cell r="D21">
            <v>0</v>
          </cell>
          <cell r="E21">
            <v>0</v>
          </cell>
          <cell r="F21">
            <v>8185.2888279999997</v>
          </cell>
          <cell r="G21">
            <v>0</v>
          </cell>
          <cell r="H21">
            <v>0</v>
          </cell>
          <cell r="I21">
            <v>0</v>
          </cell>
          <cell r="J21">
            <v>0</v>
          </cell>
          <cell r="K21">
            <v>877470.20338900003</v>
          </cell>
        </row>
        <row r="22">
          <cell r="A22" t="str">
            <v>CEF MCSD - 467</v>
          </cell>
          <cell r="B22">
            <v>5315.6898090000004</v>
          </cell>
          <cell r="C22">
            <v>0</v>
          </cell>
          <cell r="D22">
            <v>0</v>
          </cell>
          <cell r="E22">
            <v>0</v>
          </cell>
          <cell r="F22">
            <v>50.053159999999998</v>
          </cell>
          <cell r="G22">
            <v>0</v>
          </cell>
          <cell r="H22">
            <v>0</v>
          </cell>
          <cell r="I22">
            <v>0</v>
          </cell>
          <cell r="J22">
            <v>0</v>
          </cell>
          <cell r="K22">
            <v>5365.7429689999999</v>
          </cell>
        </row>
        <row r="23">
          <cell r="A23" t="str">
            <v>ITAU - 4º LEILÃO 2</v>
          </cell>
          <cell r="B23">
            <v>9768821.3303210009</v>
          </cell>
          <cell r="C23">
            <v>0</v>
          </cell>
          <cell r="D23">
            <v>0</v>
          </cell>
          <cell r="E23">
            <v>0</v>
          </cell>
          <cell r="F23">
            <v>91060.455308000004</v>
          </cell>
          <cell r="G23">
            <v>0</v>
          </cell>
          <cell r="H23">
            <v>0</v>
          </cell>
          <cell r="I23">
            <v>0</v>
          </cell>
          <cell r="J23">
            <v>0</v>
          </cell>
          <cell r="K23">
            <v>9859881.7856290005</v>
          </cell>
        </row>
        <row r="24">
          <cell r="A24" t="str">
            <v>ITAU - 4º LEILÃO 3</v>
          </cell>
          <cell r="B24">
            <v>728003.24514799996</v>
          </cell>
          <cell r="C24">
            <v>0</v>
          </cell>
          <cell r="D24">
            <v>0</v>
          </cell>
          <cell r="E24">
            <v>0</v>
          </cell>
          <cell r="F24">
            <v>6786.1111099999998</v>
          </cell>
          <cell r="G24">
            <v>0</v>
          </cell>
          <cell r="H24">
            <v>0</v>
          </cell>
          <cell r="I24">
            <v>0</v>
          </cell>
          <cell r="J24">
            <v>0</v>
          </cell>
          <cell r="K24">
            <v>734789.35625800001</v>
          </cell>
        </row>
        <row r="25">
          <cell r="A25" t="str">
            <v>ITAU - 4º LEILÃO 4</v>
          </cell>
          <cell r="B25">
            <v>122525.616253</v>
          </cell>
          <cell r="C25">
            <v>0</v>
          </cell>
          <cell r="D25">
            <v>0</v>
          </cell>
          <cell r="E25">
            <v>0</v>
          </cell>
          <cell r="F25">
            <v>1142.1273900000001</v>
          </cell>
          <cell r="G25">
            <v>0</v>
          </cell>
          <cell r="H25">
            <v>0</v>
          </cell>
          <cell r="I25">
            <v>0</v>
          </cell>
          <cell r="J25">
            <v>0</v>
          </cell>
          <cell r="K25">
            <v>123667.74364299999</v>
          </cell>
        </row>
        <row r="26">
          <cell r="A26" t="str">
            <v>VOTORANTIM  BLOQ. JUD</v>
          </cell>
          <cell r="B26">
            <v>59555.617213999998</v>
          </cell>
          <cell r="C26">
            <v>0</v>
          </cell>
          <cell r="D26">
            <v>0</v>
          </cell>
          <cell r="E26">
            <v>0</v>
          </cell>
          <cell r="F26">
            <v>562.47257400000001</v>
          </cell>
          <cell r="G26">
            <v>0</v>
          </cell>
          <cell r="H26">
            <v>0</v>
          </cell>
          <cell r="I26">
            <v>0</v>
          </cell>
          <cell r="J26">
            <v>0</v>
          </cell>
          <cell r="K26">
            <v>60118.089787999997</v>
          </cell>
        </row>
        <row r="27">
          <cell r="A27" t="str">
            <v>VOTORANTIM  BLOQ. JUD 2</v>
          </cell>
          <cell r="B27">
            <v>51077.148883000002</v>
          </cell>
          <cell r="C27">
            <v>0</v>
          </cell>
          <cell r="D27">
            <v>0</v>
          </cell>
          <cell r="E27">
            <v>0</v>
          </cell>
          <cell r="F27">
            <v>482.39774499999999</v>
          </cell>
          <cell r="G27">
            <v>0</v>
          </cell>
          <cell r="H27">
            <v>0</v>
          </cell>
          <cell r="I27">
            <v>0</v>
          </cell>
          <cell r="J27">
            <v>0</v>
          </cell>
          <cell r="K27">
            <v>51559.546627999996</v>
          </cell>
        </row>
        <row r="28">
          <cell r="A28" t="str">
            <v>VOTORANTIM 1º L EE Novo</v>
          </cell>
          <cell r="B28">
            <v>822545.56066399999</v>
          </cell>
          <cell r="C28">
            <v>0</v>
          </cell>
          <cell r="D28">
            <v>0</v>
          </cell>
          <cell r="E28">
            <v>0</v>
          </cell>
          <cell r="F28">
            <v>7768.5252959999998</v>
          </cell>
          <cell r="G28">
            <v>0</v>
          </cell>
          <cell r="H28">
            <v>0</v>
          </cell>
          <cell r="I28">
            <v>0</v>
          </cell>
          <cell r="J28">
            <v>0</v>
          </cell>
          <cell r="K28">
            <v>830314.08596000005</v>
          </cell>
        </row>
        <row r="29">
          <cell r="A29" t="str">
            <v>VOTORANTIM 2º L EE Novo</v>
          </cell>
          <cell r="B29">
            <v>352159.084989</v>
          </cell>
          <cell r="C29">
            <v>0</v>
          </cell>
          <cell r="D29">
            <v>0</v>
          </cell>
          <cell r="E29">
            <v>0</v>
          </cell>
          <cell r="F29">
            <v>3325.9638020000002</v>
          </cell>
          <cell r="G29">
            <v>0</v>
          </cell>
          <cell r="H29">
            <v>0</v>
          </cell>
          <cell r="I29">
            <v>0</v>
          </cell>
          <cell r="J29">
            <v>0</v>
          </cell>
          <cell r="K29">
            <v>355485.04879099998</v>
          </cell>
        </row>
        <row r="30">
          <cell r="B30" t="str">
            <v>414.985.168,08</v>
          </cell>
          <cell r="C30" t="str">
            <v>148.062.000,00</v>
          </cell>
          <cell r="D30" t="str">
            <v>329.050.665,61</v>
          </cell>
          <cell r="F30" t="str">
            <v>3.243.191,40</v>
          </cell>
          <cell r="G30" t="str">
            <v>1.300.542,35</v>
          </cell>
          <cell r="H30" t="str">
            <v>0,00</v>
          </cell>
          <cell r="J30" t="str">
            <v>0,00</v>
          </cell>
          <cell r="K30" t="str">
            <v>237.239.693,87</v>
          </cell>
        </row>
        <row r="31">
          <cell r="B31" t="str">
            <v>414.985.168,08</v>
          </cell>
          <cell r="C31" t="str">
            <v>148.062.000,00</v>
          </cell>
          <cell r="D31" t="str">
            <v>329.050.665,61</v>
          </cell>
          <cell r="F31" t="str">
            <v>3.243.191,40</v>
          </cell>
          <cell r="G31" t="str">
            <v>1.300.542,35</v>
          </cell>
          <cell r="H31" t="str">
            <v>0,00</v>
          </cell>
          <cell r="J31" t="str">
            <v>0,00</v>
          </cell>
          <cell r="K31" t="str">
            <v>237.239.693,87</v>
          </cell>
        </row>
        <row r="32">
          <cell r="B32" t="str">
            <v>414.985.168,08</v>
          </cell>
          <cell r="C32" t="str">
            <v>148.062.000,00</v>
          </cell>
          <cell r="D32" t="str">
            <v>329.050.665,61</v>
          </cell>
          <cell r="F32" t="str">
            <v>3.243.191,40</v>
          </cell>
          <cell r="G32" t="str">
            <v>1.300.542,35</v>
          </cell>
          <cell r="H32" t="str">
            <v>0,00</v>
          </cell>
          <cell r="J32" t="str">
            <v>0,00</v>
          </cell>
          <cell r="K32" t="str">
            <v>237.239.693,87</v>
          </cell>
        </row>
        <row r="33">
          <cell r="B33" t="str">
            <v>414.985.168,08</v>
          </cell>
          <cell r="C33" t="str">
            <v>148.062.000,00</v>
          </cell>
          <cell r="D33" t="str">
            <v>329.050.665,61</v>
          </cell>
          <cell r="F33" t="str">
            <v>3.243.191,40</v>
          </cell>
          <cell r="G33" t="str">
            <v>1.300.542,35</v>
          </cell>
          <cell r="H33" t="str">
            <v>0,00</v>
          </cell>
          <cell r="J33" t="str">
            <v>0,00</v>
          </cell>
          <cell r="K33" t="str">
            <v>237.239.693,87</v>
          </cell>
        </row>
        <row r="34">
          <cell r="B34">
            <v>414985168.08269411</v>
          </cell>
          <cell r="C34">
            <v>148062000</v>
          </cell>
          <cell r="D34">
            <v>329050665.61325902</v>
          </cell>
          <cell r="F34">
            <v>3243191.3956510001</v>
          </cell>
          <cell r="G34">
            <v>1300542.350868</v>
          </cell>
          <cell r="H34">
            <v>0</v>
          </cell>
          <cell r="J34">
            <v>0</v>
          </cell>
          <cell r="K34">
            <v>237239693.86508599</v>
          </cell>
        </row>
      </sheetData>
      <sheetData sheetId="97" refreshError="1">
        <row r="1">
          <cell r="A1" t="str">
            <v>Data 31/10/2011</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1010</v>
          </cell>
          <cell r="B3">
            <v>1034477.688552</v>
          </cell>
          <cell r="C3">
            <v>0</v>
          </cell>
          <cell r="D3">
            <v>0</v>
          </cell>
          <cell r="E3">
            <v>0</v>
          </cell>
          <cell r="F3">
            <v>9037.5784899999999</v>
          </cell>
          <cell r="G3">
            <v>0</v>
          </cell>
          <cell r="H3">
            <v>0</v>
          </cell>
          <cell r="I3">
            <v>0</v>
          </cell>
          <cell r="J3">
            <v>0</v>
          </cell>
          <cell r="K3">
            <v>1043515.267042</v>
          </cell>
        </row>
        <row r="4">
          <cell r="A4" t="str">
            <v>BB CDB 3700</v>
          </cell>
          <cell r="B4">
            <v>2966906.4402439999</v>
          </cell>
          <cell r="C4">
            <v>0</v>
          </cell>
          <cell r="D4">
            <v>0</v>
          </cell>
          <cell r="E4">
            <v>0</v>
          </cell>
          <cell r="F4">
            <v>25919.988531999999</v>
          </cell>
          <cell r="G4">
            <v>0</v>
          </cell>
          <cell r="H4">
            <v>0</v>
          </cell>
          <cell r="I4">
            <v>0</v>
          </cell>
          <cell r="J4">
            <v>0</v>
          </cell>
          <cell r="K4">
            <v>2992826.4287760002</v>
          </cell>
        </row>
        <row r="5">
          <cell r="A5" t="str">
            <v>BB CDB 3800</v>
          </cell>
          <cell r="B5">
            <v>0</v>
          </cell>
          <cell r="C5">
            <v>0</v>
          </cell>
          <cell r="D5">
            <v>0</v>
          </cell>
          <cell r="E5">
            <v>0</v>
          </cell>
          <cell r="F5">
            <v>0</v>
          </cell>
          <cell r="G5">
            <v>0</v>
          </cell>
          <cell r="H5">
            <v>0</v>
          </cell>
          <cell r="I5">
            <v>0</v>
          </cell>
          <cell r="J5">
            <v>0</v>
          </cell>
          <cell r="K5">
            <v>0</v>
          </cell>
        </row>
        <row r="6">
          <cell r="A6" t="str">
            <v>BB POLO 28 - 2011</v>
          </cell>
          <cell r="B6">
            <v>147060427.42807701</v>
          </cell>
          <cell r="C6">
            <v>173853000</v>
          </cell>
          <cell r="D6">
            <v>163108964.530301</v>
          </cell>
          <cell r="E6">
            <v>162724002</v>
          </cell>
          <cell r="F6">
            <v>1431037.5988030001</v>
          </cell>
          <cell r="G6">
            <v>365171.30183800001</v>
          </cell>
          <cell r="H6">
            <v>0</v>
          </cell>
          <cell r="I6">
            <v>365171.30183800001</v>
          </cell>
          <cell r="J6">
            <v>19791.228462999999</v>
          </cell>
          <cell r="K6">
            <v>159235500.49657601</v>
          </cell>
          <cell r="L6">
            <v>-1212.4511969999876</v>
          </cell>
        </row>
        <row r="7">
          <cell r="A7" t="str">
            <v xml:space="preserve">BB Polo 28 - BNDES FINEM </v>
          </cell>
          <cell r="B7">
            <v>14796281.391447</v>
          </cell>
          <cell r="C7">
            <v>0</v>
          </cell>
          <cell r="D7">
            <v>0</v>
          </cell>
          <cell r="E7">
            <v>0</v>
          </cell>
          <cell r="F7">
            <v>131844.75651100001</v>
          </cell>
          <cell r="G7">
            <v>0</v>
          </cell>
          <cell r="H7">
            <v>0</v>
          </cell>
          <cell r="I7">
            <v>0</v>
          </cell>
          <cell r="J7">
            <v>0</v>
          </cell>
          <cell r="K7">
            <v>14928126.147957999</v>
          </cell>
        </row>
        <row r="8">
          <cell r="A8" t="str">
            <v>BNB AF 1</v>
          </cell>
          <cell r="B8">
            <v>10815820.675141999</v>
          </cell>
          <cell r="C8">
            <v>0</v>
          </cell>
          <cell r="D8">
            <v>0</v>
          </cell>
          <cell r="E8">
            <v>0</v>
          </cell>
          <cell r="F8">
            <v>90658.024244</v>
          </cell>
          <cell r="G8">
            <v>0</v>
          </cell>
          <cell r="H8">
            <v>0</v>
          </cell>
          <cell r="I8">
            <v>0</v>
          </cell>
          <cell r="J8">
            <v>0</v>
          </cell>
          <cell r="K8">
            <v>10906478.699386001</v>
          </cell>
        </row>
        <row r="9">
          <cell r="A9" t="str">
            <v>BNB AF 2º</v>
          </cell>
          <cell r="B9">
            <v>6429536.9321769997</v>
          </cell>
          <cell r="C9">
            <v>0</v>
          </cell>
          <cell r="D9">
            <v>0</v>
          </cell>
          <cell r="E9">
            <v>0</v>
          </cell>
          <cell r="F9">
            <v>53892.268795999997</v>
          </cell>
          <cell r="G9">
            <v>0</v>
          </cell>
          <cell r="H9">
            <v>0</v>
          </cell>
          <cell r="I9">
            <v>0</v>
          </cell>
          <cell r="J9">
            <v>0</v>
          </cell>
          <cell r="K9">
            <v>6483429.2009730004</v>
          </cell>
        </row>
        <row r="10">
          <cell r="A10" t="str">
            <v>BNB FNE</v>
          </cell>
          <cell r="B10">
            <v>22505225.243128002</v>
          </cell>
          <cell r="C10">
            <v>0</v>
          </cell>
          <cell r="D10">
            <v>0</v>
          </cell>
          <cell r="E10">
            <v>0</v>
          </cell>
          <cell r="F10">
            <v>188638.41376200001</v>
          </cell>
          <cell r="G10">
            <v>0</v>
          </cell>
          <cell r="H10">
            <v>0</v>
          </cell>
          <cell r="I10">
            <v>0</v>
          </cell>
          <cell r="J10">
            <v>0</v>
          </cell>
          <cell r="K10">
            <v>22693863.656890001</v>
          </cell>
        </row>
        <row r="11">
          <cell r="A11" t="str">
            <v>BRADESCO CHESF 103</v>
          </cell>
          <cell r="B11">
            <v>112373.367692</v>
          </cell>
          <cell r="C11">
            <v>0</v>
          </cell>
          <cell r="D11">
            <v>112472.566326</v>
          </cell>
          <cell r="E11">
            <v>110492.440219</v>
          </cell>
          <cell r="F11">
            <v>99.198633999999998</v>
          </cell>
          <cell r="G11">
            <v>1980.126107</v>
          </cell>
          <cell r="H11">
            <v>0</v>
          </cell>
          <cell r="I11">
            <v>1980.126107</v>
          </cell>
          <cell r="J11">
            <v>0</v>
          </cell>
          <cell r="K11">
            <v>0</v>
          </cell>
        </row>
        <row r="12">
          <cell r="A12" t="str">
            <v>BRADESCO CHESF 104</v>
          </cell>
          <cell r="B12">
            <v>30951.911189999999</v>
          </cell>
          <cell r="C12">
            <v>0</v>
          </cell>
          <cell r="D12">
            <v>30979.234277</v>
          </cell>
          <cell r="E12">
            <v>30433.832029000001</v>
          </cell>
          <cell r="F12">
            <v>27.323086999999997</v>
          </cell>
          <cell r="G12">
            <v>545.40224799999999</v>
          </cell>
          <cell r="H12">
            <v>0</v>
          </cell>
          <cell r="I12">
            <v>545.40224799999999</v>
          </cell>
          <cell r="J12">
            <v>0</v>
          </cell>
          <cell r="K12">
            <v>0</v>
          </cell>
        </row>
        <row r="13">
          <cell r="A13" t="str">
            <v>BRADESCO RECIFE</v>
          </cell>
          <cell r="B13">
            <v>13165988.503415</v>
          </cell>
          <cell r="C13">
            <v>0</v>
          </cell>
          <cell r="D13">
            <v>13183529.938976999</v>
          </cell>
          <cell r="E13">
            <v>13155960.702707</v>
          </cell>
          <cell r="F13">
            <v>17541.435562999999</v>
          </cell>
          <cell r="G13">
            <v>27569.236270000001</v>
          </cell>
          <cell r="H13">
            <v>0</v>
          </cell>
          <cell r="I13">
            <v>27569.236270000001</v>
          </cell>
          <cell r="J13">
            <v>0</v>
          </cell>
          <cell r="K13">
            <v>0</v>
          </cell>
        </row>
        <row r="14">
          <cell r="A14" t="str">
            <v>BRADESCO RECIFE MAE</v>
          </cell>
          <cell r="B14">
            <v>2279.7927049999998</v>
          </cell>
          <cell r="C14">
            <v>3460000</v>
          </cell>
          <cell r="D14">
            <v>0</v>
          </cell>
          <cell r="E14">
            <v>0</v>
          </cell>
          <cell r="F14">
            <v>19628.191637</v>
          </cell>
          <cell r="G14">
            <v>0</v>
          </cell>
          <cell r="H14">
            <v>0</v>
          </cell>
          <cell r="I14">
            <v>0</v>
          </cell>
          <cell r="J14">
            <v>0</v>
          </cell>
          <cell r="K14">
            <v>3481907.9843410002</v>
          </cell>
        </row>
        <row r="15">
          <cell r="A15" t="str">
            <v>Bradesco LFT LP</v>
          </cell>
          <cell r="B15">
            <v>220252.692713</v>
          </cell>
          <cell r="C15">
            <v>0</v>
          </cell>
          <cell r="D15">
            <v>0</v>
          </cell>
          <cell r="E15">
            <v>0</v>
          </cell>
          <cell r="F15">
            <v>2132.8063430000002</v>
          </cell>
          <cell r="G15">
            <v>0</v>
          </cell>
          <cell r="H15">
            <v>0</v>
          </cell>
          <cell r="I15">
            <v>0</v>
          </cell>
          <cell r="J15">
            <v>0</v>
          </cell>
          <cell r="K15">
            <v>222385.499056</v>
          </cell>
        </row>
        <row r="16">
          <cell r="A16" t="str">
            <v>CEF - LFT LP</v>
          </cell>
          <cell r="B16">
            <v>247389.70046200001</v>
          </cell>
          <cell r="C16">
            <v>0</v>
          </cell>
          <cell r="D16">
            <v>0</v>
          </cell>
          <cell r="E16">
            <v>0</v>
          </cell>
          <cell r="F16">
            <v>2217.4477489999999</v>
          </cell>
          <cell r="G16">
            <v>0</v>
          </cell>
          <cell r="H16">
            <v>0</v>
          </cell>
          <cell r="I16">
            <v>0</v>
          </cell>
          <cell r="J16">
            <v>0</v>
          </cell>
          <cell r="K16">
            <v>249607.14821099999</v>
          </cell>
        </row>
        <row r="17">
          <cell r="A17" t="str">
            <v>CEF - LFT LP 1</v>
          </cell>
          <cell r="B17">
            <v>1849172.592708</v>
          </cell>
          <cell r="C17">
            <v>0</v>
          </cell>
          <cell r="D17">
            <v>0</v>
          </cell>
          <cell r="E17">
            <v>0</v>
          </cell>
          <cell r="F17">
            <v>16574.83555</v>
          </cell>
          <cell r="G17">
            <v>0</v>
          </cell>
          <cell r="H17">
            <v>0</v>
          </cell>
          <cell r="I17">
            <v>0</v>
          </cell>
          <cell r="J17">
            <v>0</v>
          </cell>
          <cell r="K17">
            <v>1865747.4282579999</v>
          </cell>
        </row>
        <row r="18">
          <cell r="A18" t="str">
            <v>CEF - MCSD 473</v>
          </cell>
          <cell r="B18">
            <v>23255.688064000002</v>
          </cell>
          <cell r="C18">
            <v>0</v>
          </cell>
          <cell r="D18">
            <v>0</v>
          </cell>
          <cell r="E18">
            <v>0</v>
          </cell>
          <cell r="F18">
            <v>205.231066</v>
          </cell>
          <cell r="G18">
            <v>0</v>
          </cell>
          <cell r="H18">
            <v>0</v>
          </cell>
          <cell r="I18">
            <v>0</v>
          </cell>
          <cell r="J18">
            <v>0</v>
          </cell>
          <cell r="K18">
            <v>23460.919129999998</v>
          </cell>
        </row>
        <row r="19">
          <cell r="A19" t="str">
            <v>CEF 1º E 5º L EE</v>
          </cell>
          <cell r="B19">
            <v>502521.86763599998</v>
          </cell>
          <cell r="C19">
            <v>0</v>
          </cell>
          <cell r="D19">
            <v>0</v>
          </cell>
          <cell r="E19">
            <v>0</v>
          </cell>
          <cell r="F19">
            <v>4434.747249</v>
          </cell>
          <cell r="G19">
            <v>0</v>
          </cell>
          <cell r="H19">
            <v>0</v>
          </cell>
          <cell r="I19">
            <v>0</v>
          </cell>
          <cell r="J19">
            <v>0</v>
          </cell>
          <cell r="K19">
            <v>506956.61488499999</v>
          </cell>
        </row>
        <row r="20">
          <cell r="A20" t="str">
            <v>CEF 1º L EE</v>
          </cell>
          <cell r="B20">
            <v>2578180.3466790002</v>
          </cell>
          <cell r="C20">
            <v>0</v>
          </cell>
          <cell r="D20">
            <v>0</v>
          </cell>
          <cell r="E20">
            <v>0</v>
          </cell>
          <cell r="F20">
            <v>22752.39932</v>
          </cell>
          <cell r="G20">
            <v>0</v>
          </cell>
          <cell r="H20">
            <v>0</v>
          </cell>
          <cell r="I20">
            <v>0</v>
          </cell>
          <cell r="J20">
            <v>0</v>
          </cell>
          <cell r="K20">
            <v>2600932.745999</v>
          </cell>
        </row>
        <row r="21">
          <cell r="A21" t="str">
            <v>CEF 2º L EE</v>
          </cell>
          <cell r="B21">
            <v>877470.20338900003</v>
          </cell>
          <cell r="C21">
            <v>0</v>
          </cell>
          <cell r="D21">
            <v>0</v>
          </cell>
          <cell r="E21">
            <v>0</v>
          </cell>
          <cell r="F21">
            <v>7743.6601689999998</v>
          </cell>
          <cell r="G21">
            <v>0</v>
          </cell>
          <cell r="H21">
            <v>0</v>
          </cell>
          <cell r="I21">
            <v>0</v>
          </cell>
          <cell r="J21">
            <v>0</v>
          </cell>
          <cell r="K21">
            <v>885213.86355799995</v>
          </cell>
        </row>
        <row r="22">
          <cell r="A22" t="str">
            <v>CEF CHESF</v>
          </cell>
          <cell r="B22">
            <v>0</v>
          </cell>
          <cell r="C22">
            <v>149233.43</v>
          </cell>
          <cell r="D22">
            <v>0</v>
          </cell>
          <cell r="E22">
            <v>0</v>
          </cell>
          <cell r="F22">
            <v>1115.8697</v>
          </cell>
          <cell r="G22">
            <v>0</v>
          </cell>
          <cell r="H22">
            <v>0</v>
          </cell>
          <cell r="I22">
            <v>0</v>
          </cell>
          <cell r="J22">
            <v>0</v>
          </cell>
          <cell r="K22">
            <v>150349.2997</v>
          </cell>
        </row>
        <row r="23">
          <cell r="A23" t="str">
            <v>CEF CHESF 2</v>
          </cell>
          <cell r="B23">
            <v>0</v>
          </cell>
          <cell r="C23">
            <v>41046.07</v>
          </cell>
          <cell r="D23">
            <v>0</v>
          </cell>
          <cell r="E23">
            <v>0</v>
          </cell>
          <cell r="F23">
            <v>306.91558700000002</v>
          </cell>
          <cell r="G23">
            <v>0</v>
          </cell>
          <cell r="H23">
            <v>0</v>
          </cell>
          <cell r="I23">
            <v>0</v>
          </cell>
          <cell r="J23">
            <v>0</v>
          </cell>
          <cell r="K23">
            <v>41352.985587000003</v>
          </cell>
        </row>
        <row r="24">
          <cell r="A24" t="str">
            <v>CEF MCSD - 467</v>
          </cell>
          <cell r="B24">
            <v>5365.7429689999999</v>
          </cell>
          <cell r="C24">
            <v>0</v>
          </cell>
          <cell r="D24">
            <v>0</v>
          </cell>
          <cell r="E24">
            <v>0</v>
          </cell>
          <cell r="F24">
            <v>47.352592999999999</v>
          </cell>
          <cell r="G24">
            <v>0</v>
          </cell>
          <cell r="H24">
            <v>0</v>
          </cell>
          <cell r="I24">
            <v>0</v>
          </cell>
          <cell r="J24">
            <v>0</v>
          </cell>
          <cell r="K24">
            <v>5413.0955620000004</v>
          </cell>
        </row>
        <row r="25">
          <cell r="A25" t="str">
            <v>ITAU - 4º LEILÃO 2</v>
          </cell>
          <cell r="B25">
            <v>9859881.7856290005</v>
          </cell>
          <cell r="C25">
            <v>0</v>
          </cell>
          <cell r="D25">
            <v>9946021.3481539991</v>
          </cell>
          <cell r="E25">
            <v>9681384.2474309988</v>
          </cell>
          <cell r="F25">
            <v>86139.562525000001</v>
          </cell>
          <cell r="G25">
            <v>264637.10072300001</v>
          </cell>
          <cell r="H25">
            <v>0</v>
          </cell>
          <cell r="I25">
            <v>264637.10072300001</v>
          </cell>
          <cell r="J25">
            <v>0</v>
          </cell>
          <cell r="K25">
            <v>0</v>
          </cell>
        </row>
        <row r="26">
          <cell r="A26" t="str">
            <v>ITAU - 4º LEILÃO 3</v>
          </cell>
          <cell r="B26">
            <v>734789.35625800001</v>
          </cell>
          <cell r="C26">
            <v>0</v>
          </cell>
          <cell r="D26">
            <v>0</v>
          </cell>
          <cell r="E26">
            <v>0</v>
          </cell>
          <cell r="F26">
            <v>6419.390727</v>
          </cell>
          <cell r="G26">
            <v>0</v>
          </cell>
          <cell r="H26">
            <v>0</v>
          </cell>
          <cell r="I26">
            <v>0</v>
          </cell>
          <cell r="J26">
            <v>0</v>
          </cell>
          <cell r="K26">
            <v>741208.74698499998</v>
          </cell>
        </row>
        <row r="27">
          <cell r="A27" t="str">
            <v>ITAU - 4º LEILÃO 4</v>
          </cell>
          <cell r="B27">
            <v>123667.74364299999</v>
          </cell>
          <cell r="C27">
            <v>0</v>
          </cell>
          <cell r="D27">
            <v>0</v>
          </cell>
          <cell r="E27">
            <v>0</v>
          </cell>
          <cell r="F27">
            <v>1080.407003</v>
          </cell>
          <cell r="G27">
            <v>0</v>
          </cell>
          <cell r="H27">
            <v>0</v>
          </cell>
          <cell r="I27">
            <v>0</v>
          </cell>
          <cell r="J27">
            <v>0</v>
          </cell>
          <cell r="K27">
            <v>124748.15064599999</v>
          </cell>
        </row>
        <row r="28">
          <cell r="A28" t="str">
            <v>VOTORANTIM  BLOQ. JUD</v>
          </cell>
          <cell r="B28">
            <v>60118.089787999997</v>
          </cell>
          <cell r="C28">
            <v>0</v>
          </cell>
          <cell r="D28">
            <v>0</v>
          </cell>
          <cell r="E28">
            <v>0</v>
          </cell>
          <cell r="F28">
            <v>532.13945200000001</v>
          </cell>
          <cell r="G28">
            <v>0</v>
          </cell>
          <cell r="H28">
            <v>0</v>
          </cell>
          <cell r="I28">
            <v>0</v>
          </cell>
          <cell r="J28">
            <v>0</v>
          </cell>
          <cell r="K28">
            <v>60650.229240000001</v>
          </cell>
        </row>
        <row r="29">
          <cell r="A29" t="str">
            <v>VOTORANTIM  BLOQ. JUD 2</v>
          </cell>
          <cell r="B29">
            <v>51559.546627999996</v>
          </cell>
          <cell r="C29">
            <v>0</v>
          </cell>
          <cell r="D29">
            <v>0</v>
          </cell>
          <cell r="E29">
            <v>0</v>
          </cell>
          <cell r="F29">
            <v>456.38291199999998</v>
          </cell>
          <cell r="G29">
            <v>0</v>
          </cell>
          <cell r="H29">
            <v>0</v>
          </cell>
          <cell r="I29">
            <v>0</v>
          </cell>
          <cell r="J29">
            <v>0</v>
          </cell>
          <cell r="K29">
            <v>52015.929539999997</v>
          </cell>
        </row>
        <row r="30">
          <cell r="A30" t="str">
            <v>VOTORANTIM 1º L EE Novo</v>
          </cell>
          <cell r="B30">
            <v>830314.08596000005</v>
          </cell>
          <cell r="C30">
            <v>0</v>
          </cell>
          <cell r="D30">
            <v>0</v>
          </cell>
          <cell r="E30">
            <v>0</v>
          </cell>
          <cell r="F30">
            <v>7349.5828689999998</v>
          </cell>
          <cell r="G30">
            <v>0</v>
          </cell>
          <cell r="H30">
            <v>0</v>
          </cell>
          <cell r="I30">
            <v>0</v>
          </cell>
          <cell r="J30">
            <v>0</v>
          </cell>
          <cell r="K30">
            <v>837663.66882899997</v>
          </cell>
        </row>
        <row r="31">
          <cell r="A31" t="str">
            <v>VOTORANTIM 2º L EE Novo</v>
          </cell>
          <cell r="B31">
            <v>355485.04879099998</v>
          </cell>
          <cell r="C31">
            <v>0</v>
          </cell>
          <cell r="D31">
            <v>0</v>
          </cell>
          <cell r="E31">
            <v>0</v>
          </cell>
          <cell r="F31">
            <v>3146.6006280000001</v>
          </cell>
          <cell r="G31">
            <v>0</v>
          </cell>
          <cell r="H31">
            <v>0</v>
          </cell>
          <cell r="I31">
            <v>0</v>
          </cell>
          <cell r="J31">
            <v>0</v>
          </cell>
          <cell r="K31">
            <v>358631.64941900002</v>
          </cell>
        </row>
        <row r="32">
          <cell r="B32" t="str">
            <v>237.239.693,87</v>
          </cell>
          <cell r="C32" t="str">
            <v>177.503.279,50</v>
          </cell>
          <cell r="D32" t="str">
            <v>186.381.967,62</v>
          </cell>
          <cell r="E32">
            <v>186362176.39000002</v>
          </cell>
          <cell r="F32" t="str">
            <v>2.130.980,11</v>
          </cell>
          <cell r="G32" t="str">
            <v>659.903,17</v>
          </cell>
          <cell r="H32" t="str">
            <v>0,00</v>
          </cell>
          <cell r="I32">
            <v>0</v>
          </cell>
          <cell r="J32" t="str">
            <v>19.791,23</v>
          </cell>
          <cell r="K32" t="str">
            <v>230.491.985,86</v>
          </cell>
        </row>
        <row r="33">
          <cell r="B33" t="str">
            <v>237.239.693,87</v>
          </cell>
          <cell r="C33" t="str">
            <v>177.503.279,50</v>
          </cell>
          <cell r="D33" t="str">
            <v>186.381.967,62</v>
          </cell>
          <cell r="E33">
            <v>186362176.39000002</v>
          </cell>
          <cell r="F33" t="str">
            <v>2.130.980,11</v>
          </cell>
          <cell r="G33" t="str">
            <v>659.903,17</v>
          </cell>
          <cell r="H33" t="str">
            <v>0,00</v>
          </cell>
          <cell r="I33">
            <v>0</v>
          </cell>
          <cell r="J33" t="str">
            <v>19.791,23</v>
          </cell>
          <cell r="K33" t="str">
            <v>230.491.985,86</v>
          </cell>
        </row>
        <row r="34">
          <cell r="B34" t="str">
            <v>237.239.693,87</v>
          </cell>
          <cell r="C34" t="str">
            <v>177.503.279,50</v>
          </cell>
          <cell r="D34" t="str">
            <v>186.381.967,62</v>
          </cell>
          <cell r="E34">
            <v>186362176.39000002</v>
          </cell>
          <cell r="F34" t="str">
            <v>2.130.980,11</v>
          </cell>
          <cell r="G34" t="str">
            <v>659.903,17</v>
          </cell>
          <cell r="H34" t="str">
            <v>0,00</v>
          </cell>
          <cell r="I34">
            <v>0</v>
          </cell>
          <cell r="J34" t="str">
            <v>19.791,23</v>
          </cell>
          <cell r="K34" t="str">
            <v>230.491.985,86</v>
          </cell>
        </row>
        <row r="35">
          <cell r="B35" t="str">
            <v>237.239.693,87</v>
          </cell>
          <cell r="C35" t="str">
            <v>177.503.279,50</v>
          </cell>
          <cell r="D35" t="str">
            <v>186.381.967,62</v>
          </cell>
          <cell r="E35">
            <v>186362176.39000002</v>
          </cell>
          <cell r="F35" t="str">
            <v>2.130.980,11</v>
          </cell>
          <cell r="G35" t="str">
            <v>659.903,17</v>
          </cell>
          <cell r="H35" t="str">
            <v>0,00</v>
          </cell>
          <cell r="I35">
            <v>0</v>
          </cell>
          <cell r="J35" t="str">
            <v>19.791,23</v>
          </cell>
          <cell r="K35" t="str">
            <v>230.491.985,86</v>
          </cell>
        </row>
        <row r="36">
          <cell r="B36">
            <v>237239693.86508599</v>
          </cell>
          <cell r="C36">
            <v>177503279.5</v>
          </cell>
          <cell r="D36">
            <v>186381967.61803502</v>
          </cell>
          <cell r="E36">
            <v>185702273.22238603</v>
          </cell>
          <cell r="F36">
            <v>2130980.109501</v>
          </cell>
          <cell r="G36">
            <v>659903.16718600004</v>
          </cell>
          <cell r="H36">
            <v>0</v>
          </cell>
          <cell r="I36">
            <v>659903.16718600004</v>
          </cell>
          <cell r="J36">
            <v>19791.228462999999</v>
          </cell>
          <cell r="K36">
            <v>230491985.85654706</v>
          </cell>
        </row>
      </sheetData>
      <sheetData sheetId="98" refreshError="1">
        <row r="1">
          <cell r="A1" t="str">
            <v>Data 30/11/2011</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1010</v>
          </cell>
          <cell r="B3">
            <v>1043515.267042</v>
          </cell>
          <cell r="C3">
            <v>0</v>
          </cell>
          <cell r="D3">
            <v>0</v>
          </cell>
          <cell r="E3">
            <v>0</v>
          </cell>
          <cell r="F3">
            <v>8870.9357849999997</v>
          </cell>
          <cell r="G3">
            <v>0</v>
          </cell>
          <cell r="H3">
            <v>0</v>
          </cell>
          <cell r="I3">
            <v>0</v>
          </cell>
          <cell r="J3">
            <v>0</v>
          </cell>
          <cell r="K3">
            <v>1052386.2028270001</v>
          </cell>
        </row>
        <row r="4">
          <cell r="A4" t="str">
            <v>BB CDB 3700</v>
          </cell>
          <cell r="B4">
            <v>2992826.4287760002</v>
          </cell>
          <cell r="C4">
            <v>0</v>
          </cell>
          <cell r="D4">
            <v>673672.37757400004</v>
          </cell>
          <cell r="E4">
            <v>666433.46000000008</v>
          </cell>
          <cell r="F4">
            <v>22233.964932999999</v>
          </cell>
          <cell r="G4">
            <v>7238.9175740000001</v>
          </cell>
          <cell r="H4">
            <v>0</v>
          </cell>
          <cell r="I4">
            <v>7238.9175740000001</v>
          </cell>
          <cell r="J4">
            <v>0</v>
          </cell>
          <cell r="K4">
            <v>2341388.0161339999</v>
          </cell>
        </row>
        <row r="5">
          <cell r="A5" t="str">
            <v>BB POLO 28 - 2011</v>
          </cell>
          <cell r="B5">
            <v>159235500.49657601</v>
          </cell>
          <cell r="C5">
            <v>157407000</v>
          </cell>
          <cell r="D5">
            <v>141789920.067682</v>
          </cell>
          <cell r="E5">
            <v>141387571.178727</v>
          </cell>
          <cell r="F5">
            <v>1432674.0526670001</v>
          </cell>
          <cell r="G5">
            <v>273713.240338</v>
          </cell>
          <cell r="H5">
            <v>93428.821272999994</v>
          </cell>
          <cell r="I5">
            <v>367142.06161099998</v>
          </cell>
          <cell r="J5">
            <v>35206.827343999998</v>
          </cell>
          <cell r="K5">
            <v>176192769.650581</v>
          </cell>
        </row>
        <row r="6">
          <cell r="A6" t="str">
            <v xml:space="preserve">BB Polo 28 - BNDES FINEM </v>
          </cell>
          <cell r="B6">
            <v>14928126.147957999</v>
          </cell>
          <cell r="C6">
            <v>0</v>
          </cell>
          <cell r="D6">
            <v>0</v>
          </cell>
          <cell r="E6">
            <v>-125084.496661</v>
          </cell>
          <cell r="F6">
            <v>129349.118319</v>
          </cell>
          <cell r="G6">
            <v>0</v>
          </cell>
          <cell r="H6">
            <v>125084.496661</v>
          </cell>
          <cell r="I6">
            <v>125084.496661</v>
          </cell>
          <cell r="J6">
            <v>0</v>
          </cell>
          <cell r="K6">
            <v>14932390.769616</v>
          </cell>
        </row>
        <row r="7">
          <cell r="A7" t="str">
            <v>BNB AF 1</v>
          </cell>
          <cell r="B7">
            <v>10906478.699386001</v>
          </cell>
          <cell r="C7">
            <v>0</v>
          </cell>
          <cell r="D7">
            <v>0</v>
          </cell>
          <cell r="E7">
            <v>0</v>
          </cell>
          <cell r="F7">
            <v>88955.529743999999</v>
          </cell>
          <cell r="G7">
            <v>0</v>
          </cell>
          <cell r="H7">
            <v>0</v>
          </cell>
          <cell r="I7">
            <v>0</v>
          </cell>
          <cell r="J7">
            <v>0</v>
          </cell>
          <cell r="K7">
            <v>10995434.22913</v>
          </cell>
        </row>
        <row r="8">
          <cell r="A8" t="str">
            <v>BNB AF 2º</v>
          </cell>
          <cell r="B8">
            <v>6483429.2009730004</v>
          </cell>
          <cell r="C8">
            <v>0</v>
          </cell>
          <cell r="D8">
            <v>0</v>
          </cell>
          <cell r="E8">
            <v>0</v>
          </cell>
          <cell r="F8">
            <v>52880.209555000001</v>
          </cell>
          <cell r="G8">
            <v>0</v>
          </cell>
          <cell r="H8">
            <v>0</v>
          </cell>
          <cell r="I8">
            <v>0</v>
          </cell>
          <cell r="J8">
            <v>0</v>
          </cell>
          <cell r="K8">
            <v>6536309.4105280004</v>
          </cell>
        </row>
        <row r="9">
          <cell r="A9" t="str">
            <v>BNB FNE</v>
          </cell>
          <cell r="B9">
            <v>22693863.656890001</v>
          </cell>
          <cell r="C9">
            <v>0</v>
          </cell>
          <cell r="D9">
            <v>0</v>
          </cell>
          <cell r="E9">
            <v>0</v>
          </cell>
          <cell r="F9">
            <v>185095.915847</v>
          </cell>
          <cell r="G9">
            <v>0</v>
          </cell>
          <cell r="H9">
            <v>0</v>
          </cell>
          <cell r="I9">
            <v>0</v>
          </cell>
          <cell r="J9">
            <v>0</v>
          </cell>
          <cell r="K9">
            <v>22878959.572737001</v>
          </cell>
        </row>
        <row r="10">
          <cell r="A10" t="str">
            <v>BRADESCO RECIFE</v>
          </cell>
          <cell r="B10">
            <v>0</v>
          </cell>
          <cell r="C10">
            <v>0</v>
          </cell>
          <cell r="D10">
            <v>0</v>
          </cell>
          <cell r="E10">
            <v>0</v>
          </cell>
          <cell r="F10">
            <v>0</v>
          </cell>
          <cell r="G10">
            <v>0</v>
          </cell>
          <cell r="H10">
            <v>0</v>
          </cell>
          <cell r="I10">
            <v>0</v>
          </cell>
          <cell r="J10">
            <v>0</v>
          </cell>
          <cell r="K10">
            <v>0</v>
          </cell>
        </row>
        <row r="11">
          <cell r="A11" t="str">
            <v>BRADESCO RECIFE MAE</v>
          </cell>
          <cell r="B11">
            <v>3481907.9843410002</v>
          </cell>
          <cell r="C11">
            <v>436000</v>
          </cell>
          <cell r="D11">
            <v>1998383.2236820001</v>
          </cell>
          <cell r="E11">
            <v>1990537.6265520002</v>
          </cell>
          <cell r="F11">
            <v>23561.784824999999</v>
          </cell>
          <cell r="G11">
            <v>4447.7336830000004</v>
          </cell>
          <cell r="H11">
            <v>3397.8634470000002</v>
          </cell>
          <cell r="I11">
            <v>7845.5971300000001</v>
          </cell>
          <cell r="J11">
            <v>0</v>
          </cell>
          <cell r="K11">
            <v>1939688.6820350001</v>
          </cell>
        </row>
        <row r="12">
          <cell r="A12" t="str">
            <v>Bradesco LFT LP</v>
          </cell>
          <cell r="B12">
            <v>222385.499056</v>
          </cell>
          <cell r="C12">
            <v>0</v>
          </cell>
          <cell r="D12">
            <v>0</v>
          </cell>
          <cell r="E12">
            <v>0</v>
          </cell>
          <cell r="F12">
            <v>2000.703489</v>
          </cell>
          <cell r="G12">
            <v>0</v>
          </cell>
          <cell r="H12">
            <v>0</v>
          </cell>
          <cell r="I12">
            <v>0</v>
          </cell>
          <cell r="J12">
            <v>0</v>
          </cell>
          <cell r="K12">
            <v>224356</v>
          </cell>
        </row>
        <row r="13">
          <cell r="A13" t="str">
            <v>CEF - LFT LP</v>
          </cell>
          <cell r="B13">
            <v>249607.14821099999</v>
          </cell>
          <cell r="C13">
            <v>0</v>
          </cell>
          <cell r="D13">
            <v>0</v>
          </cell>
          <cell r="E13">
            <v>0</v>
          </cell>
          <cell r="F13">
            <v>2237.3235730000001</v>
          </cell>
          <cell r="G13">
            <v>0</v>
          </cell>
          <cell r="H13">
            <v>0</v>
          </cell>
          <cell r="I13">
            <v>0</v>
          </cell>
          <cell r="J13">
            <v>0</v>
          </cell>
          <cell r="K13">
            <v>251844.47178399999</v>
          </cell>
        </row>
        <row r="14">
          <cell r="A14" t="str">
            <v>CEF - LFT LP 1</v>
          </cell>
          <cell r="B14">
            <v>1865747.4282579999</v>
          </cell>
          <cell r="C14">
            <v>0</v>
          </cell>
          <cell r="D14">
            <v>0</v>
          </cell>
          <cell r="E14">
            <v>0</v>
          </cell>
          <cell r="F14">
            <v>16723.40209</v>
          </cell>
          <cell r="G14">
            <v>0</v>
          </cell>
          <cell r="H14">
            <v>0</v>
          </cell>
          <cell r="I14">
            <v>0</v>
          </cell>
          <cell r="J14">
            <v>0</v>
          </cell>
          <cell r="K14">
            <v>1882470.8303479999</v>
          </cell>
        </row>
        <row r="15">
          <cell r="A15" t="str">
            <v>CEF - MCSD 473</v>
          </cell>
          <cell r="B15">
            <v>23460.919129999998</v>
          </cell>
          <cell r="C15">
            <v>0</v>
          </cell>
          <cell r="D15">
            <v>0</v>
          </cell>
          <cell r="E15">
            <v>0</v>
          </cell>
          <cell r="F15">
            <v>201.46430799999999</v>
          </cell>
          <cell r="G15">
            <v>0</v>
          </cell>
          <cell r="H15">
            <v>0</v>
          </cell>
          <cell r="I15">
            <v>0</v>
          </cell>
          <cell r="J15">
            <v>0</v>
          </cell>
          <cell r="K15">
            <v>23662.383438000001</v>
          </cell>
        </row>
        <row r="16">
          <cell r="A16" t="str">
            <v>CEF 1º E 5º L EE</v>
          </cell>
          <cell r="B16">
            <v>506956.61488499999</v>
          </cell>
          <cell r="C16">
            <v>0</v>
          </cell>
          <cell r="D16">
            <v>0</v>
          </cell>
          <cell r="E16">
            <v>0</v>
          </cell>
          <cell r="F16">
            <v>4353.3530499999997</v>
          </cell>
          <cell r="G16">
            <v>0</v>
          </cell>
          <cell r="H16">
            <v>0</v>
          </cell>
          <cell r="I16">
            <v>0</v>
          </cell>
          <cell r="J16">
            <v>0</v>
          </cell>
          <cell r="K16">
            <v>511309.96793500002</v>
          </cell>
        </row>
        <row r="17">
          <cell r="A17" t="str">
            <v>CEF 1º L EE</v>
          </cell>
          <cell r="B17">
            <v>2600932.745999</v>
          </cell>
          <cell r="C17">
            <v>0</v>
          </cell>
          <cell r="D17">
            <v>0</v>
          </cell>
          <cell r="E17">
            <v>0</v>
          </cell>
          <cell r="F17">
            <v>22334.807697</v>
          </cell>
          <cell r="G17">
            <v>0</v>
          </cell>
          <cell r="H17">
            <v>0</v>
          </cell>
          <cell r="I17">
            <v>0</v>
          </cell>
          <cell r="J17">
            <v>0</v>
          </cell>
          <cell r="K17">
            <v>2623267.553696</v>
          </cell>
        </row>
        <row r="18">
          <cell r="A18" t="str">
            <v>CEF 2º L EE</v>
          </cell>
          <cell r="B18">
            <v>885213.86355799995</v>
          </cell>
          <cell r="C18">
            <v>0</v>
          </cell>
          <cell r="D18">
            <v>0</v>
          </cell>
          <cell r="E18">
            <v>0</v>
          </cell>
          <cell r="F18">
            <v>7601.5350429999999</v>
          </cell>
          <cell r="G18">
            <v>0</v>
          </cell>
          <cell r="H18">
            <v>0</v>
          </cell>
          <cell r="I18">
            <v>0</v>
          </cell>
          <cell r="J18">
            <v>0</v>
          </cell>
          <cell r="K18">
            <v>892815.39860099996</v>
          </cell>
        </row>
        <row r="19">
          <cell r="A19" t="str">
            <v>CEF CHESF</v>
          </cell>
          <cell r="B19">
            <v>150349.2997</v>
          </cell>
          <cell r="C19">
            <v>0</v>
          </cell>
          <cell r="D19">
            <v>0</v>
          </cell>
          <cell r="E19">
            <v>0</v>
          </cell>
          <cell r="F19">
            <v>1291.0840169999999</v>
          </cell>
          <cell r="G19">
            <v>0</v>
          </cell>
          <cell r="H19">
            <v>0</v>
          </cell>
          <cell r="I19">
            <v>0</v>
          </cell>
          <cell r="J19">
            <v>0</v>
          </cell>
          <cell r="K19">
            <v>151640.38371699999</v>
          </cell>
        </row>
        <row r="20">
          <cell r="A20" t="str">
            <v>CEF CHESF 2</v>
          </cell>
          <cell r="B20">
            <v>41352.985587000003</v>
          </cell>
          <cell r="C20">
            <v>0</v>
          </cell>
          <cell r="D20">
            <v>0</v>
          </cell>
          <cell r="E20">
            <v>0</v>
          </cell>
          <cell r="F20">
            <v>355.10759899999999</v>
          </cell>
          <cell r="G20">
            <v>0</v>
          </cell>
          <cell r="H20">
            <v>0</v>
          </cell>
          <cell r="I20">
            <v>0</v>
          </cell>
          <cell r="J20">
            <v>0</v>
          </cell>
          <cell r="K20">
            <v>41708.093185999998</v>
          </cell>
        </row>
        <row r="21">
          <cell r="A21" t="str">
            <v>CEF MCSD - 467</v>
          </cell>
          <cell r="B21">
            <v>5413.0955620000004</v>
          </cell>
          <cell r="C21">
            <v>0</v>
          </cell>
          <cell r="D21">
            <v>0</v>
          </cell>
          <cell r="E21">
            <v>0</v>
          </cell>
          <cell r="F21">
            <v>46.483497</v>
          </cell>
          <cell r="G21">
            <v>0</v>
          </cell>
          <cell r="H21">
            <v>0</v>
          </cell>
          <cell r="I21">
            <v>0</v>
          </cell>
          <cell r="J21">
            <v>0</v>
          </cell>
          <cell r="K21">
            <v>5459.5790589999997</v>
          </cell>
        </row>
        <row r="22">
          <cell r="A22" t="str">
            <v>ITAU - 4º LEILÃO 2</v>
          </cell>
          <cell r="B22">
            <v>0</v>
          </cell>
          <cell r="C22">
            <v>0</v>
          </cell>
          <cell r="D22">
            <v>0</v>
          </cell>
          <cell r="E22">
            <v>0</v>
          </cell>
          <cell r="F22">
            <v>0</v>
          </cell>
          <cell r="G22">
            <v>0</v>
          </cell>
          <cell r="H22">
            <v>0</v>
          </cell>
          <cell r="I22">
            <v>0</v>
          </cell>
          <cell r="J22">
            <v>0</v>
          </cell>
          <cell r="K22">
            <v>0</v>
          </cell>
        </row>
        <row r="23">
          <cell r="A23" t="str">
            <v>ITAU - 4º LEILÃO 3</v>
          </cell>
          <cell r="B23">
            <v>741208.74698499998</v>
          </cell>
          <cell r="C23">
            <v>0</v>
          </cell>
          <cell r="D23">
            <v>741837.21077500004</v>
          </cell>
          <cell r="E23">
            <v>722080.85765900009</v>
          </cell>
          <cell r="F23">
            <v>628.46379000000002</v>
          </cell>
          <cell r="G23">
            <v>19756.353115999998</v>
          </cell>
          <cell r="H23">
            <v>0</v>
          </cell>
          <cell r="I23">
            <v>19756.353115999998</v>
          </cell>
          <cell r="J23">
            <v>0</v>
          </cell>
          <cell r="K23">
            <v>0</v>
          </cell>
        </row>
        <row r="24">
          <cell r="A24" t="str">
            <v>ITAU - 4º LEILÃO 4</v>
          </cell>
          <cell r="B24">
            <v>124748.15064599999</v>
          </cell>
          <cell r="C24">
            <v>0</v>
          </cell>
          <cell r="D24">
            <v>0</v>
          </cell>
          <cell r="E24">
            <v>0</v>
          </cell>
          <cell r="F24">
            <v>1060.4855230000001</v>
          </cell>
          <cell r="G24">
            <v>0</v>
          </cell>
          <cell r="H24">
            <v>0</v>
          </cell>
          <cell r="I24">
            <v>0</v>
          </cell>
          <cell r="J24">
            <v>0</v>
          </cell>
          <cell r="K24">
            <v>125808.636169</v>
          </cell>
        </row>
        <row r="25">
          <cell r="A25" t="str">
            <v>ITAU - 4º LEILÃO 5</v>
          </cell>
          <cell r="B25">
            <v>0</v>
          </cell>
          <cell r="C25">
            <v>10403469.49</v>
          </cell>
          <cell r="D25">
            <v>5940588.3712520003</v>
          </cell>
          <cell r="E25">
            <v>5924226.4700000007</v>
          </cell>
          <cell r="F25">
            <v>73480.473645999999</v>
          </cell>
          <cell r="G25">
            <v>6387.471415</v>
          </cell>
          <cell r="H25">
            <v>0</v>
          </cell>
          <cell r="I25">
            <v>6387.471415</v>
          </cell>
          <cell r="J25">
            <v>9974.4298369999997</v>
          </cell>
          <cell r="K25">
            <v>4536361.5923939999</v>
          </cell>
        </row>
        <row r="26">
          <cell r="A26" t="str">
            <v>VOTORANTIM  BLOQ. JUD</v>
          </cell>
          <cell r="B26">
            <v>60650.229240000001</v>
          </cell>
          <cell r="C26">
            <v>0</v>
          </cell>
          <cell r="D26">
            <v>0</v>
          </cell>
          <cell r="E26">
            <v>0</v>
          </cell>
          <cell r="F26">
            <v>522.38629400000002</v>
          </cell>
          <cell r="G26">
            <v>0</v>
          </cell>
          <cell r="H26">
            <v>0</v>
          </cell>
          <cell r="I26">
            <v>0</v>
          </cell>
          <cell r="J26">
            <v>0</v>
          </cell>
          <cell r="K26">
            <v>61172.615533999997</v>
          </cell>
        </row>
        <row r="27">
          <cell r="A27" t="str">
            <v>VOTORANTIM  BLOQ. JUD 2</v>
          </cell>
          <cell r="B27">
            <v>52015.929539999997</v>
          </cell>
          <cell r="C27">
            <v>0</v>
          </cell>
          <cell r="D27">
            <v>0</v>
          </cell>
          <cell r="E27">
            <v>0</v>
          </cell>
          <cell r="F27">
            <v>448.018235</v>
          </cell>
          <cell r="G27">
            <v>0</v>
          </cell>
          <cell r="H27">
            <v>0</v>
          </cell>
          <cell r="I27">
            <v>0</v>
          </cell>
          <cell r="J27">
            <v>0</v>
          </cell>
          <cell r="K27">
            <v>52463.947775000001</v>
          </cell>
        </row>
        <row r="28">
          <cell r="A28" t="str">
            <v>VOTORANTIM 1º L EE Novo</v>
          </cell>
          <cell r="B28">
            <v>837663.66882899997</v>
          </cell>
          <cell r="C28">
            <v>0</v>
          </cell>
          <cell r="D28">
            <v>0</v>
          </cell>
          <cell r="E28">
            <v>0</v>
          </cell>
          <cell r="F28">
            <v>7214.8782389999997</v>
          </cell>
          <cell r="G28">
            <v>0</v>
          </cell>
          <cell r="H28">
            <v>0</v>
          </cell>
          <cell r="I28">
            <v>0</v>
          </cell>
          <cell r="J28">
            <v>0</v>
          </cell>
          <cell r="K28">
            <v>844878.54706799996</v>
          </cell>
        </row>
        <row r="29">
          <cell r="A29" t="str">
            <v>VOTORANTIM 2º L EE Novo</v>
          </cell>
          <cell r="B29">
            <v>358631.64941900002</v>
          </cell>
          <cell r="C29">
            <v>0</v>
          </cell>
          <cell r="D29">
            <v>0</v>
          </cell>
          <cell r="E29">
            <v>0</v>
          </cell>
          <cell r="F29">
            <v>3088.9291010000002</v>
          </cell>
          <cell r="G29">
            <v>0</v>
          </cell>
          <cell r="H29">
            <v>0</v>
          </cell>
          <cell r="I29">
            <v>0</v>
          </cell>
          <cell r="J29">
            <v>0</v>
          </cell>
          <cell r="K29">
            <v>361720.57851999998</v>
          </cell>
        </row>
        <row r="30">
          <cell r="B30" t="str">
            <v>230.491.985,86</v>
          </cell>
          <cell r="C30" t="str">
            <v>168.246.469,49</v>
          </cell>
          <cell r="D30" t="str">
            <v>151.144.401,25</v>
          </cell>
          <cell r="E30">
            <v>151099219.99000001</v>
          </cell>
          <cell r="F30" t="str">
            <v>2.087.210,41</v>
          </cell>
          <cell r="G30" t="str">
            <v>311.543,72</v>
          </cell>
          <cell r="H30" t="str">
            <v>221.911,18</v>
          </cell>
          <cell r="I30">
            <v>0</v>
          </cell>
          <cell r="J30" t="str">
            <v>45.181,26</v>
          </cell>
          <cell r="K30" t="str">
            <v>249.460.267,11</v>
          </cell>
        </row>
        <row r="31">
          <cell r="B31" t="str">
            <v>230.491.985,86</v>
          </cell>
          <cell r="C31" t="str">
            <v>168.246.469,49</v>
          </cell>
          <cell r="D31" t="str">
            <v>151.144.401,25</v>
          </cell>
          <cell r="E31">
            <v>151099219.99000001</v>
          </cell>
          <cell r="F31" t="str">
            <v>2.087.210,41</v>
          </cell>
          <cell r="G31" t="str">
            <v>311.543,72</v>
          </cell>
          <cell r="H31" t="str">
            <v>221.911,18</v>
          </cell>
          <cell r="I31">
            <v>0</v>
          </cell>
          <cell r="J31" t="str">
            <v>45.181,26</v>
          </cell>
          <cell r="K31" t="str">
            <v>249.460.267,11</v>
          </cell>
        </row>
        <row r="32">
          <cell r="B32" t="str">
            <v>230.491.985,86</v>
          </cell>
          <cell r="C32" t="str">
            <v>168.246.469,49</v>
          </cell>
          <cell r="D32" t="str">
            <v>151.144.401,25</v>
          </cell>
          <cell r="E32">
            <v>151099219.99000001</v>
          </cell>
          <cell r="F32" t="str">
            <v>2.087.210,41</v>
          </cell>
          <cell r="G32" t="str">
            <v>311.543,72</v>
          </cell>
          <cell r="H32" t="str">
            <v>221.911,18</v>
          </cell>
          <cell r="I32">
            <v>0</v>
          </cell>
          <cell r="J32" t="str">
            <v>45.181,26</v>
          </cell>
          <cell r="K32" t="str">
            <v>249.460.267,11</v>
          </cell>
        </row>
        <row r="33">
          <cell r="B33" t="str">
            <v>230.491.985,86</v>
          </cell>
          <cell r="C33" t="str">
            <v>168.246.469,49</v>
          </cell>
          <cell r="D33" t="str">
            <v>151.144.401,25</v>
          </cell>
          <cell r="E33">
            <v>151099219.99000001</v>
          </cell>
          <cell r="F33" t="str">
            <v>2.087.210,41</v>
          </cell>
          <cell r="G33" t="str">
            <v>311.543,72</v>
          </cell>
          <cell r="H33" t="str">
            <v>221.911,18</v>
          </cell>
          <cell r="I33">
            <v>0</v>
          </cell>
          <cell r="J33" t="str">
            <v>45.181,26</v>
          </cell>
          <cell r="K33" t="str">
            <v>249.460.267,11</v>
          </cell>
        </row>
        <row r="34">
          <cell r="B34">
            <v>230491985.85654706</v>
          </cell>
          <cell r="C34">
            <v>168246469.49000001</v>
          </cell>
          <cell r="D34">
            <v>151144401.25096497</v>
          </cell>
          <cell r="E34">
            <v>150565765.09627697</v>
          </cell>
          <cell r="F34">
            <v>2087210.4108660002</v>
          </cell>
          <cell r="G34">
            <v>311543.71612600004</v>
          </cell>
          <cell r="H34">
            <v>221911.181381</v>
          </cell>
          <cell r="I34">
            <v>533454.89750700002</v>
          </cell>
          <cell r="J34">
            <v>45181.257180999994</v>
          </cell>
          <cell r="K34">
            <v>249460267.11281198</v>
          </cell>
        </row>
        <row r="35">
          <cell r="E35">
            <v>0</v>
          </cell>
        </row>
      </sheetData>
      <sheetData sheetId="99" refreshError="1">
        <row r="1">
          <cell r="A1" t="str">
            <v>Data 31/12/2011</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1010</v>
          </cell>
          <cell r="B3">
            <v>1052386.2028270001</v>
          </cell>
          <cell r="C3">
            <v>0</v>
          </cell>
          <cell r="D3">
            <v>0</v>
          </cell>
          <cell r="E3">
            <v>0</v>
          </cell>
          <cell r="F3">
            <v>9443.3629880000008</v>
          </cell>
          <cell r="G3">
            <v>0</v>
          </cell>
          <cell r="H3">
            <v>0</v>
          </cell>
          <cell r="I3">
            <v>0</v>
          </cell>
          <cell r="J3">
            <v>0</v>
          </cell>
          <cell r="K3">
            <v>1061829.5658150001</v>
          </cell>
        </row>
        <row r="4">
          <cell r="A4" t="str">
            <v>BB CDB 3700</v>
          </cell>
          <cell r="B4">
            <v>2341388.0161339999</v>
          </cell>
          <cell r="C4">
            <v>0</v>
          </cell>
          <cell r="D4">
            <v>217804.36625600001</v>
          </cell>
          <cell r="E4">
            <v>215443.039999</v>
          </cell>
          <cell r="F4">
            <v>19504.616077999999</v>
          </cell>
          <cell r="G4">
            <v>2361.3262570000002</v>
          </cell>
          <cell r="H4">
            <v>0</v>
          </cell>
          <cell r="I4">
            <v>2361.3262570000002</v>
          </cell>
          <cell r="J4">
            <v>0</v>
          </cell>
          <cell r="K4">
            <v>2143088.265956</v>
          </cell>
        </row>
        <row r="5">
          <cell r="A5" t="str">
            <v>BB POLO 28 - 2011</v>
          </cell>
          <cell r="B5">
            <v>176192769.650581</v>
          </cell>
          <cell r="C5">
            <v>199866000</v>
          </cell>
          <cell r="D5">
            <v>145081533.45240501</v>
          </cell>
          <cell r="E5">
            <v>144840179.99999902</v>
          </cell>
          <cell r="F5">
            <v>1900812.514182</v>
          </cell>
          <cell r="G5">
            <v>235125.45763300001</v>
          </cell>
          <cell r="H5">
            <v>0</v>
          </cell>
          <cell r="I5">
            <v>235125.45763300001</v>
          </cell>
          <cell r="J5">
            <v>6227.9947730000004</v>
          </cell>
          <cell r="K5">
            <v>232878048.71235299</v>
          </cell>
        </row>
        <row r="6">
          <cell r="A6" t="str">
            <v xml:space="preserve">BB Polo 28 - BNDES FINEM </v>
          </cell>
          <cell r="B6">
            <v>14932390.769616</v>
          </cell>
          <cell r="C6">
            <v>0</v>
          </cell>
          <cell r="D6">
            <v>0</v>
          </cell>
          <cell r="E6">
            <v>0</v>
          </cell>
          <cell r="F6">
            <v>136759.687905</v>
          </cell>
          <cell r="G6">
            <v>0</v>
          </cell>
          <cell r="H6">
            <v>0</v>
          </cell>
          <cell r="I6">
            <v>0</v>
          </cell>
          <cell r="J6">
            <v>0</v>
          </cell>
          <cell r="K6">
            <v>15069150.457521001</v>
          </cell>
        </row>
        <row r="7">
          <cell r="A7" t="str">
            <v>BNB AF 1</v>
          </cell>
          <cell r="B7">
            <v>10995434.22913</v>
          </cell>
          <cell r="C7">
            <v>0</v>
          </cell>
          <cell r="D7">
            <v>5979233.3005370004</v>
          </cell>
          <cell r="E7">
            <v>5824398.3500000006</v>
          </cell>
          <cell r="F7">
            <v>50321.748501000002</v>
          </cell>
          <cell r="G7">
            <v>154834.950537</v>
          </cell>
          <cell r="H7">
            <v>0</v>
          </cell>
          <cell r="I7">
            <v>154834.950537</v>
          </cell>
          <cell r="J7">
            <v>0</v>
          </cell>
          <cell r="K7">
            <v>5066522.6770940004</v>
          </cell>
        </row>
        <row r="8">
          <cell r="A8" t="str">
            <v>BNB AF 2º</v>
          </cell>
          <cell r="B8">
            <v>6536309.4105280004</v>
          </cell>
          <cell r="C8">
            <v>0</v>
          </cell>
          <cell r="D8">
            <v>0</v>
          </cell>
          <cell r="E8">
            <v>0</v>
          </cell>
          <cell r="F8">
            <v>56272.684943</v>
          </cell>
          <cell r="G8">
            <v>0</v>
          </cell>
          <cell r="H8">
            <v>0</v>
          </cell>
          <cell r="I8">
            <v>0</v>
          </cell>
          <cell r="J8">
            <v>0</v>
          </cell>
          <cell r="K8">
            <v>6592582.0954710003</v>
          </cell>
        </row>
        <row r="9">
          <cell r="A9" t="str">
            <v>BNB FNE</v>
          </cell>
          <cell r="B9">
            <v>22878959.572737001</v>
          </cell>
          <cell r="C9">
            <v>0</v>
          </cell>
          <cell r="D9">
            <v>0</v>
          </cell>
          <cell r="E9">
            <v>0</v>
          </cell>
          <cell r="F9">
            <v>196970.55371599999</v>
          </cell>
          <cell r="G9">
            <v>0</v>
          </cell>
          <cell r="H9">
            <v>0</v>
          </cell>
          <cell r="I9">
            <v>0</v>
          </cell>
          <cell r="J9">
            <v>0</v>
          </cell>
          <cell r="K9">
            <v>23075930.126453001</v>
          </cell>
        </row>
        <row r="10">
          <cell r="A10" t="str">
            <v>BRADESCO RECIFE</v>
          </cell>
          <cell r="B10">
            <v>0</v>
          </cell>
          <cell r="C10">
            <v>639000</v>
          </cell>
          <cell r="D10">
            <v>0</v>
          </cell>
          <cell r="E10">
            <v>0</v>
          </cell>
          <cell r="F10">
            <v>2882.7817409999998</v>
          </cell>
          <cell r="G10">
            <v>0</v>
          </cell>
          <cell r="H10">
            <v>0</v>
          </cell>
          <cell r="I10">
            <v>0</v>
          </cell>
          <cell r="J10">
            <v>0</v>
          </cell>
          <cell r="K10">
            <v>641882.78174100001</v>
          </cell>
        </row>
        <row r="11">
          <cell r="A11" t="str">
            <v>BRADESCO RECIFE MAE</v>
          </cell>
          <cell r="B11">
            <v>1939688.6820350001</v>
          </cell>
          <cell r="C11">
            <v>7455000</v>
          </cell>
          <cell r="D11">
            <v>1943671.4213459999</v>
          </cell>
          <cell r="E11">
            <v>1940000</v>
          </cell>
          <cell r="F11">
            <v>50861.805582000001</v>
          </cell>
          <cell r="G11">
            <v>3671.4213460000001</v>
          </cell>
          <cell r="H11">
            <v>0</v>
          </cell>
          <cell r="I11">
            <v>3671.4213460000001</v>
          </cell>
          <cell r="J11">
            <v>0</v>
          </cell>
          <cell r="K11">
            <v>7501879.0662719999</v>
          </cell>
        </row>
        <row r="12">
          <cell r="A12" t="str">
            <v>Bradesco LFT LP</v>
          </cell>
          <cell r="B12">
            <v>224356</v>
          </cell>
          <cell r="C12">
            <v>0</v>
          </cell>
          <cell r="D12">
            <v>0</v>
          </cell>
          <cell r="E12">
            <v>0</v>
          </cell>
          <cell r="F12">
            <v>2001.922857</v>
          </cell>
          <cell r="G12">
            <v>0</v>
          </cell>
          <cell r="H12">
            <v>0</v>
          </cell>
          <cell r="I12">
            <v>0</v>
          </cell>
          <cell r="J12">
            <v>0</v>
          </cell>
          <cell r="K12">
            <v>226357.922857</v>
          </cell>
        </row>
        <row r="13">
          <cell r="A13" t="str">
            <v>CAIXA FI NATAL</v>
          </cell>
          <cell r="B13">
            <v>0</v>
          </cell>
          <cell r="C13">
            <v>6031000</v>
          </cell>
          <cell r="D13">
            <v>0</v>
          </cell>
          <cell r="E13">
            <v>0</v>
          </cell>
          <cell r="F13">
            <v>31048.747243999998</v>
          </cell>
          <cell r="G13">
            <v>0</v>
          </cell>
          <cell r="H13">
            <v>0</v>
          </cell>
          <cell r="I13">
            <v>0</v>
          </cell>
          <cell r="J13">
            <v>0</v>
          </cell>
          <cell r="K13">
            <v>6062048.7472440004</v>
          </cell>
        </row>
        <row r="14">
          <cell r="A14" t="str">
            <v>CEF - LFT LP</v>
          </cell>
          <cell r="B14">
            <v>251844.47178399999</v>
          </cell>
          <cell r="C14">
            <v>0</v>
          </cell>
          <cell r="D14">
            <v>0</v>
          </cell>
          <cell r="E14">
            <v>0</v>
          </cell>
          <cell r="F14">
            <v>2484.2251849999998</v>
          </cell>
          <cell r="G14">
            <v>0</v>
          </cell>
          <cell r="H14">
            <v>0</v>
          </cell>
          <cell r="I14">
            <v>0</v>
          </cell>
          <cell r="J14">
            <v>0</v>
          </cell>
          <cell r="K14">
            <v>254328.69696900001</v>
          </cell>
        </row>
        <row r="15">
          <cell r="A15" t="str">
            <v>CEF - LFT LP 1</v>
          </cell>
          <cell r="B15">
            <v>1882470.8303479999</v>
          </cell>
          <cell r="C15">
            <v>0</v>
          </cell>
          <cell r="D15">
            <v>0</v>
          </cell>
          <cell r="E15">
            <v>0</v>
          </cell>
          <cell r="F15">
            <v>18568.926342999999</v>
          </cell>
          <cell r="G15">
            <v>0</v>
          </cell>
          <cell r="H15">
            <v>0</v>
          </cell>
          <cell r="I15">
            <v>0</v>
          </cell>
          <cell r="J15">
            <v>0</v>
          </cell>
          <cell r="K15">
            <v>1901039.756691</v>
          </cell>
        </row>
        <row r="16">
          <cell r="A16" t="str">
            <v>CEF - MCSD 473</v>
          </cell>
          <cell r="B16">
            <v>23662.383438000001</v>
          </cell>
          <cell r="C16">
            <v>0</v>
          </cell>
          <cell r="D16">
            <v>0</v>
          </cell>
          <cell r="E16">
            <v>0</v>
          </cell>
          <cell r="F16">
            <v>214.483338</v>
          </cell>
          <cell r="G16">
            <v>0</v>
          </cell>
          <cell r="H16">
            <v>0</v>
          </cell>
          <cell r="I16">
            <v>0</v>
          </cell>
          <cell r="J16">
            <v>0</v>
          </cell>
          <cell r="K16">
            <v>23876.866775999999</v>
          </cell>
        </row>
        <row r="17">
          <cell r="A17" t="str">
            <v>CEF 1º E 5º L EE</v>
          </cell>
          <cell r="B17">
            <v>511309.96793500002</v>
          </cell>
          <cell r="C17">
            <v>0</v>
          </cell>
          <cell r="D17">
            <v>0</v>
          </cell>
          <cell r="E17">
            <v>0</v>
          </cell>
          <cell r="F17">
            <v>4634.6754950000004</v>
          </cell>
          <cell r="G17">
            <v>0</v>
          </cell>
          <cell r="H17">
            <v>0</v>
          </cell>
          <cell r="I17">
            <v>0</v>
          </cell>
          <cell r="J17">
            <v>0</v>
          </cell>
          <cell r="K17">
            <v>515944.64343</v>
          </cell>
        </row>
        <row r="18">
          <cell r="A18" t="str">
            <v>CEF 1º L EE</v>
          </cell>
          <cell r="B18">
            <v>2623267.553696</v>
          </cell>
          <cell r="C18">
            <v>0</v>
          </cell>
          <cell r="D18">
            <v>0</v>
          </cell>
          <cell r="E18">
            <v>0</v>
          </cell>
          <cell r="F18">
            <v>23778.127966</v>
          </cell>
          <cell r="G18">
            <v>0</v>
          </cell>
          <cell r="H18">
            <v>0</v>
          </cell>
          <cell r="I18">
            <v>0</v>
          </cell>
          <cell r="J18">
            <v>0</v>
          </cell>
          <cell r="K18">
            <v>2647045.6816619998</v>
          </cell>
        </row>
        <row r="19">
          <cell r="A19" t="str">
            <v>CEF 2º L EE</v>
          </cell>
          <cell r="B19">
            <v>892815.39860099996</v>
          </cell>
          <cell r="C19">
            <v>0</v>
          </cell>
          <cell r="D19">
            <v>0</v>
          </cell>
          <cell r="E19">
            <v>0</v>
          </cell>
          <cell r="F19">
            <v>8092.7615509999996</v>
          </cell>
          <cell r="G19">
            <v>0</v>
          </cell>
          <cell r="H19">
            <v>0</v>
          </cell>
          <cell r="I19">
            <v>0</v>
          </cell>
          <cell r="J19">
            <v>0</v>
          </cell>
          <cell r="K19">
            <v>900908.16015200003</v>
          </cell>
        </row>
        <row r="20">
          <cell r="A20" t="str">
            <v>CEF CHESF</v>
          </cell>
          <cell r="B20">
            <v>151640.38371699999</v>
          </cell>
          <cell r="C20">
            <v>0</v>
          </cell>
          <cell r="D20">
            <v>0</v>
          </cell>
          <cell r="E20">
            <v>0</v>
          </cell>
          <cell r="F20">
            <v>1374.516466</v>
          </cell>
          <cell r="G20">
            <v>0</v>
          </cell>
          <cell r="H20">
            <v>0</v>
          </cell>
          <cell r="I20">
            <v>0</v>
          </cell>
          <cell r="J20">
            <v>0</v>
          </cell>
          <cell r="K20">
            <v>153014.90018299999</v>
          </cell>
        </row>
        <row r="21">
          <cell r="A21" t="str">
            <v>CEF CHESF 2</v>
          </cell>
          <cell r="B21">
            <v>41708.093185999998</v>
          </cell>
          <cell r="C21">
            <v>0</v>
          </cell>
          <cell r="D21">
            <v>0</v>
          </cell>
          <cell r="E21">
            <v>0</v>
          </cell>
          <cell r="F21">
            <v>378.05536599999999</v>
          </cell>
          <cell r="G21">
            <v>0</v>
          </cell>
          <cell r="H21">
            <v>0</v>
          </cell>
          <cell r="I21">
            <v>0</v>
          </cell>
          <cell r="J21">
            <v>0</v>
          </cell>
          <cell r="K21">
            <v>42086.148551999999</v>
          </cell>
        </row>
        <row r="22">
          <cell r="A22" t="str">
            <v>CEF MCSD - 467</v>
          </cell>
          <cell r="B22">
            <v>5459.5790589999997</v>
          </cell>
          <cell r="C22">
            <v>0</v>
          </cell>
          <cell r="D22">
            <v>0</v>
          </cell>
          <cell r="E22">
            <v>0</v>
          </cell>
          <cell r="F22">
            <v>49.487353999999996</v>
          </cell>
          <cell r="G22">
            <v>0</v>
          </cell>
          <cell r="H22">
            <v>0</v>
          </cell>
          <cell r="I22">
            <v>0</v>
          </cell>
          <cell r="J22">
            <v>0</v>
          </cell>
          <cell r="K22">
            <v>5509.0664129999996</v>
          </cell>
        </row>
        <row r="23">
          <cell r="A23" t="str">
            <v>ITAU - 4º LEILÃO 2</v>
          </cell>
          <cell r="B23">
            <v>0</v>
          </cell>
          <cell r="C23">
            <v>0</v>
          </cell>
          <cell r="D23">
            <v>0</v>
          </cell>
          <cell r="E23">
            <v>0</v>
          </cell>
          <cell r="F23">
            <v>0</v>
          </cell>
          <cell r="G23">
            <v>0</v>
          </cell>
          <cell r="H23">
            <v>0</v>
          </cell>
          <cell r="I23">
            <v>0</v>
          </cell>
          <cell r="J23">
            <v>0</v>
          </cell>
          <cell r="K23">
            <v>0</v>
          </cell>
        </row>
        <row r="24">
          <cell r="A24" t="str">
            <v>ITAU - 4º LEILÃO 3</v>
          </cell>
          <cell r="B24">
            <v>0</v>
          </cell>
          <cell r="C24">
            <v>0</v>
          </cell>
          <cell r="D24">
            <v>0</v>
          </cell>
          <cell r="E24">
            <v>0</v>
          </cell>
          <cell r="F24">
            <v>0</v>
          </cell>
          <cell r="G24">
            <v>0</v>
          </cell>
          <cell r="H24">
            <v>0</v>
          </cell>
          <cell r="I24">
            <v>0</v>
          </cell>
          <cell r="J24">
            <v>0</v>
          </cell>
          <cell r="K24">
            <v>0</v>
          </cell>
        </row>
        <row r="25">
          <cell r="A25" t="str">
            <v>ITAU - 4º LEILÃO 4</v>
          </cell>
          <cell r="B25">
            <v>125808.636169</v>
          </cell>
          <cell r="C25">
            <v>0</v>
          </cell>
          <cell r="D25">
            <v>0</v>
          </cell>
          <cell r="E25">
            <v>0</v>
          </cell>
          <cell r="F25">
            <v>1128.9169469999999</v>
          </cell>
          <cell r="G25">
            <v>0</v>
          </cell>
          <cell r="H25">
            <v>0</v>
          </cell>
          <cell r="I25">
            <v>0</v>
          </cell>
          <cell r="J25">
            <v>0</v>
          </cell>
          <cell r="K25">
            <v>126937.553116</v>
          </cell>
        </row>
        <row r="26">
          <cell r="A26" t="str">
            <v>ITAU - 4º LEILÃO 5</v>
          </cell>
          <cell r="B26">
            <v>4536361.5923939999</v>
          </cell>
          <cell r="C26">
            <v>0</v>
          </cell>
          <cell r="D26">
            <v>4243329.4323779996</v>
          </cell>
          <cell r="E26">
            <v>4233399.3300009994</v>
          </cell>
          <cell r="F26">
            <v>14159.931541</v>
          </cell>
          <cell r="G26">
            <v>9930.1023769999993</v>
          </cell>
          <cell r="H26">
            <v>0</v>
          </cell>
          <cell r="I26">
            <v>9930.1023769999993</v>
          </cell>
          <cell r="J26">
            <v>0</v>
          </cell>
          <cell r="K26">
            <v>307192.09155700001</v>
          </cell>
        </row>
        <row r="27">
          <cell r="A27" t="str">
            <v>VOTORANTIM  BLOQ. JUD</v>
          </cell>
          <cell r="B27">
            <v>61172.615533999997</v>
          </cell>
          <cell r="C27">
            <v>0</v>
          </cell>
          <cell r="D27">
            <v>61500.936205999998</v>
          </cell>
          <cell r="E27">
            <v>60391.932119999998</v>
          </cell>
          <cell r="F27">
            <v>328.320672</v>
          </cell>
          <cell r="G27">
            <v>1109.0040859999999</v>
          </cell>
          <cell r="H27">
            <v>0</v>
          </cell>
          <cell r="I27">
            <v>1109.0040859999999</v>
          </cell>
          <cell r="J27">
            <v>0</v>
          </cell>
          <cell r="K27">
            <v>0</v>
          </cell>
        </row>
        <row r="28">
          <cell r="A28" t="str">
            <v>VOTORANTIM  BLOQ. JUD 2</v>
          </cell>
          <cell r="B28">
            <v>52463.947775000001</v>
          </cell>
          <cell r="C28">
            <v>0</v>
          </cell>
          <cell r="D28">
            <v>52919.188285999997</v>
          </cell>
          <cell r="E28">
            <v>51824.149999999994</v>
          </cell>
          <cell r="F28">
            <v>455.24401999999998</v>
          </cell>
          <cell r="G28">
            <v>1095.038286</v>
          </cell>
          <cell r="H28">
            <v>0</v>
          </cell>
          <cell r="I28">
            <v>1095.038286</v>
          </cell>
          <cell r="J28">
            <v>0</v>
          </cell>
          <cell r="K28">
            <v>3.509E-3</v>
          </cell>
        </row>
        <row r="29">
          <cell r="A29" t="str">
            <v>VOTORANTIM  BLOQ. JUD 2.1</v>
          </cell>
          <cell r="B29">
            <v>0</v>
          </cell>
          <cell r="C29">
            <v>51824.15</v>
          </cell>
          <cell r="D29">
            <v>0</v>
          </cell>
          <cell r="E29">
            <v>0</v>
          </cell>
          <cell r="F29">
            <v>21.437384999999999</v>
          </cell>
          <cell r="G29">
            <v>0</v>
          </cell>
          <cell r="H29">
            <v>0</v>
          </cell>
          <cell r="I29">
            <v>0</v>
          </cell>
          <cell r="J29">
            <v>0</v>
          </cell>
          <cell r="K29">
            <v>51845.587384999999</v>
          </cell>
        </row>
        <row r="30">
          <cell r="A30" t="str">
            <v>VOTORANTIM  BLOQ. JUD 2011</v>
          </cell>
          <cell r="B30">
            <v>0</v>
          </cell>
          <cell r="C30">
            <v>60391.94</v>
          </cell>
          <cell r="D30">
            <v>0</v>
          </cell>
          <cell r="E30">
            <v>0</v>
          </cell>
          <cell r="F30">
            <v>225.293541</v>
          </cell>
          <cell r="G30">
            <v>0</v>
          </cell>
          <cell r="H30">
            <v>0</v>
          </cell>
          <cell r="I30">
            <v>0</v>
          </cell>
          <cell r="J30">
            <v>0</v>
          </cell>
          <cell r="K30">
            <v>60617.233541000001</v>
          </cell>
        </row>
        <row r="31">
          <cell r="A31" t="str">
            <v>VOTORANTIM 1º L EE Novo</v>
          </cell>
          <cell r="B31">
            <v>844878.54706799996</v>
          </cell>
          <cell r="C31">
            <v>0</v>
          </cell>
          <cell r="D31">
            <v>852209.78922999999</v>
          </cell>
          <cell r="E31">
            <v>834575.30961400003</v>
          </cell>
          <cell r="F31">
            <v>7331.2421619999996</v>
          </cell>
          <cell r="G31">
            <v>17634.479616000001</v>
          </cell>
          <cell r="H31">
            <v>0</v>
          </cell>
          <cell r="I31">
            <v>17634.479616000001</v>
          </cell>
          <cell r="J31">
            <v>0</v>
          </cell>
          <cell r="K31">
            <v>0</v>
          </cell>
        </row>
        <row r="32">
          <cell r="A32" t="str">
            <v>VOTORANTIM 1º L EE Novo 2011</v>
          </cell>
          <cell r="B32">
            <v>0</v>
          </cell>
          <cell r="C32">
            <v>834575.62</v>
          </cell>
          <cell r="D32">
            <v>0</v>
          </cell>
          <cell r="E32">
            <v>0</v>
          </cell>
          <cell r="F32">
            <v>345.22743800000001</v>
          </cell>
          <cell r="G32">
            <v>0</v>
          </cell>
          <cell r="H32">
            <v>0</v>
          </cell>
          <cell r="I32">
            <v>0</v>
          </cell>
          <cell r="J32">
            <v>0</v>
          </cell>
          <cell r="K32">
            <v>834920.84743800003</v>
          </cell>
        </row>
        <row r="33">
          <cell r="A33" t="str">
            <v>VOTORANTIM 2º L EE Novo</v>
          </cell>
          <cell r="B33">
            <v>361720.57851999998</v>
          </cell>
          <cell r="C33">
            <v>0</v>
          </cell>
          <cell r="D33">
            <v>363661.975706</v>
          </cell>
          <cell r="E33">
            <v>357104.30940199998</v>
          </cell>
          <cell r="F33">
            <v>1941.3971859999999</v>
          </cell>
          <cell r="G33">
            <v>6557.6663040000003</v>
          </cell>
          <cell r="H33">
            <v>0</v>
          </cell>
          <cell r="I33">
            <v>6557.6663040000003</v>
          </cell>
          <cell r="J33">
            <v>0</v>
          </cell>
          <cell r="K33">
            <v>0</v>
          </cell>
        </row>
        <row r="34">
          <cell r="A34" t="str">
            <v>VOTORANTIM 2º L EE Novo 2011</v>
          </cell>
          <cell r="B34">
            <v>0</v>
          </cell>
          <cell r="C34">
            <v>357104.41</v>
          </cell>
          <cell r="D34">
            <v>0</v>
          </cell>
          <cell r="E34">
            <v>0</v>
          </cell>
          <cell r="F34">
            <v>1332.18633</v>
          </cell>
          <cell r="G34">
            <v>0</v>
          </cell>
          <cell r="H34">
            <v>0</v>
          </cell>
          <cell r="I34">
            <v>0</v>
          </cell>
          <cell r="J34">
            <v>0</v>
          </cell>
          <cell r="K34">
            <v>358436.59632999997</v>
          </cell>
        </row>
        <row r="35">
          <cell r="B35" t="str">
            <v>249,460,267.11</v>
          </cell>
          <cell r="C35" t="str">
            <v>215,294,896.12</v>
          </cell>
          <cell r="D35" t="str">
            <v>158,795,863.86</v>
          </cell>
          <cell r="F35" t="str">
            <v>2,543,724.88</v>
          </cell>
          <cell r="G35" t="str">
            <v>432,319.45</v>
          </cell>
          <cell r="H35" t="str">
            <v>0.00</v>
          </cell>
          <cell r="J35" t="str">
            <v>6,227.99</v>
          </cell>
          <cell r="K35" t="str">
            <v>308,503,024.25</v>
          </cell>
        </row>
        <row r="36">
          <cell r="B36" t="str">
            <v>249,460,267.11</v>
          </cell>
          <cell r="C36" t="str">
            <v>215,294,896.12</v>
          </cell>
          <cell r="D36" t="str">
            <v>158,795,863.86</v>
          </cell>
          <cell r="F36" t="str">
            <v>2,543,724.88</v>
          </cell>
          <cell r="G36" t="str">
            <v>432,319.45</v>
          </cell>
          <cell r="H36" t="str">
            <v>0.00</v>
          </cell>
          <cell r="J36" t="str">
            <v>6,227.99</v>
          </cell>
          <cell r="K36" t="str">
            <v>308,503,024.25</v>
          </cell>
        </row>
        <row r="37">
          <cell r="B37" t="str">
            <v>249,460,267.11</v>
          </cell>
          <cell r="C37" t="str">
            <v>215,294,896.12</v>
          </cell>
          <cell r="D37" t="str">
            <v>158,795,863.86</v>
          </cell>
          <cell r="F37" t="str">
            <v>2,543,724.88</v>
          </cell>
          <cell r="G37" t="str">
            <v>432,319.45</v>
          </cell>
          <cell r="H37" t="str">
            <v>0.00</v>
          </cell>
          <cell r="J37" t="str">
            <v>6,227.99</v>
          </cell>
          <cell r="K37" t="str">
            <v>308,503,024.25</v>
          </cell>
        </row>
        <row r="38">
          <cell r="B38" t="str">
            <v>249,460,267.11</v>
          </cell>
          <cell r="C38" t="str">
            <v>215,294,896.12</v>
          </cell>
          <cell r="D38" t="str">
            <v>158,795,863.86</v>
          </cell>
          <cell r="F38" t="str">
            <v>2,543,724.88</v>
          </cell>
          <cell r="G38" t="str">
            <v>432,319.45</v>
          </cell>
          <cell r="H38" t="str">
            <v>0.00</v>
          </cell>
          <cell r="J38" t="str">
            <v>6,227.99</v>
          </cell>
          <cell r="K38" t="str">
            <v>308,503,024.25</v>
          </cell>
        </row>
        <row r="39">
          <cell r="B39">
            <v>249460267.11281198</v>
          </cell>
          <cell r="C39">
            <v>215294896.12</v>
          </cell>
          <cell r="D39">
            <v>158795863.86235002</v>
          </cell>
          <cell r="F39">
            <v>2543724.8820230002</v>
          </cell>
          <cell r="G39">
            <v>432319.44644200004</v>
          </cell>
          <cell r="H39">
            <v>0</v>
          </cell>
          <cell r="J39">
            <v>6227.9947730000004</v>
          </cell>
          <cell r="K39">
            <v>308503024.25248098</v>
          </cell>
        </row>
      </sheetData>
      <sheetData sheetId="100" refreshError="1">
        <row r="1">
          <cell r="A1" t="str">
            <v>Data 31/01/2012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1010</v>
          </cell>
          <cell r="B3">
            <v>1061829.5658150001</v>
          </cell>
          <cell r="C3">
            <v>0</v>
          </cell>
          <cell r="D3">
            <v>1066565.9886340001</v>
          </cell>
          <cell r="E3">
            <v>1055252.790907</v>
          </cell>
          <cell r="F3">
            <v>4736.4228190000003</v>
          </cell>
          <cell r="G3">
            <v>11313.197727000001</v>
          </cell>
          <cell r="H3">
            <v>0</v>
          </cell>
          <cell r="I3">
            <v>11313.197727000001</v>
          </cell>
          <cell r="J3">
            <v>0</v>
          </cell>
          <cell r="K3">
            <v>0</v>
          </cell>
        </row>
        <row r="4">
          <cell r="A4" t="str">
            <v>BB CDB 3700</v>
          </cell>
          <cell r="B4">
            <v>2143088.265956</v>
          </cell>
          <cell r="C4">
            <v>0</v>
          </cell>
          <cell r="D4">
            <v>2152647.7776629999</v>
          </cell>
          <cell r="E4">
            <v>2124719.052842</v>
          </cell>
          <cell r="F4">
            <v>9559.5117069999997</v>
          </cell>
          <cell r="G4">
            <v>27928.724821</v>
          </cell>
          <cell r="H4">
            <v>0</v>
          </cell>
          <cell r="I4">
            <v>27928.724821</v>
          </cell>
          <cell r="J4">
            <v>0</v>
          </cell>
          <cell r="K4">
            <v>0</v>
          </cell>
        </row>
        <row r="5">
          <cell r="A5" t="str">
            <v>BB POLO 28 - 2011</v>
          </cell>
          <cell r="B5">
            <v>232878048.71235299</v>
          </cell>
          <cell r="C5">
            <v>0</v>
          </cell>
          <cell r="D5">
            <v>0</v>
          </cell>
          <cell r="E5">
            <v>0</v>
          </cell>
          <cell r="F5">
            <v>2080701.615556</v>
          </cell>
          <cell r="G5">
            <v>0</v>
          </cell>
          <cell r="H5">
            <v>0</v>
          </cell>
          <cell r="I5">
            <v>0</v>
          </cell>
          <cell r="J5">
            <v>0</v>
          </cell>
          <cell r="K5">
            <v>234958750.32790801</v>
          </cell>
        </row>
        <row r="6">
          <cell r="A6" t="str">
            <v xml:space="preserve">BB Polo 28 - BNDES FINEM </v>
          </cell>
          <cell r="B6">
            <v>15069150.457521001</v>
          </cell>
          <cell r="C6">
            <v>0</v>
          </cell>
          <cell r="D6">
            <v>0</v>
          </cell>
          <cell r="E6">
            <v>0</v>
          </cell>
          <cell r="F6">
            <v>134638.73420199999</v>
          </cell>
          <cell r="G6">
            <v>0</v>
          </cell>
          <cell r="H6">
            <v>0</v>
          </cell>
          <cell r="I6">
            <v>0</v>
          </cell>
          <cell r="J6">
            <v>0</v>
          </cell>
          <cell r="K6">
            <v>15203789.191723</v>
          </cell>
        </row>
        <row r="7">
          <cell r="A7" t="str">
            <v>BNB AF 1</v>
          </cell>
          <cell r="B7">
            <v>5066522.6770940004</v>
          </cell>
          <cell r="C7">
            <v>0</v>
          </cell>
          <cell r="D7">
            <v>0</v>
          </cell>
          <cell r="E7">
            <v>0</v>
          </cell>
          <cell r="F7">
            <v>42699.797323999999</v>
          </cell>
          <cell r="G7">
            <v>0</v>
          </cell>
          <cell r="H7">
            <v>0</v>
          </cell>
          <cell r="I7">
            <v>0</v>
          </cell>
          <cell r="J7">
            <v>0</v>
          </cell>
          <cell r="K7">
            <v>5109222.4744180003</v>
          </cell>
        </row>
        <row r="8">
          <cell r="A8" t="str">
            <v>BNB AF 2º</v>
          </cell>
          <cell r="B8">
            <v>6592582.0954710003</v>
          </cell>
          <cell r="C8">
            <v>0</v>
          </cell>
          <cell r="D8">
            <v>0</v>
          </cell>
          <cell r="E8">
            <v>0</v>
          </cell>
          <cell r="F8">
            <v>55561.168332000001</v>
          </cell>
          <cell r="G8">
            <v>0</v>
          </cell>
          <cell r="H8">
            <v>0</v>
          </cell>
          <cell r="I8">
            <v>0</v>
          </cell>
          <cell r="J8">
            <v>0</v>
          </cell>
          <cell r="K8">
            <v>6648143.2638029996</v>
          </cell>
        </row>
        <row r="9">
          <cell r="A9" t="str">
            <v>BNB FNE</v>
          </cell>
          <cell r="B9">
            <v>23075930.126453001</v>
          </cell>
          <cell r="C9">
            <v>0</v>
          </cell>
          <cell r="D9">
            <v>2404148.2211480001</v>
          </cell>
          <cell r="E9">
            <v>2301226.0900010001</v>
          </cell>
          <cell r="F9">
            <v>194480.04129699999</v>
          </cell>
          <cell r="G9">
            <v>102922.13114699999</v>
          </cell>
          <cell r="H9">
            <v>0</v>
          </cell>
          <cell r="I9">
            <v>102922.13114699999</v>
          </cell>
          <cell r="J9">
            <v>0</v>
          </cell>
          <cell r="K9">
            <v>20866261.946602002</v>
          </cell>
        </row>
        <row r="10">
          <cell r="A10" t="str">
            <v>BRADESCO RECIFE</v>
          </cell>
          <cell r="B10">
            <v>641882.78174100001</v>
          </cell>
          <cell r="C10">
            <v>0</v>
          </cell>
          <cell r="D10">
            <v>0</v>
          </cell>
          <cell r="E10">
            <v>0</v>
          </cell>
          <cell r="F10">
            <v>5451.765359</v>
          </cell>
          <cell r="G10">
            <v>0</v>
          </cell>
          <cell r="H10">
            <v>0</v>
          </cell>
          <cell r="I10">
            <v>0</v>
          </cell>
          <cell r="J10">
            <v>0</v>
          </cell>
          <cell r="K10">
            <v>647334.54710099997</v>
          </cell>
        </row>
        <row r="11">
          <cell r="A11" t="str">
            <v>BRADESCO RECIFE MAE</v>
          </cell>
          <cell r="B11">
            <v>7501879.0662719999</v>
          </cell>
          <cell r="C11">
            <v>0</v>
          </cell>
          <cell r="D11">
            <v>5448957.9554300001</v>
          </cell>
          <cell r="E11">
            <v>5437967.1500009997</v>
          </cell>
          <cell r="F11">
            <v>35367.784668</v>
          </cell>
          <cell r="G11">
            <v>10990.805429</v>
          </cell>
          <cell r="H11">
            <v>0</v>
          </cell>
          <cell r="I11">
            <v>10990.805429</v>
          </cell>
          <cell r="J11">
            <v>0</v>
          </cell>
          <cell r="K11">
            <v>2088288.895511</v>
          </cell>
        </row>
        <row r="12">
          <cell r="A12" t="str">
            <v>Bradesco LFT LP</v>
          </cell>
          <cell r="B12">
            <v>226357.922857</v>
          </cell>
          <cell r="C12">
            <v>0</v>
          </cell>
          <cell r="D12">
            <v>0</v>
          </cell>
          <cell r="E12">
            <v>0</v>
          </cell>
          <cell r="F12">
            <v>1982.851817</v>
          </cell>
          <cell r="G12">
            <v>0</v>
          </cell>
          <cell r="H12">
            <v>0</v>
          </cell>
          <cell r="I12">
            <v>0</v>
          </cell>
          <cell r="J12">
            <v>0</v>
          </cell>
          <cell r="K12">
            <v>228340.77467399999</v>
          </cell>
        </row>
        <row r="13">
          <cell r="A13" t="str">
            <v>CAIXA FI NATAL</v>
          </cell>
          <cell r="B13">
            <v>6062048.7472440004</v>
          </cell>
          <cell r="C13">
            <v>0</v>
          </cell>
          <cell r="D13">
            <v>0</v>
          </cell>
          <cell r="E13">
            <v>0</v>
          </cell>
          <cell r="F13">
            <v>53464.918099000002</v>
          </cell>
          <cell r="G13">
            <v>0</v>
          </cell>
          <cell r="H13">
            <v>0</v>
          </cell>
          <cell r="I13">
            <v>0</v>
          </cell>
          <cell r="J13">
            <v>0</v>
          </cell>
          <cell r="K13">
            <v>6115513.6653429996</v>
          </cell>
        </row>
        <row r="14">
          <cell r="A14" t="str">
            <v>CEF - LFT LP</v>
          </cell>
          <cell r="B14">
            <v>254328.69696900001</v>
          </cell>
          <cell r="C14">
            <v>0</v>
          </cell>
          <cell r="D14">
            <v>0</v>
          </cell>
          <cell r="E14">
            <v>0</v>
          </cell>
          <cell r="F14">
            <v>2508.729891</v>
          </cell>
          <cell r="G14">
            <v>0</v>
          </cell>
          <cell r="H14">
            <v>0</v>
          </cell>
          <cell r="I14">
            <v>0</v>
          </cell>
          <cell r="J14">
            <v>0</v>
          </cell>
          <cell r="K14">
            <v>256837.42686000001</v>
          </cell>
        </row>
        <row r="15">
          <cell r="A15" t="str">
            <v>CEF - LFT LP 1</v>
          </cell>
          <cell r="B15">
            <v>1901039.756691</v>
          </cell>
          <cell r="C15">
            <v>0</v>
          </cell>
          <cell r="D15">
            <v>0</v>
          </cell>
          <cell r="E15">
            <v>0</v>
          </cell>
          <cell r="F15">
            <v>18752.092540000001</v>
          </cell>
          <cell r="G15">
            <v>0</v>
          </cell>
          <cell r="H15">
            <v>0</v>
          </cell>
          <cell r="I15">
            <v>0</v>
          </cell>
          <cell r="J15">
            <v>0</v>
          </cell>
          <cell r="K15">
            <v>1919791.8492310001</v>
          </cell>
        </row>
        <row r="16">
          <cell r="A16" t="str">
            <v>CEF - MCSD 473</v>
          </cell>
          <cell r="B16">
            <v>23876.866775999999</v>
          </cell>
          <cell r="C16">
            <v>0</v>
          </cell>
          <cell r="D16">
            <v>0</v>
          </cell>
          <cell r="E16">
            <v>0</v>
          </cell>
          <cell r="F16">
            <v>211.865981</v>
          </cell>
          <cell r="G16">
            <v>0</v>
          </cell>
          <cell r="H16">
            <v>0</v>
          </cell>
          <cell r="I16">
            <v>0</v>
          </cell>
          <cell r="J16">
            <v>0</v>
          </cell>
          <cell r="K16">
            <v>24088.732757000002</v>
          </cell>
        </row>
        <row r="17">
          <cell r="A17" t="str">
            <v>CEF 1º E 5º L EE</v>
          </cell>
          <cell r="B17">
            <v>515944.64343</v>
          </cell>
          <cell r="C17">
            <v>0</v>
          </cell>
          <cell r="D17">
            <v>0</v>
          </cell>
          <cell r="E17">
            <v>0</v>
          </cell>
          <cell r="F17">
            <v>4578.1181729999998</v>
          </cell>
          <cell r="G17">
            <v>0</v>
          </cell>
          <cell r="H17">
            <v>0</v>
          </cell>
          <cell r="I17">
            <v>0</v>
          </cell>
          <cell r="J17">
            <v>0</v>
          </cell>
          <cell r="K17">
            <v>520522.76160299999</v>
          </cell>
        </row>
        <row r="18">
          <cell r="A18" t="str">
            <v>CEF 1º L EE</v>
          </cell>
          <cell r="B18">
            <v>2647045.6816619998</v>
          </cell>
          <cell r="C18">
            <v>0</v>
          </cell>
          <cell r="D18">
            <v>0</v>
          </cell>
          <cell r="E18">
            <v>0</v>
          </cell>
          <cell r="F18">
            <v>23487.961538</v>
          </cell>
          <cell r="G18">
            <v>0</v>
          </cell>
          <cell r="H18">
            <v>0</v>
          </cell>
          <cell r="I18">
            <v>0</v>
          </cell>
          <cell r="J18">
            <v>0</v>
          </cell>
          <cell r="K18">
            <v>2670533.6431999998</v>
          </cell>
        </row>
        <row r="19">
          <cell r="A19" t="str">
            <v>CEF 2º L EE</v>
          </cell>
          <cell r="B19">
            <v>900908.16015200003</v>
          </cell>
          <cell r="C19">
            <v>0</v>
          </cell>
          <cell r="D19">
            <v>0</v>
          </cell>
          <cell r="E19">
            <v>0</v>
          </cell>
          <cell r="F19">
            <v>7994.0049250000002</v>
          </cell>
          <cell r="G19">
            <v>0</v>
          </cell>
          <cell r="H19">
            <v>0</v>
          </cell>
          <cell r="I19">
            <v>0</v>
          </cell>
          <cell r="J19">
            <v>0</v>
          </cell>
          <cell r="K19">
            <v>908902.16507700004</v>
          </cell>
        </row>
        <row r="20">
          <cell r="A20" t="str">
            <v>CEF CHESF</v>
          </cell>
          <cell r="B20">
            <v>153014.90018299999</v>
          </cell>
          <cell r="C20">
            <v>0</v>
          </cell>
          <cell r="D20">
            <v>0</v>
          </cell>
          <cell r="E20">
            <v>0</v>
          </cell>
          <cell r="F20">
            <v>1357.7431309999999</v>
          </cell>
          <cell r="G20">
            <v>0</v>
          </cell>
          <cell r="H20">
            <v>0</v>
          </cell>
          <cell r="I20">
            <v>0</v>
          </cell>
          <cell r="J20">
            <v>0</v>
          </cell>
          <cell r="K20">
            <v>154372.64331399999</v>
          </cell>
        </row>
        <row r="21">
          <cell r="A21" t="str">
            <v>CEF CHESF 2</v>
          </cell>
          <cell r="B21">
            <v>42086.148551999999</v>
          </cell>
          <cell r="C21">
            <v>0</v>
          </cell>
          <cell r="D21">
            <v>0</v>
          </cell>
          <cell r="E21">
            <v>0</v>
          </cell>
          <cell r="F21">
            <v>373.44192700000002</v>
          </cell>
          <cell r="G21">
            <v>0</v>
          </cell>
          <cell r="H21">
            <v>0</v>
          </cell>
          <cell r="I21">
            <v>0</v>
          </cell>
          <cell r="J21">
            <v>0</v>
          </cell>
          <cell r="K21">
            <v>42459.590478999999</v>
          </cell>
        </row>
        <row r="22">
          <cell r="A22" t="str">
            <v>CEF MCSD - 467</v>
          </cell>
          <cell r="B22">
            <v>5509.0664129999996</v>
          </cell>
          <cell r="C22">
            <v>0</v>
          </cell>
          <cell r="D22">
            <v>0</v>
          </cell>
          <cell r="E22">
            <v>0</v>
          </cell>
          <cell r="F22">
            <v>48.883454999999998</v>
          </cell>
          <cell r="G22">
            <v>0</v>
          </cell>
          <cell r="H22">
            <v>0</v>
          </cell>
          <cell r="I22">
            <v>0</v>
          </cell>
          <cell r="J22">
            <v>0</v>
          </cell>
          <cell r="K22">
            <v>5557.9498679999997</v>
          </cell>
        </row>
        <row r="23">
          <cell r="A23" t="str">
            <v>ITAU - 4º LEILÃO 4</v>
          </cell>
          <cell r="B23">
            <v>126937.553116</v>
          </cell>
          <cell r="C23">
            <v>0</v>
          </cell>
          <cell r="D23">
            <v>21699.346544</v>
          </cell>
          <cell r="E23">
            <v>21171.96</v>
          </cell>
          <cell r="F23">
            <v>951.05883500000004</v>
          </cell>
          <cell r="G23">
            <v>527.38654399999996</v>
          </cell>
          <cell r="H23">
            <v>0</v>
          </cell>
          <cell r="I23">
            <v>527.38654399999996</v>
          </cell>
          <cell r="J23">
            <v>0</v>
          </cell>
          <cell r="K23">
            <v>106189.265407</v>
          </cell>
        </row>
        <row r="24">
          <cell r="A24" t="str">
            <v>ITAU - 4º LEILÃO 5</v>
          </cell>
          <cell r="B24">
            <v>307192.09155700001</v>
          </cell>
          <cell r="C24">
            <v>0</v>
          </cell>
          <cell r="D24">
            <v>307573.79861100001</v>
          </cell>
          <cell r="E24">
            <v>306330.64386200003</v>
          </cell>
          <cell r="F24">
            <v>381.70705399999997</v>
          </cell>
          <cell r="G24">
            <v>1243.154749</v>
          </cell>
          <cell r="H24">
            <v>0</v>
          </cell>
          <cell r="I24">
            <v>1243.154749</v>
          </cell>
          <cell r="J24">
            <v>0</v>
          </cell>
          <cell r="K24">
            <v>0</v>
          </cell>
        </row>
        <row r="25">
          <cell r="A25" t="str">
            <v>VOTORANTIM  BLOQ. JUD 2.1</v>
          </cell>
          <cell r="B25">
            <v>51845.587384999999</v>
          </cell>
          <cell r="C25">
            <v>0</v>
          </cell>
          <cell r="D25">
            <v>51867.033637</v>
          </cell>
          <cell r="E25">
            <v>51828.802874000001</v>
          </cell>
          <cell r="F25">
            <v>21.446251999999998</v>
          </cell>
          <cell r="G25">
            <v>1.350835</v>
          </cell>
          <cell r="H25">
            <v>0</v>
          </cell>
          <cell r="I25">
            <v>1.350835</v>
          </cell>
          <cell r="J25">
            <v>36.879928</v>
          </cell>
          <cell r="K25">
            <v>0</v>
          </cell>
        </row>
        <row r="26">
          <cell r="A26" t="str">
            <v>VOTORANTIM  BLOQ. JUD 2011</v>
          </cell>
          <cell r="B26">
            <v>60617.233541000001</v>
          </cell>
          <cell r="C26">
            <v>0</v>
          </cell>
          <cell r="D26">
            <v>41438.917283000002</v>
          </cell>
          <cell r="E26">
            <v>41330.15</v>
          </cell>
          <cell r="F26">
            <v>189.17140000000001</v>
          </cell>
          <cell r="G26">
            <v>18.092237999999998</v>
          </cell>
          <cell r="H26">
            <v>0</v>
          </cell>
          <cell r="I26">
            <v>18.092237999999998</v>
          </cell>
          <cell r="J26">
            <v>90.675044999999997</v>
          </cell>
          <cell r="K26">
            <v>19367.487657999998</v>
          </cell>
        </row>
        <row r="27">
          <cell r="A27" t="str">
            <v>VOTORANTIM 1º L EE Novo 2011</v>
          </cell>
          <cell r="B27">
            <v>834920.84743800003</v>
          </cell>
          <cell r="C27">
            <v>0</v>
          </cell>
          <cell r="D27">
            <v>836483.36130900006</v>
          </cell>
          <cell r="E27">
            <v>835086.20743100008</v>
          </cell>
          <cell r="F27">
            <v>1562.5138710000001</v>
          </cell>
          <cell r="G27">
            <v>148.23506</v>
          </cell>
          <cell r="H27">
            <v>0</v>
          </cell>
          <cell r="I27">
            <v>148.23506</v>
          </cell>
          <cell r="J27">
            <v>1248.9188180000001</v>
          </cell>
          <cell r="K27">
            <v>0</v>
          </cell>
        </row>
        <row r="28">
          <cell r="A28" t="str">
            <v>VOTORANTIM 2º L EE Novo 2011</v>
          </cell>
          <cell r="B28">
            <v>358436.59632999997</v>
          </cell>
          <cell r="C28">
            <v>0</v>
          </cell>
          <cell r="D28">
            <v>324488.01904400002</v>
          </cell>
          <cell r="E28">
            <v>323630.94</v>
          </cell>
          <cell r="F28">
            <v>494.16397000000001</v>
          </cell>
          <cell r="G28">
            <v>155.74336399999999</v>
          </cell>
          <cell r="H28">
            <v>0</v>
          </cell>
          <cell r="I28">
            <v>155.74336399999999</v>
          </cell>
          <cell r="J28">
            <v>701.33568000000002</v>
          </cell>
          <cell r="K28">
            <v>34442.741256000001</v>
          </cell>
        </row>
        <row r="29">
          <cell r="B29" t="str">
            <v>308,503,024.25</v>
          </cell>
          <cell r="C29" t="str">
            <v>0.00</v>
          </cell>
          <cell r="D29" t="str">
            <v>12,655,870.42</v>
          </cell>
          <cell r="F29" t="str">
            <v>2,681,557.51</v>
          </cell>
          <cell r="G29" t="str">
            <v>155,248.82</v>
          </cell>
          <cell r="H29" t="str">
            <v>0.00</v>
          </cell>
          <cell r="J29" t="str">
            <v>2,077.81</v>
          </cell>
          <cell r="K29" t="str">
            <v>298,528,711.34</v>
          </cell>
        </row>
        <row r="30">
          <cell r="B30" t="str">
            <v>308,503,024.25</v>
          </cell>
          <cell r="C30" t="str">
            <v>0.00</v>
          </cell>
          <cell r="D30" t="str">
            <v>12,655,870.42</v>
          </cell>
          <cell r="F30" t="str">
            <v>2,681,557.51</v>
          </cell>
          <cell r="G30" t="str">
            <v>155,248.82</v>
          </cell>
          <cell r="H30" t="str">
            <v>0.00</v>
          </cell>
          <cell r="J30" t="str">
            <v>2,077.81</v>
          </cell>
          <cell r="K30" t="str">
            <v>298,528,711.34</v>
          </cell>
        </row>
        <row r="31">
          <cell r="B31" t="str">
            <v>308,503,024.25</v>
          </cell>
          <cell r="C31" t="str">
            <v>0.00</v>
          </cell>
          <cell r="D31" t="str">
            <v>12,655,870.42</v>
          </cell>
          <cell r="F31" t="str">
            <v>2,681,557.51</v>
          </cell>
          <cell r="G31" t="str">
            <v>155,248.82</v>
          </cell>
          <cell r="H31" t="str">
            <v>0.00</v>
          </cell>
          <cell r="J31" t="str">
            <v>2,077.81</v>
          </cell>
          <cell r="K31" t="str">
            <v>298,528,711.34</v>
          </cell>
        </row>
        <row r="32">
          <cell r="B32" t="str">
            <v>308,503,024.25</v>
          </cell>
          <cell r="C32" t="str">
            <v>0.00</v>
          </cell>
          <cell r="D32" t="str">
            <v>12,655,870.42</v>
          </cell>
          <cell r="F32" t="str">
            <v>2,681,557.51</v>
          </cell>
          <cell r="G32" t="str">
            <v>155,248.82</v>
          </cell>
          <cell r="H32" t="str">
            <v>0.00</v>
          </cell>
          <cell r="J32" t="str">
            <v>2,077.81</v>
          </cell>
          <cell r="K32" t="str">
            <v>298,528,711.34</v>
          </cell>
        </row>
        <row r="33">
          <cell r="B33">
            <v>308503024.248972</v>
          </cell>
          <cell r="C33">
            <v>0</v>
          </cell>
          <cell r="D33">
            <v>12655870.419303002</v>
          </cell>
          <cell r="F33">
            <v>2681557.5141229993</v>
          </cell>
          <cell r="G33">
            <v>155248.82191400003</v>
          </cell>
          <cell r="H33">
            <v>0</v>
          </cell>
          <cell r="J33">
            <v>2077.809471</v>
          </cell>
          <cell r="K33">
            <v>298528711.34379297</v>
          </cell>
        </row>
      </sheetData>
      <sheetData sheetId="101" refreshError="1">
        <row r="1">
          <cell r="A1" t="str">
            <v>Data 29/02/2012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1980</v>
          </cell>
          <cell r="B3">
            <v>0</v>
          </cell>
          <cell r="C3">
            <v>1980000</v>
          </cell>
          <cell r="D3">
            <v>0</v>
          </cell>
          <cell r="E3">
            <v>0</v>
          </cell>
          <cell r="F3">
            <v>10033.797124999999</v>
          </cell>
          <cell r="G3">
            <v>0</v>
          </cell>
          <cell r="H3">
            <v>0</v>
          </cell>
          <cell r="I3">
            <v>0</v>
          </cell>
          <cell r="J3">
            <v>0</v>
          </cell>
          <cell r="K3">
            <v>1990033.797125</v>
          </cell>
        </row>
        <row r="4">
          <cell r="A4" t="str">
            <v>BB CDB 5000</v>
          </cell>
          <cell r="B4">
            <v>0</v>
          </cell>
          <cell r="C4">
            <v>5000000</v>
          </cell>
          <cell r="D4">
            <v>1982599.557053</v>
          </cell>
          <cell r="E4">
            <v>1980010.3499999999</v>
          </cell>
          <cell r="F4">
            <v>24282.399523</v>
          </cell>
          <cell r="G4">
            <v>137.58837800000001</v>
          </cell>
          <cell r="H4">
            <v>0</v>
          </cell>
          <cell r="I4">
            <v>137.58837800000001</v>
          </cell>
          <cell r="J4">
            <v>2451.6186750000002</v>
          </cell>
          <cell r="K4">
            <v>3041682.84247</v>
          </cell>
        </row>
        <row r="5">
          <cell r="A5" t="str">
            <v>BB POLO 28 - 2011</v>
          </cell>
          <cell r="B5">
            <v>234958750.32790801</v>
          </cell>
          <cell r="C5">
            <v>0</v>
          </cell>
          <cell r="D5">
            <v>0</v>
          </cell>
          <cell r="E5">
            <v>0</v>
          </cell>
          <cell r="F5">
            <v>1771598.8220780001</v>
          </cell>
          <cell r="G5">
            <v>0</v>
          </cell>
          <cell r="H5">
            <v>0</v>
          </cell>
          <cell r="I5">
            <v>0</v>
          </cell>
          <cell r="J5">
            <v>0</v>
          </cell>
          <cell r="K5">
            <v>236730349.14998701</v>
          </cell>
        </row>
        <row r="6">
          <cell r="A6" t="str">
            <v xml:space="preserve">BB Polo 28 - BNDES FINEM </v>
          </cell>
          <cell r="B6">
            <v>15203789.191723</v>
          </cell>
          <cell r="C6">
            <v>0</v>
          </cell>
          <cell r="D6">
            <v>5452021.2233269997</v>
          </cell>
          <cell r="E6">
            <v>5419999.9999989998</v>
          </cell>
          <cell r="F6">
            <v>110270.866802</v>
          </cell>
          <cell r="G6">
            <v>32021.223328</v>
          </cell>
          <cell r="H6">
            <v>0</v>
          </cell>
          <cell r="I6">
            <v>32021.223328</v>
          </cell>
          <cell r="J6">
            <v>0</v>
          </cell>
          <cell r="K6">
            <v>9862038.8351969998</v>
          </cell>
        </row>
        <row r="7">
          <cell r="A7" t="str">
            <v>BNB AF 1</v>
          </cell>
          <cell r="B7">
            <v>5109222.4744180003</v>
          </cell>
          <cell r="C7">
            <v>0</v>
          </cell>
          <cell r="D7">
            <v>0</v>
          </cell>
          <cell r="E7">
            <v>0</v>
          </cell>
          <cell r="F7">
            <v>35995.820025000001</v>
          </cell>
          <cell r="G7">
            <v>0</v>
          </cell>
          <cell r="H7">
            <v>0</v>
          </cell>
          <cell r="I7">
            <v>0</v>
          </cell>
          <cell r="J7">
            <v>0</v>
          </cell>
          <cell r="K7">
            <v>5145218.2944430001</v>
          </cell>
        </row>
        <row r="8">
          <cell r="A8" t="str">
            <v>BNB AF 2º</v>
          </cell>
          <cell r="B8">
            <v>6648143.2638029996</v>
          </cell>
          <cell r="C8">
            <v>0</v>
          </cell>
          <cell r="D8">
            <v>0</v>
          </cell>
          <cell r="E8">
            <v>0</v>
          </cell>
          <cell r="F8">
            <v>46837.922917000004</v>
          </cell>
          <cell r="G8">
            <v>0</v>
          </cell>
          <cell r="H8">
            <v>0</v>
          </cell>
          <cell r="I8">
            <v>0</v>
          </cell>
          <cell r="J8">
            <v>0</v>
          </cell>
          <cell r="K8">
            <v>6694981.1867199996</v>
          </cell>
        </row>
        <row r="9">
          <cell r="A9" t="str">
            <v>BNB FNE</v>
          </cell>
          <cell r="B9">
            <v>20866261.946602002</v>
          </cell>
          <cell r="C9">
            <v>0</v>
          </cell>
          <cell r="D9">
            <v>0</v>
          </cell>
          <cell r="E9">
            <v>0</v>
          </cell>
          <cell r="F9">
            <v>147008.31944200001</v>
          </cell>
          <cell r="G9">
            <v>0</v>
          </cell>
          <cell r="H9">
            <v>0</v>
          </cell>
          <cell r="I9">
            <v>0</v>
          </cell>
          <cell r="J9">
            <v>0</v>
          </cell>
          <cell r="K9">
            <v>21013270.266043998</v>
          </cell>
        </row>
        <row r="10">
          <cell r="A10" t="str">
            <v>BRADESCO RECIFE</v>
          </cell>
          <cell r="B10">
            <v>647334.54710099997</v>
          </cell>
          <cell r="C10">
            <v>0</v>
          </cell>
          <cell r="D10">
            <v>0</v>
          </cell>
          <cell r="E10">
            <v>0</v>
          </cell>
          <cell r="F10">
            <v>5084.9083929999997</v>
          </cell>
          <cell r="G10">
            <v>0</v>
          </cell>
          <cell r="H10">
            <v>0</v>
          </cell>
          <cell r="I10">
            <v>0</v>
          </cell>
          <cell r="J10">
            <v>0</v>
          </cell>
          <cell r="K10">
            <v>652419.45549399999</v>
          </cell>
        </row>
        <row r="11">
          <cell r="A11" t="str">
            <v>BRADESCO RECIFE MAE</v>
          </cell>
          <cell r="B11">
            <v>2088288.895511</v>
          </cell>
          <cell r="C11">
            <v>0</v>
          </cell>
          <cell r="D11">
            <v>2092376.6450050001</v>
          </cell>
          <cell r="E11">
            <v>2084836.7964240001</v>
          </cell>
          <cell r="F11">
            <v>4087.749495</v>
          </cell>
          <cell r="G11">
            <v>7539.8485810000002</v>
          </cell>
          <cell r="H11">
            <v>0</v>
          </cell>
          <cell r="I11">
            <v>7539.8485810000002</v>
          </cell>
          <cell r="J11">
            <v>0</v>
          </cell>
          <cell r="K11">
            <v>0</v>
          </cell>
        </row>
        <row r="12">
          <cell r="A12" t="str">
            <v>BRADESCO RECIFE MAE 2012</v>
          </cell>
          <cell r="B12">
            <v>0</v>
          </cell>
          <cell r="C12">
            <v>7057718.8899999997</v>
          </cell>
          <cell r="D12">
            <v>0</v>
          </cell>
          <cell r="E12">
            <v>0</v>
          </cell>
          <cell r="F12">
            <v>35999.270393999999</v>
          </cell>
          <cell r="G12">
            <v>0</v>
          </cell>
          <cell r="H12">
            <v>0</v>
          </cell>
          <cell r="I12">
            <v>0</v>
          </cell>
          <cell r="J12">
            <v>0</v>
          </cell>
          <cell r="K12">
            <v>7093718.1603939999</v>
          </cell>
        </row>
        <row r="13">
          <cell r="A13" t="str">
            <v>Bradesco LFT LP</v>
          </cell>
          <cell r="B13">
            <v>228340.77467399999</v>
          </cell>
          <cell r="C13">
            <v>0</v>
          </cell>
          <cell r="D13">
            <v>0</v>
          </cell>
          <cell r="E13">
            <v>0</v>
          </cell>
          <cell r="F13">
            <v>1820.1631809999999</v>
          </cell>
          <cell r="G13">
            <v>0</v>
          </cell>
          <cell r="H13">
            <v>0</v>
          </cell>
          <cell r="I13">
            <v>0</v>
          </cell>
          <cell r="J13">
            <v>0</v>
          </cell>
          <cell r="K13">
            <v>230160.937855</v>
          </cell>
        </row>
        <row r="14">
          <cell r="A14" t="str">
            <v>CAIXA FI NATAL</v>
          </cell>
          <cell r="B14">
            <v>6115513.6653429996</v>
          </cell>
          <cell r="C14">
            <v>0</v>
          </cell>
          <cell r="D14">
            <v>0</v>
          </cell>
          <cell r="E14">
            <v>0</v>
          </cell>
          <cell r="F14">
            <v>43076.743905000003</v>
          </cell>
          <cell r="G14">
            <v>0</v>
          </cell>
          <cell r="H14">
            <v>0</v>
          </cell>
          <cell r="I14">
            <v>0</v>
          </cell>
          <cell r="J14">
            <v>0</v>
          </cell>
          <cell r="K14">
            <v>6158590.4092490003</v>
          </cell>
        </row>
        <row r="15">
          <cell r="A15" t="str">
            <v>CEF - LFT LP</v>
          </cell>
          <cell r="B15">
            <v>256837.42686000001</v>
          </cell>
          <cell r="C15">
            <v>0</v>
          </cell>
          <cell r="D15">
            <v>0</v>
          </cell>
          <cell r="E15">
            <v>0</v>
          </cell>
          <cell r="F15">
            <v>1918.145166</v>
          </cell>
          <cell r="G15">
            <v>0</v>
          </cell>
          <cell r="H15">
            <v>0</v>
          </cell>
          <cell r="I15">
            <v>0</v>
          </cell>
          <cell r="J15">
            <v>0</v>
          </cell>
          <cell r="K15">
            <v>258092.624075</v>
          </cell>
        </row>
        <row r="16">
          <cell r="A16" t="str">
            <v>CEF - LFT LP 1</v>
          </cell>
          <cell r="B16">
            <v>1919791.8492310001</v>
          </cell>
          <cell r="C16">
            <v>0</v>
          </cell>
          <cell r="D16">
            <v>0</v>
          </cell>
          <cell r="E16">
            <v>0</v>
          </cell>
          <cell r="F16">
            <v>14343.02442</v>
          </cell>
          <cell r="G16">
            <v>0</v>
          </cell>
          <cell r="H16">
            <v>0</v>
          </cell>
          <cell r="I16">
            <v>0</v>
          </cell>
          <cell r="J16">
            <v>0</v>
          </cell>
          <cell r="K16">
            <v>1929900.2367690001</v>
          </cell>
        </row>
        <row r="17">
          <cell r="A17" t="str">
            <v>CEF - MCSD 473</v>
          </cell>
          <cell r="B17">
            <v>24088.732757000002</v>
          </cell>
          <cell r="C17">
            <v>0</v>
          </cell>
          <cell r="D17">
            <v>0</v>
          </cell>
          <cell r="E17">
            <v>0</v>
          </cell>
          <cell r="F17">
            <v>178.67496299999999</v>
          </cell>
          <cell r="G17">
            <v>0</v>
          </cell>
          <cell r="H17">
            <v>0</v>
          </cell>
          <cell r="I17">
            <v>0</v>
          </cell>
          <cell r="J17">
            <v>0</v>
          </cell>
          <cell r="K17">
            <v>24267.407719999999</v>
          </cell>
        </row>
        <row r="18">
          <cell r="A18" t="str">
            <v>CEF 1º E 5º L EE</v>
          </cell>
          <cell r="B18">
            <v>520522.76160299999</v>
          </cell>
          <cell r="C18">
            <v>0</v>
          </cell>
          <cell r="D18">
            <v>0</v>
          </cell>
          <cell r="E18">
            <v>0</v>
          </cell>
          <cell r="F18">
            <v>3860.908175</v>
          </cell>
          <cell r="G18">
            <v>0</v>
          </cell>
          <cell r="H18">
            <v>0</v>
          </cell>
          <cell r="I18">
            <v>0</v>
          </cell>
          <cell r="J18">
            <v>0</v>
          </cell>
          <cell r="K18">
            <v>524383.66977799998</v>
          </cell>
        </row>
        <row r="19">
          <cell r="A19" t="str">
            <v>CEF 1º L EE</v>
          </cell>
          <cell r="B19">
            <v>2670533.6431999998</v>
          </cell>
          <cell r="C19">
            <v>0</v>
          </cell>
          <cell r="D19">
            <v>0</v>
          </cell>
          <cell r="E19">
            <v>0</v>
          </cell>
          <cell r="F19">
            <v>19808.327191</v>
          </cell>
          <cell r="G19">
            <v>0</v>
          </cell>
          <cell r="H19">
            <v>0</v>
          </cell>
          <cell r="I19">
            <v>0</v>
          </cell>
          <cell r="J19">
            <v>0</v>
          </cell>
          <cell r="K19">
            <v>2690341.9703910002</v>
          </cell>
        </row>
        <row r="20">
          <cell r="A20" t="str">
            <v>CEF 2º L EE</v>
          </cell>
          <cell r="B20">
            <v>908902.16507700004</v>
          </cell>
          <cell r="C20">
            <v>0</v>
          </cell>
          <cell r="D20">
            <v>0</v>
          </cell>
          <cell r="E20">
            <v>0</v>
          </cell>
          <cell r="F20">
            <v>6741.6606099999999</v>
          </cell>
          <cell r="G20">
            <v>0</v>
          </cell>
          <cell r="H20">
            <v>0</v>
          </cell>
          <cell r="I20">
            <v>0</v>
          </cell>
          <cell r="J20">
            <v>0</v>
          </cell>
          <cell r="K20">
            <v>915643.82568699995</v>
          </cell>
        </row>
        <row r="21">
          <cell r="A21" t="str">
            <v>CEF CHESF</v>
          </cell>
          <cell r="B21">
            <v>154372.64331399999</v>
          </cell>
          <cell r="C21">
            <v>0</v>
          </cell>
          <cell r="D21">
            <v>0</v>
          </cell>
          <cell r="E21">
            <v>0</v>
          </cell>
          <cell r="F21">
            <v>1145.0384959999999</v>
          </cell>
          <cell r="G21">
            <v>0</v>
          </cell>
          <cell r="H21">
            <v>0</v>
          </cell>
          <cell r="I21">
            <v>0</v>
          </cell>
          <cell r="J21">
            <v>0</v>
          </cell>
          <cell r="K21">
            <v>155517.68181000001</v>
          </cell>
        </row>
        <row r="22">
          <cell r="A22" t="str">
            <v>CEF CHESF 2</v>
          </cell>
          <cell r="B22">
            <v>42459.590478999999</v>
          </cell>
          <cell r="C22">
            <v>0</v>
          </cell>
          <cell r="D22">
            <v>0</v>
          </cell>
          <cell r="E22">
            <v>0</v>
          </cell>
          <cell r="F22">
            <v>314.93835000000001</v>
          </cell>
          <cell r="G22">
            <v>0</v>
          </cell>
          <cell r="H22">
            <v>0</v>
          </cell>
          <cell r="I22">
            <v>0</v>
          </cell>
          <cell r="J22">
            <v>0</v>
          </cell>
          <cell r="K22">
            <v>42774.528829000003</v>
          </cell>
        </row>
        <row r="23">
          <cell r="A23" t="str">
            <v>CEF MCSD - 467</v>
          </cell>
          <cell r="B23">
            <v>5557.9498679999997</v>
          </cell>
          <cell r="C23">
            <v>0</v>
          </cell>
          <cell r="D23">
            <v>0</v>
          </cell>
          <cell r="E23">
            <v>0</v>
          </cell>
          <cell r="F23">
            <v>41.225352000000001</v>
          </cell>
          <cell r="G23">
            <v>0</v>
          </cell>
          <cell r="H23">
            <v>0</v>
          </cell>
          <cell r="I23">
            <v>0</v>
          </cell>
          <cell r="J23">
            <v>0</v>
          </cell>
          <cell r="K23">
            <v>5599.1752200000001</v>
          </cell>
        </row>
        <row r="24">
          <cell r="A24" t="str">
            <v>ITAU - 4º LEILÃO 4</v>
          </cell>
          <cell r="B24">
            <v>106189.265407</v>
          </cell>
          <cell r="C24">
            <v>0</v>
          </cell>
          <cell r="D24">
            <v>0</v>
          </cell>
          <cell r="E24">
            <v>0</v>
          </cell>
          <cell r="F24">
            <v>779.74094400000001</v>
          </cell>
          <cell r="G24">
            <v>0</v>
          </cell>
          <cell r="H24">
            <v>0</v>
          </cell>
          <cell r="I24">
            <v>0</v>
          </cell>
          <cell r="J24">
            <v>0</v>
          </cell>
          <cell r="K24">
            <v>106969.006351</v>
          </cell>
        </row>
        <row r="25">
          <cell r="A25" t="str">
            <v>VOTORANTIM  BLOQ. JUD 2011</v>
          </cell>
          <cell r="B25">
            <v>19367.487657999998</v>
          </cell>
          <cell r="C25">
            <v>0</v>
          </cell>
          <cell r="D25">
            <v>0</v>
          </cell>
          <cell r="E25">
            <v>0</v>
          </cell>
          <cell r="F25">
            <v>145.09739999999999</v>
          </cell>
          <cell r="G25">
            <v>0</v>
          </cell>
          <cell r="H25">
            <v>0</v>
          </cell>
          <cell r="I25">
            <v>0</v>
          </cell>
          <cell r="J25">
            <v>0</v>
          </cell>
          <cell r="K25">
            <v>19512.585058000001</v>
          </cell>
        </row>
        <row r="26">
          <cell r="A26" t="str">
            <v>VOTORANTIM 2º L EE Novo 2011</v>
          </cell>
          <cell r="B26">
            <v>34442.741256000001</v>
          </cell>
          <cell r="C26">
            <v>0</v>
          </cell>
          <cell r="D26">
            <v>0</v>
          </cell>
          <cell r="E26">
            <v>0</v>
          </cell>
          <cell r="F26">
            <v>258.03822700000001</v>
          </cell>
          <cell r="G26">
            <v>0</v>
          </cell>
          <cell r="H26">
            <v>0</v>
          </cell>
          <cell r="I26">
            <v>0</v>
          </cell>
          <cell r="J26">
            <v>0</v>
          </cell>
          <cell r="K26">
            <v>34700.779482999998</v>
          </cell>
        </row>
        <row r="27">
          <cell r="B27" t="str">
            <v>298.528.711,34</v>
          </cell>
          <cell r="C27" t="str">
            <v>14.037.718,89</v>
          </cell>
          <cell r="D27" t="str">
            <v>9.526.997,43</v>
          </cell>
          <cell r="E27">
            <v>9524545.8100000005</v>
          </cell>
          <cell r="F27" t="str">
            <v>2.285.631,60</v>
          </cell>
          <cell r="G27" t="str">
            <v>39.698,66</v>
          </cell>
          <cell r="H27" t="str">
            <v>0,00</v>
          </cell>
          <cell r="I27">
            <v>0</v>
          </cell>
          <cell r="J27" t="str">
            <v>2.451,62</v>
          </cell>
          <cell r="K27" t="str">
            <v>305.320.166,83</v>
          </cell>
        </row>
        <row r="28">
          <cell r="B28" t="str">
            <v>298.528.711,34</v>
          </cell>
          <cell r="C28" t="str">
            <v>14.037.718,89</v>
          </cell>
          <cell r="D28" t="str">
            <v>9.526.997,43</v>
          </cell>
          <cell r="E28">
            <v>9524545.8100000005</v>
          </cell>
          <cell r="F28" t="str">
            <v>2.285.631,60</v>
          </cell>
          <cell r="G28" t="str">
            <v>39.698,66</v>
          </cell>
          <cell r="H28" t="str">
            <v>0,00</v>
          </cell>
          <cell r="I28">
            <v>0</v>
          </cell>
          <cell r="J28" t="str">
            <v>2.451,62</v>
          </cell>
          <cell r="K28" t="str">
            <v>305.320.166,83</v>
          </cell>
        </row>
        <row r="29">
          <cell r="B29" t="str">
            <v>298.528.711,34</v>
          </cell>
          <cell r="C29" t="str">
            <v>14.037.718,89</v>
          </cell>
          <cell r="D29" t="str">
            <v>9.526.997,43</v>
          </cell>
          <cell r="E29">
            <v>9524545.8100000005</v>
          </cell>
          <cell r="F29" t="str">
            <v>2.285.631,60</v>
          </cell>
          <cell r="G29" t="str">
            <v>39.698,66</v>
          </cell>
          <cell r="H29" t="str">
            <v>0,00</v>
          </cell>
          <cell r="I29">
            <v>0</v>
          </cell>
          <cell r="J29" t="str">
            <v>2.451,62</v>
          </cell>
          <cell r="K29" t="str">
            <v>305.320.166,83</v>
          </cell>
        </row>
        <row r="30">
          <cell r="B30" t="str">
            <v>298.528.711,34</v>
          </cell>
          <cell r="C30" t="str">
            <v>14.037.718,89</v>
          </cell>
          <cell r="D30" t="str">
            <v>9.526.997,43</v>
          </cell>
          <cell r="E30">
            <v>9524545.8100000005</v>
          </cell>
          <cell r="F30" t="str">
            <v>2.285.631,60</v>
          </cell>
          <cell r="G30" t="str">
            <v>39.698,66</v>
          </cell>
          <cell r="H30" t="str">
            <v>0,00</v>
          </cell>
          <cell r="I30">
            <v>0</v>
          </cell>
          <cell r="J30" t="str">
            <v>2.451,62</v>
          </cell>
          <cell r="K30" t="str">
            <v>305.320.166,83</v>
          </cell>
        </row>
        <row r="31">
          <cell r="B31">
            <v>298528711.34379297</v>
          </cell>
          <cell r="C31">
            <v>14037718.890000001</v>
          </cell>
          <cell r="D31">
            <v>9526997.4253850002</v>
          </cell>
          <cell r="E31">
            <v>9484847.1464230008</v>
          </cell>
          <cell r="F31">
            <v>2285631.6025740001</v>
          </cell>
          <cell r="G31">
            <v>39698.660286999999</v>
          </cell>
          <cell r="H31">
            <v>0</v>
          </cell>
          <cell r="I31">
            <v>39698.660286999999</v>
          </cell>
          <cell r="J31">
            <v>2451.6186750000002</v>
          </cell>
          <cell r="K31">
            <v>305320166.82614905</v>
          </cell>
        </row>
      </sheetData>
      <sheetData sheetId="102" refreshError="1">
        <row r="1">
          <cell r="A1" t="str">
            <v>Data 30/03/2012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1980</v>
          </cell>
          <cell r="B3">
            <v>1990033.797125</v>
          </cell>
          <cell r="C3">
            <v>0</v>
          </cell>
          <cell r="D3">
            <v>0</v>
          </cell>
          <cell r="E3">
            <v>0</v>
          </cell>
          <cell r="F3">
            <v>16139.675589</v>
          </cell>
          <cell r="G3">
            <v>0</v>
          </cell>
          <cell r="H3">
            <v>0</v>
          </cell>
          <cell r="I3">
            <v>0</v>
          </cell>
          <cell r="J3">
            <v>0</v>
          </cell>
          <cell r="K3">
            <v>2006173.4727139999</v>
          </cell>
        </row>
        <row r="4">
          <cell r="A4" t="str">
            <v>BB CDB 5000</v>
          </cell>
          <cell r="B4">
            <v>3041682.84247</v>
          </cell>
          <cell r="C4">
            <v>0</v>
          </cell>
          <cell r="D4">
            <v>518821.82048400003</v>
          </cell>
          <cell r="E4">
            <v>517873.70000100008</v>
          </cell>
          <cell r="F4">
            <v>20663.905144</v>
          </cell>
          <cell r="G4">
            <v>833.54399000000001</v>
          </cell>
          <cell r="H4">
            <v>0</v>
          </cell>
          <cell r="I4">
            <v>833.54399000000001</v>
          </cell>
          <cell r="J4">
            <v>114.576493</v>
          </cell>
          <cell r="K4">
            <v>2543524.9271300002</v>
          </cell>
        </row>
        <row r="5">
          <cell r="A5" t="str">
            <v>BB POLO 28 - 01.02.12</v>
          </cell>
          <cell r="B5">
            <v>7679487.3349010004</v>
          </cell>
          <cell r="C5">
            <v>0</v>
          </cell>
          <cell r="D5">
            <v>7712880.0032169996</v>
          </cell>
          <cell r="E5">
            <v>7693107</v>
          </cell>
          <cell r="F5">
            <v>33392.679574000002</v>
          </cell>
          <cell r="G5">
            <v>19773.003217000001</v>
          </cell>
          <cell r="H5">
            <v>0</v>
          </cell>
          <cell r="I5">
            <v>19773.003217000001</v>
          </cell>
          <cell r="J5">
            <v>0</v>
          </cell>
          <cell r="K5">
            <v>1.1259E-2</v>
          </cell>
        </row>
        <row r="6">
          <cell r="A6" t="str">
            <v>BB POLO 28 - 01.03.12</v>
          </cell>
          <cell r="B6">
            <v>0</v>
          </cell>
          <cell r="C6">
            <v>2170000</v>
          </cell>
          <cell r="D6">
            <v>0</v>
          </cell>
          <cell r="E6">
            <v>0</v>
          </cell>
          <cell r="F6">
            <v>18466.947703000002</v>
          </cell>
          <cell r="G6">
            <v>0</v>
          </cell>
          <cell r="H6">
            <v>0</v>
          </cell>
          <cell r="I6">
            <v>0</v>
          </cell>
          <cell r="J6">
            <v>0</v>
          </cell>
          <cell r="K6">
            <v>2188466.9477030002</v>
          </cell>
        </row>
        <row r="7">
          <cell r="A7" t="str">
            <v>BB POLO 28 - 02.02.12</v>
          </cell>
          <cell r="B7">
            <v>10603105.897487</v>
          </cell>
          <cell r="C7">
            <v>0</v>
          </cell>
          <cell r="D7">
            <v>10649211.300107</v>
          </cell>
          <cell r="E7">
            <v>10622838.75</v>
          </cell>
          <cell r="F7">
            <v>46105.436851999999</v>
          </cell>
          <cell r="G7">
            <v>26372.550106999999</v>
          </cell>
          <cell r="H7">
            <v>0</v>
          </cell>
          <cell r="I7">
            <v>26372.550106999999</v>
          </cell>
          <cell r="J7">
            <v>0</v>
          </cell>
          <cell r="K7">
            <v>3.4231999999999999E-2</v>
          </cell>
        </row>
        <row r="8">
          <cell r="A8" t="str">
            <v>BB POLO 28 - 02.03.12</v>
          </cell>
          <cell r="B8">
            <v>0</v>
          </cell>
          <cell r="C8">
            <v>11705000</v>
          </cell>
          <cell r="D8">
            <v>0</v>
          </cell>
          <cell r="E8">
            <v>0</v>
          </cell>
          <cell r="F8">
            <v>94954.633077000006</v>
          </cell>
          <cell r="G8">
            <v>0</v>
          </cell>
          <cell r="H8">
            <v>0</v>
          </cell>
          <cell r="I8">
            <v>0</v>
          </cell>
          <cell r="J8">
            <v>0</v>
          </cell>
          <cell r="K8">
            <v>11799954.633076999</v>
          </cell>
        </row>
        <row r="9">
          <cell r="A9" t="str">
            <v>BB POLO 28 - 03.01.12</v>
          </cell>
          <cell r="B9">
            <v>2.5529999999999997E-3</v>
          </cell>
          <cell r="C9">
            <v>0</v>
          </cell>
          <cell r="D9">
            <v>0</v>
          </cell>
          <cell r="E9">
            <v>0</v>
          </cell>
          <cell r="F9">
            <v>2.3E-5</v>
          </cell>
          <cell r="G9">
            <v>0</v>
          </cell>
          <cell r="H9">
            <v>0</v>
          </cell>
          <cell r="I9">
            <v>0</v>
          </cell>
          <cell r="J9">
            <v>0</v>
          </cell>
          <cell r="K9">
            <v>2.5759999999999997E-3</v>
          </cell>
        </row>
        <row r="10">
          <cell r="A10" t="str">
            <v>BB POLO 28 - 04.01.12</v>
          </cell>
          <cell r="B10">
            <v>9.9999999999999991E-6</v>
          </cell>
          <cell r="C10">
            <v>0</v>
          </cell>
          <cell r="D10">
            <v>0</v>
          </cell>
          <cell r="E10">
            <v>0</v>
          </cell>
          <cell r="F10">
            <v>0</v>
          </cell>
          <cell r="G10">
            <v>0</v>
          </cell>
          <cell r="H10">
            <v>0</v>
          </cell>
          <cell r="I10">
            <v>0</v>
          </cell>
          <cell r="J10">
            <v>0</v>
          </cell>
          <cell r="K10">
            <v>9.9999999999999991E-6</v>
          </cell>
        </row>
        <row r="11">
          <cell r="A11" t="str">
            <v>BB POLO 28 - 05.01.12</v>
          </cell>
          <cell r="B11">
            <v>0</v>
          </cell>
          <cell r="C11">
            <v>0</v>
          </cell>
          <cell r="D11">
            <v>0</v>
          </cell>
          <cell r="E11">
            <v>0</v>
          </cell>
          <cell r="F11">
            <v>0</v>
          </cell>
          <cell r="G11">
            <v>0</v>
          </cell>
          <cell r="H11">
            <v>0</v>
          </cell>
          <cell r="I11">
            <v>0</v>
          </cell>
          <cell r="J11">
            <v>0</v>
          </cell>
          <cell r="K11">
            <v>0</v>
          </cell>
        </row>
        <row r="12">
          <cell r="A12" t="str">
            <v>BB POLO 28 - 06.01.12</v>
          </cell>
          <cell r="B12">
            <v>0</v>
          </cell>
          <cell r="C12">
            <v>0</v>
          </cell>
          <cell r="D12">
            <v>0</v>
          </cell>
          <cell r="E12">
            <v>0</v>
          </cell>
          <cell r="F12">
            <v>0</v>
          </cell>
          <cell r="G12">
            <v>0</v>
          </cell>
          <cell r="H12">
            <v>0</v>
          </cell>
          <cell r="I12">
            <v>0</v>
          </cell>
          <cell r="J12">
            <v>0</v>
          </cell>
          <cell r="K12">
            <v>0</v>
          </cell>
        </row>
        <row r="13">
          <cell r="A13" t="str">
            <v>BB POLO 28 - 06.03.12</v>
          </cell>
          <cell r="B13">
            <v>0</v>
          </cell>
          <cell r="C13">
            <v>10417000</v>
          </cell>
          <cell r="D13">
            <v>0</v>
          </cell>
          <cell r="E13">
            <v>0</v>
          </cell>
          <cell r="F13">
            <v>76185.872678</v>
          </cell>
          <cell r="G13">
            <v>0</v>
          </cell>
          <cell r="H13">
            <v>0</v>
          </cell>
          <cell r="I13">
            <v>0</v>
          </cell>
          <cell r="J13">
            <v>0</v>
          </cell>
          <cell r="K13">
            <v>10493185.872678</v>
          </cell>
        </row>
        <row r="14">
          <cell r="A14" t="str">
            <v>BB POLO 28 - 07.02.12</v>
          </cell>
          <cell r="B14">
            <v>17813715.549773</v>
          </cell>
          <cell r="C14">
            <v>0</v>
          </cell>
          <cell r="D14">
            <v>17903621.045547001</v>
          </cell>
          <cell r="E14">
            <v>17861181.310001001</v>
          </cell>
          <cell r="F14">
            <v>89905.497117999999</v>
          </cell>
          <cell r="G14">
            <v>42439.735546000004</v>
          </cell>
          <cell r="H14">
            <v>0</v>
          </cell>
          <cell r="I14">
            <v>42439.735546000004</v>
          </cell>
          <cell r="J14">
            <v>0</v>
          </cell>
          <cell r="K14">
            <v>1.3449999999999998E-3</v>
          </cell>
        </row>
        <row r="15">
          <cell r="A15" t="str">
            <v>BB POLO 28 - 07.03.12</v>
          </cell>
          <cell r="B15">
            <v>0</v>
          </cell>
          <cell r="C15">
            <v>17480000</v>
          </cell>
          <cell r="D15">
            <v>0</v>
          </cell>
          <cell r="E15">
            <v>0</v>
          </cell>
          <cell r="F15">
            <v>120831.884408</v>
          </cell>
          <cell r="G15">
            <v>0</v>
          </cell>
          <cell r="H15">
            <v>0</v>
          </cell>
          <cell r="I15">
            <v>0</v>
          </cell>
          <cell r="J15">
            <v>0</v>
          </cell>
          <cell r="K15">
            <v>17600831.884408001</v>
          </cell>
        </row>
        <row r="16">
          <cell r="A16" t="str">
            <v>BB POLO 28 - 08.02.12</v>
          </cell>
          <cell r="B16">
            <v>21624402.863623999</v>
          </cell>
          <cell r="C16">
            <v>0</v>
          </cell>
          <cell r="D16">
            <v>21779309.617346998</v>
          </cell>
          <cell r="E16">
            <v>21719389.953443997</v>
          </cell>
          <cell r="F16">
            <v>154906.75372199999</v>
          </cell>
          <cell r="G16">
            <v>59919.663903000001</v>
          </cell>
          <cell r="H16">
            <v>0</v>
          </cell>
          <cell r="I16">
            <v>59919.663903000001</v>
          </cell>
          <cell r="J16">
            <v>0</v>
          </cell>
          <cell r="K16">
            <v>0</v>
          </cell>
        </row>
        <row r="17">
          <cell r="A17" t="str">
            <v>BB POLO 28 - 08.03.12</v>
          </cell>
          <cell r="B17">
            <v>0</v>
          </cell>
          <cell r="C17">
            <v>15120000</v>
          </cell>
          <cell r="D17">
            <v>0</v>
          </cell>
          <cell r="E17">
            <v>0</v>
          </cell>
          <cell r="F17">
            <v>98298.788006000002</v>
          </cell>
          <cell r="G17">
            <v>0</v>
          </cell>
          <cell r="H17">
            <v>0</v>
          </cell>
          <cell r="I17">
            <v>0</v>
          </cell>
          <cell r="J17">
            <v>0</v>
          </cell>
          <cell r="K17">
            <v>15218298.788006</v>
          </cell>
        </row>
        <row r="18">
          <cell r="A18" t="str">
            <v>BB POLO 28 - 09.01.12</v>
          </cell>
          <cell r="B18">
            <v>0</v>
          </cell>
          <cell r="C18">
            <v>0</v>
          </cell>
          <cell r="D18">
            <v>0</v>
          </cell>
          <cell r="E18">
            <v>0</v>
          </cell>
          <cell r="F18">
            <v>0</v>
          </cell>
          <cell r="G18">
            <v>0</v>
          </cell>
          <cell r="H18">
            <v>0</v>
          </cell>
          <cell r="I18">
            <v>0</v>
          </cell>
          <cell r="J18">
            <v>0</v>
          </cell>
          <cell r="K18">
            <v>0</v>
          </cell>
        </row>
        <row r="19">
          <cell r="A19" t="str">
            <v>BB POLO 28 - 09.03.12</v>
          </cell>
          <cell r="B19">
            <v>0</v>
          </cell>
          <cell r="C19">
            <v>4160000</v>
          </cell>
          <cell r="D19">
            <v>0</v>
          </cell>
          <cell r="E19">
            <v>0</v>
          </cell>
          <cell r="F19">
            <v>25439.159329999999</v>
          </cell>
          <cell r="G19">
            <v>0</v>
          </cell>
          <cell r="H19">
            <v>0</v>
          </cell>
          <cell r="I19">
            <v>0</v>
          </cell>
          <cell r="J19">
            <v>0</v>
          </cell>
          <cell r="K19">
            <v>4185439.1593300002</v>
          </cell>
        </row>
        <row r="20">
          <cell r="A20" t="str">
            <v>BB POLO 28 - 10.01.12</v>
          </cell>
          <cell r="B20">
            <v>2.2949999999999997E-3</v>
          </cell>
          <cell r="C20">
            <v>0</v>
          </cell>
          <cell r="D20">
            <v>0</v>
          </cell>
          <cell r="E20">
            <v>0</v>
          </cell>
          <cell r="F20">
            <v>1.9999999999999998E-5</v>
          </cell>
          <cell r="G20">
            <v>0</v>
          </cell>
          <cell r="H20">
            <v>0</v>
          </cell>
          <cell r="I20">
            <v>0</v>
          </cell>
          <cell r="J20">
            <v>0</v>
          </cell>
          <cell r="K20">
            <v>2.3149999999999998E-3</v>
          </cell>
        </row>
        <row r="21">
          <cell r="A21" t="str">
            <v>BB POLO 28 - 11.01.12</v>
          </cell>
          <cell r="B21">
            <v>6514758.6175079998</v>
          </cell>
          <cell r="C21">
            <v>0</v>
          </cell>
          <cell r="D21">
            <v>6522461.213955</v>
          </cell>
          <cell r="E21">
            <v>6501599.8662569998</v>
          </cell>
          <cell r="F21">
            <v>7702.5964469999999</v>
          </cell>
          <cell r="G21">
            <v>20861.347698000001</v>
          </cell>
          <cell r="H21">
            <v>0</v>
          </cell>
          <cell r="I21">
            <v>20861.347698000001</v>
          </cell>
          <cell r="J21">
            <v>0</v>
          </cell>
          <cell r="K21">
            <v>0</v>
          </cell>
        </row>
        <row r="22">
          <cell r="A22" t="str">
            <v>BB POLO 28 - 12.01.12</v>
          </cell>
          <cell r="B22">
            <v>16048913.916963</v>
          </cell>
          <cell r="C22">
            <v>0</v>
          </cell>
          <cell r="D22">
            <v>16067889.034011999</v>
          </cell>
          <cell r="E22">
            <v>16017964.001358999</v>
          </cell>
          <cell r="F22">
            <v>18975.117049</v>
          </cell>
          <cell r="G22">
            <v>49925.032653000002</v>
          </cell>
          <cell r="H22">
            <v>0</v>
          </cell>
          <cell r="I22">
            <v>49925.032653000002</v>
          </cell>
          <cell r="J22">
            <v>0</v>
          </cell>
          <cell r="K22">
            <v>0</v>
          </cell>
        </row>
        <row r="23">
          <cell r="A23" t="str">
            <v>BB POLO 28 - 12.03.12</v>
          </cell>
          <cell r="B23">
            <v>0</v>
          </cell>
          <cell r="C23">
            <v>1030000</v>
          </cell>
          <cell r="D23">
            <v>0</v>
          </cell>
          <cell r="E23">
            <v>0</v>
          </cell>
          <cell r="F23">
            <v>5890.2379309999997</v>
          </cell>
          <cell r="G23">
            <v>0</v>
          </cell>
          <cell r="H23">
            <v>0</v>
          </cell>
          <cell r="I23">
            <v>0</v>
          </cell>
          <cell r="J23">
            <v>0</v>
          </cell>
          <cell r="K23">
            <v>1035890.237931</v>
          </cell>
        </row>
        <row r="24">
          <cell r="A24" t="str">
            <v>BB POLO 28 - 13.01.12</v>
          </cell>
          <cell r="B24">
            <v>13844427.810908001</v>
          </cell>
          <cell r="C24">
            <v>0</v>
          </cell>
          <cell r="D24">
            <v>13860796.497259</v>
          </cell>
          <cell r="E24">
            <v>13818992.285376001</v>
          </cell>
          <cell r="F24">
            <v>16368.686351</v>
          </cell>
          <cell r="G24">
            <v>41804.211883000004</v>
          </cell>
          <cell r="H24">
            <v>0</v>
          </cell>
          <cell r="I24">
            <v>41804.211883000004</v>
          </cell>
          <cell r="J24">
            <v>0</v>
          </cell>
          <cell r="K24">
            <v>0</v>
          </cell>
        </row>
        <row r="25">
          <cell r="A25" t="str">
            <v>BB POLO 28 - 13.02.12</v>
          </cell>
          <cell r="B25">
            <v>12971635.195387</v>
          </cell>
          <cell r="C25">
            <v>0</v>
          </cell>
          <cell r="D25">
            <v>5285022.5183809996</v>
          </cell>
          <cell r="E25">
            <v>5270783.0300009996</v>
          </cell>
          <cell r="F25">
            <v>111254.950847</v>
          </cell>
          <cell r="G25">
            <v>14239.488380000001</v>
          </cell>
          <cell r="H25">
            <v>0</v>
          </cell>
          <cell r="I25">
            <v>14239.488380000001</v>
          </cell>
          <cell r="J25">
            <v>0</v>
          </cell>
          <cell r="K25">
            <v>7797867.6278539998</v>
          </cell>
        </row>
        <row r="26">
          <cell r="A26" t="str">
            <v>BB POLO 28 - 13.03.12</v>
          </cell>
          <cell r="B26">
            <v>0</v>
          </cell>
          <cell r="C26">
            <v>25890000</v>
          </cell>
          <cell r="D26">
            <v>0</v>
          </cell>
          <cell r="E26">
            <v>0</v>
          </cell>
          <cell r="F26">
            <v>138068.00344199999</v>
          </cell>
          <cell r="G26">
            <v>0</v>
          </cell>
          <cell r="H26">
            <v>0</v>
          </cell>
          <cell r="I26">
            <v>0</v>
          </cell>
          <cell r="J26">
            <v>0</v>
          </cell>
          <cell r="K26">
            <v>26028068.003442001</v>
          </cell>
        </row>
        <row r="27">
          <cell r="A27" t="str">
            <v>BB POLO 28 - 14.02.12</v>
          </cell>
          <cell r="B27">
            <v>3081063.5126390001</v>
          </cell>
          <cell r="C27">
            <v>0</v>
          </cell>
          <cell r="D27">
            <v>0</v>
          </cell>
          <cell r="E27">
            <v>0</v>
          </cell>
          <cell r="F27">
            <v>27440.918731999998</v>
          </cell>
          <cell r="G27">
            <v>0</v>
          </cell>
          <cell r="H27">
            <v>0</v>
          </cell>
          <cell r="I27">
            <v>0</v>
          </cell>
          <cell r="J27">
            <v>0</v>
          </cell>
          <cell r="K27">
            <v>3108504.4313699999</v>
          </cell>
        </row>
        <row r="28">
          <cell r="A28" t="str">
            <v>BB POLO 28 - 14.03.12</v>
          </cell>
          <cell r="B28">
            <v>0</v>
          </cell>
          <cell r="C28">
            <v>20715000</v>
          </cell>
          <cell r="D28">
            <v>0</v>
          </cell>
          <cell r="E28">
            <v>0</v>
          </cell>
          <cell r="F28">
            <v>102422.44043800001</v>
          </cell>
          <cell r="G28">
            <v>0</v>
          </cell>
          <cell r="H28">
            <v>0</v>
          </cell>
          <cell r="I28">
            <v>0</v>
          </cell>
          <cell r="J28">
            <v>0</v>
          </cell>
          <cell r="K28">
            <v>20817422.440437999</v>
          </cell>
        </row>
        <row r="29">
          <cell r="A29" t="str">
            <v>BB POLO 28 - 16.01.12</v>
          </cell>
          <cell r="B29">
            <v>366334.35781900003</v>
          </cell>
          <cell r="C29">
            <v>0</v>
          </cell>
          <cell r="D29">
            <v>366767.48602700001</v>
          </cell>
          <cell r="E29">
            <v>365694.80167100002</v>
          </cell>
          <cell r="F29">
            <v>433.12820799999997</v>
          </cell>
          <cell r="G29">
            <v>1072.684356</v>
          </cell>
          <cell r="H29">
            <v>0</v>
          </cell>
          <cell r="I29">
            <v>1072.684356</v>
          </cell>
          <cell r="J29">
            <v>0</v>
          </cell>
          <cell r="K29">
            <v>0</v>
          </cell>
        </row>
        <row r="30">
          <cell r="A30" t="str">
            <v>BB POLO 28 - 16.02.12</v>
          </cell>
          <cell r="B30">
            <v>9010306.6046229992</v>
          </cell>
          <cell r="C30">
            <v>0</v>
          </cell>
          <cell r="D30">
            <v>0</v>
          </cell>
          <cell r="E30">
            <v>0</v>
          </cell>
          <cell r="F30">
            <v>80248.618786999999</v>
          </cell>
          <cell r="G30">
            <v>0</v>
          </cell>
          <cell r="H30">
            <v>0</v>
          </cell>
          <cell r="I30">
            <v>0</v>
          </cell>
          <cell r="J30">
            <v>0</v>
          </cell>
          <cell r="K30">
            <v>9090555.2234109994</v>
          </cell>
        </row>
        <row r="31">
          <cell r="A31" t="str">
            <v>BB POLO 28 - 16.03.12</v>
          </cell>
          <cell r="B31">
            <v>0</v>
          </cell>
          <cell r="C31">
            <v>27553000</v>
          </cell>
          <cell r="D31">
            <v>0</v>
          </cell>
          <cell r="E31">
            <v>0</v>
          </cell>
          <cell r="F31">
            <v>113889.85256</v>
          </cell>
          <cell r="G31">
            <v>0</v>
          </cell>
          <cell r="H31">
            <v>0</v>
          </cell>
          <cell r="I31">
            <v>0</v>
          </cell>
          <cell r="J31">
            <v>0</v>
          </cell>
          <cell r="K31">
            <v>27666889.852559999</v>
          </cell>
        </row>
        <row r="32">
          <cell r="A32" t="str">
            <v>BB POLO 28 - 17.01.12</v>
          </cell>
          <cell r="B32">
            <v>6215002.3663189998</v>
          </cell>
          <cell r="C32">
            <v>0</v>
          </cell>
          <cell r="D32">
            <v>6222350.5518699996</v>
          </cell>
          <cell r="E32">
            <v>6204721.6776989996</v>
          </cell>
          <cell r="F32">
            <v>7348.1855509999996</v>
          </cell>
          <cell r="G32">
            <v>17628.874170999999</v>
          </cell>
          <cell r="H32">
            <v>0</v>
          </cell>
          <cell r="I32">
            <v>17628.874170999999</v>
          </cell>
          <cell r="J32">
            <v>0</v>
          </cell>
          <cell r="K32">
            <v>0</v>
          </cell>
        </row>
        <row r="33">
          <cell r="A33" t="str">
            <v>BB POLO 28 - 17.02.12</v>
          </cell>
          <cell r="B33">
            <v>5789062.4418649999</v>
          </cell>
          <cell r="C33">
            <v>0</v>
          </cell>
          <cell r="D33">
            <v>0</v>
          </cell>
          <cell r="E33">
            <v>0</v>
          </cell>
          <cell r="F33">
            <v>51559.207186</v>
          </cell>
          <cell r="G33">
            <v>0</v>
          </cell>
          <cell r="H33">
            <v>0</v>
          </cell>
          <cell r="I33">
            <v>0</v>
          </cell>
          <cell r="J33">
            <v>0</v>
          </cell>
          <cell r="K33">
            <v>5840621.6490510004</v>
          </cell>
        </row>
        <row r="34">
          <cell r="A34" t="str">
            <v>BB POLO 28 - 18.01.12</v>
          </cell>
          <cell r="B34">
            <v>12518886.639268</v>
          </cell>
          <cell r="C34">
            <v>0</v>
          </cell>
          <cell r="D34">
            <v>12533688.092065999</v>
          </cell>
          <cell r="E34">
            <v>12499333.270001</v>
          </cell>
          <cell r="F34">
            <v>14801.458919999999</v>
          </cell>
          <cell r="G34">
            <v>34354.822065</v>
          </cell>
          <cell r="H34">
            <v>0</v>
          </cell>
          <cell r="I34">
            <v>34354.822065</v>
          </cell>
          <cell r="J34">
            <v>0</v>
          </cell>
          <cell r="K34">
            <v>6.123E-3</v>
          </cell>
        </row>
        <row r="35">
          <cell r="A35" t="str">
            <v>BB POLO 28 - 19.01.12</v>
          </cell>
          <cell r="B35">
            <v>4081289.3870930001</v>
          </cell>
          <cell r="C35">
            <v>0</v>
          </cell>
          <cell r="D35">
            <v>4086114.8142969999</v>
          </cell>
          <cell r="E35">
            <v>4075288.9799989997</v>
          </cell>
          <cell r="F35">
            <v>4825.4321030000001</v>
          </cell>
          <cell r="G35">
            <v>10825.834298</v>
          </cell>
          <cell r="H35">
            <v>0</v>
          </cell>
          <cell r="I35">
            <v>10825.834298</v>
          </cell>
          <cell r="J35">
            <v>0</v>
          </cell>
          <cell r="K35">
            <v>4.8979999999999996E-3</v>
          </cell>
        </row>
        <row r="36">
          <cell r="A36" t="str">
            <v>BB POLO 28 - 19.03.12</v>
          </cell>
          <cell r="B36">
            <v>0</v>
          </cell>
          <cell r="C36">
            <v>10645000</v>
          </cell>
          <cell r="D36">
            <v>0</v>
          </cell>
          <cell r="E36">
            <v>0</v>
          </cell>
          <cell r="F36">
            <v>39814.034031000003</v>
          </cell>
          <cell r="G36">
            <v>0</v>
          </cell>
          <cell r="H36">
            <v>0</v>
          </cell>
          <cell r="I36">
            <v>0</v>
          </cell>
          <cell r="J36">
            <v>0</v>
          </cell>
          <cell r="K36">
            <v>10684814.034031</v>
          </cell>
        </row>
        <row r="37">
          <cell r="A37" t="str">
            <v>BB POLO 28 - 20.01.12</v>
          </cell>
          <cell r="B37">
            <v>397055.52844299999</v>
          </cell>
          <cell r="C37">
            <v>0</v>
          </cell>
          <cell r="D37">
            <v>397524.97922099999</v>
          </cell>
          <cell r="E37">
            <v>396506.85889599996</v>
          </cell>
          <cell r="F37">
            <v>469.45077800000001</v>
          </cell>
          <cell r="G37">
            <v>1018.120325</v>
          </cell>
          <cell r="H37">
            <v>0</v>
          </cell>
          <cell r="I37">
            <v>1018.120325</v>
          </cell>
          <cell r="J37">
            <v>0</v>
          </cell>
          <cell r="K37">
            <v>0</v>
          </cell>
        </row>
        <row r="38">
          <cell r="A38" t="str">
            <v>BB POLO 28 - 20.03.12</v>
          </cell>
          <cell r="B38">
            <v>0</v>
          </cell>
          <cell r="C38">
            <v>670000</v>
          </cell>
          <cell r="D38">
            <v>0</v>
          </cell>
          <cell r="E38">
            <v>0</v>
          </cell>
          <cell r="F38">
            <v>2206.0572849999999</v>
          </cell>
          <cell r="G38">
            <v>0</v>
          </cell>
          <cell r="H38">
            <v>0</v>
          </cell>
          <cell r="I38">
            <v>0</v>
          </cell>
          <cell r="J38">
            <v>0</v>
          </cell>
          <cell r="K38">
            <v>672206.05728499999</v>
          </cell>
        </row>
        <row r="39">
          <cell r="A39" t="str">
            <v xml:space="preserve">BB POLO 28 </v>
          </cell>
          <cell r="B39">
            <v>8.7999999999999998E-5</v>
          </cell>
          <cell r="C39">
            <v>0</v>
          </cell>
          <cell r="D39">
            <v>0</v>
          </cell>
          <cell r="E39">
            <v>0</v>
          </cell>
          <cell r="F39">
            <v>9.9999999999999995E-7</v>
          </cell>
          <cell r="G39">
            <v>0</v>
          </cell>
          <cell r="H39">
            <v>0</v>
          </cell>
          <cell r="I39">
            <v>0</v>
          </cell>
          <cell r="J39">
            <v>0</v>
          </cell>
          <cell r="K39">
            <v>8.8999999999999995E-5</v>
          </cell>
        </row>
        <row r="40">
          <cell r="A40" t="str">
            <v>BB POLO 28 - 21.03.12</v>
          </cell>
          <cell r="B40">
            <v>0</v>
          </cell>
          <cell r="C40">
            <v>10630000</v>
          </cell>
          <cell r="D40">
            <v>0</v>
          </cell>
          <cell r="E40">
            <v>0</v>
          </cell>
          <cell r="F40">
            <v>30629.374596000001</v>
          </cell>
          <cell r="G40">
            <v>0</v>
          </cell>
          <cell r="H40">
            <v>0</v>
          </cell>
          <cell r="I40">
            <v>0</v>
          </cell>
          <cell r="J40">
            <v>0</v>
          </cell>
          <cell r="K40">
            <v>10660629.374596</v>
          </cell>
        </row>
        <row r="41">
          <cell r="A41" t="str">
            <v>BB POLO 28 - 22.02.12</v>
          </cell>
          <cell r="B41">
            <v>12856158.307497</v>
          </cell>
          <cell r="C41">
            <v>0</v>
          </cell>
          <cell r="D41">
            <v>0</v>
          </cell>
          <cell r="E41">
            <v>0</v>
          </cell>
          <cell r="F41">
            <v>114500.98119400001</v>
          </cell>
          <cell r="G41">
            <v>0</v>
          </cell>
          <cell r="H41">
            <v>0</v>
          </cell>
          <cell r="I41">
            <v>0</v>
          </cell>
          <cell r="J41">
            <v>0</v>
          </cell>
          <cell r="K41">
            <v>12970659.288690999</v>
          </cell>
        </row>
        <row r="42">
          <cell r="A42" t="str">
            <v>BB POLO 28 - 22.03.12</v>
          </cell>
          <cell r="B42">
            <v>0</v>
          </cell>
          <cell r="C42">
            <v>9820000</v>
          </cell>
          <cell r="D42">
            <v>0</v>
          </cell>
          <cell r="E42">
            <v>0</v>
          </cell>
          <cell r="F42">
            <v>24055.209406999998</v>
          </cell>
          <cell r="G42">
            <v>0</v>
          </cell>
          <cell r="H42">
            <v>0</v>
          </cell>
          <cell r="I42">
            <v>0</v>
          </cell>
          <cell r="J42">
            <v>0</v>
          </cell>
          <cell r="K42">
            <v>9844055.2094069999</v>
          </cell>
        </row>
        <row r="43">
          <cell r="A43" t="str">
            <v>BB POLO 28 - 23.01.12</v>
          </cell>
          <cell r="B43">
            <v>9258952.0116629992</v>
          </cell>
          <cell r="C43">
            <v>0</v>
          </cell>
          <cell r="D43">
            <v>9278607.5582619999</v>
          </cell>
          <cell r="E43">
            <v>9253720.8576529995</v>
          </cell>
          <cell r="F43">
            <v>19655.546600000001</v>
          </cell>
          <cell r="G43">
            <v>24886.700609</v>
          </cell>
          <cell r="H43">
            <v>0</v>
          </cell>
          <cell r="I43">
            <v>24886.700609</v>
          </cell>
          <cell r="J43">
            <v>0</v>
          </cell>
          <cell r="K43">
            <v>0</v>
          </cell>
        </row>
        <row r="44">
          <cell r="A44" t="str">
            <v>BB POLO 28 - 23.02.12</v>
          </cell>
          <cell r="B44">
            <v>10827369.922121</v>
          </cell>
          <cell r="C44">
            <v>0</v>
          </cell>
          <cell r="D44">
            <v>0</v>
          </cell>
          <cell r="E44">
            <v>0</v>
          </cell>
          <cell r="F44">
            <v>96431.955035000006</v>
          </cell>
          <cell r="G44">
            <v>0</v>
          </cell>
          <cell r="H44">
            <v>0</v>
          </cell>
          <cell r="I44">
            <v>0</v>
          </cell>
          <cell r="J44">
            <v>0</v>
          </cell>
          <cell r="K44">
            <v>10923801.877156001</v>
          </cell>
        </row>
        <row r="45">
          <cell r="A45" t="str">
            <v>BB POLO 28 - 24.01.12</v>
          </cell>
          <cell r="B45">
            <v>2165427.3472750001</v>
          </cell>
          <cell r="C45">
            <v>0</v>
          </cell>
          <cell r="D45">
            <v>2174843.2646389999</v>
          </cell>
          <cell r="E45">
            <v>2168128.5299999998</v>
          </cell>
          <cell r="F45">
            <v>9415.9177949999994</v>
          </cell>
          <cell r="G45">
            <v>6714.7346390000002</v>
          </cell>
          <cell r="H45">
            <v>0</v>
          </cell>
          <cell r="I45">
            <v>6714.7346390000002</v>
          </cell>
          <cell r="J45">
            <v>0</v>
          </cell>
          <cell r="K45">
            <v>4.3099999999999996E-4</v>
          </cell>
        </row>
        <row r="46">
          <cell r="A46" t="str">
            <v>BB POLO 28 - 24.02.12</v>
          </cell>
          <cell r="B46">
            <v>95114.327602999998</v>
          </cell>
          <cell r="C46">
            <v>0</v>
          </cell>
          <cell r="D46">
            <v>0</v>
          </cell>
          <cell r="E46">
            <v>0</v>
          </cell>
          <cell r="F46">
            <v>847.11805600000002</v>
          </cell>
          <cell r="G46">
            <v>0</v>
          </cell>
          <cell r="H46">
            <v>0</v>
          </cell>
          <cell r="I46">
            <v>0</v>
          </cell>
          <cell r="J46">
            <v>0</v>
          </cell>
          <cell r="K46">
            <v>95961.445659999998</v>
          </cell>
        </row>
        <row r="47">
          <cell r="A47" t="str">
            <v>BB POLO 28 - 26.01.12</v>
          </cell>
          <cell r="B47">
            <v>3547700.9306600001</v>
          </cell>
          <cell r="C47">
            <v>0</v>
          </cell>
          <cell r="D47">
            <v>3563127.370991</v>
          </cell>
          <cell r="E47">
            <v>3552748.71</v>
          </cell>
          <cell r="F47">
            <v>15426.451720999999</v>
          </cell>
          <cell r="G47">
            <v>10378.660991000001</v>
          </cell>
          <cell r="H47">
            <v>0</v>
          </cell>
          <cell r="I47">
            <v>10378.660991000001</v>
          </cell>
          <cell r="J47">
            <v>0</v>
          </cell>
          <cell r="K47">
            <v>1.1389999999999999E-2</v>
          </cell>
        </row>
        <row r="48">
          <cell r="A48" t="str">
            <v>BB POLO 28 - 27.03.12</v>
          </cell>
          <cell r="B48">
            <v>0</v>
          </cell>
          <cell r="C48">
            <v>7780000</v>
          </cell>
          <cell r="D48">
            <v>0</v>
          </cell>
          <cell r="E48">
            <v>0</v>
          </cell>
          <cell r="F48">
            <v>9773.7426450000003</v>
          </cell>
          <cell r="G48">
            <v>0</v>
          </cell>
          <cell r="H48">
            <v>0</v>
          </cell>
          <cell r="I48">
            <v>0</v>
          </cell>
          <cell r="J48">
            <v>0</v>
          </cell>
          <cell r="K48">
            <v>7789773.7426450001</v>
          </cell>
        </row>
        <row r="49">
          <cell r="A49" t="str">
            <v>BB POLO 28 - 28.03.12</v>
          </cell>
          <cell r="B49">
            <v>0</v>
          </cell>
          <cell r="C49">
            <v>27445000</v>
          </cell>
          <cell r="D49">
            <v>0</v>
          </cell>
          <cell r="E49">
            <v>0</v>
          </cell>
          <cell r="F49">
            <v>20550.741067999999</v>
          </cell>
          <cell r="G49">
            <v>0</v>
          </cell>
          <cell r="H49">
            <v>0</v>
          </cell>
          <cell r="I49">
            <v>0</v>
          </cell>
          <cell r="J49">
            <v>0</v>
          </cell>
          <cell r="K49">
            <v>27465550.741068002</v>
          </cell>
        </row>
        <row r="50">
          <cell r="A50" t="str">
            <v>BB POLO 28 - 29.02.12</v>
          </cell>
          <cell r="B50">
            <v>4600000</v>
          </cell>
          <cell r="C50">
            <v>0</v>
          </cell>
          <cell r="D50">
            <v>0</v>
          </cell>
          <cell r="E50">
            <v>0</v>
          </cell>
          <cell r="F50">
            <v>40969.043854000003</v>
          </cell>
          <cell r="G50">
            <v>0</v>
          </cell>
          <cell r="H50">
            <v>0</v>
          </cell>
          <cell r="I50">
            <v>0</v>
          </cell>
          <cell r="J50">
            <v>0</v>
          </cell>
          <cell r="K50">
            <v>4640969.043854</v>
          </cell>
        </row>
        <row r="51">
          <cell r="A51" t="str">
            <v>BB POLO 28 - 29.03.12</v>
          </cell>
          <cell r="B51">
            <v>0</v>
          </cell>
          <cell r="C51">
            <v>5868000</v>
          </cell>
          <cell r="D51">
            <v>0</v>
          </cell>
          <cell r="E51">
            <v>0</v>
          </cell>
          <cell r="F51">
            <v>2215.5251170000001</v>
          </cell>
          <cell r="G51">
            <v>0</v>
          </cell>
          <cell r="H51">
            <v>0</v>
          </cell>
          <cell r="I51">
            <v>0</v>
          </cell>
          <cell r="J51">
            <v>0</v>
          </cell>
          <cell r="K51">
            <v>5870215.5251169996</v>
          </cell>
        </row>
        <row r="52">
          <cell r="A52" t="str">
            <v>BB POLO 28 - 2011</v>
          </cell>
          <cell r="B52">
            <v>191910170.87638503</v>
          </cell>
          <cell r="C52">
            <v>209098000</v>
          </cell>
          <cell r="D52">
            <v>138404215.34719801</v>
          </cell>
          <cell r="E52">
            <v>138021999.882357</v>
          </cell>
          <cell r="F52">
            <v>1886677.6362460004</v>
          </cell>
          <cell r="G52">
            <v>382215.46484099998</v>
          </cell>
          <cell r="H52">
            <v>0</v>
          </cell>
          <cell r="I52">
            <v>382215.46484099998</v>
          </cell>
          <cell r="J52">
            <v>0</v>
          </cell>
          <cell r="K52">
            <v>264490633.16543707</v>
          </cell>
        </row>
        <row r="53">
          <cell r="A53" t="str">
            <v>BB POLO 28 - Ativo 07.02.12</v>
          </cell>
          <cell r="B53">
            <v>1089034.9387749999</v>
          </cell>
          <cell r="C53">
            <v>0</v>
          </cell>
          <cell r="D53">
            <v>0</v>
          </cell>
          <cell r="E53">
            <v>0</v>
          </cell>
          <cell r="F53">
            <v>9699.2869919999994</v>
          </cell>
          <cell r="G53">
            <v>0</v>
          </cell>
          <cell r="H53">
            <v>0</v>
          </cell>
          <cell r="I53">
            <v>0</v>
          </cell>
          <cell r="J53">
            <v>0</v>
          </cell>
          <cell r="K53">
            <v>1098734.2257679999</v>
          </cell>
        </row>
        <row r="54">
          <cell r="A54" t="str">
            <v>BB POLO 28 - Ativo 24.02.12</v>
          </cell>
          <cell r="B54">
            <v>11613.960002</v>
          </cell>
          <cell r="C54">
            <v>0</v>
          </cell>
          <cell r="D54">
            <v>0</v>
          </cell>
          <cell r="E54">
            <v>0</v>
          </cell>
          <cell r="F54">
            <v>103.437573</v>
          </cell>
          <cell r="G54">
            <v>0</v>
          </cell>
          <cell r="H54">
            <v>0</v>
          </cell>
          <cell r="I54">
            <v>0</v>
          </cell>
          <cell r="J54">
            <v>0</v>
          </cell>
          <cell r="K54">
            <v>11717.397575000001</v>
          </cell>
        </row>
        <row r="55">
          <cell r="A55" t="str">
            <v>BB POLO 28 - Ativo 27.02.12</v>
          </cell>
          <cell r="B55">
            <v>10008.008664000001</v>
          </cell>
          <cell r="C55">
            <v>0</v>
          </cell>
          <cell r="D55">
            <v>0</v>
          </cell>
          <cell r="E55">
            <v>0</v>
          </cell>
          <cell r="F55">
            <v>89.134465999999989</v>
          </cell>
          <cell r="G55">
            <v>0</v>
          </cell>
          <cell r="H55">
            <v>0</v>
          </cell>
          <cell r="I55">
            <v>0</v>
          </cell>
          <cell r="J55">
            <v>0</v>
          </cell>
          <cell r="K55">
            <v>10097.143131000001</v>
          </cell>
        </row>
        <row r="56">
          <cell r="A56" t="str">
            <v>BB Polo 28 - Ativos</v>
          </cell>
          <cell r="B56">
            <v>1110656.907441</v>
          </cell>
          <cell r="C56">
            <v>0</v>
          </cell>
          <cell r="D56">
            <v>0</v>
          </cell>
          <cell r="E56">
            <v>0</v>
          </cell>
          <cell r="F56">
            <v>9891.8590309999981</v>
          </cell>
          <cell r="G56">
            <v>0</v>
          </cell>
          <cell r="H56">
            <v>0</v>
          </cell>
          <cell r="I56">
            <v>0</v>
          </cell>
          <cell r="J56">
            <v>0</v>
          </cell>
          <cell r="K56">
            <v>1120548.7664739999</v>
          </cell>
        </row>
        <row r="57">
          <cell r="A57" t="str">
            <v xml:space="preserve">BB Polo 28 - BNDES FINEM </v>
          </cell>
          <cell r="B57">
            <v>9862038.8351969998</v>
          </cell>
          <cell r="C57">
            <v>0</v>
          </cell>
          <cell r="D57">
            <v>0</v>
          </cell>
          <cell r="E57">
            <v>0</v>
          </cell>
          <cell r="F57">
            <v>87834.413375999997</v>
          </cell>
          <cell r="G57">
            <v>0</v>
          </cell>
          <cell r="H57">
            <v>0</v>
          </cell>
          <cell r="I57">
            <v>0</v>
          </cell>
          <cell r="J57">
            <v>0</v>
          </cell>
          <cell r="K57">
            <v>9949873.2485729996</v>
          </cell>
        </row>
        <row r="58">
          <cell r="A58" t="str">
            <v>BNB AF 1</v>
          </cell>
          <cell r="B58">
            <v>5145218.2944430001</v>
          </cell>
          <cell r="C58">
            <v>0</v>
          </cell>
          <cell r="D58">
            <v>0</v>
          </cell>
          <cell r="E58">
            <v>0</v>
          </cell>
          <cell r="F58">
            <v>39634.916652</v>
          </cell>
          <cell r="G58">
            <v>0</v>
          </cell>
          <cell r="H58">
            <v>0</v>
          </cell>
          <cell r="I58">
            <v>0</v>
          </cell>
          <cell r="J58">
            <v>0</v>
          </cell>
          <cell r="K58">
            <v>5184853.2110949997</v>
          </cell>
        </row>
        <row r="59">
          <cell r="A59" t="str">
            <v>BNB AF 2º</v>
          </cell>
          <cell r="B59">
            <v>6694981.1867199996</v>
          </cell>
          <cell r="C59">
            <v>0</v>
          </cell>
          <cell r="D59">
            <v>0</v>
          </cell>
          <cell r="E59">
            <v>0</v>
          </cell>
          <cell r="F59">
            <v>51573.131816000001</v>
          </cell>
          <cell r="G59">
            <v>0</v>
          </cell>
          <cell r="H59">
            <v>0</v>
          </cell>
          <cell r="I59">
            <v>0</v>
          </cell>
          <cell r="J59">
            <v>0</v>
          </cell>
          <cell r="K59">
            <v>6746554.3185360003</v>
          </cell>
        </row>
        <row r="60">
          <cell r="A60" t="str">
            <v>BNB FNE</v>
          </cell>
          <cell r="B60">
            <v>21013270.266043998</v>
          </cell>
          <cell r="C60">
            <v>0</v>
          </cell>
          <cell r="D60">
            <v>0</v>
          </cell>
          <cell r="E60">
            <v>0</v>
          </cell>
          <cell r="F60">
            <v>161870.530639</v>
          </cell>
          <cell r="G60">
            <v>0</v>
          </cell>
          <cell r="H60">
            <v>0</v>
          </cell>
          <cell r="I60">
            <v>0</v>
          </cell>
          <cell r="J60">
            <v>0</v>
          </cell>
          <cell r="K60">
            <v>21175140.796682999</v>
          </cell>
        </row>
        <row r="61">
          <cell r="A61" t="str">
            <v>BRADESCO RECIFE 2012</v>
          </cell>
          <cell r="B61">
            <v>652419.45549399999</v>
          </cell>
          <cell r="C61">
            <v>0</v>
          </cell>
          <cell r="D61">
            <v>0</v>
          </cell>
          <cell r="E61">
            <v>0</v>
          </cell>
          <cell r="F61">
            <v>5614.0605830000004</v>
          </cell>
          <cell r="G61">
            <v>0</v>
          </cell>
          <cell r="H61">
            <v>0</v>
          </cell>
          <cell r="I61">
            <v>0</v>
          </cell>
          <cell r="J61">
            <v>0</v>
          </cell>
          <cell r="K61">
            <v>658033.51607699995</v>
          </cell>
        </row>
        <row r="62">
          <cell r="A62" t="str">
            <v>BRADESCO RECIFE 2012 - 01.03.12</v>
          </cell>
          <cell r="B62">
            <v>0</v>
          </cell>
          <cell r="C62">
            <v>3602000</v>
          </cell>
          <cell r="D62">
            <v>0</v>
          </cell>
          <cell r="E62">
            <v>0</v>
          </cell>
          <cell r="F62">
            <v>29554.090195000001</v>
          </cell>
          <cell r="G62">
            <v>0</v>
          </cell>
          <cell r="H62">
            <v>0</v>
          </cell>
          <cell r="I62">
            <v>0</v>
          </cell>
          <cell r="J62">
            <v>0</v>
          </cell>
          <cell r="K62">
            <v>3631554.0901950002</v>
          </cell>
        </row>
        <row r="63">
          <cell r="A63" t="str">
            <v>BRADESCO RECIFE</v>
          </cell>
          <cell r="B63">
            <v>652419.45549399999</v>
          </cell>
          <cell r="C63">
            <v>3602000</v>
          </cell>
          <cell r="D63">
            <v>0</v>
          </cell>
          <cell r="E63">
            <v>0</v>
          </cell>
          <cell r="F63">
            <v>35168.150778000003</v>
          </cell>
          <cell r="G63">
            <v>0</v>
          </cell>
          <cell r="H63">
            <v>0</v>
          </cell>
          <cell r="I63">
            <v>0</v>
          </cell>
          <cell r="J63">
            <v>0</v>
          </cell>
          <cell r="K63">
            <v>4289587.6062719999</v>
          </cell>
        </row>
        <row r="64">
          <cell r="A64" t="str">
            <v>BRADESCO RECIFE MAE 2012</v>
          </cell>
          <cell r="B64">
            <v>7093718.1603939999</v>
          </cell>
          <cell r="C64">
            <v>0</v>
          </cell>
          <cell r="D64">
            <v>7120801.6476400001</v>
          </cell>
          <cell r="E64">
            <v>7106608.0271699997</v>
          </cell>
          <cell r="F64">
            <v>27083.487247000001</v>
          </cell>
          <cell r="G64">
            <v>14193.62047</v>
          </cell>
          <cell r="H64">
            <v>0</v>
          </cell>
          <cell r="I64">
            <v>14193.62047</v>
          </cell>
          <cell r="J64">
            <v>0</v>
          </cell>
          <cell r="K64">
            <v>0</v>
          </cell>
        </row>
        <row r="65">
          <cell r="A65" t="str">
            <v>Bradesco LFT LP</v>
          </cell>
          <cell r="B65">
            <v>230160.937855</v>
          </cell>
          <cell r="C65">
            <v>0</v>
          </cell>
          <cell r="D65">
            <v>230603.78975900001</v>
          </cell>
          <cell r="E65">
            <v>224737.775807</v>
          </cell>
          <cell r="F65">
            <v>442.85190399999999</v>
          </cell>
          <cell r="G65">
            <v>5866.0139520000002</v>
          </cell>
          <cell r="H65">
            <v>0</v>
          </cell>
          <cell r="I65">
            <v>5866.0139520000002</v>
          </cell>
          <cell r="J65">
            <v>0</v>
          </cell>
          <cell r="K65">
            <v>0</v>
          </cell>
        </row>
        <row r="66">
          <cell r="A66" t="str">
            <v>Bradesco LFT LP 2012</v>
          </cell>
          <cell r="B66">
            <v>0</v>
          </cell>
          <cell r="C66">
            <v>20449</v>
          </cell>
          <cell r="D66">
            <v>0</v>
          </cell>
          <cell r="E66">
            <v>0</v>
          </cell>
          <cell r="F66">
            <v>131.61282299999999</v>
          </cell>
          <cell r="G66">
            <v>0</v>
          </cell>
          <cell r="H66">
            <v>0</v>
          </cell>
          <cell r="I66">
            <v>0</v>
          </cell>
          <cell r="J66">
            <v>0</v>
          </cell>
          <cell r="K66">
            <v>20580.612822999999</v>
          </cell>
        </row>
        <row r="67">
          <cell r="A67" t="str">
            <v>CAIXA FI NATAL 2012</v>
          </cell>
          <cell r="B67">
            <v>0</v>
          </cell>
          <cell r="C67">
            <v>0</v>
          </cell>
          <cell r="D67">
            <v>0</v>
          </cell>
          <cell r="E67">
            <v>0</v>
          </cell>
          <cell r="F67">
            <v>0</v>
          </cell>
          <cell r="G67">
            <v>0</v>
          </cell>
          <cell r="H67">
            <v>0</v>
          </cell>
          <cell r="I67">
            <v>0</v>
          </cell>
          <cell r="J67">
            <v>0</v>
          </cell>
          <cell r="K67">
            <v>0</v>
          </cell>
        </row>
        <row r="68">
          <cell r="A68" t="str">
            <v>CAIXA FI NATAL 01.02.12</v>
          </cell>
          <cell r="B68">
            <v>78549.993038999994</v>
          </cell>
          <cell r="C68">
            <v>0</v>
          </cell>
          <cell r="D68">
            <v>0</v>
          </cell>
          <cell r="E68">
            <v>0</v>
          </cell>
          <cell r="F68">
            <v>686.86622599999998</v>
          </cell>
          <cell r="G68">
            <v>0</v>
          </cell>
          <cell r="H68">
            <v>0</v>
          </cell>
          <cell r="I68">
            <v>0</v>
          </cell>
          <cell r="J68">
            <v>0</v>
          </cell>
          <cell r="K68">
            <v>79236.859265999999</v>
          </cell>
        </row>
        <row r="69">
          <cell r="A69" t="str">
            <v>CAIXA FI NATAL 01.03.12</v>
          </cell>
          <cell r="B69">
            <v>0</v>
          </cell>
          <cell r="C69">
            <v>742000</v>
          </cell>
          <cell r="D69">
            <v>0</v>
          </cell>
          <cell r="E69">
            <v>0</v>
          </cell>
          <cell r="F69">
            <v>6199.0952690000004</v>
          </cell>
          <cell r="G69">
            <v>0</v>
          </cell>
          <cell r="H69">
            <v>0</v>
          </cell>
          <cell r="I69">
            <v>0</v>
          </cell>
          <cell r="J69">
            <v>0</v>
          </cell>
          <cell r="K69">
            <v>748199.09526900004</v>
          </cell>
        </row>
        <row r="70">
          <cell r="A70" t="str">
            <v>CAIXA FI NATAL 02.01.12</v>
          </cell>
          <cell r="B70">
            <v>0</v>
          </cell>
          <cell r="C70">
            <v>0</v>
          </cell>
          <cell r="D70">
            <v>0</v>
          </cell>
          <cell r="E70">
            <v>0</v>
          </cell>
          <cell r="F70">
            <v>0</v>
          </cell>
          <cell r="G70">
            <v>0</v>
          </cell>
          <cell r="H70">
            <v>0</v>
          </cell>
          <cell r="I70">
            <v>0</v>
          </cell>
          <cell r="J70">
            <v>0</v>
          </cell>
          <cell r="K70">
            <v>0</v>
          </cell>
        </row>
        <row r="71">
          <cell r="A71" t="str">
            <v>CAIXA FI NATAL 02.02.12</v>
          </cell>
          <cell r="B71">
            <v>130865.716925</v>
          </cell>
          <cell r="C71">
            <v>0</v>
          </cell>
          <cell r="D71">
            <v>0</v>
          </cell>
          <cell r="E71">
            <v>0</v>
          </cell>
          <cell r="F71">
            <v>1144.3316239999999</v>
          </cell>
          <cell r="G71">
            <v>0</v>
          </cell>
          <cell r="H71">
            <v>0</v>
          </cell>
          <cell r="I71">
            <v>0</v>
          </cell>
          <cell r="J71">
            <v>0</v>
          </cell>
          <cell r="K71">
            <v>132010.048549</v>
          </cell>
        </row>
        <row r="72">
          <cell r="A72" t="str">
            <v>CAIXA FI NATAL 02.03.12</v>
          </cell>
          <cell r="B72">
            <v>0</v>
          </cell>
          <cell r="C72">
            <v>409000</v>
          </cell>
          <cell r="D72">
            <v>0</v>
          </cell>
          <cell r="E72">
            <v>0</v>
          </cell>
          <cell r="F72">
            <v>3257.7395379999998</v>
          </cell>
          <cell r="G72">
            <v>0</v>
          </cell>
          <cell r="H72">
            <v>0</v>
          </cell>
          <cell r="I72">
            <v>0</v>
          </cell>
          <cell r="J72">
            <v>0</v>
          </cell>
          <cell r="K72">
            <v>412257.73953800002</v>
          </cell>
        </row>
        <row r="73">
          <cell r="A73" t="str">
            <v>CAIXA FI NATAL 03.01.12</v>
          </cell>
          <cell r="B73">
            <v>0</v>
          </cell>
          <cell r="C73">
            <v>0</v>
          </cell>
          <cell r="D73">
            <v>0</v>
          </cell>
          <cell r="E73">
            <v>0</v>
          </cell>
          <cell r="F73">
            <v>0</v>
          </cell>
          <cell r="G73">
            <v>0</v>
          </cell>
          <cell r="H73">
            <v>0</v>
          </cell>
          <cell r="I73">
            <v>0</v>
          </cell>
          <cell r="J73">
            <v>0</v>
          </cell>
          <cell r="K73">
            <v>0</v>
          </cell>
        </row>
        <row r="74">
          <cell r="A74" t="str">
            <v>CAIXA FI NATAL 13.01.12</v>
          </cell>
          <cell r="B74">
            <v>0</v>
          </cell>
          <cell r="C74">
            <v>0</v>
          </cell>
          <cell r="D74">
            <v>0</v>
          </cell>
          <cell r="E74">
            <v>0</v>
          </cell>
          <cell r="F74">
            <v>0</v>
          </cell>
          <cell r="G74">
            <v>0</v>
          </cell>
          <cell r="H74">
            <v>0</v>
          </cell>
          <cell r="I74">
            <v>0</v>
          </cell>
          <cell r="J74">
            <v>0</v>
          </cell>
          <cell r="K74">
            <v>0</v>
          </cell>
        </row>
        <row r="75">
          <cell r="A75" t="str">
            <v>CAIXA FI NATAL 13.02.12</v>
          </cell>
          <cell r="B75">
            <v>57223.936973000003</v>
          </cell>
          <cell r="C75">
            <v>0</v>
          </cell>
          <cell r="D75">
            <v>0</v>
          </cell>
          <cell r="E75">
            <v>0</v>
          </cell>
          <cell r="F75">
            <v>500.38438100000002</v>
          </cell>
          <cell r="G75">
            <v>0</v>
          </cell>
          <cell r="H75">
            <v>0</v>
          </cell>
          <cell r="I75">
            <v>0</v>
          </cell>
          <cell r="J75">
            <v>0</v>
          </cell>
          <cell r="K75">
            <v>57724.321352999999</v>
          </cell>
        </row>
        <row r="76">
          <cell r="A76" t="str">
            <v>CAIXA FI NATAL 14.02.12</v>
          </cell>
          <cell r="B76">
            <v>140495.76021000001</v>
          </cell>
          <cell r="C76">
            <v>0</v>
          </cell>
          <cell r="D76">
            <v>0</v>
          </cell>
          <cell r="E76">
            <v>0</v>
          </cell>
          <cell r="F76">
            <v>1228.539798</v>
          </cell>
          <cell r="G76">
            <v>0</v>
          </cell>
          <cell r="H76">
            <v>0</v>
          </cell>
          <cell r="I76">
            <v>0</v>
          </cell>
          <cell r="J76">
            <v>0</v>
          </cell>
          <cell r="K76">
            <v>141724.30000799999</v>
          </cell>
        </row>
        <row r="77">
          <cell r="A77" t="str">
            <v>CAIXA FI NATAL 17.02.12</v>
          </cell>
          <cell r="B77">
            <v>300713.79018900002</v>
          </cell>
          <cell r="C77">
            <v>0</v>
          </cell>
          <cell r="D77">
            <v>0</v>
          </cell>
          <cell r="E77">
            <v>0</v>
          </cell>
          <cell r="F77">
            <v>2629.5374219999999</v>
          </cell>
          <cell r="G77">
            <v>0</v>
          </cell>
          <cell r="H77">
            <v>0</v>
          </cell>
          <cell r="I77">
            <v>0</v>
          </cell>
          <cell r="J77">
            <v>0</v>
          </cell>
          <cell r="K77">
            <v>303343.32761099999</v>
          </cell>
        </row>
        <row r="78">
          <cell r="A78" t="str">
            <v>CAIXA FI NATAL 19.01.12</v>
          </cell>
          <cell r="B78">
            <v>35504.035643000003</v>
          </cell>
          <cell r="C78">
            <v>0</v>
          </cell>
          <cell r="D78">
            <v>0</v>
          </cell>
          <cell r="E78">
            <v>0</v>
          </cell>
          <cell r="F78">
            <v>310.45862699999998</v>
          </cell>
          <cell r="G78">
            <v>0</v>
          </cell>
          <cell r="H78">
            <v>0</v>
          </cell>
          <cell r="I78">
            <v>0</v>
          </cell>
          <cell r="J78">
            <v>0</v>
          </cell>
          <cell r="K78">
            <v>35814.494270000003</v>
          </cell>
        </row>
        <row r="79">
          <cell r="A79" t="str">
            <v>CAIXA FI NATAL 22.03.12</v>
          </cell>
          <cell r="B79">
            <v>0</v>
          </cell>
          <cell r="C79">
            <v>814000</v>
          </cell>
          <cell r="D79">
            <v>0</v>
          </cell>
          <cell r="E79">
            <v>0</v>
          </cell>
          <cell r="F79">
            <v>1980.388506</v>
          </cell>
          <cell r="G79">
            <v>0</v>
          </cell>
          <cell r="H79">
            <v>0</v>
          </cell>
          <cell r="I79">
            <v>0</v>
          </cell>
          <cell r="J79">
            <v>0</v>
          </cell>
          <cell r="K79">
            <v>815980.38850600005</v>
          </cell>
        </row>
        <row r="80">
          <cell r="A80" t="str">
            <v>CAIXA FI NATAL 23.03.12</v>
          </cell>
          <cell r="B80">
            <v>0</v>
          </cell>
          <cell r="C80">
            <v>112000</v>
          </cell>
          <cell r="D80">
            <v>0</v>
          </cell>
          <cell r="E80">
            <v>0</v>
          </cell>
          <cell r="F80">
            <v>229.784581</v>
          </cell>
          <cell r="G80">
            <v>0</v>
          </cell>
          <cell r="H80">
            <v>0</v>
          </cell>
          <cell r="I80">
            <v>0</v>
          </cell>
          <cell r="J80">
            <v>0</v>
          </cell>
          <cell r="K80">
            <v>112229.784581</v>
          </cell>
        </row>
        <row r="81">
          <cell r="A81" t="str">
            <v>CAIXA FI NATAL 24.01.12</v>
          </cell>
          <cell r="B81">
            <v>423945.77619200002</v>
          </cell>
          <cell r="C81">
            <v>0</v>
          </cell>
          <cell r="D81">
            <v>0</v>
          </cell>
          <cell r="E81">
            <v>0</v>
          </cell>
          <cell r="F81">
            <v>3707.1172649999999</v>
          </cell>
          <cell r="G81">
            <v>0</v>
          </cell>
          <cell r="H81">
            <v>0</v>
          </cell>
          <cell r="I81">
            <v>0</v>
          </cell>
          <cell r="J81">
            <v>0</v>
          </cell>
          <cell r="K81">
            <v>427652.89345700003</v>
          </cell>
        </row>
        <row r="82">
          <cell r="A82" t="str">
            <v>CAIXA FI NATAL 24.02.12</v>
          </cell>
          <cell r="B82">
            <v>331394.815076</v>
          </cell>
          <cell r="C82">
            <v>0</v>
          </cell>
          <cell r="D82">
            <v>0</v>
          </cell>
          <cell r="E82">
            <v>0</v>
          </cell>
          <cell r="F82">
            <v>2897.8221020000001</v>
          </cell>
          <cell r="G82">
            <v>0</v>
          </cell>
          <cell r="H82">
            <v>0</v>
          </cell>
          <cell r="I82">
            <v>0</v>
          </cell>
          <cell r="J82">
            <v>0</v>
          </cell>
          <cell r="K82">
            <v>334292.637178</v>
          </cell>
        </row>
        <row r="83">
          <cell r="A83" t="str">
            <v>CAIXA FI NATAL 27.01.12</v>
          </cell>
          <cell r="B83">
            <v>108887.98133900001</v>
          </cell>
          <cell r="C83">
            <v>0</v>
          </cell>
          <cell r="D83">
            <v>0</v>
          </cell>
          <cell r="E83">
            <v>0</v>
          </cell>
          <cell r="F83">
            <v>952.15128500000003</v>
          </cell>
          <cell r="G83">
            <v>0</v>
          </cell>
          <cell r="H83">
            <v>0</v>
          </cell>
          <cell r="I83">
            <v>0</v>
          </cell>
          <cell r="J83">
            <v>0</v>
          </cell>
          <cell r="K83">
            <v>109840.13262400001</v>
          </cell>
        </row>
        <row r="84">
          <cell r="A84" t="str">
            <v>CAIXA FI NATAL 27.02.12</v>
          </cell>
          <cell r="B84">
            <v>142111.27777099999</v>
          </cell>
          <cell r="C84">
            <v>0</v>
          </cell>
          <cell r="D84">
            <v>0</v>
          </cell>
          <cell r="E84">
            <v>0</v>
          </cell>
          <cell r="F84">
            <v>1242.6664000000001</v>
          </cell>
          <cell r="G84">
            <v>0</v>
          </cell>
          <cell r="H84">
            <v>0</v>
          </cell>
          <cell r="I84">
            <v>0</v>
          </cell>
          <cell r="J84">
            <v>0</v>
          </cell>
          <cell r="K84">
            <v>143353.94417100001</v>
          </cell>
        </row>
        <row r="85">
          <cell r="A85" t="str">
            <v>CAIXA FI NATAL 30.03.12</v>
          </cell>
          <cell r="B85">
            <v>0</v>
          </cell>
          <cell r="C85">
            <v>772000</v>
          </cell>
          <cell r="D85">
            <v>0</v>
          </cell>
          <cell r="E85">
            <v>0</v>
          </cell>
          <cell r="F85">
            <v>0</v>
          </cell>
          <cell r="G85">
            <v>0</v>
          </cell>
          <cell r="H85">
            <v>0</v>
          </cell>
          <cell r="I85">
            <v>0</v>
          </cell>
          <cell r="J85">
            <v>0</v>
          </cell>
          <cell r="K85">
            <v>772000</v>
          </cell>
        </row>
        <row r="86">
          <cell r="A86" t="str">
            <v>CAIXA FI NATAL 31.01.12</v>
          </cell>
          <cell r="B86">
            <v>942965.22879199998</v>
          </cell>
          <cell r="C86">
            <v>0</v>
          </cell>
          <cell r="D86">
            <v>0</v>
          </cell>
          <cell r="E86">
            <v>0</v>
          </cell>
          <cell r="F86">
            <v>8245.5891210000009</v>
          </cell>
          <cell r="G86">
            <v>0</v>
          </cell>
          <cell r="H86">
            <v>0</v>
          </cell>
          <cell r="I86">
            <v>0</v>
          </cell>
          <cell r="J86">
            <v>0</v>
          </cell>
          <cell r="K86">
            <v>951210.81791300001</v>
          </cell>
        </row>
        <row r="87">
          <cell r="A87" t="str">
            <v>CAIXA FI NATAL</v>
          </cell>
          <cell r="B87">
            <v>2692658.3121489999</v>
          </cell>
          <cell r="C87">
            <v>2849000</v>
          </cell>
          <cell r="D87">
            <v>0</v>
          </cell>
          <cell r="E87">
            <v>0</v>
          </cell>
          <cell r="F87">
            <v>35212.472145000007</v>
          </cell>
          <cell r="G87">
            <v>0</v>
          </cell>
          <cell r="H87">
            <v>0</v>
          </cell>
          <cell r="I87">
            <v>0</v>
          </cell>
          <cell r="J87">
            <v>0</v>
          </cell>
          <cell r="K87">
            <v>5576870.7842939999</v>
          </cell>
        </row>
        <row r="88">
          <cell r="A88" t="str">
            <v>CEF - LFT LP</v>
          </cell>
          <cell r="B88">
            <v>258092.624075</v>
          </cell>
          <cell r="C88">
            <v>0</v>
          </cell>
          <cell r="D88">
            <v>0</v>
          </cell>
          <cell r="E88">
            <v>0</v>
          </cell>
          <cell r="F88">
            <v>2238.9603090000001</v>
          </cell>
          <cell r="G88">
            <v>0</v>
          </cell>
          <cell r="H88">
            <v>0</v>
          </cell>
          <cell r="I88">
            <v>0</v>
          </cell>
          <cell r="J88">
            <v>0</v>
          </cell>
          <cell r="K88">
            <v>260331.58438399999</v>
          </cell>
        </row>
        <row r="89">
          <cell r="A89" t="str">
            <v>CEF - LFT LP 1</v>
          </cell>
          <cell r="B89">
            <v>1929900.2367690001</v>
          </cell>
          <cell r="C89">
            <v>0</v>
          </cell>
          <cell r="D89">
            <v>0</v>
          </cell>
          <cell r="E89">
            <v>0</v>
          </cell>
          <cell r="F89">
            <v>16741.935361</v>
          </cell>
          <cell r="G89">
            <v>0</v>
          </cell>
          <cell r="H89">
            <v>0</v>
          </cell>
          <cell r="I89">
            <v>0</v>
          </cell>
          <cell r="J89">
            <v>0</v>
          </cell>
          <cell r="K89">
            <v>1946642.1721300001</v>
          </cell>
        </row>
        <row r="90">
          <cell r="A90" t="str">
            <v>CEF - MCSD 473</v>
          </cell>
          <cell r="B90">
            <v>24267.407719999999</v>
          </cell>
          <cell r="C90">
            <v>0</v>
          </cell>
          <cell r="D90">
            <v>0</v>
          </cell>
          <cell r="E90">
            <v>0</v>
          </cell>
          <cell r="F90">
            <v>196.81479199999998</v>
          </cell>
          <cell r="G90">
            <v>0</v>
          </cell>
          <cell r="H90">
            <v>0</v>
          </cell>
          <cell r="I90">
            <v>0</v>
          </cell>
          <cell r="J90">
            <v>0</v>
          </cell>
          <cell r="K90">
            <v>24464.222512</v>
          </cell>
        </row>
        <row r="91">
          <cell r="A91" t="str">
            <v>CEF 1º E 5º L EE</v>
          </cell>
          <cell r="B91">
            <v>524383.66977799998</v>
          </cell>
          <cell r="C91">
            <v>0</v>
          </cell>
          <cell r="D91">
            <v>0</v>
          </cell>
          <cell r="E91">
            <v>0</v>
          </cell>
          <cell r="F91">
            <v>4252.8837080000003</v>
          </cell>
          <cell r="G91">
            <v>0</v>
          </cell>
          <cell r="H91">
            <v>0</v>
          </cell>
          <cell r="I91">
            <v>0</v>
          </cell>
          <cell r="J91">
            <v>0</v>
          </cell>
          <cell r="K91">
            <v>528636.55348600005</v>
          </cell>
        </row>
        <row r="92">
          <cell r="A92" t="str">
            <v>CEF 1º L EE</v>
          </cell>
          <cell r="B92">
            <v>2690341.9703910002</v>
          </cell>
          <cell r="C92">
            <v>0</v>
          </cell>
          <cell r="D92">
            <v>0</v>
          </cell>
          <cell r="E92">
            <v>0</v>
          </cell>
          <cell r="F92">
            <v>21819.351353999999</v>
          </cell>
          <cell r="G92">
            <v>0</v>
          </cell>
          <cell r="H92">
            <v>0</v>
          </cell>
          <cell r="I92">
            <v>0</v>
          </cell>
          <cell r="J92">
            <v>0</v>
          </cell>
          <cell r="K92">
            <v>2712161.3217449998</v>
          </cell>
        </row>
        <row r="93">
          <cell r="A93" t="str">
            <v>CEF 2º L EE</v>
          </cell>
          <cell r="B93">
            <v>915643.82568699995</v>
          </cell>
          <cell r="C93">
            <v>0</v>
          </cell>
          <cell r="D93">
            <v>0</v>
          </cell>
          <cell r="E93">
            <v>0</v>
          </cell>
          <cell r="F93">
            <v>7426.1021719999999</v>
          </cell>
          <cell r="G93">
            <v>0</v>
          </cell>
          <cell r="H93">
            <v>0</v>
          </cell>
          <cell r="I93">
            <v>0</v>
          </cell>
          <cell r="J93">
            <v>0</v>
          </cell>
          <cell r="K93">
            <v>923069.92785900005</v>
          </cell>
        </row>
        <row r="94">
          <cell r="A94" t="str">
            <v>CEF CHESF</v>
          </cell>
          <cell r="B94">
            <v>155517.68181000001</v>
          </cell>
          <cell r="C94">
            <v>0</v>
          </cell>
          <cell r="D94">
            <v>0</v>
          </cell>
          <cell r="E94">
            <v>0</v>
          </cell>
          <cell r="F94">
            <v>1261.287591</v>
          </cell>
          <cell r="G94">
            <v>0</v>
          </cell>
          <cell r="H94">
            <v>0</v>
          </cell>
          <cell r="I94">
            <v>0</v>
          </cell>
          <cell r="J94">
            <v>0</v>
          </cell>
          <cell r="K94">
            <v>156778.96940100001</v>
          </cell>
        </row>
        <row r="95">
          <cell r="A95" t="str">
            <v>CEF CHESF 2</v>
          </cell>
          <cell r="B95">
            <v>42774.528829000003</v>
          </cell>
          <cell r="C95">
            <v>0</v>
          </cell>
          <cell r="D95">
            <v>0</v>
          </cell>
          <cell r="E95">
            <v>0</v>
          </cell>
          <cell r="F95">
            <v>346.91220800000002</v>
          </cell>
          <cell r="G95">
            <v>0</v>
          </cell>
          <cell r="H95">
            <v>0</v>
          </cell>
          <cell r="I95">
            <v>0</v>
          </cell>
          <cell r="J95">
            <v>0</v>
          </cell>
          <cell r="K95">
            <v>43121.441036999997</v>
          </cell>
        </row>
        <row r="96">
          <cell r="A96" t="str">
            <v>CEF MCSD - 467</v>
          </cell>
          <cell r="B96">
            <v>5599.1752200000001</v>
          </cell>
          <cell r="C96">
            <v>0</v>
          </cell>
          <cell r="D96">
            <v>0</v>
          </cell>
          <cell r="E96">
            <v>0</v>
          </cell>
          <cell r="F96">
            <v>45.410722</v>
          </cell>
          <cell r="G96">
            <v>0</v>
          </cell>
          <cell r="H96">
            <v>0</v>
          </cell>
          <cell r="I96">
            <v>0</v>
          </cell>
          <cell r="J96">
            <v>0</v>
          </cell>
          <cell r="K96">
            <v>5644.5859419999997</v>
          </cell>
        </row>
        <row r="97">
          <cell r="A97" t="str">
            <v>ITAU - 4º LEILÃO 4</v>
          </cell>
          <cell r="B97">
            <v>106969.006351</v>
          </cell>
          <cell r="C97">
            <v>0</v>
          </cell>
          <cell r="D97">
            <v>0</v>
          </cell>
          <cell r="E97">
            <v>0</v>
          </cell>
          <cell r="F97">
            <v>858.83699300000001</v>
          </cell>
          <cell r="G97">
            <v>0</v>
          </cell>
          <cell r="H97">
            <v>0</v>
          </cell>
          <cell r="I97">
            <v>0</v>
          </cell>
          <cell r="J97">
            <v>0</v>
          </cell>
          <cell r="K97">
            <v>107827.84334399999</v>
          </cell>
        </row>
        <row r="98">
          <cell r="A98" t="str">
            <v>VOTORANTIM  BLOQ. JUD 2011</v>
          </cell>
          <cell r="B98">
            <v>19512.585058000001</v>
          </cell>
          <cell r="C98">
            <v>0</v>
          </cell>
          <cell r="D98">
            <v>0</v>
          </cell>
          <cell r="E98">
            <v>0</v>
          </cell>
          <cell r="F98">
            <v>159.84067099999999</v>
          </cell>
          <cell r="G98">
            <v>0</v>
          </cell>
          <cell r="H98">
            <v>0</v>
          </cell>
          <cell r="I98">
            <v>0</v>
          </cell>
          <cell r="J98">
            <v>0</v>
          </cell>
          <cell r="K98">
            <v>19672.425728999999</v>
          </cell>
        </row>
        <row r="99">
          <cell r="A99" t="str">
            <v>VOTORANTIM 2º L EE Novo 2011</v>
          </cell>
          <cell r="B99">
            <v>34700.779482999998</v>
          </cell>
          <cell r="C99">
            <v>0</v>
          </cell>
          <cell r="D99">
            <v>0</v>
          </cell>
          <cell r="E99">
            <v>0</v>
          </cell>
          <cell r="F99">
            <v>284.25735900000001</v>
          </cell>
          <cell r="G99">
            <v>0</v>
          </cell>
          <cell r="H99">
            <v>0</v>
          </cell>
          <cell r="I99">
            <v>0</v>
          </cell>
          <cell r="J99">
            <v>0</v>
          </cell>
          <cell r="K99">
            <v>34985.036842000001</v>
          </cell>
        </row>
        <row r="100">
          <cell r="B100" t="str">
            <v>258.144.713,36</v>
          </cell>
          <cell r="C100" t="str">
            <v>215.569.449,00</v>
          </cell>
          <cell r="D100" t="str">
            <v>146.274.442,61</v>
          </cell>
          <cell r="E100">
            <v>146274328.03</v>
          </cell>
          <cell r="F100" t="str">
            <v>2.427.957,24</v>
          </cell>
          <cell r="G100" t="str">
            <v>403.108,64</v>
          </cell>
          <cell r="H100" t="str">
            <v>0,00</v>
          </cell>
          <cell r="I100">
            <v>0</v>
          </cell>
          <cell r="J100" t="str">
            <v>114,58</v>
          </cell>
          <cell r="K100" t="str">
            <v>329.867.676,99</v>
          </cell>
        </row>
        <row r="101">
          <cell r="B101" t="str">
            <v>258.144.713,36</v>
          </cell>
          <cell r="C101" t="str">
            <v>215.569.449,00</v>
          </cell>
          <cell r="D101" t="str">
            <v>146.274.442,61</v>
          </cell>
          <cell r="E101">
            <v>146274328.03</v>
          </cell>
          <cell r="F101" t="str">
            <v>2.427.957,24</v>
          </cell>
          <cell r="G101" t="str">
            <v>403.108,64</v>
          </cell>
          <cell r="H101" t="str">
            <v>0,00</v>
          </cell>
          <cell r="I101">
            <v>0</v>
          </cell>
          <cell r="J101" t="str">
            <v>114,58</v>
          </cell>
          <cell r="K101" t="str">
            <v>329.867.676,99</v>
          </cell>
        </row>
        <row r="102">
          <cell r="B102" t="str">
            <v>258.144.713,36</v>
          </cell>
          <cell r="C102" t="str">
            <v>215.569.449,00</v>
          </cell>
          <cell r="D102" t="str">
            <v>146.274.442,61</v>
          </cell>
          <cell r="E102">
            <v>146274328.03</v>
          </cell>
          <cell r="F102" t="str">
            <v>2.427.957,24</v>
          </cell>
          <cell r="G102" t="str">
            <v>403.108,64</v>
          </cell>
          <cell r="H102" t="str">
            <v>0,00</v>
          </cell>
          <cell r="I102">
            <v>0</v>
          </cell>
          <cell r="J102" t="str">
            <v>114,58</v>
          </cell>
          <cell r="K102" t="str">
            <v>329.867.676,99</v>
          </cell>
        </row>
        <row r="103">
          <cell r="B103" t="str">
            <v>258.144.713,36</v>
          </cell>
          <cell r="C103" t="str">
            <v>215.569.449,00</v>
          </cell>
          <cell r="D103" t="str">
            <v>146.274.442,61</v>
          </cell>
          <cell r="E103">
            <v>146274328.03</v>
          </cell>
          <cell r="F103" t="str">
            <v>2.427.957,24</v>
          </cell>
          <cell r="G103" t="str">
            <v>403.108,64</v>
          </cell>
          <cell r="H103" t="str">
            <v>0,00</v>
          </cell>
          <cell r="I103">
            <v>0</v>
          </cell>
          <cell r="J103" t="str">
            <v>114,58</v>
          </cell>
          <cell r="K103" t="str">
            <v>329.867.676,99</v>
          </cell>
        </row>
        <row r="104">
          <cell r="B104">
            <v>454510618.91435713</v>
          </cell>
          <cell r="C104">
            <v>431118449</v>
          </cell>
          <cell r="D104">
            <v>284678657.95227903</v>
          </cell>
          <cell r="E104">
            <v>283893219.26769203</v>
          </cell>
          <cell r="F104">
            <v>4394907.3548300033</v>
          </cell>
          <cell r="G104">
            <v>785324.10809399991</v>
          </cell>
          <cell r="H104">
            <v>0</v>
          </cell>
          <cell r="I104">
            <v>785324.10809399991</v>
          </cell>
          <cell r="J104">
            <v>114.576493</v>
          </cell>
          <cell r="K104">
            <v>605345317.31691921</v>
          </cell>
        </row>
      </sheetData>
      <sheetData sheetId="103" refreshError="1">
        <row r="1">
          <cell r="A1" t="str">
            <v>Data 30/04/2012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1980</v>
          </cell>
          <cell r="B3">
            <v>2006173.4727139999</v>
          </cell>
          <cell r="C3">
            <v>0</v>
          </cell>
          <cell r="D3">
            <v>0</v>
          </cell>
          <cell r="E3">
            <v>0</v>
          </cell>
          <cell r="F3">
            <v>14101.630499999999</v>
          </cell>
          <cell r="G3">
            <v>0</v>
          </cell>
          <cell r="H3">
            <v>0</v>
          </cell>
          <cell r="I3">
            <v>0</v>
          </cell>
          <cell r="J3">
            <v>0</v>
          </cell>
          <cell r="K3">
            <v>2020275.1032139999</v>
          </cell>
        </row>
        <row r="4">
          <cell r="A4" t="str">
            <v>BB CDB 5000</v>
          </cell>
          <cell r="B4">
            <v>2543524.9271300002</v>
          </cell>
          <cell r="C4">
            <v>0</v>
          </cell>
          <cell r="D4">
            <v>3513.7947319999998</v>
          </cell>
          <cell r="E4">
            <v>3500</v>
          </cell>
          <cell r="F4">
            <v>17862.959175</v>
          </cell>
          <cell r="G4">
            <v>13.794732</v>
          </cell>
          <cell r="H4">
            <v>0</v>
          </cell>
          <cell r="I4">
            <v>13.794732</v>
          </cell>
          <cell r="J4">
            <v>0</v>
          </cell>
          <cell r="K4">
            <v>2557874.091573</v>
          </cell>
        </row>
        <row r="5">
          <cell r="A5" t="str">
            <v>BB POLO 28 - 01.02.12</v>
          </cell>
          <cell r="B5">
            <v>1.1259E-2</v>
          </cell>
          <cell r="C5">
            <v>0</v>
          </cell>
          <cell r="D5">
            <v>0</v>
          </cell>
          <cell r="E5">
            <v>0</v>
          </cell>
          <cell r="F5">
            <v>8.2999999999999998E-5</v>
          </cell>
          <cell r="G5">
            <v>0</v>
          </cell>
          <cell r="H5">
            <v>0</v>
          </cell>
          <cell r="I5">
            <v>0</v>
          </cell>
          <cell r="J5">
            <v>0</v>
          </cell>
          <cell r="K5">
            <v>1.1342E-2</v>
          </cell>
        </row>
        <row r="6">
          <cell r="A6" t="str">
            <v>BB POLO 28 - 01.03.12</v>
          </cell>
          <cell r="B6">
            <v>2188466.9477030002</v>
          </cell>
          <cell r="C6">
            <v>0</v>
          </cell>
          <cell r="D6">
            <v>2191948.22572</v>
          </cell>
          <cell r="E6">
            <v>2187009.8749330002</v>
          </cell>
          <cell r="F6">
            <v>3481.278018</v>
          </cell>
          <cell r="G6">
            <v>4938.3507870000003</v>
          </cell>
          <cell r="H6">
            <v>0</v>
          </cell>
          <cell r="I6">
            <v>4938.3507870000003</v>
          </cell>
          <cell r="J6">
            <v>0</v>
          </cell>
          <cell r="K6">
            <v>0</v>
          </cell>
        </row>
        <row r="7">
          <cell r="A7" t="str">
            <v>BB POLO 28 - 02.02.12</v>
          </cell>
          <cell r="B7">
            <v>3.4231999999999999E-2</v>
          </cell>
          <cell r="C7">
            <v>0</v>
          </cell>
          <cell r="D7">
            <v>0</v>
          </cell>
          <cell r="E7">
            <v>0</v>
          </cell>
          <cell r="F7">
            <v>2.5299999999999997E-4</v>
          </cell>
          <cell r="G7">
            <v>0</v>
          </cell>
          <cell r="H7">
            <v>0</v>
          </cell>
          <cell r="I7">
            <v>0</v>
          </cell>
          <cell r="J7">
            <v>0</v>
          </cell>
          <cell r="K7">
            <v>3.4485000000000002E-2</v>
          </cell>
        </row>
        <row r="8">
          <cell r="A8" t="str">
            <v>BB POLO 28 - 02.03.12</v>
          </cell>
          <cell r="B8">
            <v>11799954.633076999</v>
          </cell>
          <cell r="C8">
            <v>0</v>
          </cell>
          <cell r="D8">
            <v>11818725.266168</v>
          </cell>
          <cell r="E8">
            <v>11793137.080001</v>
          </cell>
          <cell r="F8">
            <v>18770.638866000001</v>
          </cell>
          <cell r="G8">
            <v>25588.186167</v>
          </cell>
          <cell r="H8">
            <v>0</v>
          </cell>
          <cell r="I8">
            <v>25588.186167</v>
          </cell>
          <cell r="J8">
            <v>0</v>
          </cell>
          <cell r="K8">
            <v>5.7759999999999999E-3</v>
          </cell>
        </row>
        <row r="9">
          <cell r="A9" t="str">
            <v>BB POLO 28 - 02.04.12</v>
          </cell>
          <cell r="B9">
            <v>0</v>
          </cell>
          <cell r="C9">
            <v>10152000</v>
          </cell>
          <cell r="D9">
            <v>0</v>
          </cell>
          <cell r="E9">
            <v>0</v>
          </cell>
          <cell r="F9">
            <v>70418.724875999993</v>
          </cell>
          <cell r="G9">
            <v>0</v>
          </cell>
          <cell r="H9">
            <v>0</v>
          </cell>
          <cell r="I9">
            <v>0</v>
          </cell>
          <cell r="J9">
            <v>0</v>
          </cell>
          <cell r="K9">
            <v>10222418.724876</v>
          </cell>
        </row>
        <row r="10">
          <cell r="A10" t="str">
            <v>BB POLO 28 - 03.01.12</v>
          </cell>
          <cell r="B10">
            <v>2.5759999999999997E-3</v>
          </cell>
          <cell r="C10">
            <v>0</v>
          </cell>
          <cell r="D10">
            <v>0</v>
          </cell>
          <cell r="E10">
            <v>0</v>
          </cell>
          <cell r="F10">
            <v>1.8999999999999998E-5</v>
          </cell>
          <cell r="G10">
            <v>0</v>
          </cell>
          <cell r="H10">
            <v>0</v>
          </cell>
          <cell r="I10">
            <v>0</v>
          </cell>
          <cell r="J10">
            <v>0</v>
          </cell>
          <cell r="K10">
            <v>2.5950000000000001E-3</v>
          </cell>
        </row>
        <row r="11">
          <cell r="A11" t="str">
            <v>BB POLO 28 - 03.04.12</v>
          </cell>
          <cell r="B11">
            <v>0</v>
          </cell>
          <cell r="C11">
            <v>23275000</v>
          </cell>
          <cell r="D11">
            <v>0</v>
          </cell>
          <cell r="E11">
            <v>0</v>
          </cell>
          <cell r="F11">
            <v>152310.82951700001</v>
          </cell>
          <cell r="G11">
            <v>0</v>
          </cell>
          <cell r="H11">
            <v>0</v>
          </cell>
          <cell r="I11">
            <v>0</v>
          </cell>
          <cell r="J11">
            <v>0</v>
          </cell>
          <cell r="K11">
            <v>23427310.829516999</v>
          </cell>
        </row>
        <row r="12">
          <cell r="A12" t="str">
            <v>BB POLO 28 - 04.01.12</v>
          </cell>
          <cell r="B12">
            <v>9.9999999999999991E-6</v>
          </cell>
          <cell r="C12">
            <v>0</v>
          </cell>
          <cell r="D12">
            <v>0</v>
          </cell>
          <cell r="E12">
            <v>0</v>
          </cell>
          <cell r="F12">
            <v>0</v>
          </cell>
          <cell r="G12">
            <v>0</v>
          </cell>
          <cell r="H12">
            <v>0</v>
          </cell>
          <cell r="I12">
            <v>0</v>
          </cell>
          <cell r="J12">
            <v>0</v>
          </cell>
          <cell r="K12">
            <v>9.9999999999999991E-6</v>
          </cell>
        </row>
        <row r="13">
          <cell r="A13" t="str">
            <v>BB POLO 28 - 04.04.12</v>
          </cell>
          <cell r="B13">
            <v>0</v>
          </cell>
          <cell r="C13">
            <v>12500000</v>
          </cell>
          <cell r="D13">
            <v>0</v>
          </cell>
          <cell r="E13">
            <v>0</v>
          </cell>
          <cell r="F13">
            <v>77017.297428000005</v>
          </cell>
          <cell r="G13">
            <v>0</v>
          </cell>
          <cell r="H13">
            <v>0</v>
          </cell>
          <cell r="I13">
            <v>0</v>
          </cell>
          <cell r="J13">
            <v>0</v>
          </cell>
          <cell r="K13">
            <v>12577017.297428001</v>
          </cell>
        </row>
        <row r="14">
          <cell r="A14" t="str">
            <v>BB POLO 28 - 05.01.12</v>
          </cell>
          <cell r="B14">
            <v>0</v>
          </cell>
          <cell r="C14">
            <v>0</v>
          </cell>
          <cell r="D14">
            <v>0</v>
          </cell>
          <cell r="E14">
            <v>0</v>
          </cell>
          <cell r="F14">
            <v>0</v>
          </cell>
          <cell r="G14">
            <v>0</v>
          </cell>
          <cell r="H14">
            <v>0</v>
          </cell>
          <cell r="I14">
            <v>0</v>
          </cell>
          <cell r="J14">
            <v>0</v>
          </cell>
          <cell r="K14">
            <v>0</v>
          </cell>
        </row>
        <row r="15">
          <cell r="A15" t="str">
            <v>BB POLO 28 - 06.01.12</v>
          </cell>
          <cell r="B15">
            <v>0</v>
          </cell>
          <cell r="C15">
            <v>0</v>
          </cell>
          <cell r="D15">
            <v>0</v>
          </cell>
          <cell r="E15">
            <v>0</v>
          </cell>
          <cell r="F15">
            <v>0</v>
          </cell>
          <cell r="G15">
            <v>0</v>
          </cell>
          <cell r="H15">
            <v>0</v>
          </cell>
          <cell r="I15">
            <v>0</v>
          </cell>
          <cell r="J15">
            <v>0</v>
          </cell>
          <cell r="K15">
            <v>0</v>
          </cell>
        </row>
        <row r="16">
          <cell r="A16" t="str">
            <v>BB POLO 28 - 06.03.12</v>
          </cell>
          <cell r="B16">
            <v>10493185.872678</v>
          </cell>
          <cell r="C16">
            <v>0</v>
          </cell>
          <cell r="D16">
            <v>10514133.692201</v>
          </cell>
          <cell r="E16">
            <v>10492278.611455999</v>
          </cell>
          <cell r="F16">
            <v>20947.819524999999</v>
          </cell>
          <cell r="G16">
            <v>21855.080744999999</v>
          </cell>
          <cell r="H16">
            <v>0</v>
          </cell>
          <cell r="I16">
            <v>21855.080744999999</v>
          </cell>
          <cell r="J16">
            <v>0</v>
          </cell>
          <cell r="K16">
            <v>0</v>
          </cell>
        </row>
        <row r="17">
          <cell r="A17" t="str">
            <v>BB POLO 28 - 07.02.12</v>
          </cell>
          <cell r="B17">
            <v>1.3449999999999998E-3</v>
          </cell>
          <cell r="C17">
            <v>0</v>
          </cell>
          <cell r="D17">
            <v>0</v>
          </cell>
          <cell r="E17">
            <v>0</v>
          </cell>
          <cell r="F17">
            <v>9.9999999999999991E-6</v>
          </cell>
          <cell r="G17">
            <v>0</v>
          </cell>
          <cell r="H17">
            <v>0</v>
          </cell>
          <cell r="I17">
            <v>0</v>
          </cell>
          <cell r="J17">
            <v>0</v>
          </cell>
          <cell r="K17">
            <v>1.3549999999999999E-3</v>
          </cell>
        </row>
        <row r="18">
          <cell r="A18" t="str">
            <v>BB POLO 28 - 07.03.12</v>
          </cell>
          <cell r="B18">
            <v>17600831.884408001</v>
          </cell>
          <cell r="C18">
            <v>0</v>
          </cell>
          <cell r="D18">
            <v>17661210.703625001</v>
          </cell>
          <cell r="E18">
            <v>17620438.295309</v>
          </cell>
          <cell r="F18">
            <v>60378.819217999997</v>
          </cell>
          <cell r="G18">
            <v>40772.408316000001</v>
          </cell>
          <cell r="H18">
            <v>0</v>
          </cell>
          <cell r="I18">
            <v>40772.408316000001</v>
          </cell>
          <cell r="J18">
            <v>0</v>
          </cell>
          <cell r="K18">
            <v>0</v>
          </cell>
        </row>
        <row r="19">
          <cell r="A19" t="str">
            <v>BB POLO 28 - 08.02.12</v>
          </cell>
          <cell r="B19">
            <v>0</v>
          </cell>
          <cell r="C19">
            <v>0</v>
          </cell>
          <cell r="D19">
            <v>0</v>
          </cell>
          <cell r="E19">
            <v>0</v>
          </cell>
          <cell r="F19">
            <v>0</v>
          </cell>
          <cell r="G19">
            <v>0</v>
          </cell>
          <cell r="H19">
            <v>0</v>
          </cell>
          <cell r="I19">
            <v>0</v>
          </cell>
          <cell r="J19">
            <v>0</v>
          </cell>
          <cell r="K19">
            <v>0</v>
          </cell>
        </row>
        <row r="20">
          <cell r="A20" t="str">
            <v>BB POLO 28 - 08.03.12</v>
          </cell>
          <cell r="B20">
            <v>15218298.788006</v>
          </cell>
          <cell r="C20">
            <v>0</v>
          </cell>
          <cell r="D20">
            <v>15290426.469814001</v>
          </cell>
          <cell r="E20">
            <v>15252080.514106</v>
          </cell>
          <cell r="F20">
            <v>72127.681807000001</v>
          </cell>
          <cell r="G20">
            <v>38345.955708000001</v>
          </cell>
          <cell r="H20">
            <v>0</v>
          </cell>
          <cell r="I20">
            <v>38345.955708000001</v>
          </cell>
          <cell r="J20">
            <v>0</v>
          </cell>
          <cell r="K20">
            <v>0</v>
          </cell>
        </row>
        <row r="21">
          <cell r="A21" t="str">
            <v>BB POLO 28 - 09.01.12</v>
          </cell>
          <cell r="B21">
            <v>0</v>
          </cell>
          <cell r="C21">
            <v>0</v>
          </cell>
          <cell r="D21">
            <v>0</v>
          </cell>
          <cell r="E21">
            <v>0</v>
          </cell>
          <cell r="F21">
            <v>0</v>
          </cell>
          <cell r="G21">
            <v>0</v>
          </cell>
          <cell r="H21">
            <v>0</v>
          </cell>
          <cell r="I21">
            <v>0</v>
          </cell>
          <cell r="J21">
            <v>0</v>
          </cell>
          <cell r="K21">
            <v>0</v>
          </cell>
        </row>
        <row r="22">
          <cell r="A22" t="str">
            <v>BB POLO 28 - 09.03.12</v>
          </cell>
          <cell r="B22">
            <v>4185439.1593300002</v>
          </cell>
          <cell r="C22">
            <v>0</v>
          </cell>
          <cell r="D22">
            <v>4207711.2118060002</v>
          </cell>
          <cell r="E22">
            <v>4196976.18915</v>
          </cell>
          <cell r="F22">
            <v>22272.052475</v>
          </cell>
          <cell r="G22">
            <v>10735.022655999999</v>
          </cell>
          <cell r="H22">
            <v>0</v>
          </cell>
          <cell r="I22">
            <v>10735.022655999999</v>
          </cell>
          <cell r="J22">
            <v>0</v>
          </cell>
          <cell r="K22">
            <v>0</v>
          </cell>
        </row>
        <row r="23">
          <cell r="A23" t="str">
            <v>BB POLO 28 - 09.04.12</v>
          </cell>
          <cell r="B23">
            <v>0</v>
          </cell>
          <cell r="C23">
            <v>1410000</v>
          </cell>
          <cell r="D23">
            <v>0</v>
          </cell>
          <cell r="E23">
            <v>0</v>
          </cell>
          <cell r="F23">
            <v>7625.2218210000001</v>
          </cell>
          <cell r="G23">
            <v>0</v>
          </cell>
          <cell r="H23">
            <v>0</v>
          </cell>
          <cell r="I23">
            <v>0</v>
          </cell>
          <cell r="J23">
            <v>0</v>
          </cell>
          <cell r="K23">
            <v>1417625.2218210001</v>
          </cell>
        </row>
        <row r="24">
          <cell r="A24" t="str">
            <v>BB POLO 28 - 10.01.12</v>
          </cell>
          <cell r="B24">
            <v>2.3149999999999998E-3</v>
          </cell>
          <cell r="C24">
            <v>0</v>
          </cell>
          <cell r="D24">
            <v>0</v>
          </cell>
          <cell r="E24">
            <v>0</v>
          </cell>
          <cell r="F24">
            <v>1.7E-5</v>
          </cell>
          <cell r="G24">
            <v>0</v>
          </cell>
          <cell r="H24">
            <v>0</v>
          </cell>
          <cell r="I24">
            <v>0</v>
          </cell>
          <cell r="J24">
            <v>0</v>
          </cell>
          <cell r="K24">
            <v>2.3319999999999999E-3</v>
          </cell>
        </row>
        <row r="25">
          <cell r="A25" t="str">
            <v>BB POLO 28 - 11.01.12</v>
          </cell>
          <cell r="B25">
            <v>0</v>
          </cell>
          <cell r="C25">
            <v>0</v>
          </cell>
          <cell r="D25">
            <v>0</v>
          </cell>
          <cell r="E25">
            <v>0</v>
          </cell>
          <cell r="F25">
            <v>0</v>
          </cell>
          <cell r="G25">
            <v>0</v>
          </cell>
          <cell r="H25">
            <v>0</v>
          </cell>
          <cell r="I25">
            <v>0</v>
          </cell>
          <cell r="J25">
            <v>0</v>
          </cell>
          <cell r="K25">
            <v>0</v>
          </cell>
        </row>
        <row r="26">
          <cell r="A26" t="str">
            <v>BB POLO 28 - 11.04.12</v>
          </cell>
          <cell r="B26">
            <v>0</v>
          </cell>
          <cell r="C26">
            <v>31830000</v>
          </cell>
          <cell r="D26">
            <v>0</v>
          </cell>
          <cell r="E26">
            <v>0</v>
          </cell>
          <cell r="F26">
            <v>148458.16650399999</v>
          </cell>
          <cell r="G26">
            <v>0</v>
          </cell>
          <cell r="H26">
            <v>0</v>
          </cell>
          <cell r="I26">
            <v>0</v>
          </cell>
          <cell r="J26">
            <v>0</v>
          </cell>
          <cell r="K26">
            <v>31978458.166503999</v>
          </cell>
        </row>
        <row r="27">
          <cell r="A27" t="str">
            <v>BB POLO 28 - 12.01.12</v>
          </cell>
          <cell r="B27">
            <v>0</v>
          </cell>
          <cell r="C27">
            <v>0</v>
          </cell>
          <cell r="D27">
            <v>0</v>
          </cell>
          <cell r="E27">
            <v>0</v>
          </cell>
          <cell r="F27">
            <v>0</v>
          </cell>
          <cell r="G27">
            <v>0</v>
          </cell>
          <cell r="H27">
            <v>0</v>
          </cell>
          <cell r="I27">
            <v>0</v>
          </cell>
          <cell r="J27">
            <v>0</v>
          </cell>
          <cell r="K27">
            <v>0</v>
          </cell>
        </row>
        <row r="28">
          <cell r="A28" t="str">
            <v>BB POLO 28 - 12.03.12</v>
          </cell>
          <cell r="B28">
            <v>1035890.237931</v>
          </cell>
          <cell r="C28">
            <v>0</v>
          </cell>
          <cell r="D28">
            <v>1041402.531308</v>
          </cell>
          <cell r="E28">
            <v>1038836.96</v>
          </cell>
          <cell r="F28">
            <v>5512.3013199999996</v>
          </cell>
          <cell r="G28">
            <v>2565.571308</v>
          </cell>
          <cell r="H28">
            <v>0</v>
          </cell>
          <cell r="I28">
            <v>2565.571308</v>
          </cell>
          <cell r="J28">
            <v>0</v>
          </cell>
          <cell r="K28">
            <v>7.9430000000000004E-3</v>
          </cell>
        </row>
        <row r="29">
          <cell r="A29" t="str">
            <v>BB POLO 28 - 12.04.12</v>
          </cell>
          <cell r="B29">
            <v>0</v>
          </cell>
          <cell r="C29">
            <v>14300000</v>
          </cell>
          <cell r="D29">
            <v>0</v>
          </cell>
          <cell r="E29">
            <v>0</v>
          </cell>
          <cell r="F29">
            <v>61171.55328</v>
          </cell>
          <cell r="G29">
            <v>0</v>
          </cell>
          <cell r="H29">
            <v>0</v>
          </cell>
          <cell r="I29">
            <v>0</v>
          </cell>
          <cell r="J29">
            <v>0</v>
          </cell>
          <cell r="K29">
            <v>14361171.55328</v>
          </cell>
        </row>
        <row r="30">
          <cell r="A30" t="str">
            <v>BB POLO 28 - 13.01.12</v>
          </cell>
          <cell r="B30">
            <v>0</v>
          </cell>
          <cell r="C30">
            <v>0</v>
          </cell>
          <cell r="D30">
            <v>0</v>
          </cell>
          <cell r="E30">
            <v>0</v>
          </cell>
          <cell r="F30">
            <v>0</v>
          </cell>
          <cell r="G30">
            <v>0</v>
          </cell>
          <cell r="H30">
            <v>0</v>
          </cell>
          <cell r="I30">
            <v>0</v>
          </cell>
          <cell r="J30">
            <v>0</v>
          </cell>
          <cell r="K30">
            <v>0</v>
          </cell>
        </row>
        <row r="31">
          <cell r="A31" t="str">
            <v>BB POLO 28 - 13.02.12</v>
          </cell>
          <cell r="B31">
            <v>7797867.6278539998</v>
          </cell>
          <cell r="C31">
            <v>0</v>
          </cell>
          <cell r="D31">
            <v>7810271.9939270001</v>
          </cell>
          <cell r="E31">
            <v>7785070.217038</v>
          </cell>
          <cell r="F31">
            <v>12404.366072999999</v>
          </cell>
          <cell r="G31">
            <v>25201.776889000001</v>
          </cell>
          <cell r="H31">
            <v>0</v>
          </cell>
          <cell r="I31">
            <v>25201.776889000001</v>
          </cell>
          <cell r="J31">
            <v>0</v>
          </cell>
          <cell r="K31">
            <v>0</v>
          </cell>
        </row>
        <row r="32">
          <cell r="A32" t="str">
            <v>BB POLO 28 - 13.03.12</v>
          </cell>
          <cell r="B32">
            <v>26028068.003442001</v>
          </cell>
          <cell r="C32">
            <v>0</v>
          </cell>
          <cell r="D32">
            <v>26187899.379248001</v>
          </cell>
          <cell r="E32">
            <v>26120872.018917002</v>
          </cell>
          <cell r="F32">
            <v>159831.375806</v>
          </cell>
          <cell r="G32">
            <v>67027.360331000003</v>
          </cell>
          <cell r="H32">
            <v>0</v>
          </cell>
          <cell r="I32">
            <v>67027.360331000003</v>
          </cell>
          <cell r="J32">
            <v>0</v>
          </cell>
          <cell r="K32">
            <v>0</v>
          </cell>
        </row>
        <row r="33">
          <cell r="A33" t="str">
            <v>BB POLO 28 - 13.04.12</v>
          </cell>
          <cell r="B33">
            <v>0</v>
          </cell>
          <cell r="C33">
            <v>20730000</v>
          </cell>
          <cell r="D33">
            <v>0</v>
          </cell>
          <cell r="E33">
            <v>0</v>
          </cell>
          <cell r="F33">
            <v>80913.376120000001</v>
          </cell>
          <cell r="G33">
            <v>0</v>
          </cell>
          <cell r="H33">
            <v>0</v>
          </cell>
          <cell r="I33">
            <v>0</v>
          </cell>
          <cell r="J33">
            <v>0</v>
          </cell>
          <cell r="K33">
            <v>20810913.376120001</v>
          </cell>
        </row>
        <row r="34">
          <cell r="A34" t="str">
            <v>BB POLO 28 - 14.02.12</v>
          </cell>
          <cell r="B34">
            <v>3108504.4313699999</v>
          </cell>
          <cell r="C34">
            <v>0</v>
          </cell>
          <cell r="D34">
            <v>3113449.2481769999</v>
          </cell>
          <cell r="E34">
            <v>3103673.1673369999</v>
          </cell>
          <cell r="F34">
            <v>4944.8168070000002</v>
          </cell>
          <cell r="G34">
            <v>9776.0808400000005</v>
          </cell>
          <cell r="H34">
            <v>0</v>
          </cell>
          <cell r="I34">
            <v>9776.0808400000005</v>
          </cell>
          <cell r="J34">
            <v>0</v>
          </cell>
          <cell r="K34">
            <v>0</v>
          </cell>
        </row>
        <row r="35">
          <cell r="A35" t="str">
            <v>BB POLO 28 - 14.03.12</v>
          </cell>
          <cell r="B35">
            <v>20817422.440437999</v>
          </cell>
          <cell r="C35">
            <v>0</v>
          </cell>
          <cell r="D35">
            <v>20949562.653779998</v>
          </cell>
          <cell r="E35">
            <v>20896786.056679998</v>
          </cell>
          <cell r="F35">
            <v>132140.213342</v>
          </cell>
          <cell r="G35">
            <v>52776.597099999999</v>
          </cell>
          <cell r="H35">
            <v>0</v>
          </cell>
          <cell r="I35">
            <v>52776.597099999999</v>
          </cell>
          <cell r="J35">
            <v>0</v>
          </cell>
          <cell r="K35">
            <v>0</v>
          </cell>
        </row>
        <row r="36">
          <cell r="A36" t="str">
            <v>BB POLO 28 - 16.01.12</v>
          </cell>
          <cell r="B36">
            <v>0</v>
          </cell>
          <cell r="C36">
            <v>0</v>
          </cell>
          <cell r="D36">
            <v>0</v>
          </cell>
          <cell r="E36">
            <v>0</v>
          </cell>
          <cell r="F36">
            <v>0</v>
          </cell>
          <cell r="G36">
            <v>0</v>
          </cell>
          <cell r="H36">
            <v>0</v>
          </cell>
          <cell r="I36">
            <v>0</v>
          </cell>
          <cell r="J36">
            <v>0</v>
          </cell>
          <cell r="K36">
            <v>0</v>
          </cell>
        </row>
        <row r="37">
          <cell r="A37" t="str">
            <v>BB POLO 28 - 16.02.12</v>
          </cell>
          <cell r="B37">
            <v>9090555.2234109994</v>
          </cell>
          <cell r="C37">
            <v>0</v>
          </cell>
          <cell r="D37">
            <v>9105015.9170479998</v>
          </cell>
          <cell r="E37">
            <v>9078012.3357120007</v>
          </cell>
          <cell r="F37">
            <v>14460.693638000001</v>
          </cell>
          <cell r="G37">
            <v>27003.581335999999</v>
          </cell>
          <cell r="H37">
            <v>0</v>
          </cell>
          <cell r="I37">
            <v>27003.581335999999</v>
          </cell>
          <cell r="J37">
            <v>0</v>
          </cell>
          <cell r="K37">
            <v>0</v>
          </cell>
        </row>
        <row r="38">
          <cell r="A38" t="str">
            <v>BB POLO 28 - 16.03.12</v>
          </cell>
          <cell r="B38">
            <v>27666889.852559999</v>
          </cell>
          <cell r="C38">
            <v>0</v>
          </cell>
          <cell r="D38">
            <v>27867940.737881001</v>
          </cell>
          <cell r="E38">
            <v>27797079.071859002</v>
          </cell>
          <cell r="F38">
            <v>201050.88532100001</v>
          </cell>
          <cell r="G38">
            <v>70861.666022000005</v>
          </cell>
          <cell r="H38">
            <v>0</v>
          </cell>
          <cell r="I38">
            <v>70861.666022000005</v>
          </cell>
          <cell r="J38">
            <v>0</v>
          </cell>
          <cell r="K38">
            <v>0</v>
          </cell>
        </row>
        <row r="39">
          <cell r="A39" t="str">
            <v>BB POLO 28 - 17.01.12</v>
          </cell>
          <cell r="B39">
            <v>0</v>
          </cell>
          <cell r="C39">
            <v>0</v>
          </cell>
          <cell r="D39">
            <v>0</v>
          </cell>
          <cell r="E39">
            <v>0</v>
          </cell>
          <cell r="F39">
            <v>0</v>
          </cell>
          <cell r="G39">
            <v>0</v>
          </cell>
          <cell r="H39">
            <v>0</v>
          </cell>
          <cell r="I39">
            <v>0</v>
          </cell>
          <cell r="J39">
            <v>0</v>
          </cell>
          <cell r="K39">
            <v>0</v>
          </cell>
        </row>
        <row r="40">
          <cell r="A40" t="str">
            <v>BB POLO 28 - 17.02.12</v>
          </cell>
          <cell r="B40">
            <v>5840621.6490510004</v>
          </cell>
          <cell r="C40">
            <v>0</v>
          </cell>
          <cell r="D40">
            <v>5849912.5491380002</v>
          </cell>
          <cell r="E40">
            <v>5833057.2255819999</v>
          </cell>
          <cell r="F40">
            <v>9290.9000880000003</v>
          </cell>
          <cell r="G40">
            <v>16855.323555999999</v>
          </cell>
          <cell r="H40">
            <v>0</v>
          </cell>
          <cell r="I40">
            <v>16855.323555999999</v>
          </cell>
          <cell r="J40">
            <v>0</v>
          </cell>
          <cell r="K40">
            <v>0</v>
          </cell>
        </row>
        <row r="41">
          <cell r="A41" t="str">
            <v>BB POLO 28 - 17.04.12</v>
          </cell>
          <cell r="B41">
            <v>0</v>
          </cell>
          <cell r="C41">
            <v>12590000</v>
          </cell>
          <cell r="D41">
            <v>0</v>
          </cell>
          <cell r="E41">
            <v>0</v>
          </cell>
          <cell r="F41">
            <v>39653.313623000002</v>
          </cell>
          <cell r="G41">
            <v>0</v>
          </cell>
          <cell r="H41">
            <v>0</v>
          </cell>
          <cell r="I41">
            <v>0</v>
          </cell>
          <cell r="J41">
            <v>0</v>
          </cell>
          <cell r="K41">
            <v>12629653.313623</v>
          </cell>
        </row>
        <row r="42">
          <cell r="A42" t="str">
            <v>BB POLO 28 - 18.01.12</v>
          </cell>
          <cell r="B42">
            <v>6.123E-3</v>
          </cell>
          <cell r="C42">
            <v>0</v>
          </cell>
          <cell r="D42">
            <v>0</v>
          </cell>
          <cell r="E42">
            <v>0</v>
          </cell>
          <cell r="F42">
            <v>4.4999999999999996E-5</v>
          </cell>
          <cell r="G42">
            <v>0</v>
          </cell>
          <cell r="H42">
            <v>0</v>
          </cell>
          <cell r="I42">
            <v>0</v>
          </cell>
          <cell r="J42">
            <v>0</v>
          </cell>
          <cell r="K42">
            <v>6.1679999999999999E-3</v>
          </cell>
        </row>
        <row r="43">
          <cell r="A43" t="str">
            <v>BB POLO 28 - 18.04.12</v>
          </cell>
          <cell r="B43">
            <v>0</v>
          </cell>
          <cell r="C43">
            <v>16145000</v>
          </cell>
          <cell r="D43">
            <v>0</v>
          </cell>
          <cell r="E43">
            <v>0</v>
          </cell>
          <cell r="F43">
            <v>44779.273141999998</v>
          </cell>
          <cell r="G43">
            <v>0</v>
          </cell>
          <cell r="H43">
            <v>0</v>
          </cell>
          <cell r="I43">
            <v>0</v>
          </cell>
          <cell r="J43">
            <v>0</v>
          </cell>
          <cell r="K43">
            <v>16189779.273142001</v>
          </cell>
        </row>
        <row r="44">
          <cell r="A44" t="str">
            <v>BB POLO 28 - 19.01.12</v>
          </cell>
          <cell r="B44">
            <v>4.8979999999999996E-3</v>
          </cell>
          <cell r="C44">
            <v>0</v>
          </cell>
          <cell r="D44">
            <v>0</v>
          </cell>
          <cell r="E44">
            <v>0</v>
          </cell>
          <cell r="F44">
            <v>3.6000000000000001E-5</v>
          </cell>
          <cell r="G44">
            <v>0</v>
          </cell>
          <cell r="H44">
            <v>0</v>
          </cell>
          <cell r="I44">
            <v>0</v>
          </cell>
          <cell r="J44">
            <v>0</v>
          </cell>
          <cell r="K44">
            <v>4.9350000000000002E-3</v>
          </cell>
        </row>
        <row r="45">
          <cell r="A45" t="str">
            <v>BB POLO 28 - 19.03.12</v>
          </cell>
          <cell r="B45">
            <v>10684814.034031</v>
          </cell>
          <cell r="C45">
            <v>0</v>
          </cell>
          <cell r="D45">
            <v>7077253.34724</v>
          </cell>
          <cell r="E45">
            <v>7059691.2800000003</v>
          </cell>
          <cell r="F45">
            <v>78896.811256999994</v>
          </cell>
          <cell r="G45">
            <v>17562.06724</v>
          </cell>
          <cell r="H45">
            <v>0</v>
          </cell>
          <cell r="I45">
            <v>17562.06724</v>
          </cell>
          <cell r="J45">
            <v>0</v>
          </cell>
          <cell r="K45">
            <v>3686457.498048</v>
          </cell>
        </row>
        <row r="46">
          <cell r="A46" t="str">
            <v>BB POLO 28 - 19.04.12</v>
          </cell>
          <cell r="B46">
            <v>0</v>
          </cell>
          <cell r="C46">
            <v>6200000</v>
          </cell>
          <cell r="D46">
            <v>0</v>
          </cell>
          <cell r="E46">
            <v>0</v>
          </cell>
          <cell r="F46">
            <v>14867.238498999999</v>
          </cell>
          <cell r="G46">
            <v>0</v>
          </cell>
          <cell r="H46">
            <v>0</v>
          </cell>
          <cell r="I46">
            <v>0</v>
          </cell>
          <cell r="J46">
            <v>0</v>
          </cell>
          <cell r="K46">
            <v>6214867.2384989997</v>
          </cell>
        </row>
        <row r="47">
          <cell r="A47" t="str">
            <v>BB POLO 28 - 20.01.12</v>
          </cell>
          <cell r="B47">
            <v>0</v>
          </cell>
          <cell r="C47">
            <v>0</v>
          </cell>
          <cell r="D47">
            <v>0</v>
          </cell>
          <cell r="E47">
            <v>0</v>
          </cell>
          <cell r="F47">
            <v>0</v>
          </cell>
          <cell r="G47">
            <v>0</v>
          </cell>
          <cell r="H47">
            <v>0</v>
          </cell>
          <cell r="I47">
            <v>0</v>
          </cell>
          <cell r="J47">
            <v>0</v>
          </cell>
          <cell r="K47">
            <v>0</v>
          </cell>
        </row>
        <row r="48">
          <cell r="A48" t="str">
            <v>BB POLO 28 - 20.03.12</v>
          </cell>
          <cell r="B48">
            <v>672206.05728499999</v>
          </cell>
          <cell r="C48">
            <v>0</v>
          </cell>
          <cell r="D48">
            <v>0</v>
          </cell>
          <cell r="E48">
            <v>0</v>
          </cell>
          <cell r="F48">
            <v>4963.5786129999997</v>
          </cell>
          <cell r="G48">
            <v>0</v>
          </cell>
          <cell r="H48">
            <v>0</v>
          </cell>
          <cell r="I48">
            <v>0</v>
          </cell>
          <cell r="J48">
            <v>0</v>
          </cell>
          <cell r="K48">
            <v>677169.63589799998</v>
          </cell>
        </row>
        <row r="49">
          <cell r="A49" t="str">
            <v>BB POLO 28 - 20.04.12</v>
          </cell>
          <cell r="B49">
            <v>0</v>
          </cell>
          <cell r="C49">
            <v>190000</v>
          </cell>
          <cell r="D49">
            <v>0</v>
          </cell>
          <cell r="E49">
            <v>0</v>
          </cell>
          <cell r="F49">
            <v>389.83771000000002</v>
          </cell>
          <cell r="G49">
            <v>0</v>
          </cell>
          <cell r="H49">
            <v>0</v>
          </cell>
          <cell r="I49">
            <v>0</v>
          </cell>
          <cell r="J49">
            <v>0</v>
          </cell>
          <cell r="K49">
            <v>190389.83770999999</v>
          </cell>
        </row>
        <row r="50">
          <cell r="A50" t="str">
            <v xml:space="preserve">BB POLO 28 </v>
          </cell>
          <cell r="B50">
            <v>8.8999999999999995E-5</v>
          </cell>
          <cell r="C50">
            <v>0</v>
          </cell>
          <cell r="D50">
            <v>0</v>
          </cell>
          <cell r="E50">
            <v>0</v>
          </cell>
          <cell r="F50">
            <v>9.9999999999999995E-7</v>
          </cell>
          <cell r="G50">
            <v>0</v>
          </cell>
          <cell r="H50">
            <v>0</v>
          </cell>
          <cell r="I50">
            <v>0</v>
          </cell>
          <cell r="J50">
            <v>0</v>
          </cell>
          <cell r="K50">
            <v>8.8999999999999995E-5</v>
          </cell>
        </row>
        <row r="51">
          <cell r="A51" t="str">
            <v>BB POLO 28 - 21.03.12</v>
          </cell>
          <cell r="B51">
            <v>10660629.374596</v>
          </cell>
          <cell r="C51">
            <v>0</v>
          </cell>
          <cell r="D51">
            <v>0</v>
          </cell>
          <cell r="E51">
            <v>0</v>
          </cell>
          <cell r="F51">
            <v>78718.231404999999</v>
          </cell>
          <cell r="G51">
            <v>0</v>
          </cell>
          <cell r="H51">
            <v>0</v>
          </cell>
          <cell r="I51">
            <v>0</v>
          </cell>
          <cell r="J51">
            <v>0</v>
          </cell>
          <cell r="K51">
            <v>10739347.606000001</v>
          </cell>
        </row>
        <row r="52">
          <cell r="A52" t="str">
            <v>BB POLO 28 - 22.02.12</v>
          </cell>
          <cell r="B52">
            <v>12970659.288690999</v>
          </cell>
          <cell r="C52">
            <v>0</v>
          </cell>
          <cell r="D52">
            <v>12991292.207723999</v>
          </cell>
          <cell r="E52">
            <v>12955001.459998999</v>
          </cell>
          <cell r="F52">
            <v>20632.923499</v>
          </cell>
          <cell r="G52">
            <v>36290.747725000001</v>
          </cell>
          <cell r="H52">
            <v>0</v>
          </cell>
          <cell r="I52">
            <v>36290.747725000001</v>
          </cell>
          <cell r="J52">
            <v>0</v>
          </cell>
          <cell r="K52">
            <v>4.4659999999999995E-3</v>
          </cell>
        </row>
        <row r="53">
          <cell r="A53" t="str">
            <v>BB POLO 28 - 22.03.12</v>
          </cell>
          <cell r="B53">
            <v>9844055.2094069999</v>
          </cell>
          <cell r="C53">
            <v>0</v>
          </cell>
          <cell r="D53">
            <v>0</v>
          </cell>
          <cell r="E53">
            <v>0</v>
          </cell>
          <cell r="F53">
            <v>72688.636731000006</v>
          </cell>
          <cell r="G53">
            <v>0</v>
          </cell>
          <cell r="H53">
            <v>0</v>
          </cell>
          <cell r="I53">
            <v>0</v>
          </cell>
          <cell r="J53">
            <v>0</v>
          </cell>
          <cell r="K53">
            <v>9916743.8461380005</v>
          </cell>
        </row>
        <row r="54">
          <cell r="A54" t="str">
            <v>BB POLO 28 - 23.01.12</v>
          </cell>
          <cell r="B54">
            <v>0</v>
          </cell>
          <cell r="C54">
            <v>0</v>
          </cell>
          <cell r="D54">
            <v>0</v>
          </cell>
          <cell r="E54">
            <v>0</v>
          </cell>
          <cell r="F54">
            <v>0</v>
          </cell>
          <cell r="G54">
            <v>0</v>
          </cell>
          <cell r="H54">
            <v>0</v>
          </cell>
          <cell r="I54">
            <v>0</v>
          </cell>
          <cell r="J54">
            <v>0</v>
          </cell>
          <cell r="K54">
            <v>0</v>
          </cell>
        </row>
        <row r="55">
          <cell r="A55" t="str">
            <v>BB POLO 28 - 23.02.12</v>
          </cell>
          <cell r="B55">
            <v>10923801.877156001</v>
          </cell>
          <cell r="C55">
            <v>0</v>
          </cell>
          <cell r="D55">
            <v>10941178.786313999</v>
          </cell>
          <cell r="E55">
            <v>10911663.559393</v>
          </cell>
          <cell r="F55">
            <v>17376.909156999998</v>
          </cell>
          <cell r="G55">
            <v>29515.226921000001</v>
          </cell>
          <cell r="H55">
            <v>0</v>
          </cell>
          <cell r="I55">
            <v>29515.226921000001</v>
          </cell>
          <cell r="J55">
            <v>0</v>
          </cell>
          <cell r="K55">
            <v>0</v>
          </cell>
        </row>
        <row r="56">
          <cell r="A56" t="str">
            <v>BB POLO 28 - 23.04.12</v>
          </cell>
          <cell r="B56">
            <v>0</v>
          </cell>
          <cell r="C56">
            <v>11855000</v>
          </cell>
          <cell r="D56">
            <v>0</v>
          </cell>
          <cell r="E56">
            <v>0</v>
          </cell>
          <cell r="F56">
            <v>20272.092243999999</v>
          </cell>
          <cell r="G56">
            <v>0</v>
          </cell>
          <cell r="H56">
            <v>0</v>
          </cell>
          <cell r="I56">
            <v>0</v>
          </cell>
          <cell r="J56">
            <v>0</v>
          </cell>
          <cell r="K56">
            <v>11875272.092243999</v>
          </cell>
        </row>
        <row r="57">
          <cell r="A57" t="str">
            <v>BB POLO 28 - 24.01.12</v>
          </cell>
          <cell r="B57">
            <v>4.3099999999999996E-4</v>
          </cell>
          <cell r="C57">
            <v>0</v>
          </cell>
          <cell r="D57">
            <v>0</v>
          </cell>
          <cell r="E57">
            <v>0</v>
          </cell>
          <cell r="F57">
            <v>3.0000000000000001E-6</v>
          </cell>
          <cell r="G57">
            <v>0</v>
          </cell>
          <cell r="H57">
            <v>0</v>
          </cell>
          <cell r="I57">
            <v>0</v>
          </cell>
          <cell r="J57">
            <v>0</v>
          </cell>
          <cell r="K57">
            <v>4.3399999999999998E-4</v>
          </cell>
        </row>
        <row r="58">
          <cell r="A58" t="str">
            <v>BB POLO 28 - 24.02.12</v>
          </cell>
          <cell r="B58">
            <v>95961.445659999998</v>
          </cell>
          <cell r="C58">
            <v>0</v>
          </cell>
          <cell r="D58">
            <v>96114.091409999994</v>
          </cell>
          <cell r="E58">
            <v>95863.42</v>
          </cell>
          <cell r="F58">
            <v>152.64956100000001</v>
          </cell>
          <cell r="G58">
            <v>250.67140999999998</v>
          </cell>
          <cell r="H58">
            <v>0</v>
          </cell>
          <cell r="I58">
            <v>250.67140999999998</v>
          </cell>
          <cell r="J58">
            <v>0</v>
          </cell>
          <cell r="K58">
            <v>3.8109999999999997E-3</v>
          </cell>
        </row>
        <row r="59">
          <cell r="A59" t="str">
            <v>BB POLO 28 - 24.04.12</v>
          </cell>
          <cell r="B59">
            <v>0</v>
          </cell>
          <cell r="C59">
            <v>7484000</v>
          </cell>
          <cell r="D59">
            <v>0</v>
          </cell>
          <cell r="E59">
            <v>0</v>
          </cell>
          <cell r="F59">
            <v>10234.19759</v>
          </cell>
          <cell r="G59">
            <v>0</v>
          </cell>
          <cell r="H59">
            <v>0</v>
          </cell>
          <cell r="I59">
            <v>0</v>
          </cell>
          <cell r="J59">
            <v>0</v>
          </cell>
          <cell r="K59">
            <v>7494234.19759</v>
          </cell>
        </row>
        <row r="60">
          <cell r="A60" t="str">
            <v>BB POLO 28 - 26.01.12</v>
          </cell>
          <cell r="B60">
            <v>1.1389999999999999E-2</v>
          </cell>
          <cell r="C60">
            <v>0</v>
          </cell>
          <cell r="D60">
            <v>0</v>
          </cell>
          <cell r="E60">
            <v>0</v>
          </cell>
          <cell r="F60">
            <v>8.3999999999999995E-5</v>
          </cell>
          <cell r="G60">
            <v>0</v>
          </cell>
          <cell r="H60">
            <v>0</v>
          </cell>
          <cell r="I60">
            <v>0</v>
          </cell>
          <cell r="J60">
            <v>0</v>
          </cell>
          <cell r="K60">
            <v>1.1474999999999999E-2</v>
          </cell>
        </row>
        <row r="61">
          <cell r="A61" t="str">
            <v>BB POLO 28 - 27.03.12</v>
          </cell>
          <cell r="B61">
            <v>7789773.7426450001</v>
          </cell>
          <cell r="C61">
            <v>0</v>
          </cell>
          <cell r="D61">
            <v>0</v>
          </cell>
          <cell r="E61">
            <v>0</v>
          </cell>
          <cell r="F61">
            <v>57519.794611999998</v>
          </cell>
          <cell r="G61">
            <v>0</v>
          </cell>
          <cell r="H61">
            <v>0</v>
          </cell>
          <cell r="I61">
            <v>0</v>
          </cell>
          <cell r="J61">
            <v>0</v>
          </cell>
          <cell r="K61">
            <v>7847293.5372569999</v>
          </cell>
        </row>
        <row r="62">
          <cell r="A62" t="str">
            <v>BB POLO 28 - 27.04.12</v>
          </cell>
          <cell r="B62">
            <v>0</v>
          </cell>
          <cell r="C62">
            <v>8658000</v>
          </cell>
          <cell r="D62">
            <v>0</v>
          </cell>
          <cell r="E62">
            <v>0</v>
          </cell>
          <cell r="F62">
            <v>2966.0173869999999</v>
          </cell>
          <cell r="G62">
            <v>0</v>
          </cell>
          <cell r="H62">
            <v>0</v>
          </cell>
          <cell r="I62">
            <v>0</v>
          </cell>
          <cell r="J62">
            <v>0</v>
          </cell>
          <cell r="K62">
            <v>8660966.0173870008</v>
          </cell>
        </row>
        <row r="63">
          <cell r="A63" t="str">
            <v>BB POLO 28 - 28.03.12</v>
          </cell>
          <cell r="B63">
            <v>27465550.741068002</v>
          </cell>
          <cell r="C63">
            <v>0</v>
          </cell>
          <cell r="D63">
            <v>0</v>
          </cell>
          <cell r="E63">
            <v>0</v>
          </cell>
          <cell r="F63">
            <v>202805.99793099999</v>
          </cell>
          <cell r="G63">
            <v>0</v>
          </cell>
          <cell r="H63">
            <v>0</v>
          </cell>
          <cell r="I63">
            <v>0</v>
          </cell>
          <cell r="J63">
            <v>0</v>
          </cell>
          <cell r="K63">
            <v>27668356.738999002</v>
          </cell>
        </row>
        <row r="64">
          <cell r="A64" t="str">
            <v>BB POLO 28 - 29.02.12</v>
          </cell>
          <cell r="B64">
            <v>4640969.043854</v>
          </cell>
          <cell r="C64">
            <v>0</v>
          </cell>
          <cell r="D64">
            <v>4648351.6106909998</v>
          </cell>
          <cell r="E64">
            <v>4637472.4982850002</v>
          </cell>
          <cell r="F64">
            <v>7382.5668370000003</v>
          </cell>
          <cell r="G64">
            <v>10879.112406</v>
          </cell>
          <cell r="H64">
            <v>0</v>
          </cell>
          <cell r="I64">
            <v>10879.112406</v>
          </cell>
          <cell r="J64">
            <v>0</v>
          </cell>
          <cell r="K64">
            <v>0</v>
          </cell>
        </row>
        <row r="65">
          <cell r="A65" t="str">
            <v>BB POLO 28 - 29.03.12</v>
          </cell>
          <cell r="B65">
            <v>5870215.5251169996</v>
          </cell>
          <cell r="C65">
            <v>0</v>
          </cell>
          <cell r="D65">
            <v>0</v>
          </cell>
          <cell r="E65">
            <v>0</v>
          </cell>
          <cell r="F65">
            <v>43345.750786999997</v>
          </cell>
          <cell r="G65">
            <v>0</v>
          </cell>
          <cell r="H65">
            <v>0</v>
          </cell>
          <cell r="I65">
            <v>0</v>
          </cell>
          <cell r="J65">
            <v>0</v>
          </cell>
          <cell r="K65">
            <v>5913561.2759029996</v>
          </cell>
        </row>
        <row r="66">
          <cell r="A66" t="str">
            <v>BB POLO 28 - 2011</v>
          </cell>
          <cell r="B66">
            <v>264490633.16543707</v>
          </cell>
          <cell r="C66">
            <v>177319000</v>
          </cell>
          <cell r="D66">
            <v>199363800.62322006</v>
          </cell>
          <cell r="E66">
            <v>198854999.83575699</v>
          </cell>
          <cell r="F66">
            <v>2053174.832986</v>
          </cell>
          <cell r="G66">
            <v>508800.78746300004</v>
          </cell>
          <cell r="H66">
            <v>0</v>
          </cell>
          <cell r="I66">
            <v>508800.78746300004</v>
          </cell>
          <cell r="J66">
            <v>0</v>
          </cell>
          <cell r="K66">
            <v>244499007.37519994</v>
          </cell>
        </row>
        <row r="67">
          <cell r="A67" t="str">
            <v>BB POLO 28 - Ativo 07.02.12</v>
          </cell>
          <cell r="B67">
            <v>1098734.2257679999</v>
          </cell>
          <cell r="C67">
            <v>0</v>
          </cell>
          <cell r="D67">
            <v>0</v>
          </cell>
          <cell r="E67">
            <v>0</v>
          </cell>
          <cell r="F67">
            <v>8113.0683749999998</v>
          </cell>
          <cell r="G67">
            <v>0</v>
          </cell>
          <cell r="H67">
            <v>0</v>
          </cell>
          <cell r="I67">
            <v>0</v>
          </cell>
          <cell r="J67">
            <v>0</v>
          </cell>
          <cell r="K67">
            <v>1106847.2941429999</v>
          </cell>
        </row>
        <row r="68">
          <cell r="A68" t="str">
            <v>BB POLO 28 - Ativo 12.03.12</v>
          </cell>
          <cell r="B68">
            <v>10057.186776</v>
          </cell>
          <cell r="C68">
            <v>0</v>
          </cell>
          <cell r="D68">
            <v>0</v>
          </cell>
          <cell r="E68">
            <v>0</v>
          </cell>
          <cell r="F68">
            <v>74.262402999999992</v>
          </cell>
          <cell r="G68">
            <v>0</v>
          </cell>
          <cell r="H68">
            <v>0</v>
          </cell>
          <cell r="I68">
            <v>0</v>
          </cell>
          <cell r="J68">
            <v>0</v>
          </cell>
          <cell r="K68">
            <v>10131.449178999999</v>
          </cell>
        </row>
        <row r="69">
          <cell r="A69" t="str">
            <v>BB POLO 28 - Ativo 24.02.12</v>
          </cell>
          <cell r="B69">
            <v>11717.397575000001</v>
          </cell>
          <cell r="C69">
            <v>0</v>
          </cell>
          <cell r="D69">
            <v>0</v>
          </cell>
          <cell r="E69">
            <v>0</v>
          </cell>
          <cell r="F69">
            <v>86.521422000000001</v>
          </cell>
          <cell r="G69">
            <v>0</v>
          </cell>
          <cell r="H69">
            <v>0</v>
          </cell>
          <cell r="I69">
            <v>0</v>
          </cell>
          <cell r="J69">
            <v>0</v>
          </cell>
          <cell r="K69">
            <v>11803.918997000001</v>
          </cell>
        </row>
        <row r="70">
          <cell r="A70" t="str">
            <v>BB POLO 28 - Ativo 27.02.12</v>
          </cell>
          <cell r="B70">
            <v>10097.143131000001</v>
          </cell>
          <cell r="C70">
            <v>0</v>
          </cell>
          <cell r="D70">
            <v>0</v>
          </cell>
          <cell r="E70">
            <v>0</v>
          </cell>
          <cell r="F70">
            <v>74.557440999999997</v>
          </cell>
          <cell r="G70">
            <v>0</v>
          </cell>
          <cell r="H70">
            <v>0</v>
          </cell>
          <cell r="I70">
            <v>0</v>
          </cell>
          <cell r="J70">
            <v>0</v>
          </cell>
          <cell r="K70">
            <v>10171.700572</v>
          </cell>
        </row>
        <row r="71">
          <cell r="A71" t="str">
            <v>BB Polo 28 - Ativos</v>
          </cell>
          <cell r="B71">
            <v>1130605.95325</v>
          </cell>
          <cell r="C71">
            <v>0</v>
          </cell>
          <cell r="D71">
            <v>0</v>
          </cell>
          <cell r="E71">
            <v>0</v>
          </cell>
          <cell r="F71">
            <v>8348.4096410000002</v>
          </cell>
          <cell r="G71">
            <v>0</v>
          </cell>
          <cell r="H71">
            <v>0</v>
          </cell>
          <cell r="I71">
            <v>0</v>
          </cell>
          <cell r="J71">
            <v>0</v>
          </cell>
          <cell r="K71">
            <v>1138954.3628909998</v>
          </cell>
        </row>
        <row r="72">
          <cell r="A72" t="str">
            <v xml:space="preserve">BB Polo 28 - BNDES FINEM </v>
          </cell>
          <cell r="B72">
            <v>9949873.2485729996</v>
          </cell>
          <cell r="C72">
            <v>0</v>
          </cell>
          <cell r="D72">
            <v>2019235.0446049999</v>
          </cell>
          <cell r="E72">
            <v>2000000</v>
          </cell>
          <cell r="F72">
            <v>61790.592937000001</v>
          </cell>
          <cell r="G72">
            <v>19235.044604999999</v>
          </cell>
          <cell r="H72">
            <v>0</v>
          </cell>
          <cell r="I72">
            <v>19235.044604999999</v>
          </cell>
          <cell r="J72">
            <v>0</v>
          </cell>
          <cell r="K72">
            <v>7992428.7969049998</v>
          </cell>
        </row>
        <row r="73">
          <cell r="A73" t="str">
            <v>BNB AF 1</v>
          </cell>
          <cell r="B73">
            <v>5184853.2110949997</v>
          </cell>
          <cell r="C73">
            <v>0</v>
          </cell>
          <cell r="D73">
            <v>0</v>
          </cell>
          <cell r="E73">
            <v>0</v>
          </cell>
          <cell r="F73">
            <v>34616.934087000001</v>
          </cell>
          <cell r="G73">
            <v>0</v>
          </cell>
          <cell r="H73">
            <v>0</v>
          </cell>
          <cell r="I73">
            <v>0</v>
          </cell>
          <cell r="J73">
            <v>0</v>
          </cell>
          <cell r="K73">
            <v>5219470.1451819995</v>
          </cell>
        </row>
        <row r="74">
          <cell r="A74" t="str">
            <v>BNB AF 2º</v>
          </cell>
          <cell r="B74">
            <v>6746554.3185360003</v>
          </cell>
          <cell r="C74">
            <v>0</v>
          </cell>
          <cell r="D74">
            <v>0</v>
          </cell>
          <cell r="E74">
            <v>0</v>
          </cell>
          <cell r="F74">
            <v>45043.710333000003</v>
          </cell>
          <cell r="G74">
            <v>0</v>
          </cell>
          <cell r="H74">
            <v>0</v>
          </cell>
          <cell r="I74">
            <v>0</v>
          </cell>
          <cell r="J74">
            <v>0</v>
          </cell>
          <cell r="K74">
            <v>6791598.0288690003</v>
          </cell>
        </row>
        <row r="75">
          <cell r="A75" t="str">
            <v>BNB FNE</v>
          </cell>
          <cell r="B75">
            <v>21175140.796682999</v>
          </cell>
          <cell r="C75">
            <v>0</v>
          </cell>
          <cell r="D75">
            <v>0</v>
          </cell>
          <cell r="E75">
            <v>0</v>
          </cell>
          <cell r="F75">
            <v>141376.89600800001</v>
          </cell>
          <cell r="G75">
            <v>0</v>
          </cell>
          <cell r="H75">
            <v>0</v>
          </cell>
          <cell r="I75">
            <v>0</v>
          </cell>
          <cell r="J75">
            <v>0</v>
          </cell>
          <cell r="K75">
            <v>21316517.692690998</v>
          </cell>
        </row>
        <row r="76">
          <cell r="A76" t="str">
            <v>BRADESCO RECIFE 2012</v>
          </cell>
          <cell r="B76">
            <v>658033.51607699995</v>
          </cell>
          <cell r="C76">
            <v>0</v>
          </cell>
          <cell r="D76">
            <v>0</v>
          </cell>
          <cell r="E76">
            <v>0</v>
          </cell>
          <cell r="F76">
            <v>4761.7131499999996</v>
          </cell>
          <cell r="G76">
            <v>0</v>
          </cell>
          <cell r="H76">
            <v>0</v>
          </cell>
          <cell r="I76">
            <v>0</v>
          </cell>
          <cell r="J76">
            <v>0</v>
          </cell>
          <cell r="K76">
            <v>662795.22922700003</v>
          </cell>
        </row>
        <row r="77">
          <cell r="A77" t="str">
            <v>BRADESCO RECIFE 2012 - 01.03.12</v>
          </cell>
          <cell r="B77">
            <v>3631554.0901950002</v>
          </cell>
          <cell r="C77">
            <v>0</v>
          </cell>
          <cell r="D77">
            <v>0</v>
          </cell>
          <cell r="E77">
            <v>0</v>
          </cell>
          <cell r="F77">
            <v>26278.933282000002</v>
          </cell>
          <cell r="G77">
            <v>0</v>
          </cell>
          <cell r="H77">
            <v>0</v>
          </cell>
          <cell r="I77">
            <v>0</v>
          </cell>
          <cell r="J77">
            <v>0</v>
          </cell>
          <cell r="K77">
            <v>3657833.0234770002</v>
          </cell>
        </row>
        <row r="78">
          <cell r="A78" t="str">
            <v>BRADESCO RECIFE</v>
          </cell>
          <cell r="B78">
            <v>4289587.6062719999</v>
          </cell>
          <cell r="C78">
            <v>0</v>
          </cell>
          <cell r="D78">
            <v>0</v>
          </cell>
          <cell r="E78">
            <v>0</v>
          </cell>
          <cell r="F78">
            <v>31040.646432000001</v>
          </cell>
          <cell r="G78">
            <v>0</v>
          </cell>
          <cell r="H78">
            <v>0</v>
          </cell>
          <cell r="I78">
            <v>0</v>
          </cell>
          <cell r="J78">
            <v>0</v>
          </cell>
          <cell r="K78">
            <v>4320628.2527040001</v>
          </cell>
        </row>
        <row r="79">
          <cell r="A79" t="str">
            <v>BRADESCO RECIFE MAE - zerada</v>
          </cell>
          <cell r="B79">
            <v>0</v>
          </cell>
          <cell r="C79">
            <v>0</v>
          </cell>
          <cell r="D79">
            <v>0</v>
          </cell>
          <cell r="E79">
            <v>0</v>
          </cell>
          <cell r="F79">
            <v>0</v>
          </cell>
          <cell r="G79">
            <v>0</v>
          </cell>
          <cell r="H79">
            <v>0</v>
          </cell>
          <cell r="I79">
            <v>0</v>
          </cell>
          <cell r="J79">
            <v>0</v>
          </cell>
          <cell r="K79">
            <v>0</v>
          </cell>
        </row>
        <row r="80">
          <cell r="A80" t="str">
            <v>BRADESCO RECIFE MAE 2012 - 10.04.2012</v>
          </cell>
          <cell r="B80">
            <v>0</v>
          </cell>
          <cell r="C80">
            <v>7073346.3499999996</v>
          </cell>
          <cell r="D80">
            <v>0</v>
          </cell>
          <cell r="E80">
            <v>0</v>
          </cell>
          <cell r="F80">
            <v>34877.088237000004</v>
          </cell>
          <cell r="G80">
            <v>0</v>
          </cell>
          <cell r="H80">
            <v>0</v>
          </cell>
          <cell r="I80">
            <v>0</v>
          </cell>
          <cell r="J80">
            <v>0</v>
          </cell>
          <cell r="K80">
            <v>7108223.4382370003</v>
          </cell>
        </row>
        <row r="81">
          <cell r="A81" t="str">
            <v>BRADESCO RECIFE MAE 2012</v>
          </cell>
          <cell r="B81">
            <v>0</v>
          </cell>
          <cell r="C81">
            <v>7073346.3499999996</v>
          </cell>
          <cell r="D81">
            <v>0</v>
          </cell>
          <cell r="E81">
            <v>0</v>
          </cell>
          <cell r="F81">
            <v>34877.088237000004</v>
          </cell>
          <cell r="G81">
            <v>0</v>
          </cell>
          <cell r="H81">
            <v>0</v>
          </cell>
          <cell r="I81">
            <v>0</v>
          </cell>
          <cell r="J81">
            <v>0</v>
          </cell>
          <cell r="K81">
            <v>7108223.4382370003</v>
          </cell>
        </row>
        <row r="82">
          <cell r="A82" t="str">
            <v>Bradesco LFT LP</v>
          </cell>
          <cell r="B82">
            <v>0</v>
          </cell>
          <cell r="C82">
            <v>0</v>
          </cell>
          <cell r="D82">
            <v>0</v>
          </cell>
          <cell r="E82">
            <v>0</v>
          </cell>
          <cell r="F82">
            <v>0</v>
          </cell>
          <cell r="G82">
            <v>0</v>
          </cell>
          <cell r="H82">
            <v>0</v>
          </cell>
          <cell r="I82">
            <v>0</v>
          </cell>
          <cell r="J82">
            <v>0</v>
          </cell>
          <cell r="K82">
            <v>0</v>
          </cell>
        </row>
        <row r="83">
          <cell r="A83" t="str">
            <v>Bradesco LFT LP 2012</v>
          </cell>
          <cell r="B83">
            <v>20580.612822999999</v>
          </cell>
          <cell r="C83">
            <v>0</v>
          </cell>
          <cell r="D83">
            <v>0</v>
          </cell>
          <cell r="E83">
            <v>0</v>
          </cell>
          <cell r="F83">
            <v>158.01636300000001</v>
          </cell>
          <cell r="G83">
            <v>0</v>
          </cell>
          <cell r="H83">
            <v>0</v>
          </cell>
          <cell r="I83">
            <v>0</v>
          </cell>
          <cell r="J83">
            <v>0</v>
          </cell>
          <cell r="K83">
            <v>20738.629185999998</v>
          </cell>
        </row>
        <row r="84">
          <cell r="A84" t="str">
            <v>CAIXA FI NATAL 2012</v>
          </cell>
          <cell r="B84">
            <v>0</v>
          </cell>
          <cell r="C84">
            <v>0</v>
          </cell>
          <cell r="D84">
            <v>0</v>
          </cell>
          <cell r="E84">
            <v>0</v>
          </cell>
          <cell r="F84">
            <v>0</v>
          </cell>
          <cell r="G84">
            <v>0</v>
          </cell>
          <cell r="H84">
            <v>0</v>
          </cell>
          <cell r="I84">
            <v>0</v>
          </cell>
          <cell r="J84">
            <v>0</v>
          </cell>
          <cell r="K84">
            <v>0</v>
          </cell>
        </row>
        <row r="85">
          <cell r="A85" t="str">
            <v>CAIXA FI NATAL 01.02.12</v>
          </cell>
          <cell r="B85">
            <v>79236.859265999999</v>
          </cell>
          <cell r="C85">
            <v>0</v>
          </cell>
          <cell r="D85">
            <v>0</v>
          </cell>
          <cell r="E85">
            <v>0</v>
          </cell>
          <cell r="F85">
            <v>570.78119000000004</v>
          </cell>
          <cell r="G85">
            <v>0</v>
          </cell>
          <cell r="H85">
            <v>0</v>
          </cell>
          <cell r="I85">
            <v>0</v>
          </cell>
          <cell r="J85">
            <v>0</v>
          </cell>
          <cell r="K85">
            <v>79807.640455999994</v>
          </cell>
        </row>
        <row r="86">
          <cell r="A86" t="str">
            <v>CAIXA FI NATAL 01.03.12</v>
          </cell>
          <cell r="B86">
            <v>748199.09526900004</v>
          </cell>
          <cell r="C86">
            <v>0</v>
          </cell>
          <cell r="D86">
            <v>0</v>
          </cell>
          <cell r="E86">
            <v>0</v>
          </cell>
          <cell r="F86">
            <v>5389.6377810000004</v>
          </cell>
          <cell r="G86">
            <v>0</v>
          </cell>
          <cell r="H86">
            <v>0</v>
          </cell>
          <cell r="I86">
            <v>0</v>
          </cell>
          <cell r="J86">
            <v>0</v>
          </cell>
          <cell r="K86">
            <v>753588.73305000004</v>
          </cell>
        </row>
        <row r="87">
          <cell r="A87" t="str">
            <v>CAIXA FI NATAL 02.01.12</v>
          </cell>
          <cell r="B87">
            <v>0</v>
          </cell>
          <cell r="C87">
            <v>0</v>
          </cell>
          <cell r="D87">
            <v>0</v>
          </cell>
          <cell r="E87">
            <v>0</v>
          </cell>
          <cell r="F87">
            <v>0</v>
          </cell>
          <cell r="G87">
            <v>0</v>
          </cell>
          <cell r="H87">
            <v>0</v>
          </cell>
          <cell r="I87">
            <v>0</v>
          </cell>
          <cell r="J87">
            <v>0</v>
          </cell>
          <cell r="K87">
            <v>0</v>
          </cell>
        </row>
        <row r="88">
          <cell r="A88" t="str">
            <v>CAIXA FI NATAL 02.02.12</v>
          </cell>
          <cell r="B88">
            <v>132010.048549</v>
          </cell>
          <cell r="C88">
            <v>0</v>
          </cell>
          <cell r="D88">
            <v>0</v>
          </cell>
          <cell r="E88">
            <v>0</v>
          </cell>
          <cell r="F88">
            <v>950.93184399999996</v>
          </cell>
          <cell r="G88">
            <v>0</v>
          </cell>
          <cell r="H88">
            <v>0</v>
          </cell>
          <cell r="I88">
            <v>0</v>
          </cell>
          <cell r="J88">
            <v>0</v>
          </cell>
          <cell r="K88">
            <v>132960.98039300001</v>
          </cell>
        </row>
        <row r="89">
          <cell r="A89" t="str">
            <v>CAIXA FI NATAL 02.03.12</v>
          </cell>
          <cell r="B89">
            <v>412257.73953800002</v>
          </cell>
          <cell r="C89">
            <v>0</v>
          </cell>
          <cell r="D89">
            <v>0</v>
          </cell>
          <cell r="E89">
            <v>0</v>
          </cell>
          <cell r="F89">
            <v>2969.6906909999998</v>
          </cell>
          <cell r="G89">
            <v>0</v>
          </cell>
          <cell r="H89">
            <v>0</v>
          </cell>
          <cell r="I89">
            <v>0</v>
          </cell>
          <cell r="J89">
            <v>0</v>
          </cell>
          <cell r="K89">
            <v>415227.43022899999</v>
          </cell>
        </row>
        <row r="90">
          <cell r="A90" t="str">
            <v>CAIXA FI NATAL 03.01.12</v>
          </cell>
          <cell r="B90">
            <v>0</v>
          </cell>
          <cell r="C90">
            <v>0</v>
          </cell>
          <cell r="D90">
            <v>0</v>
          </cell>
          <cell r="E90">
            <v>0</v>
          </cell>
          <cell r="F90">
            <v>0</v>
          </cell>
          <cell r="G90">
            <v>0</v>
          </cell>
          <cell r="H90">
            <v>0</v>
          </cell>
          <cell r="I90">
            <v>0</v>
          </cell>
          <cell r="J90">
            <v>0</v>
          </cell>
          <cell r="K90">
            <v>0</v>
          </cell>
        </row>
        <row r="91">
          <cell r="A91" t="str">
            <v>CAIXA FI NATAL 04.04.12</v>
          </cell>
          <cell r="B91">
            <v>0</v>
          </cell>
          <cell r="C91">
            <v>100000</v>
          </cell>
          <cell r="D91">
            <v>0</v>
          </cell>
          <cell r="E91">
            <v>0</v>
          </cell>
          <cell r="F91">
            <v>603.254277</v>
          </cell>
          <cell r="G91">
            <v>0</v>
          </cell>
          <cell r="H91">
            <v>0</v>
          </cell>
          <cell r="I91">
            <v>0</v>
          </cell>
          <cell r="J91">
            <v>0</v>
          </cell>
          <cell r="K91">
            <v>100603.254277</v>
          </cell>
        </row>
        <row r="92">
          <cell r="A92" t="str">
            <v>CAIXA FI NATAL 13.01.12</v>
          </cell>
          <cell r="B92">
            <v>0</v>
          </cell>
          <cell r="C92">
            <v>0</v>
          </cell>
          <cell r="D92">
            <v>0</v>
          </cell>
          <cell r="E92">
            <v>0</v>
          </cell>
          <cell r="F92">
            <v>0</v>
          </cell>
          <cell r="G92">
            <v>0</v>
          </cell>
          <cell r="H92">
            <v>0</v>
          </cell>
          <cell r="I92">
            <v>0</v>
          </cell>
          <cell r="J92">
            <v>0</v>
          </cell>
          <cell r="K92">
            <v>0</v>
          </cell>
        </row>
        <row r="93">
          <cell r="A93" t="str">
            <v>CAIXA FI NATAL 13.02.12</v>
          </cell>
          <cell r="B93">
            <v>57724.321352999999</v>
          </cell>
          <cell r="C93">
            <v>0</v>
          </cell>
          <cell r="D93">
            <v>0</v>
          </cell>
          <cell r="E93">
            <v>0</v>
          </cell>
          <cell r="F93">
            <v>415.81603799999999</v>
          </cell>
          <cell r="G93">
            <v>0</v>
          </cell>
          <cell r="H93">
            <v>0</v>
          </cell>
          <cell r="I93">
            <v>0</v>
          </cell>
          <cell r="J93">
            <v>0</v>
          </cell>
          <cell r="K93">
            <v>58140.137390999997</v>
          </cell>
        </row>
        <row r="94">
          <cell r="A94" t="str">
            <v>CAIXA FI NATAL 13.04.12</v>
          </cell>
          <cell r="B94">
            <v>0</v>
          </cell>
          <cell r="C94">
            <v>162000</v>
          </cell>
          <cell r="D94">
            <v>0</v>
          </cell>
          <cell r="E94">
            <v>0</v>
          </cell>
          <cell r="F94">
            <v>619.95458799999994</v>
          </cell>
          <cell r="G94">
            <v>0</v>
          </cell>
          <cell r="H94">
            <v>0</v>
          </cell>
          <cell r="I94">
            <v>0</v>
          </cell>
          <cell r="J94">
            <v>0</v>
          </cell>
          <cell r="K94">
            <v>162619.95458799999</v>
          </cell>
        </row>
        <row r="95">
          <cell r="A95" t="str">
            <v>CAIXA FI NATAL 14.02.12</v>
          </cell>
          <cell r="B95">
            <v>141724.30000799999</v>
          </cell>
          <cell r="C95">
            <v>0</v>
          </cell>
          <cell r="D95">
            <v>0</v>
          </cell>
          <cell r="E95">
            <v>0</v>
          </cell>
          <cell r="F95">
            <v>1020.908267</v>
          </cell>
          <cell r="G95">
            <v>0</v>
          </cell>
          <cell r="H95">
            <v>0</v>
          </cell>
          <cell r="I95">
            <v>0</v>
          </cell>
          <cell r="J95">
            <v>0</v>
          </cell>
          <cell r="K95">
            <v>142745.20827500001</v>
          </cell>
        </row>
        <row r="96">
          <cell r="A96" t="str">
            <v>CAIXA FI NATAL 17.02.12</v>
          </cell>
          <cell r="B96">
            <v>303343.32761099999</v>
          </cell>
          <cell r="C96">
            <v>0</v>
          </cell>
          <cell r="D96">
            <v>0</v>
          </cell>
          <cell r="E96">
            <v>0</v>
          </cell>
          <cell r="F96">
            <v>2185.127821</v>
          </cell>
          <cell r="G96">
            <v>0</v>
          </cell>
          <cell r="H96">
            <v>0</v>
          </cell>
          <cell r="I96">
            <v>0</v>
          </cell>
          <cell r="J96">
            <v>0</v>
          </cell>
          <cell r="K96">
            <v>305528.455433</v>
          </cell>
        </row>
        <row r="97">
          <cell r="A97" t="str">
            <v>CAIXA FI NATAL 19.01.12</v>
          </cell>
          <cell r="B97">
            <v>35814.494270000003</v>
          </cell>
          <cell r="C97">
            <v>0</v>
          </cell>
          <cell r="D97">
            <v>0</v>
          </cell>
          <cell r="E97">
            <v>0</v>
          </cell>
          <cell r="F97">
            <v>257.98901999999998</v>
          </cell>
          <cell r="G97">
            <v>0</v>
          </cell>
          <cell r="H97">
            <v>0</v>
          </cell>
          <cell r="I97">
            <v>0</v>
          </cell>
          <cell r="J97">
            <v>0</v>
          </cell>
          <cell r="K97">
            <v>36072.483289999996</v>
          </cell>
        </row>
        <row r="98">
          <cell r="A98" t="str">
            <v>CAIXA FI NATAL 20.04.12</v>
          </cell>
          <cell r="B98">
            <v>0</v>
          </cell>
          <cell r="C98">
            <v>287000</v>
          </cell>
          <cell r="D98">
            <v>0</v>
          </cell>
          <cell r="E98">
            <v>0</v>
          </cell>
          <cell r="F98">
            <v>576.86501899999996</v>
          </cell>
          <cell r="G98">
            <v>0</v>
          </cell>
          <cell r="H98">
            <v>0</v>
          </cell>
          <cell r="I98">
            <v>0</v>
          </cell>
          <cell r="J98">
            <v>0</v>
          </cell>
          <cell r="K98">
            <v>287576.86501900002</v>
          </cell>
        </row>
        <row r="99">
          <cell r="A99" t="str">
            <v>CAIXA FI NATAL 22.03.12</v>
          </cell>
          <cell r="B99">
            <v>815980.38850600005</v>
          </cell>
          <cell r="C99">
            <v>0</v>
          </cell>
          <cell r="D99">
            <v>0</v>
          </cell>
          <cell r="E99">
            <v>0</v>
          </cell>
          <cell r="F99">
            <v>5877.8990219999996</v>
          </cell>
          <cell r="G99">
            <v>0</v>
          </cell>
          <cell r="H99">
            <v>0</v>
          </cell>
          <cell r="I99">
            <v>0</v>
          </cell>
          <cell r="J99">
            <v>0</v>
          </cell>
          <cell r="K99">
            <v>821858.28752799996</v>
          </cell>
        </row>
        <row r="100">
          <cell r="A100" t="str">
            <v>CAIXA FI NATAL 23.03.12</v>
          </cell>
          <cell r="B100">
            <v>112229.784581</v>
          </cell>
          <cell r="C100">
            <v>0</v>
          </cell>
          <cell r="D100">
            <v>0</v>
          </cell>
          <cell r="E100">
            <v>0</v>
          </cell>
          <cell r="F100">
            <v>808.44509300000004</v>
          </cell>
          <cell r="G100">
            <v>0</v>
          </cell>
          <cell r="H100">
            <v>0</v>
          </cell>
          <cell r="I100">
            <v>0</v>
          </cell>
          <cell r="J100">
            <v>0</v>
          </cell>
          <cell r="K100">
            <v>113038.229674</v>
          </cell>
        </row>
        <row r="101">
          <cell r="A101" t="str">
            <v>CAIXA FI NATAL 24.01.12</v>
          </cell>
          <cell r="B101">
            <v>427652.89345700003</v>
          </cell>
          <cell r="C101">
            <v>0</v>
          </cell>
          <cell r="D101">
            <v>0</v>
          </cell>
          <cell r="E101">
            <v>0</v>
          </cell>
          <cell r="F101">
            <v>3080.5893860000001</v>
          </cell>
          <cell r="G101">
            <v>0</v>
          </cell>
          <cell r="H101">
            <v>0</v>
          </cell>
          <cell r="I101">
            <v>0</v>
          </cell>
          <cell r="J101">
            <v>0</v>
          </cell>
          <cell r="K101">
            <v>430733.48284299998</v>
          </cell>
        </row>
        <row r="102">
          <cell r="A102" t="str">
            <v>CAIXA FI NATAL 24.02.12</v>
          </cell>
          <cell r="B102">
            <v>334292.637178</v>
          </cell>
          <cell r="C102">
            <v>0</v>
          </cell>
          <cell r="D102">
            <v>0</v>
          </cell>
          <cell r="E102">
            <v>0</v>
          </cell>
          <cell r="F102">
            <v>2408.070577</v>
          </cell>
          <cell r="G102">
            <v>0</v>
          </cell>
          <cell r="H102">
            <v>0</v>
          </cell>
          <cell r="I102">
            <v>0</v>
          </cell>
          <cell r="J102">
            <v>0</v>
          </cell>
          <cell r="K102">
            <v>336700.70775499998</v>
          </cell>
        </row>
        <row r="103">
          <cell r="A103" t="str">
            <v>CAIXA FI NATAL 25.04.12</v>
          </cell>
          <cell r="B103">
            <v>0</v>
          </cell>
          <cell r="C103">
            <v>395000</v>
          </cell>
          <cell r="D103">
            <v>0</v>
          </cell>
          <cell r="E103">
            <v>0</v>
          </cell>
          <cell r="F103">
            <v>396.75015999999999</v>
          </cell>
          <cell r="G103">
            <v>0</v>
          </cell>
          <cell r="H103">
            <v>0</v>
          </cell>
          <cell r="I103">
            <v>0</v>
          </cell>
          <cell r="J103">
            <v>0</v>
          </cell>
          <cell r="K103">
            <v>395396.75016</v>
          </cell>
        </row>
        <row r="104">
          <cell r="A104" t="str">
            <v>CAIXA FI NATAL 26.04.12</v>
          </cell>
          <cell r="B104">
            <v>0</v>
          </cell>
          <cell r="C104">
            <v>735000</v>
          </cell>
          <cell r="D104">
            <v>0</v>
          </cell>
          <cell r="E104">
            <v>0</v>
          </cell>
          <cell r="F104">
            <v>489.81039599999997</v>
          </cell>
          <cell r="G104">
            <v>0</v>
          </cell>
          <cell r="H104">
            <v>0</v>
          </cell>
          <cell r="I104">
            <v>0</v>
          </cell>
          <cell r="J104">
            <v>0</v>
          </cell>
          <cell r="K104">
            <v>735489.81039600004</v>
          </cell>
        </row>
        <row r="105">
          <cell r="A105" t="str">
            <v>CAIXA FI NATAL 27.01.12</v>
          </cell>
          <cell r="B105">
            <v>109840.13262400001</v>
          </cell>
          <cell r="C105">
            <v>0</v>
          </cell>
          <cell r="D105">
            <v>0</v>
          </cell>
          <cell r="E105">
            <v>0</v>
          </cell>
          <cell r="F105">
            <v>791.23128099999997</v>
          </cell>
          <cell r="G105">
            <v>0</v>
          </cell>
          <cell r="H105">
            <v>0</v>
          </cell>
          <cell r="I105">
            <v>0</v>
          </cell>
          <cell r="J105">
            <v>0</v>
          </cell>
          <cell r="K105">
            <v>110631.36390500001</v>
          </cell>
        </row>
        <row r="106">
          <cell r="A106" t="str">
            <v>CAIXA FI NATAL 27.02.12</v>
          </cell>
          <cell r="B106">
            <v>143353.94417100001</v>
          </cell>
          <cell r="C106">
            <v>0</v>
          </cell>
          <cell r="D106">
            <v>0</v>
          </cell>
          <cell r="E106">
            <v>0</v>
          </cell>
          <cell r="F106">
            <v>1032.647377</v>
          </cell>
          <cell r="G106">
            <v>0</v>
          </cell>
          <cell r="H106">
            <v>0</v>
          </cell>
          <cell r="I106">
            <v>0</v>
          </cell>
          <cell r="J106">
            <v>0</v>
          </cell>
          <cell r="K106">
            <v>144386.591548</v>
          </cell>
        </row>
        <row r="107">
          <cell r="A107" t="str">
            <v>CAIXA FI NATAL 30.03.12</v>
          </cell>
          <cell r="B107">
            <v>772000</v>
          </cell>
          <cell r="C107">
            <v>0</v>
          </cell>
          <cell r="D107">
            <v>0</v>
          </cell>
          <cell r="E107">
            <v>0</v>
          </cell>
          <cell r="F107">
            <v>5561.0871399999996</v>
          </cell>
          <cell r="G107">
            <v>0</v>
          </cell>
          <cell r="H107">
            <v>0</v>
          </cell>
          <cell r="I107">
            <v>0</v>
          </cell>
          <cell r="J107">
            <v>0</v>
          </cell>
          <cell r="K107">
            <v>777561.08713999996</v>
          </cell>
        </row>
        <row r="108">
          <cell r="A108" t="str">
            <v>CAIXA FI NATAL 31.01.12</v>
          </cell>
          <cell r="B108">
            <v>951210.81791300001</v>
          </cell>
          <cell r="C108">
            <v>0</v>
          </cell>
          <cell r="D108">
            <v>0</v>
          </cell>
          <cell r="E108">
            <v>0</v>
          </cell>
          <cell r="F108">
            <v>6852.0288170000003</v>
          </cell>
          <cell r="G108">
            <v>0</v>
          </cell>
          <cell r="H108">
            <v>0</v>
          </cell>
          <cell r="I108">
            <v>0</v>
          </cell>
          <cell r="J108">
            <v>0</v>
          </cell>
          <cell r="K108">
            <v>958062.84672899998</v>
          </cell>
        </row>
        <row r="109">
          <cell r="A109" t="str">
            <v>CAIXA FI NATAL</v>
          </cell>
          <cell r="B109">
            <v>5576870.7842939999</v>
          </cell>
          <cell r="C109">
            <v>1679000</v>
          </cell>
          <cell r="D109">
            <v>0</v>
          </cell>
          <cell r="E109">
            <v>0</v>
          </cell>
          <cell r="F109">
            <v>42859.515784999996</v>
          </cell>
          <cell r="G109">
            <v>0</v>
          </cell>
          <cell r="H109">
            <v>0</v>
          </cell>
          <cell r="I109">
            <v>0</v>
          </cell>
          <cell r="J109">
            <v>0</v>
          </cell>
          <cell r="K109">
            <v>7298730.3000789983</v>
          </cell>
        </row>
        <row r="110">
          <cell r="A110" t="str">
            <v>CEF - LFT LP</v>
          </cell>
          <cell r="B110">
            <v>260331.58438399999</v>
          </cell>
          <cell r="C110">
            <v>0</v>
          </cell>
          <cell r="D110">
            <v>261253.111328</v>
          </cell>
          <cell r="E110">
            <v>255062.816399</v>
          </cell>
          <cell r="F110">
            <v>921.52694399999996</v>
          </cell>
          <cell r="G110">
            <v>6190.2949289999997</v>
          </cell>
          <cell r="H110">
            <v>0</v>
          </cell>
          <cell r="I110">
            <v>6190.2949289999997</v>
          </cell>
          <cell r="J110">
            <v>0</v>
          </cell>
          <cell r="K110">
            <v>0</v>
          </cell>
        </row>
        <row r="111">
          <cell r="A111" t="str">
            <v>CEF - LFT LP 1</v>
          </cell>
          <cell r="B111">
            <v>1946642.1721300001</v>
          </cell>
          <cell r="C111">
            <v>0</v>
          </cell>
          <cell r="D111">
            <v>1953532.934991</v>
          </cell>
          <cell r="E111">
            <v>1908694.991993</v>
          </cell>
          <cell r="F111">
            <v>6890.7628610000002</v>
          </cell>
          <cell r="G111">
            <v>44837.942997999999</v>
          </cell>
          <cell r="H111">
            <v>0</v>
          </cell>
          <cell r="I111">
            <v>44837.942997999999</v>
          </cell>
          <cell r="J111">
            <v>0</v>
          </cell>
          <cell r="K111">
            <v>0</v>
          </cell>
        </row>
        <row r="112">
          <cell r="A112" t="str">
            <v>CEF - MCSD 473</v>
          </cell>
          <cell r="B112">
            <v>24464.222512</v>
          </cell>
          <cell r="C112">
            <v>0</v>
          </cell>
          <cell r="D112">
            <v>0</v>
          </cell>
          <cell r="E112">
            <v>0</v>
          </cell>
          <cell r="F112">
            <v>171.96191199999998</v>
          </cell>
          <cell r="G112">
            <v>0</v>
          </cell>
          <cell r="H112">
            <v>0</v>
          </cell>
          <cell r="I112">
            <v>0</v>
          </cell>
          <cell r="J112">
            <v>0</v>
          </cell>
          <cell r="K112">
            <v>24636.184423999999</v>
          </cell>
        </row>
        <row r="113">
          <cell r="A113" t="str">
            <v>CEF 1º E 5º L EE</v>
          </cell>
          <cell r="B113">
            <v>528636.55348600005</v>
          </cell>
          <cell r="C113">
            <v>0</v>
          </cell>
          <cell r="D113">
            <v>0</v>
          </cell>
          <cell r="E113">
            <v>0</v>
          </cell>
          <cell r="F113">
            <v>3715.8488269999998</v>
          </cell>
          <cell r="G113">
            <v>0</v>
          </cell>
          <cell r="H113">
            <v>0</v>
          </cell>
          <cell r="I113">
            <v>0</v>
          </cell>
          <cell r="J113">
            <v>0</v>
          </cell>
          <cell r="K113">
            <v>532352.40231300006</v>
          </cell>
        </row>
        <row r="114">
          <cell r="A114" t="str">
            <v>CEF 1º L EE</v>
          </cell>
          <cell r="B114">
            <v>2712161.3217449998</v>
          </cell>
          <cell r="C114">
            <v>0</v>
          </cell>
          <cell r="D114">
            <v>0</v>
          </cell>
          <cell r="E114">
            <v>0</v>
          </cell>
          <cell r="F114">
            <v>19064.102548999999</v>
          </cell>
          <cell r="G114">
            <v>0</v>
          </cell>
          <cell r="H114">
            <v>0</v>
          </cell>
          <cell r="I114">
            <v>0</v>
          </cell>
          <cell r="J114">
            <v>0</v>
          </cell>
          <cell r="K114">
            <v>2731225.424294</v>
          </cell>
        </row>
        <row r="115">
          <cell r="A115" t="str">
            <v>CEF 2º L EE</v>
          </cell>
          <cell r="B115">
            <v>923069.92785900005</v>
          </cell>
          <cell r="C115">
            <v>0</v>
          </cell>
          <cell r="D115">
            <v>0</v>
          </cell>
          <cell r="E115">
            <v>0</v>
          </cell>
          <cell r="F115">
            <v>6488.3676429999996</v>
          </cell>
          <cell r="G115">
            <v>0</v>
          </cell>
          <cell r="H115">
            <v>0</v>
          </cell>
          <cell r="I115">
            <v>0</v>
          </cell>
          <cell r="J115">
            <v>0</v>
          </cell>
          <cell r="K115">
            <v>929558.29550200002</v>
          </cell>
        </row>
        <row r="116">
          <cell r="A116" t="str">
            <v>CEF CHESF</v>
          </cell>
          <cell r="B116">
            <v>156778.96940100001</v>
          </cell>
          <cell r="C116">
            <v>0</v>
          </cell>
          <cell r="D116">
            <v>0</v>
          </cell>
          <cell r="E116">
            <v>0</v>
          </cell>
          <cell r="F116">
            <v>1102.0179089999999</v>
          </cell>
          <cell r="G116">
            <v>0</v>
          </cell>
          <cell r="H116">
            <v>0</v>
          </cell>
          <cell r="I116">
            <v>0</v>
          </cell>
          <cell r="J116">
            <v>0</v>
          </cell>
          <cell r="K116">
            <v>157880.98731</v>
          </cell>
        </row>
        <row r="117">
          <cell r="A117" t="str">
            <v>CEF CHESF 2</v>
          </cell>
          <cell r="B117">
            <v>43121.441036999997</v>
          </cell>
          <cell r="C117">
            <v>0</v>
          </cell>
          <cell r="D117">
            <v>0</v>
          </cell>
          <cell r="E117">
            <v>0</v>
          </cell>
          <cell r="F117">
            <v>303.105707</v>
          </cell>
          <cell r="G117">
            <v>0</v>
          </cell>
          <cell r="H117">
            <v>0</v>
          </cell>
          <cell r="I117">
            <v>0</v>
          </cell>
          <cell r="J117">
            <v>0</v>
          </cell>
          <cell r="K117">
            <v>43424.546743999999</v>
          </cell>
        </row>
        <row r="118">
          <cell r="A118" t="str">
            <v>CEF MCSD - 467</v>
          </cell>
          <cell r="B118">
            <v>5644.5859419999997</v>
          </cell>
          <cell r="C118">
            <v>0</v>
          </cell>
          <cell r="D118">
            <v>0</v>
          </cell>
          <cell r="E118">
            <v>0</v>
          </cell>
          <cell r="F118">
            <v>39.676462000000001</v>
          </cell>
          <cell r="G118">
            <v>0</v>
          </cell>
          <cell r="H118">
            <v>0</v>
          </cell>
          <cell r="I118">
            <v>0</v>
          </cell>
          <cell r="J118">
            <v>0</v>
          </cell>
          <cell r="K118">
            <v>5684.2624040000001</v>
          </cell>
        </row>
        <row r="119">
          <cell r="A119" t="str">
            <v>ITAU - 4º LEILÃO 4</v>
          </cell>
          <cell r="B119">
            <v>107827.84334399999</v>
          </cell>
          <cell r="C119">
            <v>0</v>
          </cell>
          <cell r="D119">
            <v>0</v>
          </cell>
          <cell r="E119">
            <v>0</v>
          </cell>
          <cell r="F119">
            <v>750.33032200000002</v>
          </cell>
          <cell r="G119">
            <v>0</v>
          </cell>
          <cell r="H119">
            <v>0</v>
          </cell>
          <cell r="I119">
            <v>0</v>
          </cell>
          <cell r="J119">
            <v>0</v>
          </cell>
          <cell r="K119">
            <v>108578.173666</v>
          </cell>
        </row>
        <row r="120">
          <cell r="A120" t="str">
            <v>VOTORANTIM  BLOQ. JUD 2011</v>
          </cell>
          <cell r="B120">
            <v>19672.425728999999</v>
          </cell>
          <cell r="C120">
            <v>0</v>
          </cell>
          <cell r="D120">
            <v>0</v>
          </cell>
          <cell r="E120">
            <v>0</v>
          </cell>
          <cell r="F120">
            <v>139.66725500000001</v>
          </cell>
          <cell r="G120">
            <v>0</v>
          </cell>
          <cell r="H120">
            <v>0</v>
          </cell>
          <cell r="I120">
            <v>0</v>
          </cell>
          <cell r="J120">
            <v>0</v>
          </cell>
          <cell r="K120">
            <v>19812.092983999999</v>
          </cell>
        </row>
        <row r="121">
          <cell r="A121" t="str">
            <v>VOTORANTIM 2º L EE Novo 2011</v>
          </cell>
          <cell r="B121">
            <v>34985.036842000001</v>
          </cell>
          <cell r="C121">
            <v>0</v>
          </cell>
          <cell r="D121">
            <v>0</v>
          </cell>
          <cell r="E121">
            <v>0</v>
          </cell>
          <cell r="F121">
            <v>248.381371</v>
          </cell>
          <cell r="G121">
            <v>0</v>
          </cell>
          <cell r="H121">
            <v>0</v>
          </cell>
          <cell r="I121">
            <v>0</v>
          </cell>
          <cell r="J121">
            <v>0</v>
          </cell>
          <cell r="K121">
            <v>35233.418212999997</v>
          </cell>
        </row>
        <row r="122">
          <cell r="B122" t="str">
            <v>329.877.734,18</v>
          </cell>
          <cell r="C122" t="str">
            <v>186.071.346,35</v>
          </cell>
          <cell r="D122" t="str">
            <v>203.601.335,51</v>
          </cell>
          <cell r="F122" t="str">
            <v>2.525.086,98</v>
          </cell>
          <cell r="G122" t="str">
            <v>579.077,86</v>
          </cell>
          <cell r="H122" t="str">
            <v>0,00</v>
          </cell>
          <cell r="J122" t="str">
            <v>0,00</v>
          </cell>
          <cell r="K122" t="str">
            <v>314.872.832,00</v>
          </cell>
        </row>
        <row r="123">
          <cell r="B123" t="str">
            <v>329.877.734,18</v>
          </cell>
          <cell r="C123" t="str">
            <v>186.071.346,35</v>
          </cell>
          <cell r="D123" t="str">
            <v>203.601.335,51</v>
          </cell>
          <cell r="F123" t="str">
            <v>2.525.086,98</v>
          </cell>
          <cell r="G123" t="str">
            <v>579.077,86</v>
          </cell>
          <cell r="H123" t="str">
            <v>0,00</v>
          </cell>
          <cell r="J123" t="str">
            <v>0,00</v>
          </cell>
          <cell r="K123" t="str">
            <v>314.872.832,00</v>
          </cell>
        </row>
        <row r="124">
          <cell r="B124" t="str">
            <v>329.877.734,18</v>
          </cell>
          <cell r="C124" t="str">
            <v>186.071.346,35</v>
          </cell>
          <cell r="D124" t="str">
            <v>203.601.335,51</v>
          </cell>
          <cell r="F124" t="str">
            <v>2.525.086,98</v>
          </cell>
          <cell r="G124" t="str">
            <v>579.077,86</v>
          </cell>
          <cell r="H124" t="str">
            <v>0,00</v>
          </cell>
          <cell r="J124" t="str">
            <v>0,00</v>
          </cell>
          <cell r="K124" t="str">
            <v>314.872.832,00</v>
          </cell>
        </row>
        <row r="125">
          <cell r="B125" t="str">
            <v>329.877.734,18</v>
          </cell>
          <cell r="C125" t="str">
            <v>186.071.346,35</v>
          </cell>
          <cell r="D125" t="str">
            <v>203.601.335,51</v>
          </cell>
          <cell r="F125" t="str">
            <v>2.525.086,98</v>
          </cell>
          <cell r="G125" t="str">
            <v>579.077,86</v>
          </cell>
          <cell r="H125" t="str">
            <v>0,00</v>
          </cell>
          <cell r="J125" t="str">
            <v>0,00</v>
          </cell>
          <cell r="K125" t="str">
            <v>314.872.832,00</v>
          </cell>
        </row>
        <row r="126">
          <cell r="B126">
            <v>605365431.69047105</v>
          </cell>
          <cell r="C126">
            <v>372142692.70000005</v>
          </cell>
          <cell r="D126">
            <v>402965136.13209617</v>
          </cell>
          <cell r="F126">
            <v>4695387.475327</v>
          </cell>
          <cell r="G126">
            <v>1087878.6521900001</v>
          </cell>
          <cell r="H126">
            <v>0</v>
          </cell>
          <cell r="J126">
            <v>0</v>
          </cell>
          <cell r="K126">
            <v>579238375.73369539</v>
          </cell>
        </row>
      </sheetData>
      <sheetData sheetId="104" refreshError="1">
        <row r="1">
          <cell r="A1" t="str">
            <v>Data 31/05/2012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11.450</v>
          </cell>
          <cell r="B3">
            <v>0</v>
          </cell>
          <cell r="C3">
            <v>11450000</v>
          </cell>
          <cell r="D3">
            <v>0</v>
          </cell>
          <cell r="E3">
            <v>0</v>
          </cell>
          <cell r="F3">
            <v>53478.205908999997</v>
          </cell>
          <cell r="G3">
            <v>0</v>
          </cell>
          <cell r="H3">
            <v>0</v>
          </cell>
          <cell r="I3">
            <v>0</v>
          </cell>
          <cell r="J3">
            <v>0</v>
          </cell>
          <cell r="K3">
            <v>11503478.205909001</v>
          </cell>
        </row>
        <row r="4">
          <cell r="A4" t="str">
            <v>BB CDB 1980</v>
          </cell>
          <cell r="B4">
            <v>2020275.1032139999</v>
          </cell>
          <cell r="C4">
            <v>0</v>
          </cell>
          <cell r="D4">
            <v>0</v>
          </cell>
          <cell r="E4">
            <v>0</v>
          </cell>
          <cell r="F4">
            <v>14825.712384</v>
          </cell>
          <cell r="G4">
            <v>0</v>
          </cell>
          <cell r="H4">
            <v>0</v>
          </cell>
          <cell r="I4">
            <v>0</v>
          </cell>
          <cell r="J4">
            <v>0</v>
          </cell>
          <cell r="K4">
            <v>2035100.8155980001</v>
          </cell>
        </row>
        <row r="5">
          <cell r="A5" t="str">
            <v>BB CDB 5000</v>
          </cell>
          <cell r="B5">
            <v>2557874.091573</v>
          </cell>
          <cell r="C5">
            <v>0</v>
          </cell>
          <cell r="D5">
            <v>0</v>
          </cell>
          <cell r="E5">
            <v>0</v>
          </cell>
          <cell r="F5">
            <v>18770.862214000001</v>
          </cell>
          <cell r="G5">
            <v>0</v>
          </cell>
          <cell r="H5">
            <v>0</v>
          </cell>
          <cell r="I5">
            <v>0</v>
          </cell>
          <cell r="J5">
            <v>0</v>
          </cell>
          <cell r="K5">
            <v>2576644.9537869999</v>
          </cell>
        </row>
        <row r="6">
          <cell r="A6" t="str">
            <v>BB POLO 28 - 01.02.12</v>
          </cell>
          <cell r="B6">
            <v>1.1342E-2</v>
          </cell>
          <cell r="C6">
            <v>0</v>
          </cell>
          <cell r="D6">
            <v>0</v>
          </cell>
          <cell r="E6">
            <v>-5.1999999999999997E-5</v>
          </cell>
          <cell r="F6">
            <v>8.4999999999999993E-5</v>
          </cell>
          <cell r="G6">
            <v>0</v>
          </cell>
          <cell r="H6">
            <v>5.1999999999999997E-5</v>
          </cell>
          <cell r="I6">
            <v>5.1999999999999997E-5</v>
          </cell>
          <cell r="J6">
            <v>0</v>
          </cell>
          <cell r="K6">
            <v>1.1373999999999999E-2</v>
          </cell>
        </row>
        <row r="7">
          <cell r="A7" t="str">
            <v>BB POLO 28 - 01.03.12</v>
          </cell>
          <cell r="B7">
            <v>0</v>
          </cell>
          <cell r="C7">
            <v>0</v>
          </cell>
          <cell r="D7">
            <v>0</v>
          </cell>
          <cell r="E7">
            <v>0</v>
          </cell>
          <cell r="F7">
            <v>0</v>
          </cell>
          <cell r="G7">
            <v>0</v>
          </cell>
          <cell r="H7">
            <v>0</v>
          </cell>
          <cell r="I7">
            <v>0</v>
          </cell>
          <cell r="J7">
            <v>0</v>
          </cell>
          <cell r="K7">
            <v>0</v>
          </cell>
        </row>
        <row r="8">
          <cell r="A8" t="str">
            <v>BB POLO 28 - 02.02.12</v>
          </cell>
          <cell r="B8">
            <v>3.4485000000000002E-2</v>
          </cell>
          <cell r="C8">
            <v>0</v>
          </cell>
          <cell r="D8">
            <v>0</v>
          </cell>
          <cell r="E8">
            <v>-1.56E-4</v>
          </cell>
          <cell r="F8">
            <v>2.5700000000000001E-4</v>
          </cell>
          <cell r="G8">
            <v>0</v>
          </cell>
          <cell r="H8">
            <v>1.56E-4</v>
          </cell>
          <cell r="I8">
            <v>1.56E-4</v>
          </cell>
          <cell r="J8">
            <v>0</v>
          </cell>
          <cell r="K8">
            <v>3.4585999999999999E-2</v>
          </cell>
        </row>
        <row r="9">
          <cell r="A9" t="str">
            <v>BB POLO 28 - 02.03.12</v>
          </cell>
          <cell r="B9">
            <v>5.7759999999999999E-3</v>
          </cell>
          <cell r="C9">
            <v>0</v>
          </cell>
          <cell r="D9">
            <v>0</v>
          </cell>
          <cell r="E9">
            <v>-1.9999999999999998E-5</v>
          </cell>
          <cell r="F9">
            <v>4.2999999999999995E-5</v>
          </cell>
          <cell r="G9">
            <v>0</v>
          </cell>
          <cell r="H9">
            <v>1.9999999999999998E-5</v>
          </cell>
          <cell r="I9">
            <v>1.9999999999999998E-5</v>
          </cell>
          <cell r="J9">
            <v>0</v>
          </cell>
          <cell r="K9">
            <v>5.7989999999999995E-3</v>
          </cell>
        </row>
        <row r="10">
          <cell r="A10" t="str">
            <v>BB POLO 28 - 02.04.12</v>
          </cell>
          <cell r="B10">
            <v>10222418.724876</v>
          </cell>
          <cell r="C10">
            <v>0</v>
          </cell>
          <cell r="D10">
            <v>10236390.107527001</v>
          </cell>
          <cell r="E10">
            <v>10217402.333333001</v>
          </cell>
          <cell r="F10">
            <v>13971.382651</v>
          </cell>
          <cell r="G10">
            <v>18987.774194000001</v>
          </cell>
          <cell r="H10">
            <v>0</v>
          </cell>
          <cell r="I10">
            <v>18987.774194000001</v>
          </cell>
          <cell r="J10">
            <v>0</v>
          </cell>
          <cell r="K10">
            <v>0</v>
          </cell>
        </row>
        <row r="11">
          <cell r="A11" t="str">
            <v>BB POLO 28 - 02.05.12</v>
          </cell>
          <cell r="B11">
            <v>0</v>
          </cell>
          <cell r="C11">
            <v>15994000</v>
          </cell>
          <cell r="D11">
            <v>0</v>
          </cell>
          <cell r="E11">
            <v>-16574.673497</v>
          </cell>
          <cell r="F11">
            <v>113915.281766</v>
          </cell>
          <cell r="G11">
            <v>0</v>
          </cell>
          <cell r="H11">
            <v>16574.673497</v>
          </cell>
          <cell r="I11">
            <v>16574.673497</v>
          </cell>
          <cell r="J11">
            <v>0</v>
          </cell>
          <cell r="K11">
            <v>16091340.608269</v>
          </cell>
        </row>
        <row r="12">
          <cell r="A12" t="str">
            <v>BB POLO 28 - 03.01.12</v>
          </cell>
          <cell r="B12">
            <v>2.5950000000000001E-3</v>
          </cell>
          <cell r="C12">
            <v>0</v>
          </cell>
          <cell r="D12">
            <v>0</v>
          </cell>
          <cell r="E12">
            <v>-1.4999999999999999E-5</v>
          </cell>
          <cell r="F12">
            <v>1.8999999999999998E-5</v>
          </cell>
          <cell r="G12">
            <v>0</v>
          </cell>
          <cell r="H12">
            <v>1.4999999999999999E-5</v>
          </cell>
          <cell r="I12">
            <v>1.4999999999999999E-5</v>
          </cell>
          <cell r="J12">
            <v>0</v>
          </cell>
          <cell r="K12">
            <v>2.5989999999999997E-3</v>
          </cell>
        </row>
        <row r="13">
          <cell r="A13" t="str">
            <v>BB POLO 28 - 03.04.12</v>
          </cell>
          <cell r="B13">
            <v>23427310.829516999</v>
          </cell>
          <cell r="C13">
            <v>0</v>
          </cell>
          <cell r="D13">
            <v>23504215.190506</v>
          </cell>
          <cell r="E13">
            <v>23452641.769976001</v>
          </cell>
          <cell r="F13">
            <v>76904.372894</v>
          </cell>
          <cell r="G13">
            <v>51573.420505000002</v>
          </cell>
          <cell r="H13">
            <v>2.4999999999999998E-5</v>
          </cell>
          <cell r="I13">
            <v>51573.420530000003</v>
          </cell>
          <cell r="J13">
            <v>0</v>
          </cell>
          <cell r="K13">
            <v>1.188E-2</v>
          </cell>
        </row>
        <row r="14">
          <cell r="A14" t="str">
            <v>BB POLO 28 - 03.05.12</v>
          </cell>
          <cell r="B14">
            <v>0</v>
          </cell>
          <cell r="C14">
            <v>19066000</v>
          </cell>
          <cell r="D14">
            <v>0</v>
          </cell>
          <cell r="E14">
            <v>-18230.622070000001</v>
          </cell>
          <cell r="F14">
            <v>129295.19198800001</v>
          </cell>
          <cell r="G14">
            <v>0</v>
          </cell>
          <cell r="H14">
            <v>18230.622070000001</v>
          </cell>
          <cell r="I14">
            <v>18230.622070000001</v>
          </cell>
          <cell r="J14">
            <v>0</v>
          </cell>
          <cell r="K14">
            <v>19177064.569917999</v>
          </cell>
        </row>
        <row r="15">
          <cell r="A15" t="str">
            <v>BB POLO 28 - 04.01.12</v>
          </cell>
          <cell r="B15">
            <v>9.9999999999999991E-6</v>
          </cell>
          <cell r="C15">
            <v>0</v>
          </cell>
          <cell r="D15">
            <v>0</v>
          </cell>
          <cell r="E15">
            <v>0</v>
          </cell>
          <cell r="F15">
            <v>0</v>
          </cell>
          <cell r="G15">
            <v>0</v>
          </cell>
          <cell r="H15">
            <v>0</v>
          </cell>
          <cell r="I15">
            <v>0</v>
          </cell>
          <cell r="J15">
            <v>0</v>
          </cell>
          <cell r="K15">
            <v>9.9999999999999991E-6</v>
          </cell>
        </row>
        <row r="16">
          <cell r="A16" t="str">
            <v>BB POLO 28 - 04.04.12</v>
          </cell>
          <cell r="B16">
            <v>12577017.297428001</v>
          </cell>
          <cell r="C16">
            <v>0</v>
          </cell>
          <cell r="D16">
            <v>12626440.462359</v>
          </cell>
          <cell r="E16">
            <v>12597991.358328</v>
          </cell>
          <cell r="F16">
            <v>49423.164929999999</v>
          </cell>
          <cell r="G16">
            <v>28449.104030999999</v>
          </cell>
          <cell r="H16">
            <v>0</v>
          </cell>
          <cell r="I16">
            <v>28449.104030999999</v>
          </cell>
          <cell r="J16">
            <v>0</v>
          </cell>
          <cell r="K16">
            <v>0</v>
          </cell>
        </row>
        <row r="17">
          <cell r="A17" t="str">
            <v>BB POLO 28 - 04.05.12</v>
          </cell>
          <cell r="B17">
            <v>0</v>
          </cell>
          <cell r="C17">
            <v>13117000</v>
          </cell>
          <cell r="D17">
            <v>0</v>
          </cell>
          <cell r="E17">
            <v>-11402.734265999999</v>
          </cell>
          <cell r="F17">
            <v>84464.698264000006</v>
          </cell>
          <cell r="G17">
            <v>0</v>
          </cell>
          <cell r="H17">
            <v>11402.734265999999</v>
          </cell>
          <cell r="I17">
            <v>11402.734265999999</v>
          </cell>
          <cell r="J17">
            <v>0</v>
          </cell>
          <cell r="K17">
            <v>13190061.963997999</v>
          </cell>
        </row>
        <row r="18">
          <cell r="A18" t="str">
            <v>BB POLO 28 - 05.01.12</v>
          </cell>
          <cell r="B18">
            <v>0</v>
          </cell>
          <cell r="C18">
            <v>0</v>
          </cell>
          <cell r="D18">
            <v>0</v>
          </cell>
          <cell r="E18">
            <v>0</v>
          </cell>
          <cell r="F18">
            <v>0</v>
          </cell>
          <cell r="G18">
            <v>0</v>
          </cell>
          <cell r="H18">
            <v>0</v>
          </cell>
          <cell r="I18">
            <v>0</v>
          </cell>
          <cell r="J18">
            <v>0</v>
          </cell>
          <cell r="K18">
            <v>0</v>
          </cell>
        </row>
        <row r="19">
          <cell r="A19" t="str">
            <v>BB POLO 28 - 06.01.12</v>
          </cell>
          <cell r="B19">
            <v>0</v>
          </cell>
          <cell r="C19">
            <v>0</v>
          </cell>
          <cell r="D19">
            <v>0</v>
          </cell>
          <cell r="E19">
            <v>0</v>
          </cell>
          <cell r="F19">
            <v>0</v>
          </cell>
          <cell r="G19">
            <v>0</v>
          </cell>
          <cell r="H19">
            <v>0</v>
          </cell>
          <cell r="I19">
            <v>0</v>
          </cell>
          <cell r="J19">
            <v>0</v>
          </cell>
          <cell r="K19">
            <v>0</v>
          </cell>
        </row>
        <row r="20">
          <cell r="A20" t="str">
            <v>BB POLO 28 - 06.03.12</v>
          </cell>
          <cell r="B20">
            <v>0</v>
          </cell>
          <cell r="C20">
            <v>0</v>
          </cell>
          <cell r="D20">
            <v>0</v>
          </cell>
          <cell r="E20">
            <v>0</v>
          </cell>
          <cell r="F20">
            <v>0</v>
          </cell>
          <cell r="G20">
            <v>0</v>
          </cell>
          <cell r="H20">
            <v>0</v>
          </cell>
          <cell r="I20">
            <v>0</v>
          </cell>
          <cell r="J20">
            <v>0</v>
          </cell>
          <cell r="K20">
            <v>0</v>
          </cell>
        </row>
        <row r="21">
          <cell r="A21" t="str">
            <v>BB POLO 28 - 07.02.12</v>
          </cell>
          <cell r="B21">
            <v>1.3549999999999999E-3</v>
          </cell>
          <cell r="C21">
            <v>0</v>
          </cell>
          <cell r="D21">
            <v>0</v>
          </cell>
          <cell r="E21">
            <v>-6.0000000000000002E-6</v>
          </cell>
          <cell r="F21">
            <v>9.9999999999999991E-6</v>
          </cell>
          <cell r="G21">
            <v>0</v>
          </cell>
          <cell r="H21">
            <v>6.0000000000000002E-6</v>
          </cell>
          <cell r="I21">
            <v>6.0000000000000002E-6</v>
          </cell>
          <cell r="J21">
            <v>0</v>
          </cell>
          <cell r="K21">
            <v>1.359E-3</v>
          </cell>
        </row>
        <row r="22">
          <cell r="A22" t="str">
            <v>BB POLO 28 - 07.03.12</v>
          </cell>
          <cell r="B22">
            <v>0</v>
          </cell>
          <cell r="C22">
            <v>0</v>
          </cell>
          <cell r="D22">
            <v>0</v>
          </cell>
          <cell r="E22">
            <v>0</v>
          </cell>
          <cell r="F22">
            <v>0</v>
          </cell>
          <cell r="G22">
            <v>0</v>
          </cell>
          <cell r="H22">
            <v>0</v>
          </cell>
          <cell r="I22">
            <v>0</v>
          </cell>
          <cell r="J22">
            <v>0</v>
          </cell>
          <cell r="K22">
            <v>0</v>
          </cell>
        </row>
        <row r="23">
          <cell r="A23" t="str">
            <v>BB POLO 28 - 08.02.12</v>
          </cell>
          <cell r="B23">
            <v>0</v>
          </cell>
          <cell r="C23">
            <v>0</v>
          </cell>
          <cell r="D23">
            <v>0</v>
          </cell>
          <cell r="E23">
            <v>0</v>
          </cell>
          <cell r="F23">
            <v>0</v>
          </cell>
          <cell r="G23">
            <v>0</v>
          </cell>
          <cell r="H23">
            <v>0</v>
          </cell>
          <cell r="I23">
            <v>0</v>
          </cell>
          <cell r="J23">
            <v>0</v>
          </cell>
          <cell r="K23">
            <v>0</v>
          </cell>
        </row>
        <row r="24">
          <cell r="A24" t="str">
            <v>BB POLO 28 - 08.03.12</v>
          </cell>
          <cell r="B24">
            <v>0</v>
          </cell>
          <cell r="C24">
            <v>0</v>
          </cell>
          <cell r="D24">
            <v>0</v>
          </cell>
          <cell r="E24">
            <v>0</v>
          </cell>
          <cell r="F24">
            <v>0</v>
          </cell>
          <cell r="G24">
            <v>0</v>
          </cell>
          <cell r="H24">
            <v>0</v>
          </cell>
          <cell r="I24">
            <v>0</v>
          </cell>
          <cell r="J24">
            <v>0</v>
          </cell>
          <cell r="K24">
            <v>0</v>
          </cell>
        </row>
        <row r="25">
          <cell r="A25" t="str">
            <v>BB POLO 28 - 08.05.12</v>
          </cell>
          <cell r="B25">
            <v>0</v>
          </cell>
          <cell r="C25">
            <v>17940000</v>
          </cell>
          <cell r="D25">
            <v>0</v>
          </cell>
          <cell r="E25">
            <v>-11911.894812</v>
          </cell>
          <cell r="F25">
            <v>103133.288415</v>
          </cell>
          <cell r="G25">
            <v>0</v>
          </cell>
          <cell r="H25">
            <v>11911.894812</v>
          </cell>
          <cell r="I25">
            <v>11911.894812</v>
          </cell>
          <cell r="J25">
            <v>0</v>
          </cell>
          <cell r="K25">
            <v>18031221.393603001</v>
          </cell>
        </row>
        <row r="26">
          <cell r="A26" t="str">
            <v>BB POLO 28 - 09.01.12</v>
          </cell>
          <cell r="B26">
            <v>0</v>
          </cell>
          <cell r="C26">
            <v>0</v>
          </cell>
          <cell r="D26">
            <v>0</v>
          </cell>
          <cell r="E26">
            <v>0</v>
          </cell>
          <cell r="F26">
            <v>0</v>
          </cell>
          <cell r="G26">
            <v>0</v>
          </cell>
          <cell r="H26">
            <v>0</v>
          </cell>
          <cell r="I26">
            <v>0</v>
          </cell>
          <cell r="J26">
            <v>0</v>
          </cell>
          <cell r="K26">
            <v>0</v>
          </cell>
        </row>
        <row r="27">
          <cell r="A27" t="str">
            <v>BB POLO 28 - 09.03.12</v>
          </cell>
          <cell r="B27">
            <v>0</v>
          </cell>
          <cell r="C27">
            <v>0</v>
          </cell>
          <cell r="D27">
            <v>0</v>
          </cell>
          <cell r="E27">
            <v>0</v>
          </cell>
          <cell r="F27">
            <v>0</v>
          </cell>
          <cell r="G27">
            <v>0</v>
          </cell>
          <cell r="H27">
            <v>0</v>
          </cell>
          <cell r="I27">
            <v>0</v>
          </cell>
          <cell r="J27">
            <v>0</v>
          </cell>
          <cell r="K27">
            <v>0</v>
          </cell>
        </row>
        <row r="28">
          <cell r="A28" t="str">
            <v>BB POLO 28 - 09.04.12</v>
          </cell>
          <cell r="B28">
            <v>1417625.2218210001</v>
          </cell>
          <cell r="C28">
            <v>0</v>
          </cell>
          <cell r="D28">
            <v>1426272.9039030001</v>
          </cell>
          <cell r="E28">
            <v>1422611.499995</v>
          </cell>
          <cell r="F28">
            <v>8647.6844450000008</v>
          </cell>
          <cell r="G28">
            <v>3661.4039029999999</v>
          </cell>
          <cell r="H28">
            <v>4.9999999999999996E-6</v>
          </cell>
          <cell r="I28">
            <v>3661.4039079999998</v>
          </cell>
          <cell r="J28">
            <v>0</v>
          </cell>
          <cell r="K28">
            <v>2.359E-3</v>
          </cell>
        </row>
        <row r="29">
          <cell r="A29" t="str">
            <v>BB POLO 28 - 09.05.12</v>
          </cell>
          <cell r="B29">
            <v>0</v>
          </cell>
          <cell r="C29">
            <v>4730000</v>
          </cell>
          <cell r="D29">
            <v>0</v>
          </cell>
          <cell r="E29">
            <v>-2836.0436239999999</v>
          </cell>
          <cell r="F29">
            <v>25549.942556999998</v>
          </cell>
          <cell r="G29">
            <v>0</v>
          </cell>
          <cell r="H29">
            <v>2836.0436239999999</v>
          </cell>
          <cell r="I29">
            <v>2836.0436239999999</v>
          </cell>
          <cell r="J29">
            <v>0</v>
          </cell>
          <cell r="K29">
            <v>4752713.8989340002</v>
          </cell>
        </row>
        <row r="30">
          <cell r="A30" t="str">
            <v>BB POLO 28 - 10.01.12</v>
          </cell>
          <cell r="B30">
            <v>2.3319999999999999E-3</v>
          </cell>
          <cell r="C30">
            <v>0</v>
          </cell>
          <cell r="D30">
            <v>0</v>
          </cell>
          <cell r="E30">
            <v>-1.2999999999999999E-5</v>
          </cell>
          <cell r="F30">
            <v>1.7E-5</v>
          </cell>
          <cell r="G30">
            <v>0</v>
          </cell>
          <cell r="H30">
            <v>1.2999999999999999E-5</v>
          </cell>
          <cell r="I30">
            <v>1.2999999999999999E-5</v>
          </cell>
          <cell r="J30">
            <v>0</v>
          </cell>
          <cell r="K30">
            <v>2.3370000000000001E-3</v>
          </cell>
        </row>
        <row r="31">
          <cell r="A31" t="str">
            <v>BB POLO 28 - 11.01.12</v>
          </cell>
          <cell r="B31">
            <v>0</v>
          </cell>
          <cell r="C31">
            <v>0</v>
          </cell>
          <cell r="D31">
            <v>0</v>
          </cell>
          <cell r="E31">
            <v>0</v>
          </cell>
          <cell r="F31">
            <v>0</v>
          </cell>
          <cell r="G31">
            <v>0</v>
          </cell>
          <cell r="H31">
            <v>0</v>
          </cell>
          <cell r="I31">
            <v>0</v>
          </cell>
          <cell r="J31">
            <v>0</v>
          </cell>
          <cell r="K31">
            <v>0</v>
          </cell>
        </row>
        <row r="32">
          <cell r="A32" t="str">
            <v>BB POLO 28 - 11.04.12</v>
          </cell>
          <cell r="B32">
            <v>31978458.166503999</v>
          </cell>
          <cell r="C32">
            <v>0</v>
          </cell>
          <cell r="D32">
            <v>32173530.607117001</v>
          </cell>
          <cell r="E32">
            <v>32096236.219997</v>
          </cell>
          <cell r="F32">
            <v>195072.44292900001</v>
          </cell>
          <cell r="G32">
            <v>77294.387115999998</v>
          </cell>
          <cell r="H32">
            <v>3.9999999999999998E-6</v>
          </cell>
          <cell r="I32">
            <v>77294.387119999999</v>
          </cell>
          <cell r="J32">
            <v>0</v>
          </cell>
          <cell r="K32">
            <v>2.313E-3</v>
          </cell>
        </row>
        <row r="33">
          <cell r="A33" t="str">
            <v>BB POLO 28 - 11.05.12</v>
          </cell>
          <cell r="B33">
            <v>0</v>
          </cell>
          <cell r="C33">
            <v>654000</v>
          </cell>
          <cell r="D33">
            <v>0</v>
          </cell>
          <cell r="E33">
            <v>-310.30969900000002</v>
          </cell>
          <cell r="F33">
            <v>3087.658692</v>
          </cell>
          <cell r="G33">
            <v>0</v>
          </cell>
          <cell r="H33">
            <v>310.30969900000002</v>
          </cell>
          <cell r="I33">
            <v>310.30969900000002</v>
          </cell>
          <cell r="J33">
            <v>0</v>
          </cell>
          <cell r="K33">
            <v>656777.34899299999</v>
          </cell>
        </row>
        <row r="34">
          <cell r="A34" t="str">
            <v>BB POLO 28 - 12.01.12</v>
          </cell>
          <cell r="B34">
            <v>0</v>
          </cell>
          <cell r="C34">
            <v>0</v>
          </cell>
          <cell r="D34">
            <v>0</v>
          </cell>
          <cell r="E34">
            <v>0</v>
          </cell>
          <cell r="F34">
            <v>0</v>
          </cell>
          <cell r="G34">
            <v>0</v>
          </cell>
          <cell r="H34">
            <v>0</v>
          </cell>
          <cell r="I34">
            <v>0</v>
          </cell>
          <cell r="J34">
            <v>0</v>
          </cell>
          <cell r="K34">
            <v>0</v>
          </cell>
        </row>
        <row r="35">
          <cell r="A35" t="str">
            <v>BB POLO 28 - 12.03.12</v>
          </cell>
          <cell r="B35">
            <v>7.9430000000000004E-3</v>
          </cell>
          <cell r="C35">
            <v>0</v>
          </cell>
          <cell r="D35">
            <v>0</v>
          </cell>
          <cell r="E35">
            <v>-2.4000000000000001E-5</v>
          </cell>
          <cell r="F35">
            <v>5.8999999999999998E-5</v>
          </cell>
          <cell r="G35">
            <v>0</v>
          </cell>
          <cell r="H35">
            <v>2.4000000000000001E-5</v>
          </cell>
          <cell r="I35">
            <v>2.4000000000000001E-5</v>
          </cell>
          <cell r="J35">
            <v>0</v>
          </cell>
          <cell r="K35">
            <v>7.977999999999999E-3</v>
          </cell>
        </row>
        <row r="36">
          <cell r="A36" t="str">
            <v>BB POLO 28 - 12.04.12</v>
          </cell>
          <cell r="B36">
            <v>14361171.55328</v>
          </cell>
          <cell r="C36">
            <v>0</v>
          </cell>
          <cell r="D36">
            <v>13240362.542021999</v>
          </cell>
          <cell r="E36">
            <v>13207017.986578999</v>
          </cell>
          <cell r="F36">
            <v>91729.322962999999</v>
          </cell>
          <cell r="G36">
            <v>31228.272021000001</v>
          </cell>
          <cell r="H36">
            <v>2116.283422</v>
          </cell>
          <cell r="I36">
            <v>33344.555442999997</v>
          </cell>
          <cell r="J36">
            <v>0</v>
          </cell>
          <cell r="K36">
            <v>1210422.0507990001</v>
          </cell>
        </row>
        <row r="37">
          <cell r="A37" t="str">
            <v>BB POLO 28 - 13.01.12</v>
          </cell>
          <cell r="B37">
            <v>0</v>
          </cell>
          <cell r="C37">
            <v>0</v>
          </cell>
          <cell r="D37">
            <v>0</v>
          </cell>
          <cell r="E37">
            <v>0</v>
          </cell>
          <cell r="F37">
            <v>0</v>
          </cell>
          <cell r="G37">
            <v>0</v>
          </cell>
          <cell r="H37">
            <v>0</v>
          </cell>
          <cell r="I37">
            <v>0</v>
          </cell>
          <cell r="J37">
            <v>0</v>
          </cell>
          <cell r="K37">
            <v>0</v>
          </cell>
        </row>
        <row r="38">
          <cell r="A38" t="str">
            <v>BB POLO 28 - 13.02.12</v>
          </cell>
          <cell r="B38">
            <v>0</v>
          </cell>
          <cell r="C38">
            <v>0</v>
          </cell>
          <cell r="D38">
            <v>0</v>
          </cell>
          <cell r="E38">
            <v>0</v>
          </cell>
          <cell r="F38">
            <v>0</v>
          </cell>
          <cell r="G38">
            <v>0</v>
          </cell>
          <cell r="H38">
            <v>0</v>
          </cell>
          <cell r="I38">
            <v>0</v>
          </cell>
          <cell r="J38">
            <v>0</v>
          </cell>
          <cell r="K38">
            <v>0</v>
          </cell>
        </row>
        <row r="39">
          <cell r="A39" t="str">
            <v>BB POLO 28 - 13.03.12</v>
          </cell>
          <cell r="B39">
            <v>0</v>
          </cell>
          <cell r="C39">
            <v>0</v>
          </cell>
          <cell r="D39">
            <v>0</v>
          </cell>
          <cell r="E39">
            <v>0</v>
          </cell>
          <cell r="F39">
            <v>0</v>
          </cell>
          <cell r="G39">
            <v>0</v>
          </cell>
          <cell r="H39">
            <v>0</v>
          </cell>
          <cell r="I39">
            <v>0</v>
          </cell>
          <cell r="J39">
            <v>0</v>
          </cell>
          <cell r="K39">
            <v>0</v>
          </cell>
        </row>
        <row r="40">
          <cell r="A40" t="str">
            <v>BB POLO 28 - 13.04.12</v>
          </cell>
          <cell r="B40">
            <v>20810913.376120001</v>
          </cell>
          <cell r="C40">
            <v>0</v>
          </cell>
          <cell r="D40">
            <v>0</v>
          </cell>
          <cell r="E40">
            <v>-35433.407274999998</v>
          </cell>
          <cell r="F40">
            <v>155309.33904699999</v>
          </cell>
          <cell r="G40">
            <v>0</v>
          </cell>
          <cell r="H40">
            <v>35433.407274999998</v>
          </cell>
          <cell r="I40">
            <v>35433.407274999998</v>
          </cell>
          <cell r="J40">
            <v>0</v>
          </cell>
          <cell r="K40">
            <v>20930789.307891998</v>
          </cell>
        </row>
        <row r="41">
          <cell r="A41" t="str">
            <v>BB POLO 28 - 14.02.12</v>
          </cell>
          <cell r="B41">
            <v>0</v>
          </cell>
          <cell r="C41">
            <v>0</v>
          </cell>
          <cell r="D41">
            <v>0</v>
          </cell>
          <cell r="E41">
            <v>0</v>
          </cell>
          <cell r="F41">
            <v>0</v>
          </cell>
          <cell r="G41">
            <v>0</v>
          </cell>
          <cell r="H41">
            <v>0</v>
          </cell>
          <cell r="I41">
            <v>0</v>
          </cell>
          <cell r="J41">
            <v>0</v>
          </cell>
          <cell r="K41">
            <v>0</v>
          </cell>
        </row>
        <row r="42">
          <cell r="A42" t="str">
            <v>BB POLO 28 - 14.03.12</v>
          </cell>
          <cell r="B42">
            <v>0</v>
          </cell>
          <cell r="C42">
            <v>0</v>
          </cell>
          <cell r="D42">
            <v>0</v>
          </cell>
          <cell r="E42">
            <v>0</v>
          </cell>
          <cell r="F42">
            <v>0</v>
          </cell>
          <cell r="G42">
            <v>0</v>
          </cell>
          <cell r="H42">
            <v>0</v>
          </cell>
          <cell r="I42">
            <v>0</v>
          </cell>
          <cell r="J42">
            <v>0</v>
          </cell>
          <cell r="K42">
            <v>0</v>
          </cell>
        </row>
        <row r="43">
          <cell r="A43" t="str">
            <v>BB POLO 28 - 14.05.12</v>
          </cell>
          <cell r="B43">
            <v>0</v>
          </cell>
          <cell r="C43">
            <v>9226000</v>
          </cell>
          <cell r="D43">
            <v>0</v>
          </cell>
          <cell r="E43">
            <v>-3455.6120519999999</v>
          </cell>
          <cell r="F43">
            <v>40416.515226000003</v>
          </cell>
          <cell r="G43">
            <v>0</v>
          </cell>
          <cell r="H43">
            <v>3455.6120519999999</v>
          </cell>
          <cell r="I43">
            <v>3455.6120519999999</v>
          </cell>
          <cell r="J43">
            <v>0</v>
          </cell>
          <cell r="K43">
            <v>9262960.9031739999</v>
          </cell>
        </row>
        <row r="44">
          <cell r="A44" t="str">
            <v>BB POLO 28 - 16.01.12</v>
          </cell>
          <cell r="B44">
            <v>0</v>
          </cell>
          <cell r="C44">
            <v>0</v>
          </cell>
          <cell r="D44">
            <v>0</v>
          </cell>
          <cell r="E44">
            <v>0</v>
          </cell>
          <cell r="F44">
            <v>0</v>
          </cell>
          <cell r="G44">
            <v>0</v>
          </cell>
          <cell r="H44">
            <v>0</v>
          </cell>
          <cell r="I44">
            <v>0</v>
          </cell>
          <cell r="J44">
            <v>0</v>
          </cell>
          <cell r="K44">
            <v>0</v>
          </cell>
        </row>
        <row r="45">
          <cell r="A45" t="str">
            <v>BB POLO 28 - 16.02.12</v>
          </cell>
          <cell r="B45">
            <v>0</v>
          </cell>
          <cell r="C45">
            <v>0</v>
          </cell>
          <cell r="D45">
            <v>0</v>
          </cell>
          <cell r="E45">
            <v>0</v>
          </cell>
          <cell r="F45">
            <v>0</v>
          </cell>
          <cell r="G45">
            <v>0</v>
          </cell>
          <cell r="H45">
            <v>0</v>
          </cell>
          <cell r="I45">
            <v>0</v>
          </cell>
          <cell r="J45">
            <v>0</v>
          </cell>
          <cell r="K45">
            <v>0</v>
          </cell>
        </row>
        <row r="46">
          <cell r="A46" t="str">
            <v>BB POLO 28 - 16.03.12</v>
          </cell>
          <cell r="B46">
            <v>0</v>
          </cell>
          <cell r="C46">
            <v>0</v>
          </cell>
          <cell r="D46">
            <v>0</v>
          </cell>
          <cell r="E46">
            <v>0</v>
          </cell>
          <cell r="F46">
            <v>0</v>
          </cell>
          <cell r="G46">
            <v>0</v>
          </cell>
          <cell r="H46">
            <v>0</v>
          </cell>
          <cell r="I46">
            <v>0</v>
          </cell>
          <cell r="J46">
            <v>0</v>
          </cell>
          <cell r="K46">
            <v>0</v>
          </cell>
        </row>
        <row r="47">
          <cell r="A47" t="str">
            <v>BB POLO 28 - 16.05.12</v>
          </cell>
          <cell r="B47">
            <v>0</v>
          </cell>
          <cell r="C47">
            <v>31370000</v>
          </cell>
          <cell r="D47">
            <v>0</v>
          </cell>
          <cell r="E47">
            <v>-8712.5001510000002</v>
          </cell>
          <cell r="F47">
            <v>116166.668682</v>
          </cell>
          <cell r="G47">
            <v>0</v>
          </cell>
          <cell r="H47">
            <v>8712.5001510000002</v>
          </cell>
          <cell r="I47">
            <v>8712.5001510000002</v>
          </cell>
          <cell r="J47">
            <v>0</v>
          </cell>
          <cell r="K47">
            <v>31477454.168531001</v>
          </cell>
        </row>
        <row r="48">
          <cell r="A48" t="str">
            <v>BB POLO 28 - 17.01.12</v>
          </cell>
          <cell r="B48">
            <v>0</v>
          </cell>
          <cell r="C48">
            <v>0</v>
          </cell>
          <cell r="D48">
            <v>0</v>
          </cell>
          <cell r="E48">
            <v>0</v>
          </cell>
          <cell r="F48">
            <v>0</v>
          </cell>
          <cell r="G48">
            <v>0</v>
          </cell>
          <cell r="H48">
            <v>0</v>
          </cell>
          <cell r="I48">
            <v>0</v>
          </cell>
          <cell r="J48">
            <v>0</v>
          </cell>
          <cell r="K48">
            <v>0</v>
          </cell>
        </row>
        <row r="49">
          <cell r="A49" t="str">
            <v>BB POLO 28 - 17.02.12</v>
          </cell>
          <cell r="B49">
            <v>0</v>
          </cell>
          <cell r="C49">
            <v>0</v>
          </cell>
          <cell r="D49">
            <v>0</v>
          </cell>
          <cell r="E49">
            <v>0</v>
          </cell>
          <cell r="F49">
            <v>0</v>
          </cell>
          <cell r="G49">
            <v>0</v>
          </cell>
          <cell r="H49">
            <v>0</v>
          </cell>
          <cell r="I49">
            <v>0</v>
          </cell>
          <cell r="J49">
            <v>0</v>
          </cell>
          <cell r="K49">
            <v>0</v>
          </cell>
        </row>
        <row r="50">
          <cell r="A50" t="str">
            <v>BB POLO 28 - 17.04.12</v>
          </cell>
          <cell r="B50">
            <v>12629653.313623</v>
          </cell>
          <cell r="C50">
            <v>0</v>
          </cell>
          <cell r="D50">
            <v>0</v>
          </cell>
          <cell r="E50">
            <v>-20086.034186000001</v>
          </cell>
          <cell r="F50">
            <v>94253.580950000003</v>
          </cell>
          <cell r="G50">
            <v>0</v>
          </cell>
          <cell r="H50">
            <v>20086.034186000001</v>
          </cell>
          <cell r="I50">
            <v>20086.034186000001</v>
          </cell>
          <cell r="J50">
            <v>0</v>
          </cell>
          <cell r="K50">
            <v>12703820.860386999</v>
          </cell>
        </row>
        <row r="51">
          <cell r="A51" t="str">
            <v>BB POLO 28 - 17.05.12</v>
          </cell>
          <cell r="B51">
            <v>0</v>
          </cell>
          <cell r="C51">
            <v>10047000</v>
          </cell>
          <cell r="D51">
            <v>0</v>
          </cell>
          <cell r="E51">
            <v>-2382.732845</v>
          </cell>
          <cell r="F51">
            <v>33797.629008999997</v>
          </cell>
          <cell r="G51">
            <v>0</v>
          </cell>
          <cell r="H51">
            <v>2382.732845</v>
          </cell>
          <cell r="I51">
            <v>2382.732845</v>
          </cell>
          <cell r="J51">
            <v>0</v>
          </cell>
          <cell r="K51">
            <v>10078414.896164</v>
          </cell>
        </row>
        <row r="52">
          <cell r="A52" t="str">
            <v>BB POLO 28 - 18.01.12</v>
          </cell>
          <cell r="B52">
            <v>6.1679999999999999E-3</v>
          </cell>
          <cell r="C52">
            <v>0</v>
          </cell>
          <cell r="D52">
            <v>0</v>
          </cell>
          <cell r="E52">
            <v>-3.1999999999999999E-5</v>
          </cell>
          <cell r="F52">
            <v>4.6E-5</v>
          </cell>
          <cell r="G52">
            <v>0</v>
          </cell>
          <cell r="H52">
            <v>3.1999999999999999E-5</v>
          </cell>
          <cell r="I52">
            <v>3.1999999999999999E-5</v>
          </cell>
          <cell r="J52">
            <v>0</v>
          </cell>
          <cell r="K52">
            <v>6.1830000000000001E-3</v>
          </cell>
        </row>
        <row r="53">
          <cell r="A53" t="str">
            <v>BB POLO 28 - 18.04.12</v>
          </cell>
          <cell r="B53">
            <v>16189779.273142001</v>
          </cell>
          <cell r="C53">
            <v>0</v>
          </cell>
          <cell r="D53">
            <v>0</v>
          </cell>
          <cell r="E53">
            <v>-24840.246776</v>
          </cell>
          <cell r="F53">
            <v>120822.37203100001</v>
          </cell>
          <cell r="G53">
            <v>0</v>
          </cell>
          <cell r="H53">
            <v>24840.246776</v>
          </cell>
          <cell r="I53">
            <v>24840.246776</v>
          </cell>
          <cell r="J53">
            <v>0</v>
          </cell>
          <cell r="K53">
            <v>16285761.398397001</v>
          </cell>
        </row>
        <row r="54">
          <cell r="A54" t="str">
            <v>BB POLO 28 - 18.05.12</v>
          </cell>
          <cell r="B54">
            <v>0</v>
          </cell>
          <cell r="C54">
            <v>2025000</v>
          </cell>
          <cell r="D54">
            <v>0</v>
          </cell>
          <cell r="E54">
            <v>-405.58148</v>
          </cell>
          <cell r="F54">
            <v>6145.1739349999998</v>
          </cell>
          <cell r="G54">
            <v>0</v>
          </cell>
          <cell r="H54">
            <v>405.58148</v>
          </cell>
          <cell r="I54">
            <v>405.58148</v>
          </cell>
          <cell r="J54">
            <v>0</v>
          </cell>
          <cell r="K54">
            <v>2030739.5924549999</v>
          </cell>
        </row>
        <row r="55">
          <cell r="A55" t="str">
            <v>BB POLO 28 - 19.01.12</v>
          </cell>
          <cell r="B55">
            <v>4.9350000000000002E-3</v>
          </cell>
          <cell r="C55">
            <v>0</v>
          </cell>
          <cell r="D55">
            <v>0</v>
          </cell>
          <cell r="E55">
            <v>-2.4999999999999998E-5</v>
          </cell>
          <cell r="F55">
            <v>3.6999999999999998E-5</v>
          </cell>
          <cell r="G55">
            <v>0</v>
          </cell>
          <cell r="H55">
            <v>2.4999999999999998E-5</v>
          </cell>
          <cell r="I55">
            <v>2.4999999999999998E-5</v>
          </cell>
          <cell r="J55">
            <v>0</v>
          </cell>
          <cell r="K55">
            <v>4.9459999999999999E-3</v>
          </cell>
        </row>
        <row r="56">
          <cell r="A56" t="str">
            <v>BB POLO 28 - 19.03.12</v>
          </cell>
          <cell r="B56">
            <v>3686457.498048</v>
          </cell>
          <cell r="C56">
            <v>0</v>
          </cell>
          <cell r="D56">
            <v>3691495.9248350002</v>
          </cell>
          <cell r="E56">
            <v>3681214.4058580003</v>
          </cell>
          <cell r="F56">
            <v>5038.4267870000003</v>
          </cell>
          <cell r="G56">
            <v>10281.518977</v>
          </cell>
          <cell r="H56">
            <v>0</v>
          </cell>
          <cell r="I56">
            <v>10281.518977</v>
          </cell>
          <cell r="J56">
            <v>0</v>
          </cell>
          <cell r="K56">
            <v>0</v>
          </cell>
        </row>
        <row r="57">
          <cell r="A57" t="str">
            <v>BB POLO 28 - 19.04.12</v>
          </cell>
          <cell r="B57">
            <v>6214867.2384989997</v>
          </cell>
          <cell r="C57">
            <v>0</v>
          </cell>
          <cell r="D57">
            <v>0</v>
          </cell>
          <cell r="E57">
            <v>-9187.2065820000007</v>
          </cell>
          <cell r="F57">
            <v>46380.805379999998</v>
          </cell>
          <cell r="G57">
            <v>0</v>
          </cell>
          <cell r="H57">
            <v>9187.2065820000007</v>
          </cell>
          <cell r="I57">
            <v>9187.2065820000007</v>
          </cell>
          <cell r="J57">
            <v>0</v>
          </cell>
          <cell r="K57">
            <v>6252060.837297</v>
          </cell>
        </row>
        <row r="58">
          <cell r="A58" t="str">
            <v>BB POLO 28 - 20.01.12</v>
          </cell>
          <cell r="B58">
            <v>0</v>
          </cell>
          <cell r="C58">
            <v>0</v>
          </cell>
          <cell r="D58">
            <v>0</v>
          </cell>
          <cell r="E58">
            <v>0</v>
          </cell>
          <cell r="F58">
            <v>0</v>
          </cell>
          <cell r="G58">
            <v>0</v>
          </cell>
          <cell r="H58">
            <v>0</v>
          </cell>
          <cell r="I58">
            <v>0</v>
          </cell>
          <cell r="J58">
            <v>0</v>
          </cell>
          <cell r="K58">
            <v>0</v>
          </cell>
        </row>
        <row r="59">
          <cell r="A59" t="str">
            <v>BB POLO 28 - 20.03.12</v>
          </cell>
          <cell r="B59">
            <v>677169.63589799998</v>
          </cell>
          <cell r="C59">
            <v>0</v>
          </cell>
          <cell r="D59">
            <v>678095.14882100001</v>
          </cell>
          <cell r="E59">
            <v>676273.73999599996</v>
          </cell>
          <cell r="F59">
            <v>925.51444500000002</v>
          </cell>
          <cell r="G59">
            <v>1821.408821</v>
          </cell>
          <cell r="H59">
            <v>3.9999999999999998E-6</v>
          </cell>
          <cell r="I59">
            <v>1821.408825</v>
          </cell>
          <cell r="J59">
            <v>0</v>
          </cell>
          <cell r="K59">
            <v>1.518E-3</v>
          </cell>
        </row>
        <row r="60">
          <cell r="A60" t="str">
            <v>BB POLO 28 - 20.04.12</v>
          </cell>
          <cell r="B60">
            <v>190389.83770999999</v>
          </cell>
          <cell r="C60">
            <v>0</v>
          </cell>
          <cell r="D60">
            <v>0</v>
          </cell>
          <cell r="E60">
            <v>-271.60411899999997</v>
          </cell>
          <cell r="F60">
            <v>1420.856419</v>
          </cell>
          <cell r="G60">
            <v>0</v>
          </cell>
          <cell r="H60">
            <v>271.60411899999997</v>
          </cell>
          <cell r="I60">
            <v>271.60411899999997</v>
          </cell>
          <cell r="J60">
            <v>0</v>
          </cell>
          <cell r="K60">
            <v>191539.09000900001</v>
          </cell>
        </row>
        <row r="61">
          <cell r="A61" t="str">
            <v xml:space="preserve">BB POLO 28 </v>
          </cell>
          <cell r="B61">
            <v>8.8999999999999995E-5</v>
          </cell>
          <cell r="C61">
            <v>0</v>
          </cell>
          <cell r="D61">
            <v>0</v>
          </cell>
          <cell r="E61">
            <v>-9.9999999999999995E-7</v>
          </cell>
          <cell r="F61">
            <v>9.9999999999999995E-7</v>
          </cell>
          <cell r="G61">
            <v>0</v>
          </cell>
          <cell r="H61">
            <v>9.9999999999999995E-7</v>
          </cell>
          <cell r="I61">
            <v>9.9999999999999995E-7</v>
          </cell>
          <cell r="J61">
            <v>0</v>
          </cell>
          <cell r="K61">
            <v>8.8999999999999995E-5</v>
          </cell>
        </row>
        <row r="62">
          <cell r="A62" t="str">
            <v>BB POLO 28 - 21.03.12</v>
          </cell>
          <cell r="B62">
            <v>10739347.606000001</v>
          </cell>
          <cell r="C62">
            <v>0</v>
          </cell>
          <cell r="D62">
            <v>10754025.476489</v>
          </cell>
          <cell r="E62">
            <v>10726119.739948001</v>
          </cell>
          <cell r="F62">
            <v>14677.889848000001</v>
          </cell>
          <cell r="G62">
            <v>27905.736489999999</v>
          </cell>
          <cell r="H62">
            <v>5.1E-5</v>
          </cell>
          <cell r="I62">
            <v>27905.736540999998</v>
          </cell>
          <cell r="J62">
            <v>0</v>
          </cell>
          <cell r="K62">
            <v>1.9307999999999999E-2</v>
          </cell>
        </row>
        <row r="63">
          <cell r="A63" t="str">
            <v>BB POLO 28 - 21.05.12</v>
          </cell>
          <cell r="B63">
            <v>0</v>
          </cell>
          <cell r="C63">
            <v>12814000</v>
          </cell>
          <cell r="D63">
            <v>0</v>
          </cell>
          <cell r="E63">
            <v>-1758.250802</v>
          </cell>
          <cell r="F63">
            <v>34475.505915000002</v>
          </cell>
          <cell r="G63">
            <v>0</v>
          </cell>
          <cell r="H63">
            <v>1758.250802</v>
          </cell>
          <cell r="I63">
            <v>1758.250802</v>
          </cell>
          <cell r="J63">
            <v>0</v>
          </cell>
          <cell r="K63">
            <v>12846717.255113</v>
          </cell>
        </row>
        <row r="64">
          <cell r="A64" t="str">
            <v>BB POLO 28 - 22.02.12</v>
          </cell>
          <cell r="B64">
            <v>4.4659999999999995E-3</v>
          </cell>
          <cell r="C64">
            <v>0</v>
          </cell>
          <cell r="D64">
            <v>0</v>
          </cell>
          <cell r="E64">
            <v>-1.7E-5</v>
          </cell>
          <cell r="F64">
            <v>3.2999999999999996E-5</v>
          </cell>
          <cell r="G64">
            <v>0</v>
          </cell>
          <cell r="H64">
            <v>1.7E-5</v>
          </cell>
          <cell r="I64">
            <v>1.7E-5</v>
          </cell>
          <cell r="J64">
            <v>0</v>
          </cell>
          <cell r="K64">
            <v>4.4819999999999999E-3</v>
          </cell>
        </row>
        <row r="65">
          <cell r="A65" t="str">
            <v>BB POLO 28 - 22.03.12</v>
          </cell>
          <cell r="B65">
            <v>9916743.8461380005</v>
          </cell>
          <cell r="C65">
            <v>0</v>
          </cell>
          <cell r="D65">
            <v>9930297.4508820008</v>
          </cell>
          <cell r="E65">
            <v>9905480.5244340003</v>
          </cell>
          <cell r="F65">
            <v>13553.604744</v>
          </cell>
          <cell r="G65">
            <v>24816.926447999998</v>
          </cell>
          <cell r="H65">
            <v>0</v>
          </cell>
          <cell r="I65">
            <v>24816.926447999998</v>
          </cell>
          <cell r="J65">
            <v>0</v>
          </cell>
          <cell r="K65">
            <v>0</v>
          </cell>
        </row>
        <row r="66">
          <cell r="A66" t="str">
            <v>BB POLO 28 - 22.05.12</v>
          </cell>
          <cell r="B66">
            <v>0</v>
          </cell>
          <cell r="C66">
            <v>11208000</v>
          </cell>
          <cell r="D66">
            <v>0</v>
          </cell>
          <cell r="E66">
            <v>-1186.4398679999999</v>
          </cell>
          <cell r="F66">
            <v>26365.330395000001</v>
          </cell>
          <cell r="G66">
            <v>0</v>
          </cell>
          <cell r="H66">
            <v>1186.4398679999999</v>
          </cell>
          <cell r="I66">
            <v>1186.4398679999999</v>
          </cell>
          <cell r="J66">
            <v>0</v>
          </cell>
          <cell r="K66">
            <v>11233178.890528001</v>
          </cell>
        </row>
        <row r="67">
          <cell r="A67" t="str">
            <v>BB POLO 28 - 23.01.12</v>
          </cell>
          <cell r="B67">
            <v>0</v>
          </cell>
          <cell r="C67">
            <v>0</v>
          </cell>
          <cell r="D67">
            <v>0</v>
          </cell>
          <cell r="E67">
            <v>0</v>
          </cell>
          <cell r="F67">
            <v>0</v>
          </cell>
          <cell r="G67">
            <v>0</v>
          </cell>
          <cell r="H67">
            <v>0</v>
          </cell>
          <cell r="I67">
            <v>0</v>
          </cell>
          <cell r="J67">
            <v>0</v>
          </cell>
          <cell r="K67">
            <v>0</v>
          </cell>
        </row>
        <row r="68">
          <cell r="A68" t="str">
            <v>BB POLO 28 - 23.02.12</v>
          </cell>
          <cell r="B68">
            <v>0</v>
          </cell>
          <cell r="C68">
            <v>0</v>
          </cell>
          <cell r="D68">
            <v>0</v>
          </cell>
          <cell r="E68">
            <v>0</v>
          </cell>
          <cell r="F68">
            <v>0</v>
          </cell>
          <cell r="G68">
            <v>0</v>
          </cell>
          <cell r="H68">
            <v>0</v>
          </cell>
          <cell r="I68">
            <v>0</v>
          </cell>
          <cell r="J68">
            <v>0</v>
          </cell>
          <cell r="K68">
            <v>0</v>
          </cell>
        </row>
        <row r="69">
          <cell r="A69" t="str">
            <v>BB POLO 28 - 23.04.12</v>
          </cell>
          <cell r="B69">
            <v>11875272.092243999</v>
          </cell>
          <cell r="C69">
            <v>0</v>
          </cell>
          <cell r="D69">
            <v>0</v>
          </cell>
          <cell r="E69">
            <v>-16334.372555</v>
          </cell>
          <cell r="F69">
            <v>88623.724789</v>
          </cell>
          <cell r="G69">
            <v>0</v>
          </cell>
          <cell r="H69">
            <v>16334.372555</v>
          </cell>
          <cell r="I69">
            <v>16334.372555</v>
          </cell>
          <cell r="J69">
            <v>0</v>
          </cell>
          <cell r="K69">
            <v>11947561.444478</v>
          </cell>
        </row>
        <row r="70">
          <cell r="A70" t="str">
            <v>BB POLO 28 - 23.05.12</v>
          </cell>
          <cell r="B70">
            <v>0</v>
          </cell>
          <cell r="C70">
            <v>12508000</v>
          </cell>
          <cell r="D70">
            <v>0</v>
          </cell>
          <cell r="E70">
            <v>-1022.302384</v>
          </cell>
          <cell r="F70">
            <v>25242.034178000002</v>
          </cell>
          <cell r="G70">
            <v>0</v>
          </cell>
          <cell r="H70">
            <v>1022.302384</v>
          </cell>
          <cell r="I70">
            <v>1022.302384</v>
          </cell>
          <cell r="J70">
            <v>0</v>
          </cell>
          <cell r="K70">
            <v>12532219.731792999</v>
          </cell>
        </row>
        <row r="71">
          <cell r="A71" t="str">
            <v>BB POLO 28 - 24.01.12</v>
          </cell>
          <cell r="B71">
            <v>4.3399999999999998E-4</v>
          </cell>
          <cell r="C71">
            <v>0</v>
          </cell>
          <cell r="D71">
            <v>0</v>
          </cell>
          <cell r="E71">
            <v>-1.9999999999999999E-6</v>
          </cell>
          <cell r="F71">
            <v>3.0000000000000001E-6</v>
          </cell>
          <cell r="G71">
            <v>0</v>
          </cell>
          <cell r="H71">
            <v>1.9999999999999999E-6</v>
          </cell>
          <cell r="I71">
            <v>1.9999999999999999E-6</v>
          </cell>
          <cell r="J71">
            <v>0</v>
          </cell>
          <cell r="K71">
            <v>4.35E-4</v>
          </cell>
        </row>
        <row r="72">
          <cell r="A72" t="str">
            <v>BB POLO 28 - 24.02.12</v>
          </cell>
          <cell r="B72">
            <v>3.8109999999999997E-3</v>
          </cell>
          <cell r="C72">
            <v>0</v>
          </cell>
          <cell r="D72">
            <v>0</v>
          </cell>
          <cell r="E72">
            <v>-1.4E-5</v>
          </cell>
          <cell r="F72">
            <v>2.8E-5</v>
          </cell>
          <cell r="G72">
            <v>0</v>
          </cell>
          <cell r="H72">
            <v>1.4E-5</v>
          </cell>
          <cell r="I72">
            <v>1.4E-5</v>
          </cell>
          <cell r="J72">
            <v>0</v>
          </cell>
          <cell r="K72">
            <v>3.8249999999999998E-3</v>
          </cell>
        </row>
        <row r="73">
          <cell r="A73" t="str">
            <v>BB POLO 28 - 24.04.12</v>
          </cell>
          <cell r="B73">
            <v>7494234.19759</v>
          </cell>
          <cell r="C73">
            <v>0</v>
          </cell>
          <cell r="D73">
            <v>0</v>
          </cell>
          <cell r="E73">
            <v>-9924.4146660000006</v>
          </cell>
          <cell r="F73">
            <v>55928.566846000002</v>
          </cell>
          <cell r="G73">
            <v>0</v>
          </cell>
          <cell r="H73">
            <v>9924.4146660000006</v>
          </cell>
          <cell r="I73">
            <v>9924.4146660000006</v>
          </cell>
          <cell r="J73">
            <v>0</v>
          </cell>
          <cell r="K73">
            <v>7540238.3497710004</v>
          </cell>
        </row>
        <row r="74">
          <cell r="A74" t="str">
            <v>BB POLO 28 - 24.05.12</v>
          </cell>
          <cell r="B74">
            <v>0</v>
          </cell>
          <cell r="C74">
            <v>1915000</v>
          </cell>
          <cell r="D74">
            <v>0</v>
          </cell>
          <cell r="E74">
            <v>-116.44757199999999</v>
          </cell>
          <cell r="F74">
            <v>3234.6547679999999</v>
          </cell>
          <cell r="G74">
            <v>0</v>
          </cell>
          <cell r="H74">
            <v>116.44757199999999</v>
          </cell>
          <cell r="I74">
            <v>116.44757199999999</v>
          </cell>
          <cell r="J74">
            <v>0</v>
          </cell>
          <cell r="K74">
            <v>1918118.207196</v>
          </cell>
        </row>
        <row r="75">
          <cell r="A75" t="str">
            <v>BB POLO 28 - 25.05.12</v>
          </cell>
          <cell r="B75">
            <v>0</v>
          </cell>
          <cell r="C75">
            <v>155000</v>
          </cell>
          <cell r="D75">
            <v>0</v>
          </cell>
          <cell r="E75">
            <v>-6.2984089999999995</v>
          </cell>
          <cell r="F75">
            <v>209.94697099999999</v>
          </cell>
          <cell r="G75">
            <v>0</v>
          </cell>
          <cell r="H75">
            <v>6.2984089999999995</v>
          </cell>
          <cell r="I75">
            <v>6.2984089999999995</v>
          </cell>
          <cell r="J75">
            <v>0</v>
          </cell>
          <cell r="K75">
            <v>155203.64856199999</v>
          </cell>
        </row>
        <row r="76">
          <cell r="A76" t="str">
            <v>BB POLO 28 - 26.01.12</v>
          </cell>
          <cell r="B76">
            <v>1.1474999999999999E-2</v>
          </cell>
          <cell r="C76">
            <v>0</v>
          </cell>
          <cell r="D76">
            <v>0</v>
          </cell>
          <cell r="E76">
            <v>-5.4999999999999995E-5</v>
          </cell>
          <cell r="F76">
            <v>8.599999999999999E-5</v>
          </cell>
          <cell r="G76">
            <v>0</v>
          </cell>
          <cell r="H76">
            <v>5.4999999999999995E-5</v>
          </cell>
          <cell r="I76">
            <v>5.4999999999999995E-5</v>
          </cell>
          <cell r="J76">
            <v>0</v>
          </cell>
          <cell r="K76">
            <v>1.1505E-2</v>
          </cell>
        </row>
        <row r="77">
          <cell r="A77" t="str">
            <v>BB POLO 28 - 27.03.12</v>
          </cell>
          <cell r="B77">
            <v>7847293.5372569999</v>
          </cell>
          <cell r="C77">
            <v>0</v>
          </cell>
          <cell r="D77">
            <v>7858018.7370910002</v>
          </cell>
          <cell r="E77">
            <v>7840464.5199870002</v>
          </cell>
          <cell r="F77">
            <v>10725.205461</v>
          </cell>
          <cell r="G77">
            <v>17554.217090999999</v>
          </cell>
          <cell r="H77">
            <v>1.2999999999999999E-5</v>
          </cell>
          <cell r="I77">
            <v>17554.217103999999</v>
          </cell>
          <cell r="J77">
            <v>0</v>
          </cell>
          <cell r="K77">
            <v>5.6129999999999999E-3</v>
          </cell>
        </row>
        <row r="78">
          <cell r="A78" t="str">
            <v>BB POLO 28 - 27.04.12</v>
          </cell>
          <cell r="B78">
            <v>8660966.0173870008</v>
          </cell>
          <cell r="C78">
            <v>0</v>
          </cell>
          <cell r="D78">
            <v>0</v>
          </cell>
          <cell r="E78">
            <v>-10140.264483999999</v>
          </cell>
          <cell r="F78">
            <v>64635.745840000003</v>
          </cell>
          <cell r="G78">
            <v>0</v>
          </cell>
          <cell r="H78">
            <v>10140.264483999999</v>
          </cell>
          <cell r="I78">
            <v>10140.264483999999</v>
          </cell>
          <cell r="J78">
            <v>0</v>
          </cell>
          <cell r="K78">
            <v>8715461.4987429995</v>
          </cell>
        </row>
        <row r="79">
          <cell r="A79" t="str">
            <v>BB POLO 28 - 28.03.12</v>
          </cell>
          <cell r="B79">
            <v>27668356.738999002</v>
          </cell>
          <cell r="C79">
            <v>0</v>
          </cell>
          <cell r="D79">
            <v>27706172.172873002</v>
          </cell>
          <cell r="E79">
            <v>27647408.433976002</v>
          </cell>
          <cell r="F79">
            <v>37815.433874000002</v>
          </cell>
          <cell r="G79">
            <v>58763.738897000003</v>
          </cell>
          <cell r="H79">
            <v>0</v>
          </cell>
          <cell r="I79">
            <v>58763.738897000003</v>
          </cell>
          <cell r="J79">
            <v>0</v>
          </cell>
          <cell r="K79">
            <v>0</v>
          </cell>
        </row>
        <row r="80">
          <cell r="A80" t="str">
            <v>BB POLO 28 - 28.05.12</v>
          </cell>
          <cell r="B80">
            <v>0</v>
          </cell>
          <cell r="C80">
            <v>84000</v>
          </cell>
          <cell r="D80">
            <v>0</v>
          </cell>
          <cell r="E80">
            <v>-1.284276</v>
          </cell>
          <cell r="F80">
            <v>85.618400000000008</v>
          </cell>
          <cell r="G80">
            <v>0</v>
          </cell>
          <cell r="H80">
            <v>1.284276</v>
          </cell>
          <cell r="I80">
            <v>1.284276</v>
          </cell>
          <cell r="J80">
            <v>0</v>
          </cell>
          <cell r="K80">
            <v>84084.334124000001</v>
          </cell>
        </row>
        <row r="81">
          <cell r="A81" t="str">
            <v>BB POLO 28 - 29.02.12</v>
          </cell>
          <cell r="B81">
            <v>0</v>
          </cell>
          <cell r="C81">
            <v>0</v>
          </cell>
          <cell r="D81">
            <v>0</v>
          </cell>
          <cell r="E81">
            <v>0</v>
          </cell>
          <cell r="F81">
            <v>0</v>
          </cell>
          <cell r="G81">
            <v>0</v>
          </cell>
          <cell r="H81">
            <v>0</v>
          </cell>
          <cell r="I81">
            <v>0</v>
          </cell>
          <cell r="J81">
            <v>0</v>
          </cell>
          <cell r="K81">
            <v>0</v>
          </cell>
        </row>
        <row r="82">
          <cell r="A82" t="str">
            <v>BB POLO 28 - 29.03.12</v>
          </cell>
          <cell r="B82">
            <v>5913561.2759029996</v>
          </cell>
          <cell r="C82">
            <v>0</v>
          </cell>
          <cell r="D82">
            <v>5921643.5639559999</v>
          </cell>
          <cell r="E82">
            <v>5909573.7599799996</v>
          </cell>
          <cell r="F82">
            <v>8082.2973709999997</v>
          </cell>
          <cell r="G82">
            <v>12069.803954999999</v>
          </cell>
          <cell r="H82">
            <v>2.0999999999999999E-5</v>
          </cell>
          <cell r="I82">
            <v>12069.803975999999</v>
          </cell>
          <cell r="J82">
            <v>0</v>
          </cell>
          <cell r="K82">
            <v>9.299E-3</v>
          </cell>
        </row>
        <row r="83">
          <cell r="A83" t="str">
            <v>BB POLO 28 - 29.05.12</v>
          </cell>
          <cell r="B83">
            <v>0</v>
          </cell>
          <cell r="C83">
            <v>4703000</v>
          </cell>
          <cell r="D83">
            <v>0</v>
          </cell>
          <cell r="E83">
            <v>-33.598501999999996</v>
          </cell>
          <cell r="F83">
            <v>3199.8573040000001</v>
          </cell>
          <cell r="G83">
            <v>0</v>
          </cell>
          <cell r="H83">
            <v>33.598501999999996</v>
          </cell>
          <cell r="I83">
            <v>33.598501999999996</v>
          </cell>
          <cell r="J83">
            <v>0</v>
          </cell>
          <cell r="K83">
            <v>4706166.2588029997</v>
          </cell>
        </row>
        <row r="84">
          <cell r="A84" t="str">
            <v>BB POLO 28 - 30.05.12</v>
          </cell>
          <cell r="B84">
            <v>0</v>
          </cell>
          <cell r="C84">
            <v>3300000</v>
          </cell>
          <cell r="D84">
            <v>0</v>
          </cell>
          <cell r="E84">
            <v>-6.7469619999999999</v>
          </cell>
          <cell r="F84">
            <v>1124.4936009999999</v>
          </cell>
          <cell r="G84">
            <v>0</v>
          </cell>
          <cell r="H84">
            <v>6.7469619999999999</v>
          </cell>
          <cell r="I84">
            <v>6.7469619999999999</v>
          </cell>
          <cell r="J84">
            <v>0</v>
          </cell>
          <cell r="K84">
            <v>3301117.74664</v>
          </cell>
        </row>
        <row r="85">
          <cell r="A85" t="str">
            <v>BB POLO 28 - 31.05.12</v>
          </cell>
          <cell r="B85">
            <v>0</v>
          </cell>
          <cell r="C85">
            <v>5210000</v>
          </cell>
          <cell r="D85">
            <v>0</v>
          </cell>
          <cell r="E85">
            <v>0</v>
          </cell>
          <cell r="F85">
            <v>0</v>
          </cell>
          <cell r="G85">
            <v>0</v>
          </cell>
          <cell r="H85">
            <v>0</v>
          </cell>
          <cell r="I85">
            <v>0</v>
          </cell>
          <cell r="J85">
            <v>0</v>
          </cell>
          <cell r="K85">
            <v>5210000</v>
          </cell>
        </row>
        <row r="86">
          <cell r="A86" t="str">
            <v>BB POLO 28 - 2011</v>
          </cell>
          <cell r="B86">
            <v>244499007.37519994</v>
          </cell>
          <cell r="C86">
            <v>176066000</v>
          </cell>
          <cell r="D86">
            <v>159746960.28838101</v>
          </cell>
          <cell r="E86">
            <v>159173864.66804099</v>
          </cell>
          <cell r="F86">
            <v>1903851.2254340001</v>
          </cell>
          <cell r="G86">
            <v>364407.71244899998</v>
          </cell>
          <cell r="H86">
            <v>208687.90789100007</v>
          </cell>
          <cell r="I86">
            <v>573095.62034000014</v>
          </cell>
          <cell r="J86">
            <v>0</v>
          </cell>
          <cell r="K86">
            <v>262513210.40436801</v>
          </cell>
        </row>
        <row r="87">
          <cell r="A87" t="str">
            <v>BB POLO 28 - Ativo 07.02.12</v>
          </cell>
          <cell r="B87">
            <v>1106847.2941429999</v>
          </cell>
          <cell r="C87">
            <v>0</v>
          </cell>
          <cell r="D87">
            <v>1114349.373962</v>
          </cell>
          <cell r="E87">
            <v>1107295.7648209999</v>
          </cell>
          <cell r="F87">
            <v>7502.0798189999996</v>
          </cell>
          <cell r="G87">
            <v>7053.6091409999999</v>
          </cell>
          <cell r="H87">
            <v>0</v>
          </cell>
          <cell r="I87">
            <v>7053.6091409999999</v>
          </cell>
          <cell r="J87">
            <v>0</v>
          </cell>
          <cell r="K87">
            <v>0</v>
          </cell>
        </row>
        <row r="88">
          <cell r="A88" t="str">
            <v>BB POLO 28 - Ativo 12.03.12</v>
          </cell>
          <cell r="B88">
            <v>10131.449178999999</v>
          </cell>
          <cell r="C88">
            <v>0</v>
          </cell>
          <cell r="D88">
            <v>10200.118941000001</v>
          </cell>
          <cell r="E88">
            <v>10155.092179000001</v>
          </cell>
          <cell r="F88">
            <v>68.669761999999992</v>
          </cell>
          <cell r="G88">
            <v>45.026761999999998</v>
          </cell>
          <cell r="H88">
            <v>0</v>
          </cell>
          <cell r="I88">
            <v>45.026761999999998</v>
          </cell>
          <cell r="J88">
            <v>0</v>
          </cell>
          <cell r="K88">
            <v>0</v>
          </cell>
        </row>
        <row r="89">
          <cell r="A89" t="str">
            <v>BB POLO 28 - Ativo 24.02.12</v>
          </cell>
          <cell r="B89">
            <v>11803.918997000001</v>
          </cell>
          <cell r="C89">
            <v>0</v>
          </cell>
          <cell r="D89">
            <v>11883.924562</v>
          </cell>
          <cell r="E89">
            <v>11820.041536000001</v>
          </cell>
          <cell r="F89">
            <v>80.005563999999993</v>
          </cell>
          <cell r="G89">
            <v>63.883025999999994</v>
          </cell>
          <cell r="H89">
            <v>0</v>
          </cell>
          <cell r="I89">
            <v>63.883025999999994</v>
          </cell>
          <cell r="J89">
            <v>0</v>
          </cell>
          <cell r="K89">
            <v>0</v>
          </cell>
        </row>
        <row r="90">
          <cell r="A90" t="str">
            <v>BB POLO 28 - Ativo 27.02.12</v>
          </cell>
          <cell r="B90">
            <v>10171.700572</v>
          </cell>
          <cell r="C90">
            <v>0</v>
          </cell>
          <cell r="D90">
            <v>10240.643153000001</v>
          </cell>
          <cell r="E90">
            <v>10186.498443</v>
          </cell>
          <cell r="F90">
            <v>68.94258099999999</v>
          </cell>
          <cell r="G90">
            <v>54.144709999999996</v>
          </cell>
          <cell r="H90">
            <v>0</v>
          </cell>
          <cell r="I90">
            <v>54.144709999999996</v>
          </cell>
          <cell r="J90">
            <v>0</v>
          </cell>
          <cell r="K90">
            <v>0</v>
          </cell>
        </row>
        <row r="91">
          <cell r="A91" t="str">
            <v>BB Polo 28 - Ativos</v>
          </cell>
          <cell r="B91">
            <v>1138954.3628909998</v>
          </cell>
          <cell r="C91">
            <v>0</v>
          </cell>
          <cell r="D91">
            <v>1146674.0606179999</v>
          </cell>
          <cell r="E91">
            <v>1139457.396979</v>
          </cell>
          <cell r="F91">
            <v>7719.6977260000003</v>
          </cell>
          <cell r="G91">
            <v>7216.6636390000003</v>
          </cell>
          <cell r="H91">
            <v>0</v>
          </cell>
          <cell r="I91">
            <v>7216.6636390000003</v>
          </cell>
          <cell r="J91">
            <v>0</v>
          </cell>
          <cell r="K91">
            <v>0</v>
          </cell>
        </row>
        <row r="92">
          <cell r="A92" t="str">
            <v xml:space="preserve">BB Polo 28 - BNDES FINEM </v>
          </cell>
          <cell r="B92">
            <v>7992428.7969049998</v>
          </cell>
          <cell r="C92">
            <v>0</v>
          </cell>
          <cell r="D92">
            <v>0</v>
          </cell>
          <cell r="E92">
            <v>-57966.21</v>
          </cell>
          <cell r="F92">
            <v>59646.533114999998</v>
          </cell>
          <cell r="G92">
            <v>0</v>
          </cell>
          <cell r="H92">
            <v>57966.21</v>
          </cell>
          <cell r="I92">
            <v>57966.21</v>
          </cell>
          <cell r="J92">
            <v>0</v>
          </cell>
          <cell r="K92">
            <v>8052075.330019</v>
          </cell>
          <cell r="L92">
            <v>7994108.96</v>
          </cell>
        </row>
        <row r="93">
          <cell r="A93" t="str">
            <v>BNB AF 1</v>
          </cell>
          <cell r="B93">
            <v>5219470.1451819995</v>
          </cell>
          <cell r="C93">
            <v>0</v>
          </cell>
          <cell r="D93">
            <v>0</v>
          </cell>
          <cell r="E93">
            <v>0</v>
          </cell>
          <cell r="F93">
            <v>36381.384554999997</v>
          </cell>
          <cell r="G93">
            <v>0</v>
          </cell>
          <cell r="H93">
            <v>0</v>
          </cell>
          <cell r="I93">
            <v>0</v>
          </cell>
          <cell r="J93">
            <v>0</v>
          </cell>
          <cell r="K93">
            <v>5255851.5297370004</v>
          </cell>
        </row>
        <row r="94">
          <cell r="A94" t="str">
            <v>BNB AF 2º</v>
          </cell>
          <cell r="B94">
            <v>6791598.0288690003</v>
          </cell>
          <cell r="C94">
            <v>0</v>
          </cell>
          <cell r="D94">
            <v>0</v>
          </cell>
          <cell r="E94">
            <v>0</v>
          </cell>
          <cell r="F94">
            <v>47339.621217</v>
          </cell>
          <cell r="G94">
            <v>0</v>
          </cell>
          <cell r="H94">
            <v>0</v>
          </cell>
          <cell r="I94">
            <v>0</v>
          </cell>
          <cell r="J94">
            <v>0</v>
          </cell>
          <cell r="K94">
            <v>6838937.6500859996</v>
          </cell>
        </row>
        <row r="95">
          <cell r="A95" t="str">
            <v>BNB FNE</v>
          </cell>
          <cell r="B95">
            <v>21316517.692690998</v>
          </cell>
          <cell r="C95">
            <v>0</v>
          </cell>
          <cell r="D95">
            <v>0</v>
          </cell>
          <cell r="E95">
            <v>0</v>
          </cell>
          <cell r="F95">
            <v>148582.979876</v>
          </cell>
          <cell r="G95">
            <v>0</v>
          </cell>
          <cell r="H95">
            <v>0</v>
          </cell>
          <cell r="I95">
            <v>0</v>
          </cell>
          <cell r="J95">
            <v>0</v>
          </cell>
          <cell r="K95">
            <v>21465100.672566999</v>
          </cell>
        </row>
        <row r="96">
          <cell r="A96" t="str">
            <v>BRADESCO RECIFE 2012</v>
          </cell>
          <cell r="B96">
            <v>662795.22922700003</v>
          </cell>
          <cell r="C96">
            <v>0</v>
          </cell>
          <cell r="D96">
            <v>0</v>
          </cell>
          <cell r="E96">
            <v>-4307.3685930000001</v>
          </cell>
          <cell r="F96">
            <v>4920.5613960000001</v>
          </cell>
          <cell r="G96">
            <v>0</v>
          </cell>
          <cell r="H96">
            <v>4307.3685930000001</v>
          </cell>
          <cell r="I96">
            <v>4307.3685930000001</v>
          </cell>
          <cell r="J96">
            <v>0</v>
          </cell>
          <cell r="K96">
            <v>663408.42202900001</v>
          </cell>
        </row>
        <row r="97">
          <cell r="A97" t="str">
            <v>BRADESCO RECIFE 2012 - 01.03.12</v>
          </cell>
          <cell r="B97">
            <v>3657833.0234770002</v>
          </cell>
          <cell r="C97">
            <v>0</v>
          </cell>
          <cell r="D97">
            <v>0</v>
          </cell>
          <cell r="E97">
            <v>-12448.291222</v>
          </cell>
          <cell r="F97">
            <v>27155.584672000001</v>
          </cell>
          <cell r="G97">
            <v>0</v>
          </cell>
          <cell r="H97">
            <v>12448.291222</v>
          </cell>
          <cell r="I97">
            <v>12448.291222</v>
          </cell>
          <cell r="J97">
            <v>0</v>
          </cell>
          <cell r="K97">
            <v>3672540.3169269999</v>
          </cell>
        </row>
        <row r="98">
          <cell r="A98" t="str">
            <v>BRADESCO RECIFE</v>
          </cell>
          <cell r="B98">
            <v>4320628.2527040001</v>
          </cell>
          <cell r="C98">
            <v>0</v>
          </cell>
          <cell r="D98">
            <v>0</v>
          </cell>
          <cell r="E98">
            <v>-16755.659814999999</v>
          </cell>
          <cell r="F98">
            <v>32076.146068000002</v>
          </cell>
          <cell r="G98">
            <v>0</v>
          </cell>
          <cell r="H98">
            <v>16755.659814999999</v>
          </cell>
          <cell r="I98">
            <v>16755.659814999999</v>
          </cell>
          <cell r="J98">
            <v>0</v>
          </cell>
          <cell r="K98">
            <v>4335948.7389559997</v>
          </cell>
        </row>
        <row r="99">
          <cell r="A99" t="str">
            <v xml:space="preserve">BRADESCO RECIFE MAE </v>
          </cell>
          <cell r="B99">
            <v>0</v>
          </cell>
          <cell r="C99">
            <v>0</v>
          </cell>
          <cell r="D99">
            <v>0</v>
          </cell>
          <cell r="E99">
            <v>0</v>
          </cell>
          <cell r="F99">
            <v>0</v>
          </cell>
          <cell r="G99">
            <v>0</v>
          </cell>
          <cell r="H99">
            <v>0</v>
          </cell>
          <cell r="I99">
            <v>0</v>
          </cell>
          <cell r="J99">
            <v>0</v>
          </cell>
          <cell r="K99">
            <v>0</v>
          </cell>
        </row>
        <row r="100">
          <cell r="A100" t="str">
            <v>BRADESCO RECIFE MAE 2012 - 10.04.2012</v>
          </cell>
          <cell r="B100">
            <v>7108223.4382370003</v>
          </cell>
          <cell r="C100">
            <v>0</v>
          </cell>
          <cell r="D100">
            <v>7123219.6000969997</v>
          </cell>
          <cell r="E100">
            <v>7109983.4937579995</v>
          </cell>
          <cell r="F100">
            <v>23986.731582</v>
          </cell>
          <cell r="G100">
            <v>13219.600097</v>
          </cell>
          <cell r="H100">
            <v>16.506242</v>
          </cell>
          <cell r="I100">
            <v>13236.106339</v>
          </cell>
          <cell r="J100">
            <v>0</v>
          </cell>
          <cell r="K100">
            <v>8974.0634809999992</v>
          </cell>
        </row>
        <row r="101">
          <cell r="A101" t="str">
            <v>BRADESCO RECIFE MAE 2012 - 11.05.2012</v>
          </cell>
          <cell r="B101">
            <v>0</v>
          </cell>
          <cell r="C101">
            <v>15644000</v>
          </cell>
          <cell r="D101">
            <v>0</v>
          </cell>
          <cell r="E101">
            <v>-7407.0839089999999</v>
          </cell>
          <cell r="F101">
            <v>73702.327453999998</v>
          </cell>
          <cell r="G101">
            <v>0</v>
          </cell>
          <cell r="H101">
            <v>7407.0839089999999</v>
          </cell>
          <cell r="I101">
            <v>7407.0839089999999</v>
          </cell>
          <cell r="J101">
            <v>0</v>
          </cell>
          <cell r="K101">
            <v>15710295.243545</v>
          </cell>
        </row>
        <row r="102">
          <cell r="A102" t="str">
            <v>BRADESCO RECIFE MAE 2012</v>
          </cell>
          <cell r="B102">
            <v>7108223.4382370003</v>
          </cell>
          <cell r="C102">
            <v>15644000</v>
          </cell>
          <cell r="D102">
            <v>7123219.6000969997</v>
          </cell>
          <cell r="E102">
            <v>7102576.4098489992</v>
          </cell>
          <cell r="F102">
            <v>97689.059035999991</v>
          </cell>
          <cell r="G102">
            <v>13219.600097</v>
          </cell>
          <cell r="H102">
            <v>7423.5901510000003</v>
          </cell>
          <cell r="I102">
            <v>20643.190247999999</v>
          </cell>
          <cell r="J102">
            <v>0</v>
          </cell>
          <cell r="K102">
            <v>15719269.307025999</v>
          </cell>
        </row>
        <row r="103">
          <cell r="A103" t="str">
            <v>Bradesco LFT LP</v>
          </cell>
          <cell r="B103">
            <v>0</v>
          </cell>
          <cell r="C103">
            <v>0</v>
          </cell>
          <cell r="D103">
            <v>0</v>
          </cell>
          <cell r="E103">
            <v>0</v>
          </cell>
          <cell r="F103">
            <v>0</v>
          </cell>
          <cell r="G103">
            <v>0</v>
          </cell>
          <cell r="H103">
            <v>0</v>
          </cell>
          <cell r="I103">
            <v>0</v>
          </cell>
          <cell r="J103">
            <v>0</v>
          </cell>
          <cell r="K103">
            <v>0</v>
          </cell>
        </row>
        <row r="104">
          <cell r="A104" t="str">
            <v>Bradesco LFT LP 2012</v>
          </cell>
          <cell r="B104">
            <v>20738.629185999998</v>
          </cell>
          <cell r="C104">
            <v>0</v>
          </cell>
          <cell r="D104">
            <v>0</v>
          </cell>
          <cell r="E104">
            <v>0</v>
          </cell>
          <cell r="F104">
            <v>152.57754700000001</v>
          </cell>
          <cell r="G104">
            <v>0</v>
          </cell>
          <cell r="H104">
            <v>0</v>
          </cell>
          <cell r="I104">
            <v>0</v>
          </cell>
          <cell r="J104">
            <v>0</v>
          </cell>
          <cell r="K104">
            <v>20891.206732999999</v>
          </cell>
        </row>
        <row r="105">
          <cell r="A105" t="str">
            <v>CAIXA FI NATAL 2012</v>
          </cell>
          <cell r="B105">
            <v>0</v>
          </cell>
          <cell r="C105">
            <v>0</v>
          </cell>
          <cell r="D105">
            <v>0</v>
          </cell>
          <cell r="E105">
            <v>0</v>
          </cell>
          <cell r="F105">
            <v>0</v>
          </cell>
          <cell r="G105">
            <v>0</v>
          </cell>
          <cell r="H105">
            <v>0</v>
          </cell>
          <cell r="I105">
            <v>0</v>
          </cell>
          <cell r="J105">
            <v>0</v>
          </cell>
          <cell r="K105">
            <v>0</v>
          </cell>
        </row>
        <row r="106">
          <cell r="A106" t="str">
            <v>CAIXA FI NATAL 01.02.12</v>
          </cell>
          <cell r="B106">
            <v>79807.640455999994</v>
          </cell>
          <cell r="C106">
            <v>0</v>
          </cell>
          <cell r="D106">
            <v>80074.671755999996</v>
          </cell>
          <cell r="E106">
            <v>79607.870610999991</v>
          </cell>
          <cell r="F106">
            <v>267.03129999999999</v>
          </cell>
          <cell r="G106">
            <v>466.80114500000002</v>
          </cell>
          <cell r="H106">
            <v>0</v>
          </cell>
          <cell r="I106">
            <v>466.80114500000002</v>
          </cell>
          <cell r="J106">
            <v>0</v>
          </cell>
          <cell r="K106">
            <v>0</v>
          </cell>
        </row>
        <row r="107">
          <cell r="A107" t="str">
            <v>CAIXA FI NATAL 01.03.12</v>
          </cell>
          <cell r="B107">
            <v>753588.73305000004</v>
          </cell>
          <cell r="C107">
            <v>0</v>
          </cell>
          <cell r="D107">
            <v>756110.19312800001</v>
          </cell>
          <cell r="E107">
            <v>752935.39967399999</v>
          </cell>
          <cell r="F107">
            <v>2521.4600780000001</v>
          </cell>
          <cell r="G107">
            <v>3174.7934540000001</v>
          </cell>
          <cell r="H107">
            <v>0</v>
          </cell>
          <cell r="I107">
            <v>3174.7934540000001</v>
          </cell>
          <cell r="J107">
            <v>0</v>
          </cell>
          <cell r="K107">
            <v>0</v>
          </cell>
        </row>
        <row r="108">
          <cell r="A108" t="str">
            <v>CAIXA FI NATAL 02.01.12</v>
          </cell>
          <cell r="B108">
            <v>0</v>
          </cell>
          <cell r="C108">
            <v>0</v>
          </cell>
          <cell r="D108">
            <v>0</v>
          </cell>
          <cell r="E108">
            <v>0</v>
          </cell>
          <cell r="F108">
            <v>0</v>
          </cell>
          <cell r="G108">
            <v>0</v>
          </cell>
          <cell r="H108">
            <v>0</v>
          </cell>
          <cell r="I108">
            <v>0</v>
          </cell>
          <cell r="J108">
            <v>0</v>
          </cell>
          <cell r="K108">
            <v>0</v>
          </cell>
        </row>
        <row r="109">
          <cell r="A109" t="str">
            <v>CAIXA FI NATAL 02.02.12</v>
          </cell>
          <cell r="B109">
            <v>132960.98039300001</v>
          </cell>
          <cell r="C109">
            <v>0</v>
          </cell>
          <cell r="D109">
            <v>133405.85939500001</v>
          </cell>
          <cell r="E109">
            <v>132639.541031</v>
          </cell>
          <cell r="F109">
            <v>444.87900300000001</v>
          </cell>
          <cell r="G109">
            <v>766.31836399999997</v>
          </cell>
          <cell r="H109">
            <v>0</v>
          </cell>
          <cell r="I109">
            <v>766.31836399999997</v>
          </cell>
          <cell r="J109">
            <v>0</v>
          </cell>
          <cell r="K109">
            <v>0</v>
          </cell>
        </row>
        <row r="110">
          <cell r="A110" t="str">
            <v>CAIXA FI NATAL 02.03.12</v>
          </cell>
          <cell r="B110">
            <v>415227.43022899999</v>
          </cell>
          <cell r="C110">
            <v>0</v>
          </cell>
          <cell r="D110">
            <v>416616.75485999999</v>
          </cell>
          <cell r="E110">
            <v>414902.98501599999</v>
          </cell>
          <cell r="F110">
            <v>1389.324631</v>
          </cell>
          <cell r="G110">
            <v>1713.7698439999999</v>
          </cell>
          <cell r="H110">
            <v>0</v>
          </cell>
          <cell r="I110">
            <v>1713.7698439999999</v>
          </cell>
          <cell r="J110">
            <v>0</v>
          </cell>
          <cell r="K110">
            <v>0</v>
          </cell>
        </row>
        <row r="111">
          <cell r="A111" t="str">
            <v>CAIXA FI NATAL 03.01.12</v>
          </cell>
          <cell r="B111">
            <v>0</v>
          </cell>
          <cell r="C111">
            <v>0</v>
          </cell>
          <cell r="D111">
            <v>0</v>
          </cell>
          <cell r="E111">
            <v>0</v>
          </cell>
          <cell r="F111">
            <v>0</v>
          </cell>
          <cell r="G111">
            <v>0</v>
          </cell>
          <cell r="H111">
            <v>0</v>
          </cell>
          <cell r="I111">
            <v>0</v>
          </cell>
          <cell r="J111">
            <v>0</v>
          </cell>
          <cell r="K111">
            <v>0</v>
          </cell>
        </row>
        <row r="112">
          <cell r="A112" t="str">
            <v>CAIXA FI NATAL 03.05.12</v>
          </cell>
          <cell r="B112">
            <v>0</v>
          </cell>
          <cell r="C112">
            <v>280000</v>
          </cell>
          <cell r="D112">
            <v>0</v>
          </cell>
          <cell r="E112">
            <v>-263.38434799999999</v>
          </cell>
          <cell r="F112">
            <v>1867.9740979999999</v>
          </cell>
          <cell r="G112">
            <v>0</v>
          </cell>
          <cell r="H112">
            <v>263.38434799999999</v>
          </cell>
          <cell r="I112">
            <v>263.38434799999999</v>
          </cell>
          <cell r="J112">
            <v>0</v>
          </cell>
          <cell r="K112">
            <v>281604.58974999998</v>
          </cell>
        </row>
        <row r="113">
          <cell r="A113" t="str">
            <v>CAIXA FI NATAL 04.04.12</v>
          </cell>
          <cell r="B113">
            <v>100603.254277</v>
          </cell>
          <cell r="C113">
            <v>0</v>
          </cell>
          <cell r="D113">
            <v>0</v>
          </cell>
          <cell r="E113">
            <v>-201.23784599999999</v>
          </cell>
          <cell r="F113">
            <v>738.331366</v>
          </cell>
          <cell r="G113">
            <v>0</v>
          </cell>
          <cell r="H113">
            <v>201.23784599999999</v>
          </cell>
          <cell r="I113">
            <v>201.23784599999999</v>
          </cell>
          <cell r="J113">
            <v>0</v>
          </cell>
          <cell r="K113">
            <v>101140.347796</v>
          </cell>
        </row>
        <row r="114">
          <cell r="A114" t="str">
            <v>CAIXA FI NATAL 13.01.12</v>
          </cell>
          <cell r="B114">
            <v>0</v>
          </cell>
          <cell r="C114">
            <v>0</v>
          </cell>
          <cell r="D114">
            <v>0</v>
          </cell>
          <cell r="E114">
            <v>0</v>
          </cell>
          <cell r="F114">
            <v>0</v>
          </cell>
          <cell r="G114">
            <v>0</v>
          </cell>
          <cell r="H114">
            <v>0</v>
          </cell>
          <cell r="I114">
            <v>0</v>
          </cell>
          <cell r="J114">
            <v>0</v>
          </cell>
          <cell r="K114">
            <v>0</v>
          </cell>
        </row>
        <row r="115">
          <cell r="A115" t="str">
            <v>CAIXA FI NATAL 13.02.12</v>
          </cell>
          <cell r="B115">
            <v>58140.137390999997</v>
          </cell>
          <cell r="C115">
            <v>0</v>
          </cell>
          <cell r="D115">
            <v>58334.670600999998</v>
          </cell>
          <cell r="E115">
            <v>58034.369716000001</v>
          </cell>
          <cell r="F115">
            <v>194.53321</v>
          </cell>
          <cell r="G115">
            <v>300.30088499999999</v>
          </cell>
          <cell r="H115">
            <v>0</v>
          </cell>
          <cell r="I115">
            <v>300.30088499999999</v>
          </cell>
          <cell r="J115">
            <v>0</v>
          </cell>
          <cell r="K115">
            <v>0</v>
          </cell>
        </row>
        <row r="116">
          <cell r="A116" t="str">
            <v>CAIXA FI NATAL 13.04.12</v>
          </cell>
          <cell r="B116">
            <v>162619.95458799999</v>
          </cell>
          <cell r="C116">
            <v>0</v>
          </cell>
          <cell r="D116">
            <v>0</v>
          </cell>
          <cell r="E116">
            <v>-272.01435500000002</v>
          </cell>
          <cell r="F116">
            <v>1193.4744459999999</v>
          </cell>
          <cell r="G116">
            <v>0</v>
          </cell>
          <cell r="H116">
            <v>272.01435500000002</v>
          </cell>
          <cell r="I116">
            <v>272.01435500000002</v>
          </cell>
          <cell r="J116">
            <v>0</v>
          </cell>
          <cell r="K116">
            <v>163541.41467900001</v>
          </cell>
        </row>
        <row r="117">
          <cell r="A117" t="str">
            <v>CAIXA FI NATAL 14.02.12</v>
          </cell>
          <cell r="B117">
            <v>142745.20827500001</v>
          </cell>
          <cell r="C117">
            <v>0</v>
          </cell>
          <cell r="D117">
            <v>143222.82468300001</v>
          </cell>
          <cell r="E117">
            <v>142497.68912900001</v>
          </cell>
          <cell r="F117">
            <v>477.61640799999998</v>
          </cell>
          <cell r="G117">
            <v>725.13555399999996</v>
          </cell>
          <cell r="H117">
            <v>0</v>
          </cell>
          <cell r="I117">
            <v>725.13555399999996</v>
          </cell>
          <cell r="J117">
            <v>0</v>
          </cell>
          <cell r="K117">
            <v>0</v>
          </cell>
        </row>
        <row r="118">
          <cell r="A118" t="str">
            <v>CAIXA FI NATAL 14.05.12</v>
          </cell>
          <cell r="B118">
            <v>0</v>
          </cell>
          <cell r="C118">
            <v>178000</v>
          </cell>
          <cell r="D118">
            <v>0</v>
          </cell>
          <cell r="E118">
            <v>-65.640936999999994</v>
          </cell>
          <cell r="F118">
            <v>767.73025900000005</v>
          </cell>
          <cell r="G118">
            <v>0</v>
          </cell>
          <cell r="H118">
            <v>65.640936999999994</v>
          </cell>
          <cell r="I118">
            <v>65.640936999999994</v>
          </cell>
          <cell r="J118">
            <v>0</v>
          </cell>
          <cell r="K118">
            <v>178702.08932200001</v>
          </cell>
        </row>
        <row r="119">
          <cell r="A119" t="str">
            <v>CAIXA FI NATAL 17.02.12</v>
          </cell>
          <cell r="B119">
            <v>305528.455433</v>
          </cell>
          <cell r="C119">
            <v>0</v>
          </cell>
          <cell r="D119">
            <v>306550.73425600003</v>
          </cell>
          <cell r="E119">
            <v>305076.81904800003</v>
          </cell>
          <cell r="F119">
            <v>1022.278823</v>
          </cell>
          <cell r="G119">
            <v>1473.9152079999999</v>
          </cell>
          <cell r="H119">
            <v>0</v>
          </cell>
          <cell r="I119">
            <v>1473.9152079999999</v>
          </cell>
          <cell r="J119">
            <v>0</v>
          </cell>
          <cell r="K119">
            <v>0</v>
          </cell>
        </row>
        <row r="120">
          <cell r="A120" t="str">
            <v>CAIXA FI NATAL 18.05.12</v>
          </cell>
          <cell r="B120">
            <v>0</v>
          </cell>
          <cell r="C120">
            <v>295000</v>
          </cell>
          <cell r="D120">
            <v>0</v>
          </cell>
          <cell r="E120">
            <v>-58.21808</v>
          </cell>
          <cell r="F120">
            <v>882.09212000000002</v>
          </cell>
          <cell r="G120">
            <v>0</v>
          </cell>
          <cell r="H120">
            <v>58.21808</v>
          </cell>
          <cell r="I120">
            <v>58.21808</v>
          </cell>
          <cell r="J120">
            <v>0</v>
          </cell>
          <cell r="K120">
            <v>295823.87404000002</v>
          </cell>
        </row>
        <row r="121">
          <cell r="A121" t="str">
            <v>CAIXA FI NATAL 19.01.12</v>
          </cell>
          <cell r="B121">
            <v>36072.483289999996</v>
          </cell>
          <cell r="C121">
            <v>0</v>
          </cell>
          <cell r="D121">
            <v>36193.179529000001</v>
          </cell>
          <cell r="E121">
            <v>35954.581661000004</v>
          </cell>
          <cell r="F121">
            <v>120.69624</v>
          </cell>
          <cell r="G121">
            <v>238.59786800000001</v>
          </cell>
          <cell r="H121">
            <v>0</v>
          </cell>
          <cell r="I121">
            <v>238.59786800000001</v>
          </cell>
          <cell r="J121">
            <v>0</v>
          </cell>
          <cell r="K121">
            <v>0</v>
          </cell>
        </row>
        <row r="122">
          <cell r="A122" t="str">
            <v>CAIXA FI NATAL 20.04.12</v>
          </cell>
          <cell r="B122">
            <v>287576.86501900002</v>
          </cell>
          <cell r="C122">
            <v>0</v>
          </cell>
          <cell r="D122">
            <v>0</v>
          </cell>
          <cell r="E122">
            <v>-403.11049500000001</v>
          </cell>
          <cell r="F122">
            <v>2110.5382829999999</v>
          </cell>
          <cell r="G122">
            <v>0</v>
          </cell>
          <cell r="H122">
            <v>403.11049500000001</v>
          </cell>
          <cell r="I122">
            <v>403.11049500000001</v>
          </cell>
          <cell r="J122">
            <v>0</v>
          </cell>
          <cell r="K122">
            <v>289284.29280599998</v>
          </cell>
        </row>
        <row r="123">
          <cell r="A123" t="str">
            <v>CAIXA FI NATAL 22.03.12</v>
          </cell>
          <cell r="B123">
            <v>821858.28752799996</v>
          </cell>
          <cell r="C123">
            <v>0</v>
          </cell>
          <cell r="D123">
            <v>824608.17320299998</v>
          </cell>
          <cell r="E123">
            <v>822221.33423199994</v>
          </cell>
          <cell r="F123">
            <v>2749.885675</v>
          </cell>
          <cell r="G123">
            <v>2386.8389710000001</v>
          </cell>
          <cell r="H123">
            <v>0</v>
          </cell>
          <cell r="I123">
            <v>2386.8389710000001</v>
          </cell>
          <cell r="J123">
            <v>0</v>
          </cell>
          <cell r="K123">
            <v>0</v>
          </cell>
        </row>
        <row r="124">
          <cell r="A124" t="str">
            <v>CAIXA FI NATAL 23.03.12</v>
          </cell>
          <cell r="B124">
            <v>113038.229674</v>
          </cell>
          <cell r="C124">
            <v>0</v>
          </cell>
          <cell r="D124">
            <v>113416.44841700001</v>
          </cell>
          <cell r="E124">
            <v>113097.74752300001</v>
          </cell>
          <cell r="F124">
            <v>378.21874300000002</v>
          </cell>
          <cell r="G124">
            <v>318.70089400000001</v>
          </cell>
          <cell r="H124">
            <v>0</v>
          </cell>
          <cell r="I124">
            <v>318.70089400000001</v>
          </cell>
          <cell r="J124">
            <v>0</v>
          </cell>
          <cell r="K124">
            <v>0</v>
          </cell>
        </row>
        <row r="125">
          <cell r="A125" t="str">
            <v>CAIXA FI NATAL 24.01.12</v>
          </cell>
          <cell r="B125">
            <v>430733.48284299998</v>
          </cell>
          <cell r="C125">
            <v>0</v>
          </cell>
          <cell r="D125">
            <v>432174.68974200002</v>
          </cell>
          <cell r="E125">
            <v>429435.38455000002</v>
          </cell>
          <cell r="F125">
            <v>1441.206899</v>
          </cell>
          <cell r="G125">
            <v>2739.3051919999998</v>
          </cell>
          <cell r="H125">
            <v>0</v>
          </cell>
          <cell r="I125">
            <v>2739.3051919999998</v>
          </cell>
          <cell r="J125">
            <v>0</v>
          </cell>
          <cell r="K125">
            <v>0</v>
          </cell>
        </row>
        <row r="126">
          <cell r="A126" t="str">
            <v>CAIXA FI NATAL 24.02.12</v>
          </cell>
          <cell r="B126">
            <v>336700.70775499998</v>
          </cell>
          <cell r="C126">
            <v>0</v>
          </cell>
          <cell r="D126">
            <v>337827.28695600003</v>
          </cell>
          <cell r="E126">
            <v>336291.14739100001</v>
          </cell>
          <cell r="F126">
            <v>1126.579201</v>
          </cell>
          <cell r="G126">
            <v>1536.1395649999999</v>
          </cell>
          <cell r="H126">
            <v>0</v>
          </cell>
          <cell r="I126">
            <v>1536.1395649999999</v>
          </cell>
          <cell r="J126">
            <v>0</v>
          </cell>
          <cell r="K126">
            <v>0</v>
          </cell>
        </row>
        <row r="127">
          <cell r="A127" t="str">
            <v>CAIXA FI NATAL 25.04.12</v>
          </cell>
          <cell r="B127">
            <v>395396.75016</v>
          </cell>
          <cell r="C127">
            <v>0</v>
          </cell>
          <cell r="D127">
            <v>0</v>
          </cell>
          <cell r="E127">
            <v>-494.787443</v>
          </cell>
          <cell r="F127">
            <v>2901.8327949999998</v>
          </cell>
          <cell r="G127">
            <v>0</v>
          </cell>
          <cell r="H127">
            <v>494.787443</v>
          </cell>
          <cell r="I127">
            <v>494.787443</v>
          </cell>
          <cell r="J127">
            <v>0</v>
          </cell>
          <cell r="K127">
            <v>397803.79551199998</v>
          </cell>
        </row>
        <row r="128">
          <cell r="A128" t="str">
            <v>CAIXA FI NATAL 25.05.12</v>
          </cell>
          <cell r="B128">
            <v>0</v>
          </cell>
          <cell r="C128">
            <v>70000</v>
          </cell>
          <cell r="D128">
            <v>0</v>
          </cell>
          <cell r="E128">
            <v>-2.7953189999999997</v>
          </cell>
          <cell r="F128">
            <v>93.177289999999999</v>
          </cell>
          <cell r="G128">
            <v>0</v>
          </cell>
          <cell r="H128">
            <v>2.7953189999999997</v>
          </cell>
          <cell r="I128">
            <v>2.7953189999999997</v>
          </cell>
          <cell r="J128">
            <v>0</v>
          </cell>
          <cell r="K128">
            <v>70090.381972000003</v>
          </cell>
        </row>
        <row r="129">
          <cell r="A129" t="str">
            <v>CAIXA FI NATAL 26.04.12</v>
          </cell>
          <cell r="B129">
            <v>735489.81039600004</v>
          </cell>
          <cell r="C129">
            <v>0</v>
          </cell>
          <cell r="D129">
            <v>0</v>
          </cell>
          <cell r="E129">
            <v>-883.139994</v>
          </cell>
          <cell r="F129">
            <v>5397.789565</v>
          </cell>
          <cell r="G129">
            <v>0</v>
          </cell>
          <cell r="H129">
            <v>883.139994</v>
          </cell>
          <cell r="I129">
            <v>883.139994</v>
          </cell>
          <cell r="J129">
            <v>0</v>
          </cell>
          <cell r="K129">
            <v>740004.45996699994</v>
          </cell>
        </row>
        <row r="130">
          <cell r="A130" t="str">
            <v>CAIXA FI NATAL 27.01.12</v>
          </cell>
          <cell r="B130">
            <v>110631.36390500001</v>
          </cell>
          <cell r="C130">
            <v>0</v>
          </cell>
          <cell r="D130">
            <v>111001.52942799999</v>
          </cell>
          <cell r="E130">
            <v>110326.18530699999</v>
          </cell>
          <cell r="F130">
            <v>370.16552300000001</v>
          </cell>
          <cell r="G130">
            <v>675.34412099999997</v>
          </cell>
          <cell r="H130">
            <v>0</v>
          </cell>
          <cell r="I130">
            <v>675.34412099999997</v>
          </cell>
          <cell r="J130">
            <v>0</v>
          </cell>
          <cell r="K130">
            <v>0</v>
          </cell>
        </row>
        <row r="131">
          <cell r="A131" t="str">
            <v>CAIXA FI NATAL 27.02.12</v>
          </cell>
          <cell r="B131">
            <v>144386.591548</v>
          </cell>
          <cell r="C131">
            <v>0</v>
          </cell>
          <cell r="D131">
            <v>144869.69992099999</v>
          </cell>
          <cell r="E131">
            <v>144224.01743899999</v>
          </cell>
          <cell r="F131">
            <v>483.10837299999997</v>
          </cell>
          <cell r="G131">
            <v>645.68248200000005</v>
          </cell>
          <cell r="H131">
            <v>0</v>
          </cell>
          <cell r="I131">
            <v>645.68248200000005</v>
          </cell>
          <cell r="J131">
            <v>0</v>
          </cell>
          <cell r="K131">
            <v>0</v>
          </cell>
        </row>
        <row r="132">
          <cell r="A132" t="str">
            <v>CAIXA FI NATAL 30.03.12</v>
          </cell>
          <cell r="B132">
            <v>777561.08713999996</v>
          </cell>
          <cell r="C132">
            <v>0</v>
          </cell>
          <cell r="D132">
            <v>144665.40410000001</v>
          </cell>
          <cell r="E132">
            <v>142948.09745</v>
          </cell>
          <cell r="F132">
            <v>5130.8147449999997</v>
          </cell>
          <cell r="G132">
            <v>340.56410099999999</v>
          </cell>
          <cell r="H132">
            <v>1376.7425490000001</v>
          </cell>
          <cell r="I132">
            <v>1717.30665</v>
          </cell>
          <cell r="J132">
            <v>0</v>
          </cell>
          <cell r="K132">
            <v>636649.75523500005</v>
          </cell>
        </row>
        <row r="133">
          <cell r="A133" t="str">
            <v>CAIXA FI NATAL 30.05.12</v>
          </cell>
          <cell r="B133">
            <v>0</v>
          </cell>
          <cell r="C133">
            <v>1171000</v>
          </cell>
          <cell r="D133">
            <v>0</v>
          </cell>
          <cell r="E133">
            <v>-2.3482469999999998</v>
          </cell>
          <cell r="F133">
            <v>391.37457000000001</v>
          </cell>
          <cell r="G133">
            <v>0</v>
          </cell>
          <cell r="H133">
            <v>2.3482469999999998</v>
          </cell>
          <cell r="I133">
            <v>2.3482469999999998</v>
          </cell>
          <cell r="J133">
            <v>0</v>
          </cell>
          <cell r="K133">
            <v>1171389.026323</v>
          </cell>
        </row>
        <row r="134">
          <cell r="A134" t="str">
            <v>CAIXA FI NATAL 31.01.12</v>
          </cell>
          <cell r="B134">
            <v>958062.84672899998</v>
          </cell>
          <cell r="C134">
            <v>0</v>
          </cell>
          <cell r="D134">
            <v>961268.46421600005</v>
          </cell>
          <cell r="E134">
            <v>955583.05976700003</v>
          </cell>
          <cell r="F134">
            <v>3205.6174860000001</v>
          </cell>
          <cell r="G134">
            <v>5685.4044489999997</v>
          </cell>
          <cell r="H134">
            <v>0</v>
          </cell>
          <cell r="I134">
            <v>5685.4044489999997</v>
          </cell>
          <cell r="J134">
            <v>0</v>
          </cell>
          <cell r="K134">
            <v>0</v>
          </cell>
        </row>
        <row r="135">
          <cell r="A135" t="str">
            <v>CAIXA FI NATAL</v>
          </cell>
          <cell r="B135">
            <v>7298730.3000789983</v>
          </cell>
          <cell r="C135">
            <v>1994000</v>
          </cell>
          <cell r="D135">
            <v>5000340.5841910001</v>
          </cell>
          <cell r="E135">
            <v>4973129.5524810003</v>
          </cell>
          <cell r="F135">
            <v>37667.73113</v>
          </cell>
          <cell r="G135">
            <v>23187.612096999997</v>
          </cell>
          <cell r="H135">
            <v>4023.419613</v>
          </cell>
          <cell r="I135">
            <v>27211.031710000003</v>
          </cell>
          <cell r="J135">
            <v>0</v>
          </cell>
          <cell r="K135">
            <v>4326034.0274020005</v>
          </cell>
          <cell r="L135">
            <v>4302846.4153079996</v>
          </cell>
        </row>
        <row r="136">
          <cell r="A136" t="str">
            <v>CEF - LFT LP</v>
          </cell>
          <cell r="B136">
            <v>0</v>
          </cell>
          <cell r="C136">
            <v>0</v>
          </cell>
          <cell r="D136">
            <v>0</v>
          </cell>
          <cell r="E136">
            <v>0</v>
          </cell>
          <cell r="F136">
            <v>0</v>
          </cell>
          <cell r="G136">
            <v>0</v>
          </cell>
          <cell r="H136">
            <v>0</v>
          </cell>
          <cell r="I136">
            <v>0</v>
          </cell>
          <cell r="J136">
            <v>0</v>
          </cell>
          <cell r="K136">
            <v>0</v>
          </cell>
          <cell r="L136">
            <v>23187.612094000913</v>
          </cell>
        </row>
        <row r="137">
          <cell r="A137" t="str">
            <v>CEF - LFT LP 1</v>
          </cell>
          <cell r="B137">
            <v>0</v>
          </cell>
          <cell r="C137">
            <v>0</v>
          </cell>
          <cell r="D137">
            <v>0</v>
          </cell>
          <cell r="E137">
            <v>0</v>
          </cell>
          <cell r="F137">
            <v>0</v>
          </cell>
          <cell r="G137">
            <v>0</v>
          </cell>
          <cell r="H137">
            <v>0</v>
          </cell>
          <cell r="I137">
            <v>0</v>
          </cell>
          <cell r="J137">
            <v>0</v>
          </cell>
          <cell r="K137">
            <v>0</v>
          </cell>
        </row>
        <row r="138">
          <cell r="A138" t="str">
            <v>CEF - MCSD 473</v>
          </cell>
          <cell r="B138">
            <v>24636.184423999999</v>
          </cell>
          <cell r="C138">
            <v>0</v>
          </cell>
          <cell r="D138">
            <v>0</v>
          </cell>
          <cell r="E138">
            <v>0</v>
          </cell>
          <cell r="F138">
            <v>180.791707</v>
          </cell>
          <cell r="G138">
            <v>0</v>
          </cell>
          <cell r="H138">
            <v>0</v>
          </cell>
          <cell r="I138">
            <v>0</v>
          </cell>
          <cell r="J138">
            <v>0</v>
          </cell>
          <cell r="K138">
            <v>24816.976130999999</v>
          </cell>
        </row>
        <row r="139">
          <cell r="A139" t="str">
            <v>CEF 1º E 5º L EE</v>
          </cell>
          <cell r="B139">
            <v>532352.40231300006</v>
          </cell>
          <cell r="C139">
            <v>0</v>
          </cell>
          <cell r="D139">
            <v>0</v>
          </cell>
          <cell r="E139">
            <v>0</v>
          </cell>
          <cell r="F139">
            <v>3906.6479570000001</v>
          </cell>
          <cell r="G139">
            <v>0</v>
          </cell>
          <cell r="H139">
            <v>0</v>
          </cell>
          <cell r="I139">
            <v>0</v>
          </cell>
          <cell r="J139">
            <v>0</v>
          </cell>
          <cell r="K139">
            <v>536259.05027000001</v>
          </cell>
        </row>
        <row r="140">
          <cell r="A140" t="str">
            <v>CEF 1º L EE</v>
          </cell>
          <cell r="B140">
            <v>2731225.424294</v>
          </cell>
          <cell r="C140">
            <v>0</v>
          </cell>
          <cell r="D140">
            <v>0</v>
          </cell>
          <cell r="E140">
            <v>0</v>
          </cell>
          <cell r="F140">
            <v>20042.994408999999</v>
          </cell>
          <cell r="G140">
            <v>0</v>
          </cell>
          <cell r="H140">
            <v>0</v>
          </cell>
          <cell r="I140">
            <v>0</v>
          </cell>
          <cell r="J140">
            <v>0</v>
          </cell>
          <cell r="K140">
            <v>2751268.4187030001</v>
          </cell>
        </row>
        <row r="141">
          <cell r="A141" t="str">
            <v>CEF 2º L EE</v>
          </cell>
          <cell r="B141">
            <v>929558.29550200002</v>
          </cell>
          <cell r="C141">
            <v>0</v>
          </cell>
          <cell r="D141">
            <v>0</v>
          </cell>
          <cell r="E141">
            <v>0</v>
          </cell>
          <cell r="F141">
            <v>6821.5283710000003</v>
          </cell>
          <cell r="G141">
            <v>0</v>
          </cell>
          <cell r="H141">
            <v>0</v>
          </cell>
          <cell r="I141">
            <v>0</v>
          </cell>
          <cell r="J141">
            <v>0</v>
          </cell>
          <cell r="K141">
            <v>936379.82387299999</v>
          </cell>
        </row>
        <row r="142">
          <cell r="A142" t="str">
            <v>CEF CHESF</v>
          </cell>
          <cell r="B142">
            <v>157880.98731</v>
          </cell>
          <cell r="C142">
            <v>0</v>
          </cell>
          <cell r="D142">
            <v>0</v>
          </cell>
          <cell r="E142">
            <v>0</v>
          </cell>
          <cell r="F142">
            <v>1158.60365</v>
          </cell>
          <cell r="G142">
            <v>0</v>
          </cell>
          <cell r="H142">
            <v>0</v>
          </cell>
          <cell r="I142">
            <v>0</v>
          </cell>
          <cell r="J142">
            <v>0</v>
          </cell>
          <cell r="K142">
            <v>159039.59096</v>
          </cell>
        </row>
        <row r="143">
          <cell r="A143" t="str">
            <v>CEF CHESF 2</v>
          </cell>
          <cell r="B143">
            <v>43424.546743999999</v>
          </cell>
          <cell r="C143">
            <v>0</v>
          </cell>
          <cell r="D143">
            <v>0</v>
          </cell>
          <cell r="E143">
            <v>0</v>
          </cell>
          <cell r="F143">
            <v>318.66939300000001</v>
          </cell>
          <cell r="G143">
            <v>0</v>
          </cell>
          <cell r="H143">
            <v>0</v>
          </cell>
          <cell r="I143">
            <v>0</v>
          </cell>
          <cell r="J143">
            <v>0</v>
          </cell>
          <cell r="K143">
            <v>43743.216137000003</v>
          </cell>
        </row>
        <row r="144">
          <cell r="A144" t="str">
            <v>CEF MCSD - 467</v>
          </cell>
          <cell r="B144">
            <v>5684.2624040000001</v>
          </cell>
          <cell r="C144">
            <v>0</v>
          </cell>
          <cell r="D144">
            <v>0</v>
          </cell>
          <cell r="E144">
            <v>0</v>
          </cell>
          <cell r="F144">
            <v>41.713744999999996</v>
          </cell>
          <cell r="G144">
            <v>0</v>
          </cell>
          <cell r="H144">
            <v>0</v>
          </cell>
          <cell r="I144">
            <v>0</v>
          </cell>
          <cell r="J144">
            <v>0</v>
          </cell>
          <cell r="K144">
            <v>5725.9761490000001</v>
          </cell>
        </row>
        <row r="145">
          <cell r="A145" t="str">
            <v>ITAU - 4º LEILÃO 4</v>
          </cell>
          <cell r="B145">
            <v>108578.173666</v>
          </cell>
          <cell r="C145">
            <v>0</v>
          </cell>
          <cell r="D145">
            <v>0</v>
          </cell>
          <cell r="E145">
            <v>0</v>
          </cell>
          <cell r="F145">
            <v>788.80129299999999</v>
          </cell>
          <cell r="G145">
            <v>0</v>
          </cell>
          <cell r="H145">
            <v>0</v>
          </cell>
          <cell r="I145">
            <v>0</v>
          </cell>
          <cell r="J145">
            <v>0</v>
          </cell>
          <cell r="K145">
            <v>109366.974959</v>
          </cell>
        </row>
        <row r="146">
          <cell r="A146" t="str">
            <v>VOTORANTIM  BLOQ. JUD 2011</v>
          </cell>
          <cell r="B146">
            <v>19812.092983999999</v>
          </cell>
          <cell r="C146">
            <v>0</v>
          </cell>
          <cell r="D146">
            <v>0</v>
          </cell>
          <cell r="E146">
            <v>0</v>
          </cell>
          <cell r="F146">
            <v>146.84932799999999</v>
          </cell>
          <cell r="G146">
            <v>0</v>
          </cell>
          <cell r="H146">
            <v>0</v>
          </cell>
          <cell r="I146">
            <v>0</v>
          </cell>
          <cell r="J146">
            <v>0</v>
          </cell>
          <cell r="K146">
            <v>19958.942311999999</v>
          </cell>
        </row>
        <row r="147">
          <cell r="A147" t="str">
            <v>VOTORANTIM 2º L EE Novo 2011</v>
          </cell>
          <cell r="B147">
            <v>35233.418212999997</v>
          </cell>
          <cell r="C147">
            <v>0</v>
          </cell>
          <cell r="D147">
            <v>0</v>
          </cell>
          <cell r="E147">
            <v>0</v>
          </cell>
          <cell r="F147">
            <v>261.15382</v>
          </cell>
          <cell r="G147">
            <v>0</v>
          </cell>
          <cell r="H147">
            <v>0</v>
          </cell>
          <cell r="I147">
            <v>0</v>
          </cell>
          <cell r="J147">
            <v>0</v>
          </cell>
          <cell r="K147">
            <v>35494.572032999997</v>
          </cell>
        </row>
        <row r="148">
          <cell r="B148" t="str">
            <v>314.872.832,00</v>
          </cell>
          <cell r="C148" t="str">
            <v>205.154.000,00</v>
          </cell>
          <cell r="D148" t="str">
            <v>173.017.194,53</v>
          </cell>
          <cell r="F148" t="str">
            <v>2.491.849,49</v>
          </cell>
          <cell r="G148" t="str">
            <v>408.031,59</v>
          </cell>
          <cell r="H148" t="str">
            <v>236.890,58</v>
          </cell>
          <cell r="J148" t="str">
            <v>0,00</v>
          </cell>
          <cell r="K148" t="str">
            <v>349.264.596,38</v>
          </cell>
        </row>
        <row r="149">
          <cell r="B149" t="str">
            <v>314.872.832,00</v>
          </cell>
          <cell r="C149" t="str">
            <v>205.154.000,00</v>
          </cell>
          <cell r="D149" t="str">
            <v>173.017.194,53</v>
          </cell>
          <cell r="F149" t="str">
            <v>2.491.849,49</v>
          </cell>
          <cell r="G149" t="str">
            <v>408.031,59</v>
          </cell>
          <cell r="H149" t="str">
            <v>236.890,58</v>
          </cell>
          <cell r="J149" t="str">
            <v>0,00</v>
          </cell>
          <cell r="K149" t="str">
            <v>349.264.596,38</v>
          </cell>
        </row>
        <row r="150">
          <cell r="B150" t="str">
            <v>314.872.832,00</v>
          </cell>
          <cell r="C150" t="str">
            <v>205.154.000,00</v>
          </cell>
          <cell r="D150" t="str">
            <v>173.017.194,53</v>
          </cell>
          <cell r="F150" t="str">
            <v>2.491.849,49</v>
          </cell>
          <cell r="G150" t="str">
            <v>408.031,59</v>
          </cell>
          <cell r="H150" t="str">
            <v>236.890,58</v>
          </cell>
          <cell r="J150" t="str">
            <v>0,00</v>
          </cell>
          <cell r="K150" t="str">
            <v>349.264.596,38</v>
          </cell>
        </row>
        <row r="151">
          <cell r="B151" t="str">
            <v>314.872.832,00</v>
          </cell>
          <cell r="C151" t="str">
            <v>205.154.000,00</v>
          </cell>
          <cell r="D151" t="str">
            <v>173.017.194,53</v>
          </cell>
          <cell r="F151" t="str">
            <v>2.491.849,49</v>
          </cell>
          <cell r="G151" t="str">
            <v>408.031,59</v>
          </cell>
          <cell r="H151" t="str">
            <v>236.890,58</v>
          </cell>
          <cell r="J151" t="str">
            <v>0,00</v>
          </cell>
          <cell r="K151" t="str">
            <v>349.264.596,38</v>
          </cell>
        </row>
        <row r="152">
          <cell r="B152">
            <v>579238375.73369539</v>
          </cell>
          <cell r="C152">
            <v>398858000</v>
          </cell>
          <cell r="D152">
            <v>346034389.06657416</v>
          </cell>
          <cell r="F152">
            <v>4570853.3492779983</v>
          </cell>
          <cell r="G152">
            <v>816063.1765640002</v>
          </cell>
          <cell r="H152">
            <v>531747.36494000023</v>
          </cell>
          <cell r="J152">
            <v>0</v>
          </cell>
          <cell r="K152">
            <v>636159058.86146712</v>
          </cell>
        </row>
      </sheetData>
      <sheetData sheetId="105" refreshError="1">
        <row r="1">
          <cell r="A1" t="str">
            <v>Data 30/06/2012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11.450</v>
          </cell>
          <cell r="B3">
            <v>11503478.205909001</v>
          </cell>
          <cell r="C3">
            <v>0</v>
          </cell>
          <cell r="D3">
            <v>11573228.475756999</v>
          </cell>
          <cell r="E3">
            <v>11545502.068712</v>
          </cell>
          <cell r="F3">
            <v>69750.269847999996</v>
          </cell>
          <cell r="G3">
            <v>27726.407045</v>
          </cell>
          <cell r="H3">
            <v>0</v>
          </cell>
          <cell r="I3">
            <v>27726.407045</v>
          </cell>
          <cell r="J3">
            <v>0</v>
          </cell>
          <cell r="K3">
            <v>0</v>
          </cell>
        </row>
        <row r="4">
          <cell r="A4" t="str">
            <v>BB CDB 1980</v>
          </cell>
          <cell r="B4">
            <v>2035100.8155980001</v>
          </cell>
          <cell r="C4">
            <v>0</v>
          </cell>
          <cell r="D4">
            <v>0</v>
          </cell>
          <cell r="E4">
            <v>0</v>
          </cell>
          <cell r="F4">
            <v>12992.076168</v>
          </cell>
          <cell r="G4">
            <v>0</v>
          </cell>
          <cell r="H4">
            <v>0</v>
          </cell>
          <cell r="I4">
            <v>0</v>
          </cell>
          <cell r="J4">
            <v>0</v>
          </cell>
          <cell r="K4">
            <v>2048092.8917660001</v>
          </cell>
        </row>
        <row r="5">
          <cell r="A5" t="str">
            <v>BB CDB 5000</v>
          </cell>
          <cell r="B5">
            <v>2576644.9537869999</v>
          </cell>
          <cell r="C5">
            <v>0</v>
          </cell>
          <cell r="D5">
            <v>0</v>
          </cell>
          <cell r="E5">
            <v>0</v>
          </cell>
          <cell r="F5">
            <v>16449.291966000001</v>
          </cell>
          <cell r="G5">
            <v>0</v>
          </cell>
          <cell r="H5">
            <v>0</v>
          </cell>
          <cell r="I5">
            <v>0</v>
          </cell>
          <cell r="J5">
            <v>0</v>
          </cell>
          <cell r="K5">
            <v>2593094.245753</v>
          </cell>
        </row>
        <row r="6">
          <cell r="A6" t="str">
            <v>BB POLO 28 - 01.02.12</v>
          </cell>
          <cell r="B6">
            <v>1.1373999999999999E-2</v>
          </cell>
          <cell r="C6">
            <v>0</v>
          </cell>
          <cell r="D6">
            <v>0</v>
          </cell>
          <cell r="E6">
            <v>0</v>
          </cell>
          <cell r="F6">
            <v>5.8999999999999998E-5</v>
          </cell>
          <cell r="G6">
            <v>0</v>
          </cell>
          <cell r="H6">
            <v>0</v>
          </cell>
          <cell r="I6">
            <v>0</v>
          </cell>
          <cell r="J6">
            <v>0</v>
          </cell>
          <cell r="K6">
            <v>1.1432999999999999E-2</v>
          </cell>
        </row>
        <row r="7">
          <cell r="A7" t="str">
            <v>BB POLO 28 - 01.03.12</v>
          </cell>
          <cell r="B7">
            <v>0</v>
          </cell>
          <cell r="C7">
            <v>0</v>
          </cell>
          <cell r="D7">
            <v>0</v>
          </cell>
          <cell r="E7">
            <v>0</v>
          </cell>
          <cell r="F7">
            <v>0</v>
          </cell>
          <cell r="G7">
            <v>0</v>
          </cell>
          <cell r="H7">
            <v>0</v>
          </cell>
          <cell r="I7">
            <v>0</v>
          </cell>
          <cell r="J7">
            <v>0</v>
          </cell>
          <cell r="K7">
            <v>0</v>
          </cell>
        </row>
        <row r="8">
          <cell r="A8" t="str">
            <v>BB POLO 28 - 01.06.12</v>
          </cell>
          <cell r="B8">
            <v>0</v>
          </cell>
          <cell r="C8">
            <v>6728000</v>
          </cell>
          <cell r="D8">
            <v>0</v>
          </cell>
          <cell r="E8">
            <v>0</v>
          </cell>
          <cell r="F8">
            <v>32506.439536999998</v>
          </cell>
          <cell r="G8">
            <v>0</v>
          </cell>
          <cell r="H8">
            <v>0</v>
          </cell>
          <cell r="I8">
            <v>0</v>
          </cell>
          <cell r="J8">
            <v>0</v>
          </cell>
          <cell r="K8">
            <v>6760506.4395369999</v>
          </cell>
        </row>
        <row r="9">
          <cell r="A9" t="str">
            <v>BB POLO 28 - 02.02.12</v>
          </cell>
          <cell r="B9">
            <v>3.4585999999999999E-2</v>
          </cell>
          <cell r="C9">
            <v>0</v>
          </cell>
          <cell r="D9">
            <v>0</v>
          </cell>
          <cell r="E9">
            <v>0</v>
          </cell>
          <cell r="F9">
            <v>1.7899999999999999E-4</v>
          </cell>
          <cell r="G9">
            <v>0</v>
          </cell>
          <cell r="H9">
            <v>0</v>
          </cell>
          <cell r="I9">
            <v>0</v>
          </cell>
          <cell r="J9">
            <v>0</v>
          </cell>
          <cell r="K9">
            <v>3.4764999999999997E-2</v>
          </cell>
        </row>
        <row r="10">
          <cell r="A10" t="str">
            <v>BB POLO 28 - 02.03.12</v>
          </cell>
          <cell r="B10">
            <v>5.7989999999999995E-3</v>
          </cell>
          <cell r="C10">
            <v>0</v>
          </cell>
          <cell r="D10">
            <v>0</v>
          </cell>
          <cell r="E10">
            <v>0</v>
          </cell>
          <cell r="F10">
            <v>2.9999999999999997E-5</v>
          </cell>
          <cell r="G10">
            <v>0</v>
          </cell>
          <cell r="H10">
            <v>0</v>
          </cell>
          <cell r="I10">
            <v>0</v>
          </cell>
          <cell r="J10">
            <v>0</v>
          </cell>
          <cell r="K10">
            <v>5.829E-3</v>
          </cell>
        </row>
        <row r="11">
          <cell r="A11" t="str">
            <v>BB POLO 28 - 02.04.12</v>
          </cell>
          <cell r="B11">
            <v>0</v>
          </cell>
          <cell r="C11">
            <v>0</v>
          </cell>
          <cell r="D11">
            <v>0</v>
          </cell>
          <cell r="E11">
            <v>0</v>
          </cell>
          <cell r="F11">
            <v>0</v>
          </cell>
          <cell r="G11">
            <v>0</v>
          </cell>
          <cell r="H11">
            <v>0</v>
          </cell>
          <cell r="I11">
            <v>0</v>
          </cell>
          <cell r="J11">
            <v>0</v>
          </cell>
          <cell r="K11">
            <v>0</v>
          </cell>
        </row>
        <row r="12">
          <cell r="A12" t="str">
            <v>BB POLO 28 - 02.05.12</v>
          </cell>
          <cell r="B12">
            <v>16091340.608269</v>
          </cell>
          <cell r="C12">
            <v>0</v>
          </cell>
          <cell r="D12">
            <v>16172449.706072001</v>
          </cell>
          <cell r="E12">
            <v>16145143.894166</v>
          </cell>
          <cell r="F12">
            <v>81109.097802000004</v>
          </cell>
          <cell r="G12">
            <v>27305.811905999999</v>
          </cell>
          <cell r="H12">
            <v>0</v>
          </cell>
          <cell r="I12">
            <v>27305.811905999999</v>
          </cell>
          <cell r="J12">
            <v>0</v>
          </cell>
          <cell r="K12">
            <v>0</v>
          </cell>
        </row>
        <row r="13">
          <cell r="A13" t="str">
            <v>BB POLO 28 - 03.01.12</v>
          </cell>
          <cell r="B13">
            <v>2.5989999999999997E-3</v>
          </cell>
          <cell r="C13">
            <v>0</v>
          </cell>
          <cell r="D13">
            <v>0</v>
          </cell>
          <cell r="E13">
            <v>0</v>
          </cell>
          <cell r="F13">
            <v>1.2999999999999999E-5</v>
          </cell>
          <cell r="G13">
            <v>0</v>
          </cell>
          <cell r="H13">
            <v>0</v>
          </cell>
          <cell r="I13">
            <v>0</v>
          </cell>
          <cell r="J13">
            <v>0</v>
          </cell>
          <cell r="K13">
            <v>2.6129999999999999E-3</v>
          </cell>
        </row>
        <row r="14">
          <cell r="A14" t="str">
            <v>BB POLO 28 - 03.04.12</v>
          </cell>
          <cell r="B14">
            <v>1.188E-2</v>
          </cell>
          <cell r="C14">
            <v>0</v>
          </cell>
          <cell r="D14">
            <v>0</v>
          </cell>
          <cell r="E14">
            <v>0</v>
          </cell>
          <cell r="F14">
            <v>6.0999999999999999E-5</v>
          </cell>
          <cell r="G14">
            <v>0</v>
          </cell>
          <cell r="H14">
            <v>0</v>
          </cell>
          <cell r="I14">
            <v>0</v>
          </cell>
          <cell r="J14">
            <v>0</v>
          </cell>
          <cell r="K14">
            <v>1.1941999999999999E-2</v>
          </cell>
        </row>
        <row r="15">
          <cell r="A15" t="str">
            <v>BB POLO 28 - 03.05.12</v>
          </cell>
          <cell r="B15">
            <v>19177064.569917999</v>
          </cell>
          <cell r="C15">
            <v>0</v>
          </cell>
          <cell r="D15">
            <v>19274332.151774999</v>
          </cell>
          <cell r="E15">
            <v>19241586.149729997</v>
          </cell>
          <cell r="F15">
            <v>97267.581856999997</v>
          </cell>
          <cell r="G15">
            <v>32746.002045000001</v>
          </cell>
          <cell r="H15">
            <v>0</v>
          </cell>
          <cell r="I15">
            <v>32746.002045000001</v>
          </cell>
          <cell r="J15">
            <v>0</v>
          </cell>
          <cell r="K15">
            <v>0</v>
          </cell>
        </row>
        <row r="16">
          <cell r="A16" t="str">
            <v>BB POLO 28 - 04.01.12</v>
          </cell>
          <cell r="B16">
            <v>9.9999999999999991E-6</v>
          </cell>
          <cell r="C16">
            <v>0</v>
          </cell>
          <cell r="D16">
            <v>0</v>
          </cell>
          <cell r="E16">
            <v>0</v>
          </cell>
          <cell r="F16">
            <v>0</v>
          </cell>
          <cell r="G16">
            <v>0</v>
          </cell>
          <cell r="H16">
            <v>0</v>
          </cell>
          <cell r="I16">
            <v>0</v>
          </cell>
          <cell r="J16">
            <v>0</v>
          </cell>
          <cell r="K16">
            <v>9.9999999999999991E-6</v>
          </cell>
        </row>
        <row r="17">
          <cell r="A17" t="str">
            <v>BB POLO 28 - 04.04.12</v>
          </cell>
          <cell r="B17">
            <v>0</v>
          </cell>
          <cell r="C17">
            <v>0</v>
          </cell>
          <cell r="D17">
            <v>0</v>
          </cell>
          <cell r="E17">
            <v>0</v>
          </cell>
          <cell r="F17">
            <v>0</v>
          </cell>
          <cell r="G17">
            <v>0</v>
          </cell>
          <cell r="H17">
            <v>0</v>
          </cell>
          <cell r="I17">
            <v>0</v>
          </cell>
          <cell r="J17">
            <v>0</v>
          </cell>
          <cell r="K17">
            <v>0</v>
          </cell>
        </row>
        <row r="18">
          <cell r="A18" t="str">
            <v>BB POLO 28 - 04.05.12</v>
          </cell>
          <cell r="B18">
            <v>13190061.963997999</v>
          </cell>
          <cell r="C18">
            <v>0</v>
          </cell>
          <cell r="D18">
            <v>12054742.799147001</v>
          </cell>
          <cell r="E18">
            <v>12031755.010001</v>
          </cell>
          <cell r="F18">
            <v>77701.726376000006</v>
          </cell>
          <cell r="G18">
            <v>22987.789145999999</v>
          </cell>
          <cell r="H18">
            <v>0</v>
          </cell>
          <cell r="I18">
            <v>22987.789145999999</v>
          </cell>
          <cell r="J18">
            <v>0</v>
          </cell>
          <cell r="K18">
            <v>1213020.8912279999</v>
          </cell>
        </row>
        <row r="19">
          <cell r="A19" t="str">
            <v>BB POLO 28 - 04.06.12</v>
          </cell>
          <cell r="B19">
            <v>0</v>
          </cell>
          <cell r="C19">
            <v>25665000</v>
          </cell>
          <cell r="D19">
            <v>0</v>
          </cell>
          <cell r="E19">
            <v>0</v>
          </cell>
          <cell r="F19">
            <v>115836.530535</v>
          </cell>
          <cell r="G19">
            <v>0</v>
          </cell>
          <cell r="H19">
            <v>0</v>
          </cell>
          <cell r="I19">
            <v>0</v>
          </cell>
          <cell r="J19">
            <v>0</v>
          </cell>
          <cell r="K19">
            <v>25780836.530535001</v>
          </cell>
        </row>
        <row r="20">
          <cell r="A20" t="str">
            <v>BB POLO 28 - 05.01.12</v>
          </cell>
          <cell r="B20">
            <v>0</v>
          </cell>
          <cell r="C20">
            <v>0</v>
          </cell>
          <cell r="D20">
            <v>0</v>
          </cell>
          <cell r="E20">
            <v>0</v>
          </cell>
          <cell r="F20">
            <v>0</v>
          </cell>
          <cell r="G20">
            <v>0</v>
          </cell>
          <cell r="H20">
            <v>0</v>
          </cell>
          <cell r="I20">
            <v>0</v>
          </cell>
          <cell r="J20">
            <v>0</v>
          </cell>
          <cell r="K20">
            <v>0</v>
          </cell>
        </row>
        <row r="21">
          <cell r="A21" t="str">
            <v>BB POLO 28 - 05.06.12</v>
          </cell>
          <cell r="B21">
            <v>0</v>
          </cell>
          <cell r="C21">
            <v>247000</v>
          </cell>
          <cell r="D21">
            <v>0</v>
          </cell>
          <cell r="E21">
            <v>0</v>
          </cell>
          <cell r="F21">
            <v>1035.246909</v>
          </cell>
          <cell r="G21">
            <v>0</v>
          </cell>
          <cell r="H21">
            <v>0</v>
          </cell>
          <cell r="I21">
            <v>0</v>
          </cell>
          <cell r="J21">
            <v>0</v>
          </cell>
          <cell r="K21">
            <v>248035.24690900001</v>
          </cell>
        </row>
        <row r="22">
          <cell r="A22" t="str">
            <v>BB POLO 28 - 06.01.12</v>
          </cell>
          <cell r="B22">
            <v>0</v>
          </cell>
          <cell r="C22">
            <v>0</v>
          </cell>
          <cell r="D22">
            <v>0</v>
          </cell>
          <cell r="E22">
            <v>0</v>
          </cell>
          <cell r="F22">
            <v>0</v>
          </cell>
          <cell r="G22">
            <v>0</v>
          </cell>
          <cell r="H22">
            <v>0</v>
          </cell>
          <cell r="I22">
            <v>0</v>
          </cell>
          <cell r="J22">
            <v>0</v>
          </cell>
          <cell r="K22">
            <v>0</v>
          </cell>
        </row>
        <row r="23">
          <cell r="A23" t="str">
            <v>BB POLO 28 - 06.03.12</v>
          </cell>
          <cell r="B23">
            <v>0</v>
          </cell>
          <cell r="C23">
            <v>0</v>
          </cell>
          <cell r="D23">
            <v>0</v>
          </cell>
          <cell r="E23">
            <v>0</v>
          </cell>
          <cell r="F23">
            <v>0</v>
          </cell>
          <cell r="G23">
            <v>0</v>
          </cell>
          <cell r="H23">
            <v>0</v>
          </cell>
          <cell r="I23">
            <v>0</v>
          </cell>
          <cell r="J23">
            <v>0</v>
          </cell>
          <cell r="K23">
            <v>0</v>
          </cell>
        </row>
        <row r="24">
          <cell r="A24" t="str">
            <v>BB POLO 28 - 06.06.12</v>
          </cell>
          <cell r="B24">
            <v>0</v>
          </cell>
          <cell r="C24">
            <v>24790000</v>
          </cell>
          <cell r="D24">
            <v>0</v>
          </cell>
          <cell r="E24">
            <v>0</v>
          </cell>
          <cell r="F24">
            <v>95960.116320999994</v>
          </cell>
          <cell r="G24">
            <v>0</v>
          </cell>
          <cell r="H24">
            <v>0</v>
          </cell>
          <cell r="I24">
            <v>0</v>
          </cell>
          <cell r="J24">
            <v>0</v>
          </cell>
          <cell r="K24">
            <v>24885960.116321001</v>
          </cell>
        </row>
        <row r="25">
          <cell r="A25" t="str">
            <v>BB POLO 28 - 07.02.12</v>
          </cell>
          <cell r="B25">
            <v>1.359E-3</v>
          </cell>
          <cell r="C25">
            <v>0</v>
          </cell>
          <cell r="D25">
            <v>0</v>
          </cell>
          <cell r="E25">
            <v>0</v>
          </cell>
          <cell r="F25">
            <v>6.9999999999999999E-6</v>
          </cell>
          <cell r="G25">
            <v>0</v>
          </cell>
          <cell r="H25">
            <v>0</v>
          </cell>
          <cell r="I25">
            <v>0</v>
          </cell>
          <cell r="J25">
            <v>0</v>
          </cell>
          <cell r="K25">
            <v>1.366E-3</v>
          </cell>
        </row>
        <row r="26">
          <cell r="A26" t="str">
            <v>BB POLO 28 - 07.03.12</v>
          </cell>
          <cell r="B26">
            <v>0</v>
          </cell>
          <cell r="C26">
            <v>0</v>
          </cell>
          <cell r="D26">
            <v>0</v>
          </cell>
          <cell r="E26">
            <v>0</v>
          </cell>
          <cell r="F26">
            <v>0</v>
          </cell>
          <cell r="G26">
            <v>0</v>
          </cell>
          <cell r="H26">
            <v>0</v>
          </cell>
          <cell r="I26">
            <v>0</v>
          </cell>
          <cell r="J26">
            <v>0</v>
          </cell>
          <cell r="K26">
            <v>0</v>
          </cell>
        </row>
        <row r="27">
          <cell r="A27" t="str">
            <v>BB POLO 28 - 08.02.12</v>
          </cell>
          <cell r="B27">
            <v>0</v>
          </cell>
          <cell r="C27">
            <v>0</v>
          </cell>
          <cell r="D27">
            <v>0</v>
          </cell>
          <cell r="E27">
            <v>0</v>
          </cell>
          <cell r="F27">
            <v>0</v>
          </cell>
          <cell r="G27">
            <v>0</v>
          </cell>
          <cell r="H27">
            <v>0</v>
          </cell>
          <cell r="I27">
            <v>0</v>
          </cell>
          <cell r="J27">
            <v>0</v>
          </cell>
          <cell r="K27">
            <v>0</v>
          </cell>
        </row>
        <row r="28">
          <cell r="A28" t="str">
            <v>BB POLO 28 - 08.03.12</v>
          </cell>
          <cell r="B28">
            <v>0</v>
          </cell>
          <cell r="C28">
            <v>0</v>
          </cell>
          <cell r="D28">
            <v>0</v>
          </cell>
          <cell r="E28">
            <v>0</v>
          </cell>
          <cell r="F28">
            <v>0</v>
          </cell>
          <cell r="G28">
            <v>0</v>
          </cell>
          <cell r="H28">
            <v>0</v>
          </cell>
          <cell r="I28">
            <v>0</v>
          </cell>
          <cell r="J28">
            <v>0</v>
          </cell>
          <cell r="K28">
            <v>0</v>
          </cell>
        </row>
        <row r="29">
          <cell r="A29" t="str">
            <v>BB POLO 28 - 08.05.12</v>
          </cell>
          <cell r="B29">
            <v>18031221.393603001</v>
          </cell>
          <cell r="C29">
            <v>0</v>
          </cell>
          <cell r="D29">
            <v>0</v>
          </cell>
          <cell r="E29">
            <v>0</v>
          </cell>
          <cell r="F29">
            <v>93062.751705999995</v>
          </cell>
          <cell r="G29">
            <v>0</v>
          </cell>
          <cell r="H29">
            <v>0</v>
          </cell>
          <cell r="I29">
            <v>0</v>
          </cell>
          <cell r="J29">
            <v>0</v>
          </cell>
          <cell r="K29">
            <v>18124284.145309001</v>
          </cell>
        </row>
        <row r="30">
          <cell r="A30" t="str">
            <v>BB POLO 28 - 08.06.12</v>
          </cell>
          <cell r="B30">
            <v>0</v>
          </cell>
          <cell r="C30">
            <v>18837000</v>
          </cell>
          <cell r="D30">
            <v>0</v>
          </cell>
          <cell r="E30">
            <v>0</v>
          </cell>
          <cell r="F30">
            <v>66896.448778000005</v>
          </cell>
          <cell r="G30">
            <v>0</v>
          </cell>
          <cell r="H30">
            <v>0</v>
          </cell>
          <cell r="I30">
            <v>0</v>
          </cell>
          <cell r="J30">
            <v>0</v>
          </cell>
          <cell r="K30">
            <v>18903896.448778</v>
          </cell>
        </row>
        <row r="31">
          <cell r="A31" t="str">
            <v>BB POLO 28 - 09.01.12</v>
          </cell>
          <cell r="B31">
            <v>0</v>
          </cell>
          <cell r="C31">
            <v>0</v>
          </cell>
          <cell r="D31">
            <v>0</v>
          </cell>
          <cell r="E31">
            <v>0</v>
          </cell>
          <cell r="F31">
            <v>0</v>
          </cell>
          <cell r="G31">
            <v>0</v>
          </cell>
          <cell r="H31">
            <v>0</v>
          </cell>
          <cell r="I31">
            <v>0</v>
          </cell>
          <cell r="J31">
            <v>0</v>
          </cell>
          <cell r="K31">
            <v>0</v>
          </cell>
        </row>
        <row r="32">
          <cell r="A32" t="str">
            <v>BB POLO 28 - 09.03.12</v>
          </cell>
          <cell r="B32">
            <v>0</v>
          </cell>
          <cell r="C32">
            <v>0</v>
          </cell>
          <cell r="D32">
            <v>0</v>
          </cell>
          <cell r="E32">
            <v>0</v>
          </cell>
          <cell r="F32">
            <v>0</v>
          </cell>
          <cell r="G32">
            <v>0</v>
          </cell>
          <cell r="H32">
            <v>0</v>
          </cell>
          <cell r="I32">
            <v>0</v>
          </cell>
          <cell r="J32">
            <v>0</v>
          </cell>
          <cell r="K32">
            <v>0</v>
          </cell>
        </row>
        <row r="33">
          <cell r="A33" t="str">
            <v>BB POLO 28 - 09.04.12</v>
          </cell>
          <cell r="B33">
            <v>2.359E-3</v>
          </cell>
          <cell r="C33">
            <v>0</v>
          </cell>
          <cell r="D33">
            <v>0</v>
          </cell>
          <cell r="E33">
            <v>0</v>
          </cell>
          <cell r="F33">
            <v>1.2E-5</v>
          </cell>
          <cell r="G33">
            <v>0</v>
          </cell>
          <cell r="H33">
            <v>0</v>
          </cell>
          <cell r="I33">
            <v>0</v>
          </cell>
          <cell r="J33">
            <v>0</v>
          </cell>
          <cell r="K33">
            <v>2.3709999999999998E-3</v>
          </cell>
        </row>
        <row r="34">
          <cell r="A34" t="str">
            <v>BB POLO 28 - 09.05.12</v>
          </cell>
          <cell r="B34">
            <v>4752713.8989340002</v>
          </cell>
          <cell r="C34">
            <v>0</v>
          </cell>
          <cell r="D34">
            <v>0</v>
          </cell>
          <cell r="E34">
            <v>0</v>
          </cell>
          <cell r="F34">
            <v>24529.710099</v>
          </cell>
          <cell r="G34">
            <v>0</v>
          </cell>
          <cell r="H34">
            <v>0</v>
          </cell>
          <cell r="I34">
            <v>0</v>
          </cell>
          <cell r="J34">
            <v>0</v>
          </cell>
          <cell r="K34">
            <v>4777243.6090320004</v>
          </cell>
        </row>
        <row r="35">
          <cell r="A35" t="str">
            <v>BB POLO 28 - 10.01.12</v>
          </cell>
          <cell r="B35">
            <v>2.3370000000000001E-3</v>
          </cell>
          <cell r="C35">
            <v>0</v>
          </cell>
          <cell r="D35">
            <v>0</v>
          </cell>
          <cell r="E35">
            <v>0</v>
          </cell>
          <cell r="F35">
            <v>1.2E-5</v>
          </cell>
          <cell r="G35">
            <v>0</v>
          </cell>
          <cell r="H35">
            <v>0</v>
          </cell>
          <cell r="I35">
            <v>0</v>
          </cell>
          <cell r="J35">
            <v>0</v>
          </cell>
          <cell r="K35">
            <v>2.349E-3</v>
          </cell>
        </row>
        <row r="36">
          <cell r="A36" t="str">
            <v>BB POLO 28 - 11.01.12</v>
          </cell>
          <cell r="B36">
            <v>0</v>
          </cell>
          <cell r="C36">
            <v>0</v>
          </cell>
          <cell r="D36">
            <v>0</v>
          </cell>
          <cell r="E36">
            <v>0</v>
          </cell>
          <cell r="F36">
            <v>0</v>
          </cell>
          <cell r="G36">
            <v>0</v>
          </cell>
          <cell r="H36">
            <v>0</v>
          </cell>
          <cell r="I36">
            <v>0</v>
          </cell>
          <cell r="J36">
            <v>0</v>
          </cell>
          <cell r="K36">
            <v>0</v>
          </cell>
        </row>
        <row r="37">
          <cell r="A37" t="str">
            <v>BB POLO 28 - 11.04.12</v>
          </cell>
          <cell r="B37">
            <v>2.313E-3</v>
          </cell>
          <cell r="C37">
            <v>0</v>
          </cell>
          <cell r="D37">
            <v>0</v>
          </cell>
          <cell r="E37">
            <v>0</v>
          </cell>
          <cell r="F37">
            <v>1.2E-5</v>
          </cell>
          <cell r="G37">
            <v>0</v>
          </cell>
          <cell r="H37">
            <v>0</v>
          </cell>
          <cell r="I37">
            <v>0</v>
          </cell>
          <cell r="J37">
            <v>0</v>
          </cell>
          <cell r="K37">
            <v>2.3249999999999998E-3</v>
          </cell>
        </row>
        <row r="38">
          <cell r="A38" t="str">
            <v>BB POLO 28 - 11.05.12</v>
          </cell>
          <cell r="B38">
            <v>656777.34899299999</v>
          </cell>
          <cell r="C38">
            <v>0</v>
          </cell>
          <cell r="D38">
            <v>0</v>
          </cell>
          <cell r="E38">
            <v>0</v>
          </cell>
          <cell r="F38">
            <v>3389.759685</v>
          </cell>
          <cell r="G38">
            <v>0</v>
          </cell>
          <cell r="H38">
            <v>0</v>
          </cell>
          <cell r="I38">
            <v>0</v>
          </cell>
          <cell r="J38">
            <v>0</v>
          </cell>
          <cell r="K38">
            <v>660167.10867800005</v>
          </cell>
        </row>
        <row r="39">
          <cell r="A39" t="str">
            <v>BB POLO 28 - 11.06.12</v>
          </cell>
          <cell r="B39">
            <v>0</v>
          </cell>
          <cell r="C39">
            <v>32000</v>
          </cell>
          <cell r="D39">
            <v>0</v>
          </cell>
          <cell r="E39">
            <v>0</v>
          </cell>
          <cell r="F39">
            <v>103.520369</v>
          </cell>
          <cell r="G39">
            <v>0</v>
          </cell>
          <cell r="H39">
            <v>0</v>
          </cell>
          <cell r="I39">
            <v>0</v>
          </cell>
          <cell r="J39">
            <v>0</v>
          </cell>
          <cell r="K39">
            <v>32103.520369000002</v>
          </cell>
        </row>
        <row r="40">
          <cell r="A40" t="str">
            <v>BB POLO 28 - 12.01.12</v>
          </cell>
          <cell r="B40">
            <v>0</v>
          </cell>
          <cell r="C40">
            <v>0</v>
          </cell>
          <cell r="D40">
            <v>0</v>
          </cell>
          <cell r="E40">
            <v>0</v>
          </cell>
          <cell r="F40">
            <v>0</v>
          </cell>
          <cell r="G40">
            <v>0</v>
          </cell>
          <cell r="H40">
            <v>0</v>
          </cell>
          <cell r="I40">
            <v>0</v>
          </cell>
          <cell r="J40">
            <v>0</v>
          </cell>
          <cell r="K40">
            <v>0</v>
          </cell>
        </row>
        <row r="41">
          <cell r="A41" t="str">
            <v>BB POLO 28 - 12.03.12</v>
          </cell>
          <cell r="B41">
            <v>7.977999999999999E-3</v>
          </cell>
          <cell r="C41">
            <v>0</v>
          </cell>
          <cell r="D41">
            <v>0</v>
          </cell>
          <cell r="E41">
            <v>0</v>
          </cell>
          <cell r="F41">
            <v>4.1E-5</v>
          </cell>
          <cell r="G41">
            <v>0</v>
          </cell>
          <cell r="H41">
            <v>0</v>
          </cell>
          <cell r="I41">
            <v>0</v>
          </cell>
          <cell r="J41">
            <v>0</v>
          </cell>
          <cell r="K41">
            <v>8.0190000000000001E-3</v>
          </cell>
        </row>
        <row r="42">
          <cell r="A42" t="str">
            <v>BB POLO 28 - 12.04.12</v>
          </cell>
          <cell r="B42">
            <v>1210422.0507990001</v>
          </cell>
          <cell r="C42">
            <v>0</v>
          </cell>
          <cell r="D42">
            <v>1211591.16041</v>
          </cell>
          <cell r="E42">
            <v>1210269.9690360001</v>
          </cell>
          <cell r="F42">
            <v>1169.1096110000001</v>
          </cell>
          <cell r="G42">
            <v>1321.191374</v>
          </cell>
          <cell r="H42">
            <v>0</v>
          </cell>
          <cell r="I42">
            <v>1321.191374</v>
          </cell>
          <cell r="J42">
            <v>0</v>
          </cell>
          <cell r="K42">
            <v>0</v>
          </cell>
        </row>
        <row r="43">
          <cell r="A43" t="str">
            <v>BB POLO 28 - 12.06.12</v>
          </cell>
          <cell r="B43">
            <v>0</v>
          </cell>
          <cell r="C43">
            <v>22730000</v>
          </cell>
          <cell r="D43">
            <v>0</v>
          </cell>
          <cell r="E43">
            <v>0</v>
          </cell>
          <cell r="F43">
            <v>66326.022773999997</v>
          </cell>
          <cell r="G43">
            <v>0</v>
          </cell>
          <cell r="H43">
            <v>0</v>
          </cell>
          <cell r="I43">
            <v>0</v>
          </cell>
          <cell r="J43">
            <v>0</v>
          </cell>
          <cell r="K43">
            <v>22796326.022774</v>
          </cell>
        </row>
        <row r="44">
          <cell r="A44" t="str">
            <v>BB POLO 28 - 13.01.12</v>
          </cell>
          <cell r="B44">
            <v>0</v>
          </cell>
          <cell r="C44">
            <v>0</v>
          </cell>
          <cell r="D44">
            <v>0</v>
          </cell>
          <cell r="E44">
            <v>0</v>
          </cell>
          <cell r="F44">
            <v>0</v>
          </cell>
          <cell r="G44">
            <v>0</v>
          </cell>
          <cell r="H44">
            <v>0</v>
          </cell>
          <cell r="I44">
            <v>0</v>
          </cell>
          <cell r="J44">
            <v>0</v>
          </cell>
          <cell r="K44">
            <v>0</v>
          </cell>
        </row>
        <row r="45">
          <cell r="A45" t="str">
            <v>BB POLO 28 - 13.02.12</v>
          </cell>
          <cell r="B45">
            <v>0</v>
          </cell>
          <cell r="C45">
            <v>0</v>
          </cell>
          <cell r="D45">
            <v>0</v>
          </cell>
          <cell r="E45">
            <v>0</v>
          </cell>
          <cell r="F45">
            <v>0</v>
          </cell>
          <cell r="G45">
            <v>0</v>
          </cell>
          <cell r="H45">
            <v>0</v>
          </cell>
          <cell r="I45">
            <v>0</v>
          </cell>
          <cell r="J45">
            <v>0</v>
          </cell>
          <cell r="K45">
            <v>0</v>
          </cell>
        </row>
        <row r="46">
          <cell r="A46" t="str">
            <v>BB POLO 28 - 13.03.12</v>
          </cell>
          <cell r="B46">
            <v>0</v>
          </cell>
          <cell r="C46">
            <v>0</v>
          </cell>
          <cell r="D46">
            <v>0</v>
          </cell>
          <cell r="E46">
            <v>0</v>
          </cell>
          <cell r="F46">
            <v>0</v>
          </cell>
          <cell r="G46">
            <v>0</v>
          </cell>
          <cell r="H46">
            <v>0</v>
          </cell>
          <cell r="I46">
            <v>0</v>
          </cell>
          <cell r="J46">
            <v>0</v>
          </cell>
          <cell r="K46">
            <v>0</v>
          </cell>
        </row>
        <row r="47">
          <cell r="A47" t="str">
            <v>BB POLO 28 - 13.04.12</v>
          </cell>
          <cell r="B47">
            <v>20930789.307891998</v>
          </cell>
          <cell r="C47">
            <v>0</v>
          </cell>
          <cell r="D47">
            <v>20951005.716644999</v>
          </cell>
          <cell r="E47">
            <v>20928740.321038</v>
          </cell>
          <cell r="F47">
            <v>20216.408754</v>
          </cell>
          <cell r="G47">
            <v>22265.395606999999</v>
          </cell>
          <cell r="H47">
            <v>0</v>
          </cell>
          <cell r="I47">
            <v>22265.395606999999</v>
          </cell>
          <cell r="J47">
            <v>0</v>
          </cell>
          <cell r="K47">
            <v>0</v>
          </cell>
        </row>
        <row r="48">
          <cell r="A48" t="str">
            <v>BB POLO 28 - 13.06.12</v>
          </cell>
          <cell r="B48">
            <v>0</v>
          </cell>
          <cell r="C48">
            <v>13190000</v>
          </cell>
          <cell r="D48">
            <v>0</v>
          </cell>
          <cell r="E48">
            <v>0</v>
          </cell>
          <cell r="F48">
            <v>34340.695502000002</v>
          </cell>
          <cell r="G48">
            <v>0</v>
          </cell>
          <cell r="H48">
            <v>0</v>
          </cell>
          <cell r="I48">
            <v>0</v>
          </cell>
          <cell r="J48">
            <v>0</v>
          </cell>
          <cell r="K48">
            <v>13224340.695502</v>
          </cell>
        </row>
        <row r="49">
          <cell r="A49" t="str">
            <v>BB POLO 28 - 14.02.12</v>
          </cell>
          <cell r="B49">
            <v>0</v>
          </cell>
          <cell r="C49">
            <v>0</v>
          </cell>
          <cell r="D49">
            <v>0</v>
          </cell>
          <cell r="E49">
            <v>0</v>
          </cell>
          <cell r="F49">
            <v>0</v>
          </cell>
          <cell r="G49">
            <v>0</v>
          </cell>
          <cell r="H49">
            <v>0</v>
          </cell>
          <cell r="I49">
            <v>0</v>
          </cell>
          <cell r="J49">
            <v>0</v>
          </cell>
          <cell r="K49">
            <v>0</v>
          </cell>
        </row>
        <row r="50">
          <cell r="A50" t="str">
            <v>BB POLO 28 - 14.03.12</v>
          </cell>
          <cell r="B50">
            <v>0</v>
          </cell>
          <cell r="C50">
            <v>0</v>
          </cell>
          <cell r="D50">
            <v>0</v>
          </cell>
          <cell r="E50">
            <v>0</v>
          </cell>
          <cell r="F50">
            <v>0</v>
          </cell>
          <cell r="G50">
            <v>0</v>
          </cell>
          <cell r="H50">
            <v>0</v>
          </cell>
          <cell r="I50">
            <v>0</v>
          </cell>
          <cell r="J50">
            <v>0</v>
          </cell>
          <cell r="K50">
            <v>0</v>
          </cell>
        </row>
        <row r="51">
          <cell r="A51" t="str">
            <v>BB POLO 28 - 14.05.12</v>
          </cell>
          <cell r="B51">
            <v>9262960.9031739999</v>
          </cell>
          <cell r="C51">
            <v>0</v>
          </cell>
          <cell r="D51">
            <v>0</v>
          </cell>
          <cell r="E51">
            <v>0</v>
          </cell>
          <cell r="F51">
            <v>47807.999901000003</v>
          </cell>
          <cell r="G51">
            <v>0</v>
          </cell>
          <cell r="H51">
            <v>0</v>
          </cell>
          <cell r="I51">
            <v>0</v>
          </cell>
          <cell r="J51">
            <v>0</v>
          </cell>
          <cell r="K51">
            <v>9310768.9030750003</v>
          </cell>
        </row>
        <row r="52">
          <cell r="A52" t="str">
            <v>BB POLO 28 - 14.06.12</v>
          </cell>
          <cell r="B52">
            <v>0</v>
          </cell>
          <cell r="C52">
            <v>9885000</v>
          </cell>
          <cell r="D52">
            <v>0</v>
          </cell>
          <cell r="E52">
            <v>0</v>
          </cell>
          <cell r="F52">
            <v>22601.709327</v>
          </cell>
          <cell r="G52">
            <v>0</v>
          </cell>
          <cell r="H52">
            <v>0</v>
          </cell>
          <cell r="I52">
            <v>0</v>
          </cell>
          <cell r="J52">
            <v>0</v>
          </cell>
          <cell r="K52">
            <v>9907601.7093269993</v>
          </cell>
        </row>
        <row r="53">
          <cell r="A53" t="str">
            <v>BB POLO 28 - 16.01.12</v>
          </cell>
          <cell r="B53">
            <v>0</v>
          </cell>
          <cell r="C53">
            <v>0</v>
          </cell>
          <cell r="D53">
            <v>0</v>
          </cell>
          <cell r="E53">
            <v>0</v>
          </cell>
          <cell r="F53">
            <v>0</v>
          </cell>
          <cell r="G53">
            <v>0</v>
          </cell>
          <cell r="H53">
            <v>0</v>
          </cell>
          <cell r="I53">
            <v>0</v>
          </cell>
          <cell r="J53">
            <v>0</v>
          </cell>
          <cell r="K53">
            <v>0</v>
          </cell>
        </row>
        <row r="54">
          <cell r="A54" t="str">
            <v>BB POLO 28 - 16.02.12</v>
          </cell>
          <cell r="B54">
            <v>0</v>
          </cell>
          <cell r="C54">
            <v>0</v>
          </cell>
          <cell r="D54">
            <v>0</v>
          </cell>
          <cell r="E54">
            <v>0</v>
          </cell>
          <cell r="F54">
            <v>0</v>
          </cell>
          <cell r="G54">
            <v>0</v>
          </cell>
          <cell r="H54">
            <v>0</v>
          </cell>
          <cell r="I54">
            <v>0</v>
          </cell>
          <cell r="J54">
            <v>0</v>
          </cell>
          <cell r="K54">
            <v>0</v>
          </cell>
        </row>
        <row r="55">
          <cell r="A55" t="str">
            <v>BB POLO 28 - 16.03.12</v>
          </cell>
          <cell r="B55">
            <v>0</v>
          </cell>
          <cell r="C55">
            <v>0</v>
          </cell>
          <cell r="D55">
            <v>0</v>
          </cell>
          <cell r="E55">
            <v>0</v>
          </cell>
          <cell r="F55">
            <v>0</v>
          </cell>
          <cell r="G55">
            <v>0</v>
          </cell>
          <cell r="H55">
            <v>0</v>
          </cell>
          <cell r="I55">
            <v>0</v>
          </cell>
          <cell r="J55">
            <v>0</v>
          </cell>
          <cell r="K55">
            <v>0</v>
          </cell>
        </row>
        <row r="56">
          <cell r="A56" t="str">
            <v>BB POLO 28 - 16.05.12</v>
          </cell>
          <cell r="B56">
            <v>31477454.168531001</v>
          </cell>
          <cell r="C56">
            <v>0</v>
          </cell>
          <cell r="D56">
            <v>0</v>
          </cell>
          <cell r="E56">
            <v>0</v>
          </cell>
          <cell r="F56">
            <v>162461.45714099999</v>
          </cell>
          <cell r="G56">
            <v>0</v>
          </cell>
          <cell r="H56">
            <v>0</v>
          </cell>
          <cell r="I56">
            <v>0</v>
          </cell>
          <cell r="J56">
            <v>0</v>
          </cell>
          <cell r="K56">
            <v>31639915.625672001</v>
          </cell>
        </row>
        <row r="57">
          <cell r="A57" t="str">
            <v>BB POLO 28 - 17.01.12</v>
          </cell>
          <cell r="B57">
            <v>0</v>
          </cell>
          <cell r="C57">
            <v>0</v>
          </cell>
          <cell r="D57">
            <v>0</v>
          </cell>
          <cell r="E57">
            <v>0</v>
          </cell>
          <cell r="F57">
            <v>0</v>
          </cell>
          <cell r="G57">
            <v>0</v>
          </cell>
          <cell r="H57">
            <v>0</v>
          </cell>
          <cell r="I57">
            <v>0</v>
          </cell>
          <cell r="J57">
            <v>0</v>
          </cell>
          <cell r="K57">
            <v>0</v>
          </cell>
        </row>
        <row r="58">
          <cell r="A58" t="str">
            <v>BB POLO 28 - 17.02.12</v>
          </cell>
          <cell r="B58">
            <v>0</v>
          </cell>
          <cell r="C58">
            <v>0</v>
          </cell>
          <cell r="D58">
            <v>0</v>
          </cell>
          <cell r="E58">
            <v>0</v>
          </cell>
          <cell r="F58">
            <v>0</v>
          </cell>
          <cell r="G58">
            <v>0</v>
          </cell>
          <cell r="H58">
            <v>0</v>
          </cell>
          <cell r="I58">
            <v>0</v>
          </cell>
          <cell r="J58">
            <v>0</v>
          </cell>
          <cell r="K58">
            <v>0</v>
          </cell>
        </row>
        <row r="59">
          <cell r="A59" t="str">
            <v>BB POLO 28 - 17.04.12</v>
          </cell>
          <cell r="B59">
            <v>12703820.860386999</v>
          </cell>
          <cell r="C59">
            <v>0</v>
          </cell>
          <cell r="D59">
            <v>12716091.092124</v>
          </cell>
          <cell r="E59">
            <v>12703287.27289</v>
          </cell>
          <cell r="F59">
            <v>12270.231737</v>
          </cell>
          <cell r="G59">
            <v>12803.819234000001</v>
          </cell>
          <cell r="H59">
            <v>0</v>
          </cell>
          <cell r="I59">
            <v>12803.819234000001</v>
          </cell>
          <cell r="J59">
            <v>0</v>
          </cell>
          <cell r="K59">
            <v>0</v>
          </cell>
        </row>
        <row r="60">
          <cell r="A60" t="str">
            <v>BB POLO 28 - 17.05.12</v>
          </cell>
          <cell r="B60">
            <v>10078414.896164</v>
          </cell>
          <cell r="C60">
            <v>0</v>
          </cell>
          <cell r="D60">
            <v>0</v>
          </cell>
          <cell r="E60">
            <v>0</v>
          </cell>
          <cell r="F60">
            <v>52016.721584999999</v>
          </cell>
          <cell r="G60">
            <v>0</v>
          </cell>
          <cell r="H60">
            <v>0</v>
          </cell>
          <cell r="I60">
            <v>0</v>
          </cell>
          <cell r="J60">
            <v>0</v>
          </cell>
          <cell r="K60">
            <v>10130431.617749</v>
          </cell>
        </row>
        <row r="61">
          <cell r="A61" t="str">
            <v>BB POLO 28 - 18.01.12</v>
          </cell>
          <cell r="B61">
            <v>6.1830000000000001E-3</v>
          </cell>
          <cell r="C61">
            <v>0</v>
          </cell>
          <cell r="D61">
            <v>0</v>
          </cell>
          <cell r="E61">
            <v>0</v>
          </cell>
          <cell r="F61">
            <v>3.1999999999999999E-5</v>
          </cell>
          <cell r="G61">
            <v>0</v>
          </cell>
          <cell r="H61">
            <v>0</v>
          </cell>
          <cell r="I61">
            <v>0</v>
          </cell>
          <cell r="J61">
            <v>0</v>
          </cell>
          <cell r="K61">
            <v>6.215E-3</v>
          </cell>
        </row>
        <row r="62">
          <cell r="A62" t="str">
            <v>BB POLO 28 - 18.04.12</v>
          </cell>
          <cell r="B62">
            <v>16285761.398397001</v>
          </cell>
          <cell r="C62">
            <v>0</v>
          </cell>
          <cell r="D62">
            <v>16302323.147204001</v>
          </cell>
          <cell r="E62">
            <v>16286176.630000001</v>
          </cell>
          <cell r="F62">
            <v>16561.750309999999</v>
          </cell>
          <cell r="G62">
            <v>16146.517204</v>
          </cell>
          <cell r="H62">
            <v>0</v>
          </cell>
          <cell r="I62">
            <v>16146.517204</v>
          </cell>
          <cell r="J62">
            <v>0</v>
          </cell>
          <cell r="K62">
            <v>1.5019999999999999E-3</v>
          </cell>
        </row>
        <row r="63">
          <cell r="A63" t="str">
            <v>BB POLO 28 - 18.05.12</v>
          </cell>
          <cell r="B63">
            <v>2030739.5924549999</v>
          </cell>
          <cell r="C63">
            <v>0</v>
          </cell>
          <cell r="D63">
            <v>0</v>
          </cell>
          <cell r="E63">
            <v>0</v>
          </cell>
          <cell r="F63">
            <v>10481.054518999999</v>
          </cell>
          <cell r="G63">
            <v>0</v>
          </cell>
          <cell r="H63">
            <v>0</v>
          </cell>
          <cell r="I63">
            <v>0</v>
          </cell>
          <cell r="J63">
            <v>0</v>
          </cell>
          <cell r="K63">
            <v>2041220.6469739999</v>
          </cell>
        </row>
        <row r="64">
          <cell r="A64" t="str">
            <v>BB POLO 28 - 18.06.12</v>
          </cell>
          <cell r="B64">
            <v>0</v>
          </cell>
          <cell r="C64">
            <v>14119000</v>
          </cell>
          <cell r="D64">
            <v>0</v>
          </cell>
          <cell r="E64">
            <v>0</v>
          </cell>
          <cell r="F64">
            <v>23351.187519999999</v>
          </cell>
          <cell r="G64">
            <v>0</v>
          </cell>
          <cell r="H64">
            <v>0</v>
          </cell>
          <cell r="I64">
            <v>0</v>
          </cell>
          <cell r="J64">
            <v>0</v>
          </cell>
          <cell r="K64">
            <v>14142351.187519999</v>
          </cell>
        </row>
        <row r="65">
          <cell r="A65" t="str">
            <v>BB POLO 28 - 19.01.12</v>
          </cell>
          <cell r="B65">
            <v>4.9459999999999999E-3</v>
          </cell>
          <cell r="C65">
            <v>0</v>
          </cell>
          <cell r="D65">
            <v>0</v>
          </cell>
          <cell r="E65">
            <v>0</v>
          </cell>
          <cell r="F65">
            <v>2.5999999999999998E-5</v>
          </cell>
          <cell r="G65">
            <v>0</v>
          </cell>
          <cell r="H65">
            <v>0</v>
          </cell>
          <cell r="I65">
            <v>0</v>
          </cell>
          <cell r="J65">
            <v>0</v>
          </cell>
          <cell r="K65">
            <v>4.9719999999999999E-3</v>
          </cell>
        </row>
        <row r="66">
          <cell r="A66" t="str">
            <v>BB POLO 28 - 19.03.12</v>
          </cell>
          <cell r="B66">
            <v>0</v>
          </cell>
          <cell r="C66">
            <v>0</v>
          </cell>
          <cell r="D66">
            <v>0</v>
          </cell>
          <cell r="E66">
            <v>0</v>
          </cell>
          <cell r="F66">
            <v>0</v>
          </cell>
          <cell r="G66">
            <v>0</v>
          </cell>
          <cell r="H66">
            <v>0</v>
          </cell>
          <cell r="I66">
            <v>0</v>
          </cell>
          <cell r="J66">
            <v>0</v>
          </cell>
          <cell r="K66">
            <v>0</v>
          </cell>
        </row>
        <row r="67">
          <cell r="A67" t="str">
            <v>BB POLO 28 - 19.04.12</v>
          </cell>
          <cell r="B67">
            <v>6252060.837297</v>
          </cell>
          <cell r="C67">
            <v>0</v>
          </cell>
          <cell r="D67">
            <v>6264064.6564870002</v>
          </cell>
          <cell r="E67">
            <v>6256770.1938780006</v>
          </cell>
          <cell r="F67">
            <v>12003.81919</v>
          </cell>
          <cell r="G67">
            <v>7294.4626090000002</v>
          </cell>
          <cell r="H67">
            <v>0</v>
          </cell>
          <cell r="I67">
            <v>7294.4626090000002</v>
          </cell>
          <cell r="J67">
            <v>0</v>
          </cell>
          <cell r="K67">
            <v>0</v>
          </cell>
        </row>
        <row r="68">
          <cell r="A68" t="str">
            <v>BB POLO 28 - 19.06.12</v>
          </cell>
          <cell r="B68">
            <v>0</v>
          </cell>
          <cell r="C68">
            <v>4586000</v>
          </cell>
          <cell r="D68">
            <v>0</v>
          </cell>
          <cell r="E68">
            <v>0</v>
          </cell>
          <cell r="F68">
            <v>6137.2961260000002</v>
          </cell>
          <cell r="G68">
            <v>0</v>
          </cell>
          <cell r="H68">
            <v>0</v>
          </cell>
          <cell r="I68">
            <v>0</v>
          </cell>
          <cell r="J68">
            <v>0</v>
          </cell>
          <cell r="K68">
            <v>4592137.2961259997</v>
          </cell>
        </row>
        <row r="69">
          <cell r="A69" t="str">
            <v>BB POLO 28 - 20.01.12</v>
          </cell>
          <cell r="B69">
            <v>0</v>
          </cell>
          <cell r="C69">
            <v>0</v>
          </cell>
          <cell r="D69">
            <v>0</v>
          </cell>
          <cell r="E69">
            <v>0</v>
          </cell>
          <cell r="F69">
            <v>0</v>
          </cell>
          <cell r="G69">
            <v>0</v>
          </cell>
          <cell r="H69">
            <v>0</v>
          </cell>
          <cell r="I69">
            <v>0</v>
          </cell>
          <cell r="J69">
            <v>0</v>
          </cell>
          <cell r="K69">
            <v>0</v>
          </cell>
        </row>
        <row r="70">
          <cell r="A70" t="str">
            <v>BB POLO 28 - 20.03.12</v>
          </cell>
          <cell r="B70">
            <v>1.518E-3</v>
          </cell>
          <cell r="C70">
            <v>0</v>
          </cell>
          <cell r="D70">
            <v>0</v>
          </cell>
          <cell r="E70">
            <v>0</v>
          </cell>
          <cell r="F70">
            <v>7.9999999999999996E-6</v>
          </cell>
          <cell r="G70">
            <v>0</v>
          </cell>
          <cell r="H70">
            <v>0</v>
          </cell>
          <cell r="I70">
            <v>0</v>
          </cell>
          <cell r="J70">
            <v>0</v>
          </cell>
          <cell r="K70">
            <v>1.526E-3</v>
          </cell>
        </row>
        <row r="71">
          <cell r="A71" t="str">
            <v>BB POLO 28 - 20.04.12</v>
          </cell>
          <cell r="B71">
            <v>191539.09000900001</v>
          </cell>
          <cell r="C71">
            <v>0</v>
          </cell>
          <cell r="D71">
            <v>191906.84084600001</v>
          </cell>
          <cell r="E71">
            <v>191688.29484800002</v>
          </cell>
          <cell r="F71">
            <v>367.75083699999999</v>
          </cell>
          <cell r="G71">
            <v>218.545998</v>
          </cell>
          <cell r="H71">
            <v>0</v>
          </cell>
          <cell r="I71">
            <v>218.545998</v>
          </cell>
          <cell r="J71">
            <v>0</v>
          </cell>
          <cell r="K71">
            <v>0</v>
          </cell>
        </row>
        <row r="72">
          <cell r="A72" t="str">
            <v>BB POLO 28 - 20.06.12</v>
          </cell>
          <cell r="B72">
            <v>0</v>
          </cell>
          <cell r="C72">
            <v>887000</v>
          </cell>
          <cell r="D72">
            <v>0</v>
          </cell>
          <cell r="E72">
            <v>0</v>
          </cell>
          <cell r="F72">
            <v>924.48137299999996</v>
          </cell>
          <cell r="G72">
            <v>0</v>
          </cell>
          <cell r="H72">
            <v>0</v>
          </cell>
          <cell r="I72">
            <v>0</v>
          </cell>
          <cell r="J72">
            <v>0</v>
          </cell>
          <cell r="K72">
            <v>887924.48137299996</v>
          </cell>
        </row>
        <row r="73">
          <cell r="A73" t="str">
            <v xml:space="preserve">BB POLO 28 </v>
          </cell>
          <cell r="B73">
            <v>8.8999999999999995E-5</v>
          </cell>
          <cell r="C73">
            <v>0</v>
          </cell>
          <cell r="D73">
            <v>0</v>
          </cell>
          <cell r="E73">
            <v>0</v>
          </cell>
          <cell r="F73">
            <v>0</v>
          </cell>
          <cell r="G73">
            <v>0</v>
          </cell>
          <cell r="H73">
            <v>0</v>
          </cell>
          <cell r="I73">
            <v>0</v>
          </cell>
          <cell r="J73">
            <v>0</v>
          </cell>
          <cell r="K73">
            <v>8.9999999999999992E-5</v>
          </cell>
        </row>
        <row r="74">
          <cell r="A74" t="str">
            <v>BB POLO 28 - 21.03.12</v>
          </cell>
          <cell r="B74">
            <v>1.9307999999999999E-2</v>
          </cell>
          <cell r="C74">
            <v>0</v>
          </cell>
          <cell r="D74">
            <v>0</v>
          </cell>
          <cell r="E74">
            <v>0</v>
          </cell>
          <cell r="F74">
            <v>1E-4</v>
          </cell>
          <cell r="G74">
            <v>0</v>
          </cell>
          <cell r="H74">
            <v>0</v>
          </cell>
          <cell r="I74">
            <v>0</v>
          </cell>
          <cell r="J74">
            <v>0</v>
          </cell>
          <cell r="K74">
            <v>1.9407999999999998E-2</v>
          </cell>
        </row>
        <row r="75">
          <cell r="A75" t="str">
            <v>BB POLO 28 - 21.05.12</v>
          </cell>
          <cell r="B75">
            <v>12846717.255113</v>
          </cell>
          <cell r="C75">
            <v>0</v>
          </cell>
          <cell r="D75">
            <v>0</v>
          </cell>
          <cell r="E75">
            <v>0</v>
          </cell>
          <cell r="F75">
            <v>66304.485539999994</v>
          </cell>
          <cell r="G75">
            <v>0</v>
          </cell>
          <cell r="H75">
            <v>0</v>
          </cell>
          <cell r="I75">
            <v>0</v>
          </cell>
          <cell r="J75">
            <v>0</v>
          </cell>
          <cell r="K75">
            <v>12913021.740653001</v>
          </cell>
        </row>
        <row r="76">
          <cell r="A76" t="str">
            <v>BB POLO 28 - 21.06.12</v>
          </cell>
          <cell r="B76">
            <v>0</v>
          </cell>
          <cell r="C76">
            <v>6270000</v>
          </cell>
          <cell r="D76">
            <v>0</v>
          </cell>
          <cell r="E76">
            <v>0</v>
          </cell>
          <cell r="F76">
            <v>4612.2759619999997</v>
          </cell>
          <cell r="G76">
            <v>0</v>
          </cell>
          <cell r="H76">
            <v>0</v>
          </cell>
          <cell r="I76">
            <v>0</v>
          </cell>
          <cell r="J76">
            <v>0</v>
          </cell>
          <cell r="K76">
            <v>6274612.2759619998</v>
          </cell>
        </row>
        <row r="77">
          <cell r="A77" t="str">
            <v>BB POLO 28 - 22.02.12</v>
          </cell>
          <cell r="B77">
            <v>4.4819999999999999E-3</v>
          </cell>
          <cell r="C77">
            <v>0</v>
          </cell>
          <cell r="D77">
            <v>0</v>
          </cell>
          <cell r="E77">
            <v>0</v>
          </cell>
          <cell r="F77">
            <v>2.3E-5</v>
          </cell>
          <cell r="G77">
            <v>0</v>
          </cell>
          <cell r="H77">
            <v>0</v>
          </cell>
          <cell r="I77">
            <v>0</v>
          </cell>
          <cell r="J77">
            <v>0</v>
          </cell>
          <cell r="K77">
            <v>4.5049999999999995E-3</v>
          </cell>
        </row>
        <row r="78">
          <cell r="A78" t="str">
            <v>BB POLO 28 - 22.03.12</v>
          </cell>
          <cell r="B78">
            <v>0</v>
          </cell>
          <cell r="C78">
            <v>0</v>
          </cell>
          <cell r="D78">
            <v>0</v>
          </cell>
          <cell r="E78">
            <v>0</v>
          </cell>
          <cell r="F78">
            <v>0</v>
          </cell>
          <cell r="G78">
            <v>0</v>
          </cell>
          <cell r="H78">
            <v>0</v>
          </cell>
          <cell r="I78">
            <v>0</v>
          </cell>
          <cell r="J78">
            <v>0</v>
          </cell>
          <cell r="K78">
            <v>0</v>
          </cell>
        </row>
        <row r="79">
          <cell r="A79" t="str">
            <v>BB POLO 28 - 22.05.12</v>
          </cell>
          <cell r="B79">
            <v>11233178.890528001</v>
          </cell>
          <cell r="C79">
            <v>0</v>
          </cell>
          <cell r="D79">
            <v>0</v>
          </cell>
          <cell r="E79">
            <v>0</v>
          </cell>
          <cell r="F79">
            <v>57976.690272</v>
          </cell>
          <cell r="G79">
            <v>0</v>
          </cell>
          <cell r="H79">
            <v>0</v>
          </cell>
          <cell r="I79">
            <v>0</v>
          </cell>
          <cell r="J79">
            <v>0</v>
          </cell>
          <cell r="K79">
            <v>11291155.580800001</v>
          </cell>
        </row>
        <row r="80">
          <cell r="A80" t="str">
            <v>BB POLO 28 - 22.06.12</v>
          </cell>
          <cell r="B80">
            <v>0</v>
          </cell>
          <cell r="C80">
            <v>9640000</v>
          </cell>
          <cell r="D80">
            <v>0</v>
          </cell>
          <cell r="E80">
            <v>0</v>
          </cell>
          <cell r="F80">
            <v>4086.0926669999999</v>
          </cell>
          <cell r="G80">
            <v>0</v>
          </cell>
          <cell r="H80">
            <v>0</v>
          </cell>
          <cell r="I80">
            <v>0</v>
          </cell>
          <cell r="J80">
            <v>0</v>
          </cell>
          <cell r="K80">
            <v>9644086.0926670004</v>
          </cell>
        </row>
        <row r="81">
          <cell r="A81" t="str">
            <v>BB POLO 28 - 23.01.12</v>
          </cell>
          <cell r="B81">
            <v>0</v>
          </cell>
          <cell r="C81">
            <v>0</v>
          </cell>
          <cell r="D81">
            <v>0</v>
          </cell>
          <cell r="E81">
            <v>0</v>
          </cell>
          <cell r="F81">
            <v>0</v>
          </cell>
          <cell r="G81">
            <v>0</v>
          </cell>
          <cell r="H81">
            <v>0</v>
          </cell>
          <cell r="I81">
            <v>0</v>
          </cell>
          <cell r="J81">
            <v>0</v>
          </cell>
          <cell r="K81">
            <v>0</v>
          </cell>
        </row>
        <row r="82">
          <cell r="A82" t="str">
            <v>BB POLO 28 - 23.02.12</v>
          </cell>
          <cell r="B82">
            <v>0</v>
          </cell>
          <cell r="C82">
            <v>0</v>
          </cell>
          <cell r="D82">
            <v>0</v>
          </cell>
          <cell r="E82">
            <v>0</v>
          </cell>
          <cell r="F82">
            <v>0</v>
          </cell>
          <cell r="G82">
            <v>0</v>
          </cell>
          <cell r="H82">
            <v>0</v>
          </cell>
          <cell r="I82">
            <v>0</v>
          </cell>
          <cell r="J82">
            <v>0</v>
          </cell>
          <cell r="K82">
            <v>0</v>
          </cell>
        </row>
        <row r="83">
          <cell r="A83" t="str">
            <v>BB POLO 28 - 23.04.12</v>
          </cell>
          <cell r="B83">
            <v>11947561.444478</v>
          </cell>
          <cell r="C83">
            <v>0</v>
          </cell>
          <cell r="D83">
            <v>11970500.499468001</v>
          </cell>
          <cell r="E83">
            <v>11957172.025818001</v>
          </cell>
          <cell r="F83">
            <v>22939.054990000001</v>
          </cell>
          <cell r="G83">
            <v>13328.47365</v>
          </cell>
          <cell r="H83">
            <v>0</v>
          </cell>
          <cell r="I83">
            <v>13328.47365</v>
          </cell>
          <cell r="J83">
            <v>0</v>
          </cell>
          <cell r="K83">
            <v>0</v>
          </cell>
        </row>
        <row r="84">
          <cell r="A84" t="str">
            <v>BB POLO 28 - 23.05.12</v>
          </cell>
          <cell r="B84">
            <v>12532219.731792999</v>
          </cell>
          <cell r="C84">
            <v>0</v>
          </cell>
          <cell r="D84">
            <v>0</v>
          </cell>
          <cell r="E84">
            <v>0</v>
          </cell>
          <cell r="F84">
            <v>64681.300715999998</v>
          </cell>
          <cell r="G84">
            <v>0</v>
          </cell>
          <cell r="H84">
            <v>0</v>
          </cell>
          <cell r="I84">
            <v>0</v>
          </cell>
          <cell r="J84">
            <v>0</v>
          </cell>
          <cell r="K84">
            <v>12596901.032508999</v>
          </cell>
        </row>
        <row r="85">
          <cell r="A85" t="str">
            <v>BB POLO 28 - 24.01.12</v>
          </cell>
          <cell r="B85">
            <v>4.35E-4</v>
          </cell>
          <cell r="C85">
            <v>0</v>
          </cell>
          <cell r="D85">
            <v>0</v>
          </cell>
          <cell r="E85">
            <v>0</v>
          </cell>
          <cell r="F85">
            <v>1.9999999999999999E-6</v>
          </cell>
          <cell r="G85">
            <v>0</v>
          </cell>
          <cell r="H85">
            <v>0</v>
          </cell>
          <cell r="I85">
            <v>0</v>
          </cell>
          <cell r="J85">
            <v>0</v>
          </cell>
          <cell r="K85">
            <v>4.37E-4</v>
          </cell>
        </row>
        <row r="86">
          <cell r="A86" t="str">
            <v>BB POLO 28 - 24.02.12</v>
          </cell>
          <cell r="B86">
            <v>3.8249999999999998E-3</v>
          </cell>
          <cell r="C86">
            <v>0</v>
          </cell>
          <cell r="D86">
            <v>0</v>
          </cell>
          <cell r="E86">
            <v>0</v>
          </cell>
          <cell r="F86">
            <v>1.9999999999999998E-5</v>
          </cell>
          <cell r="G86">
            <v>0</v>
          </cell>
          <cell r="H86">
            <v>0</v>
          </cell>
          <cell r="I86">
            <v>0</v>
          </cell>
          <cell r="J86">
            <v>0</v>
          </cell>
          <cell r="K86">
            <v>3.8449999999999999E-3</v>
          </cell>
        </row>
        <row r="87">
          <cell r="A87" t="str">
            <v>BB POLO 28 - 24.04.12</v>
          </cell>
          <cell r="B87">
            <v>7540238.3497710004</v>
          </cell>
          <cell r="C87">
            <v>0</v>
          </cell>
          <cell r="D87">
            <v>7559173.6045230003</v>
          </cell>
          <cell r="E87">
            <v>7549950.9648710005</v>
          </cell>
          <cell r="F87">
            <v>18935.254752000001</v>
          </cell>
          <cell r="G87">
            <v>9222.6396519999998</v>
          </cell>
          <cell r="H87">
            <v>0</v>
          </cell>
          <cell r="I87">
            <v>9222.6396519999998</v>
          </cell>
          <cell r="J87">
            <v>0</v>
          </cell>
          <cell r="K87">
            <v>0</v>
          </cell>
        </row>
        <row r="88">
          <cell r="A88" t="str">
            <v>BB POLO 28 - 24.05.12</v>
          </cell>
          <cell r="B88">
            <v>1918118.207196</v>
          </cell>
          <cell r="C88">
            <v>0</v>
          </cell>
          <cell r="D88">
            <v>0</v>
          </cell>
          <cell r="E88">
            <v>0</v>
          </cell>
          <cell r="F88">
            <v>9899.7929519999998</v>
          </cell>
          <cell r="G88">
            <v>0</v>
          </cell>
          <cell r="H88">
            <v>0</v>
          </cell>
          <cell r="I88">
            <v>0</v>
          </cell>
          <cell r="J88">
            <v>0</v>
          </cell>
          <cell r="K88">
            <v>1928018.000148</v>
          </cell>
        </row>
        <row r="89">
          <cell r="A89" t="str">
            <v>BB POLO 28 - 25.05.12</v>
          </cell>
          <cell r="B89">
            <v>155203.64856199999</v>
          </cell>
          <cell r="C89">
            <v>0</v>
          </cell>
          <cell r="D89">
            <v>0</v>
          </cell>
          <cell r="E89">
            <v>0</v>
          </cell>
          <cell r="F89">
            <v>801.03717300000005</v>
          </cell>
          <cell r="G89">
            <v>0</v>
          </cell>
          <cell r="H89">
            <v>0</v>
          </cell>
          <cell r="I89">
            <v>0</v>
          </cell>
          <cell r="J89">
            <v>0</v>
          </cell>
          <cell r="K89">
            <v>156004.685734</v>
          </cell>
        </row>
        <row r="90">
          <cell r="A90" t="str">
            <v>BB POLO 28 - 25.06.12</v>
          </cell>
          <cell r="B90">
            <v>0</v>
          </cell>
          <cell r="C90">
            <v>1080000</v>
          </cell>
          <cell r="D90">
            <v>0</v>
          </cell>
          <cell r="E90">
            <v>0</v>
          </cell>
          <cell r="F90">
            <v>129.65649300000001</v>
          </cell>
          <cell r="G90">
            <v>0</v>
          </cell>
          <cell r="H90">
            <v>0</v>
          </cell>
          <cell r="I90">
            <v>0</v>
          </cell>
          <cell r="J90">
            <v>0</v>
          </cell>
          <cell r="K90">
            <v>1080129.656493</v>
          </cell>
        </row>
        <row r="91">
          <cell r="A91" t="str">
            <v>BB POLO 28 - 26.01.12</v>
          </cell>
          <cell r="B91">
            <v>1.1505E-2</v>
          </cell>
          <cell r="C91">
            <v>0</v>
          </cell>
          <cell r="D91">
            <v>0</v>
          </cell>
          <cell r="E91">
            <v>0</v>
          </cell>
          <cell r="F91">
            <v>5.8999999999999998E-5</v>
          </cell>
          <cell r="G91">
            <v>0</v>
          </cell>
          <cell r="H91">
            <v>0</v>
          </cell>
          <cell r="I91">
            <v>0</v>
          </cell>
          <cell r="J91">
            <v>0</v>
          </cell>
          <cell r="K91">
            <v>1.1564E-2</v>
          </cell>
        </row>
        <row r="92">
          <cell r="A92" t="str">
            <v>BB POLO 28 - 26.06.12</v>
          </cell>
          <cell r="B92">
            <v>0</v>
          </cell>
          <cell r="C92">
            <v>12020000</v>
          </cell>
          <cell r="D92">
            <v>0</v>
          </cell>
          <cell r="E92">
            <v>0</v>
          </cell>
          <cell r="F92">
            <v>-2152.1475909999999</v>
          </cell>
          <cell r="G92">
            <v>0</v>
          </cell>
          <cell r="H92">
            <v>0</v>
          </cell>
          <cell r="I92">
            <v>0</v>
          </cell>
          <cell r="J92">
            <v>0</v>
          </cell>
          <cell r="K92">
            <v>12017847.852409</v>
          </cell>
        </row>
        <row r="93">
          <cell r="A93" t="str">
            <v>BB POLO 28 - 27.03.12</v>
          </cell>
          <cell r="B93">
            <v>5.6129999999999999E-3</v>
          </cell>
          <cell r="C93">
            <v>0</v>
          </cell>
          <cell r="D93">
            <v>0</v>
          </cell>
          <cell r="E93">
            <v>0</v>
          </cell>
          <cell r="F93">
            <v>2.9E-5</v>
          </cell>
          <cell r="G93">
            <v>0</v>
          </cell>
          <cell r="H93">
            <v>0</v>
          </cell>
          <cell r="I93">
            <v>0</v>
          </cell>
          <cell r="J93">
            <v>0</v>
          </cell>
          <cell r="K93">
            <v>5.6419999999999994E-3</v>
          </cell>
        </row>
        <row r="94">
          <cell r="A94" t="str">
            <v>BB POLO 28 - 27.04.12</v>
          </cell>
          <cell r="B94">
            <v>8715461.4987429995</v>
          </cell>
          <cell r="C94">
            <v>0</v>
          </cell>
          <cell r="D94">
            <v>8752968.1288900003</v>
          </cell>
          <cell r="E94">
            <v>8739459.004865</v>
          </cell>
          <cell r="F94">
            <v>37506.630147999997</v>
          </cell>
          <cell r="G94">
            <v>13509.124024999999</v>
          </cell>
          <cell r="H94">
            <v>0</v>
          </cell>
          <cell r="I94">
            <v>13509.124024999999</v>
          </cell>
          <cell r="J94">
            <v>0</v>
          </cell>
          <cell r="K94">
            <v>0</v>
          </cell>
        </row>
        <row r="95">
          <cell r="A95" t="str">
            <v>BB POLO 28 - 27.06.12</v>
          </cell>
          <cell r="B95">
            <v>0</v>
          </cell>
          <cell r="C95">
            <v>5937000</v>
          </cell>
          <cell r="D95">
            <v>0</v>
          </cell>
          <cell r="E95">
            <v>0</v>
          </cell>
          <cell r="F95">
            <v>-2901.2554700000001</v>
          </cell>
          <cell r="G95">
            <v>0</v>
          </cell>
          <cell r="H95">
            <v>0</v>
          </cell>
          <cell r="I95">
            <v>0</v>
          </cell>
          <cell r="J95">
            <v>0</v>
          </cell>
          <cell r="K95">
            <v>5934098.7445299998</v>
          </cell>
        </row>
        <row r="96">
          <cell r="A96" t="str">
            <v>BB POLO 28 - 28.03.12</v>
          </cell>
          <cell r="B96">
            <v>0</v>
          </cell>
          <cell r="C96">
            <v>0</v>
          </cell>
          <cell r="D96">
            <v>0</v>
          </cell>
          <cell r="E96">
            <v>0</v>
          </cell>
          <cell r="F96">
            <v>0</v>
          </cell>
          <cell r="G96">
            <v>0</v>
          </cell>
          <cell r="H96">
            <v>0</v>
          </cell>
          <cell r="I96">
            <v>0</v>
          </cell>
          <cell r="J96">
            <v>0</v>
          </cell>
          <cell r="K96">
            <v>0</v>
          </cell>
        </row>
        <row r="97">
          <cell r="A97" t="str">
            <v>BB POLO 28 - 28.05.12</v>
          </cell>
          <cell r="B97">
            <v>84084.334124000001</v>
          </cell>
          <cell r="C97">
            <v>0</v>
          </cell>
          <cell r="D97">
            <v>0</v>
          </cell>
          <cell r="E97">
            <v>0</v>
          </cell>
          <cell r="F97">
            <v>433.97612099999998</v>
          </cell>
          <cell r="G97">
            <v>0</v>
          </cell>
          <cell r="H97">
            <v>0</v>
          </cell>
          <cell r="I97">
            <v>0</v>
          </cell>
          <cell r="J97">
            <v>0</v>
          </cell>
          <cell r="K97">
            <v>84518.310245000001</v>
          </cell>
        </row>
        <row r="98">
          <cell r="A98" t="str">
            <v>BB POLO 28 - 29.02.12</v>
          </cell>
          <cell r="B98">
            <v>0</v>
          </cell>
          <cell r="C98">
            <v>0</v>
          </cell>
          <cell r="D98">
            <v>0</v>
          </cell>
          <cell r="E98">
            <v>0</v>
          </cell>
          <cell r="F98">
            <v>0</v>
          </cell>
          <cell r="G98">
            <v>0</v>
          </cell>
          <cell r="H98">
            <v>0</v>
          </cell>
          <cell r="I98">
            <v>0</v>
          </cell>
          <cell r="J98">
            <v>0</v>
          </cell>
          <cell r="K98">
            <v>0</v>
          </cell>
        </row>
        <row r="99">
          <cell r="A99" t="str">
            <v>BB POLO 28 - 29.03.12</v>
          </cell>
          <cell r="B99">
            <v>9.299E-3</v>
          </cell>
          <cell r="C99">
            <v>0</v>
          </cell>
          <cell r="D99">
            <v>0</v>
          </cell>
          <cell r="E99">
            <v>0</v>
          </cell>
          <cell r="F99">
            <v>4.8000000000000001E-5</v>
          </cell>
          <cell r="G99">
            <v>0</v>
          </cell>
          <cell r="H99">
            <v>0</v>
          </cell>
          <cell r="I99">
            <v>0</v>
          </cell>
          <cell r="J99">
            <v>0</v>
          </cell>
          <cell r="K99">
            <v>9.3469999999999994E-3</v>
          </cell>
        </row>
        <row r="100">
          <cell r="A100" t="str">
            <v>BB POLO 28 - 29.05.12</v>
          </cell>
          <cell r="B100">
            <v>4706166.2588029997</v>
          </cell>
          <cell r="C100">
            <v>0</v>
          </cell>
          <cell r="D100">
            <v>0</v>
          </cell>
          <cell r="E100">
            <v>0</v>
          </cell>
          <cell r="F100">
            <v>24289.468388000001</v>
          </cell>
          <cell r="G100">
            <v>0</v>
          </cell>
          <cell r="H100">
            <v>0</v>
          </cell>
          <cell r="I100">
            <v>0</v>
          </cell>
          <cell r="J100">
            <v>0</v>
          </cell>
          <cell r="K100">
            <v>4730455.72719</v>
          </cell>
        </row>
        <row r="101">
          <cell r="A101" t="str">
            <v>BB POLO 28 - 29.06.12</v>
          </cell>
          <cell r="B101">
            <v>0</v>
          </cell>
          <cell r="C101">
            <v>8233000</v>
          </cell>
          <cell r="D101">
            <v>0</v>
          </cell>
          <cell r="E101">
            <v>0</v>
          </cell>
          <cell r="F101">
            <v>0</v>
          </cell>
          <cell r="G101">
            <v>0</v>
          </cell>
          <cell r="H101">
            <v>0</v>
          </cell>
          <cell r="I101">
            <v>0</v>
          </cell>
          <cell r="J101">
            <v>0</v>
          </cell>
          <cell r="K101">
            <v>8233000</v>
          </cell>
        </row>
        <row r="102">
          <cell r="A102" t="str">
            <v>BB POLO 28 - 30.05.12</v>
          </cell>
          <cell r="B102">
            <v>3301117.74664</v>
          </cell>
          <cell r="C102">
            <v>0</v>
          </cell>
          <cell r="D102">
            <v>0</v>
          </cell>
          <cell r="E102">
            <v>0</v>
          </cell>
          <cell r="F102">
            <v>17037.731082999999</v>
          </cell>
          <cell r="G102">
            <v>0</v>
          </cell>
          <cell r="H102">
            <v>0</v>
          </cell>
          <cell r="I102">
            <v>0</v>
          </cell>
          <cell r="J102">
            <v>0</v>
          </cell>
          <cell r="K102">
            <v>3318155.4777230001</v>
          </cell>
        </row>
        <row r="103">
          <cell r="A103" t="str">
            <v>BB POLO 28 - 31.05.12</v>
          </cell>
          <cell r="B103">
            <v>5210000</v>
          </cell>
          <cell r="C103">
            <v>0</v>
          </cell>
          <cell r="D103">
            <v>0</v>
          </cell>
          <cell r="E103">
            <v>0</v>
          </cell>
          <cell r="F103">
            <v>26889.855424000001</v>
          </cell>
          <cell r="G103">
            <v>0</v>
          </cell>
          <cell r="H103">
            <v>0</v>
          </cell>
          <cell r="I103">
            <v>0</v>
          </cell>
          <cell r="J103">
            <v>0</v>
          </cell>
          <cell r="K103">
            <v>5236889.855424</v>
          </cell>
        </row>
        <row r="104">
          <cell r="A104" t="str">
            <v>BB POLO 28 - 2011</v>
          </cell>
          <cell r="B104">
            <v>262513210.40436801</v>
          </cell>
          <cell r="C104">
            <v>184876000</v>
          </cell>
          <cell r="D104">
            <v>133421149.503591</v>
          </cell>
          <cell r="E104">
            <v>133241999.73114099</v>
          </cell>
          <cell r="F104">
            <v>1529906.5265739996</v>
          </cell>
          <cell r="G104">
            <v>179149.77244999999</v>
          </cell>
          <cell r="H104">
            <v>0</v>
          </cell>
          <cell r="I104">
            <v>179149.77244999999</v>
          </cell>
          <cell r="J104">
            <v>0</v>
          </cell>
          <cell r="K104">
            <v>315497967.42735016</v>
          </cell>
        </row>
        <row r="105">
          <cell r="A105" t="str">
            <v>BB POLO 28 - Ativo 07.02.12</v>
          </cell>
          <cell r="B105">
            <v>0</v>
          </cell>
          <cell r="C105">
            <v>0</v>
          </cell>
          <cell r="D105">
            <v>0</v>
          </cell>
          <cell r="E105">
            <v>0</v>
          </cell>
          <cell r="F105">
            <v>0</v>
          </cell>
          <cell r="G105">
            <v>0</v>
          </cell>
          <cell r="H105">
            <v>0</v>
          </cell>
          <cell r="I105">
            <v>0</v>
          </cell>
          <cell r="J105">
            <v>0</v>
          </cell>
          <cell r="K105">
            <v>0</v>
          </cell>
        </row>
        <row r="106">
          <cell r="A106" t="str">
            <v>BB POLO 28 - Ativo 12.03.12</v>
          </cell>
          <cell r="B106">
            <v>0</v>
          </cell>
          <cell r="C106">
            <v>0</v>
          </cell>
          <cell r="D106">
            <v>0</v>
          </cell>
          <cell r="E106">
            <v>0</v>
          </cell>
          <cell r="F106">
            <v>0</v>
          </cell>
          <cell r="G106">
            <v>0</v>
          </cell>
          <cell r="H106">
            <v>0</v>
          </cell>
          <cell r="I106">
            <v>0</v>
          </cell>
          <cell r="J106">
            <v>0</v>
          </cell>
          <cell r="K106">
            <v>0</v>
          </cell>
        </row>
        <row r="107">
          <cell r="A107" t="str">
            <v>BB POLO 28 - Ativo 24.02.12</v>
          </cell>
          <cell r="B107">
            <v>0</v>
          </cell>
          <cell r="C107">
            <v>0</v>
          </cell>
          <cell r="D107">
            <v>0</v>
          </cell>
          <cell r="E107">
            <v>0</v>
          </cell>
          <cell r="F107">
            <v>0</v>
          </cell>
          <cell r="G107">
            <v>0</v>
          </cell>
          <cell r="H107">
            <v>0</v>
          </cell>
          <cell r="I107">
            <v>0</v>
          </cell>
          <cell r="J107">
            <v>0</v>
          </cell>
          <cell r="K107">
            <v>0</v>
          </cell>
        </row>
        <row r="108">
          <cell r="A108" t="str">
            <v>BB POLO 28 - Ativo 27.02.12</v>
          </cell>
          <cell r="B108">
            <v>0</v>
          </cell>
          <cell r="C108">
            <v>0</v>
          </cell>
          <cell r="D108">
            <v>0</v>
          </cell>
          <cell r="E108">
            <v>0</v>
          </cell>
          <cell r="F108">
            <v>0</v>
          </cell>
          <cell r="G108">
            <v>0</v>
          </cell>
          <cell r="H108">
            <v>0</v>
          </cell>
          <cell r="I108">
            <v>0</v>
          </cell>
          <cell r="J108">
            <v>0</v>
          </cell>
          <cell r="K108">
            <v>0</v>
          </cell>
        </row>
        <row r="109">
          <cell r="A109" t="str">
            <v xml:space="preserve">BB Polo 28 - BNDES FINEM </v>
          </cell>
          <cell r="B109">
            <v>8052075.330019</v>
          </cell>
          <cell r="C109">
            <v>0</v>
          </cell>
          <cell r="D109">
            <v>0</v>
          </cell>
          <cell r="E109">
            <v>0</v>
          </cell>
          <cell r="F109">
            <v>41558.376485000001</v>
          </cell>
          <cell r="G109">
            <v>0</v>
          </cell>
          <cell r="H109">
            <v>0</v>
          </cell>
          <cell r="I109">
            <v>0</v>
          </cell>
          <cell r="J109">
            <v>0</v>
          </cell>
          <cell r="K109">
            <v>8093633.7065040004</v>
          </cell>
        </row>
        <row r="110">
          <cell r="A110" t="str">
            <v>BNB AF 1</v>
          </cell>
          <cell r="B110">
            <v>5255851.5297370004</v>
          </cell>
          <cell r="C110">
            <v>0</v>
          </cell>
          <cell r="D110">
            <v>0</v>
          </cell>
          <cell r="E110">
            <v>0</v>
          </cell>
          <cell r="F110">
            <v>31870.848344999999</v>
          </cell>
          <cell r="G110">
            <v>0</v>
          </cell>
          <cell r="H110">
            <v>0</v>
          </cell>
          <cell r="I110">
            <v>0</v>
          </cell>
          <cell r="J110">
            <v>0</v>
          </cell>
          <cell r="K110">
            <v>5287722.3780819997</v>
          </cell>
        </row>
        <row r="111">
          <cell r="A111" t="str">
            <v>BNB AF 2º</v>
          </cell>
          <cell r="B111">
            <v>6838937.6500859996</v>
          </cell>
          <cell r="C111">
            <v>0</v>
          </cell>
          <cell r="D111">
            <v>0</v>
          </cell>
          <cell r="E111">
            <v>0</v>
          </cell>
          <cell r="F111">
            <v>41470.491215000002</v>
          </cell>
          <cell r="G111">
            <v>0</v>
          </cell>
          <cell r="H111">
            <v>0</v>
          </cell>
          <cell r="I111">
            <v>0</v>
          </cell>
          <cell r="J111">
            <v>0</v>
          </cell>
          <cell r="K111">
            <v>6880408.1413009996</v>
          </cell>
        </row>
        <row r="112">
          <cell r="A112" t="str">
            <v>BNB FNE</v>
          </cell>
          <cell r="B112">
            <v>21465100.672566999</v>
          </cell>
          <cell r="C112">
            <v>0</v>
          </cell>
          <cell r="D112">
            <v>0</v>
          </cell>
          <cell r="E112">
            <v>0</v>
          </cell>
          <cell r="F112">
            <v>130161.775761</v>
          </cell>
          <cell r="G112">
            <v>0</v>
          </cell>
          <cell r="H112">
            <v>0</v>
          </cell>
          <cell r="I112">
            <v>0</v>
          </cell>
          <cell r="J112">
            <v>0</v>
          </cell>
          <cell r="K112">
            <v>21595262.448328</v>
          </cell>
        </row>
        <row r="113">
          <cell r="A113" t="str">
            <v>BRADESCO RECIFE 2012</v>
          </cell>
          <cell r="B113">
            <v>663408.42202900001</v>
          </cell>
          <cell r="C113">
            <v>0</v>
          </cell>
          <cell r="D113">
            <v>0</v>
          </cell>
          <cell r="E113">
            <v>0</v>
          </cell>
          <cell r="F113">
            <v>4154.1306199999999</v>
          </cell>
          <cell r="G113">
            <v>0</v>
          </cell>
          <cell r="H113">
            <v>0</v>
          </cell>
          <cell r="I113">
            <v>0</v>
          </cell>
          <cell r="J113">
            <v>0</v>
          </cell>
          <cell r="K113">
            <v>667562.55264899996</v>
          </cell>
        </row>
        <row r="114">
          <cell r="A114" t="str">
            <v>BRADESCO RECIFE 2012 - 01.03.12</v>
          </cell>
          <cell r="B114">
            <v>3672540.3169269999</v>
          </cell>
          <cell r="C114">
            <v>0</v>
          </cell>
          <cell r="D114">
            <v>0</v>
          </cell>
          <cell r="E114">
            <v>0</v>
          </cell>
          <cell r="F114">
            <v>22996.711641999998</v>
          </cell>
          <cell r="G114">
            <v>0</v>
          </cell>
          <cell r="H114">
            <v>0</v>
          </cell>
          <cell r="I114">
            <v>0</v>
          </cell>
          <cell r="J114">
            <v>0</v>
          </cell>
          <cell r="K114">
            <v>3695537.0285689998</v>
          </cell>
        </row>
        <row r="115">
          <cell r="A115" t="str">
            <v>BRADESCO RECIFE</v>
          </cell>
          <cell r="B115">
            <v>4335948.7389559997</v>
          </cell>
          <cell r="C115">
            <v>0</v>
          </cell>
          <cell r="D115">
            <v>0</v>
          </cell>
          <cell r="E115">
            <v>0</v>
          </cell>
          <cell r="F115">
            <v>27150.842261999998</v>
          </cell>
          <cell r="G115">
            <v>0</v>
          </cell>
          <cell r="H115">
            <v>0</v>
          </cell>
          <cell r="I115">
            <v>0</v>
          </cell>
          <cell r="J115">
            <v>0</v>
          </cell>
          <cell r="K115">
            <v>4363099.5812179996</v>
          </cell>
        </row>
        <row r="116">
          <cell r="A116" t="str">
            <v xml:space="preserve">BRADESCO RECIFE MAE </v>
          </cell>
          <cell r="B116">
            <v>0</v>
          </cell>
          <cell r="C116">
            <v>0</v>
          </cell>
          <cell r="D116">
            <v>0</v>
          </cell>
          <cell r="E116">
            <v>0</v>
          </cell>
          <cell r="F116">
            <v>0</v>
          </cell>
          <cell r="G116">
            <v>0</v>
          </cell>
          <cell r="H116">
            <v>0</v>
          </cell>
          <cell r="I116">
            <v>0</v>
          </cell>
          <cell r="J116">
            <v>0</v>
          </cell>
          <cell r="K116">
            <v>0</v>
          </cell>
        </row>
        <row r="117">
          <cell r="A117" t="str">
            <v>BRADESCO RECIFE MAE 2012 - 10.04.2012</v>
          </cell>
          <cell r="B117">
            <v>8974.0634809999992</v>
          </cell>
          <cell r="C117">
            <v>0</v>
          </cell>
          <cell r="D117">
            <v>8996.8150989999995</v>
          </cell>
          <cell r="E117">
            <v>8983.4428639999987</v>
          </cell>
          <cell r="F117">
            <v>22.751618000000001</v>
          </cell>
          <cell r="G117">
            <v>13.372235</v>
          </cell>
          <cell r="H117">
            <v>0</v>
          </cell>
          <cell r="I117">
            <v>13.372235</v>
          </cell>
          <cell r="J117">
            <v>0</v>
          </cell>
          <cell r="K117">
            <v>0</v>
          </cell>
        </row>
        <row r="118">
          <cell r="A118" t="str">
            <v>BRADESCO RECIFE MAE 2012 - 11.05.2012</v>
          </cell>
          <cell r="B118">
            <v>15710295.243545</v>
          </cell>
          <cell r="C118">
            <v>0</v>
          </cell>
          <cell r="D118">
            <v>15750124.985138001</v>
          </cell>
          <cell r="E118">
            <v>15731987.353512</v>
          </cell>
          <cell r="F118">
            <v>39829.741592999999</v>
          </cell>
          <cell r="G118">
            <v>18137.631625999999</v>
          </cell>
          <cell r="H118">
            <v>0</v>
          </cell>
          <cell r="I118">
            <v>18137.631625999999</v>
          </cell>
          <cell r="J118">
            <v>0</v>
          </cell>
          <cell r="K118">
            <v>0</v>
          </cell>
        </row>
        <row r="119">
          <cell r="A119" t="str">
            <v>BRADESCO RECIFE MAE 2012 - 11.06.2012</v>
          </cell>
          <cell r="B119">
            <v>0</v>
          </cell>
          <cell r="C119">
            <v>11877000</v>
          </cell>
          <cell r="D119">
            <v>0</v>
          </cell>
          <cell r="E119">
            <v>0</v>
          </cell>
          <cell r="F119">
            <v>51654.309221000003</v>
          </cell>
          <cell r="G119">
            <v>0</v>
          </cell>
          <cell r="H119">
            <v>0</v>
          </cell>
          <cell r="I119">
            <v>0</v>
          </cell>
          <cell r="J119">
            <v>0</v>
          </cell>
          <cell r="K119">
            <v>11928654.309220999</v>
          </cell>
        </row>
        <row r="120">
          <cell r="A120" t="str">
            <v>BRADESCO RECIFE MAE 2012</v>
          </cell>
          <cell r="B120">
            <v>15719269.307025999</v>
          </cell>
          <cell r="C120">
            <v>11877000</v>
          </cell>
          <cell r="D120">
            <v>15759121.800237</v>
          </cell>
          <cell r="E120">
            <v>15740970.796376001</v>
          </cell>
          <cell r="F120">
            <v>91506.802431999997</v>
          </cell>
          <cell r="G120">
            <v>18151.003860999997</v>
          </cell>
          <cell r="H120">
            <v>0</v>
          </cell>
          <cell r="I120">
            <v>18151.003860999997</v>
          </cell>
          <cell r="J120">
            <v>0</v>
          </cell>
          <cell r="K120">
            <v>11928654.309220999</v>
          </cell>
        </row>
        <row r="121">
          <cell r="A121" t="str">
            <v>Bradesco LFT LP 2012</v>
          </cell>
          <cell r="B121">
            <v>20891.206732999999</v>
          </cell>
          <cell r="C121">
            <v>0</v>
          </cell>
          <cell r="D121">
            <v>0</v>
          </cell>
          <cell r="E121">
            <v>0</v>
          </cell>
          <cell r="F121">
            <v>140.27516299999999</v>
          </cell>
          <cell r="G121">
            <v>0</v>
          </cell>
          <cell r="H121">
            <v>0</v>
          </cell>
          <cell r="I121">
            <v>0</v>
          </cell>
          <cell r="J121">
            <v>0</v>
          </cell>
          <cell r="K121">
            <v>21031.481896000001</v>
          </cell>
        </row>
        <row r="122">
          <cell r="A122" t="str">
            <v>CAIXA FI NATAL 2012</v>
          </cell>
          <cell r="B122">
            <v>0</v>
          </cell>
          <cell r="C122">
            <v>0</v>
          </cell>
          <cell r="D122">
            <v>0</v>
          </cell>
          <cell r="E122">
            <v>0</v>
          </cell>
          <cell r="F122">
            <v>0</v>
          </cell>
          <cell r="G122">
            <v>0</v>
          </cell>
          <cell r="H122">
            <v>0</v>
          </cell>
          <cell r="I122">
            <v>0</v>
          </cell>
          <cell r="J122">
            <v>0</v>
          </cell>
          <cell r="K122">
            <v>0</v>
          </cell>
        </row>
        <row r="123">
          <cell r="A123" t="str">
            <v>CAIXA FI NATAL 01.02.12</v>
          </cell>
          <cell r="B123">
            <v>0</v>
          </cell>
          <cell r="C123">
            <v>0</v>
          </cell>
          <cell r="D123">
            <v>0</v>
          </cell>
          <cell r="E123">
            <v>0</v>
          </cell>
          <cell r="F123">
            <v>0</v>
          </cell>
          <cell r="G123">
            <v>0</v>
          </cell>
          <cell r="H123">
            <v>0</v>
          </cell>
          <cell r="I123">
            <v>0</v>
          </cell>
          <cell r="J123">
            <v>0</v>
          </cell>
          <cell r="K123">
            <v>0</v>
          </cell>
        </row>
        <row r="124">
          <cell r="A124" t="str">
            <v>CAIXA FI NATAL 01.03.12</v>
          </cell>
          <cell r="B124">
            <v>0</v>
          </cell>
          <cell r="C124">
            <v>0</v>
          </cell>
          <cell r="D124">
            <v>0</v>
          </cell>
          <cell r="E124">
            <v>0</v>
          </cell>
          <cell r="F124">
            <v>0</v>
          </cell>
          <cell r="G124">
            <v>0</v>
          </cell>
          <cell r="H124">
            <v>0</v>
          </cell>
          <cell r="I124">
            <v>0</v>
          </cell>
          <cell r="J124">
            <v>0</v>
          </cell>
          <cell r="K124">
            <v>0</v>
          </cell>
        </row>
        <row r="125">
          <cell r="A125" t="str">
            <v>CAIXA FI NATAL 01.06.12</v>
          </cell>
          <cell r="B125">
            <v>0</v>
          </cell>
          <cell r="C125">
            <v>312000</v>
          </cell>
          <cell r="D125">
            <v>0</v>
          </cell>
          <cell r="E125">
            <v>0</v>
          </cell>
          <cell r="F125">
            <v>1845.2863070000001</v>
          </cell>
          <cell r="G125">
            <v>0</v>
          </cell>
          <cell r="H125">
            <v>0</v>
          </cell>
          <cell r="I125">
            <v>0</v>
          </cell>
          <cell r="J125">
            <v>0</v>
          </cell>
          <cell r="K125">
            <v>313845.28630699997</v>
          </cell>
        </row>
        <row r="126">
          <cell r="A126" t="str">
            <v>CAIXA FI NATAL 02.01.12</v>
          </cell>
          <cell r="B126">
            <v>0</v>
          </cell>
          <cell r="C126">
            <v>0</v>
          </cell>
          <cell r="D126">
            <v>0</v>
          </cell>
          <cell r="E126">
            <v>0</v>
          </cell>
          <cell r="F126">
            <v>0</v>
          </cell>
          <cell r="G126">
            <v>0</v>
          </cell>
          <cell r="H126">
            <v>0</v>
          </cell>
          <cell r="I126">
            <v>0</v>
          </cell>
          <cell r="J126">
            <v>0</v>
          </cell>
          <cell r="K126">
            <v>0</v>
          </cell>
        </row>
        <row r="127">
          <cell r="A127" t="str">
            <v>CAIXA FI NATAL 02.02.12</v>
          </cell>
          <cell r="B127">
            <v>0</v>
          </cell>
          <cell r="C127">
            <v>0</v>
          </cell>
          <cell r="D127">
            <v>0</v>
          </cell>
          <cell r="E127">
            <v>0</v>
          </cell>
          <cell r="F127">
            <v>0</v>
          </cell>
          <cell r="G127">
            <v>0</v>
          </cell>
          <cell r="H127">
            <v>0</v>
          </cell>
          <cell r="I127">
            <v>0</v>
          </cell>
          <cell r="J127">
            <v>0</v>
          </cell>
          <cell r="K127">
            <v>0</v>
          </cell>
        </row>
        <row r="128">
          <cell r="A128" t="str">
            <v>CAIXA FI NATAL 02.03.12</v>
          </cell>
          <cell r="B128">
            <v>0</v>
          </cell>
          <cell r="C128">
            <v>0</v>
          </cell>
          <cell r="D128">
            <v>0</v>
          </cell>
          <cell r="E128">
            <v>0</v>
          </cell>
          <cell r="F128">
            <v>0</v>
          </cell>
          <cell r="G128">
            <v>0</v>
          </cell>
          <cell r="H128">
            <v>0</v>
          </cell>
          <cell r="I128">
            <v>0</v>
          </cell>
          <cell r="J128">
            <v>0</v>
          </cell>
          <cell r="K128">
            <v>0</v>
          </cell>
        </row>
        <row r="129">
          <cell r="A129" t="str">
            <v>CAIXA FI NATAL 03.01.12</v>
          </cell>
          <cell r="B129">
            <v>0</v>
          </cell>
          <cell r="C129">
            <v>0</v>
          </cell>
          <cell r="D129">
            <v>0</v>
          </cell>
          <cell r="E129">
            <v>0</v>
          </cell>
          <cell r="F129">
            <v>0</v>
          </cell>
          <cell r="G129">
            <v>0</v>
          </cell>
          <cell r="H129">
            <v>0</v>
          </cell>
          <cell r="I129">
            <v>0</v>
          </cell>
          <cell r="J129">
            <v>0</v>
          </cell>
          <cell r="K129">
            <v>0</v>
          </cell>
        </row>
        <row r="130">
          <cell r="A130" t="str">
            <v>CAIXA FI NATAL 03.05.12</v>
          </cell>
          <cell r="B130">
            <v>281604.58974999998</v>
          </cell>
          <cell r="C130">
            <v>0</v>
          </cell>
          <cell r="D130">
            <v>0</v>
          </cell>
          <cell r="E130">
            <v>0</v>
          </cell>
          <cell r="F130">
            <v>1755.1257069999999</v>
          </cell>
          <cell r="G130">
            <v>0</v>
          </cell>
          <cell r="H130">
            <v>0</v>
          </cell>
          <cell r="I130">
            <v>0</v>
          </cell>
          <cell r="J130">
            <v>0</v>
          </cell>
          <cell r="K130">
            <v>283359.71545700001</v>
          </cell>
        </row>
        <row r="131">
          <cell r="A131" t="str">
            <v>CAIXA FI NATAL 04.04.12</v>
          </cell>
          <cell r="B131">
            <v>101140.347796</v>
          </cell>
          <cell r="C131">
            <v>0</v>
          </cell>
          <cell r="D131">
            <v>0</v>
          </cell>
          <cell r="E131">
            <v>0</v>
          </cell>
          <cell r="F131">
            <v>630.36623299999997</v>
          </cell>
          <cell r="G131">
            <v>0</v>
          </cell>
          <cell r="H131">
            <v>0</v>
          </cell>
          <cell r="I131">
            <v>0</v>
          </cell>
          <cell r="J131">
            <v>0</v>
          </cell>
          <cell r="K131">
            <v>101770.714029</v>
          </cell>
        </row>
        <row r="132">
          <cell r="A132" t="str">
            <v>CAIXA FI NATAL 13.01.12</v>
          </cell>
          <cell r="B132">
            <v>0</v>
          </cell>
          <cell r="C132">
            <v>0</v>
          </cell>
          <cell r="D132">
            <v>0</v>
          </cell>
          <cell r="E132">
            <v>0</v>
          </cell>
          <cell r="F132">
            <v>0</v>
          </cell>
          <cell r="G132">
            <v>0</v>
          </cell>
          <cell r="H132">
            <v>0</v>
          </cell>
          <cell r="I132">
            <v>0</v>
          </cell>
          <cell r="J132">
            <v>0</v>
          </cell>
          <cell r="K132">
            <v>0</v>
          </cell>
        </row>
        <row r="133">
          <cell r="A133" t="str">
            <v>CAIXA FI NATAL 13.02.12</v>
          </cell>
          <cell r="B133">
            <v>0</v>
          </cell>
          <cell r="C133">
            <v>0</v>
          </cell>
          <cell r="D133">
            <v>0</v>
          </cell>
          <cell r="E133">
            <v>0</v>
          </cell>
          <cell r="F133">
            <v>0</v>
          </cell>
          <cell r="G133">
            <v>0</v>
          </cell>
          <cell r="H133">
            <v>0</v>
          </cell>
          <cell r="I133">
            <v>0</v>
          </cell>
          <cell r="J133">
            <v>0</v>
          </cell>
          <cell r="K133">
            <v>0</v>
          </cell>
        </row>
        <row r="134">
          <cell r="A134" t="str">
            <v>CAIXA FI NATAL 13.04.12</v>
          </cell>
          <cell r="B134">
            <v>163541.41467900001</v>
          </cell>
          <cell r="C134">
            <v>0</v>
          </cell>
          <cell r="D134">
            <v>0</v>
          </cell>
          <cell r="E134">
            <v>0</v>
          </cell>
          <cell r="F134">
            <v>1019.286445</v>
          </cell>
          <cell r="G134">
            <v>0</v>
          </cell>
          <cell r="H134">
            <v>0</v>
          </cell>
          <cell r="I134">
            <v>0</v>
          </cell>
          <cell r="J134">
            <v>0</v>
          </cell>
          <cell r="K134">
            <v>164560.70112300001</v>
          </cell>
        </row>
        <row r="135">
          <cell r="A135" t="str">
            <v>CAIXA FI NATAL 13.06.12</v>
          </cell>
          <cell r="B135">
            <v>0</v>
          </cell>
          <cell r="C135">
            <v>132000</v>
          </cell>
          <cell r="D135">
            <v>0</v>
          </cell>
          <cell r="E135">
            <v>0</v>
          </cell>
          <cell r="F135">
            <v>488.94088899999997</v>
          </cell>
          <cell r="G135">
            <v>0</v>
          </cell>
          <cell r="H135">
            <v>0</v>
          </cell>
          <cell r="I135">
            <v>0</v>
          </cell>
          <cell r="J135">
            <v>0</v>
          </cell>
          <cell r="K135">
            <v>132488.94088899999</v>
          </cell>
        </row>
        <row r="136">
          <cell r="A136" t="str">
            <v>CAIXA FI NATAL 14.02.12</v>
          </cell>
          <cell r="B136">
            <v>0</v>
          </cell>
          <cell r="C136">
            <v>0</v>
          </cell>
          <cell r="D136">
            <v>0</v>
          </cell>
          <cell r="E136">
            <v>0</v>
          </cell>
          <cell r="F136">
            <v>0</v>
          </cell>
          <cell r="G136">
            <v>0</v>
          </cell>
          <cell r="H136">
            <v>0</v>
          </cell>
          <cell r="I136">
            <v>0</v>
          </cell>
          <cell r="J136">
            <v>0</v>
          </cell>
          <cell r="K136">
            <v>0</v>
          </cell>
        </row>
        <row r="137">
          <cell r="A137" t="str">
            <v>CAIXA FI NATAL 14.05.12</v>
          </cell>
          <cell r="B137">
            <v>178702.08932200001</v>
          </cell>
          <cell r="C137">
            <v>0</v>
          </cell>
          <cell r="D137">
            <v>0</v>
          </cell>
          <cell r="E137">
            <v>0</v>
          </cell>
          <cell r="F137">
            <v>1113.776701</v>
          </cell>
          <cell r="G137">
            <v>0</v>
          </cell>
          <cell r="H137">
            <v>0</v>
          </cell>
          <cell r="I137">
            <v>0</v>
          </cell>
          <cell r="J137">
            <v>0</v>
          </cell>
          <cell r="K137">
            <v>179815.86602300001</v>
          </cell>
        </row>
        <row r="138">
          <cell r="A138" t="str">
            <v>CAIXA FI NATAL 17.02.12</v>
          </cell>
          <cell r="B138">
            <v>0</v>
          </cell>
          <cell r="C138">
            <v>0</v>
          </cell>
          <cell r="D138">
            <v>0</v>
          </cell>
          <cell r="E138">
            <v>0</v>
          </cell>
          <cell r="F138">
            <v>0</v>
          </cell>
          <cell r="G138">
            <v>0</v>
          </cell>
          <cell r="H138">
            <v>0</v>
          </cell>
          <cell r="I138">
            <v>0</v>
          </cell>
          <cell r="J138">
            <v>0</v>
          </cell>
          <cell r="K138">
            <v>0</v>
          </cell>
        </row>
        <row r="139">
          <cell r="A139" t="str">
            <v>CAIXA FI NATAL 18.05.12</v>
          </cell>
          <cell r="B139">
            <v>295823.87404000002</v>
          </cell>
          <cell r="C139">
            <v>0</v>
          </cell>
          <cell r="D139">
            <v>0</v>
          </cell>
          <cell r="E139">
            <v>0</v>
          </cell>
          <cell r="F139">
            <v>1843.748664</v>
          </cell>
          <cell r="G139">
            <v>0</v>
          </cell>
          <cell r="H139">
            <v>0</v>
          </cell>
          <cell r="I139">
            <v>0</v>
          </cell>
          <cell r="J139">
            <v>0</v>
          </cell>
          <cell r="K139">
            <v>297667.62270299997</v>
          </cell>
        </row>
        <row r="140">
          <cell r="A140" t="str">
            <v>CAIXA FI NATAL 19.01.12</v>
          </cell>
          <cell r="B140">
            <v>0</v>
          </cell>
          <cell r="C140">
            <v>0</v>
          </cell>
          <cell r="D140">
            <v>0</v>
          </cell>
          <cell r="E140">
            <v>0</v>
          </cell>
          <cell r="F140">
            <v>0</v>
          </cell>
          <cell r="G140">
            <v>0</v>
          </cell>
          <cell r="H140">
            <v>0</v>
          </cell>
          <cell r="I140">
            <v>0</v>
          </cell>
          <cell r="J140">
            <v>0</v>
          </cell>
          <cell r="K140">
            <v>0</v>
          </cell>
        </row>
        <row r="141">
          <cell r="A141" t="str">
            <v>CAIXA FI NATAL 20.04.12</v>
          </cell>
          <cell r="B141">
            <v>289284.29280599998</v>
          </cell>
          <cell r="C141">
            <v>0</v>
          </cell>
          <cell r="D141">
            <v>0</v>
          </cell>
          <cell r="E141">
            <v>0</v>
          </cell>
          <cell r="F141">
            <v>1802.990141</v>
          </cell>
          <cell r="G141">
            <v>0</v>
          </cell>
          <cell r="H141">
            <v>0</v>
          </cell>
          <cell r="I141">
            <v>0</v>
          </cell>
          <cell r="J141">
            <v>0</v>
          </cell>
          <cell r="K141">
            <v>291087.282947</v>
          </cell>
        </row>
        <row r="142">
          <cell r="A142" t="str">
            <v>CAIXA FI NATAL 20.06.12</v>
          </cell>
          <cell r="B142">
            <v>0</v>
          </cell>
          <cell r="C142">
            <v>28000</v>
          </cell>
          <cell r="D142">
            <v>0</v>
          </cell>
          <cell r="E142">
            <v>0</v>
          </cell>
          <cell r="F142">
            <v>60.140076000000001</v>
          </cell>
          <cell r="G142">
            <v>0</v>
          </cell>
          <cell r="H142">
            <v>0</v>
          </cell>
          <cell r="I142">
            <v>0</v>
          </cell>
          <cell r="J142">
            <v>0</v>
          </cell>
          <cell r="K142">
            <v>28060.140076</v>
          </cell>
        </row>
        <row r="143">
          <cell r="A143" t="str">
            <v>CAIXA FI NATAL 22.03.12</v>
          </cell>
          <cell r="B143">
            <v>0</v>
          </cell>
          <cell r="C143">
            <v>0</v>
          </cell>
          <cell r="D143">
            <v>0</v>
          </cell>
          <cell r="E143">
            <v>0</v>
          </cell>
          <cell r="F143">
            <v>0</v>
          </cell>
          <cell r="G143">
            <v>0</v>
          </cell>
          <cell r="H143">
            <v>0</v>
          </cell>
          <cell r="I143">
            <v>0</v>
          </cell>
          <cell r="J143">
            <v>0</v>
          </cell>
          <cell r="K143">
            <v>0</v>
          </cell>
        </row>
        <row r="144">
          <cell r="A144" t="str">
            <v>CAIXA FI NATAL 22.06.12</v>
          </cell>
          <cell r="B144">
            <v>0</v>
          </cell>
          <cell r="C144">
            <v>486000</v>
          </cell>
          <cell r="D144">
            <v>0</v>
          </cell>
          <cell r="E144">
            <v>0</v>
          </cell>
          <cell r="F144">
            <v>746.63291600000002</v>
          </cell>
          <cell r="G144">
            <v>0</v>
          </cell>
          <cell r="H144">
            <v>0</v>
          </cell>
          <cell r="I144">
            <v>0</v>
          </cell>
          <cell r="J144">
            <v>0</v>
          </cell>
          <cell r="K144">
            <v>486746.63291599997</v>
          </cell>
        </row>
        <row r="145">
          <cell r="A145" t="str">
            <v>CAIXA FI NATAL 23.03.12</v>
          </cell>
          <cell r="B145">
            <v>0</v>
          </cell>
          <cell r="C145">
            <v>0</v>
          </cell>
          <cell r="D145">
            <v>0</v>
          </cell>
          <cell r="E145">
            <v>0</v>
          </cell>
          <cell r="F145">
            <v>0</v>
          </cell>
          <cell r="G145">
            <v>0</v>
          </cell>
          <cell r="H145">
            <v>0</v>
          </cell>
          <cell r="I145">
            <v>0</v>
          </cell>
          <cell r="J145">
            <v>0</v>
          </cell>
          <cell r="K145">
            <v>0</v>
          </cell>
        </row>
        <row r="146">
          <cell r="A146" t="str">
            <v>CAIXA FI NATAL 24.01.12</v>
          </cell>
          <cell r="B146">
            <v>0</v>
          </cell>
          <cell r="C146">
            <v>0</v>
          </cell>
          <cell r="D146">
            <v>0</v>
          </cell>
          <cell r="E146">
            <v>0</v>
          </cell>
          <cell r="F146">
            <v>0</v>
          </cell>
          <cell r="G146">
            <v>0</v>
          </cell>
          <cell r="H146">
            <v>0</v>
          </cell>
          <cell r="I146">
            <v>0</v>
          </cell>
          <cell r="J146">
            <v>0</v>
          </cell>
          <cell r="K146">
            <v>0</v>
          </cell>
        </row>
        <row r="147">
          <cell r="A147" t="str">
            <v>CAIXA FI NATAL 24.02.12</v>
          </cell>
          <cell r="B147">
            <v>0</v>
          </cell>
          <cell r="C147">
            <v>0</v>
          </cell>
          <cell r="D147">
            <v>0</v>
          </cell>
          <cell r="E147">
            <v>0</v>
          </cell>
          <cell r="F147">
            <v>0</v>
          </cell>
          <cell r="G147">
            <v>0</v>
          </cell>
          <cell r="H147">
            <v>0</v>
          </cell>
          <cell r="I147">
            <v>0</v>
          </cell>
          <cell r="J147">
            <v>0</v>
          </cell>
          <cell r="K147">
            <v>0</v>
          </cell>
        </row>
        <row r="148">
          <cell r="A148" t="str">
            <v>CAIXA FI NATAL 25.04.12</v>
          </cell>
          <cell r="B148">
            <v>397803.79551199998</v>
          </cell>
          <cell r="C148">
            <v>0</v>
          </cell>
          <cell r="D148">
            <v>0</v>
          </cell>
          <cell r="E148">
            <v>0</v>
          </cell>
          <cell r="F148">
            <v>2479.3476150000001</v>
          </cell>
          <cell r="G148">
            <v>0</v>
          </cell>
          <cell r="H148">
            <v>0</v>
          </cell>
          <cell r="I148">
            <v>0</v>
          </cell>
          <cell r="J148">
            <v>0</v>
          </cell>
          <cell r="K148">
            <v>400283.14312600001</v>
          </cell>
        </row>
        <row r="149">
          <cell r="A149" t="str">
            <v>CAIXA FI NATAL 25.05.12</v>
          </cell>
          <cell r="B149">
            <v>70090.381972000003</v>
          </cell>
          <cell r="C149">
            <v>0</v>
          </cell>
          <cell r="D149">
            <v>0</v>
          </cell>
          <cell r="E149">
            <v>0</v>
          </cell>
          <cell r="F149">
            <v>436.84455300000002</v>
          </cell>
          <cell r="G149">
            <v>0</v>
          </cell>
          <cell r="H149">
            <v>0</v>
          </cell>
          <cell r="I149">
            <v>0</v>
          </cell>
          <cell r="J149">
            <v>0</v>
          </cell>
          <cell r="K149">
            <v>70527.226525000005</v>
          </cell>
        </row>
        <row r="150">
          <cell r="A150" t="str">
            <v>CAIXA FI NATAL 26.04.12</v>
          </cell>
          <cell r="B150">
            <v>740004.45996699994</v>
          </cell>
          <cell r="C150">
            <v>0</v>
          </cell>
          <cell r="D150">
            <v>0</v>
          </cell>
          <cell r="E150">
            <v>0</v>
          </cell>
          <cell r="F150">
            <v>4612.1437580000002</v>
          </cell>
          <cell r="G150">
            <v>0</v>
          </cell>
          <cell r="H150">
            <v>0</v>
          </cell>
          <cell r="I150">
            <v>0</v>
          </cell>
          <cell r="J150">
            <v>0</v>
          </cell>
          <cell r="K150">
            <v>744616.60372599994</v>
          </cell>
        </row>
        <row r="151">
          <cell r="A151" t="str">
            <v>CAIXA FI NATAL 27.01.12</v>
          </cell>
          <cell r="B151">
            <v>0</v>
          </cell>
          <cell r="C151">
            <v>0</v>
          </cell>
          <cell r="D151">
            <v>0</v>
          </cell>
          <cell r="E151">
            <v>0</v>
          </cell>
          <cell r="F151">
            <v>0</v>
          </cell>
          <cell r="G151">
            <v>0</v>
          </cell>
          <cell r="H151">
            <v>0</v>
          </cell>
          <cell r="I151">
            <v>0</v>
          </cell>
          <cell r="J151">
            <v>0</v>
          </cell>
          <cell r="K151">
            <v>0</v>
          </cell>
        </row>
        <row r="152">
          <cell r="A152" t="str">
            <v>CAIXA FI NATAL 27.02.12</v>
          </cell>
          <cell r="B152">
            <v>0</v>
          </cell>
          <cell r="C152">
            <v>0</v>
          </cell>
          <cell r="D152">
            <v>0</v>
          </cell>
          <cell r="E152">
            <v>0</v>
          </cell>
          <cell r="F152">
            <v>0</v>
          </cell>
          <cell r="G152">
            <v>0</v>
          </cell>
          <cell r="H152">
            <v>0</v>
          </cell>
          <cell r="I152">
            <v>0</v>
          </cell>
          <cell r="J152">
            <v>0</v>
          </cell>
          <cell r="K152">
            <v>0</v>
          </cell>
        </row>
        <row r="153">
          <cell r="A153" t="str">
            <v>CAIXA FI NATAL 28.06.12</v>
          </cell>
          <cell r="B153">
            <v>0</v>
          </cell>
          <cell r="C153">
            <v>742000</v>
          </cell>
          <cell r="D153">
            <v>0</v>
          </cell>
          <cell r="E153">
            <v>0</v>
          </cell>
          <cell r="F153">
            <v>228.753401</v>
          </cell>
          <cell r="G153">
            <v>0</v>
          </cell>
          <cell r="H153">
            <v>0</v>
          </cell>
          <cell r="I153">
            <v>0</v>
          </cell>
          <cell r="J153">
            <v>0</v>
          </cell>
          <cell r="K153">
            <v>742228.75340100005</v>
          </cell>
        </row>
        <row r="154">
          <cell r="A154" t="str">
            <v>CAIXA FI NATAL 29.06.12</v>
          </cell>
          <cell r="B154">
            <v>0</v>
          </cell>
          <cell r="C154">
            <v>352000</v>
          </cell>
          <cell r="D154">
            <v>0</v>
          </cell>
          <cell r="E154">
            <v>0</v>
          </cell>
          <cell r="F154">
            <v>0</v>
          </cell>
          <cell r="G154">
            <v>0</v>
          </cell>
          <cell r="H154">
            <v>0</v>
          </cell>
          <cell r="I154">
            <v>0</v>
          </cell>
          <cell r="J154">
            <v>0</v>
          </cell>
          <cell r="K154">
            <v>352000</v>
          </cell>
        </row>
        <row r="155">
          <cell r="A155" t="str">
            <v>CAIXA FI NATAL 30.03.12</v>
          </cell>
          <cell r="B155">
            <v>636649.75523500005</v>
          </cell>
          <cell r="C155">
            <v>0</v>
          </cell>
          <cell r="D155">
            <v>0</v>
          </cell>
          <cell r="E155">
            <v>0</v>
          </cell>
          <cell r="F155">
            <v>3967.976349</v>
          </cell>
          <cell r="G155">
            <v>0</v>
          </cell>
          <cell r="H155">
            <v>0</v>
          </cell>
          <cell r="I155">
            <v>0</v>
          </cell>
          <cell r="J155">
            <v>0</v>
          </cell>
          <cell r="K155">
            <v>640617.73158300004</v>
          </cell>
        </row>
        <row r="156">
          <cell r="A156" t="str">
            <v>CAIXA FI NATAL 30.05.12</v>
          </cell>
          <cell r="B156">
            <v>1171389.026323</v>
          </cell>
          <cell r="C156">
            <v>0</v>
          </cell>
          <cell r="D156">
            <v>0</v>
          </cell>
          <cell r="E156">
            <v>0</v>
          </cell>
          <cell r="F156">
            <v>7300.786521</v>
          </cell>
          <cell r="G156">
            <v>0</v>
          </cell>
          <cell r="H156">
            <v>0</v>
          </cell>
          <cell r="I156">
            <v>0</v>
          </cell>
          <cell r="J156">
            <v>0</v>
          </cell>
          <cell r="K156">
            <v>1178689.8128430001</v>
          </cell>
        </row>
        <row r="157">
          <cell r="A157" t="str">
            <v>CAIXA FI NATAL 31.01.12</v>
          </cell>
          <cell r="B157">
            <v>0</v>
          </cell>
          <cell r="C157">
            <v>0</v>
          </cell>
          <cell r="D157">
            <v>0</v>
          </cell>
          <cell r="E157">
            <v>0</v>
          </cell>
          <cell r="F157">
            <v>0</v>
          </cell>
          <cell r="G157">
            <v>0</v>
          </cell>
          <cell r="H157">
            <v>0</v>
          </cell>
          <cell r="I157">
            <v>0</v>
          </cell>
          <cell r="J157">
            <v>0</v>
          </cell>
          <cell r="K157">
            <v>0</v>
          </cell>
        </row>
        <row r="158">
          <cell r="A158" t="str">
            <v>CAIXA FI NATAL</v>
          </cell>
          <cell r="B158">
            <v>4326034.0274020005</v>
          </cell>
          <cell r="C158">
            <v>2052000</v>
          </cell>
          <cell r="D158">
            <v>0</v>
          </cell>
          <cell r="E158">
            <v>0</v>
          </cell>
          <cell r="F158">
            <v>30332.146275999999</v>
          </cell>
          <cell r="G158">
            <v>0</v>
          </cell>
          <cell r="H158">
            <v>0</v>
          </cell>
          <cell r="I158">
            <v>0</v>
          </cell>
          <cell r="J158">
            <v>0</v>
          </cell>
          <cell r="K158">
            <v>6408366.1736740004</v>
          </cell>
        </row>
        <row r="159">
          <cell r="A159" t="str">
            <v>CEF - 13º Leilao ajuste</v>
          </cell>
          <cell r="B159">
            <v>0</v>
          </cell>
          <cell r="C159">
            <v>2834107.71</v>
          </cell>
          <cell r="D159">
            <v>0</v>
          </cell>
          <cell r="E159">
            <v>0</v>
          </cell>
          <cell r="F159">
            <v>7233.9736499999999</v>
          </cell>
          <cell r="G159">
            <v>0</v>
          </cell>
          <cell r="H159">
            <v>0</v>
          </cell>
          <cell r="I159">
            <v>0</v>
          </cell>
          <cell r="J159">
            <v>0</v>
          </cell>
          <cell r="K159">
            <v>2841341.68365</v>
          </cell>
        </row>
        <row r="160">
          <cell r="A160" t="str">
            <v>CEF - LFT LP</v>
          </cell>
          <cell r="B160">
            <v>0</v>
          </cell>
          <cell r="C160">
            <v>0</v>
          </cell>
          <cell r="D160">
            <v>0</v>
          </cell>
          <cell r="E160">
            <v>0</v>
          </cell>
          <cell r="F160">
            <v>0</v>
          </cell>
          <cell r="G160">
            <v>0</v>
          </cell>
          <cell r="H160">
            <v>0</v>
          </cell>
          <cell r="I160">
            <v>0</v>
          </cell>
          <cell r="J160">
            <v>0</v>
          </cell>
          <cell r="K160">
            <v>0</v>
          </cell>
        </row>
        <row r="161">
          <cell r="A161" t="str">
            <v>CEF - LFT LP 1</v>
          </cell>
          <cell r="B161">
            <v>0</v>
          </cell>
          <cell r="C161">
            <v>0</v>
          </cell>
          <cell r="D161">
            <v>0</v>
          </cell>
          <cell r="E161">
            <v>0</v>
          </cell>
          <cell r="F161">
            <v>0</v>
          </cell>
          <cell r="G161">
            <v>0</v>
          </cell>
          <cell r="H161">
            <v>0</v>
          </cell>
          <cell r="I161">
            <v>0</v>
          </cell>
          <cell r="J161">
            <v>0</v>
          </cell>
          <cell r="K161">
            <v>0</v>
          </cell>
        </row>
        <row r="162">
          <cell r="A162" t="str">
            <v>CEF - MCSD 473</v>
          </cell>
          <cell r="B162">
            <v>24816.976130999999</v>
          </cell>
          <cell r="C162">
            <v>0</v>
          </cell>
          <cell r="D162">
            <v>0</v>
          </cell>
          <cell r="E162">
            <v>0</v>
          </cell>
          <cell r="F162">
            <v>158.43148500000001</v>
          </cell>
          <cell r="G162">
            <v>0</v>
          </cell>
          <cell r="H162">
            <v>0</v>
          </cell>
          <cell r="I162">
            <v>0</v>
          </cell>
          <cell r="J162">
            <v>0</v>
          </cell>
          <cell r="K162">
            <v>24975.407616</v>
          </cell>
        </row>
        <row r="163">
          <cell r="A163" t="str">
            <v>CEF 1º E 5º L EE</v>
          </cell>
          <cell r="B163">
            <v>536259.05027000001</v>
          </cell>
          <cell r="C163">
            <v>0</v>
          </cell>
          <cell r="D163">
            <v>0</v>
          </cell>
          <cell r="E163">
            <v>0</v>
          </cell>
          <cell r="F163">
            <v>3423.4758160000001</v>
          </cell>
          <cell r="G163">
            <v>0</v>
          </cell>
          <cell r="H163">
            <v>0</v>
          </cell>
          <cell r="I163">
            <v>0</v>
          </cell>
          <cell r="J163">
            <v>0</v>
          </cell>
          <cell r="K163">
            <v>539682.52608600003</v>
          </cell>
        </row>
        <row r="164">
          <cell r="A164" t="str">
            <v>CEF 1º L EE</v>
          </cell>
          <cell r="B164">
            <v>2751268.4187030001</v>
          </cell>
          <cell r="C164">
            <v>0</v>
          </cell>
          <cell r="D164">
            <v>0</v>
          </cell>
          <cell r="E164">
            <v>0</v>
          </cell>
          <cell r="F164">
            <v>17564.087528</v>
          </cell>
          <cell r="G164">
            <v>0</v>
          </cell>
          <cell r="H164">
            <v>0</v>
          </cell>
          <cell r="I164">
            <v>0</v>
          </cell>
          <cell r="J164">
            <v>0</v>
          </cell>
          <cell r="K164">
            <v>2768832.5062310002</v>
          </cell>
        </row>
        <row r="165">
          <cell r="A165" t="str">
            <v>CEF 2º L EE</v>
          </cell>
          <cell r="B165">
            <v>936379.82387299999</v>
          </cell>
          <cell r="C165">
            <v>0</v>
          </cell>
          <cell r="D165">
            <v>0</v>
          </cell>
          <cell r="E165">
            <v>0</v>
          </cell>
          <cell r="F165">
            <v>5977.8453730000001</v>
          </cell>
          <cell r="G165">
            <v>0</v>
          </cell>
          <cell r="H165">
            <v>0</v>
          </cell>
          <cell r="I165">
            <v>0</v>
          </cell>
          <cell r="J165">
            <v>0</v>
          </cell>
          <cell r="K165">
            <v>942357.669246</v>
          </cell>
        </row>
        <row r="166">
          <cell r="A166" t="str">
            <v>CEF CHESF</v>
          </cell>
          <cell r="B166">
            <v>159039.59096</v>
          </cell>
          <cell r="C166">
            <v>0</v>
          </cell>
          <cell r="D166">
            <v>0</v>
          </cell>
          <cell r="E166">
            <v>0</v>
          </cell>
          <cell r="F166">
            <v>1015.308168</v>
          </cell>
          <cell r="G166">
            <v>0</v>
          </cell>
          <cell r="H166">
            <v>0</v>
          </cell>
          <cell r="I166">
            <v>0</v>
          </cell>
          <cell r="J166">
            <v>0</v>
          </cell>
          <cell r="K166">
            <v>160054.89912799999</v>
          </cell>
        </row>
        <row r="167">
          <cell r="A167" t="str">
            <v>CEF CHESF 2</v>
          </cell>
          <cell r="B167">
            <v>43743.216137000003</v>
          </cell>
          <cell r="C167">
            <v>0</v>
          </cell>
          <cell r="D167">
            <v>0</v>
          </cell>
          <cell r="E167">
            <v>0</v>
          </cell>
          <cell r="F167">
            <v>279.25653199999999</v>
          </cell>
          <cell r="G167">
            <v>0</v>
          </cell>
          <cell r="H167">
            <v>0</v>
          </cell>
          <cell r="I167">
            <v>0</v>
          </cell>
          <cell r="J167">
            <v>0</v>
          </cell>
          <cell r="K167">
            <v>44022.472669000002</v>
          </cell>
        </row>
        <row r="168">
          <cell r="A168" t="str">
            <v>CEF MCSD - 467</v>
          </cell>
          <cell r="B168">
            <v>5725.9761490000001</v>
          </cell>
          <cell r="C168">
            <v>0</v>
          </cell>
          <cell r="D168">
            <v>0</v>
          </cell>
          <cell r="E168">
            <v>0</v>
          </cell>
          <cell r="F168">
            <v>36.554611000000001</v>
          </cell>
          <cell r="G168">
            <v>0</v>
          </cell>
          <cell r="H168">
            <v>0</v>
          </cell>
          <cell r="I168">
            <v>0</v>
          </cell>
          <cell r="J168">
            <v>0</v>
          </cell>
          <cell r="K168">
            <v>5762.5307599999996</v>
          </cell>
        </row>
        <row r="169">
          <cell r="A169" t="str">
            <v>ITAU - 4º LEILÃO 4</v>
          </cell>
          <cell r="B169">
            <v>109366.974959</v>
          </cell>
          <cell r="C169">
            <v>0</v>
          </cell>
          <cell r="D169">
            <v>0</v>
          </cell>
          <cell r="E169">
            <v>0</v>
          </cell>
          <cell r="F169">
            <v>691.195471</v>
          </cell>
          <cell r="G169">
            <v>0</v>
          </cell>
          <cell r="H169">
            <v>0</v>
          </cell>
          <cell r="I169">
            <v>0</v>
          </cell>
          <cell r="J169">
            <v>0</v>
          </cell>
          <cell r="K169">
            <v>110058.17043</v>
          </cell>
        </row>
        <row r="170">
          <cell r="A170" t="str">
            <v>VOTORANTIM  BLOQ. JUD 2011</v>
          </cell>
          <cell r="B170">
            <v>19958.942311999999</v>
          </cell>
          <cell r="C170">
            <v>0</v>
          </cell>
          <cell r="D170">
            <v>0</v>
          </cell>
          <cell r="E170">
            <v>0</v>
          </cell>
          <cell r="F170">
            <v>128.695887</v>
          </cell>
          <cell r="G170">
            <v>0</v>
          </cell>
          <cell r="H170">
            <v>0</v>
          </cell>
          <cell r="I170">
            <v>0</v>
          </cell>
          <cell r="J170">
            <v>0</v>
          </cell>
          <cell r="K170">
            <v>20087.638199000001</v>
          </cell>
        </row>
        <row r="171">
          <cell r="A171" t="str">
            <v>VOTORANTIM 2º L EE Novo 2011</v>
          </cell>
          <cell r="B171">
            <v>35494.572032999997</v>
          </cell>
          <cell r="C171">
            <v>0</v>
          </cell>
          <cell r="D171">
            <v>0</v>
          </cell>
          <cell r="E171">
            <v>0</v>
          </cell>
          <cell r="F171">
            <v>228.870115</v>
          </cell>
          <cell r="G171">
            <v>0</v>
          </cell>
          <cell r="H171">
            <v>0</v>
          </cell>
          <cell r="I171">
            <v>0</v>
          </cell>
          <cell r="J171">
            <v>0</v>
          </cell>
          <cell r="K171">
            <v>35723.442148000002</v>
          </cell>
        </row>
        <row r="172">
          <cell r="B172" t="str">
            <v>349,264,596.38</v>
          </cell>
          <cell r="C172" t="str">
            <v>201,639,107.71</v>
          </cell>
          <cell r="D172" t="str">
            <v>160,753,499.78</v>
          </cell>
          <cell r="F172" t="str">
            <v>2,060,027.42</v>
          </cell>
          <cell r="G172" t="str">
            <v>225,027.18</v>
          </cell>
          <cell r="H172" t="str">
            <v>0.00</v>
          </cell>
          <cell r="J172" t="str">
            <v>0.00</v>
          </cell>
          <cell r="K172" t="str">
            <v>392,210,231.73</v>
          </cell>
        </row>
        <row r="173">
          <cell r="B173" t="str">
            <v>349,264,596.38</v>
          </cell>
          <cell r="C173" t="str">
            <v>201,639,107.71</v>
          </cell>
          <cell r="D173" t="str">
            <v>160,753,499.78</v>
          </cell>
          <cell r="F173" t="str">
            <v>2,060,027.42</v>
          </cell>
          <cell r="G173" t="str">
            <v>225,027.18</v>
          </cell>
          <cell r="H173" t="str">
            <v>0.00</v>
          </cell>
          <cell r="J173" t="str">
            <v>0.00</v>
          </cell>
          <cell r="K173" t="str">
            <v>392,210,231.73</v>
          </cell>
        </row>
        <row r="174">
          <cell r="B174" t="str">
            <v>349,264,596.38</v>
          </cell>
          <cell r="C174" t="str">
            <v>201,639,107.71</v>
          </cell>
          <cell r="D174" t="str">
            <v>160,753,499.78</v>
          </cell>
          <cell r="F174" t="str">
            <v>2,060,027.42</v>
          </cell>
          <cell r="G174" t="str">
            <v>225,027.18</v>
          </cell>
          <cell r="H174" t="str">
            <v>0.00</v>
          </cell>
          <cell r="J174" t="str">
            <v>0.00</v>
          </cell>
          <cell r="K174" t="str">
            <v>392,210,231.73</v>
          </cell>
        </row>
        <row r="175">
          <cell r="B175" t="str">
            <v>349,264,596.38</v>
          </cell>
          <cell r="C175" t="str">
            <v>201,639,107.71</v>
          </cell>
          <cell r="D175" t="str">
            <v>160,753,499.78</v>
          </cell>
          <cell r="F175" t="str">
            <v>2,060,027.42</v>
          </cell>
          <cell r="G175" t="str">
            <v>225,027.18</v>
          </cell>
          <cell r="H175" t="str">
            <v>0.00</v>
          </cell>
          <cell r="J175" t="str">
            <v>0.00</v>
          </cell>
          <cell r="K175" t="str">
            <v>392,210,231.73</v>
          </cell>
        </row>
        <row r="176">
          <cell r="B176">
            <v>636159058.86146712</v>
          </cell>
          <cell r="C176">
            <v>400444107.70999998</v>
          </cell>
          <cell r="D176">
            <v>309933771.083413</v>
          </cell>
          <cell r="F176">
            <v>3738923.7346749986</v>
          </cell>
          <cell r="G176">
            <v>422327.95966699999</v>
          </cell>
          <cell r="H176">
            <v>0</v>
          </cell>
          <cell r="J176">
            <v>0</v>
          </cell>
          <cell r="K176">
            <v>730408319.22271907</v>
          </cell>
        </row>
      </sheetData>
      <sheetData sheetId="106" refreshError="1">
        <row r="1">
          <cell r="A1" t="str">
            <v>Data 31/07/2012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1980</v>
          </cell>
          <cell r="B3">
            <v>2048092.8917660001</v>
          </cell>
          <cell r="C3">
            <v>0</v>
          </cell>
          <cell r="D3">
            <v>0</v>
          </cell>
          <cell r="E3">
            <v>0</v>
          </cell>
          <cell r="F3">
            <v>13874.761210000001</v>
          </cell>
          <cell r="G3">
            <v>0</v>
          </cell>
          <cell r="H3">
            <v>0</v>
          </cell>
          <cell r="I3">
            <v>0</v>
          </cell>
          <cell r="J3">
            <v>0</v>
          </cell>
          <cell r="K3">
            <v>2061967.652976</v>
          </cell>
        </row>
        <row r="4">
          <cell r="A4" t="str">
            <v>BB CDB 5000</v>
          </cell>
          <cell r="B4">
            <v>2593094.245753</v>
          </cell>
          <cell r="C4">
            <v>0</v>
          </cell>
          <cell r="D4">
            <v>49429.681706000003</v>
          </cell>
          <cell r="E4">
            <v>48999.999999</v>
          </cell>
          <cell r="F4">
            <v>17412.946956</v>
          </cell>
          <cell r="G4">
            <v>429.68170700000002</v>
          </cell>
          <cell r="H4">
            <v>0</v>
          </cell>
          <cell r="I4">
            <v>429.68170700000002</v>
          </cell>
          <cell r="J4">
            <v>0</v>
          </cell>
          <cell r="K4">
            <v>2561077.511002</v>
          </cell>
        </row>
        <row r="5">
          <cell r="A5" t="str">
            <v>BB POLO 28 - 01.02.12</v>
          </cell>
          <cell r="B5">
            <v>1.1432999999999999E-2</v>
          </cell>
          <cell r="C5">
            <v>0</v>
          </cell>
          <cell r="D5">
            <v>0</v>
          </cell>
          <cell r="E5">
            <v>0</v>
          </cell>
          <cell r="F5">
            <v>7.7999999999999999E-5</v>
          </cell>
          <cell r="G5">
            <v>0</v>
          </cell>
          <cell r="H5">
            <v>0</v>
          </cell>
          <cell r="I5">
            <v>0</v>
          </cell>
          <cell r="J5">
            <v>0</v>
          </cell>
          <cell r="K5">
            <v>1.1512E-2</v>
          </cell>
        </row>
        <row r="6">
          <cell r="A6" t="str">
            <v>BB POLO 28 - 01.03.12</v>
          </cell>
          <cell r="B6">
            <v>0</v>
          </cell>
          <cell r="C6">
            <v>0</v>
          </cell>
          <cell r="D6">
            <v>0</v>
          </cell>
          <cell r="E6">
            <v>0</v>
          </cell>
          <cell r="F6">
            <v>0</v>
          </cell>
          <cell r="G6">
            <v>0</v>
          </cell>
          <cell r="H6">
            <v>0</v>
          </cell>
          <cell r="I6">
            <v>0</v>
          </cell>
          <cell r="J6">
            <v>0</v>
          </cell>
          <cell r="K6">
            <v>0</v>
          </cell>
        </row>
        <row r="7">
          <cell r="A7" t="str">
            <v>BB POLO 28 - 01.06.12</v>
          </cell>
          <cell r="B7">
            <v>6760506.4395369999</v>
          </cell>
          <cell r="C7">
            <v>0</v>
          </cell>
          <cell r="D7">
            <v>6762765.9382929998</v>
          </cell>
          <cell r="E7">
            <v>6754943.5999999996</v>
          </cell>
          <cell r="F7">
            <v>2259.5085439999998</v>
          </cell>
          <cell r="G7">
            <v>7822.3382929999998</v>
          </cell>
          <cell r="H7">
            <v>0</v>
          </cell>
          <cell r="I7">
            <v>7822.3382929999998</v>
          </cell>
          <cell r="J7">
            <v>0</v>
          </cell>
          <cell r="K7">
            <v>9.7889999999999991E-3</v>
          </cell>
        </row>
        <row r="8">
          <cell r="A8" t="str">
            <v>BB POLO 28 - 02.02.12</v>
          </cell>
          <cell r="B8">
            <v>3.4764999999999997E-2</v>
          </cell>
          <cell r="C8">
            <v>0</v>
          </cell>
          <cell r="D8">
            <v>0</v>
          </cell>
          <cell r="E8">
            <v>0</v>
          </cell>
          <cell r="F8">
            <v>2.3899999999999998E-4</v>
          </cell>
          <cell r="G8">
            <v>0</v>
          </cell>
          <cell r="H8">
            <v>0</v>
          </cell>
          <cell r="I8">
            <v>0</v>
          </cell>
          <cell r="J8">
            <v>0</v>
          </cell>
          <cell r="K8">
            <v>3.5002999999999999E-2</v>
          </cell>
        </row>
        <row r="9">
          <cell r="A9" t="str">
            <v>BB POLO 28 - 02.03.12</v>
          </cell>
          <cell r="B9">
            <v>5.829E-3</v>
          </cell>
          <cell r="C9">
            <v>0</v>
          </cell>
          <cell r="D9">
            <v>0</v>
          </cell>
          <cell r="E9">
            <v>0</v>
          </cell>
          <cell r="F9">
            <v>3.9999999999999996E-5</v>
          </cell>
          <cell r="G9">
            <v>0</v>
          </cell>
          <cell r="H9">
            <v>0</v>
          </cell>
          <cell r="I9">
            <v>0</v>
          </cell>
          <cell r="J9">
            <v>0</v>
          </cell>
          <cell r="K9">
            <v>5.8690000000000001E-3</v>
          </cell>
        </row>
        <row r="10">
          <cell r="A10" t="str">
            <v>BB POLO 28 - 02.04.12</v>
          </cell>
          <cell r="B10">
            <v>0</v>
          </cell>
          <cell r="C10">
            <v>0</v>
          </cell>
          <cell r="D10">
            <v>0</v>
          </cell>
          <cell r="E10">
            <v>0</v>
          </cell>
          <cell r="F10">
            <v>0</v>
          </cell>
          <cell r="G10">
            <v>0</v>
          </cell>
          <cell r="H10">
            <v>0</v>
          </cell>
          <cell r="I10">
            <v>0</v>
          </cell>
          <cell r="J10">
            <v>0</v>
          </cell>
          <cell r="K10">
            <v>0</v>
          </cell>
        </row>
        <row r="11">
          <cell r="A11" t="str">
            <v>BB POLO 28 - 02.05.12</v>
          </cell>
          <cell r="B11">
            <v>0</v>
          </cell>
          <cell r="C11">
            <v>0</v>
          </cell>
          <cell r="D11">
            <v>0</v>
          </cell>
          <cell r="E11">
            <v>0</v>
          </cell>
          <cell r="F11">
            <v>0</v>
          </cell>
          <cell r="G11">
            <v>0</v>
          </cell>
          <cell r="H11">
            <v>0</v>
          </cell>
          <cell r="I11">
            <v>0</v>
          </cell>
          <cell r="J11">
            <v>0</v>
          </cell>
          <cell r="K11">
            <v>0</v>
          </cell>
        </row>
        <row r="12">
          <cell r="A12" t="str">
            <v>BB POLO 28 - 03.01.12</v>
          </cell>
          <cell r="B12">
            <v>2.6129999999999999E-3</v>
          </cell>
          <cell r="C12">
            <v>0</v>
          </cell>
          <cell r="D12">
            <v>0</v>
          </cell>
          <cell r="E12">
            <v>0</v>
          </cell>
          <cell r="F12">
            <v>1.8E-5</v>
          </cell>
          <cell r="G12">
            <v>0</v>
          </cell>
          <cell r="H12">
            <v>0</v>
          </cell>
          <cell r="I12">
            <v>0</v>
          </cell>
          <cell r="J12">
            <v>0</v>
          </cell>
          <cell r="K12">
            <v>2.6310000000000001E-3</v>
          </cell>
        </row>
        <row r="13">
          <cell r="A13" t="str">
            <v>BB POLO 28 - 03.04.12</v>
          </cell>
          <cell r="B13">
            <v>1.1941999999999999E-2</v>
          </cell>
          <cell r="C13">
            <v>0</v>
          </cell>
          <cell r="D13">
            <v>0</v>
          </cell>
          <cell r="E13">
            <v>0</v>
          </cell>
          <cell r="F13">
            <v>8.2000000000000001E-5</v>
          </cell>
          <cell r="G13">
            <v>0</v>
          </cell>
          <cell r="H13">
            <v>0</v>
          </cell>
          <cell r="I13">
            <v>0</v>
          </cell>
          <cell r="J13">
            <v>0</v>
          </cell>
          <cell r="K13">
            <v>1.2024E-2</v>
          </cell>
        </row>
        <row r="14">
          <cell r="A14" t="str">
            <v>BB POLO 28 - 03.05.12</v>
          </cell>
          <cell r="B14">
            <v>0</v>
          </cell>
          <cell r="C14">
            <v>0</v>
          </cell>
          <cell r="D14">
            <v>0</v>
          </cell>
          <cell r="E14">
            <v>0</v>
          </cell>
          <cell r="F14">
            <v>0</v>
          </cell>
          <cell r="G14">
            <v>0</v>
          </cell>
          <cell r="H14">
            <v>0</v>
          </cell>
          <cell r="I14">
            <v>0</v>
          </cell>
          <cell r="J14">
            <v>0</v>
          </cell>
          <cell r="K14">
            <v>0</v>
          </cell>
        </row>
        <row r="15">
          <cell r="A15" t="str">
            <v>BB POLO 28 - 03.07.12</v>
          </cell>
          <cell r="B15">
            <v>0</v>
          </cell>
          <cell r="C15">
            <v>25464000</v>
          </cell>
          <cell r="D15">
            <v>16699013.851894001</v>
          </cell>
          <cell r="E15">
            <v>16670955.49</v>
          </cell>
          <cell r="F15">
            <v>158571.218146</v>
          </cell>
          <cell r="G15">
            <v>21857.618933999998</v>
          </cell>
          <cell r="H15">
            <v>0</v>
          </cell>
          <cell r="I15">
            <v>21857.618933999998</v>
          </cell>
          <cell r="J15">
            <v>6200.7429599999996</v>
          </cell>
          <cell r="K15">
            <v>8923557.3662519995</v>
          </cell>
        </row>
        <row r="16">
          <cell r="A16" t="str">
            <v>BB POLO 28 - 04.01.12</v>
          </cell>
          <cell r="B16">
            <v>9.9999999999999991E-6</v>
          </cell>
          <cell r="C16">
            <v>0</v>
          </cell>
          <cell r="D16">
            <v>0</v>
          </cell>
          <cell r="E16">
            <v>0</v>
          </cell>
          <cell r="F16">
            <v>0</v>
          </cell>
          <cell r="G16">
            <v>0</v>
          </cell>
          <cell r="H16">
            <v>0</v>
          </cell>
          <cell r="I16">
            <v>0</v>
          </cell>
          <cell r="J16">
            <v>0</v>
          </cell>
          <cell r="K16">
            <v>9.9999999999999991E-6</v>
          </cell>
        </row>
        <row r="17">
          <cell r="A17" t="str">
            <v>BB POLO 28 - 04.04.12</v>
          </cell>
          <cell r="B17">
            <v>0</v>
          </cell>
          <cell r="C17">
            <v>0</v>
          </cell>
          <cell r="D17">
            <v>0</v>
          </cell>
          <cell r="E17">
            <v>0</v>
          </cell>
          <cell r="F17">
            <v>0</v>
          </cell>
          <cell r="G17">
            <v>0</v>
          </cell>
          <cell r="H17">
            <v>0</v>
          </cell>
          <cell r="I17">
            <v>0</v>
          </cell>
          <cell r="J17">
            <v>0</v>
          </cell>
          <cell r="K17">
            <v>0</v>
          </cell>
        </row>
        <row r="18">
          <cell r="A18" t="str">
            <v>BB POLO 28 - 04.05.12</v>
          </cell>
          <cell r="B18">
            <v>1213020.8912279999</v>
          </cell>
          <cell r="C18">
            <v>0</v>
          </cell>
          <cell r="D18">
            <v>1213426.309227</v>
          </cell>
          <cell r="E18">
            <v>1211238.1680449999</v>
          </cell>
          <cell r="F18">
            <v>405.41799900000001</v>
          </cell>
          <cell r="G18">
            <v>2188.1411819999998</v>
          </cell>
          <cell r="H18">
            <v>0</v>
          </cell>
          <cell r="I18">
            <v>2188.1411819999998</v>
          </cell>
          <cell r="J18">
            <v>0</v>
          </cell>
          <cell r="K18">
            <v>0</v>
          </cell>
        </row>
        <row r="19">
          <cell r="A19" t="str">
            <v>BB POLO 28 - 04.06.12</v>
          </cell>
          <cell r="B19">
            <v>25780836.530535001</v>
          </cell>
          <cell r="C19">
            <v>0</v>
          </cell>
          <cell r="D19">
            <v>25804422.814722002</v>
          </cell>
          <cell r="E19">
            <v>25771117.390001003</v>
          </cell>
          <cell r="F19">
            <v>23586.318142</v>
          </cell>
          <cell r="G19">
            <v>30808.284263000001</v>
          </cell>
          <cell r="H19">
            <v>0</v>
          </cell>
          <cell r="I19">
            <v>30808.284263000001</v>
          </cell>
          <cell r="J19">
            <v>2497.1404579999999</v>
          </cell>
          <cell r="K19">
            <v>3.3954999999999999E-2</v>
          </cell>
        </row>
        <row r="20">
          <cell r="A20" t="str">
            <v>BB POLO 28 - 04.07.12</v>
          </cell>
          <cell r="B20">
            <v>0</v>
          </cell>
          <cell r="C20">
            <v>21412000</v>
          </cell>
          <cell r="D20">
            <v>0</v>
          </cell>
          <cell r="E20">
            <v>0</v>
          </cell>
          <cell r="F20">
            <v>127462.28011399999</v>
          </cell>
          <cell r="G20">
            <v>0</v>
          </cell>
          <cell r="H20">
            <v>0</v>
          </cell>
          <cell r="I20">
            <v>0</v>
          </cell>
          <cell r="J20">
            <v>0</v>
          </cell>
          <cell r="K20">
            <v>21539462.280113999</v>
          </cell>
        </row>
        <row r="21">
          <cell r="A21" t="str">
            <v>BB POLO 28 - 05.01.12</v>
          </cell>
          <cell r="B21">
            <v>0</v>
          </cell>
          <cell r="C21">
            <v>0</v>
          </cell>
          <cell r="D21">
            <v>0</v>
          </cell>
          <cell r="E21">
            <v>0</v>
          </cell>
          <cell r="F21">
            <v>0</v>
          </cell>
          <cell r="G21">
            <v>0</v>
          </cell>
          <cell r="H21">
            <v>0</v>
          </cell>
          <cell r="I21">
            <v>0</v>
          </cell>
          <cell r="J21">
            <v>0</v>
          </cell>
          <cell r="K21">
            <v>0</v>
          </cell>
        </row>
        <row r="22">
          <cell r="A22" t="str">
            <v>BB POLO 28 - 05.06.12</v>
          </cell>
          <cell r="B22">
            <v>248035.24690900001</v>
          </cell>
          <cell r="C22">
            <v>0</v>
          </cell>
          <cell r="D22">
            <v>248334.52962300001</v>
          </cell>
          <cell r="E22">
            <v>248034.26</v>
          </cell>
          <cell r="F22">
            <v>299.28477099999998</v>
          </cell>
          <cell r="G22">
            <v>300.26962300000002</v>
          </cell>
          <cell r="H22">
            <v>0</v>
          </cell>
          <cell r="I22">
            <v>300.26962300000002</v>
          </cell>
          <cell r="J22">
            <v>0</v>
          </cell>
          <cell r="K22">
            <v>2.0560000000000001E-3</v>
          </cell>
        </row>
        <row r="23">
          <cell r="A23" t="str">
            <v>BB POLO 28 - 06.01.12</v>
          </cell>
          <cell r="B23">
            <v>0</v>
          </cell>
          <cell r="C23">
            <v>0</v>
          </cell>
          <cell r="D23">
            <v>0</v>
          </cell>
          <cell r="E23">
            <v>0</v>
          </cell>
          <cell r="F23">
            <v>0</v>
          </cell>
          <cell r="G23">
            <v>0</v>
          </cell>
          <cell r="H23">
            <v>0</v>
          </cell>
          <cell r="I23">
            <v>0</v>
          </cell>
          <cell r="J23">
            <v>0</v>
          </cell>
          <cell r="K23">
            <v>0</v>
          </cell>
        </row>
        <row r="24">
          <cell r="A24" t="str">
            <v>BB POLO 28 - 06.03.12</v>
          </cell>
          <cell r="B24">
            <v>0</v>
          </cell>
          <cell r="C24">
            <v>0</v>
          </cell>
          <cell r="D24">
            <v>0</v>
          </cell>
          <cell r="E24">
            <v>0</v>
          </cell>
          <cell r="F24">
            <v>0</v>
          </cell>
          <cell r="G24">
            <v>0</v>
          </cell>
          <cell r="H24">
            <v>0</v>
          </cell>
          <cell r="I24">
            <v>0</v>
          </cell>
          <cell r="J24">
            <v>0</v>
          </cell>
          <cell r="K24">
            <v>0</v>
          </cell>
        </row>
        <row r="25">
          <cell r="A25" t="str">
            <v>BB POLO 28 - 06.06.12</v>
          </cell>
          <cell r="B25">
            <v>24885960.116321001</v>
          </cell>
          <cell r="C25">
            <v>0</v>
          </cell>
          <cell r="D25">
            <v>24915988.060562</v>
          </cell>
          <cell r="E25">
            <v>24884711.524526998</v>
          </cell>
          <cell r="F25">
            <v>30027.944241000001</v>
          </cell>
          <cell r="G25">
            <v>27496.894218000001</v>
          </cell>
          <cell r="H25">
            <v>0</v>
          </cell>
          <cell r="I25">
            <v>27496.894218000001</v>
          </cell>
          <cell r="J25">
            <v>3779.6418170000002</v>
          </cell>
          <cell r="K25">
            <v>0</v>
          </cell>
        </row>
        <row r="26">
          <cell r="A26" t="str">
            <v>BB POLO 28 - 06.07.12</v>
          </cell>
          <cell r="B26">
            <v>0</v>
          </cell>
          <cell r="C26">
            <v>16967000</v>
          </cell>
          <cell r="D26">
            <v>0</v>
          </cell>
          <cell r="E26">
            <v>0</v>
          </cell>
          <cell r="F26">
            <v>90462.823973999999</v>
          </cell>
          <cell r="G26">
            <v>0</v>
          </cell>
          <cell r="H26">
            <v>0</v>
          </cell>
          <cell r="I26">
            <v>0</v>
          </cell>
          <cell r="J26">
            <v>0</v>
          </cell>
          <cell r="K26">
            <v>17057462.823973998</v>
          </cell>
        </row>
        <row r="27">
          <cell r="A27" t="str">
            <v>BB POLO 28 - 07.02.12</v>
          </cell>
          <cell r="B27">
            <v>1.366E-3</v>
          </cell>
          <cell r="C27">
            <v>0</v>
          </cell>
          <cell r="D27">
            <v>0</v>
          </cell>
          <cell r="E27">
            <v>0</v>
          </cell>
          <cell r="F27">
            <v>9.0000000000000002E-6</v>
          </cell>
          <cell r="G27">
            <v>0</v>
          </cell>
          <cell r="H27">
            <v>0</v>
          </cell>
          <cell r="I27">
            <v>0</v>
          </cell>
          <cell r="J27">
            <v>0</v>
          </cell>
          <cell r="K27">
            <v>1.3749999999999999E-3</v>
          </cell>
        </row>
        <row r="28">
          <cell r="A28" t="str">
            <v>BB POLO 28 - 07.03.12</v>
          </cell>
          <cell r="B28">
            <v>0</v>
          </cell>
          <cell r="C28">
            <v>0</v>
          </cell>
          <cell r="D28">
            <v>0</v>
          </cell>
          <cell r="E28">
            <v>0</v>
          </cell>
          <cell r="F28">
            <v>0</v>
          </cell>
          <cell r="G28">
            <v>0</v>
          </cell>
          <cell r="H28">
            <v>0</v>
          </cell>
          <cell r="I28">
            <v>0</v>
          </cell>
          <cell r="J28">
            <v>0</v>
          </cell>
          <cell r="K28">
            <v>0</v>
          </cell>
        </row>
        <row r="29">
          <cell r="A29" t="str">
            <v>BB POLO 28 - 08.02.12</v>
          </cell>
          <cell r="B29">
            <v>0</v>
          </cell>
          <cell r="C29">
            <v>0</v>
          </cell>
          <cell r="D29">
            <v>0</v>
          </cell>
          <cell r="E29">
            <v>0</v>
          </cell>
          <cell r="F29">
            <v>0</v>
          </cell>
          <cell r="G29">
            <v>0</v>
          </cell>
          <cell r="H29">
            <v>0</v>
          </cell>
          <cell r="I29">
            <v>0</v>
          </cell>
          <cell r="J29">
            <v>0</v>
          </cell>
          <cell r="K29">
            <v>0</v>
          </cell>
        </row>
        <row r="30">
          <cell r="A30" t="str">
            <v>BB POLO 28 - 08.03.12</v>
          </cell>
          <cell r="B30">
            <v>0</v>
          </cell>
          <cell r="C30">
            <v>0</v>
          </cell>
          <cell r="D30">
            <v>0</v>
          </cell>
          <cell r="E30">
            <v>0</v>
          </cell>
          <cell r="F30">
            <v>0</v>
          </cell>
          <cell r="G30">
            <v>0</v>
          </cell>
          <cell r="H30">
            <v>0</v>
          </cell>
          <cell r="I30">
            <v>0</v>
          </cell>
          <cell r="J30">
            <v>0</v>
          </cell>
          <cell r="K30">
            <v>0</v>
          </cell>
        </row>
        <row r="31">
          <cell r="A31" t="str">
            <v>BB POLO 28 - 08.05.12</v>
          </cell>
          <cell r="B31">
            <v>18124284.145309001</v>
          </cell>
          <cell r="C31">
            <v>0</v>
          </cell>
          <cell r="D31">
            <v>18130341.675778002</v>
          </cell>
          <cell r="E31">
            <v>18096746.517207</v>
          </cell>
          <cell r="F31">
            <v>6057.5304690000003</v>
          </cell>
          <cell r="G31">
            <v>33595.158571</v>
          </cell>
          <cell r="H31">
            <v>0</v>
          </cell>
          <cell r="I31">
            <v>33595.158571</v>
          </cell>
          <cell r="J31">
            <v>0</v>
          </cell>
          <cell r="K31">
            <v>0</v>
          </cell>
        </row>
        <row r="32">
          <cell r="A32" t="str">
            <v>BB POLO 28 - 08.06.12</v>
          </cell>
          <cell r="B32">
            <v>18903896.448778</v>
          </cell>
          <cell r="C32">
            <v>0</v>
          </cell>
          <cell r="D32">
            <v>18951586.499710999</v>
          </cell>
          <cell r="E32">
            <v>18922910.932921</v>
          </cell>
          <cell r="F32">
            <v>47690.050933999999</v>
          </cell>
          <cell r="G32">
            <v>24941.883751000001</v>
          </cell>
          <cell r="H32">
            <v>0</v>
          </cell>
          <cell r="I32">
            <v>24941.883751000001</v>
          </cell>
          <cell r="J32">
            <v>3733.683039</v>
          </cell>
          <cell r="K32">
            <v>0</v>
          </cell>
        </row>
        <row r="33">
          <cell r="A33" t="str">
            <v>BB POLO 28 - 09.01.12</v>
          </cell>
          <cell r="B33">
            <v>0</v>
          </cell>
          <cell r="C33">
            <v>0</v>
          </cell>
          <cell r="D33">
            <v>0</v>
          </cell>
          <cell r="E33">
            <v>0</v>
          </cell>
          <cell r="F33">
            <v>0</v>
          </cell>
          <cell r="G33">
            <v>0</v>
          </cell>
          <cell r="H33">
            <v>0</v>
          </cell>
          <cell r="I33">
            <v>0</v>
          </cell>
          <cell r="J33">
            <v>0</v>
          </cell>
          <cell r="K33">
            <v>0</v>
          </cell>
        </row>
        <row r="34">
          <cell r="A34" t="str">
            <v>BB POLO 28 - 09.03.12</v>
          </cell>
          <cell r="B34">
            <v>0</v>
          </cell>
          <cell r="C34">
            <v>0</v>
          </cell>
          <cell r="D34">
            <v>0</v>
          </cell>
          <cell r="E34">
            <v>0</v>
          </cell>
          <cell r="F34">
            <v>0</v>
          </cell>
          <cell r="G34">
            <v>0</v>
          </cell>
          <cell r="H34">
            <v>0</v>
          </cell>
          <cell r="I34">
            <v>0</v>
          </cell>
          <cell r="J34">
            <v>0</v>
          </cell>
          <cell r="K34">
            <v>0</v>
          </cell>
        </row>
        <row r="35">
          <cell r="A35" t="str">
            <v>BB POLO 28 - 09.04.12</v>
          </cell>
          <cell r="B35">
            <v>2.3709999999999998E-3</v>
          </cell>
          <cell r="C35">
            <v>0</v>
          </cell>
          <cell r="D35">
            <v>0</v>
          </cell>
          <cell r="E35">
            <v>0</v>
          </cell>
          <cell r="F35">
            <v>1.5999999999999999E-5</v>
          </cell>
          <cell r="G35">
            <v>0</v>
          </cell>
          <cell r="H35">
            <v>0</v>
          </cell>
          <cell r="I35">
            <v>0</v>
          </cell>
          <cell r="J35">
            <v>0</v>
          </cell>
          <cell r="K35">
            <v>2.3879999999999999E-3</v>
          </cell>
        </row>
        <row r="36">
          <cell r="A36" t="str">
            <v>BB POLO 28 - 09.05.12</v>
          </cell>
          <cell r="B36">
            <v>4777243.6090320004</v>
          </cell>
          <cell r="C36">
            <v>0</v>
          </cell>
          <cell r="D36">
            <v>4778840.2678840002</v>
          </cell>
          <cell r="E36">
            <v>4770049.141419</v>
          </cell>
          <cell r="F36">
            <v>1596.658852</v>
          </cell>
          <cell r="G36">
            <v>8791.1264649999994</v>
          </cell>
          <cell r="H36">
            <v>0</v>
          </cell>
          <cell r="I36">
            <v>8791.1264649999994</v>
          </cell>
          <cell r="J36">
            <v>0</v>
          </cell>
          <cell r="K36">
            <v>0</v>
          </cell>
        </row>
        <row r="37">
          <cell r="A37" t="str">
            <v>BB POLO 28 - 09.07.12</v>
          </cell>
          <cell r="B37">
            <v>0</v>
          </cell>
          <cell r="C37">
            <v>3370000</v>
          </cell>
          <cell r="D37">
            <v>0</v>
          </cell>
          <cell r="E37">
            <v>0</v>
          </cell>
          <cell r="F37">
            <v>16853.512745</v>
          </cell>
          <cell r="G37">
            <v>0</v>
          </cell>
          <cell r="H37">
            <v>0</v>
          </cell>
          <cell r="I37">
            <v>0</v>
          </cell>
          <cell r="J37">
            <v>0</v>
          </cell>
          <cell r="K37">
            <v>3386853.512745</v>
          </cell>
        </row>
        <row r="38">
          <cell r="A38" t="str">
            <v>BB POLO 28 - 10.01.12</v>
          </cell>
          <cell r="B38">
            <v>2.349E-3</v>
          </cell>
          <cell r="C38">
            <v>0</v>
          </cell>
          <cell r="D38">
            <v>0</v>
          </cell>
          <cell r="E38">
            <v>0</v>
          </cell>
          <cell r="F38">
            <v>1.5999999999999999E-5</v>
          </cell>
          <cell r="G38">
            <v>0</v>
          </cell>
          <cell r="H38">
            <v>0</v>
          </cell>
          <cell r="I38">
            <v>0</v>
          </cell>
          <cell r="J38">
            <v>0</v>
          </cell>
          <cell r="K38">
            <v>2.3649999999999999E-3</v>
          </cell>
        </row>
        <row r="39">
          <cell r="A39" t="str">
            <v>BB POLO 28 - 10.07.12</v>
          </cell>
          <cell r="B39">
            <v>0</v>
          </cell>
          <cell r="C39">
            <v>491000</v>
          </cell>
          <cell r="D39">
            <v>0</v>
          </cell>
          <cell r="E39">
            <v>0</v>
          </cell>
          <cell r="F39">
            <v>2293.6991509999998</v>
          </cell>
          <cell r="G39">
            <v>0</v>
          </cell>
          <cell r="H39">
            <v>0</v>
          </cell>
          <cell r="I39">
            <v>0</v>
          </cell>
          <cell r="J39">
            <v>0</v>
          </cell>
          <cell r="K39">
            <v>493293.69915100001</v>
          </cell>
        </row>
        <row r="40">
          <cell r="A40" t="str">
            <v>BB POLO 28 - 11.01.12</v>
          </cell>
          <cell r="B40">
            <v>0</v>
          </cell>
          <cell r="C40">
            <v>0</v>
          </cell>
          <cell r="D40">
            <v>0</v>
          </cell>
          <cell r="E40">
            <v>0</v>
          </cell>
          <cell r="F40">
            <v>0</v>
          </cell>
          <cell r="G40">
            <v>0</v>
          </cell>
          <cell r="H40">
            <v>0</v>
          </cell>
          <cell r="I40">
            <v>0</v>
          </cell>
          <cell r="J40">
            <v>0</v>
          </cell>
          <cell r="K40">
            <v>0</v>
          </cell>
        </row>
        <row r="41">
          <cell r="A41" t="str">
            <v>BB POLO 28 - 11.04.12</v>
          </cell>
          <cell r="B41">
            <v>2.3249999999999998E-3</v>
          </cell>
          <cell r="C41">
            <v>0</v>
          </cell>
          <cell r="D41">
            <v>0</v>
          </cell>
          <cell r="E41">
            <v>0</v>
          </cell>
          <cell r="F41">
            <v>1.5999999999999999E-5</v>
          </cell>
          <cell r="G41">
            <v>0</v>
          </cell>
          <cell r="H41">
            <v>0</v>
          </cell>
          <cell r="I41">
            <v>0</v>
          </cell>
          <cell r="J41">
            <v>0</v>
          </cell>
          <cell r="K41">
            <v>2.3409999999999998E-3</v>
          </cell>
        </row>
        <row r="42">
          <cell r="A42" t="str">
            <v>BB POLO 28 - 11.05.12</v>
          </cell>
          <cell r="B42">
            <v>660167.10867800005</v>
          </cell>
          <cell r="C42">
            <v>0</v>
          </cell>
          <cell r="D42">
            <v>660387.75090400001</v>
          </cell>
          <cell r="E42">
            <v>659190.99696700007</v>
          </cell>
          <cell r="F42">
            <v>220.642225</v>
          </cell>
          <cell r="G42">
            <v>1196.753937</v>
          </cell>
          <cell r="H42">
            <v>0</v>
          </cell>
          <cell r="I42">
            <v>1196.753937</v>
          </cell>
          <cell r="J42">
            <v>0</v>
          </cell>
          <cell r="K42">
            <v>0</v>
          </cell>
        </row>
        <row r="43">
          <cell r="A43" t="str">
            <v>BB POLO 28 - 11.06.12</v>
          </cell>
          <cell r="B43">
            <v>32103.520369000002</v>
          </cell>
          <cell r="C43">
            <v>0</v>
          </cell>
          <cell r="D43">
            <v>32214.632662</v>
          </cell>
          <cell r="E43">
            <v>32166.34</v>
          </cell>
          <cell r="F43">
            <v>111.113698</v>
          </cell>
          <cell r="G43">
            <v>48.292662</v>
          </cell>
          <cell r="H43">
            <v>0</v>
          </cell>
          <cell r="I43">
            <v>48.292662</v>
          </cell>
          <cell r="J43">
            <v>0</v>
          </cell>
          <cell r="K43">
            <v>1.405E-3</v>
          </cell>
        </row>
        <row r="44">
          <cell r="A44" t="str">
            <v>BB POLO 28 - 11.07.12</v>
          </cell>
          <cell r="B44">
            <v>0</v>
          </cell>
          <cell r="C44">
            <v>15817000</v>
          </cell>
          <cell r="D44">
            <v>0</v>
          </cell>
          <cell r="E44">
            <v>0</v>
          </cell>
          <cell r="F44">
            <v>68674.079478</v>
          </cell>
          <cell r="G44">
            <v>0</v>
          </cell>
          <cell r="H44">
            <v>0</v>
          </cell>
          <cell r="I44">
            <v>0</v>
          </cell>
          <cell r="J44">
            <v>0</v>
          </cell>
          <cell r="K44">
            <v>15885674.079477999</v>
          </cell>
        </row>
        <row r="45">
          <cell r="A45" t="str">
            <v>BB POLO 28 - 12.01.12</v>
          </cell>
          <cell r="B45">
            <v>0</v>
          </cell>
          <cell r="C45">
            <v>0</v>
          </cell>
          <cell r="D45">
            <v>0</v>
          </cell>
          <cell r="E45">
            <v>0</v>
          </cell>
          <cell r="F45">
            <v>0</v>
          </cell>
          <cell r="G45">
            <v>0</v>
          </cell>
          <cell r="H45">
            <v>0</v>
          </cell>
          <cell r="I45">
            <v>0</v>
          </cell>
          <cell r="J45">
            <v>0</v>
          </cell>
          <cell r="K45">
            <v>0</v>
          </cell>
        </row>
        <row r="46">
          <cell r="A46" t="str">
            <v>BB POLO 28 - 12.03.12</v>
          </cell>
          <cell r="B46">
            <v>8.0190000000000001E-3</v>
          </cell>
          <cell r="C46">
            <v>0</v>
          </cell>
          <cell r="D46">
            <v>0</v>
          </cell>
          <cell r="E46">
            <v>0</v>
          </cell>
          <cell r="F46">
            <v>5.4999999999999995E-5</v>
          </cell>
          <cell r="G46">
            <v>0</v>
          </cell>
          <cell r="H46">
            <v>0</v>
          </cell>
          <cell r="I46">
            <v>0</v>
          </cell>
          <cell r="J46">
            <v>0</v>
          </cell>
          <cell r="K46">
            <v>8.0739999999999996E-3</v>
          </cell>
        </row>
        <row r="47">
          <cell r="A47" t="str">
            <v>BB POLO 28 - 12.04.12</v>
          </cell>
          <cell r="B47">
            <v>0</v>
          </cell>
          <cell r="C47">
            <v>0</v>
          </cell>
          <cell r="D47">
            <v>0</v>
          </cell>
          <cell r="E47">
            <v>0</v>
          </cell>
          <cell r="F47">
            <v>0</v>
          </cell>
          <cell r="G47">
            <v>0</v>
          </cell>
          <cell r="H47">
            <v>0</v>
          </cell>
          <cell r="I47">
            <v>0</v>
          </cell>
          <cell r="J47">
            <v>0</v>
          </cell>
          <cell r="K47">
            <v>0</v>
          </cell>
        </row>
        <row r="48">
          <cell r="A48" t="str">
            <v>BB POLO 28 - 12.06.12</v>
          </cell>
          <cell r="B48">
            <v>22796326.022774</v>
          </cell>
          <cell r="C48">
            <v>0</v>
          </cell>
          <cell r="D48">
            <v>22875226.528051998</v>
          </cell>
          <cell r="E48">
            <v>22842550.559239998</v>
          </cell>
          <cell r="F48">
            <v>78900.505277999997</v>
          </cell>
          <cell r="G48">
            <v>32675.968811999999</v>
          </cell>
          <cell r="H48">
            <v>0</v>
          </cell>
          <cell r="I48">
            <v>32675.968811999999</v>
          </cell>
          <cell r="J48">
            <v>0</v>
          </cell>
          <cell r="K48">
            <v>0</v>
          </cell>
        </row>
        <row r="49">
          <cell r="A49" t="str">
            <v>BB POLO 28 - 12.07.12</v>
          </cell>
          <cell r="B49">
            <v>0</v>
          </cell>
          <cell r="C49">
            <v>11894000</v>
          </cell>
          <cell r="D49">
            <v>0</v>
          </cell>
          <cell r="E49">
            <v>0</v>
          </cell>
          <cell r="F49">
            <v>47907.380830000002</v>
          </cell>
          <cell r="G49">
            <v>0</v>
          </cell>
          <cell r="H49">
            <v>0</v>
          </cell>
          <cell r="I49">
            <v>0</v>
          </cell>
          <cell r="J49">
            <v>0</v>
          </cell>
          <cell r="K49">
            <v>11941907.380829999</v>
          </cell>
        </row>
        <row r="50">
          <cell r="A50" t="str">
            <v>BB POLO 28 - 13.01.12</v>
          </cell>
          <cell r="B50">
            <v>0</v>
          </cell>
          <cell r="C50">
            <v>0</v>
          </cell>
          <cell r="D50">
            <v>0</v>
          </cell>
          <cell r="E50">
            <v>0</v>
          </cell>
          <cell r="F50">
            <v>0</v>
          </cell>
          <cell r="G50">
            <v>0</v>
          </cell>
          <cell r="H50">
            <v>0</v>
          </cell>
          <cell r="I50">
            <v>0</v>
          </cell>
          <cell r="J50">
            <v>0</v>
          </cell>
          <cell r="K50">
            <v>0</v>
          </cell>
        </row>
        <row r="51">
          <cell r="A51" t="str">
            <v>BB POLO 28 - 13.02.12</v>
          </cell>
          <cell r="B51">
            <v>0</v>
          </cell>
          <cell r="C51">
            <v>0</v>
          </cell>
          <cell r="D51">
            <v>0</v>
          </cell>
          <cell r="E51">
            <v>0</v>
          </cell>
          <cell r="F51">
            <v>0</v>
          </cell>
          <cell r="G51">
            <v>0</v>
          </cell>
          <cell r="H51">
            <v>0</v>
          </cell>
          <cell r="I51">
            <v>0</v>
          </cell>
          <cell r="J51">
            <v>0</v>
          </cell>
          <cell r="K51">
            <v>0</v>
          </cell>
        </row>
        <row r="52">
          <cell r="A52" t="str">
            <v>BB POLO 28 - 13.03.12</v>
          </cell>
          <cell r="B52">
            <v>0</v>
          </cell>
          <cell r="C52">
            <v>0</v>
          </cell>
          <cell r="D52">
            <v>0</v>
          </cell>
          <cell r="E52">
            <v>0</v>
          </cell>
          <cell r="F52">
            <v>0</v>
          </cell>
          <cell r="G52">
            <v>0</v>
          </cell>
          <cell r="H52">
            <v>0</v>
          </cell>
          <cell r="I52">
            <v>0</v>
          </cell>
          <cell r="J52">
            <v>0</v>
          </cell>
          <cell r="K52">
            <v>0</v>
          </cell>
        </row>
        <row r="53">
          <cell r="A53" t="str">
            <v>BB POLO 28 - 13.04.12</v>
          </cell>
          <cell r="B53">
            <v>0</v>
          </cell>
          <cell r="C53">
            <v>0</v>
          </cell>
          <cell r="D53">
            <v>0</v>
          </cell>
          <cell r="E53">
            <v>0</v>
          </cell>
          <cell r="F53">
            <v>0</v>
          </cell>
          <cell r="G53">
            <v>0</v>
          </cell>
          <cell r="H53">
            <v>0</v>
          </cell>
          <cell r="I53">
            <v>0</v>
          </cell>
          <cell r="J53">
            <v>0</v>
          </cell>
          <cell r="K53">
            <v>0</v>
          </cell>
        </row>
        <row r="54">
          <cell r="A54" t="str">
            <v>BB POLO 28 - 13.06.12</v>
          </cell>
          <cell r="B54">
            <v>13224340.695502</v>
          </cell>
          <cell r="C54">
            <v>0</v>
          </cell>
          <cell r="D54">
            <v>13281280.571943</v>
          </cell>
          <cell r="E54">
            <v>13260742.443256</v>
          </cell>
          <cell r="F54">
            <v>56939.87644</v>
          </cell>
          <cell r="G54">
            <v>20538.128687</v>
          </cell>
          <cell r="H54">
            <v>0</v>
          </cell>
          <cell r="I54">
            <v>20538.128687</v>
          </cell>
          <cell r="J54">
            <v>0</v>
          </cell>
          <cell r="K54">
            <v>0</v>
          </cell>
        </row>
        <row r="55">
          <cell r="A55" t="str">
            <v>BB POLO 28 - 13.07.12</v>
          </cell>
          <cell r="B55">
            <v>0</v>
          </cell>
          <cell r="C55">
            <v>27644000</v>
          </cell>
          <cell r="D55">
            <v>0</v>
          </cell>
          <cell r="E55">
            <v>0</v>
          </cell>
          <cell r="F55">
            <v>102735.582455</v>
          </cell>
          <cell r="G55">
            <v>0</v>
          </cell>
          <cell r="H55">
            <v>0</v>
          </cell>
          <cell r="I55">
            <v>0</v>
          </cell>
          <cell r="J55">
            <v>0</v>
          </cell>
          <cell r="K55">
            <v>27746735.582455002</v>
          </cell>
        </row>
        <row r="56">
          <cell r="A56" t="str">
            <v>BB POLO 28 - 14.02.12</v>
          </cell>
          <cell r="B56">
            <v>0</v>
          </cell>
          <cell r="C56">
            <v>0</v>
          </cell>
          <cell r="D56">
            <v>0</v>
          </cell>
          <cell r="E56">
            <v>0</v>
          </cell>
          <cell r="F56">
            <v>0</v>
          </cell>
          <cell r="G56">
            <v>0</v>
          </cell>
          <cell r="H56">
            <v>0</v>
          </cell>
          <cell r="I56">
            <v>0</v>
          </cell>
          <cell r="J56">
            <v>0</v>
          </cell>
          <cell r="K56">
            <v>0</v>
          </cell>
        </row>
        <row r="57">
          <cell r="A57" t="str">
            <v>BB POLO 28 - 14.03.12</v>
          </cell>
          <cell r="B57">
            <v>0</v>
          </cell>
          <cell r="C57">
            <v>0</v>
          </cell>
          <cell r="D57">
            <v>0</v>
          </cell>
          <cell r="E57">
            <v>0</v>
          </cell>
          <cell r="F57">
            <v>0</v>
          </cell>
          <cell r="G57">
            <v>0</v>
          </cell>
          <cell r="H57">
            <v>0</v>
          </cell>
          <cell r="I57">
            <v>0</v>
          </cell>
          <cell r="J57">
            <v>0</v>
          </cell>
          <cell r="K57">
            <v>0</v>
          </cell>
        </row>
        <row r="58">
          <cell r="A58" t="str">
            <v>BB POLO 28 - 14.05.12</v>
          </cell>
          <cell r="B58">
            <v>9310768.9030750003</v>
          </cell>
          <cell r="C58">
            <v>0</v>
          </cell>
          <cell r="D58">
            <v>9313880.7627380006</v>
          </cell>
          <cell r="E58">
            <v>9296785.6900000013</v>
          </cell>
          <cell r="F58">
            <v>3111.86175</v>
          </cell>
          <cell r="G58">
            <v>17095.072737999999</v>
          </cell>
          <cell r="H58">
            <v>0</v>
          </cell>
          <cell r="I58">
            <v>17095.072737999999</v>
          </cell>
          <cell r="J58">
            <v>0</v>
          </cell>
          <cell r="K58">
            <v>2.0859999999999997E-3</v>
          </cell>
        </row>
        <row r="59">
          <cell r="A59" t="str">
            <v>BB POLO 28 - 14.06.12</v>
          </cell>
          <cell r="B59">
            <v>9907601.7093269993</v>
          </cell>
          <cell r="C59">
            <v>0</v>
          </cell>
          <cell r="D59">
            <v>9963810.2968710009</v>
          </cell>
          <cell r="E59">
            <v>9946077.9800000004</v>
          </cell>
          <cell r="F59">
            <v>56208.587879999999</v>
          </cell>
          <cell r="G59">
            <v>17732.316870999999</v>
          </cell>
          <cell r="H59">
            <v>0</v>
          </cell>
          <cell r="I59">
            <v>17732.316870999999</v>
          </cell>
          <cell r="J59">
            <v>0</v>
          </cell>
          <cell r="K59">
            <v>3.3700000000000001E-4</v>
          </cell>
        </row>
        <row r="60">
          <cell r="A60" t="str">
            <v>BB POLO 28 - 16.01.12</v>
          </cell>
          <cell r="B60">
            <v>0</v>
          </cell>
          <cell r="C60">
            <v>0</v>
          </cell>
          <cell r="D60">
            <v>0</v>
          </cell>
          <cell r="E60">
            <v>0</v>
          </cell>
          <cell r="F60">
            <v>0</v>
          </cell>
          <cell r="G60">
            <v>0</v>
          </cell>
          <cell r="H60">
            <v>0</v>
          </cell>
          <cell r="I60">
            <v>0</v>
          </cell>
          <cell r="J60">
            <v>0</v>
          </cell>
          <cell r="K60">
            <v>0</v>
          </cell>
        </row>
        <row r="61">
          <cell r="A61" t="str">
            <v>BB POLO 28 - 16.02.12</v>
          </cell>
          <cell r="B61">
            <v>0</v>
          </cell>
          <cell r="C61">
            <v>0</v>
          </cell>
          <cell r="D61">
            <v>0</v>
          </cell>
          <cell r="E61">
            <v>0</v>
          </cell>
          <cell r="F61">
            <v>0</v>
          </cell>
          <cell r="G61">
            <v>0</v>
          </cell>
          <cell r="H61">
            <v>0</v>
          </cell>
          <cell r="I61">
            <v>0</v>
          </cell>
          <cell r="J61">
            <v>0</v>
          </cell>
          <cell r="K61">
            <v>0</v>
          </cell>
        </row>
        <row r="62">
          <cell r="A62" t="str">
            <v>BB POLO 28 - 16.03.12</v>
          </cell>
          <cell r="B62">
            <v>0</v>
          </cell>
          <cell r="C62">
            <v>0</v>
          </cell>
          <cell r="D62">
            <v>0</v>
          </cell>
          <cell r="E62">
            <v>0</v>
          </cell>
          <cell r="F62">
            <v>0</v>
          </cell>
          <cell r="G62">
            <v>0</v>
          </cell>
          <cell r="H62">
            <v>0</v>
          </cell>
          <cell r="I62">
            <v>0</v>
          </cell>
          <cell r="J62">
            <v>0</v>
          </cell>
          <cell r="K62">
            <v>0</v>
          </cell>
        </row>
        <row r="63">
          <cell r="A63" t="str">
            <v>BB POLO 28 - 16.05.12</v>
          </cell>
          <cell r="B63">
            <v>31639915.625672001</v>
          </cell>
          <cell r="C63">
            <v>0</v>
          </cell>
          <cell r="D63">
            <v>31650490.366636001</v>
          </cell>
          <cell r="E63">
            <v>31594132.219999999</v>
          </cell>
          <cell r="F63">
            <v>10574.748901999999</v>
          </cell>
          <cell r="G63">
            <v>56358.146635999998</v>
          </cell>
          <cell r="H63">
            <v>0</v>
          </cell>
          <cell r="I63">
            <v>56358.146635999998</v>
          </cell>
          <cell r="J63">
            <v>0</v>
          </cell>
          <cell r="K63">
            <v>7.9379999999999989E-3</v>
          </cell>
        </row>
        <row r="64">
          <cell r="A64" t="str">
            <v>BB POLO 28 - 17.01.12</v>
          </cell>
          <cell r="B64">
            <v>0</v>
          </cell>
          <cell r="C64">
            <v>0</v>
          </cell>
          <cell r="D64">
            <v>0</v>
          </cell>
          <cell r="E64">
            <v>0</v>
          </cell>
          <cell r="F64">
            <v>0</v>
          </cell>
          <cell r="G64">
            <v>0</v>
          </cell>
          <cell r="H64">
            <v>0</v>
          </cell>
          <cell r="I64">
            <v>0</v>
          </cell>
          <cell r="J64">
            <v>0</v>
          </cell>
          <cell r="K64">
            <v>0</v>
          </cell>
        </row>
        <row r="65">
          <cell r="A65" t="str">
            <v>BB POLO 28 - 17.02.12</v>
          </cell>
          <cell r="B65">
            <v>0</v>
          </cell>
          <cell r="C65">
            <v>0</v>
          </cell>
          <cell r="D65">
            <v>0</v>
          </cell>
          <cell r="E65">
            <v>0</v>
          </cell>
          <cell r="F65">
            <v>0</v>
          </cell>
          <cell r="G65">
            <v>0</v>
          </cell>
          <cell r="H65">
            <v>0</v>
          </cell>
          <cell r="I65">
            <v>0</v>
          </cell>
          <cell r="J65">
            <v>0</v>
          </cell>
          <cell r="K65">
            <v>0</v>
          </cell>
        </row>
        <row r="66">
          <cell r="A66" t="str">
            <v>BB POLO 28 - 17.04.12</v>
          </cell>
          <cell r="B66">
            <v>0</v>
          </cell>
          <cell r="C66">
            <v>0</v>
          </cell>
          <cell r="D66">
            <v>0</v>
          </cell>
          <cell r="E66">
            <v>0</v>
          </cell>
          <cell r="F66">
            <v>0</v>
          </cell>
          <cell r="G66">
            <v>0</v>
          </cell>
          <cell r="H66">
            <v>0</v>
          </cell>
          <cell r="I66">
            <v>0</v>
          </cell>
          <cell r="J66">
            <v>0</v>
          </cell>
          <cell r="K66">
            <v>0</v>
          </cell>
        </row>
        <row r="67">
          <cell r="A67" t="str">
            <v>BB POLO 28 - 17.05.12</v>
          </cell>
          <cell r="B67">
            <v>10130431.617749</v>
          </cell>
          <cell r="C67">
            <v>0</v>
          </cell>
          <cell r="D67">
            <v>10133817.413457001</v>
          </cell>
          <cell r="E67">
            <v>10116130.110000001</v>
          </cell>
          <cell r="F67">
            <v>3385.8109639999998</v>
          </cell>
          <cell r="G67">
            <v>17687.303457000002</v>
          </cell>
          <cell r="H67">
            <v>0</v>
          </cell>
          <cell r="I67">
            <v>17687.303457000002</v>
          </cell>
          <cell r="J67">
            <v>0</v>
          </cell>
          <cell r="K67">
            <v>1.5257E-2</v>
          </cell>
        </row>
        <row r="68">
          <cell r="A68" t="str">
            <v>BB POLO 28 - 17.07.12</v>
          </cell>
          <cell r="B68">
            <v>0</v>
          </cell>
          <cell r="C68">
            <v>11538000</v>
          </cell>
          <cell r="D68">
            <v>0</v>
          </cell>
          <cell r="E68">
            <v>0</v>
          </cell>
          <cell r="F68">
            <v>35637.794273</v>
          </cell>
          <cell r="G68">
            <v>0</v>
          </cell>
          <cell r="H68">
            <v>0</v>
          </cell>
          <cell r="I68">
            <v>0</v>
          </cell>
          <cell r="J68">
            <v>0</v>
          </cell>
          <cell r="K68">
            <v>11573637.794273</v>
          </cell>
        </row>
        <row r="69">
          <cell r="A69" t="str">
            <v>BB POLO 28 - 18.01.12</v>
          </cell>
          <cell r="B69">
            <v>6.215E-3</v>
          </cell>
          <cell r="C69">
            <v>0</v>
          </cell>
          <cell r="D69">
            <v>0</v>
          </cell>
          <cell r="E69">
            <v>0</v>
          </cell>
          <cell r="F69">
            <v>4.2999999999999995E-5</v>
          </cell>
          <cell r="G69">
            <v>0</v>
          </cell>
          <cell r="H69">
            <v>0</v>
          </cell>
          <cell r="I69">
            <v>0</v>
          </cell>
          <cell r="J69">
            <v>0</v>
          </cell>
          <cell r="K69">
            <v>6.2569999999999995E-3</v>
          </cell>
        </row>
        <row r="70">
          <cell r="A70" t="str">
            <v>BB POLO 28 - 18.04.12</v>
          </cell>
          <cell r="B70">
            <v>1.5019999999999999E-3</v>
          </cell>
          <cell r="C70">
            <v>0</v>
          </cell>
          <cell r="D70">
            <v>0</v>
          </cell>
          <cell r="E70">
            <v>0</v>
          </cell>
          <cell r="F70">
            <v>9.9999999999999991E-6</v>
          </cell>
          <cell r="G70">
            <v>0</v>
          </cell>
          <cell r="H70">
            <v>0</v>
          </cell>
          <cell r="I70">
            <v>0</v>
          </cell>
          <cell r="J70">
            <v>0</v>
          </cell>
          <cell r="K70">
            <v>1.5119999999999999E-3</v>
          </cell>
        </row>
        <row r="71">
          <cell r="A71" t="str">
            <v>BB POLO 28 - 18.05.12</v>
          </cell>
          <cell r="B71">
            <v>2041220.6469739999</v>
          </cell>
          <cell r="C71">
            <v>0</v>
          </cell>
          <cell r="D71">
            <v>2041902.8673680001</v>
          </cell>
          <cell r="E71">
            <v>2038414.047857</v>
          </cell>
          <cell r="F71">
            <v>682.22039399999994</v>
          </cell>
          <cell r="G71">
            <v>3488.8195110000001</v>
          </cell>
          <cell r="H71">
            <v>0</v>
          </cell>
          <cell r="I71">
            <v>3488.8195110000001</v>
          </cell>
          <cell r="J71">
            <v>0</v>
          </cell>
          <cell r="K71">
            <v>0</v>
          </cell>
        </row>
        <row r="72">
          <cell r="A72" t="str">
            <v>BB POLO 28 - 18.06.12</v>
          </cell>
          <cell r="B72">
            <v>14142351.187519999</v>
          </cell>
          <cell r="C72">
            <v>0</v>
          </cell>
          <cell r="D72">
            <v>14230194.631332001</v>
          </cell>
          <cell r="E72">
            <v>14205175.839282</v>
          </cell>
          <cell r="F72">
            <v>87843.443813000005</v>
          </cell>
          <cell r="G72">
            <v>25018.79205</v>
          </cell>
          <cell r="H72">
            <v>0</v>
          </cell>
          <cell r="I72">
            <v>25018.79205</v>
          </cell>
          <cell r="J72">
            <v>0</v>
          </cell>
          <cell r="K72">
            <v>0</v>
          </cell>
        </row>
        <row r="73">
          <cell r="A73" t="str">
            <v>BB POLO 28 - 18.07.12</v>
          </cell>
          <cell r="B73">
            <v>0</v>
          </cell>
          <cell r="C73">
            <v>11648000</v>
          </cell>
          <cell r="D73">
            <v>0</v>
          </cell>
          <cell r="E73">
            <v>0</v>
          </cell>
          <cell r="F73">
            <v>32470.306731000001</v>
          </cell>
          <cell r="G73">
            <v>0</v>
          </cell>
          <cell r="H73">
            <v>0</v>
          </cell>
          <cell r="I73">
            <v>0</v>
          </cell>
          <cell r="J73">
            <v>0</v>
          </cell>
          <cell r="K73">
            <v>11680470.306731001</v>
          </cell>
        </row>
        <row r="74">
          <cell r="A74" t="str">
            <v>BB POLO 28 - 19.01.12</v>
          </cell>
          <cell r="B74">
            <v>4.9719999999999999E-3</v>
          </cell>
          <cell r="C74">
            <v>0</v>
          </cell>
          <cell r="D74">
            <v>0</v>
          </cell>
          <cell r="E74">
            <v>0</v>
          </cell>
          <cell r="F74">
            <v>3.4E-5</v>
          </cell>
          <cell r="G74">
            <v>0</v>
          </cell>
          <cell r="H74">
            <v>0</v>
          </cell>
          <cell r="I74">
            <v>0</v>
          </cell>
          <cell r="J74">
            <v>0</v>
          </cell>
          <cell r="K74">
            <v>5.006E-3</v>
          </cell>
        </row>
        <row r="75">
          <cell r="A75" t="str">
            <v>BB POLO 28 - 19.03.12</v>
          </cell>
          <cell r="B75">
            <v>0</v>
          </cell>
          <cell r="C75">
            <v>0</v>
          </cell>
          <cell r="D75">
            <v>0</v>
          </cell>
          <cell r="E75">
            <v>0</v>
          </cell>
          <cell r="F75">
            <v>0</v>
          </cell>
          <cell r="G75">
            <v>0</v>
          </cell>
          <cell r="H75">
            <v>0</v>
          </cell>
          <cell r="I75">
            <v>0</v>
          </cell>
          <cell r="J75">
            <v>0</v>
          </cell>
          <cell r="K75">
            <v>0</v>
          </cell>
        </row>
        <row r="76">
          <cell r="A76" t="str">
            <v>BB POLO 28 - 19.04.12</v>
          </cell>
          <cell r="B76">
            <v>0</v>
          </cell>
          <cell r="C76">
            <v>0</v>
          </cell>
          <cell r="D76">
            <v>0</v>
          </cell>
          <cell r="E76">
            <v>0</v>
          </cell>
          <cell r="F76">
            <v>0</v>
          </cell>
          <cell r="G76">
            <v>0</v>
          </cell>
          <cell r="H76">
            <v>0</v>
          </cell>
          <cell r="I76">
            <v>0</v>
          </cell>
          <cell r="J76">
            <v>0</v>
          </cell>
          <cell r="K76">
            <v>0</v>
          </cell>
        </row>
        <row r="77">
          <cell r="A77" t="str">
            <v>BB POLO 28 - 19.06.12</v>
          </cell>
          <cell r="B77">
            <v>4592137.2961259997</v>
          </cell>
          <cell r="C77">
            <v>0</v>
          </cell>
          <cell r="D77">
            <v>4622219.6921979999</v>
          </cell>
          <cell r="E77">
            <v>4614070.26</v>
          </cell>
          <cell r="F77">
            <v>30082.402586</v>
          </cell>
          <cell r="G77">
            <v>8149.4321980000004</v>
          </cell>
          <cell r="H77">
            <v>0</v>
          </cell>
          <cell r="I77">
            <v>8149.4321980000004</v>
          </cell>
          <cell r="J77">
            <v>0</v>
          </cell>
          <cell r="K77">
            <v>6.5139999999999998E-3</v>
          </cell>
        </row>
        <row r="78">
          <cell r="A78" t="str">
            <v>BB POLO 28 - 19.07.12</v>
          </cell>
          <cell r="B78">
            <v>0</v>
          </cell>
          <cell r="C78">
            <v>5547000</v>
          </cell>
          <cell r="D78">
            <v>0</v>
          </cell>
          <cell r="E78">
            <v>0</v>
          </cell>
          <cell r="F78">
            <v>13535.306226999999</v>
          </cell>
          <cell r="G78">
            <v>0</v>
          </cell>
          <cell r="H78">
            <v>0</v>
          </cell>
          <cell r="I78">
            <v>0</v>
          </cell>
          <cell r="J78">
            <v>0</v>
          </cell>
          <cell r="K78">
            <v>5560535.3062270004</v>
          </cell>
        </row>
        <row r="79">
          <cell r="A79" t="str">
            <v>BB POLO 28 - 20.01.12</v>
          </cell>
          <cell r="B79">
            <v>0</v>
          </cell>
          <cell r="C79">
            <v>0</v>
          </cell>
          <cell r="D79">
            <v>0</v>
          </cell>
          <cell r="E79">
            <v>0</v>
          </cell>
          <cell r="F79">
            <v>0</v>
          </cell>
          <cell r="G79">
            <v>0</v>
          </cell>
          <cell r="H79">
            <v>0</v>
          </cell>
          <cell r="I79">
            <v>0</v>
          </cell>
          <cell r="J79">
            <v>0</v>
          </cell>
          <cell r="K79">
            <v>0</v>
          </cell>
        </row>
        <row r="80">
          <cell r="A80" t="str">
            <v>BB POLO 28 - 20.03.12</v>
          </cell>
          <cell r="B80">
            <v>1.526E-3</v>
          </cell>
          <cell r="C80">
            <v>0</v>
          </cell>
          <cell r="D80">
            <v>0</v>
          </cell>
          <cell r="E80">
            <v>0</v>
          </cell>
          <cell r="F80">
            <v>9.9999999999999991E-6</v>
          </cell>
          <cell r="G80">
            <v>0</v>
          </cell>
          <cell r="H80">
            <v>0</v>
          </cell>
          <cell r="I80">
            <v>0</v>
          </cell>
          <cell r="J80">
            <v>0</v>
          </cell>
          <cell r="K80">
            <v>1.536E-3</v>
          </cell>
        </row>
        <row r="81">
          <cell r="A81" t="str">
            <v>BB POLO 28 - 20.04.12</v>
          </cell>
          <cell r="B81">
            <v>0</v>
          </cell>
          <cell r="C81">
            <v>0</v>
          </cell>
          <cell r="D81">
            <v>0</v>
          </cell>
          <cell r="E81">
            <v>0</v>
          </cell>
          <cell r="F81">
            <v>0</v>
          </cell>
          <cell r="G81">
            <v>0</v>
          </cell>
          <cell r="H81">
            <v>0</v>
          </cell>
          <cell r="I81">
            <v>0</v>
          </cell>
          <cell r="J81">
            <v>0</v>
          </cell>
          <cell r="K81">
            <v>0</v>
          </cell>
        </row>
        <row r="82">
          <cell r="A82" t="str">
            <v>BB POLO 28 - 20.06.12</v>
          </cell>
          <cell r="B82">
            <v>887924.48137299996</v>
          </cell>
          <cell r="C82">
            <v>0</v>
          </cell>
          <cell r="D82">
            <v>893741.14145700005</v>
          </cell>
          <cell r="E82">
            <v>892224.38462900009</v>
          </cell>
          <cell r="F82">
            <v>5816.6600840000001</v>
          </cell>
          <cell r="G82">
            <v>1516.756828</v>
          </cell>
          <cell r="H82">
            <v>0</v>
          </cell>
          <cell r="I82">
            <v>1516.756828</v>
          </cell>
          <cell r="J82">
            <v>0</v>
          </cell>
          <cell r="K82">
            <v>0</v>
          </cell>
        </row>
        <row r="83">
          <cell r="A83" t="str">
            <v>BB POLO 28 - 20.07.12</v>
          </cell>
          <cell r="B83">
            <v>0</v>
          </cell>
          <cell r="C83">
            <v>1403000</v>
          </cell>
          <cell r="D83">
            <v>0</v>
          </cell>
          <cell r="E83">
            <v>0</v>
          </cell>
          <cell r="F83">
            <v>2988.8687249999998</v>
          </cell>
          <cell r="G83">
            <v>0</v>
          </cell>
          <cell r="H83">
            <v>0</v>
          </cell>
          <cell r="I83">
            <v>0</v>
          </cell>
          <cell r="J83">
            <v>0</v>
          </cell>
          <cell r="K83">
            <v>1405988.8687249999</v>
          </cell>
        </row>
        <row r="84">
          <cell r="A84" t="str">
            <v xml:space="preserve">BB POLO 28 </v>
          </cell>
          <cell r="B84">
            <v>8.9999999999999992E-5</v>
          </cell>
          <cell r="C84">
            <v>0</v>
          </cell>
          <cell r="D84">
            <v>0</v>
          </cell>
          <cell r="E84">
            <v>0</v>
          </cell>
          <cell r="F84">
            <v>9.9999999999999995E-7</v>
          </cell>
          <cell r="G84">
            <v>0</v>
          </cell>
          <cell r="H84">
            <v>0</v>
          </cell>
          <cell r="I84">
            <v>0</v>
          </cell>
          <cell r="J84">
            <v>0</v>
          </cell>
          <cell r="K84">
            <v>8.9999999999999992E-5</v>
          </cell>
        </row>
        <row r="85">
          <cell r="A85" t="str">
            <v>BB POLO 28 - 21.03.12</v>
          </cell>
          <cell r="B85">
            <v>1.9407999999999998E-2</v>
          </cell>
          <cell r="C85">
            <v>0</v>
          </cell>
          <cell r="D85">
            <v>0</v>
          </cell>
          <cell r="E85">
            <v>0</v>
          </cell>
          <cell r="F85">
            <v>1.3300000000000001E-4</v>
          </cell>
          <cell r="G85">
            <v>0</v>
          </cell>
          <cell r="H85">
            <v>0</v>
          </cell>
          <cell r="I85">
            <v>0</v>
          </cell>
          <cell r="J85">
            <v>0</v>
          </cell>
          <cell r="K85">
            <v>1.9540999999999999E-2</v>
          </cell>
        </row>
        <row r="86">
          <cell r="A86" t="str">
            <v>BB POLO 28 - 21.05.12</v>
          </cell>
          <cell r="B86">
            <v>12913021.740653001</v>
          </cell>
          <cell r="C86">
            <v>0</v>
          </cell>
          <cell r="D86">
            <v>12917337.553735999</v>
          </cell>
          <cell r="E86">
            <v>12895449.248516999</v>
          </cell>
          <cell r="F86">
            <v>4315.813083</v>
          </cell>
          <cell r="G86">
            <v>21888.305219000002</v>
          </cell>
          <cell r="H86">
            <v>0</v>
          </cell>
          <cell r="I86">
            <v>21888.305219000002</v>
          </cell>
          <cell r="J86">
            <v>0</v>
          </cell>
          <cell r="K86">
            <v>0</v>
          </cell>
        </row>
        <row r="87">
          <cell r="A87" t="str">
            <v>BB POLO 28 - 21.06.12</v>
          </cell>
          <cell r="B87">
            <v>6274612.2759619998</v>
          </cell>
          <cell r="C87">
            <v>0</v>
          </cell>
          <cell r="D87">
            <v>6315716.3197590001</v>
          </cell>
          <cell r="E87">
            <v>6305430.1478129998</v>
          </cell>
          <cell r="F87">
            <v>41104.043796999998</v>
          </cell>
          <cell r="G87">
            <v>10286.171946</v>
          </cell>
          <cell r="H87">
            <v>0</v>
          </cell>
          <cell r="I87">
            <v>10286.171946</v>
          </cell>
          <cell r="J87">
            <v>0</v>
          </cell>
          <cell r="K87">
            <v>0</v>
          </cell>
        </row>
        <row r="88">
          <cell r="A88" t="str">
            <v>BB POLO 28 - 22.02.12</v>
          </cell>
          <cell r="B88">
            <v>4.5049999999999995E-3</v>
          </cell>
          <cell r="C88">
            <v>0</v>
          </cell>
          <cell r="D88">
            <v>0</v>
          </cell>
          <cell r="E88">
            <v>0</v>
          </cell>
          <cell r="F88">
            <v>3.1000000000000001E-5</v>
          </cell>
          <cell r="G88">
            <v>0</v>
          </cell>
          <cell r="H88">
            <v>0</v>
          </cell>
          <cell r="I88">
            <v>0</v>
          </cell>
          <cell r="J88">
            <v>0</v>
          </cell>
          <cell r="K88">
            <v>4.5360000000000001E-3</v>
          </cell>
        </row>
        <row r="89">
          <cell r="A89" t="str">
            <v>BB POLO 28 - 22.03.12</v>
          </cell>
          <cell r="B89">
            <v>0</v>
          </cell>
          <cell r="C89">
            <v>0</v>
          </cell>
          <cell r="D89">
            <v>0</v>
          </cell>
          <cell r="E89">
            <v>0</v>
          </cell>
          <cell r="F89">
            <v>0</v>
          </cell>
          <cell r="G89">
            <v>0</v>
          </cell>
          <cell r="H89">
            <v>0</v>
          </cell>
          <cell r="I89">
            <v>0</v>
          </cell>
          <cell r="J89">
            <v>0</v>
          </cell>
          <cell r="K89">
            <v>0</v>
          </cell>
        </row>
        <row r="90">
          <cell r="A90" t="str">
            <v>BB POLO 28 - 22.05.12</v>
          </cell>
          <cell r="B90">
            <v>11291155.580800001</v>
          </cell>
          <cell r="C90">
            <v>0</v>
          </cell>
          <cell r="D90">
            <v>11294929.330891</v>
          </cell>
          <cell r="E90">
            <v>11276289.722338</v>
          </cell>
          <cell r="F90">
            <v>3773.7500920000002</v>
          </cell>
          <cell r="G90">
            <v>18639.608552999998</v>
          </cell>
          <cell r="H90">
            <v>0</v>
          </cell>
          <cell r="I90">
            <v>18639.608552999998</v>
          </cell>
          <cell r="J90">
            <v>0</v>
          </cell>
          <cell r="K90">
            <v>0</v>
          </cell>
        </row>
        <row r="91">
          <cell r="A91" t="str">
            <v>BB POLO 28 - 22.06.12</v>
          </cell>
          <cell r="B91">
            <v>9644086.0926670004</v>
          </cell>
          <cell r="C91">
            <v>0</v>
          </cell>
          <cell r="D91">
            <v>9709304.1876430009</v>
          </cell>
          <cell r="E91">
            <v>9693710.7454240005</v>
          </cell>
          <cell r="F91">
            <v>65218.094976</v>
          </cell>
          <cell r="G91">
            <v>15593.442219</v>
          </cell>
          <cell r="H91">
            <v>0</v>
          </cell>
          <cell r="I91">
            <v>15593.442219</v>
          </cell>
          <cell r="J91">
            <v>0</v>
          </cell>
          <cell r="K91">
            <v>0</v>
          </cell>
        </row>
        <row r="92">
          <cell r="A92" t="str">
            <v>BB POLO 28 - 23.01.12</v>
          </cell>
          <cell r="B92">
            <v>0</v>
          </cell>
          <cell r="C92">
            <v>0</v>
          </cell>
          <cell r="D92">
            <v>0</v>
          </cell>
          <cell r="E92">
            <v>0</v>
          </cell>
          <cell r="F92">
            <v>0</v>
          </cell>
          <cell r="G92">
            <v>0</v>
          </cell>
          <cell r="H92">
            <v>0</v>
          </cell>
          <cell r="I92">
            <v>0</v>
          </cell>
          <cell r="J92">
            <v>0</v>
          </cell>
          <cell r="K92">
            <v>0</v>
          </cell>
        </row>
        <row r="93">
          <cell r="A93" t="str">
            <v>BB POLO 28 - 23.02.12</v>
          </cell>
          <cell r="B93">
            <v>0</v>
          </cell>
          <cell r="C93">
            <v>0</v>
          </cell>
          <cell r="D93">
            <v>0</v>
          </cell>
          <cell r="E93">
            <v>0</v>
          </cell>
          <cell r="F93">
            <v>0</v>
          </cell>
          <cell r="G93">
            <v>0</v>
          </cell>
          <cell r="H93">
            <v>0</v>
          </cell>
          <cell r="I93">
            <v>0</v>
          </cell>
          <cell r="J93">
            <v>0</v>
          </cell>
          <cell r="K93">
            <v>0</v>
          </cell>
        </row>
        <row r="94">
          <cell r="A94" t="str">
            <v>BB POLO 28 - 23.04.12</v>
          </cell>
          <cell r="B94">
            <v>0</v>
          </cell>
          <cell r="C94">
            <v>0</v>
          </cell>
          <cell r="D94">
            <v>0</v>
          </cell>
          <cell r="E94">
            <v>0</v>
          </cell>
          <cell r="F94">
            <v>0</v>
          </cell>
          <cell r="G94">
            <v>0</v>
          </cell>
          <cell r="H94">
            <v>0</v>
          </cell>
          <cell r="I94">
            <v>0</v>
          </cell>
          <cell r="J94">
            <v>0</v>
          </cell>
          <cell r="K94">
            <v>0</v>
          </cell>
        </row>
        <row r="95">
          <cell r="A95" t="str">
            <v>BB POLO 28 - 23.05.12</v>
          </cell>
          <cell r="B95">
            <v>12596901.032508999</v>
          </cell>
          <cell r="C95">
            <v>0</v>
          </cell>
          <cell r="D95">
            <v>12601111.191167001</v>
          </cell>
          <cell r="E95">
            <v>12580953.457502</v>
          </cell>
          <cell r="F95">
            <v>4210.1586580000003</v>
          </cell>
          <cell r="G95">
            <v>20157.733665</v>
          </cell>
          <cell r="H95">
            <v>0</v>
          </cell>
          <cell r="I95">
            <v>20157.733665</v>
          </cell>
          <cell r="J95">
            <v>0</v>
          </cell>
          <cell r="K95">
            <v>0</v>
          </cell>
        </row>
        <row r="96">
          <cell r="A96" t="str">
            <v>BB POLO 28 - 23.07.12</v>
          </cell>
          <cell r="B96">
            <v>0</v>
          </cell>
          <cell r="C96">
            <v>11041000</v>
          </cell>
          <cell r="D96">
            <v>0</v>
          </cell>
          <cell r="E96">
            <v>0</v>
          </cell>
          <cell r="F96">
            <v>19908.142830000001</v>
          </cell>
          <cell r="G96">
            <v>0</v>
          </cell>
          <cell r="H96">
            <v>0</v>
          </cell>
          <cell r="I96">
            <v>0</v>
          </cell>
          <cell r="J96">
            <v>0</v>
          </cell>
          <cell r="K96">
            <v>11060908.142829999</v>
          </cell>
        </row>
        <row r="97">
          <cell r="A97" t="str">
            <v>BB POLO 28 - 24.01.12</v>
          </cell>
          <cell r="B97">
            <v>4.37E-4</v>
          </cell>
          <cell r="C97">
            <v>0</v>
          </cell>
          <cell r="D97">
            <v>0</v>
          </cell>
          <cell r="E97">
            <v>0</v>
          </cell>
          <cell r="F97">
            <v>3.0000000000000001E-6</v>
          </cell>
          <cell r="G97">
            <v>0</v>
          </cell>
          <cell r="H97">
            <v>0</v>
          </cell>
          <cell r="I97">
            <v>0</v>
          </cell>
          <cell r="J97">
            <v>0</v>
          </cell>
          <cell r="K97">
            <v>4.3999999999999996E-4</v>
          </cell>
        </row>
        <row r="98">
          <cell r="A98" t="str">
            <v>BB POLO 28 - 24.02.12</v>
          </cell>
          <cell r="B98">
            <v>3.8449999999999999E-3</v>
          </cell>
          <cell r="C98">
            <v>0</v>
          </cell>
          <cell r="D98">
            <v>0</v>
          </cell>
          <cell r="E98">
            <v>0</v>
          </cell>
          <cell r="F98">
            <v>2.5999999999999998E-5</v>
          </cell>
          <cell r="G98">
            <v>0</v>
          </cell>
          <cell r="H98">
            <v>0</v>
          </cell>
          <cell r="I98">
            <v>0</v>
          </cell>
          <cell r="J98">
            <v>0</v>
          </cell>
          <cell r="K98">
            <v>3.8709999999999999E-3</v>
          </cell>
        </row>
        <row r="99">
          <cell r="A99" t="str">
            <v>BB POLO 28 - 24.04.12</v>
          </cell>
          <cell r="B99">
            <v>0</v>
          </cell>
          <cell r="C99">
            <v>0</v>
          </cell>
          <cell r="D99">
            <v>0</v>
          </cell>
          <cell r="E99">
            <v>0</v>
          </cell>
          <cell r="F99">
            <v>0</v>
          </cell>
          <cell r="G99">
            <v>0</v>
          </cell>
          <cell r="H99">
            <v>0</v>
          </cell>
          <cell r="I99">
            <v>0</v>
          </cell>
          <cell r="J99">
            <v>0</v>
          </cell>
          <cell r="K99">
            <v>0</v>
          </cell>
        </row>
        <row r="100">
          <cell r="A100" t="str">
            <v>BB POLO 28 - 24.05.12</v>
          </cell>
          <cell r="B100">
            <v>1928018.000148</v>
          </cell>
          <cell r="C100">
            <v>0</v>
          </cell>
          <cell r="D100">
            <v>1928662.3857519999</v>
          </cell>
          <cell r="E100">
            <v>1925678.595826</v>
          </cell>
          <cell r="F100">
            <v>644.38560399999994</v>
          </cell>
          <cell r="G100">
            <v>2983.7899259999999</v>
          </cell>
          <cell r="H100">
            <v>0</v>
          </cell>
          <cell r="I100">
            <v>2983.7899259999999</v>
          </cell>
          <cell r="J100">
            <v>0</v>
          </cell>
          <cell r="K100">
            <v>0</v>
          </cell>
        </row>
        <row r="101">
          <cell r="A101" t="str">
            <v>BB POLO 28 - 24.07.12</v>
          </cell>
          <cell r="B101">
            <v>0</v>
          </cell>
          <cell r="C101">
            <v>8462000</v>
          </cell>
          <cell r="D101">
            <v>0</v>
          </cell>
          <cell r="E101">
            <v>0</v>
          </cell>
          <cell r="F101">
            <v>12740.580952</v>
          </cell>
          <cell r="G101">
            <v>0</v>
          </cell>
          <cell r="H101">
            <v>0</v>
          </cell>
          <cell r="I101">
            <v>0</v>
          </cell>
          <cell r="J101">
            <v>0</v>
          </cell>
          <cell r="K101">
            <v>8474740.5809519999</v>
          </cell>
        </row>
        <row r="102">
          <cell r="A102" t="str">
            <v>BB POLO 28 - 25.05.12</v>
          </cell>
          <cell r="B102">
            <v>156004.685734</v>
          </cell>
          <cell r="C102">
            <v>0</v>
          </cell>
          <cell r="D102">
            <v>156056.82455799999</v>
          </cell>
          <cell r="E102">
            <v>155823.91999999998</v>
          </cell>
          <cell r="F102">
            <v>52.140172</v>
          </cell>
          <cell r="G102">
            <v>232.90455800000001</v>
          </cell>
          <cell r="H102">
            <v>0</v>
          </cell>
          <cell r="I102">
            <v>232.90455800000001</v>
          </cell>
          <cell r="J102">
            <v>0</v>
          </cell>
          <cell r="K102">
            <v>1.3489999999999999E-3</v>
          </cell>
        </row>
        <row r="103">
          <cell r="A103" t="str">
            <v>BB POLO 28 - 25.06.12</v>
          </cell>
          <cell r="B103">
            <v>1080129.656493</v>
          </cell>
          <cell r="C103">
            <v>0</v>
          </cell>
          <cell r="D103">
            <v>1087543.0075459999</v>
          </cell>
          <cell r="E103">
            <v>1085845.8299999998</v>
          </cell>
          <cell r="F103">
            <v>7413.3548510000001</v>
          </cell>
          <cell r="G103">
            <v>1697.1775459999999</v>
          </cell>
          <cell r="H103">
            <v>0</v>
          </cell>
          <cell r="I103">
            <v>1697.1775459999999</v>
          </cell>
          <cell r="J103">
            <v>0</v>
          </cell>
          <cell r="K103">
            <v>3.797E-3</v>
          </cell>
        </row>
        <row r="104">
          <cell r="A104" t="str">
            <v>BB POLO 28 - 26.01.12</v>
          </cell>
          <cell r="B104">
            <v>1.1564E-2</v>
          </cell>
          <cell r="C104">
            <v>0</v>
          </cell>
          <cell r="D104">
            <v>0</v>
          </cell>
          <cell r="E104">
            <v>0</v>
          </cell>
          <cell r="F104">
            <v>7.8999999999999996E-5</v>
          </cell>
          <cell r="G104">
            <v>0</v>
          </cell>
          <cell r="H104">
            <v>0</v>
          </cell>
          <cell r="I104">
            <v>0</v>
          </cell>
          <cell r="J104">
            <v>0</v>
          </cell>
          <cell r="K104">
            <v>1.1644E-2</v>
          </cell>
        </row>
        <row r="105">
          <cell r="A105" t="str">
            <v>BB POLO 28 - 26.06.12</v>
          </cell>
          <cell r="B105">
            <v>12017847.852409</v>
          </cell>
          <cell r="C105">
            <v>0</v>
          </cell>
          <cell r="D105">
            <v>12100331.070997</v>
          </cell>
          <cell r="E105">
            <v>12082256.579999</v>
          </cell>
          <cell r="F105">
            <v>82483.218691999995</v>
          </cell>
          <cell r="G105">
            <v>18074.490998000001</v>
          </cell>
          <cell r="H105">
            <v>0</v>
          </cell>
          <cell r="I105">
            <v>18074.490998000001</v>
          </cell>
          <cell r="J105">
            <v>0</v>
          </cell>
          <cell r="K105">
            <v>1.03E-4</v>
          </cell>
        </row>
        <row r="106">
          <cell r="A106" t="str">
            <v>BB POLO 28 - 26.07.12</v>
          </cell>
          <cell r="B106">
            <v>0</v>
          </cell>
          <cell r="C106">
            <v>3787000</v>
          </cell>
          <cell r="D106">
            <v>0</v>
          </cell>
          <cell r="E106">
            <v>0</v>
          </cell>
          <cell r="F106">
            <v>3376.858898</v>
          </cell>
          <cell r="G106">
            <v>0</v>
          </cell>
          <cell r="H106">
            <v>0</v>
          </cell>
          <cell r="I106">
            <v>0</v>
          </cell>
          <cell r="J106">
            <v>0</v>
          </cell>
          <cell r="K106">
            <v>3790376.8588979999</v>
          </cell>
        </row>
        <row r="107">
          <cell r="A107" t="str">
            <v>BB POLO 28 - 27.03.12</v>
          </cell>
          <cell r="B107">
            <v>5.6419999999999994E-3</v>
          </cell>
          <cell r="C107">
            <v>0</v>
          </cell>
          <cell r="D107">
            <v>0</v>
          </cell>
          <cell r="E107">
            <v>0</v>
          </cell>
          <cell r="F107">
            <v>3.8999999999999999E-5</v>
          </cell>
          <cell r="G107">
            <v>0</v>
          </cell>
          <cell r="H107">
            <v>0</v>
          </cell>
          <cell r="I107">
            <v>0</v>
          </cell>
          <cell r="J107">
            <v>0</v>
          </cell>
          <cell r="K107">
            <v>5.6809999999999994E-3</v>
          </cell>
        </row>
        <row r="108">
          <cell r="A108" t="str">
            <v>BB POLO 28 - 27.04.12</v>
          </cell>
          <cell r="B108">
            <v>0</v>
          </cell>
          <cell r="C108">
            <v>0</v>
          </cell>
          <cell r="D108">
            <v>0</v>
          </cell>
          <cell r="E108">
            <v>0</v>
          </cell>
          <cell r="F108">
            <v>0</v>
          </cell>
          <cell r="G108">
            <v>0</v>
          </cell>
          <cell r="H108">
            <v>0</v>
          </cell>
          <cell r="I108">
            <v>0</v>
          </cell>
          <cell r="J108">
            <v>0</v>
          </cell>
          <cell r="K108">
            <v>0</v>
          </cell>
        </row>
        <row r="109">
          <cell r="A109" t="str">
            <v>BB POLO 28 - 27.06.12</v>
          </cell>
          <cell r="B109">
            <v>5934098.7445299998</v>
          </cell>
          <cell r="C109">
            <v>0</v>
          </cell>
          <cell r="D109">
            <v>5974826.7992120003</v>
          </cell>
          <cell r="E109">
            <v>5966315.7693890007</v>
          </cell>
          <cell r="F109">
            <v>40728.054681000001</v>
          </cell>
          <cell r="G109">
            <v>8511.0298230000008</v>
          </cell>
          <cell r="H109">
            <v>0</v>
          </cell>
          <cell r="I109">
            <v>8511.0298230000008</v>
          </cell>
          <cell r="J109">
            <v>0</v>
          </cell>
          <cell r="K109">
            <v>0</v>
          </cell>
        </row>
        <row r="110">
          <cell r="A110" t="str">
            <v>BB POLO 28 - 27.07.12</v>
          </cell>
          <cell r="B110">
            <v>0</v>
          </cell>
          <cell r="C110">
            <v>1870000</v>
          </cell>
          <cell r="D110">
            <v>0</v>
          </cell>
          <cell r="E110">
            <v>0</v>
          </cell>
          <cell r="F110">
            <v>1149.047628</v>
          </cell>
          <cell r="G110">
            <v>0</v>
          </cell>
          <cell r="H110">
            <v>0</v>
          </cell>
          <cell r="I110">
            <v>0</v>
          </cell>
          <cell r="J110">
            <v>0</v>
          </cell>
          <cell r="K110">
            <v>1871149.0476279999</v>
          </cell>
        </row>
        <row r="111">
          <cell r="A111" t="str">
            <v>BB POLO 28 - 28.03.12</v>
          </cell>
          <cell r="B111">
            <v>0</v>
          </cell>
          <cell r="C111">
            <v>0</v>
          </cell>
          <cell r="D111">
            <v>0</v>
          </cell>
          <cell r="E111">
            <v>0</v>
          </cell>
          <cell r="F111">
            <v>0</v>
          </cell>
          <cell r="G111">
            <v>0</v>
          </cell>
          <cell r="H111">
            <v>0</v>
          </cell>
          <cell r="I111">
            <v>0</v>
          </cell>
          <cell r="J111">
            <v>0</v>
          </cell>
          <cell r="K111">
            <v>0</v>
          </cell>
        </row>
        <row r="112">
          <cell r="A112" t="str">
            <v>BB POLO 28 - 28.05.12</v>
          </cell>
          <cell r="B112">
            <v>84518.310245000001</v>
          </cell>
          <cell r="C112">
            <v>0</v>
          </cell>
          <cell r="D112">
            <v>84546.550248</v>
          </cell>
          <cell r="E112">
            <v>84424.569999999992</v>
          </cell>
          <cell r="F112">
            <v>28.247910999999998</v>
          </cell>
          <cell r="G112">
            <v>121.980248</v>
          </cell>
          <cell r="H112">
            <v>0</v>
          </cell>
          <cell r="I112">
            <v>121.980248</v>
          </cell>
          <cell r="J112">
            <v>0</v>
          </cell>
          <cell r="K112">
            <v>7.9080000000000001E-3</v>
          </cell>
        </row>
        <row r="113">
          <cell r="A113" t="str">
            <v>BB POLO 28 - 29.02.12</v>
          </cell>
          <cell r="B113">
            <v>0</v>
          </cell>
          <cell r="C113">
            <v>0</v>
          </cell>
          <cell r="D113">
            <v>0</v>
          </cell>
          <cell r="E113">
            <v>0</v>
          </cell>
          <cell r="F113">
            <v>0</v>
          </cell>
          <cell r="G113">
            <v>0</v>
          </cell>
          <cell r="H113">
            <v>0</v>
          </cell>
          <cell r="I113">
            <v>0</v>
          </cell>
          <cell r="J113">
            <v>0</v>
          </cell>
          <cell r="K113">
            <v>0</v>
          </cell>
        </row>
        <row r="114">
          <cell r="A114" t="str">
            <v>BB POLO 28 - 29.03.12</v>
          </cell>
          <cell r="B114">
            <v>9.3469999999999994E-3</v>
          </cell>
          <cell r="C114">
            <v>0</v>
          </cell>
          <cell r="D114">
            <v>0</v>
          </cell>
          <cell r="E114">
            <v>0</v>
          </cell>
          <cell r="F114">
            <v>6.3999999999999997E-5</v>
          </cell>
          <cell r="G114">
            <v>0</v>
          </cell>
          <cell r="H114">
            <v>0</v>
          </cell>
          <cell r="I114">
            <v>0</v>
          </cell>
          <cell r="J114">
            <v>0</v>
          </cell>
          <cell r="K114">
            <v>9.4109999999999992E-3</v>
          </cell>
        </row>
        <row r="115">
          <cell r="A115" t="str">
            <v>BB POLO 28 - 29.05.12</v>
          </cell>
          <cell r="B115">
            <v>4730455.72719</v>
          </cell>
          <cell r="C115">
            <v>0</v>
          </cell>
          <cell r="D115">
            <v>4732036.7485140003</v>
          </cell>
          <cell r="E115">
            <v>4725529.5189370001</v>
          </cell>
          <cell r="F115">
            <v>1581.0213229999999</v>
          </cell>
          <cell r="G115">
            <v>6507.2295770000001</v>
          </cell>
          <cell r="H115">
            <v>0</v>
          </cell>
          <cell r="I115">
            <v>6507.2295770000001</v>
          </cell>
          <cell r="J115">
            <v>0</v>
          </cell>
          <cell r="K115">
            <v>0</v>
          </cell>
        </row>
        <row r="116">
          <cell r="A116" t="str">
            <v>BB POLO 28 - 29.06.12</v>
          </cell>
          <cell r="B116">
            <v>8233000</v>
          </cell>
          <cell r="C116">
            <v>0</v>
          </cell>
          <cell r="D116">
            <v>8289506.3185879998</v>
          </cell>
          <cell r="E116">
            <v>8276792.3969059996</v>
          </cell>
          <cell r="F116">
            <v>56506.318588000002</v>
          </cell>
          <cell r="G116">
            <v>12713.921682</v>
          </cell>
          <cell r="H116">
            <v>0</v>
          </cell>
          <cell r="I116">
            <v>12713.921682</v>
          </cell>
          <cell r="J116">
            <v>0</v>
          </cell>
          <cell r="K116">
            <v>0</v>
          </cell>
        </row>
        <row r="117">
          <cell r="A117" t="str">
            <v>BB POLO 28 - 30.05.12</v>
          </cell>
          <cell r="B117">
            <v>3318155.4777230001</v>
          </cell>
          <cell r="C117">
            <v>0</v>
          </cell>
          <cell r="D117">
            <v>3319264.4775459999</v>
          </cell>
          <cell r="E117">
            <v>3314935.1989929997</v>
          </cell>
          <cell r="F117">
            <v>1108.9998230000001</v>
          </cell>
          <cell r="G117">
            <v>4329.2785530000001</v>
          </cell>
          <cell r="H117">
            <v>0</v>
          </cell>
          <cell r="I117">
            <v>4329.2785530000001</v>
          </cell>
          <cell r="J117">
            <v>0</v>
          </cell>
          <cell r="K117">
            <v>0</v>
          </cell>
        </row>
        <row r="118">
          <cell r="A118" t="str">
            <v>BB POLO 28 - 30.07.12</v>
          </cell>
          <cell r="B118">
            <v>0</v>
          </cell>
          <cell r="C118">
            <v>260000</v>
          </cell>
          <cell r="D118">
            <v>0</v>
          </cell>
          <cell r="E118">
            <v>0</v>
          </cell>
          <cell r="F118">
            <v>80.732441999999992</v>
          </cell>
          <cell r="G118">
            <v>0</v>
          </cell>
          <cell r="H118">
            <v>0</v>
          </cell>
          <cell r="I118">
            <v>0</v>
          </cell>
          <cell r="J118">
            <v>0</v>
          </cell>
          <cell r="K118">
            <v>260080.73244200001</v>
          </cell>
        </row>
        <row r="119">
          <cell r="A119" t="str">
            <v>BB POLO 28 - 31.05.12</v>
          </cell>
          <cell r="B119">
            <v>5236889.855424</v>
          </cell>
          <cell r="C119">
            <v>0</v>
          </cell>
          <cell r="D119">
            <v>5238640.1380620003</v>
          </cell>
          <cell r="E119">
            <v>5232196.1069980003</v>
          </cell>
          <cell r="F119">
            <v>1750.2826379999999</v>
          </cell>
          <cell r="G119">
            <v>6444.0310639999998</v>
          </cell>
          <cell r="H119">
            <v>0</v>
          </cell>
          <cell r="I119">
            <v>6444.0310639999998</v>
          </cell>
          <cell r="J119">
            <v>0</v>
          </cell>
          <cell r="K119">
            <v>0</v>
          </cell>
        </row>
        <row r="120">
          <cell r="A120" t="str">
            <v>BB POLO 28 - 2011</v>
          </cell>
          <cell r="B120">
            <v>315497967.42735016</v>
          </cell>
          <cell r="C120">
            <v>178615000</v>
          </cell>
          <cell r="D120">
            <v>332953699.50753111</v>
          </cell>
          <cell r="E120">
            <v>332429999.70399296</v>
          </cell>
          <cell r="F120">
            <v>1493566.6894960008</v>
          </cell>
          <cell r="G120">
            <v>507488.59526400006</v>
          </cell>
          <cell r="H120">
            <v>0</v>
          </cell>
          <cell r="I120">
            <v>507488.59526400006</v>
          </cell>
          <cell r="J120">
            <v>16211.208273999999</v>
          </cell>
          <cell r="K120">
            <v>162652834.60931599</v>
          </cell>
        </row>
        <row r="121">
          <cell r="A121" t="str">
            <v xml:space="preserve">BB Polo 28 - BNDES FINEM </v>
          </cell>
          <cell r="B121">
            <v>8093633.7065040004</v>
          </cell>
          <cell r="C121">
            <v>0</v>
          </cell>
          <cell r="D121">
            <v>0</v>
          </cell>
          <cell r="E121">
            <v>0</v>
          </cell>
          <cell r="F121">
            <v>55549.792877</v>
          </cell>
          <cell r="G121">
            <v>0</v>
          </cell>
          <cell r="H121">
            <v>0</v>
          </cell>
          <cell r="I121">
            <v>0</v>
          </cell>
          <cell r="J121">
            <v>0</v>
          </cell>
          <cell r="K121">
            <v>8149183.4993810002</v>
          </cell>
        </row>
        <row r="122">
          <cell r="A122" t="str">
            <v>BNB AF 1</v>
          </cell>
          <cell r="B122">
            <v>5287722.3780819997</v>
          </cell>
          <cell r="C122">
            <v>0</v>
          </cell>
          <cell r="D122">
            <v>0</v>
          </cell>
          <cell r="E122">
            <v>0</v>
          </cell>
          <cell r="F122">
            <v>34024.995620000002</v>
          </cell>
          <cell r="G122">
            <v>0</v>
          </cell>
          <cell r="H122">
            <v>0</v>
          </cell>
          <cell r="I122">
            <v>0</v>
          </cell>
          <cell r="J122">
            <v>0</v>
          </cell>
          <cell r="K122">
            <v>5321747.3737019999</v>
          </cell>
        </row>
        <row r="123">
          <cell r="A123" t="str">
            <v>BNB AF 2º</v>
          </cell>
          <cell r="B123">
            <v>6880408.1413009996</v>
          </cell>
          <cell r="C123">
            <v>0</v>
          </cell>
          <cell r="D123">
            <v>0</v>
          </cell>
          <cell r="E123">
            <v>0</v>
          </cell>
          <cell r="F123">
            <v>44273.477336999997</v>
          </cell>
          <cell r="G123">
            <v>0</v>
          </cell>
          <cell r="H123">
            <v>0</v>
          </cell>
          <cell r="I123">
            <v>0</v>
          </cell>
          <cell r="J123">
            <v>0</v>
          </cell>
          <cell r="K123">
            <v>6924681.6186380005</v>
          </cell>
        </row>
        <row r="124">
          <cell r="A124" t="str">
            <v>BNB FNE</v>
          </cell>
          <cell r="B124">
            <v>21595262.448328</v>
          </cell>
          <cell r="C124">
            <v>0</v>
          </cell>
          <cell r="D124">
            <v>0</v>
          </cell>
          <cell r="E124">
            <v>0</v>
          </cell>
          <cell r="F124">
            <v>138959.39644499999</v>
          </cell>
          <cell r="G124">
            <v>0</v>
          </cell>
          <cell r="H124">
            <v>0</v>
          </cell>
          <cell r="I124">
            <v>0</v>
          </cell>
          <cell r="J124">
            <v>0</v>
          </cell>
          <cell r="K124">
            <v>21734221.844772998</v>
          </cell>
        </row>
        <row r="125">
          <cell r="A125" t="str">
            <v>BRADESCO RECIFE 2012 - 2012</v>
          </cell>
          <cell r="B125">
            <v>667562.55000000005</v>
          </cell>
          <cell r="C125">
            <v>0</v>
          </cell>
          <cell r="D125">
            <v>668301.24</v>
          </cell>
          <cell r="E125">
            <v>665886.89</v>
          </cell>
          <cell r="F125">
            <v>738.68</v>
          </cell>
          <cell r="G125">
            <v>2414.35</v>
          </cell>
          <cell r="H125">
            <v>0</v>
          </cell>
          <cell r="I125">
            <v>2414.35</v>
          </cell>
          <cell r="K125">
            <v>0</v>
          </cell>
        </row>
        <row r="126">
          <cell r="A126" t="str">
            <v>BRADESCO RECIFE 2012 - 01.03.12</v>
          </cell>
          <cell r="B126">
            <v>3695537.0285689998</v>
          </cell>
          <cell r="C126">
            <v>0</v>
          </cell>
          <cell r="D126">
            <v>3696441.4843139998</v>
          </cell>
          <cell r="E126">
            <v>3684133.5999999996</v>
          </cell>
          <cell r="F126">
            <v>4105.6274679999997</v>
          </cell>
          <cell r="G126">
            <v>12307.884314000001</v>
          </cell>
          <cell r="H126">
            <v>0</v>
          </cell>
          <cell r="I126">
            <v>12307.884314000001</v>
          </cell>
          <cell r="J126">
            <v>0</v>
          </cell>
          <cell r="K126">
            <v>3201.1717229999999</v>
          </cell>
        </row>
        <row r="127">
          <cell r="A127" t="str">
            <v>BRADESCO RECIFE</v>
          </cell>
          <cell r="B127">
            <v>4363099.5785689997</v>
          </cell>
          <cell r="C127">
            <v>0</v>
          </cell>
          <cell r="D127">
            <v>4364742.7243139995</v>
          </cell>
          <cell r="E127">
            <v>4350020.4899999993</v>
          </cell>
          <cell r="F127">
            <v>4844.307468</v>
          </cell>
          <cell r="G127">
            <v>14722.234314000001</v>
          </cell>
          <cell r="H127">
            <v>0</v>
          </cell>
          <cell r="I127">
            <v>14722.234314000001</v>
          </cell>
          <cell r="J127">
            <v>0</v>
          </cell>
          <cell r="K127">
            <v>3201.1717229999999</v>
          </cell>
        </row>
        <row r="128">
          <cell r="A128" t="str">
            <v>BRADESCO RECIFE MAE 2012 - 11.06.2012</v>
          </cell>
          <cell r="B128">
            <v>11928654.309220999</v>
          </cell>
          <cell r="C128">
            <v>0</v>
          </cell>
          <cell r="D128">
            <v>11960117.174094999</v>
          </cell>
          <cell r="E128">
            <v>11940000.000000998</v>
          </cell>
          <cell r="F128">
            <v>37822.233942999999</v>
          </cell>
          <cell r="G128">
            <v>20117.174094000002</v>
          </cell>
          <cell r="H128">
            <v>0</v>
          </cell>
          <cell r="I128">
            <v>20117.174094000002</v>
          </cell>
          <cell r="J128">
            <v>0</v>
          </cell>
          <cell r="K128">
            <v>6359.3690699999997</v>
          </cell>
        </row>
        <row r="129">
          <cell r="A129" t="str">
            <v>BRADESCO RECIFE MAE 2012 - 11.07.2012</v>
          </cell>
          <cell r="B129">
            <v>0</v>
          </cell>
          <cell r="C129">
            <v>14845000</v>
          </cell>
          <cell r="D129">
            <v>0</v>
          </cell>
          <cell r="E129">
            <v>0</v>
          </cell>
          <cell r="F129">
            <v>58196.478041000002</v>
          </cell>
          <cell r="G129">
            <v>0</v>
          </cell>
          <cell r="H129">
            <v>0</v>
          </cell>
          <cell r="I129">
            <v>0</v>
          </cell>
          <cell r="J129">
            <v>0</v>
          </cell>
          <cell r="K129">
            <v>14903196.478041001</v>
          </cell>
        </row>
        <row r="130">
          <cell r="A130" t="str">
            <v>BRADESCO RECIFE MAE 2012</v>
          </cell>
          <cell r="B130">
            <v>11928654.309220999</v>
          </cell>
          <cell r="C130">
            <v>14845000</v>
          </cell>
          <cell r="D130">
            <v>11960117.174094999</v>
          </cell>
          <cell r="E130">
            <v>11940000.000000998</v>
          </cell>
          <cell r="F130">
            <v>96018.711983999994</v>
          </cell>
          <cell r="G130">
            <v>20117.174094000002</v>
          </cell>
          <cell r="H130">
            <v>0</v>
          </cell>
          <cell r="I130">
            <v>20117.174094000002</v>
          </cell>
          <cell r="J130">
            <v>0</v>
          </cell>
          <cell r="K130">
            <v>14909555.847111</v>
          </cell>
        </row>
        <row r="131">
          <cell r="A131" t="str">
            <v>Bradesco LFT LP 2012</v>
          </cell>
          <cell r="B131">
            <v>21031.481896000001</v>
          </cell>
          <cell r="C131">
            <v>0</v>
          </cell>
          <cell r="D131">
            <v>0</v>
          </cell>
          <cell r="E131">
            <v>0</v>
          </cell>
          <cell r="F131">
            <v>140.79094599999999</v>
          </cell>
          <cell r="G131">
            <v>0</v>
          </cell>
          <cell r="H131">
            <v>0</v>
          </cell>
          <cell r="I131">
            <v>0</v>
          </cell>
          <cell r="J131">
            <v>0</v>
          </cell>
          <cell r="K131">
            <v>21172.272841999998</v>
          </cell>
        </row>
        <row r="132">
          <cell r="A132" t="str">
            <v>CAIXA FI NATAL 2012</v>
          </cell>
          <cell r="B132">
            <v>0</v>
          </cell>
          <cell r="C132">
            <v>0</v>
          </cell>
          <cell r="D132">
            <v>0</v>
          </cell>
          <cell r="E132">
            <v>0</v>
          </cell>
          <cell r="F132">
            <v>0</v>
          </cell>
          <cell r="G132">
            <v>0</v>
          </cell>
          <cell r="H132">
            <v>0</v>
          </cell>
          <cell r="I132">
            <v>0</v>
          </cell>
          <cell r="J132">
            <v>0</v>
          </cell>
          <cell r="K132">
            <v>0</v>
          </cell>
        </row>
        <row r="133">
          <cell r="A133" t="str">
            <v>CAIXA FI NATAL 01.02.12</v>
          </cell>
          <cell r="B133">
            <v>0</v>
          </cell>
          <cell r="C133">
            <v>0</v>
          </cell>
          <cell r="D133">
            <v>0</v>
          </cell>
          <cell r="E133">
            <v>0</v>
          </cell>
          <cell r="F133">
            <v>0</v>
          </cell>
          <cell r="G133">
            <v>0</v>
          </cell>
          <cell r="H133">
            <v>0</v>
          </cell>
          <cell r="I133">
            <v>0</v>
          </cell>
          <cell r="J133">
            <v>0</v>
          </cell>
          <cell r="K133">
            <v>0</v>
          </cell>
        </row>
        <row r="134">
          <cell r="A134" t="str">
            <v>CAIXA FI NATAL 01.03.12</v>
          </cell>
          <cell r="B134">
            <v>0</v>
          </cell>
          <cell r="C134">
            <v>0</v>
          </cell>
          <cell r="D134">
            <v>0</v>
          </cell>
          <cell r="E134">
            <v>0</v>
          </cell>
          <cell r="F134">
            <v>0</v>
          </cell>
          <cell r="G134">
            <v>0</v>
          </cell>
          <cell r="H134">
            <v>0</v>
          </cell>
          <cell r="I134">
            <v>0</v>
          </cell>
          <cell r="J134">
            <v>0</v>
          </cell>
          <cell r="K134">
            <v>0</v>
          </cell>
        </row>
        <row r="135">
          <cell r="A135" t="str">
            <v>CAIXA FI NATAL 01.06.12</v>
          </cell>
          <cell r="B135">
            <v>313845.28630699997</v>
          </cell>
          <cell r="C135">
            <v>0</v>
          </cell>
          <cell r="D135">
            <v>0</v>
          </cell>
          <cell r="E135">
            <v>0</v>
          </cell>
          <cell r="F135">
            <v>1960.3049040000001</v>
          </cell>
          <cell r="G135">
            <v>0</v>
          </cell>
          <cell r="H135">
            <v>0</v>
          </cell>
          <cell r="I135">
            <v>0</v>
          </cell>
          <cell r="J135">
            <v>0</v>
          </cell>
          <cell r="K135">
            <v>315805.59121099999</v>
          </cell>
        </row>
        <row r="136">
          <cell r="A136" t="str">
            <v>CAIXA FI NATAL 02.01.12</v>
          </cell>
          <cell r="B136">
            <v>0</v>
          </cell>
          <cell r="C136">
            <v>0</v>
          </cell>
          <cell r="D136">
            <v>0</v>
          </cell>
          <cell r="E136">
            <v>0</v>
          </cell>
          <cell r="F136">
            <v>0</v>
          </cell>
          <cell r="G136">
            <v>0</v>
          </cell>
          <cell r="H136">
            <v>0</v>
          </cell>
          <cell r="I136">
            <v>0</v>
          </cell>
          <cell r="J136">
            <v>0</v>
          </cell>
          <cell r="K136">
            <v>0</v>
          </cell>
        </row>
        <row r="137">
          <cell r="A137" t="str">
            <v>CAIXA FI NATAL 02.02.12</v>
          </cell>
          <cell r="B137">
            <v>0</v>
          </cell>
          <cell r="C137">
            <v>0</v>
          </cell>
          <cell r="D137">
            <v>0</v>
          </cell>
          <cell r="E137">
            <v>0</v>
          </cell>
          <cell r="F137">
            <v>0</v>
          </cell>
          <cell r="G137">
            <v>0</v>
          </cell>
          <cell r="H137">
            <v>0</v>
          </cell>
          <cell r="I137">
            <v>0</v>
          </cell>
          <cell r="J137">
            <v>0</v>
          </cell>
          <cell r="K137">
            <v>0</v>
          </cell>
        </row>
        <row r="138">
          <cell r="A138" t="str">
            <v>CAIXA FI NATAL 02.03.12</v>
          </cell>
          <cell r="B138">
            <v>0</v>
          </cell>
          <cell r="C138">
            <v>0</v>
          </cell>
          <cell r="D138">
            <v>0</v>
          </cell>
          <cell r="E138">
            <v>0</v>
          </cell>
          <cell r="F138">
            <v>0</v>
          </cell>
          <cell r="G138">
            <v>0</v>
          </cell>
          <cell r="H138">
            <v>0</v>
          </cell>
          <cell r="I138">
            <v>0</v>
          </cell>
          <cell r="J138">
            <v>0</v>
          </cell>
          <cell r="K138">
            <v>0</v>
          </cell>
        </row>
        <row r="139">
          <cell r="A139" t="str">
            <v>CAIXA FI NATAL 03.01.12</v>
          </cell>
          <cell r="B139">
            <v>0</v>
          </cell>
          <cell r="C139">
            <v>0</v>
          </cell>
          <cell r="D139">
            <v>0</v>
          </cell>
          <cell r="E139">
            <v>0</v>
          </cell>
          <cell r="F139">
            <v>0</v>
          </cell>
          <cell r="G139">
            <v>0</v>
          </cell>
          <cell r="H139">
            <v>0</v>
          </cell>
          <cell r="I139">
            <v>0</v>
          </cell>
          <cell r="J139">
            <v>0</v>
          </cell>
          <cell r="K139">
            <v>0</v>
          </cell>
        </row>
        <row r="140">
          <cell r="A140" t="str">
            <v>CAIXA FI NATAL 03.05.12</v>
          </cell>
          <cell r="B140">
            <v>283359.71545700001</v>
          </cell>
          <cell r="C140">
            <v>0</v>
          </cell>
          <cell r="D140">
            <v>283669.50240100001</v>
          </cell>
          <cell r="E140">
            <v>283047.98723000003</v>
          </cell>
          <cell r="F140">
            <v>309.78694400000001</v>
          </cell>
          <cell r="G140">
            <v>621.51517100000001</v>
          </cell>
          <cell r="H140">
            <v>0</v>
          </cell>
          <cell r="I140">
            <v>621.51517100000001</v>
          </cell>
          <cell r="J140">
            <v>0</v>
          </cell>
          <cell r="K140">
            <v>0</v>
          </cell>
        </row>
        <row r="141">
          <cell r="A141" t="str">
            <v>CAIXA FI NATAL 04.04.12</v>
          </cell>
          <cell r="B141">
            <v>101770.714029</v>
          </cell>
          <cell r="C141">
            <v>0</v>
          </cell>
          <cell r="D141">
            <v>101881.976276</v>
          </cell>
          <cell r="E141">
            <v>101614.490945</v>
          </cell>
          <cell r="F141">
            <v>111.262246</v>
          </cell>
          <cell r="G141">
            <v>267.48533099999997</v>
          </cell>
          <cell r="H141">
            <v>0</v>
          </cell>
          <cell r="I141">
            <v>267.48533099999997</v>
          </cell>
          <cell r="J141">
            <v>0</v>
          </cell>
          <cell r="K141">
            <v>0</v>
          </cell>
        </row>
        <row r="142">
          <cell r="A142" t="str">
            <v>CAIXA FI NATAL 05.07.12</v>
          </cell>
          <cell r="B142">
            <v>0</v>
          </cell>
          <cell r="C142">
            <v>223000</v>
          </cell>
          <cell r="D142">
            <v>0</v>
          </cell>
          <cell r="E142">
            <v>0</v>
          </cell>
          <cell r="F142">
            <v>1147.8246369999999</v>
          </cell>
          <cell r="G142">
            <v>0</v>
          </cell>
          <cell r="H142">
            <v>0</v>
          </cell>
          <cell r="I142">
            <v>0</v>
          </cell>
          <cell r="J142">
            <v>0</v>
          </cell>
          <cell r="K142">
            <v>224147.82463700001</v>
          </cell>
        </row>
        <row r="143">
          <cell r="A143" t="str">
            <v>CAIXA FI NATAL 11.07.12</v>
          </cell>
          <cell r="B143">
            <v>0</v>
          </cell>
          <cell r="C143">
            <v>90000</v>
          </cell>
          <cell r="D143">
            <v>0</v>
          </cell>
          <cell r="E143">
            <v>0</v>
          </cell>
          <cell r="F143">
            <v>352.54128600000001</v>
          </cell>
          <cell r="G143">
            <v>0</v>
          </cell>
          <cell r="H143">
            <v>0</v>
          </cell>
          <cell r="I143">
            <v>0</v>
          </cell>
          <cell r="J143">
            <v>0</v>
          </cell>
          <cell r="K143">
            <v>90352.541286000007</v>
          </cell>
        </row>
        <row r="144">
          <cell r="A144" t="str">
            <v>CAIXA FI NATAL 12.07.12</v>
          </cell>
          <cell r="B144">
            <v>0</v>
          </cell>
          <cell r="C144">
            <v>111000</v>
          </cell>
          <cell r="D144">
            <v>0</v>
          </cell>
          <cell r="E144">
            <v>0</v>
          </cell>
          <cell r="F144">
            <v>401.52815600000002</v>
          </cell>
          <cell r="G144">
            <v>0</v>
          </cell>
          <cell r="H144">
            <v>0</v>
          </cell>
          <cell r="I144">
            <v>0</v>
          </cell>
          <cell r="J144">
            <v>0</v>
          </cell>
          <cell r="K144">
            <v>111401.528156</v>
          </cell>
        </row>
        <row r="145">
          <cell r="A145" t="str">
            <v>CAIXA FI NATAL 13.01.12</v>
          </cell>
          <cell r="B145">
            <v>0</v>
          </cell>
          <cell r="C145">
            <v>0</v>
          </cell>
          <cell r="D145">
            <v>0</v>
          </cell>
          <cell r="E145">
            <v>0</v>
          </cell>
          <cell r="F145">
            <v>0</v>
          </cell>
          <cell r="G145">
            <v>0</v>
          </cell>
          <cell r="H145">
            <v>0</v>
          </cell>
          <cell r="I145">
            <v>0</v>
          </cell>
          <cell r="J145">
            <v>0</v>
          </cell>
          <cell r="K145">
            <v>0</v>
          </cell>
        </row>
        <row r="146">
          <cell r="A146" t="str">
            <v>CAIXA FI NATAL 13.02.12</v>
          </cell>
          <cell r="B146">
            <v>0</v>
          </cell>
          <cell r="C146">
            <v>0</v>
          </cell>
          <cell r="D146">
            <v>0</v>
          </cell>
          <cell r="E146">
            <v>0</v>
          </cell>
          <cell r="F146">
            <v>0</v>
          </cell>
          <cell r="G146">
            <v>0</v>
          </cell>
          <cell r="H146">
            <v>0</v>
          </cell>
          <cell r="I146">
            <v>0</v>
          </cell>
          <cell r="J146">
            <v>0</v>
          </cell>
          <cell r="K146">
            <v>0</v>
          </cell>
        </row>
        <row r="147">
          <cell r="A147" t="str">
            <v>CAIXA FI NATAL 13.04.12</v>
          </cell>
          <cell r="B147">
            <v>164560.70112300001</v>
          </cell>
          <cell r="C147">
            <v>0</v>
          </cell>
          <cell r="D147">
            <v>164740.60939500001</v>
          </cell>
          <cell r="E147">
            <v>164334.783406</v>
          </cell>
          <cell r="F147">
            <v>179.90827199999998</v>
          </cell>
          <cell r="G147">
            <v>405.82598899999999</v>
          </cell>
          <cell r="H147">
            <v>0</v>
          </cell>
          <cell r="I147">
            <v>405.82598899999999</v>
          </cell>
          <cell r="J147">
            <v>0</v>
          </cell>
          <cell r="K147">
            <v>0</v>
          </cell>
        </row>
        <row r="148">
          <cell r="A148" t="str">
            <v>CAIXA FI NATAL 13.06.12</v>
          </cell>
          <cell r="B148">
            <v>132488.94088899999</v>
          </cell>
          <cell r="C148">
            <v>0</v>
          </cell>
          <cell r="D148">
            <v>0</v>
          </cell>
          <cell r="E148">
            <v>0</v>
          </cell>
          <cell r="F148">
            <v>827.53742699999998</v>
          </cell>
          <cell r="G148">
            <v>0</v>
          </cell>
          <cell r="H148">
            <v>0</v>
          </cell>
          <cell r="I148">
            <v>0</v>
          </cell>
          <cell r="J148">
            <v>0</v>
          </cell>
          <cell r="K148">
            <v>133316.47831499999</v>
          </cell>
        </row>
        <row r="149">
          <cell r="A149" t="str">
            <v>CAIXA FI NATAL 14.02.12</v>
          </cell>
          <cell r="B149">
            <v>0</v>
          </cell>
          <cell r="C149">
            <v>0</v>
          </cell>
          <cell r="D149">
            <v>0</v>
          </cell>
          <cell r="E149">
            <v>0</v>
          </cell>
          <cell r="F149">
            <v>0</v>
          </cell>
          <cell r="G149">
            <v>0</v>
          </cell>
          <cell r="H149">
            <v>0</v>
          </cell>
          <cell r="I149">
            <v>0</v>
          </cell>
          <cell r="J149">
            <v>0</v>
          </cell>
          <cell r="K149">
            <v>0</v>
          </cell>
        </row>
        <row r="150">
          <cell r="A150" t="str">
            <v>CAIXA FI NATAL 14.05.12</v>
          </cell>
          <cell r="B150">
            <v>179815.86602300001</v>
          </cell>
          <cell r="C150">
            <v>0</v>
          </cell>
          <cell r="D150">
            <v>180012.452215</v>
          </cell>
          <cell r="E150">
            <v>179610.52219300001</v>
          </cell>
          <cell r="F150">
            <v>196.58619300000001</v>
          </cell>
          <cell r="G150">
            <v>401.93002200000001</v>
          </cell>
          <cell r="H150">
            <v>0</v>
          </cell>
          <cell r="I150">
            <v>401.93002200000001</v>
          </cell>
          <cell r="J150">
            <v>0</v>
          </cell>
          <cell r="K150">
            <v>0</v>
          </cell>
        </row>
        <row r="151">
          <cell r="A151" t="str">
            <v>CAIXA FI NATAL 16.07.12</v>
          </cell>
          <cell r="B151">
            <v>0</v>
          </cell>
          <cell r="C151">
            <v>2990000</v>
          </cell>
          <cell r="D151">
            <v>0</v>
          </cell>
          <cell r="E151">
            <v>0</v>
          </cell>
          <cell r="F151">
            <v>9109.490221</v>
          </cell>
          <cell r="G151">
            <v>0</v>
          </cell>
          <cell r="H151">
            <v>0</v>
          </cell>
          <cell r="I151">
            <v>0</v>
          </cell>
          <cell r="J151">
            <v>0</v>
          </cell>
          <cell r="K151">
            <v>2999109.4902209998</v>
          </cell>
        </row>
        <row r="152">
          <cell r="A152" t="str">
            <v>CAIXA FI NATAL 17.02.12</v>
          </cell>
          <cell r="B152">
            <v>0</v>
          </cell>
          <cell r="C152">
            <v>0</v>
          </cell>
          <cell r="D152">
            <v>0</v>
          </cell>
          <cell r="E152">
            <v>0</v>
          </cell>
          <cell r="F152">
            <v>0</v>
          </cell>
          <cell r="G152">
            <v>0</v>
          </cell>
          <cell r="H152">
            <v>0</v>
          </cell>
          <cell r="I152">
            <v>0</v>
          </cell>
          <cell r="J152">
            <v>0</v>
          </cell>
          <cell r="K152">
            <v>0</v>
          </cell>
        </row>
        <row r="153">
          <cell r="A153" t="str">
            <v>CAIXA FI NATAL 18.05.12</v>
          </cell>
          <cell r="B153">
            <v>297667.62270299997</v>
          </cell>
          <cell r="C153">
            <v>0</v>
          </cell>
          <cell r="D153">
            <v>297993.051966</v>
          </cell>
          <cell r="E153">
            <v>297364.73428600002</v>
          </cell>
          <cell r="F153">
            <v>325.42926199999999</v>
          </cell>
          <cell r="G153">
            <v>628.31768</v>
          </cell>
          <cell r="H153">
            <v>0</v>
          </cell>
          <cell r="I153">
            <v>628.31768</v>
          </cell>
          <cell r="J153">
            <v>0</v>
          </cell>
          <cell r="K153">
            <v>0</v>
          </cell>
        </row>
        <row r="154">
          <cell r="A154" t="str">
            <v>CAIXA FI NATAL 19.01.12</v>
          </cell>
          <cell r="B154">
            <v>0</v>
          </cell>
          <cell r="C154">
            <v>0</v>
          </cell>
          <cell r="D154">
            <v>0</v>
          </cell>
          <cell r="E154">
            <v>0</v>
          </cell>
          <cell r="F154">
            <v>0</v>
          </cell>
          <cell r="G154">
            <v>0</v>
          </cell>
          <cell r="H154">
            <v>0</v>
          </cell>
          <cell r="I154">
            <v>0</v>
          </cell>
          <cell r="J154">
            <v>0</v>
          </cell>
          <cell r="K154">
            <v>0</v>
          </cell>
        </row>
        <row r="155">
          <cell r="A155" t="str">
            <v>CAIXA FI NATAL 20.04.12</v>
          </cell>
          <cell r="B155">
            <v>291087.282947</v>
          </cell>
          <cell r="C155">
            <v>0</v>
          </cell>
          <cell r="D155">
            <v>291405.51816199999</v>
          </cell>
          <cell r="E155">
            <v>290726.687209</v>
          </cell>
          <cell r="F155">
            <v>318.23521399999998</v>
          </cell>
          <cell r="G155">
            <v>678.83095300000002</v>
          </cell>
          <cell r="H155">
            <v>0</v>
          </cell>
          <cell r="I155">
            <v>678.83095300000002</v>
          </cell>
          <cell r="J155">
            <v>0</v>
          </cell>
          <cell r="K155">
            <v>0</v>
          </cell>
        </row>
        <row r="156">
          <cell r="A156" t="str">
            <v>CAIXA FI NATAL 20.06.12</v>
          </cell>
          <cell r="B156">
            <v>28060.140076</v>
          </cell>
          <cell r="C156">
            <v>0</v>
          </cell>
          <cell r="D156">
            <v>0</v>
          </cell>
          <cell r="E156">
            <v>0</v>
          </cell>
          <cell r="F156">
            <v>175.26607099999998</v>
          </cell>
          <cell r="G156">
            <v>0</v>
          </cell>
          <cell r="H156">
            <v>0</v>
          </cell>
          <cell r="I156">
            <v>0</v>
          </cell>
          <cell r="J156">
            <v>0</v>
          </cell>
          <cell r="K156">
            <v>28235.406146000001</v>
          </cell>
        </row>
        <row r="157">
          <cell r="A157" t="str">
            <v>CAIXA FI NATAL 20.07.12</v>
          </cell>
          <cell r="B157">
            <v>0</v>
          </cell>
          <cell r="C157">
            <v>240000</v>
          </cell>
          <cell r="D157">
            <v>0</v>
          </cell>
          <cell r="E157">
            <v>0</v>
          </cell>
          <cell r="F157">
            <v>469.55911600000002</v>
          </cell>
          <cell r="G157">
            <v>0</v>
          </cell>
          <cell r="H157">
            <v>0</v>
          </cell>
          <cell r="I157">
            <v>0</v>
          </cell>
          <cell r="J157">
            <v>0</v>
          </cell>
          <cell r="K157">
            <v>240469.55911599999</v>
          </cell>
        </row>
        <row r="158">
          <cell r="A158" t="str">
            <v>CAIXA FI NATAL 22.03.12</v>
          </cell>
          <cell r="B158">
            <v>0</v>
          </cell>
          <cell r="C158">
            <v>0</v>
          </cell>
          <cell r="D158">
            <v>0</v>
          </cell>
          <cell r="E158">
            <v>0</v>
          </cell>
          <cell r="F158">
            <v>0</v>
          </cell>
          <cell r="G158">
            <v>0</v>
          </cell>
          <cell r="H158">
            <v>0</v>
          </cell>
          <cell r="I158">
            <v>0</v>
          </cell>
          <cell r="J158">
            <v>0</v>
          </cell>
          <cell r="K158">
            <v>0</v>
          </cell>
        </row>
        <row r="159">
          <cell r="A159" t="str">
            <v>CAIXA FI NATAL 22.06.12</v>
          </cell>
          <cell r="B159">
            <v>486746.63291599997</v>
          </cell>
          <cell r="C159">
            <v>0</v>
          </cell>
          <cell r="D159">
            <v>0</v>
          </cell>
          <cell r="E159">
            <v>0</v>
          </cell>
          <cell r="F159">
            <v>3040.2617249999998</v>
          </cell>
          <cell r="G159">
            <v>0</v>
          </cell>
          <cell r="H159">
            <v>0</v>
          </cell>
          <cell r="I159">
            <v>0</v>
          </cell>
          <cell r="J159">
            <v>0</v>
          </cell>
          <cell r="K159">
            <v>489786.89464100002</v>
          </cell>
        </row>
        <row r="160">
          <cell r="A160" t="str">
            <v>CAIXA FI NATAL 23.03.12</v>
          </cell>
          <cell r="B160">
            <v>0</v>
          </cell>
          <cell r="C160">
            <v>0</v>
          </cell>
          <cell r="D160">
            <v>0</v>
          </cell>
          <cell r="E160">
            <v>0</v>
          </cell>
          <cell r="F160">
            <v>0</v>
          </cell>
          <cell r="G160">
            <v>0</v>
          </cell>
          <cell r="H160">
            <v>0</v>
          </cell>
          <cell r="I160">
            <v>0</v>
          </cell>
          <cell r="J160">
            <v>0</v>
          </cell>
          <cell r="K160">
            <v>0</v>
          </cell>
        </row>
        <row r="161">
          <cell r="A161" t="str">
            <v>CAIXA FI NATAL 24.01.12</v>
          </cell>
          <cell r="B161">
            <v>0</v>
          </cell>
          <cell r="C161">
            <v>0</v>
          </cell>
          <cell r="D161">
            <v>0</v>
          </cell>
          <cell r="E161">
            <v>0</v>
          </cell>
          <cell r="F161">
            <v>0</v>
          </cell>
          <cell r="G161">
            <v>0</v>
          </cell>
          <cell r="H161">
            <v>0</v>
          </cell>
          <cell r="I161">
            <v>0</v>
          </cell>
          <cell r="J161">
            <v>0</v>
          </cell>
          <cell r="K161">
            <v>0</v>
          </cell>
        </row>
        <row r="162">
          <cell r="A162" t="str">
            <v>CAIXA FI NATAL 24.02.12</v>
          </cell>
          <cell r="B162">
            <v>0</v>
          </cell>
          <cell r="C162">
            <v>0</v>
          </cell>
          <cell r="D162">
            <v>0</v>
          </cell>
          <cell r="E162">
            <v>0</v>
          </cell>
          <cell r="F162">
            <v>0</v>
          </cell>
          <cell r="G162">
            <v>0</v>
          </cell>
          <cell r="H162">
            <v>0</v>
          </cell>
          <cell r="I162">
            <v>0</v>
          </cell>
          <cell r="J162">
            <v>0</v>
          </cell>
          <cell r="K162">
            <v>0</v>
          </cell>
        </row>
        <row r="163">
          <cell r="A163" t="str">
            <v>CAIXA FI NATAL 25.04.12</v>
          </cell>
          <cell r="B163">
            <v>400283.14312600001</v>
          </cell>
          <cell r="C163">
            <v>0</v>
          </cell>
          <cell r="D163">
            <v>400720.75823199999</v>
          </cell>
          <cell r="E163">
            <v>399817.04789799999</v>
          </cell>
          <cell r="F163">
            <v>437.61510499999997</v>
          </cell>
          <cell r="G163">
            <v>903.71033399999999</v>
          </cell>
          <cell r="H163">
            <v>0</v>
          </cell>
          <cell r="I163">
            <v>903.71033399999999</v>
          </cell>
          <cell r="J163">
            <v>0</v>
          </cell>
          <cell r="K163">
            <v>0</v>
          </cell>
        </row>
        <row r="164">
          <cell r="A164" t="str">
            <v>CAIXA FI NATAL 25.05.12</v>
          </cell>
          <cell r="B164">
            <v>70527.226525000005</v>
          </cell>
          <cell r="C164">
            <v>0</v>
          </cell>
          <cell r="D164">
            <v>70604.331395000001</v>
          </cell>
          <cell r="E164">
            <v>70470.523203000004</v>
          </cell>
          <cell r="F164">
            <v>77.104869999999991</v>
          </cell>
          <cell r="G164">
            <v>133.80819199999999</v>
          </cell>
          <cell r="H164">
            <v>0</v>
          </cell>
          <cell r="I164">
            <v>133.80819199999999</v>
          </cell>
          <cell r="J164">
            <v>0</v>
          </cell>
          <cell r="K164">
            <v>0</v>
          </cell>
        </row>
        <row r="165">
          <cell r="A165" t="str">
            <v>CAIXA FI NATAL 26.04.12</v>
          </cell>
          <cell r="B165">
            <v>744616.60372599994</v>
          </cell>
          <cell r="C165">
            <v>0</v>
          </cell>
          <cell r="D165">
            <v>745430.66616899997</v>
          </cell>
          <cell r="E165">
            <v>743768.199777</v>
          </cell>
          <cell r="F165">
            <v>814.06244300000003</v>
          </cell>
          <cell r="G165">
            <v>1662.466392</v>
          </cell>
          <cell r="H165">
            <v>0</v>
          </cell>
          <cell r="I165">
            <v>1662.466392</v>
          </cell>
          <cell r="J165">
            <v>0</v>
          </cell>
          <cell r="K165">
            <v>0</v>
          </cell>
        </row>
        <row r="166">
          <cell r="A166" t="str">
            <v>CAIXA FI NATAL 26.07.12</v>
          </cell>
          <cell r="B166">
            <v>0</v>
          </cell>
          <cell r="C166">
            <v>106000</v>
          </cell>
          <cell r="D166">
            <v>0</v>
          </cell>
          <cell r="E166">
            <v>0</v>
          </cell>
          <cell r="F166">
            <v>89.846525999999997</v>
          </cell>
          <cell r="G166">
            <v>0</v>
          </cell>
          <cell r="H166">
            <v>0</v>
          </cell>
          <cell r="I166">
            <v>0</v>
          </cell>
          <cell r="J166">
            <v>0</v>
          </cell>
          <cell r="K166">
            <v>106089.84652599999</v>
          </cell>
        </row>
        <row r="167">
          <cell r="A167" t="str">
            <v>CAIXA FI NATAL 27.01.12</v>
          </cell>
          <cell r="B167">
            <v>0</v>
          </cell>
          <cell r="C167">
            <v>0</v>
          </cell>
          <cell r="D167">
            <v>0</v>
          </cell>
          <cell r="E167">
            <v>0</v>
          </cell>
          <cell r="F167">
            <v>0</v>
          </cell>
          <cell r="G167">
            <v>0</v>
          </cell>
          <cell r="H167">
            <v>0</v>
          </cell>
          <cell r="I167">
            <v>0</v>
          </cell>
          <cell r="J167">
            <v>0</v>
          </cell>
          <cell r="K167">
            <v>0</v>
          </cell>
        </row>
        <row r="168">
          <cell r="A168" t="str">
            <v>CAIXA FI NATAL 27.02.12</v>
          </cell>
          <cell r="B168">
            <v>0</v>
          </cell>
          <cell r="C168">
            <v>0</v>
          </cell>
          <cell r="D168">
            <v>0</v>
          </cell>
          <cell r="E168">
            <v>0</v>
          </cell>
          <cell r="F168">
            <v>0</v>
          </cell>
          <cell r="G168">
            <v>0</v>
          </cell>
          <cell r="H168">
            <v>0</v>
          </cell>
          <cell r="I168">
            <v>0</v>
          </cell>
          <cell r="J168">
            <v>0</v>
          </cell>
          <cell r="K168">
            <v>0</v>
          </cell>
        </row>
        <row r="169">
          <cell r="A169" t="str">
            <v>CAIXA FI NATAL 27.07.12</v>
          </cell>
          <cell r="B169">
            <v>0</v>
          </cell>
          <cell r="C169">
            <v>655000</v>
          </cell>
          <cell r="D169">
            <v>0</v>
          </cell>
          <cell r="E169">
            <v>0</v>
          </cell>
          <cell r="F169">
            <v>369.82610899999997</v>
          </cell>
          <cell r="G169">
            <v>0</v>
          </cell>
          <cell r="H169">
            <v>0</v>
          </cell>
          <cell r="I169">
            <v>0</v>
          </cell>
          <cell r="J169">
            <v>0</v>
          </cell>
          <cell r="K169">
            <v>655369.82610900002</v>
          </cell>
        </row>
        <row r="170">
          <cell r="A170" t="str">
            <v>CAIXA FI NATAL 28.06.12</v>
          </cell>
          <cell r="B170">
            <v>742228.75340100005</v>
          </cell>
          <cell r="C170">
            <v>0</v>
          </cell>
          <cell r="D170">
            <v>0</v>
          </cell>
          <cell r="E170">
            <v>0</v>
          </cell>
          <cell r="F170">
            <v>4636.0252289999999</v>
          </cell>
          <cell r="G170">
            <v>0</v>
          </cell>
          <cell r="H170">
            <v>0</v>
          </cell>
          <cell r="I170">
            <v>0</v>
          </cell>
          <cell r="J170">
            <v>0</v>
          </cell>
          <cell r="K170">
            <v>746864.77862999996</v>
          </cell>
        </row>
        <row r="171">
          <cell r="A171" t="str">
            <v>CAIXA FI NATAL 29.06.12</v>
          </cell>
          <cell r="B171">
            <v>352000</v>
          </cell>
          <cell r="C171">
            <v>0</v>
          </cell>
          <cell r="D171">
            <v>0</v>
          </cell>
          <cell r="E171">
            <v>0</v>
          </cell>
          <cell r="F171">
            <v>2198.622558</v>
          </cell>
          <cell r="G171">
            <v>0</v>
          </cell>
          <cell r="H171">
            <v>0</v>
          </cell>
          <cell r="I171">
            <v>0</v>
          </cell>
          <cell r="J171">
            <v>0</v>
          </cell>
          <cell r="K171">
            <v>354198.62255799997</v>
          </cell>
        </row>
        <row r="172">
          <cell r="A172" t="str">
            <v>CAIXA FI NATAL 30.03.12</v>
          </cell>
          <cell r="B172">
            <v>640617.73158300004</v>
          </cell>
          <cell r="C172">
            <v>0</v>
          </cell>
          <cell r="D172">
            <v>641318.095814</v>
          </cell>
          <cell r="E172">
            <v>639579.347909</v>
          </cell>
          <cell r="F172">
            <v>700.36423100000002</v>
          </cell>
          <cell r="G172">
            <v>1738.7479049999999</v>
          </cell>
          <cell r="H172">
            <v>0</v>
          </cell>
          <cell r="I172">
            <v>1738.7479049999999</v>
          </cell>
          <cell r="J172">
            <v>0</v>
          </cell>
          <cell r="K172">
            <v>0</v>
          </cell>
        </row>
        <row r="173">
          <cell r="A173" t="str">
            <v>CAIXA FI NATAL 30.05.12</v>
          </cell>
          <cell r="B173">
            <v>1178689.8128430001</v>
          </cell>
          <cell r="C173">
            <v>0</v>
          </cell>
          <cell r="D173">
            <v>1123845.3428539999</v>
          </cell>
          <cell r="E173">
            <v>1121923.029999</v>
          </cell>
          <cell r="F173">
            <v>1577.547</v>
          </cell>
          <cell r="G173">
            <v>1922.3128549999999</v>
          </cell>
          <cell r="H173">
            <v>0</v>
          </cell>
          <cell r="I173">
            <v>1922.3128549999999</v>
          </cell>
          <cell r="J173">
            <v>0</v>
          </cell>
          <cell r="K173">
            <v>56422.016989000003</v>
          </cell>
        </row>
        <row r="174">
          <cell r="A174" t="str">
            <v>CAIXA FI NATAL 30.07.12</v>
          </cell>
          <cell r="B174">
            <v>0</v>
          </cell>
          <cell r="C174">
            <v>879000</v>
          </cell>
          <cell r="D174">
            <v>0</v>
          </cell>
          <cell r="E174">
            <v>0</v>
          </cell>
          <cell r="F174">
            <v>249.23823999999999</v>
          </cell>
          <cell r="G174">
            <v>0</v>
          </cell>
          <cell r="H174">
            <v>0</v>
          </cell>
          <cell r="I174">
            <v>0</v>
          </cell>
          <cell r="J174">
            <v>0</v>
          </cell>
          <cell r="K174">
            <v>879249.23823999998</v>
          </cell>
        </row>
        <row r="175">
          <cell r="A175" t="str">
            <v>CAIXA FI NATAL 31.01.12</v>
          </cell>
          <cell r="B175">
            <v>0</v>
          </cell>
          <cell r="C175">
            <v>0</v>
          </cell>
          <cell r="D175">
            <v>0</v>
          </cell>
          <cell r="E175">
            <v>0</v>
          </cell>
          <cell r="F175">
            <v>0</v>
          </cell>
          <cell r="G175">
            <v>0</v>
          </cell>
          <cell r="H175">
            <v>0</v>
          </cell>
          <cell r="I175">
            <v>0</v>
          </cell>
          <cell r="J175">
            <v>0</v>
          </cell>
          <cell r="K175">
            <v>0</v>
          </cell>
        </row>
        <row r="176">
          <cell r="A176" t="str">
            <v>CAIXA FI NATAL</v>
          </cell>
          <cell r="B176">
            <v>6408366.1736740004</v>
          </cell>
          <cell r="C176">
            <v>5294000</v>
          </cell>
          <cell r="D176">
            <v>4301622.3048789995</v>
          </cell>
          <cell r="E176">
            <v>4301622.3048790004</v>
          </cell>
          <cell r="F176">
            <v>30075.773984999996</v>
          </cell>
          <cell r="G176">
            <v>9364.9508239999996</v>
          </cell>
          <cell r="H176">
            <v>0</v>
          </cell>
          <cell r="I176">
            <v>9364.9508239999996</v>
          </cell>
          <cell r="J176">
            <v>0</v>
          </cell>
          <cell r="K176">
            <v>7430819.6427809987</v>
          </cell>
        </row>
        <row r="177">
          <cell r="A177" t="str">
            <v>CEF - 13º Leilao ajuste</v>
          </cell>
          <cell r="B177">
            <v>2841341.68365</v>
          </cell>
          <cell r="C177">
            <v>0</v>
          </cell>
          <cell r="D177">
            <v>0</v>
          </cell>
          <cell r="E177">
            <v>0</v>
          </cell>
          <cell r="F177">
            <v>19248.608076</v>
          </cell>
          <cell r="G177">
            <v>0</v>
          </cell>
          <cell r="H177">
            <v>0</v>
          </cell>
          <cell r="I177">
            <v>0</v>
          </cell>
          <cell r="J177">
            <v>0</v>
          </cell>
          <cell r="K177">
            <v>2860590.2917260001</v>
          </cell>
        </row>
        <row r="178">
          <cell r="A178" t="str">
            <v>CEF - LFT LP</v>
          </cell>
          <cell r="B178">
            <v>0</v>
          </cell>
          <cell r="C178">
            <v>0</v>
          </cell>
          <cell r="D178">
            <v>0</v>
          </cell>
          <cell r="E178">
            <v>0</v>
          </cell>
          <cell r="F178">
            <v>0</v>
          </cell>
          <cell r="G178">
            <v>0</v>
          </cell>
          <cell r="H178">
            <v>0</v>
          </cell>
          <cell r="I178">
            <v>0</v>
          </cell>
          <cell r="J178">
            <v>0</v>
          </cell>
          <cell r="K178">
            <v>0</v>
          </cell>
        </row>
        <row r="179">
          <cell r="A179" t="str">
            <v>CEF - LFT LP 1</v>
          </cell>
          <cell r="B179">
            <v>0</v>
          </cell>
          <cell r="C179">
            <v>0</v>
          </cell>
          <cell r="D179">
            <v>0</v>
          </cell>
          <cell r="E179">
            <v>0</v>
          </cell>
          <cell r="F179">
            <v>0</v>
          </cell>
          <cell r="G179">
            <v>0</v>
          </cell>
          <cell r="H179">
            <v>0</v>
          </cell>
          <cell r="I179">
            <v>0</v>
          </cell>
          <cell r="J179">
            <v>0</v>
          </cell>
          <cell r="K179">
            <v>0</v>
          </cell>
        </row>
        <row r="180">
          <cell r="A180" t="str">
            <v>CEF - MCSD 473</v>
          </cell>
          <cell r="B180">
            <v>24975.407616</v>
          </cell>
          <cell r="C180">
            <v>0</v>
          </cell>
          <cell r="D180">
            <v>0</v>
          </cell>
          <cell r="E180">
            <v>0</v>
          </cell>
          <cell r="F180">
            <v>169.19536099999999</v>
          </cell>
          <cell r="G180">
            <v>0</v>
          </cell>
          <cell r="H180">
            <v>0</v>
          </cell>
          <cell r="I180">
            <v>0</v>
          </cell>
          <cell r="J180">
            <v>0</v>
          </cell>
          <cell r="K180">
            <v>25144.602976999999</v>
          </cell>
        </row>
        <row r="181">
          <cell r="A181" t="str">
            <v>CEF 1º E 5º L EE</v>
          </cell>
          <cell r="B181">
            <v>539682.52608600003</v>
          </cell>
          <cell r="C181">
            <v>0</v>
          </cell>
          <cell r="D181">
            <v>0</v>
          </cell>
          <cell r="E181">
            <v>0</v>
          </cell>
          <cell r="F181">
            <v>3656.0676570000001</v>
          </cell>
          <cell r="G181">
            <v>0</v>
          </cell>
          <cell r="H181">
            <v>0</v>
          </cell>
          <cell r="I181">
            <v>0</v>
          </cell>
          <cell r="J181">
            <v>0</v>
          </cell>
          <cell r="K181">
            <v>543338.59374299995</v>
          </cell>
        </row>
        <row r="182">
          <cell r="A182" t="str">
            <v>CEF 1º L EE</v>
          </cell>
          <cell r="B182">
            <v>2768832.5062310002</v>
          </cell>
          <cell r="C182">
            <v>0</v>
          </cell>
          <cell r="D182">
            <v>0</v>
          </cell>
          <cell r="E182">
            <v>0</v>
          </cell>
          <cell r="F182">
            <v>18757.396214</v>
          </cell>
          <cell r="G182">
            <v>0</v>
          </cell>
          <cell r="H182">
            <v>0</v>
          </cell>
          <cell r="I182">
            <v>0</v>
          </cell>
          <cell r="J182">
            <v>0</v>
          </cell>
          <cell r="K182">
            <v>2787589.9024450001</v>
          </cell>
        </row>
        <row r="183">
          <cell r="A183" t="str">
            <v>CEF 2º L EE</v>
          </cell>
          <cell r="B183">
            <v>942357.669246</v>
          </cell>
          <cell r="C183">
            <v>0</v>
          </cell>
          <cell r="D183">
            <v>0</v>
          </cell>
          <cell r="E183">
            <v>0</v>
          </cell>
          <cell r="F183">
            <v>6383.9817460000004</v>
          </cell>
          <cell r="G183">
            <v>0</v>
          </cell>
          <cell r="H183">
            <v>0</v>
          </cell>
          <cell r="I183">
            <v>0</v>
          </cell>
          <cell r="J183">
            <v>0</v>
          </cell>
          <cell r="K183">
            <v>948741.65099200001</v>
          </cell>
        </row>
        <row r="184">
          <cell r="A184" t="str">
            <v>CEF CHESF</v>
          </cell>
          <cell r="B184">
            <v>160054.89912799999</v>
          </cell>
          <cell r="C184">
            <v>0</v>
          </cell>
          <cell r="D184">
            <v>0</v>
          </cell>
          <cell r="E184">
            <v>0</v>
          </cell>
          <cell r="F184">
            <v>1084.2884690000001</v>
          </cell>
          <cell r="G184">
            <v>0</v>
          </cell>
          <cell r="H184">
            <v>0</v>
          </cell>
          <cell r="I184">
            <v>0</v>
          </cell>
          <cell r="J184">
            <v>0</v>
          </cell>
          <cell r="K184">
            <v>161139.18759700001</v>
          </cell>
        </row>
        <row r="185">
          <cell r="A185" t="str">
            <v>CEF CHESF 2</v>
          </cell>
          <cell r="B185">
            <v>44022.472669000002</v>
          </cell>
          <cell r="C185">
            <v>0</v>
          </cell>
          <cell r="D185">
            <v>0</v>
          </cell>
          <cell r="E185">
            <v>0</v>
          </cell>
          <cell r="F185">
            <v>298.22929299999998</v>
          </cell>
          <cell r="G185">
            <v>0</v>
          </cell>
          <cell r="H185">
            <v>0</v>
          </cell>
          <cell r="I185">
            <v>0</v>
          </cell>
          <cell r="J185">
            <v>0</v>
          </cell>
          <cell r="K185">
            <v>44320.701961999999</v>
          </cell>
        </row>
        <row r="186">
          <cell r="A186" t="str">
            <v>CEF MCSD - 467</v>
          </cell>
          <cell r="B186">
            <v>5762.5307599999996</v>
          </cell>
          <cell r="C186">
            <v>0</v>
          </cell>
          <cell r="D186">
            <v>0</v>
          </cell>
          <cell r="E186">
            <v>0</v>
          </cell>
          <cell r="F186">
            <v>39.038139999999999</v>
          </cell>
          <cell r="G186">
            <v>0</v>
          </cell>
          <cell r="H186">
            <v>0</v>
          </cell>
          <cell r="I186">
            <v>0</v>
          </cell>
          <cell r="J186">
            <v>0</v>
          </cell>
          <cell r="K186">
            <v>5801.5689000000002</v>
          </cell>
        </row>
        <row r="187">
          <cell r="A187" t="str">
            <v>ITAU - 4º LEILÃO 4</v>
          </cell>
          <cell r="B187">
            <v>110058.17043</v>
          </cell>
          <cell r="C187">
            <v>0</v>
          </cell>
          <cell r="D187">
            <v>110763.469043</v>
          </cell>
          <cell r="E187">
            <v>107762.303814</v>
          </cell>
          <cell r="F187">
            <v>705.29861300000005</v>
          </cell>
          <cell r="G187">
            <v>3001.1652290000002</v>
          </cell>
          <cell r="H187">
            <v>0</v>
          </cell>
          <cell r="I187">
            <v>3001.1652290000002</v>
          </cell>
          <cell r="J187">
            <v>0</v>
          </cell>
          <cell r="K187">
            <v>0</v>
          </cell>
        </row>
        <row r="188">
          <cell r="A188" t="str">
            <v>ITAU - 4º LEILÃO 4 - BLOQ JUDIC</v>
          </cell>
          <cell r="B188">
            <v>0</v>
          </cell>
          <cell r="C188">
            <v>66000</v>
          </cell>
          <cell r="D188">
            <v>0</v>
          </cell>
          <cell r="E188">
            <v>0</v>
          </cell>
          <cell r="F188">
            <v>0</v>
          </cell>
          <cell r="G188">
            <v>0</v>
          </cell>
          <cell r="H188">
            <v>0</v>
          </cell>
          <cell r="I188">
            <v>0</v>
          </cell>
          <cell r="J188">
            <v>0</v>
          </cell>
          <cell r="K188">
            <v>66000</v>
          </cell>
        </row>
        <row r="189">
          <cell r="A189" t="str">
            <v>VOTORANTIM  BLOQ. JUD 2011</v>
          </cell>
          <cell r="B189">
            <v>20087.638199000001</v>
          </cell>
          <cell r="C189">
            <v>0</v>
          </cell>
          <cell r="D189">
            <v>0</v>
          </cell>
          <cell r="E189">
            <v>0</v>
          </cell>
          <cell r="F189">
            <v>137.44853799999999</v>
          </cell>
          <cell r="G189">
            <v>0</v>
          </cell>
          <cell r="H189">
            <v>0</v>
          </cell>
          <cell r="I189">
            <v>0</v>
          </cell>
          <cell r="J189">
            <v>0</v>
          </cell>
          <cell r="K189">
            <v>20225.086737000001</v>
          </cell>
        </row>
        <row r="190">
          <cell r="A190" t="str">
            <v>VOTORANTIM 2º L EE Novo 2011</v>
          </cell>
          <cell r="B190">
            <v>35723.442148000002</v>
          </cell>
          <cell r="C190">
            <v>0</v>
          </cell>
          <cell r="D190">
            <v>0</v>
          </cell>
          <cell r="E190">
            <v>0</v>
          </cell>
          <cell r="F190">
            <v>244.43565100000001</v>
          </cell>
          <cell r="G190">
            <v>0</v>
          </cell>
          <cell r="H190">
            <v>0</v>
          </cell>
          <cell r="I190">
            <v>0</v>
          </cell>
          <cell r="J190">
            <v>0</v>
          </cell>
          <cell r="K190">
            <v>35967.877799000002</v>
          </cell>
        </row>
      </sheetData>
      <sheetData sheetId="107" refreshError="1">
        <row r="1">
          <cell r="A1" t="str">
            <v>Data 31/08/2012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1980</v>
          </cell>
          <cell r="B3">
            <v>2061967.652976</v>
          </cell>
          <cell r="C3">
            <v>0</v>
          </cell>
          <cell r="D3">
            <v>642134.87422</v>
          </cell>
          <cell r="E3">
            <v>636808.61</v>
          </cell>
          <cell r="F3">
            <v>10930.418498999999</v>
          </cell>
          <cell r="G3">
            <v>5326.26422</v>
          </cell>
          <cell r="H3">
            <v>0</v>
          </cell>
          <cell r="I3">
            <v>5326.26422</v>
          </cell>
          <cell r="J3">
            <v>0</v>
          </cell>
          <cell r="K3">
            <v>1430763.197255</v>
          </cell>
        </row>
        <row r="4">
          <cell r="A4" t="str">
            <v>BB CDB 3590</v>
          </cell>
          <cell r="B4">
            <v>0</v>
          </cell>
          <cell r="C4">
            <v>3590000</v>
          </cell>
          <cell r="D4">
            <v>0</v>
          </cell>
          <cell r="E4">
            <v>0</v>
          </cell>
          <cell r="F4">
            <v>14996.351982</v>
          </cell>
          <cell r="G4">
            <v>0</v>
          </cell>
          <cell r="H4">
            <v>0</v>
          </cell>
          <cell r="I4">
            <v>0</v>
          </cell>
          <cell r="J4">
            <v>0</v>
          </cell>
          <cell r="K4">
            <v>3604996.3519819998</v>
          </cell>
        </row>
        <row r="5">
          <cell r="A5" t="str">
            <v>BB CDB 5000</v>
          </cell>
          <cell r="B5">
            <v>2561077.511002</v>
          </cell>
          <cell r="C5">
            <v>0</v>
          </cell>
          <cell r="D5">
            <v>2565675.6797819999</v>
          </cell>
          <cell r="E5">
            <v>2543438.2421149998</v>
          </cell>
          <cell r="F5">
            <v>4598.16878</v>
          </cell>
          <cell r="G5">
            <v>22237.437666999998</v>
          </cell>
          <cell r="H5">
            <v>0</v>
          </cell>
          <cell r="I5">
            <v>22237.437666999998</v>
          </cell>
          <cell r="J5">
            <v>0</v>
          </cell>
          <cell r="K5">
            <v>0</v>
          </cell>
        </row>
        <row r="6">
          <cell r="A6" t="str">
            <v>BB POLO 28 - 01.02.12</v>
          </cell>
          <cell r="B6">
            <v>1.1512E-2</v>
          </cell>
          <cell r="C6">
            <v>0</v>
          </cell>
          <cell r="D6">
            <v>0</v>
          </cell>
          <cell r="E6">
            <v>0</v>
          </cell>
          <cell r="F6">
            <v>8.2999999999999998E-5</v>
          </cell>
          <cell r="G6">
            <v>0</v>
          </cell>
          <cell r="H6">
            <v>0</v>
          </cell>
          <cell r="I6">
            <v>0</v>
          </cell>
          <cell r="J6">
            <v>0</v>
          </cell>
          <cell r="K6">
            <v>1.1594999999999999E-2</v>
          </cell>
        </row>
        <row r="7">
          <cell r="A7" t="str">
            <v>BB POLO 28 - 01.03.12</v>
          </cell>
          <cell r="B7">
            <v>0</v>
          </cell>
          <cell r="C7">
            <v>0</v>
          </cell>
          <cell r="D7">
            <v>0</v>
          </cell>
          <cell r="E7">
            <v>0</v>
          </cell>
          <cell r="F7">
            <v>0</v>
          </cell>
          <cell r="G7">
            <v>0</v>
          </cell>
          <cell r="H7">
            <v>0</v>
          </cell>
          <cell r="I7">
            <v>0</v>
          </cell>
          <cell r="J7">
            <v>0</v>
          </cell>
          <cell r="K7">
            <v>0</v>
          </cell>
        </row>
        <row r="8">
          <cell r="A8" t="str">
            <v>BB POLO 28 - 01.06.12</v>
          </cell>
          <cell r="B8">
            <v>9.7889999999999991E-3</v>
          </cell>
          <cell r="C8">
            <v>0</v>
          </cell>
          <cell r="D8">
            <v>0</v>
          </cell>
          <cell r="E8">
            <v>0</v>
          </cell>
          <cell r="F8">
            <v>7.0999999999999991E-5</v>
          </cell>
          <cell r="G8">
            <v>0</v>
          </cell>
          <cell r="H8">
            <v>0</v>
          </cell>
          <cell r="I8">
            <v>0</v>
          </cell>
          <cell r="J8">
            <v>0</v>
          </cell>
          <cell r="K8">
            <v>9.859999999999999E-3</v>
          </cell>
        </row>
        <row r="9">
          <cell r="A9" t="str">
            <v>BB POLO 28 - 01.08.12</v>
          </cell>
          <cell r="B9">
            <v>0</v>
          </cell>
          <cell r="C9">
            <v>14444000</v>
          </cell>
          <cell r="D9">
            <v>0</v>
          </cell>
          <cell r="E9">
            <v>0</v>
          </cell>
          <cell r="F9">
            <v>99698.361923000004</v>
          </cell>
          <cell r="G9">
            <v>0</v>
          </cell>
          <cell r="H9">
            <v>0</v>
          </cell>
          <cell r="I9">
            <v>0</v>
          </cell>
          <cell r="J9">
            <v>0</v>
          </cell>
          <cell r="K9">
            <v>14543698.361923</v>
          </cell>
        </row>
        <row r="10">
          <cell r="A10" t="str">
            <v>BB POLO 28 - 02.02.12</v>
          </cell>
          <cell r="B10">
            <v>3.5002999999999999E-2</v>
          </cell>
          <cell r="C10">
            <v>0</v>
          </cell>
          <cell r="D10">
            <v>0</v>
          </cell>
          <cell r="E10">
            <v>0</v>
          </cell>
          <cell r="F10">
            <v>2.5299999999999997E-4</v>
          </cell>
          <cell r="G10">
            <v>0</v>
          </cell>
          <cell r="H10">
            <v>0</v>
          </cell>
          <cell r="I10">
            <v>0</v>
          </cell>
          <cell r="J10">
            <v>0</v>
          </cell>
          <cell r="K10">
            <v>3.5255999999999996E-2</v>
          </cell>
        </row>
        <row r="11">
          <cell r="A11" t="str">
            <v>BB POLO 28 - 02.03.12</v>
          </cell>
          <cell r="B11">
            <v>5.8690000000000001E-3</v>
          </cell>
          <cell r="C11">
            <v>0</v>
          </cell>
          <cell r="D11">
            <v>0</v>
          </cell>
          <cell r="E11">
            <v>0</v>
          </cell>
          <cell r="F11">
            <v>4.1999999999999998E-5</v>
          </cell>
          <cell r="G11">
            <v>0</v>
          </cell>
          <cell r="H11">
            <v>0</v>
          </cell>
          <cell r="I11">
            <v>0</v>
          </cell>
          <cell r="J11">
            <v>0</v>
          </cell>
          <cell r="K11">
            <v>5.9119999999999997E-3</v>
          </cell>
        </row>
        <row r="12">
          <cell r="A12" t="str">
            <v>BB POLO 28 - 02.04.12</v>
          </cell>
          <cell r="B12">
            <v>0</v>
          </cell>
          <cell r="C12">
            <v>0</v>
          </cell>
          <cell r="D12">
            <v>0</v>
          </cell>
          <cell r="E12">
            <v>0</v>
          </cell>
          <cell r="F12">
            <v>0</v>
          </cell>
          <cell r="G12">
            <v>0</v>
          </cell>
          <cell r="H12">
            <v>0</v>
          </cell>
          <cell r="I12">
            <v>0</v>
          </cell>
          <cell r="J12">
            <v>0</v>
          </cell>
          <cell r="K12">
            <v>0</v>
          </cell>
        </row>
        <row r="13">
          <cell r="A13" t="str">
            <v>BB POLO 28 - 02.05.12</v>
          </cell>
          <cell r="B13">
            <v>0</v>
          </cell>
          <cell r="C13">
            <v>0</v>
          </cell>
          <cell r="D13">
            <v>0</v>
          </cell>
          <cell r="E13">
            <v>0</v>
          </cell>
          <cell r="F13">
            <v>0</v>
          </cell>
          <cell r="G13">
            <v>0</v>
          </cell>
          <cell r="H13">
            <v>0</v>
          </cell>
          <cell r="I13">
            <v>0</v>
          </cell>
          <cell r="J13">
            <v>0</v>
          </cell>
          <cell r="K13">
            <v>0</v>
          </cell>
        </row>
        <row r="14">
          <cell r="A14" t="str">
            <v>BB POLO 28 - 02.08.12</v>
          </cell>
          <cell r="B14">
            <v>0</v>
          </cell>
          <cell r="C14">
            <v>9372000</v>
          </cell>
          <cell r="D14">
            <v>0</v>
          </cell>
          <cell r="E14">
            <v>0</v>
          </cell>
          <cell r="F14">
            <v>61934.352932000002</v>
          </cell>
          <cell r="G14">
            <v>0</v>
          </cell>
          <cell r="H14">
            <v>0</v>
          </cell>
          <cell r="I14">
            <v>0</v>
          </cell>
          <cell r="J14">
            <v>0</v>
          </cell>
          <cell r="K14">
            <v>9433934.3529320005</v>
          </cell>
        </row>
        <row r="15">
          <cell r="A15" t="str">
            <v>BB POLO 28 - 03.01.12</v>
          </cell>
          <cell r="B15">
            <v>2.6310000000000001E-3</v>
          </cell>
          <cell r="C15">
            <v>0</v>
          </cell>
          <cell r="D15">
            <v>0</v>
          </cell>
          <cell r="E15">
            <v>0</v>
          </cell>
          <cell r="F15">
            <v>1.8999999999999998E-5</v>
          </cell>
          <cell r="G15">
            <v>0</v>
          </cell>
          <cell r="H15">
            <v>0</v>
          </cell>
          <cell r="I15">
            <v>0</v>
          </cell>
          <cell r="J15">
            <v>0</v>
          </cell>
          <cell r="K15">
            <v>2.65E-3</v>
          </cell>
        </row>
        <row r="16">
          <cell r="A16" t="str">
            <v>BB POLO 28 - 03.04.12</v>
          </cell>
          <cell r="B16">
            <v>1.2024E-2</v>
          </cell>
          <cell r="C16">
            <v>0</v>
          </cell>
          <cell r="D16">
            <v>0</v>
          </cell>
          <cell r="E16">
            <v>0</v>
          </cell>
          <cell r="F16">
            <v>8.7000000000000001E-5</v>
          </cell>
          <cell r="G16">
            <v>0</v>
          </cell>
          <cell r="H16">
            <v>0</v>
          </cell>
          <cell r="I16">
            <v>0</v>
          </cell>
          <cell r="J16">
            <v>0</v>
          </cell>
          <cell r="K16">
            <v>1.2109999999999999E-2</v>
          </cell>
        </row>
        <row r="17">
          <cell r="A17" t="str">
            <v>BB POLO 28 - 03.05.12</v>
          </cell>
          <cell r="B17">
            <v>0</v>
          </cell>
          <cell r="C17">
            <v>0</v>
          </cell>
          <cell r="D17">
            <v>0</v>
          </cell>
          <cell r="E17">
            <v>0</v>
          </cell>
          <cell r="F17">
            <v>0</v>
          </cell>
          <cell r="G17">
            <v>0</v>
          </cell>
          <cell r="H17">
            <v>0</v>
          </cell>
          <cell r="I17">
            <v>0</v>
          </cell>
          <cell r="J17">
            <v>0</v>
          </cell>
          <cell r="K17">
            <v>0</v>
          </cell>
        </row>
        <row r="18">
          <cell r="A18" t="str">
            <v>BB POLO 28 - 03.07.12</v>
          </cell>
          <cell r="B18">
            <v>8923557.3662519995</v>
          </cell>
          <cell r="C18">
            <v>0</v>
          </cell>
          <cell r="D18">
            <v>8934263.0700720008</v>
          </cell>
          <cell r="E18">
            <v>8919428.5487300009</v>
          </cell>
          <cell r="F18">
            <v>10705.703820000001</v>
          </cell>
          <cell r="G18">
            <v>14834.521342</v>
          </cell>
          <cell r="H18">
            <v>0</v>
          </cell>
          <cell r="I18">
            <v>14834.521342</v>
          </cell>
          <cell r="J18">
            <v>0</v>
          </cell>
          <cell r="K18">
            <v>0</v>
          </cell>
        </row>
        <row r="19">
          <cell r="A19" t="str">
            <v>BB POLO 28 - 03.08.12</v>
          </cell>
          <cell r="B19">
            <v>0</v>
          </cell>
          <cell r="C19">
            <v>27867000</v>
          </cell>
          <cell r="D19">
            <v>0</v>
          </cell>
          <cell r="E19">
            <v>0</v>
          </cell>
          <cell r="F19">
            <v>175943.230561</v>
          </cell>
          <cell r="G19">
            <v>0</v>
          </cell>
          <cell r="H19">
            <v>0</v>
          </cell>
          <cell r="I19">
            <v>0</v>
          </cell>
          <cell r="J19">
            <v>0</v>
          </cell>
          <cell r="K19">
            <v>28042943.230560999</v>
          </cell>
        </row>
        <row r="20">
          <cell r="A20" t="str">
            <v>BB POLO 28 - 04.01.12</v>
          </cell>
          <cell r="B20">
            <v>9.9999999999999991E-6</v>
          </cell>
          <cell r="C20">
            <v>0</v>
          </cell>
          <cell r="D20">
            <v>0</v>
          </cell>
          <cell r="E20">
            <v>0</v>
          </cell>
          <cell r="F20">
            <v>0</v>
          </cell>
          <cell r="G20">
            <v>0</v>
          </cell>
          <cell r="H20">
            <v>0</v>
          </cell>
          <cell r="I20">
            <v>0</v>
          </cell>
          <cell r="J20">
            <v>0</v>
          </cell>
          <cell r="K20">
            <v>9.9999999999999991E-6</v>
          </cell>
        </row>
        <row r="21">
          <cell r="A21" t="str">
            <v>BB POLO 28 - 04.04.12</v>
          </cell>
          <cell r="B21">
            <v>0</v>
          </cell>
          <cell r="C21">
            <v>0</v>
          </cell>
          <cell r="D21">
            <v>0</v>
          </cell>
          <cell r="E21">
            <v>0</v>
          </cell>
          <cell r="F21">
            <v>0</v>
          </cell>
          <cell r="G21">
            <v>0</v>
          </cell>
          <cell r="H21">
            <v>0</v>
          </cell>
          <cell r="I21">
            <v>0</v>
          </cell>
          <cell r="J21">
            <v>0</v>
          </cell>
          <cell r="K21">
            <v>0</v>
          </cell>
        </row>
        <row r="22">
          <cell r="A22" t="str">
            <v>BB POLO 28 - 04.05.12</v>
          </cell>
          <cell r="B22">
            <v>0</v>
          </cell>
          <cell r="C22">
            <v>0</v>
          </cell>
          <cell r="D22">
            <v>0</v>
          </cell>
          <cell r="E22">
            <v>0</v>
          </cell>
          <cell r="F22">
            <v>0</v>
          </cell>
          <cell r="G22">
            <v>0</v>
          </cell>
          <cell r="H22">
            <v>0</v>
          </cell>
          <cell r="I22">
            <v>0</v>
          </cell>
          <cell r="J22">
            <v>0</v>
          </cell>
          <cell r="K22">
            <v>0</v>
          </cell>
        </row>
        <row r="23">
          <cell r="A23" t="str">
            <v>BB POLO 28 - 04.06.12</v>
          </cell>
          <cell r="B23">
            <v>3.3954999999999999E-2</v>
          </cell>
          <cell r="C23">
            <v>0</v>
          </cell>
          <cell r="D23">
            <v>0</v>
          </cell>
          <cell r="E23">
            <v>0</v>
          </cell>
          <cell r="F23">
            <v>2.4499999999999999E-4</v>
          </cell>
          <cell r="G23">
            <v>0</v>
          </cell>
          <cell r="H23">
            <v>0</v>
          </cell>
          <cell r="I23">
            <v>0</v>
          </cell>
          <cell r="J23">
            <v>0</v>
          </cell>
          <cell r="K23">
            <v>3.4200000000000001E-2</v>
          </cell>
        </row>
        <row r="24">
          <cell r="A24" t="str">
            <v>BB POLO 28 - 04.07.12</v>
          </cell>
          <cell r="B24">
            <v>21539462.280113999</v>
          </cell>
          <cell r="C24">
            <v>0</v>
          </cell>
          <cell r="D24">
            <v>21565303.443470001</v>
          </cell>
          <cell r="E24">
            <v>21530810.168689001</v>
          </cell>
          <cell r="F24">
            <v>25841.163357000001</v>
          </cell>
          <cell r="G24">
            <v>34493.274781</v>
          </cell>
          <cell r="H24">
            <v>0</v>
          </cell>
          <cell r="I24">
            <v>34493.274781</v>
          </cell>
          <cell r="J24">
            <v>0</v>
          </cell>
          <cell r="K24">
            <v>0</v>
          </cell>
        </row>
        <row r="25">
          <cell r="A25" t="str">
            <v>BB POLO 28 - 05.01.12</v>
          </cell>
          <cell r="B25">
            <v>0</v>
          </cell>
          <cell r="C25">
            <v>0</v>
          </cell>
          <cell r="D25">
            <v>0</v>
          </cell>
          <cell r="E25">
            <v>0</v>
          </cell>
          <cell r="F25">
            <v>0</v>
          </cell>
          <cell r="G25">
            <v>0</v>
          </cell>
          <cell r="H25">
            <v>0</v>
          </cell>
          <cell r="I25">
            <v>0</v>
          </cell>
          <cell r="J25">
            <v>0</v>
          </cell>
          <cell r="K25">
            <v>0</v>
          </cell>
        </row>
        <row r="26">
          <cell r="A26" t="str">
            <v>BB POLO 28 - 05.06.12</v>
          </cell>
          <cell r="B26">
            <v>2.0560000000000001E-3</v>
          </cell>
          <cell r="C26">
            <v>0</v>
          </cell>
          <cell r="D26">
            <v>0</v>
          </cell>
          <cell r="E26">
            <v>0</v>
          </cell>
          <cell r="F26">
            <v>1.4999999999999999E-5</v>
          </cell>
          <cell r="G26">
            <v>0</v>
          </cell>
          <cell r="H26">
            <v>0</v>
          </cell>
          <cell r="I26">
            <v>0</v>
          </cell>
          <cell r="J26">
            <v>0</v>
          </cell>
          <cell r="K26">
            <v>2.0709999999999999E-3</v>
          </cell>
        </row>
        <row r="27">
          <cell r="A27" t="str">
            <v>BB POLO 28 - 06.01.12</v>
          </cell>
          <cell r="B27">
            <v>0</v>
          </cell>
          <cell r="C27">
            <v>0</v>
          </cell>
          <cell r="D27">
            <v>0</v>
          </cell>
          <cell r="E27">
            <v>0</v>
          </cell>
          <cell r="F27">
            <v>0</v>
          </cell>
          <cell r="G27">
            <v>0</v>
          </cell>
          <cell r="H27">
            <v>0</v>
          </cell>
          <cell r="I27">
            <v>0</v>
          </cell>
          <cell r="J27">
            <v>0</v>
          </cell>
          <cell r="K27">
            <v>0</v>
          </cell>
        </row>
        <row r="28">
          <cell r="A28" t="str">
            <v>BB POLO 28 - 06.03.12</v>
          </cell>
          <cell r="B28">
            <v>0</v>
          </cell>
          <cell r="C28">
            <v>0</v>
          </cell>
          <cell r="D28">
            <v>0</v>
          </cell>
          <cell r="E28">
            <v>0</v>
          </cell>
          <cell r="F28">
            <v>0</v>
          </cell>
          <cell r="G28">
            <v>0</v>
          </cell>
          <cell r="H28">
            <v>0</v>
          </cell>
          <cell r="I28">
            <v>0</v>
          </cell>
          <cell r="J28">
            <v>0</v>
          </cell>
          <cell r="K28">
            <v>0</v>
          </cell>
        </row>
        <row r="29">
          <cell r="A29" t="str">
            <v>BB POLO 28 - 06.06.12</v>
          </cell>
          <cell r="B29">
            <v>0</v>
          </cell>
          <cell r="C29">
            <v>0</v>
          </cell>
          <cell r="D29">
            <v>0</v>
          </cell>
          <cell r="E29">
            <v>0</v>
          </cell>
          <cell r="F29">
            <v>0</v>
          </cell>
          <cell r="G29">
            <v>0</v>
          </cell>
          <cell r="H29">
            <v>0</v>
          </cell>
          <cell r="I29">
            <v>0</v>
          </cell>
          <cell r="J29">
            <v>0</v>
          </cell>
          <cell r="K29">
            <v>0</v>
          </cell>
        </row>
        <row r="30">
          <cell r="A30" t="str">
            <v>BB POLO 28 - 06.07.12</v>
          </cell>
          <cell r="B30">
            <v>17057462.823973998</v>
          </cell>
          <cell r="C30">
            <v>0</v>
          </cell>
          <cell r="D30">
            <v>17077926.876304999</v>
          </cell>
          <cell r="E30">
            <v>17052968.329135999</v>
          </cell>
          <cell r="F30">
            <v>20464.052330999999</v>
          </cell>
          <cell r="G30">
            <v>24958.547169000001</v>
          </cell>
          <cell r="H30">
            <v>0</v>
          </cell>
          <cell r="I30">
            <v>24958.547169000001</v>
          </cell>
          <cell r="J30">
            <v>0</v>
          </cell>
          <cell r="K30">
            <v>0</v>
          </cell>
        </row>
        <row r="31">
          <cell r="A31" t="str">
            <v>BB POLO 28 - 07.02.12</v>
          </cell>
          <cell r="B31">
            <v>1.3749999999999999E-3</v>
          </cell>
          <cell r="C31">
            <v>0</v>
          </cell>
          <cell r="D31">
            <v>0</v>
          </cell>
          <cell r="E31">
            <v>0</v>
          </cell>
          <cell r="F31">
            <v>9.9999999999999991E-6</v>
          </cell>
          <cell r="G31">
            <v>0</v>
          </cell>
          <cell r="H31">
            <v>0</v>
          </cell>
          <cell r="I31">
            <v>0</v>
          </cell>
          <cell r="J31">
            <v>0</v>
          </cell>
          <cell r="K31">
            <v>1.3849999999999999E-3</v>
          </cell>
        </row>
        <row r="32">
          <cell r="A32" t="str">
            <v>BB POLO 28 - 07.03.12</v>
          </cell>
          <cell r="B32">
            <v>0</v>
          </cell>
          <cell r="C32">
            <v>0</v>
          </cell>
          <cell r="D32">
            <v>0</v>
          </cell>
          <cell r="E32">
            <v>0</v>
          </cell>
          <cell r="F32">
            <v>0</v>
          </cell>
          <cell r="G32">
            <v>0</v>
          </cell>
          <cell r="H32">
            <v>0</v>
          </cell>
          <cell r="I32">
            <v>0</v>
          </cell>
          <cell r="J32">
            <v>0</v>
          </cell>
          <cell r="K32">
            <v>0</v>
          </cell>
        </row>
        <row r="33">
          <cell r="A33" t="str">
            <v>BB POLO 28 - 07.08.12</v>
          </cell>
          <cell r="B33">
            <v>0</v>
          </cell>
          <cell r="C33">
            <v>13526000</v>
          </cell>
          <cell r="D33">
            <v>0</v>
          </cell>
          <cell r="E33">
            <v>0</v>
          </cell>
          <cell r="F33">
            <v>74715.258365000002</v>
          </cell>
          <cell r="G33">
            <v>0</v>
          </cell>
          <cell r="H33">
            <v>0</v>
          </cell>
          <cell r="I33">
            <v>0</v>
          </cell>
          <cell r="J33">
            <v>0</v>
          </cell>
          <cell r="K33">
            <v>13600715.258365</v>
          </cell>
        </row>
        <row r="34">
          <cell r="A34" t="str">
            <v>BB POLO 28 - 08.02.12</v>
          </cell>
          <cell r="B34">
            <v>0</v>
          </cell>
          <cell r="C34">
            <v>0</v>
          </cell>
          <cell r="D34">
            <v>0</v>
          </cell>
          <cell r="E34">
            <v>0</v>
          </cell>
          <cell r="F34">
            <v>0</v>
          </cell>
          <cell r="G34">
            <v>0</v>
          </cell>
          <cell r="H34">
            <v>0</v>
          </cell>
          <cell r="I34">
            <v>0</v>
          </cell>
          <cell r="J34">
            <v>0</v>
          </cell>
          <cell r="K34">
            <v>0</v>
          </cell>
        </row>
        <row r="35">
          <cell r="A35" t="str">
            <v>BB POLO 28 - 08.03.12</v>
          </cell>
          <cell r="B35">
            <v>0</v>
          </cell>
          <cell r="C35">
            <v>0</v>
          </cell>
          <cell r="D35">
            <v>0</v>
          </cell>
          <cell r="E35">
            <v>0</v>
          </cell>
          <cell r="F35">
            <v>0</v>
          </cell>
          <cell r="G35">
            <v>0</v>
          </cell>
          <cell r="H35">
            <v>0</v>
          </cell>
          <cell r="I35">
            <v>0</v>
          </cell>
          <cell r="J35">
            <v>0</v>
          </cell>
          <cell r="K35">
            <v>0</v>
          </cell>
        </row>
        <row r="36">
          <cell r="A36" t="str">
            <v>BB POLO 28 - 08.05.12</v>
          </cell>
          <cell r="B36">
            <v>0</v>
          </cell>
          <cell r="C36">
            <v>0</v>
          </cell>
          <cell r="D36">
            <v>0</v>
          </cell>
          <cell r="E36">
            <v>0</v>
          </cell>
          <cell r="F36">
            <v>0</v>
          </cell>
          <cell r="G36">
            <v>0</v>
          </cell>
          <cell r="H36">
            <v>0</v>
          </cell>
          <cell r="I36">
            <v>0</v>
          </cell>
          <cell r="J36">
            <v>0</v>
          </cell>
          <cell r="K36">
            <v>0</v>
          </cell>
        </row>
        <row r="37">
          <cell r="A37" t="str">
            <v>BB POLO 28 - 08.06.12</v>
          </cell>
          <cell r="B37">
            <v>0</v>
          </cell>
          <cell r="C37">
            <v>0</v>
          </cell>
          <cell r="D37">
            <v>0</v>
          </cell>
          <cell r="E37">
            <v>0</v>
          </cell>
          <cell r="F37">
            <v>0</v>
          </cell>
          <cell r="G37">
            <v>0</v>
          </cell>
          <cell r="H37">
            <v>0</v>
          </cell>
          <cell r="I37">
            <v>0</v>
          </cell>
          <cell r="J37">
            <v>0</v>
          </cell>
          <cell r="K37">
            <v>0</v>
          </cell>
        </row>
        <row r="38">
          <cell r="A38" t="str">
            <v>BB POLO 28 - 08.08.12</v>
          </cell>
          <cell r="B38">
            <v>0</v>
          </cell>
          <cell r="C38">
            <v>29666000</v>
          </cell>
          <cell r="D38">
            <v>0</v>
          </cell>
          <cell r="E38">
            <v>0</v>
          </cell>
          <cell r="F38">
            <v>154973.02862200001</v>
          </cell>
          <cell r="G38">
            <v>0</v>
          </cell>
          <cell r="H38">
            <v>0</v>
          </cell>
          <cell r="I38">
            <v>0</v>
          </cell>
          <cell r="J38">
            <v>0</v>
          </cell>
          <cell r="K38">
            <v>29820973.028622001</v>
          </cell>
        </row>
        <row r="39">
          <cell r="A39" t="str">
            <v>BB POLO 28 - 09.01.12</v>
          </cell>
          <cell r="B39">
            <v>0</v>
          </cell>
          <cell r="C39">
            <v>0</v>
          </cell>
          <cell r="D39">
            <v>0</v>
          </cell>
          <cell r="E39">
            <v>0</v>
          </cell>
          <cell r="F39">
            <v>0</v>
          </cell>
          <cell r="G39">
            <v>0</v>
          </cell>
          <cell r="H39">
            <v>0</v>
          </cell>
          <cell r="I39">
            <v>0</v>
          </cell>
          <cell r="J39">
            <v>0</v>
          </cell>
          <cell r="K39">
            <v>0</v>
          </cell>
        </row>
        <row r="40">
          <cell r="A40" t="str">
            <v>BB POLO 28 - 09.03.12</v>
          </cell>
          <cell r="B40">
            <v>0</v>
          </cell>
          <cell r="C40">
            <v>0</v>
          </cell>
          <cell r="D40">
            <v>0</v>
          </cell>
          <cell r="E40">
            <v>0</v>
          </cell>
          <cell r="F40">
            <v>0</v>
          </cell>
          <cell r="G40">
            <v>0</v>
          </cell>
          <cell r="H40">
            <v>0</v>
          </cell>
          <cell r="I40">
            <v>0</v>
          </cell>
          <cell r="J40">
            <v>0</v>
          </cell>
          <cell r="K40">
            <v>0</v>
          </cell>
        </row>
        <row r="41">
          <cell r="A41" t="str">
            <v>BB POLO 28 - 09.04.12</v>
          </cell>
          <cell r="B41">
            <v>2.3879999999999999E-3</v>
          </cell>
          <cell r="C41">
            <v>0</v>
          </cell>
          <cell r="D41">
            <v>0</v>
          </cell>
          <cell r="E41">
            <v>0</v>
          </cell>
          <cell r="F41">
            <v>1.7E-5</v>
          </cell>
          <cell r="G41">
            <v>0</v>
          </cell>
          <cell r="H41">
            <v>0</v>
          </cell>
          <cell r="I41">
            <v>0</v>
          </cell>
          <cell r="J41">
            <v>0</v>
          </cell>
          <cell r="K41">
            <v>2.405E-3</v>
          </cell>
        </row>
        <row r="42">
          <cell r="A42" t="str">
            <v>BB POLO 28 - 09.05.12</v>
          </cell>
          <cell r="B42">
            <v>0</v>
          </cell>
          <cell r="C42">
            <v>0</v>
          </cell>
          <cell r="D42">
            <v>0</v>
          </cell>
          <cell r="E42">
            <v>0</v>
          </cell>
          <cell r="F42">
            <v>0</v>
          </cell>
          <cell r="G42">
            <v>0</v>
          </cell>
          <cell r="H42">
            <v>0</v>
          </cell>
          <cell r="I42">
            <v>0</v>
          </cell>
          <cell r="J42">
            <v>0</v>
          </cell>
          <cell r="K42">
            <v>0</v>
          </cell>
        </row>
        <row r="43">
          <cell r="A43" t="str">
            <v>BB POLO 28 - 09.07.12</v>
          </cell>
          <cell r="B43">
            <v>3386853.512745</v>
          </cell>
          <cell r="C43">
            <v>0</v>
          </cell>
          <cell r="D43">
            <v>3393120.8793810001</v>
          </cell>
          <cell r="E43">
            <v>3387525.4068359998</v>
          </cell>
          <cell r="F43">
            <v>6267.3666359999997</v>
          </cell>
          <cell r="G43">
            <v>5088.0213389999999</v>
          </cell>
          <cell r="H43">
            <v>0</v>
          </cell>
          <cell r="I43">
            <v>5088.0213389999999</v>
          </cell>
          <cell r="J43">
            <v>507.45120600000001</v>
          </cell>
          <cell r="K43">
            <v>0</v>
          </cell>
        </row>
        <row r="44">
          <cell r="A44" t="str">
            <v>BB POLO 28 - 10.01.12</v>
          </cell>
          <cell r="B44">
            <v>2.3649999999999999E-3</v>
          </cell>
          <cell r="C44">
            <v>0</v>
          </cell>
          <cell r="D44">
            <v>0</v>
          </cell>
          <cell r="E44">
            <v>0</v>
          </cell>
          <cell r="F44">
            <v>1.7E-5</v>
          </cell>
          <cell r="G44">
            <v>0</v>
          </cell>
          <cell r="H44">
            <v>0</v>
          </cell>
          <cell r="I44">
            <v>0</v>
          </cell>
          <cell r="J44">
            <v>0</v>
          </cell>
          <cell r="K44">
            <v>2.382E-3</v>
          </cell>
        </row>
        <row r="45">
          <cell r="A45" t="str">
            <v>BB POLO 28 - 10.07.12</v>
          </cell>
          <cell r="B45">
            <v>493293.69915100001</v>
          </cell>
          <cell r="C45">
            <v>0</v>
          </cell>
          <cell r="D45">
            <v>494588.26719799999</v>
          </cell>
          <cell r="E45">
            <v>493780.90707799996</v>
          </cell>
          <cell r="F45">
            <v>1294.5680460000001</v>
          </cell>
          <cell r="G45">
            <v>807.36012000000005</v>
          </cell>
          <cell r="H45">
            <v>0</v>
          </cell>
          <cell r="I45">
            <v>807.36012000000005</v>
          </cell>
          <cell r="J45">
            <v>0</v>
          </cell>
          <cell r="K45">
            <v>0</v>
          </cell>
        </row>
        <row r="46">
          <cell r="A46" t="str">
            <v>BB POLO 28 - 10.08.12</v>
          </cell>
          <cell r="B46">
            <v>0</v>
          </cell>
          <cell r="C46">
            <v>48000</v>
          </cell>
          <cell r="D46">
            <v>0</v>
          </cell>
          <cell r="E46">
            <v>0</v>
          </cell>
          <cell r="F46">
            <v>222.15572800000001</v>
          </cell>
          <cell r="G46">
            <v>0</v>
          </cell>
          <cell r="H46">
            <v>0</v>
          </cell>
          <cell r="I46">
            <v>0</v>
          </cell>
          <cell r="J46">
            <v>0</v>
          </cell>
          <cell r="K46">
            <v>48222.155727999998</v>
          </cell>
        </row>
        <row r="47">
          <cell r="A47" t="str">
            <v>BB POLO 28 - 11.01.12</v>
          </cell>
          <cell r="B47">
            <v>0</v>
          </cell>
          <cell r="C47">
            <v>0</v>
          </cell>
          <cell r="D47">
            <v>0</v>
          </cell>
          <cell r="E47">
            <v>0</v>
          </cell>
          <cell r="F47">
            <v>0</v>
          </cell>
          <cell r="G47">
            <v>0</v>
          </cell>
          <cell r="H47">
            <v>0</v>
          </cell>
          <cell r="I47">
            <v>0</v>
          </cell>
          <cell r="J47">
            <v>0</v>
          </cell>
          <cell r="K47">
            <v>0</v>
          </cell>
        </row>
        <row r="48">
          <cell r="A48" t="str">
            <v>BB POLO 28 - 11.04.12</v>
          </cell>
          <cell r="B48">
            <v>2.3409999999999998E-3</v>
          </cell>
          <cell r="C48">
            <v>0</v>
          </cell>
          <cell r="D48">
            <v>0</v>
          </cell>
          <cell r="E48">
            <v>0</v>
          </cell>
          <cell r="F48">
            <v>1.7E-5</v>
          </cell>
          <cell r="G48">
            <v>0</v>
          </cell>
          <cell r="H48">
            <v>0</v>
          </cell>
          <cell r="I48">
            <v>0</v>
          </cell>
          <cell r="J48">
            <v>0</v>
          </cell>
          <cell r="K48">
            <v>2.3579999999999999E-3</v>
          </cell>
        </row>
        <row r="49">
          <cell r="A49" t="str">
            <v>BB POLO 28 - 11.05.12</v>
          </cell>
          <cell r="B49">
            <v>0</v>
          </cell>
          <cell r="C49">
            <v>0</v>
          </cell>
          <cell r="D49">
            <v>0</v>
          </cell>
          <cell r="E49">
            <v>0</v>
          </cell>
          <cell r="F49">
            <v>0</v>
          </cell>
          <cell r="G49">
            <v>0</v>
          </cell>
          <cell r="H49">
            <v>0</v>
          </cell>
          <cell r="I49">
            <v>0</v>
          </cell>
          <cell r="J49">
            <v>0</v>
          </cell>
          <cell r="K49">
            <v>0</v>
          </cell>
        </row>
        <row r="50">
          <cell r="A50" t="str">
            <v>BB POLO 28 - 11.06.12</v>
          </cell>
          <cell r="B50">
            <v>1.405E-3</v>
          </cell>
          <cell r="C50">
            <v>0</v>
          </cell>
          <cell r="D50">
            <v>0</v>
          </cell>
          <cell r="E50">
            <v>0</v>
          </cell>
          <cell r="F50">
            <v>9.9999999999999991E-6</v>
          </cell>
          <cell r="G50">
            <v>0</v>
          </cell>
          <cell r="H50">
            <v>0</v>
          </cell>
          <cell r="I50">
            <v>0</v>
          </cell>
          <cell r="J50">
            <v>0</v>
          </cell>
          <cell r="K50">
            <v>1.415E-3</v>
          </cell>
        </row>
        <row r="51">
          <cell r="A51" t="str">
            <v>BB POLO 28 - 11.07.12</v>
          </cell>
          <cell r="B51">
            <v>15885674.079477999</v>
          </cell>
          <cell r="C51">
            <v>0</v>
          </cell>
          <cell r="D51">
            <v>15958441.432574</v>
          </cell>
          <cell r="E51">
            <v>15926617.110245001</v>
          </cell>
          <cell r="F51">
            <v>72767.353096000006</v>
          </cell>
          <cell r="G51">
            <v>31824.322328999999</v>
          </cell>
          <cell r="H51">
            <v>0</v>
          </cell>
          <cell r="I51">
            <v>31824.322328999999</v>
          </cell>
          <cell r="J51">
            <v>0</v>
          </cell>
          <cell r="K51">
            <v>0</v>
          </cell>
        </row>
        <row r="52">
          <cell r="A52" t="str">
            <v>BB POLO 28 - 12.01.12</v>
          </cell>
          <cell r="B52">
            <v>0</v>
          </cell>
          <cell r="C52">
            <v>0</v>
          </cell>
          <cell r="D52">
            <v>0</v>
          </cell>
          <cell r="E52">
            <v>0</v>
          </cell>
          <cell r="F52">
            <v>0</v>
          </cell>
          <cell r="G52">
            <v>0</v>
          </cell>
          <cell r="H52">
            <v>0</v>
          </cell>
          <cell r="I52">
            <v>0</v>
          </cell>
          <cell r="J52">
            <v>0</v>
          </cell>
          <cell r="K52">
            <v>0</v>
          </cell>
        </row>
        <row r="53">
          <cell r="A53" t="str">
            <v>BB POLO 28 - 12.03.12</v>
          </cell>
          <cell r="B53">
            <v>8.0739999999999996E-3</v>
          </cell>
          <cell r="C53">
            <v>0</v>
          </cell>
          <cell r="D53">
            <v>0</v>
          </cell>
          <cell r="E53">
            <v>0</v>
          </cell>
          <cell r="F53">
            <v>5.8E-5</v>
          </cell>
          <cell r="G53">
            <v>0</v>
          </cell>
          <cell r="H53">
            <v>0</v>
          </cell>
          <cell r="I53">
            <v>0</v>
          </cell>
          <cell r="J53">
            <v>0</v>
          </cell>
          <cell r="K53">
            <v>8.1320000000000003E-3</v>
          </cell>
        </row>
        <row r="54">
          <cell r="A54" t="str">
            <v>BB POLO 28 - 12.04.12</v>
          </cell>
          <cell r="B54">
            <v>0</v>
          </cell>
          <cell r="C54">
            <v>0</v>
          </cell>
          <cell r="D54">
            <v>0</v>
          </cell>
          <cell r="E54">
            <v>0</v>
          </cell>
          <cell r="F54">
            <v>0</v>
          </cell>
          <cell r="G54">
            <v>0</v>
          </cell>
          <cell r="H54">
            <v>0</v>
          </cell>
          <cell r="I54">
            <v>0</v>
          </cell>
          <cell r="J54">
            <v>0</v>
          </cell>
          <cell r="K54">
            <v>0</v>
          </cell>
        </row>
        <row r="55">
          <cell r="A55" t="str">
            <v>BB POLO 28 - 12.06.12</v>
          </cell>
          <cell r="B55">
            <v>0</v>
          </cell>
          <cell r="C55">
            <v>0</v>
          </cell>
          <cell r="D55">
            <v>0</v>
          </cell>
          <cell r="E55">
            <v>0</v>
          </cell>
          <cell r="F55">
            <v>0</v>
          </cell>
          <cell r="G55">
            <v>0</v>
          </cell>
          <cell r="H55">
            <v>0</v>
          </cell>
          <cell r="I55">
            <v>0</v>
          </cell>
          <cell r="J55">
            <v>0</v>
          </cell>
          <cell r="K55">
            <v>0</v>
          </cell>
        </row>
        <row r="56">
          <cell r="A56" t="str">
            <v>BB POLO 28 - 12.07.12</v>
          </cell>
          <cell r="B56">
            <v>11941907.380829999</v>
          </cell>
          <cell r="C56">
            <v>0</v>
          </cell>
          <cell r="D56">
            <v>12011541.887709999</v>
          </cell>
          <cell r="E56">
            <v>11985094.959998999</v>
          </cell>
          <cell r="F56">
            <v>69634.520256999996</v>
          </cell>
          <cell r="G56">
            <v>26446.927711</v>
          </cell>
          <cell r="H56">
            <v>0</v>
          </cell>
          <cell r="I56">
            <v>26446.927711</v>
          </cell>
          <cell r="J56">
            <v>0</v>
          </cell>
          <cell r="K56">
            <v>1.3375E-2</v>
          </cell>
        </row>
        <row r="57">
          <cell r="A57" t="str">
            <v>BB POLO 28 - 13.01.12</v>
          </cell>
          <cell r="B57">
            <v>0</v>
          </cell>
          <cell r="C57">
            <v>0</v>
          </cell>
          <cell r="D57">
            <v>0</v>
          </cell>
          <cell r="E57">
            <v>0</v>
          </cell>
          <cell r="F57">
            <v>0</v>
          </cell>
          <cell r="G57">
            <v>0</v>
          </cell>
          <cell r="H57">
            <v>0</v>
          </cell>
          <cell r="I57">
            <v>0</v>
          </cell>
          <cell r="J57">
            <v>0</v>
          </cell>
          <cell r="K57">
            <v>0</v>
          </cell>
        </row>
        <row r="58">
          <cell r="A58" t="str">
            <v>BB POLO 28 - 13.02.12</v>
          </cell>
          <cell r="B58">
            <v>0</v>
          </cell>
          <cell r="C58">
            <v>0</v>
          </cell>
          <cell r="D58">
            <v>0</v>
          </cell>
          <cell r="E58">
            <v>0</v>
          </cell>
          <cell r="F58">
            <v>0</v>
          </cell>
          <cell r="G58">
            <v>0</v>
          </cell>
          <cell r="H58">
            <v>0</v>
          </cell>
          <cell r="I58">
            <v>0</v>
          </cell>
          <cell r="J58">
            <v>0</v>
          </cell>
          <cell r="K58">
            <v>0</v>
          </cell>
        </row>
        <row r="59">
          <cell r="A59" t="str">
            <v>BB POLO 28 - 13.03.12</v>
          </cell>
          <cell r="B59">
            <v>0</v>
          </cell>
          <cell r="C59">
            <v>0</v>
          </cell>
          <cell r="D59">
            <v>0</v>
          </cell>
          <cell r="E59">
            <v>0</v>
          </cell>
          <cell r="F59">
            <v>0</v>
          </cell>
          <cell r="G59">
            <v>0</v>
          </cell>
          <cell r="H59">
            <v>0</v>
          </cell>
          <cell r="I59">
            <v>0</v>
          </cell>
          <cell r="J59">
            <v>0</v>
          </cell>
          <cell r="K59">
            <v>0</v>
          </cell>
        </row>
        <row r="60">
          <cell r="A60" t="str">
            <v>BB POLO 28 - 13.04.12</v>
          </cell>
          <cell r="B60">
            <v>0</v>
          </cell>
          <cell r="C60">
            <v>0</v>
          </cell>
          <cell r="D60">
            <v>0</v>
          </cell>
          <cell r="E60">
            <v>0</v>
          </cell>
          <cell r="F60">
            <v>0</v>
          </cell>
          <cell r="G60">
            <v>0</v>
          </cell>
          <cell r="H60">
            <v>0</v>
          </cell>
          <cell r="I60">
            <v>0</v>
          </cell>
          <cell r="J60">
            <v>0</v>
          </cell>
          <cell r="K60">
            <v>0</v>
          </cell>
        </row>
        <row r="61">
          <cell r="A61" t="str">
            <v>BB POLO 28 - 13.06.12</v>
          </cell>
          <cell r="B61">
            <v>0</v>
          </cell>
          <cell r="C61">
            <v>0</v>
          </cell>
          <cell r="D61">
            <v>0</v>
          </cell>
          <cell r="E61">
            <v>0</v>
          </cell>
          <cell r="F61">
            <v>0</v>
          </cell>
          <cell r="G61">
            <v>0</v>
          </cell>
          <cell r="H61">
            <v>0</v>
          </cell>
          <cell r="I61">
            <v>0</v>
          </cell>
          <cell r="J61">
            <v>0</v>
          </cell>
          <cell r="K61">
            <v>0</v>
          </cell>
        </row>
        <row r="62">
          <cell r="A62" t="str">
            <v>BB POLO 28 - 13.07.12</v>
          </cell>
          <cell r="B62">
            <v>27746735.582455002</v>
          </cell>
          <cell r="C62">
            <v>0</v>
          </cell>
          <cell r="D62">
            <v>27913399.254829999</v>
          </cell>
          <cell r="E62">
            <v>27852784.422493998</v>
          </cell>
          <cell r="F62">
            <v>166663.672376</v>
          </cell>
          <cell r="G62">
            <v>60614.832335999999</v>
          </cell>
          <cell r="H62">
            <v>0</v>
          </cell>
          <cell r="I62">
            <v>60614.832335999999</v>
          </cell>
          <cell r="J62">
            <v>0</v>
          </cell>
          <cell r="K62">
            <v>0</v>
          </cell>
        </row>
        <row r="63">
          <cell r="A63" t="str">
            <v>BB POLO 28 - 13.08.12</v>
          </cell>
          <cell r="B63">
            <v>0</v>
          </cell>
          <cell r="C63">
            <v>5650000</v>
          </cell>
          <cell r="D63">
            <v>0</v>
          </cell>
          <cell r="E63">
            <v>0</v>
          </cell>
          <cell r="F63">
            <v>24374.693553000001</v>
          </cell>
          <cell r="G63">
            <v>0</v>
          </cell>
          <cell r="H63">
            <v>0</v>
          </cell>
          <cell r="I63">
            <v>0</v>
          </cell>
          <cell r="J63">
            <v>0</v>
          </cell>
          <cell r="K63">
            <v>5674374.6935529998</v>
          </cell>
        </row>
        <row r="64">
          <cell r="A64" t="str">
            <v>BB POLO 28 - 14.02.12</v>
          </cell>
          <cell r="B64">
            <v>0</v>
          </cell>
          <cell r="C64">
            <v>0</v>
          </cell>
          <cell r="D64">
            <v>0</v>
          </cell>
          <cell r="E64">
            <v>0</v>
          </cell>
          <cell r="F64">
            <v>0</v>
          </cell>
          <cell r="G64">
            <v>0</v>
          </cell>
          <cell r="H64">
            <v>0</v>
          </cell>
          <cell r="I64">
            <v>0</v>
          </cell>
          <cell r="J64">
            <v>0</v>
          </cell>
          <cell r="K64">
            <v>0</v>
          </cell>
        </row>
        <row r="65">
          <cell r="A65" t="str">
            <v>BB POLO 28 - 14.03.12</v>
          </cell>
          <cell r="B65">
            <v>0</v>
          </cell>
          <cell r="C65">
            <v>0</v>
          </cell>
          <cell r="D65">
            <v>0</v>
          </cell>
          <cell r="E65">
            <v>0</v>
          </cell>
          <cell r="F65">
            <v>0</v>
          </cell>
          <cell r="G65">
            <v>0</v>
          </cell>
          <cell r="H65">
            <v>0</v>
          </cell>
          <cell r="I65">
            <v>0</v>
          </cell>
          <cell r="J65">
            <v>0</v>
          </cell>
          <cell r="K65">
            <v>0</v>
          </cell>
        </row>
        <row r="66">
          <cell r="A66" t="str">
            <v>BB POLO 28 - 14.05.12</v>
          </cell>
          <cell r="B66">
            <v>2.0859999999999997E-3</v>
          </cell>
          <cell r="C66">
            <v>0</v>
          </cell>
          <cell r="D66">
            <v>0</v>
          </cell>
          <cell r="E66">
            <v>0</v>
          </cell>
          <cell r="F66">
            <v>1.4999999999999999E-5</v>
          </cell>
          <cell r="G66">
            <v>0</v>
          </cell>
          <cell r="H66">
            <v>0</v>
          </cell>
          <cell r="I66">
            <v>0</v>
          </cell>
          <cell r="J66">
            <v>0</v>
          </cell>
          <cell r="K66">
            <v>2.101E-3</v>
          </cell>
        </row>
        <row r="67">
          <cell r="A67" t="str">
            <v>BB POLO 28 - 14.06.12</v>
          </cell>
          <cell r="B67">
            <v>3.3700000000000001E-4</v>
          </cell>
          <cell r="C67">
            <v>0</v>
          </cell>
          <cell r="D67">
            <v>0</v>
          </cell>
          <cell r="E67">
            <v>0</v>
          </cell>
          <cell r="F67">
            <v>1.9999999999999999E-6</v>
          </cell>
          <cell r="G67">
            <v>0</v>
          </cell>
          <cell r="H67">
            <v>0</v>
          </cell>
          <cell r="I67">
            <v>0</v>
          </cell>
          <cell r="J67">
            <v>0</v>
          </cell>
          <cell r="K67">
            <v>3.39E-4</v>
          </cell>
        </row>
        <row r="68">
          <cell r="A68" t="str">
            <v>BB POLO 28 - 14.08.12</v>
          </cell>
          <cell r="B68">
            <v>0</v>
          </cell>
          <cell r="C68">
            <v>13290000</v>
          </cell>
          <cell r="D68">
            <v>0</v>
          </cell>
          <cell r="E68">
            <v>0</v>
          </cell>
          <cell r="F68">
            <v>53254.152904000002</v>
          </cell>
          <cell r="G68">
            <v>0</v>
          </cell>
          <cell r="H68">
            <v>0</v>
          </cell>
          <cell r="I68">
            <v>0</v>
          </cell>
          <cell r="J68">
            <v>0</v>
          </cell>
          <cell r="K68">
            <v>13343254.152904</v>
          </cell>
        </row>
        <row r="69">
          <cell r="A69" t="str">
            <v>BB POLO 28 - 15.08.12</v>
          </cell>
          <cell r="B69">
            <v>0</v>
          </cell>
          <cell r="C69">
            <v>209000</v>
          </cell>
          <cell r="D69">
            <v>0</v>
          </cell>
          <cell r="E69">
            <v>0</v>
          </cell>
          <cell r="F69">
            <v>772.28251499999999</v>
          </cell>
          <cell r="G69">
            <v>0</v>
          </cell>
          <cell r="H69">
            <v>0</v>
          </cell>
          <cell r="I69">
            <v>0</v>
          </cell>
          <cell r="J69">
            <v>0</v>
          </cell>
          <cell r="K69">
            <v>209772.282515</v>
          </cell>
        </row>
        <row r="70">
          <cell r="A70" t="str">
            <v>BB POLO 28 - 16.01.12</v>
          </cell>
          <cell r="B70">
            <v>0</v>
          </cell>
          <cell r="C70">
            <v>0</v>
          </cell>
          <cell r="D70">
            <v>0</v>
          </cell>
          <cell r="E70">
            <v>0</v>
          </cell>
          <cell r="F70">
            <v>0</v>
          </cell>
          <cell r="G70">
            <v>0</v>
          </cell>
          <cell r="H70">
            <v>0</v>
          </cell>
          <cell r="I70">
            <v>0</v>
          </cell>
          <cell r="J70">
            <v>0</v>
          </cell>
          <cell r="K70">
            <v>0</v>
          </cell>
        </row>
        <row r="71">
          <cell r="A71" t="str">
            <v>BB POLO 28 - 16.02.12</v>
          </cell>
          <cell r="B71">
            <v>0</v>
          </cell>
          <cell r="C71">
            <v>0</v>
          </cell>
          <cell r="D71">
            <v>0</v>
          </cell>
          <cell r="E71">
            <v>0</v>
          </cell>
          <cell r="F71">
            <v>0</v>
          </cell>
          <cell r="G71">
            <v>0</v>
          </cell>
          <cell r="H71">
            <v>0</v>
          </cell>
          <cell r="I71">
            <v>0</v>
          </cell>
          <cell r="J71">
            <v>0</v>
          </cell>
          <cell r="K71">
            <v>0</v>
          </cell>
        </row>
        <row r="72">
          <cell r="A72" t="str">
            <v>BB POLO 28 - 16.03.12</v>
          </cell>
          <cell r="B72">
            <v>0</v>
          </cell>
          <cell r="C72">
            <v>0</v>
          </cell>
          <cell r="D72">
            <v>0</v>
          </cell>
          <cell r="E72">
            <v>0</v>
          </cell>
          <cell r="F72">
            <v>0</v>
          </cell>
          <cell r="G72">
            <v>0</v>
          </cell>
          <cell r="H72">
            <v>0</v>
          </cell>
          <cell r="I72">
            <v>0</v>
          </cell>
          <cell r="J72">
            <v>0</v>
          </cell>
          <cell r="K72">
            <v>0</v>
          </cell>
        </row>
        <row r="73">
          <cell r="A73" t="str">
            <v>BB POLO 28 - 16.05.12</v>
          </cell>
          <cell r="B73">
            <v>7.9379999999999989E-3</v>
          </cell>
          <cell r="C73">
            <v>0</v>
          </cell>
          <cell r="D73">
            <v>0</v>
          </cell>
          <cell r="E73">
            <v>0</v>
          </cell>
          <cell r="F73">
            <v>5.6999999999999996E-5</v>
          </cell>
          <cell r="G73">
            <v>0</v>
          </cell>
          <cell r="H73">
            <v>0</v>
          </cell>
          <cell r="I73">
            <v>0</v>
          </cell>
          <cell r="J73">
            <v>0</v>
          </cell>
          <cell r="K73">
            <v>7.9950000000000004E-3</v>
          </cell>
        </row>
        <row r="74">
          <cell r="A74" t="str">
            <v>BB POLO 28 - 16.08.12</v>
          </cell>
          <cell r="B74">
            <v>0</v>
          </cell>
          <cell r="C74">
            <v>9752000</v>
          </cell>
          <cell r="D74">
            <v>0</v>
          </cell>
          <cell r="E74">
            <v>0</v>
          </cell>
          <cell r="F74">
            <v>33202.340862999998</v>
          </cell>
          <cell r="G74">
            <v>0</v>
          </cell>
          <cell r="H74">
            <v>0</v>
          </cell>
          <cell r="I74">
            <v>0</v>
          </cell>
          <cell r="J74">
            <v>0</v>
          </cell>
          <cell r="K74">
            <v>9785202.3408630006</v>
          </cell>
        </row>
        <row r="75">
          <cell r="A75" t="str">
            <v>BB POLO 28 - 17.01.12</v>
          </cell>
          <cell r="B75">
            <v>0</v>
          </cell>
          <cell r="C75">
            <v>0</v>
          </cell>
          <cell r="D75">
            <v>0</v>
          </cell>
          <cell r="E75">
            <v>0</v>
          </cell>
          <cell r="F75">
            <v>0</v>
          </cell>
          <cell r="G75">
            <v>0</v>
          </cell>
          <cell r="H75">
            <v>0</v>
          </cell>
          <cell r="I75">
            <v>0</v>
          </cell>
          <cell r="J75">
            <v>0</v>
          </cell>
          <cell r="K75">
            <v>0</v>
          </cell>
        </row>
        <row r="76">
          <cell r="A76" t="str">
            <v>BB POLO 28 - 17.02.12</v>
          </cell>
          <cell r="B76">
            <v>0</v>
          </cell>
          <cell r="C76">
            <v>0</v>
          </cell>
          <cell r="D76">
            <v>0</v>
          </cell>
          <cell r="E76">
            <v>0</v>
          </cell>
          <cell r="F76">
            <v>0</v>
          </cell>
          <cell r="G76">
            <v>0</v>
          </cell>
          <cell r="H76">
            <v>0</v>
          </cell>
          <cell r="I76">
            <v>0</v>
          </cell>
          <cell r="J76">
            <v>0</v>
          </cell>
          <cell r="K76">
            <v>0</v>
          </cell>
        </row>
        <row r="77">
          <cell r="A77" t="str">
            <v>BB POLO 28 - 17.04.12</v>
          </cell>
          <cell r="B77">
            <v>0</v>
          </cell>
          <cell r="C77">
            <v>0</v>
          </cell>
          <cell r="D77">
            <v>0</v>
          </cell>
          <cell r="E77">
            <v>0</v>
          </cell>
          <cell r="F77">
            <v>0</v>
          </cell>
          <cell r="G77">
            <v>0</v>
          </cell>
          <cell r="H77">
            <v>0</v>
          </cell>
          <cell r="I77">
            <v>0</v>
          </cell>
          <cell r="J77">
            <v>0</v>
          </cell>
          <cell r="K77">
            <v>0</v>
          </cell>
        </row>
        <row r="78">
          <cell r="A78" t="str">
            <v>BB POLO 28 - 17.05.12</v>
          </cell>
          <cell r="B78">
            <v>1.5257E-2</v>
          </cell>
          <cell r="C78">
            <v>0</v>
          </cell>
          <cell r="D78">
            <v>0</v>
          </cell>
          <cell r="E78">
            <v>0</v>
          </cell>
          <cell r="F78">
            <v>1.0999999999999999E-4</v>
          </cell>
          <cell r="G78">
            <v>0</v>
          </cell>
          <cell r="H78">
            <v>0</v>
          </cell>
          <cell r="I78">
            <v>0</v>
          </cell>
          <cell r="J78">
            <v>0</v>
          </cell>
          <cell r="K78">
            <v>1.5366999999999999E-2</v>
          </cell>
        </row>
        <row r="79">
          <cell r="A79" t="str">
            <v>BB POLO 28 - 17.07.12</v>
          </cell>
          <cell r="B79">
            <v>11573637.794273</v>
          </cell>
          <cell r="C79">
            <v>0</v>
          </cell>
          <cell r="D79">
            <v>7764411.7598970002</v>
          </cell>
          <cell r="E79">
            <v>7747676.1099990001</v>
          </cell>
          <cell r="F79">
            <v>78497.167140000005</v>
          </cell>
          <cell r="G79">
            <v>16735.649898</v>
          </cell>
          <cell r="H79">
            <v>0</v>
          </cell>
          <cell r="I79">
            <v>16735.649898</v>
          </cell>
          <cell r="J79">
            <v>0</v>
          </cell>
          <cell r="K79">
            <v>3887723.2015149998</v>
          </cell>
        </row>
        <row r="80">
          <cell r="A80" t="str">
            <v>BB POLO 28 - 17.08.12</v>
          </cell>
          <cell r="B80">
            <v>0</v>
          </cell>
          <cell r="C80">
            <v>12400000</v>
          </cell>
          <cell r="D80">
            <v>0</v>
          </cell>
          <cell r="E80">
            <v>0</v>
          </cell>
          <cell r="F80">
            <v>38346.244272000004</v>
          </cell>
          <cell r="G80">
            <v>0</v>
          </cell>
          <cell r="H80">
            <v>0</v>
          </cell>
          <cell r="I80">
            <v>0</v>
          </cell>
          <cell r="J80">
            <v>0</v>
          </cell>
          <cell r="K80">
            <v>12438346.244271999</v>
          </cell>
        </row>
        <row r="81">
          <cell r="A81" t="str">
            <v>BB POLO 28 - 18.01.12</v>
          </cell>
          <cell r="B81">
            <v>6.2569999999999995E-3</v>
          </cell>
          <cell r="C81">
            <v>0</v>
          </cell>
          <cell r="D81">
            <v>0</v>
          </cell>
          <cell r="E81">
            <v>0</v>
          </cell>
          <cell r="F81">
            <v>4.4999999999999996E-5</v>
          </cell>
          <cell r="G81">
            <v>0</v>
          </cell>
          <cell r="H81">
            <v>0</v>
          </cell>
          <cell r="I81">
            <v>0</v>
          </cell>
          <cell r="J81">
            <v>0</v>
          </cell>
          <cell r="K81">
            <v>6.3019999999999994E-3</v>
          </cell>
        </row>
        <row r="82">
          <cell r="A82" t="str">
            <v>BB POLO 28 - 18.04.12</v>
          </cell>
          <cell r="B82">
            <v>1.5119999999999999E-3</v>
          </cell>
          <cell r="C82">
            <v>0</v>
          </cell>
          <cell r="D82">
            <v>0</v>
          </cell>
          <cell r="E82">
            <v>0</v>
          </cell>
          <cell r="F82">
            <v>1.1E-5</v>
          </cell>
          <cell r="G82">
            <v>0</v>
          </cell>
          <cell r="H82">
            <v>0</v>
          </cell>
          <cell r="I82">
            <v>0</v>
          </cell>
          <cell r="J82">
            <v>0</v>
          </cell>
          <cell r="K82">
            <v>1.5229999999999998E-3</v>
          </cell>
        </row>
        <row r="83">
          <cell r="A83" t="str">
            <v>BB POLO 28 - 18.05.12</v>
          </cell>
          <cell r="B83">
            <v>0</v>
          </cell>
          <cell r="C83">
            <v>0</v>
          </cell>
          <cell r="D83">
            <v>0</v>
          </cell>
          <cell r="E83">
            <v>0</v>
          </cell>
          <cell r="F83">
            <v>0</v>
          </cell>
          <cell r="G83">
            <v>0</v>
          </cell>
          <cell r="H83">
            <v>0</v>
          </cell>
          <cell r="I83">
            <v>0</v>
          </cell>
          <cell r="J83">
            <v>0</v>
          </cell>
          <cell r="K83">
            <v>0</v>
          </cell>
        </row>
        <row r="84">
          <cell r="A84" t="str">
            <v>BB POLO 28 - 18.06.12</v>
          </cell>
          <cell r="B84">
            <v>0</v>
          </cell>
          <cell r="C84">
            <v>0</v>
          </cell>
          <cell r="D84">
            <v>0</v>
          </cell>
          <cell r="E84">
            <v>0</v>
          </cell>
          <cell r="F84">
            <v>0</v>
          </cell>
          <cell r="G84">
            <v>0</v>
          </cell>
          <cell r="H84">
            <v>0</v>
          </cell>
          <cell r="I84">
            <v>0</v>
          </cell>
          <cell r="J84">
            <v>0</v>
          </cell>
          <cell r="K84">
            <v>0</v>
          </cell>
        </row>
        <row r="85">
          <cell r="A85" t="str">
            <v>BB POLO 28 - 18.07.12</v>
          </cell>
          <cell r="B85">
            <v>11680470.306731001</v>
          </cell>
          <cell r="C85">
            <v>0</v>
          </cell>
          <cell r="D85">
            <v>0</v>
          </cell>
          <cell r="E85">
            <v>0</v>
          </cell>
          <cell r="F85">
            <v>84335.420505000002</v>
          </cell>
          <cell r="G85">
            <v>0</v>
          </cell>
          <cell r="H85">
            <v>0</v>
          </cell>
          <cell r="I85">
            <v>0</v>
          </cell>
          <cell r="J85">
            <v>0</v>
          </cell>
          <cell r="K85">
            <v>11764805.727236001</v>
          </cell>
        </row>
        <row r="86">
          <cell r="A86" t="str">
            <v>BB POLO 28 - 19.01.12</v>
          </cell>
          <cell r="B86">
            <v>5.006E-3</v>
          </cell>
          <cell r="C86">
            <v>0</v>
          </cell>
          <cell r="D86">
            <v>0</v>
          </cell>
          <cell r="E86">
            <v>0</v>
          </cell>
          <cell r="F86">
            <v>3.6000000000000001E-5</v>
          </cell>
          <cell r="G86">
            <v>0</v>
          </cell>
          <cell r="H86">
            <v>0</v>
          </cell>
          <cell r="I86">
            <v>0</v>
          </cell>
          <cell r="J86">
            <v>0</v>
          </cell>
          <cell r="K86">
            <v>5.0419999999999996E-3</v>
          </cell>
        </row>
        <row r="87">
          <cell r="A87" t="str">
            <v>BB POLO 28 - 19.03.12</v>
          </cell>
          <cell r="B87">
            <v>0</v>
          </cell>
          <cell r="C87">
            <v>0</v>
          </cell>
          <cell r="D87">
            <v>0</v>
          </cell>
          <cell r="E87">
            <v>0</v>
          </cell>
          <cell r="F87">
            <v>0</v>
          </cell>
          <cell r="G87">
            <v>0</v>
          </cell>
          <cell r="H87">
            <v>0</v>
          </cell>
          <cell r="I87">
            <v>0</v>
          </cell>
          <cell r="J87">
            <v>0</v>
          </cell>
          <cell r="K87">
            <v>0</v>
          </cell>
        </row>
        <row r="88">
          <cell r="A88" t="str">
            <v>BB POLO 28 - 19.04.12</v>
          </cell>
          <cell r="B88">
            <v>0</v>
          </cell>
          <cell r="C88">
            <v>0</v>
          </cell>
          <cell r="D88">
            <v>0</v>
          </cell>
          <cell r="E88">
            <v>0</v>
          </cell>
          <cell r="F88">
            <v>0</v>
          </cell>
          <cell r="G88">
            <v>0</v>
          </cell>
          <cell r="H88">
            <v>0</v>
          </cell>
          <cell r="I88">
            <v>0</v>
          </cell>
          <cell r="J88">
            <v>0</v>
          </cell>
          <cell r="K88">
            <v>0</v>
          </cell>
        </row>
        <row r="89">
          <cell r="A89" t="str">
            <v>BB POLO 28 - 19.06.12</v>
          </cell>
          <cell r="B89">
            <v>6.5139999999999998E-3</v>
          </cell>
          <cell r="C89">
            <v>0</v>
          </cell>
          <cell r="D89">
            <v>0</v>
          </cell>
          <cell r="E89">
            <v>0</v>
          </cell>
          <cell r="F89">
            <v>4.6999999999999997E-5</v>
          </cell>
          <cell r="G89">
            <v>0</v>
          </cell>
          <cell r="H89">
            <v>0</v>
          </cell>
          <cell r="I89">
            <v>0</v>
          </cell>
          <cell r="J89">
            <v>0</v>
          </cell>
          <cell r="K89">
            <v>6.561E-3</v>
          </cell>
        </row>
        <row r="90">
          <cell r="A90" t="str">
            <v>BB POLO 28 - 19.07.12</v>
          </cell>
          <cell r="B90">
            <v>5560535.3062270004</v>
          </cell>
          <cell r="C90">
            <v>0</v>
          </cell>
          <cell r="D90">
            <v>0</v>
          </cell>
          <cell r="E90">
            <v>0</v>
          </cell>
          <cell r="F90">
            <v>40148.219290000001</v>
          </cell>
          <cell r="G90">
            <v>0</v>
          </cell>
          <cell r="H90">
            <v>0</v>
          </cell>
          <cell r="I90">
            <v>0</v>
          </cell>
          <cell r="J90">
            <v>0</v>
          </cell>
          <cell r="K90">
            <v>5600683.5255169999</v>
          </cell>
        </row>
        <row r="91">
          <cell r="A91" t="str">
            <v>BB POLO 28 - 20.01.12</v>
          </cell>
          <cell r="B91">
            <v>0</v>
          </cell>
          <cell r="C91">
            <v>0</v>
          </cell>
          <cell r="D91">
            <v>0</v>
          </cell>
          <cell r="E91">
            <v>0</v>
          </cell>
          <cell r="F91">
            <v>0</v>
          </cell>
          <cell r="G91">
            <v>0</v>
          </cell>
          <cell r="H91">
            <v>0</v>
          </cell>
          <cell r="I91">
            <v>0</v>
          </cell>
          <cell r="J91">
            <v>0</v>
          </cell>
          <cell r="K91">
            <v>0</v>
          </cell>
        </row>
        <row r="92">
          <cell r="A92" t="str">
            <v>BB POLO 28 - 20.03.12</v>
          </cell>
          <cell r="B92">
            <v>1.536E-3</v>
          </cell>
          <cell r="C92">
            <v>0</v>
          </cell>
          <cell r="D92">
            <v>0</v>
          </cell>
          <cell r="E92">
            <v>0</v>
          </cell>
          <cell r="F92">
            <v>1.1E-5</v>
          </cell>
          <cell r="G92">
            <v>0</v>
          </cell>
          <cell r="H92">
            <v>0</v>
          </cell>
          <cell r="I92">
            <v>0</v>
          </cell>
          <cell r="J92">
            <v>0</v>
          </cell>
          <cell r="K92">
            <v>1.5479999999999999E-3</v>
          </cell>
        </row>
        <row r="93">
          <cell r="A93" t="str">
            <v>BB POLO 28 - 20.04.12</v>
          </cell>
          <cell r="B93">
            <v>0</v>
          </cell>
          <cell r="C93">
            <v>0</v>
          </cell>
          <cell r="D93">
            <v>0</v>
          </cell>
          <cell r="E93">
            <v>0</v>
          </cell>
          <cell r="F93">
            <v>0</v>
          </cell>
          <cell r="G93">
            <v>0</v>
          </cell>
          <cell r="H93">
            <v>0</v>
          </cell>
          <cell r="I93">
            <v>0</v>
          </cell>
          <cell r="J93">
            <v>0</v>
          </cell>
          <cell r="K93">
            <v>0</v>
          </cell>
        </row>
        <row r="94">
          <cell r="A94" t="str">
            <v>BB POLO 28 - 20.06.12</v>
          </cell>
          <cell r="B94">
            <v>0</v>
          </cell>
          <cell r="C94">
            <v>0</v>
          </cell>
          <cell r="D94">
            <v>0</v>
          </cell>
          <cell r="E94">
            <v>0</v>
          </cell>
          <cell r="F94">
            <v>0</v>
          </cell>
          <cell r="G94">
            <v>0</v>
          </cell>
          <cell r="H94">
            <v>0</v>
          </cell>
          <cell r="I94">
            <v>0</v>
          </cell>
          <cell r="J94">
            <v>0</v>
          </cell>
          <cell r="K94">
            <v>0</v>
          </cell>
        </row>
        <row r="95">
          <cell r="A95" t="str">
            <v>BB POLO 28 - 20.07.12</v>
          </cell>
          <cell r="B95">
            <v>1405988.8687249999</v>
          </cell>
          <cell r="C95">
            <v>0</v>
          </cell>
          <cell r="D95">
            <v>0</v>
          </cell>
          <cell r="E95">
            <v>0</v>
          </cell>
          <cell r="F95">
            <v>10151.531519</v>
          </cell>
          <cell r="G95">
            <v>0</v>
          </cell>
          <cell r="H95">
            <v>0</v>
          </cell>
          <cell r="I95">
            <v>0</v>
          </cell>
          <cell r="J95">
            <v>0</v>
          </cell>
          <cell r="K95">
            <v>1416140.4002439999</v>
          </cell>
        </row>
        <row r="96">
          <cell r="A96" t="str">
            <v>BB POLO 28 - 20.08.12</v>
          </cell>
          <cell r="B96">
            <v>0</v>
          </cell>
          <cell r="C96">
            <v>234000</v>
          </cell>
          <cell r="D96">
            <v>0</v>
          </cell>
          <cell r="E96">
            <v>0</v>
          </cell>
          <cell r="F96">
            <v>655.21475499999997</v>
          </cell>
          <cell r="G96">
            <v>0</v>
          </cell>
          <cell r="H96">
            <v>0</v>
          </cell>
          <cell r="I96">
            <v>0</v>
          </cell>
          <cell r="J96">
            <v>0</v>
          </cell>
          <cell r="K96">
            <v>234655.21475499999</v>
          </cell>
        </row>
        <row r="97">
          <cell r="A97" t="str">
            <v xml:space="preserve">BB POLO 28 </v>
          </cell>
          <cell r="B97">
            <v>8.9999999999999992E-5</v>
          </cell>
          <cell r="C97">
            <v>0</v>
          </cell>
          <cell r="D97">
            <v>0</v>
          </cell>
          <cell r="E97">
            <v>0</v>
          </cell>
          <cell r="F97">
            <v>0</v>
          </cell>
          <cell r="G97">
            <v>0</v>
          </cell>
          <cell r="H97">
            <v>0</v>
          </cell>
          <cell r="I97">
            <v>0</v>
          </cell>
          <cell r="J97">
            <v>0</v>
          </cell>
          <cell r="K97">
            <v>8.9999999999999992E-5</v>
          </cell>
        </row>
        <row r="98">
          <cell r="A98" t="str">
            <v>BB POLO 28 - 21.03.12</v>
          </cell>
          <cell r="B98">
            <v>1.9540999999999999E-2</v>
          </cell>
          <cell r="C98">
            <v>0</v>
          </cell>
          <cell r="D98">
            <v>0</v>
          </cell>
          <cell r="E98">
            <v>0</v>
          </cell>
          <cell r="F98">
            <v>1.4099999999999998E-4</v>
          </cell>
          <cell r="G98">
            <v>0</v>
          </cell>
          <cell r="H98">
            <v>0</v>
          </cell>
          <cell r="I98">
            <v>0</v>
          </cell>
          <cell r="J98">
            <v>0</v>
          </cell>
          <cell r="K98">
            <v>1.9681999999999998E-2</v>
          </cell>
        </row>
        <row r="99">
          <cell r="A99" t="str">
            <v>BB POLO 28 - 21.05.12</v>
          </cell>
          <cell r="B99">
            <v>0</v>
          </cell>
          <cell r="C99">
            <v>0</v>
          </cell>
          <cell r="D99">
            <v>0</v>
          </cell>
          <cell r="E99">
            <v>0</v>
          </cell>
          <cell r="F99">
            <v>0</v>
          </cell>
          <cell r="G99">
            <v>0</v>
          </cell>
          <cell r="H99">
            <v>0</v>
          </cell>
          <cell r="I99">
            <v>0</v>
          </cell>
          <cell r="J99">
            <v>0</v>
          </cell>
          <cell r="K99">
            <v>0</v>
          </cell>
        </row>
        <row r="100">
          <cell r="A100" t="str">
            <v>BB POLO 28 - 21.06.12</v>
          </cell>
          <cell r="B100">
            <v>0</v>
          </cell>
          <cell r="C100">
            <v>0</v>
          </cell>
          <cell r="D100">
            <v>0</v>
          </cell>
          <cell r="E100">
            <v>0</v>
          </cell>
          <cell r="F100">
            <v>0</v>
          </cell>
          <cell r="G100">
            <v>0</v>
          </cell>
          <cell r="H100">
            <v>0</v>
          </cell>
          <cell r="I100">
            <v>0</v>
          </cell>
          <cell r="J100">
            <v>0</v>
          </cell>
          <cell r="K100">
            <v>0</v>
          </cell>
        </row>
        <row r="101">
          <cell r="A101" t="str">
            <v>BB POLO 28 - 21.08.12</v>
          </cell>
          <cell r="B101">
            <v>0</v>
          </cell>
          <cell r="C101">
            <v>13496000</v>
          </cell>
          <cell r="D101">
            <v>0</v>
          </cell>
          <cell r="E101">
            <v>0</v>
          </cell>
          <cell r="F101">
            <v>33538.346024999999</v>
          </cell>
          <cell r="G101">
            <v>0</v>
          </cell>
          <cell r="H101">
            <v>0</v>
          </cell>
          <cell r="I101">
            <v>0</v>
          </cell>
          <cell r="J101">
            <v>0</v>
          </cell>
          <cell r="K101">
            <v>13529538.346024999</v>
          </cell>
        </row>
        <row r="102">
          <cell r="A102" t="str">
            <v>BB POLO 28 - 22.02.12</v>
          </cell>
          <cell r="B102">
            <v>4.5360000000000001E-3</v>
          </cell>
          <cell r="C102">
            <v>0</v>
          </cell>
          <cell r="D102">
            <v>0</v>
          </cell>
          <cell r="E102">
            <v>0</v>
          </cell>
          <cell r="F102">
            <v>3.2999999999999996E-5</v>
          </cell>
          <cell r="G102">
            <v>0</v>
          </cell>
          <cell r="H102">
            <v>0</v>
          </cell>
          <cell r="I102">
            <v>0</v>
          </cell>
          <cell r="J102">
            <v>0</v>
          </cell>
          <cell r="K102">
            <v>4.5690000000000001E-3</v>
          </cell>
        </row>
        <row r="103">
          <cell r="A103" t="str">
            <v>BB POLO 28 - 22.03.12</v>
          </cell>
          <cell r="B103">
            <v>0</v>
          </cell>
          <cell r="C103">
            <v>0</v>
          </cell>
          <cell r="D103">
            <v>0</v>
          </cell>
          <cell r="E103">
            <v>0</v>
          </cell>
          <cell r="F103">
            <v>0</v>
          </cell>
          <cell r="G103">
            <v>0</v>
          </cell>
          <cell r="H103">
            <v>0</v>
          </cell>
          <cell r="I103">
            <v>0</v>
          </cell>
          <cell r="J103">
            <v>0</v>
          </cell>
          <cell r="K103">
            <v>0</v>
          </cell>
        </row>
        <row r="104">
          <cell r="A104" t="str">
            <v>BB POLO 28 - 22.05.12</v>
          </cell>
          <cell r="B104">
            <v>0</v>
          </cell>
          <cell r="C104">
            <v>0</v>
          </cell>
          <cell r="D104">
            <v>0</v>
          </cell>
          <cell r="E104">
            <v>0</v>
          </cell>
          <cell r="F104">
            <v>0</v>
          </cell>
          <cell r="G104">
            <v>0</v>
          </cell>
          <cell r="H104">
            <v>0</v>
          </cell>
          <cell r="I104">
            <v>0</v>
          </cell>
          <cell r="J104">
            <v>0</v>
          </cell>
          <cell r="K104">
            <v>0</v>
          </cell>
        </row>
        <row r="105">
          <cell r="A105" t="str">
            <v>BB POLO 28 - 22.06.12</v>
          </cell>
          <cell r="B105">
            <v>0</v>
          </cell>
          <cell r="C105">
            <v>0</v>
          </cell>
          <cell r="D105">
            <v>0</v>
          </cell>
          <cell r="E105">
            <v>0</v>
          </cell>
          <cell r="F105">
            <v>0</v>
          </cell>
          <cell r="G105">
            <v>0</v>
          </cell>
          <cell r="H105">
            <v>0</v>
          </cell>
          <cell r="I105">
            <v>0</v>
          </cell>
          <cell r="J105">
            <v>0</v>
          </cell>
          <cell r="K105">
            <v>0</v>
          </cell>
        </row>
        <row r="106">
          <cell r="A106" t="str">
            <v>BB POLO 28 - 22.08.12</v>
          </cell>
          <cell r="B106">
            <v>0</v>
          </cell>
          <cell r="C106">
            <v>7170000</v>
          </cell>
          <cell r="D106">
            <v>0</v>
          </cell>
          <cell r="E106">
            <v>0</v>
          </cell>
          <cell r="F106">
            <v>15608.430498</v>
          </cell>
          <cell r="G106">
            <v>0</v>
          </cell>
          <cell r="H106">
            <v>0</v>
          </cell>
          <cell r="I106">
            <v>0</v>
          </cell>
          <cell r="J106">
            <v>0</v>
          </cell>
          <cell r="K106">
            <v>7185608.4304980002</v>
          </cell>
        </row>
        <row r="107">
          <cell r="A107" t="str">
            <v>BB POLO 28 - 23.01.12</v>
          </cell>
          <cell r="B107">
            <v>0</v>
          </cell>
          <cell r="C107">
            <v>0</v>
          </cell>
          <cell r="D107">
            <v>0</v>
          </cell>
          <cell r="E107">
            <v>0</v>
          </cell>
          <cell r="F107">
            <v>0</v>
          </cell>
          <cell r="G107">
            <v>0</v>
          </cell>
          <cell r="H107">
            <v>0</v>
          </cell>
          <cell r="I107">
            <v>0</v>
          </cell>
          <cell r="J107">
            <v>0</v>
          </cell>
          <cell r="K107">
            <v>0</v>
          </cell>
        </row>
        <row r="108">
          <cell r="A108" t="str">
            <v>BB POLO 28 - 23.02.12</v>
          </cell>
          <cell r="B108">
            <v>0</v>
          </cell>
          <cell r="C108">
            <v>0</v>
          </cell>
          <cell r="D108">
            <v>0</v>
          </cell>
          <cell r="E108">
            <v>0</v>
          </cell>
          <cell r="F108">
            <v>0</v>
          </cell>
          <cell r="G108">
            <v>0</v>
          </cell>
          <cell r="H108">
            <v>0</v>
          </cell>
          <cell r="I108">
            <v>0</v>
          </cell>
          <cell r="J108">
            <v>0</v>
          </cell>
          <cell r="K108">
            <v>0</v>
          </cell>
        </row>
        <row r="109">
          <cell r="A109" t="str">
            <v>BB POLO 28 - 23.04.12</v>
          </cell>
          <cell r="B109">
            <v>0</v>
          </cell>
          <cell r="C109">
            <v>0</v>
          </cell>
          <cell r="D109">
            <v>0</v>
          </cell>
          <cell r="E109">
            <v>0</v>
          </cell>
          <cell r="F109">
            <v>0</v>
          </cell>
          <cell r="G109">
            <v>0</v>
          </cell>
          <cell r="H109">
            <v>0</v>
          </cell>
          <cell r="I109">
            <v>0</v>
          </cell>
          <cell r="J109">
            <v>0</v>
          </cell>
          <cell r="K109">
            <v>0</v>
          </cell>
        </row>
        <row r="110">
          <cell r="A110" t="str">
            <v>BB POLO 28 - 23.05.12</v>
          </cell>
          <cell r="B110">
            <v>0</v>
          </cell>
          <cell r="C110">
            <v>0</v>
          </cell>
          <cell r="D110">
            <v>0</v>
          </cell>
          <cell r="E110">
            <v>0</v>
          </cell>
          <cell r="F110">
            <v>0</v>
          </cell>
          <cell r="G110">
            <v>0</v>
          </cell>
          <cell r="H110">
            <v>0</v>
          </cell>
          <cell r="I110">
            <v>0</v>
          </cell>
          <cell r="J110">
            <v>0</v>
          </cell>
          <cell r="K110">
            <v>0</v>
          </cell>
        </row>
        <row r="111">
          <cell r="A111" t="str">
            <v>BB POLO 28 - 23.07.12</v>
          </cell>
          <cell r="B111">
            <v>11060908.142829999</v>
          </cell>
          <cell r="C111">
            <v>0</v>
          </cell>
          <cell r="D111">
            <v>0</v>
          </cell>
          <cell r="E111">
            <v>0</v>
          </cell>
          <cell r="F111">
            <v>79862.053060000006</v>
          </cell>
          <cell r="G111">
            <v>0</v>
          </cell>
          <cell r="H111">
            <v>0</v>
          </cell>
          <cell r="I111">
            <v>0</v>
          </cell>
          <cell r="J111">
            <v>0</v>
          </cell>
          <cell r="K111">
            <v>11140770.195889</v>
          </cell>
        </row>
        <row r="112">
          <cell r="A112" t="str">
            <v>BB POLO 28 - 23.08.12</v>
          </cell>
          <cell r="B112">
            <v>0</v>
          </cell>
          <cell r="C112">
            <v>186000</v>
          </cell>
          <cell r="D112">
            <v>0</v>
          </cell>
          <cell r="E112">
            <v>0</v>
          </cell>
          <cell r="F112">
            <v>348.25653199999999</v>
          </cell>
          <cell r="G112">
            <v>0</v>
          </cell>
          <cell r="H112">
            <v>0</v>
          </cell>
          <cell r="I112">
            <v>0</v>
          </cell>
          <cell r="J112">
            <v>0</v>
          </cell>
          <cell r="K112">
            <v>186348.256532</v>
          </cell>
        </row>
        <row r="113">
          <cell r="A113" t="str">
            <v>BB POLO 28 - 24.01.12</v>
          </cell>
          <cell r="B113">
            <v>4.3999999999999996E-4</v>
          </cell>
          <cell r="C113">
            <v>0</v>
          </cell>
          <cell r="D113">
            <v>0</v>
          </cell>
          <cell r="E113">
            <v>0</v>
          </cell>
          <cell r="F113">
            <v>3.0000000000000001E-6</v>
          </cell>
          <cell r="G113">
            <v>0</v>
          </cell>
          <cell r="H113">
            <v>0</v>
          </cell>
          <cell r="I113">
            <v>0</v>
          </cell>
          <cell r="J113">
            <v>0</v>
          </cell>
          <cell r="K113">
            <v>4.4299999999999998E-4</v>
          </cell>
        </row>
        <row r="114">
          <cell r="A114" t="str">
            <v>BB POLO 28 - 24.02.12</v>
          </cell>
          <cell r="B114">
            <v>3.8709999999999999E-3</v>
          </cell>
          <cell r="C114">
            <v>0</v>
          </cell>
          <cell r="D114">
            <v>0</v>
          </cell>
          <cell r="E114">
            <v>0</v>
          </cell>
          <cell r="F114">
            <v>2.8E-5</v>
          </cell>
          <cell r="G114">
            <v>0</v>
          </cell>
          <cell r="H114">
            <v>0</v>
          </cell>
          <cell r="I114">
            <v>0</v>
          </cell>
          <cell r="J114">
            <v>0</v>
          </cell>
          <cell r="K114">
            <v>3.8989999999999997E-3</v>
          </cell>
        </row>
        <row r="115">
          <cell r="A115" t="str">
            <v>BB POLO 28 - 24.04.12</v>
          </cell>
          <cell r="B115">
            <v>0</v>
          </cell>
          <cell r="C115">
            <v>0</v>
          </cell>
          <cell r="D115">
            <v>0</v>
          </cell>
          <cell r="E115">
            <v>0</v>
          </cell>
          <cell r="F115">
            <v>0</v>
          </cell>
          <cell r="G115">
            <v>0</v>
          </cell>
          <cell r="H115">
            <v>0</v>
          </cell>
          <cell r="I115">
            <v>0</v>
          </cell>
          <cell r="J115">
            <v>0</v>
          </cell>
          <cell r="K115">
            <v>0</v>
          </cell>
        </row>
        <row r="116">
          <cell r="A116" t="str">
            <v>BB POLO 28 - 24.05.12</v>
          </cell>
          <cell r="B116">
            <v>0</v>
          </cell>
          <cell r="C116">
            <v>0</v>
          </cell>
          <cell r="D116">
            <v>0</v>
          </cell>
          <cell r="E116">
            <v>0</v>
          </cell>
          <cell r="F116">
            <v>0</v>
          </cell>
          <cell r="G116">
            <v>0</v>
          </cell>
          <cell r="H116">
            <v>0</v>
          </cell>
          <cell r="I116">
            <v>0</v>
          </cell>
          <cell r="J116">
            <v>0</v>
          </cell>
          <cell r="K116">
            <v>0</v>
          </cell>
        </row>
        <row r="117">
          <cell r="A117" t="str">
            <v>BB POLO 28 - 24.07.12</v>
          </cell>
          <cell r="B117">
            <v>8474740.5809519999</v>
          </cell>
          <cell r="C117">
            <v>0</v>
          </cell>
          <cell r="D117">
            <v>0</v>
          </cell>
          <cell r="E117">
            <v>0</v>
          </cell>
          <cell r="F117">
            <v>61189.386369</v>
          </cell>
          <cell r="G117">
            <v>0</v>
          </cell>
          <cell r="H117">
            <v>0</v>
          </cell>
          <cell r="I117">
            <v>0</v>
          </cell>
          <cell r="J117">
            <v>0</v>
          </cell>
          <cell r="K117">
            <v>8535929.9673209991</v>
          </cell>
        </row>
        <row r="118">
          <cell r="A118" t="str">
            <v>BB POLO 28 - 25.05.12</v>
          </cell>
          <cell r="B118">
            <v>1.3489999999999999E-3</v>
          </cell>
          <cell r="C118">
            <v>0</v>
          </cell>
          <cell r="D118">
            <v>0</v>
          </cell>
          <cell r="E118">
            <v>0</v>
          </cell>
          <cell r="F118">
            <v>9.9999999999999991E-6</v>
          </cell>
          <cell r="G118">
            <v>0</v>
          </cell>
          <cell r="H118">
            <v>0</v>
          </cell>
          <cell r="I118">
            <v>0</v>
          </cell>
          <cell r="J118">
            <v>0</v>
          </cell>
          <cell r="K118">
            <v>1.3579999999999998E-3</v>
          </cell>
        </row>
        <row r="119">
          <cell r="A119" t="str">
            <v>BB POLO 28 - 25.06.12</v>
          </cell>
          <cell r="B119">
            <v>3.797E-3</v>
          </cell>
          <cell r="C119">
            <v>0</v>
          </cell>
          <cell r="D119">
            <v>0</v>
          </cell>
          <cell r="E119">
            <v>0</v>
          </cell>
          <cell r="F119">
            <v>2.6999999999999999E-5</v>
          </cell>
          <cell r="G119">
            <v>0</v>
          </cell>
          <cell r="H119">
            <v>0</v>
          </cell>
          <cell r="I119">
            <v>0</v>
          </cell>
          <cell r="J119">
            <v>0</v>
          </cell>
          <cell r="K119">
            <v>3.8249999999999998E-3</v>
          </cell>
        </row>
        <row r="120">
          <cell r="A120" t="str">
            <v>BB POLO 28 - 26.01.12</v>
          </cell>
          <cell r="B120">
            <v>1.1644E-2</v>
          </cell>
          <cell r="C120">
            <v>0</v>
          </cell>
          <cell r="D120">
            <v>0</v>
          </cell>
          <cell r="E120">
            <v>0</v>
          </cell>
          <cell r="F120">
            <v>8.3999999999999995E-5</v>
          </cell>
          <cell r="G120">
            <v>0</v>
          </cell>
          <cell r="H120">
            <v>0</v>
          </cell>
          <cell r="I120">
            <v>0</v>
          </cell>
          <cell r="J120">
            <v>0</v>
          </cell>
          <cell r="K120">
            <v>1.1727999999999999E-2</v>
          </cell>
        </row>
        <row r="121">
          <cell r="A121" t="str">
            <v>BB POLO 28 - 26.06.12</v>
          </cell>
          <cell r="B121">
            <v>1.03E-4</v>
          </cell>
          <cell r="C121">
            <v>0</v>
          </cell>
          <cell r="D121">
            <v>0</v>
          </cell>
          <cell r="E121">
            <v>0</v>
          </cell>
          <cell r="F121">
            <v>9.9999999999999995E-7</v>
          </cell>
          <cell r="G121">
            <v>0</v>
          </cell>
          <cell r="H121">
            <v>0</v>
          </cell>
          <cell r="I121">
            <v>0</v>
          </cell>
          <cell r="J121">
            <v>0</v>
          </cell>
          <cell r="K121">
            <v>1.0399999999999999E-4</v>
          </cell>
        </row>
        <row r="122">
          <cell r="A122" t="str">
            <v>BB POLO 28 - 26.07.12</v>
          </cell>
          <cell r="B122">
            <v>3790376.8588979999</v>
          </cell>
          <cell r="C122">
            <v>0</v>
          </cell>
          <cell r="D122">
            <v>0</v>
          </cell>
          <cell r="E122">
            <v>0</v>
          </cell>
          <cell r="F122">
            <v>27367.307811999999</v>
          </cell>
          <cell r="G122">
            <v>0</v>
          </cell>
          <cell r="H122">
            <v>0</v>
          </cell>
          <cell r="I122">
            <v>0</v>
          </cell>
          <cell r="J122">
            <v>0</v>
          </cell>
          <cell r="K122">
            <v>3817744.1667089998</v>
          </cell>
        </row>
        <row r="123">
          <cell r="A123" t="str">
            <v>BB POLO 28 - 27.03.12</v>
          </cell>
          <cell r="B123">
            <v>5.6809999999999994E-3</v>
          </cell>
          <cell r="C123">
            <v>0</v>
          </cell>
          <cell r="D123">
            <v>0</v>
          </cell>
          <cell r="E123">
            <v>0</v>
          </cell>
          <cell r="F123">
            <v>4.1E-5</v>
          </cell>
          <cell r="G123">
            <v>0</v>
          </cell>
          <cell r="H123">
            <v>0</v>
          </cell>
          <cell r="I123">
            <v>0</v>
          </cell>
          <cell r="J123">
            <v>0</v>
          </cell>
          <cell r="K123">
            <v>5.7219999999999997E-3</v>
          </cell>
        </row>
        <row r="124">
          <cell r="A124" t="str">
            <v>BB POLO 28 - 27.04.12</v>
          </cell>
          <cell r="B124">
            <v>0</v>
          </cell>
          <cell r="C124">
            <v>0</v>
          </cell>
          <cell r="D124">
            <v>0</v>
          </cell>
          <cell r="E124">
            <v>0</v>
          </cell>
          <cell r="F124">
            <v>0</v>
          </cell>
          <cell r="G124">
            <v>0</v>
          </cell>
          <cell r="H124">
            <v>0</v>
          </cell>
          <cell r="I124">
            <v>0</v>
          </cell>
          <cell r="J124">
            <v>0</v>
          </cell>
          <cell r="K124">
            <v>0</v>
          </cell>
        </row>
        <row r="125">
          <cell r="A125" t="str">
            <v>BB POLO 28 - 27.06.12</v>
          </cell>
          <cell r="B125">
            <v>0</v>
          </cell>
          <cell r="C125">
            <v>0</v>
          </cell>
          <cell r="D125">
            <v>0</v>
          </cell>
          <cell r="E125">
            <v>0</v>
          </cell>
          <cell r="F125">
            <v>0</v>
          </cell>
          <cell r="G125">
            <v>0</v>
          </cell>
          <cell r="H125">
            <v>0</v>
          </cell>
          <cell r="I125">
            <v>0</v>
          </cell>
          <cell r="J125">
            <v>0</v>
          </cell>
          <cell r="K125">
            <v>0</v>
          </cell>
        </row>
        <row r="126">
          <cell r="A126" t="str">
            <v>BB POLO 28 - 27.07.12</v>
          </cell>
          <cell r="B126">
            <v>1871149.0476279999</v>
          </cell>
          <cell r="C126">
            <v>0</v>
          </cell>
          <cell r="D126">
            <v>0</v>
          </cell>
          <cell r="E126">
            <v>0</v>
          </cell>
          <cell r="F126">
            <v>13510.084578</v>
          </cell>
          <cell r="G126">
            <v>0</v>
          </cell>
          <cell r="H126">
            <v>0</v>
          </cell>
          <cell r="I126">
            <v>0</v>
          </cell>
          <cell r="J126">
            <v>0</v>
          </cell>
          <cell r="K126">
            <v>1884659.1322059999</v>
          </cell>
        </row>
        <row r="127">
          <cell r="A127" t="str">
            <v>BB POLO 28 - 28.03.12</v>
          </cell>
          <cell r="B127">
            <v>0</v>
          </cell>
          <cell r="C127">
            <v>0</v>
          </cell>
          <cell r="D127">
            <v>0</v>
          </cell>
          <cell r="E127">
            <v>0</v>
          </cell>
          <cell r="F127">
            <v>0</v>
          </cell>
          <cell r="G127">
            <v>0</v>
          </cell>
          <cell r="H127">
            <v>0</v>
          </cell>
          <cell r="I127">
            <v>0</v>
          </cell>
          <cell r="J127">
            <v>0</v>
          </cell>
          <cell r="K127">
            <v>0</v>
          </cell>
        </row>
        <row r="128">
          <cell r="A128" t="str">
            <v>BB POLO 28 - 28.05.12</v>
          </cell>
          <cell r="B128">
            <v>7.9080000000000001E-3</v>
          </cell>
          <cell r="C128">
            <v>0</v>
          </cell>
          <cell r="D128">
            <v>0</v>
          </cell>
          <cell r="E128">
            <v>0</v>
          </cell>
          <cell r="F128">
            <v>5.6999999999999996E-5</v>
          </cell>
          <cell r="G128">
            <v>0</v>
          </cell>
          <cell r="H128">
            <v>0</v>
          </cell>
          <cell r="I128">
            <v>0</v>
          </cell>
          <cell r="J128">
            <v>0</v>
          </cell>
          <cell r="K128">
            <v>7.9649999999999999E-3</v>
          </cell>
        </row>
        <row r="129">
          <cell r="A129" t="str">
            <v>BB POLO 28 - 28.08.12</v>
          </cell>
          <cell r="B129">
            <v>0</v>
          </cell>
          <cell r="C129">
            <v>51555000</v>
          </cell>
          <cell r="D129">
            <v>0</v>
          </cell>
          <cell r="E129">
            <v>0</v>
          </cell>
          <cell r="F129">
            <v>48192.756365000001</v>
          </cell>
          <cell r="G129">
            <v>0</v>
          </cell>
          <cell r="H129">
            <v>0</v>
          </cell>
          <cell r="I129">
            <v>0</v>
          </cell>
          <cell r="J129">
            <v>0</v>
          </cell>
          <cell r="K129">
            <v>51603192.756365001</v>
          </cell>
        </row>
        <row r="130">
          <cell r="A130" t="str">
            <v>BB POLO 28 - 29.02.12</v>
          </cell>
          <cell r="B130">
            <v>0</v>
          </cell>
          <cell r="C130">
            <v>0</v>
          </cell>
          <cell r="D130">
            <v>0</v>
          </cell>
          <cell r="E130">
            <v>0</v>
          </cell>
          <cell r="F130">
            <v>0</v>
          </cell>
          <cell r="G130">
            <v>0</v>
          </cell>
          <cell r="H130">
            <v>0</v>
          </cell>
          <cell r="I130">
            <v>0</v>
          </cell>
          <cell r="J130">
            <v>0</v>
          </cell>
          <cell r="K130">
            <v>0</v>
          </cell>
        </row>
        <row r="131">
          <cell r="A131" t="str">
            <v>BB POLO 28 - 29.03.12</v>
          </cell>
          <cell r="B131">
            <v>9.4109999999999992E-3</v>
          </cell>
          <cell r="C131">
            <v>0</v>
          </cell>
          <cell r="D131">
            <v>0</v>
          </cell>
          <cell r="E131">
            <v>0</v>
          </cell>
          <cell r="F131">
            <v>6.7999999999999999E-5</v>
          </cell>
          <cell r="G131">
            <v>0</v>
          </cell>
          <cell r="H131">
            <v>0</v>
          </cell>
          <cell r="I131">
            <v>0</v>
          </cell>
          <cell r="J131">
            <v>0</v>
          </cell>
          <cell r="K131">
            <v>9.4789999999999996E-3</v>
          </cell>
        </row>
        <row r="132">
          <cell r="A132" t="str">
            <v>BB POLO 28 - 29.05.12</v>
          </cell>
          <cell r="B132">
            <v>0</v>
          </cell>
          <cell r="C132">
            <v>0</v>
          </cell>
          <cell r="D132">
            <v>0</v>
          </cell>
          <cell r="E132">
            <v>0</v>
          </cell>
          <cell r="F132">
            <v>0</v>
          </cell>
          <cell r="G132">
            <v>0</v>
          </cell>
          <cell r="H132">
            <v>0</v>
          </cell>
          <cell r="I132">
            <v>0</v>
          </cell>
          <cell r="J132">
            <v>0</v>
          </cell>
          <cell r="K132">
            <v>0</v>
          </cell>
        </row>
        <row r="133">
          <cell r="A133" t="str">
            <v>BB POLO 28 - 29.06.12</v>
          </cell>
          <cell r="B133">
            <v>0</v>
          </cell>
          <cell r="C133">
            <v>0</v>
          </cell>
          <cell r="D133">
            <v>0</v>
          </cell>
          <cell r="E133">
            <v>0</v>
          </cell>
          <cell r="F133">
            <v>0</v>
          </cell>
          <cell r="G133">
            <v>0</v>
          </cell>
          <cell r="H133">
            <v>0</v>
          </cell>
          <cell r="I133">
            <v>0</v>
          </cell>
          <cell r="J133">
            <v>0</v>
          </cell>
          <cell r="K133">
            <v>0</v>
          </cell>
        </row>
        <row r="134">
          <cell r="A134" t="str">
            <v>BB POLO 28 - 29.08.12</v>
          </cell>
          <cell r="B134">
            <v>0</v>
          </cell>
          <cell r="C134">
            <v>4973000</v>
          </cell>
          <cell r="D134">
            <v>0</v>
          </cell>
          <cell r="E134">
            <v>0</v>
          </cell>
          <cell r="F134">
            <v>3092.200429</v>
          </cell>
          <cell r="G134">
            <v>0</v>
          </cell>
          <cell r="H134">
            <v>0</v>
          </cell>
          <cell r="I134">
            <v>0</v>
          </cell>
          <cell r="J134">
            <v>0</v>
          </cell>
          <cell r="K134">
            <v>4976092.200429</v>
          </cell>
        </row>
        <row r="135">
          <cell r="A135" t="str">
            <v>BB POLO 28 - 30.05.12</v>
          </cell>
          <cell r="B135">
            <v>0</v>
          </cell>
          <cell r="C135">
            <v>0</v>
          </cell>
          <cell r="D135">
            <v>0</v>
          </cell>
          <cell r="E135">
            <v>0</v>
          </cell>
          <cell r="F135">
            <v>0</v>
          </cell>
          <cell r="G135">
            <v>0</v>
          </cell>
          <cell r="H135">
            <v>0</v>
          </cell>
          <cell r="I135">
            <v>0</v>
          </cell>
          <cell r="J135">
            <v>0</v>
          </cell>
          <cell r="K135">
            <v>0</v>
          </cell>
        </row>
        <row r="136">
          <cell r="A136" t="str">
            <v>BB POLO 28 - 30.07.12</v>
          </cell>
          <cell r="B136">
            <v>260080.73244200001</v>
          </cell>
          <cell r="C136">
            <v>0</v>
          </cell>
          <cell r="D136">
            <v>0</v>
          </cell>
          <cell r="E136">
            <v>0</v>
          </cell>
          <cell r="F136">
            <v>1877.8368820000001</v>
          </cell>
          <cell r="G136">
            <v>0</v>
          </cell>
          <cell r="H136">
            <v>0</v>
          </cell>
          <cell r="I136">
            <v>0</v>
          </cell>
          <cell r="J136">
            <v>0</v>
          </cell>
          <cell r="K136">
            <v>261958.56932400001</v>
          </cell>
        </row>
        <row r="137">
          <cell r="A137" t="str">
            <v>BB POLO 28 - 31.05.12</v>
          </cell>
          <cell r="B137">
            <v>0</v>
          </cell>
          <cell r="C137">
            <v>0</v>
          </cell>
          <cell r="D137">
            <v>0</v>
          </cell>
          <cell r="E137">
            <v>0</v>
          </cell>
          <cell r="F137">
            <v>0</v>
          </cell>
          <cell r="G137">
            <v>0</v>
          </cell>
          <cell r="H137">
            <v>0</v>
          </cell>
          <cell r="I137">
            <v>0</v>
          </cell>
          <cell r="J137">
            <v>0</v>
          </cell>
          <cell r="K137">
            <v>0</v>
          </cell>
        </row>
        <row r="138">
          <cell r="A138" t="str">
            <v>BB POLO 28 - 31.08.12</v>
          </cell>
          <cell r="B138">
            <v>0</v>
          </cell>
          <cell r="C138">
            <v>11225000</v>
          </cell>
          <cell r="D138">
            <v>0</v>
          </cell>
          <cell r="E138">
            <v>0</v>
          </cell>
          <cell r="F138">
            <v>0</v>
          </cell>
          <cell r="G138">
            <v>0</v>
          </cell>
          <cell r="H138">
            <v>0</v>
          </cell>
          <cell r="I138">
            <v>0</v>
          </cell>
          <cell r="J138">
            <v>0</v>
          </cell>
          <cell r="K138">
            <v>11225000</v>
          </cell>
        </row>
        <row r="139">
          <cell r="A139" t="str">
            <v>BB POLO 28 - 2011</v>
          </cell>
          <cell r="B139">
            <v>162652834.60931599</v>
          </cell>
          <cell r="C139">
            <v>225063000</v>
          </cell>
          <cell r="D139">
            <v>115112996.871437</v>
          </cell>
          <cell r="E139">
            <v>114896685.96320599</v>
          </cell>
          <cell r="F139">
            <v>1589448.715687</v>
          </cell>
          <cell r="G139">
            <v>215803.45702500001</v>
          </cell>
          <cell r="H139">
            <v>0</v>
          </cell>
          <cell r="I139">
            <v>215803.45702500001</v>
          </cell>
          <cell r="J139">
            <v>507.45120600000001</v>
          </cell>
          <cell r="K139">
            <v>274192286.45356095</v>
          </cell>
        </row>
        <row r="140">
          <cell r="A140" t="str">
            <v xml:space="preserve">BB Polo 28 - BNDES FINEM </v>
          </cell>
          <cell r="B140">
            <v>8149183.4993810002</v>
          </cell>
          <cell r="C140">
            <v>0</v>
          </cell>
          <cell r="D140">
            <v>0</v>
          </cell>
          <cell r="E140">
            <v>0</v>
          </cell>
          <cell r="F140">
            <v>58838.796652999998</v>
          </cell>
          <cell r="G140">
            <v>0</v>
          </cell>
          <cell r="H140">
            <v>0</v>
          </cell>
          <cell r="I140">
            <v>0</v>
          </cell>
          <cell r="J140">
            <v>0</v>
          </cell>
          <cell r="K140">
            <v>8208022.2960339999</v>
          </cell>
        </row>
        <row r="141">
          <cell r="A141" t="str">
            <v>BNB AF 1</v>
          </cell>
          <cell r="B141">
            <v>5321747.3737019999</v>
          </cell>
          <cell r="C141">
            <v>0</v>
          </cell>
          <cell r="D141">
            <v>0</v>
          </cell>
          <cell r="E141">
            <v>0</v>
          </cell>
          <cell r="F141">
            <v>34788.706398000002</v>
          </cell>
          <cell r="G141">
            <v>0</v>
          </cell>
          <cell r="H141">
            <v>0</v>
          </cell>
          <cell r="I141">
            <v>0</v>
          </cell>
          <cell r="J141">
            <v>0</v>
          </cell>
          <cell r="K141">
            <v>5356536.0800999999</v>
          </cell>
        </row>
        <row r="142">
          <cell r="A142" t="str">
            <v>BNB AF 2º</v>
          </cell>
          <cell r="B142">
            <v>6924681.6186380005</v>
          </cell>
          <cell r="C142">
            <v>0</v>
          </cell>
          <cell r="D142">
            <v>0</v>
          </cell>
          <cell r="E142">
            <v>0</v>
          </cell>
          <cell r="F142">
            <v>45267.221235999998</v>
          </cell>
          <cell r="G142">
            <v>0</v>
          </cell>
          <cell r="H142">
            <v>0</v>
          </cell>
          <cell r="I142">
            <v>0</v>
          </cell>
          <cell r="J142">
            <v>0</v>
          </cell>
          <cell r="K142">
            <v>6969948.8398740003</v>
          </cell>
        </row>
        <row r="143">
          <cell r="A143" t="str">
            <v>BNB FNE</v>
          </cell>
          <cell r="B143">
            <v>21734221.844772998</v>
          </cell>
          <cell r="C143">
            <v>0</v>
          </cell>
          <cell r="D143">
            <v>0</v>
          </cell>
          <cell r="E143">
            <v>0</v>
          </cell>
          <cell r="F143">
            <v>142078.420759</v>
          </cell>
          <cell r="G143">
            <v>0</v>
          </cell>
          <cell r="H143">
            <v>0</v>
          </cell>
          <cell r="I143">
            <v>0</v>
          </cell>
          <cell r="J143">
            <v>0</v>
          </cell>
          <cell r="K143">
            <v>21876300.265532002</v>
          </cell>
        </row>
        <row r="144">
          <cell r="A144" t="str">
            <v>BRADESCO RECIFE</v>
          </cell>
          <cell r="B144">
            <v>3201.1717229999999</v>
          </cell>
          <cell r="C144">
            <v>0</v>
          </cell>
          <cell r="D144">
            <v>0</v>
          </cell>
          <cell r="E144">
            <v>0</v>
          </cell>
          <cell r="F144">
            <v>21.381632</v>
          </cell>
          <cell r="G144">
            <v>0</v>
          </cell>
          <cell r="H144">
            <v>0</v>
          </cell>
          <cell r="I144">
            <v>0</v>
          </cell>
          <cell r="J144">
            <v>0</v>
          </cell>
          <cell r="K144">
            <v>3222.553355</v>
          </cell>
        </row>
        <row r="145">
          <cell r="A145" t="str">
            <v>BRADESCO RECIFE MAE 2012 - 11.06.2012</v>
          </cell>
          <cell r="B145">
            <v>6359.3690699999997</v>
          </cell>
          <cell r="C145">
            <v>0</v>
          </cell>
          <cell r="D145">
            <v>6375.8225849999999</v>
          </cell>
          <cell r="E145">
            <v>6357.0724259999997</v>
          </cell>
          <cell r="F145">
            <v>16.453516</v>
          </cell>
          <cell r="G145">
            <v>18.750159</v>
          </cell>
          <cell r="H145">
            <v>0</v>
          </cell>
          <cell r="I145">
            <v>18.750159</v>
          </cell>
          <cell r="J145">
            <v>0</v>
          </cell>
          <cell r="K145">
            <v>0</v>
          </cell>
        </row>
        <row r="146">
          <cell r="A146" t="str">
            <v>BRADESCO RECIFE MAE 2012 - 11.07.2012</v>
          </cell>
          <cell r="B146">
            <v>14903196.478041001</v>
          </cell>
          <cell r="C146">
            <v>0</v>
          </cell>
          <cell r="D146">
            <v>13965205.999337999</v>
          </cell>
          <cell r="E146">
            <v>13944858.869999999</v>
          </cell>
          <cell r="F146">
            <v>42544.606441000004</v>
          </cell>
          <cell r="G146">
            <v>20347.129337999999</v>
          </cell>
          <cell r="H146">
            <v>0</v>
          </cell>
          <cell r="I146">
            <v>20347.129337999999</v>
          </cell>
          <cell r="J146">
            <v>0</v>
          </cell>
          <cell r="K146">
            <v>980535.08514500002</v>
          </cell>
        </row>
        <row r="147">
          <cell r="A147" t="str">
            <v>BRADESCO RECIFE MAE 2012</v>
          </cell>
          <cell r="B147">
            <v>14909555.847111</v>
          </cell>
          <cell r="C147">
            <v>0</v>
          </cell>
          <cell r="D147">
            <v>13971581.821922999</v>
          </cell>
          <cell r="E147">
            <v>13951215.942426</v>
          </cell>
          <cell r="F147">
            <v>42561.059957000005</v>
          </cell>
          <cell r="G147">
            <v>20365.879496999998</v>
          </cell>
          <cell r="H147">
            <v>0</v>
          </cell>
          <cell r="I147">
            <v>20365.879496999998</v>
          </cell>
          <cell r="J147">
            <v>0</v>
          </cell>
          <cell r="K147">
            <v>980535.08514500002</v>
          </cell>
        </row>
        <row r="148">
          <cell r="A148" t="str">
            <v>Bradesco LFT LP 2012</v>
          </cell>
          <cell r="B148">
            <v>21172.272841999998</v>
          </cell>
          <cell r="C148">
            <v>0</v>
          </cell>
          <cell r="D148">
            <v>0</v>
          </cell>
          <cell r="E148">
            <v>0</v>
          </cell>
          <cell r="F148">
            <v>138.19638699999999</v>
          </cell>
          <cell r="G148">
            <v>0</v>
          </cell>
          <cell r="H148">
            <v>0</v>
          </cell>
          <cell r="I148">
            <v>0</v>
          </cell>
          <cell r="J148">
            <v>0</v>
          </cell>
          <cell r="K148">
            <v>21310.469228999998</v>
          </cell>
        </row>
        <row r="149">
          <cell r="A149" t="str">
            <v>CAIXA FI NATAL 2012</v>
          </cell>
          <cell r="B149">
            <v>0</v>
          </cell>
          <cell r="C149">
            <v>0</v>
          </cell>
          <cell r="D149">
            <v>0</v>
          </cell>
          <cell r="E149">
            <v>0</v>
          </cell>
          <cell r="F149">
            <v>0</v>
          </cell>
          <cell r="G149">
            <v>0</v>
          </cell>
          <cell r="H149">
            <v>0</v>
          </cell>
          <cell r="I149">
            <v>0</v>
          </cell>
          <cell r="J149">
            <v>0</v>
          </cell>
          <cell r="K149">
            <v>0</v>
          </cell>
        </row>
        <row r="150">
          <cell r="A150" t="str">
            <v>CAIXA FI NATAL 01.02.12</v>
          </cell>
          <cell r="B150">
            <v>0</v>
          </cell>
          <cell r="C150">
            <v>0</v>
          </cell>
          <cell r="D150">
            <v>0</v>
          </cell>
          <cell r="E150">
            <v>0</v>
          </cell>
          <cell r="F150">
            <v>0</v>
          </cell>
          <cell r="G150">
            <v>0</v>
          </cell>
          <cell r="H150">
            <v>0</v>
          </cell>
          <cell r="I150">
            <v>0</v>
          </cell>
          <cell r="J150">
            <v>0</v>
          </cell>
          <cell r="K150">
            <v>0</v>
          </cell>
        </row>
        <row r="151">
          <cell r="A151" t="str">
            <v>CAIXA FI NATAL 01.03.12</v>
          </cell>
          <cell r="B151">
            <v>0</v>
          </cell>
          <cell r="C151">
            <v>0</v>
          </cell>
          <cell r="D151">
            <v>0</v>
          </cell>
          <cell r="E151">
            <v>0</v>
          </cell>
          <cell r="F151">
            <v>0</v>
          </cell>
          <cell r="G151">
            <v>0</v>
          </cell>
          <cell r="H151">
            <v>0</v>
          </cell>
          <cell r="I151">
            <v>0</v>
          </cell>
          <cell r="J151">
            <v>0</v>
          </cell>
          <cell r="K151">
            <v>0</v>
          </cell>
        </row>
        <row r="152">
          <cell r="A152" t="str">
            <v>CAIXA FI NATAL 01.06.12</v>
          </cell>
          <cell r="B152">
            <v>315805.59121099999</v>
          </cell>
          <cell r="C152">
            <v>0</v>
          </cell>
          <cell r="D152">
            <v>0</v>
          </cell>
          <cell r="E152">
            <v>0</v>
          </cell>
          <cell r="F152">
            <v>2099.435833</v>
          </cell>
          <cell r="G152">
            <v>0</v>
          </cell>
          <cell r="H152">
            <v>0</v>
          </cell>
          <cell r="I152">
            <v>0</v>
          </cell>
          <cell r="J152">
            <v>0</v>
          </cell>
          <cell r="K152">
            <v>317905.027045</v>
          </cell>
        </row>
        <row r="153">
          <cell r="A153" t="str">
            <v>CAIXA FI NATAL 01.08.12</v>
          </cell>
          <cell r="B153">
            <v>0</v>
          </cell>
          <cell r="C153">
            <v>120000</v>
          </cell>
          <cell r="D153">
            <v>0</v>
          </cell>
          <cell r="E153">
            <v>0</v>
          </cell>
          <cell r="F153">
            <v>762.87670300000002</v>
          </cell>
          <cell r="G153">
            <v>0</v>
          </cell>
          <cell r="H153">
            <v>0</v>
          </cell>
          <cell r="I153">
            <v>0</v>
          </cell>
          <cell r="J153">
            <v>0</v>
          </cell>
          <cell r="K153">
            <v>120762.876703</v>
          </cell>
        </row>
        <row r="154">
          <cell r="A154" t="str">
            <v>CAIXA FI NATAL 02.01.12</v>
          </cell>
          <cell r="B154">
            <v>0</v>
          </cell>
          <cell r="C154">
            <v>0</v>
          </cell>
          <cell r="D154">
            <v>0</v>
          </cell>
          <cell r="E154">
            <v>0</v>
          </cell>
          <cell r="F154">
            <v>0</v>
          </cell>
          <cell r="G154">
            <v>0</v>
          </cell>
          <cell r="H154">
            <v>0</v>
          </cell>
          <cell r="I154">
            <v>0</v>
          </cell>
          <cell r="J154">
            <v>0</v>
          </cell>
          <cell r="K154">
            <v>0</v>
          </cell>
        </row>
        <row r="155">
          <cell r="A155" t="str">
            <v>CAIXA FI NATAL 02.02.12</v>
          </cell>
          <cell r="B155">
            <v>0</v>
          </cell>
          <cell r="C155">
            <v>0</v>
          </cell>
          <cell r="D155">
            <v>0</v>
          </cell>
          <cell r="E155">
            <v>0</v>
          </cell>
          <cell r="F155">
            <v>0</v>
          </cell>
          <cell r="G155">
            <v>0</v>
          </cell>
          <cell r="H155">
            <v>0</v>
          </cell>
          <cell r="I155">
            <v>0</v>
          </cell>
          <cell r="J155">
            <v>0</v>
          </cell>
          <cell r="K155">
            <v>0</v>
          </cell>
        </row>
        <row r="156">
          <cell r="A156" t="str">
            <v>CAIXA FI NATAL 02.03.12</v>
          </cell>
          <cell r="B156">
            <v>0</v>
          </cell>
          <cell r="C156">
            <v>0</v>
          </cell>
          <cell r="D156">
            <v>0</v>
          </cell>
          <cell r="E156">
            <v>0</v>
          </cell>
          <cell r="F156">
            <v>0</v>
          </cell>
          <cell r="G156">
            <v>0</v>
          </cell>
          <cell r="H156">
            <v>0</v>
          </cell>
          <cell r="I156">
            <v>0</v>
          </cell>
          <cell r="J156">
            <v>0</v>
          </cell>
          <cell r="K156">
            <v>0</v>
          </cell>
        </row>
        <row r="157">
          <cell r="A157" t="str">
            <v>CAIXA FI NATAL 03.01.12</v>
          </cell>
          <cell r="B157">
            <v>0</v>
          </cell>
          <cell r="C157">
            <v>0</v>
          </cell>
          <cell r="D157">
            <v>0</v>
          </cell>
          <cell r="E157">
            <v>0</v>
          </cell>
          <cell r="F157">
            <v>0</v>
          </cell>
          <cell r="G157">
            <v>0</v>
          </cell>
          <cell r="H157">
            <v>0</v>
          </cell>
          <cell r="I157">
            <v>0</v>
          </cell>
          <cell r="J157">
            <v>0</v>
          </cell>
          <cell r="K157">
            <v>0</v>
          </cell>
        </row>
        <row r="158">
          <cell r="A158" t="str">
            <v>CAIXA FI NATAL 03.05.12</v>
          </cell>
          <cell r="B158">
            <v>0</v>
          </cell>
          <cell r="C158">
            <v>0</v>
          </cell>
          <cell r="D158">
            <v>0</v>
          </cell>
          <cell r="E158">
            <v>0</v>
          </cell>
          <cell r="F158">
            <v>0</v>
          </cell>
          <cell r="G158">
            <v>0</v>
          </cell>
          <cell r="H158">
            <v>0</v>
          </cell>
          <cell r="I158">
            <v>0</v>
          </cell>
          <cell r="J158">
            <v>0</v>
          </cell>
          <cell r="K158">
            <v>0</v>
          </cell>
        </row>
        <row r="159">
          <cell r="A159" t="str">
            <v>CAIXA FI NATAL 04.04.12</v>
          </cell>
          <cell r="B159">
            <v>0</v>
          </cell>
          <cell r="C159">
            <v>0</v>
          </cell>
          <cell r="D159">
            <v>0</v>
          </cell>
          <cell r="E159">
            <v>0</v>
          </cell>
          <cell r="F159">
            <v>0</v>
          </cell>
          <cell r="G159">
            <v>0</v>
          </cell>
          <cell r="H159">
            <v>0</v>
          </cell>
          <cell r="I159">
            <v>0</v>
          </cell>
          <cell r="J159">
            <v>0</v>
          </cell>
          <cell r="K159">
            <v>0</v>
          </cell>
        </row>
        <row r="160">
          <cell r="A160" t="str">
            <v>CAIXA FI NATAL 05.07.12</v>
          </cell>
          <cell r="B160">
            <v>224147.82463700001</v>
          </cell>
          <cell r="C160">
            <v>0</v>
          </cell>
          <cell r="D160">
            <v>0</v>
          </cell>
          <cell r="E160">
            <v>0</v>
          </cell>
          <cell r="F160">
            <v>1490.106534</v>
          </cell>
          <cell r="G160">
            <v>0</v>
          </cell>
          <cell r="H160">
            <v>0</v>
          </cell>
          <cell r="I160">
            <v>0</v>
          </cell>
          <cell r="J160">
            <v>0</v>
          </cell>
          <cell r="K160">
            <v>225637.931171</v>
          </cell>
        </row>
        <row r="161">
          <cell r="A161" t="str">
            <v>CAIXA FI NATAL 11.07.12</v>
          </cell>
          <cell r="B161">
            <v>90352.541286000007</v>
          </cell>
          <cell r="C161">
            <v>0</v>
          </cell>
          <cell r="D161">
            <v>0</v>
          </cell>
          <cell r="E161">
            <v>0</v>
          </cell>
          <cell r="F161">
            <v>600.65232600000002</v>
          </cell>
          <cell r="G161">
            <v>0</v>
          </cell>
          <cell r="H161">
            <v>0</v>
          </cell>
          <cell r="I161">
            <v>0</v>
          </cell>
          <cell r="J161">
            <v>0</v>
          </cell>
          <cell r="K161">
            <v>90953.193610999995</v>
          </cell>
        </row>
        <row r="162">
          <cell r="A162" t="str">
            <v>CAIXA FI NATAL 12.07.12</v>
          </cell>
          <cell r="B162">
            <v>111401.528156</v>
          </cell>
          <cell r="C162">
            <v>0</v>
          </cell>
          <cell r="D162">
            <v>0</v>
          </cell>
          <cell r="E162">
            <v>0</v>
          </cell>
          <cell r="F162">
            <v>740.58334200000002</v>
          </cell>
          <cell r="G162">
            <v>0</v>
          </cell>
          <cell r="H162">
            <v>0</v>
          </cell>
          <cell r="I162">
            <v>0</v>
          </cell>
          <cell r="J162">
            <v>0</v>
          </cell>
          <cell r="K162">
            <v>112142.111498</v>
          </cell>
        </row>
        <row r="163">
          <cell r="A163" t="str">
            <v>CAIXA FI NATAL 13.01.12</v>
          </cell>
          <cell r="B163">
            <v>0</v>
          </cell>
          <cell r="C163">
            <v>0</v>
          </cell>
          <cell r="D163">
            <v>0</v>
          </cell>
          <cell r="E163">
            <v>0</v>
          </cell>
          <cell r="F163">
            <v>0</v>
          </cell>
          <cell r="G163">
            <v>0</v>
          </cell>
          <cell r="H163">
            <v>0</v>
          </cell>
          <cell r="I163">
            <v>0</v>
          </cell>
          <cell r="J163">
            <v>0</v>
          </cell>
          <cell r="K163">
            <v>0</v>
          </cell>
        </row>
        <row r="164">
          <cell r="A164" t="str">
            <v>CAIXA FI NATAL 13.02.12</v>
          </cell>
          <cell r="B164">
            <v>0</v>
          </cell>
          <cell r="C164">
            <v>0</v>
          </cell>
          <cell r="D164">
            <v>0</v>
          </cell>
          <cell r="E164">
            <v>0</v>
          </cell>
          <cell r="F164">
            <v>0</v>
          </cell>
          <cell r="G164">
            <v>0</v>
          </cell>
          <cell r="H164">
            <v>0</v>
          </cell>
          <cell r="I164">
            <v>0</v>
          </cell>
          <cell r="J164">
            <v>0</v>
          </cell>
          <cell r="K164">
            <v>0</v>
          </cell>
        </row>
        <row r="165">
          <cell r="A165" t="str">
            <v>CAIXA FI NATAL 13.04.12</v>
          </cell>
          <cell r="B165">
            <v>0</v>
          </cell>
          <cell r="C165">
            <v>0</v>
          </cell>
          <cell r="D165">
            <v>0</v>
          </cell>
          <cell r="E165">
            <v>0</v>
          </cell>
          <cell r="F165">
            <v>0</v>
          </cell>
          <cell r="G165">
            <v>0</v>
          </cell>
          <cell r="H165">
            <v>0</v>
          </cell>
          <cell r="I165">
            <v>0</v>
          </cell>
          <cell r="J165">
            <v>0</v>
          </cell>
          <cell r="K165">
            <v>0</v>
          </cell>
        </row>
        <row r="166">
          <cell r="A166" t="str">
            <v>CAIXA FI NATAL 13.06.12</v>
          </cell>
          <cell r="B166">
            <v>133316.47831499999</v>
          </cell>
          <cell r="C166">
            <v>0</v>
          </cell>
          <cell r="D166">
            <v>0</v>
          </cell>
          <cell r="E166">
            <v>0</v>
          </cell>
          <cell r="F166">
            <v>886.27117299999998</v>
          </cell>
          <cell r="G166">
            <v>0</v>
          </cell>
          <cell r="H166">
            <v>0</v>
          </cell>
          <cell r="I166">
            <v>0</v>
          </cell>
          <cell r="J166">
            <v>0</v>
          </cell>
          <cell r="K166">
            <v>134202.749488</v>
          </cell>
        </row>
        <row r="167">
          <cell r="A167" t="str">
            <v>CAIXA FI NATAL 14.02.12</v>
          </cell>
          <cell r="B167">
            <v>0</v>
          </cell>
          <cell r="C167">
            <v>0</v>
          </cell>
          <cell r="D167">
            <v>0</v>
          </cell>
          <cell r="E167">
            <v>0</v>
          </cell>
          <cell r="F167">
            <v>0</v>
          </cell>
          <cell r="G167">
            <v>0</v>
          </cell>
          <cell r="H167">
            <v>0</v>
          </cell>
          <cell r="I167">
            <v>0</v>
          </cell>
          <cell r="J167">
            <v>0</v>
          </cell>
          <cell r="K167">
            <v>0</v>
          </cell>
        </row>
        <row r="168">
          <cell r="A168" t="str">
            <v>CAIXA FI NATAL 14.05.12</v>
          </cell>
          <cell r="B168">
            <v>0</v>
          </cell>
          <cell r="C168">
            <v>0</v>
          </cell>
          <cell r="D168">
            <v>0</v>
          </cell>
          <cell r="E168">
            <v>0</v>
          </cell>
          <cell r="F168">
            <v>0</v>
          </cell>
          <cell r="G168">
            <v>0</v>
          </cell>
          <cell r="H168">
            <v>0</v>
          </cell>
          <cell r="I168">
            <v>0</v>
          </cell>
          <cell r="J168">
            <v>0</v>
          </cell>
          <cell r="K168">
            <v>0</v>
          </cell>
        </row>
        <row r="169">
          <cell r="A169" t="str">
            <v>CAIXA FI NATAL 14.08.12</v>
          </cell>
          <cell r="B169">
            <v>0</v>
          </cell>
          <cell r="C169">
            <v>82000</v>
          </cell>
          <cell r="D169">
            <v>0</v>
          </cell>
          <cell r="E169">
            <v>0</v>
          </cell>
          <cell r="F169">
            <v>308.84554800000001</v>
          </cell>
          <cell r="G169">
            <v>0</v>
          </cell>
          <cell r="H169">
            <v>0</v>
          </cell>
          <cell r="I169">
            <v>0</v>
          </cell>
          <cell r="J169">
            <v>0</v>
          </cell>
          <cell r="K169">
            <v>82308.845547999998</v>
          </cell>
        </row>
        <row r="170">
          <cell r="A170" t="str">
            <v>CAIXA FI NATAL 15.08.12</v>
          </cell>
          <cell r="B170">
            <v>0</v>
          </cell>
          <cell r="C170">
            <v>45000</v>
          </cell>
          <cell r="D170">
            <v>0</v>
          </cell>
          <cell r="E170">
            <v>0</v>
          </cell>
          <cell r="F170">
            <v>156.25054700000001</v>
          </cell>
          <cell r="G170">
            <v>0</v>
          </cell>
          <cell r="H170">
            <v>0</v>
          </cell>
          <cell r="I170">
            <v>0</v>
          </cell>
          <cell r="J170">
            <v>0</v>
          </cell>
          <cell r="K170">
            <v>45156.250547000003</v>
          </cell>
        </row>
        <row r="171">
          <cell r="A171" t="str">
            <v>CAIXA FI NATAL 16.07.12</v>
          </cell>
          <cell r="B171">
            <v>2999109.4902209998</v>
          </cell>
          <cell r="C171">
            <v>0</v>
          </cell>
          <cell r="D171">
            <v>0</v>
          </cell>
          <cell r="E171">
            <v>0</v>
          </cell>
          <cell r="F171">
            <v>19937.702519999999</v>
          </cell>
          <cell r="G171">
            <v>0</v>
          </cell>
          <cell r="H171">
            <v>0</v>
          </cell>
          <cell r="I171">
            <v>0</v>
          </cell>
          <cell r="J171">
            <v>0</v>
          </cell>
          <cell r="K171">
            <v>3019047.1927399999</v>
          </cell>
        </row>
        <row r="172">
          <cell r="A172" t="str">
            <v>CAIXA FI NATAL 17.02.12</v>
          </cell>
          <cell r="B172">
            <v>0</v>
          </cell>
          <cell r="C172">
            <v>0</v>
          </cell>
          <cell r="D172">
            <v>0</v>
          </cell>
          <cell r="E172">
            <v>0</v>
          </cell>
          <cell r="F172">
            <v>0</v>
          </cell>
          <cell r="G172">
            <v>0</v>
          </cell>
          <cell r="H172">
            <v>0</v>
          </cell>
          <cell r="I172">
            <v>0</v>
          </cell>
          <cell r="J172">
            <v>0</v>
          </cell>
          <cell r="K172">
            <v>0</v>
          </cell>
        </row>
        <row r="173">
          <cell r="A173" t="str">
            <v>CAIXA FI NATAL 18.05.12</v>
          </cell>
          <cell r="B173">
            <v>0</v>
          </cell>
          <cell r="C173">
            <v>0</v>
          </cell>
          <cell r="D173">
            <v>0</v>
          </cell>
          <cell r="E173">
            <v>0</v>
          </cell>
          <cell r="F173">
            <v>0</v>
          </cell>
          <cell r="G173">
            <v>0</v>
          </cell>
          <cell r="H173">
            <v>0</v>
          </cell>
          <cell r="I173">
            <v>0</v>
          </cell>
          <cell r="J173">
            <v>0</v>
          </cell>
          <cell r="K173">
            <v>0</v>
          </cell>
        </row>
        <row r="174">
          <cell r="A174" t="str">
            <v>CAIXA FI NATAL 19.01.12</v>
          </cell>
          <cell r="B174">
            <v>0</v>
          </cell>
          <cell r="C174">
            <v>0</v>
          </cell>
          <cell r="D174">
            <v>0</v>
          </cell>
          <cell r="E174">
            <v>0</v>
          </cell>
          <cell r="F174">
            <v>0</v>
          </cell>
          <cell r="G174">
            <v>0</v>
          </cell>
          <cell r="H174">
            <v>0</v>
          </cell>
          <cell r="I174">
            <v>0</v>
          </cell>
          <cell r="J174">
            <v>0</v>
          </cell>
          <cell r="K174">
            <v>0</v>
          </cell>
        </row>
        <row r="175">
          <cell r="A175" t="str">
            <v>CAIXA FI NATAL 20.04.12</v>
          </cell>
          <cell r="B175">
            <v>0</v>
          </cell>
          <cell r="C175">
            <v>0</v>
          </cell>
          <cell r="D175">
            <v>0</v>
          </cell>
          <cell r="E175">
            <v>0</v>
          </cell>
          <cell r="F175">
            <v>0</v>
          </cell>
          <cell r="G175">
            <v>0</v>
          </cell>
          <cell r="H175">
            <v>0</v>
          </cell>
          <cell r="I175">
            <v>0</v>
          </cell>
          <cell r="J175">
            <v>0</v>
          </cell>
          <cell r="K175">
            <v>0</v>
          </cell>
        </row>
        <row r="176">
          <cell r="A176" t="str">
            <v>CAIXA FI NATAL 20.06.12</v>
          </cell>
          <cell r="B176">
            <v>28235.406146000001</v>
          </cell>
          <cell r="C176">
            <v>0</v>
          </cell>
          <cell r="D176">
            <v>0</v>
          </cell>
          <cell r="E176">
            <v>0</v>
          </cell>
          <cell r="F176">
            <v>187.70542699999999</v>
          </cell>
          <cell r="G176">
            <v>0</v>
          </cell>
          <cell r="H176">
            <v>0</v>
          </cell>
          <cell r="I176">
            <v>0</v>
          </cell>
          <cell r="J176">
            <v>0</v>
          </cell>
          <cell r="K176">
            <v>28423.111573999999</v>
          </cell>
        </row>
        <row r="177">
          <cell r="A177" t="str">
            <v>CAIXA FI NATAL 20.07.12</v>
          </cell>
          <cell r="B177">
            <v>240469.55911599999</v>
          </cell>
          <cell r="C177">
            <v>0</v>
          </cell>
          <cell r="D177">
            <v>0</v>
          </cell>
          <cell r="E177">
            <v>0</v>
          </cell>
          <cell r="F177">
            <v>1598.611371</v>
          </cell>
          <cell r="G177">
            <v>0</v>
          </cell>
          <cell r="H177">
            <v>0</v>
          </cell>
          <cell r="I177">
            <v>0</v>
          </cell>
          <cell r="J177">
            <v>0</v>
          </cell>
          <cell r="K177">
            <v>242068.170487</v>
          </cell>
        </row>
        <row r="178">
          <cell r="A178" t="str">
            <v>CAIXA FI NATAL 20.08.12</v>
          </cell>
          <cell r="B178">
            <v>0</v>
          </cell>
          <cell r="C178">
            <v>93000</v>
          </cell>
          <cell r="D178">
            <v>0</v>
          </cell>
          <cell r="E178">
            <v>0</v>
          </cell>
          <cell r="F178">
            <v>240.287182</v>
          </cell>
          <cell r="G178">
            <v>0</v>
          </cell>
          <cell r="H178">
            <v>0</v>
          </cell>
          <cell r="I178">
            <v>0</v>
          </cell>
          <cell r="J178">
            <v>0</v>
          </cell>
          <cell r="K178">
            <v>93240.287182</v>
          </cell>
        </row>
        <row r="179">
          <cell r="A179" t="str">
            <v>CAIXA FI NATAL 21.08.12</v>
          </cell>
          <cell r="B179">
            <v>0</v>
          </cell>
          <cell r="C179">
            <v>37000</v>
          </cell>
          <cell r="D179">
            <v>0</v>
          </cell>
          <cell r="E179">
            <v>0</v>
          </cell>
          <cell r="F179">
            <v>84.674481</v>
          </cell>
          <cell r="G179">
            <v>0</v>
          </cell>
          <cell r="H179">
            <v>0</v>
          </cell>
          <cell r="I179">
            <v>0</v>
          </cell>
          <cell r="J179">
            <v>0</v>
          </cell>
          <cell r="K179">
            <v>37084.674481000002</v>
          </cell>
        </row>
        <row r="180">
          <cell r="A180" t="str">
            <v>CAIXA FI NATAL 22.03.12</v>
          </cell>
          <cell r="B180">
            <v>0</v>
          </cell>
          <cell r="C180">
            <v>0</v>
          </cell>
          <cell r="D180">
            <v>0</v>
          </cell>
          <cell r="E180">
            <v>0</v>
          </cell>
          <cell r="F180">
            <v>0</v>
          </cell>
          <cell r="G180">
            <v>0</v>
          </cell>
          <cell r="H180">
            <v>0</v>
          </cell>
          <cell r="I180">
            <v>0</v>
          </cell>
          <cell r="J180">
            <v>0</v>
          </cell>
          <cell r="K180">
            <v>0</v>
          </cell>
        </row>
        <row r="181">
          <cell r="A181" t="str">
            <v>CAIXA FI NATAL 22.06.12</v>
          </cell>
          <cell r="B181">
            <v>489786.89464100002</v>
          </cell>
          <cell r="C181">
            <v>0</v>
          </cell>
          <cell r="D181">
            <v>0</v>
          </cell>
          <cell r="E181">
            <v>0</v>
          </cell>
          <cell r="F181">
            <v>3256.041647</v>
          </cell>
          <cell r="G181">
            <v>0</v>
          </cell>
          <cell r="H181">
            <v>0</v>
          </cell>
          <cell r="I181">
            <v>0</v>
          </cell>
          <cell r="J181">
            <v>0</v>
          </cell>
          <cell r="K181">
            <v>493042.93628800003</v>
          </cell>
        </row>
        <row r="182">
          <cell r="A182" t="str">
            <v>CAIXA FI NATAL 22.08.12</v>
          </cell>
          <cell r="B182">
            <v>0</v>
          </cell>
          <cell r="C182">
            <v>1027000</v>
          </cell>
          <cell r="D182">
            <v>0</v>
          </cell>
          <cell r="E182">
            <v>0</v>
          </cell>
          <cell r="F182">
            <v>2046.3635919999999</v>
          </cell>
          <cell r="G182">
            <v>0</v>
          </cell>
          <cell r="H182">
            <v>0</v>
          </cell>
          <cell r="I182">
            <v>0</v>
          </cell>
          <cell r="J182">
            <v>0</v>
          </cell>
          <cell r="K182">
            <v>1029046.363592</v>
          </cell>
        </row>
        <row r="183">
          <cell r="A183" t="str">
            <v>CAIXA FI NATAL 23.03.12</v>
          </cell>
          <cell r="B183">
            <v>0</v>
          </cell>
          <cell r="C183">
            <v>0</v>
          </cell>
          <cell r="D183">
            <v>0</v>
          </cell>
          <cell r="E183">
            <v>0</v>
          </cell>
          <cell r="F183">
            <v>0</v>
          </cell>
          <cell r="G183">
            <v>0</v>
          </cell>
          <cell r="H183">
            <v>0</v>
          </cell>
          <cell r="I183">
            <v>0</v>
          </cell>
          <cell r="J183">
            <v>0</v>
          </cell>
          <cell r="K183">
            <v>0</v>
          </cell>
        </row>
        <row r="184">
          <cell r="A184" t="str">
            <v>CAIXA FI NATAL 24.01.12</v>
          </cell>
          <cell r="B184">
            <v>0</v>
          </cell>
          <cell r="C184">
            <v>0</v>
          </cell>
          <cell r="D184">
            <v>0</v>
          </cell>
          <cell r="E184">
            <v>0</v>
          </cell>
          <cell r="F184">
            <v>0</v>
          </cell>
          <cell r="G184">
            <v>0</v>
          </cell>
          <cell r="H184">
            <v>0</v>
          </cell>
          <cell r="I184">
            <v>0</v>
          </cell>
          <cell r="J184">
            <v>0</v>
          </cell>
          <cell r="K184">
            <v>0</v>
          </cell>
        </row>
        <row r="185">
          <cell r="A185" t="str">
            <v>CAIXA FI NATAL 24.02.12</v>
          </cell>
          <cell r="B185">
            <v>0</v>
          </cell>
          <cell r="C185">
            <v>0</v>
          </cell>
          <cell r="D185">
            <v>0</v>
          </cell>
          <cell r="E185">
            <v>0</v>
          </cell>
          <cell r="F185">
            <v>0</v>
          </cell>
          <cell r="G185">
            <v>0</v>
          </cell>
          <cell r="H185">
            <v>0</v>
          </cell>
          <cell r="I185">
            <v>0</v>
          </cell>
          <cell r="J185">
            <v>0</v>
          </cell>
          <cell r="K185">
            <v>0</v>
          </cell>
        </row>
        <row r="186">
          <cell r="A186" t="str">
            <v>CAIXA FI NATAL 24.08.12</v>
          </cell>
          <cell r="B186">
            <v>0</v>
          </cell>
          <cell r="C186">
            <v>260000</v>
          </cell>
          <cell r="D186">
            <v>0</v>
          </cell>
          <cell r="E186">
            <v>0</v>
          </cell>
          <cell r="F186">
            <v>373.63660099999998</v>
          </cell>
          <cell r="G186">
            <v>0</v>
          </cell>
          <cell r="H186">
            <v>0</v>
          </cell>
          <cell r="I186">
            <v>0</v>
          </cell>
          <cell r="J186">
            <v>0</v>
          </cell>
          <cell r="K186">
            <v>260373.63660100001</v>
          </cell>
        </row>
        <row r="187">
          <cell r="A187" t="str">
            <v>CAIXA FI NATAL 25.04.12</v>
          </cell>
          <cell r="B187">
            <v>0</v>
          </cell>
          <cell r="C187">
            <v>0</v>
          </cell>
          <cell r="D187">
            <v>0</v>
          </cell>
          <cell r="E187">
            <v>0</v>
          </cell>
          <cell r="F187">
            <v>0</v>
          </cell>
          <cell r="G187">
            <v>0</v>
          </cell>
          <cell r="H187">
            <v>0</v>
          </cell>
          <cell r="I187">
            <v>0</v>
          </cell>
          <cell r="J187">
            <v>0</v>
          </cell>
          <cell r="K187">
            <v>0</v>
          </cell>
        </row>
        <row r="188">
          <cell r="A188" t="str">
            <v>CAIXA FI NATAL 25.05.12</v>
          </cell>
          <cell r="B188">
            <v>0</v>
          </cell>
          <cell r="C188">
            <v>0</v>
          </cell>
          <cell r="D188">
            <v>0</v>
          </cell>
          <cell r="E188">
            <v>0</v>
          </cell>
          <cell r="F188">
            <v>0</v>
          </cell>
          <cell r="G188">
            <v>0</v>
          </cell>
          <cell r="H188">
            <v>0</v>
          </cell>
          <cell r="I188">
            <v>0</v>
          </cell>
          <cell r="J188">
            <v>0</v>
          </cell>
          <cell r="K188">
            <v>0</v>
          </cell>
        </row>
        <row r="189">
          <cell r="A189" t="str">
            <v>CAIXA FI NATAL 26.04.12</v>
          </cell>
          <cell r="B189">
            <v>0</v>
          </cell>
          <cell r="C189">
            <v>0</v>
          </cell>
          <cell r="D189">
            <v>0</v>
          </cell>
          <cell r="E189">
            <v>0</v>
          </cell>
          <cell r="F189">
            <v>0</v>
          </cell>
          <cell r="G189">
            <v>0</v>
          </cell>
          <cell r="H189">
            <v>0</v>
          </cell>
          <cell r="I189">
            <v>0</v>
          </cell>
          <cell r="J189">
            <v>0</v>
          </cell>
          <cell r="K189">
            <v>0</v>
          </cell>
        </row>
        <row r="190">
          <cell r="A190" t="str">
            <v>CAIXA FI NATAL 26.07.12</v>
          </cell>
          <cell r="B190">
            <v>106089.84652599999</v>
          </cell>
          <cell r="C190">
            <v>0</v>
          </cell>
          <cell r="D190">
            <v>0</v>
          </cell>
          <cell r="E190">
            <v>0</v>
          </cell>
          <cell r="F190">
            <v>705.27195099999994</v>
          </cell>
          <cell r="G190">
            <v>0</v>
          </cell>
          <cell r="H190">
            <v>0</v>
          </cell>
          <cell r="I190">
            <v>0</v>
          </cell>
          <cell r="J190">
            <v>0</v>
          </cell>
          <cell r="K190">
            <v>106795.118476</v>
          </cell>
        </row>
        <row r="191">
          <cell r="A191" t="str">
            <v>CAIXA FI NATAL 27.01.12</v>
          </cell>
          <cell r="B191">
            <v>0</v>
          </cell>
          <cell r="C191">
            <v>0</v>
          </cell>
          <cell r="D191">
            <v>0</v>
          </cell>
          <cell r="E191">
            <v>0</v>
          </cell>
          <cell r="F191">
            <v>0</v>
          </cell>
          <cell r="G191">
            <v>0</v>
          </cell>
          <cell r="H191">
            <v>0</v>
          </cell>
          <cell r="I191">
            <v>0</v>
          </cell>
          <cell r="J191">
            <v>0</v>
          </cell>
          <cell r="K191">
            <v>0</v>
          </cell>
        </row>
        <row r="192">
          <cell r="A192" t="str">
            <v>CAIXA FI NATAL 27.02.12</v>
          </cell>
          <cell r="B192">
            <v>0</v>
          </cell>
          <cell r="C192">
            <v>0</v>
          </cell>
          <cell r="D192">
            <v>0</v>
          </cell>
          <cell r="E192">
            <v>0</v>
          </cell>
          <cell r="F192">
            <v>0</v>
          </cell>
          <cell r="G192">
            <v>0</v>
          </cell>
          <cell r="H192">
            <v>0</v>
          </cell>
          <cell r="I192">
            <v>0</v>
          </cell>
          <cell r="J192">
            <v>0</v>
          </cell>
          <cell r="K192">
            <v>0</v>
          </cell>
        </row>
        <row r="193">
          <cell r="A193" t="str">
            <v>CAIXA FI NATAL 27.07.12</v>
          </cell>
          <cell r="B193">
            <v>655369.82610900002</v>
          </cell>
          <cell r="C193">
            <v>0</v>
          </cell>
          <cell r="D193">
            <v>0</v>
          </cell>
          <cell r="E193">
            <v>0</v>
          </cell>
          <cell r="F193">
            <v>4356.8161399999999</v>
          </cell>
          <cell r="G193">
            <v>0</v>
          </cell>
          <cell r="H193">
            <v>0</v>
          </cell>
          <cell r="I193">
            <v>0</v>
          </cell>
          <cell r="J193">
            <v>0</v>
          </cell>
          <cell r="K193">
            <v>659726.64225000003</v>
          </cell>
        </row>
        <row r="194">
          <cell r="A194" t="str">
            <v>CAIXA FI NATAL 28.06.12</v>
          </cell>
          <cell r="B194">
            <v>746864.77862999996</v>
          </cell>
          <cell r="C194">
            <v>0</v>
          </cell>
          <cell r="D194">
            <v>0</v>
          </cell>
          <cell r="E194">
            <v>0</v>
          </cell>
          <cell r="F194">
            <v>4965.0630719999999</v>
          </cell>
          <cell r="G194">
            <v>0</v>
          </cell>
          <cell r="H194">
            <v>0</v>
          </cell>
          <cell r="I194">
            <v>0</v>
          </cell>
          <cell r="J194">
            <v>0</v>
          </cell>
          <cell r="K194">
            <v>751829.84170200001</v>
          </cell>
        </row>
        <row r="195">
          <cell r="A195" t="str">
            <v>CAIXA FI NATAL 29.06.12</v>
          </cell>
          <cell r="B195">
            <v>354198.62255799997</v>
          </cell>
          <cell r="C195">
            <v>0</v>
          </cell>
          <cell r="D195">
            <v>0</v>
          </cell>
          <cell r="E195">
            <v>0</v>
          </cell>
          <cell r="F195">
            <v>2354.6678750000001</v>
          </cell>
          <cell r="G195">
            <v>0</v>
          </cell>
          <cell r="H195">
            <v>0</v>
          </cell>
          <cell r="I195">
            <v>0</v>
          </cell>
          <cell r="J195">
            <v>0</v>
          </cell>
          <cell r="K195">
            <v>356553.29043300002</v>
          </cell>
        </row>
        <row r="196">
          <cell r="A196" t="str">
            <v>CAIXA FI NATAL 30.03.12</v>
          </cell>
          <cell r="B196">
            <v>0</v>
          </cell>
          <cell r="C196">
            <v>0</v>
          </cell>
          <cell r="D196">
            <v>0</v>
          </cell>
          <cell r="E196">
            <v>0</v>
          </cell>
          <cell r="F196">
            <v>0</v>
          </cell>
          <cell r="G196">
            <v>0</v>
          </cell>
          <cell r="H196">
            <v>0</v>
          </cell>
          <cell r="I196">
            <v>0</v>
          </cell>
          <cell r="J196">
            <v>0</v>
          </cell>
          <cell r="K196">
            <v>0</v>
          </cell>
        </row>
        <row r="197">
          <cell r="A197" t="str">
            <v>CAIXA FI NATAL 30.05.12</v>
          </cell>
          <cell r="B197">
            <v>56422.016989000003</v>
          </cell>
          <cell r="C197">
            <v>0</v>
          </cell>
          <cell r="D197">
            <v>0</v>
          </cell>
          <cell r="E197">
            <v>0</v>
          </cell>
          <cell r="F197">
            <v>375.08646900000002</v>
          </cell>
          <cell r="G197">
            <v>0</v>
          </cell>
          <cell r="H197">
            <v>0</v>
          </cell>
          <cell r="I197">
            <v>0</v>
          </cell>
          <cell r="J197">
            <v>0</v>
          </cell>
          <cell r="K197">
            <v>56797.103457999998</v>
          </cell>
        </row>
        <row r="198">
          <cell r="A198" t="str">
            <v>CAIXA FI NATAL 30.07.12</v>
          </cell>
          <cell r="B198">
            <v>879249.23823999998</v>
          </cell>
          <cell r="C198">
            <v>0</v>
          </cell>
          <cell r="D198">
            <v>0</v>
          </cell>
          <cell r="E198">
            <v>0</v>
          </cell>
          <cell r="F198">
            <v>5845.1383020000003</v>
          </cell>
          <cell r="G198">
            <v>0</v>
          </cell>
          <cell r="H198">
            <v>0</v>
          </cell>
          <cell r="I198">
            <v>0</v>
          </cell>
          <cell r="J198">
            <v>0</v>
          </cell>
          <cell r="K198">
            <v>885094.37654199998</v>
          </cell>
        </row>
        <row r="199">
          <cell r="A199" t="str">
            <v>CAIXA FI NATAL 30.08.12</v>
          </cell>
          <cell r="B199">
            <v>0</v>
          </cell>
          <cell r="C199">
            <v>109000</v>
          </cell>
          <cell r="D199">
            <v>0</v>
          </cell>
          <cell r="E199">
            <v>0</v>
          </cell>
          <cell r="F199">
            <v>29.751709999999999</v>
          </cell>
          <cell r="G199">
            <v>0</v>
          </cell>
          <cell r="H199">
            <v>0</v>
          </cell>
          <cell r="I199">
            <v>0</v>
          </cell>
          <cell r="J199">
            <v>0</v>
          </cell>
          <cell r="K199">
            <v>109029.75171</v>
          </cell>
        </row>
        <row r="200">
          <cell r="A200" t="str">
            <v>CAIXA FI NATAL 31.01.12</v>
          </cell>
          <cell r="B200">
            <v>0</v>
          </cell>
          <cell r="C200">
            <v>0</v>
          </cell>
          <cell r="D200">
            <v>0</v>
          </cell>
          <cell r="E200">
            <v>0</v>
          </cell>
          <cell r="F200">
            <v>0</v>
          </cell>
          <cell r="G200">
            <v>0</v>
          </cell>
          <cell r="H200">
            <v>0</v>
          </cell>
          <cell r="I200">
            <v>0</v>
          </cell>
          <cell r="J200">
            <v>0</v>
          </cell>
          <cell r="K200">
            <v>0</v>
          </cell>
        </row>
        <row r="201">
          <cell r="A201" t="str">
            <v>CAIXA FI NATAL</v>
          </cell>
          <cell r="B201">
            <v>7430819.6427809987</v>
          </cell>
          <cell r="C201">
            <v>1773000</v>
          </cell>
          <cell r="D201">
            <v>0</v>
          </cell>
          <cell r="E201">
            <v>0</v>
          </cell>
          <cell r="F201">
            <v>53401.840345999997</v>
          </cell>
          <cell r="G201">
            <v>0</v>
          </cell>
          <cell r="H201">
            <v>0</v>
          </cell>
          <cell r="I201">
            <v>0</v>
          </cell>
          <cell r="J201">
            <v>0</v>
          </cell>
          <cell r="K201">
            <v>9257221.4831269998</v>
          </cell>
        </row>
        <row r="202">
          <cell r="A202" t="str">
            <v>CEF - 13º Leilao ajuste</v>
          </cell>
          <cell r="B202">
            <v>2860590.2917260001</v>
          </cell>
          <cell r="C202">
            <v>0</v>
          </cell>
          <cell r="D202">
            <v>0</v>
          </cell>
          <cell r="E202">
            <v>0</v>
          </cell>
          <cell r="F202">
            <v>19687.355456000001</v>
          </cell>
          <cell r="G202">
            <v>0</v>
          </cell>
          <cell r="H202">
            <v>0</v>
          </cell>
          <cell r="I202">
            <v>0</v>
          </cell>
          <cell r="J202">
            <v>0</v>
          </cell>
          <cell r="K202">
            <v>2880277.6471819999</v>
          </cell>
        </row>
        <row r="203">
          <cell r="A203" t="str">
            <v>CEF - MCSD 185</v>
          </cell>
          <cell r="B203">
            <v>0</v>
          </cell>
          <cell r="C203">
            <v>122429.23</v>
          </cell>
          <cell r="D203">
            <v>0</v>
          </cell>
          <cell r="E203">
            <v>0</v>
          </cell>
          <cell r="F203">
            <v>805.71983299999999</v>
          </cell>
          <cell r="G203">
            <v>0</v>
          </cell>
          <cell r="H203">
            <v>0</v>
          </cell>
          <cell r="I203">
            <v>0</v>
          </cell>
          <cell r="J203">
            <v>0</v>
          </cell>
          <cell r="K203">
            <v>123234.94983300001</v>
          </cell>
        </row>
        <row r="204">
          <cell r="A204" t="str">
            <v>CEF - MCSD 473</v>
          </cell>
          <cell r="B204">
            <v>25144.602976999999</v>
          </cell>
          <cell r="C204">
            <v>0</v>
          </cell>
          <cell r="D204">
            <v>0</v>
          </cell>
          <cell r="E204">
            <v>0</v>
          </cell>
          <cell r="F204">
            <v>173.051953</v>
          </cell>
          <cell r="G204">
            <v>0</v>
          </cell>
          <cell r="H204">
            <v>0</v>
          </cell>
          <cell r="I204">
            <v>0</v>
          </cell>
          <cell r="J204">
            <v>0</v>
          </cell>
          <cell r="K204">
            <v>25317.654930000001</v>
          </cell>
        </row>
        <row r="205">
          <cell r="A205" t="str">
            <v>CEF 1º E 5º L EE</v>
          </cell>
          <cell r="B205">
            <v>543338.59374299995</v>
          </cell>
          <cell r="C205">
            <v>0</v>
          </cell>
          <cell r="D205">
            <v>0</v>
          </cell>
          <cell r="E205">
            <v>0</v>
          </cell>
          <cell r="F205">
            <v>3739.4030379999999</v>
          </cell>
          <cell r="G205">
            <v>0</v>
          </cell>
          <cell r="H205">
            <v>0</v>
          </cell>
          <cell r="I205">
            <v>0</v>
          </cell>
          <cell r="J205">
            <v>0</v>
          </cell>
          <cell r="K205">
            <v>547077.99678100005</v>
          </cell>
        </row>
        <row r="206">
          <cell r="A206" t="str">
            <v>CEF 1º L EE</v>
          </cell>
          <cell r="B206">
            <v>2787589.9024450001</v>
          </cell>
          <cell r="C206">
            <v>0</v>
          </cell>
          <cell r="D206">
            <v>0</v>
          </cell>
          <cell r="E206">
            <v>0</v>
          </cell>
          <cell r="F206">
            <v>19184.947048000002</v>
          </cell>
          <cell r="G206">
            <v>0</v>
          </cell>
          <cell r="H206">
            <v>0</v>
          </cell>
          <cell r="I206">
            <v>0</v>
          </cell>
          <cell r="J206">
            <v>0</v>
          </cell>
          <cell r="K206">
            <v>2806774.8494930002</v>
          </cell>
        </row>
        <row r="207">
          <cell r="A207" t="str">
            <v>CEF 2º L EE</v>
          </cell>
          <cell r="B207">
            <v>948741.65099200001</v>
          </cell>
          <cell r="C207">
            <v>0</v>
          </cell>
          <cell r="D207">
            <v>0</v>
          </cell>
          <cell r="E207">
            <v>0</v>
          </cell>
          <cell r="F207">
            <v>6529.4964380000001</v>
          </cell>
          <cell r="G207">
            <v>0</v>
          </cell>
          <cell r="H207">
            <v>0</v>
          </cell>
          <cell r="I207">
            <v>0</v>
          </cell>
          <cell r="J207">
            <v>0</v>
          </cell>
          <cell r="K207">
            <v>955271.14743000001</v>
          </cell>
        </row>
        <row r="208">
          <cell r="A208" t="str">
            <v>CEF CHESF</v>
          </cell>
          <cell r="B208">
            <v>161139.18759700001</v>
          </cell>
          <cell r="C208">
            <v>0</v>
          </cell>
          <cell r="D208">
            <v>0</v>
          </cell>
          <cell r="E208">
            <v>0</v>
          </cell>
          <cell r="F208">
            <v>1109.003436</v>
          </cell>
          <cell r="G208">
            <v>0</v>
          </cell>
          <cell r="H208">
            <v>0</v>
          </cell>
          <cell r="I208">
            <v>0</v>
          </cell>
          <cell r="J208">
            <v>0</v>
          </cell>
          <cell r="K208">
            <v>162248.19103300001</v>
          </cell>
        </row>
        <row r="209">
          <cell r="A209" t="str">
            <v>CEF CHESF 2</v>
          </cell>
          <cell r="B209">
            <v>44320.701961999999</v>
          </cell>
          <cell r="C209">
            <v>0</v>
          </cell>
          <cell r="D209">
            <v>0</v>
          </cell>
          <cell r="E209">
            <v>0</v>
          </cell>
          <cell r="F209">
            <v>305.02704899999998</v>
          </cell>
          <cell r="G209">
            <v>0</v>
          </cell>
          <cell r="H209">
            <v>0</v>
          </cell>
          <cell r="I209">
            <v>0</v>
          </cell>
          <cell r="J209">
            <v>0</v>
          </cell>
          <cell r="K209">
            <v>44625.729011000003</v>
          </cell>
        </row>
        <row r="210">
          <cell r="A210" t="str">
            <v>CEF MCSD - 467</v>
          </cell>
          <cell r="B210">
            <v>5801.5689000000002</v>
          </cell>
          <cell r="C210">
            <v>0</v>
          </cell>
          <cell r="D210">
            <v>0</v>
          </cell>
          <cell r="E210">
            <v>0</v>
          </cell>
          <cell r="F210">
            <v>39.927965</v>
          </cell>
          <cell r="G210">
            <v>0</v>
          </cell>
          <cell r="H210">
            <v>0</v>
          </cell>
          <cell r="I210">
            <v>0</v>
          </cell>
          <cell r="J210">
            <v>0</v>
          </cell>
          <cell r="K210">
            <v>5841.4968650000001</v>
          </cell>
        </row>
        <row r="211">
          <cell r="A211" t="str">
            <v>ITAU - 4º LEILÃO 4 - BLOQ JUDIC</v>
          </cell>
          <cell r="B211">
            <v>66000</v>
          </cell>
          <cell r="C211">
            <v>0</v>
          </cell>
          <cell r="D211">
            <v>0</v>
          </cell>
          <cell r="E211">
            <v>0</v>
          </cell>
          <cell r="F211">
            <v>449.67277200000001</v>
          </cell>
          <cell r="G211">
            <v>0</v>
          </cell>
          <cell r="H211">
            <v>0</v>
          </cell>
          <cell r="I211">
            <v>0</v>
          </cell>
          <cell r="J211">
            <v>0</v>
          </cell>
          <cell r="K211">
            <v>66449.672772000005</v>
          </cell>
        </row>
        <row r="212">
          <cell r="A212" t="str">
            <v>VOTORANTIM  BLOQ. JUD 2011</v>
          </cell>
          <cell r="B212">
            <v>20225.086737000001</v>
          </cell>
          <cell r="C212">
            <v>0</v>
          </cell>
          <cell r="D212">
            <v>0</v>
          </cell>
          <cell r="E212">
            <v>0</v>
          </cell>
          <cell r="F212">
            <v>140.59107499999999</v>
          </cell>
          <cell r="G212">
            <v>0</v>
          </cell>
          <cell r="H212">
            <v>0</v>
          </cell>
          <cell r="I212">
            <v>0</v>
          </cell>
          <cell r="J212">
            <v>0</v>
          </cell>
          <cell r="K212">
            <v>20365.677812000002</v>
          </cell>
        </row>
        <row r="213">
          <cell r="A213" t="str">
            <v>VOTORANTIM 2º L EE Novo 2011</v>
          </cell>
          <cell r="B213">
            <v>35967.877799000002</v>
          </cell>
          <cell r="C213">
            <v>0</v>
          </cell>
          <cell r="D213">
            <v>0</v>
          </cell>
          <cell r="E213">
            <v>0</v>
          </cell>
          <cell r="F213">
            <v>250.024272</v>
          </cell>
          <cell r="G213">
            <v>0</v>
          </cell>
          <cell r="H213">
            <v>0</v>
          </cell>
          <cell r="I213">
            <v>0</v>
          </cell>
          <cell r="J213">
            <v>0</v>
          </cell>
          <cell r="K213">
            <v>36217.902070999997</v>
          </cell>
        </row>
        <row r="214">
          <cell r="B214" t="str">
            <v>239.269.322,51</v>
          </cell>
          <cell r="C214" t="str">
            <v>230.548.429,23</v>
          </cell>
          <cell r="D214" t="str">
            <v>132.292.389,25</v>
          </cell>
          <cell r="E214">
            <v>132291881.8</v>
          </cell>
          <cell r="F214" t="str">
            <v>2.049.483,50</v>
          </cell>
          <cell r="G214" t="str">
            <v>263.733,04</v>
          </cell>
          <cell r="H214" t="str">
            <v>0,00</v>
          </cell>
          <cell r="I214">
            <v>0</v>
          </cell>
          <cell r="J214" t="str">
            <v>507,45</v>
          </cell>
          <cell r="K214" t="str">
            <v>339.574.845,99</v>
          </cell>
        </row>
        <row r="215">
          <cell r="B215" t="str">
            <v>239.269.322,51</v>
          </cell>
          <cell r="C215" t="str">
            <v>230.548.429,23</v>
          </cell>
          <cell r="D215" t="str">
            <v>132.292.389,25</v>
          </cell>
          <cell r="E215">
            <v>132291881.8</v>
          </cell>
          <cell r="F215" t="str">
            <v>2.049.483,50</v>
          </cell>
          <cell r="G215" t="str">
            <v>263.733,04</v>
          </cell>
          <cell r="H215" t="str">
            <v>0,00</v>
          </cell>
          <cell r="I215">
            <v>0</v>
          </cell>
          <cell r="J215" t="str">
            <v>507,45</v>
          </cell>
          <cell r="K215" t="str">
            <v>339.574.845,99</v>
          </cell>
        </row>
        <row r="216">
          <cell r="B216" t="str">
            <v>239.269.322,51</v>
          </cell>
          <cell r="C216" t="str">
            <v>230.548.429,23</v>
          </cell>
          <cell r="D216" t="str">
            <v>132.292.389,25</v>
          </cell>
          <cell r="E216">
            <v>132291881.8</v>
          </cell>
          <cell r="F216" t="str">
            <v>2.049.483,50</v>
          </cell>
          <cell r="G216" t="str">
            <v>263.733,04</v>
          </cell>
          <cell r="H216" t="str">
            <v>0,00</v>
          </cell>
          <cell r="I216">
            <v>0</v>
          </cell>
          <cell r="J216" t="str">
            <v>507,45</v>
          </cell>
          <cell r="K216" t="str">
            <v>339.574.845,99</v>
          </cell>
        </row>
        <row r="217">
          <cell r="B217" t="str">
            <v>239.269.322,51</v>
          </cell>
          <cell r="C217" t="str">
            <v>230.548.429,23</v>
          </cell>
          <cell r="D217" t="str">
            <v>132.292.389,25</v>
          </cell>
          <cell r="E217">
            <v>132291881.8</v>
          </cell>
          <cell r="F217" t="str">
            <v>2.049.483,50</v>
          </cell>
          <cell r="G217" t="str">
            <v>263.733,04</v>
          </cell>
          <cell r="H217" t="str">
            <v>0,00</v>
          </cell>
          <cell r="I217">
            <v>0</v>
          </cell>
          <cell r="J217" t="str">
            <v>507,45</v>
          </cell>
          <cell r="K217" t="str">
            <v>339.574.845,99</v>
          </cell>
        </row>
        <row r="218">
          <cell r="B218">
            <v>424262532.60833091</v>
          </cell>
          <cell r="C218">
            <v>457384429.23000002</v>
          </cell>
          <cell r="D218">
            <v>261376967.94072199</v>
          </cell>
          <cell r="F218">
            <v>3734895.1146410001</v>
          </cell>
          <cell r="G218">
            <v>499902.37493100006</v>
          </cell>
          <cell r="H218">
            <v>0</v>
          </cell>
          <cell r="J218">
            <v>1014.902412</v>
          </cell>
          <cell r="K218">
            <v>624004889.01224017</v>
          </cell>
        </row>
      </sheetData>
      <sheetData sheetId="108" refreshError="1">
        <row r="1">
          <cell r="A1" t="str">
            <v>Data 28/09/2012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1980</v>
          </cell>
          <cell r="B3">
            <v>1430763.197255</v>
          </cell>
          <cell r="C3">
            <v>0</v>
          </cell>
          <cell r="D3">
            <v>0</v>
          </cell>
          <cell r="E3">
            <v>0</v>
          </cell>
          <cell r="F3">
            <v>7686.8732499999996</v>
          </cell>
          <cell r="G3">
            <v>0</v>
          </cell>
          <cell r="H3">
            <v>0</v>
          </cell>
          <cell r="I3">
            <v>0</v>
          </cell>
          <cell r="J3">
            <v>0</v>
          </cell>
          <cell r="K3">
            <v>1438450.070505</v>
          </cell>
        </row>
        <row r="4">
          <cell r="A4" t="str">
            <v>BB CDB 3590</v>
          </cell>
          <cell r="B4">
            <v>3604996.3519819998</v>
          </cell>
          <cell r="C4">
            <v>0</v>
          </cell>
          <cell r="D4">
            <v>0</v>
          </cell>
          <cell r="E4">
            <v>0</v>
          </cell>
          <cell r="F4">
            <v>19368.089755000001</v>
          </cell>
          <cell r="G4">
            <v>0</v>
          </cell>
          <cell r="H4">
            <v>0</v>
          </cell>
          <cell r="I4">
            <v>0</v>
          </cell>
          <cell r="J4">
            <v>0</v>
          </cell>
          <cell r="K4">
            <v>3624364.4417369999</v>
          </cell>
        </row>
        <row r="5">
          <cell r="A5" t="str">
            <v>BB CDB 5000</v>
          </cell>
          <cell r="B5">
            <v>0</v>
          </cell>
          <cell r="C5">
            <v>0</v>
          </cell>
          <cell r="D5">
            <v>0</v>
          </cell>
          <cell r="E5">
            <v>0</v>
          </cell>
          <cell r="F5">
            <v>0</v>
          </cell>
          <cell r="G5">
            <v>0</v>
          </cell>
          <cell r="H5">
            <v>0</v>
          </cell>
          <cell r="I5">
            <v>0</v>
          </cell>
          <cell r="J5">
            <v>0</v>
          </cell>
          <cell r="K5">
            <v>0</v>
          </cell>
        </row>
        <row r="6">
          <cell r="A6" t="str">
            <v>BB POLO 28 - 01.02.12</v>
          </cell>
          <cell r="B6">
            <v>1.1594999999999999E-2</v>
          </cell>
          <cell r="C6">
            <v>0</v>
          </cell>
          <cell r="D6">
            <v>0</v>
          </cell>
          <cell r="E6">
            <v>0</v>
          </cell>
          <cell r="F6">
            <v>6.4999999999999994E-5</v>
          </cell>
          <cell r="G6">
            <v>0</v>
          </cell>
          <cell r="H6">
            <v>0</v>
          </cell>
          <cell r="I6">
            <v>0</v>
          </cell>
          <cell r="J6">
            <v>0</v>
          </cell>
          <cell r="K6">
            <v>1.1658999999999999E-2</v>
          </cell>
        </row>
        <row r="7">
          <cell r="A7" t="str">
            <v>BB POLO 28 - 01.03.12</v>
          </cell>
          <cell r="B7">
            <v>0</v>
          </cell>
          <cell r="C7">
            <v>0</v>
          </cell>
          <cell r="D7">
            <v>0</v>
          </cell>
          <cell r="E7">
            <v>0</v>
          </cell>
          <cell r="F7">
            <v>0</v>
          </cell>
          <cell r="G7">
            <v>0</v>
          </cell>
          <cell r="H7">
            <v>0</v>
          </cell>
          <cell r="I7">
            <v>0</v>
          </cell>
          <cell r="J7">
            <v>0</v>
          </cell>
          <cell r="K7">
            <v>0</v>
          </cell>
        </row>
        <row r="8">
          <cell r="A8" t="str">
            <v>BB POLO 28 - 01.06.12</v>
          </cell>
          <cell r="B8">
            <v>9.859999999999999E-3</v>
          </cell>
          <cell r="C8">
            <v>0</v>
          </cell>
          <cell r="D8">
            <v>0</v>
          </cell>
          <cell r="E8">
            <v>0</v>
          </cell>
          <cell r="F8">
            <v>5.4999999999999995E-5</v>
          </cell>
          <cell r="G8">
            <v>0</v>
          </cell>
          <cell r="H8">
            <v>0</v>
          </cell>
          <cell r="I8">
            <v>0</v>
          </cell>
          <cell r="J8">
            <v>0</v>
          </cell>
          <cell r="K8">
            <v>9.9150000000000002E-3</v>
          </cell>
        </row>
        <row r="9">
          <cell r="A9" t="str">
            <v>BB POLO 28 - 01.08.12</v>
          </cell>
          <cell r="B9">
            <v>14543698.361923</v>
          </cell>
          <cell r="C9">
            <v>0</v>
          </cell>
          <cell r="D9">
            <v>14565190.373012999</v>
          </cell>
          <cell r="E9">
            <v>14537922.539084999</v>
          </cell>
          <cell r="F9">
            <v>21492.011089</v>
          </cell>
          <cell r="G9">
            <v>27267.833928</v>
          </cell>
          <cell r="H9">
            <v>0</v>
          </cell>
          <cell r="I9">
            <v>27267.833928</v>
          </cell>
          <cell r="J9">
            <v>0</v>
          </cell>
          <cell r="K9">
            <v>0</v>
          </cell>
        </row>
        <row r="10">
          <cell r="A10" t="str">
            <v>BB POLO 28 - 02.02.12</v>
          </cell>
          <cell r="B10">
            <v>3.5255999999999996E-2</v>
          </cell>
          <cell r="C10">
            <v>0</v>
          </cell>
          <cell r="D10">
            <v>0</v>
          </cell>
          <cell r="E10">
            <v>0</v>
          </cell>
          <cell r="F10">
            <v>1.9699999999999999E-4</v>
          </cell>
          <cell r="G10">
            <v>0</v>
          </cell>
          <cell r="H10">
            <v>0</v>
          </cell>
          <cell r="I10">
            <v>0</v>
          </cell>
          <cell r="J10">
            <v>0</v>
          </cell>
          <cell r="K10">
            <v>3.5452999999999998E-2</v>
          </cell>
        </row>
        <row r="11">
          <cell r="A11" t="str">
            <v>BB POLO 28 - 02.03.12</v>
          </cell>
          <cell r="B11">
            <v>5.9119999999999997E-3</v>
          </cell>
          <cell r="C11">
            <v>0</v>
          </cell>
          <cell r="D11">
            <v>0</v>
          </cell>
          <cell r="E11">
            <v>0</v>
          </cell>
          <cell r="F11">
            <v>3.2999999999999996E-5</v>
          </cell>
          <cell r="G11">
            <v>0</v>
          </cell>
          <cell r="H11">
            <v>0</v>
          </cell>
          <cell r="I11">
            <v>0</v>
          </cell>
          <cell r="J11">
            <v>0</v>
          </cell>
          <cell r="K11">
            <v>5.9449999999999998E-3</v>
          </cell>
        </row>
        <row r="12">
          <cell r="A12" t="str">
            <v>BB POLO 28 - 02.04.12</v>
          </cell>
          <cell r="B12">
            <v>0</v>
          </cell>
          <cell r="C12">
            <v>0</v>
          </cell>
          <cell r="D12">
            <v>0</v>
          </cell>
          <cell r="E12">
            <v>0</v>
          </cell>
          <cell r="F12">
            <v>0</v>
          </cell>
          <cell r="G12">
            <v>0</v>
          </cell>
          <cell r="H12">
            <v>0</v>
          </cell>
          <cell r="I12">
            <v>0</v>
          </cell>
          <cell r="J12">
            <v>0</v>
          </cell>
          <cell r="K12">
            <v>0</v>
          </cell>
        </row>
        <row r="13">
          <cell r="A13" t="str">
            <v>BB POLO 28 - 02.05.12</v>
          </cell>
          <cell r="B13">
            <v>0</v>
          </cell>
          <cell r="C13">
            <v>0</v>
          </cell>
          <cell r="D13">
            <v>0</v>
          </cell>
          <cell r="E13">
            <v>0</v>
          </cell>
          <cell r="F13">
            <v>0</v>
          </cell>
          <cell r="G13">
            <v>0</v>
          </cell>
          <cell r="H13">
            <v>0</v>
          </cell>
          <cell r="I13">
            <v>0</v>
          </cell>
          <cell r="J13">
            <v>0</v>
          </cell>
          <cell r="K13">
            <v>0</v>
          </cell>
        </row>
        <row r="14">
          <cell r="A14" t="str">
            <v>BB POLO 28 - 02.08.12</v>
          </cell>
          <cell r="B14">
            <v>9433934.3529320005</v>
          </cell>
          <cell r="C14">
            <v>0</v>
          </cell>
          <cell r="D14">
            <v>9464368.9329119995</v>
          </cell>
          <cell r="E14">
            <v>9443585.9230070002</v>
          </cell>
          <cell r="F14">
            <v>30434.579980999999</v>
          </cell>
          <cell r="G14">
            <v>20783.009904999999</v>
          </cell>
          <cell r="H14">
            <v>0</v>
          </cell>
          <cell r="I14">
            <v>20783.009904999999</v>
          </cell>
          <cell r="J14">
            <v>0</v>
          </cell>
          <cell r="K14">
            <v>0</v>
          </cell>
        </row>
        <row r="15">
          <cell r="A15" t="str">
            <v>BB POLO 28 - 03.01.12</v>
          </cell>
          <cell r="B15">
            <v>2.65E-3</v>
          </cell>
          <cell r="C15">
            <v>0</v>
          </cell>
          <cell r="D15">
            <v>0</v>
          </cell>
          <cell r="E15">
            <v>0</v>
          </cell>
          <cell r="F15">
            <v>1.4999999999999999E-5</v>
          </cell>
          <cell r="G15">
            <v>0</v>
          </cell>
          <cell r="H15">
            <v>0</v>
          </cell>
          <cell r="I15">
            <v>0</v>
          </cell>
          <cell r="J15">
            <v>0</v>
          </cell>
          <cell r="K15">
            <v>2.6649999999999998E-3</v>
          </cell>
        </row>
        <row r="16">
          <cell r="A16" t="str">
            <v>BB POLO 28 - 03.04.12</v>
          </cell>
          <cell r="B16">
            <v>1.2109999999999999E-2</v>
          </cell>
          <cell r="C16">
            <v>0</v>
          </cell>
          <cell r="D16">
            <v>0</v>
          </cell>
          <cell r="E16">
            <v>0</v>
          </cell>
          <cell r="F16">
            <v>6.7999999999999999E-5</v>
          </cell>
          <cell r="G16">
            <v>0</v>
          </cell>
          <cell r="H16">
            <v>0</v>
          </cell>
          <cell r="I16">
            <v>0</v>
          </cell>
          <cell r="J16">
            <v>0</v>
          </cell>
          <cell r="K16">
            <v>1.2178E-2</v>
          </cell>
        </row>
        <row r="17">
          <cell r="A17" t="str">
            <v>BB POLO 28 - 03.05.12</v>
          </cell>
          <cell r="B17">
            <v>0</v>
          </cell>
          <cell r="C17">
            <v>0</v>
          </cell>
          <cell r="D17">
            <v>0</v>
          </cell>
          <cell r="E17">
            <v>0</v>
          </cell>
          <cell r="F17">
            <v>0</v>
          </cell>
          <cell r="G17">
            <v>0</v>
          </cell>
          <cell r="H17">
            <v>0</v>
          </cell>
          <cell r="I17">
            <v>0</v>
          </cell>
          <cell r="J17">
            <v>0</v>
          </cell>
          <cell r="K17">
            <v>0</v>
          </cell>
        </row>
        <row r="18">
          <cell r="A18" t="str">
            <v>BB POLO 28 - 03.07.12</v>
          </cell>
          <cell r="B18">
            <v>0</v>
          </cell>
          <cell r="C18">
            <v>0</v>
          </cell>
          <cell r="D18">
            <v>0</v>
          </cell>
          <cell r="E18">
            <v>0</v>
          </cell>
          <cell r="F18">
            <v>0</v>
          </cell>
          <cell r="G18">
            <v>0</v>
          </cell>
          <cell r="H18">
            <v>0</v>
          </cell>
          <cell r="I18">
            <v>0</v>
          </cell>
          <cell r="J18">
            <v>0</v>
          </cell>
          <cell r="K18">
            <v>0</v>
          </cell>
        </row>
        <row r="19">
          <cell r="A19" t="str">
            <v>BB POLO 28 - 03.08.12</v>
          </cell>
          <cell r="B19">
            <v>28042943.230560999</v>
          </cell>
          <cell r="C19">
            <v>0</v>
          </cell>
          <cell r="D19">
            <v>28148866.583617002</v>
          </cell>
          <cell r="E19">
            <v>28085446.602303002</v>
          </cell>
          <cell r="F19">
            <v>105923.35305600001</v>
          </cell>
          <cell r="G19">
            <v>63419.981313999997</v>
          </cell>
          <cell r="H19">
            <v>0</v>
          </cell>
          <cell r="I19">
            <v>63419.981313999997</v>
          </cell>
          <cell r="J19">
            <v>0</v>
          </cell>
          <cell r="K19">
            <v>0</v>
          </cell>
        </row>
        <row r="20">
          <cell r="A20" t="str">
            <v>BB POLO 28 - 03.09.12</v>
          </cell>
          <cell r="B20">
            <v>0</v>
          </cell>
          <cell r="C20">
            <v>10044000</v>
          </cell>
          <cell r="D20">
            <v>0</v>
          </cell>
          <cell r="E20">
            <v>0</v>
          </cell>
          <cell r="F20">
            <v>53085.018156999999</v>
          </cell>
          <cell r="G20">
            <v>0</v>
          </cell>
          <cell r="H20">
            <v>0</v>
          </cell>
          <cell r="I20">
            <v>0</v>
          </cell>
          <cell r="J20">
            <v>0</v>
          </cell>
          <cell r="K20">
            <v>10097085.018157</v>
          </cell>
        </row>
        <row r="21">
          <cell r="A21" t="str">
            <v>BB POLO 28 - 04.01.12</v>
          </cell>
          <cell r="B21">
            <v>9.9999999999999991E-6</v>
          </cell>
          <cell r="C21">
            <v>0</v>
          </cell>
          <cell r="D21">
            <v>0</v>
          </cell>
          <cell r="E21">
            <v>0</v>
          </cell>
          <cell r="F21">
            <v>0</v>
          </cell>
          <cell r="G21">
            <v>0</v>
          </cell>
          <cell r="H21">
            <v>0</v>
          </cell>
          <cell r="I21">
            <v>0</v>
          </cell>
          <cell r="J21">
            <v>0</v>
          </cell>
          <cell r="K21">
            <v>9.9999999999999991E-6</v>
          </cell>
        </row>
        <row r="22">
          <cell r="A22" t="str">
            <v>BB POLO 28 - 04.04.12</v>
          </cell>
          <cell r="B22">
            <v>0</v>
          </cell>
          <cell r="C22">
            <v>0</v>
          </cell>
          <cell r="D22">
            <v>0</v>
          </cell>
          <cell r="E22">
            <v>0</v>
          </cell>
          <cell r="F22">
            <v>0</v>
          </cell>
          <cell r="G22">
            <v>0</v>
          </cell>
          <cell r="H22">
            <v>0</v>
          </cell>
          <cell r="I22">
            <v>0</v>
          </cell>
          <cell r="J22">
            <v>0</v>
          </cell>
          <cell r="K22">
            <v>0</v>
          </cell>
        </row>
        <row r="23">
          <cell r="A23" t="str">
            <v>BB POLO 28 - 04.05.12</v>
          </cell>
          <cell r="B23">
            <v>0</v>
          </cell>
          <cell r="C23">
            <v>0</v>
          </cell>
          <cell r="D23">
            <v>0</v>
          </cell>
          <cell r="E23">
            <v>0</v>
          </cell>
          <cell r="F23">
            <v>0</v>
          </cell>
          <cell r="G23">
            <v>0</v>
          </cell>
          <cell r="H23">
            <v>0</v>
          </cell>
          <cell r="I23">
            <v>0</v>
          </cell>
          <cell r="J23">
            <v>0</v>
          </cell>
          <cell r="K23">
            <v>0</v>
          </cell>
        </row>
        <row r="24">
          <cell r="A24" t="str">
            <v>BB POLO 28 - 04.06.12</v>
          </cell>
          <cell r="B24">
            <v>3.4200000000000001E-2</v>
          </cell>
          <cell r="C24">
            <v>0</v>
          </cell>
          <cell r="D24">
            <v>0</v>
          </cell>
          <cell r="E24">
            <v>0</v>
          </cell>
          <cell r="F24">
            <v>1.9099999999999998E-4</v>
          </cell>
          <cell r="G24">
            <v>0</v>
          </cell>
          <cell r="H24">
            <v>0</v>
          </cell>
          <cell r="I24">
            <v>0</v>
          </cell>
          <cell r="J24">
            <v>0</v>
          </cell>
          <cell r="K24">
            <v>3.4390999999999998E-2</v>
          </cell>
        </row>
        <row r="25">
          <cell r="A25" t="str">
            <v>BB POLO 28 - 04.07.12</v>
          </cell>
          <cell r="B25">
            <v>0</v>
          </cell>
          <cell r="C25">
            <v>0</v>
          </cell>
          <cell r="D25">
            <v>0</v>
          </cell>
          <cell r="E25">
            <v>0</v>
          </cell>
          <cell r="F25">
            <v>0</v>
          </cell>
          <cell r="G25">
            <v>0</v>
          </cell>
          <cell r="H25">
            <v>0</v>
          </cell>
          <cell r="I25">
            <v>0</v>
          </cell>
          <cell r="J25">
            <v>0</v>
          </cell>
          <cell r="K25">
            <v>0</v>
          </cell>
        </row>
        <row r="26">
          <cell r="A26" t="str">
            <v>BB POLO 28 - 04.09.12</v>
          </cell>
          <cell r="B26">
            <v>0</v>
          </cell>
          <cell r="C26">
            <v>7125000</v>
          </cell>
          <cell r="D26">
            <v>0</v>
          </cell>
          <cell r="E26">
            <v>0</v>
          </cell>
          <cell r="F26">
            <v>35628.513222000001</v>
          </cell>
          <cell r="G26">
            <v>0</v>
          </cell>
          <cell r="H26">
            <v>0</v>
          </cell>
          <cell r="I26">
            <v>0</v>
          </cell>
          <cell r="J26">
            <v>0</v>
          </cell>
          <cell r="K26">
            <v>7160628.5132219996</v>
          </cell>
        </row>
        <row r="27">
          <cell r="A27" t="str">
            <v>BB POLO 28 - 05.01.12</v>
          </cell>
          <cell r="B27">
            <v>0</v>
          </cell>
          <cell r="C27">
            <v>0</v>
          </cell>
          <cell r="D27">
            <v>0</v>
          </cell>
          <cell r="E27">
            <v>0</v>
          </cell>
          <cell r="F27">
            <v>0</v>
          </cell>
          <cell r="G27">
            <v>0</v>
          </cell>
          <cell r="H27">
            <v>0</v>
          </cell>
          <cell r="I27">
            <v>0</v>
          </cell>
          <cell r="J27">
            <v>0</v>
          </cell>
          <cell r="K27">
            <v>0</v>
          </cell>
        </row>
        <row r="28">
          <cell r="A28" t="str">
            <v>BB POLO 28 - 05.06.12</v>
          </cell>
          <cell r="B28">
            <v>2.0709999999999999E-3</v>
          </cell>
          <cell r="C28">
            <v>0</v>
          </cell>
          <cell r="D28">
            <v>0</v>
          </cell>
          <cell r="E28">
            <v>0</v>
          </cell>
          <cell r="F28">
            <v>1.2E-5</v>
          </cell>
          <cell r="G28">
            <v>0</v>
          </cell>
          <cell r="H28">
            <v>0</v>
          </cell>
          <cell r="I28">
            <v>0</v>
          </cell>
          <cell r="J28">
            <v>0</v>
          </cell>
          <cell r="K28">
            <v>2.0829999999999998E-3</v>
          </cell>
        </row>
        <row r="29">
          <cell r="A29" t="str">
            <v>BB POLO 28 - 06.01.12</v>
          </cell>
          <cell r="B29">
            <v>0</v>
          </cell>
          <cell r="C29">
            <v>0</v>
          </cell>
          <cell r="D29">
            <v>0</v>
          </cell>
          <cell r="E29">
            <v>0</v>
          </cell>
          <cell r="F29">
            <v>0</v>
          </cell>
          <cell r="G29">
            <v>0</v>
          </cell>
          <cell r="H29">
            <v>0</v>
          </cell>
          <cell r="I29">
            <v>0</v>
          </cell>
          <cell r="J29">
            <v>0</v>
          </cell>
          <cell r="K29">
            <v>0</v>
          </cell>
        </row>
        <row r="30">
          <cell r="A30" t="str">
            <v>BB POLO 28 - 06.03.12</v>
          </cell>
          <cell r="B30">
            <v>0</v>
          </cell>
          <cell r="C30">
            <v>0</v>
          </cell>
          <cell r="D30">
            <v>0</v>
          </cell>
          <cell r="E30">
            <v>0</v>
          </cell>
          <cell r="F30">
            <v>0</v>
          </cell>
          <cell r="G30">
            <v>0</v>
          </cell>
          <cell r="H30">
            <v>0</v>
          </cell>
          <cell r="I30">
            <v>0</v>
          </cell>
          <cell r="J30">
            <v>0</v>
          </cell>
          <cell r="K30">
            <v>0</v>
          </cell>
        </row>
        <row r="31">
          <cell r="A31" t="str">
            <v>BB POLO 28 - 06.06.12</v>
          </cell>
          <cell r="B31">
            <v>0</v>
          </cell>
          <cell r="C31">
            <v>0</v>
          </cell>
          <cell r="D31">
            <v>0</v>
          </cell>
          <cell r="E31">
            <v>0</v>
          </cell>
          <cell r="F31">
            <v>0</v>
          </cell>
          <cell r="G31">
            <v>0</v>
          </cell>
          <cell r="H31">
            <v>0</v>
          </cell>
          <cell r="I31">
            <v>0</v>
          </cell>
          <cell r="J31">
            <v>0</v>
          </cell>
          <cell r="K31">
            <v>0</v>
          </cell>
        </row>
        <row r="32">
          <cell r="A32" t="str">
            <v>BB POLO 28 - 06.07.12</v>
          </cell>
          <cell r="B32">
            <v>0</v>
          </cell>
          <cell r="C32">
            <v>0</v>
          </cell>
          <cell r="D32">
            <v>0</v>
          </cell>
          <cell r="E32">
            <v>0</v>
          </cell>
          <cell r="F32">
            <v>0</v>
          </cell>
          <cell r="G32">
            <v>0</v>
          </cell>
          <cell r="H32">
            <v>0</v>
          </cell>
          <cell r="I32">
            <v>0</v>
          </cell>
          <cell r="J32">
            <v>0</v>
          </cell>
          <cell r="K32">
            <v>0</v>
          </cell>
        </row>
        <row r="33">
          <cell r="A33" t="str">
            <v>BB POLO 28 - 06.09.12</v>
          </cell>
          <cell r="B33">
            <v>0</v>
          </cell>
          <cell r="C33">
            <v>12918000</v>
          </cell>
          <cell r="D33">
            <v>0</v>
          </cell>
          <cell r="E33">
            <v>0</v>
          </cell>
          <cell r="F33">
            <v>57133.243501999998</v>
          </cell>
          <cell r="G33">
            <v>0</v>
          </cell>
          <cell r="H33">
            <v>0</v>
          </cell>
          <cell r="I33">
            <v>0</v>
          </cell>
          <cell r="J33">
            <v>0</v>
          </cell>
          <cell r="K33">
            <v>12975133.243502</v>
          </cell>
        </row>
        <row r="34">
          <cell r="A34" t="str">
            <v>BB POLO 28 - 07.02.12</v>
          </cell>
          <cell r="B34">
            <v>1.3849999999999999E-3</v>
          </cell>
          <cell r="C34">
            <v>0</v>
          </cell>
          <cell r="D34">
            <v>0</v>
          </cell>
          <cell r="E34">
            <v>0</v>
          </cell>
          <cell r="F34">
            <v>7.9999999999999996E-6</v>
          </cell>
          <cell r="G34">
            <v>0</v>
          </cell>
          <cell r="H34">
            <v>0</v>
          </cell>
          <cell r="I34">
            <v>0</v>
          </cell>
          <cell r="J34">
            <v>0</v>
          </cell>
          <cell r="K34">
            <v>1.3929999999999999E-3</v>
          </cell>
        </row>
        <row r="35">
          <cell r="A35" t="str">
            <v>BB POLO 28 - 07.03.12</v>
          </cell>
          <cell r="B35">
            <v>0</v>
          </cell>
          <cell r="C35">
            <v>0</v>
          </cell>
          <cell r="D35">
            <v>0</v>
          </cell>
          <cell r="E35">
            <v>0</v>
          </cell>
          <cell r="F35">
            <v>0</v>
          </cell>
          <cell r="G35">
            <v>0</v>
          </cell>
          <cell r="H35">
            <v>0</v>
          </cell>
          <cell r="I35">
            <v>0</v>
          </cell>
          <cell r="J35">
            <v>0</v>
          </cell>
          <cell r="K35">
            <v>0</v>
          </cell>
        </row>
        <row r="36">
          <cell r="A36" t="str">
            <v>BB POLO 28 - 07.08.12</v>
          </cell>
          <cell r="B36">
            <v>13600715.258365</v>
          </cell>
          <cell r="C36">
            <v>0</v>
          </cell>
          <cell r="D36">
            <v>13652087.660765</v>
          </cell>
          <cell r="E36">
            <v>13623717.937092999</v>
          </cell>
          <cell r="F36">
            <v>51372.402399999999</v>
          </cell>
          <cell r="G36">
            <v>28369.723672</v>
          </cell>
          <cell r="H36">
            <v>0</v>
          </cell>
          <cell r="I36">
            <v>28369.723672</v>
          </cell>
          <cell r="J36">
            <v>0</v>
          </cell>
          <cell r="K36">
            <v>0</v>
          </cell>
        </row>
        <row r="37">
          <cell r="A37" t="str">
            <v>BB POLO 28 - 08.02.12</v>
          </cell>
          <cell r="B37">
            <v>0</v>
          </cell>
          <cell r="C37">
            <v>0</v>
          </cell>
          <cell r="D37">
            <v>0</v>
          </cell>
          <cell r="E37">
            <v>0</v>
          </cell>
          <cell r="F37">
            <v>0</v>
          </cell>
          <cell r="G37">
            <v>0</v>
          </cell>
          <cell r="H37">
            <v>0</v>
          </cell>
          <cell r="I37">
            <v>0</v>
          </cell>
          <cell r="J37">
            <v>0</v>
          </cell>
          <cell r="K37">
            <v>0</v>
          </cell>
        </row>
        <row r="38">
          <cell r="A38" t="str">
            <v>BB POLO 28 - 08.03.12</v>
          </cell>
          <cell r="B38">
            <v>0</v>
          </cell>
          <cell r="C38">
            <v>0</v>
          </cell>
          <cell r="D38">
            <v>0</v>
          </cell>
          <cell r="E38">
            <v>0</v>
          </cell>
          <cell r="F38">
            <v>0</v>
          </cell>
          <cell r="G38">
            <v>0</v>
          </cell>
          <cell r="H38">
            <v>0</v>
          </cell>
          <cell r="I38">
            <v>0</v>
          </cell>
          <cell r="J38">
            <v>0</v>
          </cell>
          <cell r="K38">
            <v>0</v>
          </cell>
        </row>
        <row r="39">
          <cell r="A39" t="str">
            <v>BB POLO 28 - 08.05.12</v>
          </cell>
          <cell r="B39">
            <v>0</v>
          </cell>
          <cell r="C39">
            <v>0</v>
          </cell>
          <cell r="D39">
            <v>0</v>
          </cell>
          <cell r="E39">
            <v>0</v>
          </cell>
          <cell r="F39">
            <v>0</v>
          </cell>
          <cell r="G39">
            <v>0</v>
          </cell>
          <cell r="H39">
            <v>0</v>
          </cell>
          <cell r="I39">
            <v>0</v>
          </cell>
          <cell r="J39">
            <v>0</v>
          </cell>
          <cell r="K39">
            <v>0</v>
          </cell>
        </row>
        <row r="40">
          <cell r="A40" t="str">
            <v>BB POLO 28 - 08.06.12</v>
          </cell>
          <cell r="B40">
            <v>0</v>
          </cell>
          <cell r="C40">
            <v>0</v>
          </cell>
          <cell r="D40">
            <v>0</v>
          </cell>
          <cell r="E40">
            <v>0</v>
          </cell>
          <cell r="F40">
            <v>0</v>
          </cell>
          <cell r="G40">
            <v>0</v>
          </cell>
          <cell r="H40">
            <v>0</v>
          </cell>
          <cell r="I40">
            <v>0</v>
          </cell>
          <cell r="J40">
            <v>0</v>
          </cell>
          <cell r="K40">
            <v>0</v>
          </cell>
        </row>
        <row r="41">
          <cell r="A41" t="str">
            <v>BB POLO 28 - 08.08.12</v>
          </cell>
          <cell r="B41">
            <v>29820973.028622001</v>
          </cell>
          <cell r="C41">
            <v>0</v>
          </cell>
          <cell r="D41">
            <v>29933612.327165</v>
          </cell>
          <cell r="E41">
            <v>29873399.553553</v>
          </cell>
          <cell r="F41">
            <v>112639.298543</v>
          </cell>
          <cell r="G41">
            <v>60212.773611999997</v>
          </cell>
          <cell r="H41">
            <v>0</v>
          </cell>
          <cell r="I41">
            <v>60212.773611999997</v>
          </cell>
          <cell r="J41">
            <v>0</v>
          </cell>
          <cell r="K41">
            <v>0</v>
          </cell>
        </row>
        <row r="42">
          <cell r="A42" t="str">
            <v>BB POLO 28 - 09.01.12</v>
          </cell>
          <cell r="B42">
            <v>0</v>
          </cell>
          <cell r="C42">
            <v>0</v>
          </cell>
          <cell r="D42">
            <v>0</v>
          </cell>
          <cell r="E42">
            <v>0</v>
          </cell>
          <cell r="F42">
            <v>0</v>
          </cell>
          <cell r="G42">
            <v>0</v>
          </cell>
          <cell r="H42">
            <v>0</v>
          </cell>
          <cell r="I42">
            <v>0</v>
          </cell>
          <cell r="J42">
            <v>0</v>
          </cell>
          <cell r="K42">
            <v>0</v>
          </cell>
        </row>
        <row r="43">
          <cell r="A43" t="str">
            <v>BB POLO 28 - 09.03.12</v>
          </cell>
          <cell r="B43">
            <v>0</v>
          </cell>
          <cell r="C43">
            <v>0</v>
          </cell>
          <cell r="D43">
            <v>0</v>
          </cell>
          <cell r="E43">
            <v>0</v>
          </cell>
          <cell r="F43">
            <v>0</v>
          </cell>
          <cell r="G43">
            <v>0</v>
          </cell>
          <cell r="H43">
            <v>0</v>
          </cell>
          <cell r="I43">
            <v>0</v>
          </cell>
          <cell r="J43">
            <v>0</v>
          </cell>
          <cell r="K43">
            <v>0</v>
          </cell>
        </row>
        <row r="44">
          <cell r="A44" t="str">
            <v>BB POLO 28 - 09.04.12</v>
          </cell>
          <cell r="B44">
            <v>2.405E-3</v>
          </cell>
          <cell r="C44">
            <v>0</v>
          </cell>
          <cell r="D44">
            <v>0</v>
          </cell>
          <cell r="E44">
            <v>0</v>
          </cell>
          <cell r="F44">
            <v>1.2999999999999999E-5</v>
          </cell>
          <cell r="G44">
            <v>0</v>
          </cell>
          <cell r="H44">
            <v>0</v>
          </cell>
          <cell r="I44">
            <v>0</v>
          </cell>
          <cell r="J44">
            <v>0</v>
          </cell>
          <cell r="K44">
            <v>2.418E-3</v>
          </cell>
        </row>
        <row r="45">
          <cell r="A45" t="str">
            <v>BB POLO 28 - 09.05.12</v>
          </cell>
          <cell r="B45">
            <v>0</v>
          </cell>
          <cell r="C45">
            <v>0</v>
          </cell>
          <cell r="D45">
            <v>0</v>
          </cell>
          <cell r="E45">
            <v>0</v>
          </cell>
          <cell r="F45">
            <v>0</v>
          </cell>
          <cell r="G45">
            <v>0</v>
          </cell>
          <cell r="H45">
            <v>0</v>
          </cell>
          <cell r="I45">
            <v>0</v>
          </cell>
          <cell r="J45">
            <v>0</v>
          </cell>
          <cell r="K45">
            <v>0</v>
          </cell>
        </row>
        <row r="46">
          <cell r="A46" t="str">
            <v>BB POLO 28 - 09.07.12</v>
          </cell>
          <cell r="B46">
            <v>0</v>
          </cell>
          <cell r="C46">
            <v>0</v>
          </cell>
          <cell r="D46">
            <v>0</v>
          </cell>
          <cell r="E46">
            <v>0</v>
          </cell>
          <cell r="F46">
            <v>0</v>
          </cell>
          <cell r="G46">
            <v>0</v>
          </cell>
          <cell r="H46">
            <v>0</v>
          </cell>
          <cell r="I46">
            <v>0</v>
          </cell>
          <cell r="J46">
            <v>0</v>
          </cell>
          <cell r="K46">
            <v>0</v>
          </cell>
        </row>
        <row r="47">
          <cell r="A47" t="str">
            <v>BB POLO 28 - 10.01.12</v>
          </cell>
          <cell r="B47">
            <v>2.382E-3</v>
          </cell>
          <cell r="C47">
            <v>0</v>
          </cell>
          <cell r="D47">
            <v>0</v>
          </cell>
          <cell r="E47">
            <v>0</v>
          </cell>
          <cell r="F47">
            <v>1.2999999999999999E-5</v>
          </cell>
          <cell r="G47">
            <v>0</v>
          </cell>
          <cell r="H47">
            <v>0</v>
          </cell>
          <cell r="I47">
            <v>0</v>
          </cell>
          <cell r="J47">
            <v>0</v>
          </cell>
          <cell r="K47">
            <v>2.3959999999999997E-3</v>
          </cell>
        </row>
        <row r="48">
          <cell r="A48" t="str">
            <v>BB POLO 28 - 10.07.12</v>
          </cell>
          <cell r="B48">
            <v>0</v>
          </cell>
          <cell r="C48">
            <v>0</v>
          </cell>
          <cell r="D48">
            <v>0</v>
          </cell>
          <cell r="E48">
            <v>0</v>
          </cell>
          <cell r="F48">
            <v>0</v>
          </cell>
          <cell r="G48">
            <v>0</v>
          </cell>
          <cell r="H48">
            <v>0</v>
          </cell>
          <cell r="I48">
            <v>0</v>
          </cell>
          <cell r="J48">
            <v>0</v>
          </cell>
          <cell r="K48">
            <v>0</v>
          </cell>
        </row>
        <row r="49">
          <cell r="A49" t="str">
            <v>BB POLO 28 - 10.08.12</v>
          </cell>
          <cell r="B49">
            <v>48222.155727999998</v>
          </cell>
          <cell r="C49">
            <v>0</v>
          </cell>
          <cell r="D49">
            <v>48404.297423000004</v>
          </cell>
          <cell r="E49">
            <v>48313.33</v>
          </cell>
          <cell r="F49">
            <v>182.14395300000001</v>
          </cell>
          <cell r="G49">
            <v>90.967422999999997</v>
          </cell>
          <cell r="H49">
            <v>0</v>
          </cell>
          <cell r="I49">
            <v>90.967422999999997</v>
          </cell>
          <cell r="J49">
            <v>0</v>
          </cell>
          <cell r="K49">
            <v>2.258E-3</v>
          </cell>
        </row>
        <row r="50">
          <cell r="A50" t="str">
            <v>BB POLO 28 - 10.09.12</v>
          </cell>
          <cell r="B50">
            <v>0</v>
          </cell>
          <cell r="C50">
            <v>154000</v>
          </cell>
          <cell r="D50">
            <v>0</v>
          </cell>
          <cell r="E50">
            <v>0</v>
          </cell>
          <cell r="F50">
            <v>637.05599400000006</v>
          </cell>
          <cell r="G50">
            <v>0</v>
          </cell>
          <cell r="H50">
            <v>0</v>
          </cell>
          <cell r="I50">
            <v>0</v>
          </cell>
          <cell r="J50">
            <v>0</v>
          </cell>
          <cell r="K50">
            <v>154637.05599399999</v>
          </cell>
        </row>
        <row r="51">
          <cell r="A51" t="str">
            <v>BB POLO 28 - 11.01.12</v>
          </cell>
          <cell r="B51">
            <v>0</v>
          </cell>
          <cell r="C51">
            <v>0</v>
          </cell>
          <cell r="D51">
            <v>0</v>
          </cell>
          <cell r="E51">
            <v>0</v>
          </cell>
          <cell r="F51">
            <v>0</v>
          </cell>
          <cell r="G51">
            <v>0</v>
          </cell>
          <cell r="H51">
            <v>0</v>
          </cell>
          <cell r="I51">
            <v>0</v>
          </cell>
          <cell r="J51">
            <v>0</v>
          </cell>
          <cell r="K51">
            <v>0</v>
          </cell>
        </row>
        <row r="52">
          <cell r="A52" t="str">
            <v>BB POLO 28 - 11.04.12</v>
          </cell>
          <cell r="B52">
            <v>2.3579999999999999E-3</v>
          </cell>
          <cell r="C52">
            <v>0</v>
          </cell>
          <cell r="D52">
            <v>0</v>
          </cell>
          <cell r="E52">
            <v>0</v>
          </cell>
          <cell r="F52">
            <v>1.2999999999999999E-5</v>
          </cell>
          <cell r="G52">
            <v>0</v>
          </cell>
          <cell r="H52">
            <v>0</v>
          </cell>
          <cell r="I52">
            <v>0</v>
          </cell>
          <cell r="J52">
            <v>0</v>
          </cell>
          <cell r="K52">
            <v>2.3709999999999998E-3</v>
          </cell>
        </row>
        <row r="53">
          <cell r="A53" t="str">
            <v>BB POLO 28 - 11.05.12</v>
          </cell>
          <cell r="B53">
            <v>0</v>
          </cell>
          <cell r="C53">
            <v>0</v>
          </cell>
          <cell r="D53">
            <v>0</v>
          </cell>
          <cell r="E53">
            <v>0</v>
          </cell>
          <cell r="F53">
            <v>0</v>
          </cell>
          <cell r="G53">
            <v>0</v>
          </cell>
          <cell r="H53">
            <v>0</v>
          </cell>
          <cell r="I53">
            <v>0</v>
          </cell>
          <cell r="J53">
            <v>0</v>
          </cell>
          <cell r="K53">
            <v>0</v>
          </cell>
        </row>
        <row r="54">
          <cell r="A54" t="str">
            <v>BB POLO 28 - 11.06.12</v>
          </cell>
          <cell r="B54">
            <v>1.415E-3</v>
          </cell>
          <cell r="C54">
            <v>0</v>
          </cell>
          <cell r="D54">
            <v>0</v>
          </cell>
          <cell r="E54">
            <v>0</v>
          </cell>
          <cell r="F54">
            <v>7.9999999999999996E-6</v>
          </cell>
          <cell r="G54">
            <v>0</v>
          </cell>
          <cell r="H54">
            <v>0</v>
          </cell>
          <cell r="I54">
            <v>0</v>
          </cell>
          <cell r="J54">
            <v>0</v>
          </cell>
          <cell r="K54">
            <v>1.423E-3</v>
          </cell>
        </row>
        <row r="55">
          <cell r="A55" t="str">
            <v>BB POLO 28 - 11.07.12</v>
          </cell>
          <cell r="B55">
            <v>0</v>
          </cell>
          <cell r="C55">
            <v>0</v>
          </cell>
          <cell r="D55">
            <v>0</v>
          </cell>
          <cell r="E55">
            <v>0</v>
          </cell>
          <cell r="F55">
            <v>0</v>
          </cell>
          <cell r="G55">
            <v>0</v>
          </cell>
          <cell r="H55">
            <v>0</v>
          </cell>
          <cell r="I55">
            <v>0</v>
          </cell>
          <cell r="J55">
            <v>0</v>
          </cell>
          <cell r="K55">
            <v>0</v>
          </cell>
        </row>
        <row r="56">
          <cell r="A56" t="str">
            <v>BB POLO 28 - 11.09.12</v>
          </cell>
          <cell r="B56">
            <v>0</v>
          </cell>
          <cell r="C56">
            <v>22129000</v>
          </cell>
          <cell r="D56">
            <v>0</v>
          </cell>
          <cell r="E56">
            <v>0</v>
          </cell>
          <cell r="F56">
            <v>85091.810635999995</v>
          </cell>
          <cell r="G56">
            <v>0</v>
          </cell>
          <cell r="H56">
            <v>0</v>
          </cell>
          <cell r="I56">
            <v>0</v>
          </cell>
          <cell r="J56">
            <v>0</v>
          </cell>
          <cell r="K56">
            <v>22214091.810635999</v>
          </cell>
        </row>
        <row r="57">
          <cell r="A57" t="str">
            <v>BB POLO 28 - 12.01.12</v>
          </cell>
          <cell r="B57">
            <v>0</v>
          </cell>
          <cell r="C57">
            <v>0</v>
          </cell>
          <cell r="D57">
            <v>0</v>
          </cell>
          <cell r="E57">
            <v>0</v>
          </cell>
          <cell r="F57">
            <v>0</v>
          </cell>
          <cell r="G57">
            <v>0</v>
          </cell>
          <cell r="H57">
            <v>0</v>
          </cell>
          <cell r="I57">
            <v>0</v>
          </cell>
          <cell r="J57">
            <v>0</v>
          </cell>
          <cell r="K57">
            <v>0</v>
          </cell>
        </row>
        <row r="58">
          <cell r="A58" t="str">
            <v>BB POLO 28 - 12.03.12</v>
          </cell>
          <cell r="B58">
            <v>8.1320000000000003E-3</v>
          </cell>
          <cell r="C58">
            <v>0</v>
          </cell>
          <cell r="D58">
            <v>0</v>
          </cell>
          <cell r="E58">
            <v>0</v>
          </cell>
          <cell r="F58">
            <v>4.4999999999999996E-5</v>
          </cell>
          <cell r="G58">
            <v>0</v>
          </cell>
          <cell r="H58">
            <v>0</v>
          </cell>
          <cell r="I58">
            <v>0</v>
          </cell>
          <cell r="J58">
            <v>0</v>
          </cell>
          <cell r="K58">
            <v>8.1779999999999995E-3</v>
          </cell>
        </row>
        <row r="59">
          <cell r="A59" t="str">
            <v>BB POLO 28 - 12.04.12</v>
          </cell>
          <cell r="B59">
            <v>0</v>
          </cell>
          <cell r="C59">
            <v>0</v>
          </cell>
          <cell r="D59">
            <v>0</v>
          </cell>
          <cell r="E59">
            <v>0</v>
          </cell>
          <cell r="F59">
            <v>0</v>
          </cell>
          <cell r="G59">
            <v>0</v>
          </cell>
          <cell r="H59">
            <v>0</v>
          </cell>
          <cell r="I59">
            <v>0</v>
          </cell>
          <cell r="J59">
            <v>0</v>
          </cell>
          <cell r="K59">
            <v>0</v>
          </cell>
        </row>
        <row r="60">
          <cell r="A60" t="str">
            <v>BB POLO 28 - 12.06.12</v>
          </cell>
          <cell r="B60">
            <v>0</v>
          </cell>
          <cell r="C60">
            <v>0</v>
          </cell>
          <cell r="D60">
            <v>0</v>
          </cell>
          <cell r="E60">
            <v>0</v>
          </cell>
          <cell r="F60">
            <v>0</v>
          </cell>
          <cell r="G60">
            <v>0</v>
          </cell>
          <cell r="H60">
            <v>0</v>
          </cell>
          <cell r="I60">
            <v>0</v>
          </cell>
          <cell r="J60">
            <v>0</v>
          </cell>
          <cell r="K60">
            <v>0</v>
          </cell>
        </row>
        <row r="61">
          <cell r="A61" t="str">
            <v>BB POLO 28 - 12.07.12</v>
          </cell>
          <cell r="B61">
            <v>1.3375E-2</v>
          </cell>
          <cell r="C61">
            <v>0</v>
          </cell>
          <cell r="D61">
            <v>0</v>
          </cell>
          <cell r="E61">
            <v>0</v>
          </cell>
          <cell r="F61">
            <v>7.4999999999999993E-5</v>
          </cell>
          <cell r="G61">
            <v>0</v>
          </cell>
          <cell r="H61">
            <v>0</v>
          </cell>
          <cell r="I61">
            <v>0</v>
          </cell>
          <cell r="J61">
            <v>0</v>
          </cell>
          <cell r="K61">
            <v>1.345E-2</v>
          </cell>
        </row>
        <row r="62">
          <cell r="A62" t="str">
            <v>BB POLO 28 - 12.09.12</v>
          </cell>
          <cell r="B62">
            <v>0</v>
          </cell>
          <cell r="C62">
            <v>17492000</v>
          </cell>
          <cell r="D62">
            <v>0</v>
          </cell>
          <cell r="E62">
            <v>0</v>
          </cell>
          <cell r="F62">
            <v>62188.053801000002</v>
          </cell>
          <cell r="G62">
            <v>0</v>
          </cell>
          <cell r="H62">
            <v>0</v>
          </cell>
          <cell r="I62">
            <v>0</v>
          </cell>
          <cell r="J62">
            <v>0</v>
          </cell>
          <cell r="K62">
            <v>17554188.053801</v>
          </cell>
        </row>
        <row r="63">
          <cell r="A63" t="str">
            <v>BB POLO 28 - 13.01.12</v>
          </cell>
          <cell r="B63">
            <v>0</v>
          </cell>
          <cell r="C63">
            <v>0</v>
          </cell>
          <cell r="D63">
            <v>0</v>
          </cell>
          <cell r="E63">
            <v>0</v>
          </cell>
          <cell r="F63">
            <v>0</v>
          </cell>
          <cell r="G63">
            <v>0</v>
          </cell>
          <cell r="H63">
            <v>0</v>
          </cell>
          <cell r="I63">
            <v>0</v>
          </cell>
          <cell r="J63">
            <v>0</v>
          </cell>
          <cell r="K63">
            <v>0</v>
          </cell>
        </row>
        <row r="64">
          <cell r="A64" t="str">
            <v>BB POLO 28 - 13.02.12</v>
          </cell>
          <cell r="B64">
            <v>0</v>
          </cell>
          <cell r="C64">
            <v>0</v>
          </cell>
          <cell r="D64">
            <v>0</v>
          </cell>
          <cell r="E64">
            <v>0</v>
          </cell>
          <cell r="F64">
            <v>0</v>
          </cell>
          <cell r="G64">
            <v>0</v>
          </cell>
          <cell r="H64">
            <v>0</v>
          </cell>
          <cell r="I64">
            <v>0</v>
          </cell>
          <cell r="J64">
            <v>0</v>
          </cell>
          <cell r="K64">
            <v>0</v>
          </cell>
        </row>
        <row r="65">
          <cell r="A65" t="str">
            <v>BB POLO 28 - 13.03.12</v>
          </cell>
          <cell r="B65">
            <v>0</v>
          </cell>
          <cell r="C65">
            <v>0</v>
          </cell>
          <cell r="D65">
            <v>0</v>
          </cell>
          <cell r="E65">
            <v>0</v>
          </cell>
          <cell r="F65">
            <v>0</v>
          </cell>
          <cell r="G65">
            <v>0</v>
          </cell>
          <cell r="H65">
            <v>0</v>
          </cell>
          <cell r="I65">
            <v>0</v>
          </cell>
          <cell r="J65">
            <v>0</v>
          </cell>
          <cell r="K65">
            <v>0</v>
          </cell>
        </row>
        <row r="66">
          <cell r="A66" t="str">
            <v>BB POLO 28 - 13.04.12</v>
          </cell>
          <cell r="B66">
            <v>0</v>
          </cell>
          <cell r="C66">
            <v>0</v>
          </cell>
          <cell r="D66">
            <v>0</v>
          </cell>
          <cell r="E66">
            <v>0</v>
          </cell>
          <cell r="F66">
            <v>0</v>
          </cell>
          <cell r="G66">
            <v>0</v>
          </cell>
          <cell r="H66">
            <v>0</v>
          </cell>
          <cell r="I66">
            <v>0</v>
          </cell>
          <cell r="J66">
            <v>0</v>
          </cell>
          <cell r="K66">
            <v>0</v>
          </cell>
        </row>
        <row r="67">
          <cell r="A67" t="str">
            <v>BB POLO 28 - 13.06.12</v>
          </cell>
          <cell r="B67">
            <v>0</v>
          </cell>
          <cell r="C67">
            <v>0</v>
          </cell>
          <cell r="D67">
            <v>0</v>
          </cell>
          <cell r="E67">
            <v>0</v>
          </cell>
          <cell r="F67">
            <v>0</v>
          </cell>
          <cell r="G67">
            <v>0</v>
          </cell>
          <cell r="H67">
            <v>0</v>
          </cell>
          <cell r="I67">
            <v>0</v>
          </cell>
          <cell r="J67">
            <v>0</v>
          </cell>
          <cell r="K67">
            <v>0</v>
          </cell>
        </row>
        <row r="68">
          <cell r="A68" t="str">
            <v>BB POLO 28 - 13.07.12</v>
          </cell>
          <cell r="B68">
            <v>0</v>
          </cell>
          <cell r="C68">
            <v>0</v>
          </cell>
          <cell r="D68">
            <v>0</v>
          </cell>
          <cell r="E68">
            <v>0</v>
          </cell>
          <cell r="F68">
            <v>0</v>
          </cell>
          <cell r="G68">
            <v>0</v>
          </cell>
          <cell r="H68">
            <v>0</v>
          </cell>
          <cell r="I68">
            <v>0</v>
          </cell>
          <cell r="J68">
            <v>0</v>
          </cell>
          <cell r="K68">
            <v>0</v>
          </cell>
        </row>
        <row r="69">
          <cell r="A69" t="str">
            <v>BB POLO 28 - 13.08.12</v>
          </cell>
          <cell r="B69">
            <v>5674374.6935529998</v>
          </cell>
          <cell r="C69">
            <v>0</v>
          </cell>
          <cell r="D69">
            <v>5695807.8462789999</v>
          </cell>
          <cell r="E69">
            <v>5685501.0799989998</v>
          </cell>
          <cell r="F69">
            <v>21433.156616</v>
          </cell>
          <cell r="G69">
            <v>10306.76628</v>
          </cell>
          <cell r="H69">
            <v>0</v>
          </cell>
          <cell r="I69">
            <v>10306.76628</v>
          </cell>
          <cell r="J69">
            <v>0</v>
          </cell>
          <cell r="K69">
            <v>3.8899999999999998E-3</v>
          </cell>
        </row>
        <row r="70">
          <cell r="A70" t="str">
            <v>BB POLO 28 - 13.09.12</v>
          </cell>
          <cell r="B70">
            <v>0</v>
          </cell>
          <cell r="C70">
            <v>2628000</v>
          </cell>
          <cell r="D70">
            <v>0</v>
          </cell>
          <cell r="E70">
            <v>0</v>
          </cell>
          <cell r="F70">
            <v>8592.2479729999995</v>
          </cell>
          <cell r="G70">
            <v>0</v>
          </cell>
          <cell r="H70">
            <v>0</v>
          </cell>
          <cell r="I70">
            <v>0</v>
          </cell>
          <cell r="J70">
            <v>0</v>
          </cell>
          <cell r="K70">
            <v>2636592.2479730002</v>
          </cell>
        </row>
        <row r="71">
          <cell r="A71" t="str">
            <v>BB POLO 28 - 14.02.12</v>
          </cell>
          <cell r="B71">
            <v>0</v>
          </cell>
          <cell r="C71">
            <v>0</v>
          </cell>
          <cell r="D71">
            <v>0</v>
          </cell>
          <cell r="E71">
            <v>0</v>
          </cell>
          <cell r="F71">
            <v>0</v>
          </cell>
          <cell r="G71">
            <v>0</v>
          </cell>
          <cell r="H71">
            <v>0</v>
          </cell>
          <cell r="I71">
            <v>0</v>
          </cell>
          <cell r="J71">
            <v>0</v>
          </cell>
          <cell r="K71">
            <v>0</v>
          </cell>
        </row>
        <row r="72">
          <cell r="A72" t="str">
            <v>BB POLO 28 - 14.03.12</v>
          </cell>
          <cell r="B72">
            <v>0</v>
          </cell>
          <cell r="C72">
            <v>0</v>
          </cell>
          <cell r="D72">
            <v>0</v>
          </cell>
          <cell r="E72">
            <v>0</v>
          </cell>
          <cell r="F72">
            <v>0</v>
          </cell>
          <cell r="G72">
            <v>0</v>
          </cell>
          <cell r="H72">
            <v>0</v>
          </cell>
          <cell r="I72">
            <v>0</v>
          </cell>
          <cell r="J72">
            <v>0</v>
          </cell>
          <cell r="K72">
            <v>0</v>
          </cell>
        </row>
        <row r="73">
          <cell r="A73" t="str">
            <v>BB POLO 28 - 14.05.12</v>
          </cell>
          <cell r="B73">
            <v>2.101E-3</v>
          </cell>
          <cell r="C73">
            <v>0</v>
          </cell>
          <cell r="D73">
            <v>0</v>
          </cell>
          <cell r="E73">
            <v>0</v>
          </cell>
          <cell r="F73">
            <v>1.2E-5</v>
          </cell>
          <cell r="G73">
            <v>0</v>
          </cell>
          <cell r="H73">
            <v>0</v>
          </cell>
          <cell r="I73">
            <v>0</v>
          </cell>
          <cell r="J73">
            <v>0</v>
          </cell>
          <cell r="K73">
            <v>2.1129999999999999E-3</v>
          </cell>
        </row>
        <row r="74">
          <cell r="A74" t="str">
            <v>BB POLO 28 - 14.06.12</v>
          </cell>
          <cell r="B74">
            <v>3.39E-4</v>
          </cell>
          <cell r="C74">
            <v>0</v>
          </cell>
          <cell r="D74">
            <v>0</v>
          </cell>
          <cell r="E74">
            <v>0</v>
          </cell>
          <cell r="F74">
            <v>1.9999999999999999E-6</v>
          </cell>
          <cell r="G74">
            <v>0</v>
          </cell>
          <cell r="H74">
            <v>0</v>
          </cell>
          <cell r="I74">
            <v>0</v>
          </cell>
          <cell r="J74">
            <v>0</v>
          </cell>
          <cell r="K74">
            <v>3.4099999999999999E-4</v>
          </cell>
        </row>
        <row r="75">
          <cell r="A75" t="str">
            <v>BB POLO 28 - 14.08.12</v>
          </cell>
          <cell r="B75">
            <v>13343254.152904</v>
          </cell>
          <cell r="C75">
            <v>0</v>
          </cell>
          <cell r="D75">
            <v>13393933.565332999</v>
          </cell>
          <cell r="E75">
            <v>13370548.513132999</v>
          </cell>
          <cell r="F75">
            <v>50679.412428000003</v>
          </cell>
          <cell r="G75">
            <v>23385.052200000002</v>
          </cell>
          <cell r="H75">
            <v>0</v>
          </cell>
          <cell r="I75">
            <v>23385.052200000002</v>
          </cell>
          <cell r="J75">
            <v>0</v>
          </cell>
          <cell r="K75">
            <v>0</v>
          </cell>
        </row>
        <row r="76">
          <cell r="A76" t="str">
            <v>BB POLO 28 - 14.09.12</v>
          </cell>
          <cell r="B76">
            <v>0</v>
          </cell>
          <cell r="C76">
            <v>15793000</v>
          </cell>
          <cell r="D76">
            <v>0</v>
          </cell>
          <cell r="E76">
            <v>0</v>
          </cell>
          <cell r="F76">
            <v>47144.256678999998</v>
          </cell>
          <cell r="G76">
            <v>0</v>
          </cell>
          <cell r="H76">
            <v>0</v>
          </cell>
          <cell r="I76">
            <v>0</v>
          </cell>
          <cell r="J76">
            <v>0</v>
          </cell>
          <cell r="K76">
            <v>15840144.256679</v>
          </cell>
        </row>
        <row r="77">
          <cell r="A77" t="str">
            <v>BB POLO 28 - 15.08.12</v>
          </cell>
          <cell r="B77">
            <v>209772.282515</v>
          </cell>
          <cell r="C77">
            <v>0</v>
          </cell>
          <cell r="D77">
            <v>210758.62969</v>
          </cell>
          <cell r="E77">
            <v>210362.93801000001</v>
          </cell>
          <cell r="F77">
            <v>986.34717499999999</v>
          </cell>
          <cell r="G77">
            <v>395.69168000000002</v>
          </cell>
          <cell r="H77">
            <v>0</v>
          </cell>
          <cell r="I77">
            <v>395.69168000000002</v>
          </cell>
          <cell r="J77">
            <v>0</v>
          </cell>
          <cell r="K77">
            <v>0</v>
          </cell>
        </row>
        <row r="78">
          <cell r="A78" t="str">
            <v>BB POLO 28 - 16.01.12</v>
          </cell>
          <cell r="B78">
            <v>0</v>
          </cell>
          <cell r="C78">
            <v>0</v>
          </cell>
          <cell r="D78">
            <v>0</v>
          </cell>
          <cell r="E78">
            <v>0</v>
          </cell>
          <cell r="F78">
            <v>0</v>
          </cell>
          <cell r="G78">
            <v>0</v>
          </cell>
          <cell r="H78">
            <v>0</v>
          </cell>
          <cell r="I78">
            <v>0</v>
          </cell>
          <cell r="J78">
            <v>0</v>
          </cell>
          <cell r="K78">
            <v>0</v>
          </cell>
        </row>
        <row r="79">
          <cell r="A79" t="str">
            <v>BB POLO 28 - 16.02.12</v>
          </cell>
          <cell r="B79">
            <v>0</v>
          </cell>
          <cell r="C79">
            <v>0</v>
          </cell>
          <cell r="D79">
            <v>0</v>
          </cell>
          <cell r="E79">
            <v>0</v>
          </cell>
          <cell r="F79">
            <v>0</v>
          </cell>
          <cell r="G79">
            <v>0</v>
          </cell>
          <cell r="H79">
            <v>0</v>
          </cell>
          <cell r="I79">
            <v>0</v>
          </cell>
          <cell r="J79">
            <v>0</v>
          </cell>
          <cell r="K79">
            <v>0</v>
          </cell>
        </row>
        <row r="80">
          <cell r="A80" t="str">
            <v>BB POLO 28 - 16.03.12</v>
          </cell>
          <cell r="B80">
            <v>0</v>
          </cell>
          <cell r="C80">
            <v>0</v>
          </cell>
          <cell r="D80">
            <v>0</v>
          </cell>
          <cell r="E80">
            <v>0</v>
          </cell>
          <cell r="F80">
            <v>0</v>
          </cell>
          <cell r="G80">
            <v>0</v>
          </cell>
          <cell r="H80">
            <v>0</v>
          </cell>
          <cell r="I80">
            <v>0</v>
          </cell>
          <cell r="J80">
            <v>0</v>
          </cell>
          <cell r="K80">
            <v>0</v>
          </cell>
        </row>
        <row r="81">
          <cell r="A81" t="str">
            <v>BB POLO 28 - 16.05.12</v>
          </cell>
          <cell r="B81">
            <v>7.9950000000000004E-3</v>
          </cell>
          <cell r="C81">
            <v>0</v>
          </cell>
          <cell r="D81">
            <v>0</v>
          </cell>
          <cell r="E81">
            <v>0</v>
          </cell>
          <cell r="F81">
            <v>4.4999999999999996E-5</v>
          </cell>
          <cell r="G81">
            <v>0</v>
          </cell>
          <cell r="H81">
            <v>0</v>
          </cell>
          <cell r="I81">
            <v>0</v>
          </cell>
          <cell r="J81">
            <v>0</v>
          </cell>
          <cell r="K81">
            <v>8.0400000000000003E-3</v>
          </cell>
        </row>
        <row r="82">
          <cell r="A82" t="str">
            <v>BB POLO 28 - 16.08.12</v>
          </cell>
          <cell r="B82">
            <v>9785202.3408630006</v>
          </cell>
          <cell r="C82">
            <v>0</v>
          </cell>
          <cell r="D82">
            <v>9831212.2594930008</v>
          </cell>
          <cell r="E82">
            <v>9813389.5</v>
          </cell>
          <cell r="F82">
            <v>46009.923594</v>
          </cell>
          <cell r="G82">
            <v>17822.759493000001</v>
          </cell>
          <cell r="H82">
            <v>0</v>
          </cell>
          <cell r="I82">
            <v>17822.759493000001</v>
          </cell>
          <cell r="J82">
            <v>0</v>
          </cell>
          <cell r="K82">
            <v>4.9649999999999998E-3</v>
          </cell>
        </row>
        <row r="83">
          <cell r="A83" t="str">
            <v>BB POLO 28 - 17.01.12</v>
          </cell>
          <cell r="B83">
            <v>0</v>
          </cell>
          <cell r="C83">
            <v>0</v>
          </cell>
          <cell r="D83">
            <v>0</v>
          </cell>
          <cell r="E83">
            <v>0</v>
          </cell>
          <cell r="F83">
            <v>0</v>
          </cell>
          <cell r="G83">
            <v>0</v>
          </cell>
          <cell r="H83">
            <v>0</v>
          </cell>
          <cell r="I83">
            <v>0</v>
          </cell>
          <cell r="J83">
            <v>0</v>
          </cell>
          <cell r="K83">
            <v>0</v>
          </cell>
        </row>
        <row r="84">
          <cell r="A84" t="str">
            <v>BB POLO 28 - 17.02.12</v>
          </cell>
          <cell r="B84">
            <v>0</v>
          </cell>
          <cell r="C84">
            <v>0</v>
          </cell>
          <cell r="D84">
            <v>0</v>
          </cell>
          <cell r="E84">
            <v>0</v>
          </cell>
          <cell r="F84">
            <v>0</v>
          </cell>
          <cell r="G84">
            <v>0</v>
          </cell>
          <cell r="H84">
            <v>0</v>
          </cell>
          <cell r="I84">
            <v>0</v>
          </cell>
          <cell r="J84">
            <v>0</v>
          </cell>
          <cell r="K84">
            <v>0</v>
          </cell>
        </row>
        <row r="85">
          <cell r="A85" t="str">
            <v>BB POLO 28 - 17.04.12</v>
          </cell>
          <cell r="B85">
            <v>0</v>
          </cell>
          <cell r="C85">
            <v>0</v>
          </cell>
          <cell r="D85">
            <v>0</v>
          </cell>
          <cell r="E85">
            <v>0</v>
          </cell>
          <cell r="F85">
            <v>0</v>
          </cell>
          <cell r="G85">
            <v>0</v>
          </cell>
          <cell r="H85">
            <v>0</v>
          </cell>
          <cell r="I85">
            <v>0</v>
          </cell>
          <cell r="J85">
            <v>0</v>
          </cell>
          <cell r="K85">
            <v>0</v>
          </cell>
        </row>
        <row r="86">
          <cell r="A86" t="str">
            <v>BB POLO 28 - 17.05.12</v>
          </cell>
          <cell r="B86">
            <v>1.5366999999999999E-2</v>
          </cell>
          <cell r="C86">
            <v>0</v>
          </cell>
          <cell r="D86">
            <v>0</v>
          </cell>
          <cell r="E86">
            <v>0</v>
          </cell>
          <cell r="F86">
            <v>8.599999999999999E-5</v>
          </cell>
          <cell r="G86">
            <v>0</v>
          </cell>
          <cell r="H86">
            <v>0</v>
          </cell>
          <cell r="I86">
            <v>0</v>
          </cell>
          <cell r="J86">
            <v>0</v>
          </cell>
          <cell r="K86">
            <v>1.5453E-2</v>
          </cell>
        </row>
        <row r="87">
          <cell r="A87" t="str">
            <v>BB POLO 28 - 17.07.12</v>
          </cell>
          <cell r="B87">
            <v>3887723.2015149998</v>
          </cell>
          <cell r="C87">
            <v>0</v>
          </cell>
          <cell r="D87">
            <v>3891121.2521500001</v>
          </cell>
          <cell r="E87">
            <v>3881411.9743369999</v>
          </cell>
          <cell r="F87">
            <v>3398.0506350000001</v>
          </cell>
          <cell r="G87">
            <v>9709.2778130000006</v>
          </cell>
          <cell r="H87">
            <v>0</v>
          </cell>
          <cell r="I87">
            <v>9709.2778130000006</v>
          </cell>
          <cell r="J87">
            <v>0</v>
          </cell>
          <cell r="K87">
            <v>0</v>
          </cell>
        </row>
        <row r="88">
          <cell r="A88" t="str">
            <v>BB POLO 28 - 17.08.12</v>
          </cell>
          <cell r="B88">
            <v>12438346.244271999</v>
          </cell>
          <cell r="C88">
            <v>0</v>
          </cell>
          <cell r="D88">
            <v>12496831.223974001</v>
          </cell>
          <cell r="E88">
            <v>12475044.198580001</v>
          </cell>
          <cell r="F88">
            <v>58484.979701999997</v>
          </cell>
          <cell r="G88">
            <v>21787.025394</v>
          </cell>
          <cell r="H88">
            <v>0</v>
          </cell>
          <cell r="I88">
            <v>21787.025394</v>
          </cell>
          <cell r="J88">
            <v>0</v>
          </cell>
          <cell r="K88">
            <v>0</v>
          </cell>
        </row>
        <row r="89">
          <cell r="A89" t="str">
            <v>BB POLO 28 - 18.01.12</v>
          </cell>
          <cell r="B89">
            <v>6.3019999999999994E-3</v>
          </cell>
          <cell r="C89">
            <v>0</v>
          </cell>
          <cell r="D89">
            <v>0</v>
          </cell>
          <cell r="E89">
            <v>0</v>
          </cell>
          <cell r="F89">
            <v>3.4999999999999997E-5</v>
          </cell>
          <cell r="G89">
            <v>0</v>
          </cell>
          <cell r="H89">
            <v>0</v>
          </cell>
          <cell r="I89">
            <v>0</v>
          </cell>
          <cell r="J89">
            <v>0</v>
          </cell>
          <cell r="K89">
            <v>6.3379999999999999E-3</v>
          </cell>
        </row>
        <row r="90">
          <cell r="A90" t="str">
            <v>BB POLO 28 - 18.04.12</v>
          </cell>
          <cell r="B90">
            <v>1.5229999999999998E-3</v>
          </cell>
          <cell r="C90">
            <v>0</v>
          </cell>
          <cell r="D90">
            <v>0</v>
          </cell>
          <cell r="E90">
            <v>0</v>
          </cell>
          <cell r="F90">
            <v>9.0000000000000002E-6</v>
          </cell>
          <cell r="G90">
            <v>0</v>
          </cell>
          <cell r="H90">
            <v>0</v>
          </cell>
          <cell r="I90">
            <v>0</v>
          </cell>
          <cell r="J90">
            <v>0</v>
          </cell>
          <cell r="K90">
            <v>1.5319999999999999E-3</v>
          </cell>
        </row>
        <row r="91">
          <cell r="A91" t="str">
            <v>BB POLO 28 - 18.05.12</v>
          </cell>
          <cell r="B91">
            <v>0</v>
          </cell>
          <cell r="C91">
            <v>0</v>
          </cell>
          <cell r="D91">
            <v>0</v>
          </cell>
          <cell r="E91">
            <v>0</v>
          </cell>
          <cell r="F91">
            <v>0</v>
          </cell>
          <cell r="G91">
            <v>0</v>
          </cell>
          <cell r="H91">
            <v>0</v>
          </cell>
          <cell r="I91">
            <v>0</v>
          </cell>
          <cell r="J91">
            <v>0</v>
          </cell>
          <cell r="K91">
            <v>0</v>
          </cell>
        </row>
        <row r="92">
          <cell r="A92" t="str">
            <v>BB POLO 28 - 18.06.12</v>
          </cell>
          <cell r="B92">
            <v>0</v>
          </cell>
          <cell r="C92">
            <v>0</v>
          </cell>
          <cell r="D92">
            <v>0</v>
          </cell>
          <cell r="E92">
            <v>0</v>
          </cell>
          <cell r="F92">
            <v>0</v>
          </cell>
          <cell r="G92">
            <v>0</v>
          </cell>
          <cell r="H92">
            <v>0</v>
          </cell>
          <cell r="I92">
            <v>0</v>
          </cell>
          <cell r="J92">
            <v>0</v>
          </cell>
          <cell r="K92">
            <v>0</v>
          </cell>
        </row>
        <row r="93">
          <cell r="A93" t="str">
            <v>BB POLO 28 - 18.07.12</v>
          </cell>
          <cell r="B93">
            <v>11764805.727236001</v>
          </cell>
          <cell r="C93">
            <v>0</v>
          </cell>
          <cell r="D93">
            <v>11775088.713832</v>
          </cell>
          <cell r="E93">
            <v>11746493.753219999</v>
          </cell>
          <cell r="F93">
            <v>10282.986595</v>
          </cell>
          <cell r="G93">
            <v>28594.960611999999</v>
          </cell>
          <cell r="H93">
            <v>0</v>
          </cell>
          <cell r="I93">
            <v>28594.960611999999</v>
          </cell>
          <cell r="J93">
            <v>0</v>
          </cell>
          <cell r="K93">
            <v>0</v>
          </cell>
        </row>
        <row r="94">
          <cell r="A94" t="str">
            <v>BB POLO 28 - 18.09.12</v>
          </cell>
          <cell r="B94">
            <v>0</v>
          </cell>
          <cell r="C94">
            <v>8159000</v>
          </cell>
          <cell r="D94">
            <v>0</v>
          </cell>
          <cell r="E94">
            <v>0</v>
          </cell>
          <cell r="F94">
            <v>19514.025615999999</v>
          </cell>
          <cell r="G94">
            <v>0</v>
          </cell>
          <cell r="H94">
            <v>0</v>
          </cell>
          <cell r="I94">
            <v>0</v>
          </cell>
          <cell r="J94">
            <v>0</v>
          </cell>
          <cell r="K94">
            <v>8178514.0256160004</v>
          </cell>
        </row>
        <row r="95">
          <cell r="A95" t="str">
            <v>BB POLO 28 - 19.01.12</v>
          </cell>
          <cell r="B95">
            <v>5.0419999999999996E-3</v>
          </cell>
          <cell r="C95">
            <v>0</v>
          </cell>
          <cell r="D95">
            <v>0</v>
          </cell>
          <cell r="E95">
            <v>0</v>
          </cell>
          <cell r="F95">
            <v>2.8E-5</v>
          </cell>
          <cell r="G95">
            <v>0</v>
          </cell>
          <cell r="H95">
            <v>0</v>
          </cell>
          <cell r="I95">
            <v>0</v>
          </cell>
          <cell r="J95">
            <v>0</v>
          </cell>
          <cell r="K95">
            <v>5.0699999999999999E-3</v>
          </cell>
        </row>
        <row r="96">
          <cell r="A96" t="str">
            <v>BB POLO 28 - 19.03.12</v>
          </cell>
          <cell r="B96">
            <v>0</v>
          </cell>
          <cell r="C96">
            <v>0</v>
          </cell>
          <cell r="D96">
            <v>0</v>
          </cell>
          <cell r="E96">
            <v>0</v>
          </cell>
          <cell r="F96">
            <v>0</v>
          </cell>
          <cell r="G96">
            <v>0</v>
          </cell>
          <cell r="H96">
            <v>0</v>
          </cell>
          <cell r="I96">
            <v>0</v>
          </cell>
          <cell r="J96">
            <v>0</v>
          </cell>
          <cell r="K96">
            <v>0</v>
          </cell>
        </row>
        <row r="97">
          <cell r="A97" t="str">
            <v>BB POLO 28 - 19.04.12</v>
          </cell>
          <cell r="B97">
            <v>0</v>
          </cell>
          <cell r="C97">
            <v>0</v>
          </cell>
          <cell r="D97">
            <v>0</v>
          </cell>
          <cell r="E97">
            <v>0</v>
          </cell>
          <cell r="F97">
            <v>0</v>
          </cell>
          <cell r="G97">
            <v>0</v>
          </cell>
          <cell r="H97">
            <v>0</v>
          </cell>
          <cell r="I97">
            <v>0</v>
          </cell>
          <cell r="J97">
            <v>0</v>
          </cell>
          <cell r="K97">
            <v>0</v>
          </cell>
        </row>
        <row r="98">
          <cell r="A98" t="str">
            <v>BB POLO 28 - 19.06.12</v>
          </cell>
          <cell r="B98">
            <v>6.561E-3</v>
          </cell>
          <cell r="C98">
            <v>0</v>
          </cell>
          <cell r="D98">
            <v>0</v>
          </cell>
          <cell r="E98">
            <v>0</v>
          </cell>
          <cell r="F98">
            <v>3.6999999999999998E-5</v>
          </cell>
          <cell r="G98">
            <v>0</v>
          </cell>
          <cell r="H98">
            <v>0</v>
          </cell>
          <cell r="I98">
            <v>0</v>
          </cell>
          <cell r="J98">
            <v>0</v>
          </cell>
          <cell r="K98">
            <v>6.5969999999999996E-3</v>
          </cell>
        </row>
        <row r="99">
          <cell r="A99" t="str">
            <v>BB POLO 28 - 19.07.12</v>
          </cell>
          <cell r="B99">
            <v>5600683.5255169999</v>
          </cell>
          <cell r="C99">
            <v>0</v>
          </cell>
          <cell r="D99">
            <v>5605578.7661420004</v>
          </cell>
          <cell r="E99">
            <v>5592398.54</v>
          </cell>
          <cell r="F99">
            <v>4895.2575909999996</v>
          </cell>
          <cell r="G99">
            <v>13180.226142</v>
          </cell>
          <cell r="H99">
            <v>0</v>
          </cell>
          <cell r="I99">
            <v>13180.226142</v>
          </cell>
          <cell r="J99">
            <v>0</v>
          </cell>
          <cell r="K99">
            <v>1.6966999999999999E-2</v>
          </cell>
        </row>
        <row r="100">
          <cell r="A100" t="str">
            <v>BB POLO 28 - 19.09.12</v>
          </cell>
          <cell r="B100">
            <v>0</v>
          </cell>
          <cell r="C100">
            <v>11491000</v>
          </cell>
          <cell r="D100">
            <v>0</v>
          </cell>
          <cell r="E100">
            <v>0</v>
          </cell>
          <cell r="F100">
            <v>24143.575596999999</v>
          </cell>
          <cell r="G100">
            <v>0</v>
          </cell>
          <cell r="H100">
            <v>0</v>
          </cell>
          <cell r="I100">
            <v>0</v>
          </cell>
          <cell r="J100">
            <v>0</v>
          </cell>
          <cell r="K100">
            <v>11515143.575596999</v>
          </cell>
        </row>
        <row r="101">
          <cell r="A101" t="str">
            <v>BB POLO 28 - 20.01.12</v>
          </cell>
          <cell r="B101">
            <v>0</v>
          </cell>
          <cell r="C101">
            <v>0</v>
          </cell>
          <cell r="D101">
            <v>0</v>
          </cell>
          <cell r="E101">
            <v>0</v>
          </cell>
          <cell r="F101">
            <v>0</v>
          </cell>
          <cell r="G101">
            <v>0</v>
          </cell>
          <cell r="H101">
            <v>0</v>
          </cell>
          <cell r="I101">
            <v>0</v>
          </cell>
          <cell r="J101">
            <v>0</v>
          </cell>
          <cell r="K101">
            <v>0</v>
          </cell>
        </row>
        <row r="102">
          <cell r="A102" t="str">
            <v>BB POLO 28 - 20.03.12</v>
          </cell>
          <cell r="B102">
            <v>1.5479999999999999E-3</v>
          </cell>
          <cell r="C102">
            <v>0</v>
          </cell>
          <cell r="D102">
            <v>0</v>
          </cell>
          <cell r="E102">
            <v>0</v>
          </cell>
          <cell r="F102">
            <v>9.0000000000000002E-6</v>
          </cell>
          <cell r="G102">
            <v>0</v>
          </cell>
          <cell r="H102">
            <v>0</v>
          </cell>
          <cell r="I102">
            <v>0</v>
          </cell>
          <cell r="J102">
            <v>0</v>
          </cell>
          <cell r="K102">
            <v>1.5559999999999999E-3</v>
          </cell>
        </row>
        <row r="103">
          <cell r="A103" t="str">
            <v>BB POLO 28 - 20.04.12</v>
          </cell>
          <cell r="B103">
            <v>0</v>
          </cell>
          <cell r="C103">
            <v>0</v>
          </cell>
          <cell r="D103">
            <v>0</v>
          </cell>
          <cell r="E103">
            <v>0</v>
          </cell>
          <cell r="F103">
            <v>0</v>
          </cell>
          <cell r="G103">
            <v>0</v>
          </cell>
          <cell r="H103">
            <v>0</v>
          </cell>
          <cell r="I103">
            <v>0</v>
          </cell>
          <cell r="J103">
            <v>0</v>
          </cell>
          <cell r="K103">
            <v>0</v>
          </cell>
        </row>
        <row r="104">
          <cell r="A104" t="str">
            <v>BB POLO 28 - 20.06.12</v>
          </cell>
          <cell r="B104">
            <v>0</v>
          </cell>
          <cell r="C104">
            <v>0</v>
          </cell>
          <cell r="D104">
            <v>0</v>
          </cell>
          <cell r="E104">
            <v>0</v>
          </cell>
          <cell r="F104">
            <v>0</v>
          </cell>
          <cell r="G104">
            <v>0</v>
          </cell>
          <cell r="H104">
            <v>0</v>
          </cell>
          <cell r="I104">
            <v>0</v>
          </cell>
          <cell r="J104">
            <v>0</v>
          </cell>
          <cell r="K104">
            <v>0</v>
          </cell>
        </row>
        <row r="105">
          <cell r="A105" t="str">
            <v>BB POLO 28 - 20.07.12</v>
          </cell>
          <cell r="B105">
            <v>1416140.4002439999</v>
          </cell>
          <cell r="C105">
            <v>0</v>
          </cell>
          <cell r="D105">
            <v>1417378.168854</v>
          </cell>
          <cell r="E105">
            <v>1414143.08</v>
          </cell>
          <cell r="F105">
            <v>1237.7724969999999</v>
          </cell>
          <cell r="G105">
            <v>3235.0888540000001</v>
          </cell>
          <cell r="H105">
            <v>0</v>
          </cell>
          <cell r="I105">
            <v>3235.0888540000001</v>
          </cell>
          <cell r="J105">
            <v>0</v>
          </cell>
          <cell r="K105">
            <v>3.8869999999999998E-3</v>
          </cell>
        </row>
        <row r="106">
          <cell r="A106" t="str">
            <v>BB POLO 28 - 20.08.12</v>
          </cell>
          <cell r="B106">
            <v>234655.21475499999</v>
          </cell>
          <cell r="C106">
            <v>0</v>
          </cell>
          <cell r="D106">
            <v>235758.56122900001</v>
          </cell>
          <cell r="E106">
            <v>235362.88495200002</v>
          </cell>
          <cell r="F106">
            <v>1103.3464739999999</v>
          </cell>
          <cell r="G106">
            <v>395.67627699999997</v>
          </cell>
          <cell r="H106">
            <v>0</v>
          </cell>
          <cell r="I106">
            <v>395.67627699999997</v>
          </cell>
          <cell r="J106">
            <v>0</v>
          </cell>
          <cell r="K106">
            <v>0</v>
          </cell>
        </row>
        <row r="107">
          <cell r="A107" t="str">
            <v xml:space="preserve">BB POLO 28 </v>
          </cell>
          <cell r="B107">
            <v>8.9999999999999992E-5</v>
          </cell>
          <cell r="C107">
            <v>0</v>
          </cell>
          <cell r="D107">
            <v>0</v>
          </cell>
          <cell r="E107">
            <v>0</v>
          </cell>
          <cell r="F107">
            <v>0</v>
          </cell>
          <cell r="G107">
            <v>0</v>
          </cell>
          <cell r="H107">
            <v>0</v>
          </cell>
          <cell r="I107">
            <v>0</v>
          </cell>
          <cell r="J107">
            <v>0</v>
          </cell>
          <cell r="K107">
            <v>0</v>
          </cell>
        </row>
        <row r="108">
          <cell r="A108" t="str">
            <v>BB POLO 28 - 21.03.12</v>
          </cell>
          <cell r="B108">
            <v>1.9681999999999998E-2</v>
          </cell>
          <cell r="C108">
            <v>0</v>
          </cell>
          <cell r="D108">
            <v>0</v>
          </cell>
          <cell r="E108">
            <v>0</v>
          </cell>
          <cell r="F108">
            <v>1.0999999999999999E-4</v>
          </cell>
          <cell r="G108">
            <v>0</v>
          </cell>
          <cell r="H108">
            <v>0</v>
          </cell>
          <cell r="I108">
            <v>0</v>
          </cell>
          <cell r="J108">
            <v>0</v>
          </cell>
          <cell r="K108">
            <v>1.9792000000000001E-2</v>
          </cell>
        </row>
        <row r="109">
          <cell r="A109" t="str">
            <v>BB POLO 28 - 21.05.12</v>
          </cell>
          <cell r="B109">
            <v>0</v>
          </cell>
          <cell r="C109">
            <v>0</v>
          </cell>
          <cell r="D109">
            <v>0</v>
          </cell>
          <cell r="E109">
            <v>0</v>
          </cell>
          <cell r="F109">
            <v>0</v>
          </cell>
          <cell r="G109">
            <v>0</v>
          </cell>
          <cell r="H109">
            <v>0</v>
          </cell>
          <cell r="I109">
            <v>0</v>
          </cell>
          <cell r="J109">
            <v>0</v>
          </cell>
          <cell r="K109">
            <v>0</v>
          </cell>
        </row>
        <row r="110">
          <cell r="A110" t="str">
            <v>BB POLO 28 - 21.06.12</v>
          </cell>
          <cell r="B110">
            <v>0</v>
          </cell>
          <cell r="C110">
            <v>0</v>
          </cell>
          <cell r="D110">
            <v>0</v>
          </cell>
          <cell r="E110">
            <v>0</v>
          </cell>
          <cell r="F110">
            <v>0</v>
          </cell>
          <cell r="G110">
            <v>0</v>
          </cell>
          <cell r="H110">
            <v>0</v>
          </cell>
          <cell r="I110">
            <v>0</v>
          </cell>
          <cell r="J110">
            <v>0</v>
          </cell>
          <cell r="K110">
            <v>0</v>
          </cell>
        </row>
        <row r="111">
          <cell r="A111" t="str">
            <v>BB POLO 28 - 21.08.12</v>
          </cell>
          <cell r="B111">
            <v>13529538.346024999</v>
          </cell>
          <cell r="C111">
            <v>0</v>
          </cell>
          <cell r="D111">
            <v>13603217.963152001</v>
          </cell>
          <cell r="E111">
            <v>13579093.920002</v>
          </cell>
          <cell r="F111">
            <v>73679.623584000001</v>
          </cell>
          <cell r="G111">
            <v>24124.043150000001</v>
          </cell>
          <cell r="H111">
            <v>0</v>
          </cell>
          <cell r="I111">
            <v>24124.043150000001</v>
          </cell>
          <cell r="J111">
            <v>0</v>
          </cell>
          <cell r="K111">
            <v>6.4589999999999995E-3</v>
          </cell>
        </row>
        <row r="112">
          <cell r="A112" t="str">
            <v>BB POLO 28 - 21.09.12</v>
          </cell>
          <cell r="B112">
            <v>0</v>
          </cell>
          <cell r="C112">
            <v>11748000</v>
          </cell>
          <cell r="D112">
            <v>0</v>
          </cell>
          <cell r="E112">
            <v>0</v>
          </cell>
          <cell r="F112">
            <v>17366.689549999999</v>
          </cell>
          <cell r="G112">
            <v>0</v>
          </cell>
          <cell r="H112">
            <v>0</v>
          </cell>
          <cell r="I112">
            <v>0</v>
          </cell>
          <cell r="J112">
            <v>0</v>
          </cell>
          <cell r="K112">
            <v>11765366.689549999</v>
          </cell>
        </row>
        <row r="113">
          <cell r="A113" t="str">
            <v>BB POLO 28 - 22.02.12</v>
          </cell>
          <cell r="B113">
            <v>4.5690000000000001E-3</v>
          </cell>
          <cell r="C113">
            <v>0</v>
          </cell>
          <cell r="D113">
            <v>0</v>
          </cell>
          <cell r="E113">
            <v>0</v>
          </cell>
          <cell r="F113">
            <v>2.5999999999999998E-5</v>
          </cell>
          <cell r="G113">
            <v>0</v>
          </cell>
          <cell r="H113">
            <v>0</v>
          </cell>
          <cell r="I113">
            <v>0</v>
          </cell>
          <cell r="J113">
            <v>0</v>
          </cell>
          <cell r="K113">
            <v>4.594E-3</v>
          </cell>
        </row>
        <row r="114">
          <cell r="A114" t="str">
            <v>BB POLO 28 - 22.03.12</v>
          </cell>
          <cell r="B114">
            <v>0</v>
          </cell>
          <cell r="C114">
            <v>0</v>
          </cell>
          <cell r="D114">
            <v>0</v>
          </cell>
          <cell r="E114">
            <v>0</v>
          </cell>
          <cell r="F114">
            <v>0</v>
          </cell>
          <cell r="G114">
            <v>0</v>
          </cell>
          <cell r="H114">
            <v>0</v>
          </cell>
          <cell r="I114">
            <v>0</v>
          </cell>
          <cell r="J114">
            <v>0</v>
          </cell>
          <cell r="K114">
            <v>0</v>
          </cell>
        </row>
        <row r="115">
          <cell r="A115" t="str">
            <v>BB POLO 28 - 22.05.12</v>
          </cell>
          <cell r="B115">
            <v>0</v>
          </cell>
          <cell r="C115">
            <v>0</v>
          </cell>
          <cell r="D115">
            <v>0</v>
          </cell>
          <cell r="E115">
            <v>0</v>
          </cell>
          <cell r="F115">
            <v>0</v>
          </cell>
          <cell r="G115">
            <v>0</v>
          </cell>
          <cell r="H115">
            <v>0</v>
          </cell>
          <cell r="I115">
            <v>0</v>
          </cell>
          <cell r="J115">
            <v>0</v>
          </cell>
          <cell r="K115">
            <v>0</v>
          </cell>
        </row>
        <row r="116">
          <cell r="A116" t="str">
            <v>BB POLO 28 - 22.06.12</v>
          </cell>
          <cell r="B116">
            <v>0</v>
          </cell>
          <cell r="C116">
            <v>0</v>
          </cell>
          <cell r="D116">
            <v>0</v>
          </cell>
          <cell r="E116">
            <v>0</v>
          </cell>
          <cell r="F116">
            <v>0</v>
          </cell>
          <cell r="G116">
            <v>0</v>
          </cell>
          <cell r="H116">
            <v>0</v>
          </cell>
          <cell r="I116">
            <v>0</v>
          </cell>
          <cell r="J116">
            <v>0</v>
          </cell>
          <cell r="K116">
            <v>0</v>
          </cell>
        </row>
        <row r="117">
          <cell r="A117" t="str">
            <v>BB POLO 28 - 22.08.12</v>
          </cell>
          <cell r="B117">
            <v>7185608.4304980002</v>
          </cell>
          <cell r="C117">
            <v>0</v>
          </cell>
          <cell r="D117">
            <v>3945552.123319</v>
          </cell>
          <cell r="E117">
            <v>3938704.12</v>
          </cell>
          <cell r="F117">
            <v>40130.149984000003</v>
          </cell>
          <cell r="G117">
            <v>6848.0033190000004</v>
          </cell>
          <cell r="H117">
            <v>0</v>
          </cell>
          <cell r="I117">
            <v>6848.0033190000004</v>
          </cell>
          <cell r="J117">
            <v>0</v>
          </cell>
          <cell r="K117">
            <v>3280186.457163</v>
          </cell>
        </row>
        <row r="118">
          <cell r="A118" t="str">
            <v>BB POLO 28 - 23.01.12</v>
          </cell>
          <cell r="B118">
            <v>0</v>
          </cell>
          <cell r="C118">
            <v>0</v>
          </cell>
          <cell r="D118">
            <v>0</v>
          </cell>
          <cell r="E118">
            <v>0</v>
          </cell>
          <cell r="F118">
            <v>0</v>
          </cell>
          <cell r="G118">
            <v>0</v>
          </cell>
          <cell r="H118">
            <v>0</v>
          </cell>
          <cell r="I118">
            <v>0</v>
          </cell>
          <cell r="J118">
            <v>0</v>
          </cell>
          <cell r="K118">
            <v>0</v>
          </cell>
        </row>
        <row r="119">
          <cell r="A119" t="str">
            <v>BB POLO 28 - 23.02.12</v>
          </cell>
          <cell r="B119">
            <v>0</v>
          </cell>
          <cell r="C119">
            <v>0</v>
          </cell>
          <cell r="D119">
            <v>0</v>
          </cell>
          <cell r="E119">
            <v>0</v>
          </cell>
          <cell r="F119">
            <v>0</v>
          </cell>
          <cell r="G119">
            <v>0</v>
          </cell>
          <cell r="H119">
            <v>0</v>
          </cell>
          <cell r="I119">
            <v>0</v>
          </cell>
          <cell r="J119">
            <v>0</v>
          </cell>
          <cell r="K119">
            <v>0</v>
          </cell>
        </row>
        <row r="120">
          <cell r="A120" t="str">
            <v>BB POLO 28 - 23.04.12</v>
          </cell>
          <cell r="B120">
            <v>0</v>
          </cell>
          <cell r="C120">
            <v>0</v>
          </cell>
          <cell r="D120">
            <v>0</v>
          </cell>
          <cell r="E120">
            <v>0</v>
          </cell>
          <cell r="F120">
            <v>0</v>
          </cell>
          <cell r="G120">
            <v>0</v>
          </cell>
          <cell r="H120">
            <v>0</v>
          </cell>
          <cell r="I120">
            <v>0</v>
          </cell>
          <cell r="J120">
            <v>0</v>
          </cell>
          <cell r="K120">
            <v>0</v>
          </cell>
        </row>
        <row r="121">
          <cell r="A121" t="str">
            <v>BB POLO 28 - 23.05.12</v>
          </cell>
          <cell r="B121">
            <v>0</v>
          </cell>
          <cell r="C121">
            <v>0</v>
          </cell>
          <cell r="D121">
            <v>0</v>
          </cell>
          <cell r="E121">
            <v>0</v>
          </cell>
          <cell r="F121">
            <v>0</v>
          </cell>
          <cell r="G121">
            <v>0</v>
          </cell>
          <cell r="H121">
            <v>0</v>
          </cell>
          <cell r="I121">
            <v>0</v>
          </cell>
          <cell r="J121">
            <v>0</v>
          </cell>
          <cell r="K121">
            <v>0</v>
          </cell>
        </row>
        <row r="122">
          <cell r="A122" t="str">
            <v>BB POLO 28 - 23.07.12</v>
          </cell>
          <cell r="B122">
            <v>11140770.195889</v>
          </cell>
          <cell r="C122">
            <v>0</v>
          </cell>
          <cell r="D122">
            <v>11150507.742943</v>
          </cell>
          <cell r="E122">
            <v>11125868.5</v>
          </cell>
          <cell r="F122">
            <v>9737.5505749999993</v>
          </cell>
          <cell r="G122">
            <v>24639.242943000001</v>
          </cell>
          <cell r="H122">
            <v>0</v>
          </cell>
          <cell r="I122">
            <v>24639.242943000001</v>
          </cell>
          <cell r="J122">
            <v>0</v>
          </cell>
          <cell r="K122">
            <v>3.522E-3</v>
          </cell>
        </row>
        <row r="123">
          <cell r="A123" t="str">
            <v>BB POLO 28 - 23.08.12</v>
          </cell>
          <cell r="B123">
            <v>186348.256532</v>
          </cell>
          <cell r="C123">
            <v>0</v>
          </cell>
          <cell r="D123">
            <v>0</v>
          </cell>
          <cell r="E123">
            <v>0</v>
          </cell>
          <cell r="F123">
            <v>1040.7168099999999</v>
          </cell>
          <cell r="G123">
            <v>0</v>
          </cell>
          <cell r="H123">
            <v>0</v>
          </cell>
          <cell r="I123">
            <v>0</v>
          </cell>
          <cell r="J123">
            <v>0</v>
          </cell>
          <cell r="K123">
            <v>187388.97334200001</v>
          </cell>
        </row>
        <row r="124">
          <cell r="A124" t="str">
            <v>BB POLO 28 - 24.01.12</v>
          </cell>
          <cell r="B124">
            <v>4.4299999999999998E-4</v>
          </cell>
          <cell r="C124">
            <v>0</v>
          </cell>
          <cell r="D124">
            <v>0</v>
          </cell>
          <cell r="E124">
            <v>0</v>
          </cell>
          <cell r="F124">
            <v>1.9999999999999999E-6</v>
          </cell>
          <cell r="G124">
            <v>0</v>
          </cell>
          <cell r="H124">
            <v>0</v>
          </cell>
          <cell r="I124">
            <v>0</v>
          </cell>
          <cell r="J124">
            <v>0</v>
          </cell>
          <cell r="K124">
            <v>4.46E-4</v>
          </cell>
        </row>
        <row r="125">
          <cell r="A125" t="str">
            <v>BB POLO 28 - 24.02.12</v>
          </cell>
          <cell r="B125">
            <v>3.8989999999999997E-3</v>
          </cell>
          <cell r="C125">
            <v>0</v>
          </cell>
          <cell r="D125">
            <v>0</v>
          </cell>
          <cell r="E125">
            <v>0</v>
          </cell>
          <cell r="F125">
            <v>2.1999999999999999E-5</v>
          </cell>
          <cell r="G125">
            <v>0</v>
          </cell>
          <cell r="H125">
            <v>0</v>
          </cell>
          <cell r="I125">
            <v>0</v>
          </cell>
          <cell r="J125">
            <v>0</v>
          </cell>
          <cell r="K125">
            <v>3.921E-3</v>
          </cell>
        </row>
        <row r="126">
          <cell r="A126" t="str">
            <v>BB POLO 28 - 24.04.12</v>
          </cell>
          <cell r="B126">
            <v>0</v>
          </cell>
          <cell r="C126">
            <v>0</v>
          </cell>
          <cell r="D126">
            <v>0</v>
          </cell>
          <cell r="E126">
            <v>0</v>
          </cell>
          <cell r="F126">
            <v>0</v>
          </cell>
          <cell r="G126">
            <v>0</v>
          </cell>
          <cell r="H126">
            <v>0</v>
          </cell>
          <cell r="I126">
            <v>0</v>
          </cell>
          <cell r="J126">
            <v>0</v>
          </cell>
          <cell r="K126">
            <v>0</v>
          </cell>
        </row>
        <row r="127">
          <cell r="A127" t="str">
            <v>BB POLO 28 - 24.05.12</v>
          </cell>
          <cell r="B127">
            <v>0</v>
          </cell>
          <cell r="C127">
            <v>0</v>
          </cell>
          <cell r="D127">
            <v>0</v>
          </cell>
          <cell r="E127">
            <v>0</v>
          </cell>
          <cell r="F127">
            <v>0</v>
          </cell>
          <cell r="G127">
            <v>0</v>
          </cell>
          <cell r="H127">
            <v>0</v>
          </cell>
          <cell r="I127">
            <v>0</v>
          </cell>
          <cell r="J127">
            <v>0</v>
          </cell>
          <cell r="K127">
            <v>0</v>
          </cell>
        </row>
        <row r="128">
          <cell r="A128" t="str">
            <v>BB POLO 28 - 24.07.12</v>
          </cell>
          <cell r="B128">
            <v>8535929.9673209991</v>
          </cell>
          <cell r="C128">
            <v>0</v>
          </cell>
          <cell r="D128">
            <v>8544476.7893000003</v>
          </cell>
          <cell r="E128">
            <v>8525919.5117080007</v>
          </cell>
          <cell r="F128">
            <v>8546.8219779999999</v>
          </cell>
          <cell r="G128">
            <v>18557.277591999999</v>
          </cell>
          <cell r="H128">
            <v>0</v>
          </cell>
          <cell r="I128">
            <v>18557.277591999999</v>
          </cell>
          <cell r="J128">
            <v>0</v>
          </cell>
          <cell r="K128">
            <v>0</v>
          </cell>
        </row>
        <row r="129">
          <cell r="A129" t="str">
            <v>BB POLO 28 - 24.09.12</v>
          </cell>
          <cell r="B129">
            <v>0</v>
          </cell>
          <cell r="C129">
            <v>9261000</v>
          </cell>
          <cell r="D129">
            <v>0</v>
          </cell>
          <cell r="E129">
            <v>0</v>
          </cell>
          <cell r="F129">
            <v>10939.219959</v>
          </cell>
          <cell r="G129">
            <v>0</v>
          </cell>
          <cell r="H129">
            <v>0</v>
          </cell>
          <cell r="I129">
            <v>0</v>
          </cell>
          <cell r="J129">
            <v>0</v>
          </cell>
          <cell r="K129">
            <v>9271939.2199590001</v>
          </cell>
        </row>
        <row r="130">
          <cell r="A130" t="str">
            <v>BB POLO 28 - 25.05.12</v>
          </cell>
          <cell r="B130">
            <v>1.3579999999999998E-3</v>
          </cell>
          <cell r="C130">
            <v>0</v>
          </cell>
          <cell r="D130">
            <v>0</v>
          </cell>
          <cell r="E130">
            <v>0</v>
          </cell>
          <cell r="F130">
            <v>7.9999999999999996E-6</v>
          </cell>
          <cell r="G130">
            <v>0</v>
          </cell>
          <cell r="H130">
            <v>0</v>
          </cell>
          <cell r="I130">
            <v>0</v>
          </cell>
          <cell r="J130">
            <v>0</v>
          </cell>
          <cell r="K130">
            <v>1.366E-3</v>
          </cell>
        </row>
        <row r="131">
          <cell r="A131" t="str">
            <v>BB POLO 28 - 25.06.12</v>
          </cell>
          <cell r="B131">
            <v>3.8249999999999998E-3</v>
          </cell>
          <cell r="C131">
            <v>0</v>
          </cell>
          <cell r="D131">
            <v>0</v>
          </cell>
          <cell r="E131">
            <v>0</v>
          </cell>
          <cell r="F131">
            <v>2.0999999999999999E-5</v>
          </cell>
          <cell r="G131">
            <v>0</v>
          </cell>
          <cell r="H131">
            <v>0</v>
          </cell>
          <cell r="I131">
            <v>0</v>
          </cell>
          <cell r="J131">
            <v>0</v>
          </cell>
          <cell r="K131">
            <v>3.846E-3</v>
          </cell>
        </row>
        <row r="132">
          <cell r="A132" t="str">
            <v>BB POLO 28 - 26.01.12</v>
          </cell>
          <cell r="B132">
            <v>1.1727999999999999E-2</v>
          </cell>
          <cell r="C132">
            <v>0</v>
          </cell>
          <cell r="D132">
            <v>0</v>
          </cell>
          <cell r="E132">
            <v>0</v>
          </cell>
          <cell r="F132">
            <v>6.4999999999999994E-5</v>
          </cell>
          <cell r="G132">
            <v>0</v>
          </cell>
          <cell r="H132">
            <v>0</v>
          </cell>
          <cell r="I132">
            <v>0</v>
          </cell>
          <cell r="J132">
            <v>0</v>
          </cell>
          <cell r="K132">
            <v>1.1793E-2</v>
          </cell>
        </row>
        <row r="133">
          <cell r="A133" t="str">
            <v>BB POLO 28 - 26.06.12</v>
          </cell>
          <cell r="B133">
            <v>1.0399999999999999E-4</v>
          </cell>
          <cell r="C133">
            <v>0</v>
          </cell>
          <cell r="D133">
            <v>0</v>
          </cell>
          <cell r="E133">
            <v>0</v>
          </cell>
          <cell r="F133">
            <v>9.9999999999999995E-7</v>
          </cell>
          <cell r="G133">
            <v>0</v>
          </cell>
          <cell r="H133">
            <v>0</v>
          </cell>
          <cell r="I133">
            <v>0</v>
          </cell>
          <cell r="J133">
            <v>0</v>
          </cell>
          <cell r="K133">
            <v>1.0499999999999999E-4</v>
          </cell>
        </row>
        <row r="134">
          <cell r="A134" t="str">
            <v>BB POLO 28 - 26.07.12</v>
          </cell>
          <cell r="B134">
            <v>3817744.1667089998</v>
          </cell>
          <cell r="C134">
            <v>0</v>
          </cell>
          <cell r="D134">
            <v>3823249.7438739999</v>
          </cell>
          <cell r="E134">
            <v>3815093.5515020001</v>
          </cell>
          <cell r="F134">
            <v>5505.5771649999997</v>
          </cell>
          <cell r="G134">
            <v>8156.1923720000004</v>
          </cell>
          <cell r="H134">
            <v>0</v>
          </cell>
          <cell r="I134">
            <v>8156.1923720000004</v>
          </cell>
          <cell r="J134">
            <v>0</v>
          </cell>
          <cell r="K134">
            <v>0</v>
          </cell>
        </row>
        <row r="135">
          <cell r="A135" t="str">
            <v>BB POLO 28 - 26.09.12</v>
          </cell>
          <cell r="B135">
            <v>0</v>
          </cell>
          <cell r="C135">
            <v>7840000</v>
          </cell>
          <cell r="D135">
            <v>0</v>
          </cell>
          <cell r="E135">
            <v>0</v>
          </cell>
          <cell r="F135">
            <v>4611.5124519999999</v>
          </cell>
          <cell r="G135">
            <v>0</v>
          </cell>
          <cell r="H135">
            <v>0</v>
          </cell>
          <cell r="I135">
            <v>0</v>
          </cell>
          <cell r="J135">
            <v>0</v>
          </cell>
          <cell r="K135">
            <v>7844611.5124519998</v>
          </cell>
        </row>
        <row r="136">
          <cell r="A136" t="str">
            <v>BB POLO 28 - 27.03.12</v>
          </cell>
          <cell r="B136">
            <v>5.7219999999999997E-3</v>
          </cell>
          <cell r="C136">
            <v>0</v>
          </cell>
          <cell r="D136">
            <v>0</v>
          </cell>
          <cell r="E136">
            <v>0</v>
          </cell>
          <cell r="F136">
            <v>3.1999999999999999E-5</v>
          </cell>
          <cell r="G136">
            <v>0</v>
          </cell>
          <cell r="H136">
            <v>0</v>
          </cell>
          <cell r="I136">
            <v>0</v>
          </cell>
          <cell r="J136">
            <v>0</v>
          </cell>
          <cell r="K136">
            <v>5.7539999999999996E-3</v>
          </cell>
        </row>
        <row r="137">
          <cell r="A137" t="str">
            <v>BB POLO 28 - 27.04.12</v>
          </cell>
          <cell r="B137">
            <v>0</v>
          </cell>
          <cell r="C137">
            <v>0</v>
          </cell>
          <cell r="D137">
            <v>0</v>
          </cell>
          <cell r="E137">
            <v>0</v>
          </cell>
          <cell r="F137">
            <v>0</v>
          </cell>
          <cell r="G137">
            <v>0</v>
          </cell>
          <cell r="H137">
            <v>0</v>
          </cell>
          <cell r="I137">
            <v>0</v>
          </cell>
          <cell r="J137">
            <v>0</v>
          </cell>
          <cell r="K137">
            <v>0</v>
          </cell>
        </row>
        <row r="138">
          <cell r="A138" t="str">
            <v>BB POLO 28 - 27.06.12</v>
          </cell>
          <cell r="B138">
            <v>0</v>
          </cell>
          <cell r="C138">
            <v>0</v>
          </cell>
          <cell r="D138">
            <v>0</v>
          </cell>
          <cell r="E138">
            <v>0</v>
          </cell>
          <cell r="F138">
            <v>0</v>
          </cell>
          <cell r="G138">
            <v>0</v>
          </cell>
          <cell r="H138">
            <v>0</v>
          </cell>
          <cell r="I138">
            <v>0</v>
          </cell>
          <cell r="J138">
            <v>0</v>
          </cell>
          <cell r="K138">
            <v>0</v>
          </cell>
        </row>
        <row r="139">
          <cell r="A139" t="str">
            <v>BB POLO 28 - 27.07.12</v>
          </cell>
          <cell r="B139">
            <v>1884659.1322059999</v>
          </cell>
          <cell r="C139">
            <v>0</v>
          </cell>
          <cell r="D139">
            <v>1887377.003239</v>
          </cell>
          <cell r="E139">
            <v>1883467.1775100001</v>
          </cell>
          <cell r="F139">
            <v>2717.8710329999999</v>
          </cell>
          <cell r="G139">
            <v>3909.8257290000001</v>
          </cell>
          <cell r="H139">
            <v>0</v>
          </cell>
          <cell r="I139">
            <v>3909.8257290000001</v>
          </cell>
          <cell r="J139">
            <v>0</v>
          </cell>
          <cell r="K139">
            <v>0</v>
          </cell>
        </row>
        <row r="140">
          <cell r="A140" t="str">
            <v>BB POLO 28 - 28.03.12</v>
          </cell>
          <cell r="B140">
            <v>0</v>
          </cell>
          <cell r="C140">
            <v>0</v>
          </cell>
          <cell r="D140">
            <v>0</v>
          </cell>
          <cell r="E140">
            <v>0</v>
          </cell>
          <cell r="F140">
            <v>0</v>
          </cell>
          <cell r="G140">
            <v>0</v>
          </cell>
          <cell r="H140">
            <v>0</v>
          </cell>
          <cell r="I140">
            <v>0</v>
          </cell>
          <cell r="J140">
            <v>0</v>
          </cell>
          <cell r="K140">
            <v>0</v>
          </cell>
        </row>
        <row r="141">
          <cell r="A141" t="str">
            <v>BB POLO 28 - 28.05.12</v>
          </cell>
          <cell r="B141">
            <v>7.9649999999999999E-3</v>
          </cell>
          <cell r="C141">
            <v>0</v>
          </cell>
          <cell r="D141">
            <v>0</v>
          </cell>
          <cell r="E141">
            <v>0</v>
          </cell>
          <cell r="F141">
            <v>4.3999999999999999E-5</v>
          </cell>
          <cell r="G141">
            <v>0</v>
          </cell>
          <cell r="H141">
            <v>0</v>
          </cell>
          <cell r="I141">
            <v>0</v>
          </cell>
          <cell r="J141">
            <v>0</v>
          </cell>
          <cell r="K141">
            <v>8.0090000000000005E-3</v>
          </cell>
        </row>
        <row r="142">
          <cell r="A142" t="str">
            <v>BB POLO 28 - 28.08.12</v>
          </cell>
          <cell r="B142">
            <v>51603192.756365001</v>
          </cell>
          <cell r="C142">
            <v>0</v>
          </cell>
          <cell r="D142">
            <v>0</v>
          </cell>
          <cell r="E142">
            <v>0</v>
          </cell>
          <cell r="F142">
            <v>288193.25252500002</v>
          </cell>
          <cell r="G142">
            <v>0</v>
          </cell>
          <cell r="H142">
            <v>0</v>
          </cell>
          <cell r="I142">
            <v>0</v>
          </cell>
          <cell r="J142">
            <v>0</v>
          </cell>
          <cell r="K142">
            <v>51891386.008890003</v>
          </cell>
        </row>
        <row r="143">
          <cell r="A143" t="str">
            <v>BB POLO 28 - 29.02.12</v>
          </cell>
          <cell r="B143">
            <v>0</v>
          </cell>
          <cell r="C143">
            <v>0</v>
          </cell>
          <cell r="D143">
            <v>0</v>
          </cell>
          <cell r="E143">
            <v>0</v>
          </cell>
          <cell r="F143">
            <v>0</v>
          </cell>
          <cell r="G143">
            <v>0</v>
          </cell>
          <cell r="H143">
            <v>0</v>
          </cell>
          <cell r="I143">
            <v>0</v>
          </cell>
          <cell r="J143">
            <v>0</v>
          </cell>
          <cell r="K143">
            <v>0</v>
          </cell>
        </row>
        <row r="144">
          <cell r="A144" t="str">
            <v>BB POLO 28 - 29.03.12</v>
          </cell>
          <cell r="B144">
            <v>9.4789999999999996E-3</v>
          </cell>
          <cell r="C144">
            <v>0</v>
          </cell>
          <cell r="D144">
            <v>0</v>
          </cell>
          <cell r="E144">
            <v>0</v>
          </cell>
          <cell r="F144">
            <v>5.3000000000000001E-5</v>
          </cell>
          <cell r="G144">
            <v>0</v>
          </cell>
          <cell r="H144">
            <v>0</v>
          </cell>
          <cell r="I144">
            <v>0</v>
          </cell>
          <cell r="J144">
            <v>0</v>
          </cell>
          <cell r="K144">
            <v>9.5319999999999988E-3</v>
          </cell>
        </row>
        <row r="145">
          <cell r="A145" t="str">
            <v>BB POLO 28 - 29.05.12</v>
          </cell>
          <cell r="B145">
            <v>0</v>
          </cell>
          <cell r="C145">
            <v>0</v>
          </cell>
          <cell r="D145">
            <v>0</v>
          </cell>
          <cell r="E145">
            <v>0</v>
          </cell>
          <cell r="F145">
            <v>0</v>
          </cell>
          <cell r="G145">
            <v>0</v>
          </cell>
          <cell r="H145">
            <v>0</v>
          </cell>
          <cell r="I145">
            <v>0</v>
          </cell>
          <cell r="J145">
            <v>0</v>
          </cell>
          <cell r="K145">
            <v>0</v>
          </cell>
        </row>
        <row r="146">
          <cell r="A146" t="str">
            <v>BB POLO 28 - 29.06.12</v>
          </cell>
          <cell r="B146">
            <v>0</v>
          </cell>
          <cell r="C146">
            <v>0</v>
          </cell>
          <cell r="D146">
            <v>0</v>
          </cell>
          <cell r="E146">
            <v>0</v>
          </cell>
          <cell r="F146">
            <v>0</v>
          </cell>
          <cell r="G146">
            <v>0</v>
          </cell>
          <cell r="H146">
            <v>0</v>
          </cell>
          <cell r="I146">
            <v>0</v>
          </cell>
          <cell r="J146">
            <v>0</v>
          </cell>
          <cell r="K146">
            <v>0</v>
          </cell>
        </row>
        <row r="147">
          <cell r="A147" t="str">
            <v>BB POLO 28 - 29.08.12</v>
          </cell>
          <cell r="B147">
            <v>4976092.200429</v>
          </cell>
          <cell r="C147">
            <v>0</v>
          </cell>
          <cell r="D147">
            <v>0</v>
          </cell>
          <cell r="E147">
            <v>0</v>
          </cell>
          <cell r="F147">
            <v>27790.454805000001</v>
          </cell>
          <cell r="G147">
            <v>0</v>
          </cell>
          <cell r="H147">
            <v>0</v>
          </cell>
          <cell r="I147">
            <v>0</v>
          </cell>
          <cell r="J147">
            <v>0</v>
          </cell>
          <cell r="K147">
            <v>5003882.6552339997</v>
          </cell>
        </row>
        <row r="148">
          <cell r="A148" t="str">
            <v>BB POLO 28 - 30.05.12</v>
          </cell>
          <cell r="B148">
            <v>0</v>
          </cell>
          <cell r="C148">
            <v>0</v>
          </cell>
          <cell r="D148">
            <v>0</v>
          </cell>
          <cell r="E148">
            <v>0</v>
          </cell>
          <cell r="F148">
            <v>0</v>
          </cell>
          <cell r="G148">
            <v>0</v>
          </cell>
          <cell r="H148">
            <v>0</v>
          </cell>
          <cell r="I148">
            <v>0</v>
          </cell>
          <cell r="J148">
            <v>0</v>
          </cell>
          <cell r="K148">
            <v>0</v>
          </cell>
        </row>
        <row r="149">
          <cell r="A149" t="str">
            <v>BB POLO 28 - 30.07.12</v>
          </cell>
          <cell r="B149">
            <v>261958.56932400001</v>
          </cell>
          <cell r="C149">
            <v>0</v>
          </cell>
          <cell r="D149">
            <v>262336.33656999998</v>
          </cell>
          <cell r="E149">
            <v>261810.65999999997</v>
          </cell>
          <cell r="F149">
            <v>377.77103799999998</v>
          </cell>
          <cell r="G149">
            <v>525.67656999999997</v>
          </cell>
          <cell r="H149">
            <v>0</v>
          </cell>
          <cell r="I149">
            <v>525.67656999999997</v>
          </cell>
          <cell r="J149">
            <v>0</v>
          </cell>
          <cell r="K149">
            <v>3.7909999999999997E-3</v>
          </cell>
        </row>
        <row r="150">
          <cell r="A150" t="str">
            <v>BB POLO 28 - 31.05.12</v>
          </cell>
          <cell r="B150">
            <v>0</v>
          </cell>
          <cell r="C150">
            <v>0</v>
          </cell>
          <cell r="D150">
            <v>0</v>
          </cell>
          <cell r="E150">
            <v>0</v>
          </cell>
          <cell r="F150">
            <v>0</v>
          </cell>
          <cell r="G150">
            <v>0</v>
          </cell>
          <cell r="H150">
            <v>0</v>
          </cell>
          <cell r="I150">
            <v>0</v>
          </cell>
          <cell r="J150">
            <v>0</v>
          </cell>
          <cell r="K150">
            <v>0</v>
          </cell>
        </row>
        <row r="151">
          <cell r="A151" t="str">
            <v>BB POLO 28 - 31.08.12</v>
          </cell>
          <cell r="B151">
            <v>11225000</v>
          </cell>
          <cell r="C151">
            <v>0</v>
          </cell>
          <cell r="D151">
            <v>0</v>
          </cell>
          <cell r="E151">
            <v>0</v>
          </cell>
          <cell r="F151">
            <v>62689.323795999997</v>
          </cell>
          <cell r="G151">
            <v>0</v>
          </cell>
          <cell r="H151">
            <v>0</v>
          </cell>
          <cell r="I151">
            <v>0</v>
          </cell>
          <cell r="J151">
            <v>0</v>
          </cell>
          <cell r="K151">
            <v>11287689.323796</v>
          </cell>
        </row>
        <row r="152">
          <cell r="A152" t="str">
            <v>BB POLO 28 - 2011</v>
          </cell>
          <cell r="B152">
            <v>274192286.45356095</v>
          </cell>
          <cell r="C152">
            <v>136782000</v>
          </cell>
          <cell r="D152">
            <v>203582716.86426798</v>
          </cell>
          <cell r="E152">
            <v>203166999.787994</v>
          </cell>
          <cell r="F152">
            <v>1467039.3602179999</v>
          </cell>
          <cell r="G152">
            <v>415717.07627399999</v>
          </cell>
          <cell r="H152">
            <v>0</v>
          </cell>
          <cell r="I152">
            <v>415717.07627399999</v>
          </cell>
          <cell r="J152">
            <v>0</v>
          </cell>
          <cell r="K152">
            <v>208858608.94942799</v>
          </cell>
        </row>
        <row r="153">
          <cell r="A153" t="str">
            <v xml:space="preserve">BB Polo 28 - BNDES FINEM </v>
          </cell>
          <cell r="B153">
            <v>8208022.2960339999</v>
          </cell>
          <cell r="C153">
            <v>0</v>
          </cell>
          <cell r="D153">
            <v>0</v>
          </cell>
          <cell r="E153">
            <v>0</v>
          </cell>
          <cell r="F153">
            <v>45840.121821000001</v>
          </cell>
          <cell r="G153">
            <v>0</v>
          </cell>
          <cell r="H153">
            <v>0</v>
          </cell>
          <cell r="I153">
            <v>0</v>
          </cell>
          <cell r="J153">
            <v>0</v>
          </cell>
          <cell r="K153">
            <v>8253862.4178550001</v>
          </cell>
        </row>
        <row r="154">
          <cell r="A154" t="str">
            <v>BNB AF 1</v>
          </cell>
          <cell r="B154">
            <v>5356536.0800999999</v>
          </cell>
          <cell r="C154">
            <v>0</v>
          </cell>
          <cell r="D154">
            <v>0</v>
          </cell>
          <cell r="E154">
            <v>0</v>
          </cell>
          <cell r="F154">
            <v>27335.967048999999</v>
          </cell>
          <cell r="G154">
            <v>0</v>
          </cell>
          <cell r="H154">
            <v>0</v>
          </cell>
          <cell r="I154">
            <v>0</v>
          </cell>
          <cell r="J154">
            <v>0</v>
          </cell>
          <cell r="K154">
            <v>5383872.0471489998</v>
          </cell>
        </row>
        <row r="155">
          <cell r="A155" t="str">
            <v>BNB AF 2º</v>
          </cell>
          <cell r="B155">
            <v>6969948.8398740003</v>
          </cell>
          <cell r="C155">
            <v>0</v>
          </cell>
          <cell r="D155">
            <v>0</v>
          </cell>
          <cell r="E155">
            <v>0</v>
          </cell>
          <cell r="F155">
            <v>35569.683275000003</v>
          </cell>
          <cell r="G155">
            <v>0</v>
          </cell>
          <cell r="H155">
            <v>0</v>
          </cell>
          <cell r="I155">
            <v>0</v>
          </cell>
          <cell r="J155">
            <v>0</v>
          </cell>
          <cell r="K155">
            <v>7005518.5231489995</v>
          </cell>
        </row>
        <row r="156">
          <cell r="A156" t="str">
            <v>BNB FNE</v>
          </cell>
          <cell r="B156">
            <v>21876300.265532002</v>
          </cell>
          <cell r="C156">
            <v>0</v>
          </cell>
          <cell r="D156">
            <v>0</v>
          </cell>
          <cell r="E156">
            <v>0</v>
          </cell>
          <cell r="F156">
            <v>111641.145374</v>
          </cell>
          <cell r="G156">
            <v>0</v>
          </cell>
          <cell r="H156">
            <v>0</v>
          </cell>
          <cell r="I156">
            <v>0</v>
          </cell>
          <cell r="J156">
            <v>0</v>
          </cell>
          <cell r="K156">
            <v>21987941.410905998</v>
          </cell>
        </row>
        <row r="157">
          <cell r="A157" t="str">
            <v>BRADESCO RECIFE 2012 - 01.03.12</v>
          </cell>
          <cell r="B157">
            <v>3222.553355</v>
          </cell>
          <cell r="C157">
            <v>0</v>
          </cell>
          <cell r="D157">
            <v>0</v>
          </cell>
          <cell r="E157">
            <v>0</v>
          </cell>
          <cell r="F157">
            <v>16.976993999999998</v>
          </cell>
          <cell r="G157">
            <v>0</v>
          </cell>
          <cell r="H157">
            <v>0</v>
          </cell>
          <cell r="I157">
            <v>0</v>
          </cell>
          <cell r="J157">
            <v>0</v>
          </cell>
          <cell r="K157">
            <v>3239.5303479999998</v>
          </cell>
        </row>
        <row r="158">
          <cell r="A158" t="str">
            <v>BRADESCO RECIFE 2012 - 03.09.12</v>
          </cell>
          <cell r="B158">
            <v>0</v>
          </cell>
          <cell r="C158">
            <v>14684000</v>
          </cell>
          <cell r="D158">
            <v>0</v>
          </cell>
          <cell r="E158">
            <v>0</v>
          </cell>
          <cell r="F158">
            <v>73300.730758999998</v>
          </cell>
          <cell r="G158">
            <v>0</v>
          </cell>
          <cell r="H158">
            <v>0</v>
          </cell>
          <cell r="I158">
            <v>0</v>
          </cell>
          <cell r="J158">
            <v>0</v>
          </cell>
          <cell r="K158">
            <v>14757300.730759</v>
          </cell>
        </row>
        <row r="159">
          <cell r="A159" t="str">
            <v>BRADESCO RECIFE</v>
          </cell>
          <cell r="B159">
            <v>3222.553355</v>
          </cell>
          <cell r="C159">
            <v>14684000</v>
          </cell>
          <cell r="D159">
            <v>0</v>
          </cell>
          <cell r="E159">
            <v>0</v>
          </cell>
          <cell r="F159">
            <v>73317.707752999995</v>
          </cell>
          <cell r="G159">
            <v>0</v>
          </cell>
          <cell r="H159">
            <v>0</v>
          </cell>
          <cell r="I159">
            <v>0</v>
          </cell>
          <cell r="J159">
            <v>0</v>
          </cell>
          <cell r="K159">
            <v>14760540.261107</v>
          </cell>
        </row>
        <row r="160">
          <cell r="A160" t="str">
            <v>BRADESCO RECIFE MAE 2012 - 10.09.2012</v>
          </cell>
          <cell r="B160">
            <v>0</v>
          </cell>
          <cell r="C160">
            <v>7107000</v>
          </cell>
          <cell r="D160">
            <v>0</v>
          </cell>
          <cell r="E160">
            <v>0</v>
          </cell>
          <cell r="F160">
            <v>27636.745088</v>
          </cell>
          <cell r="G160">
            <v>0</v>
          </cell>
          <cell r="H160">
            <v>0</v>
          </cell>
          <cell r="I160">
            <v>0</v>
          </cell>
          <cell r="J160">
            <v>0</v>
          </cell>
          <cell r="K160">
            <v>7134636.7450879999</v>
          </cell>
        </row>
        <row r="161">
          <cell r="A161" t="str">
            <v>BRADESCO RECIFE MAE 2012 - 11.07.2012</v>
          </cell>
          <cell r="B161">
            <v>980535.08514500002</v>
          </cell>
          <cell r="C161">
            <v>0</v>
          </cell>
          <cell r="D161">
            <v>982423.02708000003</v>
          </cell>
          <cell r="E161">
            <v>979678.625474</v>
          </cell>
          <cell r="F161">
            <v>1887.9419350000001</v>
          </cell>
          <cell r="G161">
            <v>2744.4016059999999</v>
          </cell>
          <cell r="H161">
            <v>0</v>
          </cell>
          <cell r="I161">
            <v>2744.4016059999999</v>
          </cell>
          <cell r="J161">
            <v>0</v>
          </cell>
          <cell r="K161">
            <v>0</v>
          </cell>
        </row>
        <row r="162">
          <cell r="A162" t="str">
            <v>BRADESCO RECIFE MAE 2012</v>
          </cell>
          <cell r="B162">
            <v>980535.08514500002</v>
          </cell>
          <cell r="C162">
            <v>7107000</v>
          </cell>
          <cell r="D162">
            <v>982423.02708000003</v>
          </cell>
          <cell r="E162">
            <v>979678.625474</v>
          </cell>
          <cell r="F162">
            <v>29524.687022999999</v>
          </cell>
          <cell r="G162">
            <v>2744.4016059999999</v>
          </cell>
          <cell r="H162">
            <v>0</v>
          </cell>
          <cell r="I162">
            <v>2744.4016059999999</v>
          </cell>
          <cell r="J162">
            <v>0</v>
          </cell>
          <cell r="K162">
            <v>7134636.7450879999</v>
          </cell>
        </row>
        <row r="163">
          <cell r="A163" t="str">
            <v>Bradesco LFT LP 2012</v>
          </cell>
          <cell r="B163">
            <v>21310.469228999998</v>
          </cell>
          <cell r="C163">
            <v>0</v>
          </cell>
          <cell r="D163">
            <v>0</v>
          </cell>
          <cell r="E163">
            <v>0</v>
          </cell>
          <cell r="F163">
            <v>126.626705</v>
          </cell>
          <cell r="G163">
            <v>0</v>
          </cell>
          <cell r="H163">
            <v>0</v>
          </cell>
          <cell r="I163">
            <v>0</v>
          </cell>
          <cell r="J163">
            <v>0</v>
          </cell>
          <cell r="K163">
            <v>21437.095934000001</v>
          </cell>
        </row>
        <row r="164">
          <cell r="A164" t="str">
            <v>CAIXA FI NATAL 2012</v>
          </cell>
          <cell r="B164">
            <v>0</v>
          </cell>
          <cell r="C164">
            <v>0</v>
          </cell>
          <cell r="D164">
            <v>0</v>
          </cell>
          <cell r="E164">
            <v>0</v>
          </cell>
          <cell r="F164">
            <v>0</v>
          </cell>
          <cell r="G164">
            <v>0</v>
          </cell>
          <cell r="H164">
            <v>0</v>
          </cell>
          <cell r="I164">
            <v>0</v>
          </cell>
          <cell r="J164">
            <v>0</v>
          </cell>
          <cell r="K164">
            <v>0</v>
          </cell>
        </row>
        <row r="165">
          <cell r="A165" t="str">
            <v>CAIXA FI NATAL 01.02.12</v>
          </cell>
          <cell r="B165">
            <v>0</v>
          </cell>
          <cell r="C165">
            <v>0</v>
          </cell>
          <cell r="D165">
            <v>0</v>
          </cell>
          <cell r="E165">
            <v>0</v>
          </cell>
          <cell r="F165">
            <v>0</v>
          </cell>
          <cell r="G165">
            <v>0</v>
          </cell>
          <cell r="H165">
            <v>0</v>
          </cell>
          <cell r="I165">
            <v>0</v>
          </cell>
          <cell r="J165">
            <v>0</v>
          </cell>
          <cell r="K165">
            <v>0</v>
          </cell>
        </row>
        <row r="166">
          <cell r="A166" t="str">
            <v>CAIXA FI NATAL 01.03.12</v>
          </cell>
          <cell r="B166">
            <v>0</v>
          </cell>
          <cell r="C166">
            <v>0</v>
          </cell>
          <cell r="D166">
            <v>0</v>
          </cell>
          <cell r="E166">
            <v>0</v>
          </cell>
          <cell r="F166">
            <v>0</v>
          </cell>
          <cell r="G166">
            <v>0</v>
          </cell>
          <cell r="H166">
            <v>0</v>
          </cell>
          <cell r="I166">
            <v>0</v>
          </cell>
          <cell r="J166">
            <v>0</v>
          </cell>
          <cell r="K166">
            <v>0</v>
          </cell>
        </row>
        <row r="167">
          <cell r="A167" t="str">
            <v>CAIXA FI NATAL 01.06.12</v>
          </cell>
          <cell r="B167">
            <v>317905.027045</v>
          </cell>
          <cell r="C167">
            <v>0</v>
          </cell>
          <cell r="D167">
            <v>0</v>
          </cell>
          <cell r="E167">
            <v>0</v>
          </cell>
          <cell r="F167">
            <v>1667.631077</v>
          </cell>
          <cell r="G167">
            <v>0</v>
          </cell>
          <cell r="H167">
            <v>0</v>
          </cell>
          <cell r="I167">
            <v>0</v>
          </cell>
          <cell r="J167">
            <v>0</v>
          </cell>
          <cell r="K167">
            <v>319572.65812199999</v>
          </cell>
        </row>
        <row r="168">
          <cell r="A168" t="str">
            <v>CAIXA FI NATAL 01.08.12</v>
          </cell>
          <cell r="B168">
            <v>120762.876703</v>
          </cell>
          <cell r="C168">
            <v>0</v>
          </cell>
          <cell r="D168">
            <v>0</v>
          </cell>
          <cell r="E168">
            <v>0</v>
          </cell>
          <cell r="F168">
            <v>633.48455999999999</v>
          </cell>
          <cell r="G168">
            <v>0</v>
          </cell>
          <cell r="H168">
            <v>0</v>
          </cell>
          <cell r="I168">
            <v>0</v>
          </cell>
          <cell r="J168">
            <v>0</v>
          </cell>
          <cell r="K168">
            <v>121396.361263</v>
          </cell>
        </row>
        <row r="169">
          <cell r="A169" t="str">
            <v>CAIXA FI NATAL 02.01.12</v>
          </cell>
          <cell r="B169">
            <v>0</v>
          </cell>
          <cell r="C169">
            <v>0</v>
          </cell>
          <cell r="D169">
            <v>0</v>
          </cell>
          <cell r="E169">
            <v>0</v>
          </cell>
          <cell r="F169">
            <v>0</v>
          </cell>
          <cell r="G169">
            <v>0</v>
          </cell>
          <cell r="H169">
            <v>0</v>
          </cell>
          <cell r="I169">
            <v>0</v>
          </cell>
          <cell r="J169">
            <v>0</v>
          </cell>
          <cell r="K169">
            <v>0</v>
          </cell>
        </row>
        <row r="170">
          <cell r="A170" t="str">
            <v>CAIXA FI NATAL 02.02.12</v>
          </cell>
          <cell r="B170">
            <v>0</v>
          </cell>
          <cell r="C170">
            <v>0</v>
          </cell>
          <cell r="D170">
            <v>0</v>
          </cell>
          <cell r="E170">
            <v>0</v>
          </cell>
          <cell r="F170">
            <v>0</v>
          </cell>
          <cell r="G170">
            <v>0</v>
          </cell>
          <cell r="H170">
            <v>0</v>
          </cell>
          <cell r="I170">
            <v>0</v>
          </cell>
          <cell r="J170">
            <v>0</v>
          </cell>
          <cell r="K170">
            <v>0</v>
          </cell>
        </row>
        <row r="171">
          <cell r="A171" t="str">
            <v>CAIXA FI NATAL 02.03.12</v>
          </cell>
          <cell r="B171">
            <v>0</v>
          </cell>
          <cell r="C171">
            <v>0</v>
          </cell>
          <cell r="D171">
            <v>0</v>
          </cell>
          <cell r="E171">
            <v>0</v>
          </cell>
          <cell r="F171">
            <v>0</v>
          </cell>
          <cell r="G171">
            <v>0</v>
          </cell>
          <cell r="H171">
            <v>0</v>
          </cell>
          <cell r="I171">
            <v>0</v>
          </cell>
          <cell r="J171">
            <v>0</v>
          </cell>
          <cell r="K171">
            <v>0</v>
          </cell>
        </row>
        <row r="172">
          <cell r="A172" t="str">
            <v>CAIXA FI NATAL 03.01.12</v>
          </cell>
          <cell r="B172">
            <v>0</v>
          </cell>
          <cell r="C172">
            <v>0</v>
          </cell>
          <cell r="D172">
            <v>0</v>
          </cell>
          <cell r="E172">
            <v>0</v>
          </cell>
          <cell r="F172">
            <v>0</v>
          </cell>
          <cell r="G172">
            <v>0</v>
          </cell>
          <cell r="H172">
            <v>0</v>
          </cell>
          <cell r="I172">
            <v>0</v>
          </cell>
          <cell r="J172">
            <v>0</v>
          </cell>
          <cell r="K172">
            <v>0</v>
          </cell>
        </row>
        <row r="173">
          <cell r="A173" t="str">
            <v>CAIXA FI NATAL 03.05.12</v>
          </cell>
          <cell r="B173">
            <v>0</v>
          </cell>
          <cell r="C173">
            <v>0</v>
          </cell>
          <cell r="D173">
            <v>0</v>
          </cell>
          <cell r="E173">
            <v>0</v>
          </cell>
          <cell r="F173">
            <v>0</v>
          </cell>
          <cell r="G173">
            <v>0</v>
          </cell>
          <cell r="H173">
            <v>0</v>
          </cell>
          <cell r="I173">
            <v>0</v>
          </cell>
          <cell r="J173">
            <v>0</v>
          </cell>
          <cell r="K173">
            <v>0</v>
          </cell>
        </row>
        <row r="174">
          <cell r="A174" t="str">
            <v>CAIXA FI NATAL 03.09.12</v>
          </cell>
          <cell r="B174">
            <v>0</v>
          </cell>
          <cell r="C174">
            <v>419000</v>
          </cell>
          <cell r="D174">
            <v>0</v>
          </cell>
          <cell r="E174">
            <v>0</v>
          </cell>
          <cell r="F174">
            <v>2082.6730440000001</v>
          </cell>
          <cell r="G174">
            <v>0</v>
          </cell>
          <cell r="H174">
            <v>0</v>
          </cell>
          <cell r="I174">
            <v>0</v>
          </cell>
          <cell r="J174">
            <v>0</v>
          </cell>
          <cell r="K174">
            <v>421082.673044</v>
          </cell>
        </row>
        <row r="175">
          <cell r="A175" t="str">
            <v>CAIXA FI NATAL 04.04.12</v>
          </cell>
          <cell r="B175">
            <v>0</v>
          </cell>
          <cell r="C175">
            <v>0</v>
          </cell>
          <cell r="D175">
            <v>0</v>
          </cell>
          <cell r="E175">
            <v>0</v>
          </cell>
          <cell r="F175">
            <v>0</v>
          </cell>
          <cell r="G175">
            <v>0</v>
          </cell>
          <cell r="H175">
            <v>0</v>
          </cell>
          <cell r="I175">
            <v>0</v>
          </cell>
          <cell r="J175">
            <v>0</v>
          </cell>
          <cell r="K175">
            <v>0</v>
          </cell>
        </row>
        <row r="176">
          <cell r="A176" t="str">
            <v>CAIXA FI NATAL 04.09.12</v>
          </cell>
          <cell r="B176">
            <v>0</v>
          </cell>
          <cell r="C176">
            <v>98000</v>
          </cell>
          <cell r="D176">
            <v>0</v>
          </cell>
          <cell r="E176">
            <v>0</v>
          </cell>
          <cell r="F176">
            <v>460.25666000000001</v>
          </cell>
          <cell r="G176">
            <v>0</v>
          </cell>
          <cell r="H176">
            <v>0</v>
          </cell>
          <cell r="I176">
            <v>0</v>
          </cell>
          <cell r="J176">
            <v>0</v>
          </cell>
          <cell r="K176">
            <v>98460.256659999999</v>
          </cell>
        </row>
        <row r="177">
          <cell r="A177" t="str">
            <v>CAIXA FI NATAL 05.07.12</v>
          </cell>
          <cell r="B177">
            <v>225637.931171</v>
          </cell>
          <cell r="C177">
            <v>0</v>
          </cell>
          <cell r="D177">
            <v>0</v>
          </cell>
          <cell r="E177">
            <v>0</v>
          </cell>
          <cell r="F177">
            <v>1183.6265370000001</v>
          </cell>
          <cell r="G177">
            <v>0</v>
          </cell>
          <cell r="H177">
            <v>0</v>
          </cell>
          <cell r="I177">
            <v>0</v>
          </cell>
          <cell r="J177">
            <v>0</v>
          </cell>
          <cell r="K177">
            <v>226821.55770800001</v>
          </cell>
        </row>
        <row r="178">
          <cell r="A178" t="str">
            <v>CAIXA FI NATAL 10.09.12</v>
          </cell>
          <cell r="B178">
            <v>0</v>
          </cell>
          <cell r="C178">
            <v>41000</v>
          </cell>
          <cell r="D178">
            <v>0</v>
          </cell>
          <cell r="E178">
            <v>0</v>
          </cell>
          <cell r="F178">
            <v>158.77332999999999</v>
          </cell>
          <cell r="G178">
            <v>0</v>
          </cell>
          <cell r="H178">
            <v>0</v>
          </cell>
          <cell r="I178">
            <v>0</v>
          </cell>
          <cell r="J178">
            <v>0</v>
          </cell>
          <cell r="K178">
            <v>41158.773330000004</v>
          </cell>
        </row>
        <row r="179">
          <cell r="A179" t="str">
            <v>CAIXA FI NATAL 11.07.12</v>
          </cell>
          <cell r="B179">
            <v>90953.193610999995</v>
          </cell>
          <cell r="C179">
            <v>0</v>
          </cell>
          <cell r="D179">
            <v>0</v>
          </cell>
          <cell r="E179">
            <v>0</v>
          </cell>
          <cell r="F179">
            <v>477.11221699999999</v>
          </cell>
          <cell r="G179">
            <v>0</v>
          </cell>
          <cell r="H179">
            <v>0</v>
          </cell>
          <cell r="I179">
            <v>0</v>
          </cell>
          <cell r="J179">
            <v>0</v>
          </cell>
          <cell r="K179">
            <v>91430.305827999997</v>
          </cell>
        </row>
        <row r="180">
          <cell r="A180" t="str">
            <v>CAIXA FI NATAL 12.07.12</v>
          </cell>
          <cell r="B180">
            <v>112142.111498</v>
          </cell>
          <cell r="C180">
            <v>0</v>
          </cell>
          <cell r="D180">
            <v>0</v>
          </cell>
          <cell r="E180">
            <v>0</v>
          </cell>
          <cell r="F180">
            <v>588.26270199999999</v>
          </cell>
          <cell r="G180">
            <v>0</v>
          </cell>
          <cell r="H180">
            <v>0</v>
          </cell>
          <cell r="I180">
            <v>0</v>
          </cell>
          <cell r="J180">
            <v>0</v>
          </cell>
          <cell r="K180">
            <v>112730.37420000001</v>
          </cell>
        </row>
        <row r="181">
          <cell r="A181" t="str">
            <v>CAIXA FI NATAL 12.09.12</v>
          </cell>
          <cell r="B181">
            <v>0</v>
          </cell>
          <cell r="C181">
            <v>81000</v>
          </cell>
          <cell r="D181">
            <v>0</v>
          </cell>
          <cell r="E181">
            <v>0</v>
          </cell>
          <cell r="F181">
            <v>268.74519800000002</v>
          </cell>
          <cell r="G181">
            <v>0</v>
          </cell>
          <cell r="H181">
            <v>0</v>
          </cell>
          <cell r="I181">
            <v>0</v>
          </cell>
          <cell r="J181">
            <v>0</v>
          </cell>
          <cell r="K181">
            <v>81268.745198000004</v>
          </cell>
        </row>
        <row r="182">
          <cell r="A182" t="str">
            <v>CAIXA FI NATAL 13.01.12</v>
          </cell>
          <cell r="B182">
            <v>0</v>
          </cell>
          <cell r="C182">
            <v>0</v>
          </cell>
          <cell r="D182">
            <v>0</v>
          </cell>
          <cell r="E182">
            <v>0</v>
          </cell>
          <cell r="F182">
            <v>0</v>
          </cell>
          <cell r="G182">
            <v>0</v>
          </cell>
          <cell r="H182">
            <v>0</v>
          </cell>
          <cell r="I182">
            <v>0</v>
          </cell>
          <cell r="J182">
            <v>0</v>
          </cell>
          <cell r="K182">
            <v>0</v>
          </cell>
        </row>
        <row r="183">
          <cell r="A183" t="str">
            <v>CAIXA FI NATAL 13.02.12</v>
          </cell>
          <cell r="B183">
            <v>0</v>
          </cell>
          <cell r="C183">
            <v>0</v>
          </cell>
          <cell r="D183">
            <v>0</v>
          </cell>
          <cell r="E183">
            <v>0</v>
          </cell>
          <cell r="F183">
            <v>0</v>
          </cell>
          <cell r="G183">
            <v>0</v>
          </cell>
          <cell r="H183">
            <v>0</v>
          </cell>
          <cell r="I183">
            <v>0</v>
          </cell>
          <cell r="J183">
            <v>0</v>
          </cell>
          <cell r="K183">
            <v>0</v>
          </cell>
        </row>
        <row r="184">
          <cell r="A184" t="str">
            <v>CAIXA FI NATAL 13.04.12</v>
          </cell>
          <cell r="B184">
            <v>0</v>
          </cell>
          <cell r="C184">
            <v>0</v>
          </cell>
          <cell r="D184">
            <v>0</v>
          </cell>
          <cell r="E184">
            <v>0</v>
          </cell>
          <cell r="F184">
            <v>0</v>
          </cell>
          <cell r="G184">
            <v>0</v>
          </cell>
          <cell r="H184">
            <v>0</v>
          </cell>
          <cell r="I184">
            <v>0</v>
          </cell>
          <cell r="J184">
            <v>0</v>
          </cell>
          <cell r="K184">
            <v>0</v>
          </cell>
        </row>
        <row r="185">
          <cell r="A185" t="str">
            <v>CAIXA FI NATAL 13.06.12</v>
          </cell>
          <cell r="B185">
            <v>134202.749488</v>
          </cell>
          <cell r="C185">
            <v>0</v>
          </cell>
          <cell r="D185">
            <v>0</v>
          </cell>
          <cell r="E185">
            <v>0</v>
          </cell>
          <cell r="F185">
            <v>703.98595999999998</v>
          </cell>
          <cell r="G185">
            <v>0</v>
          </cell>
          <cell r="H185">
            <v>0</v>
          </cell>
          <cell r="I185">
            <v>0</v>
          </cell>
          <cell r="J185">
            <v>0</v>
          </cell>
          <cell r="K185">
            <v>134906.73544799999</v>
          </cell>
        </row>
        <row r="186">
          <cell r="A186" t="str">
            <v>CAIXA FI NATAL 13.09.12</v>
          </cell>
          <cell r="B186">
            <v>0</v>
          </cell>
          <cell r="C186">
            <v>25000</v>
          </cell>
          <cell r="D186">
            <v>0</v>
          </cell>
          <cell r="E186">
            <v>0</v>
          </cell>
          <cell r="F186">
            <v>76.051034999999999</v>
          </cell>
          <cell r="G186">
            <v>0</v>
          </cell>
          <cell r="H186">
            <v>0</v>
          </cell>
          <cell r="I186">
            <v>0</v>
          </cell>
          <cell r="J186">
            <v>0</v>
          </cell>
          <cell r="K186">
            <v>25076.051035</v>
          </cell>
        </row>
        <row r="187">
          <cell r="A187" t="str">
            <v>CAIXA FI NATAL 14.02.12</v>
          </cell>
          <cell r="B187">
            <v>0</v>
          </cell>
          <cell r="C187">
            <v>0</v>
          </cell>
          <cell r="D187">
            <v>0</v>
          </cell>
          <cell r="E187">
            <v>0</v>
          </cell>
          <cell r="F187">
            <v>0</v>
          </cell>
          <cell r="G187">
            <v>0</v>
          </cell>
          <cell r="H187">
            <v>0</v>
          </cell>
          <cell r="I187">
            <v>0</v>
          </cell>
          <cell r="J187">
            <v>0</v>
          </cell>
          <cell r="K187">
            <v>0</v>
          </cell>
        </row>
        <row r="188">
          <cell r="A188" t="str">
            <v>CAIXA FI NATAL 14.05.12</v>
          </cell>
          <cell r="B188">
            <v>0</v>
          </cell>
          <cell r="C188">
            <v>0</v>
          </cell>
          <cell r="D188">
            <v>0</v>
          </cell>
          <cell r="E188">
            <v>0</v>
          </cell>
          <cell r="F188">
            <v>0</v>
          </cell>
          <cell r="G188">
            <v>0</v>
          </cell>
          <cell r="H188">
            <v>0</v>
          </cell>
          <cell r="I188">
            <v>0</v>
          </cell>
          <cell r="J188">
            <v>0</v>
          </cell>
          <cell r="K188">
            <v>0</v>
          </cell>
        </row>
        <row r="189">
          <cell r="A189" t="str">
            <v>CAIXA FI NATAL 14.08.12</v>
          </cell>
          <cell r="B189">
            <v>82308.845547999998</v>
          </cell>
          <cell r="C189">
            <v>0</v>
          </cell>
          <cell r="D189">
            <v>0</v>
          </cell>
          <cell r="E189">
            <v>0</v>
          </cell>
          <cell r="F189">
            <v>431.76665100000002</v>
          </cell>
          <cell r="G189">
            <v>0</v>
          </cell>
          <cell r="H189">
            <v>0</v>
          </cell>
          <cell r="I189">
            <v>0</v>
          </cell>
          <cell r="J189">
            <v>0</v>
          </cell>
          <cell r="K189">
            <v>82740.612198999996</v>
          </cell>
        </row>
        <row r="190">
          <cell r="A190" t="str">
            <v>CAIXA FI NATAL 15.08.12</v>
          </cell>
          <cell r="B190">
            <v>45156.250547000003</v>
          </cell>
          <cell r="C190">
            <v>0</v>
          </cell>
          <cell r="D190">
            <v>0</v>
          </cell>
          <cell r="E190">
            <v>0</v>
          </cell>
          <cell r="F190">
            <v>236.87567100000001</v>
          </cell>
          <cell r="G190">
            <v>0</v>
          </cell>
          <cell r="H190">
            <v>0</v>
          </cell>
          <cell r="I190">
            <v>0</v>
          </cell>
          <cell r="J190">
            <v>0</v>
          </cell>
          <cell r="K190">
            <v>45393.126217999998</v>
          </cell>
        </row>
        <row r="191">
          <cell r="A191" t="str">
            <v>CAIXA FI NATAL 16.07.12</v>
          </cell>
          <cell r="B191">
            <v>3019047.1927399999</v>
          </cell>
          <cell r="C191">
            <v>0</v>
          </cell>
          <cell r="D191">
            <v>0</v>
          </cell>
          <cell r="E191">
            <v>0</v>
          </cell>
          <cell r="F191">
            <v>15836.984297999999</v>
          </cell>
          <cell r="G191">
            <v>0</v>
          </cell>
          <cell r="H191">
            <v>0</v>
          </cell>
          <cell r="I191">
            <v>0</v>
          </cell>
          <cell r="J191">
            <v>0</v>
          </cell>
          <cell r="K191">
            <v>3034884.1770390002</v>
          </cell>
        </row>
        <row r="192">
          <cell r="A192" t="str">
            <v>CAIXA FI NATAL 17.02.12</v>
          </cell>
          <cell r="B192">
            <v>0</v>
          </cell>
          <cell r="C192">
            <v>0</v>
          </cell>
          <cell r="D192">
            <v>0</v>
          </cell>
          <cell r="E192">
            <v>0</v>
          </cell>
          <cell r="F192">
            <v>0</v>
          </cell>
          <cell r="G192">
            <v>0</v>
          </cell>
          <cell r="H192">
            <v>0</v>
          </cell>
          <cell r="I192">
            <v>0</v>
          </cell>
          <cell r="J192">
            <v>0</v>
          </cell>
          <cell r="K192">
            <v>0</v>
          </cell>
        </row>
        <row r="193">
          <cell r="A193" t="str">
            <v>CAIXA FI NATAL 18.05.12</v>
          </cell>
          <cell r="B193">
            <v>0</v>
          </cell>
          <cell r="C193">
            <v>0</v>
          </cell>
          <cell r="D193">
            <v>0</v>
          </cell>
          <cell r="E193">
            <v>0</v>
          </cell>
          <cell r="F193">
            <v>0</v>
          </cell>
          <cell r="G193">
            <v>0</v>
          </cell>
          <cell r="H193">
            <v>0</v>
          </cell>
          <cell r="I193">
            <v>0</v>
          </cell>
          <cell r="J193">
            <v>0</v>
          </cell>
          <cell r="K193">
            <v>0</v>
          </cell>
        </row>
        <row r="194">
          <cell r="A194" t="str">
            <v>CAIXA FI NATAL 19.01.12</v>
          </cell>
          <cell r="B194">
            <v>0</v>
          </cell>
          <cell r="C194">
            <v>0</v>
          </cell>
          <cell r="D194">
            <v>0</v>
          </cell>
          <cell r="E194">
            <v>0</v>
          </cell>
          <cell r="F194">
            <v>0</v>
          </cell>
          <cell r="G194">
            <v>0</v>
          </cell>
          <cell r="H194">
            <v>0</v>
          </cell>
          <cell r="I194">
            <v>0</v>
          </cell>
          <cell r="J194">
            <v>0</v>
          </cell>
          <cell r="K194">
            <v>0</v>
          </cell>
        </row>
        <row r="195">
          <cell r="A195" t="str">
            <v>CAIXA FI NATAL 20.04.12</v>
          </cell>
          <cell r="B195">
            <v>0</v>
          </cell>
          <cell r="C195">
            <v>0</v>
          </cell>
          <cell r="D195">
            <v>0</v>
          </cell>
          <cell r="E195">
            <v>0</v>
          </cell>
          <cell r="F195">
            <v>0</v>
          </cell>
          <cell r="G195">
            <v>0</v>
          </cell>
          <cell r="H195">
            <v>0</v>
          </cell>
          <cell r="I195">
            <v>0</v>
          </cell>
          <cell r="J195">
            <v>0</v>
          </cell>
          <cell r="K195">
            <v>0</v>
          </cell>
        </row>
        <row r="196">
          <cell r="A196" t="str">
            <v>CAIXA FI NATAL 20.06.12</v>
          </cell>
          <cell r="B196">
            <v>28423.111573999999</v>
          </cell>
          <cell r="C196">
            <v>0</v>
          </cell>
          <cell r="D196">
            <v>0</v>
          </cell>
          <cell r="E196">
            <v>0</v>
          </cell>
          <cell r="F196">
            <v>149.09881899999999</v>
          </cell>
          <cell r="G196">
            <v>0</v>
          </cell>
          <cell r="H196">
            <v>0</v>
          </cell>
          <cell r="I196">
            <v>0</v>
          </cell>
          <cell r="J196">
            <v>0</v>
          </cell>
          <cell r="K196">
            <v>28572.210393000001</v>
          </cell>
        </row>
        <row r="197">
          <cell r="A197" t="str">
            <v>CAIXA FI NATAL 20.07.12</v>
          </cell>
          <cell r="B197">
            <v>242068.170487</v>
          </cell>
          <cell r="C197">
            <v>0</v>
          </cell>
          <cell r="D197">
            <v>0</v>
          </cell>
          <cell r="E197">
            <v>0</v>
          </cell>
          <cell r="F197">
            <v>1269.8144709999999</v>
          </cell>
          <cell r="G197">
            <v>0</v>
          </cell>
          <cell r="H197">
            <v>0</v>
          </cell>
          <cell r="I197">
            <v>0</v>
          </cell>
          <cell r="J197">
            <v>0</v>
          </cell>
          <cell r="K197">
            <v>243337.98495799999</v>
          </cell>
        </row>
        <row r="198">
          <cell r="A198" t="str">
            <v>CAIXA FI NATAL 20.08.12</v>
          </cell>
          <cell r="B198">
            <v>93240.287182</v>
          </cell>
          <cell r="C198">
            <v>0</v>
          </cell>
          <cell r="D198">
            <v>0</v>
          </cell>
          <cell r="E198">
            <v>0</v>
          </cell>
          <cell r="F198">
            <v>489.1096</v>
          </cell>
          <cell r="G198">
            <v>0</v>
          </cell>
          <cell r="H198">
            <v>0</v>
          </cell>
          <cell r="I198">
            <v>0</v>
          </cell>
          <cell r="J198">
            <v>0</v>
          </cell>
          <cell r="K198">
            <v>93729.396781999996</v>
          </cell>
        </row>
        <row r="199">
          <cell r="A199" t="str">
            <v>CAIXA FI NATAL 20.09.12</v>
          </cell>
          <cell r="B199">
            <v>0</v>
          </cell>
          <cell r="C199">
            <v>58000</v>
          </cell>
          <cell r="D199">
            <v>0</v>
          </cell>
          <cell r="E199">
            <v>0</v>
          </cell>
          <cell r="F199">
            <v>96.436576000000002</v>
          </cell>
          <cell r="G199">
            <v>0</v>
          </cell>
          <cell r="H199">
            <v>0</v>
          </cell>
          <cell r="I199">
            <v>0</v>
          </cell>
          <cell r="J199">
            <v>0</v>
          </cell>
          <cell r="K199">
            <v>58096.436576</v>
          </cell>
        </row>
        <row r="200">
          <cell r="A200" t="str">
            <v>CAIXA FI NATAL 21.08.12</v>
          </cell>
          <cell r="B200">
            <v>37084.674481000002</v>
          </cell>
          <cell r="C200">
            <v>0</v>
          </cell>
          <cell r="D200">
            <v>0</v>
          </cell>
          <cell r="E200">
            <v>0</v>
          </cell>
          <cell r="F200">
            <v>194.53468899999999</v>
          </cell>
          <cell r="G200">
            <v>0</v>
          </cell>
          <cell r="H200">
            <v>0</v>
          </cell>
          <cell r="I200">
            <v>0</v>
          </cell>
          <cell r="J200">
            <v>0</v>
          </cell>
          <cell r="K200">
            <v>37279.209170000002</v>
          </cell>
        </row>
        <row r="201">
          <cell r="A201" t="str">
            <v>CAIXA FI NATAL 21.09.12</v>
          </cell>
          <cell r="B201">
            <v>0</v>
          </cell>
          <cell r="C201">
            <v>315000</v>
          </cell>
          <cell r="D201">
            <v>0</v>
          </cell>
          <cell r="E201">
            <v>0</v>
          </cell>
          <cell r="F201">
            <v>436.33772499999998</v>
          </cell>
          <cell r="G201">
            <v>0</v>
          </cell>
          <cell r="H201">
            <v>0</v>
          </cell>
          <cell r="I201">
            <v>0</v>
          </cell>
          <cell r="J201">
            <v>0</v>
          </cell>
          <cell r="K201">
            <v>315436.33772499999</v>
          </cell>
        </row>
        <row r="202">
          <cell r="A202" t="str">
            <v>CAIXA FI NATAL 22.03.12</v>
          </cell>
          <cell r="B202">
            <v>0</v>
          </cell>
          <cell r="C202">
            <v>0</v>
          </cell>
          <cell r="D202">
            <v>0</v>
          </cell>
          <cell r="E202">
            <v>0</v>
          </cell>
          <cell r="F202">
            <v>0</v>
          </cell>
          <cell r="G202">
            <v>0</v>
          </cell>
          <cell r="H202">
            <v>0</v>
          </cell>
          <cell r="I202">
            <v>0</v>
          </cell>
          <cell r="J202">
            <v>0</v>
          </cell>
          <cell r="K202">
            <v>0</v>
          </cell>
        </row>
        <row r="203">
          <cell r="A203" t="str">
            <v>CAIXA FI NATAL 22.06.12</v>
          </cell>
          <cell r="B203">
            <v>493042.93628800003</v>
          </cell>
          <cell r="C203">
            <v>0</v>
          </cell>
          <cell r="D203">
            <v>0</v>
          </cell>
          <cell r="E203">
            <v>0</v>
          </cell>
          <cell r="F203">
            <v>2586.3501769999998</v>
          </cell>
          <cell r="G203">
            <v>0</v>
          </cell>
          <cell r="H203">
            <v>0</v>
          </cell>
          <cell r="I203">
            <v>0</v>
          </cell>
          <cell r="J203">
            <v>0</v>
          </cell>
          <cell r="K203">
            <v>495629.28646500001</v>
          </cell>
        </row>
        <row r="204">
          <cell r="A204" t="str">
            <v>CAIXA FI NATAL 22.08.12</v>
          </cell>
          <cell r="B204">
            <v>1029046.363592</v>
          </cell>
          <cell r="C204">
            <v>0</v>
          </cell>
          <cell r="D204">
            <v>0</v>
          </cell>
          <cell r="E204">
            <v>0</v>
          </cell>
          <cell r="F204">
            <v>5398.0577519999997</v>
          </cell>
          <cell r="G204">
            <v>0</v>
          </cell>
          <cell r="H204">
            <v>0</v>
          </cell>
          <cell r="I204">
            <v>0</v>
          </cell>
          <cell r="J204">
            <v>0</v>
          </cell>
          <cell r="K204">
            <v>1034444.421344</v>
          </cell>
        </row>
        <row r="205">
          <cell r="A205" t="str">
            <v>CAIXA FI NATAL 23.03.12</v>
          </cell>
          <cell r="B205">
            <v>0</v>
          </cell>
          <cell r="C205">
            <v>0</v>
          </cell>
          <cell r="D205">
            <v>0</v>
          </cell>
          <cell r="E205">
            <v>0</v>
          </cell>
          <cell r="F205">
            <v>0</v>
          </cell>
          <cell r="G205">
            <v>0</v>
          </cell>
          <cell r="H205">
            <v>0</v>
          </cell>
          <cell r="I205">
            <v>0</v>
          </cell>
          <cell r="J205">
            <v>0</v>
          </cell>
          <cell r="K205">
            <v>0</v>
          </cell>
        </row>
        <row r="206">
          <cell r="A206" t="str">
            <v>CAIXA FI NATAL 24.01.12</v>
          </cell>
          <cell r="B206">
            <v>0</v>
          </cell>
          <cell r="C206">
            <v>0</v>
          </cell>
          <cell r="D206">
            <v>0</v>
          </cell>
          <cell r="E206">
            <v>0</v>
          </cell>
          <cell r="F206">
            <v>0</v>
          </cell>
          <cell r="G206">
            <v>0</v>
          </cell>
          <cell r="H206">
            <v>0</v>
          </cell>
          <cell r="I206">
            <v>0</v>
          </cell>
          <cell r="J206">
            <v>0</v>
          </cell>
          <cell r="K206">
            <v>0</v>
          </cell>
        </row>
        <row r="207">
          <cell r="A207" t="str">
            <v>CAIXA FI NATAL 24.02.12</v>
          </cell>
          <cell r="B207">
            <v>0</v>
          </cell>
          <cell r="C207">
            <v>0</v>
          </cell>
          <cell r="D207">
            <v>0</v>
          </cell>
          <cell r="E207">
            <v>0</v>
          </cell>
          <cell r="F207">
            <v>0</v>
          </cell>
          <cell r="G207">
            <v>0</v>
          </cell>
          <cell r="H207">
            <v>0</v>
          </cell>
          <cell r="I207">
            <v>0</v>
          </cell>
          <cell r="J207">
            <v>0</v>
          </cell>
          <cell r="K207">
            <v>0</v>
          </cell>
        </row>
        <row r="208">
          <cell r="A208" t="str">
            <v>CAIXA FI NATAL 24.08.12</v>
          </cell>
          <cell r="B208">
            <v>260373.63660100001</v>
          </cell>
          <cell r="C208">
            <v>0</v>
          </cell>
          <cell r="D208">
            <v>0</v>
          </cell>
          <cell r="E208">
            <v>0</v>
          </cell>
          <cell r="F208">
            <v>1365.839264</v>
          </cell>
          <cell r="G208">
            <v>0</v>
          </cell>
          <cell r="H208">
            <v>0</v>
          </cell>
          <cell r="I208">
            <v>0</v>
          </cell>
          <cell r="J208">
            <v>0</v>
          </cell>
          <cell r="K208">
            <v>261739.47586499999</v>
          </cell>
        </row>
        <row r="209">
          <cell r="A209" t="str">
            <v>CAIXA FI NATAL 24.09.12</v>
          </cell>
          <cell r="B209">
            <v>0</v>
          </cell>
          <cell r="C209">
            <v>320000</v>
          </cell>
          <cell r="D209">
            <v>0</v>
          </cell>
          <cell r="E209">
            <v>0</v>
          </cell>
          <cell r="F209">
            <v>354.51276200000001</v>
          </cell>
          <cell r="G209">
            <v>0</v>
          </cell>
          <cell r="H209">
            <v>0</v>
          </cell>
          <cell r="I209">
            <v>0</v>
          </cell>
          <cell r="J209">
            <v>0</v>
          </cell>
          <cell r="K209">
            <v>320354.51276200003</v>
          </cell>
        </row>
        <row r="210">
          <cell r="A210" t="str">
            <v>CAIXA FI NATAL 25.04.12</v>
          </cell>
          <cell r="B210">
            <v>0</v>
          </cell>
          <cell r="C210">
            <v>0</v>
          </cell>
          <cell r="D210">
            <v>0</v>
          </cell>
          <cell r="E210">
            <v>0</v>
          </cell>
          <cell r="F210">
            <v>0</v>
          </cell>
          <cell r="G210">
            <v>0</v>
          </cell>
          <cell r="H210">
            <v>0</v>
          </cell>
          <cell r="I210">
            <v>0</v>
          </cell>
          <cell r="J210">
            <v>0</v>
          </cell>
          <cell r="K210">
            <v>0</v>
          </cell>
        </row>
        <row r="211">
          <cell r="A211" t="str">
            <v>CAIXA FI NATAL 25.05.12</v>
          </cell>
          <cell r="B211">
            <v>0</v>
          </cell>
          <cell r="C211">
            <v>0</v>
          </cell>
          <cell r="D211">
            <v>0</v>
          </cell>
          <cell r="E211">
            <v>0</v>
          </cell>
          <cell r="F211">
            <v>0</v>
          </cell>
          <cell r="G211">
            <v>0</v>
          </cell>
          <cell r="H211">
            <v>0</v>
          </cell>
          <cell r="I211">
            <v>0</v>
          </cell>
          <cell r="J211">
            <v>0</v>
          </cell>
          <cell r="K211">
            <v>0</v>
          </cell>
        </row>
        <row r="212">
          <cell r="A212" t="str">
            <v>CAIXA FI NATAL 26.04.12</v>
          </cell>
          <cell r="B212">
            <v>0</v>
          </cell>
          <cell r="C212">
            <v>0</v>
          </cell>
          <cell r="D212">
            <v>0</v>
          </cell>
          <cell r="E212">
            <v>0</v>
          </cell>
          <cell r="F212">
            <v>0</v>
          </cell>
          <cell r="G212">
            <v>0</v>
          </cell>
          <cell r="H212">
            <v>0</v>
          </cell>
          <cell r="I212">
            <v>0</v>
          </cell>
          <cell r="J212">
            <v>0</v>
          </cell>
          <cell r="K212">
            <v>0</v>
          </cell>
        </row>
        <row r="213">
          <cell r="A213" t="str">
            <v>CAIXA FI NATAL 26.07.12</v>
          </cell>
          <cell r="B213">
            <v>106795.118476</v>
          </cell>
          <cell r="C213">
            <v>0</v>
          </cell>
          <cell r="D213">
            <v>0</v>
          </cell>
          <cell r="E213">
            <v>0</v>
          </cell>
          <cell r="F213">
            <v>560.21403699999996</v>
          </cell>
          <cell r="G213">
            <v>0</v>
          </cell>
          <cell r="H213">
            <v>0</v>
          </cell>
          <cell r="I213">
            <v>0</v>
          </cell>
          <cell r="J213">
            <v>0</v>
          </cell>
          <cell r="K213">
            <v>107355.332513</v>
          </cell>
        </row>
        <row r="214">
          <cell r="A214" t="str">
            <v>CAIXA FI NATAL 27.01.12</v>
          </cell>
          <cell r="B214">
            <v>0</v>
          </cell>
          <cell r="C214">
            <v>0</v>
          </cell>
          <cell r="D214">
            <v>0</v>
          </cell>
          <cell r="E214">
            <v>0</v>
          </cell>
          <cell r="F214">
            <v>0</v>
          </cell>
          <cell r="G214">
            <v>0</v>
          </cell>
          <cell r="H214">
            <v>0</v>
          </cell>
          <cell r="I214">
            <v>0</v>
          </cell>
          <cell r="J214">
            <v>0</v>
          </cell>
          <cell r="K214">
            <v>0</v>
          </cell>
        </row>
        <row r="215">
          <cell r="A215" t="str">
            <v>CAIXA FI NATAL 27.02.12</v>
          </cell>
          <cell r="B215">
            <v>0</v>
          </cell>
          <cell r="C215">
            <v>0</v>
          </cell>
          <cell r="D215">
            <v>0</v>
          </cell>
          <cell r="E215">
            <v>0</v>
          </cell>
          <cell r="F215">
            <v>0</v>
          </cell>
          <cell r="G215">
            <v>0</v>
          </cell>
          <cell r="H215">
            <v>0</v>
          </cell>
          <cell r="I215">
            <v>0</v>
          </cell>
          <cell r="J215">
            <v>0</v>
          </cell>
          <cell r="K215">
            <v>0</v>
          </cell>
        </row>
        <row r="216">
          <cell r="A216" t="str">
            <v>CAIXA FI NATAL 27.07.12</v>
          </cell>
          <cell r="B216">
            <v>659726.64225000003</v>
          </cell>
          <cell r="C216">
            <v>0</v>
          </cell>
          <cell r="D216">
            <v>0</v>
          </cell>
          <cell r="E216">
            <v>0</v>
          </cell>
          <cell r="F216">
            <v>3460.7211510000002</v>
          </cell>
          <cell r="G216">
            <v>0</v>
          </cell>
          <cell r="H216">
            <v>0</v>
          </cell>
          <cell r="I216">
            <v>0</v>
          </cell>
          <cell r="J216">
            <v>0</v>
          </cell>
          <cell r="K216">
            <v>663187.36340000003</v>
          </cell>
        </row>
        <row r="217">
          <cell r="A217" t="str">
            <v>CAIXA FI NATAL 27.09.12</v>
          </cell>
          <cell r="B217">
            <v>0</v>
          </cell>
          <cell r="C217">
            <v>108000</v>
          </cell>
          <cell r="D217">
            <v>0</v>
          </cell>
          <cell r="E217">
            <v>0</v>
          </cell>
          <cell r="F217">
            <v>29.980898</v>
          </cell>
          <cell r="G217">
            <v>0</v>
          </cell>
          <cell r="H217">
            <v>0</v>
          </cell>
          <cell r="I217">
            <v>0</v>
          </cell>
          <cell r="J217">
            <v>0</v>
          </cell>
          <cell r="K217">
            <v>108029.98089799999</v>
          </cell>
        </row>
        <row r="218">
          <cell r="A218" t="str">
            <v>CAIXA FI NATAL 28.06.12</v>
          </cell>
          <cell r="B218">
            <v>751829.84170200001</v>
          </cell>
          <cell r="C218">
            <v>0</v>
          </cell>
          <cell r="D218">
            <v>0</v>
          </cell>
          <cell r="E218">
            <v>0</v>
          </cell>
          <cell r="F218">
            <v>3943.865941</v>
          </cell>
          <cell r="G218">
            <v>0</v>
          </cell>
          <cell r="H218">
            <v>0</v>
          </cell>
          <cell r="I218">
            <v>0</v>
          </cell>
          <cell r="J218">
            <v>0</v>
          </cell>
          <cell r="K218">
            <v>755773.70764299994</v>
          </cell>
        </row>
        <row r="219">
          <cell r="A219" t="str">
            <v>CAIXA FI NATAL 29.06.12</v>
          </cell>
          <cell r="B219">
            <v>356553.29043300002</v>
          </cell>
          <cell r="C219">
            <v>0</v>
          </cell>
          <cell r="D219">
            <v>0</v>
          </cell>
          <cell r="E219">
            <v>0</v>
          </cell>
          <cell r="F219">
            <v>1870.367868</v>
          </cell>
          <cell r="G219">
            <v>0</v>
          </cell>
          <cell r="H219">
            <v>0</v>
          </cell>
          <cell r="I219">
            <v>0</v>
          </cell>
          <cell r="J219">
            <v>0</v>
          </cell>
          <cell r="K219">
            <v>358423.65830100002</v>
          </cell>
        </row>
        <row r="220">
          <cell r="A220" t="str">
            <v>CAIXA FI NATAL 30.03.12</v>
          </cell>
          <cell r="B220">
            <v>0</v>
          </cell>
          <cell r="C220">
            <v>0</v>
          </cell>
          <cell r="D220">
            <v>0</v>
          </cell>
          <cell r="E220">
            <v>0</v>
          </cell>
          <cell r="F220">
            <v>0</v>
          </cell>
          <cell r="G220">
            <v>0</v>
          </cell>
          <cell r="H220">
            <v>0</v>
          </cell>
          <cell r="I220">
            <v>0</v>
          </cell>
          <cell r="J220">
            <v>0</v>
          </cell>
          <cell r="K220">
            <v>0</v>
          </cell>
        </row>
        <row r="221">
          <cell r="A221" t="str">
            <v>CAIXA FI NATAL 30.05.12</v>
          </cell>
          <cell r="B221">
            <v>56797.103457999998</v>
          </cell>
          <cell r="C221">
            <v>0</v>
          </cell>
          <cell r="D221">
            <v>0</v>
          </cell>
          <cell r="E221">
            <v>0</v>
          </cell>
          <cell r="F221">
            <v>297.93997200000001</v>
          </cell>
          <cell r="G221">
            <v>0</v>
          </cell>
          <cell r="H221">
            <v>0</v>
          </cell>
          <cell r="I221">
            <v>0</v>
          </cell>
          <cell r="J221">
            <v>0</v>
          </cell>
          <cell r="K221">
            <v>57095.043429999998</v>
          </cell>
        </row>
        <row r="222">
          <cell r="A222" t="str">
            <v>CAIXA FI NATAL 30.07.12</v>
          </cell>
          <cell r="B222">
            <v>885094.37654199998</v>
          </cell>
          <cell r="C222">
            <v>0</v>
          </cell>
          <cell r="D222">
            <v>0</v>
          </cell>
          <cell r="E222">
            <v>0</v>
          </cell>
          <cell r="F222">
            <v>4642.9303179999997</v>
          </cell>
          <cell r="G222">
            <v>0</v>
          </cell>
          <cell r="H222">
            <v>0</v>
          </cell>
          <cell r="I222">
            <v>0</v>
          </cell>
          <cell r="J222">
            <v>0</v>
          </cell>
          <cell r="K222">
            <v>889737.30686100002</v>
          </cell>
        </row>
        <row r="223">
          <cell r="A223" t="str">
            <v>CAIXA FI NATAL 30.08.12</v>
          </cell>
          <cell r="B223">
            <v>109029.75171</v>
          </cell>
          <cell r="C223">
            <v>0</v>
          </cell>
          <cell r="D223">
            <v>0</v>
          </cell>
          <cell r="E223">
            <v>0</v>
          </cell>
          <cell r="F223">
            <v>571.93622900000003</v>
          </cell>
          <cell r="G223">
            <v>0</v>
          </cell>
          <cell r="H223">
            <v>0</v>
          </cell>
          <cell r="I223">
            <v>0</v>
          </cell>
          <cell r="J223">
            <v>0</v>
          </cell>
          <cell r="K223">
            <v>109601.687939</v>
          </cell>
        </row>
        <row r="224">
          <cell r="A224" t="str">
            <v>CAIXA FI NATAL 31.01.12</v>
          </cell>
          <cell r="B224">
            <v>0</v>
          </cell>
          <cell r="C224">
            <v>0</v>
          </cell>
          <cell r="D224">
            <v>0</v>
          </cell>
          <cell r="E224">
            <v>0</v>
          </cell>
          <cell r="F224">
            <v>0</v>
          </cell>
          <cell r="G224">
            <v>0</v>
          </cell>
          <cell r="H224">
            <v>0</v>
          </cell>
          <cell r="I224">
            <v>0</v>
          </cell>
          <cell r="J224">
            <v>0</v>
          </cell>
          <cell r="K224">
            <v>0</v>
          </cell>
        </row>
        <row r="225">
          <cell r="A225" t="str">
            <v>CAIXA FI NATAL</v>
          </cell>
          <cell r="B225">
            <v>9257221.4831269998</v>
          </cell>
          <cell r="C225">
            <v>1465000</v>
          </cell>
          <cell r="D225">
            <v>0</v>
          </cell>
          <cell r="E225">
            <v>0</v>
          </cell>
          <cell r="F225">
            <v>52524.277188999993</v>
          </cell>
          <cell r="G225">
            <v>0</v>
          </cell>
          <cell r="H225">
            <v>0</v>
          </cell>
          <cell r="I225">
            <v>0</v>
          </cell>
          <cell r="J225">
            <v>0</v>
          </cell>
          <cell r="K225">
            <v>10774745.760317</v>
          </cell>
        </row>
        <row r="226">
          <cell r="A226" t="str">
            <v>CEF - 13º Leilao ajuste</v>
          </cell>
          <cell r="B226">
            <v>2880277.6471819999</v>
          </cell>
          <cell r="C226">
            <v>0</v>
          </cell>
          <cell r="D226">
            <v>0</v>
          </cell>
          <cell r="E226">
            <v>0</v>
          </cell>
          <cell r="F226">
            <v>15474.488888</v>
          </cell>
          <cell r="G226">
            <v>0</v>
          </cell>
          <cell r="H226">
            <v>0</v>
          </cell>
          <cell r="I226">
            <v>0</v>
          </cell>
          <cell r="J226">
            <v>0</v>
          </cell>
          <cell r="K226">
            <v>2895752.13607</v>
          </cell>
        </row>
        <row r="227">
          <cell r="A227" t="str">
            <v>CEF - MCSD 185</v>
          </cell>
          <cell r="B227">
            <v>123234.94983300001</v>
          </cell>
          <cell r="C227">
            <v>0</v>
          </cell>
          <cell r="D227">
            <v>0</v>
          </cell>
          <cell r="E227">
            <v>0</v>
          </cell>
          <cell r="F227">
            <v>662.08820600000001</v>
          </cell>
          <cell r="G227">
            <v>0</v>
          </cell>
          <cell r="H227">
            <v>0</v>
          </cell>
          <cell r="I227">
            <v>0</v>
          </cell>
          <cell r="J227">
            <v>0</v>
          </cell>
          <cell r="K227">
            <v>123897.03803900001</v>
          </cell>
        </row>
        <row r="228">
          <cell r="A228" t="str">
            <v>CEF - MCSD 473</v>
          </cell>
          <cell r="B228">
            <v>25317.654930000001</v>
          </cell>
          <cell r="C228">
            <v>0</v>
          </cell>
          <cell r="D228">
            <v>0</v>
          </cell>
          <cell r="E228">
            <v>0</v>
          </cell>
          <cell r="F228">
            <v>136.02083500000001</v>
          </cell>
          <cell r="G228">
            <v>0</v>
          </cell>
          <cell r="H228">
            <v>0</v>
          </cell>
          <cell r="I228">
            <v>0</v>
          </cell>
          <cell r="J228">
            <v>0</v>
          </cell>
          <cell r="K228">
            <v>25453.675765</v>
          </cell>
        </row>
        <row r="229">
          <cell r="A229" t="str">
            <v>CEF 1º E 5º L EE</v>
          </cell>
          <cell r="B229">
            <v>547077.99678100005</v>
          </cell>
          <cell r="C229">
            <v>0</v>
          </cell>
          <cell r="D229">
            <v>0</v>
          </cell>
          <cell r="E229">
            <v>0</v>
          </cell>
          <cell r="F229">
            <v>2939.2139990000001</v>
          </cell>
          <cell r="G229">
            <v>0</v>
          </cell>
          <cell r="H229">
            <v>0</v>
          </cell>
          <cell r="I229">
            <v>0</v>
          </cell>
          <cell r="J229">
            <v>0</v>
          </cell>
          <cell r="K229">
            <v>550017.21077999996</v>
          </cell>
        </row>
        <row r="230">
          <cell r="A230" t="str">
            <v>CEF 1º L EE</v>
          </cell>
          <cell r="B230">
            <v>2806774.8494930002</v>
          </cell>
          <cell r="C230">
            <v>0</v>
          </cell>
          <cell r="D230">
            <v>0</v>
          </cell>
          <cell r="E230">
            <v>0</v>
          </cell>
          <cell r="F230">
            <v>15079.590075</v>
          </cell>
          <cell r="G230">
            <v>0</v>
          </cell>
          <cell r="H230">
            <v>0</v>
          </cell>
          <cell r="I230">
            <v>0</v>
          </cell>
          <cell r="J230">
            <v>0</v>
          </cell>
          <cell r="K230">
            <v>2821854.4395679999</v>
          </cell>
        </row>
        <row r="231">
          <cell r="A231" t="str">
            <v>CEF 2º L EE</v>
          </cell>
          <cell r="B231">
            <v>955271.14743000001</v>
          </cell>
          <cell r="C231">
            <v>0</v>
          </cell>
          <cell r="D231">
            <v>0</v>
          </cell>
          <cell r="E231">
            <v>0</v>
          </cell>
          <cell r="F231">
            <v>5132.2596519999997</v>
          </cell>
          <cell r="G231">
            <v>0</v>
          </cell>
          <cell r="H231">
            <v>0</v>
          </cell>
          <cell r="I231">
            <v>0</v>
          </cell>
          <cell r="J231">
            <v>0</v>
          </cell>
          <cell r="K231">
            <v>960403.40708200005</v>
          </cell>
        </row>
        <row r="232">
          <cell r="A232" t="str">
            <v>CEF CHESF</v>
          </cell>
          <cell r="B232">
            <v>162248.19103300001</v>
          </cell>
          <cell r="C232">
            <v>0</v>
          </cell>
          <cell r="D232">
            <v>0</v>
          </cell>
          <cell r="E232">
            <v>0</v>
          </cell>
          <cell r="F232">
            <v>871.68951700000002</v>
          </cell>
          <cell r="G232">
            <v>0</v>
          </cell>
          <cell r="H232">
            <v>0</v>
          </cell>
          <cell r="I232">
            <v>0</v>
          </cell>
          <cell r="J232">
            <v>0</v>
          </cell>
          <cell r="K232">
            <v>163119.88055</v>
          </cell>
        </row>
        <row r="233">
          <cell r="A233" t="str">
            <v>CEF CHESF 2</v>
          </cell>
          <cell r="B233">
            <v>44625.729011000003</v>
          </cell>
          <cell r="C233">
            <v>0</v>
          </cell>
          <cell r="D233">
            <v>0</v>
          </cell>
          <cell r="E233">
            <v>0</v>
          </cell>
          <cell r="F233">
            <v>239.754785</v>
          </cell>
          <cell r="G233">
            <v>0</v>
          </cell>
          <cell r="H233">
            <v>0</v>
          </cell>
          <cell r="I233">
            <v>0</v>
          </cell>
          <cell r="J233">
            <v>0</v>
          </cell>
          <cell r="K233">
            <v>44865.483796</v>
          </cell>
        </row>
        <row r="234">
          <cell r="A234" t="str">
            <v>CEF MCSD - 467</v>
          </cell>
          <cell r="B234">
            <v>5841.4968650000001</v>
          </cell>
          <cell r="C234">
            <v>0</v>
          </cell>
          <cell r="D234">
            <v>0</v>
          </cell>
          <cell r="E234">
            <v>0</v>
          </cell>
          <cell r="F234">
            <v>31.383841999999998</v>
          </cell>
          <cell r="G234">
            <v>0</v>
          </cell>
          <cell r="H234">
            <v>0</v>
          </cell>
          <cell r="I234">
            <v>0</v>
          </cell>
          <cell r="J234">
            <v>0</v>
          </cell>
          <cell r="K234">
            <v>5872.8807070000003</v>
          </cell>
        </row>
        <row r="235">
          <cell r="A235" t="str">
            <v>ITAU - 4º LEILÃO 4 - BLOQ JUDIC</v>
          </cell>
          <cell r="B235">
            <v>66449.672772000005</v>
          </cell>
          <cell r="C235">
            <v>0</v>
          </cell>
          <cell r="D235">
            <v>0</v>
          </cell>
          <cell r="E235">
            <v>0</v>
          </cell>
          <cell r="F235">
            <v>353.42638599999998</v>
          </cell>
          <cell r="G235">
            <v>0</v>
          </cell>
          <cell r="H235">
            <v>0</v>
          </cell>
          <cell r="I235">
            <v>0</v>
          </cell>
          <cell r="J235">
            <v>0</v>
          </cell>
          <cell r="K235">
            <v>66803.099157999997</v>
          </cell>
        </row>
        <row r="236">
          <cell r="A236" t="str">
            <v>VOTORANTIM  BLOQ. JUD 2011</v>
          </cell>
          <cell r="B236">
            <v>20365.677812000002</v>
          </cell>
          <cell r="C236">
            <v>0</v>
          </cell>
          <cell r="D236">
            <v>0</v>
          </cell>
          <cell r="E236">
            <v>0</v>
          </cell>
          <cell r="F236">
            <v>110.51296499999999</v>
          </cell>
          <cell r="G236">
            <v>0</v>
          </cell>
          <cell r="H236">
            <v>0</v>
          </cell>
          <cell r="I236">
            <v>0</v>
          </cell>
          <cell r="J236">
            <v>0</v>
          </cell>
          <cell r="K236">
            <v>20476.190777</v>
          </cell>
        </row>
        <row r="237">
          <cell r="A237" t="str">
            <v>VOTORANTIM 2º L EE Novo 2011</v>
          </cell>
          <cell r="B237">
            <v>36217.902070999997</v>
          </cell>
          <cell r="C237">
            <v>0</v>
          </cell>
          <cell r="D237">
            <v>0</v>
          </cell>
          <cell r="E237">
            <v>0</v>
          </cell>
          <cell r="F237">
            <v>196.53398300000001</v>
          </cell>
          <cell r="G237">
            <v>0</v>
          </cell>
          <cell r="H237">
            <v>0</v>
          </cell>
          <cell r="I237">
            <v>0</v>
          </cell>
          <cell r="J237">
            <v>0</v>
          </cell>
          <cell r="K237">
            <v>36414.436053999998</v>
          </cell>
        </row>
        <row r="238">
          <cell r="B238" t="str">
            <v>339.574.845,99</v>
          </cell>
          <cell r="C238" t="str">
            <v>160.038.000,00</v>
          </cell>
          <cell r="D238" t="str">
            <v>204.565.139,89</v>
          </cell>
          <cell r="F238" t="str">
            <v>1.911.201,50</v>
          </cell>
          <cell r="G238" t="str">
            <v>418.461,48</v>
          </cell>
          <cell r="H238" t="str">
            <v>0,00</v>
          </cell>
          <cell r="J238" t="str">
            <v>0,00</v>
          </cell>
          <cell r="K238" t="str">
            <v>296.958.907,60</v>
          </cell>
        </row>
        <row r="239">
          <cell r="B239" t="str">
            <v>339.574.845,99</v>
          </cell>
          <cell r="C239" t="str">
            <v>160.038.000,00</v>
          </cell>
          <cell r="D239" t="str">
            <v>204.565.139,89</v>
          </cell>
          <cell r="F239" t="str">
            <v>1.911.201,50</v>
          </cell>
          <cell r="G239" t="str">
            <v>418.461,48</v>
          </cell>
          <cell r="H239" t="str">
            <v>0,00</v>
          </cell>
          <cell r="J239" t="str">
            <v>0,00</v>
          </cell>
          <cell r="K239" t="str">
            <v>296.958.907,60</v>
          </cell>
        </row>
        <row r="240">
          <cell r="B240" t="str">
            <v>339.574.845,99</v>
          </cell>
          <cell r="C240" t="str">
            <v>160.038.000,00</v>
          </cell>
          <cell r="D240" t="str">
            <v>204.565.139,89</v>
          </cell>
          <cell r="F240" t="str">
            <v>1.911.201,50</v>
          </cell>
          <cell r="G240" t="str">
            <v>418.461,48</v>
          </cell>
          <cell r="H240" t="str">
            <v>0,00</v>
          </cell>
          <cell r="J240" t="str">
            <v>0,00</v>
          </cell>
          <cell r="K240" t="str">
            <v>296.958.907,60</v>
          </cell>
        </row>
        <row r="241">
          <cell r="B241" t="str">
            <v>339.574.845,99</v>
          </cell>
          <cell r="C241" t="str">
            <v>160.038.000,00</v>
          </cell>
          <cell r="D241" t="str">
            <v>204.565.139,89</v>
          </cell>
          <cell r="F241" t="str">
            <v>1.911.201,50</v>
          </cell>
          <cell r="G241" t="str">
            <v>418.461,48</v>
          </cell>
          <cell r="H241" t="str">
            <v>0,00</v>
          </cell>
          <cell r="J241" t="str">
            <v>0,00</v>
          </cell>
          <cell r="K241" t="str">
            <v>296.958.907,60</v>
          </cell>
        </row>
        <row r="242">
          <cell r="B242">
            <v>624008111.56559515</v>
          </cell>
          <cell r="C242">
            <v>320076000</v>
          </cell>
          <cell r="D242">
            <v>409130279.78269595</v>
          </cell>
          <cell r="F242">
            <v>3533607.5347279999</v>
          </cell>
          <cell r="G242">
            <v>836922.95576000004</v>
          </cell>
          <cell r="H242">
            <v>0</v>
          </cell>
          <cell r="J242">
            <v>0</v>
          </cell>
          <cell r="K242">
            <v>538487439.31746089</v>
          </cell>
        </row>
      </sheetData>
      <sheetData sheetId="109" refreshError="1">
        <row r="1">
          <cell r="A1" t="str">
            <v>Data 31/10/2012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14.872</v>
          </cell>
          <cell r="B3">
            <v>0</v>
          </cell>
          <cell r="C3">
            <v>14872000</v>
          </cell>
          <cell r="D3">
            <v>0</v>
          </cell>
          <cell r="E3">
            <v>0</v>
          </cell>
          <cell r="F3">
            <v>48075.829072</v>
          </cell>
          <cell r="G3">
            <v>0</v>
          </cell>
          <cell r="H3">
            <v>0</v>
          </cell>
          <cell r="I3">
            <v>0</v>
          </cell>
          <cell r="J3">
            <v>0</v>
          </cell>
          <cell r="K3">
            <v>14920075.829072</v>
          </cell>
        </row>
        <row r="4">
          <cell r="A4" t="str">
            <v>BB CDB 1980</v>
          </cell>
          <cell r="B4">
            <v>1438450.070505</v>
          </cell>
          <cell r="C4">
            <v>0</v>
          </cell>
          <cell r="D4">
            <v>0</v>
          </cell>
          <cell r="E4">
            <v>0</v>
          </cell>
          <cell r="F4">
            <v>8749.9611480000003</v>
          </cell>
          <cell r="G4">
            <v>0</v>
          </cell>
          <cell r="H4">
            <v>0</v>
          </cell>
          <cell r="I4">
            <v>0</v>
          </cell>
          <cell r="J4">
            <v>0</v>
          </cell>
          <cell r="K4">
            <v>1447200.031653</v>
          </cell>
        </row>
        <row r="5">
          <cell r="A5" t="str">
            <v>BB CDB 3590</v>
          </cell>
          <cell r="B5">
            <v>3624364.4417369999</v>
          </cell>
          <cell r="C5">
            <v>0</v>
          </cell>
          <cell r="D5">
            <v>0</v>
          </cell>
          <cell r="E5">
            <v>0</v>
          </cell>
          <cell r="F5">
            <v>22046.679757000002</v>
          </cell>
          <cell r="G5">
            <v>0</v>
          </cell>
          <cell r="H5">
            <v>0</v>
          </cell>
          <cell r="I5">
            <v>0</v>
          </cell>
          <cell r="J5">
            <v>0</v>
          </cell>
          <cell r="K5">
            <v>3646411.1214939998</v>
          </cell>
        </row>
        <row r="6">
          <cell r="A6" t="str">
            <v>BB POLO 28 - 01.10.12</v>
          </cell>
          <cell r="B6">
            <v>0</v>
          </cell>
          <cell r="C6">
            <v>5103000</v>
          </cell>
          <cell r="D6">
            <v>0</v>
          </cell>
          <cell r="E6">
            <v>0</v>
          </cell>
          <cell r="F6">
            <v>31555.533274000001</v>
          </cell>
          <cell r="G6">
            <v>0</v>
          </cell>
          <cell r="H6">
            <v>0</v>
          </cell>
          <cell r="I6">
            <v>0</v>
          </cell>
          <cell r="J6">
            <v>0</v>
          </cell>
          <cell r="K6">
            <v>5134555.5332739996</v>
          </cell>
        </row>
        <row r="7">
          <cell r="A7" t="str">
            <v>BB POLO 28 - 03.09.12</v>
          </cell>
          <cell r="B7">
            <v>10097085.018157</v>
          </cell>
          <cell r="C7">
            <v>0</v>
          </cell>
          <cell r="D7">
            <v>10113126.201921999</v>
          </cell>
          <cell r="E7">
            <v>10097572.806489</v>
          </cell>
          <cell r="F7">
            <v>16041.183766</v>
          </cell>
          <cell r="G7">
            <v>15553.395433</v>
          </cell>
          <cell r="H7">
            <v>0</v>
          </cell>
          <cell r="I7">
            <v>15553.395433</v>
          </cell>
          <cell r="J7">
            <v>0</v>
          </cell>
          <cell r="K7">
            <v>0</v>
          </cell>
        </row>
        <row r="8">
          <cell r="A8" t="str">
            <v>BB POLO 28 - 03.10.12</v>
          </cell>
          <cell r="B8">
            <v>0</v>
          </cell>
          <cell r="C8">
            <v>30737000</v>
          </cell>
          <cell r="D8">
            <v>0</v>
          </cell>
          <cell r="E8">
            <v>0</v>
          </cell>
          <cell r="F8">
            <v>171812.74676099999</v>
          </cell>
          <cell r="G8">
            <v>0</v>
          </cell>
          <cell r="H8">
            <v>0</v>
          </cell>
          <cell r="I8">
            <v>0</v>
          </cell>
          <cell r="J8">
            <v>0</v>
          </cell>
          <cell r="K8">
            <v>30908812.746761002</v>
          </cell>
        </row>
        <row r="9">
          <cell r="A9" t="str">
            <v>BB POLO 28 - 04.09.12</v>
          </cell>
          <cell r="B9">
            <v>7160628.5132219996</v>
          </cell>
          <cell r="C9">
            <v>0</v>
          </cell>
          <cell r="D9">
            <v>7182233.0633840002</v>
          </cell>
          <cell r="E9">
            <v>7169355.6241230005</v>
          </cell>
          <cell r="F9">
            <v>21604.550162</v>
          </cell>
          <cell r="G9">
            <v>12877.439261</v>
          </cell>
          <cell r="H9">
            <v>0</v>
          </cell>
          <cell r="I9">
            <v>12877.439261</v>
          </cell>
          <cell r="J9">
            <v>0</v>
          </cell>
          <cell r="K9">
            <v>0</v>
          </cell>
        </row>
        <row r="10">
          <cell r="A10" t="str">
            <v>BB POLO 28 - 06.09.12</v>
          </cell>
          <cell r="B10">
            <v>12975133.243502</v>
          </cell>
          <cell r="C10">
            <v>0</v>
          </cell>
          <cell r="D10">
            <v>13014280.912803</v>
          </cell>
          <cell r="E10">
            <v>12992617.707421999</v>
          </cell>
          <cell r="F10">
            <v>39147.669300000001</v>
          </cell>
          <cell r="G10">
            <v>21663.205381</v>
          </cell>
          <cell r="H10">
            <v>0</v>
          </cell>
          <cell r="I10">
            <v>21663.205381</v>
          </cell>
          <cell r="J10">
            <v>0</v>
          </cell>
          <cell r="K10">
            <v>0</v>
          </cell>
        </row>
        <row r="11">
          <cell r="A11" t="str">
            <v>BB POLO 28 - 08.10.12</v>
          </cell>
          <cell r="B11">
            <v>0</v>
          </cell>
          <cell r="C11">
            <v>19481000</v>
          </cell>
          <cell r="D11">
            <v>0</v>
          </cell>
          <cell r="E11">
            <v>0</v>
          </cell>
          <cell r="F11">
            <v>90565.723320000005</v>
          </cell>
          <cell r="G11">
            <v>0</v>
          </cell>
          <cell r="H11">
            <v>0</v>
          </cell>
          <cell r="I11">
            <v>0</v>
          </cell>
          <cell r="J11">
            <v>0</v>
          </cell>
          <cell r="K11">
            <v>19571565.72332</v>
          </cell>
        </row>
        <row r="12">
          <cell r="A12" t="str">
            <v>BB POLO 28 - 09.10.12</v>
          </cell>
          <cell r="B12">
            <v>0</v>
          </cell>
          <cell r="C12">
            <v>2785000</v>
          </cell>
          <cell r="D12">
            <v>0</v>
          </cell>
          <cell r="E12">
            <v>0</v>
          </cell>
          <cell r="F12">
            <v>12137.523384</v>
          </cell>
          <cell r="G12">
            <v>0</v>
          </cell>
          <cell r="H12">
            <v>0</v>
          </cell>
          <cell r="I12">
            <v>0</v>
          </cell>
          <cell r="J12">
            <v>0</v>
          </cell>
          <cell r="K12">
            <v>2797137.5233840002</v>
          </cell>
        </row>
        <row r="13">
          <cell r="A13" t="str">
            <v>BB POLO 28 - 10.09.12</v>
          </cell>
          <cell r="B13">
            <v>154637.05599399999</v>
          </cell>
          <cell r="C13">
            <v>0</v>
          </cell>
          <cell r="D13">
            <v>155103.61616100001</v>
          </cell>
          <cell r="E13">
            <v>154855.30252500001</v>
          </cell>
          <cell r="F13">
            <v>466.56016699999998</v>
          </cell>
          <cell r="G13">
            <v>248.313636</v>
          </cell>
          <cell r="H13">
            <v>0</v>
          </cell>
          <cell r="I13">
            <v>248.313636</v>
          </cell>
          <cell r="J13">
            <v>0</v>
          </cell>
          <cell r="K13">
            <v>0</v>
          </cell>
        </row>
        <row r="14">
          <cell r="A14" t="str">
            <v>BB POLO 28 - 10.10.12</v>
          </cell>
          <cell r="B14">
            <v>0</v>
          </cell>
          <cell r="C14">
            <v>2995000</v>
          </cell>
          <cell r="D14">
            <v>0</v>
          </cell>
          <cell r="E14">
            <v>0</v>
          </cell>
          <cell r="F14">
            <v>12168.91677</v>
          </cell>
          <cell r="G14">
            <v>0</v>
          </cell>
          <cell r="H14">
            <v>0</v>
          </cell>
          <cell r="I14">
            <v>0</v>
          </cell>
          <cell r="J14">
            <v>0</v>
          </cell>
          <cell r="K14">
            <v>3007168.91677</v>
          </cell>
        </row>
        <row r="15">
          <cell r="A15" t="str">
            <v>BB POLO 28 - 11.09.12</v>
          </cell>
          <cell r="B15">
            <v>22214091.810635999</v>
          </cell>
          <cell r="C15">
            <v>0</v>
          </cell>
          <cell r="D15">
            <v>22295988.812902998</v>
          </cell>
          <cell r="E15">
            <v>22258416.329999998</v>
          </cell>
          <cell r="F15">
            <v>81897.002267000003</v>
          </cell>
          <cell r="G15">
            <v>37572.482902999996</v>
          </cell>
          <cell r="H15">
            <v>0</v>
          </cell>
          <cell r="I15">
            <v>37572.482902999996</v>
          </cell>
          <cell r="J15">
            <v>0</v>
          </cell>
          <cell r="K15">
            <v>0</v>
          </cell>
        </row>
        <row r="16">
          <cell r="A16" t="str">
            <v>BB POLO 28 - 11.10.12</v>
          </cell>
          <cell r="B16">
            <v>0</v>
          </cell>
          <cell r="C16">
            <v>21465000</v>
          </cell>
          <cell r="D16">
            <v>0</v>
          </cell>
          <cell r="E16">
            <v>0</v>
          </cell>
          <cell r="F16">
            <v>80734.348331000001</v>
          </cell>
          <cell r="G16">
            <v>0</v>
          </cell>
          <cell r="H16">
            <v>0</v>
          </cell>
          <cell r="I16">
            <v>0</v>
          </cell>
          <cell r="J16">
            <v>0</v>
          </cell>
          <cell r="K16">
            <v>21545734.348331001</v>
          </cell>
        </row>
        <row r="17">
          <cell r="A17" t="str">
            <v>BB POLO 28 - 12.09.12</v>
          </cell>
          <cell r="B17">
            <v>17554188.053801</v>
          </cell>
          <cell r="C17">
            <v>0</v>
          </cell>
          <cell r="D17">
            <v>17645260.196268</v>
          </cell>
          <cell r="E17">
            <v>17610776.649999999</v>
          </cell>
          <cell r="F17">
            <v>91072.151929</v>
          </cell>
          <cell r="G17">
            <v>34483.546267999998</v>
          </cell>
          <cell r="H17">
            <v>0</v>
          </cell>
          <cell r="I17">
            <v>34483.546267999998</v>
          </cell>
          <cell r="J17">
            <v>0</v>
          </cell>
          <cell r="K17">
            <v>9.4629999999999992E-3</v>
          </cell>
        </row>
        <row r="18">
          <cell r="A18" t="str">
            <v>BB POLO 28 - 13.09.12</v>
          </cell>
          <cell r="B18">
            <v>2636592.2479730002</v>
          </cell>
          <cell r="C18">
            <v>0</v>
          </cell>
          <cell r="D18">
            <v>2650567.7556659998</v>
          </cell>
          <cell r="E18">
            <v>2645490.0099999998</v>
          </cell>
          <cell r="F18">
            <v>13975.51057</v>
          </cell>
          <cell r="G18">
            <v>5077.7456659999998</v>
          </cell>
          <cell r="H18">
            <v>0</v>
          </cell>
          <cell r="I18">
            <v>5077.7456659999998</v>
          </cell>
          <cell r="J18">
            <v>0</v>
          </cell>
          <cell r="K18">
            <v>2.8779999999999999E-3</v>
          </cell>
        </row>
        <row r="19">
          <cell r="A19" t="str">
            <v>BB POLO 28 - 14.09.12</v>
          </cell>
          <cell r="B19">
            <v>15840144.256679</v>
          </cell>
          <cell r="C19">
            <v>0</v>
          </cell>
          <cell r="D19">
            <v>15924106.463431999</v>
          </cell>
          <cell r="E19">
            <v>15894607.509159999</v>
          </cell>
          <cell r="F19">
            <v>83962.206753000006</v>
          </cell>
          <cell r="G19">
            <v>29498.954271999999</v>
          </cell>
          <cell r="H19">
            <v>0</v>
          </cell>
          <cell r="I19">
            <v>29498.954271999999</v>
          </cell>
          <cell r="J19">
            <v>0</v>
          </cell>
          <cell r="K19">
            <v>0</v>
          </cell>
        </row>
        <row r="20">
          <cell r="A20" t="str">
            <v>BB POLO 28 - 16.10.12</v>
          </cell>
          <cell r="B20">
            <v>0</v>
          </cell>
          <cell r="C20">
            <v>11965000</v>
          </cell>
          <cell r="D20">
            <v>0</v>
          </cell>
          <cell r="E20">
            <v>0</v>
          </cell>
          <cell r="F20">
            <v>37859.845670000002</v>
          </cell>
          <cell r="G20">
            <v>0</v>
          </cell>
          <cell r="H20">
            <v>0</v>
          </cell>
          <cell r="I20">
            <v>0</v>
          </cell>
          <cell r="J20">
            <v>0</v>
          </cell>
          <cell r="K20">
            <v>12002859.84567</v>
          </cell>
        </row>
        <row r="21">
          <cell r="A21" t="str">
            <v>BB POLO 28 - 17.10.12</v>
          </cell>
          <cell r="B21">
            <v>0</v>
          </cell>
          <cell r="C21">
            <v>14993000</v>
          </cell>
          <cell r="D21">
            <v>0</v>
          </cell>
          <cell r="E21">
            <v>0</v>
          </cell>
          <cell r="F21">
            <v>43468.675867999998</v>
          </cell>
          <cell r="G21">
            <v>0</v>
          </cell>
          <cell r="H21">
            <v>0</v>
          </cell>
          <cell r="I21">
            <v>0</v>
          </cell>
          <cell r="J21">
            <v>0</v>
          </cell>
          <cell r="K21">
            <v>15036468.675868001</v>
          </cell>
        </row>
        <row r="22">
          <cell r="A22" t="str">
            <v>BB POLO 28 - 18.09.12</v>
          </cell>
          <cell r="B22">
            <v>8178514.0256160004</v>
          </cell>
          <cell r="C22">
            <v>0</v>
          </cell>
          <cell r="D22">
            <v>8221865.0006060004</v>
          </cell>
          <cell r="E22">
            <v>8207720.3700000001</v>
          </cell>
          <cell r="F22">
            <v>43350.999516000003</v>
          </cell>
          <cell r="G22">
            <v>14144.630606000001</v>
          </cell>
          <cell r="H22">
            <v>0</v>
          </cell>
          <cell r="I22">
            <v>14144.630606000001</v>
          </cell>
          <cell r="J22">
            <v>0</v>
          </cell>
          <cell r="K22">
            <v>2.4525999999999999E-2</v>
          </cell>
        </row>
        <row r="23">
          <cell r="A23" t="str">
            <v>BB POLO 28 - 18.10.12</v>
          </cell>
          <cell r="B23">
            <v>0</v>
          </cell>
          <cell r="C23">
            <v>9311000</v>
          </cell>
          <cell r="D23">
            <v>0</v>
          </cell>
          <cell r="E23">
            <v>0</v>
          </cell>
          <cell r="F23">
            <v>24370.255985</v>
          </cell>
          <cell r="G23">
            <v>0</v>
          </cell>
          <cell r="H23">
            <v>0</v>
          </cell>
          <cell r="I23">
            <v>0</v>
          </cell>
          <cell r="J23">
            <v>0</v>
          </cell>
          <cell r="K23">
            <v>9335370.2559849992</v>
          </cell>
        </row>
        <row r="24">
          <cell r="A24" t="str">
            <v>BB POLO 28 - 19.09.12</v>
          </cell>
          <cell r="B24">
            <v>11515143.575596999</v>
          </cell>
          <cell r="C24">
            <v>0</v>
          </cell>
          <cell r="D24">
            <v>11576928.978766</v>
          </cell>
          <cell r="E24">
            <v>11557594.958543999</v>
          </cell>
          <cell r="F24">
            <v>61785.403168999997</v>
          </cell>
          <cell r="G24">
            <v>19334.020221999999</v>
          </cell>
          <cell r="H24">
            <v>0</v>
          </cell>
          <cell r="I24">
            <v>19334.020221999999</v>
          </cell>
          <cell r="J24">
            <v>0</v>
          </cell>
          <cell r="K24">
            <v>0</v>
          </cell>
        </row>
        <row r="25">
          <cell r="A25" t="str">
            <v>BB POLO 28 - 19.10.12</v>
          </cell>
          <cell r="B25">
            <v>0</v>
          </cell>
          <cell r="C25">
            <v>3668000</v>
          </cell>
          <cell r="D25">
            <v>0</v>
          </cell>
          <cell r="E25">
            <v>0</v>
          </cell>
          <cell r="F25">
            <v>8544.8243480000001</v>
          </cell>
          <cell r="G25">
            <v>0</v>
          </cell>
          <cell r="H25">
            <v>0</v>
          </cell>
          <cell r="I25">
            <v>0</v>
          </cell>
          <cell r="J25">
            <v>0</v>
          </cell>
          <cell r="K25">
            <v>3676544.8243479999</v>
          </cell>
        </row>
        <row r="26">
          <cell r="A26" t="str">
            <v>BB POLO 28 - 21.09.12</v>
          </cell>
          <cell r="B26">
            <v>11765366.689549999</v>
          </cell>
          <cell r="C26">
            <v>0</v>
          </cell>
          <cell r="D26">
            <v>11834874.476722</v>
          </cell>
          <cell r="E26">
            <v>11815327.719459999</v>
          </cell>
          <cell r="F26">
            <v>69507.787173000004</v>
          </cell>
          <cell r="G26">
            <v>19546.757261999999</v>
          </cell>
          <cell r="H26">
            <v>0</v>
          </cell>
          <cell r="I26">
            <v>19546.757261999999</v>
          </cell>
          <cell r="J26">
            <v>0</v>
          </cell>
          <cell r="K26">
            <v>0</v>
          </cell>
        </row>
        <row r="27">
          <cell r="A27" t="str">
            <v>BB POLO 28 - 22.08.12</v>
          </cell>
          <cell r="B27">
            <v>3280186.457163</v>
          </cell>
          <cell r="C27">
            <v>0</v>
          </cell>
          <cell r="D27">
            <v>3282181.5072420002</v>
          </cell>
          <cell r="E27">
            <v>3276039.4436840001</v>
          </cell>
          <cell r="F27">
            <v>1995.0500790000001</v>
          </cell>
          <cell r="G27">
            <v>6142.0635579999998</v>
          </cell>
          <cell r="H27">
            <v>0</v>
          </cell>
          <cell r="I27">
            <v>6142.0635579999998</v>
          </cell>
          <cell r="J27">
            <v>0</v>
          </cell>
          <cell r="K27">
            <v>0</v>
          </cell>
        </row>
        <row r="28">
          <cell r="A28" t="str">
            <v>BB POLO 28 - 23.08.12</v>
          </cell>
          <cell r="B28">
            <v>187388.97334200001</v>
          </cell>
          <cell r="C28">
            <v>0</v>
          </cell>
          <cell r="D28">
            <v>187502.94563900001</v>
          </cell>
          <cell r="E28">
            <v>187164.78287000002</v>
          </cell>
          <cell r="F28">
            <v>113.972297</v>
          </cell>
          <cell r="G28">
            <v>338.16276900000003</v>
          </cell>
          <cell r="H28">
            <v>0</v>
          </cell>
          <cell r="I28">
            <v>338.16276900000003</v>
          </cell>
          <cell r="J28">
            <v>0</v>
          </cell>
          <cell r="K28">
            <v>0</v>
          </cell>
        </row>
        <row r="29">
          <cell r="A29" t="str">
            <v>BB POLO 28 - 23.10.12</v>
          </cell>
          <cell r="B29">
            <v>0</v>
          </cell>
          <cell r="C29">
            <v>8132000</v>
          </cell>
          <cell r="D29">
            <v>0</v>
          </cell>
          <cell r="E29">
            <v>0</v>
          </cell>
          <cell r="F29">
            <v>14345.099684999999</v>
          </cell>
          <cell r="G29">
            <v>0</v>
          </cell>
          <cell r="H29">
            <v>0</v>
          </cell>
          <cell r="I29">
            <v>0</v>
          </cell>
          <cell r="J29">
            <v>0</v>
          </cell>
          <cell r="K29">
            <v>8146345.0996850003</v>
          </cell>
        </row>
        <row r="30">
          <cell r="A30" t="str">
            <v>BB POLO 28 - 24.09.12</v>
          </cell>
          <cell r="B30">
            <v>9271939.2199590001</v>
          </cell>
          <cell r="C30">
            <v>0</v>
          </cell>
          <cell r="D30">
            <v>9327456.5883370005</v>
          </cell>
          <cell r="E30">
            <v>9312503.8559610005</v>
          </cell>
          <cell r="F30">
            <v>55517.368379</v>
          </cell>
          <cell r="G30">
            <v>14952.732376</v>
          </cell>
          <cell r="H30">
            <v>0</v>
          </cell>
          <cell r="I30">
            <v>14952.732376</v>
          </cell>
          <cell r="J30">
            <v>0</v>
          </cell>
          <cell r="K30">
            <v>0</v>
          </cell>
        </row>
        <row r="31">
          <cell r="A31" t="str">
            <v>BB POLO 28 - 24.10.12</v>
          </cell>
          <cell r="B31">
            <v>0</v>
          </cell>
          <cell r="C31">
            <v>14479000</v>
          </cell>
          <cell r="D31">
            <v>0</v>
          </cell>
          <cell r="E31">
            <v>0</v>
          </cell>
          <cell r="F31">
            <v>21432.767914</v>
          </cell>
          <cell r="G31">
            <v>0</v>
          </cell>
          <cell r="H31">
            <v>0</v>
          </cell>
          <cell r="I31">
            <v>0</v>
          </cell>
          <cell r="J31">
            <v>0</v>
          </cell>
          <cell r="K31">
            <v>14500432.767914001</v>
          </cell>
        </row>
        <row r="32">
          <cell r="A32" t="str">
            <v>BB POLO 28 - 26.09.12</v>
          </cell>
          <cell r="B32">
            <v>7844611.5124519998</v>
          </cell>
          <cell r="C32">
            <v>0</v>
          </cell>
          <cell r="D32">
            <v>2519653.5829269998</v>
          </cell>
          <cell r="E32">
            <v>2515834.5600009998</v>
          </cell>
          <cell r="F32">
            <v>50175.858976000003</v>
          </cell>
          <cell r="G32">
            <v>3819.0229260000001</v>
          </cell>
          <cell r="H32">
            <v>0</v>
          </cell>
          <cell r="I32">
            <v>3819.0229260000001</v>
          </cell>
          <cell r="J32">
            <v>0</v>
          </cell>
          <cell r="K32">
            <v>5375133.7885020003</v>
          </cell>
        </row>
        <row r="33">
          <cell r="A33" t="str">
            <v>BB POLO 28 - 26.10.12</v>
          </cell>
          <cell r="B33">
            <v>0</v>
          </cell>
          <cell r="C33">
            <v>12400000</v>
          </cell>
          <cell r="D33">
            <v>0</v>
          </cell>
          <cell r="E33">
            <v>0</v>
          </cell>
          <cell r="F33">
            <v>11107.875086</v>
          </cell>
          <cell r="G33">
            <v>0</v>
          </cell>
          <cell r="H33">
            <v>0</v>
          </cell>
          <cell r="I33">
            <v>0</v>
          </cell>
          <cell r="J33">
            <v>0</v>
          </cell>
          <cell r="K33">
            <v>12411107.875086</v>
          </cell>
        </row>
        <row r="34">
          <cell r="A34" t="str">
            <v>BB POLO 28 - 28.08.12</v>
          </cell>
          <cell r="B34">
            <v>51891386.008890003</v>
          </cell>
          <cell r="C34">
            <v>0</v>
          </cell>
          <cell r="D34">
            <v>51954585.114937998</v>
          </cell>
          <cell r="E34">
            <v>51864678.460000999</v>
          </cell>
          <cell r="F34">
            <v>63199.124400000001</v>
          </cell>
          <cell r="G34">
            <v>89906.654936999999</v>
          </cell>
          <cell r="H34">
            <v>0</v>
          </cell>
          <cell r="I34">
            <v>89906.654936999999</v>
          </cell>
          <cell r="J34">
            <v>0</v>
          </cell>
          <cell r="K34">
            <v>1.8352999999999998E-2</v>
          </cell>
        </row>
        <row r="35">
          <cell r="A35" t="str">
            <v>BB POLO 28 - 29.08.12</v>
          </cell>
          <cell r="B35">
            <v>5003882.6552339997</v>
          </cell>
          <cell r="C35">
            <v>0</v>
          </cell>
          <cell r="D35">
            <v>5011581.3180590002</v>
          </cell>
          <cell r="E35">
            <v>5002900.5200000005</v>
          </cell>
          <cell r="F35">
            <v>7698.6695570000002</v>
          </cell>
          <cell r="G35">
            <v>8680.7980590000006</v>
          </cell>
          <cell r="H35">
            <v>0</v>
          </cell>
          <cell r="I35">
            <v>8680.7980590000006</v>
          </cell>
          <cell r="J35">
            <v>0</v>
          </cell>
          <cell r="K35">
            <v>6.7319999999999993E-3</v>
          </cell>
        </row>
        <row r="36">
          <cell r="A36" t="str">
            <v>BB POLO 28 - 31.08.12</v>
          </cell>
          <cell r="B36">
            <v>11287689.323796</v>
          </cell>
          <cell r="C36">
            <v>0</v>
          </cell>
          <cell r="D36">
            <v>11305055.872113001</v>
          </cell>
          <cell r="E36">
            <v>11287043.300000001</v>
          </cell>
          <cell r="F36">
            <v>17366.552310999999</v>
          </cell>
          <cell r="G36">
            <v>18012.572112999998</v>
          </cell>
          <cell r="H36">
            <v>0</v>
          </cell>
          <cell r="I36">
            <v>18012.572112999998</v>
          </cell>
          <cell r="J36">
            <v>0</v>
          </cell>
          <cell r="K36">
            <v>3.993E-3</v>
          </cell>
        </row>
        <row r="37">
          <cell r="A37" t="str">
            <v>BB POLO 28 - 31.10.12</v>
          </cell>
          <cell r="B37">
            <v>0</v>
          </cell>
          <cell r="C37">
            <v>11503000</v>
          </cell>
          <cell r="D37">
            <v>0</v>
          </cell>
          <cell r="E37">
            <v>0</v>
          </cell>
          <cell r="F37">
            <v>0</v>
          </cell>
          <cell r="G37">
            <v>0</v>
          </cell>
          <cell r="H37">
            <v>0</v>
          </cell>
          <cell r="I37">
            <v>0</v>
          </cell>
          <cell r="J37">
            <v>0</v>
          </cell>
          <cell r="K37">
            <v>11503000</v>
          </cell>
        </row>
        <row r="38">
          <cell r="A38" t="str">
            <v>BB POLO 28 - 2011</v>
          </cell>
          <cell r="B38">
            <v>208858608.64156303</v>
          </cell>
          <cell r="C38">
            <v>169017000</v>
          </cell>
          <cell r="D38">
            <v>204202352.40788797</v>
          </cell>
          <cell r="E38">
            <v>203850499.91023999</v>
          </cell>
          <cell r="F38">
            <v>1278981.7571670003</v>
          </cell>
          <cell r="G38">
            <v>351852.49764799996</v>
          </cell>
          <cell r="H38">
            <v>0</v>
          </cell>
          <cell r="I38">
            <v>351852.49764799996</v>
          </cell>
          <cell r="J38">
            <v>0</v>
          </cell>
          <cell r="K38">
            <v>174952237.990843</v>
          </cell>
        </row>
        <row r="39">
          <cell r="A39" t="str">
            <v xml:space="preserve">BB Polo 28 - BNDES FINEM </v>
          </cell>
          <cell r="B39">
            <v>8253862.4178550001</v>
          </cell>
          <cell r="C39">
            <v>0</v>
          </cell>
          <cell r="D39">
            <v>0</v>
          </cell>
          <cell r="E39">
            <v>0</v>
          </cell>
          <cell r="F39">
            <v>53590.637721999999</v>
          </cell>
          <cell r="G39">
            <v>0</v>
          </cell>
          <cell r="H39">
            <v>0</v>
          </cell>
          <cell r="I39">
            <v>0</v>
          </cell>
          <cell r="J39">
            <v>0</v>
          </cell>
          <cell r="K39">
            <v>8307453.0555769997</v>
          </cell>
        </row>
        <row r="40">
          <cell r="A40" t="str">
            <v>BNB AF 1</v>
          </cell>
          <cell r="B40">
            <v>5383872.0471489998</v>
          </cell>
          <cell r="C40">
            <v>0</v>
          </cell>
          <cell r="D40">
            <v>0</v>
          </cell>
          <cell r="E40">
            <v>0</v>
          </cell>
          <cell r="F40">
            <v>31107.618278999998</v>
          </cell>
          <cell r="G40">
            <v>0</v>
          </cell>
          <cell r="H40">
            <v>0</v>
          </cell>
          <cell r="I40">
            <v>0</v>
          </cell>
          <cell r="J40">
            <v>0</v>
          </cell>
          <cell r="K40">
            <v>5414979.6654279996</v>
          </cell>
        </row>
        <row r="41">
          <cell r="A41" t="str">
            <v>BNB AF 2º</v>
          </cell>
          <cell r="B41">
            <v>7005518.5231489995</v>
          </cell>
          <cell r="C41">
            <v>0</v>
          </cell>
          <cell r="D41">
            <v>0</v>
          </cell>
          <cell r="E41">
            <v>0</v>
          </cell>
          <cell r="F41">
            <v>40477.372819999997</v>
          </cell>
          <cell r="G41">
            <v>0</v>
          </cell>
          <cell r="H41">
            <v>0</v>
          </cell>
          <cell r="I41">
            <v>0</v>
          </cell>
          <cell r="J41">
            <v>0</v>
          </cell>
          <cell r="K41">
            <v>7045995.8959689997</v>
          </cell>
        </row>
        <row r="42">
          <cell r="A42" t="str">
            <v>BNB FNE</v>
          </cell>
          <cell r="B42">
            <v>21987941.410905998</v>
          </cell>
          <cell r="C42">
            <v>0</v>
          </cell>
          <cell r="D42">
            <v>0</v>
          </cell>
          <cell r="E42">
            <v>0</v>
          </cell>
          <cell r="F42">
            <v>127044.71468999999</v>
          </cell>
          <cell r="G42">
            <v>0</v>
          </cell>
          <cell r="H42">
            <v>0</v>
          </cell>
          <cell r="I42">
            <v>0</v>
          </cell>
          <cell r="J42">
            <v>0</v>
          </cell>
          <cell r="K42">
            <v>22114986.125596002</v>
          </cell>
        </row>
        <row r="43">
          <cell r="A43" t="str">
            <v>BRADESCO RECIFE 2012 - 01.03.12</v>
          </cell>
          <cell r="B43">
            <v>3239.5303479999998</v>
          </cell>
          <cell r="C43">
            <v>0</v>
          </cell>
          <cell r="D43">
            <v>0</v>
          </cell>
          <cell r="E43">
            <v>0</v>
          </cell>
          <cell r="F43">
            <v>19.539922000000001</v>
          </cell>
          <cell r="G43">
            <v>0</v>
          </cell>
          <cell r="H43">
            <v>0</v>
          </cell>
          <cell r="I43">
            <v>0</v>
          </cell>
          <cell r="J43">
            <v>0</v>
          </cell>
          <cell r="K43">
            <v>3259.0702700000002</v>
          </cell>
        </row>
        <row r="44">
          <cell r="A44" t="str">
            <v>BRADESCO RECIFE 2012 - 03.09.12</v>
          </cell>
          <cell r="B44">
            <v>14757300.730759</v>
          </cell>
          <cell r="C44">
            <v>0</v>
          </cell>
          <cell r="D44">
            <v>0</v>
          </cell>
          <cell r="E44">
            <v>0</v>
          </cell>
          <cell r="F44">
            <v>89011.823417000007</v>
          </cell>
          <cell r="G44">
            <v>0</v>
          </cell>
          <cell r="H44">
            <v>0</v>
          </cell>
          <cell r="I44">
            <v>0</v>
          </cell>
          <cell r="J44">
            <v>0</v>
          </cell>
          <cell r="K44">
            <v>14846312.554176001</v>
          </cell>
        </row>
        <row r="45">
          <cell r="A45" t="str">
            <v>BRADESCO RECIFE</v>
          </cell>
          <cell r="B45">
            <v>14760540.261107</v>
          </cell>
          <cell r="C45">
            <v>0</v>
          </cell>
          <cell r="D45">
            <v>0</v>
          </cell>
          <cell r="E45">
            <v>0</v>
          </cell>
          <cell r="F45">
            <v>89031.363339000003</v>
          </cell>
          <cell r="G45">
            <v>0</v>
          </cell>
          <cell r="H45">
            <v>0</v>
          </cell>
          <cell r="I45">
            <v>0</v>
          </cell>
          <cell r="J45">
            <v>0</v>
          </cell>
          <cell r="K45">
            <v>14849571.624446001</v>
          </cell>
        </row>
        <row r="46">
          <cell r="A46" t="str">
            <v>BRADESCO RECIFE MAE 2012 - 10.09.2012</v>
          </cell>
          <cell r="B46">
            <v>7134636.7450879999</v>
          </cell>
          <cell r="C46">
            <v>0</v>
          </cell>
          <cell r="D46">
            <v>4497846.5686269999</v>
          </cell>
          <cell r="E46">
            <v>4490862.21</v>
          </cell>
          <cell r="F46">
            <v>29658.512870999999</v>
          </cell>
          <cell r="G46">
            <v>6984.3586269999996</v>
          </cell>
          <cell r="H46">
            <v>0</v>
          </cell>
          <cell r="I46">
            <v>6984.3586269999996</v>
          </cell>
          <cell r="J46">
            <v>0</v>
          </cell>
          <cell r="K46">
            <v>2666448.6893330002</v>
          </cell>
        </row>
        <row r="47">
          <cell r="A47" t="str">
            <v>BRADESCO RECIFE MAE 2012</v>
          </cell>
          <cell r="B47">
            <v>7134636.7450879999</v>
          </cell>
          <cell r="C47">
            <v>0</v>
          </cell>
          <cell r="D47">
            <v>4497846.5686269999</v>
          </cell>
          <cell r="E47">
            <v>4490862.21</v>
          </cell>
          <cell r="F47">
            <v>29658.512870999999</v>
          </cell>
          <cell r="G47">
            <v>6984.3586269999996</v>
          </cell>
          <cell r="H47">
            <v>0</v>
          </cell>
          <cell r="I47">
            <v>6984.3586269999996</v>
          </cell>
          <cell r="J47">
            <v>0</v>
          </cell>
          <cell r="K47">
            <v>2666448.6893330002</v>
          </cell>
        </row>
        <row r="48">
          <cell r="A48" t="str">
            <v>Bradesco LFT LP 2012</v>
          </cell>
          <cell r="B48">
            <v>21437.095934000001</v>
          </cell>
          <cell r="C48">
            <v>0</v>
          </cell>
          <cell r="D48">
            <v>0</v>
          </cell>
          <cell r="E48">
            <v>0</v>
          </cell>
          <cell r="F48">
            <v>128.84883199999999</v>
          </cell>
          <cell r="G48">
            <v>0</v>
          </cell>
          <cell r="H48">
            <v>0</v>
          </cell>
          <cell r="I48">
            <v>0</v>
          </cell>
          <cell r="J48">
            <v>0</v>
          </cell>
          <cell r="K48">
            <v>21565.944766000001</v>
          </cell>
        </row>
        <row r="49">
          <cell r="A49" t="str">
            <v>CAIXA FI NATAL 01.06.12</v>
          </cell>
          <cell r="B49">
            <v>319572.65812199999</v>
          </cell>
          <cell r="C49">
            <v>0</v>
          </cell>
          <cell r="D49">
            <v>319749.75904500001</v>
          </cell>
          <cell r="E49">
            <v>318006.06326000002</v>
          </cell>
          <cell r="F49">
            <v>177.10092399999999</v>
          </cell>
          <cell r="G49">
            <v>1743.6957849999999</v>
          </cell>
          <cell r="H49">
            <v>0</v>
          </cell>
          <cell r="I49">
            <v>1743.6957849999999</v>
          </cell>
          <cell r="J49">
            <v>0</v>
          </cell>
          <cell r="K49">
            <v>0</v>
          </cell>
        </row>
        <row r="50">
          <cell r="A50" t="str">
            <v>CAIXA FI NATAL 01.08.12</v>
          </cell>
          <cell r="B50">
            <v>121396.361263</v>
          </cell>
          <cell r="C50">
            <v>0</v>
          </cell>
          <cell r="D50">
            <v>121463.63675400001</v>
          </cell>
          <cell r="E50">
            <v>121134.318484</v>
          </cell>
          <cell r="F50">
            <v>67.275492</v>
          </cell>
          <cell r="G50">
            <v>329.31826999999998</v>
          </cell>
          <cell r="H50">
            <v>0</v>
          </cell>
          <cell r="I50">
            <v>329.31826999999998</v>
          </cell>
          <cell r="J50">
            <v>0</v>
          </cell>
          <cell r="K50">
            <v>0</v>
          </cell>
        </row>
        <row r="51">
          <cell r="A51" t="str">
            <v>CAIXA FI NATAL 02.10.12</v>
          </cell>
          <cell r="B51">
            <v>0</v>
          </cell>
          <cell r="C51">
            <v>221000</v>
          </cell>
          <cell r="D51">
            <v>37299.870000000003</v>
          </cell>
          <cell r="E51">
            <v>37299.870000000003</v>
          </cell>
          <cell r="F51">
            <v>1142.0733250000001</v>
          </cell>
          <cell r="G51">
            <v>0</v>
          </cell>
          <cell r="H51">
            <v>0</v>
          </cell>
          <cell r="I51">
            <v>0</v>
          </cell>
          <cell r="J51">
            <v>0</v>
          </cell>
          <cell r="K51">
            <v>222142.073325</v>
          </cell>
        </row>
        <row r="52">
          <cell r="A52" t="str">
            <v>CAIXA FI NATAL 03.09.12</v>
          </cell>
          <cell r="B52">
            <v>421082.673044</v>
          </cell>
          <cell r="C52">
            <v>0</v>
          </cell>
          <cell r="D52">
            <v>0</v>
          </cell>
          <cell r="E52">
            <v>0</v>
          </cell>
          <cell r="F52">
            <v>2410.6127940000001</v>
          </cell>
          <cell r="G52">
            <v>0</v>
          </cell>
          <cell r="H52">
            <v>0</v>
          </cell>
          <cell r="I52">
            <v>0</v>
          </cell>
          <cell r="J52">
            <v>0</v>
          </cell>
          <cell r="K52">
            <v>423493.28583800001</v>
          </cell>
        </row>
        <row r="53">
          <cell r="A53" t="str">
            <v>CAIXA FI NATAL 03.10.12</v>
          </cell>
          <cell r="B53">
            <v>0</v>
          </cell>
          <cell r="C53">
            <v>121000</v>
          </cell>
          <cell r="D53">
            <v>0</v>
          </cell>
          <cell r="E53">
            <v>0</v>
          </cell>
          <cell r="F53">
            <v>591.67755599999998</v>
          </cell>
          <cell r="G53">
            <v>0</v>
          </cell>
          <cell r="H53">
            <v>0</v>
          </cell>
          <cell r="I53">
            <v>0</v>
          </cell>
          <cell r="J53">
            <v>0</v>
          </cell>
          <cell r="K53">
            <v>121591.677556</v>
          </cell>
        </row>
        <row r="54">
          <cell r="A54" t="str">
            <v>CAIXA FI NATAL 04.09.12</v>
          </cell>
          <cell r="B54">
            <v>98460.256659999999</v>
          </cell>
          <cell r="C54">
            <v>0</v>
          </cell>
          <cell r="D54">
            <v>0</v>
          </cell>
          <cell r="E54">
            <v>0</v>
          </cell>
          <cell r="F54">
            <v>563.66497500000003</v>
          </cell>
          <cell r="G54">
            <v>0</v>
          </cell>
          <cell r="H54">
            <v>0</v>
          </cell>
          <cell r="I54">
            <v>0</v>
          </cell>
          <cell r="J54">
            <v>0</v>
          </cell>
          <cell r="K54">
            <v>99023.921635999999</v>
          </cell>
        </row>
        <row r="55">
          <cell r="A55" t="str">
            <v>CAIXA FI NATAL 05.07.12</v>
          </cell>
          <cell r="B55">
            <v>226821.55770800001</v>
          </cell>
          <cell r="C55">
            <v>0</v>
          </cell>
          <cell r="D55">
            <v>226947.25778399999</v>
          </cell>
          <cell r="E55">
            <v>226059.12478299998</v>
          </cell>
          <cell r="F55">
            <v>125.700076</v>
          </cell>
          <cell r="G55">
            <v>888.13300100000004</v>
          </cell>
          <cell r="H55">
            <v>0</v>
          </cell>
          <cell r="I55">
            <v>888.13300100000004</v>
          </cell>
          <cell r="J55">
            <v>0</v>
          </cell>
          <cell r="K55">
            <v>0</v>
          </cell>
        </row>
        <row r="56">
          <cell r="A56" t="str">
            <v>CAIXA FI NATAL 10.09.12</v>
          </cell>
          <cell r="B56">
            <v>41158.773330000004</v>
          </cell>
          <cell r="C56">
            <v>0</v>
          </cell>
          <cell r="D56">
            <v>0</v>
          </cell>
          <cell r="E56">
            <v>0</v>
          </cell>
          <cell r="F56">
            <v>235.625619</v>
          </cell>
          <cell r="G56">
            <v>0</v>
          </cell>
          <cell r="H56">
            <v>0</v>
          </cell>
          <cell r="I56">
            <v>0</v>
          </cell>
          <cell r="J56">
            <v>0</v>
          </cell>
          <cell r="K56">
            <v>41394.398950000003</v>
          </cell>
        </row>
        <row r="57">
          <cell r="A57" t="str">
            <v>CAIXA FI NATAL 11.07.12</v>
          </cell>
          <cell r="B57">
            <v>91430.305827999997</v>
          </cell>
          <cell r="C57">
            <v>0</v>
          </cell>
          <cell r="D57">
            <v>91480.974717999998</v>
          </cell>
          <cell r="E57">
            <v>91147.755407000004</v>
          </cell>
          <cell r="F57">
            <v>50.668889</v>
          </cell>
          <cell r="G57">
            <v>333.219311</v>
          </cell>
          <cell r="H57">
            <v>0</v>
          </cell>
          <cell r="I57">
            <v>333.219311</v>
          </cell>
          <cell r="J57">
            <v>0</v>
          </cell>
          <cell r="K57">
            <v>0</v>
          </cell>
        </row>
        <row r="58">
          <cell r="A58" t="str">
            <v>CAIXA FI NATAL 12.07.12</v>
          </cell>
          <cell r="B58">
            <v>112730.37420000001</v>
          </cell>
          <cell r="C58">
            <v>0</v>
          </cell>
          <cell r="D58">
            <v>112792.847171</v>
          </cell>
          <cell r="E58">
            <v>112389.456557</v>
          </cell>
          <cell r="F58">
            <v>62.472970999999994</v>
          </cell>
          <cell r="G58">
            <v>403.39061400000003</v>
          </cell>
          <cell r="H58">
            <v>0</v>
          </cell>
          <cell r="I58">
            <v>403.39061400000003</v>
          </cell>
          <cell r="J58">
            <v>0</v>
          </cell>
          <cell r="K58">
            <v>0</v>
          </cell>
        </row>
        <row r="59">
          <cell r="A59" t="str">
            <v>CAIXA FI NATAL 12.09.12</v>
          </cell>
          <cell r="B59">
            <v>81268.745198000004</v>
          </cell>
          <cell r="C59">
            <v>0</v>
          </cell>
          <cell r="D59">
            <v>0</v>
          </cell>
          <cell r="E59">
            <v>0</v>
          </cell>
          <cell r="F59">
            <v>465.24706299999997</v>
          </cell>
          <cell r="G59">
            <v>0</v>
          </cell>
          <cell r="H59">
            <v>0</v>
          </cell>
          <cell r="I59">
            <v>0</v>
          </cell>
          <cell r="J59">
            <v>0</v>
          </cell>
          <cell r="K59">
            <v>81733.992261000007</v>
          </cell>
        </row>
        <row r="60">
          <cell r="A60" t="str">
            <v>CAIXA FI NATAL 13.06.12</v>
          </cell>
          <cell r="B60">
            <v>134906.73544799999</v>
          </cell>
          <cell r="C60">
            <v>0</v>
          </cell>
          <cell r="D60">
            <v>134981.49812500001</v>
          </cell>
          <cell r="E60">
            <v>134310.661047</v>
          </cell>
          <cell r="F60">
            <v>74.762676999999996</v>
          </cell>
          <cell r="G60">
            <v>670.83707800000002</v>
          </cell>
          <cell r="H60">
            <v>0</v>
          </cell>
          <cell r="I60">
            <v>670.83707800000002</v>
          </cell>
          <cell r="J60">
            <v>0</v>
          </cell>
          <cell r="K60">
            <v>0</v>
          </cell>
        </row>
        <row r="61">
          <cell r="A61" t="str">
            <v>CAIXA FI NATAL 13.09.12</v>
          </cell>
          <cell r="B61">
            <v>25076.051035</v>
          </cell>
          <cell r="C61">
            <v>0</v>
          </cell>
          <cell r="D61">
            <v>0</v>
          </cell>
          <cell r="E61">
            <v>0</v>
          </cell>
          <cell r="F61">
            <v>143.55530000000002</v>
          </cell>
          <cell r="G61">
            <v>0</v>
          </cell>
          <cell r="H61">
            <v>0</v>
          </cell>
          <cell r="I61">
            <v>0</v>
          </cell>
          <cell r="J61">
            <v>0</v>
          </cell>
          <cell r="K61">
            <v>25219.606335</v>
          </cell>
        </row>
        <row r="62">
          <cell r="A62" t="str">
            <v>CAIXA FI NATAL 14.08.12</v>
          </cell>
          <cell r="B62">
            <v>82740.612198999996</v>
          </cell>
          <cell r="C62">
            <v>0</v>
          </cell>
          <cell r="D62">
            <v>82786.465429999997</v>
          </cell>
          <cell r="E62">
            <v>82609.510708000002</v>
          </cell>
          <cell r="F62">
            <v>45.853231000000001</v>
          </cell>
          <cell r="G62">
            <v>176.954722</v>
          </cell>
          <cell r="H62">
            <v>0</v>
          </cell>
          <cell r="I62">
            <v>176.954722</v>
          </cell>
          <cell r="J62">
            <v>0</v>
          </cell>
          <cell r="K62">
            <v>0</v>
          </cell>
        </row>
        <row r="63">
          <cell r="A63" t="str">
            <v>CAIXA FI NATAL 15.08.12</v>
          </cell>
          <cell r="B63">
            <v>45393.126217999998</v>
          </cell>
          <cell r="C63">
            <v>0</v>
          </cell>
          <cell r="D63">
            <v>45418.282202000002</v>
          </cell>
          <cell r="E63">
            <v>45324.168707000004</v>
          </cell>
          <cell r="F63">
            <v>25.155984</v>
          </cell>
          <cell r="G63">
            <v>94.113495</v>
          </cell>
          <cell r="H63">
            <v>0</v>
          </cell>
          <cell r="I63">
            <v>94.113495</v>
          </cell>
          <cell r="J63">
            <v>0</v>
          </cell>
          <cell r="K63">
            <v>0</v>
          </cell>
        </row>
        <row r="64">
          <cell r="A64" t="str">
            <v>CAIXA FI NATAL 15.10.12</v>
          </cell>
          <cell r="B64">
            <v>0</v>
          </cell>
          <cell r="C64">
            <v>144000</v>
          </cell>
          <cell r="D64">
            <v>0</v>
          </cell>
          <cell r="E64">
            <v>0</v>
          </cell>
          <cell r="F64">
            <v>425.30962399999999</v>
          </cell>
          <cell r="G64">
            <v>0</v>
          </cell>
          <cell r="H64">
            <v>0</v>
          </cell>
          <cell r="I64">
            <v>0</v>
          </cell>
          <cell r="J64">
            <v>0</v>
          </cell>
          <cell r="K64">
            <v>144425.30962399999</v>
          </cell>
        </row>
        <row r="65">
          <cell r="A65" t="str">
            <v>CAIXA FI NATAL 16.07.12</v>
          </cell>
          <cell r="B65">
            <v>3034884.1770390002</v>
          </cell>
          <cell r="C65">
            <v>0</v>
          </cell>
          <cell r="D65">
            <v>3036566.0505579999</v>
          </cell>
          <cell r="E65">
            <v>3026088.6891819998</v>
          </cell>
          <cell r="F65">
            <v>1681.873519</v>
          </cell>
          <cell r="G65">
            <v>10477.361376000001</v>
          </cell>
          <cell r="H65">
            <v>0</v>
          </cell>
          <cell r="I65">
            <v>10477.361376000001</v>
          </cell>
          <cell r="J65">
            <v>0</v>
          </cell>
          <cell r="K65">
            <v>0</v>
          </cell>
        </row>
        <row r="66">
          <cell r="A66" t="str">
            <v>CAIXA FI NATAL 19.10.12</v>
          </cell>
          <cell r="B66">
            <v>0</v>
          </cell>
          <cell r="C66">
            <v>120000</v>
          </cell>
          <cell r="D66">
            <v>0</v>
          </cell>
          <cell r="E66">
            <v>0</v>
          </cell>
          <cell r="F66">
            <v>225.07438500000001</v>
          </cell>
          <cell r="G66">
            <v>0</v>
          </cell>
          <cell r="H66">
            <v>0</v>
          </cell>
          <cell r="I66">
            <v>0</v>
          </cell>
          <cell r="J66">
            <v>0</v>
          </cell>
          <cell r="K66">
            <v>120225.074385</v>
          </cell>
        </row>
        <row r="67">
          <cell r="A67" t="str">
            <v>CAIXA FI NATAL 20.06.12</v>
          </cell>
          <cell r="B67">
            <v>28572.210393000001</v>
          </cell>
          <cell r="C67">
            <v>0</v>
          </cell>
          <cell r="D67">
            <v>28588.044554</v>
          </cell>
          <cell r="E67">
            <v>28455.734529000001</v>
          </cell>
          <cell r="F67">
            <v>15.834161</v>
          </cell>
          <cell r="G67">
            <v>132.310025</v>
          </cell>
          <cell r="H67">
            <v>0</v>
          </cell>
          <cell r="I67">
            <v>132.310025</v>
          </cell>
          <cell r="J67">
            <v>0</v>
          </cell>
          <cell r="K67">
            <v>0</v>
          </cell>
        </row>
        <row r="68">
          <cell r="A68" t="str">
            <v>CAIXA FI NATAL 20.07.12</v>
          </cell>
          <cell r="B68">
            <v>243337.98495799999</v>
          </cell>
          <cell r="C68">
            <v>0</v>
          </cell>
          <cell r="D68">
            <v>243472.838116</v>
          </cell>
          <cell r="E68">
            <v>242691.44954</v>
          </cell>
          <cell r="F68">
            <v>134.85315700000001</v>
          </cell>
          <cell r="G68">
            <v>781.38857599999994</v>
          </cell>
          <cell r="H68">
            <v>0</v>
          </cell>
          <cell r="I68">
            <v>781.38857599999994</v>
          </cell>
          <cell r="J68">
            <v>0</v>
          </cell>
          <cell r="K68">
            <v>0</v>
          </cell>
        </row>
        <row r="69">
          <cell r="A69" t="str">
            <v>CAIXA FI NATAL 20.08.12</v>
          </cell>
          <cell r="B69">
            <v>93729.396781999996</v>
          </cell>
          <cell r="C69">
            <v>0</v>
          </cell>
          <cell r="D69">
            <v>93781.339783000003</v>
          </cell>
          <cell r="E69">
            <v>93605.538331999996</v>
          </cell>
          <cell r="F69">
            <v>51.943000999999995</v>
          </cell>
          <cell r="G69">
            <v>175.80145099999999</v>
          </cell>
          <cell r="H69">
            <v>0</v>
          </cell>
          <cell r="I69">
            <v>175.80145099999999</v>
          </cell>
          <cell r="J69">
            <v>0</v>
          </cell>
          <cell r="K69">
            <v>0</v>
          </cell>
        </row>
        <row r="70">
          <cell r="A70" t="str">
            <v>CAIXA FI NATAL 20.09.12</v>
          </cell>
          <cell r="B70">
            <v>58096.436576</v>
          </cell>
          <cell r="C70">
            <v>0</v>
          </cell>
          <cell r="D70">
            <v>0</v>
          </cell>
          <cell r="E70">
            <v>0</v>
          </cell>
          <cell r="F70">
            <v>332.59030200000001</v>
          </cell>
          <cell r="G70">
            <v>0</v>
          </cell>
          <cell r="H70">
            <v>0</v>
          </cell>
          <cell r="I70">
            <v>0</v>
          </cell>
          <cell r="J70">
            <v>0</v>
          </cell>
          <cell r="K70">
            <v>58429.026877999997</v>
          </cell>
        </row>
        <row r="71">
          <cell r="A71" t="str">
            <v>CAIXA FI NATAL 21.08.12</v>
          </cell>
          <cell r="B71">
            <v>37279.209170000002</v>
          </cell>
          <cell r="C71">
            <v>0</v>
          </cell>
          <cell r="D71">
            <v>37299.868579000002</v>
          </cell>
          <cell r="E71">
            <v>37232.398149000001</v>
          </cell>
          <cell r="F71">
            <v>20.659409</v>
          </cell>
          <cell r="G71">
            <v>67.470429999999993</v>
          </cell>
          <cell r="H71">
            <v>0</v>
          </cell>
          <cell r="I71">
            <v>67.470429999999993</v>
          </cell>
          <cell r="J71">
            <v>0</v>
          </cell>
          <cell r="K71">
            <v>0</v>
          </cell>
        </row>
        <row r="72">
          <cell r="A72" t="str">
            <v>CAIXA FI NATAL 21.09.12</v>
          </cell>
          <cell r="B72">
            <v>315436.33772499999</v>
          </cell>
          <cell r="C72">
            <v>0</v>
          </cell>
          <cell r="D72">
            <v>0</v>
          </cell>
          <cell r="E72">
            <v>0</v>
          </cell>
          <cell r="F72">
            <v>1805.808978</v>
          </cell>
          <cell r="G72">
            <v>0</v>
          </cell>
          <cell r="H72">
            <v>0</v>
          </cell>
          <cell r="I72">
            <v>0</v>
          </cell>
          <cell r="J72">
            <v>0</v>
          </cell>
          <cell r="K72">
            <v>317242.14670300001</v>
          </cell>
        </row>
        <row r="73">
          <cell r="A73" t="str">
            <v>CAIXA FI NATAL 22.06.12</v>
          </cell>
          <cell r="B73">
            <v>495629.28646500001</v>
          </cell>
          <cell r="C73">
            <v>0</v>
          </cell>
          <cell r="D73">
            <v>495903.954532</v>
          </cell>
          <cell r="E73">
            <v>493675.56476199999</v>
          </cell>
          <cell r="F73">
            <v>274.66806800000001</v>
          </cell>
          <cell r="G73">
            <v>2228.3897699999998</v>
          </cell>
          <cell r="H73">
            <v>0</v>
          </cell>
          <cell r="I73">
            <v>2228.3897699999998</v>
          </cell>
          <cell r="J73">
            <v>0</v>
          </cell>
          <cell r="K73">
            <v>0</v>
          </cell>
        </row>
        <row r="74">
          <cell r="A74" t="str">
            <v>CAIXA FI NATAL 22.08.12</v>
          </cell>
          <cell r="B74">
            <v>1034444.421344</v>
          </cell>
          <cell r="C74">
            <v>0</v>
          </cell>
          <cell r="D74">
            <v>95792.531241999997</v>
          </cell>
          <cell r="E74">
            <v>95625.569999999992</v>
          </cell>
          <cell r="F74">
            <v>5426.9521459999996</v>
          </cell>
          <cell r="G74">
            <v>166.961242</v>
          </cell>
          <cell r="H74">
            <v>0</v>
          </cell>
          <cell r="I74">
            <v>166.961242</v>
          </cell>
          <cell r="J74">
            <v>0</v>
          </cell>
          <cell r="K74">
            <v>944078.84224699996</v>
          </cell>
        </row>
        <row r="75">
          <cell r="A75" t="str">
            <v>CAIXA FI NATAL 24.08.12</v>
          </cell>
          <cell r="B75">
            <v>261739.47586499999</v>
          </cell>
          <cell r="C75">
            <v>0</v>
          </cell>
          <cell r="D75">
            <v>0</v>
          </cell>
          <cell r="E75">
            <v>0</v>
          </cell>
          <cell r="F75">
            <v>1498.405348</v>
          </cell>
          <cell r="G75">
            <v>0</v>
          </cell>
          <cell r="H75">
            <v>0</v>
          </cell>
          <cell r="I75">
            <v>0</v>
          </cell>
          <cell r="J75">
            <v>0</v>
          </cell>
          <cell r="K75">
            <v>263237.88121299999</v>
          </cell>
        </row>
        <row r="76">
          <cell r="A76" t="str">
            <v>CAIXA FI NATAL 24.09.12</v>
          </cell>
          <cell r="B76">
            <v>320354.51276200003</v>
          </cell>
          <cell r="C76">
            <v>0</v>
          </cell>
          <cell r="D76">
            <v>0</v>
          </cell>
          <cell r="E76">
            <v>0</v>
          </cell>
          <cell r="F76">
            <v>1833.9645310000001</v>
          </cell>
          <cell r="G76">
            <v>0</v>
          </cell>
          <cell r="H76">
            <v>0</v>
          </cell>
          <cell r="I76">
            <v>0</v>
          </cell>
          <cell r="J76">
            <v>0</v>
          </cell>
          <cell r="K76">
            <v>322188.47729299997</v>
          </cell>
        </row>
        <row r="77">
          <cell r="A77" t="str">
            <v>CAIXA FI NATAL 24.10.12</v>
          </cell>
          <cell r="B77">
            <v>0</v>
          </cell>
          <cell r="C77">
            <v>234000</v>
          </cell>
          <cell r="D77">
            <v>0</v>
          </cell>
          <cell r="E77">
            <v>0</v>
          </cell>
          <cell r="F77">
            <v>250.682399</v>
          </cell>
          <cell r="G77">
            <v>0</v>
          </cell>
          <cell r="H77">
            <v>0</v>
          </cell>
          <cell r="I77">
            <v>0</v>
          </cell>
          <cell r="J77">
            <v>0</v>
          </cell>
          <cell r="K77">
            <v>234250.68239900001</v>
          </cell>
        </row>
        <row r="78">
          <cell r="A78" t="str">
            <v>CAIXA FI NATAL 25.10.12</v>
          </cell>
          <cell r="B78">
            <v>0</v>
          </cell>
          <cell r="C78">
            <v>165000</v>
          </cell>
          <cell r="D78">
            <v>0</v>
          </cell>
          <cell r="E78">
            <v>0</v>
          </cell>
          <cell r="F78">
            <v>132.43004199999999</v>
          </cell>
          <cell r="G78">
            <v>0</v>
          </cell>
          <cell r="H78">
            <v>0</v>
          </cell>
          <cell r="I78">
            <v>0</v>
          </cell>
          <cell r="J78">
            <v>0</v>
          </cell>
          <cell r="K78">
            <v>165132.43004199999</v>
          </cell>
        </row>
        <row r="79">
          <cell r="A79" t="str">
            <v>CAIXA FI NATAL 26.07.12</v>
          </cell>
          <cell r="B79">
            <v>107355.332513</v>
          </cell>
          <cell r="C79">
            <v>0</v>
          </cell>
          <cell r="D79">
            <v>107414.826741</v>
          </cell>
          <cell r="E79">
            <v>107096.490724</v>
          </cell>
          <cell r="F79">
            <v>59.494228</v>
          </cell>
          <cell r="G79">
            <v>318.33601700000003</v>
          </cell>
          <cell r="H79">
            <v>0</v>
          </cell>
          <cell r="I79">
            <v>318.33601700000003</v>
          </cell>
          <cell r="J79">
            <v>0</v>
          </cell>
          <cell r="K79">
            <v>0</v>
          </cell>
        </row>
        <row r="80">
          <cell r="A80" t="str">
            <v>CAIXA FI NATAL 26.10.12</v>
          </cell>
          <cell r="B80">
            <v>0</v>
          </cell>
          <cell r="C80">
            <v>89000</v>
          </cell>
          <cell r="D80">
            <v>0</v>
          </cell>
          <cell r="E80">
            <v>0</v>
          </cell>
          <cell r="F80">
            <v>47.608570999999998</v>
          </cell>
          <cell r="G80">
            <v>0</v>
          </cell>
          <cell r="H80">
            <v>0</v>
          </cell>
          <cell r="I80">
            <v>0</v>
          </cell>
          <cell r="J80">
            <v>0</v>
          </cell>
          <cell r="K80">
            <v>89047.608571000004</v>
          </cell>
        </row>
        <row r="81">
          <cell r="A81" t="str">
            <v>CAIXA FI NATAL 27.07.12</v>
          </cell>
          <cell r="B81">
            <v>663187.36340000003</v>
          </cell>
          <cell r="C81">
            <v>0</v>
          </cell>
          <cell r="D81">
            <v>663554.88887999998</v>
          </cell>
          <cell r="E81">
            <v>661630.03888200002</v>
          </cell>
          <cell r="F81">
            <v>367.52548000000002</v>
          </cell>
          <cell r="G81">
            <v>1924.8499979999999</v>
          </cell>
          <cell r="H81">
            <v>0</v>
          </cell>
          <cell r="I81">
            <v>1924.8499979999999</v>
          </cell>
          <cell r="J81">
            <v>0</v>
          </cell>
          <cell r="K81">
            <v>0</v>
          </cell>
        </row>
        <row r="82">
          <cell r="A82" t="str">
            <v>CAIXA FI NATAL 27.09.12</v>
          </cell>
          <cell r="B82">
            <v>108029.98089799999</v>
          </cell>
          <cell r="C82">
            <v>0</v>
          </cell>
          <cell r="D82">
            <v>0</v>
          </cell>
          <cell r="E82">
            <v>0</v>
          </cell>
          <cell r="F82">
            <v>618.449703</v>
          </cell>
          <cell r="G82">
            <v>0</v>
          </cell>
          <cell r="H82">
            <v>0</v>
          </cell>
          <cell r="I82">
            <v>0</v>
          </cell>
          <cell r="J82">
            <v>0</v>
          </cell>
          <cell r="K82">
            <v>108648.430601</v>
          </cell>
        </row>
        <row r="83">
          <cell r="A83" t="str">
            <v>CAIXA FI NATAL 28.06.12</v>
          </cell>
          <cell r="B83">
            <v>755773.70764299994</v>
          </cell>
          <cell r="C83">
            <v>0</v>
          </cell>
          <cell r="D83">
            <v>756192.54266599996</v>
          </cell>
          <cell r="E83">
            <v>752999.22056599997</v>
          </cell>
          <cell r="F83">
            <v>418.83502299999998</v>
          </cell>
          <cell r="G83">
            <v>3193.3221000000003</v>
          </cell>
          <cell r="H83">
            <v>0</v>
          </cell>
          <cell r="I83">
            <v>3193.3221000000003</v>
          </cell>
          <cell r="J83">
            <v>0</v>
          </cell>
          <cell r="K83">
            <v>0</v>
          </cell>
        </row>
        <row r="84">
          <cell r="A84" t="str">
            <v>CAIXA FI NATAL 28.09.12</v>
          </cell>
          <cell r="B84">
            <v>0</v>
          </cell>
          <cell r="C84">
            <v>847000</v>
          </cell>
          <cell r="D84">
            <v>0</v>
          </cell>
          <cell r="E84">
            <v>0</v>
          </cell>
          <cell r="F84">
            <v>4848.9030000000002</v>
          </cell>
          <cell r="G84">
            <v>0</v>
          </cell>
          <cell r="H84">
            <v>0</v>
          </cell>
          <cell r="I84">
            <v>0</v>
          </cell>
          <cell r="J84">
            <v>0</v>
          </cell>
          <cell r="K84">
            <v>851848.90300000005</v>
          </cell>
        </row>
        <row r="85">
          <cell r="A85" t="str">
            <v>CAIXA FI NATAL 29.06.12</v>
          </cell>
          <cell r="B85">
            <v>358423.65830100002</v>
          </cell>
          <cell r="C85">
            <v>0</v>
          </cell>
          <cell r="D85">
            <v>358622.28969000001</v>
          </cell>
          <cell r="E85">
            <v>357132.27451000002</v>
          </cell>
          <cell r="F85">
            <v>198.63138899999998</v>
          </cell>
          <cell r="G85">
            <v>1490.0151800000001</v>
          </cell>
          <cell r="H85">
            <v>0</v>
          </cell>
          <cell r="I85">
            <v>1490.0151800000001</v>
          </cell>
          <cell r="J85">
            <v>0</v>
          </cell>
          <cell r="K85">
            <v>0</v>
          </cell>
        </row>
        <row r="86">
          <cell r="A86" t="str">
            <v>CAIXA FI NATAL 30.05.12</v>
          </cell>
          <cell r="B86">
            <v>57095.043429999998</v>
          </cell>
          <cell r="C86">
            <v>0</v>
          </cell>
          <cell r="D86">
            <v>57126.684388000001</v>
          </cell>
          <cell r="E86">
            <v>56807.111004999999</v>
          </cell>
          <cell r="F86">
            <v>31.640957999999998</v>
          </cell>
          <cell r="G86">
            <v>319.57338299999998</v>
          </cell>
          <cell r="H86">
            <v>0</v>
          </cell>
          <cell r="I86">
            <v>319.57338299999998</v>
          </cell>
          <cell r="J86">
            <v>0</v>
          </cell>
          <cell r="K86">
            <v>0</v>
          </cell>
        </row>
        <row r="87">
          <cell r="A87" t="str">
            <v>CAIXA FI NATAL 30.07.12</v>
          </cell>
          <cell r="B87">
            <v>889737.30686100002</v>
          </cell>
          <cell r="C87">
            <v>0</v>
          </cell>
          <cell r="D87">
            <v>890230.38189399999</v>
          </cell>
          <cell r="E87">
            <v>887703.54596799996</v>
          </cell>
          <cell r="F87">
            <v>493.07503300000002</v>
          </cell>
          <cell r="G87">
            <v>2526.8359260000002</v>
          </cell>
          <cell r="H87">
            <v>0</v>
          </cell>
          <cell r="I87">
            <v>2526.8359260000002</v>
          </cell>
          <cell r="J87">
            <v>0</v>
          </cell>
          <cell r="K87">
            <v>0</v>
          </cell>
        </row>
        <row r="88">
          <cell r="A88" t="str">
            <v>CAIXA FI NATAL 30.08.12</v>
          </cell>
          <cell r="B88">
            <v>109601.687939</v>
          </cell>
          <cell r="C88">
            <v>0</v>
          </cell>
          <cell r="D88">
            <v>0</v>
          </cell>
          <cell r="E88">
            <v>0</v>
          </cell>
          <cell r="F88">
            <v>627.447407</v>
          </cell>
          <cell r="G88">
            <v>0</v>
          </cell>
          <cell r="H88">
            <v>0</v>
          </cell>
          <cell r="I88">
            <v>0</v>
          </cell>
          <cell r="J88">
            <v>0</v>
          </cell>
          <cell r="K88">
            <v>110229.135346</v>
          </cell>
        </row>
        <row r="89">
          <cell r="A89" t="str">
            <v>CAIXA FI NATAL 30.10.12</v>
          </cell>
          <cell r="B89">
            <v>0</v>
          </cell>
          <cell r="C89">
            <v>743000</v>
          </cell>
          <cell r="D89">
            <v>0</v>
          </cell>
          <cell r="E89">
            <v>0</v>
          </cell>
          <cell r="F89">
            <v>0</v>
          </cell>
          <cell r="G89">
            <v>0</v>
          </cell>
          <cell r="H89">
            <v>0</v>
          </cell>
          <cell r="I89">
            <v>0</v>
          </cell>
          <cell r="J89">
            <v>0</v>
          </cell>
          <cell r="K89">
            <v>743000</v>
          </cell>
        </row>
        <row r="90">
          <cell r="A90" t="str">
            <v>CAIXA FI NATAL</v>
          </cell>
          <cell r="B90">
            <v>10774745.760317</v>
          </cell>
          <cell r="C90">
            <v>2684000</v>
          </cell>
          <cell r="D90">
            <v>8037466.8328519994</v>
          </cell>
          <cell r="E90">
            <v>8009024.555102</v>
          </cell>
          <cell r="F90">
            <v>28004.106738000002</v>
          </cell>
          <cell r="G90">
            <v>28442.277750000001</v>
          </cell>
          <cell r="H90">
            <v>0</v>
          </cell>
          <cell r="I90">
            <v>28442.277750000001</v>
          </cell>
          <cell r="J90">
            <v>0</v>
          </cell>
          <cell r="K90">
            <v>5486582.9042030005</v>
          </cell>
        </row>
        <row r="91">
          <cell r="A91" t="str">
            <v>CEF - 13º Leilao ajuste</v>
          </cell>
          <cell r="B91">
            <v>2895752.13607</v>
          </cell>
          <cell r="C91">
            <v>0</v>
          </cell>
          <cell r="D91">
            <v>0</v>
          </cell>
          <cell r="E91">
            <v>0</v>
          </cell>
          <cell r="F91">
            <v>17614.597269000002</v>
          </cell>
          <cell r="G91">
            <v>0</v>
          </cell>
          <cell r="H91">
            <v>0</v>
          </cell>
          <cell r="I91">
            <v>0</v>
          </cell>
          <cell r="J91">
            <v>0</v>
          </cell>
          <cell r="K91">
            <v>2913366.733339</v>
          </cell>
        </row>
        <row r="92">
          <cell r="A92" t="str">
            <v>CEF - MCSD 185</v>
          </cell>
          <cell r="B92">
            <v>123897.03803900001</v>
          </cell>
          <cell r="C92">
            <v>0</v>
          </cell>
          <cell r="D92">
            <v>0</v>
          </cell>
          <cell r="E92">
            <v>0</v>
          </cell>
          <cell r="F92">
            <v>753.65443100000005</v>
          </cell>
          <cell r="G92">
            <v>0</v>
          </cell>
          <cell r="H92">
            <v>0</v>
          </cell>
          <cell r="I92">
            <v>0</v>
          </cell>
          <cell r="J92">
            <v>0</v>
          </cell>
          <cell r="K92">
            <v>124650.69246999999</v>
          </cell>
        </row>
        <row r="93">
          <cell r="A93" t="str">
            <v>CEF - MCSD 473</v>
          </cell>
          <cell r="B93">
            <v>25453.675765</v>
          </cell>
          <cell r="C93">
            <v>0</v>
          </cell>
          <cell r="D93">
            <v>0</v>
          </cell>
          <cell r="E93">
            <v>0</v>
          </cell>
          <cell r="F93">
            <v>154.83239799999998</v>
          </cell>
          <cell r="G93">
            <v>0</v>
          </cell>
          <cell r="H93">
            <v>0</v>
          </cell>
          <cell r="I93">
            <v>0</v>
          </cell>
          <cell r="J93">
            <v>0</v>
          </cell>
          <cell r="K93">
            <v>25608.508162999999</v>
          </cell>
        </row>
        <row r="94">
          <cell r="A94" t="str">
            <v>CEF 1º E 5º L EE</v>
          </cell>
          <cell r="B94">
            <v>550017.21077999996</v>
          </cell>
          <cell r="C94">
            <v>0</v>
          </cell>
          <cell r="D94">
            <v>0</v>
          </cell>
          <cell r="E94">
            <v>0</v>
          </cell>
          <cell r="F94">
            <v>3345.7047440000001</v>
          </cell>
          <cell r="G94">
            <v>0</v>
          </cell>
          <cell r="H94">
            <v>0</v>
          </cell>
          <cell r="I94">
            <v>0</v>
          </cell>
          <cell r="J94">
            <v>0</v>
          </cell>
          <cell r="K94">
            <v>553362.91552399995</v>
          </cell>
        </row>
        <row r="95">
          <cell r="A95" t="str">
            <v>CEF 1º L EE</v>
          </cell>
          <cell r="B95">
            <v>2821854.4395679999</v>
          </cell>
          <cell r="C95">
            <v>0</v>
          </cell>
          <cell r="D95">
            <v>0</v>
          </cell>
          <cell r="E95">
            <v>0</v>
          </cell>
          <cell r="F95">
            <v>17165.084292</v>
          </cell>
          <cell r="G95">
            <v>0</v>
          </cell>
          <cell r="H95">
            <v>0</v>
          </cell>
          <cell r="I95">
            <v>0</v>
          </cell>
          <cell r="J95">
            <v>0</v>
          </cell>
          <cell r="K95">
            <v>2839019.5238600001</v>
          </cell>
        </row>
        <row r="96">
          <cell r="A96" t="str">
            <v>CEF 2º L EE</v>
          </cell>
          <cell r="B96">
            <v>960403.40708200005</v>
          </cell>
          <cell r="C96">
            <v>0</v>
          </cell>
          <cell r="D96">
            <v>0</v>
          </cell>
          <cell r="E96">
            <v>0</v>
          </cell>
          <cell r="F96">
            <v>5842.0467070000004</v>
          </cell>
          <cell r="G96">
            <v>0</v>
          </cell>
          <cell r="H96">
            <v>0</v>
          </cell>
          <cell r="I96">
            <v>0</v>
          </cell>
          <cell r="J96">
            <v>0</v>
          </cell>
          <cell r="K96">
            <v>966245.45378900005</v>
          </cell>
        </row>
        <row r="97">
          <cell r="A97" t="str">
            <v>CEF CHESF</v>
          </cell>
          <cell r="B97">
            <v>163119.88055</v>
          </cell>
          <cell r="C97">
            <v>0</v>
          </cell>
          <cell r="D97">
            <v>0</v>
          </cell>
          <cell r="E97">
            <v>0</v>
          </cell>
          <cell r="F97">
            <v>992.24341900000002</v>
          </cell>
          <cell r="G97">
            <v>0</v>
          </cell>
          <cell r="H97">
            <v>0</v>
          </cell>
          <cell r="I97">
            <v>0</v>
          </cell>
          <cell r="J97">
            <v>0</v>
          </cell>
          <cell r="K97">
            <v>164112.12396900001</v>
          </cell>
        </row>
        <row r="98">
          <cell r="A98" t="str">
            <v>CEF CHESF 2</v>
          </cell>
          <cell r="B98">
            <v>44865.483796</v>
          </cell>
          <cell r="C98">
            <v>0</v>
          </cell>
          <cell r="D98">
            <v>0</v>
          </cell>
          <cell r="E98">
            <v>0</v>
          </cell>
          <cell r="F98">
            <v>272.91266300000001</v>
          </cell>
          <cell r="G98">
            <v>0</v>
          </cell>
          <cell r="H98">
            <v>0</v>
          </cell>
          <cell r="I98">
            <v>0</v>
          </cell>
          <cell r="J98">
            <v>0</v>
          </cell>
          <cell r="K98">
            <v>45138.396459000003</v>
          </cell>
        </row>
        <row r="99">
          <cell r="A99" t="str">
            <v>CEF MCSD - 467</v>
          </cell>
          <cell r="B99">
            <v>5872.8807070000003</v>
          </cell>
          <cell r="C99">
            <v>0</v>
          </cell>
          <cell r="D99">
            <v>0</v>
          </cell>
          <cell r="E99">
            <v>0</v>
          </cell>
          <cell r="F99">
            <v>35.724200000000003</v>
          </cell>
          <cell r="G99">
            <v>0</v>
          </cell>
          <cell r="H99">
            <v>0</v>
          </cell>
          <cell r="I99">
            <v>0</v>
          </cell>
          <cell r="J99">
            <v>0</v>
          </cell>
          <cell r="K99">
            <v>5908.6049069999999</v>
          </cell>
        </row>
        <row r="100">
          <cell r="A100" t="str">
            <v>ITAU - 4º LEILÃO 4 - BLOQ JUDIC</v>
          </cell>
          <cell r="B100">
            <v>66803.099157999997</v>
          </cell>
          <cell r="C100">
            <v>0</v>
          </cell>
          <cell r="D100">
            <v>0</v>
          </cell>
          <cell r="E100">
            <v>0</v>
          </cell>
          <cell r="F100">
            <v>402.28195899999997</v>
          </cell>
          <cell r="G100">
            <v>0</v>
          </cell>
          <cell r="H100">
            <v>0</v>
          </cell>
          <cell r="I100">
            <v>0</v>
          </cell>
          <cell r="J100">
            <v>0</v>
          </cell>
          <cell r="K100">
            <v>67205.381116999997</v>
          </cell>
        </row>
        <row r="101">
          <cell r="A101" t="str">
            <v>VOTORANTIM  BLOQ. JUD 2011</v>
          </cell>
          <cell r="B101">
            <v>20476.190777</v>
          </cell>
          <cell r="C101">
            <v>0</v>
          </cell>
          <cell r="D101">
            <v>0</v>
          </cell>
          <cell r="E101">
            <v>0</v>
          </cell>
          <cell r="F101">
            <v>125.804002</v>
          </cell>
          <cell r="G101">
            <v>0</v>
          </cell>
          <cell r="H101">
            <v>0</v>
          </cell>
          <cell r="I101">
            <v>0</v>
          </cell>
          <cell r="J101">
            <v>0</v>
          </cell>
          <cell r="K101">
            <v>20601.994779000001</v>
          </cell>
        </row>
        <row r="102">
          <cell r="A102" t="str">
            <v>VOTORANTIM 2º L EE Novo 2011</v>
          </cell>
          <cell r="B102">
            <v>36414.436053999998</v>
          </cell>
          <cell r="C102">
            <v>0</v>
          </cell>
          <cell r="D102">
            <v>0</v>
          </cell>
          <cell r="E102">
            <v>0</v>
          </cell>
          <cell r="F102">
            <v>223.72724600000001</v>
          </cell>
          <cell r="G102">
            <v>0</v>
          </cell>
          <cell r="H102">
            <v>0</v>
          </cell>
          <cell r="I102">
            <v>0</v>
          </cell>
          <cell r="J102">
            <v>0</v>
          </cell>
          <cell r="K102">
            <v>36638.1633</v>
          </cell>
        </row>
        <row r="103">
          <cell r="B103" t="str">
            <v>297.805.907,29</v>
          </cell>
          <cell r="C103" t="str">
            <v>185.726.000,00</v>
          </cell>
          <cell r="D103" t="str">
            <v>216.737.665,81</v>
          </cell>
          <cell r="F103" t="str">
            <v>1.803.826,02</v>
          </cell>
          <cell r="G103" t="str">
            <v>387.279,13</v>
          </cell>
          <cell r="H103" t="str">
            <v>0,00</v>
          </cell>
          <cell r="J103" t="str">
            <v>0,00</v>
          </cell>
          <cell r="K103" t="str">
            <v>268.635.367,37</v>
          </cell>
        </row>
        <row r="104">
          <cell r="B104" t="str">
            <v>297.805.907,29</v>
          </cell>
          <cell r="C104" t="str">
            <v>185.726.000,00</v>
          </cell>
          <cell r="D104" t="str">
            <v>216.737.665,81</v>
          </cell>
          <cell r="F104" t="str">
            <v>1.803.826,02</v>
          </cell>
          <cell r="G104" t="str">
            <v>387.279,13</v>
          </cell>
          <cell r="H104" t="str">
            <v>0,00</v>
          </cell>
          <cell r="J104" t="str">
            <v>0,00</v>
          </cell>
          <cell r="K104" t="str">
            <v>268.635.367,37</v>
          </cell>
        </row>
        <row r="105">
          <cell r="B105" t="str">
            <v>297.805.907,29</v>
          </cell>
          <cell r="C105" t="str">
            <v>185.726.000,00</v>
          </cell>
          <cell r="D105" t="str">
            <v>216.737.665,81</v>
          </cell>
          <cell r="F105" t="str">
            <v>1.803.826,02</v>
          </cell>
          <cell r="G105" t="str">
            <v>387.279,13</v>
          </cell>
          <cell r="H105" t="str">
            <v>0,00</v>
          </cell>
          <cell r="J105" t="str">
            <v>0,00</v>
          </cell>
          <cell r="K105" t="str">
            <v>268.635.367,37</v>
          </cell>
        </row>
        <row r="106">
          <cell r="B106" t="str">
            <v>297.805.907,29</v>
          </cell>
          <cell r="C106" t="str">
            <v>185.726.000,00</v>
          </cell>
          <cell r="D106" t="str">
            <v>216.737.665,81</v>
          </cell>
          <cell r="F106" t="str">
            <v>1.803.826,02</v>
          </cell>
          <cell r="G106" t="str">
            <v>387.279,13</v>
          </cell>
          <cell r="H106" t="str">
            <v>0,00</v>
          </cell>
          <cell r="J106" t="str">
            <v>0,00</v>
          </cell>
          <cell r="K106" t="str">
            <v>268.635.367,37</v>
          </cell>
        </row>
        <row r="107">
          <cell r="B107">
            <v>538487438.70173109</v>
          </cell>
          <cell r="C107">
            <v>358274000</v>
          </cell>
          <cell r="D107">
            <v>433475331.61873394</v>
          </cell>
          <cell r="F107">
            <v>3229501.755880001</v>
          </cell>
          <cell r="G107">
            <v>774558.26805000007</v>
          </cell>
          <cell r="H107">
            <v>0</v>
          </cell>
          <cell r="J107">
            <v>0</v>
          </cell>
          <cell r="K107">
            <v>466590208.57888073</v>
          </cell>
        </row>
      </sheetData>
      <sheetData sheetId="110" refreshError="1">
        <row r="1">
          <cell r="A1" t="str">
            <v>Grupo</v>
          </cell>
          <cell r="B1" t="str">
            <v>Valor (11/2012-11/2012)</v>
          </cell>
        </row>
        <row r="2">
          <cell r="A2">
            <v>0</v>
          </cell>
          <cell r="B2" t="str">
            <v>Saldo Inicial (11/2012)</v>
          </cell>
          <cell r="C2" t="str">
            <v>Aplicação (11/2012)</v>
          </cell>
          <cell r="D2" t="str">
            <v>Resgate Total (11/2012)</v>
          </cell>
          <cell r="E2" t="str">
            <v>Rendimento Liquido</v>
          </cell>
          <cell r="F2" t="str">
            <v>Rendimento (11/2012)</v>
          </cell>
          <cell r="G2" t="str">
            <v>IR Pago (11/2012)</v>
          </cell>
          <cell r="H2" t="str">
            <v>Come Cotas (11/2012)</v>
          </cell>
          <cell r="I2" t="str">
            <v>IR Pago</v>
          </cell>
          <cell r="J2" t="str">
            <v>IOF Pago (11/2012)</v>
          </cell>
          <cell r="K2" t="str">
            <v>Saldo Final (11/2012)</v>
          </cell>
        </row>
        <row r="3">
          <cell r="A3" t="str">
            <v>FFDI</v>
          </cell>
          <cell r="B3">
            <v>268635565.92000002</v>
          </cell>
          <cell r="C3">
            <v>143012000</v>
          </cell>
          <cell r="D3">
            <v>145915396.16</v>
          </cell>
          <cell r="E3">
            <v>145567356.54999998</v>
          </cell>
          <cell r="F3">
            <v>1474969.36</v>
          </cell>
          <cell r="G3">
            <v>244380.16</v>
          </cell>
          <cell r="H3">
            <v>100378.77</v>
          </cell>
          <cell r="I3">
            <v>344758.93</v>
          </cell>
          <cell r="J3">
            <v>3280.68</v>
          </cell>
          <cell r="K3">
            <v>267108028.41</v>
          </cell>
        </row>
        <row r="4">
          <cell r="A4" t="str">
            <v xml:space="preserve">     </v>
          </cell>
          <cell r="B4">
            <v>70680526.159999996</v>
          </cell>
          <cell r="C4">
            <v>0</v>
          </cell>
          <cell r="D4">
            <v>0</v>
          </cell>
          <cell r="E4">
            <v>0</v>
          </cell>
          <cell r="F4">
            <v>375626.11</v>
          </cell>
          <cell r="G4">
            <v>0</v>
          </cell>
          <cell r="H4">
            <v>0</v>
          </cell>
          <cell r="I4">
            <v>0</v>
          </cell>
          <cell r="J4">
            <v>0</v>
          </cell>
          <cell r="K4">
            <v>71056152.269999996</v>
          </cell>
        </row>
        <row r="5">
          <cell r="A5" t="str">
            <v>BB CDB 14.872</v>
          </cell>
          <cell r="B5">
            <v>14920075.83</v>
          </cell>
          <cell r="C5">
            <v>0</v>
          </cell>
          <cell r="D5">
            <v>0</v>
          </cell>
          <cell r="E5">
            <v>0</v>
          </cell>
          <cell r="F5">
            <v>80440.77</v>
          </cell>
          <cell r="G5">
            <v>0</v>
          </cell>
          <cell r="H5">
            <v>0</v>
          </cell>
          <cell r="I5">
            <v>0</v>
          </cell>
          <cell r="J5">
            <v>0</v>
          </cell>
          <cell r="K5">
            <v>15000516.59</v>
          </cell>
        </row>
        <row r="6">
          <cell r="A6" t="str">
            <v>BB CDB 1980</v>
          </cell>
          <cell r="B6">
            <v>1447200.03</v>
          </cell>
          <cell r="C6">
            <v>0</v>
          </cell>
          <cell r="D6">
            <v>0</v>
          </cell>
          <cell r="E6">
            <v>0</v>
          </cell>
          <cell r="F6">
            <v>7881.52</v>
          </cell>
          <cell r="G6">
            <v>0</v>
          </cell>
          <cell r="H6">
            <v>0</v>
          </cell>
          <cell r="I6">
            <v>0</v>
          </cell>
          <cell r="J6">
            <v>0</v>
          </cell>
          <cell r="K6">
            <v>1455081.55</v>
          </cell>
        </row>
        <row r="7">
          <cell r="A7" t="str">
            <v>BB CDB 3590</v>
          </cell>
          <cell r="B7">
            <v>3646411.12</v>
          </cell>
          <cell r="C7">
            <v>0</v>
          </cell>
          <cell r="D7">
            <v>0</v>
          </cell>
          <cell r="E7">
            <v>0</v>
          </cell>
          <cell r="F7">
            <v>19858.52</v>
          </cell>
          <cell r="G7">
            <v>0</v>
          </cell>
          <cell r="H7">
            <v>0</v>
          </cell>
          <cell r="I7">
            <v>0</v>
          </cell>
          <cell r="J7">
            <v>0</v>
          </cell>
          <cell r="K7">
            <v>3666269.64</v>
          </cell>
        </row>
        <row r="8">
          <cell r="A8" t="str">
            <v xml:space="preserve">BB Polo 28 - BNDES FINEM </v>
          </cell>
          <cell r="B8">
            <v>8307453.0599999996</v>
          </cell>
          <cell r="C8">
            <v>0</v>
          </cell>
          <cell r="D8">
            <v>0</v>
          </cell>
          <cell r="E8">
            <v>0</v>
          </cell>
          <cell r="F8">
            <v>46186.45</v>
          </cell>
          <cell r="G8">
            <v>0</v>
          </cell>
          <cell r="H8">
            <v>44908.99</v>
          </cell>
          <cell r="I8">
            <v>44908.99</v>
          </cell>
          <cell r="J8">
            <v>0</v>
          </cell>
          <cell r="K8">
            <v>8353639.5099999998</v>
          </cell>
        </row>
        <row r="9">
          <cell r="A9" t="str">
            <v>BNB AF 1</v>
          </cell>
          <cell r="B9">
            <v>5414979.6699999999</v>
          </cell>
          <cell r="C9">
            <v>0</v>
          </cell>
          <cell r="D9">
            <v>0</v>
          </cell>
          <cell r="E9">
            <v>0</v>
          </cell>
          <cell r="F9">
            <v>28012.09</v>
          </cell>
          <cell r="G9">
            <v>0</v>
          </cell>
          <cell r="H9">
            <v>0</v>
          </cell>
          <cell r="I9">
            <v>0</v>
          </cell>
          <cell r="J9">
            <v>0</v>
          </cell>
          <cell r="K9">
            <v>5442991.7599999998</v>
          </cell>
        </row>
        <row r="10">
          <cell r="A10" t="str">
            <v>BNB AF 2º</v>
          </cell>
          <cell r="B10">
            <v>7045995.9000000004</v>
          </cell>
          <cell r="C10">
            <v>0</v>
          </cell>
          <cell r="D10">
            <v>0</v>
          </cell>
          <cell r="E10">
            <v>0</v>
          </cell>
          <cell r="F10">
            <v>36449.46</v>
          </cell>
          <cell r="G10">
            <v>0</v>
          </cell>
          <cell r="H10">
            <v>0</v>
          </cell>
          <cell r="I10">
            <v>0</v>
          </cell>
          <cell r="J10">
            <v>0</v>
          </cell>
          <cell r="K10">
            <v>7082445.3600000003</v>
          </cell>
        </row>
        <row r="11">
          <cell r="A11" t="str">
            <v>BNB FNE</v>
          </cell>
          <cell r="B11">
            <v>22114986.129999999</v>
          </cell>
          <cell r="C11">
            <v>0</v>
          </cell>
          <cell r="D11">
            <v>0</v>
          </cell>
          <cell r="E11">
            <v>0</v>
          </cell>
          <cell r="F11">
            <v>114402.47</v>
          </cell>
          <cell r="G11">
            <v>0</v>
          </cell>
          <cell r="H11">
            <v>0</v>
          </cell>
          <cell r="I11">
            <v>0</v>
          </cell>
          <cell r="J11">
            <v>0</v>
          </cell>
          <cell r="K11">
            <v>22229388.59</v>
          </cell>
        </row>
        <row r="12">
          <cell r="A12" t="str">
            <v>Bradesco LFT LP 2012</v>
          </cell>
          <cell r="B12">
            <v>21565.94</v>
          </cell>
          <cell r="C12">
            <v>0</v>
          </cell>
          <cell r="D12">
            <v>0</v>
          </cell>
          <cell r="E12">
            <v>0</v>
          </cell>
          <cell r="F12">
            <v>123.96</v>
          </cell>
          <cell r="G12">
            <v>0</v>
          </cell>
          <cell r="H12">
            <v>0</v>
          </cell>
          <cell r="I12">
            <v>0</v>
          </cell>
          <cell r="J12">
            <v>0</v>
          </cell>
          <cell r="K12">
            <v>21689.9</v>
          </cell>
        </row>
        <row r="13">
          <cell r="A13" t="str">
            <v>CEF - 13º Leilao ajuste</v>
          </cell>
          <cell r="B13">
            <v>2913366.73</v>
          </cell>
          <cell r="C13">
            <v>0</v>
          </cell>
          <cell r="D13">
            <v>0</v>
          </cell>
          <cell r="E13">
            <v>0</v>
          </cell>
          <cell r="F13">
            <v>15866.32</v>
          </cell>
          <cell r="G13">
            <v>0</v>
          </cell>
          <cell r="H13">
            <v>0</v>
          </cell>
          <cell r="I13">
            <v>0</v>
          </cell>
          <cell r="J13">
            <v>0</v>
          </cell>
          <cell r="K13">
            <v>2929233.06</v>
          </cell>
        </row>
        <row r="14">
          <cell r="A14" t="str">
            <v>CEF - MCSD 185</v>
          </cell>
          <cell r="B14">
            <v>124650.69</v>
          </cell>
          <cell r="C14">
            <v>0</v>
          </cell>
          <cell r="D14">
            <v>0</v>
          </cell>
          <cell r="E14">
            <v>0</v>
          </cell>
          <cell r="F14">
            <v>678.85</v>
          </cell>
          <cell r="G14">
            <v>0</v>
          </cell>
          <cell r="H14">
            <v>0</v>
          </cell>
          <cell r="I14">
            <v>0</v>
          </cell>
          <cell r="J14">
            <v>0</v>
          </cell>
          <cell r="K14">
            <v>125329.55</v>
          </cell>
        </row>
        <row r="15">
          <cell r="A15" t="str">
            <v>CEF - MCSD 473</v>
          </cell>
          <cell r="B15">
            <v>25608.51</v>
          </cell>
          <cell r="C15">
            <v>0</v>
          </cell>
          <cell r="D15">
            <v>0</v>
          </cell>
          <cell r="E15">
            <v>0</v>
          </cell>
          <cell r="F15">
            <v>139.47</v>
          </cell>
          <cell r="G15">
            <v>0</v>
          </cell>
          <cell r="H15">
            <v>0</v>
          </cell>
          <cell r="I15">
            <v>0</v>
          </cell>
          <cell r="J15">
            <v>0</v>
          </cell>
          <cell r="K15">
            <v>25747.97</v>
          </cell>
        </row>
        <row r="16">
          <cell r="A16" t="str">
            <v>CEF 1º E 5º L EE</v>
          </cell>
          <cell r="B16">
            <v>553362.92000000004</v>
          </cell>
          <cell r="C16">
            <v>0</v>
          </cell>
          <cell r="D16">
            <v>0</v>
          </cell>
          <cell r="E16">
            <v>0</v>
          </cell>
          <cell r="F16">
            <v>3013.64</v>
          </cell>
          <cell r="G16">
            <v>0</v>
          </cell>
          <cell r="H16">
            <v>0</v>
          </cell>
          <cell r="I16">
            <v>0</v>
          </cell>
          <cell r="J16">
            <v>0</v>
          </cell>
          <cell r="K16">
            <v>556376.55000000005</v>
          </cell>
        </row>
        <row r="17">
          <cell r="A17" t="str">
            <v>CEF 1º L EE</v>
          </cell>
          <cell r="B17">
            <v>2839019.52</v>
          </cell>
          <cell r="C17">
            <v>0</v>
          </cell>
          <cell r="D17">
            <v>0</v>
          </cell>
          <cell r="E17">
            <v>0</v>
          </cell>
          <cell r="F17">
            <v>15461.43</v>
          </cell>
          <cell r="G17">
            <v>0</v>
          </cell>
          <cell r="H17">
            <v>0</v>
          </cell>
          <cell r="I17">
            <v>0</v>
          </cell>
          <cell r="J17">
            <v>0</v>
          </cell>
          <cell r="K17">
            <v>2854480.95</v>
          </cell>
        </row>
        <row r="18">
          <cell r="A18" t="str">
            <v>CEF 2º L EE</v>
          </cell>
          <cell r="B18">
            <v>966245.45</v>
          </cell>
          <cell r="C18">
            <v>0</v>
          </cell>
          <cell r="D18">
            <v>0</v>
          </cell>
          <cell r="E18">
            <v>0</v>
          </cell>
          <cell r="F18">
            <v>5262.22</v>
          </cell>
          <cell r="G18">
            <v>0</v>
          </cell>
          <cell r="H18">
            <v>0</v>
          </cell>
          <cell r="I18">
            <v>0</v>
          </cell>
          <cell r="J18">
            <v>0</v>
          </cell>
          <cell r="K18">
            <v>971507.67</v>
          </cell>
        </row>
        <row r="19">
          <cell r="A19" t="str">
            <v>CEF CHESF</v>
          </cell>
          <cell r="B19">
            <v>164112.12</v>
          </cell>
          <cell r="C19">
            <v>0</v>
          </cell>
          <cell r="D19">
            <v>0</v>
          </cell>
          <cell r="E19">
            <v>0</v>
          </cell>
          <cell r="F19">
            <v>893.76</v>
          </cell>
          <cell r="G19">
            <v>0</v>
          </cell>
          <cell r="H19">
            <v>0</v>
          </cell>
          <cell r="I19">
            <v>0</v>
          </cell>
          <cell r="J19">
            <v>0</v>
          </cell>
          <cell r="K19">
            <v>165005.89000000001</v>
          </cell>
        </row>
        <row r="20">
          <cell r="A20" t="str">
            <v>CEF CHESF 2</v>
          </cell>
          <cell r="B20">
            <v>45138.400000000001</v>
          </cell>
          <cell r="C20">
            <v>0</v>
          </cell>
          <cell r="D20">
            <v>0</v>
          </cell>
          <cell r="E20">
            <v>0</v>
          </cell>
          <cell r="F20">
            <v>245.83</v>
          </cell>
          <cell r="G20">
            <v>0</v>
          </cell>
          <cell r="H20">
            <v>0</v>
          </cell>
          <cell r="I20">
            <v>0</v>
          </cell>
          <cell r="J20">
            <v>0</v>
          </cell>
          <cell r="K20">
            <v>45384.22</v>
          </cell>
        </row>
        <row r="21">
          <cell r="A21" t="str">
            <v>CEF MCSD - 467</v>
          </cell>
          <cell r="B21">
            <v>5908.6</v>
          </cell>
          <cell r="C21">
            <v>0</v>
          </cell>
          <cell r="D21">
            <v>0</v>
          </cell>
          <cell r="E21">
            <v>0</v>
          </cell>
          <cell r="F21">
            <v>32.18</v>
          </cell>
          <cell r="G21">
            <v>0</v>
          </cell>
          <cell r="H21">
            <v>0</v>
          </cell>
          <cell r="I21">
            <v>0</v>
          </cell>
          <cell r="J21">
            <v>0</v>
          </cell>
          <cell r="K21">
            <v>5940.78</v>
          </cell>
        </row>
        <row r="22">
          <cell r="A22" t="str">
            <v>ITAU - 4º LEILÃO 4 - BLOQ JUDIC</v>
          </cell>
          <cell r="B22">
            <v>67205.38</v>
          </cell>
          <cell r="C22">
            <v>0</v>
          </cell>
          <cell r="D22">
            <v>0</v>
          </cell>
          <cell r="E22">
            <v>0</v>
          </cell>
          <cell r="F22">
            <v>362.33</v>
          </cell>
          <cell r="G22">
            <v>0</v>
          </cell>
          <cell r="H22">
            <v>0</v>
          </cell>
          <cell r="I22">
            <v>0</v>
          </cell>
          <cell r="J22">
            <v>0</v>
          </cell>
          <cell r="K22">
            <v>67567.72</v>
          </cell>
        </row>
        <row r="23">
          <cell r="A23" t="str">
            <v>VOTORANTIM  BLOQ. JUD 2011</v>
          </cell>
          <cell r="B23">
            <v>20601.990000000002</v>
          </cell>
          <cell r="C23">
            <v>0</v>
          </cell>
          <cell r="D23">
            <v>0</v>
          </cell>
          <cell r="E23">
            <v>0</v>
          </cell>
          <cell r="F23">
            <v>113.32</v>
          </cell>
          <cell r="G23">
            <v>0</v>
          </cell>
          <cell r="H23">
            <v>0</v>
          </cell>
          <cell r="I23">
            <v>0</v>
          </cell>
          <cell r="J23">
            <v>0</v>
          </cell>
          <cell r="K23">
            <v>20715.32</v>
          </cell>
        </row>
        <row r="24">
          <cell r="A24" t="str">
            <v>VOTORANTIM 2º L EE Novo 2011</v>
          </cell>
          <cell r="B24">
            <v>36638.160000000003</v>
          </cell>
          <cell r="C24">
            <v>0</v>
          </cell>
          <cell r="D24">
            <v>0</v>
          </cell>
          <cell r="E24">
            <v>0</v>
          </cell>
          <cell r="F24">
            <v>201.53</v>
          </cell>
          <cell r="G24">
            <v>0</v>
          </cell>
          <cell r="H24">
            <v>0</v>
          </cell>
          <cell r="I24">
            <v>0</v>
          </cell>
          <cell r="J24">
            <v>0</v>
          </cell>
          <cell r="K24">
            <v>36839.699999999997</v>
          </cell>
        </row>
        <row r="25">
          <cell r="A25" t="str">
            <v>BRADESCO RECIFE</v>
          </cell>
          <cell r="B25">
            <v>14849571.619999999</v>
          </cell>
          <cell r="C25">
            <v>1110000</v>
          </cell>
          <cell r="D25">
            <v>14798166.73</v>
          </cell>
          <cell r="E25">
            <v>14759520.440000001</v>
          </cell>
          <cell r="F25">
            <v>11920.67</v>
          </cell>
          <cell r="G25">
            <v>38190.18</v>
          </cell>
          <cell r="H25">
            <v>456.11</v>
          </cell>
          <cell r="I25">
            <v>38646.29</v>
          </cell>
          <cell r="J25">
            <v>0</v>
          </cell>
          <cell r="K25">
            <v>1172869.45</v>
          </cell>
        </row>
        <row r="26">
          <cell r="A26" t="str">
            <v xml:space="preserve">        BRADESCO RECIFE 2012 - 01.03.12</v>
          </cell>
          <cell r="B26">
            <v>3259.07</v>
          </cell>
          <cell r="C26">
            <v>0</v>
          </cell>
          <cell r="D26">
            <v>3260.83</v>
          </cell>
          <cell r="E26">
            <v>3237.39</v>
          </cell>
          <cell r="F26">
            <v>1.76</v>
          </cell>
          <cell r="G26">
            <v>23.44</v>
          </cell>
          <cell r="H26">
            <v>0</v>
          </cell>
          <cell r="I26">
            <v>23.44</v>
          </cell>
          <cell r="J26">
            <v>0</v>
          </cell>
          <cell r="K26">
            <v>0</v>
          </cell>
        </row>
        <row r="27">
          <cell r="A27" t="str">
            <v xml:space="preserve">        BRADESCO RECIFE 2012 - 03.09.12</v>
          </cell>
          <cell r="B27">
            <v>14846312.550000001</v>
          </cell>
          <cell r="C27">
            <v>0</v>
          </cell>
          <cell r="D27">
            <v>14794905.91</v>
          </cell>
          <cell r="E27">
            <v>14756593.4</v>
          </cell>
          <cell r="F27">
            <v>8289.15</v>
          </cell>
          <cell r="G27">
            <v>38166.74</v>
          </cell>
          <cell r="H27">
            <v>145.77000000000001</v>
          </cell>
          <cell r="I27">
            <v>38312.509999999995</v>
          </cell>
          <cell r="J27">
            <v>0</v>
          </cell>
          <cell r="K27">
            <v>59550.04</v>
          </cell>
        </row>
        <row r="28">
          <cell r="A28" t="str">
            <v xml:space="preserve">        BRADESCO RECIFE 2012 - 13.11.12</v>
          </cell>
          <cell r="B28">
            <v>0</v>
          </cell>
          <cell r="C28">
            <v>1110000</v>
          </cell>
          <cell r="D28">
            <v>0</v>
          </cell>
          <cell r="E28">
            <v>-310.33999999999997</v>
          </cell>
          <cell r="F28">
            <v>3629.76</v>
          </cell>
          <cell r="G28">
            <v>0</v>
          </cell>
          <cell r="H28">
            <v>310.33999999999997</v>
          </cell>
          <cell r="I28">
            <v>310.33999999999997</v>
          </cell>
          <cell r="J28">
            <v>0</v>
          </cell>
          <cell r="K28">
            <v>1113319.4099999999</v>
          </cell>
        </row>
        <row r="29">
          <cell r="A29" t="str">
            <v>BRADESCO RECIFE MAE 2012</v>
          </cell>
          <cell r="B29">
            <v>2666448.69</v>
          </cell>
          <cell r="C29">
            <v>1020000</v>
          </cell>
          <cell r="D29">
            <v>2582719.0299999998</v>
          </cell>
          <cell r="E29">
            <v>2575229.34</v>
          </cell>
          <cell r="F29">
            <v>9654.5499999999993</v>
          </cell>
          <cell r="G29">
            <v>6960.15</v>
          </cell>
          <cell r="H29">
            <v>529.54</v>
          </cell>
          <cell r="I29">
            <v>7489.69</v>
          </cell>
          <cell r="J29">
            <v>0</v>
          </cell>
          <cell r="K29">
            <v>1112854.67</v>
          </cell>
        </row>
        <row r="30">
          <cell r="A30" t="str">
            <v xml:space="preserve">        BRADESCO RECIFE MAE 2012 - 10.09.2012</v>
          </cell>
          <cell r="B30">
            <v>2666448.69</v>
          </cell>
          <cell r="C30">
            <v>0</v>
          </cell>
          <cell r="D30">
            <v>2582719.0299999998</v>
          </cell>
          <cell r="E30">
            <v>2575554.23</v>
          </cell>
          <cell r="F30">
            <v>6044.71</v>
          </cell>
          <cell r="G30">
            <v>6960.15</v>
          </cell>
          <cell r="H30">
            <v>204.65</v>
          </cell>
          <cell r="I30">
            <v>7164.7999999999993</v>
          </cell>
          <cell r="J30">
            <v>0</v>
          </cell>
          <cell r="K30">
            <v>89569.72</v>
          </cell>
        </row>
        <row r="31">
          <cell r="A31" t="str">
            <v xml:space="preserve">        BRADESCO RECIFE MAE 2012 - 12.11.2012</v>
          </cell>
          <cell r="B31">
            <v>0</v>
          </cell>
          <cell r="C31">
            <v>1020000</v>
          </cell>
          <cell r="D31">
            <v>0</v>
          </cell>
          <cell r="E31">
            <v>-324.89</v>
          </cell>
          <cell r="F31">
            <v>3609.84</v>
          </cell>
          <cell r="G31">
            <v>0</v>
          </cell>
          <cell r="H31">
            <v>324.89</v>
          </cell>
          <cell r="I31">
            <v>324.89</v>
          </cell>
          <cell r="J31">
            <v>0</v>
          </cell>
          <cell r="K31">
            <v>1023284.95</v>
          </cell>
        </row>
        <row r="32">
          <cell r="A32" t="str">
            <v>CAIXA FI NATAL</v>
          </cell>
          <cell r="B32">
            <v>5486781.5199999996</v>
          </cell>
          <cell r="C32">
            <v>960000</v>
          </cell>
          <cell r="D32">
            <v>0</v>
          </cell>
          <cell r="E32">
            <v>0</v>
          </cell>
          <cell r="F32">
            <v>31884.99</v>
          </cell>
          <cell r="G32">
            <v>0</v>
          </cell>
          <cell r="H32">
            <v>10249.98</v>
          </cell>
          <cell r="I32">
            <v>10249.98</v>
          </cell>
          <cell r="J32">
            <v>0</v>
          </cell>
          <cell r="K32">
            <v>6466874.9100000001</v>
          </cell>
        </row>
        <row r="33">
          <cell r="A33" t="str">
            <v xml:space="preserve">        CAIXA FI NATAL 01.06.12</v>
          </cell>
          <cell r="B33">
            <v>0</v>
          </cell>
          <cell r="C33">
            <v>0</v>
          </cell>
          <cell r="D33">
            <v>0</v>
          </cell>
          <cell r="E33">
            <v>0</v>
          </cell>
          <cell r="F33">
            <v>0</v>
          </cell>
          <cell r="G33">
            <v>0</v>
          </cell>
          <cell r="H33">
            <v>0</v>
          </cell>
          <cell r="I33">
            <v>0</v>
          </cell>
          <cell r="J33">
            <v>0</v>
          </cell>
          <cell r="K33">
            <v>0</v>
          </cell>
        </row>
        <row r="34">
          <cell r="A34" t="str">
            <v xml:space="preserve">        CAIXA FI NATAL 01.08.12</v>
          </cell>
          <cell r="B34">
            <v>0</v>
          </cell>
          <cell r="C34">
            <v>0</v>
          </cell>
          <cell r="D34">
            <v>0</v>
          </cell>
          <cell r="E34">
            <v>0</v>
          </cell>
          <cell r="F34">
            <v>0</v>
          </cell>
          <cell r="G34">
            <v>0</v>
          </cell>
          <cell r="H34">
            <v>0</v>
          </cell>
          <cell r="I34">
            <v>0</v>
          </cell>
          <cell r="J34">
            <v>0</v>
          </cell>
          <cell r="K34">
            <v>0</v>
          </cell>
        </row>
        <row r="35">
          <cell r="A35" t="str">
            <v xml:space="preserve">        CAIXA FI NATAL 01.11.12</v>
          </cell>
          <cell r="B35">
            <v>0</v>
          </cell>
          <cell r="C35">
            <v>214000</v>
          </cell>
          <cell r="D35">
            <v>0</v>
          </cell>
          <cell r="E35">
            <v>-141.56</v>
          </cell>
          <cell r="F35">
            <v>972.92</v>
          </cell>
          <cell r="G35">
            <v>0</v>
          </cell>
          <cell r="H35">
            <v>141.56</v>
          </cell>
          <cell r="I35">
            <v>141.56</v>
          </cell>
          <cell r="J35">
            <v>0</v>
          </cell>
          <cell r="K35">
            <v>214831.35999999999</v>
          </cell>
        </row>
        <row r="36">
          <cell r="A36" t="str">
            <v xml:space="preserve">        CAIXA FI NATAL 02.10.12</v>
          </cell>
          <cell r="B36">
            <v>222142.07</v>
          </cell>
          <cell r="C36">
            <v>0</v>
          </cell>
          <cell r="D36">
            <v>0</v>
          </cell>
          <cell r="E36">
            <v>-340.67</v>
          </cell>
          <cell r="F36">
            <v>1069.6600000000001</v>
          </cell>
          <cell r="G36">
            <v>0</v>
          </cell>
          <cell r="H36">
            <v>340.67</v>
          </cell>
          <cell r="I36">
            <v>340.67</v>
          </cell>
          <cell r="J36">
            <v>0</v>
          </cell>
          <cell r="K36">
            <v>222930.45</v>
          </cell>
        </row>
        <row r="37">
          <cell r="A37" t="str">
            <v xml:space="preserve">        CAIXA FI NATAL 03.09.12</v>
          </cell>
          <cell r="B37">
            <v>423493.29</v>
          </cell>
          <cell r="C37">
            <v>0</v>
          </cell>
          <cell r="D37">
            <v>0</v>
          </cell>
          <cell r="E37">
            <v>-996.86</v>
          </cell>
          <cell r="F37">
            <v>2039.22</v>
          </cell>
          <cell r="G37">
            <v>0</v>
          </cell>
          <cell r="H37">
            <v>996.86</v>
          </cell>
          <cell r="I37">
            <v>996.86</v>
          </cell>
          <cell r="J37">
            <v>0</v>
          </cell>
          <cell r="K37">
            <v>424648.85</v>
          </cell>
        </row>
        <row r="38">
          <cell r="A38" t="str">
            <v xml:space="preserve">        CAIXA FI NATAL 03.10.12</v>
          </cell>
          <cell r="B38">
            <v>121591.67999999999</v>
          </cell>
          <cell r="C38">
            <v>0</v>
          </cell>
          <cell r="D38">
            <v>0</v>
          </cell>
          <cell r="E38">
            <v>-181.45</v>
          </cell>
          <cell r="F38">
            <v>585.49</v>
          </cell>
          <cell r="G38">
            <v>0</v>
          </cell>
          <cell r="H38">
            <v>181.45</v>
          </cell>
          <cell r="I38">
            <v>181.45</v>
          </cell>
          <cell r="J38">
            <v>0</v>
          </cell>
          <cell r="K38">
            <v>122028.22</v>
          </cell>
        </row>
        <row r="39">
          <cell r="A39" t="str">
            <v xml:space="preserve">        CAIXA FI NATAL 04.09.12</v>
          </cell>
          <cell r="B39">
            <v>99023.92</v>
          </cell>
          <cell r="C39">
            <v>0</v>
          </cell>
          <cell r="D39">
            <v>0</v>
          </cell>
          <cell r="E39">
            <v>-229.08</v>
          </cell>
          <cell r="F39">
            <v>476.82</v>
          </cell>
          <cell r="G39">
            <v>0</v>
          </cell>
          <cell r="H39">
            <v>229.08</v>
          </cell>
          <cell r="I39">
            <v>229.08</v>
          </cell>
          <cell r="J39">
            <v>0</v>
          </cell>
          <cell r="K39">
            <v>99298.13</v>
          </cell>
        </row>
        <row r="40">
          <cell r="A40" t="str">
            <v xml:space="preserve">        CAIXA FI NATAL 05.07.12</v>
          </cell>
          <cell r="B40">
            <v>0</v>
          </cell>
          <cell r="C40">
            <v>0</v>
          </cell>
          <cell r="D40">
            <v>0</v>
          </cell>
          <cell r="E40">
            <v>0</v>
          </cell>
          <cell r="F40">
            <v>0</v>
          </cell>
          <cell r="G40">
            <v>0</v>
          </cell>
          <cell r="H40">
            <v>0</v>
          </cell>
          <cell r="I40">
            <v>0</v>
          </cell>
          <cell r="J40">
            <v>0</v>
          </cell>
          <cell r="K40">
            <v>0</v>
          </cell>
        </row>
        <row r="41">
          <cell r="A41" t="str">
            <v xml:space="preserve">        CAIXA FI NATAL 05.11.12</v>
          </cell>
          <cell r="B41">
            <v>0</v>
          </cell>
          <cell r="C41">
            <v>138000</v>
          </cell>
          <cell r="D41">
            <v>0</v>
          </cell>
          <cell r="E41">
            <v>-74.37</v>
          </cell>
          <cell r="F41">
            <v>590.25</v>
          </cell>
          <cell r="G41">
            <v>0</v>
          </cell>
          <cell r="H41">
            <v>74.37</v>
          </cell>
          <cell r="I41">
            <v>74.37</v>
          </cell>
          <cell r="J41">
            <v>0</v>
          </cell>
          <cell r="K41">
            <v>138515.88</v>
          </cell>
        </row>
        <row r="42">
          <cell r="A42" t="str">
            <v xml:space="preserve">        CAIXA FI NATAL 10.09.12</v>
          </cell>
          <cell r="B42">
            <v>41394.400000000001</v>
          </cell>
          <cell r="C42">
            <v>0</v>
          </cell>
          <cell r="D42">
            <v>0</v>
          </cell>
          <cell r="E42">
            <v>-90.72</v>
          </cell>
          <cell r="F42">
            <v>199.32</v>
          </cell>
          <cell r="G42">
            <v>0</v>
          </cell>
          <cell r="H42">
            <v>90.72</v>
          </cell>
          <cell r="I42">
            <v>90.72</v>
          </cell>
          <cell r="J42">
            <v>0</v>
          </cell>
          <cell r="K42">
            <v>41514.07</v>
          </cell>
        </row>
        <row r="43">
          <cell r="A43" t="str">
            <v xml:space="preserve">        CAIXA FI NATAL 11.07.12</v>
          </cell>
          <cell r="B43">
            <v>0</v>
          </cell>
          <cell r="C43">
            <v>0</v>
          </cell>
          <cell r="D43">
            <v>0</v>
          </cell>
          <cell r="E43">
            <v>0</v>
          </cell>
          <cell r="F43">
            <v>0</v>
          </cell>
          <cell r="G43">
            <v>0</v>
          </cell>
          <cell r="H43">
            <v>0</v>
          </cell>
          <cell r="I43">
            <v>0</v>
          </cell>
          <cell r="J43">
            <v>0</v>
          </cell>
          <cell r="K43">
            <v>0</v>
          </cell>
        </row>
        <row r="44">
          <cell r="A44" t="str">
            <v xml:space="preserve">        CAIXA FI NATAL 12.07.12</v>
          </cell>
          <cell r="B44">
            <v>0</v>
          </cell>
          <cell r="C44">
            <v>0</v>
          </cell>
          <cell r="D44">
            <v>0</v>
          </cell>
          <cell r="E44">
            <v>0</v>
          </cell>
          <cell r="F44">
            <v>0</v>
          </cell>
          <cell r="G44">
            <v>0</v>
          </cell>
          <cell r="H44">
            <v>0</v>
          </cell>
          <cell r="I44">
            <v>0</v>
          </cell>
          <cell r="J44">
            <v>0</v>
          </cell>
          <cell r="K44">
            <v>0</v>
          </cell>
        </row>
        <row r="45">
          <cell r="A45" t="str">
            <v xml:space="preserve">        CAIXA FI NATAL 12.09.12</v>
          </cell>
          <cell r="B45">
            <v>81733.990000000005</v>
          </cell>
          <cell r="C45">
            <v>0</v>
          </cell>
          <cell r="D45">
            <v>0</v>
          </cell>
          <cell r="E45">
            <v>-172.41</v>
          </cell>
          <cell r="F45">
            <v>393.57</v>
          </cell>
          <cell r="G45">
            <v>0</v>
          </cell>
          <cell r="H45">
            <v>172.41</v>
          </cell>
          <cell r="I45">
            <v>172.41</v>
          </cell>
          <cell r="J45">
            <v>0</v>
          </cell>
          <cell r="K45">
            <v>81977</v>
          </cell>
        </row>
        <row r="46">
          <cell r="A46" t="str">
            <v xml:space="preserve">        CAIXA FI NATAL 13.06.12</v>
          </cell>
          <cell r="B46">
            <v>0</v>
          </cell>
          <cell r="C46">
            <v>0</v>
          </cell>
          <cell r="D46">
            <v>0</v>
          </cell>
          <cell r="E46">
            <v>0</v>
          </cell>
          <cell r="F46">
            <v>0</v>
          </cell>
          <cell r="G46">
            <v>0</v>
          </cell>
          <cell r="H46">
            <v>0</v>
          </cell>
          <cell r="I46">
            <v>0</v>
          </cell>
          <cell r="J46">
            <v>0</v>
          </cell>
          <cell r="K46">
            <v>0</v>
          </cell>
        </row>
        <row r="47">
          <cell r="A47" t="str">
            <v xml:space="preserve">        CAIXA FI NATAL 13.09.12</v>
          </cell>
          <cell r="B47">
            <v>25219.61</v>
          </cell>
          <cell r="C47">
            <v>0</v>
          </cell>
          <cell r="D47">
            <v>0</v>
          </cell>
          <cell r="E47">
            <v>-52.17</v>
          </cell>
          <cell r="F47">
            <v>121.44</v>
          </cell>
          <cell r="G47">
            <v>0</v>
          </cell>
          <cell r="H47">
            <v>52.17</v>
          </cell>
          <cell r="I47">
            <v>52.17</v>
          </cell>
          <cell r="J47">
            <v>0</v>
          </cell>
          <cell r="K47">
            <v>25295.62</v>
          </cell>
        </row>
        <row r="48">
          <cell r="A48" t="str">
            <v xml:space="preserve">        CAIXA FI NATAL 14.08.12</v>
          </cell>
          <cell r="B48">
            <v>0</v>
          </cell>
          <cell r="C48">
            <v>0</v>
          </cell>
          <cell r="D48">
            <v>0</v>
          </cell>
          <cell r="E48">
            <v>0</v>
          </cell>
          <cell r="F48">
            <v>0</v>
          </cell>
          <cell r="G48">
            <v>0</v>
          </cell>
          <cell r="H48">
            <v>0</v>
          </cell>
          <cell r="I48">
            <v>0</v>
          </cell>
          <cell r="J48">
            <v>0</v>
          </cell>
          <cell r="K48">
            <v>0</v>
          </cell>
        </row>
        <row r="49">
          <cell r="A49" t="str">
            <v xml:space="preserve">        CAIXA FI NATAL 14.11.12</v>
          </cell>
          <cell r="B49">
            <v>0</v>
          </cell>
          <cell r="C49">
            <v>98000</v>
          </cell>
          <cell r="D49">
            <v>0</v>
          </cell>
          <cell r="E49">
            <v>-19.05</v>
          </cell>
          <cell r="F49">
            <v>235.15</v>
          </cell>
          <cell r="G49">
            <v>0</v>
          </cell>
          <cell r="H49">
            <v>19.05</v>
          </cell>
          <cell r="I49">
            <v>19.05</v>
          </cell>
          <cell r="J49">
            <v>0</v>
          </cell>
          <cell r="K49">
            <v>98216.1</v>
          </cell>
        </row>
        <row r="50">
          <cell r="A50" t="str">
            <v xml:space="preserve">        CAIXA FI NATAL 15.08.12</v>
          </cell>
          <cell r="B50">
            <v>0</v>
          </cell>
          <cell r="C50">
            <v>0</v>
          </cell>
          <cell r="D50">
            <v>0</v>
          </cell>
          <cell r="E50">
            <v>0</v>
          </cell>
          <cell r="F50">
            <v>0</v>
          </cell>
          <cell r="G50">
            <v>0</v>
          </cell>
          <cell r="H50">
            <v>0</v>
          </cell>
          <cell r="I50">
            <v>0</v>
          </cell>
          <cell r="J50">
            <v>0</v>
          </cell>
          <cell r="K50">
            <v>0</v>
          </cell>
        </row>
        <row r="51">
          <cell r="A51" t="str">
            <v xml:space="preserve">        CAIXA FI NATAL 15.10.12</v>
          </cell>
          <cell r="B51">
            <v>144425.31</v>
          </cell>
          <cell r="C51">
            <v>0</v>
          </cell>
          <cell r="D51">
            <v>0</v>
          </cell>
          <cell r="E51">
            <v>-173.9</v>
          </cell>
          <cell r="F51">
            <v>695.44</v>
          </cell>
          <cell r="G51">
            <v>0</v>
          </cell>
          <cell r="H51">
            <v>173.9</v>
          </cell>
          <cell r="I51">
            <v>173.9</v>
          </cell>
          <cell r="J51">
            <v>0</v>
          </cell>
          <cell r="K51">
            <v>144985.45000000001</v>
          </cell>
        </row>
        <row r="52">
          <cell r="A52" t="str">
            <v xml:space="preserve">        CAIXA FI NATAL 16.07.12</v>
          </cell>
          <cell r="B52">
            <v>0</v>
          </cell>
          <cell r="C52">
            <v>0</v>
          </cell>
          <cell r="D52">
            <v>0</v>
          </cell>
          <cell r="E52">
            <v>0</v>
          </cell>
          <cell r="F52">
            <v>0</v>
          </cell>
          <cell r="G52">
            <v>0</v>
          </cell>
          <cell r="H52">
            <v>0</v>
          </cell>
          <cell r="I52">
            <v>0</v>
          </cell>
          <cell r="J52">
            <v>0</v>
          </cell>
          <cell r="K52">
            <v>0</v>
          </cell>
        </row>
        <row r="53">
          <cell r="A53" t="str">
            <v xml:space="preserve">        CAIXA FI NATAL 19.10.12</v>
          </cell>
          <cell r="B53">
            <v>120225.07</v>
          </cell>
          <cell r="C53">
            <v>0</v>
          </cell>
          <cell r="D53">
            <v>0</v>
          </cell>
          <cell r="E53">
            <v>-125.42</v>
          </cell>
          <cell r="F53">
            <v>578.91</v>
          </cell>
          <cell r="G53">
            <v>0</v>
          </cell>
          <cell r="H53">
            <v>125.42</v>
          </cell>
          <cell r="I53">
            <v>125.42</v>
          </cell>
          <cell r="J53">
            <v>0</v>
          </cell>
          <cell r="K53">
            <v>120710.71</v>
          </cell>
        </row>
        <row r="54">
          <cell r="A54" t="str">
            <v xml:space="preserve">        CAIXA FI NATAL 20.06.12</v>
          </cell>
          <cell r="B54">
            <v>0</v>
          </cell>
          <cell r="C54">
            <v>0</v>
          </cell>
          <cell r="D54">
            <v>0</v>
          </cell>
          <cell r="E54">
            <v>0</v>
          </cell>
          <cell r="F54">
            <v>0</v>
          </cell>
          <cell r="G54">
            <v>0</v>
          </cell>
          <cell r="H54">
            <v>0</v>
          </cell>
          <cell r="I54">
            <v>0</v>
          </cell>
          <cell r="J54">
            <v>0</v>
          </cell>
          <cell r="K54">
            <v>0</v>
          </cell>
        </row>
        <row r="55">
          <cell r="A55" t="str">
            <v xml:space="preserve">        CAIXA FI NATAL 20.07.12</v>
          </cell>
          <cell r="B55">
            <v>0</v>
          </cell>
          <cell r="C55">
            <v>0</v>
          </cell>
          <cell r="D55">
            <v>0</v>
          </cell>
          <cell r="E55">
            <v>0</v>
          </cell>
          <cell r="F55">
            <v>0</v>
          </cell>
          <cell r="G55">
            <v>0</v>
          </cell>
          <cell r="H55">
            <v>0</v>
          </cell>
          <cell r="I55">
            <v>0</v>
          </cell>
          <cell r="J55">
            <v>0</v>
          </cell>
          <cell r="K55">
            <v>0</v>
          </cell>
        </row>
        <row r="56">
          <cell r="A56" t="str">
            <v xml:space="preserve">        CAIXA FI NATAL 20.08.12</v>
          </cell>
          <cell r="B56">
            <v>0</v>
          </cell>
          <cell r="C56">
            <v>0</v>
          </cell>
          <cell r="D56">
            <v>0</v>
          </cell>
          <cell r="E56">
            <v>0</v>
          </cell>
          <cell r="F56">
            <v>0</v>
          </cell>
          <cell r="G56">
            <v>0</v>
          </cell>
          <cell r="H56">
            <v>0</v>
          </cell>
          <cell r="I56">
            <v>0</v>
          </cell>
          <cell r="J56">
            <v>0</v>
          </cell>
          <cell r="K56">
            <v>0</v>
          </cell>
        </row>
        <row r="57">
          <cell r="A57" t="str">
            <v xml:space="preserve">        CAIXA FI NATAL 20.09.12</v>
          </cell>
          <cell r="B57">
            <v>58429.03</v>
          </cell>
          <cell r="C57">
            <v>0</v>
          </cell>
          <cell r="D57">
            <v>0</v>
          </cell>
          <cell r="E57">
            <v>-108.9</v>
          </cell>
          <cell r="F57">
            <v>281.35000000000002</v>
          </cell>
          <cell r="G57">
            <v>0</v>
          </cell>
          <cell r="H57">
            <v>108.9</v>
          </cell>
          <cell r="I57">
            <v>108.9</v>
          </cell>
          <cell r="J57">
            <v>0</v>
          </cell>
          <cell r="K57">
            <v>58617.1</v>
          </cell>
        </row>
        <row r="58">
          <cell r="A58" t="str">
            <v xml:space="preserve">        CAIXA FI NATAL 21.08.12</v>
          </cell>
          <cell r="B58">
            <v>0</v>
          </cell>
          <cell r="C58">
            <v>0</v>
          </cell>
          <cell r="D58">
            <v>0</v>
          </cell>
          <cell r="E58">
            <v>0</v>
          </cell>
          <cell r="F58">
            <v>0</v>
          </cell>
          <cell r="G58">
            <v>0</v>
          </cell>
          <cell r="H58">
            <v>0</v>
          </cell>
          <cell r="I58">
            <v>0</v>
          </cell>
          <cell r="J58">
            <v>0</v>
          </cell>
          <cell r="K58">
            <v>0</v>
          </cell>
        </row>
        <row r="59">
          <cell r="A59" t="str">
            <v xml:space="preserve">        CAIXA FI NATAL 21.09.12</v>
          </cell>
          <cell r="B59">
            <v>317242.15000000002</v>
          </cell>
          <cell r="C59">
            <v>0</v>
          </cell>
          <cell r="D59">
            <v>0</v>
          </cell>
          <cell r="E59">
            <v>-578.17999999999995</v>
          </cell>
          <cell r="F59">
            <v>1527.59</v>
          </cell>
          <cell r="G59">
            <v>0</v>
          </cell>
          <cell r="H59">
            <v>578.17999999999995</v>
          </cell>
          <cell r="I59">
            <v>578.17999999999995</v>
          </cell>
          <cell r="J59">
            <v>0</v>
          </cell>
          <cell r="K59">
            <v>318276.36</v>
          </cell>
        </row>
        <row r="60">
          <cell r="A60" t="str">
            <v xml:space="preserve">        CAIXA FI NATAL 22.06.12</v>
          </cell>
          <cell r="B60">
            <v>0</v>
          </cell>
          <cell r="C60">
            <v>0</v>
          </cell>
          <cell r="D60">
            <v>0</v>
          </cell>
          <cell r="E60">
            <v>0</v>
          </cell>
          <cell r="F60">
            <v>0</v>
          </cell>
          <cell r="G60">
            <v>0</v>
          </cell>
          <cell r="H60">
            <v>0</v>
          </cell>
          <cell r="I60">
            <v>0</v>
          </cell>
          <cell r="J60">
            <v>0</v>
          </cell>
          <cell r="K60">
            <v>0</v>
          </cell>
        </row>
        <row r="61">
          <cell r="A61" t="str">
            <v xml:space="preserve">        CAIXA FI NATAL 22.08.12</v>
          </cell>
          <cell r="B61">
            <v>944078.84</v>
          </cell>
          <cell r="C61">
            <v>0</v>
          </cell>
          <cell r="D61">
            <v>0</v>
          </cell>
          <cell r="E61">
            <v>-2539.15</v>
          </cell>
          <cell r="F61">
            <v>4545.95</v>
          </cell>
          <cell r="G61">
            <v>0</v>
          </cell>
          <cell r="H61">
            <v>2539.15</v>
          </cell>
          <cell r="I61">
            <v>2539.15</v>
          </cell>
          <cell r="J61">
            <v>0</v>
          </cell>
          <cell r="K61">
            <v>946338.02</v>
          </cell>
        </row>
        <row r="62">
          <cell r="A62" t="str">
            <v xml:space="preserve">        CAIXA FI NATAL 22.11.12</v>
          </cell>
          <cell r="B62">
            <v>0</v>
          </cell>
          <cell r="C62">
            <v>510000</v>
          </cell>
          <cell r="D62">
            <v>0</v>
          </cell>
          <cell r="E62">
            <v>-21.98</v>
          </cell>
          <cell r="F62">
            <v>542.72</v>
          </cell>
          <cell r="G62">
            <v>0</v>
          </cell>
          <cell r="H62">
            <v>21.98</v>
          </cell>
          <cell r="I62">
            <v>21.98</v>
          </cell>
          <cell r="J62">
            <v>0</v>
          </cell>
          <cell r="K62">
            <v>510520.74</v>
          </cell>
        </row>
        <row r="63">
          <cell r="A63" t="str">
            <v xml:space="preserve">        CAIXA FI NATAL 24.08.12</v>
          </cell>
          <cell r="B63">
            <v>263237.88</v>
          </cell>
          <cell r="C63">
            <v>0</v>
          </cell>
          <cell r="D63">
            <v>0</v>
          </cell>
          <cell r="E63">
            <v>-686.37</v>
          </cell>
          <cell r="F63">
            <v>1267.55</v>
          </cell>
          <cell r="G63">
            <v>0</v>
          </cell>
          <cell r="H63">
            <v>686.37</v>
          </cell>
          <cell r="I63">
            <v>686.37</v>
          </cell>
          <cell r="J63">
            <v>0</v>
          </cell>
          <cell r="K63">
            <v>263889.43</v>
          </cell>
        </row>
        <row r="64">
          <cell r="A64" t="str">
            <v xml:space="preserve">        CAIXA FI NATAL 24.09.12</v>
          </cell>
          <cell r="B64">
            <v>322188.48</v>
          </cell>
          <cell r="C64">
            <v>0</v>
          </cell>
          <cell r="D64">
            <v>0</v>
          </cell>
          <cell r="E64">
            <v>-573.9</v>
          </cell>
          <cell r="F64">
            <v>1551.41</v>
          </cell>
          <cell r="G64">
            <v>0</v>
          </cell>
          <cell r="H64">
            <v>573.9</v>
          </cell>
          <cell r="I64">
            <v>573.9</v>
          </cell>
          <cell r="J64">
            <v>0</v>
          </cell>
          <cell r="K64">
            <v>323252.11</v>
          </cell>
        </row>
        <row r="65">
          <cell r="A65" t="str">
            <v xml:space="preserve">        CAIXA FI NATAL 24.10.12</v>
          </cell>
          <cell r="B65">
            <v>234250.68</v>
          </cell>
          <cell r="C65">
            <v>0</v>
          </cell>
          <cell r="D65">
            <v>0</v>
          </cell>
          <cell r="E65">
            <v>-216.19</v>
          </cell>
          <cell r="F65">
            <v>1127.97</v>
          </cell>
          <cell r="G65">
            <v>0</v>
          </cell>
          <cell r="H65">
            <v>216.19</v>
          </cell>
          <cell r="I65">
            <v>216.19</v>
          </cell>
          <cell r="J65">
            <v>0</v>
          </cell>
          <cell r="K65">
            <v>235225.08</v>
          </cell>
        </row>
        <row r="66">
          <cell r="A66" t="str">
            <v xml:space="preserve">        CAIXA FI NATAL 25.10.12</v>
          </cell>
          <cell r="B66">
            <v>165132.43</v>
          </cell>
          <cell r="C66">
            <v>0</v>
          </cell>
          <cell r="D66">
            <v>0</v>
          </cell>
          <cell r="E66">
            <v>-145.76</v>
          </cell>
          <cell r="F66">
            <v>795.15</v>
          </cell>
          <cell r="G66">
            <v>0</v>
          </cell>
          <cell r="H66">
            <v>145.76</v>
          </cell>
          <cell r="I66">
            <v>145.76</v>
          </cell>
          <cell r="J66">
            <v>0</v>
          </cell>
          <cell r="K66">
            <v>165825.96</v>
          </cell>
        </row>
        <row r="67">
          <cell r="A67" t="str">
            <v xml:space="preserve">        CAIXA FI NATAL 26.07.12</v>
          </cell>
          <cell r="B67">
            <v>0</v>
          </cell>
          <cell r="C67">
            <v>0</v>
          </cell>
          <cell r="D67">
            <v>0</v>
          </cell>
          <cell r="E67">
            <v>0</v>
          </cell>
          <cell r="F67">
            <v>0</v>
          </cell>
          <cell r="G67">
            <v>0</v>
          </cell>
          <cell r="H67">
            <v>0</v>
          </cell>
          <cell r="I67">
            <v>0</v>
          </cell>
          <cell r="J67">
            <v>0</v>
          </cell>
          <cell r="K67">
            <v>0</v>
          </cell>
        </row>
        <row r="68">
          <cell r="A68" t="str">
            <v xml:space="preserve">        CAIXA FI NATAL 26.10.12</v>
          </cell>
          <cell r="B68">
            <v>89047.61</v>
          </cell>
          <cell r="C68">
            <v>0</v>
          </cell>
          <cell r="D68">
            <v>0</v>
          </cell>
          <cell r="E68">
            <v>-75.03</v>
          </cell>
          <cell r="F68">
            <v>428.78</v>
          </cell>
          <cell r="G68">
            <v>0</v>
          </cell>
          <cell r="H68">
            <v>75.03</v>
          </cell>
          <cell r="I68">
            <v>75.03</v>
          </cell>
          <cell r="J68">
            <v>0</v>
          </cell>
          <cell r="K68">
            <v>89425.17</v>
          </cell>
        </row>
        <row r="69">
          <cell r="A69" t="str">
            <v xml:space="preserve">        CAIXA FI NATAL 27.07.12</v>
          </cell>
          <cell r="B69">
            <v>0</v>
          </cell>
          <cell r="C69">
            <v>0</v>
          </cell>
          <cell r="D69">
            <v>0</v>
          </cell>
          <cell r="E69">
            <v>0</v>
          </cell>
          <cell r="F69">
            <v>0</v>
          </cell>
          <cell r="G69">
            <v>0</v>
          </cell>
          <cell r="H69">
            <v>0</v>
          </cell>
          <cell r="I69">
            <v>0</v>
          </cell>
          <cell r="J69">
            <v>0</v>
          </cell>
          <cell r="K69">
            <v>0</v>
          </cell>
        </row>
        <row r="70">
          <cell r="A70" t="str">
            <v xml:space="preserve">        CAIXA FI NATAL 27.09.12</v>
          </cell>
          <cell r="B70">
            <v>108648.43</v>
          </cell>
          <cell r="C70">
            <v>0</v>
          </cell>
          <cell r="D70">
            <v>0</v>
          </cell>
          <cell r="E70">
            <v>-180.1</v>
          </cell>
          <cell r="F70">
            <v>523.16999999999996</v>
          </cell>
          <cell r="G70">
            <v>0</v>
          </cell>
          <cell r="H70">
            <v>180.1</v>
          </cell>
          <cell r="I70">
            <v>180.1</v>
          </cell>
          <cell r="J70">
            <v>0</v>
          </cell>
          <cell r="K70">
            <v>109020.55</v>
          </cell>
        </row>
        <row r="71">
          <cell r="A71" t="str">
            <v xml:space="preserve">        CAIXA FI NATAL 28.06.12</v>
          </cell>
          <cell r="B71">
            <v>0</v>
          </cell>
          <cell r="C71">
            <v>0</v>
          </cell>
          <cell r="D71">
            <v>0</v>
          </cell>
          <cell r="E71">
            <v>0</v>
          </cell>
          <cell r="F71">
            <v>0</v>
          </cell>
          <cell r="G71">
            <v>0</v>
          </cell>
          <cell r="H71">
            <v>0</v>
          </cell>
          <cell r="I71">
            <v>0</v>
          </cell>
          <cell r="J71">
            <v>0</v>
          </cell>
          <cell r="K71">
            <v>0</v>
          </cell>
        </row>
        <row r="72">
          <cell r="A72" t="str">
            <v xml:space="preserve">        CAIXA FI NATAL 28.09.12</v>
          </cell>
          <cell r="B72">
            <v>851848.9</v>
          </cell>
          <cell r="C72">
            <v>0</v>
          </cell>
          <cell r="D72">
            <v>0</v>
          </cell>
          <cell r="E72">
            <v>-1376.77</v>
          </cell>
          <cell r="F72">
            <v>4101.84</v>
          </cell>
          <cell r="G72">
            <v>0</v>
          </cell>
          <cell r="H72">
            <v>1376.77</v>
          </cell>
          <cell r="I72">
            <v>1376.77</v>
          </cell>
          <cell r="J72">
            <v>0</v>
          </cell>
          <cell r="K72">
            <v>854801.69</v>
          </cell>
        </row>
        <row r="73">
          <cell r="A73" t="str">
            <v xml:space="preserve">        CAIXA FI NATAL 29.06.12</v>
          </cell>
          <cell r="B73">
            <v>0</v>
          </cell>
          <cell r="C73">
            <v>0</v>
          </cell>
          <cell r="D73">
            <v>0</v>
          </cell>
          <cell r="E73">
            <v>0</v>
          </cell>
          <cell r="F73">
            <v>0</v>
          </cell>
          <cell r="G73">
            <v>0</v>
          </cell>
          <cell r="H73">
            <v>0</v>
          </cell>
          <cell r="I73">
            <v>0</v>
          </cell>
          <cell r="J73">
            <v>0</v>
          </cell>
          <cell r="K73">
            <v>0</v>
          </cell>
        </row>
        <row r="74">
          <cell r="A74" t="str">
            <v xml:space="preserve">        CAIXA FI NATAL 30.05.12</v>
          </cell>
          <cell r="B74">
            <v>0</v>
          </cell>
          <cell r="C74">
            <v>0</v>
          </cell>
          <cell r="D74">
            <v>0</v>
          </cell>
          <cell r="E74">
            <v>0</v>
          </cell>
          <cell r="F74">
            <v>0</v>
          </cell>
          <cell r="G74">
            <v>0</v>
          </cell>
          <cell r="H74">
            <v>0</v>
          </cell>
          <cell r="I74">
            <v>0</v>
          </cell>
          <cell r="J74">
            <v>0</v>
          </cell>
          <cell r="K74">
            <v>0</v>
          </cell>
        </row>
        <row r="75">
          <cell r="A75" t="str">
            <v xml:space="preserve">        CAIXA FI NATAL 30.07.12</v>
          </cell>
          <cell r="B75">
            <v>0</v>
          </cell>
          <cell r="C75">
            <v>0</v>
          </cell>
          <cell r="D75">
            <v>0</v>
          </cell>
          <cell r="E75">
            <v>0</v>
          </cell>
          <cell r="F75">
            <v>0</v>
          </cell>
          <cell r="G75">
            <v>0</v>
          </cell>
          <cell r="H75">
            <v>0</v>
          </cell>
          <cell r="I75">
            <v>0</v>
          </cell>
          <cell r="J75">
            <v>0</v>
          </cell>
          <cell r="K75">
            <v>0</v>
          </cell>
        </row>
        <row r="76">
          <cell r="A76" t="str">
            <v xml:space="preserve">        CAIXA FI NATAL 30.08.12</v>
          </cell>
          <cell r="B76">
            <v>110229.14</v>
          </cell>
          <cell r="C76">
            <v>0</v>
          </cell>
          <cell r="D76">
            <v>0</v>
          </cell>
          <cell r="E76">
            <v>-268.41000000000003</v>
          </cell>
          <cell r="F76">
            <v>530.78</v>
          </cell>
          <cell r="G76">
            <v>0</v>
          </cell>
          <cell r="H76">
            <v>268.41000000000003</v>
          </cell>
          <cell r="I76">
            <v>268.41000000000003</v>
          </cell>
          <cell r="J76">
            <v>0</v>
          </cell>
          <cell r="K76">
            <v>110520.97</v>
          </cell>
        </row>
        <row r="77">
          <cell r="A77" t="str">
            <v xml:space="preserve">        CAIXA FI NATAL 30.10.12</v>
          </cell>
          <cell r="B77">
            <v>743198.62</v>
          </cell>
          <cell r="C77">
            <v>0</v>
          </cell>
          <cell r="D77">
            <v>0</v>
          </cell>
          <cell r="E77">
            <v>-566.45000000000005</v>
          </cell>
          <cell r="F77">
            <v>3577.71</v>
          </cell>
          <cell r="G77">
            <v>0</v>
          </cell>
          <cell r="H77">
            <v>566.45000000000005</v>
          </cell>
          <cell r="I77">
            <v>566.45000000000005</v>
          </cell>
          <cell r="J77">
            <v>0</v>
          </cell>
          <cell r="K77">
            <v>746209.88</v>
          </cell>
        </row>
        <row r="78">
          <cell r="A78" t="str">
            <v>BB POLO 28 - 2011</v>
          </cell>
          <cell r="B78">
            <v>174952237.91999999</v>
          </cell>
          <cell r="C78">
            <v>139922000</v>
          </cell>
          <cell r="D78">
            <v>128534510.40000001</v>
          </cell>
          <cell r="E78">
            <v>128332000</v>
          </cell>
          <cell r="F78">
            <v>1049007.8700000001</v>
          </cell>
          <cell r="G78">
            <v>199229.83</v>
          </cell>
          <cell r="H78">
            <v>89458.29</v>
          </cell>
          <cell r="I78">
            <v>288688.12</v>
          </cell>
          <cell r="J78">
            <v>3280.68</v>
          </cell>
          <cell r="K78">
            <v>187299277.11000001</v>
          </cell>
        </row>
        <row r="79">
          <cell r="A79" t="str">
            <v xml:space="preserve">        BB POLO 28 - 01.10.12</v>
          </cell>
          <cell r="B79">
            <v>5134555.53</v>
          </cell>
          <cell r="C79">
            <v>0</v>
          </cell>
          <cell r="D79">
            <v>5137422.57</v>
          </cell>
          <cell r="E79">
            <v>5129677.49</v>
          </cell>
          <cell r="F79">
            <v>2867.03</v>
          </cell>
          <cell r="G79">
            <v>7745.08</v>
          </cell>
          <cell r="H79">
            <v>0</v>
          </cell>
          <cell r="I79">
            <v>7745.08</v>
          </cell>
          <cell r="J79">
            <v>0</v>
          </cell>
          <cell r="K79">
            <v>0</v>
          </cell>
        </row>
        <row r="80">
          <cell r="A80" t="str">
            <v xml:space="preserve">        BB POLO 28 - 01.11.12</v>
          </cell>
          <cell r="B80">
            <v>0</v>
          </cell>
          <cell r="C80">
            <v>3834000</v>
          </cell>
          <cell r="D80">
            <v>0</v>
          </cell>
          <cell r="E80">
            <v>-2947.85</v>
          </cell>
          <cell r="F80">
            <v>20260.14</v>
          </cell>
          <cell r="G80">
            <v>0</v>
          </cell>
          <cell r="H80">
            <v>2947.85</v>
          </cell>
          <cell r="I80">
            <v>2947.85</v>
          </cell>
          <cell r="J80">
            <v>0</v>
          </cell>
          <cell r="K80">
            <v>3851312.29</v>
          </cell>
        </row>
        <row r="81">
          <cell r="A81" t="str">
            <v xml:space="preserve">        BB POLO 28 - 03.10.12</v>
          </cell>
          <cell r="B81">
            <v>30908812.75</v>
          </cell>
          <cell r="C81">
            <v>0</v>
          </cell>
          <cell r="D81">
            <v>30926071.600000001</v>
          </cell>
          <cell r="E81">
            <v>30883530.490000002</v>
          </cell>
          <cell r="F81">
            <v>17258.86</v>
          </cell>
          <cell r="G81">
            <v>42541.11</v>
          </cell>
          <cell r="H81">
            <v>0</v>
          </cell>
          <cell r="I81">
            <v>42541.11</v>
          </cell>
          <cell r="J81">
            <v>0</v>
          </cell>
          <cell r="K81">
            <v>0</v>
          </cell>
        </row>
        <row r="82">
          <cell r="A82" t="str">
            <v xml:space="preserve">        BB POLO 28 - 06.11.12</v>
          </cell>
          <cell r="B82">
            <v>0</v>
          </cell>
          <cell r="C82">
            <v>13630000</v>
          </cell>
          <cell r="D82">
            <v>0</v>
          </cell>
          <cell r="E82">
            <v>-7719.46</v>
          </cell>
          <cell r="F82">
            <v>64328.83</v>
          </cell>
          <cell r="G82">
            <v>0</v>
          </cell>
          <cell r="H82">
            <v>7719.46</v>
          </cell>
          <cell r="I82">
            <v>7719.46</v>
          </cell>
          <cell r="J82">
            <v>0</v>
          </cell>
          <cell r="K82">
            <v>13686609.369999999</v>
          </cell>
        </row>
        <row r="83">
          <cell r="A83" t="str">
            <v xml:space="preserve">        BB POLO 28 - 07.11.12</v>
          </cell>
          <cell r="B83">
            <v>0</v>
          </cell>
          <cell r="C83">
            <v>26539000</v>
          </cell>
          <cell r="D83">
            <v>0</v>
          </cell>
          <cell r="E83">
            <v>-13612.13</v>
          </cell>
          <cell r="F83">
            <v>117853.98</v>
          </cell>
          <cell r="G83">
            <v>0</v>
          </cell>
          <cell r="H83">
            <v>13612.13</v>
          </cell>
          <cell r="I83">
            <v>13612.13</v>
          </cell>
          <cell r="J83">
            <v>0</v>
          </cell>
          <cell r="K83">
            <v>26643241.850000001</v>
          </cell>
        </row>
        <row r="84">
          <cell r="A84" t="str">
            <v xml:space="preserve">        BB POLO 28 - 08.10.12</v>
          </cell>
          <cell r="B84">
            <v>19571565.719999999</v>
          </cell>
          <cell r="C84">
            <v>0</v>
          </cell>
          <cell r="D84">
            <v>19601956.739999998</v>
          </cell>
          <cell r="E84">
            <v>19572198.949999999</v>
          </cell>
          <cell r="F84">
            <v>30391.01</v>
          </cell>
          <cell r="G84">
            <v>26477.11</v>
          </cell>
          <cell r="H84">
            <v>0</v>
          </cell>
          <cell r="I84">
            <v>26477.11</v>
          </cell>
          <cell r="J84">
            <v>3280.68</v>
          </cell>
          <cell r="K84">
            <v>0</v>
          </cell>
        </row>
        <row r="85">
          <cell r="A85" t="str">
            <v xml:space="preserve">        BB POLO 28 - 08.11.12</v>
          </cell>
          <cell r="B85">
            <v>0</v>
          </cell>
          <cell r="C85">
            <v>12961000</v>
          </cell>
          <cell r="D85">
            <v>0</v>
          </cell>
          <cell r="E85">
            <v>-5990.46</v>
          </cell>
          <cell r="F85">
            <v>53968.07</v>
          </cell>
          <cell r="G85">
            <v>0</v>
          </cell>
          <cell r="H85">
            <v>5990.46</v>
          </cell>
          <cell r="I85">
            <v>5990.46</v>
          </cell>
          <cell r="J85">
            <v>0</v>
          </cell>
          <cell r="K85">
            <v>13008977.619999999</v>
          </cell>
        </row>
        <row r="86">
          <cell r="A86" t="str">
            <v xml:space="preserve">        BB POLO 28 - 09.10.12</v>
          </cell>
          <cell r="B86">
            <v>2797137.52</v>
          </cell>
          <cell r="C86">
            <v>0</v>
          </cell>
          <cell r="D86">
            <v>2804859.65</v>
          </cell>
          <cell r="E86">
            <v>2800391.23</v>
          </cell>
          <cell r="F86">
            <v>7722.13</v>
          </cell>
          <cell r="G86">
            <v>4468.42</v>
          </cell>
          <cell r="H86">
            <v>0</v>
          </cell>
          <cell r="I86">
            <v>4468.42</v>
          </cell>
          <cell r="J86">
            <v>0</v>
          </cell>
          <cell r="K86">
            <v>0</v>
          </cell>
        </row>
        <row r="87">
          <cell r="A87" t="str">
            <v xml:space="preserve">        BB POLO 28 - 09.11.12</v>
          </cell>
          <cell r="B87">
            <v>0</v>
          </cell>
          <cell r="C87">
            <v>5481000</v>
          </cell>
          <cell r="D87">
            <v>0</v>
          </cell>
          <cell r="E87">
            <v>-2236.25</v>
          </cell>
          <cell r="F87">
            <v>21297.65</v>
          </cell>
          <cell r="G87">
            <v>0</v>
          </cell>
          <cell r="H87">
            <v>2236.25</v>
          </cell>
          <cell r="I87">
            <v>2236.25</v>
          </cell>
          <cell r="J87">
            <v>0</v>
          </cell>
          <cell r="K87">
            <v>5500061.3899999997</v>
          </cell>
        </row>
        <row r="88">
          <cell r="A88" t="str">
            <v xml:space="preserve">        BB POLO 28 - 10.10.12</v>
          </cell>
          <cell r="B88">
            <v>3007168.92</v>
          </cell>
          <cell r="C88">
            <v>0</v>
          </cell>
          <cell r="D88">
            <v>3015470.89</v>
          </cell>
          <cell r="E88">
            <v>3010864.94</v>
          </cell>
          <cell r="F88">
            <v>8301.9699999999993</v>
          </cell>
          <cell r="G88">
            <v>4605.95</v>
          </cell>
          <cell r="H88">
            <v>0</v>
          </cell>
          <cell r="I88">
            <v>4605.95</v>
          </cell>
          <cell r="J88">
            <v>0</v>
          </cell>
          <cell r="K88">
            <v>0</v>
          </cell>
        </row>
        <row r="89">
          <cell r="A89" t="str">
            <v xml:space="preserve">        BB POLO 28 - 11.10.12</v>
          </cell>
          <cell r="B89">
            <v>21545734.350000001</v>
          </cell>
          <cell r="C89">
            <v>0</v>
          </cell>
          <cell r="D89">
            <v>21630322.59</v>
          </cell>
          <cell r="E89">
            <v>21593125.010000002</v>
          </cell>
          <cell r="F89">
            <v>84588.24</v>
          </cell>
          <cell r="G89">
            <v>37197.58</v>
          </cell>
          <cell r="H89">
            <v>0</v>
          </cell>
          <cell r="I89">
            <v>37197.58</v>
          </cell>
          <cell r="J89">
            <v>0</v>
          </cell>
          <cell r="K89">
            <v>0</v>
          </cell>
        </row>
        <row r="90">
          <cell r="A90" t="str">
            <v xml:space="preserve">        BB POLO 28 - 13.11.12</v>
          </cell>
          <cell r="B90">
            <v>0</v>
          </cell>
          <cell r="C90">
            <v>15770000</v>
          </cell>
          <cell r="D90">
            <v>0</v>
          </cell>
          <cell r="E90">
            <v>-4512</v>
          </cell>
          <cell r="F90">
            <v>52771.92</v>
          </cell>
          <cell r="G90">
            <v>0</v>
          </cell>
          <cell r="H90">
            <v>4512</v>
          </cell>
          <cell r="I90">
            <v>4512</v>
          </cell>
          <cell r="J90">
            <v>0</v>
          </cell>
          <cell r="K90">
            <v>15818259.92</v>
          </cell>
        </row>
        <row r="91">
          <cell r="A91" t="str">
            <v xml:space="preserve">        BB POLO 28 - 14.11.12</v>
          </cell>
          <cell r="B91">
            <v>0</v>
          </cell>
          <cell r="C91">
            <v>6476000</v>
          </cell>
          <cell r="D91">
            <v>0</v>
          </cell>
          <cell r="E91">
            <v>-1616.42</v>
          </cell>
          <cell r="F91">
            <v>19955.84</v>
          </cell>
          <cell r="G91">
            <v>0</v>
          </cell>
          <cell r="H91">
            <v>1616.42</v>
          </cell>
          <cell r="I91">
            <v>1616.42</v>
          </cell>
          <cell r="J91">
            <v>0</v>
          </cell>
          <cell r="K91">
            <v>6494339.4199999999</v>
          </cell>
        </row>
        <row r="92">
          <cell r="A92" t="str">
            <v xml:space="preserve">        BB POLO 28 - 16.10.12</v>
          </cell>
          <cell r="B92">
            <v>12002859.85</v>
          </cell>
          <cell r="C92">
            <v>0</v>
          </cell>
          <cell r="D92">
            <v>12056156.09</v>
          </cell>
          <cell r="E92">
            <v>12035645.970000001</v>
          </cell>
          <cell r="F92">
            <v>53296.25</v>
          </cell>
          <cell r="G92">
            <v>20510.12</v>
          </cell>
          <cell r="H92">
            <v>0</v>
          </cell>
          <cell r="I92">
            <v>20510.12</v>
          </cell>
          <cell r="J92">
            <v>0</v>
          </cell>
          <cell r="K92">
            <v>0</v>
          </cell>
        </row>
        <row r="93">
          <cell r="A93" t="str">
            <v xml:space="preserve">        BB POLO 28 - 17.10.12</v>
          </cell>
          <cell r="B93">
            <v>15036468.68</v>
          </cell>
          <cell r="C93">
            <v>0</v>
          </cell>
          <cell r="D93">
            <v>15103235.039999999</v>
          </cell>
          <cell r="E93">
            <v>15078432.149999999</v>
          </cell>
          <cell r="F93">
            <v>66766.37</v>
          </cell>
          <cell r="G93">
            <v>24802.89</v>
          </cell>
          <cell r="H93">
            <v>0</v>
          </cell>
          <cell r="I93">
            <v>24802.89</v>
          </cell>
          <cell r="J93">
            <v>0</v>
          </cell>
          <cell r="K93">
            <v>0.01</v>
          </cell>
        </row>
        <row r="94">
          <cell r="A94" t="str">
            <v xml:space="preserve">        BB POLO 28 - 18.10.12</v>
          </cell>
          <cell r="B94">
            <v>9335370.2599999998</v>
          </cell>
          <cell r="C94">
            <v>0</v>
          </cell>
          <cell r="D94">
            <v>9379988.4199999999</v>
          </cell>
          <cell r="E94">
            <v>9364466.0199999996</v>
          </cell>
          <cell r="F94">
            <v>44618.17</v>
          </cell>
          <cell r="G94">
            <v>15522.4</v>
          </cell>
          <cell r="H94">
            <v>0</v>
          </cell>
          <cell r="I94">
            <v>15522.4</v>
          </cell>
          <cell r="J94">
            <v>0</v>
          </cell>
          <cell r="K94">
            <v>0</v>
          </cell>
        </row>
        <row r="95">
          <cell r="A95" t="str">
            <v xml:space="preserve">        BB POLO 28 - 19.10.12</v>
          </cell>
          <cell r="B95">
            <v>3676544.82</v>
          </cell>
          <cell r="C95">
            <v>0</v>
          </cell>
          <cell r="D95">
            <v>3500891.66</v>
          </cell>
          <cell r="E95">
            <v>3494485.3200000003</v>
          </cell>
          <cell r="F95">
            <v>20440.27</v>
          </cell>
          <cell r="G95">
            <v>6175.73</v>
          </cell>
          <cell r="H95">
            <v>230.61</v>
          </cell>
          <cell r="I95">
            <v>6406.3399999999992</v>
          </cell>
          <cell r="J95">
            <v>0</v>
          </cell>
          <cell r="K95">
            <v>195862.82</v>
          </cell>
        </row>
        <row r="96">
          <cell r="A96" t="str">
            <v xml:space="preserve">        BB POLO 28 - 19.11.12</v>
          </cell>
          <cell r="B96">
            <v>0</v>
          </cell>
          <cell r="C96">
            <v>19149000</v>
          </cell>
          <cell r="D96">
            <v>0</v>
          </cell>
          <cell r="E96">
            <v>-2656.2</v>
          </cell>
          <cell r="F96">
            <v>47859.43</v>
          </cell>
          <cell r="G96">
            <v>0</v>
          </cell>
          <cell r="H96">
            <v>2656.2</v>
          </cell>
          <cell r="I96">
            <v>2656.2</v>
          </cell>
          <cell r="J96">
            <v>0</v>
          </cell>
          <cell r="K96">
            <v>19194203.23</v>
          </cell>
        </row>
        <row r="97">
          <cell r="A97" t="str">
            <v xml:space="preserve">        BB POLO 28 - 21.11.12</v>
          </cell>
          <cell r="B97">
            <v>0</v>
          </cell>
          <cell r="C97">
            <v>15979000</v>
          </cell>
          <cell r="D97">
            <v>0</v>
          </cell>
          <cell r="E97">
            <v>-1402.99</v>
          </cell>
          <cell r="F97">
            <v>31177.48</v>
          </cell>
          <cell r="G97">
            <v>0</v>
          </cell>
          <cell r="H97">
            <v>1402.99</v>
          </cell>
          <cell r="I97">
            <v>1402.99</v>
          </cell>
          <cell r="J97">
            <v>0</v>
          </cell>
          <cell r="K97">
            <v>16008774.49</v>
          </cell>
        </row>
        <row r="98">
          <cell r="A98" t="str">
            <v xml:space="preserve">        BB POLO 28 - 22.11.12</v>
          </cell>
          <cell r="B98">
            <v>0</v>
          </cell>
          <cell r="C98">
            <v>8450000</v>
          </cell>
          <cell r="D98">
            <v>0</v>
          </cell>
          <cell r="E98">
            <v>-574.79</v>
          </cell>
          <cell r="F98">
            <v>14192.28</v>
          </cell>
          <cell r="G98">
            <v>0</v>
          </cell>
          <cell r="H98">
            <v>574.79</v>
          </cell>
          <cell r="I98">
            <v>574.79</v>
          </cell>
          <cell r="J98">
            <v>0</v>
          </cell>
          <cell r="K98">
            <v>8463617.4900000002</v>
          </cell>
        </row>
        <row r="99">
          <cell r="A99" t="str">
            <v xml:space="preserve">        BB POLO 28 - 23.10.12</v>
          </cell>
          <cell r="B99">
            <v>8146345.0999999996</v>
          </cell>
          <cell r="C99">
            <v>0</v>
          </cell>
          <cell r="D99">
            <v>0</v>
          </cell>
          <cell r="E99">
            <v>-8945.3799999999992</v>
          </cell>
          <cell r="F99">
            <v>45290.75</v>
          </cell>
          <cell r="G99">
            <v>0</v>
          </cell>
          <cell r="H99">
            <v>8945.3799999999992</v>
          </cell>
          <cell r="I99">
            <v>8945.3799999999992</v>
          </cell>
          <cell r="J99">
            <v>0</v>
          </cell>
          <cell r="K99">
            <v>8182690.4699999997</v>
          </cell>
        </row>
        <row r="100">
          <cell r="A100" t="str">
            <v xml:space="preserve">        BB POLO 28 - 24.10.12</v>
          </cell>
          <cell r="B100">
            <v>14500432.77</v>
          </cell>
          <cell r="C100">
            <v>0</v>
          </cell>
          <cell r="D100">
            <v>0</v>
          </cell>
          <cell r="E100">
            <v>-15307.49</v>
          </cell>
          <cell r="F100">
            <v>80617.19</v>
          </cell>
          <cell r="G100">
            <v>0</v>
          </cell>
          <cell r="H100">
            <v>15307.49</v>
          </cell>
          <cell r="I100">
            <v>15307.49</v>
          </cell>
          <cell r="J100">
            <v>0</v>
          </cell>
          <cell r="K100">
            <v>14565742.460000001</v>
          </cell>
        </row>
        <row r="101">
          <cell r="A101" t="str">
            <v xml:space="preserve">        BB POLO 28 - 26.09.12</v>
          </cell>
          <cell r="B101">
            <v>5375133.79</v>
          </cell>
          <cell r="C101">
            <v>0</v>
          </cell>
          <cell r="D101">
            <v>5378135.1500000004</v>
          </cell>
          <cell r="E101">
            <v>5368951.71</v>
          </cell>
          <cell r="F101">
            <v>3001.37</v>
          </cell>
          <cell r="G101">
            <v>9183.44</v>
          </cell>
          <cell r="H101">
            <v>0</v>
          </cell>
          <cell r="I101">
            <v>9183.44</v>
          </cell>
          <cell r="J101">
            <v>0</v>
          </cell>
          <cell r="K101">
            <v>0</v>
          </cell>
        </row>
        <row r="102">
          <cell r="A102" t="str">
            <v xml:space="preserve">        BB POLO 28 - 26.10.12</v>
          </cell>
          <cell r="B102">
            <v>12411107.880000001</v>
          </cell>
          <cell r="C102">
            <v>0</v>
          </cell>
          <cell r="D102">
            <v>0</v>
          </cell>
          <cell r="E102">
            <v>-12016.38</v>
          </cell>
          <cell r="F102">
            <v>69001.3</v>
          </cell>
          <cell r="G102">
            <v>0</v>
          </cell>
          <cell r="H102">
            <v>12016.38</v>
          </cell>
          <cell r="I102">
            <v>12016.38</v>
          </cell>
          <cell r="J102">
            <v>0</v>
          </cell>
          <cell r="K102">
            <v>12468092.789999999</v>
          </cell>
        </row>
        <row r="103">
          <cell r="A103" t="str">
            <v xml:space="preserve">        BB POLO 28 - 27.11.12</v>
          </cell>
          <cell r="B103">
            <v>0</v>
          </cell>
          <cell r="C103">
            <v>7206000</v>
          </cell>
          <cell r="D103">
            <v>0</v>
          </cell>
          <cell r="E103">
            <v>-89.37</v>
          </cell>
          <cell r="F103">
            <v>5958.33</v>
          </cell>
          <cell r="G103">
            <v>0</v>
          </cell>
          <cell r="H103">
            <v>89.37</v>
          </cell>
          <cell r="I103">
            <v>89.37</v>
          </cell>
          <cell r="J103">
            <v>0</v>
          </cell>
          <cell r="K103">
            <v>7211868.9500000002</v>
          </cell>
        </row>
        <row r="104">
          <cell r="A104" t="str">
            <v xml:space="preserve">        BB POLO 28 - 29.11.12</v>
          </cell>
          <cell r="B104">
            <v>0</v>
          </cell>
          <cell r="C104">
            <v>4447000</v>
          </cell>
          <cell r="D104">
            <v>0</v>
          </cell>
          <cell r="E104">
            <v>-7.62</v>
          </cell>
          <cell r="F104">
            <v>1270.47</v>
          </cell>
          <cell r="G104">
            <v>0</v>
          </cell>
          <cell r="H104">
            <v>7.62</v>
          </cell>
          <cell r="I104">
            <v>7.62</v>
          </cell>
          <cell r="J104">
            <v>0</v>
          </cell>
          <cell r="K104">
            <v>4448262.8499999996</v>
          </cell>
        </row>
        <row r="105">
          <cell r="A105" t="str">
            <v xml:space="preserve">        BB POLO 28 - 31.10.12</v>
          </cell>
          <cell r="B105">
            <v>11503000</v>
          </cell>
          <cell r="C105">
            <v>0</v>
          </cell>
          <cell r="D105">
            <v>0</v>
          </cell>
          <cell r="E105">
            <v>-9592.8799999999992</v>
          </cell>
          <cell r="F105">
            <v>63952.54</v>
          </cell>
          <cell r="G105">
            <v>0</v>
          </cell>
          <cell r="H105">
            <v>9592.8799999999992</v>
          </cell>
          <cell r="I105">
            <v>9592.8799999999992</v>
          </cell>
          <cell r="J105">
            <v>0</v>
          </cell>
          <cell r="K105">
            <v>11557359.66</v>
          </cell>
        </row>
        <row r="109">
          <cell r="D109">
            <v>202510.40000000596</v>
          </cell>
        </row>
      </sheetData>
      <sheetData sheetId="111" refreshError="1">
        <row r="1">
          <cell r="A1" t="str">
            <v>Grupo</v>
          </cell>
          <cell r="B1" t="str">
            <v>Valor (12/2012-12/2012)</v>
          </cell>
        </row>
        <row r="2">
          <cell r="A2">
            <v>0</v>
          </cell>
          <cell r="B2" t="str">
            <v>Saldo Inicial (12/2012)</v>
          </cell>
          <cell r="C2" t="str">
            <v>Aplicação (12/2012)</v>
          </cell>
          <cell r="D2" t="str">
            <v>Resgate Total (12/2012)</v>
          </cell>
          <cell r="E2" t="str">
            <v>Resgate Líquido (12/2012)</v>
          </cell>
          <cell r="F2" t="str">
            <v>Rendimento (12/2012)</v>
          </cell>
          <cell r="G2" t="str">
            <v>IR Pago (12/2012)</v>
          </cell>
          <cell r="H2" t="str">
            <v>Come Cotas (12/2012)</v>
          </cell>
          <cell r="I2" t="str">
            <v>IR Total Pago (12/2012)</v>
          </cell>
          <cell r="J2" t="str">
            <v>IOF Pago (12/2012)</v>
          </cell>
          <cell r="K2" t="str">
            <v>Saldo Final (12/2012)</v>
          </cell>
        </row>
        <row r="3">
          <cell r="A3" t="str">
            <v>FFDI</v>
          </cell>
          <cell r="B3">
            <v>267108028.41</v>
          </cell>
          <cell r="C3">
            <v>190339194.15000001</v>
          </cell>
          <cell r="D3">
            <v>229468622.41999999</v>
          </cell>
          <cell r="E3">
            <v>228993079.56999999</v>
          </cell>
          <cell r="F3">
            <v>1558968.72</v>
          </cell>
          <cell r="G3">
            <v>433209.47</v>
          </cell>
          <cell r="H3" t="str">
            <v>0,00</v>
          </cell>
          <cell r="I3">
            <v>433209.47</v>
          </cell>
          <cell r="J3">
            <v>42333.38</v>
          </cell>
          <cell r="K3">
            <v>229540532.96000001</v>
          </cell>
        </row>
        <row r="4">
          <cell r="A4" t="str">
            <v xml:space="preserve">     </v>
          </cell>
          <cell r="B4">
            <v>71056152.269999996</v>
          </cell>
          <cell r="C4">
            <v>3634593.15</v>
          </cell>
          <cell r="D4">
            <v>6188607.4800000004</v>
          </cell>
          <cell r="E4">
            <v>5989079.7800000003</v>
          </cell>
          <cell r="F4">
            <v>366236.63</v>
          </cell>
          <cell r="G4">
            <v>199527.7</v>
          </cell>
          <cell r="H4" t="str">
            <v>0,00</v>
          </cell>
          <cell r="I4">
            <v>199527.7</v>
          </cell>
          <cell r="J4" t="str">
            <v>0,00</v>
          </cell>
          <cell r="K4">
            <v>68868374.569999993</v>
          </cell>
        </row>
        <row r="5">
          <cell r="A5" t="str">
            <v>BB CDB 14.872</v>
          </cell>
          <cell r="B5">
            <v>15000516.59</v>
          </cell>
          <cell r="C5" t="str">
            <v>0,00</v>
          </cell>
          <cell r="D5" t="str">
            <v>0,00</v>
          </cell>
          <cell r="E5" t="str">
            <v>0,00</v>
          </cell>
          <cell r="F5">
            <v>79423.75</v>
          </cell>
          <cell r="G5" t="str">
            <v>0,00</v>
          </cell>
          <cell r="H5" t="str">
            <v>0,00</v>
          </cell>
          <cell r="I5" t="str">
            <v>0,00</v>
          </cell>
          <cell r="J5" t="str">
            <v>0,00</v>
          </cell>
          <cell r="K5">
            <v>15079940.34</v>
          </cell>
        </row>
        <row r="6">
          <cell r="A6" t="str">
            <v>BB CDB 1980</v>
          </cell>
          <cell r="B6">
            <v>1455081.55</v>
          </cell>
          <cell r="C6" t="str">
            <v>0,00</v>
          </cell>
          <cell r="D6" t="str">
            <v>0,00</v>
          </cell>
          <cell r="E6" t="str">
            <v>0,00</v>
          </cell>
          <cell r="F6">
            <v>7782.29</v>
          </cell>
          <cell r="G6" t="str">
            <v>0,00</v>
          </cell>
          <cell r="H6" t="str">
            <v>0,00</v>
          </cell>
          <cell r="I6" t="str">
            <v>0,00</v>
          </cell>
          <cell r="J6" t="str">
            <v>0,00</v>
          </cell>
          <cell r="K6">
            <v>1462863.84</v>
          </cell>
        </row>
        <row r="7">
          <cell r="A7" t="str">
            <v>BB CDB 3590</v>
          </cell>
          <cell r="B7">
            <v>3666269.64</v>
          </cell>
          <cell r="C7" t="str">
            <v>0,00</v>
          </cell>
          <cell r="D7" t="str">
            <v>0,00</v>
          </cell>
          <cell r="E7" t="str">
            <v>0,00</v>
          </cell>
          <cell r="F7">
            <v>19608.5</v>
          </cell>
          <cell r="G7" t="str">
            <v>0,00</v>
          </cell>
          <cell r="H7" t="str">
            <v>0,00</v>
          </cell>
          <cell r="I7" t="str">
            <v>0,00</v>
          </cell>
          <cell r="J7" t="str">
            <v>0,00</v>
          </cell>
          <cell r="K7">
            <v>3685878.14</v>
          </cell>
        </row>
        <row r="8">
          <cell r="A8" t="str">
            <v xml:space="preserve">BB Polo 28 - BNDES FINEM </v>
          </cell>
          <cell r="B8">
            <v>8353639.5099999998</v>
          </cell>
          <cell r="C8" t="str">
            <v>0,00</v>
          </cell>
          <cell r="D8" t="str">
            <v>0,00</v>
          </cell>
          <cell r="E8" t="str">
            <v>0,00</v>
          </cell>
          <cell r="F8">
            <v>47011.92</v>
          </cell>
          <cell r="G8" t="str">
            <v>0,00</v>
          </cell>
          <cell r="H8" t="str">
            <v>0,00</v>
          </cell>
          <cell r="I8" t="str">
            <v>0,00</v>
          </cell>
          <cell r="J8" t="str">
            <v>0,00</v>
          </cell>
          <cell r="K8">
            <v>8400651.4299999997</v>
          </cell>
        </row>
        <row r="9">
          <cell r="A9" t="str">
            <v>BNB AF 1</v>
          </cell>
          <cell r="B9">
            <v>5442991.7599999998</v>
          </cell>
          <cell r="C9" t="str">
            <v>0,00</v>
          </cell>
          <cell r="D9">
            <v>373478.7</v>
          </cell>
          <cell r="E9">
            <v>360206.9</v>
          </cell>
          <cell r="F9">
            <v>26428.97</v>
          </cell>
          <cell r="G9">
            <v>13271.8</v>
          </cell>
          <cell r="H9" t="str">
            <v>0,00</v>
          </cell>
          <cell r="I9">
            <v>13271.8</v>
          </cell>
          <cell r="J9" t="str">
            <v>0,00</v>
          </cell>
          <cell r="K9">
            <v>5095942.03</v>
          </cell>
        </row>
        <row r="10">
          <cell r="A10" t="str">
            <v>BNB AF 2º</v>
          </cell>
          <cell r="B10">
            <v>7082445.3600000003</v>
          </cell>
          <cell r="C10" t="str">
            <v>0,00</v>
          </cell>
          <cell r="D10" t="str">
            <v>0,00</v>
          </cell>
          <cell r="E10" t="str">
            <v>0,00</v>
          </cell>
          <cell r="F10">
            <v>35980.879999999997</v>
          </cell>
          <cell r="G10" t="str">
            <v>0,00</v>
          </cell>
          <cell r="H10" t="str">
            <v>0,00</v>
          </cell>
          <cell r="I10" t="str">
            <v>0,00</v>
          </cell>
          <cell r="J10" t="str">
            <v>0,00</v>
          </cell>
          <cell r="K10">
            <v>7118426.2400000002</v>
          </cell>
        </row>
        <row r="11">
          <cell r="A11" t="str">
            <v>BNB FNE</v>
          </cell>
          <cell r="B11">
            <v>22229388.59</v>
          </cell>
          <cell r="C11" t="str">
            <v>0,00</v>
          </cell>
          <cell r="D11">
            <v>1360568.07</v>
          </cell>
          <cell r="E11">
            <v>1293132.93</v>
          </cell>
          <cell r="F11">
            <v>108476.36</v>
          </cell>
          <cell r="G11">
            <v>67435.14</v>
          </cell>
          <cell r="H11" t="str">
            <v>0,00</v>
          </cell>
          <cell r="I11">
            <v>67435.14</v>
          </cell>
          <cell r="J11" t="str">
            <v>0,00</v>
          </cell>
          <cell r="K11">
            <v>20977296.879999999</v>
          </cell>
        </row>
        <row r="12">
          <cell r="A12" t="str">
            <v>Bradesco LFT LP 2012</v>
          </cell>
          <cell r="B12">
            <v>21689.9</v>
          </cell>
          <cell r="C12" t="str">
            <v>0,00</v>
          </cell>
          <cell r="D12" t="str">
            <v>0,00</v>
          </cell>
          <cell r="E12" t="str">
            <v>0,00</v>
          </cell>
          <cell r="F12">
            <v>129.05000000000001</v>
          </cell>
          <cell r="G12" t="str">
            <v>0,00</v>
          </cell>
          <cell r="H12" t="str">
            <v>0,00</v>
          </cell>
          <cell r="I12" t="str">
            <v>0,00</v>
          </cell>
          <cell r="J12" t="str">
            <v>0,00</v>
          </cell>
          <cell r="K12">
            <v>21818.95</v>
          </cell>
        </row>
        <row r="13">
          <cell r="A13" t="str">
            <v>CEF - 13º Leilao ajuste</v>
          </cell>
          <cell r="B13">
            <v>2929233.06</v>
          </cell>
          <cell r="C13" t="str">
            <v>0,00</v>
          </cell>
          <cell r="D13" t="str">
            <v>0,00</v>
          </cell>
          <cell r="E13" t="str">
            <v>0,00</v>
          </cell>
          <cell r="F13">
            <v>15666.57</v>
          </cell>
          <cell r="G13" t="str">
            <v>0,00</v>
          </cell>
          <cell r="H13" t="str">
            <v>0,00</v>
          </cell>
          <cell r="I13" t="str">
            <v>0,00</v>
          </cell>
          <cell r="J13" t="str">
            <v>0,00</v>
          </cell>
          <cell r="K13">
            <v>2944899.63</v>
          </cell>
        </row>
        <row r="14">
          <cell r="A14" t="str">
            <v>CEF - MCSD 185</v>
          </cell>
          <cell r="B14">
            <v>125329.55</v>
          </cell>
          <cell r="C14" t="str">
            <v>0,00</v>
          </cell>
          <cell r="D14" t="str">
            <v>0,00</v>
          </cell>
          <cell r="E14" t="str">
            <v>0,00</v>
          </cell>
          <cell r="F14">
            <v>670.31</v>
          </cell>
          <cell r="G14" t="str">
            <v>0,00</v>
          </cell>
          <cell r="H14" t="str">
            <v>0,00</v>
          </cell>
          <cell r="I14" t="str">
            <v>0,00</v>
          </cell>
          <cell r="J14" t="str">
            <v>0,00</v>
          </cell>
          <cell r="K14">
            <v>125999.85</v>
          </cell>
        </row>
        <row r="15">
          <cell r="A15" t="str">
            <v>CEF - MCSD 473</v>
          </cell>
          <cell r="B15">
            <v>25747.97</v>
          </cell>
          <cell r="C15" t="str">
            <v>0,00</v>
          </cell>
          <cell r="D15" t="str">
            <v>0,00</v>
          </cell>
          <cell r="E15" t="str">
            <v>0,00</v>
          </cell>
          <cell r="F15">
            <v>137.71</v>
          </cell>
          <cell r="G15" t="str">
            <v>0,00</v>
          </cell>
          <cell r="H15" t="str">
            <v>0,00</v>
          </cell>
          <cell r="I15" t="str">
            <v>0,00</v>
          </cell>
          <cell r="J15" t="str">
            <v>0,00</v>
          </cell>
          <cell r="K15">
            <v>25885.68</v>
          </cell>
        </row>
        <row r="16">
          <cell r="A16" t="str">
            <v>CEF 1º E 5º L EE</v>
          </cell>
          <cell r="B16">
            <v>556376.55000000005</v>
          </cell>
          <cell r="C16" t="str">
            <v>0,00</v>
          </cell>
          <cell r="D16">
            <v>556527.18999999994</v>
          </cell>
          <cell r="E16">
            <v>542010.56000000006</v>
          </cell>
          <cell r="F16">
            <v>150.63999999999999</v>
          </cell>
          <cell r="G16">
            <v>14516.63</v>
          </cell>
          <cell r="H16" t="str">
            <v>0,00</v>
          </cell>
          <cell r="I16">
            <v>14516.63</v>
          </cell>
          <cell r="J16" t="str">
            <v>0,00</v>
          </cell>
          <cell r="K16" t="str">
            <v>0,00</v>
          </cell>
        </row>
        <row r="17">
          <cell r="A17" t="str">
            <v xml:space="preserve">        CEF 1º e 5º LEE - 2007/14</v>
          </cell>
          <cell r="B17" t="str">
            <v>0,00</v>
          </cell>
          <cell r="C17">
            <v>570414.56000000006</v>
          </cell>
          <cell r="D17" t="str">
            <v>0,00</v>
          </cell>
          <cell r="E17" t="str">
            <v>0,00</v>
          </cell>
          <cell r="F17">
            <v>2895.56</v>
          </cell>
          <cell r="G17" t="str">
            <v>0,00</v>
          </cell>
          <cell r="H17" t="str">
            <v>0,00</v>
          </cell>
          <cell r="I17" t="str">
            <v>0,00</v>
          </cell>
          <cell r="J17" t="str">
            <v>0,00</v>
          </cell>
          <cell r="K17">
            <v>573310.12</v>
          </cell>
        </row>
        <row r="18">
          <cell r="A18" t="str">
            <v>CEF 1º L EE</v>
          </cell>
          <cell r="B18">
            <v>2854480.95</v>
          </cell>
          <cell r="C18" t="str">
            <v>0,00</v>
          </cell>
          <cell r="D18">
            <v>2866713.16</v>
          </cell>
          <cell r="E18">
            <v>2792652.74</v>
          </cell>
          <cell r="F18">
            <v>12232.21</v>
          </cell>
          <cell r="G18">
            <v>74060.42</v>
          </cell>
          <cell r="H18" t="str">
            <v>0,00</v>
          </cell>
          <cell r="I18">
            <v>74060.42</v>
          </cell>
          <cell r="J18" t="str">
            <v>0,00</v>
          </cell>
          <cell r="K18" t="str">
            <v>0,00</v>
          </cell>
        </row>
        <row r="19">
          <cell r="A19" t="str">
            <v xml:space="preserve">        CEF 1º L EE - 2006/13</v>
          </cell>
          <cell r="B19" t="str">
            <v>0,00</v>
          </cell>
          <cell r="C19">
            <v>1913568.11</v>
          </cell>
          <cell r="D19" t="str">
            <v>0,00</v>
          </cell>
          <cell r="E19" t="str">
            <v>0,00</v>
          </cell>
          <cell r="F19">
            <v>2530.75</v>
          </cell>
          <cell r="G19" t="str">
            <v>0,00</v>
          </cell>
          <cell r="H19" t="str">
            <v>0,00</v>
          </cell>
          <cell r="I19" t="str">
            <v>0,00</v>
          </cell>
          <cell r="J19" t="str">
            <v>0,00</v>
          </cell>
          <cell r="K19">
            <v>1916098.86</v>
          </cell>
        </row>
        <row r="20">
          <cell r="A20" t="str">
            <v>CEF 2º L EE</v>
          </cell>
          <cell r="B20">
            <v>971507.67</v>
          </cell>
          <cell r="C20" t="str">
            <v>0,00</v>
          </cell>
          <cell r="D20">
            <v>973608.52</v>
          </cell>
          <cell r="E20">
            <v>944165.93</v>
          </cell>
          <cell r="F20">
            <v>2100.85</v>
          </cell>
          <cell r="G20">
            <v>29442.59</v>
          </cell>
          <cell r="H20" t="str">
            <v>0,00</v>
          </cell>
          <cell r="I20">
            <v>29442.59</v>
          </cell>
          <cell r="J20" t="str">
            <v>0,00</v>
          </cell>
          <cell r="K20" t="str">
            <v>0,00</v>
          </cell>
        </row>
        <row r="21">
          <cell r="A21" t="str">
            <v xml:space="preserve">        CEF 2º LEE 2012</v>
          </cell>
          <cell r="B21" t="str">
            <v>0,00</v>
          </cell>
          <cell r="C21">
            <v>1107085.3</v>
          </cell>
          <cell r="D21" t="str">
            <v>0,00</v>
          </cell>
          <cell r="E21" t="str">
            <v>0,00</v>
          </cell>
          <cell r="F21">
            <v>3222.53</v>
          </cell>
          <cell r="G21" t="str">
            <v>0,00</v>
          </cell>
          <cell r="H21" t="str">
            <v>0,00</v>
          </cell>
          <cell r="I21" t="str">
            <v>0,00</v>
          </cell>
          <cell r="J21" t="str">
            <v>0,00</v>
          </cell>
          <cell r="K21">
            <v>1110307.83</v>
          </cell>
        </row>
        <row r="22">
          <cell r="A22" t="str">
            <v>CEF CHESF</v>
          </cell>
          <cell r="B22">
            <v>165005.89000000001</v>
          </cell>
          <cell r="C22" t="str">
            <v>0,00</v>
          </cell>
          <cell r="D22" t="str">
            <v>0,00</v>
          </cell>
          <cell r="E22" t="str">
            <v>0,00</v>
          </cell>
          <cell r="F22">
            <v>882.51</v>
          </cell>
          <cell r="G22" t="str">
            <v>0,00</v>
          </cell>
          <cell r="H22" t="str">
            <v>0,00</v>
          </cell>
          <cell r="I22" t="str">
            <v>0,00</v>
          </cell>
          <cell r="J22" t="str">
            <v>0,00</v>
          </cell>
          <cell r="K22">
            <v>165888.4</v>
          </cell>
        </row>
        <row r="23">
          <cell r="A23" t="str">
            <v>CEF CHESF 2</v>
          </cell>
          <cell r="B23">
            <v>45384.22</v>
          </cell>
          <cell r="C23" t="str">
            <v>0,00</v>
          </cell>
          <cell r="D23" t="str">
            <v>0,00</v>
          </cell>
          <cell r="E23" t="str">
            <v>0,00</v>
          </cell>
          <cell r="F23">
            <v>242.73</v>
          </cell>
          <cell r="G23" t="str">
            <v>0,00</v>
          </cell>
          <cell r="H23" t="str">
            <v>0,00</v>
          </cell>
          <cell r="I23" t="str">
            <v>0,00</v>
          </cell>
          <cell r="J23" t="str">
            <v>0,00</v>
          </cell>
          <cell r="K23">
            <v>45626.95</v>
          </cell>
        </row>
        <row r="24">
          <cell r="A24" t="str">
            <v>CEF MCSD - 467</v>
          </cell>
          <cell r="B24">
            <v>5940.78</v>
          </cell>
          <cell r="C24" t="str">
            <v>0,00</v>
          </cell>
          <cell r="D24" t="str">
            <v>0,00</v>
          </cell>
          <cell r="E24" t="str">
            <v>0,00</v>
          </cell>
          <cell r="F24">
            <v>31.77</v>
          </cell>
          <cell r="G24" t="str">
            <v>0,00</v>
          </cell>
          <cell r="H24" t="str">
            <v>0,00</v>
          </cell>
          <cell r="I24" t="str">
            <v>0,00</v>
          </cell>
          <cell r="J24" t="str">
            <v>0,00</v>
          </cell>
          <cell r="K24">
            <v>5972.56</v>
          </cell>
        </row>
        <row r="25">
          <cell r="A25" t="str">
            <v>ITAU - 4º LEILÃO 4 - BLOQ JUDIC</v>
          </cell>
          <cell r="B25">
            <v>67567.72</v>
          </cell>
          <cell r="C25" t="str">
            <v>0,00</v>
          </cell>
          <cell r="D25" t="str">
            <v>0,00</v>
          </cell>
          <cell r="E25" t="str">
            <v>0,00</v>
          </cell>
          <cell r="F25">
            <v>357.75</v>
          </cell>
          <cell r="G25" t="str">
            <v>0,00</v>
          </cell>
          <cell r="H25" t="str">
            <v>0,00</v>
          </cell>
          <cell r="I25" t="str">
            <v>0,00</v>
          </cell>
          <cell r="J25" t="str">
            <v>0,00</v>
          </cell>
          <cell r="K25">
            <v>67925.47</v>
          </cell>
        </row>
        <row r="26">
          <cell r="A26" t="str">
            <v>VOTORANTIM  BLOQ. JUD 2011</v>
          </cell>
          <cell r="B26">
            <v>20715.32</v>
          </cell>
          <cell r="C26" t="str">
            <v>0,00</v>
          </cell>
          <cell r="D26">
            <v>20771.759999999998</v>
          </cell>
          <cell r="E26">
            <v>20483.419999999998</v>
          </cell>
          <cell r="F26">
            <v>56.44</v>
          </cell>
          <cell r="G26" t="str">
            <v>288,34</v>
          </cell>
          <cell r="H26" t="str">
            <v>0,00</v>
          </cell>
          <cell r="I26" t="str">
            <v>288,34</v>
          </cell>
          <cell r="J26" t="str">
            <v>0,00</v>
          </cell>
          <cell r="K26" t="str">
            <v>0,00</v>
          </cell>
        </row>
        <row r="27">
          <cell r="A27" t="str">
            <v>VOTORANTIM 2º L EE Novo 2011</v>
          </cell>
          <cell r="B27">
            <v>36839.699999999997</v>
          </cell>
          <cell r="C27" t="str">
            <v>0,00</v>
          </cell>
          <cell r="D27">
            <v>36940.080000000002</v>
          </cell>
          <cell r="E27">
            <v>36427.300000000003</v>
          </cell>
          <cell r="F27">
            <v>100.38</v>
          </cell>
          <cell r="G27" t="str">
            <v>512,78</v>
          </cell>
          <cell r="H27" t="str">
            <v>0,00</v>
          </cell>
          <cell r="I27" t="str">
            <v>512,78</v>
          </cell>
          <cell r="J27" t="str">
            <v>0,00</v>
          </cell>
          <cell r="K27" t="str">
            <v>0,00</v>
          </cell>
        </row>
        <row r="28">
          <cell r="A28" t="str">
            <v xml:space="preserve">      VOTORANTIM BLOQ JUDIC 2012</v>
          </cell>
          <cell r="B28" t="str">
            <v>0,00</v>
          </cell>
          <cell r="C28">
            <v>43525.18</v>
          </cell>
          <cell r="D28" t="str">
            <v>0,00</v>
          </cell>
          <cell r="E28" t="str">
            <v>0,00</v>
          </cell>
          <cell r="F28">
            <v>116.21</v>
          </cell>
          <cell r="G28" t="str">
            <v>0,00</v>
          </cell>
          <cell r="H28" t="str">
            <v>0,00</v>
          </cell>
          <cell r="I28" t="str">
            <v>0,00</v>
          </cell>
          <cell r="J28" t="str">
            <v>0,00</v>
          </cell>
          <cell r="K28">
            <v>43641.39</v>
          </cell>
        </row>
        <row r="29">
          <cell r="A29" t="str">
            <v>BRADESCO RECIFE</v>
          </cell>
          <cell r="B29">
            <v>1172869.45</v>
          </cell>
          <cell r="C29" t="str">
            <v>0,00</v>
          </cell>
          <cell r="D29" t="str">
            <v>0,00</v>
          </cell>
          <cell r="E29" t="str">
            <v>0,00</v>
          </cell>
          <cell r="F29">
            <v>6303.42</v>
          </cell>
          <cell r="G29" t="str">
            <v>0,00</v>
          </cell>
          <cell r="H29" t="str">
            <v>0,00</v>
          </cell>
          <cell r="I29" t="str">
            <v>0,00</v>
          </cell>
          <cell r="J29" t="str">
            <v>0,00</v>
          </cell>
          <cell r="K29">
            <v>1179172.8700000001</v>
          </cell>
        </row>
        <row r="30">
          <cell r="A30" t="str">
            <v>BRADESCO RECIFE MAE 2012</v>
          </cell>
          <cell r="B30">
            <v>1112854.67</v>
          </cell>
          <cell r="C30" t="str">
            <v>0,00</v>
          </cell>
          <cell r="D30" t="str">
            <v>0,00</v>
          </cell>
          <cell r="E30" t="str">
            <v>0,00</v>
          </cell>
          <cell r="F30">
            <v>5980.88</v>
          </cell>
          <cell r="G30" t="str">
            <v>0,00</v>
          </cell>
          <cell r="H30" t="str">
            <v>0,00</v>
          </cell>
          <cell r="I30" t="str">
            <v>0,00</v>
          </cell>
          <cell r="J30" t="str">
            <v>0,00</v>
          </cell>
          <cell r="K30">
            <v>1118835.54</v>
          </cell>
        </row>
        <row r="31">
          <cell r="A31" t="str">
            <v>CAIXA FI NATAL</v>
          </cell>
          <cell r="B31">
            <v>6466874.9100000001</v>
          </cell>
          <cell r="C31">
            <v>1631000</v>
          </cell>
          <cell r="D31" t="str">
            <v>0,00</v>
          </cell>
          <cell r="E31" t="str">
            <v>0,00</v>
          </cell>
          <cell r="F31">
            <v>37817.75</v>
          </cell>
          <cell r="G31" t="str">
            <v>0,00</v>
          </cell>
          <cell r="H31" t="str">
            <v>0,00</v>
          </cell>
          <cell r="I31" t="str">
            <v>0,00</v>
          </cell>
          <cell r="J31" t="str">
            <v>0,00</v>
          </cell>
          <cell r="K31">
            <v>8138656.75</v>
          </cell>
        </row>
        <row r="32">
          <cell r="A32" t="str">
            <v>BB POLO 28 - 2011</v>
          </cell>
          <cell r="B32">
            <v>187299277.11000001</v>
          </cell>
          <cell r="C32">
            <v>185073601</v>
          </cell>
          <cell r="D32">
            <v>223280014.94</v>
          </cell>
          <cell r="E32">
            <v>223003999.78999999</v>
          </cell>
          <cell r="F32">
            <v>1142630.05</v>
          </cell>
          <cell r="G32">
            <v>233681.77</v>
          </cell>
          <cell r="H32" t="str">
            <v>0,00</v>
          </cell>
          <cell r="I32">
            <v>233681.77</v>
          </cell>
          <cell r="J32">
            <v>42333.38</v>
          </cell>
          <cell r="K32">
            <v>150235493.22</v>
          </cell>
        </row>
      </sheetData>
      <sheetData sheetId="112" refreshError="1">
        <row r="1">
          <cell r="A1" t="str">
            <v>Grupo</v>
          </cell>
          <cell r="B1" t="str">
            <v>Valor (01/2013-01/2013)</v>
          </cell>
        </row>
        <row r="2">
          <cell r="A2">
            <v>0</v>
          </cell>
          <cell r="B2" t="str">
            <v>Saldo Inicial (01/2013)</v>
          </cell>
          <cell r="C2" t="str">
            <v>Aplicação (01/2013)</v>
          </cell>
          <cell r="D2" t="str">
            <v>Resgate Total (01/2013)</v>
          </cell>
          <cell r="E2" t="str">
            <v>Resgate Líquido (01/2013)</v>
          </cell>
          <cell r="F2" t="str">
            <v>Rendimento (01/2013)</v>
          </cell>
          <cell r="G2" t="str">
            <v>IR Pago (01/2013)</v>
          </cell>
          <cell r="H2" t="str">
            <v>Come Cotas (01/2013)</v>
          </cell>
          <cell r="I2" t="str">
            <v>IR Total Pago (01/2013)</v>
          </cell>
          <cell r="J2" t="str">
            <v>IOF Pago (01/2013)</v>
          </cell>
          <cell r="K2" t="str">
            <v>Saldo Final (01/2013)</v>
          </cell>
        </row>
        <row r="3">
          <cell r="A3" t="str">
            <v>FFDI</v>
          </cell>
          <cell r="B3">
            <v>230358532.41425499</v>
          </cell>
          <cell r="C3">
            <v>177640000</v>
          </cell>
          <cell r="D3">
            <v>243989722.236696</v>
          </cell>
          <cell r="E3">
            <v>243250390.24905401</v>
          </cell>
          <cell r="F3">
            <v>1337143.6941209999</v>
          </cell>
          <cell r="G3">
            <v>621008.30139200005</v>
          </cell>
          <cell r="H3">
            <v>0</v>
          </cell>
          <cell r="I3">
            <v>621008.30139200005</v>
          </cell>
          <cell r="J3">
            <v>118323.68625</v>
          </cell>
          <cell r="K3">
            <v>165345979.15357</v>
          </cell>
        </row>
        <row r="4">
          <cell r="A4" t="str">
            <v xml:space="preserve">     </v>
          </cell>
          <cell r="B4">
            <v>69686374.570658997</v>
          </cell>
          <cell r="C4">
            <v>0</v>
          </cell>
          <cell r="D4">
            <v>25390955.770064</v>
          </cell>
          <cell r="E4">
            <v>25003377.239096999</v>
          </cell>
          <cell r="F4">
            <v>339071.35329399997</v>
          </cell>
          <cell r="G4">
            <v>387578.530967</v>
          </cell>
          <cell r="H4">
            <v>0</v>
          </cell>
          <cell r="I4">
            <v>387578.530967</v>
          </cell>
          <cell r="J4">
            <v>0</v>
          </cell>
          <cell r="K4">
            <v>44634515.435780004</v>
          </cell>
        </row>
        <row r="5">
          <cell r="A5" t="str">
            <v xml:space="preserve">        BB CDB 14.872</v>
          </cell>
          <cell r="B5">
            <v>15079940.343307</v>
          </cell>
          <cell r="C5">
            <v>0</v>
          </cell>
          <cell r="D5">
            <v>9535101.2720010001</v>
          </cell>
          <cell r="E5">
            <v>9499766.0390600003</v>
          </cell>
          <cell r="F5">
            <v>58263.501821999998</v>
          </cell>
          <cell r="G5">
            <v>35335.232941000002</v>
          </cell>
          <cell r="H5">
            <v>0</v>
          </cell>
          <cell r="I5">
            <v>35335.232941000002</v>
          </cell>
          <cell r="J5">
            <v>0</v>
          </cell>
          <cell r="K5">
            <v>5603102.6743449997</v>
          </cell>
        </row>
        <row r="6">
          <cell r="A6" t="str">
            <v xml:space="preserve">        BB CDB 1980</v>
          </cell>
          <cell r="B6">
            <v>1462863.835703</v>
          </cell>
          <cell r="C6">
            <v>0</v>
          </cell>
          <cell r="D6">
            <v>1464295.7546979999</v>
          </cell>
          <cell r="E6">
            <v>1444335.8889820001</v>
          </cell>
          <cell r="F6">
            <v>1431.779708</v>
          </cell>
          <cell r="G6">
            <v>19959.865716</v>
          </cell>
          <cell r="H6">
            <v>0</v>
          </cell>
          <cell r="I6">
            <v>19959.865716</v>
          </cell>
          <cell r="J6">
            <v>0</v>
          </cell>
          <cell r="K6">
            <v>0</v>
          </cell>
        </row>
        <row r="7">
          <cell r="A7" t="str">
            <v xml:space="preserve">        BB CDB 3590</v>
          </cell>
          <cell r="B7">
            <v>3685878.1392140002</v>
          </cell>
          <cell r="C7">
            <v>0</v>
          </cell>
          <cell r="D7">
            <v>3690166.9822610002</v>
          </cell>
          <cell r="E7">
            <v>3667629.4024959998</v>
          </cell>
          <cell r="F7">
            <v>4288.6549640000003</v>
          </cell>
          <cell r="G7">
            <v>22537.579764999999</v>
          </cell>
          <cell r="H7">
            <v>0</v>
          </cell>
          <cell r="I7">
            <v>22537.579764999999</v>
          </cell>
          <cell r="J7">
            <v>0</v>
          </cell>
          <cell r="K7">
            <v>5.7469999999999995E-3</v>
          </cell>
        </row>
        <row r="8">
          <cell r="A8" t="str">
            <v xml:space="preserve">        BB Polo 28 - BNDES FINEM </v>
          </cell>
          <cell r="B8">
            <v>8400651.4268830009</v>
          </cell>
          <cell r="C8">
            <v>0</v>
          </cell>
          <cell r="D8">
            <v>3546930.6538860002</v>
          </cell>
          <cell r="E8">
            <v>3497953.67</v>
          </cell>
          <cell r="F8">
            <v>47535.039214999997</v>
          </cell>
          <cell r="G8">
            <v>48976.983886000002</v>
          </cell>
          <cell r="H8">
            <v>0</v>
          </cell>
          <cell r="I8">
            <v>48976.983886000002</v>
          </cell>
          <cell r="J8">
            <v>0</v>
          </cell>
          <cell r="K8">
            <v>4901255.8122119997</v>
          </cell>
        </row>
        <row r="9">
          <cell r="A9" t="str">
            <v xml:space="preserve">        BNB AF 1</v>
          </cell>
          <cell r="B9">
            <v>5095942.0255629998</v>
          </cell>
          <cell r="C9">
            <v>0</v>
          </cell>
          <cell r="D9">
            <v>0</v>
          </cell>
          <cell r="E9">
            <v>0</v>
          </cell>
          <cell r="F9">
            <v>28386.971059</v>
          </cell>
          <cell r="G9">
            <v>0</v>
          </cell>
          <cell r="H9">
            <v>0</v>
          </cell>
          <cell r="I9">
            <v>0</v>
          </cell>
          <cell r="J9">
            <v>0</v>
          </cell>
          <cell r="K9">
            <v>5124334.6167449998</v>
          </cell>
        </row>
        <row r="10">
          <cell r="A10" t="str">
            <v xml:space="preserve">        BNB AF 2º</v>
          </cell>
          <cell r="B10">
            <v>7118426.235111</v>
          </cell>
          <cell r="C10">
            <v>0</v>
          </cell>
          <cell r="D10">
            <v>7154461.1072180001</v>
          </cell>
          <cell r="E10">
            <v>6893692.2385590002</v>
          </cell>
          <cell r="F10">
            <v>36027.793925999998</v>
          </cell>
          <cell r="G10">
            <v>260768.868659</v>
          </cell>
          <cell r="H10">
            <v>0</v>
          </cell>
          <cell r="I10">
            <v>260768.868659</v>
          </cell>
          <cell r="J10">
            <v>0</v>
          </cell>
          <cell r="K10">
            <v>0</v>
          </cell>
        </row>
        <row r="11">
          <cell r="A11" t="str">
            <v xml:space="preserve">        BNB FNE</v>
          </cell>
          <cell r="B11">
            <v>20977296.880959</v>
          </cell>
          <cell r="C11">
            <v>0</v>
          </cell>
          <cell r="D11">
            <v>0</v>
          </cell>
          <cell r="E11">
            <v>0</v>
          </cell>
          <cell r="F11">
            <v>116854.07713999999</v>
          </cell>
          <cell r="G11">
            <v>0</v>
          </cell>
          <cell r="H11">
            <v>0</v>
          </cell>
          <cell r="I11">
            <v>0</v>
          </cell>
          <cell r="J11">
            <v>0</v>
          </cell>
          <cell r="K11">
            <v>21094162.929221001</v>
          </cell>
        </row>
        <row r="12">
          <cell r="A12" t="str">
            <v xml:space="preserve">        Bradesco LFT LP 2012</v>
          </cell>
          <cell r="B12">
            <v>21818.953841999999</v>
          </cell>
          <cell r="C12">
            <v>0</v>
          </cell>
          <cell r="D12">
            <v>0</v>
          </cell>
          <cell r="E12">
            <v>0</v>
          </cell>
          <cell r="F12">
            <v>132.21900199999999</v>
          </cell>
          <cell r="G12">
            <v>0</v>
          </cell>
          <cell r="H12">
            <v>0</v>
          </cell>
          <cell r="I12">
            <v>0</v>
          </cell>
          <cell r="J12">
            <v>0</v>
          </cell>
          <cell r="K12">
            <v>21951.172844000001</v>
          </cell>
        </row>
        <row r="13">
          <cell r="A13" t="str">
            <v xml:space="preserve">        CEF - 13º Leilao ajuste</v>
          </cell>
          <cell r="B13">
            <v>2944899.6276460001</v>
          </cell>
          <cell r="C13">
            <v>0</v>
          </cell>
          <cell r="D13">
            <v>0</v>
          </cell>
          <cell r="E13">
            <v>0</v>
          </cell>
          <cell r="F13">
            <v>17270.370833000001</v>
          </cell>
          <cell r="G13">
            <v>0</v>
          </cell>
          <cell r="H13">
            <v>0</v>
          </cell>
          <cell r="I13">
            <v>0</v>
          </cell>
          <cell r="J13">
            <v>0</v>
          </cell>
          <cell r="K13">
            <v>2962170.1328309998</v>
          </cell>
        </row>
        <row r="14">
          <cell r="A14" t="str">
            <v xml:space="preserve">        CEF - MCSD 185</v>
          </cell>
          <cell r="B14">
            <v>125999.852212</v>
          </cell>
          <cell r="C14">
            <v>0</v>
          </cell>
          <cell r="D14">
            <v>0</v>
          </cell>
          <cell r="E14">
            <v>0</v>
          </cell>
          <cell r="F14">
            <v>738.92644700000005</v>
          </cell>
          <cell r="G14">
            <v>0</v>
          </cell>
          <cell r="H14">
            <v>0</v>
          </cell>
          <cell r="I14">
            <v>0</v>
          </cell>
          <cell r="J14">
            <v>0</v>
          </cell>
          <cell r="K14">
            <v>126738.786941</v>
          </cell>
        </row>
        <row r="15">
          <cell r="A15" t="str">
            <v xml:space="preserve">        CEF - MCSD 473</v>
          </cell>
          <cell r="B15">
            <v>25885.682462000001</v>
          </cell>
          <cell r="C15">
            <v>0</v>
          </cell>
          <cell r="D15">
            <v>0</v>
          </cell>
          <cell r="E15">
            <v>0</v>
          </cell>
          <cell r="F15">
            <v>151.80664899999999</v>
          </cell>
          <cell r="G15">
            <v>0</v>
          </cell>
          <cell r="H15">
            <v>0</v>
          </cell>
          <cell r="I15">
            <v>0</v>
          </cell>
          <cell r="J15">
            <v>0</v>
          </cell>
          <cell r="K15">
            <v>26037.490838000002</v>
          </cell>
        </row>
        <row r="16">
          <cell r="A16" t="str">
            <v xml:space="preserve">        CEF 1º e 5º LEE - 2007/14</v>
          </cell>
          <cell r="B16">
            <v>573310.11535500002</v>
          </cell>
          <cell r="C16">
            <v>0</v>
          </cell>
          <cell r="D16">
            <v>0</v>
          </cell>
          <cell r="E16">
            <v>0</v>
          </cell>
          <cell r="F16">
            <v>3362.1783949999999</v>
          </cell>
          <cell r="G16">
            <v>0</v>
          </cell>
          <cell r="H16">
            <v>0</v>
          </cell>
          <cell r="I16">
            <v>0</v>
          </cell>
          <cell r="J16">
            <v>0</v>
          </cell>
          <cell r="K16">
            <v>576672.29721899994</v>
          </cell>
        </row>
        <row r="17">
          <cell r="A17" t="str">
            <v xml:space="preserve">        CEF 1º L EE - 2006/13</v>
          </cell>
          <cell r="B17">
            <v>1916098.8569740001</v>
          </cell>
          <cell r="C17">
            <v>0</v>
          </cell>
          <cell r="D17">
            <v>0</v>
          </cell>
          <cell r="E17">
            <v>0</v>
          </cell>
          <cell r="F17">
            <v>11236.965781000001</v>
          </cell>
          <cell r="G17">
            <v>0</v>
          </cell>
          <cell r="H17">
            <v>0</v>
          </cell>
          <cell r="I17">
            <v>0</v>
          </cell>
          <cell r="J17">
            <v>0</v>
          </cell>
          <cell r="K17">
            <v>1927335.825249</v>
          </cell>
        </row>
        <row r="18">
          <cell r="A18" t="str">
            <v xml:space="preserve">        CEF 2º LEE 2012</v>
          </cell>
          <cell r="B18">
            <v>1110307.8330939999</v>
          </cell>
          <cell r="C18">
            <v>0</v>
          </cell>
          <cell r="D18">
            <v>0</v>
          </cell>
          <cell r="E18">
            <v>0</v>
          </cell>
          <cell r="F18">
            <v>6511.4026020000001</v>
          </cell>
          <cell r="G18">
            <v>0</v>
          </cell>
          <cell r="H18">
            <v>0</v>
          </cell>
          <cell r="I18">
            <v>0</v>
          </cell>
          <cell r="J18">
            <v>0</v>
          </cell>
          <cell r="K18">
            <v>1116819.233276</v>
          </cell>
        </row>
        <row r="19">
          <cell r="A19" t="str">
            <v xml:space="preserve">        CEF CHESF</v>
          </cell>
          <cell r="B19">
            <v>165888.395456</v>
          </cell>
          <cell r="C19">
            <v>0</v>
          </cell>
          <cell r="D19">
            <v>0</v>
          </cell>
          <cell r="E19">
            <v>0</v>
          </cell>
          <cell r="F19">
            <v>972.85296200000005</v>
          </cell>
          <cell r="G19">
            <v>0</v>
          </cell>
          <cell r="H19">
            <v>0</v>
          </cell>
          <cell r="I19">
            <v>0</v>
          </cell>
          <cell r="J19">
            <v>0</v>
          </cell>
          <cell r="K19">
            <v>166861.26874299999</v>
          </cell>
        </row>
        <row r="20">
          <cell r="A20" t="str">
            <v xml:space="preserve">        CEF CHESF 2</v>
          </cell>
          <cell r="B20">
            <v>45626.952969999998</v>
          </cell>
          <cell r="C20">
            <v>0</v>
          </cell>
          <cell r="D20">
            <v>0</v>
          </cell>
          <cell r="E20">
            <v>0</v>
          </cell>
          <cell r="F20">
            <v>267.57939399999998</v>
          </cell>
          <cell r="G20">
            <v>0</v>
          </cell>
          <cell r="H20">
            <v>0</v>
          </cell>
          <cell r="I20">
            <v>0</v>
          </cell>
          <cell r="J20">
            <v>0</v>
          </cell>
          <cell r="K20">
            <v>45894.537953999999</v>
          </cell>
        </row>
        <row r="21">
          <cell r="A21" t="str">
            <v xml:space="preserve">        CEF MCSD - 467</v>
          </cell>
          <cell r="B21">
            <v>5972.5568329999996</v>
          </cell>
          <cell r="C21">
            <v>0</v>
          </cell>
          <cell r="D21">
            <v>0</v>
          </cell>
          <cell r="E21">
            <v>0</v>
          </cell>
          <cell r="F21">
            <v>35.026074000000001</v>
          </cell>
          <cell r="G21">
            <v>0</v>
          </cell>
          <cell r="H21">
            <v>0</v>
          </cell>
          <cell r="I21">
            <v>0</v>
          </cell>
          <cell r="J21">
            <v>0</v>
          </cell>
          <cell r="K21">
            <v>6007.5833060000004</v>
          </cell>
        </row>
        <row r="22">
          <cell r="A22" t="str">
            <v xml:space="preserve">        ITAU - 4º LEILÃO 4 - BLOQ JUDIC</v>
          </cell>
          <cell r="B22">
            <v>67925.468315999999</v>
          </cell>
          <cell r="C22">
            <v>0</v>
          </cell>
          <cell r="D22">
            <v>0</v>
          </cell>
          <cell r="E22">
            <v>0</v>
          </cell>
          <cell r="F22">
            <v>394.35456899999997</v>
          </cell>
          <cell r="G22">
            <v>0</v>
          </cell>
          <cell r="H22">
            <v>0</v>
          </cell>
          <cell r="I22">
            <v>0</v>
          </cell>
          <cell r="J22">
            <v>0</v>
          </cell>
          <cell r="K22">
            <v>68319.827004999999</v>
          </cell>
        </row>
        <row r="23">
          <cell r="A23" t="str">
            <v xml:space="preserve">        ITAÚ - SALVADOR DI</v>
          </cell>
          <cell r="B23">
            <v>818000</v>
          </cell>
          <cell r="C23">
            <v>0</v>
          </cell>
          <cell r="D23">
            <v>0</v>
          </cell>
          <cell r="E23">
            <v>0</v>
          </cell>
          <cell r="F23">
            <v>4951.3511669999998</v>
          </cell>
          <cell r="G23">
            <v>0</v>
          </cell>
          <cell r="H23">
            <v>0</v>
          </cell>
          <cell r="I23">
            <v>0</v>
          </cell>
          <cell r="J23">
            <v>0</v>
          </cell>
          <cell r="K23">
            <v>822951.35116700002</v>
          </cell>
        </row>
        <row r="24">
          <cell r="A24" t="str">
            <v xml:space="preserve">        VOTORANTIM BLOQ JUDIC 2013</v>
          </cell>
          <cell r="B24">
            <v>43641.388759000001</v>
          </cell>
          <cell r="C24">
            <v>0</v>
          </cell>
          <cell r="D24">
            <v>0</v>
          </cell>
          <cell r="E24">
            <v>0</v>
          </cell>
          <cell r="F24">
            <v>258.50158499999998</v>
          </cell>
          <cell r="G24">
            <v>0</v>
          </cell>
          <cell r="H24">
            <v>0</v>
          </cell>
          <cell r="I24">
            <v>0</v>
          </cell>
          <cell r="J24">
            <v>0</v>
          </cell>
          <cell r="K24">
            <v>43899.890137000002</v>
          </cell>
        </row>
        <row r="25">
          <cell r="A25" t="str">
            <v xml:space="preserve">    BRADESCO  RECIFE 2013</v>
          </cell>
          <cell r="B25">
            <v>1179172.867387</v>
          </cell>
          <cell r="C25">
            <v>0</v>
          </cell>
          <cell r="D25">
            <v>0</v>
          </cell>
          <cell r="E25">
            <v>0</v>
          </cell>
          <cell r="F25">
            <v>6996.2163609999998</v>
          </cell>
          <cell r="G25">
            <v>0</v>
          </cell>
          <cell r="H25">
            <v>0</v>
          </cell>
          <cell r="I25">
            <v>0</v>
          </cell>
          <cell r="J25">
            <v>0</v>
          </cell>
          <cell r="K25">
            <v>1186169.083748</v>
          </cell>
        </row>
        <row r="26">
          <cell r="A26" t="str">
            <v xml:space="preserve">    BRADESCO RECIFE MAE 2013</v>
          </cell>
          <cell r="B26">
            <v>1118835.5428180001</v>
          </cell>
          <cell r="C26">
            <v>0</v>
          </cell>
          <cell r="D26">
            <v>1113206.8825040001</v>
          </cell>
          <cell r="E26">
            <v>1110013.5079340001</v>
          </cell>
          <cell r="F26">
            <v>5742.5061759999999</v>
          </cell>
          <cell r="G26">
            <v>3193.3745699999999</v>
          </cell>
          <cell r="H26">
            <v>0</v>
          </cell>
          <cell r="I26">
            <v>3193.3745699999999</v>
          </cell>
          <cell r="J26">
            <v>0</v>
          </cell>
          <cell r="K26">
            <v>11371.166491</v>
          </cell>
        </row>
        <row r="27">
          <cell r="A27" t="str">
            <v xml:space="preserve">    Caixa FI Natal</v>
          </cell>
          <cell r="B27">
            <v>8138656.7511710003</v>
          </cell>
          <cell r="C27">
            <v>664000</v>
          </cell>
          <cell r="D27">
            <v>6894104.7495370004</v>
          </cell>
          <cell r="E27">
            <v>6872999.5450520003</v>
          </cell>
          <cell r="F27">
            <v>42714.867425999997</v>
          </cell>
          <cell r="G27">
            <v>21105.204484999998</v>
          </cell>
          <cell r="H27">
            <v>0</v>
          </cell>
          <cell r="I27">
            <v>21105.204484999998</v>
          </cell>
          <cell r="J27">
            <v>0</v>
          </cell>
          <cell r="K27">
            <v>1951266.8690559999</v>
          </cell>
        </row>
        <row r="28">
          <cell r="A28" t="str">
            <v xml:space="preserve">    Fundo BB Polo 28</v>
          </cell>
          <cell r="B28">
            <v>150235492.68222001</v>
          </cell>
          <cell r="C28">
            <v>176976000</v>
          </cell>
          <cell r="D28">
            <v>210591454.834591</v>
          </cell>
          <cell r="E28">
            <v>210263999.95697099</v>
          </cell>
          <cell r="F28">
            <v>942618.75086399994</v>
          </cell>
          <cell r="G28">
            <v>209131.19136999999</v>
          </cell>
          <cell r="H28">
            <v>0</v>
          </cell>
          <cell r="I28">
            <v>209131.19136999999</v>
          </cell>
          <cell r="J28">
            <v>118323.68625</v>
          </cell>
          <cell r="K28">
            <v>117562656.59849501</v>
          </cell>
        </row>
      </sheetData>
      <sheetData sheetId="113" refreshError="1">
        <row r="1">
          <cell r="A1" t="str">
            <v>Grupo</v>
          </cell>
          <cell r="B1" t="str">
            <v>Valor (02/2013-02/2013)</v>
          </cell>
        </row>
        <row r="2">
          <cell r="A2">
            <v>0</v>
          </cell>
          <cell r="B2" t="str">
            <v>Saldo Inicial (02/2013)</v>
          </cell>
          <cell r="C2" t="str">
            <v>Aplicação (02/2013)</v>
          </cell>
          <cell r="D2" t="str">
            <v>Resgate Total (02/2013)</v>
          </cell>
          <cell r="E2" t="str">
            <v>Resgate Líquido (02/2013)</v>
          </cell>
          <cell r="F2" t="str">
            <v>Rendimento (02/2013)</v>
          </cell>
          <cell r="G2" t="str">
            <v>IR Pago (02/2013)</v>
          </cell>
          <cell r="H2" t="str">
            <v>Come Cotas (02/2013)</v>
          </cell>
          <cell r="I2" t="str">
            <v>IR Total Pago (02/2013)</v>
          </cell>
          <cell r="J2" t="str">
            <v>IOF Pago (02/2013)</v>
          </cell>
          <cell r="K2" t="str">
            <v>Saldo Final (02/2013)</v>
          </cell>
        </row>
        <row r="3">
          <cell r="A3" t="str">
            <v>FFDI</v>
          </cell>
          <cell r="B3">
            <v>165345979.14782301</v>
          </cell>
          <cell r="C3">
            <v>176434000</v>
          </cell>
          <cell r="D3">
            <v>141195399.228275</v>
          </cell>
          <cell r="E3">
            <v>140901391.817375</v>
          </cell>
          <cell r="F3">
            <v>911714.93359200004</v>
          </cell>
          <cell r="G3">
            <v>212905.94459100001</v>
          </cell>
          <cell r="H3">
            <v>0</v>
          </cell>
          <cell r="I3">
            <v>212905.94459100001</v>
          </cell>
          <cell r="J3">
            <v>81101.466308999996</v>
          </cell>
          <cell r="K3">
            <v>201496291.79952699</v>
          </cell>
        </row>
        <row r="4">
          <cell r="A4" t="str">
            <v xml:space="preserve">     </v>
          </cell>
          <cell r="B4">
            <v>44634515.430032998</v>
          </cell>
          <cell r="C4">
            <v>22832000</v>
          </cell>
          <cell r="D4">
            <v>10961234.990085</v>
          </cell>
          <cell r="E4">
            <v>10870086.784915</v>
          </cell>
          <cell r="F4">
            <v>253340.97837699999</v>
          </cell>
          <cell r="G4">
            <v>91148.205170000001</v>
          </cell>
          <cell r="H4">
            <v>0</v>
          </cell>
          <cell r="I4">
            <v>91148.205170000001</v>
          </cell>
          <cell r="J4">
            <v>0</v>
          </cell>
          <cell r="K4">
            <v>56758618.364708997</v>
          </cell>
        </row>
        <row r="5">
          <cell r="A5" t="str">
            <v xml:space="preserve">        BB CDB 14.872</v>
          </cell>
          <cell r="B5">
            <v>5603102.6743449997</v>
          </cell>
          <cell r="C5">
            <v>0</v>
          </cell>
          <cell r="D5">
            <v>5508694.1276070001</v>
          </cell>
          <cell r="E5">
            <v>5479745.2000000002</v>
          </cell>
          <cell r="F5">
            <v>22320.4274</v>
          </cell>
          <cell r="G5">
            <v>28948.927607000001</v>
          </cell>
          <cell r="H5">
            <v>0</v>
          </cell>
          <cell r="I5">
            <v>28948.927607000001</v>
          </cell>
          <cell r="J5">
            <v>0</v>
          </cell>
          <cell r="K5">
            <v>116728.97413800001</v>
          </cell>
        </row>
        <row r="6">
          <cell r="A6" t="str">
            <v xml:space="preserve">        BB CDB 19.599</v>
          </cell>
          <cell r="B6">
            <v>0</v>
          </cell>
          <cell r="C6">
            <v>19599000</v>
          </cell>
          <cell r="D6">
            <v>0</v>
          </cell>
          <cell r="E6">
            <v>0</v>
          </cell>
          <cell r="F6">
            <v>61601.542912999997</v>
          </cell>
          <cell r="G6">
            <v>0</v>
          </cell>
          <cell r="H6">
            <v>0</v>
          </cell>
          <cell r="I6">
            <v>0</v>
          </cell>
          <cell r="J6">
            <v>0</v>
          </cell>
          <cell r="K6">
            <v>19660601.542913001</v>
          </cell>
        </row>
        <row r="7">
          <cell r="A7" t="str">
            <v xml:space="preserve">        BB CDB 3.233</v>
          </cell>
          <cell r="B7">
            <v>0</v>
          </cell>
          <cell r="C7">
            <v>3233000</v>
          </cell>
          <cell r="D7">
            <v>0</v>
          </cell>
          <cell r="E7">
            <v>0</v>
          </cell>
          <cell r="F7">
            <v>4240.7969139999996</v>
          </cell>
          <cell r="G7">
            <v>0</v>
          </cell>
          <cell r="H7">
            <v>0</v>
          </cell>
          <cell r="I7">
            <v>0</v>
          </cell>
          <cell r="J7">
            <v>0</v>
          </cell>
          <cell r="K7">
            <v>3237240.7969140001</v>
          </cell>
        </row>
        <row r="8">
          <cell r="A8" t="str">
            <v xml:space="preserve">        BB Polo 28 - BNDES FINEM </v>
          </cell>
          <cell r="B8">
            <v>4901255.8122119997</v>
          </cell>
          <cell r="C8">
            <v>0</v>
          </cell>
          <cell r="D8">
            <v>2455145.4167909999</v>
          </cell>
          <cell r="E8">
            <v>2419999.9999990002</v>
          </cell>
          <cell r="F8">
            <v>18287.266591</v>
          </cell>
          <cell r="G8">
            <v>35145.416792000004</v>
          </cell>
          <cell r="H8">
            <v>0</v>
          </cell>
          <cell r="I8">
            <v>35145.416792000004</v>
          </cell>
          <cell r="J8">
            <v>0</v>
          </cell>
          <cell r="K8">
            <v>2464397.6620120001</v>
          </cell>
        </row>
        <row r="9">
          <cell r="A9" t="str">
            <v xml:space="preserve">        BNB AF 1</v>
          </cell>
          <cell r="B9">
            <v>5124334.6167449998</v>
          </cell>
          <cell r="C9">
            <v>0</v>
          </cell>
          <cell r="D9">
            <v>0</v>
          </cell>
          <cell r="E9">
            <v>0</v>
          </cell>
          <cell r="F9">
            <v>23435.733896000002</v>
          </cell>
          <cell r="G9">
            <v>0</v>
          </cell>
          <cell r="H9">
            <v>0</v>
          </cell>
          <cell r="I9">
            <v>0</v>
          </cell>
          <cell r="J9">
            <v>0</v>
          </cell>
          <cell r="K9">
            <v>5147770.3506410001</v>
          </cell>
        </row>
        <row r="10">
          <cell r="A10" t="str">
            <v xml:space="preserve">        BNB FNE</v>
          </cell>
          <cell r="B10">
            <v>21094162.929221001</v>
          </cell>
          <cell r="C10">
            <v>0</v>
          </cell>
          <cell r="D10">
            <v>0</v>
          </cell>
          <cell r="E10">
            <v>0</v>
          </cell>
          <cell r="F10">
            <v>96472.464452999993</v>
          </cell>
          <cell r="G10">
            <v>0</v>
          </cell>
          <cell r="H10">
            <v>0</v>
          </cell>
          <cell r="I10">
            <v>0</v>
          </cell>
          <cell r="J10">
            <v>0</v>
          </cell>
          <cell r="K10">
            <v>21190635.393674001</v>
          </cell>
        </row>
        <row r="11">
          <cell r="A11" t="str">
            <v xml:space="preserve">        Bradesco LFT LP 2012</v>
          </cell>
          <cell r="B11">
            <v>21951.172844000001</v>
          </cell>
          <cell r="C11">
            <v>0</v>
          </cell>
          <cell r="D11">
            <v>0</v>
          </cell>
          <cell r="E11">
            <v>0</v>
          </cell>
          <cell r="F11">
            <v>117.35472799999999</v>
          </cell>
          <cell r="G11">
            <v>0</v>
          </cell>
          <cell r="H11">
            <v>0</v>
          </cell>
          <cell r="I11">
            <v>0</v>
          </cell>
          <cell r="J11">
            <v>0</v>
          </cell>
          <cell r="K11">
            <v>22065.473956999998</v>
          </cell>
        </row>
        <row r="12">
          <cell r="A12" t="str">
            <v xml:space="preserve">        CEF - 13º Leilao ajuste</v>
          </cell>
          <cell r="B12">
            <v>2962170.1328309998</v>
          </cell>
          <cell r="C12">
            <v>0</v>
          </cell>
          <cell r="D12">
            <v>2965333.2783440002</v>
          </cell>
          <cell r="E12">
            <v>2939088.1646750001</v>
          </cell>
          <cell r="F12">
            <v>3163.1455129999999</v>
          </cell>
          <cell r="G12">
            <v>26245.113668999998</v>
          </cell>
          <cell r="H12">
            <v>0</v>
          </cell>
          <cell r="I12">
            <v>26245.113668999998</v>
          </cell>
          <cell r="J12">
            <v>0</v>
          </cell>
          <cell r="K12">
            <v>0</v>
          </cell>
        </row>
        <row r="13">
          <cell r="A13" t="str">
            <v xml:space="preserve">        CEF - MCSD 185</v>
          </cell>
          <cell r="B13">
            <v>126738.786941</v>
          </cell>
          <cell r="C13">
            <v>0</v>
          </cell>
          <cell r="D13">
            <v>0</v>
          </cell>
          <cell r="E13">
            <v>0</v>
          </cell>
          <cell r="F13">
            <v>610.20576100000005</v>
          </cell>
          <cell r="G13">
            <v>0</v>
          </cell>
          <cell r="H13">
            <v>0</v>
          </cell>
          <cell r="I13">
            <v>0</v>
          </cell>
          <cell r="J13">
            <v>0</v>
          </cell>
          <cell r="K13">
            <v>127348.992702</v>
          </cell>
        </row>
        <row r="14">
          <cell r="A14" t="str">
            <v xml:space="preserve">        CEF - MCSD 473</v>
          </cell>
          <cell r="B14">
            <v>26037.490838000002</v>
          </cell>
          <cell r="C14">
            <v>0</v>
          </cell>
          <cell r="D14">
            <v>26051.379525</v>
          </cell>
          <cell r="E14">
            <v>25394.250596000002</v>
          </cell>
          <cell r="F14">
            <v>13.888686999999999</v>
          </cell>
          <cell r="G14">
            <v>657.12892899999997</v>
          </cell>
          <cell r="H14">
            <v>0</v>
          </cell>
          <cell r="I14">
            <v>657.12892899999997</v>
          </cell>
          <cell r="J14">
            <v>0</v>
          </cell>
          <cell r="K14">
            <v>0</v>
          </cell>
        </row>
        <row r="15">
          <cell r="A15" t="str">
            <v xml:space="preserve">        CEF 1º e 5º LEE - 2007/14</v>
          </cell>
          <cell r="B15">
            <v>576672.29721899994</v>
          </cell>
          <cell r="C15">
            <v>0</v>
          </cell>
          <cell r="D15">
            <v>0</v>
          </cell>
          <cell r="E15">
            <v>0</v>
          </cell>
          <cell r="F15">
            <v>2776.4882929999999</v>
          </cell>
          <cell r="G15">
            <v>0</v>
          </cell>
          <cell r="H15">
            <v>0</v>
          </cell>
          <cell r="I15">
            <v>0</v>
          </cell>
          <cell r="J15">
            <v>0</v>
          </cell>
          <cell r="K15">
            <v>579448.78551199997</v>
          </cell>
        </row>
        <row r="16">
          <cell r="A16" t="str">
            <v xml:space="preserve">        CEF 1º L EE - 2006/13</v>
          </cell>
          <cell r="B16">
            <v>1927335.825249</v>
          </cell>
          <cell r="C16">
            <v>0</v>
          </cell>
          <cell r="D16">
            <v>0</v>
          </cell>
          <cell r="E16">
            <v>0</v>
          </cell>
          <cell r="F16">
            <v>9279.4909399999997</v>
          </cell>
          <cell r="G16">
            <v>0</v>
          </cell>
          <cell r="H16">
            <v>0</v>
          </cell>
          <cell r="I16">
            <v>0</v>
          </cell>
          <cell r="J16">
            <v>0</v>
          </cell>
          <cell r="K16">
            <v>1936615.3161889999</v>
          </cell>
        </row>
        <row r="17">
          <cell r="A17" t="str">
            <v xml:space="preserve">        CEF 2º LEE 2012</v>
          </cell>
          <cell r="B17">
            <v>1116819.233276</v>
          </cell>
          <cell r="C17">
            <v>0</v>
          </cell>
          <cell r="D17">
            <v>0</v>
          </cell>
          <cell r="E17">
            <v>0</v>
          </cell>
          <cell r="F17">
            <v>5377.1189329999997</v>
          </cell>
          <cell r="G17">
            <v>0</v>
          </cell>
          <cell r="H17">
            <v>0</v>
          </cell>
          <cell r="I17">
            <v>0</v>
          </cell>
          <cell r="J17">
            <v>0</v>
          </cell>
          <cell r="K17">
            <v>1122196.3522089999</v>
          </cell>
        </row>
        <row r="18">
          <cell r="A18" t="str">
            <v xml:space="preserve">        CEF CHESF</v>
          </cell>
          <cell r="B18">
            <v>166861.26874299999</v>
          </cell>
          <cell r="C18">
            <v>0</v>
          </cell>
          <cell r="D18">
            <v>0</v>
          </cell>
          <cell r="E18">
            <v>0</v>
          </cell>
          <cell r="F18">
            <v>803.38237400000003</v>
          </cell>
          <cell r="G18">
            <v>0</v>
          </cell>
          <cell r="H18">
            <v>0</v>
          </cell>
          <cell r="I18">
            <v>0</v>
          </cell>
          <cell r="J18">
            <v>0</v>
          </cell>
          <cell r="K18">
            <v>167664.651117</v>
          </cell>
        </row>
        <row r="19">
          <cell r="A19" t="str">
            <v xml:space="preserve">        CEF CHESF 2</v>
          </cell>
          <cell r="B19">
            <v>45894.537953999999</v>
          </cell>
          <cell r="C19">
            <v>0</v>
          </cell>
          <cell r="D19">
            <v>0</v>
          </cell>
          <cell r="E19">
            <v>0</v>
          </cell>
          <cell r="F19">
            <v>220.967173</v>
          </cell>
          <cell r="G19">
            <v>0</v>
          </cell>
          <cell r="H19">
            <v>0</v>
          </cell>
          <cell r="I19">
            <v>0</v>
          </cell>
          <cell r="J19">
            <v>0</v>
          </cell>
          <cell r="K19">
            <v>46115.505126999997</v>
          </cell>
        </row>
        <row r="20">
          <cell r="A20" t="str">
            <v xml:space="preserve">        CEF MCSD - 467</v>
          </cell>
          <cell r="B20">
            <v>6007.5833060000004</v>
          </cell>
          <cell r="C20">
            <v>0</v>
          </cell>
          <cell r="D20">
            <v>6010.7878179999998</v>
          </cell>
          <cell r="E20">
            <v>5859.1696449999999</v>
          </cell>
          <cell r="F20">
            <v>3.2045119999999998</v>
          </cell>
          <cell r="G20">
            <v>151.61817299999998</v>
          </cell>
          <cell r="H20">
            <v>0</v>
          </cell>
          <cell r="I20">
            <v>151.61817299999998</v>
          </cell>
          <cell r="J20">
            <v>0</v>
          </cell>
          <cell r="K20">
            <v>0</v>
          </cell>
        </row>
        <row r="21">
          <cell r="A21" t="str">
            <v xml:space="preserve">        ITAU - 4º LEILÃO 4 - BLOQ JUDIC</v>
          </cell>
          <cell r="B21">
            <v>68319.827004999999</v>
          </cell>
          <cell r="C21">
            <v>0</v>
          </cell>
          <cell r="D21">
            <v>0</v>
          </cell>
          <cell r="E21">
            <v>0</v>
          </cell>
          <cell r="F21">
            <v>325.64082999999999</v>
          </cell>
          <cell r="G21">
            <v>0</v>
          </cell>
          <cell r="H21">
            <v>0</v>
          </cell>
          <cell r="I21">
            <v>0</v>
          </cell>
          <cell r="J21">
            <v>0</v>
          </cell>
          <cell r="K21">
            <v>68645.467835000003</v>
          </cell>
        </row>
        <row r="22">
          <cell r="A22" t="str">
            <v xml:space="preserve">        ITAÚ - SALVADOR DI</v>
          </cell>
          <cell r="B22">
            <v>822951.35116700002</v>
          </cell>
          <cell r="C22">
            <v>0</v>
          </cell>
          <cell r="D22">
            <v>0</v>
          </cell>
          <cell r="E22">
            <v>0</v>
          </cell>
          <cell r="F22">
            <v>4078.3763869999998</v>
          </cell>
          <cell r="G22">
            <v>0</v>
          </cell>
          <cell r="H22">
            <v>0</v>
          </cell>
          <cell r="I22">
            <v>0</v>
          </cell>
          <cell r="J22">
            <v>0</v>
          </cell>
          <cell r="K22">
            <v>827029.72755299998</v>
          </cell>
        </row>
        <row r="23">
          <cell r="A23" t="str">
            <v xml:space="preserve">        VOTORANTIM BLOQ JUDIC 2013</v>
          </cell>
          <cell r="B23">
            <v>43899.890137000002</v>
          </cell>
          <cell r="C23">
            <v>0</v>
          </cell>
          <cell r="D23">
            <v>0</v>
          </cell>
          <cell r="E23">
            <v>0</v>
          </cell>
          <cell r="F23">
            <v>213.482079</v>
          </cell>
          <cell r="G23">
            <v>0</v>
          </cell>
          <cell r="H23">
            <v>0</v>
          </cell>
          <cell r="I23">
            <v>0</v>
          </cell>
          <cell r="J23">
            <v>0</v>
          </cell>
          <cell r="K23">
            <v>44113.372216000003</v>
          </cell>
        </row>
        <row r="24">
          <cell r="A24" t="str">
            <v xml:space="preserve">    BRADESCO  RECIFE 2013</v>
          </cell>
          <cell r="B24">
            <v>1186169.083748</v>
          </cell>
          <cell r="C24">
            <v>1027000</v>
          </cell>
          <cell r="D24">
            <v>0</v>
          </cell>
          <cell r="E24">
            <v>0</v>
          </cell>
          <cell r="F24">
            <v>6851.1232579999996</v>
          </cell>
          <cell r="G24">
            <v>0</v>
          </cell>
          <cell r="H24">
            <v>0</v>
          </cell>
          <cell r="I24">
            <v>0</v>
          </cell>
          <cell r="J24">
            <v>0</v>
          </cell>
          <cell r="K24">
            <v>2220020.207006</v>
          </cell>
        </row>
        <row r="25">
          <cell r="A25" t="str">
            <v xml:space="preserve">    BRADESCO RECIFE MAE 2013</v>
          </cell>
          <cell r="B25">
            <v>11371.166491</v>
          </cell>
          <cell r="C25">
            <v>0</v>
          </cell>
          <cell r="D25">
            <v>0</v>
          </cell>
          <cell r="E25">
            <v>0</v>
          </cell>
          <cell r="F25">
            <v>55.069344999999998</v>
          </cell>
          <cell r="G25">
            <v>0</v>
          </cell>
          <cell r="H25">
            <v>0</v>
          </cell>
          <cell r="I25">
            <v>0</v>
          </cell>
          <cell r="J25">
            <v>0</v>
          </cell>
          <cell r="K25">
            <v>11426.235836</v>
          </cell>
        </row>
        <row r="26">
          <cell r="A26" t="str">
            <v xml:space="preserve">    Caixa FI Natal</v>
          </cell>
          <cell r="B26">
            <v>1951266.8690559999</v>
          </cell>
          <cell r="C26">
            <v>740000</v>
          </cell>
          <cell r="D26">
            <v>0</v>
          </cell>
          <cell r="E26">
            <v>0</v>
          </cell>
          <cell r="F26">
            <v>11144.161013999999</v>
          </cell>
          <cell r="G26">
            <v>0</v>
          </cell>
          <cell r="H26">
            <v>0</v>
          </cell>
          <cell r="I26">
            <v>0</v>
          </cell>
          <cell r="J26">
            <v>0</v>
          </cell>
          <cell r="K26">
            <v>2702411.0300730001</v>
          </cell>
        </row>
        <row r="27">
          <cell r="A27" t="str">
            <v xml:space="preserve">    Fundo BB Polo 28</v>
          </cell>
          <cell r="B27">
            <v>117562656.59849501</v>
          </cell>
          <cell r="C27">
            <v>151835000</v>
          </cell>
          <cell r="D27">
            <v>130234164.23819</v>
          </cell>
          <cell r="E27">
            <v>130031305.03246</v>
          </cell>
          <cell r="F27">
            <v>640323.60159800004</v>
          </cell>
          <cell r="G27">
            <v>121757.73942100001</v>
          </cell>
          <cell r="H27">
            <v>0</v>
          </cell>
          <cell r="I27">
            <v>121757.73942100001</v>
          </cell>
          <cell r="J27">
            <v>81101.466308999996</v>
          </cell>
          <cell r="K27">
            <v>139803815.96190301</v>
          </cell>
        </row>
      </sheetData>
      <sheetData sheetId="114" refreshError="1">
        <row r="1">
          <cell r="A1" t="str">
            <v>Grupo</v>
          </cell>
          <cell r="B1" t="str">
            <v>Valor (03/2013-03/2013)</v>
          </cell>
        </row>
        <row r="2">
          <cell r="A2">
            <v>0</v>
          </cell>
          <cell r="B2" t="str">
            <v>Saldo Inicial (03/2013)</v>
          </cell>
          <cell r="C2" t="str">
            <v>Aplicação (03/2013)</v>
          </cell>
          <cell r="D2" t="str">
            <v>Resgate Total (03/2013)</v>
          </cell>
          <cell r="E2" t="str">
            <v>Resgate Líquido (03/2013)</v>
          </cell>
          <cell r="F2" t="str">
            <v>Rendimento (03/2013)</v>
          </cell>
          <cell r="G2" t="str">
            <v>IR Pago (03/2013)</v>
          </cell>
          <cell r="H2" t="str">
            <v>Come Cotas (03/2013)</v>
          </cell>
          <cell r="I2" t="str">
            <v>IR Total Pago (03/2013)</v>
          </cell>
          <cell r="J2" t="str">
            <v>IOF Pago (03/2013)</v>
          </cell>
          <cell r="K2" t="str">
            <v>Saldo Final (03/2013)</v>
          </cell>
        </row>
        <row r="3">
          <cell r="A3" t="str">
            <v>FFDI</v>
          </cell>
          <cell r="B3">
            <v>201496291.79952699</v>
          </cell>
          <cell r="C3">
            <v>124436000</v>
          </cell>
          <cell r="D3">
            <v>95742475.688683003</v>
          </cell>
          <cell r="E3">
            <v>95558867.145702004</v>
          </cell>
          <cell r="F3">
            <v>1172290.429123</v>
          </cell>
          <cell r="G3">
            <v>160658.799004</v>
          </cell>
          <cell r="H3">
            <v>0</v>
          </cell>
          <cell r="I3">
            <v>160658.799004</v>
          </cell>
          <cell r="J3">
            <v>22949.743976999998</v>
          </cell>
          <cell r="K3">
            <v>231362106.53997299</v>
          </cell>
        </row>
        <row r="4">
          <cell r="A4" t="str">
            <v xml:space="preserve">     </v>
          </cell>
          <cell r="B4">
            <v>56758618.364708997</v>
          </cell>
          <cell r="C4">
            <v>0</v>
          </cell>
          <cell r="D4">
            <v>6976757.849831</v>
          </cell>
          <cell r="E4">
            <v>6922881.036142</v>
          </cell>
          <cell r="F4">
            <v>283190.72124599997</v>
          </cell>
          <cell r="G4">
            <v>53876.813689000002</v>
          </cell>
          <cell r="H4">
            <v>0</v>
          </cell>
          <cell r="I4">
            <v>53876.813689000002</v>
          </cell>
          <cell r="J4">
            <v>0</v>
          </cell>
          <cell r="K4">
            <v>50065051.236125</v>
          </cell>
        </row>
        <row r="5">
          <cell r="A5" t="str">
            <v xml:space="preserve">        BB CDB 14.872</v>
          </cell>
          <cell r="B5">
            <v>116728.97413800001</v>
          </cell>
          <cell r="C5">
            <v>0</v>
          </cell>
          <cell r="D5">
            <v>0</v>
          </cell>
          <cell r="E5">
            <v>0</v>
          </cell>
          <cell r="F5">
            <v>621.23685499999999</v>
          </cell>
          <cell r="G5">
            <v>0</v>
          </cell>
          <cell r="H5">
            <v>0</v>
          </cell>
          <cell r="I5">
            <v>0</v>
          </cell>
          <cell r="J5">
            <v>0</v>
          </cell>
          <cell r="K5">
            <v>117350.210993</v>
          </cell>
        </row>
        <row r="6">
          <cell r="A6" t="str">
            <v xml:space="preserve">        BB CDB 19.599</v>
          </cell>
          <cell r="B6">
            <v>19660601.542913001</v>
          </cell>
          <cell r="C6">
            <v>0</v>
          </cell>
          <cell r="D6">
            <v>0</v>
          </cell>
          <cell r="E6">
            <v>0</v>
          </cell>
          <cell r="F6">
            <v>103575.05136</v>
          </cell>
          <cell r="G6">
            <v>0</v>
          </cell>
          <cell r="H6">
            <v>0</v>
          </cell>
          <cell r="I6">
            <v>0</v>
          </cell>
          <cell r="J6">
            <v>0</v>
          </cell>
          <cell r="K6">
            <v>19764176.594273001</v>
          </cell>
        </row>
        <row r="7">
          <cell r="A7" t="str">
            <v xml:space="preserve">        BB CDB 3.233</v>
          </cell>
          <cell r="B7">
            <v>3237240.7969140001</v>
          </cell>
          <cell r="C7">
            <v>0</v>
          </cell>
          <cell r="D7">
            <v>0</v>
          </cell>
          <cell r="E7">
            <v>0</v>
          </cell>
          <cell r="F7">
            <v>17054.278887</v>
          </cell>
          <cell r="G7">
            <v>0</v>
          </cell>
          <cell r="H7">
            <v>0</v>
          </cell>
          <cell r="I7">
            <v>0</v>
          </cell>
          <cell r="J7">
            <v>0</v>
          </cell>
          <cell r="K7">
            <v>3254295.075801</v>
          </cell>
        </row>
        <row r="8">
          <cell r="A8" t="str">
            <v xml:space="preserve">        BB Polo 28 - BNDES FINEM </v>
          </cell>
          <cell r="B8">
            <v>2464397.6620120001</v>
          </cell>
          <cell r="C8">
            <v>0</v>
          </cell>
          <cell r="D8">
            <v>2474068.7131059999</v>
          </cell>
          <cell r="E8">
            <v>2436614.48</v>
          </cell>
          <cell r="F8">
            <v>9671.0516270000007</v>
          </cell>
          <cell r="G8">
            <v>37454.233106</v>
          </cell>
          <cell r="H8">
            <v>0</v>
          </cell>
          <cell r="I8">
            <v>37454.233106</v>
          </cell>
          <cell r="J8">
            <v>0</v>
          </cell>
          <cell r="K8">
            <v>5.3299999999999995E-4</v>
          </cell>
        </row>
        <row r="9">
          <cell r="A9" t="str">
            <v xml:space="preserve">        BNB AF 1</v>
          </cell>
          <cell r="B9">
            <v>5147770.3506410001</v>
          </cell>
          <cell r="C9">
            <v>0</v>
          </cell>
          <cell r="D9">
            <v>0</v>
          </cell>
          <cell r="E9">
            <v>0</v>
          </cell>
          <cell r="F9">
            <v>26287.049486</v>
          </cell>
          <cell r="G9">
            <v>0</v>
          </cell>
          <cell r="H9">
            <v>0</v>
          </cell>
          <cell r="I9">
            <v>0</v>
          </cell>
          <cell r="J9">
            <v>0</v>
          </cell>
          <cell r="K9">
            <v>5174057.4001270002</v>
          </cell>
        </row>
        <row r="10">
          <cell r="A10" t="str">
            <v xml:space="preserve">        BNB FNE</v>
          </cell>
          <cell r="B10">
            <v>21190635.393674001</v>
          </cell>
          <cell r="C10">
            <v>0</v>
          </cell>
          <cell r="D10">
            <v>0</v>
          </cell>
          <cell r="E10">
            <v>0</v>
          </cell>
          <cell r="F10">
            <v>108209.81576100001</v>
          </cell>
          <cell r="G10">
            <v>0</v>
          </cell>
          <cell r="H10">
            <v>0</v>
          </cell>
          <cell r="I10">
            <v>0</v>
          </cell>
          <cell r="J10">
            <v>0</v>
          </cell>
          <cell r="K10">
            <v>21298845.209435001</v>
          </cell>
        </row>
        <row r="11">
          <cell r="A11" t="str">
            <v xml:space="preserve">        Bradesco LFT LP 2012</v>
          </cell>
          <cell r="B11">
            <v>22065.473956999998</v>
          </cell>
          <cell r="C11">
            <v>0</v>
          </cell>
          <cell r="D11">
            <v>22095.307056000001</v>
          </cell>
          <cell r="E11">
            <v>21766.045644999998</v>
          </cell>
          <cell r="F11">
            <v>29.833098999999997</v>
          </cell>
          <cell r="G11">
            <v>329.26141100000001</v>
          </cell>
          <cell r="H11">
            <v>0</v>
          </cell>
          <cell r="I11">
            <v>329.26141100000001</v>
          </cell>
          <cell r="J11">
            <v>0</v>
          </cell>
          <cell r="K11">
            <v>0</v>
          </cell>
        </row>
        <row r="12">
          <cell r="A12" t="str">
            <v xml:space="preserve">        CEF - MCSD 185</v>
          </cell>
          <cell r="B12">
            <v>127348.992702</v>
          </cell>
          <cell r="C12">
            <v>0</v>
          </cell>
          <cell r="D12">
            <v>0</v>
          </cell>
          <cell r="E12">
            <v>0</v>
          </cell>
          <cell r="F12">
            <v>684.62055199999998</v>
          </cell>
          <cell r="G12">
            <v>0</v>
          </cell>
          <cell r="H12">
            <v>0</v>
          </cell>
          <cell r="I12">
            <v>0</v>
          </cell>
          <cell r="J12">
            <v>0</v>
          </cell>
          <cell r="K12">
            <v>128033.613254</v>
          </cell>
        </row>
        <row r="13">
          <cell r="A13" t="str">
            <v xml:space="preserve">        CEF 1º e 5º LEE - 2007/14</v>
          </cell>
          <cell r="B13">
            <v>579448.78551199997</v>
          </cell>
          <cell r="C13">
            <v>0</v>
          </cell>
          <cell r="D13">
            <v>581627.45948700001</v>
          </cell>
          <cell r="E13">
            <v>579104.55710199999</v>
          </cell>
          <cell r="F13">
            <v>2178.6739750000002</v>
          </cell>
          <cell r="G13">
            <v>2522.9023849999999</v>
          </cell>
          <cell r="H13">
            <v>0</v>
          </cell>
          <cell r="I13">
            <v>2522.9023849999999</v>
          </cell>
          <cell r="J13">
            <v>0</v>
          </cell>
          <cell r="K13">
            <v>0</v>
          </cell>
        </row>
        <row r="14">
          <cell r="A14" t="str">
            <v xml:space="preserve">        CEF 1º L EE - 2006/13</v>
          </cell>
          <cell r="B14">
            <v>1936615.3161889999</v>
          </cell>
          <cell r="C14">
            <v>0</v>
          </cell>
          <cell r="D14">
            <v>1943896.8077380001</v>
          </cell>
          <cell r="E14">
            <v>1937072.85</v>
          </cell>
          <cell r="F14">
            <v>7281.4949260000003</v>
          </cell>
          <cell r="G14">
            <v>6823.9577380000001</v>
          </cell>
          <cell r="H14">
            <v>0</v>
          </cell>
          <cell r="I14">
            <v>6823.9577380000001</v>
          </cell>
          <cell r="J14">
            <v>0</v>
          </cell>
          <cell r="K14">
            <v>3.3769999999999998E-3</v>
          </cell>
        </row>
        <row r="15">
          <cell r="A15" t="str">
            <v xml:space="preserve">        CEF 2º LEE 2012</v>
          </cell>
          <cell r="B15">
            <v>1122196.3522089999</v>
          </cell>
          <cell r="C15">
            <v>0</v>
          </cell>
          <cell r="D15">
            <v>1126415.7069620001</v>
          </cell>
          <cell r="E15">
            <v>1122066.365396</v>
          </cell>
          <cell r="F15">
            <v>4219.3547529999996</v>
          </cell>
          <cell r="G15">
            <v>4349.3415660000001</v>
          </cell>
          <cell r="H15">
            <v>0</v>
          </cell>
          <cell r="I15">
            <v>4349.3415660000001</v>
          </cell>
          <cell r="J15">
            <v>0</v>
          </cell>
          <cell r="K15">
            <v>0</v>
          </cell>
        </row>
        <row r="16">
          <cell r="A16" t="str">
            <v xml:space="preserve">        CEF CHESF</v>
          </cell>
          <cell r="B16">
            <v>167664.651117</v>
          </cell>
          <cell r="C16">
            <v>0</v>
          </cell>
          <cell r="D16">
            <v>0</v>
          </cell>
          <cell r="E16">
            <v>0</v>
          </cell>
          <cell r="F16">
            <v>901.35511599999995</v>
          </cell>
          <cell r="G16">
            <v>0</v>
          </cell>
          <cell r="H16">
            <v>0</v>
          </cell>
          <cell r="I16">
            <v>0</v>
          </cell>
          <cell r="J16">
            <v>0</v>
          </cell>
          <cell r="K16">
            <v>168566.00623299999</v>
          </cell>
        </row>
        <row r="17">
          <cell r="A17" t="str">
            <v xml:space="preserve">        CEF CHESF 2</v>
          </cell>
          <cell r="B17">
            <v>46115.505126999997</v>
          </cell>
          <cell r="C17">
            <v>0</v>
          </cell>
          <cell r="D17">
            <v>0</v>
          </cell>
          <cell r="E17">
            <v>0</v>
          </cell>
          <cell r="F17">
            <v>247.91419199999999</v>
          </cell>
          <cell r="G17">
            <v>0</v>
          </cell>
          <cell r="H17">
            <v>0</v>
          </cell>
          <cell r="I17">
            <v>0</v>
          </cell>
          <cell r="J17">
            <v>0</v>
          </cell>
          <cell r="K17">
            <v>46363.419319000001</v>
          </cell>
        </row>
        <row r="18">
          <cell r="A18" t="str">
            <v xml:space="preserve">        ITAU - 4º LEILÃO 4 - BLOQ JUDIC</v>
          </cell>
          <cell r="B18">
            <v>68645.467835000003</v>
          </cell>
          <cell r="C18">
            <v>0</v>
          </cell>
          <cell r="D18">
            <v>0</v>
          </cell>
          <cell r="E18">
            <v>0</v>
          </cell>
          <cell r="F18">
            <v>365.33427</v>
          </cell>
          <cell r="G18">
            <v>0</v>
          </cell>
          <cell r="H18">
            <v>0</v>
          </cell>
          <cell r="I18">
            <v>0</v>
          </cell>
          <cell r="J18">
            <v>0</v>
          </cell>
          <cell r="K18">
            <v>69010.802104999995</v>
          </cell>
        </row>
        <row r="19">
          <cell r="A19" t="str">
            <v xml:space="preserve">        ITAÚ - SALVADOR DI</v>
          </cell>
          <cell r="B19">
            <v>827029.72755299998</v>
          </cell>
          <cell r="C19">
            <v>0</v>
          </cell>
          <cell r="D19">
            <v>828653.85548200004</v>
          </cell>
          <cell r="E19">
            <v>826256.737999</v>
          </cell>
          <cell r="F19">
            <v>1624.1279280000001</v>
          </cell>
          <cell r="G19">
            <v>2397.117483</v>
          </cell>
          <cell r="H19">
            <v>0</v>
          </cell>
          <cell r="I19">
            <v>2397.117483</v>
          </cell>
          <cell r="J19">
            <v>0</v>
          </cell>
          <cell r="K19">
            <v>0</v>
          </cell>
        </row>
        <row r="20">
          <cell r="A20" t="str">
            <v xml:space="preserve">        VOTORANTIM BLOQ JUDIC 2013</v>
          </cell>
          <cell r="B20">
            <v>44113.372216000003</v>
          </cell>
          <cell r="C20">
            <v>0</v>
          </cell>
          <cell r="D20">
            <v>0</v>
          </cell>
          <cell r="E20">
            <v>0</v>
          </cell>
          <cell r="F20">
            <v>239.528459</v>
          </cell>
          <cell r="G20">
            <v>0</v>
          </cell>
          <cell r="H20">
            <v>0</v>
          </cell>
          <cell r="I20">
            <v>0</v>
          </cell>
          <cell r="J20">
            <v>0</v>
          </cell>
          <cell r="K20">
            <v>44352.900674999997</v>
          </cell>
        </row>
        <row r="21">
          <cell r="A21" t="str">
            <v xml:space="preserve">    BRADESCO  RECIFE 2013</v>
          </cell>
          <cell r="B21">
            <v>2220020.207006</v>
          </cell>
          <cell r="C21">
            <v>4590000</v>
          </cell>
          <cell r="D21">
            <v>0</v>
          </cell>
          <cell r="E21">
            <v>0</v>
          </cell>
          <cell r="F21">
            <v>24859.816837999999</v>
          </cell>
          <cell r="G21">
            <v>0</v>
          </cell>
          <cell r="H21">
            <v>0</v>
          </cell>
          <cell r="I21">
            <v>0</v>
          </cell>
          <cell r="J21">
            <v>0</v>
          </cell>
          <cell r="K21">
            <v>6834880.0238460004</v>
          </cell>
        </row>
        <row r="22">
          <cell r="A22" t="str">
            <v xml:space="preserve">    BRADESCO RECIFE MAE 2013</v>
          </cell>
          <cell r="B22">
            <v>11426.235836</v>
          </cell>
          <cell r="C22">
            <v>0</v>
          </cell>
          <cell r="D22">
            <v>0</v>
          </cell>
          <cell r="E22">
            <v>0</v>
          </cell>
          <cell r="F22">
            <v>62.224854000000001</v>
          </cell>
          <cell r="G22">
            <v>0</v>
          </cell>
          <cell r="H22">
            <v>0</v>
          </cell>
          <cell r="I22">
            <v>0</v>
          </cell>
          <cell r="J22">
            <v>0</v>
          </cell>
          <cell r="K22">
            <v>11488.46069</v>
          </cell>
        </row>
        <row r="23">
          <cell r="A23" t="str">
            <v xml:space="preserve">    Caixa FI Natal</v>
          </cell>
          <cell r="B23">
            <v>2702411.0300730001</v>
          </cell>
          <cell r="C23">
            <v>374000</v>
          </cell>
          <cell r="D23">
            <v>3086285.5135679999</v>
          </cell>
          <cell r="E23">
            <v>3078467.3173989998</v>
          </cell>
          <cell r="F23">
            <v>9875.0519299999996</v>
          </cell>
          <cell r="G23">
            <v>6951.2426180000002</v>
          </cell>
          <cell r="H23">
            <v>0</v>
          </cell>
          <cell r="I23">
            <v>6951.2426180000002</v>
          </cell>
          <cell r="J23">
            <v>866.95355099999995</v>
          </cell>
          <cell r="K23">
            <v>0.56843399999999999</v>
          </cell>
        </row>
        <row r="24">
          <cell r="A24" t="str">
            <v xml:space="preserve">    Fundo BB Polo 28</v>
          </cell>
          <cell r="B24">
            <v>139803815.96190301</v>
          </cell>
          <cell r="C24">
            <v>119472000</v>
          </cell>
          <cell r="D24">
            <v>85679432.325284004</v>
          </cell>
          <cell r="E24">
            <v>85557518.792161003</v>
          </cell>
          <cell r="F24">
            <v>854302.61425500002</v>
          </cell>
          <cell r="G24">
            <v>99830.742696999994</v>
          </cell>
          <cell r="H24">
            <v>0</v>
          </cell>
          <cell r="I24">
            <v>99830.742696999994</v>
          </cell>
          <cell r="J24">
            <v>22082.790426</v>
          </cell>
          <cell r="K24">
            <v>174450686.25087801</v>
          </cell>
        </row>
      </sheetData>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eitas 2004 ate agosto"/>
      <sheetName val="DRE_OGR2004"/>
      <sheetName val="COMPOS_REC"/>
      <sheetName val="DOG_COELBA"/>
      <sheetName val="DRE_COELBA"/>
      <sheetName val="DRE_2004_2005"/>
      <sheetName val="IMAGEM_PATROCINIO"/>
      <sheetName val="MPE"/>
      <sheetName val="DRE_MPE"/>
      <sheetName val="MSO_LIQ_SEM_PROVISOES"/>
      <sheetName val="MSO_BRUTO_SEM_PROVISOES"/>
      <sheetName val="MSO_LIQUIDO"/>
      <sheetName val="MSO_BRUTO_SOP"/>
      <sheetName val="MSO_BRUTO"/>
      <sheetName val="RESUMO_W"/>
      <sheetName val="PMSO"/>
      <sheetName val="Plan1"/>
      <sheetName val="DESP_OPERAC_OGR2004"/>
      <sheetName val="ODS_2004"/>
      <sheetName val="ODS"/>
      <sheetName val="receita_custo_ods"/>
      <sheetName val="RESUMO_DESP_OPERAC"/>
      <sheetName val="DRE_COELBA_pmso"/>
      <sheetName val="AUX2"/>
      <sheetName val="Plan9"/>
      <sheetName val="Plan2"/>
      <sheetName val="AUX1"/>
      <sheetName val="BASE_COELBA"/>
      <sheetName val="BASE_SQG"/>
      <sheetName val="BASE_SGS"/>
      <sheetName val="BASE_SUP"/>
      <sheetName val="BASE_SIN"/>
      <sheetName val="BASE_SC"/>
      <sheetName val="BASE_RTT"/>
      <sheetName val="BASE_RTE"/>
      <sheetName val="BASE_SRE1"/>
      <sheetName val="BASE_SRE"/>
      <sheetName val="BASE_PCT"/>
      <sheetName val="BASE_PCG"/>
      <sheetName val="BASE_SPC1"/>
      <sheetName val="BASE_SPC"/>
      <sheetName val="BASE_CGC"/>
      <sheetName val="BASE_CGM"/>
      <sheetName val="BASE_CCO"/>
      <sheetName val="BASE_SCM1"/>
      <sheetName val="BASE_SCM"/>
      <sheetName val="BASE_EAT"/>
      <sheetName val="BASE_EMS"/>
      <sheetName val="BASE_EOS"/>
      <sheetName val="BASE_EPI"/>
      <sheetName val="BASE_SEN1"/>
      <sheetName val="BASE_SEN"/>
      <sheetName val="BASE_OOE"/>
      <sheetName val="BASE_ONL"/>
      <sheetName val="BASE_OER"/>
      <sheetName val="BASE_OIN"/>
      <sheetName val="BASE_OAC"/>
      <sheetName val="BASE_OSC"/>
      <sheetName val="BASE_OCM"/>
      <sheetName val="BASE_SOP1"/>
      <sheetName val="BASE_SOP"/>
      <sheetName val="BASE_FAR"/>
      <sheetName val="BASE_FFI"/>
      <sheetName val="BASE_SFI1"/>
      <sheetName val="BASE_SFI"/>
      <sheetName val="BASE_ADP"/>
      <sheetName val="BASE_GDM"/>
      <sheetName val="BASE_GSS"/>
      <sheetName val="PESSOAL_COELBA"/>
      <sheetName val="BASE_GRP"/>
      <sheetName val="BASE_SGP1"/>
      <sheetName val="BASE_SGP"/>
      <sheetName val="BASE_PAD"/>
      <sheetName val="BASE_PJU"/>
      <sheetName val="BASE_PCI"/>
      <sheetName val="BASE_PR1"/>
      <sheetName val="BASE_PR"/>
      <sheetName val="BASE_GUARAN"/>
      <sheetName val="REL_DIR"/>
      <sheetName val="LISTAO_CONTAS"/>
      <sheetName val="D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LICACOES"/>
      <sheetName val="APLIC102009"/>
      <sheetName val="2007-04"/>
      <sheetName val="2007-08"/>
      <sheetName val="2007-12"/>
      <sheetName val="2007-02"/>
      <sheetName val="2007-01"/>
      <sheetName val="2007-07"/>
      <sheetName val="2007-06"/>
      <sheetName val="2007-05"/>
      <sheetName val="2007-03"/>
      <sheetName val="2007-11"/>
      <sheetName val="2007-10"/>
      <sheetName val="2007-09"/>
      <sheetName val="ce"/>
      <sheetName val=" PIB Brasil ( R$ de 1996 )"/>
      <sheetName val="Link"/>
      <sheetName val="COTAÇÕES"/>
      <sheetName val="CALC-RESUMO"/>
      <sheetName val="CDI"/>
      <sheetName val="CVA_Projetada12meses"/>
      <sheetName val="APLIC012010"/>
      <sheetName val="APLIC012011"/>
      <sheetName val="APLIC012012"/>
      <sheetName val="APLIC012013"/>
      <sheetName val="APLIC022010"/>
      <sheetName val="APLIC022011"/>
      <sheetName val="APLIC022012"/>
      <sheetName val="APLIC022013"/>
      <sheetName val="APLIC032010"/>
      <sheetName val="APLIC032011"/>
      <sheetName val="APLIC032012"/>
      <sheetName val="APLIC032013"/>
      <sheetName val="APLIC042010"/>
      <sheetName val="APLIC042011"/>
      <sheetName val="APLIC042012"/>
      <sheetName val="APLIC052010"/>
      <sheetName val="APLIC052011"/>
      <sheetName val="APLIC052012"/>
      <sheetName val="APLIC062010"/>
      <sheetName val="APLIC062011"/>
      <sheetName val="APLIC062012"/>
      <sheetName val="APLIC072010"/>
      <sheetName val="APLIC072011"/>
      <sheetName val="APLIC072012"/>
      <sheetName val="APLIC082010"/>
      <sheetName val="APLIC082011"/>
      <sheetName val="APLIC082012"/>
      <sheetName val="APLIC092010"/>
      <sheetName val="APLIC092011"/>
      <sheetName val="APLIC092012"/>
      <sheetName val="APLIC102010"/>
      <sheetName val="APLIC102011"/>
      <sheetName val="APLIC102012"/>
      <sheetName val="APLIC112010"/>
      <sheetName val="APLIC112011"/>
      <sheetName val="APLIC112012"/>
      <sheetName val="APLIC122009"/>
      <sheetName val="APLIC122010"/>
      <sheetName val="APLIC122011"/>
      <sheetName val="APLIC122012"/>
    </sheetNames>
    <sheetDataSet>
      <sheetData sheetId="0" refreshError="1"/>
      <sheetData sheetId="1" refreshError="1">
        <row r="1">
          <cell r="A1" t="str">
            <v>Data: 31/10/2009</v>
          </cell>
          <cell r="B1" t="str">
            <v>Valores na moeda da Empresa</v>
          </cell>
        </row>
        <row r="2">
          <cell r="A2" t="str">
            <v>Contrato</v>
          </cell>
          <cell r="B2" t="str">
            <v>Saldo Inicial</v>
          </cell>
          <cell r="C2" t="str">
            <v>Aplicação</v>
          </cell>
          <cell r="D2" t="str">
            <v>Resgate Total</v>
          </cell>
          <cell r="E2" t="str">
            <v>Resgate Líquido</v>
          </cell>
          <cell r="F2" t="str">
            <v>Rendimento</v>
          </cell>
          <cell r="G2" t="str">
            <v>Imposto</v>
          </cell>
          <cell r="H2" t="str">
            <v>Come Cotas</v>
          </cell>
          <cell r="I2" t="str">
            <v>IR Pago</v>
          </cell>
          <cell r="J2" t="str">
            <v>IOF Pago</v>
          </cell>
          <cell r="K2" t="str">
            <v>Saldo Final</v>
          </cell>
        </row>
        <row r="3">
          <cell r="A3" t="str">
            <v>BB BNDES FINEM</v>
          </cell>
          <cell r="B3">
            <v>20030545.038883999</v>
          </cell>
          <cell r="C3">
            <v>0</v>
          </cell>
          <cell r="D3">
            <v>0</v>
          </cell>
          <cell r="E3">
            <v>0</v>
          </cell>
          <cell r="F3">
            <v>141215.07813499999</v>
          </cell>
          <cell r="G3">
            <v>0</v>
          </cell>
          <cell r="H3">
            <v>0</v>
          </cell>
          <cell r="I3">
            <v>0</v>
          </cell>
          <cell r="J3">
            <v>0</v>
          </cell>
          <cell r="K3">
            <v>20171760.117019001</v>
          </cell>
        </row>
        <row r="4">
          <cell r="A4" t="str">
            <v>BB CDB 1000</v>
          </cell>
          <cell r="B4">
            <v>1017954.129865</v>
          </cell>
          <cell r="C4">
            <v>0</v>
          </cell>
          <cell r="D4">
            <v>0</v>
          </cell>
          <cell r="E4">
            <v>0</v>
          </cell>
          <cell r="F4">
            <v>6894.2238710000001</v>
          </cell>
          <cell r="G4">
            <v>0</v>
          </cell>
          <cell r="H4">
            <v>0</v>
          </cell>
          <cell r="I4">
            <v>0</v>
          </cell>
          <cell r="J4">
            <v>0</v>
          </cell>
          <cell r="K4">
            <v>1024848.353736</v>
          </cell>
        </row>
        <row r="5">
          <cell r="A5" t="str">
            <v>BB POLO 28 - 2009</v>
          </cell>
          <cell r="B5">
            <v>124588722.67673001</v>
          </cell>
          <cell r="C5">
            <v>132701000</v>
          </cell>
          <cell r="D5">
            <v>126193965.921967</v>
          </cell>
          <cell r="E5">
            <v>125963999.99999601</v>
          </cell>
          <cell r="F5">
            <v>872062.69442900002</v>
          </cell>
          <cell r="G5">
            <v>163538.59940899999</v>
          </cell>
          <cell r="H5">
            <v>0</v>
          </cell>
          <cell r="I5">
            <v>163538.59940899999</v>
          </cell>
          <cell r="J5">
            <v>66427.322562000001</v>
          </cell>
          <cell r="K5">
            <v>131967819.449195</v>
          </cell>
        </row>
        <row r="6">
          <cell r="A6" t="str">
            <v>BB Polo 28 - BNDES FINEM</v>
          </cell>
          <cell r="B6">
            <v>6131890.9838429997</v>
          </cell>
          <cell r="C6">
            <v>0</v>
          </cell>
          <cell r="D6">
            <v>0</v>
          </cell>
          <cell r="E6">
            <v>0</v>
          </cell>
          <cell r="F6">
            <v>43478.940717999998</v>
          </cell>
          <cell r="G6">
            <v>0</v>
          </cell>
          <cell r="H6">
            <v>0</v>
          </cell>
          <cell r="I6">
            <v>0</v>
          </cell>
          <cell r="J6">
            <v>0</v>
          </cell>
          <cell r="K6">
            <v>6175369.9245610004</v>
          </cell>
        </row>
        <row r="7">
          <cell r="A7" t="str">
            <v>BNB</v>
          </cell>
          <cell r="B7">
            <v>0</v>
          </cell>
          <cell r="C7">
            <v>10820000</v>
          </cell>
          <cell r="D7">
            <v>0</v>
          </cell>
          <cell r="E7">
            <v>0</v>
          </cell>
          <cell r="F7">
            <v>56643.715231000002</v>
          </cell>
          <cell r="G7">
            <v>0</v>
          </cell>
          <cell r="H7">
            <v>0</v>
          </cell>
          <cell r="I7">
            <v>0</v>
          </cell>
          <cell r="J7">
            <v>0</v>
          </cell>
          <cell r="K7">
            <v>10876643.715231</v>
          </cell>
        </row>
        <row r="8">
          <cell r="A8" t="str">
            <v>BNB AF</v>
          </cell>
          <cell r="B8">
            <v>8608486.2933210004</v>
          </cell>
          <cell r="C8">
            <v>0</v>
          </cell>
          <cell r="D8">
            <v>0</v>
          </cell>
          <cell r="E8">
            <v>0</v>
          </cell>
          <cell r="F8">
            <v>58898.921548999999</v>
          </cell>
          <cell r="G8">
            <v>0</v>
          </cell>
          <cell r="H8">
            <v>0</v>
          </cell>
          <cell r="I8">
            <v>0</v>
          </cell>
          <cell r="J8">
            <v>0</v>
          </cell>
          <cell r="K8">
            <v>8667385.2148700003</v>
          </cell>
        </row>
        <row r="9">
          <cell r="A9" t="str">
            <v>BNB AF 2</v>
          </cell>
          <cell r="B9">
            <v>9047078.6529670004</v>
          </cell>
          <cell r="C9">
            <v>0</v>
          </cell>
          <cell r="D9">
            <v>0</v>
          </cell>
          <cell r="E9">
            <v>0</v>
          </cell>
          <cell r="F9">
            <v>61899.753066999998</v>
          </cell>
          <cell r="G9">
            <v>0</v>
          </cell>
          <cell r="H9">
            <v>0</v>
          </cell>
          <cell r="I9">
            <v>0</v>
          </cell>
          <cell r="J9">
            <v>0</v>
          </cell>
          <cell r="K9">
            <v>9108978.4060340002</v>
          </cell>
        </row>
        <row r="10">
          <cell r="A10" t="str">
            <v>BNB FNE</v>
          </cell>
          <cell r="B10">
            <v>22305417.935819</v>
          </cell>
          <cell r="C10">
            <v>0</v>
          </cell>
          <cell r="D10">
            <v>0</v>
          </cell>
          <cell r="E10">
            <v>0</v>
          </cell>
          <cell r="F10">
            <v>146427.380466</v>
          </cell>
          <cell r="G10">
            <v>0</v>
          </cell>
          <cell r="H10">
            <v>0</v>
          </cell>
          <cell r="I10">
            <v>0</v>
          </cell>
          <cell r="J10">
            <v>0</v>
          </cell>
          <cell r="K10">
            <v>22451845.316284999</v>
          </cell>
        </row>
        <row r="11">
          <cell r="A11" t="str">
            <v>BRADESCO CCEAR 246</v>
          </cell>
          <cell r="B11">
            <v>729505.86625800002</v>
          </cell>
          <cell r="C11">
            <v>0</v>
          </cell>
          <cell r="D11">
            <v>0</v>
          </cell>
          <cell r="E11">
            <v>0</v>
          </cell>
          <cell r="F11">
            <v>4981.1341419999999</v>
          </cell>
          <cell r="G11">
            <v>0</v>
          </cell>
          <cell r="H11">
            <v>0</v>
          </cell>
          <cell r="I11">
            <v>0</v>
          </cell>
          <cell r="J11">
            <v>0</v>
          </cell>
          <cell r="K11">
            <v>734487.00040000002</v>
          </cell>
        </row>
        <row r="12">
          <cell r="A12" t="str">
            <v>BRADESCO CCEAR 247</v>
          </cell>
          <cell r="B12">
            <v>76053.049704000005</v>
          </cell>
          <cell r="C12">
            <v>0</v>
          </cell>
          <cell r="D12">
            <v>0</v>
          </cell>
          <cell r="E12">
            <v>0</v>
          </cell>
          <cell r="F12">
            <v>515.07895699999995</v>
          </cell>
          <cell r="G12">
            <v>0</v>
          </cell>
          <cell r="H12">
            <v>0</v>
          </cell>
          <cell r="I12">
            <v>0</v>
          </cell>
          <cell r="J12">
            <v>0</v>
          </cell>
          <cell r="K12">
            <v>76568.128660999995</v>
          </cell>
        </row>
        <row r="13">
          <cell r="A13" t="str">
            <v>BRADESCO CCEAR 249</v>
          </cell>
          <cell r="B13">
            <v>4251.4830940000002</v>
          </cell>
          <cell r="C13">
            <v>0</v>
          </cell>
          <cell r="D13">
            <v>0</v>
          </cell>
          <cell r="E13">
            <v>0</v>
          </cell>
          <cell r="F13">
            <v>29.029522999999998</v>
          </cell>
          <cell r="G13">
            <v>0</v>
          </cell>
          <cell r="H13">
            <v>0</v>
          </cell>
          <cell r="I13">
            <v>0</v>
          </cell>
          <cell r="J13">
            <v>0</v>
          </cell>
          <cell r="K13">
            <v>4280.5126170000003</v>
          </cell>
        </row>
        <row r="14">
          <cell r="A14" t="str">
            <v>BRADESCO CHESF 898</v>
          </cell>
          <cell r="B14">
            <v>30799.792335999999</v>
          </cell>
          <cell r="C14">
            <v>0</v>
          </cell>
          <cell r="D14">
            <v>0</v>
          </cell>
          <cell r="E14">
            <v>0</v>
          </cell>
          <cell r="F14">
            <v>213.93438599999999</v>
          </cell>
          <cell r="G14">
            <v>0</v>
          </cell>
          <cell r="H14">
            <v>0</v>
          </cell>
          <cell r="I14">
            <v>0</v>
          </cell>
          <cell r="J14">
            <v>0</v>
          </cell>
          <cell r="K14">
            <v>31013.726721999999</v>
          </cell>
        </row>
        <row r="15">
          <cell r="A15" t="str">
            <v>BRADESCO CHESF 899</v>
          </cell>
          <cell r="B15">
            <v>111821.088132</v>
          </cell>
          <cell r="C15">
            <v>0</v>
          </cell>
          <cell r="D15">
            <v>0</v>
          </cell>
          <cell r="E15">
            <v>0</v>
          </cell>
          <cell r="F15">
            <v>776.70574899999997</v>
          </cell>
          <cell r="G15">
            <v>0</v>
          </cell>
          <cell r="H15">
            <v>0</v>
          </cell>
          <cell r="I15">
            <v>0</v>
          </cell>
          <cell r="J15">
            <v>0</v>
          </cell>
          <cell r="K15">
            <v>112597.79388100001</v>
          </cell>
        </row>
        <row r="16">
          <cell r="A16" t="str">
            <v>BRADESCO RECIFE</v>
          </cell>
          <cell r="B16">
            <v>443585.39521699998</v>
          </cell>
          <cell r="C16">
            <v>0</v>
          </cell>
          <cell r="D16">
            <v>444019.33390899998</v>
          </cell>
          <cell r="E16">
            <v>442722.17059399997</v>
          </cell>
          <cell r="F16">
            <v>433.938692</v>
          </cell>
          <cell r="G16">
            <v>1297.163315</v>
          </cell>
          <cell r="H16">
            <v>0</v>
          </cell>
          <cell r="I16">
            <v>1297.163315</v>
          </cell>
          <cell r="J16">
            <v>0</v>
          </cell>
          <cell r="K16">
            <v>0</v>
          </cell>
        </row>
        <row r="17">
          <cell r="A17" t="str">
            <v>BRADESCO RECIFE MAE</v>
          </cell>
          <cell r="B17">
            <v>234033.769007</v>
          </cell>
          <cell r="C17">
            <v>1500000</v>
          </cell>
          <cell r="D17">
            <v>0</v>
          </cell>
          <cell r="E17">
            <v>0</v>
          </cell>
          <cell r="F17">
            <v>11413.995873</v>
          </cell>
          <cell r="G17">
            <v>0</v>
          </cell>
          <cell r="H17">
            <v>0</v>
          </cell>
          <cell r="I17">
            <v>0</v>
          </cell>
          <cell r="J17">
            <v>0</v>
          </cell>
          <cell r="K17">
            <v>1745447.7648819999</v>
          </cell>
        </row>
        <row r="18">
          <cell r="A18" t="str">
            <v>ITAU - 4º LEILÃO</v>
          </cell>
          <cell r="B18">
            <v>0</v>
          </cell>
          <cell r="C18">
            <v>8791902.1999999993</v>
          </cell>
          <cell r="D18">
            <v>0</v>
          </cell>
          <cell r="E18">
            <v>0</v>
          </cell>
          <cell r="F18">
            <v>2856.3893830000002</v>
          </cell>
          <cell r="G18">
            <v>0</v>
          </cell>
          <cell r="H18">
            <v>0</v>
          </cell>
          <cell r="I18">
            <v>0</v>
          </cell>
          <cell r="J18">
            <v>0</v>
          </cell>
          <cell r="K18">
            <v>8794758.5893830005</v>
          </cell>
        </row>
        <row r="19">
          <cell r="A19" t="str">
            <v>SANTANDER (CCEE)</v>
          </cell>
          <cell r="B19">
            <v>0</v>
          </cell>
          <cell r="C19">
            <v>8791902.1999999993</v>
          </cell>
          <cell r="D19">
            <v>8823930.4789310005</v>
          </cell>
          <cell r="E19">
            <v>8806795.3497020006</v>
          </cell>
          <cell r="F19">
            <v>32028.278931000001</v>
          </cell>
          <cell r="G19">
            <v>4323.8176560000002</v>
          </cell>
          <cell r="H19">
            <v>0</v>
          </cell>
          <cell r="I19">
            <v>4323.8176560000002</v>
          </cell>
          <cell r="J19">
            <v>12811.311573000001</v>
          </cell>
          <cell r="K19">
            <v>0</v>
          </cell>
        </row>
        <row r="20">
          <cell r="A20" t="str">
            <v>SANTANDER AF (Bndes Finem) 1</v>
          </cell>
          <cell r="B20">
            <v>5538373.9584109997</v>
          </cell>
          <cell r="C20">
            <v>0</v>
          </cell>
          <cell r="D20">
            <v>0</v>
          </cell>
          <cell r="E20">
            <v>0</v>
          </cell>
          <cell r="F20">
            <v>38661.395283999998</v>
          </cell>
          <cell r="G20">
            <v>0</v>
          </cell>
          <cell r="H20">
            <v>0</v>
          </cell>
          <cell r="I20">
            <v>0</v>
          </cell>
          <cell r="J20">
            <v>0</v>
          </cell>
          <cell r="K20">
            <v>5577035.3536949996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LICACOES"/>
      <sheetName val="APLIC112009"/>
      <sheetName val="2006-08"/>
      <sheetName val="2006-12"/>
      <sheetName val="2006-07"/>
      <sheetName val="2006-11"/>
      <sheetName val="2006-10"/>
      <sheetName val="2006-09"/>
      <sheetName val="Mercado"/>
      <sheetName val="CALC-RESUMO"/>
      <sheetName val="MENSAL"/>
      <sheetName val="Inputs"/>
      <sheetName val="GoEight"/>
      <sheetName val="GrFour"/>
      <sheetName val="Calc"/>
      <sheetName val="MOne"/>
      <sheetName val="MTwo"/>
      <sheetName val="KOne"/>
      <sheetName val="GoSeven"/>
      <sheetName val="GrThree"/>
      <sheetName val="HTwo"/>
      <sheetName val="JOne"/>
      <sheetName val="JTwo"/>
      <sheetName val="HOne"/>
      <sheetName val="APLIC102009"/>
    </sheetNames>
    <sheetDataSet>
      <sheetData sheetId="0" refreshError="1"/>
      <sheetData sheetId="1" refreshError="1">
        <row r="1">
          <cell r="A1" t="str">
            <v>Data: 30/11/2009</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20171760.117019001</v>
          </cell>
          <cell r="C3">
            <v>0</v>
          </cell>
          <cell r="D3">
            <v>0</v>
          </cell>
          <cell r="E3">
            <v>0</v>
          </cell>
          <cell r="F3">
            <v>135602.31637700001</v>
          </cell>
          <cell r="G3">
            <v>0</v>
          </cell>
          <cell r="H3">
            <v>0</v>
          </cell>
          <cell r="I3">
            <v>0</v>
          </cell>
          <cell r="J3">
            <v>0</v>
          </cell>
          <cell r="K3">
            <v>20307362.433396</v>
          </cell>
        </row>
        <row r="4">
          <cell r="A4" t="str">
            <v>BB CDB 1000</v>
          </cell>
          <cell r="B4">
            <v>1024848.353736</v>
          </cell>
          <cell r="C4">
            <v>0</v>
          </cell>
          <cell r="D4">
            <v>1025674.852432</v>
          </cell>
          <cell r="E4">
            <v>1019898.010635</v>
          </cell>
          <cell r="F4">
            <v>826.498696</v>
          </cell>
          <cell r="G4">
            <v>5776.841797</v>
          </cell>
          <cell r="H4">
            <v>0</v>
          </cell>
          <cell r="I4">
            <v>5776.841797</v>
          </cell>
          <cell r="J4">
            <v>0</v>
          </cell>
          <cell r="K4">
            <v>0</v>
          </cell>
        </row>
        <row r="5">
          <cell r="A5" t="str">
            <v>BB CDB 2000</v>
          </cell>
          <cell r="B5">
            <v>0</v>
          </cell>
          <cell r="C5">
            <v>2324500</v>
          </cell>
          <cell r="D5">
            <v>1602657.002963</v>
          </cell>
          <cell r="E5">
            <v>1600999.999998</v>
          </cell>
          <cell r="F5">
            <v>6440.5605820000001</v>
          </cell>
          <cell r="G5">
            <v>229.12097700000001</v>
          </cell>
          <cell r="H5">
            <v>0</v>
          </cell>
          <cell r="I5">
            <v>229.12097700000001</v>
          </cell>
          <cell r="J5">
            <v>1427.8819880000001</v>
          </cell>
          <cell r="K5">
            <v>728283.55761899997</v>
          </cell>
        </row>
        <row r="6">
          <cell r="A6" t="str">
            <v>BB POLO 28 - 2009</v>
          </cell>
          <cell r="B6">
            <v>131967819.449195</v>
          </cell>
          <cell r="C6">
            <v>168671000</v>
          </cell>
          <cell r="D6">
            <v>151485821.699545</v>
          </cell>
          <cell r="E6">
            <v>151220000.00000599</v>
          </cell>
          <cell r="F6">
            <v>985906.66896299995</v>
          </cell>
          <cell r="G6">
            <v>218423.47005100001</v>
          </cell>
          <cell r="H6">
            <v>40287.316999000002</v>
          </cell>
          <cell r="I6">
            <v>258710.78705000001</v>
          </cell>
          <cell r="J6">
            <v>47398.229487999997</v>
          </cell>
          <cell r="K6">
            <v>150098617.10160601</v>
          </cell>
        </row>
        <row r="7">
          <cell r="A7" t="str">
            <v>BB Polo 28 - BNDES FINEM</v>
          </cell>
          <cell r="B7">
            <v>6175369.9245610004</v>
          </cell>
          <cell r="C7">
            <v>0</v>
          </cell>
          <cell r="D7">
            <v>0</v>
          </cell>
          <cell r="E7">
            <v>0</v>
          </cell>
          <cell r="F7">
            <v>41247.025755000002</v>
          </cell>
          <cell r="G7">
            <v>0</v>
          </cell>
          <cell r="H7">
            <v>41358.102371000001</v>
          </cell>
          <cell r="I7">
            <v>41358.102371000001</v>
          </cell>
          <cell r="J7">
            <v>0</v>
          </cell>
          <cell r="K7">
            <v>6175258.847945</v>
          </cell>
        </row>
        <row r="8">
          <cell r="A8" t="str">
            <v>BNB</v>
          </cell>
          <cell r="B8">
            <v>10876643.715231</v>
          </cell>
          <cell r="C8">
            <v>0</v>
          </cell>
          <cell r="D8">
            <v>0</v>
          </cell>
          <cell r="E8">
            <v>0</v>
          </cell>
          <cell r="F8">
            <v>71319.323636000001</v>
          </cell>
          <cell r="G8">
            <v>0</v>
          </cell>
          <cell r="H8">
            <v>0</v>
          </cell>
          <cell r="I8">
            <v>0</v>
          </cell>
          <cell r="J8">
            <v>0</v>
          </cell>
          <cell r="K8">
            <v>10947963.038867</v>
          </cell>
        </row>
        <row r="9">
          <cell r="A9" t="str">
            <v>BNB AF</v>
          </cell>
          <cell r="B9">
            <v>8667385.2148700003</v>
          </cell>
          <cell r="C9">
            <v>0</v>
          </cell>
          <cell r="D9">
            <v>0</v>
          </cell>
          <cell r="E9">
            <v>0</v>
          </cell>
          <cell r="F9">
            <v>56546.501972999999</v>
          </cell>
          <cell r="G9">
            <v>0</v>
          </cell>
          <cell r="H9">
            <v>0</v>
          </cell>
          <cell r="I9">
            <v>0</v>
          </cell>
          <cell r="J9">
            <v>0</v>
          </cell>
          <cell r="K9">
            <v>8723931.7168429997</v>
          </cell>
        </row>
        <row r="10">
          <cell r="A10" t="str">
            <v>BNB AF 2</v>
          </cell>
          <cell r="B10">
            <v>9108978.4060340002</v>
          </cell>
          <cell r="C10">
            <v>0</v>
          </cell>
          <cell r="D10">
            <v>0</v>
          </cell>
          <cell r="E10">
            <v>0</v>
          </cell>
          <cell r="F10">
            <v>59427.480450000003</v>
          </cell>
          <cell r="G10">
            <v>0</v>
          </cell>
          <cell r="H10">
            <v>0</v>
          </cell>
          <cell r="I10">
            <v>0</v>
          </cell>
          <cell r="J10">
            <v>0</v>
          </cell>
          <cell r="K10">
            <v>9168405.8864840008</v>
          </cell>
        </row>
        <row r="11">
          <cell r="A11" t="str">
            <v>BNB FNE</v>
          </cell>
          <cell r="B11">
            <v>22451845.316284999</v>
          </cell>
          <cell r="C11">
            <v>0</v>
          </cell>
          <cell r="D11">
            <v>0</v>
          </cell>
          <cell r="E11">
            <v>0</v>
          </cell>
          <cell r="F11">
            <v>140541.26053299999</v>
          </cell>
          <cell r="G11">
            <v>0</v>
          </cell>
          <cell r="H11">
            <v>0</v>
          </cell>
          <cell r="I11">
            <v>0</v>
          </cell>
          <cell r="J11">
            <v>0</v>
          </cell>
          <cell r="K11">
            <v>22592386.576818001</v>
          </cell>
        </row>
        <row r="12">
          <cell r="A12" t="str">
            <v>BRADESCO CCEAR 246</v>
          </cell>
          <cell r="B12">
            <v>734487.00040000002</v>
          </cell>
          <cell r="C12">
            <v>0</v>
          </cell>
          <cell r="D12">
            <v>0</v>
          </cell>
          <cell r="E12">
            <v>0</v>
          </cell>
          <cell r="F12">
            <v>4782.1235939999997</v>
          </cell>
          <cell r="G12">
            <v>0</v>
          </cell>
          <cell r="H12">
            <v>0</v>
          </cell>
          <cell r="I12">
            <v>0</v>
          </cell>
          <cell r="J12">
            <v>0</v>
          </cell>
          <cell r="K12">
            <v>739269.12399400002</v>
          </cell>
        </row>
        <row r="13">
          <cell r="A13" t="str">
            <v>BRADESCO CCEAR 247</v>
          </cell>
          <cell r="B13">
            <v>76568.128660999995</v>
          </cell>
          <cell r="C13">
            <v>0</v>
          </cell>
          <cell r="D13">
            <v>0</v>
          </cell>
          <cell r="E13">
            <v>0</v>
          </cell>
          <cell r="F13">
            <v>494.47347000000002</v>
          </cell>
          <cell r="G13">
            <v>0</v>
          </cell>
          <cell r="H13">
            <v>0</v>
          </cell>
          <cell r="I13">
            <v>0</v>
          </cell>
          <cell r="J13">
            <v>0</v>
          </cell>
          <cell r="K13">
            <v>77062.602131000007</v>
          </cell>
        </row>
        <row r="14">
          <cell r="A14" t="str">
            <v>BRADESCO CCEAR 249</v>
          </cell>
          <cell r="B14">
            <v>4280.5126170000003</v>
          </cell>
          <cell r="C14">
            <v>0</v>
          </cell>
          <cell r="D14">
            <v>0</v>
          </cell>
          <cell r="E14">
            <v>0</v>
          </cell>
          <cell r="F14">
            <v>27.869710999999999</v>
          </cell>
          <cell r="G14">
            <v>0</v>
          </cell>
          <cell r="H14">
            <v>0</v>
          </cell>
          <cell r="I14">
            <v>0</v>
          </cell>
          <cell r="J14">
            <v>0</v>
          </cell>
          <cell r="K14">
            <v>4308.3823279999997</v>
          </cell>
        </row>
        <row r="15">
          <cell r="A15" t="str">
            <v>BRADESCO CHESF 898</v>
          </cell>
          <cell r="B15">
            <v>31013.726721999999</v>
          </cell>
          <cell r="C15">
            <v>0</v>
          </cell>
          <cell r="D15">
            <v>0</v>
          </cell>
          <cell r="E15">
            <v>0</v>
          </cell>
          <cell r="F15">
            <v>205.41058200000001</v>
          </cell>
          <cell r="G15">
            <v>0</v>
          </cell>
          <cell r="H15">
            <v>0</v>
          </cell>
          <cell r="I15">
            <v>0</v>
          </cell>
          <cell r="J15">
            <v>0</v>
          </cell>
          <cell r="K15">
            <v>31219.137304</v>
          </cell>
        </row>
        <row r="16">
          <cell r="A16" t="str">
            <v>BRADESCO CHESF 899</v>
          </cell>
          <cell r="B16">
            <v>112597.79388100001</v>
          </cell>
          <cell r="C16">
            <v>0</v>
          </cell>
          <cell r="D16">
            <v>0</v>
          </cell>
          <cell r="E16">
            <v>0</v>
          </cell>
          <cell r="F16">
            <v>745.75940600000001</v>
          </cell>
          <cell r="G16">
            <v>0</v>
          </cell>
          <cell r="H16">
            <v>0</v>
          </cell>
          <cell r="I16">
            <v>0</v>
          </cell>
          <cell r="J16">
            <v>0</v>
          </cell>
          <cell r="K16">
            <v>113343.553287</v>
          </cell>
        </row>
        <row r="17">
          <cell r="A17" t="str">
            <v>BRADESCO RECIFE</v>
          </cell>
          <cell r="B17">
            <v>0</v>
          </cell>
          <cell r="C17">
            <v>0</v>
          </cell>
          <cell r="D17">
            <v>0</v>
          </cell>
          <cell r="E17">
            <v>0</v>
          </cell>
          <cell r="F17">
            <v>0</v>
          </cell>
          <cell r="G17">
            <v>0</v>
          </cell>
          <cell r="H17">
            <v>0</v>
          </cell>
          <cell r="I17">
            <v>0</v>
          </cell>
          <cell r="J17">
            <v>0</v>
          </cell>
          <cell r="K17">
            <v>0</v>
          </cell>
        </row>
        <row r="18">
          <cell r="A18" t="str">
            <v>BRADESCO RECIFE MAE</v>
          </cell>
          <cell r="B18">
            <v>1745447.7648819999</v>
          </cell>
          <cell r="C18">
            <v>900000</v>
          </cell>
          <cell r="D18">
            <v>0</v>
          </cell>
          <cell r="E18">
            <v>0</v>
          </cell>
          <cell r="F18">
            <v>15216.115954999999</v>
          </cell>
          <cell r="G18">
            <v>0</v>
          </cell>
          <cell r="H18">
            <v>4654.0926399999998</v>
          </cell>
          <cell r="I18">
            <v>4654.0926399999998</v>
          </cell>
          <cell r="J18">
            <v>0</v>
          </cell>
          <cell r="K18">
            <v>2656009.7881979998</v>
          </cell>
        </row>
        <row r="19">
          <cell r="A19" t="str">
            <v>ITAU - 4º LEILÃO 1</v>
          </cell>
          <cell r="B19">
            <v>8794758.5893830005</v>
          </cell>
          <cell r="C19">
            <v>0</v>
          </cell>
          <cell r="D19">
            <v>8804145.1406479999</v>
          </cell>
          <cell r="E19">
            <v>8791902.1999999993</v>
          </cell>
          <cell r="F19">
            <v>9386.5512650000001</v>
          </cell>
          <cell r="G19">
            <v>1428.9867630000001</v>
          </cell>
          <cell r="H19">
            <v>0</v>
          </cell>
          <cell r="I19">
            <v>1428.9867630000001</v>
          </cell>
          <cell r="J19">
            <v>10813.953885000001</v>
          </cell>
          <cell r="K19">
            <v>0</v>
          </cell>
        </row>
        <row r="20">
          <cell r="A20" t="str">
            <v>ITAU - 4º LEILÃO 2</v>
          </cell>
          <cell r="B20">
            <v>0</v>
          </cell>
          <cell r="C20">
            <v>8181774.0099999998</v>
          </cell>
          <cell r="D20">
            <v>0</v>
          </cell>
          <cell r="E20">
            <v>0</v>
          </cell>
          <cell r="F20">
            <v>40001.943825000002</v>
          </cell>
          <cell r="G20">
            <v>0</v>
          </cell>
          <cell r="H20">
            <v>0</v>
          </cell>
          <cell r="I20">
            <v>0</v>
          </cell>
          <cell r="J20">
            <v>0</v>
          </cell>
          <cell r="K20">
            <v>8221775.9538249997</v>
          </cell>
        </row>
        <row r="21">
          <cell r="A21" t="str">
            <v>ITAU - 4º LEILÃO 3</v>
          </cell>
          <cell r="B21">
            <v>0</v>
          </cell>
          <cell r="C21">
            <v>610128.18999999994</v>
          </cell>
          <cell r="D21">
            <v>0</v>
          </cell>
          <cell r="E21">
            <v>0</v>
          </cell>
          <cell r="F21">
            <v>2584.3750949999999</v>
          </cell>
          <cell r="G21">
            <v>0</v>
          </cell>
          <cell r="H21">
            <v>0</v>
          </cell>
          <cell r="I21">
            <v>0</v>
          </cell>
          <cell r="J21">
            <v>0</v>
          </cell>
          <cell r="K21">
            <v>612712.56509499997</v>
          </cell>
        </row>
        <row r="22">
          <cell r="A22" t="str">
            <v>SANTANDER (CCEE)</v>
          </cell>
          <cell r="B22">
            <v>0</v>
          </cell>
          <cell r="C22">
            <v>0</v>
          </cell>
          <cell r="D22">
            <v>0</v>
          </cell>
          <cell r="E22">
            <v>0</v>
          </cell>
          <cell r="F22">
            <v>0</v>
          </cell>
          <cell r="G22">
            <v>0</v>
          </cell>
          <cell r="H22">
            <v>0</v>
          </cell>
          <cell r="I22">
            <v>0</v>
          </cell>
          <cell r="J22">
            <v>0</v>
          </cell>
          <cell r="K22">
            <v>0</v>
          </cell>
        </row>
        <row r="23">
          <cell r="A23" t="str">
            <v>SANTANDER AF (Bndes Finem) 1</v>
          </cell>
          <cell r="B23">
            <v>5577035.3536949996</v>
          </cell>
          <cell r="C23">
            <v>0</v>
          </cell>
          <cell r="D23">
            <v>0</v>
          </cell>
          <cell r="E23">
            <v>0</v>
          </cell>
          <cell r="F23">
            <v>37122.254961999999</v>
          </cell>
          <cell r="G23">
            <v>0</v>
          </cell>
          <cell r="H23">
            <v>0</v>
          </cell>
          <cell r="I23">
            <v>0</v>
          </cell>
          <cell r="J23">
            <v>0</v>
          </cell>
          <cell r="K23">
            <v>5614157.6086569997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o"/>
      <sheetName val="Estimativa por Negócio"/>
      <sheetName val="DR Evolutiva"/>
      <sheetName val="Listagem Acertos"/>
      <sheetName val="I.0) Nov03"/>
      <sheetName val="I.1) Dez03 - estimativa"/>
      <sheetName val="Reconciliação 01 Mar vs 05 Mar"/>
      <sheetName val="I.2) Cálculo Impostos"/>
      <sheetName val="I.2.1 - Imposto EDIS"/>
      <sheetName val="I.2.2 - Imposto Produção"/>
      <sheetName val="I.3) Cálculo Evolutivo Consolid"/>
      <sheetName val="I.X) Dez03 - plano negócios"/>
      <sheetName val="I.Y) Nov-03 (% G e T)"/>
      <sheetName val="Acertos às DRs - Set e Dez"/>
      <sheetName val="Impacto Contas EDIS"/>
      <sheetName val="Inputs"/>
      <sheetName val="EERR"/>
      <sheetName val="Resumen"/>
      <sheetName val="CALC-RESUMO"/>
    </sheetNames>
    <sheetDataSet>
      <sheetData sheetId="0" refreshError="1"/>
      <sheetData sheetId="1" refreshError="1"/>
      <sheetData sheetId="2" refreshError="1">
        <row r="58">
          <cell r="C58" t="str">
            <v>Demonstração de Resultados</v>
          </cell>
        </row>
        <row r="59">
          <cell r="C59" t="str">
            <v>EDP Produção (sem renováveis)</v>
          </cell>
        </row>
        <row r="62">
          <cell r="E62" t="str">
            <v>Acumulado</v>
          </cell>
          <cell r="L62" t="str">
            <v>Auxiliar</v>
          </cell>
          <cell r="N62" t="str">
            <v>Acumulado</v>
          </cell>
          <cell r="Z62" t="str">
            <v>Plan Neg</v>
          </cell>
          <cell r="AC62" t="str">
            <v>2003  vs  2002</v>
          </cell>
          <cell r="AG62" t="str">
            <v>Anualizado vs Plan Neg</v>
          </cell>
          <cell r="AK62" t="str">
            <v>Movimento Trimestral</v>
          </cell>
        </row>
        <row r="63">
          <cell r="C63" t="str">
            <v>(Milhares de Euros)</v>
          </cell>
          <cell r="F63" t="str">
            <v>1ºT 2002</v>
          </cell>
          <cell r="G63" t="str">
            <v>2ºT 2002</v>
          </cell>
          <cell r="H63" t="str">
            <v>3ºT 2002</v>
          </cell>
          <cell r="I63">
            <v>37530</v>
          </cell>
          <cell r="J63">
            <v>37561</v>
          </cell>
          <cell r="K63" t="str">
            <v>4ºT 2002</v>
          </cell>
          <cell r="L63" t="str">
            <v>mês actual</v>
          </cell>
          <cell r="O63" t="str">
            <v>1ºT 2003</v>
          </cell>
          <cell r="P63" t="str">
            <v>2ºT 2003</v>
          </cell>
          <cell r="Q63" t="str">
            <v>3ºT 2003</v>
          </cell>
          <cell r="R63">
            <v>37895</v>
          </cell>
          <cell r="S63">
            <v>37926</v>
          </cell>
          <cell r="T63" t="str">
            <v>4ºT 2003 *</v>
          </cell>
          <cell r="V63" t="str">
            <v>mês actual</v>
          </cell>
          <cell r="W63" t="str">
            <v>anualizado</v>
          </cell>
          <cell r="Z63">
            <v>37956</v>
          </cell>
          <cell r="AC63" t="str">
            <v>Valor</v>
          </cell>
          <cell r="AD63" t="str">
            <v>%</v>
          </cell>
          <cell r="AG63" t="str">
            <v>Valor</v>
          </cell>
          <cell r="AH63" t="str">
            <v>%</v>
          </cell>
          <cell r="AL63" t="str">
            <v>1ºT 2002</v>
          </cell>
          <cell r="AM63" t="str">
            <v>2ºT 2002</v>
          </cell>
          <cell r="AN63" t="str">
            <v>3ºT 2002</v>
          </cell>
          <cell r="AO63">
            <v>37530</v>
          </cell>
          <cell r="AP63" t="str">
            <v>Nov02-Set-02</v>
          </cell>
          <cell r="AQ63" t="str">
            <v>4ºT 2002</v>
          </cell>
          <cell r="AT63" t="str">
            <v>1ºT 2003</v>
          </cell>
          <cell r="AU63" t="str">
            <v>2ºT 2003</v>
          </cell>
          <cell r="AV63" t="str">
            <v>3ºT 2003</v>
          </cell>
          <cell r="AW63">
            <v>37895</v>
          </cell>
          <cell r="AX63" t="str">
            <v>Nov03-Set-03</v>
          </cell>
          <cell r="AY63" t="str">
            <v>4ºT 2003 *</v>
          </cell>
        </row>
        <row r="66">
          <cell r="C66" t="str">
            <v>Parcela Fixa</v>
          </cell>
          <cell r="F66">
            <v>211895.48686999996</v>
          </cell>
          <cell r="G66">
            <v>430213.27781</v>
          </cell>
          <cell r="H66">
            <v>647444.68371000001</v>
          </cell>
          <cell r="I66">
            <v>720482.93574999995</v>
          </cell>
          <cell r="K66">
            <v>864918.72164</v>
          </cell>
          <cell r="L66">
            <v>864918.72164</v>
          </cell>
          <cell r="O66">
            <v>219061.97558</v>
          </cell>
          <cell r="P66">
            <v>439953.34160000004</v>
          </cell>
          <cell r="Q66">
            <v>662146.11792999995</v>
          </cell>
          <cell r="R66">
            <v>739475</v>
          </cell>
          <cell r="W66">
            <v>0</v>
          </cell>
          <cell r="AC66">
            <v>-864918.72164</v>
          </cell>
          <cell r="AD66">
            <v>-1</v>
          </cell>
          <cell r="AG66">
            <v>0</v>
          </cell>
          <cell r="AH66" t="str">
            <v>-</v>
          </cell>
          <cell r="AL66">
            <v>211895.48686999996</v>
          </cell>
          <cell r="AM66">
            <v>218317.79094000004</v>
          </cell>
          <cell r="AN66">
            <v>217231.40590000001</v>
          </cell>
          <cell r="AO66">
            <v>73038.252039999934</v>
          </cell>
          <cell r="AP66">
            <v>-647444.68371000001</v>
          </cell>
          <cell r="AQ66">
            <v>217474.03792999999</v>
          </cell>
          <cell r="AT66">
            <v>219061.97558</v>
          </cell>
          <cell r="AU66">
            <v>220891.36602000004</v>
          </cell>
          <cell r="AV66">
            <v>222192.77632999991</v>
          </cell>
          <cell r="AW66">
            <v>77328.882070000051</v>
          </cell>
          <cell r="AX66">
            <v>-662146.11792999995</v>
          </cell>
          <cell r="AY66">
            <v>-662146.11792999995</v>
          </cell>
        </row>
        <row r="67">
          <cell r="C67" t="str">
            <v>Parcela Variável</v>
          </cell>
          <cell r="F67">
            <v>118751.02574999997</v>
          </cell>
          <cell r="G67">
            <v>241258.65305999992</v>
          </cell>
          <cell r="H67">
            <v>372073.45594000001</v>
          </cell>
          <cell r="I67">
            <v>419441.3700900001</v>
          </cell>
          <cell r="K67">
            <v>458978.64255999995</v>
          </cell>
          <cell r="L67">
            <v>458978.64255999995</v>
          </cell>
          <cell r="O67">
            <v>40113.361329999985</v>
          </cell>
          <cell r="P67">
            <v>114961.01532999997</v>
          </cell>
          <cell r="Q67">
            <v>223542.68613000005</v>
          </cell>
          <cell r="R67">
            <v>248731</v>
          </cell>
          <cell r="S67">
            <v>0</v>
          </cell>
          <cell r="T67">
            <v>0</v>
          </cell>
          <cell r="V67">
            <v>0</v>
          </cell>
          <cell r="W67">
            <v>0</v>
          </cell>
          <cell r="Z67">
            <v>0</v>
          </cell>
          <cell r="AC67">
            <v>-458978.64255999995</v>
          </cell>
          <cell r="AD67">
            <v>-1</v>
          </cell>
          <cell r="AG67">
            <v>0</v>
          </cell>
          <cell r="AH67" t="str">
            <v>-</v>
          </cell>
          <cell r="AL67">
            <v>118751.02574999997</v>
          </cell>
          <cell r="AM67">
            <v>122507.62730999995</v>
          </cell>
          <cell r="AN67">
            <v>130814.80288000009</v>
          </cell>
          <cell r="AO67">
            <v>47367.914150000084</v>
          </cell>
          <cell r="AP67">
            <v>-372073.45594000001</v>
          </cell>
          <cell r="AQ67">
            <v>86905.186619999935</v>
          </cell>
          <cell r="AT67">
            <v>40113.361329999985</v>
          </cell>
          <cell r="AU67">
            <v>74847.65399999998</v>
          </cell>
          <cell r="AV67">
            <v>108581.67080000008</v>
          </cell>
          <cell r="AW67">
            <v>25188.313869999954</v>
          </cell>
          <cell r="AX67">
            <v>-223542.68613000005</v>
          </cell>
          <cell r="AY67">
            <v>-223542.68613000005</v>
          </cell>
        </row>
        <row r="68">
          <cell r="C68" t="str">
            <v>Produção Vinculada</v>
          </cell>
          <cell r="F68">
            <v>330646.51261999994</v>
          </cell>
          <cell r="G68">
            <v>671471.93086999992</v>
          </cell>
          <cell r="H68">
            <v>1019518.13965</v>
          </cell>
          <cell r="I68">
            <v>1139924.30584</v>
          </cell>
          <cell r="K68">
            <v>1323897.3642</v>
          </cell>
          <cell r="L68">
            <v>1323897.3642</v>
          </cell>
          <cell r="O68">
            <v>259175.33690999998</v>
          </cell>
          <cell r="P68">
            <v>554914.35693000001</v>
          </cell>
          <cell r="Q68">
            <v>885688.80405999999</v>
          </cell>
          <cell r="R68">
            <v>988206</v>
          </cell>
          <cell r="W68">
            <v>0</v>
          </cell>
          <cell r="AC68">
            <v>-1323897.3642</v>
          </cell>
          <cell r="AD68">
            <v>-1</v>
          </cell>
          <cell r="AG68">
            <v>0</v>
          </cell>
          <cell r="AH68" t="str">
            <v>-</v>
          </cell>
          <cell r="AL68">
            <v>330646.51261999994</v>
          </cell>
          <cell r="AM68">
            <v>340825.41824999999</v>
          </cell>
          <cell r="AN68">
            <v>348046.2087800001</v>
          </cell>
          <cell r="AO68">
            <v>120406.16619000002</v>
          </cell>
          <cell r="AP68">
            <v>-1019518.13965</v>
          </cell>
          <cell r="AQ68">
            <v>304379.22454999993</v>
          </cell>
          <cell r="AT68">
            <v>259175.33690999998</v>
          </cell>
          <cell r="AU68">
            <v>295739.02002000005</v>
          </cell>
          <cell r="AV68">
            <v>330774.44712999999</v>
          </cell>
          <cell r="AW68">
            <v>102517.19594000001</v>
          </cell>
          <cell r="AX68">
            <v>-885688.80405999999</v>
          </cell>
          <cell r="AY68">
            <v>-885688.80405999999</v>
          </cell>
        </row>
        <row r="69">
          <cell r="C69" t="str">
            <v>Produção Não Vinculada</v>
          </cell>
          <cell r="F69">
            <v>8048</v>
          </cell>
          <cell r="G69">
            <v>18028</v>
          </cell>
          <cell r="H69">
            <v>28668</v>
          </cell>
          <cell r="I69">
            <v>31355</v>
          </cell>
          <cell r="K69">
            <v>46761</v>
          </cell>
          <cell r="L69">
            <v>46761</v>
          </cell>
          <cell r="O69">
            <v>12553</v>
          </cell>
          <cell r="P69">
            <v>35774</v>
          </cell>
          <cell r="Q69">
            <v>51959</v>
          </cell>
          <cell r="R69">
            <v>56180</v>
          </cell>
          <cell r="W69">
            <v>0</v>
          </cell>
          <cell r="AC69">
            <v>-46761</v>
          </cell>
          <cell r="AD69">
            <v>-1</v>
          </cell>
          <cell r="AG69">
            <v>0</v>
          </cell>
          <cell r="AH69" t="str">
            <v>-</v>
          </cell>
          <cell r="AL69">
            <v>8048</v>
          </cell>
          <cell r="AM69">
            <v>9980</v>
          </cell>
          <cell r="AN69">
            <v>10640</v>
          </cell>
          <cell r="AO69">
            <v>2687</v>
          </cell>
          <cell r="AP69">
            <v>-28668</v>
          </cell>
          <cell r="AQ69">
            <v>18093</v>
          </cell>
          <cell r="AT69">
            <v>12553</v>
          </cell>
          <cell r="AU69">
            <v>23221</v>
          </cell>
          <cell r="AV69">
            <v>16185</v>
          </cell>
          <cell r="AW69">
            <v>4221</v>
          </cell>
          <cell r="AX69">
            <v>-51959</v>
          </cell>
          <cell r="AY69">
            <v>-51959</v>
          </cell>
        </row>
        <row r="70">
          <cell r="C70" t="str">
            <v>Produção em Regime Especial</v>
          </cell>
          <cell r="F70">
            <v>2392.7335899999989</v>
          </cell>
          <cell r="G70">
            <v>7225.4093400000038</v>
          </cell>
          <cell r="H70">
            <v>10112.04026</v>
          </cell>
          <cell r="I70">
            <v>9783.9648399999933</v>
          </cell>
          <cell r="K70">
            <v>21514.852979999967</v>
          </cell>
          <cell r="L70">
            <v>21514.852979999967</v>
          </cell>
          <cell r="O70">
            <v>8344.4533199999969</v>
          </cell>
          <cell r="P70">
            <v>15504.796929999786</v>
          </cell>
          <cell r="Q70">
            <v>19221.280779999794</v>
          </cell>
          <cell r="R70">
            <v>19626.803589999996</v>
          </cell>
          <cell r="W70">
            <v>0</v>
          </cell>
          <cell r="AC70">
            <v>-21514.852979999967</v>
          </cell>
          <cell r="AD70">
            <v>-1</v>
          </cell>
          <cell r="AG70">
            <v>0</v>
          </cell>
          <cell r="AH70" t="str">
            <v>-</v>
          </cell>
          <cell r="AL70">
            <v>2392.7335899999989</v>
          </cell>
          <cell r="AM70">
            <v>4832.6757500000049</v>
          </cell>
          <cell r="AN70">
            <v>2886.630919999996</v>
          </cell>
          <cell r="AO70">
            <v>-328.07542000000649</v>
          </cell>
          <cell r="AP70">
            <v>-10112.04026</v>
          </cell>
          <cell r="AQ70">
            <v>11402.812719999967</v>
          </cell>
          <cell r="AT70">
            <v>8344.4533199999969</v>
          </cell>
          <cell r="AU70">
            <v>7160.3436099997889</v>
          </cell>
          <cell r="AV70">
            <v>3716.4838500000078</v>
          </cell>
          <cell r="AW70">
            <v>405.5228100002023</v>
          </cell>
          <cell r="AX70">
            <v>-19221.280779999794</v>
          </cell>
          <cell r="AY70">
            <v>-19221.280779999794</v>
          </cell>
        </row>
        <row r="71">
          <cell r="C71" t="str">
            <v>Produção p/ Clientes Industriais</v>
          </cell>
          <cell r="F71">
            <v>6792</v>
          </cell>
          <cell r="G71">
            <v>9747.0241300000343</v>
          </cell>
          <cell r="H71">
            <v>13350.030240000226</v>
          </cell>
          <cell r="I71">
            <v>16545.012630000012</v>
          </cell>
          <cell r="K71">
            <v>22119</v>
          </cell>
          <cell r="L71">
            <v>22119</v>
          </cell>
          <cell r="O71">
            <v>4858</v>
          </cell>
          <cell r="P71">
            <v>13969</v>
          </cell>
          <cell r="Q71">
            <v>21556</v>
          </cell>
          <cell r="R71">
            <v>24019.408059999812</v>
          </cell>
          <cell r="W71">
            <v>0</v>
          </cell>
          <cell r="AC71">
            <v>-22119</v>
          </cell>
          <cell r="AD71">
            <v>-1</v>
          </cell>
          <cell r="AG71">
            <v>0</v>
          </cell>
          <cell r="AH71" t="str">
            <v>-</v>
          </cell>
          <cell r="AL71">
            <v>6792</v>
          </cell>
          <cell r="AM71">
            <v>2955.0241300000343</v>
          </cell>
          <cell r="AN71">
            <v>3603.0061100001913</v>
          </cell>
          <cell r="AO71">
            <v>3194.9823899997864</v>
          </cell>
          <cell r="AP71">
            <v>-13350.030240000226</v>
          </cell>
          <cell r="AQ71">
            <v>8768.9697599997744</v>
          </cell>
          <cell r="AT71">
            <v>4858</v>
          </cell>
          <cell r="AU71">
            <v>9111</v>
          </cell>
          <cell r="AV71">
            <v>7587</v>
          </cell>
          <cell r="AW71">
            <v>2463.4080599998124</v>
          </cell>
          <cell r="AX71">
            <v>-21556</v>
          </cell>
          <cell r="AY71">
            <v>-21556</v>
          </cell>
        </row>
        <row r="72">
          <cell r="C72" t="str">
            <v>Vendas de Electricidade</v>
          </cell>
          <cell r="F72">
            <v>347879.24620999995</v>
          </cell>
          <cell r="G72">
            <v>706472.36433999997</v>
          </cell>
          <cell r="H72">
            <v>1071648.2101500002</v>
          </cell>
          <cell r="I72">
            <v>1197608.2833100001</v>
          </cell>
          <cell r="J72">
            <v>1310478.77364</v>
          </cell>
          <cell r="K72">
            <v>1414292.2171800002</v>
          </cell>
          <cell r="L72">
            <v>1414292.2171800002</v>
          </cell>
          <cell r="O72">
            <v>284930.79022999993</v>
          </cell>
          <cell r="P72">
            <v>620162.15385999985</v>
          </cell>
          <cell r="Q72">
            <v>978425.08483999979</v>
          </cell>
          <cell r="R72">
            <v>1088032.2116499997</v>
          </cell>
          <cell r="S72">
            <v>1196082.8091836628</v>
          </cell>
          <cell r="T72">
            <v>1304817.6100185411</v>
          </cell>
          <cell r="V72">
            <v>1304817.6100185411</v>
          </cell>
          <cell r="W72">
            <v>1304817.6100185411</v>
          </cell>
          <cell r="Z72">
            <v>1388328</v>
          </cell>
          <cell r="AC72">
            <v>-109474.60716145905</v>
          </cell>
          <cell r="AD72">
            <v>-7.7405931978996367E-2</v>
          </cell>
          <cell r="AG72">
            <v>-83510.389981458895</v>
          </cell>
          <cell r="AH72">
            <v>-6.0151772478448051E-2</v>
          </cell>
          <cell r="AL72">
            <v>347879.24620999995</v>
          </cell>
          <cell r="AM72">
            <v>358593.11813000002</v>
          </cell>
          <cell r="AN72">
            <v>365175.8458100002</v>
          </cell>
          <cell r="AO72">
            <v>125960.07315999991</v>
          </cell>
          <cell r="AP72">
            <v>238830.56348999985</v>
          </cell>
          <cell r="AQ72">
            <v>342644.00702999998</v>
          </cell>
          <cell r="AT72">
            <v>284930.79022999993</v>
          </cell>
          <cell r="AU72">
            <v>335231.36362999992</v>
          </cell>
          <cell r="AV72">
            <v>358262.93097999995</v>
          </cell>
          <cell r="AW72">
            <v>109607.12680999993</v>
          </cell>
          <cell r="AX72">
            <v>217657.72434366297</v>
          </cell>
          <cell r="AY72">
            <v>326392.52517854131</v>
          </cell>
        </row>
        <row r="73">
          <cell r="C73" t="str">
            <v>Outras Vendas</v>
          </cell>
          <cell r="F73">
            <v>3508.4348200000004</v>
          </cell>
          <cell r="G73">
            <v>6546.4725200000003</v>
          </cell>
          <cell r="H73">
            <v>9533.05465</v>
          </cell>
          <cell r="I73">
            <v>10501.769490000001</v>
          </cell>
          <cell r="J73">
            <v>17020.518409999997</v>
          </cell>
          <cell r="K73">
            <v>18651.057719999997</v>
          </cell>
          <cell r="L73">
            <v>18651.057719999997</v>
          </cell>
          <cell r="O73">
            <v>4782.9891200000002</v>
          </cell>
          <cell r="P73">
            <v>9602.7772199999999</v>
          </cell>
          <cell r="Q73">
            <v>14673.206290000002</v>
          </cell>
          <cell r="R73">
            <v>16414.819380000001</v>
          </cell>
          <cell r="S73">
            <v>17837.088266337581</v>
          </cell>
          <cell r="T73">
            <v>19458.641745095545</v>
          </cell>
          <cell r="V73">
            <v>19458.641745095545</v>
          </cell>
          <cell r="W73">
            <v>19458.641745095545</v>
          </cell>
          <cell r="Z73">
            <v>22060</v>
          </cell>
          <cell r="AC73">
            <v>807.58402509554799</v>
          </cell>
          <cell r="AD73">
            <v>4.3299636793765028E-2</v>
          </cell>
          <cell r="AG73">
            <v>-2601.358254904455</v>
          </cell>
          <cell r="AH73">
            <v>-0.1179219517182436</v>
          </cell>
          <cell r="AL73">
            <v>3508.4348200000004</v>
          </cell>
          <cell r="AM73">
            <v>3038.0376999999999</v>
          </cell>
          <cell r="AN73">
            <v>2986.5821299999998</v>
          </cell>
          <cell r="AO73">
            <v>968.71484000000055</v>
          </cell>
          <cell r="AP73">
            <v>7487.4637599999969</v>
          </cell>
          <cell r="AQ73">
            <v>9118.003069999997</v>
          </cell>
          <cell r="AT73">
            <v>4782.9891200000002</v>
          </cell>
          <cell r="AU73">
            <v>4819.7880999999998</v>
          </cell>
          <cell r="AV73">
            <v>5070.429070000002</v>
          </cell>
          <cell r="AW73">
            <v>1741.6130899999989</v>
          </cell>
          <cell r="AX73">
            <v>3163.8819763375795</v>
          </cell>
          <cell r="AY73">
            <v>4785.4354550955431</v>
          </cell>
        </row>
        <row r="74">
          <cell r="C74" t="str">
            <v>Grupo</v>
          </cell>
          <cell r="F74">
            <v>247</v>
          </cell>
          <cell r="G74">
            <v>2418.8895499999999</v>
          </cell>
          <cell r="H74">
            <v>3269.081180000001</v>
          </cell>
          <cell r="I74">
            <v>3814.7135500000004</v>
          </cell>
          <cell r="J74">
            <v>4418.5280899999998</v>
          </cell>
          <cell r="K74">
            <v>6308.814790000004</v>
          </cell>
          <cell r="L74">
            <v>6308.814790000004</v>
          </cell>
          <cell r="O74">
            <v>78.658610000000408</v>
          </cell>
          <cell r="P74">
            <v>2627.8895399999965</v>
          </cell>
          <cell r="Q74">
            <v>4043.6113299999997</v>
          </cell>
          <cell r="R74">
            <v>6342.8590600000025</v>
          </cell>
          <cell r="S74">
            <v>7122.336629999998</v>
          </cell>
          <cell r="T74">
            <v>7769.8217781818157</v>
          </cell>
          <cell r="V74">
            <v>7769.8217781818157</v>
          </cell>
          <cell r="W74">
            <v>7769.8217781818157</v>
          </cell>
          <cell r="AC74">
            <v>1461.0069881818117</v>
          </cell>
          <cell r="AD74">
            <v>0.23158184806718829</v>
          </cell>
          <cell r="AG74">
            <v>7769.8217781818157</v>
          </cell>
          <cell r="AH74" t="str">
            <v>-</v>
          </cell>
          <cell r="AL74">
            <v>247</v>
          </cell>
          <cell r="AM74">
            <v>2171.8895499999999</v>
          </cell>
          <cell r="AN74">
            <v>850.19163000000117</v>
          </cell>
          <cell r="AO74">
            <v>545.63236999999936</v>
          </cell>
          <cell r="AP74">
            <v>1149.4469099999988</v>
          </cell>
          <cell r="AQ74">
            <v>3039.733610000003</v>
          </cell>
          <cell r="AT74">
            <v>78.658610000000408</v>
          </cell>
          <cell r="AU74">
            <v>2549.2309299999961</v>
          </cell>
          <cell r="AV74">
            <v>1415.7217900000032</v>
          </cell>
          <cell r="AW74">
            <v>2299.2477300000028</v>
          </cell>
          <cell r="AX74">
            <v>3078.7252999999982</v>
          </cell>
          <cell r="AY74">
            <v>3726.210448181816</v>
          </cell>
        </row>
        <row r="75">
          <cell r="C75" t="str">
            <v>Terceiros</v>
          </cell>
          <cell r="F75">
            <v>2496.7897799999996</v>
          </cell>
          <cell r="G75">
            <v>6621.0658999999996</v>
          </cell>
          <cell r="H75">
            <v>10976.314540000001</v>
          </cell>
          <cell r="I75">
            <v>10758.886590000002</v>
          </cell>
          <cell r="J75">
            <v>8338.7268300000014</v>
          </cell>
          <cell r="K75">
            <v>6381.5929169999954</v>
          </cell>
          <cell r="L75">
            <v>6381.5929169999954</v>
          </cell>
          <cell r="O75">
            <v>1478.9187799999995</v>
          </cell>
          <cell r="P75">
            <v>5710.3748699999987</v>
          </cell>
          <cell r="Q75">
            <v>6954.0039099999958</v>
          </cell>
          <cell r="R75">
            <v>8173.298060000001</v>
          </cell>
          <cell r="S75">
            <v>7726.6160489999975</v>
          </cell>
          <cell r="T75">
            <v>8429.0356898181799</v>
          </cell>
          <cell r="V75">
            <v>8429.0356898181799</v>
          </cell>
          <cell r="W75">
            <v>8429.0356898181799</v>
          </cell>
          <cell r="AC75">
            <v>2047.4427728181845</v>
          </cell>
          <cell r="AD75">
            <v>0.32083569093916653</v>
          </cell>
          <cell r="AG75">
            <v>8429.0356898181799</v>
          </cell>
          <cell r="AH75" t="str">
            <v>-</v>
          </cell>
          <cell r="AL75">
            <v>2496.7897799999996</v>
          </cell>
          <cell r="AM75">
            <v>4124.2761200000004</v>
          </cell>
          <cell r="AN75">
            <v>4355.2486400000016</v>
          </cell>
          <cell r="AO75">
            <v>-217.42794999999933</v>
          </cell>
          <cell r="AP75">
            <v>-2637.5877099999998</v>
          </cell>
          <cell r="AQ75">
            <v>-4594.7216230000058</v>
          </cell>
          <cell r="AT75">
            <v>1478.9187799999995</v>
          </cell>
          <cell r="AU75">
            <v>4231.4560899999997</v>
          </cell>
          <cell r="AV75">
            <v>1243.6290399999971</v>
          </cell>
          <cell r="AW75">
            <v>1219.2941500000052</v>
          </cell>
          <cell r="AX75">
            <v>772.61213900000166</v>
          </cell>
          <cell r="AY75">
            <v>1475.0317798181841</v>
          </cell>
        </row>
        <row r="76">
          <cell r="C76" t="str">
            <v>Prestação de Serviços</v>
          </cell>
          <cell r="F76">
            <v>2743.7897799999996</v>
          </cell>
          <cell r="G76">
            <v>9039.9554499999995</v>
          </cell>
          <cell r="H76">
            <v>14245.395720000002</v>
          </cell>
          <cell r="I76">
            <v>14573.600140000002</v>
          </cell>
          <cell r="J76">
            <v>12757.254920000001</v>
          </cell>
          <cell r="K76">
            <v>12690.407706999998</v>
          </cell>
          <cell r="L76">
            <v>12690.407706999998</v>
          </cell>
          <cell r="O76">
            <v>1557.5773899999999</v>
          </cell>
          <cell r="P76">
            <v>8338.2644099999961</v>
          </cell>
          <cell r="Q76">
            <v>10997.615239999996</v>
          </cell>
          <cell r="R76">
            <v>14516.157120000003</v>
          </cell>
          <cell r="S76">
            <v>14848.952678999995</v>
          </cell>
          <cell r="T76">
            <v>16198.857467999995</v>
          </cell>
          <cell r="V76">
            <v>16198.857467999995</v>
          </cell>
          <cell r="W76">
            <v>16198.857467999995</v>
          </cell>
          <cell r="Z76">
            <v>11280</v>
          </cell>
          <cell r="AC76">
            <v>3508.4497609999962</v>
          </cell>
          <cell r="AD76">
            <v>0.27646470011083601</v>
          </cell>
          <cell r="AG76">
            <v>4918.8574679999947</v>
          </cell>
          <cell r="AH76">
            <v>0.43606892446808465</v>
          </cell>
          <cell r="AL76">
            <v>2743.7897799999996</v>
          </cell>
          <cell r="AM76">
            <v>6296.1656700000003</v>
          </cell>
          <cell r="AN76">
            <v>5205.4402700000028</v>
          </cell>
          <cell r="AO76">
            <v>328.20442000000003</v>
          </cell>
          <cell r="AP76">
            <v>-1488.140800000001</v>
          </cell>
          <cell r="AQ76">
            <v>-1554.9880130000038</v>
          </cell>
          <cell r="AT76">
            <v>1557.5773899999999</v>
          </cell>
          <cell r="AU76">
            <v>6780.6870199999958</v>
          </cell>
          <cell r="AV76">
            <v>2659.3508299999994</v>
          </cell>
          <cell r="AW76">
            <v>3518.541880000008</v>
          </cell>
          <cell r="AX76">
            <v>3851.337438999999</v>
          </cell>
          <cell r="AY76">
            <v>5201.2422279999992</v>
          </cell>
        </row>
        <row r="77">
          <cell r="C77" t="str">
            <v>Volume de Negócios</v>
          </cell>
          <cell r="F77">
            <v>354131.47080999997</v>
          </cell>
          <cell r="G77">
            <v>722058.79230999993</v>
          </cell>
          <cell r="H77">
            <v>1095426.6605200002</v>
          </cell>
          <cell r="I77">
            <v>1222683.6529400002</v>
          </cell>
          <cell r="J77">
            <v>1340256.54697</v>
          </cell>
          <cell r="K77">
            <v>1445633.682607</v>
          </cell>
          <cell r="L77">
            <v>1445633.682607</v>
          </cell>
          <cell r="O77">
            <v>291271.3567399999</v>
          </cell>
          <cell r="P77">
            <v>638103.19548999984</v>
          </cell>
          <cell r="Q77">
            <v>1004095.9063699997</v>
          </cell>
          <cell r="R77">
            <v>1118963.1881499998</v>
          </cell>
          <cell r="S77">
            <v>1228768.8501290004</v>
          </cell>
          <cell r="T77">
            <v>1340475.1092316366</v>
          </cell>
          <cell r="V77">
            <v>1340475.1092316366</v>
          </cell>
          <cell r="W77">
            <v>1340475.1092316366</v>
          </cell>
          <cell r="Z77">
            <v>1421668</v>
          </cell>
          <cell r="AC77">
            <v>-105158.57337536337</v>
          </cell>
          <cell r="AD77">
            <v>-7.2742199244918315E-2</v>
          </cell>
          <cell r="AG77">
            <v>-81192.890768363373</v>
          </cell>
          <cell r="AH77">
            <v>-5.7111006766955019E-2</v>
          </cell>
          <cell r="AL77">
            <v>354131.47080999997</v>
          </cell>
          <cell r="AM77">
            <v>367927.32149999996</v>
          </cell>
          <cell r="AN77">
            <v>373367.86821000022</v>
          </cell>
          <cell r="AO77">
            <v>127256.99242000002</v>
          </cell>
          <cell r="AP77">
            <v>244829.88644999987</v>
          </cell>
          <cell r="AQ77">
            <v>350207.02208699984</v>
          </cell>
          <cell r="AT77">
            <v>291271.3567399999</v>
          </cell>
          <cell r="AU77">
            <v>346831.83874999994</v>
          </cell>
          <cell r="AV77">
            <v>365992.71087999991</v>
          </cell>
          <cell r="AW77">
            <v>114867.28178000008</v>
          </cell>
          <cell r="AX77">
            <v>224672.94375900063</v>
          </cell>
          <cell r="AY77">
            <v>336379.20286163688</v>
          </cell>
        </row>
        <row r="79">
          <cell r="C79" t="str">
            <v>Trabalhos para a Própria Empresa</v>
          </cell>
          <cell r="F79">
            <v>4092.0687100000005</v>
          </cell>
          <cell r="G79">
            <v>14505.61384</v>
          </cell>
          <cell r="H79">
            <v>18117.214260000001</v>
          </cell>
          <cell r="I79">
            <v>21942.618309999998</v>
          </cell>
          <cell r="J79">
            <v>27078.792099999999</v>
          </cell>
          <cell r="K79">
            <v>40909.413339999999</v>
          </cell>
          <cell r="L79">
            <v>40909.413339999999</v>
          </cell>
          <cell r="O79">
            <v>4863.7073800000007</v>
          </cell>
          <cell r="P79">
            <v>20034.312720000002</v>
          </cell>
          <cell r="Q79">
            <v>28621.737150000001</v>
          </cell>
          <cell r="R79">
            <v>31325.334869999999</v>
          </cell>
          <cell r="S79">
            <v>34129.203120000006</v>
          </cell>
          <cell r="T79">
            <v>37231.857949090918</v>
          </cell>
          <cell r="V79">
            <v>37231.857949090918</v>
          </cell>
          <cell r="W79">
            <v>37231.857949090918</v>
          </cell>
          <cell r="Z79">
            <v>35556</v>
          </cell>
          <cell r="AC79">
            <v>-3677.5553909090813</v>
          </cell>
          <cell r="AD79">
            <v>-8.989508992330808E-2</v>
          </cell>
          <cell r="AG79">
            <v>1675.8579490909178</v>
          </cell>
          <cell r="AH79">
            <v>4.7132915656736385E-2</v>
          </cell>
          <cell r="AL79">
            <v>4092.0687100000005</v>
          </cell>
          <cell r="AM79">
            <v>10413.545129999999</v>
          </cell>
          <cell r="AN79">
            <v>3611.6004200000007</v>
          </cell>
          <cell r="AO79">
            <v>3825.4040499999974</v>
          </cell>
          <cell r="AP79">
            <v>8961.5778399999981</v>
          </cell>
          <cell r="AQ79">
            <v>22792.199079999999</v>
          </cell>
          <cell r="AT79">
            <v>4863.7073800000007</v>
          </cell>
          <cell r="AU79">
            <v>15170.605340000002</v>
          </cell>
          <cell r="AV79">
            <v>8587.4244299999991</v>
          </cell>
          <cell r="AW79">
            <v>2703.5977199999979</v>
          </cell>
          <cell r="AX79">
            <v>5507.4659700000047</v>
          </cell>
          <cell r="AY79">
            <v>8610.120799090917</v>
          </cell>
        </row>
        <row r="80">
          <cell r="C80" t="str">
            <v>Outros Proveitos Operacionais</v>
          </cell>
          <cell r="F80">
            <v>1178.8152153078083</v>
          </cell>
          <cell r="G80">
            <v>3133.3221599999997</v>
          </cell>
          <cell r="H80">
            <v>4081.7104000000004</v>
          </cell>
          <cell r="I80">
            <v>4029.9846600000005</v>
          </cell>
          <cell r="J80">
            <v>4423.3095800000001</v>
          </cell>
          <cell r="K80">
            <v>6484.0183999999999</v>
          </cell>
          <cell r="L80">
            <v>6484.0183999999999</v>
          </cell>
          <cell r="O80">
            <v>1567.02144</v>
          </cell>
          <cell r="P80">
            <v>2682.1942499999996</v>
          </cell>
          <cell r="Q80">
            <v>7297.76487</v>
          </cell>
          <cell r="R80">
            <v>10268.776890000001</v>
          </cell>
          <cell r="S80">
            <v>11003.87369</v>
          </cell>
          <cell r="T80">
            <v>12004.225843636365</v>
          </cell>
          <cell r="V80">
            <v>12004.225843636365</v>
          </cell>
          <cell r="W80">
            <v>12004.225843636365</v>
          </cell>
          <cell r="Z80">
            <v>5021</v>
          </cell>
          <cell r="AC80">
            <v>5520.2074436363646</v>
          </cell>
          <cell r="AD80">
            <v>0.85135591898325957</v>
          </cell>
          <cell r="AG80">
            <v>6983.2258436363645</v>
          </cell>
          <cell r="AH80">
            <v>1.3908037927975232</v>
          </cell>
          <cell r="AL80">
            <v>1178.8152153078083</v>
          </cell>
          <cell r="AM80">
            <v>1954.5069446921914</v>
          </cell>
          <cell r="AN80">
            <v>948.38824000000068</v>
          </cell>
          <cell r="AO80">
            <v>-51.72573999999986</v>
          </cell>
          <cell r="AP80">
            <v>341.59917999999971</v>
          </cell>
          <cell r="AQ80">
            <v>2402.3079999999995</v>
          </cell>
          <cell r="AT80">
            <v>1567.02144</v>
          </cell>
          <cell r="AU80">
            <v>1115.1728099999996</v>
          </cell>
          <cell r="AV80">
            <v>4615.5706200000004</v>
          </cell>
          <cell r="AW80">
            <v>2971.012020000001</v>
          </cell>
          <cell r="AX80">
            <v>3706.1088200000004</v>
          </cell>
          <cell r="AY80">
            <v>4706.4609736363645</v>
          </cell>
        </row>
        <row r="81">
          <cell r="C81" t="str">
            <v>Outros Proveitos Operacionais</v>
          </cell>
          <cell r="F81">
            <v>5270.8839253078086</v>
          </cell>
          <cell r="G81">
            <v>17638.936000000002</v>
          </cell>
          <cell r="H81">
            <v>22198.924660000001</v>
          </cell>
          <cell r="I81">
            <v>25972.60297</v>
          </cell>
          <cell r="J81">
            <v>31502.10168</v>
          </cell>
          <cell r="K81">
            <v>47393.43174</v>
          </cell>
          <cell r="L81">
            <v>47393.43174</v>
          </cell>
          <cell r="O81">
            <v>6430.7288200000003</v>
          </cell>
          <cell r="P81">
            <v>22716.506970000002</v>
          </cell>
          <cell r="Q81">
            <v>35919.50202</v>
          </cell>
          <cell r="R81">
            <v>41594.11176</v>
          </cell>
          <cell r="S81">
            <v>45133.076810000006</v>
          </cell>
          <cell r="T81">
            <v>49236.083792727281</v>
          </cell>
          <cell r="V81">
            <v>49236.083792727281</v>
          </cell>
          <cell r="W81">
            <v>49236.083792727281</v>
          </cell>
          <cell r="Z81">
            <v>40577</v>
          </cell>
          <cell r="AC81">
            <v>1842.6520527272805</v>
          </cell>
          <cell r="AD81">
            <v>3.8879903503001412E-2</v>
          </cell>
          <cell r="AG81">
            <v>8659.0837927272805</v>
          </cell>
          <cell r="AH81">
            <v>0.21339881688462126</v>
          </cell>
          <cell r="AL81">
            <v>5270.8839253078086</v>
          </cell>
          <cell r="AM81">
            <v>12368.052074692194</v>
          </cell>
          <cell r="AN81">
            <v>4559.9886599999991</v>
          </cell>
          <cell r="AO81">
            <v>3773.6783099999993</v>
          </cell>
          <cell r="AP81">
            <v>9303.1770199999992</v>
          </cell>
          <cell r="AQ81">
            <v>25194.507079999999</v>
          </cell>
          <cell r="AT81">
            <v>6430.7288200000003</v>
          </cell>
          <cell r="AU81">
            <v>16285.778150000002</v>
          </cell>
          <cell r="AV81">
            <v>13202.995049999998</v>
          </cell>
          <cell r="AW81">
            <v>5674.6097399999999</v>
          </cell>
          <cell r="AX81">
            <v>9213.574790000006</v>
          </cell>
          <cell r="AY81">
            <v>13316.581772727281</v>
          </cell>
        </row>
        <row r="82">
          <cell r="C82" t="str">
            <v>Proveitos Operacionais</v>
          </cell>
          <cell r="F82">
            <v>359402.3547353078</v>
          </cell>
          <cell r="G82">
            <v>739697.72830999992</v>
          </cell>
          <cell r="H82">
            <v>1117625.5851800002</v>
          </cell>
          <cell r="I82">
            <v>1248656.2559100001</v>
          </cell>
          <cell r="J82">
            <v>1371758.6486500001</v>
          </cell>
          <cell r="K82">
            <v>1493027.1143469999</v>
          </cell>
          <cell r="L82">
            <v>1493027.1143469999</v>
          </cell>
          <cell r="O82">
            <v>297702.08555999992</v>
          </cell>
          <cell r="P82">
            <v>660819.70245999983</v>
          </cell>
          <cell r="Q82">
            <v>1040015.4083899998</v>
          </cell>
          <cell r="R82">
            <v>1160557.2999099998</v>
          </cell>
          <cell r="S82">
            <v>1273901.9269390004</v>
          </cell>
          <cell r="T82">
            <v>1389711.1930243638</v>
          </cell>
          <cell r="V82">
            <v>1389711.1930243638</v>
          </cell>
          <cell r="W82">
            <v>1389711.1930243638</v>
          </cell>
          <cell r="Z82">
            <v>1462245</v>
          </cell>
          <cell r="AC82">
            <v>-103315.92132263607</v>
          </cell>
          <cell r="AD82">
            <v>-6.919895849836788E-2</v>
          </cell>
          <cell r="AG82">
            <v>-72533.806975636166</v>
          </cell>
          <cell r="AH82">
            <v>-4.960441442824981E-2</v>
          </cell>
          <cell r="AL82">
            <v>359402.3547353078</v>
          </cell>
          <cell r="AM82">
            <v>380295.37357469212</v>
          </cell>
          <cell r="AN82">
            <v>377927.85687000025</v>
          </cell>
          <cell r="AO82">
            <v>131030.6707299999</v>
          </cell>
          <cell r="AP82">
            <v>254133.06346999994</v>
          </cell>
          <cell r="AQ82">
            <v>375401.52916699974</v>
          </cell>
          <cell r="AT82">
            <v>297702.08555999992</v>
          </cell>
          <cell r="AU82">
            <v>363117.61689999991</v>
          </cell>
          <cell r="AV82">
            <v>379195.70592999994</v>
          </cell>
          <cell r="AW82">
            <v>120541.89152000006</v>
          </cell>
          <cell r="AX82">
            <v>233886.51854900061</v>
          </cell>
          <cell r="AY82">
            <v>349695.78463436407</v>
          </cell>
        </row>
        <row r="84">
          <cell r="C84" t="str">
            <v>Combustíveis</v>
          </cell>
          <cell r="F84">
            <v>121360.70415000001</v>
          </cell>
          <cell r="G84">
            <v>239681.01621999999</v>
          </cell>
          <cell r="H84">
            <v>374869.03469</v>
          </cell>
          <cell r="I84">
            <v>411533.98460999998</v>
          </cell>
          <cell r="J84">
            <v>448427.98015000002</v>
          </cell>
          <cell r="K84">
            <v>465527.05789</v>
          </cell>
          <cell r="L84">
            <v>465527.05789</v>
          </cell>
          <cell r="O84">
            <v>46394.462420000003</v>
          </cell>
          <cell r="P84">
            <v>129992.96275999998</v>
          </cell>
          <cell r="Q84">
            <v>246257.26321999996</v>
          </cell>
          <cell r="R84">
            <v>269217.40237999998</v>
          </cell>
          <cell r="S84">
            <v>290167.66335691669</v>
          </cell>
          <cell r="T84">
            <v>316546.54184390913</v>
          </cell>
          <cell r="V84">
            <v>316546.54184390913</v>
          </cell>
          <cell r="W84">
            <v>316546.54184390913</v>
          </cell>
          <cell r="Z84">
            <v>317909</v>
          </cell>
          <cell r="AC84">
            <v>-148980.51604609087</v>
          </cell>
          <cell r="AD84">
            <v>-0.32002547117528379</v>
          </cell>
          <cell r="AG84">
            <v>-1362.45815609087</v>
          </cell>
          <cell r="AH84">
            <v>-4.2856860173535738E-3</v>
          </cell>
          <cell r="AL84">
            <v>121360.70415000001</v>
          </cell>
          <cell r="AM84">
            <v>118320.31206999999</v>
          </cell>
          <cell r="AN84">
            <v>135188.01847000001</v>
          </cell>
          <cell r="AO84">
            <v>36664.949919999985</v>
          </cell>
          <cell r="AP84">
            <v>73558.945460000017</v>
          </cell>
          <cell r="AQ84">
            <v>90658.023199999996</v>
          </cell>
          <cell r="AT84">
            <v>46394.462420000003</v>
          </cell>
          <cell r="AU84">
            <v>83598.50033999997</v>
          </cell>
          <cell r="AV84">
            <v>116264.30045999998</v>
          </cell>
          <cell r="AW84">
            <v>22960.139160000021</v>
          </cell>
          <cell r="AX84">
            <v>43910.400136916724</v>
          </cell>
          <cell r="AY84">
            <v>70289.278623909166</v>
          </cell>
        </row>
        <row r="85">
          <cell r="C85" t="str">
            <v>Electricidade</v>
          </cell>
          <cell r="F85">
            <v>898.43002000000013</v>
          </cell>
          <cell r="G85">
            <v>6735.2748000000011</v>
          </cell>
          <cell r="H85">
            <v>14161.84834</v>
          </cell>
          <cell r="I85">
            <v>16589.308239999998</v>
          </cell>
          <cell r="J85">
            <v>26926.991599999998</v>
          </cell>
          <cell r="K85">
            <v>37248.651599999997</v>
          </cell>
          <cell r="L85">
            <v>37248.651599999997</v>
          </cell>
          <cell r="O85">
            <v>5000.5785699999997</v>
          </cell>
          <cell r="P85">
            <v>30371.899110000006</v>
          </cell>
          <cell r="Q85">
            <v>44017.739109999995</v>
          </cell>
          <cell r="R85">
            <v>47498.832040000008</v>
          </cell>
          <cell r="S85">
            <v>55545.302353083302</v>
          </cell>
          <cell r="T85">
            <v>60594.875294272686</v>
          </cell>
          <cell r="V85">
            <v>60594.875294272686</v>
          </cell>
          <cell r="W85">
            <v>60594.875294272686</v>
          </cell>
          <cell r="Z85">
            <v>151151</v>
          </cell>
          <cell r="AC85">
            <v>23346.223694272689</v>
          </cell>
          <cell r="AD85">
            <v>0.62676694837116442</v>
          </cell>
          <cell r="AG85">
            <v>-90556.124705727314</v>
          </cell>
          <cell r="AH85">
            <v>-0.59911032481245452</v>
          </cell>
          <cell r="AL85">
            <v>898.43002000000013</v>
          </cell>
          <cell r="AM85">
            <v>5836.8447800000013</v>
          </cell>
          <cell r="AN85">
            <v>7426.5735399999994</v>
          </cell>
          <cell r="AO85">
            <v>2427.459899999998</v>
          </cell>
          <cell r="AP85">
            <v>12765.143259999997</v>
          </cell>
          <cell r="AQ85">
            <v>23086.803259999997</v>
          </cell>
          <cell r="AT85">
            <v>5000.5785699999997</v>
          </cell>
          <cell r="AU85">
            <v>25371.320540000008</v>
          </cell>
          <cell r="AV85">
            <v>13645.84</v>
          </cell>
          <cell r="AW85">
            <v>3481.0929300000134</v>
          </cell>
          <cell r="AX85">
            <v>11527.563243083307</v>
          </cell>
          <cell r="AY85">
            <v>16577.136184272691</v>
          </cell>
        </row>
        <row r="86">
          <cell r="C86" t="str">
            <v>Outras</v>
          </cell>
          <cell r="F86">
            <v>906.42894000001252</v>
          </cell>
          <cell r="G86">
            <v>2354.20037</v>
          </cell>
          <cell r="H86">
            <v>3583.6999000000001</v>
          </cell>
          <cell r="I86">
            <v>3931.79162</v>
          </cell>
          <cell r="J86">
            <v>4114.0166900000004</v>
          </cell>
          <cell r="K86">
            <v>4375.5</v>
          </cell>
          <cell r="L86">
            <v>4375.5</v>
          </cell>
          <cell r="O86">
            <v>1352.6502199999989</v>
          </cell>
          <cell r="P86">
            <v>1979.6761199999999</v>
          </cell>
          <cell r="Q86">
            <v>2686.0870500000001</v>
          </cell>
          <cell r="R86">
            <v>2992.30701</v>
          </cell>
          <cell r="S86">
            <v>3241.9618300000002</v>
          </cell>
          <cell r="T86">
            <v>3536.6856327272731</v>
          </cell>
          <cell r="V86">
            <v>3536.6856327272731</v>
          </cell>
          <cell r="W86">
            <v>3536.6856327272731</v>
          </cell>
          <cell r="Z86">
            <v>0</v>
          </cell>
          <cell r="AC86">
            <v>-838.81436727272694</v>
          </cell>
          <cell r="AD86">
            <v>-0.19170708885218302</v>
          </cell>
          <cell r="AG86">
            <v>3536.6856327272731</v>
          </cell>
          <cell r="AH86" t="str">
            <v>-</v>
          </cell>
          <cell r="AL86">
            <v>906.42894000001252</v>
          </cell>
          <cell r="AM86">
            <v>1447.7714299999875</v>
          </cell>
          <cell r="AN86">
            <v>1229.49953</v>
          </cell>
          <cell r="AO86">
            <v>348.0917199999999</v>
          </cell>
          <cell r="AP86">
            <v>530.31679000000031</v>
          </cell>
          <cell r="AQ86">
            <v>791.80009999999993</v>
          </cell>
          <cell r="AT86">
            <v>1352.6502199999989</v>
          </cell>
          <cell r="AU86">
            <v>627.025900000001</v>
          </cell>
          <cell r="AV86">
            <v>706.41093000000023</v>
          </cell>
          <cell r="AW86">
            <v>306.2199599999999</v>
          </cell>
          <cell r="AX86">
            <v>555.8747800000001</v>
          </cell>
          <cell r="AY86">
            <v>850.59858272727297</v>
          </cell>
        </row>
        <row r="87">
          <cell r="C87" t="str">
            <v>CMVMC</v>
          </cell>
          <cell r="F87">
            <v>123165.56311000002</v>
          </cell>
          <cell r="G87">
            <v>248770.49139000001</v>
          </cell>
          <cell r="H87">
            <v>392614.58293000003</v>
          </cell>
          <cell r="I87">
            <v>432055.08446999994</v>
          </cell>
          <cell r="J87">
            <v>479468.98844000004</v>
          </cell>
          <cell r="K87">
            <v>507151.20948999998</v>
          </cell>
          <cell r="L87">
            <v>507151.20948999998</v>
          </cell>
          <cell r="O87">
            <v>52747.691209999997</v>
          </cell>
          <cell r="P87">
            <v>162344.53798999998</v>
          </cell>
          <cell r="Q87">
            <v>292961.0893799999</v>
          </cell>
          <cell r="R87">
            <v>319708.54142999998</v>
          </cell>
          <cell r="S87">
            <v>348954.92754</v>
          </cell>
          <cell r="T87">
            <v>380678.10277090908</v>
          </cell>
          <cell r="V87">
            <v>380678.10277090908</v>
          </cell>
          <cell r="W87">
            <v>380678.10277090908</v>
          </cell>
          <cell r="Z87">
            <v>469060</v>
          </cell>
          <cell r="AC87">
            <v>-126473.10671909089</v>
          </cell>
          <cell r="AD87">
            <v>-0.24937948357901862</v>
          </cell>
          <cell r="AG87">
            <v>-88381.897229090915</v>
          </cell>
          <cell r="AH87">
            <v>-0.18842343672257478</v>
          </cell>
          <cell r="AL87">
            <v>123165.56311000002</v>
          </cell>
          <cell r="AM87">
            <v>125604.92827999999</v>
          </cell>
          <cell r="AN87">
            <v>143844.09154000002</v>
          </cell>
          <cell r="AO87">
            <v>39440.50153999991</v>
          </cell>
          <cell r="AP87">
            <v>86854.405510000011</v>
          </cell>
          <cell r="AQ87">
            <v>114536.62655999995</v>
          </cell>
          <cell r="AT87">
            <v>52747.691209999997</v>
          </cell>
          <cell r="AU87">
            <v>109596.84677999999</v>
          </cell>
          <cell r="AV87">
            <v>130616.55138999992</v>
          </cell>
          <cell r="AW87">
            <v>26747.45205000008</v>
          </cell>
          <cell r="AX87">
            <v>55993.838160000101</v>
          </cell>
          <cell r="AY87">
            <v>87717.013390909182</v>
          </cell>
        </row>
        <row r="88">
          <cell r="C88" t="str">
            <v>Grupo</v>
          </cell>
          <cell r="F88">
            <v>1962.8500300000012</v>
          </cell>
          <cell r="G88">
            <v>5477.3536999999997</v>
          </cell>
          <cell r="H88">
            <v>8562.6479299999992</v>
          </cell>
          <cell r="I88">
            <v>11205.394599999898</v>
          </cell>
          <cell r="J88">
            <v>1754.3166259999998</v>
          </cell>
          <cell r="K88">
            <v>21054.803319999999</v>
          </cell>
          <cell r="L88">
            <v>21054.803319999999</v>
          </cell>
          <cell r="O88">
            <v>-2977.2889799999994</v>
          </cell>
          <cell r="P88">
            <v>8401.2414800000024</v>
          </cell>
          <cell r="Q88">
            <v>12157.43058</v>
          </cell>
          <cell r="R88">
            <v>11546.309430000001</v>
          </cell>
          <cell r="S88">
            <v>13820.913639999999</v>
          </cell>
          <cell r="T88">
            <v>15077.360334545454</v>
          </cell>
          <cell r="V88">
            <v>15077.360334545454</v>
          </cell>
          <cell r="W88">
            <v>15077.360334545454</v>
          </cell>
          <cell r="Z88">
            <v>19800</v>
          </cell>
          <cell r="AC88">
            <v>-5977.4429854545451</v>
          </cell>
          <cell r="AD88">
            <v>-0.2838992554148706</v>
          </cell>
          <cell r="AG88">
            <v>-4722.639665454546</v>
          </cell>
          <cell r="AH88">
            <v>-0.23851715482093672</v>
          </cell>
          <cell r="AL88">
            <v>1962.8500300000012</v>
          </cell>
          <cell r="AM88">
            <v>3514.5036699999982</v>
          </cell>
          <cell r="AN88">
            <v>3085.2942299999995</v>
          </cell>
          <cell r="AO88">
            <v>2642.7466699998986</v>
          </cell>
          <cell r="AP88">
            <v>-6808.3313039999994</v>
          </cell>
          <cell r="AQ88">
            <v>12492.15539</v>
          </cell>
          <cell r="AT88">
            <v>-2977.2889799999994</v>
          </cell>
          <cell r="AU88">
            <v>11378.530460000002</v>
          </cell>
          <cell r="AV88">
            <v>3756.1890999999978</v>
          </cell>
          <cell r="AW88">
            <v>-611.12114999999903</v>
          </cell>
          <cell r="AX88">
            <v>1663.4830599999987</v>
          </cell>
          <cell r="AY88">
            <v>2919.9297545454538</v>
          </cell>
        </row>
        <row r="89">
          <cell r="C89" t="str">
            <v>Terceiros</v>
          </cell>
          <cell r="F89">
            <v>13012.532860999996</v>
          </cell>
          <cell r="G89">
            <v>22193.663969999998</v>
          </cell>
          <cell r="H89">
            <v>34673.913110000001</v>
          </cell>
          <cell r="I89">
            <v>38665.586869999992</v>
          </cell>
          <cell r="J89">
            <v>42752.865689999991</v>
          </cell>
          <cell r="K89">
            <v>51634.205550999977</v>
          </cell>
          <cell r="L89">
            <v>51634.205550999977</v>
          </cell>
          <cell r="O89">
            <v>8563.2785100000001</v>
          </cell>
          <cell r="P89">
            <v>20364.821940000005</v>
          </cell>
          <cell r="Q89">
            <v>32173.291430000001</v>
          </cell>
          <cell r="R89">
            <v>37148.410109999997</v>
          </cell>
          <cell r="S89">
            <v>40997.115926820239</v>
          </cell>
          <cell r="T89">
            <v>44724.126465622081</v>
          </cell>
          <cell r="V89">
            <v>44724.126465622081</v>
          </cell>
          <cell r="W89">
            <v>44724.126465622081</v>
          </cell>
          <cell r="Z89">
            <v>53080</v>
          </cell>
          <cell r="AC89">
            <v>-6910.0790853778963</v>
          </cell>
          <cell r="AD89">
            <v>-0.13382754729425816</v>
          </cell>
          <cell r="AG89">
            <v>-8355.873534377919</v>
          </cell>
          <cell r="AH89">
            <v>-0.15742037555346489</v>
          </cell>
          <cell r="AL89">
            <v>13012.532860999996</v>
          </cell>
          <cell r="AM89">
            <v>9181.1311090000017</v>
          </cell>
          <cell r="AN89">
            <v>12480.249140000004</v>
          </cell>
          <cell r="AO89">
            <v>3991.6737599999906</v>
          </cell>
          <cell r="AP89">
            <v>8078.9525799999901</v>
          </cell>
          <cell r="AQ89">
            <v>16960.292440999976</v>
          </cell>
          <cell r="AT89">
            <v>8563.2785100000001</v>
          </cell>
          <cell r="AU89">
            <v>11801.543430000005</v>
          </cell>
          <cell r="AV89">
            <v>11808.469489999996</v>
          </cell>
          <cell r="AW89">
            <v>4975.1186799999959</v>
          </cell>
          <cell r="AX89">
            <v>8823.824496820238</v>
          </cell>
          <cell r="AY89">
            <v>12550.83503562208</v>
          </cell>
        </row>
        <row r="90">
          <cell r="C90" t="str">
            <v>Fornecimentos e Serviços Externos</v>
          </cell>
          <cell r="F90">
            <v>14975.382890999997</v>
          </cell>
          <cell r="G90">
            <v>27671.017669999997</v>
          </cell>
          <cell r="H90">
            <v>43236.561040000001</v>
          </cell>
          <cell r="I90">
            <v>49870.98146999989</v>
          </cell>
          <cell r="J90">
            <v>44507.182315999991</v>
          </cell>
          <cell r="K90">
            <v>72689.008870999969</v>
          </cell>
          <cell r="L90">
            <v>72689.008870999969</v>
          </cell>
          <cell r="O90">
            <v>5585.9895300000007</v>
          </cell>
          <cell r="P90">
            <v>28766.063420000006</v>
          </cell>
          <cell r="Q90">
            <v>44330.722009999998</v>
          </cell>
          <cell r="R90">
            <v>48694.719539999998</v>
          </cell>
          <cell r="S90">
            <v>54818.029566820238</v>
          </cell>
          <cell r="T90">
            <v>59801.486800167535</v>
          </cell>
          <cell r="V90">
            <v>59801.486800167535</v>
          </cell>
          <cell r="W90">
            <v>59801.486800167535</v>
          </cell>
          <cell r="Z90">
            <v>72880</v>
          </cell>
          <cell r="AC90">
            <v>-12887.522070832434</v>
          </cell>
          <cell r="AD90">
            <v>-0.17729670924119645</v>
          </cell>
          <cell r="AG90">
            <v>-13078.513199832465</v>
          </cell>
          <cell r="AH90">
            <v>-0.17945270581548389</v>
          </cell>
          <cell r="AL90">
            <v>14975.382890999997</v>
          </cell>
          <cell r="AM90">
            <v>12695.634779</v>
          </cell>
          <cell r="AN90">
            <v>15565.543370000003</v>
          </cell>
          <cell r="AO90">
            <v>6634.4204299998892</v>
          </cell>
          <cell r="AP90">
            <v>1270.6212759999908</v>
          </cell>
          <cell r="AQ90">
            <v>29452.447830999969</v>
          </cell>
          <cell r="AT90">
            <v>5585.9895300000007</v>
          </cell>
          <cell r="AU90">
            <v>23180.073890000007</v>
          </cell>
          <cell r="AV90">
            <v>15564.658589999992</v>
          </cell>
          <cell r="AW90">
            <v>4363.9975300000006</v>
          </cell>
          <cell r="AX90">
            <v>10487.30755682024</v>
          </cell>
          <cell r="AY90">
            <v>15470.764790167537</v>
          </cell>
        </row>
        <row r="91">
          <cell r="C91" t="str">
            <v>Custos com Pessoal</v>
          </cell>
          <cell r="F91">
            <v>27540.992070000004</v>
          </cell>
          <cell r="G91">
            <v>60732.933440000001</v>
          </cell>
          <cell r="H91">
            <v>90471.532930000016</v>
          </cell>
          <cell r="I91">
            <v>101035.2001</v>
          </cell>
          <cell r="J91">
            <v>109885.80619999999</v>
          </cell>
          <cell r="K91">
            <v>119591.33291000001</v>
          </cell>
          <cell r="L91">
            <v>119591.33291000001</v>
          </cell>
          <cell r="O91">
            <v>29550.753850000001</v>
          </cell>
          <cell r="P91">
            <v>60725.90907999999</v>
          </cell>
          <cell r="Q91">
            <v>91187.495750000016</v>
          </cell>
          <cell r="R91">
            <v>101385.84099000001</v>
          </cell>
          <cell r="S91">
            <v>111241.08081300002</v>
          </cell>
          <cell r="T91">
            <v>121353.90634145457</v>
          </cell>
          <cell r="V91">
            <v>121353.90634145457</v>
          </cell>
          <cell r="W91">
            <v>121353.90634145457</v>
          </cell>
          <cell r="Z91">
            <v>124874</v>
          </cell>
          <cell r="AC91">
            <v>1762.5734314545552</v>
          </cell>
          <cell r="AD91">
            <v>1.4738304094168875E-2</v>
          </cell>
          <cell r="AG91">
            <v>-3520.0936585454328</v>
          </cell>
          <cell r="AH91">
            <v>-2.8189163945620654E-2</v>
          </cell>
          <cell r="AL91">
            <v>27540.992070000004</v>
          </cell>
          <cell r="AM91">
            <v>33191.94137</v>
          </cell>
          <cell r="AN91">
            <v>29738.599490000015</v>
          </cell>
          <cell r="AO91">
            <v>10563.667169999986</v>
          </cell>
          <cell r="AP91">
            <v>19414.273269999976</v>
          </cell>
          <cell r="AQ91">
            <v>29119.799979999996</v>
          </cell>
          <cell r="AT91">
            <v>29550.753850000001</v>
          </cell>
          <cell r="AU91">
            <v>31175.155229999989</v>
          </cell>
          <cell r="AV91">
            <v>30461.586670000026</v>
          </cell>
          <cell r="AW91">
            <v>10198.345239999995</v>
          </cell>
          <cell r="AX91">
            <v>20053.585063000006</v>
          </cell>
          <cell r="AY91">
            <v>30166.410591454551</v>
          </cell>
        </row>
        <row r="92">
          <cell r="C92" t="str">
            <v>Amortizações</v>
          </cell>
          <cell r="F92">
            <v>56081.923920000001</v>
          </cell>
          <cell r="G92">
            <v>112321.60352999999</v>
          </cell>
          <cell r="H92">
            <v>168566.81666000001</v>
          </cell>
          <cell r="I92">
            <v>187326.03352</v>
          </cell>
          <cell r="J92">
            <v>206512.89969000002</v>
          </cell>
          <cell r="K92">
            <v>225892.26918800001</v>
          </cell>
          <cell r="L92">
            <v>225892.26918800001</v>
          </cell>
          <cell r="O92">
            <v>57650.92598</v>
          </cell>
          <cell r="P92">
            <v>116230.27812999999</v>
          </cell>
          <cell r="Q92">
            <v>174323.76392999999</v>
          </cell>
          <cell r="R92">
            <v>193679.84236999997</v>
          </cell>
          <cell r="S92">
            <v>213024.50758700003</v>
          </cell>
          <cell r="T92">
            <v>232390.37191309093</v>
          </cell>
          <cell r="V92">
            <v>232390.37191309093</v>
          </cell>
          <cell r="W92">
            <v>232390.37191309093</v>
          </cell>
          <cell r="Z92">
            <v>232816</v>
          </cell>
          <cell r="AC92">
            <v>6498.1027250909247</v>
          </cell>
          <cell r="AD92">
            <v>2.8766379427012767E-2</v>
          </cell>
          <cell r="AG92">
            <v>-425.62808690906968</v>
          </cell>
          <cell r="AH92">
            <v>-1.8281736947163285E-3</v>
          </cell>
          <cell r="AL92">
            <v>56081.923920000001</v>
          </cell>
          <cell r="AM92">
            <v>56239.679609999992</v>
          </cell>
          <cell r="AN92">
            <v>56245.213130000018</v>
          </cell>
          <cell r="AO92">
            <v>18759.216859999986</v>
          </cell>
          <cell r="AP92">
            <v>37946.083030000009</v>
          </cell>
          <cell r="AQ92">
            <v>57325.452527999994</v>
          </cell>
          <cell r="AT92">
            <v>57650.92598</v>
          </cell>
          <cell r="AU92">
            <v>58579.352149999992</v>
          </cell>
          <cell r="AV92">
            <v>58093.485799999995</v>
          </cell>
          <cell r="AW92">
            <v>19356.078439999983</v>
          </cell>
          <cell r="AX92">
            <v>38700.743657000043</v>
          </cell>
          <cell r="AY92">
            <v>58066.607983090944</v>
          </cell>
        </row>
        <row r="93">
          <cell r="C93" t="str">
            <v>Provisões</v>
          </cell>
          <cell r="F93">
            <v>2354.327040000001</v>
          </cell>
          <cell r="G93">
            <v>8547.328590000001</v>
          </cell>
          <cell r="H93">
            <v>15358.12148</v>
          </cell>
          <cell r="I93">
            <v>16172.787480000001</v>
          </cell>
          <cell r="J93">
            <v>17048.620140000003</v>
          </cell>
          <cell r="K93">
            <v>11504.821439999996</v>
          </cell>
          <cell r="L93">
            <v>11504.821439999996</v>
          </cell>
          <cell r="O93">
            <v>2380.99899</v>
          </cell>
          <cell r="P93">
            <v>4902.5721299999987</v>
          </cell>
          <cell r="Q93">
            <v>7354.769760000001</v>
          </cell>
          <cell r="R93">
            <v>8171.9664000000002</v>
          </cell>
          <cell r="S93">
            <v>8989.1630400000013</v>
          </cell>
          <cell r="T93">
            <v>9806.3596800000014</v>
          </cell>
          <cell r="V93">
            <v>9806.3596800000014</v>
          </cell>
          <cell r="W93">
            <v>9806.3596800000014</v>
          </cell>
          <cell r="Z93">
            <v>8409</v>
          </cell>
          <cell r="AC93">
            <v>-1698.4617599999947</v>
          </cell>
          <cell r="AD93">
            <v>-0.14763043206344584</v>
          </cell>
          <cell r="AG93">
            <v>1397.3596800000014</v>
          </cell>
          <cell r="AH93">
            <v>0.16617429896539448</v>
          </cell>
          <cell r="AL93">
            <v>2354.327040000001</v>
          </cell>
          <cell r="AM93">
            <v>6193.00155</v>
          </cell>
          <cell r="AN93">
            <v>6810.7928899999988</v>
          </cell>
          <cell r="AO93">
            <v>814.66600000000108</v>
          </cell>
          <cell r="AP93">
            <v>1690.4986600000029</v>
          </cell>
          <cell r="AQ93">
            <v>-3853.3000400000037</v>
          </cell>
          <cell r="AT93">
            <v>2380.99899</v>
          </cell>
          <cell r="AU93">
            <v>2521.5731399999986</v>
          </cell>
          <cell r="AV93">
            <v>2452.1976300000024</v>
          </cell>
          <cell r="AW93">
            <v>817.19663999999921</v>
          </cell>
          <cell r="AX93">
            <v>1634.3932800000002</v>
          </cell>
          <cell r="AY93">
            <v>2451.5899200000003</v>
          </cell>
        </row>
        <row r="95">
          <cell r="C95" t="str">
            <v>Rendas de Concessão</v>
          </cell>
          <cell r="F95">
            <v>853.06305000000009</v>
          </cell>
          <cell r="G95">
            <v>1703</v>
          </cell>
          <cell r="H95">
            <v>2553.1873500000002</v>
          </cell>
          <cell r="I95">
            <v>2836.5414000000001</v>
          </cell>
          <cell r="J95">
            <v>3119.89545</v>
          </cell>
          <cell r="K95">
            <v>3443.06655</v>
          </cell>
          <cell r="L95">
            <v>3443.06655</v>
          </cell>
          <cell r="O95">
            <v>878.71789000000012</v>
          </cell>
          <cell r="P95">
            <v>1758.0357999999999</v>
          </cell>
          <cell r="Q95">
            <v>2637.3537099999994</v>
          </cell>
          <cell r="R95">
            <v>2930.4596799999999</v>
          </cell>
          <cell r="S95">
            <v>3223.56565</v>
          </cell>
          <cell r="T95">
            <v>3516.6170727272729</v>
          </cell>
          <cell r="V95">
            <v>3516.6170727272729</v>
          </cell>
          <cell r="W95">
            <v>3516.6170727272729</v>
          </cell>
          <cell r="AC95">
            <v>73.550522727272892</v>
          </cell>
          <cell r="AD95">
            <v>2.136192305875495E-2</v>
          </cell>
          <cell r="AG95">
            <v>3516.6170727272729</v>
          </cell>
          <cell r="AH95" t="str">
            <v>-</v>
          </cell>
          <cell r="AL95">
            <v>853.06305000000009</v>
          </cell>
          <cell r="AM95">
            <v>849.93694999999991</v>
          </cell>
          <cell r="AN95">
            <v>850.18735000000015</v>
          </cell>
          <cell r="AO95">
            <v>283.35404999999992</v>
          </cell>
          <cell r="AP95">
            <v>566.70809999999983</v>
          </cell>
          <cell r="AQ95">
            <v>889.87919999999986</v>
          </cell>
          <cell r="AT95">
            <v>878.71789000000012</v>
          </cell>
          <cell r="AU95">
            <v>879.31790999999976</v>
          </cell>
          <cell r="AV95">
            <v>879.31790999999953</v>
          </cell>
          <cell r="AW95">
            <v>293.10597000000053</v>
          </cell>
          <cell r="AX95">
            <v>586.2119400000006</v>
          </cell>
          <cell r="AY95">
            <v>879.26336272727349</v>
          </cell>
        </row>
        <row r="96">
          <cell r="C96" t="str">
            <v>Outros Custos Operacionais</v>
          </cell>
          <cell r="F96">
            <v>369.81724000000008</v>
          </cell>
          <cell r="G96">
            <v>736.43765999999982</v>
          </cell>
          <cell r="H96">
            <v>1042.2928099999999</v>
          </cell>
          <cell r="I96">
            <v>1154.5603800000001</v>
          </cell>
          <cell r="J96">
            <v>1272.7998299999999</v>
          </cell>
          <cell r="K96">
            <v>1011.9418210000001</v>
          </cell>
          <cell r="L96">
            <v>1011.9418210000001</v>
          </cell>
          <cell r="O96">
            <v>410.49711999999988</v>
          </cell>
          <cell r="P96">
            <v>721.79981999999995</v>
          </cell>
          <cell r="Q96">
            <v>5985.1657500000001</v>
          </cell>
          <cell r="R96">
            <v>9095.0756399999991</v>
          </cell>
          <cell r="S96">
            <v>11099.270436000001</v>
          </cell>
          <cell r="T96">
            <v>12108.295021090909</v>
          </cell>
          <cell r="V96">
            <v>12108.295021090909</v>
          </cell>
          <cell r="W96">
            <v>12108.295021090909</v>
          </cell>
          <cell r="AC96">
            <v>11096.353200090909</v>
          </cell>
          <cell r="AD96">
            <v>10.965406281089857</v>
          </cell>
          <cell r="AG96">
            <v>12108.295021090909</v>
          </cell>
          <cell r="AH96" t="str">
            <v>-</v>
          </cell>
          <cell r="AL96">
            <v>369.81724000000008</v>
          </cell>
          <cell r="AM96">
            <v>366.62041999999974</v>
          </cell>
          <cell r="AN96">
            <v>305.85515000000009</v>
          </cell>
          <cell r="AO96">
            <v>112.26757000000021</v>
          </cell>
          <cell r="AP96">
            <v>230.50702000000001</v>
          </cell>
          <cell r="AQ96">
            <v>-30.350988999999799</v>
          </cell>
          <cell r="AT96">
            <v>410.49711999999988</v>
          </cell>
          <cell r="AU96">
            <v>311.30270000000007</v>
          </cell>
          <cell r="AV96">
            <v>5263.3659299999999</v>
          </cell>
          <cell r="AW96">
            <v>3109.909889999999</v>
          </cell>
          <cell r="AX96">
            <v>5114.1046860000006</v>
          </cell>
          <cell r="AY96">
            <v>6123.1292710909092</v>
          </cell>
        </row>
        <row r="97">
          <cell r="C97" t="str">
            <v>Outros Custos Operacionais</v>
          </cell>
          <cell r="F97">
            <v>1222.8802900000001</v>
          </cell>
          <cell r="G97">
            <v>2439.4376599999996</v>
          </cell>
          <cell r="H97">
            <v>3595.4801600000001</v>
          </cell>
          <cell r="I97">
            <v>3991.10178</v>
          </cell>
          <cell r="J97">
            <v>4392.6952799999999</v>
          </cell>
          <cell r="K97">
            <v>4455.0083709999999</v>
          </cell>
          <cell r="L97">
            <v>4455.0083709999999</v>
          </cell>
          <cell r="O97">
            <v>1289.2150099999999</v>
          </cell>
          <cell r="P97">
            <v>2479.8356199999998</v>
          </cell>
          <cell r="Q97">
            <v>8622.5194599999995</v>
          </cell>
          <cell r="R97">
            <v>12025.535319999999</v>
          </cell>
          <cell r="S97">
            <v>14322.836086000001</v>
          </cell>
          <cell r="T97">
            <v>15624.912093818182</v>
          </cell>
          <cell r="V97">
            <v>15624.912093818182</v>
          </cell>
          <cell r="W97">
            <v>15624.91209381818</v>
          </cell>
          <cell r="Z97">
            <v>5107</v>
          </cell>
          <cell r="AC97">
            <v>11169.903722818182</v>
          </cell>
          <cell r="AD97">
            <v>2.5072688517330248</v>
          </cell>
          <cell r="AG97">
            <v>10517.91209381818</v>
          </cell>
          <cell r="AH97">
            <v>2.0595089277106284</v>
          </cell>
          <cell r="AL97">
            <v>1222.8802900000001</v>
          </cell>
          <cell r="AM97">
            <v>1216.5573699999995</v>
          </cell>
          <cell r="AN97">
            <v>1156.0425</v>
          </cell>
          <cell r="AO97">
            <v>395.62161999999989</v>
          </cell>
          <cell r="AP97">
            <v>797.21511999999984</v>
          </cell>
          <cell r="AQ97">
            <v>859.52821099999983</v>
          </cell>
          <cell r="AT97">
            <v>1289.2150099999999</v>
          </cell>
          <cell r="AU97">
            <v>1190.6206099999999</v>
          </cell>
          <cell r="AV97">
            <v>6142.6838399999997</v>
          </cell>
          <cell r="AW97">
            <v>3403.0158599999995</v>
          </cell>
          <cell r="AX97">
            <v>5700.3166260000016</v>
          </cell>
          <cell r="AY97">
            <v>7002.3926338181827</v>
          </cell>
        </row>
        <row r="98">
          <cell r="C98" t="str">
            <v>Custos Operacionais</v>
          </cell>
          <cell r="F98">
            <v>225341.06932100002</v>
          </cell>
          <cell r="G98">
            <v>460482.81228000001</v>
          </cell>
          <cell r="H98">
            <v>713843.0952000001</v>
          </cell>
          <cell r="I98">
            <v>790451.18881999992</v>
          </cell>
          <cell r="J98">
            <v>861816.19206599996</v>
          </cell>
          <cell r="K98">
            <v>941283.65026999987</v>
          </cell>
          <cell r="L98">
            <v>941283.65026999987</v>
          </cell>
          <cell r="O98">
            <v>149205.57457</v>
          </cell>
          <cell r="P98">
            <v>375449.19637000002</v>
          </cell>
          <cell r="Q98">
            <v>618780.36028999987</v>
          </cell>
          <cell r="R98">
            <v>683666.44604999991</v>
          </cell>
          <cell r="S98">
            <v>751350.5446328203</v>
          </cell>
          <cell r="T98">
            <v>819655.13959944027</v>
          </cell>
          <cell r="V98">
            <v>819655.13959944027</v>
          </cell>
          <cell r="W98">
            <v>819655.13959944015</v>
          </cell>
          <cell r="Z98">
            <v>913146</v>
          </cell>
          <cell r="AC98">
            <v>-121628.5106705596</v>
          </cell>
          <cell r="AD98">
            <v>-0.12921557772268899</v>
          </cell>
          <cell r="AG98">
            <v>-93490.860400559846</v>
          </cell>
          <cell r="AH98">
            <v>-0.10238325569028373</v>
          </cell>
          <cell r="AL98">
            <v>225341.06932100002</v>
          </cell>
          <cell r="AM98">
            <v>235141.742959</v>
          </cell>
          <cell r="AN98">
            <v>253360.28292000009</v>
          </cell>
          <cell r="AO98">
            <v>76608.093619999825</v>
          </cell>
          <cell r="AP98">
            <v>147973.09686599986</v>
          </cell>
          <cell r="AQ98">
            <v>227440.55506999977</v>
          </cell>
          <cell r="AT98">
            <v>149205.57457</v>
          </cell>
          <cell r="AU98">
            <v>226243.62180000002</v>
          </cell>
          <cell r="AV98">
            <v>243331.16391999985</v>
          </cell>
          <cell r="AW98">
            <v>64886.085760000045</v>
          </cell>
          <cell r="AX98">
            <v>132570.18434282043</v>
          </cell>
          <cell r="AY98">
            <v>200874.7793094404</v>
          </cell>
        </row>
        <row r="100">
          <cell r="C100" t="str">
            <v>EBITDA</v>
          </cell>
          <cell r="F100">
            <v>192497.53637430779</v>
          </cell>
          <cell r="G100">
            <v>400083.84814999992</v>
          </cell>
          <cell r="H100">
            <v>587707.42812000006</v>
          </cell>
          <cell r="I100">
            <v>661703.88809000014</v>
          </cell>
          <cell r="J100">
            <v>733503.97641400015</v>
          </cell>
          <cell r="K100">
            <v>789140.55470500002</v>
          </cell>
          <cell r="L100">
            <v>789140.55470500002</v>
          </cell>
          <cell r="O100">
            <v>208528.43595999992</v>
          </cell>
          <cell r="P100">
            <v>406503.35634999978</v>
          </cell>
          <cell r="Q100">
            <v>602913.58178999997</v>
          </cell>
          <cell r="R100">
            <v>678742.66262999992</v>
          </cell>
          <cell r="S100">
            <v>744565.05293318012</v>
          </cell>
          <cell r="T100">
            <v>812252.78501801449</v>
          </cell>
          <cell r="V100">
            <v>812252.78501801449</v>
          </cell>
          <cell r="W100">
            <v>812252.78501801449</v>
          </cell>
          <cell r="Z100">
            <v>790324</v>
          </cell>
          <cell r="AC100">
            <v>23112.230313014472</v>
          </cell>
          <cell r="AD100">
            <v>2.9287850149400052E-2</v>
          </cell>
          <cell r="AG100">
            <v>21928.785018014489</v>
          </cell>
          <cell r="AH100">
            <v>2.7746576110575516E-2</v>
          </cell>
          <cell r="AL100">
            <v>192497.53637430779</v>
          </cell>
          <cell r="AM100">
            <v>207586.31177569213</v>
          </cell>
          <cell r="AN100">
            <v>187623.57997000014</v>
          </cell>
          <cell r="AO100">
            <v>73996.459970000084</v>
          </cell>
          <cell r="AP100">
            <v>145796.54829400009</v>
          </cell>
          <cell r="AQ100">
            <v>201433.12658499996</v>
          </cell>
          <cell r="AT100">
            <v>208528.43595999992</v>
          </cell>
          <cell r="AU100">
            <v>197974.92038999987</v>
          </cell>
          <cell r="AV100">
            <v>196410.22544000018</v>
          </cell>
          <cell r="AW100">
            <v>75829.080839999951</v>
          </cell>
          <cell r="AX100">
            <v>141651.47114318016</v>
          </cell>
          <cell r="AY100">
            <v>209339.20322801452</v>
          </cell>
        </row>
        <row r="101">
          <cell r="C101" t="str">
            <v>EBITDA / Volume de Negócios</v>
          </cell>
          <cell r="F101">
            <v>0.54357647439243639</v>
          </cell>
          <cell r="G101">
            <v>0.55408763442940367</v>
          </cell>
          <cell r="H101">
            <v>0.53651006434425719</v>
          </cell>
          <cell r="I101">
            <v>0.54118977259481804</v>
          </cell>
          <cell r="J101">
            <v>0.54728624760108613</v>
          </cell>
          <cell r="K101">
            <v>0.54587864422326848</v>
          </cell>
          <cell r="L101">
            <v>0.54587864422326848</v>
          </cell>
          <cell r="O101">
            <v>0.71592496527607574</v>
          </cell>
          <cell r="P101">
            <v>0.63704955440294508</v>
          </cell>
          <cell r="Q101">
            <v>0.60045417769867104</v>
          </cell>
          <cell r="R101">
            <v>0.60658176231174887</v>
          </cell>
          <cell r="S101">
            <v>0.60594395183033256</v>
          </cell>
          <cell r="T101">
            <v>0.60594395183033245</v>
          </cell>
          <cell r="V101">
            <v>0.60594395183033245</v>
          </cell>
          <cell r="W101">
            <v>0.60594395183033245</v>
          </cell>
          <cell r="Z101">
            <v>0.55591319492314661</v>
          </cell>
          <cell r="AC101">
            <v>6.0065307607063967E-2</v>
          </cell>
          <cell r="AD101">
            <v>0.11003417745446153</v>
          </cell>
          <cell r="AG101">
            <v>5.0030756907185836E-2</v>
          </cell>
          <cell r="AH101">
            <v>8.9997426512069767E-2</v>
          </cell>
        </row>
        <row r="103">
          <cell r="C103" t="str">
            <v>EBIT</v>
          </cell>
          <cell r="F103">
            <v>134061.28541430779</v>
          </cell>
          <cell r="G103">
            <v>279214.91602999991</v>
          </cell>
          <cell r="H103">
            <v>403782.48998000007</v>
          </cell>
          <cell r="I103">
            <v>458205.06709000014</v>
          </cell>
          <cell r="J103">
            <v>509942.45658400015</v>
          </cell>
          <cell r="K103">
            <v>551743.46407700004</v>
          </cell>
          <cell r="L103">
            <v>551743.46407700004</v>
          </cell>
          <cell r="O103">
            <v>148496.51098999992</v>
          </cell>
          <cell r="P103">
            <v>285370.50608999981</v>
          </cell>
          <cell r="Q103">
            <v>421235.0480999999</v>
          </cell>
          <cell r="R103">
            <v>476890.85385999992</v>
          </cell>
          <cell r="S103">
            <v>522551.38230618008</v>
          </cell>
          <cell r="T103">
            <v>570056.05342492356</v>
          </cell>
          <cell r="V103">
            <v>570056.05342492356</v>
          </cell>
          <cell r="W103">
            <v>570056.05342492356</v>
          </cell>
          <cell r="Z103">
            <v>549099</v>
          </cell>
          <cell r="AC103">
            <v>18312.589347923524</v>
          </cell>
          <cell r="AD103">
            <v>3.3190405578357396E-2</v>
          </cell>
          <cell r="AG103">
            <v>20957.053424923564</v>
          </cell>
          <cell r="AH103">
            <v>3.8166256767766082E-2</v>
          </cell>
          <cell r="AL103">
            <v>134061.28541430779</v>
          </cell>
          <cell r="AM103">
            <v>145153.63061569212</v>
          </cell>
          <cell r="AN103">
            <v>124567.57395000017</v>
          </cell>
          <cell r="AO103">
            <v>54422.577110000071</v>
          </cell>
          <cell r="AP103">
            <v>106159.96660400007</v>
          </cell>
          <cell r="AQ103">
            <v>147960.97409699997</v>
          </cell>
          <cell r="AT103">
            <v>148496.51098999992</v>
          </cell>
          <cell r="AU103">
            <v>136873.99509999988</v>
          </cell>
          <cell r="AV103">
            <v>135864.54201000009</v>
          </cell>
          <cell r="AW103">
            <v>55655.805760000017</v>
          </cell>
          <cell r="AX103">
            <v>101316.33420618018</v>
          </cell>
          <cell r="AY103">
            <v>148821.00532492367</v>
          </cell>
        </row>
        <row r="104">
          <cell r="C104" t="str">
            <v>EBIT / Volume de Negócios</v>
          </cell>
          <cell r="F104">
            <v>0.37856360268594957</v>
          </cell>
          <cell r="G104">
            <v>0.3866927721172671</v>
          </cell>
          <cell r="H104">
            <v>0.36860750658407759</v>
          </cell>
          <cell r="I104">
            <v>0.37475357259273451</v>
          </cell>
          <cell r="J104">
            <v>0.38048122781929944</v>
          </cell>
          <cell r="K104">
            <v>0.38166201487641543</v>
          </cell>
          <cell r="L104">
            <v>0.38166201487641543</v>
          </cell>
          <cell r="O104">
            <v>0.50982188105284121</v>
          </cell>
          <cell r="P104">
            <v>0.44721685787964693</v>
          </cell>
          <cell r="Q104">
            <v>0.41951674678452361</v>
          </cell>
          <cell r="R104">
            <v>0.4261899398571381</v>
          </cell>
          <cell r="S104">
            <v>0.42526418394421445</v>
          </cell>
          <cell r="T104">
            <v>0.42526418394421439</v>
          </cell>
          <cell r="V104">
            <v>0.42526418394421439</v>
          </cell>
          <cell r="W104">
            <v>0.42526418394421439</v>
          </cell>
          <cell r="Z104">
            <v>0.38623574561712015</v>
          </cell>
          <cell r="AC104">
            <v>4.3602169067798957E-2</v>
          </cell>
          <cell r="AD104">
            <v>0.11424288341064703</v>
          </cell>
          <cell r="AG104">
            <v>3.9028438327094239E-2</v>
          </cell>
          <cell r="AH104">
            <v>0.10104822966278104</v>
          </cell>
        </row>
        <row r="106">
          <cell r="C106" t="str">
            <v>Resultados Financeiros</v>
          </cell>
          <cell r="F106">
            <v>-20488.441100000004</v>
          </cell>
          <cell r="G106">
            <v>-42066.891174118617</v>
          </cell>
          <cell r="H106">
            <v>-63208.381892321719</v>
          </cell>
          <cell r="I106">
            <v>-70627.066673811933</v>
          </cell>
          <cell r="J106">
            <v>-79061.427903811986</v>
          </cell>
          <cell r="K106">
            <v>-85638.677510000009</v>
          </cell>
          <cell r="L106">
            <v>-85809.219431272213</v>
          </cell>
          <cell r="O106">
            <v>-21378.711960000001</v>
          </cell>
          <cell r="P106">
            <v>-41214.671034130355</v>
          </cell>
          <cell r="Q106">
            <v>-64636.661789999998</v>
          </cell>
          <cell r="R106">
            <v>-70328.951449999979</v>
          </cell>
          <cell r="S106">
            <v>-79789.803429000007</v>
          </cell>
          <cell r="T106">
            <v>-87002</v>
          </cell>
          <cell r="V106">
            <v>-87002</v>
          </cell>
          <cell r="W106">
            <v>-87002</v>
          </cell>
          <cell r="Z106">
            <v>-106916</v>
          </cell>
          <cell r="AC106">
            <v>-1192.7805687277869</v>
          </cell>
          <cell r="AD106">
            <v>-1.3900377798951258E-2</v>
          </cell>
          <cell r="AG106">
            <v>19914</v>
          </cell>
          <cell r="AH106">
            <v>0.18625837105765275</v>
          </cell>
          <cell r="AL106">
            <v>-20488.441100000004</v>
          </cell>
          <cell r="AM106">
            <v>-21578.450074118613</v>
          </cell>
          <cell r="AN106">
            <v>-21141.490718203102</v>
          </cell>
          <cell r="AO106">
            <v>-7418.6847814902139</v>
          </cell>
          <cell r="AP106">
            <v>-15853.046011490267</v>
          </cell>
          <cell r="AQ106">
            <v>-22430.29561767829</v>
          </cell>
          <cell r="AT106">
            <v>-21378.711960000001</v>
          </cell>
          <cell r="AU106">
            <v>-19835.959074130355</v>
          </cell>
          <cell r="AV106">
            <v>-23421.990755869643</v>
          </cell>
          <cell r="AW106">
            <v>-5692.2896599999804</v>
          </cell>
          <cell r="AX106">
            <v>-15153.141639000009</v>
          </cell>
          <cell r="AY106">
            <v>-22365.338210000002</v>
          </cell>
        </row>
        <row r="107">
          <cell r="C107" t="str">
            <v>Resultados Extraordinários</v>
          </cell>
          <cell r="F107">
            <v>1204.05782</v>
          </cell>
          <cell r="G107">
            <v>5705.1634600000016</v>
          </cell>
          <cell r="H107">
            <v>12630.089280000002</v>
          </cell>
          <cell r="I107">
            <v>13320.898900000004</v>
          </cell>
          <cell r="J107">
            <v>13768.814549999999</v>
          </cell>
          <cell r="K107">
            <v>7101.8997070000069</v>
          </cell>
          <cell r="L107">
            <v>7101.8997070000069</v>
          </cell>
          <cell r="O107">
            <v>2326.2782299999994</v>
          </cell>
          <cell r="P107">
            <v>6693.5761900000034</v>
          </cell>
          <cell r="Q107">
            <v>7646.645120000001</v>
          </cell>
          <cell r="R107">
            <v>8305.0741100000014</v>
          </cell>
          <cell r="S107">
            <v>9385.7937559999991</v>
          </cell>
          <cell r="T107">
            <v>-25760.952266181819</v>
          </cell>
          <cell r="V107">
            <v>-25760.952266181819</v>
          </cell>
          <cell r="W107">
            <v>-25760.952266181819</v>
          </cell>
          <cell r="Z107">
            <v>-15090</v>
          </cell>
          <cell r="AC107">
            <v>-32862.851973181823</v>
          </cell>
          <cell r="AD107">
            <v>-4.6273325911362093</v>
          </cell>
          <cell r="AG107">
            <v>-10670.952266181819</v>
          </cell>
          <cell r="AH107">
            <v>-0.70715389437917953</v>
          </cell>
          <cell r="AL107">
            <v>1204.05782</v>
          </cell>
          <cell r="AM107">
            <v>4501.1056400000016</v>
          </cell>
          <cell r="AN107">
            <v>6924.9258200000004</v>
          </cell>
          <cell r="AO107">
            <v>690.80962000000181</v>
          </cell>
          <cell r="AP107">
            <v>1138.7252699999972</v>
          </cell>
          <cell r="AQ107">
            <v>-5528.1895729999951</v>
          </cell>
          <cell r="AT107">
            <v>2326.2782299999994</v>
          </cell>
          <cell r="AU107">
            <v>4367.2979600000035</v>
          </cell>
          <cell r="AV107">
            <v>953.06892999999764</v>
          </cell>
          <cell r="AW107">
            <v>658.42899000000034</v>
          </cell>
          <cell r="AX107">
            <v>1739.1486359999981</v>
          </cell>
          <cell r="AY107">
            <v>-33407.59738618182</v>
          </cell>
        </row>
        <row r="109">
          <cell r="C109" t="str">
            <v>Resultados Antes de Impostos</v>
          </cell>
          <cell r="F109">
            <v>114776.90213430779</v>
          </cell>
          <cell r="G109">
            <v>242853.1883158813</v>
          </cell>
          <cell r="H109">
            <v>353204.19736767834</v>
          </cell>
          <cell r="I109">
            <v>400898.89931618824</v>
          </cell>
          <cell r="J109">
            <v>444649.84323018818</v>
          </cell>
          <cell r="K109">
            <v>473206.68627400004</v>
          </cell>
          <cell r="L109">
            <v>473036.1443527278</v>
          </cell>
          <cell r="O109">
            <v>129444.07725999992</v>
          </cell>
          <cell r="P109">
            <v>250849.41124586944</v>
          </cell>
          <cell r="Q109">
            <v>364245.03142999992</v>
          </cell>
          <cell r="R109">
            <v>414866.97651999991</v>
          </cell>
          <cell r="S109">
            <v>452147.37263318006</v>
          </cell>
          <cell r="T109">
            <v>457293.10115874175</v>
          </cell>
          <cell r="V109">
            <v>457293.10115874175</v>
          </cell>
          <cell r="W109">
            <v>457293.10115874175</v>
          </cell>
          <cell r="Z109">
            <v>427093</v>
          </cell>
          <cell r="AC109">
            <v>-15743.043193986057</v>
          </cell>
          <cell r="AD109">
            <v>-3.3280846256532493E-2</v>
          </cell>
          <cell r="AG109">
            <v>30200.101158741745</v>
          </cell>
          <cell r="AH109">
            <v>7.0710831502135862E-2</v>
          </cell>
          <cell r="AL109">
            <v>114776.90213430779</v>
          </cell>
          <cell r="AM109">
            <v>128076.28618157351</v>
          </cell>
          <cell r="AN109">
            <v>110351.00905179704</v>
          </cell>
          <cell r="AO109">
            <v>47694.701948509901</v>
          </cell>
          <cell r="AP109">
            <v>91445.645862509846</v>
          </cell>
          <cell r="AQ109">
            <v>120002.4889063217</v>
          </cell>
          <cell r="AT109">
            <v>129444.07725999992</v>
          </cell>
          <cell r="AU109">
            <v>121405.33398586953</v>
          </cell>
          <cell r="AV109">
            <v>113395.62018413047</v>
          </cell>
          <cell r="AW109">
            <v>50621.945089999994</v>
          </cell>
          <cell r="AX109">
            <v>87902.341203180142</v>
          </cell>
          <cell r="AY109">
            <v>93048.06972874183</v>
          </cell>
        </row>
        <row r="111">
          <cell r="C111" t="str">
            <v>Impostos</v>
          </cell>
          <cell r="F111">
            <v>37876.382000921578</v>
          </cell>
          <cell r="G111">
            <v>80111.852144240824</v>
          </cell>
          <cell r="H111">
            <v>116557.38513133388</v>
          </cell>
          <cell r="I111">
            <v>132296.63677434213</v>
          </cell>
          <cell r="J111">
            <v>146734.44826596207</v>
          </cell>
          <cell r="K111">
            <v>156158.31481890011</v>
          </cell>
          <cell r="L111">
            <v>156101.9276364001</v>
          </cell>
          <cell r="O111">
            <v>49663.593910000003</v>
          </cell>
          <cell r="P111">
            <v>82780.306176437007</v>
          </cell>
          <cell r="Q111">
            <v>120202.40609299728</v>
          </cell>
          <cell r="R111">
            <v>136917.49211689728</v>
          </cell>
          <cell r="S111">
            <v>149207.43665162934</v>
          </cell>
          <cell r="T111">
            <v>150906.72338238478</v>
          </cell>
          <cell r="V111">
            <v>150906.72338238478</v>
          </cell>
          <cell r="W111">
            <v>150906.72338238478</v>
          </cell>
          <cell r="Z111">
            <v>140941</v>
          </cell>
          <cell r="AC111">
            <v>-5195.2042540153197</v>
          </cell>
          <cell r="AD111">
            <v>-3.3280846256532048E-2</v>
          </cell>
          <cell r="AG111">
            <v>9965.7233823847782</v>
          </cell>
          <cell r="AH111">
            <v>7.0708476471607051E-2</v>
          </cell>
          <cell r="AL111">
            <v>37876.382000921578</v>
          </cell>
          <cell r="AM111">
            <v>42235.470143319246</v>
          </cell>
          <cell r="AN111">
            <v>36445.532987093058</v>
          </cell>
          <cell r="AO111">
            <v>15739.251643008247</v>
          </cell>
          <cell r="AP111">
            <v>30177.063134628188</v>
          </cell>
          <cell r="AQ111">
            <v>39600.929687566226</v>
          </cell>
          <cell r="AT111">
            <v>49663.593910000003</v>
          </cell>
          <cell r="AU111">
            <v>33116.712266437004</v>
          </cell>
          <cell r="AV111">
            <v>37422.09991656027</v>
          </cell>
          <cell r="AW111">
            <v>16715.086023900003</v>
          </cell>
          <cell r="AX111">
            <v>29005.030558632061</v>
          </cell>
          <cell r="AY111">
            <v>30704.317289387502</v>
          </cell>
        </row>
        <row r="112">
          <cell r="C112" t="str">
            <v>Taxa Efectiva (%)</v>
          </cell>
          <cell r="F112">
            <v>0.33000003743436118</v>
          </cell>
          <cell r="G112">
            <v>0.32987770389095583</v>
          </cell>
          <cell r="H112">
            <v>0.33</v>
          </cell>
          <cell r="I112">
            <v>0.33</v>
          </cell>
          <cell r="J112">
            <v>0.33</v>
          </cell>
          <cell r="K112">
            <v>0.33000022896650288</v>
          </cell>
          <cell r="L112">
            <v>0.33</v>
          </cell>
          <cell r="O112">
            <v>0.38366833741065082</v>
          </cell>
          <cell r="P112">
            <v>0.33000000185489808</v>
          </cell>
          <cell r="Q112">
            <v>0.33000424362987529</v>
          </cell>
          <cell r="R112">
            <v>0.33002745425869479</v>
          </cell>
          <cell r="S112">
            <v>0.32999735414293552</v>
          </cell>
          <cell r="T112">
            <v>0.33</v>
          </cell>
          <cell r="V112">
            <v>0.33</v>
          </cell>
          <cell r="Z112">
            <v>0.33000072583722984</v>
          </cell>
          <cell r="AL112">
            <v>0.33000003743436118</v>
          </cell>
          <cell r="AM112">
            <v>0.32976807340776654</v>
          </cell>
          <cell r="AN112">
            <v>0.33026914117283779</v>
          </cell>
          <cell r="AO112">
            <v>0.33</v>
          </cell>
          <cell r="AP112">
            <v>0.32999999999999935</v>
          </cell>
          <cell r="AQ112">
            <v>0.33000090288527389</v>
          </cell>
          <cell r="AR112" t="e">
            <v>#DIV/0!</v>
          </cell>
          <cell r="AT112">
            <v>0.38366833741065082</v>
          </cell>
          <cell r="AU112">
            <v>0.27277806649163772</v>
          </cell>
          <cell r="AV112">
            <v>0.33001362712064808</v>
          </cell>
          <cell r="AW112">
            <v>0.33019446396582558</v>
          </cell>
          <cell r="AX112">
            <v>0.32996880585454436</v>
          </cell>
          <cell r="AY112">
            <v>0.32998338792946691</v>
          </cell>
          <cell r="AZ112" t="e">
            <v>#DIV/0!</v>
          </cell>
        </row>
        <row r="114">
          <cell r="C114" t="str">
            <v>Interesses Minoritários</v>
          </cell>
          <cell r="F114">
            <v>714.21165659999997</v>
          </cell>
          <cell r="G114">
            <v>-439.11992591500018</v>
          </cell>
          <cell r="H114">
            <v>-379.7746553125009</v>
          </cell>
          <cell r="I114">
            <v>-520.05285285949969</v>
          </cell>
          <cell r="J114">
            <v>-381.5539212820018</v>
          </cell>
          <cell r="K114">
            <v>-458.32316113199948</v>
          </cell>
          <cell r="L114">
            <v>-458.32316113199948</v>
          </cell>
          <cell r="O114">
            <v>-160.54294870000001</v>
          </cell>
          <cell r="P114">
            <v>-347.68625794450071</v>
          </cell>
          <cell r="Q114">
            <v>-341.90886422549841</v>
          </cell>
          <cell r="R114">
            <v>-585.62028803799979</v>
          </cell>
          <cell r="S114">
            <v>234.68694557750104</v>
          </cell>
          <cell r="T114">
            <v>253</v>
          </cell>
          <cell r="V114">
            <v>253</v>
          </cell>
          <cell r="W114">
            <v>253</v>
          </cell>
          <cell r="Z114">
            <v>-1831</v>
          </cell>
          <cell r="AC114">
            <v>711.32316113199954</v>
          </cell>
          <cell r="AD114">
            <v>1.5520122513012924</v>
          </cell>
          <cell r="AG114">
            <v>2084</v>
          </cell>
          <cell r="AH114">
            <v>1.1381758601856908</v>
          </cell>
          <cell r="AL114">
            <v>714.21165659999997</v>
          </cell>
          <cell r="AM114">
            <v>-1153.3315825150003</v>
          </cell>
          <cell r="AN114">
            <v>59.345270602499284</v>
          </cell>
          <cell r="AO114">
            <v>-140.2781975469988</v>
          </cell>
          <cell r="AP114">
            <v>-1.7792659695008979</v>
          </cell>
          <cell r="AQ114">
            <v>-78.548505819498587</v>
          </cell>
          <cell r="AT114">
            <v>-160.54294870000001</v>
          </cell>
          <cell r="AU114">
            <v>-187.1433092445007</v>
          </cell>
          <cell r="AV114">
            <v>5.7773937190023048</v>
          </cell>
          <cell r="AW114">
            <v>-243.71142381250138</v>
          </cell>
          <cell r="AX114">
            <v>576.59580980299938</v>
          </cell>
          <cell r="AY114">
            <v>594.90886422549841</v>
          </cell>
        </row>
        <row r="116">
          <cell r="C116" t="str">
            <v>Resultados Líquidos</v>
          </cell>
          <cell r="F116">
            <v>76186.308476786216</v>
          </cell>
          <cell r="G116">
            <v>163180.45609755549</v>
          </cell>
          <cell r="H116">
            <v>237026.58689165695</v>
          </cell>
          <cell r="I116">
            <v>269122.31539470563</v>
          </cell>
          <cell r="J116">
            <v>298296.94888550811</v>
          </cell>
          <cell r="K116">
            <v>317506.69461623189</v>
          </cell>
          <cell r="L116">
            <v>317392.5398774597</v>
          </cell>
          <cell r="O116">
            <v>79941.026298699901</v>
          </cell>
          <cell r="P116">
            <v>168416.79132737694</v>
          </cell>
          <cell r="Q116">
            <v>244384.53420122812</v>
          </cell>
          <cell r="R116">
            <v>278535.10469114064</v>
          </cell>
          <cell r="S116">
            <v>302705.24903597322</v>
          </cell>
          <cell r="T116">
            <v>306133.377776357</v>
          </cell>
          <cell r="V116">
            <v>306133.377776357</v>
          </cell>
          <cell r="W116">
            <v>306133.377776357</v>
          </cell>
          <cell r="Z116">
            <v>284321</v>
          </cell>
          <cell r="AC116">
            <v>-11259.162101102702</v>
          </cell>
          <cell r="AD116">
            <v>-3.5473934281661679E-2</v>
          </cell>
          <cell r="AG116">
            <v>21812.377776356996</v>
          </cell>
          <cell r="AH116">
            <v>7.6717434787993088E-2</v>
          </cell>
          <cell r="AL116">
            <v>76186.308476786216</v>
          </cell>
          <cell r="AM116">
            <v>86994.147620769276</v>
          </cell>
          <cell r="AN116">
            <v>73846.130794101453</v>
          </cell>
          <cell r="AO116">
            <v>32095.728503048682</v>
          </cell>
          <cell r="AP116">
            <v>61270.361993851169</v>
          </cell>
          <cell r="AQ116">
            <v>80480.107724574947</v>
          </cell>
          <cell r="AT116">
            <v>79941.026298699901</v>
          </cell>
          <cell r="AU116">
            <v>88475.765028677037</v>
          </cell>
          <cell r="AV116">
            <v>75967.742873851181</v>
          </cell>
          <cell r="AW116">
            <v>34150.570489912527</v>
          </cell>
          <cell r="AX116">
            <v>58320.7148347451</v>
          </cell>
          <cell r="AY116">
            <v>61748.843575128878</v>
          </cell>
        </row>
        <row r="119">
          <cell r="B119" t="str">
            <v>*</v>
          </cell>
          <cell r="C119" t="str">
            <v>4ºT 2003 estimado por extrapolação do fecho de Nov-03 para o final do ano</v>
          </cell>
        </row>
        <row r="184">
          <cell r="C184" t="str">
            <v>Demonstração de Resultados</v>
          </cell>
        </row>
        <row r="185">
          <cell r="C185" t="str">
            <v>EDP Distribuição</v>
          </cell>
        </row>
        <row r="188">
          <cell r="E188" t="str">
            <v>Acumulado</v>
          </cell>
          <cell r="L188" t="str">
            <v>Auxiliar</v>
          </cell>
          <cell r="N188" t="str">
            <v>Acumulado</v>
          </cell>
          <cell r="V188" t="str">
            <v>Auxiliar</v>
          </cell>
          <cell r="Z188" t="str">
            <v>Plano Neg.</v>
          </cell>
          <cell r="AC188" t="str">
            <v>2003  vs  2002</v>
          </cell>
          <cell r="AG188" t="str">
            <v>Anualizado vs Plano Neg.</v>
          </cell>
          <cell r="AK188" t="str">
            <v>Movimento Trimestral</v>
          </cell>
        </row>
        <row r="189">
          <cell r="C189" t="str">
            <v>(Milhares de Euros)</v>
          </cell>
          <cell r="F189" t="str">
            <v>1ºT 2002</v>
          </cell>
          <cell r="G189" t="str">
            <v>2ºT 2002</v>
          </cell>
          <cell r="H189" t="str">
            <v>3ºT 2002</v>
          </cell>
          <cell r="I189">
            <v>37530</v>
          </cell>
          <cell r="J189">
            <v>37561</v>
          </cell>
          <cell r="K189" t="str">
            <v>4ºT 2002</v>
          </cell>
          <cell r="L189" t="str">
            <v>mês actual</v>
          </cell>
          <cell r="O189" t="str">
            <v>1ºT 2003</v>
          </cell>
          <cell r="P189" t="str">
            <v>2ºT 2003</v>
          </cell>
          <cell r="Q189" t="str">
            <v>3ºT 2003</v>
          </cell>
          <cell r="R189">
            <v>37895</v>
          </cell>
          <cell r="S189">
            <v>37926</v>
          </cell>
          <cell r="T189" t="str">
            <v>4ºT 2003 *</v>
          </cell>
          <cell r="V189" t="str">
            <v>mês actual</v>
          </cell>
          <cell r="W189" t="str">
            <v>anualizado</v>
          </cell>
          <cell r="Z189">
            <v>37956</v>
          </cell>
          <cell r="AC189" t="str">
            <v>Valor</v>
          </cell>
          <cell r="AD189" t="str">
            <v>%</v>
          </cell>
          <cell r="AG189" t="str">
            <v>Valor</v>
          </cell>
          <cell r="AH189" t="str">
            <v>%</v>
          </cell>
          <cell r="AL189" t="str">
            <v>1ºT 2002</v>
          </cell>
          <cell r="AM189" t="str">
            <v>2ºT 2002</v>
          </cell>
          <cell r="AN189" t="str">
            <v>3ºT 2002</v>
          </cell>
          <cell r="AO189">
            <v>37530</v>
          </cell>
          <cell r="AP189" t="str">
            <v>Nov02-Set02</v>
          </cell>
          <cell r="AQ189" t="str">
            <v>4ºT 2002</v>
          </cell>
          <cell r="AT189" t="str">
            <v>1ºT 2003</v>
          </cell>
          <cell r="AU189" t="str">
            <v>2ºT 2003</v>
          </cell>
          <cell r="AV189" t="str">
            <v>3ºT 2003</v>
          </cell>
          <cell r="AW189">
            <v>37895</v>
          </cell>
          <cell r="AX189" t="str">
            <v>Nov03-Set03</v>
          </cell>
          <cell r="AY189" t="str">
            <v>4ºT 2003 *</v>
          </cell>
        </row>
        <row r="192">
          <cell r="C192" t="str">
            <v>Vendas de Electricidade</v>
          </cell>
          <cell r="F192">
            <v>840548</v>
          </cell>
          <cell r="G192">
            <v>1714503.67701</v>
          </cell>
          <cell r="H192">
            <v>2583686.8428200004</v>
          </cell>
          <cell r="I192">
            <v>2878418.0016599996</v>
          </cell>
          <cell r="J192">
            <v>3168211.3183200005</v>
          </cell>
          <cell r="K192">
            <v>3456384.5127900001</v>
          </cell>
          <cell r="L192">
            <v>3456384.51272</v>
          </cell>
          <cell r="O192">
            <v>897241.42035999999</v>
          </cell>
          <cell r="P192">
            <v>1778840.8746300002</v>
          </cell>
          <cell r="Q192">
            <v>2671098.7245200002</v>
          </cell>
          <cell r="R192">
            <v>2955282.5545899994</v>
          </cell>
          <cell r="S192">
            <v>3237095.5878900005</v>
          </cell>
          <cell r="T192">
            <v>3552384.5218000002</v>
          </cell>
          <cell r="V192">
            <v>3552384.5218000002</v>
          </cell>
          <cell r="W192">
            <v>3552384.5218000002</v>
          </cell>
          <cell r="Z192">
            <v>3552429</v>
          </cell>
          <cell r="AC192">
            <v>96000.009080000222</v>
          </cell>
          <cell r="AD192">
            <v>2.7774690207847508E-2</v>
          </cell>
          <cell r="AG192">
            <v>-44.478199999779463</v>
          </cell>
          <cell r="AH192">
            <v>-1.2520503576474162E-5</v>
          </cell>
          <cell r="AL192">
            <v>840548</v>
          </cell>
          <cell r="AM192">
            <v>873955.67700999998</v>
          </cell>
          <cell r="AN192">
            <v>869183.16581000038</v>
          </cell>
          <cell r="AO192">
            <v>294731.15883999923</v>
          </cell>
          <cell r="AP192">
            <v>584524.47550000018</v>
          </cell>
          <cell r="AQ192">
            <v>872697.6699699997</v>
          </cell>
          <cell r="AT192">
            <v>897241.42035999999</v>
          </cell>
          <cell r="AU192">
            <v>881599.45427000022</v>
          </cell>
          <cell r="AV192">
            <v>892257.84988999995</v>
          </cell>
          <cell r="AW192">
            <v>284183.83006999921</v>
          </cell>
          <cell r="AX192">
            <v>565996.86337000038</v>
          </cell>
          <cell r="AY192">
            <v>881285.79728000006</v>
          </cell>
        </row>
        <row r="193">
          <cell r="C193" t="str">
            <v>Outras Vendas</v>
          </cell>
          <cell r="F193">
            <v>411.09083000000004</v>
          </cell>
          <cell r="G193">
            <v>695.18156999999997</v>
          </cell>
          <cell r="H193">
            <v>1265.72045</v>
          </cell>
          <cell r="I193">
            <v>1453.3265800000001</v>
          </cell>
          <cell r="J193">
            <v>1618.0691399999998</v>
          </cell>
          <cell r="K193">
            <v>1737.8113000000001</v>
          </cell>
          <cell r="L193">
            <v>1737.8113000000001</v>
          </cell>
          <cell r="O193">
            <v>406.61205000000001</v>
          </cell>
          <cell r="P193">
            <v>831.74404000000004</v>
          </cell>
          <cell r="Q193">
            <v>1352.28251</v>
          </cell>
          <cell r="R193">
            <v>1556.04053</v>
          </cell>
          <cell r="S193">
            <v>1822.48964</v>
          </cell>
          <cell r="T193">
            <v>1946.1344999999999</v>
          </cell>
          <cell r="V193">
            <v>1946.1344999999999</v>
          </cell>
          <cell r="W193">
            <v>1946.1345000000001</v>
          </cell>
          <cell r="Z193">
            <v>0</v>
          </cell>
          <cell r="AC193">
            <v>208.32319999999982</v>
          </cell>
          <cell r="AD193">
            <v>0.11987676682733039</v>
          </cell>
          <cell r="AG193">
            <v>1946.1345000000001</v>
          </cell>
          <cell r="AH193" t="str">
            <v>-</v>
          </cell>
          <cell r="AL193">
            <v>411.09083000000004</v>
          </cell>
          <cell r="AM193">
            <v>284.09073999999993</v>
          </cell>
          <cell r="AN193">
            <v>570.53888000000006</v>
          </cell>
          <cell r="AO193">
            <v>187.60613000000012</v>
          </cell>
          <cell r="AP193">
            <v>352.34868999999981</v>
          </cell>
          <cell r="AQ193">
            <v>472.09085000000005</v>
          </cell>
          <cell r="AT193">
            <v>406.61205000000001</v>
          </cell>
          <cell r="AU193">
            <v>425.13199000000003</v>
          </cell>
          <cell r="AV193">
            <v>520.53846999999996</v>
          </cell>
          <cell r="AW193">
            <v>203.75801999999999</v>
          </cell>
          <cell r="AX193">
            <v>470.20713000000001</v>
          </cell>
          <cell r="AY193">
            <v>593.85198999999989</v>
          </cell>
        </row>
        <row r="194">
          <cell r="C194" t="str">
            <v>Prestação de Serviços</v>
          </cell>
          <cell r="F194">
            <v>5144.5098899999994</v>
          </cell>
          <cell r="G194">
            <v>12491.853289999999</v>
          </cell>
          <cell r="H194">
            <v>18323.034079999998</v>
          </cell>
          <cell r="I194">
            <v>20309.007679999999</v>
          </cell>
          <cell r="J194">
            <v>23221.88006</v>
          </cell>
          <cell r="K194">
            <v>21573.349329999997</v>
          </cell>
          <cell r="L194">
            <v>21573.349329999997</v>
          </cell>
          <cell r="O194">
            <v>5340.2945499999996</v>
          </cell>
          <cell r="P194">
            <v>8622.0951999999997</v>
          </cell>
          <cell r="Q194">
            <v>13792.02924</v>
          </cell>
          <cell r="R194">
            <v>15922.103709999999</v>
          </cell>
          <cell r="S194">
            <v>17839.481859999996</v>
          </cell>
          <cell r="T194">
            <v>24732.249749999999</v>
          </cell>
          <cell r="V194">
            <v>24732.249749999999</v>
          </cell>
          <cell r="W194">
            <v>24732.249749999999</v>
          </cell>
          <cell r="Z194">
            <v>18912</v>
          </cell>
          <cell r="AC194">
            <v>3158.9004200000018</v>
          </cell>
          <cell r="AD194">
            <v>0.14642605428018629</v>
          </cell>
          <cell r="AG194">
            <v>5820.249749999999</v>
          </cell>
          <cell r="AH194">
            <v>0.30775432265228431</v>
          </cell>
          <cell r="AL194">
            <v>5144.5098899999994</v>
          </cell>
          <cell r="AM194">
            <v>7347.3433999999997</v>
          </cell>
          <cell r="AN194">
            <v>5831.1807899999985</v>
          </cell>
          <cell r="AO194">
            <v>1985.9736000000012</v>
          </cell>
          <cell r="AP194">
            <v>4898.8459800000019</v>
          </cell>
          <cell r="AQ194">
            <v>3250.3152499999997</v>
          </cell>
          <cell r="AT194">
            <v>5340.2945499999996</v>
          </cell>
          <cell r="AU194">
            <v>3281.8006500000001</v>
          </cell>
          <cell r="AV194">
            <v>5169.9340400000001</v>
          </cell>
          <cell r="AW194">
            <v>2130.0744699999996</v>
          </cell>
          <cell r="AX194">
            <v>4047.4526199999964</v>
          </cell>
          <cell r="AY194">
            <v>10940.220509999999</v>
          </cell>
        </row>
        <row r="195">
          <cell r="C195" t="str">
            <v>Volume de Negócios</v>
          </cell>
          <cell r="F195">
            <v>846103.60071999999</v>
          </cell>
          <cell r="G195">
            <v>1727690.71187</v>
          </cell>
          <cell r="H195">
            <v>2603275.5973500004</v>
          </cell>
          <cell r="I195">
            <v>2900180.3359199995</v>
          </cell>
          <cell r="J195">
            <v>3193051.2675200002</v>
          </cell>
          <cell r="K195">
            <v>3479695.6734200004</v>
          </cell>
          <cell r="L195">
            <v>3479695.6733500003</v>
          </cell>
          <cell r="O195">
            <v>902988.32695999998</v>
          </cell>
          <cell r="P195">
            <v>1788294.7138700003</v>
          </cell>
          <cell r="Q195">
            <v>2686243.03627</v>
          </cell>
          <cell r="R195">
            <v>2972760.6988299992</v>
          </cell>
          <cell r="S195">
            <v>3256757.5593900005</v>
          </cell>
          <cell r="T195">
            <v>3579062.9060500003</v>
          </cell>
          <cell r="V195">
            <v>3579062.9060500003</v>
          </cell>
          <cell r="W195">
            <v>3579062.9060500003</v>
          </cell>
          <cell r="Z195">
            <v>3571341</v>
          </cell>
          <cell r="AC195">
            <v>99367.232700000051</v>
          </cell>
          <cell r="AD195">
            <v>2.8556299753747183E-2</v>
          </cell>
          <cell r="AG195">
            <v>7721.9060500003397</v>
          </cell>
          <cell r="AH195">
            <v>2.162186710818137E-3</v>
          </cell>
          <cell r="AL195">
            <v>846103.60071999999</v>
          </cell>
          <cell r="AM195">
            <v>881587.11115000001</v>
          </cell>
          <cell r="AN195">
            <v>875584.8854800004</v>
          </cell>
          <cell r="AO195">
            <v>296904.73856999911</v>
          </cell>
          <cell r="AP195">
            <v>589775.67016999982</v>
          </cell>
          <cell r="AQ195">
            <v>876420.07606999995</v>
          </cell>
          <cell r="AT195">
            <v>902988.32695999998</v>
          </cell>
          <cell r="AU195">
            <v>885306.38691000035</v>
          </cell>
          <cell r="AV195">
            <v>897948.32239999971</v>
          </cell>
          <cell r="AW195">
            <v>286517.66255999915</v>
          </cell>
          <cell r="AX195">
            <v>570514.52312000049</v>
          </cell>
          <cell r="AY195">
            <v>892819.8697800003</v>
          </cell>
        </row>
        <row r="197">
          <cell r="C197" t="str">
            <v>Trabalhos para a Própria Empresa</v>
          </cell>
          <cell r="F197">
            <v>30902.04738</v>
          </cell>
          <cell r="G197">
            <v>67896.408309999999</v>
          </cell>
          <cell r="H197">
            <v>102805.52060999999</v>
          </cell>
          <cell r="I197">
            <v>117380.202</v>
          </cell>
          <cell r="J197">
            <v>131047.28444</v>
          </cell>
          <cell r="K197">
            <v>160691.34930999999</v>
          </cell>
          <cell r="L197">
            <v>160691.34930999999</v>
          </cell>
          <cell r="O197">
            <v>40916.688700000006</v>
          </cell>
          <cell r="P197">
            <v>88104.896009999997</v>
          </cell>
          <cell r="Q197">
            <v>129759.73985</v>
          </cell>
          <cell r="R197">
            <v>146239.90452000001</v>
          </cell>
          <cell r="S197">
            <v>162134.66005000001</v>
          </cell>
          <cell r="T197">
            <v>183806.73594000001</v>
          </cell>
          <cell r="V197">
            <v>183806.73594000001</v>
          </cell>
          <cell r="W197">
            <v>183806.73594000001</v>
          </cell>
          <cell r="Z197">
            <v>169968</v>
          </cell>
          <cell r="AC197">
            <v>23115.386630000023</v>
          </cell>
          <cell r="AD197">
            <v>0.14384960191856155</v>
          </cell>
          <cell r="AG197">
            <v>13838.735940000013</v>
          </cell>
          <cell r="AH197">
            <v>8.1419655111550471E-2</v>
          </cell>
          <cell r="AL197">
            <v>30902.04738</v>
          </cell>
          <cell r="AM197">
            <v>36994.360929999995</v>
          </cell>
          <cell r="AN197">
            <v>34909.112299999993</v>
          </cell>
          <cell r="AO197">
            <v>14574.681390000012</v>
          </cell>
          <cell r="AP197">
            <v>28241.763830000011</v>
          </cell>
          <cell r="AQ197">
            <v>57885.828699999998</v>
          </cell>
          <cell r="AT197">
            <v>40916.688700000006</v>
          </cell>
          <cell r="AU197">
            <v>47188.207309999991</v>
          </cell>
          <cell r="AV197">
            <v>41654.843840000001</v>
          </cell>
          <cell r="AW197">
            <v>16480.164670000013</v>
          </cell>
          <cell r="AX197">
            <v>32374.920200000008</v>
          </cell>
          <cell r="AY197">
            <v>54046.996090000015</v>
          </cell>
        </row>
        <row r="198">
          <cell r="C198" t="str">
            <v>Outros Proveitos Operacionais</v>
          </cell>
          <cell r="F198">
            <v>942.63251000000002</v>
          </cell>
          <cell r="G198">
            <v>6466.1325899999993</v>
          </cell>
          <cell r="H198">
            <v>10704.624019999999</v>
          </cell>
          <cell r="I198">
            <v>11250.47694</v>
          </cell>
          <cell r="J198">
            <v>11858.550310000001</v>
          </cell>
          <cell r="K198">
            <v>15480.933659999999</v>
          </cell>
          <cell r="L198">
            <v>15480.933659999999</v>
          </cell>
          <cell r="O198">
            <v>2536.55816</v>
          </cell>
          <cell r="P198">
            <v>7183.8734199999999</v>
          </cell>
          <cell r="Q198">
            <v>17680.136190000001</v>
          </cell>
          <cell r="R198">
            <v>20121.701860000001</v>
          </cell>
          <cell r="S198">
            <v>24198.996199999998</v>
          </cell>
          <cell r="T198">
            <v>16298.206920000001</v>
          </cell>
          <cell r="V198">
            <v>16298.206920000001</v>
          </cell>
          <cell r="W198">
            <v>16298.206920000001</v>
          </cell>
          <cell r="Z198">
            <v>15385</v>
          </cell>
          <cell r="AC198">
            <v>817.27326000000176</v>
          </cell>
          <cell r="AD198">
            <v>5.2792246123481101E-2</v>
          </cell>
          <cell r="AG198">
            <v>913.20692000000054</v>
          </cell>
          <cell r="AH198">
            <v>5.9356965875853041E-2</v>
          </cell>
          <cell r="AL198">
            <v>942.63251000000002</v>
          </cell>
          <cell r="AM198">
            <v>5523.5000799999989</v>
          </cell>
          <cell r="AN198">
            <v>4238.49143</v>
          </cell>
          <cell r="AO198">
            <v>545.85292000000118</v>
          </cell>
          <cell r="AP198">
            <v>1153.9262900000012</v>
          </cell>
          <cell r="AQ198">
            <v>4776.3096399999995</v>
          </cell>
          <cell r="AT198">
            <v>2536.55816</v>
          </cell>
          <cell r="AU198">
            <v>4647.3152599999994</v>
          </cell>
          <cell r="AV198">
            <v>10496.262770000001</v>
          </cell>
          <cell r="AW198">
            <v>2441.56567</v>
          </cell>
          <cell r="AX198">
            <v>6518.8600099999967</v>
          </cell>
          <cell r="AY198">
            <v>-1381.9292700000005</v>
          </cell>
        </row>
        <row r="199">
          <cell r="C199" t="str">
            <v>Outros Proveitos Operacionais</v>
          </cell>
          <cell r="F199">
            <v>31844.679889999999</v>
          </cell>
          <cell r="G199">
            <v>74362.540899999993</v>
          </cell>
          <cell r="H199">
            <v>113510.14463</v>
          </cell>
          <cell r="I199">
            <v>128630.67894000001</v>
          </cell>
          <cell r="J199">
            <v>142905.83475000001</v>
          </cell>
          <cell r="K199">
            <v>176172.28297</v>
          </cell>
          <cell r="L199">
            <v>176172.28297</v>
          </cell>
          <cell r="O199">
            <v>43453.246860000007</v>
          </cell>
          <cell r="P199">
            <v>95288.76943</v>
          </cell>
          <cell r="Q199">
            <v>147439.87604</v>
          </cell>
          <cell r="R199">
            <v>166361.60638000001</v>
          </cell>
          <cell r="S199">
            <v>186333.65625</v>
          </cell>
          <cell r="T199">
            <v>200104.94286000001</v>
          </cell>
          <cell r="V199">
            <v>200104.94286000001</v>
          </cell>
          <cell r="W199">
            <v>200104.94286000001</v>
          </cell>
          <cell r="Z199">
            <v>185353</v>
          </cell>
          <cell r="AC199">
            <v>23932.65989000001</v>
          </cell>
          <cell r="AD199">
            <v>0.13584804310037502</v>
          </cell>
          <cell r="AG199">
            <v>14751.94286000001</v>
          </cell>
          <cell r="AH199">
            <v>7.9588368464497572E-2</v>
          </cell>
          <cell r="AL199">
            <v>31844.679889999999</v>
          </cell>
          <cell r="AM199">
            <v>42517.861009999993</v>
          </cell>
          <cell r="AN199">
            <v>39147.603730000003</v>
          </cell>
          <cell r="AO199">
            <v>15120.534310000017</v>
          </cell>
          <cell r="AP199">
            <v>29395.690120000014</v>
          </cell>
          <cell r="AQ199">
            <v>62662.138340000005</v>
          </cell>
          <cell r="AT199">
            <v>43453.246860000007</v>
          </cell>
          <cell r="AU199">
            <v>51835.522569999994</v>
          </cell>
          <cell r="AV199">
            <v>52151.106610000003</v>
          </cell>
          <cell r="AW199">
            <v>18921.730340000009</v>
          </cell>
          <cell r="AX199">
            <v>38893.780209999997</v>
          </cell>
          <cell r="AY199">
            <v>52665.066820000007</v>
          </cell>
        </row>
        <row r="200">
          <cell r="C200" t="str">
            <v>Proveitos Operacionais</v>
          </cell>
          <cell r="F200">
            <v>877948.28061000002</v>
          </cell>
          <cell r="G200">
            <v>1802053.2527699999</v>
          </cell>
          <cell r="H200">
            <v>2716785.7419800004</v>
          </cell>
          <cell r="I200">
            <v>3028811.0148599995</v>
          </cell>
          <cell r="J200">
            <v>3335957.1022700001</v>
          </cell>
          <cell r="K200">
            <v>3655867.9563900004</v>
          </cell>
          <cell r="L200">
            <v>3655867.9563200003</v>
          </cell>
          <cell r="O200">
            <v>946441.57381999993</v>
          </cell>
          <cell r="P200">
            <v>1883583.4833000004</v>
          </cell>
          <cell r="Q200">
            <v>2833682.91231</v>
          </cell>
          <cell r="R200">
            <v>3139122.305209999</v>
          </cell>
          <cell r="S200">
            <v>3443091.2156400005</v>
          </cell>
          <cell r="T200">
            <v>3779167.8489100002</v>
          </cell>
          <cell r="V200">
            <v>3779167.8489100002</v>
          </cell>
          <cell r="W200">
            <v>3779167.8489100002</v>
          </cell>
          <cell r="Z200">
            <v>3756694</v>
          </cell>
          <cell r="AC200">
            <v>123299.89258999983</v>
          </cell>
          <cell r="AD200">
            <v>3.3726571654987714E-2</v>
          </cell>
          <cell r="AG200">
            <v>22473.848910000175</v>
          </cell>
          <cell r="AH200">
            <v>5.9823474869127313E-3</v>
          </cell>
          <cell r="AL200">
            <v>877948.28061000002</v>
          </cell>
          <cell r="AM200">
            <v>924104.97215999989</v>
          </cell>
          <cell r="AN200">
            <v>914732.48921000049</v>
          </cell>
          <cell r="AO200">
            <v>312025.27287999913</v>
          </cell>
          <cell r="AP200">
            <v>619171.36028999975</v>
          </cell>
          <cell r="AQ200">
            <v>939082.21441000002</v>
          </cell>
          <cell r="AT200">
            <v>946441.57381999993</v>
          </cell>
          <cell r="AU200">
            <v>937141.9094800005</v>
          </cell>
          <cell r="AV200">
            <v>950099.42900999961</v>
          </cell>
          <cell r="AW200">
            <v>305439.39289999893</v>
          </cell>
          <cell r="AX200">
            <v>609408.30333000049</v>
          </cell>
          <cell r="AY200">
            <v>945484.93660000013</v>
          </cell>
        </row>
        <row r="202">
          <cell r="C202" t="str">
            <v>Compras de Electricidade</v>
          </cell>
          <cell r="F202">
            <v>548260.65281</v>
          </cell>
          <cell r="G202">
            <v>1141614.7633499999</v>
          </cell>
          <cell r="H202">
            <v>1748700.2535000001</v>
          </cell>
          <cell r="I202">
            <v>1954677.4198099999</v>
          </cell>
          <cell r="J202">
            <v>2153015.1561400001</v>
          </cell>
          <cell r="K202">
            <v>2346799.9470000002</v>
          </cell>
          <cell r="L202">
            <v>2346799.9470000002</v>
          </cell>
          <cell r="O202">
            <v>590095.50067999994</v>
          </cell>
          <cell r="P202">
            <v>1182214.0323399999</v>
          </cell>
          <cell r="Q202">
            <v>1792241.5422</v>
          </cell>
          <cell r="R202">
            <v>1979813.1185399999</v>
          </cell>
          <cell r="S202">
            <v>2167247.3170400001</v>
          </cell>
          <cell r="T202">
            <v>2369974.5603399999</v>
          </cell>
          <cell r="V202">
            <v>2369974.5603399999</v>
          </cell>
          <cell r="W202">
            <v>2369974.5603399999</v>
          </cell>
          <cell r="Z202">
            <v>2474399</v>
          </cell>
          <cell r="AC202">
            <v>23174.613339999691</v>
          </cell>
          <cell r="AD202">
            <v>9.8749846017445186E-3</v>
          </cell>
          <cell r="AG202">
            <v>-104424.43966000015</v>
          </cell>
          <cell r="AH202">
            <v>-4.2201940616691247E-2</v>
          </cell>
          <cell r="AL202">
            <v>548260.65281</v>
          </cell>
          <cell r="AM202">
            <v>593354.11053999991</v>
          </cell>
          <cell r="AN202">
            <v>607085.4901500002</v>
          </cell>
          <cell r="AO202">
            <v>205977.16630999977</v>
          </cell>
          <cell r="AP202">
            <v>404314.90263999999</v>
          </cell>
          <cell r="AQ202">
            <v>598099.69350000005</v>
          </cell>
          <cell r="AT202">
            <v>590095.50067999994</v>
          </cell>
          <cell r="AU202">
            <v>592118.53165999998</v>
          </cell>
          <cell r="AV202">
            <v>610027.50986000011</v>
          </cell>
          <cell r="AW202">
            <v>187571.57633999991</v>
          </cell>
          <cell r="AX202">
            <v>375005.77484000009</v>
          </cell>
          <cell r="AY202">
            <v>577733.01813999983</v>
          </cell>
        </row>
        <row r="203">
          <cell r="C203" t="str">
            <v>Combustíveis</v>
          </cell>
          <cell r="F203">
            <v>0</v>
          </cell>
          <cell r="G203">
            <v>0</v>
          </cell>
          <cell r="H203">
            <v>0</v>
          </cell>
          <cell r="I203">
            <v>0</v>
          </cell>
          <cell r="J203">
            <v>0</v>
          </cell>
          <cell r="K203">
            <v>0</v>
          </cell>
          <cell r="L203">
            <v>0</v>
          </cell>
          <cell r="O203">
            <v>0</v>
          </cell>
          <cell r="P203">
            <v>0</v>
          </cell>
          <cell r="Q203">
            <v>0</v>
          </cell>
          <cell r="R203">
            <v>0</v>
          </cell>
          <cell r="S203">
            <v>0</v>
          </cell>
          <cell r="T203">
            <v>0</v>
          </cell>
          <cell r="V203">
            <v>0</v>
          </cell>
          <cell r="W203">
            <v>0</v>
          </cell>
          <cell r="Z203">
            <v>0</v>
          </cell>
          <cell r="AC203">
            <v>0</v>
          </cell>
          <cell r="AD203" t="str">
            <v>-</v>
          </cell>
          <cell r="AG203">
            <v>0</v>
          </cell>
          <cell r="AH203" t="str">
            <v>-</v>
          </cell>
          <cell r="AL203">
            <v>0</v>
          </cell>
          <cell r="AM203">
            <v>0</v>
          </cell>
          <cell r="AN203">
            <v>0</v>
          </cell>
          <cell r="AO203">
            <v>0</v>
          </cell>
          <cell r="AP203">
            <v>0</v>
          </cell>
          <cell r="AQ203">
            <v>0</v>
          </cell>
          <cell r="AT203">
            <v>0</v>
          </cell>
          <cell r="AU203">
            <v>0</v>
          </cell>
          <cell r="AV203">
            <v>0</v>
          </cell>
          <cell r="AW203">
            <v>0</v>
          </cell>
          <cell r="AX203">
            <v>0</v>
          </cell>
          <cell r="AY203">
            <v>0</v>
          </cell>
        </row>
        <row r="204">
          <cell r="C204" t="str">
            <v>Materiais diversos e mercadorias</v>
          </cell>
          <cell r="F204">
            <v>12168.921960000001</v>
          </cell>
          <cell r="G204">
            <v>30996.868059999997</v>
          </cell>
          <cell r="H204">
            <v>50790.754070000003</v>
          </cell>
          <cell r="I204">
            <v>60590.191009999995</v>
          </cell>
          <cell r="J204">
            <v>69885.309290000005</v>
          </cell>
          <cell r="K204">
            <v>80120.498930000002</v>
          </cell>
          <cell r="L204">
            <v>80120.498930000002</v>
          </cell>
          <cell r="O204">
            <v>24647.730100000001</v>
          </cell>
          <cell r="P204">
            <v>51341.896930000003</v>
          </cell>
          <cell r="Q204">
            <v>77285.900829999999</v>
          </cell>
          <cell r="R204">
            <v>87402.487299999993</v>
          </cell>
          <cell r="S204">
            <v>98599.04333</v>
          </cell>
          <cell r="T204">
            <v>111335.74204</v>
          </cell>
          <cell r="V204">
            <v>111335.74204</v>
          </cell>
          <cell r="W204">
            <v>111335.74204000001</v>
          </cell>
          <cell r="Z204">
            <v>0</v>
          </cell>
          <cell r="AC204">
            <v>31215.243109999996</v>
          </cell>
          <cell r="AD204">
            <v>0.38960370350754125</v>
          </cell>
          <cell r="AG204">
            <v>111335.74204000001</v>
          </cell>
          <cell r="AH204" t="str">
            <v>-</v>
          </cell>
          <cell r="AL204">
            <v>12168.921960000001</v>
          </cell>
          <cell r="AM204">
            <v>18827.946099999994</v>
          </cell>
          <cell r="AN204">
            <v>19793.886010000006</v>
          </cell>
          <cell r="AO204">
            <v>9799.4369399999923</v>
          </cell>
          <cell r="AP204">
            <v>19094.555220000002</v>
          </cell>
          <cell r="AQ204">
            <v>29329.744859999999</v>
          </cell>
          <cell r="AT204">
            <v>24647.730100000001</v>
          </cell>
          <cell r="AU204">
            <v>26694.166830000002</v>
          </cell>
          <cell r="AV204">
            <v>25944.003899999996</v>
          </cell>
          <cell r="AW204">
            <v>10116.586469999995</v>
          </cell>
          <cell r="AX204">
            <v>21313.142500000002</v>
          </cell>
          <cell r="AY204">
            <v>34049.841209999999</v>
          </cell>
        </row>
        <row r="205">
          <cell r="C205" t="str">
            <v>Fornecimentos e Serviços Externos</v>
          </cell>
          <cell r="F205">
            <v>33460.504090000002</v>
          </cell>
          <cell r="G205">
            <v>89094.61937</v>
          </cell>
          <cell r="H205">
            <v>147293.2971</v>
          </cell>
          <cell r="I205">
            <v>159129.59741999998</v>
          </cell>
          <cell r="J205">
            <v>176523.58085</v>
          </cell>
          <cell r="K205">
            <v>203302.13801000005</v>
          </cell>
          <cell r="L205">
            <v>203302.13793</v>
          </cell>
          <cell r="O205">
            <v>49722.772239999998</v>
          </cell>
          <cell r="P205">
            <v>95452.678280000007</v>
          </cell>
          <cell r="Q205">
            <v>136701.40299</v>
          </cell>
          <cell r="R205">
            <v>158107.00714999999</v>
          </cell>
          <cell r="S205">
            <v>175082.22701999999</v>
          </cell>
          <cell r="T205">
            <v>202898.91996000003</v>
          </cell>
          <cell r="V205">
            <v>202898.91996000003</v>
          </cell>
          <cell r="W205">
            <v>202898.91996000003</v>
          </cell>
          <cell r="Z205">
            <v>198509</v>
          </cell>
          <cell r="AC205">
            <v>-403.21796999996877</v>
          </cell>
          <cell r="AD205">
            <v>-1.9833434813105733E-3</v>
          </cell>
          <cell r="AG205">
            <v>4389.9199600000284</v>
          </cell>
          <cell r="AH205">
            <v>2.211446312257892E-2</v>
          </cell>
          <cell r="AL205">
            <v>33460.504090000002</v>
          </cell>
          <cell r="AM205">
            <v>55634.115279999998</v>
          </cell>
          <cell r="AN205">
            <v>58198.677729999996</v>
          </cell>
          <cell r="AO205">
            <v>11836.30031999998</v>
          </cell>
          <cell r="AP205">
            <v>29230.283750000002</v>
          </cell>
          <cell r="AQ205">
            <v>56008.840910000057</v>
          </cell>
          <cell r="AT205">
            <v>49722.772239999998</v>
          </cell>
          <cell r="AU205">
            <v>45729.906040000009</v>
          </cell>
          <cell r="AV205">
            <v>41248.724709999995</v>
          </cell>
          <cell r="AW205">
            <v>21405.604159999988</v>
          </cell>
          <cell r="AX205">
            <v>38380.824029999989</v>
          </cell>
          <cell r="AY205">
            <v>66197.516970000026</v>
          </cell>
        </row>
        <row r="206">
          <cell r="C206" t="str">
            <v>Custos com Pessoal</v>
          </cell>
          <cell r="F206">
            <v>94113</v>
          </cell>
          <cell r="G206">
            <v>196051.44147999998</v>
          </cell>
          <cell r="H206">
            <v>289704.11029000004</v>
          </cell>
          <cell r="I206">
            <v>320197.96414</v>
          </cell>
          <cell r="J206">
            <v>347169.39444</v>
          </cell>
          <cell r="K206">
            <v>379552.09263999999</v>
          </cell>
          <cell r="L206">
            <v>379552.09263999999</v>
          </cell>
          <cell r="O206">
            <v>99274.742969999992</v>
          </cell>
          <cell r="P206">
            <v>202524.71602000002</v>
          </cell>
          <cell r="Q206">
            <v>300784.35133999999</v>
          </cell>
          <cell r="R206">
            <v>334038.16139999998</v>
          </cell>
          <cell r="S206">
            <v>364979.24946000002</v>
          </cell>
          <cell r="T206">
            <v>393780.49547000002</v>
          </cell>
          <cell r="V206">
            <v>393780.49547000002</v>
          </cell>
          <cell r="W206">
            <v>393780.49547000008</v>
          </cell>
          <cell r="Z206">
            <v>397761</v>
          </cell>
          <cell r="AC206">
            <v>14228.402830000035</v>
          </cell>
          <cell r="AD206">
            <v>3.7487351817858228E-2</v>
          </cell>
          <cell r="AG206">
            <v>-3980.5045299999183</v>
          </cell>
          <cell r="AH206">
            <v>-1.0007277058333819E-2</v>
          </cell>
          <cell r="AL206">
            <v>94113</v>
          </cell>
          <cell r="AM206">
            <v>101938.44147999998</v>
          </cell>
          <cell r="AN206">
            <v>93652.668810000061</v>
          </cell>
          <cell r="AO206">
            <v>30493.853849999956</v>
          </cell>
          <cell r="AP206">
            <v>57465.284149999963</v>
          </cell>
          <cell r="AQ206">
            <v>89847.982349999947</v>
          </cell>
          <cell r="AT206">
            <v>99274.742969999992</v>
          </cell>
          <cell r="AU206">
            <v>103249.97305000003</v>
          </cell>
          <cell r="AV206">
            <v>98259.635319999972</v>
          </cell>
          <cell r="AW206">
            <v>33253.810059999989</v>
          </cell>
          <cell r="AX206">
            <v>64194.898120000027</v>
          </cell>
          <cell r="AY206">
            <v>92996.14413000003</v>
          </cell>
        </row>
        <row r="207">
          <cell r="C207" t="str">
            <v>Amortizações</v>
          </cell>
          <cell r="F207">
            <v>81969.599930000011</v>
          </cell>
          <cell r="G207">
            <v>164067.26246999999</v>
          </cell>
          <cell r="H207">
            <v>246653.51646000001</v>
          </cell>
          <cell r="I207">
            <v>274283.29016999999</v>
          </cell>
          <cell r="J207">
            <v>302350.91667000001</v>
          </cell>
          <cell r="K207">
            <v>330239.15514999995</v>
          </cell>
          <cell r="L207">
            <v>330239.15514999995</v>
          </cell>
          <cell r="O207">
            <v>85429.951090000002</v>
          </cell>
          <cell r="P207">
            <v>173059.57809999998</v>
          </cell>
          <cell r="Q207">
            <v>260921.05489</v>
          </cell>
          <cell r="R207">
            <v>290387.75344</v>
          </cell>
          <cell r="S207">
            <v>320023.98447999998</v>
          </cell>
          <cell r="T207">
            <v>345461.41748</v>
          </cell>
          <cell r="V207">
            <v>345461.41748</v>
          </cell>
          <cell r="W207">
            <v>345461.41748</v>
          </cell>
          <cell r="Z207">
            <v>360449</v>
          </cell>
          <cell r="AC207">
            <v>15222.262330000056</v>
          </cell>
          <cell r="AD207">
            <v>4.6094662285233401E-2</v>
          </cell>
          <cell r="AG207">
            <v>-14987.582519999996</v>
          </cell>
          <cell r="AH207">
            <v>-4.1580313775319122E-2</v>
          </cell>
          <cell r="AL207">
            <v>81969.599930000011</v>
          </cell>
          <cell r="AM207">
            <v>82097.662539999976</v>
          </cell>
          <cell r="AN207">
            <v>82586.253990000027</v>
          </cell>
          <cell r="AO207">
            <v>27629.773709999979</v>
          </cell>
          <cell r="AP207">
            <v>55697.400209999993</v>
          </cell>
          <cell r="AQ207">
            <v>83585.638689999934</v>
          </cell>
          <cell r="AT207">
            <v>85429.951090000002</v>
          </cell>
          <cell r="AU207">
            <v>87629.627009999982</v>
          </cell>
          <cell r="AV207">
            <v>87861.476790000015</v>
          </cell>
          <cell r="AW207">
            <v>29466.698550000001</v>
          </cell>
          <cell r="AX207">
            <v>59102.929589999985</v>
          </cell>
          <cell r="AY207">
            <v>84540.362590000004</v>
          </cell>
        </row>
        <row r="208">
          <cell r="C208" t="str">
            <v>Provisões</v>
          </cell>
          <cell r="F208">
            <v>18691.0949</v>
          </cell>
          <cell r="G208">
            <v>27926.053390000001</v>
          </cell>
          <cell r="H208">
            <v>42732.78658</v>
          </cell>
          <cell r="I208">
            <v>45205.53658</v>
          </cell>
          <cell r="J208">
            <v>47678.28658</v>
          </cell>
          <cell r="K208">
            <v>65093.579810000003</v>
          </cell>
          <cell r="L208">
            <v>65093.579810000003</v>
          </cell>
          <cell r="O208">
            <v>17428.923010000002</v>
          </cell>
          <cell r="P208">
            <v>41954.49682</v>
          </cell>
          <cell r="Q208">
            <v>58380.228060000001</v>
          </cell>
          <cell r="R208">
            <v>63456.93909</v>
          </cell>
          <cell r="S208">
            <v>67454.047749999998</v>
          </cell>
          <cell r="T208">
            <v>83282.714810000005</v>
          </cell>
          <cell r="V208">
            <v>83282.714810000005</v>
          </cell>
          <cell r="W208">
            <v>83282.714810000005</v>
          </cell>
          <cell r="Z208">
            <v>53536</v>
          </cell>
          <cell r="AC208">
            <v>18189.135000000002</v>
          </cell>
          <cell r="AD208">
            <v>0.27943055295302255</v>
          </cell>
          <cell r="AG208">
            <v>29746.714810000005</v>
          </cell>
          <cell r="AH208">
            <v>0.55563947269127323</v>
          </cell>
          <cell r="AL208">
            <v>18691.0949</v>
          </cell>
          <cell r="AM208">
            <v>9234.9584900000009</v>
          </cell>
          <cell r="AN208">
            <v>14806.733189999999</v>
          </cell>
          <cell r="AO208">
            <v>2472.75</v>
          </cell>
          <cell r="AP208">
            <v>4945.5</v>
          </cell>
          <cell r="AQ208">
            <v>22360.793230000003</v>
          </cell>
          <cell r="AT208">
            <v>17428.923010000002</v>
          </cell>
          <cell r="AU208">
            <v>24525.573809999998</v>
          </cell>
          <cell r="AV208">
            <v>16425.731240000001</v>
          </cell>
          <cell r="AW208">
            <v>5076.7110299999986</v>
          </cell>
          <cell r="AX208">
            <v>9073.8196899999966</v>
          </cell>
          <cell r="AY208">
            <v>24902.486750000004</v>
          </cell>
        </row>
        <row r="210">
          <cell r="C210" t="str">
            <v>Rendas de Concessão</v>
          </cell>
          <cell r="F210">
            <v>39251.780229999997</v>
          </cell>
          <cell r="G210">
            <v>76355.16489</v>
          </cell>
          <cell r="H210">
            <v>115310.59868000001</v>
          </cell>
          <cell r="I210">
            <v>128205.31616</v>
          </cell>
          <cell r="J210">
            <v>141076.87654</v>
          </cell>
          <cell r="K210">
            <v>153991.02635</v>
          </cell>
          <cell r="L210">
            <v>153991.02635</v>
          </cell>
          <cell r="O210">
            <v>42784.019420000004</v>
          </cell>
          <cell r="P210">
            <v>85535.545169999998</v>
          </cell>
          <cell r="Q210">
            <v>128542.44376000001</v>
          </cell>
          <cell r="R210">
            <v>143000.20898</v>
          </cell>
          <cell r="S210">
            <v>157284.64087999999</v>
          </cell>
          <cell r="T210">
            <v>171732.12341</v>
          </cell>
          <cell r="V210">
            <v>171732.12341</v>
          </cell>
          <cell r="W210">
            <v>171732.12341</v>
          </cell>
          <cell r="Z210">
            <v>171410</v>
          </cell>
          <cell r="AC210">
            <v>17741.09706</v>
          </cell>
          <cell r="AD210">
            <v>0.11520864222098881</v>
          </cell>
          <cell r="AG210">
            <v>322.12341000000015</v>
          </cell>
          <cell r="AH210">
            <v>1.8792568111545283E-3</v>
          </cell>
          <cell r="AL210">
            <v>39251.780229999997</v>
          </cell>
          <cell r="AM210">
            <v>37103.384660000003</v>
          </cell>
          <cell r="AN210">
            <v>38955.43379000001</v>
          </cell>
          <cell r="AO210">
            <v>12894.717479999992</v>
          </cell>
          <cell r="AP210">
            <v>25766.277859999987</v>
          </cell>
          <cell r="AQ210">
            <v>38680.42766999999</v>
          </cell>
          <cell r="AT210">
            <v>42784.019420000004</v>
          </cell>
          <cell r="AU210">
            <v>42751.525749999993</v>
          </cell>
          <cell r="AV210">
            <v>43006.898590000012</v>
          </cell>
          <cell r="AW210">
            <v>14457.765219999987</v>
          </cell>
          <cell r="AX210">
            <v>28742.197119999983</v>
          </cell>
          <cell r="AY210">
            <v>43189.679649999991</v>
          </cell>
        </row>
        <row r="211">
          <cell r="C211" t="str">
            <v>Outros Custos Operacionais</v>
          </cell>
          <cell r="F211">
            <v>343.86538000001019</v>
          </cell>
          <cell r="G211">
            <v>1164.1897400000016</v>
          </cell>
          <cell r="H211">
            <v>2006.8064699999813</v>
          </cell>
          <cell r="I211">
            <v>2121.829310000001</v>
          </cell>
          <cell r="J211">
            <v>2232.3121399999945</v>
          </cell>
          <cell r="K211">
            <v>2853.1371999999974</v>
          </cell>
          <cell r="L211">
            <v>2853.1371999999974</v>
          </cell>
          <cell r="O211">
            <v>313.94215999999142</v>
          </cell>
          <cell r="P211">
            <v>1371.3309900000022</v>
          </cell>
          <cell r="Q211">
            <v>1999.8988300000055</v>
          </cell>
          <cell r="R211">
            <v>2149.3391799999999</v>
          </cell>
          <cell r="S211">
            <v>2363.6351800000321</v>
          </cell>
          <cell r="T211">
            <v>2887.7284199999999</v>
          </cell>
          <cell r="V211">
            <v>2887.7284199999999</v>
          </cell>
          <cell r="W211">
            <v>2887.7284199999999</v>
          </cell>
          <cell r="Z211">
            <v>1676</v>
          </cell>
          <cell r="AC211">
            <v>34.591220000002522</v>
          </cell>
          <cell r="AD211">
            <v>1.2123924499670924E-2</v>
          </cell>
          <cell r="AG211">
            <v>1211.7284199999999</v>
          </cell>
          <cell r="AH211">
            <v>0.7229883174224343</v>
          </cell>
          <cell r="AL211">
            <v>343.86538000001019</v>
          </cell>
          <cell r="AM211">
            <v>820.32435999999143</v>
          </cell>
          <cell r="AN211">
            <v>842.61672999997973</v>
          </cell>
          <cell r="AO211">
            <v>115.02284000001964</v>
          </cell>
          <cell r="AP211">
            <v>225.5056700000132</v>
          </cell>
          <cell r="AQ211">
            <v>846.33073000001605</v>
          </cell>
          <cell r="AT211">
            <v>313.94215999999142</v>
          </cell>
          <cell r="AU211">
            <v>1057.3888300000108</v>
          </cell>
          <cell r="AV211">
            <v>628.56784000000334</v>
          </cell>
          <cell r="AW211">
            <v>149.4403499999944</v>
          </cell>
          <cell r="AX211">
            <v>363.7363500000265</v>
          </cell>
          <cell r="AY211">
            <v>887.82958999999437</v>
          </cell>
        </row>
        <row r="212">
          <cell r="C212" t="str">
            <v>Outros Custos Operacionais</v>
          </cell>
          <cell r="F212">
            <v>39595.645610000007</v>
          </cell>
          <cell r="G212">
            <v>77519.354630000002</v>
          </cell>
          <cell r="H212">
            <v>117317.40514999999</v>
          </cell>
          <cell r="I212">
            <v>130327.14547</v>
          </cell>
          <cell r="J212">
            <v>143309.18867999999</v>
          </cell>
          <cell r="K212">
            <v>156844.16355</v>
          </cell>
          <cell r="L212">
            <v>156844.16355</v>
          </cell>
          <cell r="O212">
            <v>43097.961579999996</v>
          </cell>
          <cell r="P212">
            <v>86906.87616</v>
          </cell>
          <cell r="Q212">
            <v>130542.34259000001</v>
          </cell>
          <cell r="R212">
            <v>145149.54816000001</v>
          </cell>
          <cell r="S212">
            <v>159648.27606000003</v>
          </cell>
          <cell r="T212">
            <v>174619.85183</v>
          </cell>
          <cell r="V212">
            <v>174619.85183</v>
          </cell>
          <cell r="W212">
            <v>174619.85183</v>
          </cell>
          <cell r="Z212">
            <v>173086</v>
          </cell>
          <cell r="AC212">
            <v>17775.688280000002</v>
          </cell>
          <cell r="AD212">
            <v>0.11333343796585282</v>
          </cell>
          <cell r="AG212">
            <v>1533.8518299999996</v>
          </cell>
          <cell r="AH212">
            <v>8.8617902661105585E-3</v>
          </cell>
          <cell r="AL212">
            <v>39595.645610000007</v>
          </cell>
          <cell r="AM212">
            <v>37923.709019999995</v>
          </cell>
          <cell r="AN212">
            <v>39798.05051999999</v>
          </cell>
          <cell r="AO212">
            <v>13009.740320000012</v>
          </cell>
          <cell r="AP212">
            <v>25991.783530000001</v>
          </cell>
          <cell r="AQ212">
            <v>39526.758400000006</v>
          </cell>
          <cell r="AT212">
            <v>43097.961579999996</v>
          </cell>
          <cell r="AU212">
            <v>43808.914580000004</v>
          </cell>
          <cell r="AV212">
            <v>43635.466430000015</v>
          </cell>
          <cell r="AW212">
            <v>14607.205569999991</v>
          </cell>
          <cell r="AX212">
            <v>29105.933470000018</v>
          </cell>
          <cell r="AY212">
            <v>44077.509239999985</v>
          </cell>
        </row>
        <row r="213">
          <cell r="C213" t="str">
            <v>Custos Operacionais</v>
          </cell>
          <cell r="F213">
            <v>828259.41930000007</v>
          </cell>
          <cell r="G213">
            <v>1727270.3627499999</v>
          </cell>
          <cell r="H213">
            <v>2643192.1231500003</v>
          </cell>
          <cell r="I213">
            <v>2944411.1445999993</v>
          </cell>
          <cell r="J213">
            <v>3239931.8326500002</v>
          </cell>
          <cell r="K213">
            <v>3561951.5750900004</v>
          </cell>
          <cell r="L213">
            <v>3561951.5750100007</v>
          </cell>
          <cell r="O213">
            <v>909697.58166999999</v>
          </cell>
          <cell r="P213">
            <v>1833454.27465</v>
          </cell>
          <cell r="Q213">
            <v>2756856.8229</v>
          </cell>
          <cell r="R213">
            <v>3058355.0150800003</v>
          </cell>
          <cell r="S213">
            <v>3353034.1451400002</v>
          </cell>
          <cell r="T213">
            <v>3681353.7019299995</v>
          </cell>
          <cell r="V213">
            <v>3681353.7019299995</v>
          </cell>
          <cell r="W213">
            <v>3681353.7019299995</v>
          </cell>
          <cell r="Z213">
            <v>3657740</v>
          </cell>
          <cell r="AC213">
            <v>119402.12691999981</v>
          </cell>
          <cell r="AD213">
            <v>3.3521546940082469E-2</v>
          </cell>
          <cell r="AG213">
            <v>23613.701929999981</v>
          </cell>
          <cell r="AH213">
            <v>6.4558175075317692E-3</v>
          </cell>
          <cell r="AL213">
            <v>828259.41930000007</v>
          </cell>
          <cell r="AM213">
            <v>899010.94344999979</v>
          </cell>
          <cell r="AN213">
            <v>915921.76040000026</v>
          </cell>
          <cell r="AO213">
            <v>301219.02144999895</v>
          </cell>
          <cell r="AP213">
            <v>596739.70949999988</v>
          </cell>
          <cell r="AQ213">
            <v>918759.45193999994</v>
          </cell>
          <cell r="AT213">
            <v>909697.58166999999</v>
          </cell>
          <cell r="AU213">
            <v>923756.69297999993</v>
          </cell>
          <cell r="AV213">
            <v>923402.54825000011</v>
          </cell>
          <cell r="AW213">
            <v>301498.19218000025</v>
          </cell>
          <cell r="AX213">
            <v>596177.32224000013</v>
          </cell>
          <cell r="AY213">
            <v>924496.87902999949</v>
          </cell>
        </row>
        <row r="215">
          <cell r="C215" t="str">
            <v>EBITDA</v>
          </cell>
          <cell r="F215">
            <v>150349.55613999997</v>
          </cell>
          <cell r="G215">
            <v>266776.20588000002</v>
          </cell>
          <cell r="H215">
            <v>362979.92187000008</v>
          </cell>
          <cell r="I215">
            <v>403888.69701000024</v>
          </cell>
          <cell r="J215">
            <v>446054.47286999994</v>
          </cell>
          <cell r="K215">
            <v>489249.11625999998</v>
          </cell>
          <cell r="L215">
            <v>489249.11626999959</v>
          </cell>
          <cell r="O215">
            <v>139602.86624999996</v>
          </cell>
          <cell r="P215">
            <v>265143.28357000038</v>
          </cell>
          <cell r="Q215">
            <v>396127.37236000004</v>
          </cell>
          <cell r="R215">
            <v>434611.9826599987</v>
          </cell>
          <cell r="S215">
            <v>477535.10273000039</v>
          </cell>
          <cell r="T215">
            <v>526558.27927000064</v>
          </cell>
          <cell r="V215">
            <v>526558.27927000064</v>
          </cell>
          <cell r="W215">
            <v>526558.27927000064</v>
          </cell>
          <cell r="Z215">
            <v>512939</v>
          </cell>
          <cell r="AC215">
            <v>37309.163000001048</v>
          </cell>
          <cell r="AD215">
            <v>7.6258007953991624E-2</v>
          </cell>
          <cell r="AG215">
            <v>13619.279270000639</v>
          </cell>
          <cell r="AH215">
            <v>2.6551459861700266E-2</v>
          </cell>
          <cell r="AL215">
            <v>150349.55613999997</v>
          </cell>
          <cell r="AM215">
            <v>116426.64974000005</v>
          </cell>
          <cell r="AN215">
            <v>96203.715990000055</v>
          </cell>
          <cell r="AO215">
            <v>40908.775140000158</v>
          </cell>
          <cell r="AP215">
            <v>83074.550999999861</v>
          </cell>
          <cell r="AQ215">
            <v>126269.1943899999</v>
          </cell>
          <cell r="AT215">
            <v>139602.86624999996</v>
          </cell>
          <cell r="AU215">
            <v>125540.41732000042</v>
          </cell>
          <cell r="AV215">
            <v>130984.08878999966</v>
          </cell>
          <cell r="AW215">
            <v>38484.610299998662</v>
          </cell>
          <cell r="AX215">
            <v>81407.730370000354</v>
          </cell>
          <cell r="AY215">
            <v>130430.9069100006</v>
          </cell>
        </row>
        <row r="216">
          <cell r="C216" t="str">
            <v>EBITDA / Volume de Negócios</v>
          </cell>
          <cell r="F216">
            <v>0.17769639085811545</v>
          </cell>
          <cell r="G216">
            <v>0.1544120160206508</v>
          </cell>
          <cell r="H216">
            <v>0.13943199953147289</v>
          </cell>
          <cell r="I216">
            <v>0.13926330442547397</v>
          </cell>
          <cell r="J216">
            <v>0.1396953683166022</v>
          </cell>
          <cell r="K216">
            <v>0.14060112210305567</v>
          </cell>
          <cell r="L216">
            <v>0.1406011221087578</v>
          </cell>
          <cell r="O216">
            <v>0.15460096446649194</v>
          </cell>
          <cell r="P216">
            <v>0.14826598854962275</v>
          </cell>
          <cell r="Q216">
            <v>0.14746520214717623</v>
          </cell>
          <cell r="R216">
            <v>0.14619810562991181</v>
          </cell>
          <cell r="S216">
            <v>0.14662899955606276</v>
          </cell>
          <cell r="T216">
            <v>0.1471218285601836</v>
          </cell>
          <cell r="V216">
            <v>0.1471218285601836</v>
          </cell>
          <cell r="W216">
            <v>0.1471218285601836</v>
          </cell>
          <cell r="Z216">
            <v>0.14362644172035099</v>
          </cell>
          <cell r="AC216">
            <v>6.5207064514258006E-3</v>
          </cell>
          <cell r="AG216">
            <v>3.4953868398326093E-3</v>
          </cell>
        </row>
        <row r="218">
          <cell r="C218" t="str">
            <v>EBIT</v>
          </cell>
          <cell r="F218">
            <v>49688.861309999949</v>
          </cell>
          <cell r="G218">
            <v>74782.89002000005</v>
          </cell>
          <cell r="H218">
            <v>73593.61883000005</v>
          </cell>
          <cell r="I218">
            <v>84399.870260000229</v>
          </cell>
          <cell r="J218">
            <v>96025.269619999919</v>
          </cell>
          <cell r="K218">
            <v>93916.381300000008</v>
          </cell>
          <cell r="L218">
            <v>93916.381309999619</v>
          </cell>
          <cell r="O218">
            <v>36743.992149999947</v>
          </cell>
          <cell r="P218">
            <v>50129.208650000393</v>
          </cell>
          <cell r="Q218">
            <v>76826.089410000015</v>
          </cell>
          <cell r="R218">
            <v>80767.290129998699</v>
          </cell>
          <cell r="S218">
            <v>90057.07050000038</v>
          </cell>
          <cell r="T218">
            <v>97814.14698000066</v>
          </cell>
          <cell r="V218">
            <v>97814.14698000066</v>
          </cell>
          <cell r="W218">
            <v>97814.14698000066</v>
          </cell>
          <cell r="Z218">
            <v>98954</v>
          </cell>
          <cell r="AC218">
            <v>3897.7656700010411</v>
          </cell>
          <cell r="AD218">
            <v>4.1502511230019357E-2</v>
          </cell>
          <cell r="AG218">
            <v>-1139.8530199993402</v>
          </cell>
          <cell r="AH218">
            <v>-1.1519019140199926E-2</v>
          </cell>
          <cell r="AL218">
            <v>49688.861309999949</v>
          </cell>
          <cell r="AM218">
            <v>25094.028710000101</v>
          </cell>
          <cell r="AN218">
            <v>-1189.2711899999995</v>
          </cell>
          <cell r="AO218">
            <v>10806.251430000179</v>
          </cell>
          <cell r="AP218">
            <v>22431.650789999869</v>
          </cell>
          <cell r="AQ218">
            <v>20322.762469999958</v>
          </cell>
          <cell r="AT218">
            <v>36743.992149999947</v>
          </cell>
          <cell r="AU218">
            <v>13385.216500000446</v>
          </cell>
          <cell r="AV218">
            <v>26696.880759999622</v>
          </cell>
          <cell r="AW218">
            <v>3941.2007199986838</v>
          </cell>
          <cell r="AX218">
            <v>13230.981090000365</v>
          </cell>
          <cell r="AY218">
            <v>20988.057570000645</v>
          </cell>
        </row>
        <row r="219">
          <cell r="C219" t="str">
            <v>EBIT / Volume de Negócios</v>
          </cell>
          <cell r="F219">
            <v>5.8726686977477384E-2</v>
          </cell>
          <cell r="G219">
            <v>4.3284882824343784E-2</v>
          </cell>
          <cell r="H219">
            <v>2.8269622664966604E-2</v>
          </cell>
          <cell r="I219">
            <v>2.9101593861137181E-2</v>
          </cell>
          <cell r="J219">
            <v>3.0073200075669767E-2</v>
          </cell>
          <cell r="K219">
            <v>2.6989826155600208E-2</v>
          </cell>
          <cell r="L219">
            <v>2.6989826159016857E-2</v>
          </cell>
          <cell r="O219">
            <v>4.0691547224870839E-2</v>
          </cell>
          <cell r="P219">
            <v>2.8031849706426255E-2</v>
          </cell>
          <cell r="Q219">
            <v>2.8599828225772665E-2</v>
          </cell>
          <cell r="R219">
            <v>2.7169119317873986E-2</v>
          </cell>
          <cell r="S219">
            <v>2.7652371678802003E-2</v>
          </cell>
          <cell r="T219">
            <v>2.7329541152980835E-2</v>
          </cell>
          <cell r="V219">
            <v>2.7329541152980835E-2</v>
          </cell>
          <cell r="W219">
            <v>2.7329541152980835E-2</v>
          </cell>
          <cell r="Z219">
            <v>2.7707799395241171E-2</v>
          </cell>
          <cell r="AC219">
            <v>3.3971499396397847E-4</v>
          </cell>
          <cell r="AG219">
            <v>-3.7825824226033616E-4</v>
          </cell>
        </row>
        <row r="221">
          <cell r="C221" t="str">
            <v>Resultados Financeiros</v>
          </cell>
          <cell r="F221">
            <v>-17385.563989999999</v>
          </cell>
          <cell r="G221">
            <v>-14588.321749999999</v>
          </cell>
          <cell r="H221">
            <v>-20942.752520000002</v>
          </cell>
          <cell r="I221">
            <v>-39790.108199999995</v>
          </cell>
          <cell r="J221">
            <v>-41801.486530000002</v>
          </cell>
          <cell r="K221">
            <v>-46762.857480000006</v>
          </cell>
          <cell r="L221">
            <v>-46762.3056</v>
          </cell>
          <cell r="O221">
            <v>-8343.7454099999995</v>
          </cell>
          <cell r="P221">
            <v>-17270.185890000004</v>
          </cell>
          <cell r="Q221">
            <v>-26169.054600000007</v>
          </cell>
          <cell r="R221">
            <v>-30586.416069999999</v>
          </cell>
          <cell r="S221">
            <v>-33789.968830000005</v>
          </cell>
          <cell r="T221">
            <v>-37152.926370000001</v>
          </cell>
          <cell r="V221">
            <v>-37152.926370000001</v>
          </cell>
          <cell r="W221">
            <v>-37152.926370000001</v>
          </cell>
          <cell r="Z221">
            <v>-46060</v>
          </cell>
          <cell r="AC221">
            <v>9609.3792299999986</v>
          </cell>
          <cell r="AD221">
            <v>0.20549412837334524</v>
          </cell>
          <cell r="AG221">
            <v>8907.073629999999</v>
          </cell>
          <cell r="AH221">
            <v>0.19337980091185403</v>
          </cell>
          <cell r="AL221">
            <v>-17385.563989999999</v>
          </cell>
          <cell r="AM221">
            <v>2797.2422399999996</v>
          </cell>
          <cell r="AN221">
            <v>-6354.4307700000027</v>
          </cell>
          <cell r="AO221">
            <v>-18847.355679999993</v>
          </cell>
          <cell r="AP221">
            <v>-20858.73401</v>
          </cell>
          <cell r="AQ221">
            <v>-25820.104960000004</v>
          </cell>
          <cell r="AT221">
            <v>-8343.7454099999995</v>
          </cell>
          <cell r="AU221">
            <v>-8926.4404800000048</v>
          </cell>
          <cell r="AV221">
            <v>-8898.8687100000025</v>
          </cell>
          <cell r="AW221">
            <v>-4417.3614699999926</v>
          </cell>
          <cell r="AX221">
            <v>-7620.9142299999985</v>
          </cell>
          <cell r="AY221">
            <v>-10983.871769999994</v>
          </cell>
        </row>
        <row r="222">
          <cell r="C222" t="str">
            <v>Resultados Extraordinários</v>
          </cell>
          <cell r="F222">
            <v>20535.889259999996</v>
          </cell>
          <cell r="G222">
            <v>54826.833999999995</v>
          </cell>
          <cell r="H222">
            <v>73967.410169999988</v>
          </cell>
          <cell r="I222">
            <v>80548.066429999992</v>
          </cell>
          <cell r="J222">
            <v>87572.613190000004</v>
          </cell>
          <cell r="K222">
            <v>85674.952279999998</v>
          </cell>
          <cell r="L222">
            <v>85673.821479999999</v>
          </cell>
          <cell r="O222">
            <v>24367.509530000007</v>
          </cell>
          <cell r="P222">
            <v>44895.528150000006</v>
          </cell>
          <cell r="Q222">
            <v>81041.003339999996</v>
          </cell>
          <cell r="R222">
            <v>91438.960689999993</v>
          </cell>
          <cell r="S222">
            <v>101710.87344000002</v>
          </cell>
          <cell r="T222">
            <v>117109.18436000001</v>
          </cell>
          <cell r="V222">
            <v>117109.18436000001</v>
          </cell>
          <cell r="W222">
            <v>117109.18436000001</v>
          </cell>
          <cell r="Z222">
            <v>104870</v>
          </cell>
          <cell r="AC222">
            <v>31435.362880000015</v>
          </cell>
          <cell r="AD222">
            <v>0.366919116446071</v>
          </cell>
          <cell r="AG222">
            <v>12239.184360000014</v>
          </cell>
          <cell r="AH222">
            <v>0.11670815638409482</v>
          </cell>
          <cell r="AL222">
            <v>20535.889259999996</v>
          </cell>
          <cell r="AM222">
            <v>34290.944739999999</v>
          </cell>
          <cell r="AN222">
            <v>19140.576169999993</v>
          </cell>
          <cell r="AO222">
            <v>6580.6562600000034</v>
          </cell>
          <cell r="AP222">
            <v>13605.203020000015</v>
          </cell>
          <cell r="AQ222">
            <v>11707.542110000009</v>
          </cell>
          <cell r="AT222">
            <v>24367.509530000007</v>
          </cell>
          <cell r="AU222">
            <v>20528.018619999999</v>
          </cell>
          <cell r="AV222">
            <v>36145.47518999999</v>
          </cell>
          <cell r="AW222">
            <v>10397.957349999997</v>
          </cell>
          <cell r="AX222">
            <v>20669.870100000029</v>
          </cell>
          <cell r="AY222">
            <v>36068.181020000018</v>
          </cell>
        </row>
        <row r="224">
          <cell r="C224" t="str">
            <v>Resultados Antes de Impostos</v>
          </cell>
          <cell r="F224">
            <v>52839.18657999995</v>
          </cell>
          <cell r="G224">
            <v>115021.40227000005</v>
          </cell>
          <cell r="H224">
            <v>126618.27648000003</v>
          </cell>
          <cell r="I224">
            <v>125157.82849000022</v>
          </cell>
          <cell r="J224">
            <v>141796.39627999993</v>
          </cell>
          <cell r="K224">
            <v>132828.4761</v>
          </cell>
          <cell r="L224">
            <v>132827.89718999961</v>
          </cell>
          <cell r="O224">
            <v>52767.756269999954</v>
          </cell>
          <cell r="P224">
            <v>77754.550910000398</v>
          </cell>
          <cell r="Q224">
            <v>131698.03815000001</v>
          </cell>
          <cell r="R224">
            <v>141619.8347499987</v>
          </cell>
          <cell r="S224">
            <v>157977.97511000041</v>
          </cell>
          <cell r="T224">
            <v>177770.40497000067</v>
          </cell>
          <cell r="V224">
            <v>177770.40497000067</v>
          </cell>
          <cell r="W224">
            <v>177770.40497000067</v>
          </cell>
          <cell r="Z224">
            <v>157764</v>
          </cell>
          <cell r="AC224">
            <v>44942.507780001062</v>
          </cell>
          <cell r="AD224">
            <v>0.33835142113041528</v>
          </cell>
          <cell r="AG224">
            <v>20006.404970000673</v>
          </cell>
          <cell r="AH224">
            <v>0.12681223200477088</v>
          </cell>
          <cell r="AL224">
            <v>52839.18657999995</v>
          </cell>
          <cell r="AM224">
            <v>62182.215690000099</v>
          </cell>
          <cell r="AN224">
            <v>11596.87420999998</v>
          </cell>
          <cell r="AO224">
            <v>-1460.4479899998114</v>
          </cell>
          <cell r="AP224">
            <v>15178.119799999899</v>
          </cell>
          <cell r="AQ224">
            <v>6210.1996199999703</v>
          </cell>
          <cell r="AT224">
            <v>52767.756269999954</v>
          </cell>
          <cell r="AU224">
            <v>24986.794640000444</v>
          </cell>
          <cell r="AV224">
            <v>53943.487239999609</v>
          </cell>
          <cell r="AW224">
            <v>9921.7965999986918</v>
          </cell>
          <cell r="AX224">
            <v>26279.936960000399</v>
          </cell>
          <cell r="AY224">
            <v>46072.366820000665</v>
          </cell>
        </row>
        <row r="226">
          <cell r="C226" t="str">
            <v>Impostos</v>
          </cell>
          <cell r="F226">
            <v>17436.931571399986</v>
          </cell>
          <cell r="G226">
            <v>44103.644</v>
          </cell>
          <cell r="H226">
            <v>41784.048200000005</v>
          </cell>
          <cell r="I226">
            <v>41302.476259999996</v>
          </cell>
          <cell r="J226">
            <v>46545.470540000002</v>
          </cell>
          <cell r="K226">
            <v>40007.865759999993</v>
          </cell>
          <cell r="L226">
            <v>40007.865760000001</v>
          </cell>
          <cell r="O226">
            <v>16885.682006400024</v>
          </cell>
          <cell r="P226">
            <v>25659.001799999998</v>
          </cell>
          <cell r="Q226">
            <v>41879.870030000005</v>
          </cell>
          <cell r="R226">
            <v>45154.062910000001</v>
          </cell>
          <cell r="S226">
            <v>50562.658189999995</v>
          </cell>
          <cell r="T226">
            <v>58664.233640100225</v>
          </cell>
          <cell r="V226">
            <v>58664.233640100225</v>
          </cell>
          <cell r="W226">
            <v>58664.233640100225</v>
          </cell>
          <cell r="Z226">
            <v>52062</v>
          </cell>
          <cell r="AC226">
            <v>18656.367880100224</v>
          </cell>
          <cell r="AD226">
            <v>0.46631749846433768</v>
          </cell>
          <cell r="AG226">
            <v>6602.2336401002249</v>
          </cell>
          <cell r="AH226">
            <v>0.12681482924398257</v>
          </cell>
          <cell r="AL226">
            <v>17436.931571399986</v>
          </cell>
          <cell r="AM226">
            <v>26666.712428600014</v>
          </cell>
          <cell r="AN226">
            <v>-2319.5957999999955</v>
          </cell>
          <cell r="AO226">
            <v>-481.57194000000891</v>
          </cell>
          <cell r="AP226">
            <v>4761.4223399999973</v>
          </cell>
          <cell r="AQ226">
            <v>-1776.1824400000114</v>
          </cell>
          <cell r="AT226">
            <v>16885.682006400024</v>
          </cell>
          <cell r="AU226">
            <v>8773.3197935999742</v>
          </cell>
          <cell r="AV226">
            <v>16220.868230000007</v>
          </cell>
          <cell r="AW226">
            <v>3274.1928799999951</v>
          </cell>
          <cell r="AX226">
            <v>8682.7881599999891</v>
          </cell>
          <cell r="AY226">
            <v>16784.363610100219</v>
          </cell>
        </row>
        <row r="227">
          <cell r="C227" t="str">
            <v>Taxa efectiva (%)</v>
          </cell>
          <cell r="F227">
            <v>0.33</v>
          </cell>
          <cell r="G227">
            <v>0.38343858733761188</v>
          </cell>
          <cell r="H227">
            <v>0.33000013395854427</v>
          </cell>
          <cell r="I227">
            <v>0.33000313890313265</v>
          </cell>
          <cell r="J227">
            <v>0.3282556663011974</v>
          </cell>
          <cell r="K227">
            <v>0.30119946365928379</v>
          </cell>
          <cell r="L227">
            <v>0.30120077639091108</v>
          </cell>
          <cell r="O227">
            <v>0.32000000000000073</v>
          </cell>
          <cell r="P227">
            <v>0.32999999999613999</v>
          </cell>
          <cell r="Q227">
            <v>0.31799919435626006</v>
          </cell>
          <cell r="R227">
            <v>0.31883996327004904</v>
          </cell>
          <cell r="S227">
            <v>0.32006143992409769</v>
          </cell>
          <cell r="T227">
            <v>0.33</v>
          </cell>
          <cell r="V227">
            <v>0.33</v>
          </cell>
          <cell r="W227">
            <v>0.33</v>
          </cell>
          <cell r="Z227">
            <v>0.32999923937019854</v>
          </cell>
          <cell r="AC227">
            <v>2.8799223609088931E-2</v>
          </cell>
          <cell r="AG227">
            <v>7.6062980147728609E-7</v>
          </cell>
          <cell r="AL227">
            <v>0.33</v>
          </cell>
          <cell r="AM227">
            <v>0.428847896986219</v>
          </cell>
          <cell r="AN227">
            <v>-0.20001905323762234</v>
          </cell>
          <cell r="AO227">
            <v>0.32974261548339773</v>
          </cell>
          <cell r="AP227">
            <v>0.31370304113688896</v>
          </cell>
          <cell r="AQ227">
            <v>-0.2860105227986246</v>
          </cell>
          <cell r="AT227">
            <v>0.32000000000000073</v>
          </cell>
          <cell r="AU227">
            <v>0.35111825746368797</v>
          </cell>
          <cell r="AV227">
            <v>0.30070114224970013</v>
          </cell>
          <cell r="AW227">
            <v>0.3300000002016194</v>
          </cell>
          <cell r="AX227">
            <v>0.33039608021951122</v>
          </cell>
          <cell r="AY227">
            <v>0.3643043491921038</v>
          </cell>
        </row>
        <row r="229">
          <cell r="C229" t="str">
            <v>Interesses Minoritários</v>
          </cell>
          <cell r="F229">
            <v>0</v>
          </cell>
          <cell r="G229">
            <v>0</v>
          </cell>
          <cell r="H229">
            <v>0</v>
          </cell>
          <cell r="I229">
            <v>0</v>
          </cell>
          <cell r="J229">
            <v>0</v>
          </cell>
          <cell r="K229">
            <v>0</v>
          </cell>
          <cell r="L229">
            <v>0</v>
          </cell>
          <cell r="O229">
            <v>0</v>
          </cell>
          <cell r="P229">
            <v>0</v>
          </cell>
          <cell r="Q229">
            <v>0</v>
          </cell>
          <cell r="R229">
            <v>0</v>
          </cell>
          <cell r="S229">
            <v>0</v>
          </cell>
          <cell r="T229">
            <v>0</v>
          </cell>
          <cell r="V229">
            <v>0</v>
          </cell>
          <cell r="W229">
            <v>0</v>
          </cell>
          <cell r="Z229">
            <v>0</v>
          </cell>
          <cell r="AC229">
            <v>0</v>
          </cell>
          <cell r="AD229" t="str">
            <v>-</v>
          </cell>
          <cell r="AG229">
            <v>0</v>
          </cell>
          <cell r="AH229" t="str">
            <v>-</v>
          </cell>
          <cell r="AL229">
            <v>0</v>
          </cell>
          <cell r="AM229">
            <v>0</v>
          </cell>
          <cell r="AN229">
            <v>0</v>
          </cell>
          <cell r="AO229">
            <v>0</v>
          </cell>
          <cell r="AP229">
            <v>0</v>
          </cell>
          <cell r="AQ229">
            <v>0</v>
          </cell>
          <cell r="AT229">
            <v>0</v>
          </cell>
          <cell r="AU229">
            <v>0</v>
          </cell>
          <cell r="AV229">
            <v>0</v>
          </cell>
          <cell r="AW229">
            <v>0</v>
          </cell>
          <cell r="AX229">
            <v>0</v>
          </cell>
          <cell r="AY229">
            <v>0</v>
          </cell>
        </row>
        <row r="231">
          <cell r="C231" t="str">
            <v>Resultados Líquidos</v>
          </cell>
          <cell r="F231">
            <v>35402.255008599968</v>
          </cell>
          <cell r="G231">
            <v>70917.758270000049</v>
          </cell>
          <cell r="H231">
            <v>84834.228280000025</v>
          </cell>
          <cell r="I231">
            <v>83855.352230000222</v>
          </cell>
          <cell r="J231">
            <v>95250.925739999919</v>
          </cell>
          <cell r="K231">
            <v>92820.610340000014</v>
          </cell>
          <cell r="L231">
            <v>92820.03142999961</v>
          </cell>
          <cell r="O231">
            <v>35882.074263599934</v>
          </cell>
          <cell r="P231">
            <v>52095.5491100004</v>
          </cell>
          <cell r="Q231">
            <v>89818.168120000002</v>
          </cell>
          <cell r="R231">
            <v>96465.771839998692</v>
          </cell>
          <cell r="S231">
            <v>107415.31692000042</v>
          </cell>
          <cell r="T231">
            <v>119106.17132990045</v>
          </cell>
          <cell r="V231">
            <v>119106.17132990045</v>
          </cell>
          <cell r="W231">
            <v>119106.17132990045</v>
          </cell>
          <cell r="Z231">
            <v>105702</v>
          </cell>
          <cell r="AC231">
            <v>26286.139899900838</v>
          </cell>
          <cell r="AD231">
            <v>0.28319468863490505</v>
          </cell>
          <cell r="AG231">
            <v>13404.171329900448</v>
          </cell>
          <cell r="AH231">
            <v>0.12681095277194809</v>
          </cell>
          <cell r="AL231">
            <v>35402.255008599968</v>
          </cell>
          <cell r="AM231">
            <v>35515.503261400081</v>
          </cell>
          <cell r="AN231">
            <v>13916.470009999975</v>
          </cell>
          <cell r="AO231">
            <v>-978.87604999980249</v>
          </cell>
          <cell r="AP231">
            <v>10416.697459999894</v>
          </cell>
          <cell r="AQ231">
            <v>7986.382059999989</v>
          </cell>
          <cell r="AT231">
            <v>35882.074263599934</v>
          </cell>
          <cell r="AU231">
            <v>16213.474846400466</v>
          </cell>
          <cell r="AV231">
            <v>37722.619009999602</v>
          </cell>
          <cell r="AW231">
            <v>6647.6037199986895</v>
          </cell>
          <cell r="AX231">
            <v>17597.148800000417</v>
          </cell>
          <cell r="AY231">
            <v>29288.003209900446</v>
          </cell>
        </row>
        <row r="234">
          <cell r="B234" t="str">
            <v>*</v>
          </cell>
          <cell r="C234" t="str">
            <v>4ºT 2003 corresponde ao fecho de contas das EDP Distribuição em 02 Fev 04 após correcção do IRC por cálculo de impostos diferidos</v>
          </cell>
        </row>
        <row r="240">
          <cell r="C240" t="str">
            <v>Demonstração de Resultados</v>
          </cell>
        </row>
        <row r="241">
          <cell r="C241" t="str">
            <v>EDP Energia</v>
          </cell>
        </row>
        <row r="243">
          <cell r="L243" t="str">
            <v>copy values</v>
          </cell>
          <cell r="V243" t="str">
            <v>copy values</v>
          </cell>
          <cell r="W243" t="str">
            <v>link</v>
          </cell>
        </row>
        <row r="244">
          <cell r="E244" t="str">
            <v>Acumulado</v>
          </cell>
          <cell r="L244" t="str">
            <v>Auxiliar</v>
          </cell>
          <cell r="N244" t="str">
            <v>Acumulado</v>
          </cell>
          <cell r="V244" t="str">
            <v>Auxiliar</v>
          </cell>
          <cell r="Z244" t="str">
            <v>Plano Neg.</v>
          </cell>
          <cell r="AC244" t="str">
            <v>2003  vs  2002</v>
          </cell>
          <cell r="AG244" t="str">
            <v>Anualizado vs Plano Neg.</v>
          </cell>
          <cell r="AK244" t="str">
            <v>Movimento Trimestral</v>
          </cell>
        </row>
        <row r="245">
          <cell r="C245" t="str">
            <v>(Milhares de Euros)</v>
          </cell>
          <cell r="F245" t="str">
            <v>1ºT 2002</v>
          </cell>
          <cell r="G245" t="str">
            <v>2ºT 2002</v>
          </cell>
          <cell r="H245" t="str">
            <v>3ºT 2002</v>
          </cell>
          <cell r="I245">
            <v>37530</v>
          </cell>
          <cell r="J245">
            <v>37561</v>
          </cell>
          <cell r="K245" t="str">
            <v>4ºT 2002</v>
          </cell>
          <cell r="L245" t="str">
            <v>mês actual</v>
          </cell>
          <cell r="O245" t="str">
            <v>1ºT 2003</v>
          </cell>
          <cell r="P245" t="str">
            <v>2ºT 2003</v>
          </cell>
          <cell r="Q245" t="str">
            <v>3ºT 2003</v>
          </cell>
          <cell r="R245">
            <v>37895</v>
          </cell>
          <cell r="S245">
            <v>37926</v>
          </cell>
          <cell r="T245" t="str">
            <v>4ºT 2003 *</v>
          </cell>
          <cell r="V245" t="str">
            <v>mês actual</v>
          </cell>
          <cell r="W245" t="str">
            <v>anualizado</v>
          </cell>
          <cell r="Z245">
            <v>37956</v>
          </cell>
          <cell r="AC245" t="str">
            <v>Valor</v>
          </cell>
          <cell r="AD245" t="str">
            <v>%</v>
          </cell>
          <cell r="AG245" t="str">
            <v>Valor</v>
          </cell>
          <cell r="AH245" t="str">
            <v>%</v>
          </cell>
          <cell r="AL245" t="str">
            <v>1ºT 2002</v>
          </cell>
          <cell r="AM245" t="str">
            <v>2ºT 2002</v>
          </cell>
          <cell r="AN245" t="str">
            <v>3ºT 2002</v>
          </cell>
          <cell r="AO245">
            <v>37530</v>
          </cell>
          <cell r="AP245" t="str">
            <v>Nov02-Set02</v>
          </cell>
          <cell r="AQ245" t="str">
            <v>4ºT 2002</v>
          </cell>
          <cell r="AT245" t="str">
            <v>1ºT 2003</v>
          </cell>
          <cell r="AU245" t="str">
            <v>2ºT 2003</v>
          </cell>
          <cell r="AV245" t="str">
            <v>3ºT 2003</v>
          </cell>
          <cell r="AW245">
            <v>37895</v>
          </cell>
          <cell r="AX245" t="str">
            <v>Nov03-Set03</v>
          </cell>
          <cell r="AY245" t="str">
            <v>4ºT 2003 *</v>
          </cell>
        </row>
        <row r="248">
          <cell r="C248" t="str">
            <v>Vendas de Electricidade</v>
          </cell>
          <cell r="F248">
            <v>4497.1944300000005</v>
          </cell>
          <cell r="G248">
            <v>15513.219130000001</v>
          </cell>
          <cell r="H248">
            <v>35616.160130000004</v>
          </cell>
          <cell r="I248">
            <v>36985.911749999999</v>
          </cell>
          <cell r="J248">
            <v>42046.413010000004</v>
          </cell>
          <cell r="K248">
            <v>47009.584040000002</v>
          </cell>
          <cell r="L248">
            <v>47009.584040000002</v>
          </cell>
          <cell r="O248">
            <v>17605.943330000002</v>
          </cell>
          <cell r="P248">
            <v>32910.374320000003</v>
          </cell>
          <cell r="Q248">
            <v>49654.607749999996</v>
          </cell>
          <cell r="R248">
            <v>55513.234100000001</v>
          </cell>
          <cell r="S248">
            <v>59463.803469999999</v>
          </cell>
          <cell r="T248">
            <v>64869.603785454543</v>
          </cell>
          <cell r="V248">
            <v>64869.603785454543</v>
          </cell>
          <cell r="W248">
            <v>64869.603785454543</v>
          </cell>
          <cell r="Z248">
            <v>169722</v>
          </cell>
          <cell r="AC248">
            <v>17860.019745454541</v>
          </cell>
          <cell r="AD248">
            <v>0.37992294784522285</v>
          </cell>
          <cell r="AG248">
            <v>-104852.39621454546</v>
          </cell>
          <cell r="AH248">
            <v>-0.61778906809102807</v>
          </cell>
          <cell r="AL248">
            <v>4497.1944300000005</v>
          </cell>
          <cell r="AM248">
            <v>11016.024700000002</v>
          </cell>
          <cell r="AN248">
            <v>20102.941000000003</v>
          </cell>
          <cell r="AO248">
            <v>1369.7516199999955</v>
          </cell>
          <cell r="AP248">
            <v>6430.25288</v>
          </cell>
          <cell r="AQ248">
            <v>11393.423909999998</v>
          </cell>
          <cell r="AT248">
            <v>17605.943330000002</v>
          </cell>
          <cell r="AU248">
            <v>15304.430990000001</v>
          </cell>
          <cell r="AV248">
            <v>16744.233429999993</v>
          </cell>
          <cell r="AW248">
            <v>5858.6263500000059</v>
          </cell>
          <cell r="AX248">
            <v>9809.1957200000033</v>
          </cell>
          <cell r="AY248">
            <v>15214.996035454547</v>
          </cell>
        </row>
        <row r="249">
          <cell r="C249" t="str">
            <v>Outras Vendas</v>
          </cell>
          <cell r="F249">
            <v>0</v>
          </cell>
          <cell r="G249">
            <v>0</v>
          </cell>
          <cell r="H249">
            <v>0</v>
          </cell>
          <cell r="I249">
            <v>0</v>
          </cell>
          <cell r="J249">
            <v>0</v>
          </cell>
          <cell r="K249">
            <v>0</v>
          </cell>
          <cell r="L249">
            <v>0</v>
          </cell>
          <cell r="O249">
            <v>0</v>
          </cell>
          <cell r="P249">
            <v>0</v>
          </cell>
          <cell r="Q249">
            <v>0</v>
          </cell>
          <cell r="R249">
            <v>0</v>
          </cell>
          <cell r="S249">
            <v>0</v>
          </cell>
          <cell r="T249">
            <v>0</v>
          </cell>
          <cell r="V249">
            <v>0</v>
          </cell>
          <cell r="W249">
            <v>0</v>
          </cell>
          <cell r="Z249">
            <v>8000</v>
          </cell>
          <cell r="AC249">
            <v>0</v>
          </cell>
          <cell r="AD249" t="str">
            <v>-</v>
          </cell>
          <cell r="AG249">
            <v>-8000</v>
          </cell>
          <cell r="AH249">
            <v>-1</v>
          </cell>
          <cell r="AL249">
            <v>0</v>
          </cell>
          <cell r="AM249">
            <v>0</v>
          </cell>
          <cell r="AN249">
            <v>0</v>
          </cell>
          <cell r="AO249">
            <v>0</v>
          </cell>
          <cell r="AP249">
            <v>0</v>
          </cell>
          <cell r="AQ249">
            <v>0</v>
          </cell>
          <cell r="AT249">
            <v>0</v>
          </cell>
          <cell r="AU249">
            <v>0</v>
          </cell>
          <cell r="AV249">
            <v>0</v>
          </cell>
          <cell r="AW249">
            <v>0</v>
          </cell>
          <cell r="AX249">
            <v>0</v>
          </cell>
          <cell r="AY249">
            <v>0</v>
          </cell>
        </row>
        <row r="250">
          <cell r="C250" t="str">
            <v>Prestação de Serviços</v>
          </cell>
          <cell r="F250">
            <v>12.3851</v>
          </cell>
          <cell r="G250">
            <v>236.18607</v>
          </cell>
          <cell r="H250">
            <v>1006.3425100000001</v>
          </cell>
          <cell r="I250">
            <v>1058.30061</v>
          </cell>
          <cell r="J250">
            <v>4647.7249499999998</v>
          </cell>
          <cell r="K250">
            <v>11502.185550000002</v>
          </cell>
          <cell r="L250">
            <v>11502.185550000002</v>
          </cell>
          <cell r="O250">
            <v>8666.86744</v>
          </cell>
          <cell r="P250">
            <v>27074.900949999999</v>
          </cell>
          <cell r="Q250">
            <v>31229.030400000003</v>
          </cell>
          <cell r="R250">
            <v>35366.378140000001</v>
          </cell>
          <cell r="S250">
            <v>35456.091690000001</v>
          </cell>
          <cell r="T250">
            <v>38679.372752727271</v>
          </cell>
          <cell r="V250">
            <v>38679.372752727271</v>
          </cell>
          <cell r="W250">
            <v>38679.372752727271</v>
          </cell>
          <cell r="Z250">
            <v>603</v>
          </cell>
          <cell r="AC250">
            <v>27177.187202727269</v>
          </cell>
          <cell r="AD250">
            <v>2.362784627720361</v>
          </cell>
          <cell r="AG250">
            <v>38076.372752727271</v>
          </cell>
          <cell r="AH250">
            <v>63.144896770691986</v>
          </cell>
          <cell r="AL250">
            <v>12.3851</v>
          </cell>
          <cell r="AM250">
            <v>223.80097000000001</v>
          </cell>
          <cell r="AN250">
            <v>770.15644000000009</v>
          </cell>
          <cell r="AO250">
            <v>51.958099999999945</v>
          </cell>
          <cell r="AP250">
            <v>3641.3824399999999</v>
          </cell>
          <cell r="AQ250">
            <v>10495.843040000002</v>
          </cell>
          <cell r="AT250">
            <v>8666.86744</v>
          </cell>
          <cell r="AU250">
            <v>18408.033510000001</v>
          </cell>
          <cell r="AV250">
            <v>4154.129450000004</v>
          </cell>
          <cell r="AW250">
            <v>4137.3477399999974</v>
          </cell>
          <cell r="AX250">
            <v>4227.0612899999978</v>
          </cell>
          <cell r="AY250">
            <v>7450.342352727268</v>
          </cell>
        </row>
        <row r="251">
          <cell r="C251" t="str">
            <v>Volume de Negócios</v>
          </cell>
          <cell r="F251">
            <v>4509.5795300000009</v>
          </cell>
          <cell r="G251">
            <v>15749.405200000001</v>
          </cell>
          <cell r="H251">
            <v>36622.502640000006</v>
          </cell>
          <cell r="I251">
            <v>38044.212359999998</v>
          </cell>
          <cell r="J251">
            <v>46694.137960000007</v>
          </cell>
          <cell r="K251">
            <v>58511.769590000004</v>
          </cell>
          <cell r="L251">
            <v>58511.769590000004</v>
          </cell>
          <cell r="O251">
            <v>26272.810770000004</v>
          </cell>
          <cell r="P251">
            <v>59985.275269999998</v>
          </cell>
          <cell r="Q251">
            <v>80883.638149999999</v>
          </cell>
          <cell r="R251">
            <v>90879.612240000002</v>
          </cell>
          <cell r="S251">
            <v>94919.89516</v>
          </cell>
          <cell r="T251">
            <v>103548.97653818181</v>
          </cell>
          <cell r="V251">
            <v>103548.97653818181</v>
          </cell>
          <cell r="W251">
            <v>103548.97653818181</v>
          </cell>
          <cell r="Z251">
            <v>178325</v>
          </cell>
          <cell r="AC251">
            <v>45037.206948181811</v>
          </cell>
          <cell r="AD251">
            <v>0.76971192742526329</v>
          </cell>
          <cell r="AG251">
            <v>-74776.023461818186</v>
          </cell>
          <cell r="AH251">
            <v>-0.41932439905688035</v>
          </cell>
          <cell r="AL251">
            <v>4509.5795300000009</v>
          </cell>
          <cell r="AM251">
            <v>11239.82567</v>
          </cell>
          <cell r="AN251">
            <v>20873.097440000005</v>
          </cell>
          <cell r="AO251">
            <v>1421.7097199999916</v>
          </cell>
          <cell r="AP251">
            <v>10071.635320000001</v>
          </cell>
          <cell r="AQ251">
            <v>21889.266949999997</v>
          </cell>
          <cell r="AT251">
            <v>26272.810770000004</v>
          </cell>
          <cell r="AU251">
            <v>33712.464499999995</v>
          </cell>
          <cell r="AV251">
            <v>20898.362880000001</v>
          </cell>
          <cell r="AW251">
            <v>9995.9740900000033</v>
          </cell>
          <cell r="AX251">
            <v>14036.257010000001</v>
          </cell>
          <cell r="AY251">
            <v>22665.338388181815</v>
          </cell>
        </row>
        <row r="253">
          <cell r="C253" t="str">
            <v>Trabalhos para a Própria Empresa</v>
          </cell>
          <cell r="F253">
            <v>85.809820000000002</v>
          </cell>
          <cell r="G253">
            <v>634.93290999999999</v>
          </cell>
          <cell r="H253">
            <v>817.84618</v>
          </cell>
          <cell r="I253">
            <v>952.57918000000006</v>
          </cell>
          <cell r="J253">
            <v>994.01879000000008</v>
          </cell>
          <cell r="K253">
            <v>1085.9583700000001</v>
          </cell>
          <cell r="L253">
            <v>1085.9583700000001</v>
          </cell>
          <cell r="O253">
            <v>294.36761999999999</v>
          </cell>
          <cell r="P253">
            <v>540.12293</v>
          </cell>
          <cell r="Q253">
            <v>695.76976000000002</v>
          </cell>
          <cell r="R253">
            <v>952.1075699999999</v>
          </cell>
          <cell r="S253">
            <v>1009.1939199999999</v>
          </cell>
          <cell r="T253">
            <v>1100.9388218181819</v>
          </cell>
          <cell r="V253">
            <v>1100.9388218181819</v>
          </cell>
          <cell r="W253">
            <v>1100.9388218181819</v>
          </cell>
          <cell r="Z253">
            <v>1049</v>
          </cell>
          <cell r="AC253">
            <v>14.980451818181791</v>
          </cell>
          <cell r="AD253">
            <v>1.3794683324906742E-2</v>
          </cell>
          <cell r="AG253">
            <v>51.93882181818185</v>
          </cell>
          <cell r="AH253">
            <v>4.9512699540688043E-2</v>
          </cell>
          <cell r="AL253">
            <v>85.809820000000002</v>
          </cell>
          <cell r="AM253">
            <v>549.12309000000005</v>
          </cell>
          <cell r="AN253">
            <v>182.91327000000001</v>
          </cell>
          <cell r="AO253">
            <v>134.73300000000006</v>
          </cell>
          <cell r="AP253">
            <v>176.17261000000008</v>
          </cell>
          <cell r="AQ253">
            <v>268.11219000000006</v>
          </cell>
          <cell r="AT253">
            <v>294.36761999999999</v>
          </cell>
          <cell r="AU253">
            <v>245.75531000000001</v>
          </cell>
          <cell r="AV253">
            <v>155.64683000000002</v>
          </cell>
          <cell r="AW253">
            <v>256.33780999999988</v>
          </cell>
          <cell r="AX253">
            <v>313.42415999999992</v>
          </cell>
          <cell r="AY253">
            <v>405.16906181818183</v>
          </cell>
        </row>
        <row r="254">
          <cell r="C254" t="str">
            <v>Outros Proveitos Operacionais</v>
          </cell>
          <cell r="F254">
            <v>1.3058699999999999</v>
          </cell>
          <cell r="G254">
            <v>2.8491900000000001</v>
          </cell>
          <cell r="H254">
            <v>4.2552299999999992</v>
          </cell>
          <cell r="I254">
            <v>4.8818599999999996</v>
          </cell>
          <cell r="J254">
            <v>6.1350299999999995</v>
          </cell>
          <cell r="K254">
            <v>6.8185099999999998</v>
          </cell>
          <cell r="L254">
            <v>6.8185099999999998</v>
          </cell>
          <cell r="O254">
            <v>2.0819000000000001</v>
          </cell>
          <cell r="P254">
            <v>4.8263299999999996</v>
          </cell>
          <cell r="Q254">
            <v>6.8806600000000007</v>
          </cell>
          <cell r="R254">
            <v>7.4767899999999994</v>
          </cell>
          <cell r="S254">
            <v>9.9546499999999991</v>
          </cell>
          <cell r="T254">
            <v>10.859618181818181</v>
          </cell>
          <cell r="V254">
            <v>10.859618181818181</v>
          </cell>
          <cell r="W254">
            <v>10.859618181818181</v>
          </cell>
          <cell r="Z254">
            <v>5</v>
          </cell>
          <cell r="AC254">
            <v>4.0411081818181813</v>
          </cell>
          <cell r="AD254">
            <v>0.5926673396120532</v>
          </cell>
          <cell r="AG254">
            <v>5.8596181818181812</v>
          </cell>
          <cell r="AH254">
            <v>1.1719236363636361</v>
          </cell>
          <cell r="AL254">
            <v>1.3058699999999999</v>
          </cell>
          <cell r="AM254">
            <v>1.5433200000000002</v>
          </cell>
          <cell r="AN254">
            <v>1.4060399999999991</v>
          </cell>
          <cell r="AO254">
            <v>0.62663000000000046</v>
          </cell>
          <cell r="AP254">
            <v>1.8798000000000004</v>
          </cell>
          <cell r="AQ254">
            <v>2.5632800000000007</v>
          </cell>
          <cell r="AT254">
            <v>2.0819000000000001</v>
          </cell>
          <cell r="AU254">
            <v>2.7444299999999995</v>
          </cell>
          <cell r="AV254">
            <v>2.0543300000000011</v>
          </cell>
          <cell r="AW254">
            <v>0.59612999999999872</v>
          </cell>
          <cell r="AX254">
            <v>3.0739899999999984</v>
          </cell>
          <cell r="AY254">
            <v>3.9789581818181805</v>
          </cell>
        </row>
        <row r="255">
          <cell r="C255" t="str">
            <v>Outros Proveitos Operacionais</v>
          </cell>
          <cell r="F255">
            <v>87.115690000000001</v>
          </cell>
          <cell r="G255">
            <v>637.78210000000001</v>
          </cell>
          <cell r="H255">
            <v>822.10140999999999</v>
          </cell>
          <cell r="I255">
            <v>957.46104000000003</v>
          </cell>
          <cell r="J255">
            <v>1000.1538200000001</v>
          </cell>
          <cell r="K255">
            <v>1092.7768800000001</v>
          </cell>
          <cell r="L255">
            <v>1092.7768800000001</v>
          </cell>
          <cell r="O255">
            <v>296.44952000000001</v>
          </cell>
          <cell r="P255">
            <v>544.94925999999998</v>
          </cell>
          <cell r="Q255">
            <v>702.65042000000005</v>
          </cell>
          <cell r="R255">
            <v>959.58435999999995</v>
          </cell>
          <cell r="S255">
            <v>1019.1485699999999</v>
          </cell>
          <cell r="T255">
            <v>1111.79844</v>
          </cell>
          <cell r="V255">
            <v>1111.79844</v>
          </cell>
          <cell r="W255">
            <v>1111.79844</v>
          </cell>
          <cell r="Z255">
            <v>1054</v>
          </cell>
          <cell r="AC255">
            <v>19.021559999999909</v>
          </cell>
          <cell r="AD255">
            <v>1.7406627416934217E-2</v>
          </cell>
          <cell r="AG255">
            <v>57.798440000000028</v>
          </cell>
          <cell r="AH255">
            <v>5.4837229601518045E-2</v>
          </cell>
          <cell r="AL255">
            <v>87.115690000000001</v>
          </cell>
          <cell r="AM255">
            <v>550.66641000000004</v>
          </cell>
          <cell r="AN255">
            <v>184.31930999999997</v>
          </cell>
          <cell r="AO255">
            <v>135.35963000000004</v>
          </cell>
          <cell r="AP255">
            <v>178.05241000000012</v>
          </cell>
          <cell r="AQ255">
            <v>270.67547000000013</v>
          </cell>
          <cell r="AT255">
            <v>296.44952000000001</v>
          </cell>
          <cell r="AU255">
            <v>248.49973999999997</v>
          </cell>
          <cell r="AV255">
            <v>157.70116000000007</v>
          </cell>
          <cell r="AW255">
            <v>256.93393999999989</v>
          </cell>
          <cell r="AX255">
            <v>316.4981499999999</v>
          </cell>
          <cell r="AY255">
            <v>409.14801999999997</v>
          </cell>
        </row>
        <row r="256">
          <cell r="C256" t="str">
            <v>Proveitos Operacionais</v>
          </cell>
          <cell r="F256">
            <v>4596.6952200000005</v>
          </cell>
          <cell r="G256">
            <v>16387.187300000001</v>
          </cell>
          <cell r="H256">
            <v>37444.604050000009</v>
          </cell>
          <cell r="I256">
            <v>39001.6734</v>
          </cell>
          <cell r="J256">
            <v>47694.291780000007</v>
          </cell>
          <cell r="K256">
            <v>59604.546470000001</v>
          </cell>
          <cell r="L256">
            <v>59604.546470000001</v>
          </cell>
          <cell r="O256">
            <v>26569.260290000002</v>
          </cell>
          <cell r="P256">
            <v>60530.22453</v>
          </cell>
          <cell r="Q256">
            <v>81586.288570000004</v>
          </cell>
          <cell r="R256">
            <v>91839.196599999996</v>
          </cell>
          <cell r="S256">
            <v>95939.043730000005</v>
          </cell>
          <cell r="T256">
            <v>104660.77497818181</v>
          </cell>
          <cell r="V256">
            <v>104660.77497818181</v>
          </cell>
          <cell r="W256">
            <v>104660.77497818181</v>
          </cell>
          <cell r="Z256">
            <v>179379</v>
          </cell>
          <cell r="AC256">
            <v>45056.228508181812</v>
          </cell>
          <cell r="AD256">
            <v>0.75591932455789079</v>
          </cell>
          <cell r="AG256">
            <v>-74718.225021818187</v>
          </cell>
          <cell r="AH256">
            <v>-0.41653830728133279</v>
          </cell>
          <cell r="AL256">
            <v>4596.6952200000005</v>
          </cell>
          <cell r="AM256">
            <v>11790.49208</v>
          </cell>
          <cell r="AN256">
            <v>21057.416750000008</v>
          </cell>
          <cell r="AO256">
            <v>1557.0693499999907</v>
          </cell>
          <cell r="AP256">
            <v>10249.687729999998</v>
          </cell>
          <cell r="AQ256">
            <v>22159.942419999992</v>
          </cell>
          <cell r="AT256">
            <v>26569.260290000002</v>
          </cell>
          <cell r="AU256">
            <v>33960.964240000001</v>
          </cell>
          <cell r="AV256">
            <v>21056.064040000005</v>
          </cell>
          <cell r="AW256">
            <v>10252.908029999991</v>
          </cell>
          <cell r="AX256">
            <v>14352.755160000001</v>
          </cell>
          <cell r="AY256">
            <v>23074.486408181809</v>
          </cell>
        </row>
        <row r="258">
          <cell r="C258" t="str">
            <v>Compras de Electricidade</v>
          </cell>
          <cell r="F258">
            <v>3805.2270900000021</v>
          </cell>
          <cell r="G258">
            <v>17703.888760000002</v>
          </cell>
          <cell r="H258">
            <v>24388.85874</v>
          </cell>
          <cell r="I258">
            <v>32307.803319999999</v>
          </cell>
          <cell r="J258">
            <v>37319.118689999996</v>
          </cell>
          <cell r="K258">
            <v>39552.425280000003</v>
          </cell>
          <cell r="L258">
            <v>39552.425280000003</v>
          </cell>
          <cell r="O258">
            <v>5298.1204000000007</v>
          </cell>
          <cell r="P258">
            <v>20401.131890000001</v>
          </cell>
          <cell r="Q258">
            <v>36661.350549999996</v>
          </cell>
          <cell r="R258">
            <v>42363.232580000004</v>
          </cell>
          <cell r="S258">
            <v>45861.714319999999</v>
          </cell>
          <cell r="T258">
            <v>50030.961076363637</v>
          </cell>
          <cell r="V258">
            <v>50030.961076363637</v>
          </cell>
          <cell r="W258">
            <v>50030.961076363637</v>
          </cell>
          <cell r="Z258">
            <v>169006.08880156829</v>
          </cell>
          <cell r="AC258">
            <v>10478.535796363634</v>
          </cell>
          <cell r="AD258">
            <v>0.26492776921222561</v>
          </cell>
          <cell r="AG258">
            <v>-118975.12772520466</v>
          </cell>
          <cell r="AH258">
            <v>-0.7039694757086209</v>
          </cell>
          <cell r="AL258">
            <v>3805.2270900000021</v>
          </cell>
          <cell r="AM258">
            <v>13898.66167</v>
          </cell>
          <cell r="AN258">
            <v>6684.969979999998</v>
          </cell>
          <cell r="AO258">
            <v>7918.9445799999994</v>
          </cell>
          <cell r="AP258">
            <v>12930.259949999996</v>
          </cell>
          <cell r="AQ258">
            <v>15163.566540000003</v>
          </cell>
          <cell r="AT258">
            <v>5298.1204000000007</v>
          </cell>
          <cell r="AU258">
            <v>15103.011490000001</v>
          </cell>
          <cell r="AV258">
            <v>16260.218659999995</v>
          </cell>
          <cell r="AW258">
            <v>5701.8820300000079</v>
          </cell>
          <cell r="AX258">
            <v>9200.3637700000036</v>
          </cell>
          <cell r="AY258">
            <v>13369.610526363642</v>
          </cell>
        </row>
        <row r="259">
          <cell r="C259" t="str">
            <v>Combustíveis</v>
          </cell>
          <cell r="F259">
            <v>0</v>
          </cell>
          <cell r="G259">
            <v>0</v>
          </cell>
          <cell r="H259">
            <v>0</v>
          </cell>
          <cell r="I259">
            <v>0</v>
          </cell>
          <cell r="J259">
            <v>0</v>
          </cell>
          <cell r="K259">
            <v>0</v>
          </cell>
          <cell r="L259">
            <v>0</v>
          </cell>
          <cell r="O259">
            <v>0</v>
          </cell>
          <cell r="P259">
            <v>0</v>
          </cell>
          <cell r="Q259">
            <v>0</v>
          </cell>
          <cell r="R259">
            <v>0</v>
          </cell>
          <cell r="S259">
            <v>0</v>
          </cell>
          <cell r="T259">
            <v>0</v>
          </cell>
          <cell r="V259">
            <v>0</v>
          </cell>
          <cell r="W259">
            <v>0</v>
          </cell>
          <cell r="Z259">
            <v>0</v>
          </cell>
          <cell r="AC259">
            <v>0</v>
          </cell>
          <cell r="AD259" t="str">
            <v>-</v>
          </cell>
          <cell r="AG259">
            <v>0</v>
          </cell>
          <cell r="AH259" t="str">
            <v>-</v>
          </cell>
          <cell r="AL259">
            <v>0</v>
          </cell>
          <cell r="AM259">
            <v>0</v>
          </cell>
          <cell r="AN259">
            <v>0</v>
          </cell>
          <cell r="AO259">
            <v>0</v>
          </cell>
          <cell r="AP259">
            <v>0</v>
          </cell>
          <cell r="AQ259">
            <v>0</v>
          </cell>
          <cell r="AT259">
            <v>0</v>
          </cell>
          <cell r="AU259">
            <v>0</v>
          </cell>
          <cell r="AV259">
            <v>0</v>
          </cell>
          <cell r="AW259">
            <v>0</v>
          </cell>
          <cell r="AX259">
            <v>0</v>
          </cell>
          <cell r="AY259">
            <v>0</v>
          </cell>
        </row>
        <row r="260">
          <cell r="C260" t="str">
            <v>Materiais diversos e mercadorias</v>
          </cell>
          <cell r="F260">
            <v>0</v>
          </cell>
          <cell r="G260">
            <v>0</v>
          </cell>
          <cell r="H260">
            <v>0</v>
          </cell>
          <cell r="I260">
            <v>0</v>
          </cell>
          <cell r="J260">
            <v>0</v>
          </cell>
          <cell r="K260">
            <v>0</v>
          </cell>
          <cell r="L260">
            <v>0</v>
          </cell>
          <cell r="O260">
            <v>0</v>
          </cell>
          <cell r="P260">
            <v>0</v>
          </cell>
          <cell r="Q260">
            <v>0</v>
          </cell>
          <cell r="R260">
            <v>0</v>
          </cell>
          <cell r="S260">
            <v>0</v>
          </cell>
          <cell r="T260">
            <v>0</v>
          </cell>
          <cell r="V260">
            <v>0</v>
          </cell>
          <cell r="W260">
            <v>0</v>
          </cell>
          <cell r="Z260">
            <v>0</v>
          </cell>
          <cell r="AC260">
            <v>0</v>
          </cell>
          <cell r="AD260" t="str">
            <v>-</v>
          </cell>
          <cell r="AG260">
            <v>0</v>
          </cell>
          <cell r="AH260" t="str">
            <v>-</v>
          </cell>
          <cell r="AL260">
            <v>0</v>
          </cell>
          <cell r="AM260">
            <v>0</v>
          </cell>
          <cell r="AN260">
            <v>0</v>
          </cell>
          <cell r="AO260">
            <v>0</v>
          </cell>
          <cell r="AP260">
            <v>0</v>
          </cell>
          <cell r="AQ260">
            <v>0</v>
          </cell>
          <cell r="AT260">
            <v>0</v>
          </cell>
          <cell r="AU260">
            <v>0</v>
          </cell>
          <cell r="AV260">
            <v>0</v>
          </cell>
          <cell r="AW260">
            <v>0</v>
          </cell>
          <cell r="AX260">
            <v>0</v>
          </cell>
          <cell r="AY260">
            <v>0</v>
          </cell>
        </row>
        <row r="261">
          <cell r="C261" t="str">
            <v>Fornecimentos e Serviços Externos</v>
          </cell>
          <cell r="F261">
            <v>427.03537</v>
          </cell>
          <cell r="G261">
            <v>2380.6593800000001</v>
          </cell>
          <cell r="H261">
            <v>2456.3831099999998</v>
          </cell>
          <cell r="I261">
            <v>2739.13987</v>
          </cell>
          <cell r="J261">
            <v>2941.05186</v>
          </cell>
          <cell r="K261">
            <v>4779.9619000000002</v>
          </cell>
          <cell r="L261">
            <v>4779.9619000000002</v>
          </cell>
          <cell r="O261">
            <v>1383.27234</v>
          </cell>
          <cell r="P261">
            <v>3236.1403400000004</v>
          </cell>
          <cell r="Q261">
            <v>5068.4654499999997</v>
          </cell>
          <cell r="R261">
            <v>6143.5474500000009</v>
          </cell>
          <cell r="S261">
            <v>6407.4725000000008</v>
          </cell>
          <cell r="T261">
            <v>6989.97</v>
          </cell>
          <cell r="V261">
            <v>6989.97</v>
          </cell>
          <cell r="W261">
            <v>6989.97</v>
          </cell>
          <cell r="Z261">
            <v>4623</v>
          </cell>
          <cell r="AC261">
            <v>2210.0081</v>
          </cell>
          <cell r="AD261">
            <v>0.46234847604120022</v>
          </cell>
          <cell r="AG261">
            <v>2366.9699999999998</v>
          </cell>
          <cell r="AH261">
            <v>0.51199870214146692</v>
          </cell>
          <cell r="AL261">
            <v>427.03537</v>
          </cell>
          <cell r="AM261">
            <v>1953.62401</v>
          </cell>
          <cell r="AN261">
            <v>75.723729999999705</v>
          </cell>
          <cell r="AO261">
            <v>282.75676000000021</v>
          </cell>
          <cell r="AP261">
            <v>484.66874999999999</v>
          </cell>
          <cell r="AQ261">
            <v>2323.5787900000005</v>
          </cell>
          <cell r="AT261">
            <v>1383.27234</v>
          </cell>
          <cell r="AU261">
            <v>1852.8680000000004</v>
          </cell>
          <cell r="AV261">
            <v>1832.3251099999993</v>
          </cell>
          <cell r="AW261">
            <v>1075.0820000000012</v>
          </cell>
          <cell r="AX261">
            <v>1339.0070500000011</v>
          </cell>
          <cell r="AY261">
            <v>1921.5045500000006</v>
          </cell>
        </row>
        <row r="262">
          <cell r="C262" t="str">
            <v>Custos com Pessoal</v>
          </cell>
          <cell r="F262">
            <v>286.09638000000001</v>
          </cell>
          <cell r="G262">
            <v>648.38609999999994</v>
          </cell>
          <cell r="H262">
            <v>980.73724000000004</v>
          </cell>
          <cell r="I262">
            <v>1219.8948400000002</v>
          </cell>
          <cell r="J262">
            <v>1450.8314499999999</v>
          </cell>
          <cell r="K262">
            <v>1797.1517900000001</v>
          </cell>
          <cell r="L262">
            <v>1797.1517900000001</v>
          </cell>
          <cell r="O262">
            <v>802.67665</v>
          </cell>
          <cell r="P262">
            <v>1769.2161799999999</v>
          </cell>
          <cell r="Q262">
            <v>2535.4100800000001</v>
          </cell>
          <cell r="R262">
            <v>2787.5635199999997</v>
          </cell>
          <cell r="S262">
            <v>3028.0317399999999</v>
          </cell>
          <cell r="T262">
            <v>3303.3073527272727</v>
          </cell>
          <cell r="V262">
            <v>3303.3073527272727</v>
          </cell>
          <cell r="W262">
            <v>3303.3073527272727</v>
          </cell>
          <cell r="Z262">
            <v>2723</v>
          </cell>
          <cell r="AC262">
            <v>1506.1555627272726</v>
          </cell>
          <cell r="AD262">
            <v>0.83807921573907374</v>
          </cell>
          <cell r="AG262">
            <v>580.3073527272727</v>
          </cell>
          <cell r="AH262">
            <v>0.21311324007611931</v>
          </cell>
          <cell r="AL262">
            <v>286.09638000000001</v>
          </cell>
          <cell r="AM262">
            <v>362.28971999999993</v>
          </cell>
          <cell r="AN262">
            <v>332.3511400000001</v>
          </cell>
          <cell r="AO262">
            <v>239.15760000000012</v>
          </cell>
          <cell r="AP262">
            <v>470.09420999999986</v>
          </cell>
          <cell r="AQ262">
            <v>816.41455000000008</v>
          </cell>
          <cell r="AT262">
            <v>802.67665</v>
          </cell>
          <cell r="AU262">
            <v>966.5395299999999</v>
          </cell>
          <cell r="AV262">
            <v>766.19390000000021</v>
          </cell>
          <cell r="AW262">
            <v>252.15343999999959</v>
          </cell>
          <cell r="AX262">
            <v>492.62165999999979</v>
          </cell>
          <cell r="AY262">
            <v>767.89727272727259</v>
          </cell>
        </row>
        <row r="263">
          <cell r="C263" t="str">
            <v>Amortizações</v>
          </cell>
          <cell r="F263">
            <v>836.47973000000002</v>
          </cell>
          <cell r="G263">
            <v>1675.6030800000001</v>
          </cell>
          <cell r="H263">
            <v>2518.8008199999999</v>
          </cell>
          <cell r="I263">
            <v>2803.8276599999999</v>
          </cell>
          <cell r="J263">
            <v>3090.2816800000001</v>
          </cell>
          <cell r="K263">
            <v>3379.80861</v>
          </cell>
          <cell r="L263">
            <v>3379.80861</v>
          </cell>
          <cell r="O263">
            <v>862.46470999999997</v>
          </cell>
          <cell r="P263">
            <v>1727.07996</v>
          </cell>
          <cell r="Q263">
            <v>2594.17857</v>
          </cell>
          <cell r="R263">
            <v>2884.2619800000002</v>
          </cell>
          <cell r="S263">
            <v>3174.3489499999991</v>
          </cell>
          <cell r="T263">
            <v>3462.9261272727263</v>
          </cell>
          <cell r="V263">
            <v>3462.9261272727263</v>
          </cell>
          <cell r="W263">
            <v>3462.9261272727263</v>
          </cell>
          <cell r="Z263">
            <v>3918</v>
          </cell>
          <cell r="AC263">
            <v>83.117517272726218</v>
          </cell>
          <cell r="AD263">
            <v>2.4592373966621173E-2</v>
          </cell>
          <cell r="AG263">
            <v>-455.07387272727374</v>
          </cell>
          <cell r="AH263">
            <v>-0.11614953362104996</v>
          </cell>
          <cell r="AL263">
            <v>836.47973000000002</v>
          </cell>
          <cell r="AM263">
            <v>839.12335000000007</v>
          </cell>
          <cell r="AN263">
            <v>843.19773999999984</v>
          </cell>
          <cell r="AO263">
            <v>285.02683999999999</v>
          </cell>
          <cell r="AP263">
            <v>571.48086000000012</v>
          </cell>
          <cell r="AQ263">
            <v>861.00779000000011</v>
          </cell>
          <cell r="AT263">
            <v>862.46470999999997</v>
          </cell>
          <cell r="AU263">
            <v>864.61525000000006</v>
          </cell>
          <cell r="AV263">
            <v>867.09861000000001</v>
          </cell>
          <cell r="AW263">
            <v>290.08341000000019</v>
          </cell>
          <cell r="AX263">
            <v>580.17037999999911</v>
          </cell>
          <cell r="AY263">
            <v>868.74755727272623</v>
          </cell>
        </row>
        <row r="264">
          <cell r="C264" t="str">
            <v>Provisões</v>
          </cell>
          <cell r="F264">
            <v>17.457930000000001</v>
          </cell>
          <cell r="G264">
            <v>40.5</v>
          </cell>
          <cell r="H264">
            <v>57.957929999999998</v>
          </cell>
          <cell r="I264">
            <v>63.777239999999999</v>
          </cell>
          <cell r="J264">
            <v>69.596550000000008</v>
          </cell>
          <cell r="K264">
            <v>237.31585999999999</v>
          </cell>
          <cell r="L264">
            <v>237.31585999999999</v>
          </cell>
          <cell r="O264">
            <v>18.85398</v>
          </cell>
          <cell r="P264">
            <v>27.646840000000001</v>
          </cell>
          <cell r="Q264">
            <v>41.470269999999999</v>
          </cell>
          <cell r="R264">
            <v>46.07808</v>
          </cell>
          <cell r="S264">
            <v>50.685890000000001</v>
          </cell>
          <cell r="T264">
            <v>55.293698181818186</v>
          </cell>
          <cell r="V264">
            <v>55.293698181818186</v>
          </cell>
          <cell r="W264">
            <v>55.293698181818186</v>
          </cell>
          <cell r="Z264">
            <v>237</v>
          </cell>
          <cell r="AC264">
            <v>-182.02216181818181</v>
          </cell>
          <cell r="AD264">
            <v>-0.76700378060775964</v>
          </cell>
          <cell r="AG264">
            <v>-181.70630181818183</v>
          </cell>
          <cell r="AH264">
            <v>-0.76669325661680088</v>
          </cell>
          <cell r="AL264">
            <v>17.457930000000001</v>
          </cell>
          <cell r="AM264">
            <v>23.042069999999999</v>
          </cell>
          <cell r="AN264">
            <v>17.457929999999998</v>
          </cell>
          <cell r="AO264">
            <v>5.8193100000000015</v>
          </cell>
          <cell r="AP264">
            <v>11.63862000000001</v>
          </cell>
          <cell r="AQ264">
            <v>179.35792999999998</v>
          </cell>
          <cell r="AT264">
            <v>18.85398</v>
          </cell>
          <cell r="AU264">
            <v>8.792860000000001</v>
          </cell>
          <cell r="AV264">
            <v>13.823429999999998</v>
          </cell>
          <cell r="AW264">
            <v>4.6078100000000006</v>
          </cell>
          <cell r="AX264">
            <v>9.2156200000000013</v>
          </cell>
          <cell r="AY264">
            <v>13.823428181818187</v>
          </cell>
        </row>
        <row r="266">
          <cell r="C266" t="str">
            <v>Rendas de Concessão</v>
          </cell>
          <cell r="F266">
            <v>4.0368599999999999</v>
          </cell>
          <cell r="G266">
            <v>8.0737199999999998</v>
          </cell>
          <cell r="H266">
            <v>12.110580000000001</v>
          </cell>
          <cell r="I266">
            <v>13.456200000000001</v>
          </cell>
          <cell r="J266">
            <v>14.801819999999999</v>
          </cell>
          <cell r="K266">
            <v>17.178090000000001</v>
          </cell>
          <cell r="L266">
            <v>17.178090000000001</v>
          </cell>
          <cell r="O266">
            <v>4.0368599999999999</v>
          </cell>
          <cell r="P266">
            <v>8.4516299999999998</v>
          </cell>
          <cell r="Q266">
            <v>8.4516299999999998</v>
          </cell>
          <cell r="R266">
            <v>13.834110000000001</v>
          </cell>
          <cell r="S266">
            <v>15.179729999999999</v>
          </cell>
          <cell r="T266">
            <v>16.559705454545455</v>
          </cell>
          <cell r="V266">
            <v>16.559705454545455</v>
          </cell>
          <cell r="W266">
            <v>16.559705454545455</v>
          </cell>
          <cell r="Z266">
            <v>0</v>
          </cell>
          <cell r="AC266">
            <v>-0.61838454545454624</v>
          </cell>
          <cell r="AD266">
            <v>-3.5998446012015628E-2</v>
          </cell>
          <cell r="AG266">
            <v>16.559705454545455</v>
          </cell>
          <cell r="AH266" t="str">
            <v>-</v>
          </cell>
          <cell r="AL266">
            <v>4.0368599999999999</v>
          </cell>
          <cell r="AM266">
            <v>4.0368599999999999</v>
          </cell>
          <cell r="AN266">
            <v>4.0368600000000008</v>
          </cell>
          <cell r="AO266">
            <v>1.3456200000000003</v>
          </cell>
          <cell r="AP266">
            <v>2.6912399999999987</v>
          </cell>
          <cell r="AQ266">
            <v>5.0675100000000004</v>
          </cell>
          <cell r="AT266">
            <v>4.0368599999999999</v>
          </cell>
          <cell r="AU266">
            <v>4.4147699999999999</v>
          </cell>
          <cell r="AV266">
            <v>0</v>
          </cell>
          <cell r="AW266">
            <v>5.382480000000001</v>
          </cell>
          <cell r="AX266">
            <v>6.7280999999999995</v>
          </cell>
          <cell r="AY266">
            <v>8.108075454545455</v>
          </cell>
        </row>
        <row r="267">
          <cell r="C267" t="str">
            <v>Outros Custos Operacionais</v>
          </cell>
          <cell r="F267">
            <v>0.22379000000000016</v>
          </cell>
          <cell r="G267">
            <v>1.5194899999999993</v>
          </cell>
          <cell r="H267">
            <v>3038.4029399999999</v>
          </cell>
          <cell r="I267">
            <v>3927.3052699999998</v>
          </cell>
          <cell r="J267">
            <v>3785.3673599999997</v>
          </cell>
          <cell r="K267">
            <v>3801.9112100000007</v>
          </cell>
          <cell r="L267">
            <v>3801.9112100000007</v>
          </cell>
          <cell r="O267">
            <v>1.4749299999999996</v>
          </cell>
          <cell r="P267">
            <v>2472.87952</v>
          </cell>
          <cell r="Q267">
            <v>8550.3910200000009</v>
          </cell>
          <cell r="R267">
            <v>11548.068670000001</v>
          </cell>
          <cell r="S267">
            <v>10464.33987</v>
          </cell>
          <cell r="T267">
            <v>11415.643494545455</v>
          </cell>
          <cell r="V267">
            <v>11415.643494545455</v>
          </cell>
          <cell r="W267">
            <v>11415.643494545455</v>
          </cell>
          <cell r="Z267">
            <v>32</v>
          </cell>
          <cell r="AC267">
            <v>7613.7322845454546</v>
          </cell>
          <cell r="AD267">
            <v>2.0026065481275279</v>
          </cell>
          <cell r="AG267">
            <v>11383.643494545455</v>
          </cell>
          <cell r="AH267">
            <v>355.73885920454546</v>
          </cell>
          <cell r="AL267">
            <v>0.22379000000000016</v>
          </cell>
          <cell r="AM267">
            <v>1.2956999999999992</v>
          </cell>
          <cell r="AN267">
            <v>3036.8834499999998</v>
          </cell>
          <cell r="AO267">
            <v>888.90232999999989</v>
          </cell>
          <cell r="AP267">
            <v>746.96441999999979</v>
          </cell>
          <cell r="AQ267">
            <v>763.50827000000072</v>
          </cell>
          <cell r="AT267">
            <v>1.4749299999999996</v>
          </cell>
          <cell r="AU267">
            <v>2471.4045900000001</v>
          </cell>
          <cell r="AV267">
            <v>6077.5115000000005</v>
          </cell>
          <cell r="AW267">
            <v>2997.6776499999996</v>
          </cell>
          <cell r="AX267">
            <v>1913.9488499999989</v>
          </cell>
          <cell r="AY267">
            <v>2865.2524745454539</v>
          </cell>
        </row>
        <row r="268">
          <cell r="C268" t="str">
            <v>Outros Custos Operacionais</v>
          </cell>
          <cell r="F268">
            <v>4.26065</v>
          </cell>
          <cell r="G268">
            <v>9.5932099999999991</v>
          </cell>
          <cell r="H268">
            <v>3050.51352</v>
          </cell>
          <cell r="I268">
            <v>3940.7614699999999</v>
          </cell>
          <cell r="J268">
            <v>3800.1691799999999</v>
          </cell>
          <cell r="K268">
            <v>3819.0893000000005</v>
          </cell>
          <cell r="L268">
            <v>3819.0893000000005</v>
          </cell>
          <cell r="O268">
            <v>5.5117899999999995</v>
          </cell>
          <cell r="P268">
            <v>2481.33115</v>
          </cell>
          <cell r="Q268">
            <v>8558.8426500000005</v>
          </cell>
          <cell r="R268">
            <v>11561.90278</v>
          </cell>
          <cell r="S268">
            <v>10479.5196</v>
          </cell>
          <cell r="T268">
            <v>11432.2032</v>
          </cell>
          <cell r="V268">
            <v>11432.2032</v>
          </cell>
          <cell r="W268">
            <v>11432.2032</v>
          </cell>
          <cell r="Z268">
            <v>33</v>
          </cell>
          <cell r="AC268">
            <v>7613.1138999999994</v>
          </cell>
          <cell r="AD268">
            <v>1.9934369955685503</v>
          </cell>
          <cell r="AG268">
            <v>11399.2032</v>
          </cell>
          <cell r="AH268">
            <v>345.43040000000002</v>
          </cell>
          <cell r="AL268">
            <v>4.26065</v>
          </cell>
          <cell r="AM268">
            <v>5.3325599999999991</v>
          </cell>
          <cell r="AN268">
            <v>3040.92031</v>
          </cell>
          <cell r="AO268">
            <v>890.24794999999995</v>
          </cell>
          <cell r="AP268">
            <v>749.6556599999999</v>
          </cell>
          <cell r="AQ268">
            <v>768.57578000000058</v>
          </cell>
          <cell r="AT268">
            <v>5.5117899999999995</v>
          </cell>
          <cell r="AU268">
            <v>2475.81936</v>
          </cell>
          <cell r="AV268">
            <v>6077.5115000000005</v>
          </cell>
          <cell r="AW268">
            <v>3003.0601299999998</v>
          </cell>
          <cell r="AX268">
            <v>1920.6769499999991</v>
          </cell>
          <cell r="AY268">
            <v>2873.3605499999994</v>
          </cell>
        </row>
        <row r="269">
          <cell r="C269" t="str">
            <v>Custos Operacionais</v>
          </cell>
          <cell r="F269">
            <v>5376.5571500000015</v>
          </cell>
          <cell r="G269">
            <v>22458.630530000002</v>
          </cell>
          <cell r="H269">
            <v>33453.251359999995</v>
          </cell>
          <cell r="I269">
            <v>43075.204400000002</v>
          </cell>
          <cell r="J269">
            <v>48671.049409999992</v>
          </cell>
          <cell r="K269">
            <v>53565.752740000011</v>
          </cell>
          <cell r="L269">
            <v>53565.752740000011</v>
          </cell>
          <cell r="O269">
            <v>8370.8998700000011</v>
          </cell>
          <cell r="P269">
            <v>29642.54636</v>
          </cell>
          <cell r="Q269">
            <v>55459.717569999993</v>
          </cell>
          <cell r="R269">
            <v>65786.586390000011</v>
          </cell>
          <cell r="S269">
            <v>69001.773000000001</v>
          </cell>
          <cell r="T269">
            <v>75274.66145454545</v>
          </cell>
          <cell r="U269">
            <v>0</v>
          </cell>
          <cell r="V269">
            <v>75274.66145454545</v>
          </cell>
          <cell r="W269">
            <v>75274.66145454545</v>
          </cell>
          <cell r="Z269">
            <v>180540.08880156829</v>
          </cell>
          <cell r="AC269">
            <v>21708.90871454545</v>
          </cell>
          <cell r="AD269">
            <v>0.40527590118852941</v>
          </cell>
          <cell r="AG269">
            <v>-105265.42734702284</v>
          </cell>
          <cell r="AH269">
            <v>-0.58305846665845018</v>
          </cell>
          <cell r="AL269">
            <v>5376.5571500000015</v>
          </cell>
          <cell r="AM269">
            <v>17082.073380000002</v>
          </cell>
          <cell r="AN269">
            <v>10994.620829999993</v>
          </cell>
          <cell r="AO269">
            <v>9621.9530400000076</v>
          </cell>
          <cell r="AP269">
            <v>15217.798049999998</v>
          </cell>
          <cell r="AQ269">
            <v>20112.501380000016</v>
          </cell>
          <cell r="AT269">
            <v>8370.8998700000011</v>
          </cell>
          <cell r="AU269">
            <v>21271.646489999999</v>
          </cell>
          <cell r="AV269">
            <v>25817.171209999993</v>
          </cell>
          <cell r="AW269">
            <v>10326.868820000018</v>
          </cell>
          <cell r="AX269">
            <v>13542.055430000008</v>
          </cell>
          <cell r="AY269">
            <v>19814.943884545457</v>
          </cell>
        </row>
        <row r="271">
          <cell r="C271" t="str">
            <v>EBITDA</v>
          </cell>
          <cell r="F271">
            <v>74.075729999999083</v>
          </cell>
          <cell r="G271">
            <v>-4355.3401500000009</v>
          </cell>
          <cell r="H271">
            <v>6568.1114400000142</v>
          </cell>
          <cell r="I271">
            <v>-1205.9261000000029</v>
          </cell>
          <cell r="J271">
            <v>2183.1206000000147</v>
          </cell>
          <cell r="K271">
            <v>9655.918199999991</v>
          </cell>
          <cell r="L271">
            <v>9655.918199999991</v>
          </cell>
          <cell r="O271">
            <v>19079.679110000001</v>
          </cell>
          <cell r="P271">
            <v>32642.40497</v>
          </cell>
          <cell r="Q271">
            <v>28762.219840000012</v>
          </cell>
          <cell r="R271">
            <v>28982.950269999983</v>
          </cell>
          <cell r="S271">
            <v>30162.305570000004</v>
          </cell>
          <cell r="T271">
            <v>32904.333349090906</v>
          </cell>
          <cell r="V271">
            <v>32904.333349090906</v>
          </cell>
          <cell r="W271">
            <v>32904.333349090906</v>
          </cell>
          <cell r="Z271">
            <v>2993.9111984317133</v>
          </cell>
          <cell r="AC271">
            <v>23248.415149090913</v>
          </cell>
          <cell r="AD271">
            <v>2.4076855942183664</v>
          </cell>
          <cell r="AG271">
            <v>29910.422150659193</v>
          </cell>
          <cell r="AH271">
            <v>9.9904172730063046</v>
          </cell>
          <cell r="AL271">
            <v>74.075729999999083</v>
          </cell>
          <cell r="AM271">
            <v>-4429.4158799999996</v>
          </cell>
          <cell r="AN271">
            <v>10923.451590000015</v>
          </cell>
          <cell r="AO271">
            <v>-7774.0375400000175</v>
          </cell>
          <cell r="AP271">
            <v>-4384.9908399999995</v>
          </cell>
          <cell r="AQ271">
            <v>3087.8067599999767</v>
          </cell>
          <cell r="AT271">
            <v>19079.679110000001</v>
          </cell>
          <cell r="AU271">
            <v>13562.725859999999</v>
          </cell>
          <cell r="AV271">
            <v>-3880.1851299999871</v>
          </cell>
          <cell r="AW271">
            <v>220.73042999997051</v>
          </cell>
          <cell r="AX271">
            <v>1400.0857299999916</v>
          </cell>
          <cell r="AY271">
            <v>4142.1135090908938</v>
          </cell>
        </row>
        <row r="272">
          <cell r="C272" t="str">
            <v>EBITDA / Volume de Negócios</v>
          </cell>
          <cell r="F272">
            <v>1.6426305270194241E-2</v>
          </cell>
          <cell r="G272">
            <v>-0.27653997688750814</v>
          </cell>
          <cell r="H272">
            <v>0.17934632989352725</v>
          </cell>
          <cell r="I272">
            <v>-3.1698017259201391E-2</v>
          </cell>
          <cell r="J272">
            <v>4.6753633226298337E-2</v>
          </cell>
          <cell r="K272">
            <v>0.16502522941384842</v>
          </cell>
          <cell r="L272">
            <v>0.16502522941384842</v>
          </cell>
          <cell r="O272">
            <v>0.72621385191821253</v>
          </cell>
          <cell r="P272">
            <v>0.54417362966283178</v>
          </cell>
          <cell r="Q272">
            <v>0.35559997668082161</v>
          </cell>
          <cell r="R272">
            <v>0.31891586633820768</v>
          </cell>
          <cell r="S272">
            <v>0.31776589638196989</v>
          </cell>
          <cell r="T272">
            <v>0.31776589638196984</v>
          </cell>
          <cell r="V272">
            <v>0.31776589638196984</v>
          </cell>
          <cell r="W272">
            <v>0.31776589638196984</v>
          </cell>
          <cell r="Z272">
            <v>1.6789071630067088E-2</v>
          </cell>
          <cell r="AC272">
            <v>0.15274066696812141</v>
          </cell>
          <cell r="AG272">
            <v>0.30097682475190274</v>
          </cell>
        </row>
        <row r="274">
          <cell r="C274" t="str">
            <v>EBIT</v>
          </cell>
          <cell r="F274">
            <v>-779.86193000000094</v>
          </cell>
          <cell r="G274">
            <v>-6071.4432300000008</v>
          </cell>
          <cell r="H274">
            <v>3991.3526900000143</v>
          </cell>
          <cell r="I274">
            <v>-4073.5310000000027</v>
          </cell>
          <cell r="J274">
            <v>-976.75762999998551</v>
          </cell>
          <cell r="K274">
            <v>6038.7937299999903</v>
          </cell>
          <cell r="L274">
            <v>6038.7937299999903</v>
          </cell>
          <cell r="O274">
            <v>18198.360420000001</v>
          </cell>
          <cell r="P274">
            <v>30887.678169999999</v>
          </cell>
          <cell r="Q274">
            <v>26126.571000000011</v>
          </cell>
          <cell r="R274">
            <v>26052.610209999984</v>
          </cell>
          <cell r="S274">
            <v>26937.270730000004</v>
          </cell>
          <cell r="T274">
            <v>29386.113523636363</v>
          </cell>
          <cell r="V274">
            <v>29386.113523636363</v>
          </cell>
          <cell r="W274">
            <v>29386.113523636363</v>
          </cell>
          <cell r="Z274">
            <v>-1161.0888015682867</v>
          </cell>
          <cell r="AC274">
            <v>23347.319793636372</v>
          </cell>
          <cell r="AD274">
            <v>3.8662224340682041</v>
          </cell>
          <cell r="AG274">
            <v>30547.202325204649</v>
          </cell>
          <cell r="AH274">
            <v>26.309100806023135</v>
          </cell>
          <cell r="AL274">
            <v>-779.86193000000094</v>
          </cell>
          <cell r="AM274">
            <v>-5291.5812999999998</v>
          </cell>
          <cell r="AN274">
            <v>10062.795920000015</v>
          </cell>
          <cell r="AO274">
            <v>-8064.8836900000169</v>
          </cell>
          <cell r="AP274">
            <v>-4968.1103199999998</v>
          </cell>
          <cell r="AQ274">
            <v>2047.4410399999761</v>
          </cell>
          <cell r="AT274">
            <v>18198.360420000001</v>
          </cell>
          <cell r="AU274">
            <v>12689.317749999998</v>
          </cell>
          <cell r="AV274">
            <v>-4761.1071699999884</v>
          </cell>
          <cell r="AW274">
            <v>-73.960790000026464</v>
          </cell>
          <cell r="AX274">
            <v>810.699729999993</v>
          </cell>
          <cell r="AY274">
            <v>3259.5425236363517</v>
          </cell>
        </row>
        <row r="275">
          <cell r="C275" t="str">
            <v>EBIT / Volume de Negócios</v>
          </cell>
          <cell r="F275">
            <v>-0.17293451081458158</v>
          </cell>
          <cell r="G275">
            <v>-0.3855030175996742</v>
          </cell>
          <cell r="H275">
            <v>0.10898634452252205</v>
          </cell>
          <cell r="I275">
            <v>-0.10707360587343759</v>
          </cell>
          <cell r="J275">
            <v>-2.0918206710159499E-2</v>
          </cell>
          <cell r="K275">
            <v>0.1032064791804221</v>
          </cell>
          <cell r="L275">
            <v>0.1032064791804221</v>
          </cell>
          <cell r="O275">
            <v>0.69266895648561766</v>
          </cell>
          <cell r="P275">
            <v>0.51492100404593177</v>
          </cell>
          <cell r="Q275">
            <v>0.32301429062263332</v>
          </cell>
          <cell r="R275">
            <v>0.28667167000227489</v>
          </cell>
          <cell r="S275">
            <v>0.28378951203637215</v>
          </cell>
          <cell r="T275">
            <v>0.28378951203637215</v>
          </cell>
          <cell r="V275">
            <v>0.28378951203637215</v>
          </cell>
          <cell r="W275">
            <v>0.28378951203637215</v>
          </cell>
          <cell r="Z275">
            <v>-6.5110825827465963E-3</v>
          </cell>
          <cell r="AC275">
            <v>0.18058303285595007</v>
          </cell>
          <cell r="AG275">
            <v>0.29030059461911872</v>
          </cell>
        </row>
        <row r="277">
          <cell r="C277" t="str">
            <v>Resultados Financeiros</v>
          </cell>
          <cell r="F277">
            <v>-76.509739999999994</v>
          </cell>
          <cell r="G277">
            <v>-666.41701999999998</v>
          </cell>
          <cell r="H277">
            <v>-714.44699000000003</v>
          </cell>
          <cell r="I277">
            <v>-727.8900900000001</v>
          </cell>
          <cell r="J277">
            <v>-739.84212000000002</v>
          </cell>
          <cell r="K277">
            <v>-401.97805999999997</v>
          </cell>
          <cell r="L277">
            <v>-401.97805999999997</v>
          </cell>
          <cell r="O277">
            <v>-29.847840000000001</v>
          </cell>
          <cell r="P277">
            <v>99.982923000000099</v>
          </cell>
          <cell r="Q277">
            <v>202.97867050000011</v>
          </cell>
          <cell r="R277">
            <v>240.63682999999997</v>
          </cell>
          <cell r="S277">
            <v>285.14759179999999</v>
          </cell>
          <cell r="T277">
            <v>311.07010014545455</v>
          </cell>
          <cell r="V277">
            <v>311.07010014545455</v>
          </cell>
          <cell r="W277">
            <v>311.07010014545455</v>
          </cell>
          <cell r="Z277">
            <v>-586</v>
          </cell>
          <cell r="AC277">
            <v>713.04816014545452</v>
          </cell>
          <cell r="AD277">
            <v>1.7738484536829064</v>
          </cell>
          <cell r="AG277">
            <v>897.07010014545449</v>
          </cell>
          <cell r="AH277">
            <v>1.530836348371083</v>
          </cell>
          <cell r="AL277">
            <v>-76.509739999999994</v>
          </cell>
          <cell r="AM277">
            <v>-589.90728000000001</v>
          </cell>
          <cell r="AN277">
            <v>-48.029970000000048</v>
          </cell>
          <cell r="AO277">
            <v>-13.443100000000072</v>
          </cell>
          <cell r="AP277">
            <v>-25.395129999999995</v>
          </cell>
          <cell r="AQ277">
            <v>312.46893000000006</v>
          </cell>
          <cell r="AT277">
            <v>-29.847840000000001</v>
          </cell>
          <cell r="AU277">
            <v>129.8307630000001</v>
          </cell>
          <cell r="AV277">
            <v>102.99574750000001</v>
          </cell>
          <cell r="AW277">
            <v>37.658159499999869</v>
          </cell>
          <cell r="AX277">
            <v>82.16892129999988</v>
          </cell>
          <cell r="AY277">
            <v>108.09142964545444</v>
          </cell>
        </row>
        <row r="278">
          <cell r="C278" t="str">
            <v>Resultados Extraordinários</v>
          </cell>
          <cell r="F278">
            <v>-0.70074999999999998</v>
          </cell>
          <cell r="G278">
            <v>-392.68894</v>
          </cell>
          <cell r="H278">
            <v>-6.9519200000000039</v>
          </cell>
          <cell r="I278">
            <v>-7.5041000000000002</v>
          </cell>
          <cell r="J278">
            <v>-8.0843200000000284</v>
          </cell>
          <cell r="K278">
            <v>-14.147760000000002</v>
          </cell>
          <cell r="L278">
            <v>-14.147760000000002</v>
          </cell>
          <cell r="O278">
            <v>1.9999999999999998E-4</v>
          </cell>
          <cell r="P278">
            <v>-165.67543999999998</v>
          </cell>
          <cell r="Q278">
            <v>237.48479999999995</v>
          </cell>
          <cell r="R278">
            <v>239.45930999999996</v>
          </cell>
          <cell r="S278">
            <v>242.13029000000006</v>
          </cell>
          <cell r="T278">
            <v>264.14213454545461</v>
          </cell>
          <cell r="V278">
            <v>264.14213454545461</v>
          </cell>
          <cell r="W278">
            <v>264.14213454545461</v>
          </cell>
          <cell r="Z278">
            <v>-164</v>
          </cell>
          <cell r="AC278">
            <v>278.28989454545462</v>
          </cell>
          <cell r="AD278">
            <v>19.670244232688042</v>
          </cell>
          <cell r="AG278">
            <v>428.14213454545461</v>
          </cell>
          <cell r="AH278">
            <v>2.6106227716186257</v>
          </cell>
          <cell r="AL278">
            <v>-0.70074999999999998</v>
          </cell>
          <cell r="AM278">
            <v>-391.98818999999997</v>
          </cell>
          <cell r="AN278">
            <v>385.73701999999997</v>
          </cell>
          <cell r="AO278">
            <v>-0.55217999999999634</v>
          </cell>
          <cell r="AP278">
            <v>-1.1324000000000245</v>
          </cell>
          <cell r="AQ278">
            <v>-7.1958399999999978</v>
          </cell>
          <cell r="AT278">
            <v>1.9999999999999998E-4</v>
          </cell>
          <cell r="AU278">
            <v>-165.67563999999999</v>
          </cell>
          <cell r="AV278">
            <v>403.16023999999993</v>
          </cell>
          <cell r="AW278">
            <v>1.9745100000000093</v>
          </cell>
          <cell r="AX278">
            <v>4.6454900000001089</v>
          </cell>
          <cell r="AY278">
            <v>26.65733454545466</v>
          </cell>
        </row>
        <row r="280">
          <cell r="C280" t="str">
            <v>Resultados Antes de Impostos</v>
          </cell>
          <cell r="F280">
            <v>-857.07242000000088</v>
          </cell>
          <cell r="G280">
            <v>-7130.5491900000006</v>
          </cell>
          <cell r="H280">
            <v>3269.9537800000144</v>
          </cell>
          <cell r="I280">
            <v>-4808.9251900000027</v>
          </cell>
          <cell r="J280">
            <v>-1724.6840699999855</v>
          </cell>
          <cell r="K280">
            <v>5622.6679099999901</v>
          </cell>
          <cell r="L280">
            <v>5622.6679099999901</v>
          </cell>
          <cell r="O280">
            <v>18168.512780000001</v>
          </cell>
          <cell r="P280">
            <v>30821.985653</v>
          </cell>
          <cell r="Q280">
            <v>26567.03447050001</v>
          </cell>
          <cell r="R280">
            <v>26532.706349999982</v>
          </cell>
          <cell r="S280">
            <v>27464.548611800004</v>
          </cell>
          <cell r="T280">
            <v>29961.325758327272</v>
          </cell>
          <cell r="V280">
            <v>29961.325758327272</v>
          </cell>
          <cell r="W280">
            <v>29961.325758327272</v>
          </cell>
          <cell r="Z280">
            <v>-1911.0888015682867</v>
          </cell>
          <cell r="AC280">
            <v>24338.657848327282</v>
          </cell>
          <cell r="AD280">
            <v>4.3286671448336209</v>
          </cell>
          <cell r="AG280">
            <v>31872.414559895558</v>
          </cell>
          <cell r="AH280">
            <v>16.6776209110431</v>
          </cell>
          <cell r="AL280">
            <v>-857.07242000000088</v>
          </cell>
          <cell r="AM280">
            <v>-6273.4767699999993</v>
          </cell>
          <cell r="AN280">
            <v>10400.502970000016</v>
          </cell>
          <cell r="AO280">
            <v>-8078.878970000017</v>
          </cell>
          <cell r="AP280">
            <v>-4994.6378500000001</v>
          </cell>
          <cell r="AQ280">
            <v>2352.7141299999757</v>
          </cell>
          <cell r="AT280">
            <v>18168.512780000001</v>
          </cell>
          <cell r="AU280">
            <v>12653.472872999999</v>
          </cell>
          <cell r="AV280">
            <v>-4254.95118249999</v>
          </cell>
          <cell r="AW280">
            <v>-34.32812050002758</v>
          </cell>
          <cell r="AX280">
            <v>897.51414129999466</v>
          </cell>
          <cell r="AY280">
            <v>3394.2912878272618</v>
          </cell>
        </row>
        <row r="282">
          <cell r="C282" t="str">
            <v>Impostos</v>
          </cell>
          <cell r="F282">
            <v>0</v>
          </cell>
          <cell r="G282">
            <v>-100.35335000000001</v>
          </cell>
          <cell r="H282">
            <v>1050.68319</v>
          </cell>
          <cell r="I282">
            <v>1050.68319</v>
          </cell>
          <cell r="J282">
            <v>-100.35335000000001</v>
          </cell>
          <cell r="K282">
            <v>1923.8438999999998</v>
          </cell>
          <cell r="L282">
            <v>1923.8438999999998</v>
          </cell>
          <cell r="O282">
            <v>0</v>
          </cell>
          <cell r="P282">
            <v>10171.25527</v>
          </cell>
          <cell r="Q282">
            <v>8925.1060100000013</v>
          </cell>
          <cell r="R282">
            <v>8917.8561399999999</v>
          </cell>
          <cell r="S282">
            <v>9153.55278</v>
          </cell>
          <cell r="T282">
            <v>9985.693941818181</v>
          </cell>
          <cell r="V282">
            <v>9985.693941818181</v>
          </cell>
          <cell r="W282">
            <v>9985.693941818181</v>
          </cell>
          <cell r="Z282">
            <v>0</v>
          </cell>
          <cell r="AC282">
            <v>8061.8500418181811</v>
          </cell>
          <cell r="AD282">
            <v>4.1904907367059154</v>
          </cell>
          <cell r="AG282">
            <v>9985.693941818181</v>
          </cell>
          <cell r="AH282" t="str">
            <v>-</v>
          </cell>
          <cell r="AL282">
            <v>0</v>
          </cell>
          <cell r="AM282">
            <v>-100.35335000000001</v>
          </cell>
          <cell r="AN282">
            <v>1151.0365400000001</v>
          </cell>
          <cell r="AO282">
            <v>0</v>
          </cell>
          <cell r="AP282">
            <v>-1151.0365400000001</v>
          </cell>
          <cell r="AQ282">
            <v>873.16070999999988</v>
          </cell>
          <cell r="AT282">
            <v>0</v>
          </cell>
          <cell r="AU282">
            <v>10171.25527</v>
          </cell>
          <cell r="AV282">
            <v>-1246.1492599999983</v>
          </cell>
          <cell r="AW282">
            <v>-7.2498700000014651</v>
          </cell>
          <cell r="AX282">
            <v>228.44676999999865</v>
          </cell>
          <cell r="AY282">
            <v>1060.5879318181796</v>
          </cell>
        </row>
        <row r="283">
          <cell r="C283" t="str">
            <v>Taxa Efectiva (%)</v>
          </cell>
          <cell r="F283">
            <v>0</v>
          </cell>
          <cell r="G283">
            <v>1.4073719614856201E-2</v>
          </cell>
          <cell r="H283">
            <v>0.32131438567305848</v>
          </cell>
          <cell r="I283">
            <v>-0.21848607505578588</v>
          </cell>
          <cell r="J283">
            <v>5.8186511805609041E-2</v>
          </cell>
          <cell r="K283">
            <v>0.34215855013923507</v>
          </cell>
          <cell r="L283">
            <v>0.34215855013923507</v>
          </cell>
          <cell r="O283">
            <v>0</v>
          </cell>
          <cell r="P283">
            <v>0.33000000014632414</v>
          </cell>
          <cell r="Q283">
            <v>0.3359466416889858</v>
          </cell>
          <cell r="R283">
            <v>0.33610804802051436</v>
          </cell>
          <cell r="S283">
            <v>0.3332861176559524</v>
          </cell>
          <cell r="T283">
            <v>0.3332861176559524</v>
          </cell>
          <cell r="V283">
            <v>0.3332861176559524</v>
          </cell>
          <cell r="W283">
            <v>0.3332861176559524</v>
          </cell>
          <cell r="Z283">
            <v>0</v>
          </cell>
          <cell r="AC283">
            <v>-8.8724324832826773E-3</v>
          </cell>
          <cell r="AG283">
            <v>0.3332861176559524</v>
          </cell>
          <cell r="AL283">
            <v>0</v>
          </cell>
          <cell r="AM283">
            <v>1.5996448808082542E-2</v>
          </cell>
          <cell r="AN283">
            <v>0.11067123804686518</v>
          </cell>
          <cell r="AO283">
            <v>0</v>
          </cell>
          <cell r="AP283">
            <v>0.23045445427039321</v>
          </cell>
          <cell r="AQ283">
            <v>0.3711291137610539</v>
          </cell>
          <cell r="AT283">
            <v>0</v>
          </cell>
          <cell r="AU283">
            <v>0.80383111988989531</v>
          </cell>
          <cell r="AV283">
            <v>0.29287040122228269</v>
          </cell>
          <cell r="AW283">
            <v>0.21119332763923501</v>
          </cell>
          <cell r="AX283">
            <v>0.25453278058561551</v>
          </cell>
          <cell r="AY283">
            <v>0.31246226145107253</v>
          </cell>
        </row>
        <row r="285">
          <cell r="C285" t="str">
            <v>Interesses Minoritários</v>
          </cell>
          <cell r="F285">
            <v>0</v>
          </cell>
          <cell r="G285">
            <v>0</v>
          </cell>
          <cell r="H285">
            <v>0</v>
          </cell>
          <cell r="I285">
            <v>0</v>
          </cell>
          <cell r="J285">
            <v>0</v>
          </cell>
          <cell r="K285">
            <v>0</v>
          </cell>
          <cell r="L285">
            <v>0</v>
          </cell>
          <cell r="O285">
            <v>0</v>
          </cell>
          <cell r="P285">
            <v>0</v>
          </cell>
          <cell r="Q285">
            <v>0</v>
          </cell>
          <cell r="R285">
            <v>0</v>
          </cell>
          <cell r="S285">
            <v>0</v>
          </cell>
          <cell r="T285">
            <v>0</v>
          </cell>
          <cell r="V285">
            <v>0</v>
          </cell>
          <cell r="W285">
            <v>0</v>
          </cell>
          <cell r="Z285">
            <v>0</v>
          </cell>
          <cell r="AC285">
            <v>0</v>
          </cell>
          <cell r="AD285" t="str">
            <v>-</v>
          </cell>
          <cell r="AG285">
            <v>0</v>
          </cell>
          <cell r="AH285" t="str">
            <v>-</v>
          </cell>
          <cell r="AL285">
            <v>0</v>
          </cell>
          <cell r="AM285">
            <v>0</v>
          </cell>
          <cell r="AN285">
            <v>0</v>
          </cell>
          <cell r="AO285">
            <v>0</v>
          </cell>
          <cell r="AP285">
            <v>0</v>
          </cell>
          <cell r="AQ285">
            <v>0</v>
          </cell>
          <cell r="AT285">
            <v>0</v>
          </cell>
          <cell r="AU285">
            <v>0</v>
          </cell>
          <cell r="AV285">
            <v>0</v>
          </cell>
          <cell r="AW285">
            <v>0</v>
          </cell>
          <cell r="AX285">
            <v>0</v>
          </cell>
          <cell r="AY285">
            <v>0</v>
          </cell>
        </row>
        <row r="287">
          <cell r="C287" t="str">
            <v>Resultados Líquidos</v>
          </cell>
          <cell r="F287">
            <v>-857.07242000000088</v>
          </cell>
          <cell r="G287">
            <v>-7030.1958400000003</v>
          </cell>
          <cell r="H287">
            <v>2219.2705900000146</v>
          </cell>
          <cell r="I287">
            <v>-5859.6083800000024</v>
          </cell>
          <cell r="J287">
            <v>-1624.3307199999854</v>
          </cell>
          <cell r="K287">
            <v>3698.8240099999903</v>
          </cell>
          <cell r="L287">
            <v>3698.8240099999903</v>
          </cell>
          <cell r="O287">
            <v>18168.512780000001</v>
          </cell>
          <cell r="P287">
            <v>20650.730383000002</v>
          </cell>
          <cell r="Q287">
            <v>17641.928460500007</v>
          </cell>
          <cell r="R287">
            <v>17614.850209999982</v>
          </cell>
          <cell r="S287">
            <v>18310.995831800006</v>
          </cell>
          <cell r="T287">
            <v>19975.631816509092</v>
          </cell>
          <cell r="V287">
            <v>19975.631816509092</v>
          </cell>
          <cell r="W287">
            <v>19975.631816509092</v>
          </cell>
          <cell r="Z287">
            <v>-1911.0888015682867</v>
          </cell>
          <cell r="AC287">
            <v>16276.807806509103</v>
          </cell>
          <cell r="AD287">
            <v>4.400535889921712</v>
          </cell>
          <cell r="AG287">
            <v>21886.720618077379</v>
          </cell>
          <cell r="AH287">
            <v>11.452487503519771</v>
          </cell>
          <cell r="AL287">
            <v>-857.07242000000088</v>
          </cell>
          <cell r="AM287">
            <v>-6173.1234199999999</v>
          </cell>
          <cell r="AN287">
            <v>9249.466430000015</v>
          </cell>
          <cell r="AO287">
            <v>-8078.878970000017</v>
          </cell>
          <cell r="AP287">
            <v>-3843.60131</v>
          </cell>
          <cell r="AQ287">
            <v>1479.5534199999756</v>
          </cell>
          <cell r="AT287">
            <v>18168.512780000001</v>
          </cell>
          <cell r="AU287">
            <v>2482.217603000001</v>
          </cell>
          <cell r="AV287">
            <v>-3008.8019224999953</v>
          </cell>
          <cell r="AW287">
            <v>-27.078250500024296</v>
          </cell>
          <cell r="AX287">
            <v>669.06737129999965</v>
          </cell>
          <cell r="AY287">
            <v>2333.7033560090858</v>
          </cell>
        </row>
        <row r="290">
          <cell r="B290" t="str">
            <v>*</v>
          </cell>
          <cell r="C290" t="str">
            <v>4ºT 2003 estimado por extrapolação do fecho de Nov-03 para o final do ano</v>
          </cell>
        </row>
        <row r="373">
          <cell r="C373" t="str">
            <v>Demonstração de Resultados</v>
          </cell>
          <cell r="BC373" t="str">
            <v>Demonstração de Resultados</v>
          </cell>
          <cell r="DC373" t="str">
            <v>Demonstração de Resultados</v>
          </cell>
          <cell r="FC373" t="str">
            <v>Demonstração de Resultados</v>
          </cell>
        </row>
        <row r="374">
          <cell r="C374" t="str">
            <v>Empresas do Brasil</v>
          </cell>
          <cell r="BC374" t="str">
            <v>Bandeirante</v>
          </cell>
          <cell r="DC374" t="str">
            <v>Escelsa</v>
          </cell>
          <cell r="FC374" t="str">
            <v>Enersul</v>
          </cell>
        </row>
        <row r="377">
          <cell r="E377" t="str">
            <v>Acumulado</v>
          </cell>
          <cell r="L377" t="str">
            <v>Auxiliar</v>
          </cell>
          <cell r="O377" t="str">
            <v>Acumulado</v>
          </cell>
          <cell r="Z377" t="str">
            <v>Pl. Negócios</v>
          </cell>
          <cell r="AC377" t="str">
            <v>2003  vs  2002</v>
          </cell>
          <cell r="AG377" t="str">
            <v>Anualizado vs Plano Neg.</v>
          </cell>
          <cell r="AK377" t="str">
            <v>Movimento Trimestral</v>
          </cell>
          <cell r="BE377" t="str">
            <v>Acumulado</v>
          </cell>
          <cell r="BL377" t="str">
            <v>Auxiliar</v>
          </cell>
          <cell r="BN377" t="str">
            <v>Acumulado</v>
          </cell>
          <cell r="BV377" t="str">
            <v>Auxiliar</v>
          </cell>
          <cell r="BZ377" t="str">
            <v>Pl. Negócios</v>
          </cell>
          <cell r="CC377" t="str">
            <v>2003  vs  2002</v>
          </cell>
          <cell r="CG377" t="str">
            <v>Anualizado  vs  Plano Neg.</v>
          </cell>
          <cell r="CK377" t="str">
            <v>Movimento Trimestral</v>
          </cell>
          <cell r="DE377" t="str">
            <v>Acumulado</v>
          </cell>
          <cell r="DL377" t="str">
            <v>Auxiliar</v>
          </cell>
          <cell r="DN377" t="str">
            <v>Acumulado</v>
          </cell>
          <cell r="DV377" t="str">
            <v>Auxiliar</v>
          </cell>
          <cell r="DZ377" t="str">
            <v>Pl. Negócios</v>
          </cell>
          <cell r="EC377" t="str">
            <v>2003  vs  2002</v>
          </cell>
          <cell r="EG377" t="str">
            <v>Anualizado  vs  Pl. Negócios</v>
          </cell>
          <cell r="EK377" t="str">
            <v>Movimento Trimestral</v>
          </cell>
          <cell r="FE377" t="str">
            <v>Acumulado</v>
          </cell>
          <cell r="FL377" t="str">
            <v>Auxiliar</v>
          </cell>
          <cell r="FN377" t="str">
            <v>Acumulado</v>
          </cell>
          <cell r="FV377" t="str">
            <v>Auxiliar</v>
          </cell>
          <cell r="FZ377" t="str">
            <v>Pl. Negócios</v>
          </cell>
          <cell r="GC377" t="str">
            <v>2003  vs  2002</v>
          </cell>
          <cell r="GG377" t="str">
            <v>Anualizado  vs  Plano Neg.</v>
          </cell>
          <cell r="GK377" t="str">
            <v>Movimento Trimestral</v>
          </cell>
        </row>
        <row r="378">
          <cell r="C378" t="str">
            <v>(Milhares de Euros)</v>
          </cell>
          <cell r="F378" t="str">
            <v>1ºT 2002</v>
          </cell>
          <cell r="G378" t="str">
            <v>2ºT 2002</v>
          </cell>
          <cell r="H378" t="str">
            <v>3ºT 2002</v>
          </cell>
          <cell r="I378">
            <v>37530</v>
          </cell>
          <cell r="J378">
            <v>37561</v>
          </cell>
          <cell r="K378" t="str">
            <v>4ºT 2002</v>
          </cell>
          <cell r="L378" t="str">
            <v>mês actual</v>
          </cell>
          <cell r="O378" t="str">
            <v>1ºT 2003</v>
          </cell>
          <cell r="P378" t="str">
            <v>2ºT 2003</v>
          </cell>
          <cell r="Q378" t="str">
            <v>3ºT 2003</v>
          </cell>
          <cell r="R378">
            <v>37895</v>
          </cell>
          <cell r="S378">
            <v>37926</v>
          </cell>
          <cell r="T378" t="str">
            <v>4ºT 2003</v>
          </cell>
          <cell r="V378" t="str">
            <v>mês actual</v>
          </cell>
          <cell r="W378" t="str">
            <v>anualizado</v>
          </cell>
          <cell r="Z378">
            <v>37956</v>
          </cell>
          <cell r="AC378" t="str">
            <v>Valor</v>
          </cell>
          <cell r="AD378" t="str">
            <v>%</v>
          </cell>
          <cell r="AG378" t="str">
            <v>Valor</v>
          </cell>
          <cell r="AH378" t="str">
            <v>%</v>
          </cell>
          <cell r="AL378" t="str">
            <v>1ºT 2002</v>
          </cell>
          <cell r="AM378" t="str">
            <v>2ºT 2002</v>
          </cell>
          <cell r="AN378" t="str">
            <v>3ºT 2002</v>
          </cell>
          <cell r="AO378">
            <v>37530</v>
          </cell>
          <cell r="AP378" t="str">
            <v>Nov02-Set-02</v>
          </cell>
          <cell r="AQ378" t="str">
            <v>4ºT 2002</v>
          </cell>
          <cell r="AT378" t="str">
            <v>1ºT 2003</v>
          </cell>
          <cell r="AU378" t="str">
            <v>2ºT 2003</v>
          </cell>
          <cell r="AV378" t="str">
            <v>3ºT 2003</v>
          </cell>
          <cell r="AW378">
            <v>37895</v>
          </cell>
          <cell r="AX378" t="str">
            <v>Nov03-Set-03</v>
          </cell>
          <cell r="AY378" t="str">
            <v>4ºT 2003 *</v>
          </cell>
          <cell r="BC378" t="str">
            <v>(Milhares de Euros)</v>
          </cell>
          <cell r="BF378" t="str">
            <v>1ºT 2002</v>
          </cell>
          <cell r="BG378" t="str">
            <v>2ºT 2002</v>
          </cell>
          <cell r="BH378" t="str">
            <v>3ºT 2002</v>
          </cell>
          <cell r="BI378">
            <v>37530</v>
          </cell>
          <cell r="BJ378">
            <v>37561</v>
          </cell>
          <cell r="BK378" t="str">
            <v>4ºT 2002</v>
          </cell>
          <cell r="BL378" t="str">
            <v>mês actual</v>
          </cell>
          <cell r="BO378" t="str">
            <v>1ºT 2003</v>
          </cell>
          <cell r="BP378" t="str">
            <v>2ºT 2003</v>
          </cell>
          <cell r="BQ378" t="str">
            <v>3ºT 2003</v>
          </cell>
          <cell r="BR378">
            <v>37895</v>
          </cell>
          <cell r="BS378">
            <v>37926</v>
          </cell>
          <cell r="BT378" t="str">
            <v>4ºT 2003 *</v>
          </cell>
          <cell r="BV378" t="str">
            <v>mês actual</v>
          </cell>
          <cell r="BW378" t="str">
            <v>anualizado</v>
          </cell>
          <cell r="BZ378">
            <v>37956</v>
          </cell>
          <cell r="CC378" t="str">
            <v>Valor</v>
          </cell>
          <cell r="CD378" t="str">
            <v>%</v>
          </cell>
          <cell r="CG378" t="str">
            <v>Valor</v>
          </cell>
          <cell r="CH378" t="str">
            <v>%</v>
          </cell>
          <cell r="CL378" t="str">
            <v>1ºT 2002</v>
          </cell>
          <cell r="CM378" t="str">
            <v>2ºT 2002</v>
          </cell>
          <cell r="CN378" t="str">
            <v>3ºT 2002</v>
          </cell>
          <cell r="CO378">
            <v>37530</v>
          </cell>
          <cell r="CP378" t="str">
            <v>Nov02-Set-02</v>
          </cell>
          <cell r="CQ378" t="str">
            <v>4ºT 2002</v>
          </cell>
          <cell r="CT378" t="str">
            <v>1ºT 2003</v>
          </cell>
          <cell r="CU378" t="str">
            <v>2ºT 2003</v>
          </cell>
          <cell r="CV378" t="str">
            <v>3ºT 2003</v>
          </cell>
          <cell r="CW378">
            <v>37895</v>
          </cell>
          <cell r="CX378" t="str">
            <v>Nov03-Set03</v>
          </cell>
          <cell r="CY378" t="str">
            <v>4ºT 2003 *</v>
          </cell>
          <cell r="DC378" t="str">
            <v>(Milhares de Euros)</v>
          </cell>
          <cell r="DF378" t="str">
            <v>1ºT 2002</v>
          </cell>
          <cell r="DG378" t="str">
            <v>2ºT 2002</v>
          </cell>
          <cell r="DH378" t="str">
            <v>3ºT 2002</v>
          </cell>
          <cell r="DI378">
            <v>37530</v>
          </cell>
          <cell r="DJ378">
            <v>37561</v>
          </cell>
          <cell r="DK378" t="str">
            <v>4ºT 2002</v>
          </cell>
          <cell r="DL378" t="str">
            <v>mês actual</v>
          </cell>
          <cell r="DO378" t="str">
            <v>1ºT 2003</v>
          </cell>
          <cell r="DP378" t="str">
            <v>2ºT 2003</v>
          </cell>
          <cell r="DQ378" t="str">
            <v>3ºT 2003</v>
          </cell>
          <cell r="DR378">
            <v>37895</v>
          </cell>
          <cell r="DS378">
            <v>37926</v>
          </cell>
          <cell r="DT378" t="str">
            <v>4ºT 2003</v>
          </cell>
          <cell r="DV378" t="str">
            <v>mês actual</v>
          </cell>
          <cell r="DW378" t="str">
            <v>anualizado</v>
          </cell>
          <cell r="DZ378">
            <v>37956</v>
          </cell>
          <cell r="EC378" t="str">
            <v>Valor</v>
          </cell>
          <cell r="ED378" t="str">
            <v>%</v>
          </cell>
          <cell r="EG378" t="str">
            <v>Valor</v>
          </cell>
          <cell r="EH378" t="str">
            <v>%</v>
          </cell>
          <cell r="EL378" t="str">
            <v>1ºT 2002</v>
          </cell>
          <cell r="EM378" t="str">
            <v>2ºT 2002</v>
          </cell>
          <cell r="EN378" t="str">
            <v>3ºT 2002</v>
          </cell>
          <cell r="EO378">
            <v>37530</v>
          </cell>
          <cell r="EP378" t="str">
            <v>Nov02-Set02</v>
          </cell>
          <cell r="EQ378" t="str">
            <v>4ºT 2002</v>
          </cell>
          <cell r="ET378" t="str">
            <v>1ºT 2003</v>
          </cell>
          <cell r="EU378" t="str">
            <v>2ºT 2003</v>
          </cell>
          <cell r="EV378" t="str">
            <v>3ºT 2003</v>
          </cell>
          <cell r="EW378">
            <v>37895</v>
          </cell>
          <cell r="EX378" t="str">
            <v>Nov03-Set03</v>
          </cell>
          <cell r="EY378" t="str">
            <v>4ºT 2003 (*)</v>
          </cell>
          <cell r="FC378" t="str">
            <v>(Milhares de Euros)</v>
          </cell>
          <cell r="FF378" t="str">
            <v>1ºT 2002</v>
          </cell>
          <cell r="FG378" t="str">
            <v>2ºT 2002</v>
          </cell>
          <cell r="FH378" t="str">
            <v>3ºT 2002</v>
          </cell>
          <cell r="FI378">
            <v>37530</v>
          </cell>
          <cell r="FJ378">
            <v>37561</v>
          </cell>
          <cell r="FK378" t="str">
            <v>4ºT 2002</v>
          </cell>
          <cell r="FL378" t="str">
            <v>mês actual</v>
          </cell>
          <cell r="FO378" t="str">
            <v>1ºT 2003</v>
          </cell>
          <cell r="FP378" t="str">
            <v>2ºT 2003</v>
          </cell>
          <cell r="FQ378" t="str">
            <v>3ºT 2003</v>
          </cell>
          <cell r="FR378">
            <v>37895</v>
          </cell>
          <cell r="FS378">
            <v>37926</v>
          </cell>
          <cell r="FT378" t="str">
            <v>4ºT 2003 *</v>
          </cell>
          <cell r="FV378" t="str">
            <v>mês actual</v>
          </cell>
          <cell r="FW378" t="str">
            <v>anualizado</v>
          </cell>
          <cell r="FZ378">
            <v>37956</v>
          </cell>
          <cell r="GC378" t="str">
            <v>Valor</v>
          </cell>
          <cell r="GD378" t="str">
            <v>%</v>
          </cell>
          <cell r="GG378" t="str">
            <v>Valor</v>
          </cell>
          <cell r="GH378" t="str">
            <v>%</v>
          </cell>
          <cell r="GL378" t="str">
            <v>1ºT 2002</v>
          </cell>
          <cell r="GM378" t="str">
            <v>2ºT 2002</v>
          </cell>
          <cell r="GN378" t="str">
            <v>3ºT 2002</v>
          </cell>
          <cell r="GO378">
            <v>37530</v>
          </cell>
          <cell r="GP378" t="str">
            <v>Nov02-Set02</v>
          </cell>
          <cell r="GQ378" t="str">
            <v>4ºT 2002</v>
          </cell>
          <cell r="GT378" t="str">
            <v>1ºT 2003</v>
          </cell>
          <cell r="GU378" t="str">
            <v>2ºT 2003</v>
          </cell>
          <cell r="GV378" t="str">
            <v>3ºT 2003</v>
          </cell>
          <cell r="GW378">
            <v>37895</v>
          </cell>
          <cell r="GX378" t="str">
            <v>Nov03-Set03</v>
          </cell>
          <cell r="GY378" t="str">
            <v>4ºT 2003 *</v>
          </cell>
        </row>
        <row r="381">
          <cell r="C381" t="str">
            <v>Vendas de Electricidade</v>
          </cell>
          <cell r="F381">
            <v>119250.12334000001</v>
          </cell>
          <cell r="G381">
            <v>348776.09616000002</v>
          </cell>
          <cell r="H381">
            <v>459957.82512999995</v>
          </cell>
          <cell r="I381">
            <v>521044.59025000001</v>
          </cell>
          <cell r="J381">
            <v>527075.34852</v>
          </cell>
          <cell r="K381">
            <v>699404.98965000012</v>
          </cell>
          <cell r="L381">
            <v>699404.98965000012</v>
          </cell>
          <cell r="O381">
            <v>205002.88812999998</v>
          </cell>
          <cell r="P381">
            <v>452312.82890999998</v>
          </cell>
          <cell r="Q381">
            <v>668092.71196999995</v>
          </cell>
          <cell r="R381">
            <v>777890.8636214257</v>
          </cell>
          <cell r="S381">
            <v>882144.95549134316</v>
          </cell>
          <cell r="T381">
            <v>967758.90283423197</v>
          </cell>
          <cell r="V381">
            <v>967758.90283423197</v>
          </cell>
          <cell r="W381">
            <v>967758.90283423197</v>
          </cell>
          <cell r="Z381">
            <v>895731</v>
          </cell>
          <cell r="AC381">
            <v>268353.91318423185</v>
          </cell>
          <cell r="AD381">
            <v>0.38368887433663135</v>
          </cell>
          <cell r="AG381">
            <v>72027.902834231965</v>
          </cell>
          <cell r="AH381">
            <v>8.0412426090234579E-2</v>
          </cell>
          <cell r="AL381">
            <v>119250.12334000001</v>
          </cell>
          <cell r="AM381">
            <v>229525.97282000002</v>
          </cell>
          <cell r="AN381">
            <v>111181.72896999994</v>
          </cell>
          <cell r="AO381">
            <v>61086.765120000055</v>
          </cell>
          <cell r="AP381">
            <v>67117.523390000046</v>
          </cell>
          <cell r="AQ381">
            <v>239447.16452000017</v>
          </cell>
          <cell r="AT381">
            <v>205002.88812999998</v>
          </cell>
          <cell r="AU381">
            <v>247309.94078</v>
          </cell>
          <cell r="AV381">
            <v>215779.8830600002</v>
          </cell>
          <cell r="AW381">
            <v>109798.15165142552</v>
          </cell>
          <cell r="AX381">
            <v>214052.24352134299</v>
          </cell>
          <cell r="AY381">
            <v>299666.19086423179</v>
          </cell>
          <cell r="BC381" t="str">
            <v>Vendas de Electricidade</v>
          </cell>
          <cell r="BF381">
            <v>116575.72768000001</v>
          </cell>
          <cell r="BG381">
            <v>345425.72119999997</v>
          </cell>
          <cell r="BH381">
            <v>444370.87462999998</v>
          </cell>
          <cell r="BI381">
            <v>482338.56264999998</v>
          </cell>
          <cell r="BJ381">
            <v>482338.56264999998</v>
          </cell>
          <cell r="BK381">
            <v>567780.62245999998</v>
          </cell>
          <cell r="BL381">
            <v>567780.62245999998</v>
          </cell>
          <cell r="BO381">
            <v>104298.71422999998</v>
          </cell>
          <cell r="BP381">
            <v>226569.20207999999</v>
          </cell>
          <cell r="BQ381">
            <v>338539.52442000003</v>
          </cell>
          <cell r="BR381">
            <v>388285.95797010895</v>
          </cell>
          <cell r="BS381">
            <v>429887.14844629943</v>
          </cell>
          <cell r="BT381">
            <v>471907.07202708547</v>
          </cell>
          <cell r="BV381">
            <v>471907.07202708547</v>
          </cell>
          <cell r="BW381">
            <v>471907.07202708547</v>
          </cell>
          <cell r="CC381">
            <v>-95873.550432914519</v>
          </cell>
          <cell r="CD381">
            <v>-0.16885667921798231</v>
          </cell>
          <cell r="CG381">
            <v>471907.07202708547</v>
          </cell>
          <cell r="CH381" t="str">
            <v>-</v>
          </cell>
          <cell r="CL381">
            <v>116575.72768000001</v>
          </cell>
          <cell r="CM381">
            <v>228849.99351999996</v>
          </cell>
          <cell r="CN381">
            <v>98945.153430000006</v>
          </cell>
          <cell r="CO381">
            <v>37967.688020000001</v>
          </cell>
          <cell r="CP381">
            <v>37967.688020000001</v>
          </cell>
          <cell r="CQ381">
            <v>123409.74783000001</v>
          </cell>
          <cell r="CT381">
            <v>104298.71422999998</v>
          </cell>
          <cell r="CU381">
            <v>122270.48785</v>
          </cell>
          <cell r="CV381">
            <v>111970.32234000004</v>
          </cell>
          <cell r="CW381">
            <v>49746.433550108923</v>
          </cell>
          <cell r="CX381">
            <v>91347.624026299396</v>
          </cell>
          <cell r="CY381">
            <v>133367.54760708543</v>
          </cell>
          <cell r="DC381" t="str">
            <v>Vendas de Electricidade</v>
          </cell>
          <cell r="DF381">
            <v>0</v>
          </cell>
          <cell r="DG381">
            <v>0</v>
          </cell>
          <cell r="DH381">
            <v>0</v>
          </cell>
          <cell r="DI381">
            <v>20259.888579999999</v>
          </cell>
          <cell r="DJ381">
            <v>20259.888579999999</v>
          </cell>
          <cell r="DK381">
            <v>68035.794099999999</v>
          </cell>
          <cell r="DL381">
            <v>20259.888579999999</v>
          </cell>
          <cell r="DO381">
            <v>63058.683709999998</v>
          </cell>
          <cell r="DP381">
            <v>124746.15193000001</v>
          </cell>
          <cell r="DQ381">
            <v>180922.66600999999</v>
          </cell>
          <cell r="DR381">
            <v>219507.17144508669</v>
          </cell>
          <cell r="DS381">
            <v>243440.85628855444</v>
          </cell>
          <cell r="DT381">
            <v>266320.92266462481</v>
          </cell>
          <cell r="DV381">
            <v>266320.92266462481</v>
          </cell>
          <cell r="DW381">
            <v>266320.92266462481</v>
          </cell>
          <cell r="EC381">
            <v>246061.03408462481</v>
          </cell>
          <cell r="ED381">
            <v>12.145231357665484</v>
          </cell>
          <cell r="EG381">
            <v>266320.92266462481</v>
          </cell>
          <cell r="EH381" t="str">
            <v>-</v>
          </cell>
          <cell r="EL381">
            <v>0</v>
          </cell>
          <cell r="EM381">
            <v>0</v>
          </cell>
          <cell r="EN381">
            <v>0</v>
          </cell>
          <cell r="EO381">
            <v>20259.888579999999</v>
          </cell>
          <cell r="EP381">
            <v>20259.888579999999</v>
          </cell>
          <cell r="EQ381">
            <v>68035.794099999999</v>
          </cell>
          <cell r="ET381">
            <v>63058.683709999998</v>
          </cell>
          <cell r="EU381">
            <v>61687.46822000001</v>
          </cell>
          <cell r="EV381">
            <v>56176.514079999979</v>
          </cell>
          <cell r="EW381">
            <v>38584.505435086699</v>
          </cell>
          <cell r="EX381">
            <v>62518.190278554452</v>
          </cell>
          <cell r="EY381">
            <v>85398.256654624827</v>
          </cell>
          <cell r="FC381" t="str">
            <v>Vendas de Electricidade</v>
          </cell>
          <cell r="FF381">
            <v>0</v>
          </cell>
          <cell r="FG381">
            <v>0</v>
          </cell>
          <cell r="FH381">
            <v>0</v>
          </cell>
          <cell r="FI381">
            <v>0</v>
          </cell>
          <cell r="FJ381">
            <v>0</v>
          </cell>
          <cell r="FK381">
            <v>32779.503819999998</v>
          </cell>
          <cell r="FL381">
            <v>32779.503819999998</v>
          </cell>
          <cell r="FO381">
            <v>28749.756570000001</v>
          </cell>
          <cell r="FP381">
            <v>72222.530010000002</v>
          </cell>
          <cell r="FQ381">
            <v>113686.38652000001</v>
          </cell>
          <cell r="FR381">
            <v>131270.91751734103</v>
          </cell>
          <cell r="FS381">
            <v>145675.74980093373</v>
          </cell>
          <cell r="FT381">
            <v>160649.59800918837</v>
          </cell>
          <cell r="FV381">
            <v>160649.59800918837</v>
          </cell>
          <cell r="FW381">
            <v>160649.59800918837</v>
          </cell>
          <cell r="GC381">
            <v>127870.09418918837</v>
          </cell>
          <cell r="GD381">
            <v>3.9009160996259515</v>
          </cell>
          <cell r="GG381">
            <v>160649.59800918837</v>
          </cell>
          <cell r="GH381" t="str">
            <v>-</v>
          </cell>
          <cell r="GL381">
            <v>0</v>
          </cell>
          <cell r="GM381">
            <v>0</v>
          </cell>
          <cell r="GN381">
            <v>0</v>
          </cell>
          <cell r="GO381">
            <v>0</v>
          </cell>
          <cell r="GP381">
            <v>0</v>
          </cell>
          <cell r="GQ381">
            <v>32779.503819999998</v>
          </cell>
          <cell r="GT381">
            <v>28749.756570000001</v>
          </cell>
          <cell r="GU381">
            <v>43472.773440000004</v>
          </cell>
          <cell r="GV381">
            <v>41463.856510000012</v>
          </cell>
          <cell r="GW381">
            <v>17584.530997341019</v>
          </cell>
          <cell r="GX381">
            <v>31989.363280933714</v>
          </cell>
          <cell r="GY381">
            <v>46963.211489188354</v>
          </cell>
        </row>
        <row r="382">
          <cell r="C382" t="str">
            <v>Outras Vendas</v>
          </cell>
          <cell r="F382">
            <v>0</v>
          </cell>
          <cell r="G382">
            <v>0</v>
          </cell>
          <cell r="H382">
            <v>0</v>
          </cell>
          <cell r="I382">
            <v>0</v>
          </cell>
          <cell r="J382">
            <v>0</v>
          </cell>
          <cell r="K382">
            <v>0</v>
          </cell>
          <cell r="L382">
            <v>0</v>
          </cell>
          <cell r="O382">
            <v>0</v>
          </cell>
          <cell r="P382">
            <v>0</v>
          </cell>
          <cell r="Q382">
            <v>31173.556059999999</v>
          </cell>
          <cell r="R382">
            <v>11322.90053333333</v>
          </cell>
          <cell r="S382">
            <v>12455.190586666664</v>
          </cell>
          <cell r="T382">
            <v>13587.480639999998</v>
          </cell>
          <cell r="V382">
            <v>13587.480639999998</v>
          </cell>
          <cell r="W382">
            <v>13587.480639999998</v>
          </cell>
          <cell r="AC382">
            <v>13587.480639999998</v>
          </cell>
          <cell r="AD382" t="str">
            <v>-</v>
          </cell>
          <cell r="AG382">
            <v>13587.480639999998</v>
          </cell>
          <cell r="AH382" t="str">
            <v>-</v>
          </cell>
          <cell r="AL382">
            <v>0</v>
          </cell>
          <cell r="AM382">
            <v>0</v>
          </cell>
          <cell r="AN382">
            <v>0</v>
          </cell>
          <cell r="AO382">
            <v>0</v>
          </cell>
          <cell r="AP382">
            <v>0</v>
          </cell>
          <cell r="AQ382">
            <v>0</v>
          </cell>
          <cell r="AT382">
            <v>0</v>
          </cell>
          <cell r="AU382">
            <v>0</v>
          </cell>
          <cell r="AV382">
            <v>0</v>
          </cell>
          <cell r="AW382">
            <v>0</v>
          </cell>
          <cell r="AX382">
            <v>0</v>
          </cell>
          <cell r="AY382">
            <v>0</v>
          </cell>
          <cell r="BC382" t="str">
            <v>Outras Vendas</v>
          </cell>
          <cell r="BF382">
            <v>0</v>
          </cell>
          <cell r="BG382">
            <v>0</v>
          </cell>
          <cell r="BH382">
            <v>0</v>
          </cell>
          <cell r="BI382">
            <v>0</v>
          </cell>
          <cell r="BJ382">
            <v>0</v>
          </cell>
          <cell r="BK382">
            <v>0</v>
          </cell>
          <cell r="BL382">
            <v>0</v>
          </cell>
          <cell r="BO382">
            <v>0</v>
          </cell>
          <cell r="BP382">
            <v>0</v>
          </cell>
          <cell r="BQ382">
            <v>0</v>
          </cell>
          <cell r="BR382">
            <v>0</v>
          </cell>
          <cell r="BS382">
            <v>0</v>
          </cell>
          <cell r="BT382">
            <v>0</v>
          </cell>
          <cell r="BV382">
            <v>0</v>
          </cell>
          <cell r="BW382">
            <v>0</v>
          </cell>
          <cell r="CC382">
            <v>0</v>
          </cell>
          <cell r="CD382" t="str">
            <v>-</v>
          </cell>
          <cell r="CG382">
            <v>0</v>
          </cell>
          <cell r="CH382" t="str">
            <v>-</v>
          </cell>
          <cell r="CL382">
            <v>0</v>
          </cell>
          <cell r="CM382">
            <v>0</v>
          </cell>
          <cell r="CN382">
            <v>0</v>
          </cell>
          <cell r="CO382">
            <v>0</v>
          </cell>
          <cell r="CP382">
            <v>0</v>
          </cell>
          <cell r="CQ382">
            <v>0</v>
          </cell>
          <cell r="CT382">
            <v>0</v>
          </cell>
          <cell r="CU382">
            <v>0</v>
          </cell>
          <cell r="CV382">
            <v>0</v>
          </cell>
          <cell r="CW382">
            <v>0</v>
          </cell>
          <cell r="CX382">
            <v>0</v>
          </cell>
          <cell r="CY382">
            <v>0</v>
          </cell>
          <cell r="DC382" t="str">
            <v>Outras Vendas</v>
          </cell>
          <cell r="DF382">
            <v>0</v>
          </cell>
          <cell r="DG382">
            <v>0</v>
          </cell>
          <cell r="DH382">
            <v>0</v>
          </cell>
          <cell r="DI382">
            <v>0</v>
          </cell>
          <cell r="DJ382">
            <v>0</v>
          </cell>
          <cell r="DK382">
            <v>0</v>
          </cell>
          <cell r="DL382">
            <v>0</v>
          </cell>
          <cell r="DO382">
            <v>0</v>
          </cell>
          <cell r="DP382">
            <v>0</v>
          </cell>
          <cell r="DQ382">
            <v>0</v>
          </cell>
          <cell r="DR382">
            <v>0</v>
          </cell>
          <cell r="DS382">
            <v>0</v>
          </cell>
          <cell r="DT382">
            <v>0</v>
          </cell>
          <cell r="DV382">
            <v>0</v>
          </cell>
          <cell r="DW382">
            <v>0</v>
          </cell>
          <cell r="EC382">
            <v>0</v>
          </cell>
          <cell r="ED382" t="str">
            <v>-</v>
          </cell>
          <cell r="EG382">
            <v>0</v>
          </cell>
          <cell r="EH382" t="str">
            <v>-</v>
          </cell>
          <cell r="EL382">
            <v>0</v>
          </cell>
          <cell r="EM382">
            <v>0</v>
          </cell>
          <cell r="EN382">
            <v>0</v>
          </cell>
          <cell r="EO382">
            <v>0</v>
          </cell>
          <cell r="EP382">
            <v>0</v>
          </cell>
          <cell r="EQ382">
            <v>0</v>
          </cell>
          <cell r="ET382">
            <v>0</v>
          </cell>
          <cell r="EU382">
            <v>0</v>
          </cell>
          <cell r="EV382">
            <v>0</v>
          </cell>
          <cell r="EW382">
            <v>0</v>
          </cell>
          <cell r="EX382">
            <v>0</v>
          </cell>
          <cell r="EY382">
            <v>0</v>
          </cell>
          <cell r="FC382" t="str">
            <v>Outras Vendas</v>
          </cell>
          <cell r="FF382">
            <v>0</v>
          </cell>
          <cell r="FG382">
            <v>0</v>
          </cell>
          <cell r="FH382">
            <v>0</v>
          </cell>
          <cell r="FI382">
            <v>0</v>
          </cell>
          <cell r="FJ382">
            <v>0</v>
          </cell>
          <cell r="FK382">
            <v>0</v>
          </cell>
          <cell r="FL382">
            <v>0</v>
          </cell>
          <cell r="FO382">
            <v>0</v>
          </cell>
          <cell r="FP382">
            <v>0</v>
          </cell>
          <cell r="FQ382">
            <v>0</v>
          </cell>
          <cell r="FR382">
            <v>0</v>
          </cell>
          <cell r="FS382">
            <v>0</v>
          </cell>
          <cell r="FT382">
            <v>0</v>
          </cell>
          <cell r="FV382">
            <v>0</v>
          </cell>
          <cell r="FW382">
            <v>0</v>
          </cell>
          <cell r="GC382">
            <v>0</v>
          </cell>
          <cell r="GD382" t="str">
            <v>-</v>
          </cell>
          <cell r="GG382">
            <v>0</v>
          </cell>
          <cell r="GH382" t="str">
            <v>-</v>
          </cell>
          <cell r="GL382">
            <v>0</v>
          </cell>
          <cell r="GM382">
            <v>0</v>
          </cell>
          <cell r="GN382">
            <v>0</v>
          </cell>
          <cell r="GO382">
            <v>0</v>
          </cell>
          <cell r="GP382">
            <v>0</v>
          </cell>
          <cell r="GQ382">
            <v>0</v>
          </cell>
          <cell r="GT382">
            <v>0</v>
          </cell>
          <cell r="GU382">
            <v>0</v>
          </cell>
          <cell r="GV382">
            <v>0</v>
          </cell>
          <cell r="GW382">
            <v>0</v>
          </cell>
          <cell r="GX382">
            <v>0</v>
          </cell>
          <cell r="GY382">
            <v>0</v>
          </cell>
        </row>
        <row r="383">
          <cell r="C383" t="str">
            <v>Prestação de Serviços</v>
          </cell>
          <cell r="F383">
            <v>0</v>
          </cell>
          <cell r="G383">
            <v>0</v>
          </cell>
          <cell r="H383">
            <v>0</v>
          </cell>
          <cell r="I383">
            <v>0</v>
          </cell>
          <cell r="J383">
            <v>0</v>
          </cell>
          <cell r="K383">
            <v>0</v>
          </cell>
          <cell r="L383">
            <v>0</v>
          </cell>
          <cell r="O383">
            <v>0</v>
          </cell>
          <cell r="P383">
            <v>0</v>
          </cell>
          <cell r="Q383">
            <v>0</v>
          </cell>
          <cell r="R383">
            <v>0</v>
          </cell>
          <cell r="S383">
            <v>0</v>
          </cell>
          <cell r="T383">
            <v>0</v>
          </cell>
          <cell r="V383">
            <v>0</v>
          </cell>
          <cell r="W383">
            <v>0</v>
          </cell>
          <cell r="AC383">
            <v>0</v>
          </cell>
          <cell r="AD383" t="str">
            <v>-</v>
          </cell>
          <cell r="AG383">
            <v>0</v>
          </cell>
          <cell r="AH383" t="str">
            <v>-</v>
          </cell>
          <cell r="AL383">
            <v>0</v>
          </cell>
          <cell r="AM383">
            <v>0</v>
          </cell>
          <cell r="AN383">
            <v>0</v>
          </cell>
          <cell r="AO383">
            <v>0</v>
          </cell>
          <cell r="AP383">
            <v>0</v>
          </cell>
          <cell r="AQ383">
            <v>0</v>
          </cell>
          <cell r="AT383">
            <v>0</v>
          </cell>
          <cell r="AU383">
            <v>0</v>
          </cell>
          <cell r="AV383">
            <v>31173.556059999995</v>
          </cell>
          <cell r="AW383">
            <v>-19850.655526666666</v>
          </cell>
          <cell r="AX383">
            <v>-18718.365473333331</v>
          </cell>
          <cell r="AY383">
            <v>-17586.075419999997</v>
          </cell>
          <cell r="BC383" t="str">
            <v>Prestação de Serviços</v>
          </cell>
          <cell r="BF383">
            <v>0</v>
          </cell>
          <cell r="BG383">
            <v>0</v>
          </cell>
          <cell r="BH383">
            <v>0</v>
          </cell>
          <cell r="BI383">
            <v>0</v>
          </cell>
          <cell r="BJ383">
            <v>0</v>
          </cell>
          <cell r="BK383">
            <v>0</v>
          </cell>
          <cell r="BL383">
            <v>0</v>
          </cell>
          <cell r="BO383">
            <v>0</v>
          </cell>
          <cell r="BP383">
            <v>0</v>
          </cell>
          <cell r="BQ383">
            <v>7368.8240099999994</v>
          </cell>
          <cell r="BR383">
            <v>0</v>
          </cell>
          <cell r="BS383">
            <v>0</v>
          </cell>
          <cell r="BT383">
            <v>0</v>
          </cell>
          <cell r="BV383">
            <v>0</v>
          </cell>
          <cell r="BW383">
            <v>0</v>
          </cell>
          <cell r="CC383">
            <v>0</v>
          </cell>
          <cell r="CD383" t="str">
            <v>-</v>
          </cell>
          <cell r="CG383">
            <v>0</v>
          </cell>
          <cell r="CH383" t="str">
            <v>-</v>
          </cell>
          <cell r="CL383">
            <v>0</v>
          </cell>
          <cell r="CM383">
            <v>0</v>
          </cell>
          <cell r="CN383">
            <v>0</v>
          </cell>
          <cell r="CO383">
            <v>0</v>
          </cell>
          <cell r="CP383">
            <v>0</v>
          </cell>
          <cell r="CQ383">
            <v>0</v>
          </cell>
          <cell r="CT383">
            <v>0</v>
          </cell>
          <cell r="CU383">
            <v>0</v>
          </cell>
          <cell r="CV383">
            <v>7368.8240099999994</v>
          </cell>
          <cell r="CW383">
            <v>-7368.8240099999994</v>
          </cell>
          <cell r="CX383">
            <v>-7368.8240099999994</v>
          </cell>
          <cell r="CY383">
            <v>-7368.8240099999994</v>
          </cell>
          <cell r="DC383" t="str">
            <v>Prestação de Serviços</v>
          </cell>
          <cell r="DF383">
            <v>0</v>
          </cell>
          <cell r="DG383">
            <v>0</v>
          </cell>
          <cell r="DH383">
            <v>0</v>
          </cell>
          <cell r="DI383">
            <v>0</v>
          </cell>
          <cell r="DJ383">
            <v>0</v>
          </cell>
          <cell r="DK383">
            <v>0</v>
          </cell>
          <cell r="DL383">
            <v>0</v>
          </cell>
          <cell r="DO383">
            <v>0</v>
          </cell>
          <cell r="DP383">
            <v>0</v>
          </cell>
          <cell r="DQ383">
            <v>12082.63832</v>
          </cell>
          <cell r="DR383">
            <v>0</v>
          </cell>
          <cell r="DS383">
            <v>0</v>
          </cell>
          <cell r="DT383">
            <v>0</v>
          </cell>
          <cell r="DV383">
            <v>0</v>
          </cell>
          <cell r="DW383">
            <v>0</v>
          </cell>
          <cell r="EC383">
            <v>0</v>
          </cell>
          <cell r="ED383" t="str">
            <v>-</v>
          </cell>
          <cell r="EG383">
            <v>0</v>
          </cell>
          <cell r="EH383" t="str">
            <v>-</v>
          </cell>
          <cell r="EL383">
            <v>0</v>
          </cell>
          <cell r="EM383">
            <v>0</v>
          </cell>
          <cell r="EN383">
            <v>0</v>
          </cell>
          <cell r="EO383">
            <v>0</v>
          </cell>
          <cell r="EP383">
            <v>0</v>
          </cell>
          <cell r="EQ383">
            <v>0</v>
          </cell>
          <cell r="ET383">
            <v>0</v>
          </cell>
          <cell r="EU383">
            <v>0</v>
          </cell>
          <cell r="EV383">
            <v>12082.63832</v>
          </cell>
          <cell r="EW383">
            <v>-12082.63832</v>
          </cell>
          <cell r="EX383">
            <v>-12082.63832</v>
          </cell>
          <cell r="EY383">
            <v>-12082.63832</v>
          </cell>
          <cell r="FC383" t="str">
            <v>Prestação de Serviços</v>
          </cell>
          <cell r="FF383">
            <v>0</v>
          </cell>
          <cell r="FG383">
            <v>0</v>
          </cell>
          <cell r="FH383">
            <v>0</v>
          </cell>
          <cell r="FI383">
            <v>0</v>
          </cell>
          <cell r="FJ383">
            <v>0</v>
          </cell>
          <cell r="FK383">
            <v>0</v>
          </cell>
          <cell r="FL383">
            <v>0</v>
          </cell>
          <cell r="FO383">
            <v>0</v>
          </cell>
          <cell r="FP383">
            <v>0</v>
          </cell>
          <cell r="FQ383">
            <v>1531.48325</v>
          </cell>
          <cell r="FR383">
            <v>0</v>
          </cell>
          <cell r="FS383">
            <v>0</v>
          </cell>
          <cell r="FT383">
            <v>0</v>
          </cell>
          <cell r="FV383">
            <v>0</v>
          </cell>
          <cell r="FW383">
            <v>0</v>
          </cell>
          <cell r="GC383">
            <v>0</v>
          </cell>
          <cell r="GD383" t="str">
            <v>-</v>
          </cell>
          <cell r="GG383">
            <v>0</v>
          </cell>
          <cell r="GH383" t="str">
            <v>-</v>
          </cell>
          <cell r="GL383">
            <v>0</v>
          </cell>
          <cell r="GM383">
            <v>0</v>
          </cell>
          <cell r="GN383">
            <v>0</v>
          </cell>
          <cell r="GO383">
            <v>0</v>
          </cell>
          <cell r="GP383">
            <v>0</v>
          </cell>
          <cell r="GQ383">
            <v>0</v>
          </cell>
          <cell r="GT383">
            <v>0</v>
          </cell>
          <cell r="GU383">
            <v>0</v>
          </cell>
          <cell r="GV383">
            <v>1531.48325</v>
          </cell>
          <cell r="GW383">
            <v>-1531.48325</v>
          </cell>
          <cell r="GX383">
            <v>-1531.48325</v>
          </cell>
          <cell r="GY383">
            <v>-1531.48325</v>
          </cell>
        </row>
        <row r="384">
          <cell r="C384" t="str">
            <v>Volume de Negócios</v>
          </cell>
          <cell r="F384">
            <v>119250.12334000001</v>
          </cell>
          <cell r="G384">
            <v>348776.09616000002</v>
          </cell>
          <cell r="H384">
            <v>459957.82512999995</v>
          </cell>
          <cell r="I384">
            <v>521044.59025000001</v>
          </cell>
          <cell r="J384">
            <v>527075.34852</v>
          </cell>
          <cell r="K384">
            <v>699404.98965000012</v>
          </cell>
          <cell r="L384">
            <v>699404.98965000012</v>
          </cell>
          <cell r="O384">
            <v>205002.88812999998</v>
          </cell>
          <cell r="P384">
            <v>452312.82890999998</v>
          </cell>
          <cell r="Q384">
            <v>699266.26803000015</v>
          </cell>
          <cell r="R384">
            <v>789213.764154759</v>
          </cell>
          <cell r="S384">
            <v>894600.14607800986</v>
          </cell>
          <cell r="T384">
            <v>981346.38347423193</v>
          </cell>
          <cell r="V384">
            <v>981346.38347423193</v>
          </cell>
          <cell r="W384">
            <v>981346.38347423193</v>
          </cell>
          <cell r="Z384">
            <v>895731</v>
          </cell>
          <cell r="AC384">
            <v>281941.39382423181</v>
          </cell>
          <cell r="AD384">
            <v>0.40311607437247821</v>
          </cell>
          <cell r="AG384">
            <v>85615.38347423193</v>
          </cell>
          <cell r="AH384">
            <v>9.5581579150695761E-2</v>
          </cell>
          <cell r="AL384">
            <v>119250.12334000001</v>
          </cell>
          <cell r="AM384">
            <v>229525.97282000002</v>
          </cell>
          <cell r="AN384">
            <v>111181.72896999994</v>
          </cell>
          <cell r="AO384">
            <v>61086.765120000055</v>
          </cell>
          <cell r="AP384">
            <v>67117.523390000046</v>
          </cell>
          <cell r="AQ384">
            <v>239447.16452000017</v>
          </cell>
          <cell r="AT384">
            <v>205002.88812999998</v>
          </cell>
          <cell r="AU384">
            <v>247309.94078</v>
          </cell>
          <cell r="AV384">
            <v>246953.43912000017</v>
          </cell>
          <cell r="AW384">
            <v>89947.496124758851</v>
          </cell>
          <cell r="AX384">
            <v>195333.8780480097</v>
          </cell>
          <cell r="AY384">
            <v>282080.11544423178</v>
          </cell>
          <cell r="BC384" t="str">
            <v>Volume de Negócios</v>
          </cell>
          <cell r="BF384">
            <v>116575.72768000001</v>
          </cell>
          <cell r="BG384">
            <v>345425.72119999997</v>
          </cell>
          <cell r="BH384">
            <v>444370.87462999998</v>
          </cell>
          <cell r="BI384">
            <v>482338.56264999998</v>
          </cell>
          <cell r="BJ384">
            <v>482338.56264999998</v>
          </cell>
          <cell r="BK384">
            <v>567780.62245999998</v>
          </cell>
          <cell r="BL384">
            <v>567780.62245999998</v>
          </cell>
          <cell r="BO384">
            <v>104298.71422999998</v>
          </cell>
          <cell r="BP384">
            <v>226569.20207999999</v>
          </cell>
          <cell r="BQ384">
            <v>345908.34843000001</v>
          </cell>
          <cell r="BR384">
            <v>388285.95797010895</v>
          </cell>
          <cell r="BS384">
            <v>429887.14844629943</v>
          </cell>
          <cell r="BT384">
            <v>471907.07202708547</v>
          </cell>
          <cell r="BV384">
            <v>471907.07202708547</v>
          </cell>
          <cell r="BW384">
            <v>471907.07202708547</v>
          </cell>
          <cell r="CC384">
            <v>-95873.550432914519</v>
          </cell>
          <cell r="CD384">
            <v>-0.16885667921798231</v>
          </cell>
          <cell r="CG384">
            <v>471907.07202708547</v>
          </cell>
          <cell r="CH384" t="str">
            <v>-</v>
          </cell>
          <cell r="CL384">
            <v>116575.72768000001</v>
          </cell>
          <cell r="CM384">
            <v>228849.99351999996</v>
          </cell>
          <cell r="CN384">
            <v>98945.153430000006</v>
          </cell>
          <cell r="CO384">
            <v>37967.688020000001</v>
          </cell>
          <cell r="CP384">
            <v>37967.688020000001</v>
          </cell>
          <cell r="CQ384">
            <v>123409.74783000001</v>
          </cell>
          <cell r="CT384">
            <v>104298.71422999998</v>
          </cell>
          <cell r="CU384">
            <v>122270.48785</v>
          </cell>
          <cell r="CV384">
            <v>119339.14635000002</v>
          </cell>
          <cell r="CW384">
            <v>42377.609540108941</v>
          </cell>
          <cell r="CX384">
            <v>83978.800016299414</v>
          </cell>
          <cell r="CY384">
            <v>125998.72359708545</v>
          </cell>
          <cell r="DC384" t="str">
            <v>Volume de Negócios</v>
          </cell>
          <cell r="DF384">
            <v>0</v>
          </cell>
          <cell r="DG384">
            <v>0</v>
          </cell>
          <cell r="DH384">
            <v>0</v>
          </cell>
          <cell r="DI384">
            <v>20259.888579999999</v>
          </cell>
          <cell r="DJ384">
            <v>20259.888579999999</v>
          </cell>
          <cell r="DK384">
            <v>68035.794099999999</v>
          </cell>
          <cell r="DL384">
            <v>20259.888579999999</v>
          </cell>
          <cell r="DO384">
            <v>63058.683709999998</v>
          </cell>
          <cell r="DP384">
            <v>124746.15193000001</v>
          </cell>
          <cell r="DQ384">
            <v>193005.30432999998</v>
          </cell>
          <cell r="DR384">
            <v>219507.17144508669</v>
          </cell>
          <cell r="DS384">
            <v>243440.85628855444</v>
          </cell>
          <cell r="DT384">
            <v>266320.92266462481</v>
          </cell>
          <cell r="DV384">
            <v>266320.92266462481</v>
          </cell>
          <cell r="DW384">
            <v>266320.92266462481</v>
          </cell>
          <cell r="EC384">
            <v>246061.03408462481</v>
          </cell>
          <cell r="ED384">
            <v>12.145231357665484</v>
          </cell>
          <cell r="EG384">
            <v>266320.92266462481</v>
          </cell>
          <cell r="EH384" t="str">
            <v>-</v>
          </cell>
          <cell r="EL384">
            <v>0</v>
          </cell>
          <cell r="EM384">
            <v>0</v>
          </cell>
          <cell r="EN384">
            <v>0</v>
          </cell>
          <cell r="EO384">
            <v>20259.888579999999</v>
          </cell>
          <cell r="EP384">
            <v>20259.888579999999</v>
          </cell>
          <cell r="EQ384">
            <v>68035.794099999999</v>
          </cell>
          <cell r="ET384">
            <v>63058.683709999998</v>
          </cell>
          <cell r="EU384">
            <v>61687.46822000001</v>
          </cell>
          <cell r="EV384">
            <v>68259.152399999977</v>
          </cell>
          <cell r="EW384">
            <v>26501.867115086701</v>
          </cell>
          <cell r="EX384">
            <v>50435.551958554453</v>
          </cell>
          <cell r="EY384">
            <v>73315.618334624829</v>
          </cell>
          <cell r="FC384" t="str">
            <v>Volume de Negócios</v>
          </cell>
          <cell r="FF384">
            <v>0</v>
          </cell>
          <cell r="FG384">
            <v>0</v>
          </cell>
          <cell r="FH384">
            <v>0</v>
          </cell>
          <cell r="FI384">
            <v>0</v>
          </cell>
          <cell r="FJ384">
            <v>0</v>
          </cell>
          <cell r="FK384">
            <v>32779.503819999998</v>
          </cell>
          <cell r="FL384">
            <v>32779.503819999998</v>
          </cell>
          <cell r="FO384">
            <v>28749.756570000001</v>
          </cell>
          <cell r="FP384">
            <v>72222.530010000002</v>
          </cell>
          <cell r="FQ384">
            <v>115217.86977000002</v>
          </cell>
          <cell r="FR384">
            <v>131270.91751734103</v>
          </cell>
          <cell r="FS384">
            <v>145675.74980093373</v>
          </cell>
          <cell r="FT384">
            <v>160649.59800918837</v>
          </cell>
          <cell r="FV384">
            <v>160649.59800918837</v>
          </cell>
          <cell r="FW384">
            <v>160649.59800918837</v>
          </cell>
          <cell r="GC384">
            <v>127870.09418918837</v>
          </cell>
          <cell r="GD384">
            <v>3.9009160996259515</v>
          </cell>
          <cell r="GG384">
            <v>160649.59800918837</v>
          </cell>
          <cell r="GH384" t="str">
            <v>-</v>
          </cell>
          <cell r="GL384">
            <v>0</v>
          </cell>
          <cell r="GM384">
            <v>0</v>
          </cell>
          <cell r="GN384">
            <v>0</v>
          </cell>
          <cell r="GO384">
            <v>0</v>
          </cell>
          <cell r="GP384">
            <v>0</v>
          </cell>
          <cell r="GQ384">
            <v>32779.503819999998</v>
          </cell>
          <cell r="GT384">
            <v>28749.756570000001</v>
          </cell>
          <cell r="GU384">
            <v>43472.773440000004</v>
          </cell>
          <cell r="GV384">
            <v>42995.339760000017</v>
          </cell>
          <cell r="GW384">
            <v>16053.047747341014</v>
          </cell>
          <cell r="GX384">
            <v>30457.880030933709</v>
          </cell>
          <cell r="GY384">
            <v>45431.728239188349</v>
          </cell>
        </row>
        <row r="386">
          <cell r="C386" t="str">
            <v>Trabalhos para a Própria Empresa</v>
          </cell>
          <cell r="F386">
            <v>176.61569</v>
          </cell>
          <cell r="G386">
            <v>542.93270999999993</v>
          </cell>
          <cell r="H386">
            <v>562.81025999999997</v>
          </cell>
          <cell r="I386">
            <v>656.40356999999995</v>
          </cell>
          <cell r="J386">
            <v>656.40356999999995</v>
          </cell>
          <cell r="K386">
            <v>792.84857999999997</v>
          </cell>
          <cell r="L386">
            <v>792.84857999999997</v>
          </cell>
          <cell r="O386">
            <v>121.65482</v>
          </cell>
          <cell r="P386">
            <v>235.17133999999999</v>
          </cell>
          <cell r="Q386">
            <v>0</v>
          </cell>
          <cell r="R386">
            <v>357.54167782372838</v>
          </cell>
          <cell r="S386">
            <v>390.70494312985085</v>
          </cell>
          <cell r="T386">
            <v>390.70494312985085</v>
          </cell>
          <cell r="V386">
            <v>390.70494312985085</v>
          </cell>
          <cell r="W386">
            <v>390.7049431298509</v>
          </cell>
          <cell r="AC386">
            <v>-402.14363687014912</v>
          </cell>
          <cell r="AD386">
            <v>-0.50721366855465533</v>
          </cell>
          <cell r="AG386">
            <v>390.7049431298509</v>
          </cell>
          <cell r="AH386" t="str">
            <v>-</v>
          </cell>
          <cell r="AL386">
            <v>176.61569</v>
          </cell>
          <cell r="AM386">
            <v>366.31701999999996</v>
          </cell>
          <cell r="AN386">
            <v>19.877550000000042</v>
          </cell>
          <cell r="AO386">
            <v>93.593309999999974</v>
          </cell>
          <cell r="AP386">
            <v>93.593309999999974</v>
          </cell>
          <cell r="AQ386">
            <v>230.03832</v>
          </cell>
          <cell r="AT386">
            <v>121.65482</v>
          </cell>
          <cell r="AU386">
            <v>113.51651999999999</v>
          </cell>
          <cell r="AV386">
            <v>-235.17133999999999</v>
          </cell>
          <cell r="AW386">
            <v>357.54167782372838</v>
          </cell>
          <cell r="AX386">
            <v>390.70494312985085</v>
          </cell>
          <cell r="AY386">
            <v>390.70494312985085</v>
          </cell>
          <cell r="BC386" t="str">
            <v>Trabalhos para a Própria Empresa</v>
          </cell>
          <cell r="BF386">
            <v>176.61569</v>
          </cell>
          <cell r="BG386">
            <v>542.93270999999993</v>
          </cell>
          <cell r="BH386">
            <v>562.81025999999997</v>
          </cell>
          <cell r="BI386">
            <v>656.40356999999995</v>
          </cell>
          <cell r="BJ386">
            <v>656.40356999999995</v>
          </cell>
          <cell r="BK386">
            <v>792.84857999999997</v>
          </cell>
          <cell r="BL386">
            <v>792.84857999999997</v>
          </cell>
          <cell r="BO386">
            <v>121.65482</v>
          </cell>
          <cell r="BP386">
            <v>235.17133999999999</v>
          </cell>
          <cell r="BQ386">
            <v>0</v>
          </cell>
          <cell r="BR386">
            <v>357.54167782372838</v>
          </cell>
          <cell r="BS386">
            <v>390.70494312985085</v>
          </cell>
          <cell r="BT386">
            <v>390.70494312985085</v>
          </cell>
          <cell r="BV386">
            <v>390.70494312985085</v>
          </cell>
          <cell r="BW386">
            <v>390.7049431298509</v>
          </cell>
          <cell r="CC386">
            <v>-402.14363687014912</v>
          </cell>
          <cell r="CD386">
            <v>-0.50721366855465533</v>
          </cell>
          <cell r="CG386">
            <v>390.7049431298509</v>
          </cell>
          <cell r="CH386" t="str">
            <v>-</v>
          </cell>
          <cell r="CL386">
            <v>176.61569</v>
          </cell>
          <cell r="CM386">
            <v>366.31701999999996</v>
          </cell>
          <cell r="CN386">
            <v>19.877550000000042</v>
          </cell>
          <cell r="CO386">
            <v>93.593309999999974</v>
          </cell>
          <cell r="CP386">
            <v>93.593309999999974</v>
          </cell>
          <cell r="CQ386">
            <v>230.03832</v>
          </cell>
          <cell r="CT386">
            <v>121.65482</v>
          </cell>
          <cell r="CU386">
            <v>113.51651999999999</v>
          </cell>
          <cell r="CV386">
            <v>-235.17133999999999</v>
          </cell>
          <cell r="CW386">
            <v>357.54167782372838</v>
          </cell>
          <cell r="CX386">
            <v>390.70494312985085</v>
          </cell>
          <cell r="CY386">
            <v>390.70494312985085</v>
          </cell>
          <cell r="DC386" t="str">
            <v>Trabalhos para a Própria Empresa</v>
          </cell>
          <cell r="DF386">
            <v>0</v>
          </cell>
          <cell r="DG386">
            <v>0</v>
          </cell>
          <cell r="DH386">
            <v>0</v>
          </cell>
          <cell r="DI386">
            <v>0</v>
          </cell>
          <cell r="DJ386">
            <v>0</v>
          </cell>
          <cell r="DK386">
            <v>0</v>
          </cell>
          <cell r="DL386">
            <v>0</v>
          </cell>
          <cell r="DO386">
            <v>0</v>
          </cell>
          <cell r="DP386">
            <v>0</v>
          </cell>
          <cell r="DQ386">
            <v>0</v>
          </cell>
          <cell r="DR386">
            <v>0</v>
          </cell>
          <cell r="DS386">
            <v>0</v>
          </cell>
          <cell r="DT386">
            <v>0</v>
          </cell>
          <cell r="DV386">
            <v>0</v>
          </cell>
          <cell r="DW386">
            <v>0</v>
          </cell>
          <cell r="EC386">
            <v>0</v>
          </cell>
          <cell r="ED386" t="str">
            <v>-</v>
          </cell>
          <cell r="EG386">
            <v>0</v>
          </cell>
          <cell r="EH386" t="str">
            <v>-</v>
          </cell>
          <cell r="EL386">
            <v>0</v>
          </cell>
          <cell r="EM386">
            <v>0</v>
          </cell>
          <cell r="EN386">
            <v>0</v>
          </cell>
          <cell r="EO386">
            <v>0</v>
          </cell>
          <cell r="EP386">
            <v>0</v>
          </cell>
          <cell r="EQ386">
            <v>0</v>
          </cell>
          <cell r="ET386">
            <v>0</v>
          </cell>
          <cell r="EU386">
            <v>0</v>
          </cell>
          <cell r="EV386">
            <v>0</v>
          </cell>
          <cell r="EW386">
            <v>0</v>
          </cell>
          <cell r="EX386">
            <v>0</v>
          </cell>
          <cell r="EY386">
            <v>0</v>
          </cell>
          <cell r="FC386" t="str">
            <v>Trabalhos para a Própria Empresa</v>
          </cell>
          <cell r="FF386">
            <v>0</v>
          </cell>
          <cell r="FG386">
            <v>0</v>
          </cell>
          <cell r="FH386">
            <v>0</v>
          </cell>
          <cell r="FI386">
            <v>0</v>
          </cell>
          <cell r="FJ386">
            <v>0</v>
          </cell>
          <cell r="FK386">
            <v>0</v>
          </cell>
          <cell r="FL386">
            <v>0</v>
          </cell>
          <cell r="FO386">
            <v>0</v>
          </cell>
          <cell r="FP386">
            <v>0</v>
          </cell>
          <cell r="FQ386">
            <v>0</v>
          </cell>
          <cell r="FR386">
            <v>0</v>
          </cell>
          <cell r="FS386">
            <v>0</v>
          </cell>
          <cell r="FT386">
            <v>0</v>
          </cell>
          <cell r="FV386">
            <v>0</v>
          </cell>
          <cell r="FW386">
            <v>0</v>
          </cell>
          <cell r="GC386">
            <v>0</v>
          </cell>
          <cell r="GD386" t="str">
            <v>-</v>
          </cell>
          <cell r="GG386">
            <v>0</v>
          </cell>
          <cell r="GH386" t="str">
            <v>-</v>
          </cell>
          <cell r="GL386">
            <v>0</v>
          </cell>
          <cell r="GM386">
            <v>0</v>
          </cell>
          <cell r="GN386">
            <v>0</v>
          </cell>
          <cell r="GO386">
            <v>0</v>
          </cell>
          <cell r="GP386">
            <v>0</v>
          </cell>
          <cell r="GQ386">
            <v>0</v>
          </cell>
          <cell r="GT386">
            <v>0</v>
          </cell>
          <cell r="GU386">
            <v>0</v>
          </cell>
          <cell r="GV386">
            <v>0</v>
          </cell>
          <cell r="GW386">
            <v>0</v>
          </cell>
          <cell r="GX386">
            <v>0</v>
          </cell>
          <cell r="GY386">
            <v>0</v>
          </cell>
        </row>
        <row r="387">
          <cell r="C387" t="str">
            <v>Outros Proveitos Operacionais</v>
          </cell>
          <cell r="F387">
            <v>0</v>
          </cell>
          <cell r="G387">
            <v>0</v>
          </cell>
          <cell r="H387">
            <v>0</v>
          </cell>
          <cell r="I387">
            <v>0</v>
          </cell>
          <cell r="J387">
            <v>0</v>
          </cell>
          <cell r="K387">
            <v>0</v>
          </cell>
          <cell r="L387">
            <v>0</v>
          </cell>
          <cell r="O387">
            <v>0</v>
          </cell>
          <cell r="P387">
            <v>0</v>
          </cell>
          <cell r="Q387">
            <v>390.83582000000001</v>
          </cell>
          <cell r="R387">
            <v>0</v>
          </cell>
          <cell r="S387">
            <v>0</v>
          </cell>
          <cell r="T387">
            <v>0</v>
          </cell>
          <cell r="V387">
            <v>0</v>
          </cell>
          <cell r="W387">
            <v>0</v>
          </cell>
          <cell r="AC387">
            <v>0</v>
          </cell>
          <cell r="AD387" t="str">
            <v>-</v>
          </cell>
          <cell r="AG387">
            <v>0</v>
          </cell>
          <cell r="AH387" t="str">
            <v>-</v>
          </cell>
          <cell r="AL387">
            <v>0</v>
          </cell>
          <cell r="AM387">
            <v>0</v>
          </cell>
          <cell r="AN387">
            <v>0</v>
          </cell>
          <cell r="AO387">
            <v>0</v>
          </cell>
          <cell r="AP387">
            <v>0</v>
          </cell>
          <cell r="AQ387">
            <v>0</v>
          </cell>
          <cell r="AT387">
            <v>0</v>
          </cell>
          <cell r="AU387">
            <v>0</v>
          </cell>
          <cell r="AV387">
            <v>390.83582000000001</v>
          </cell>
          <cell r="AW387">
            <v>-390.83582000000001</v>
          </cell>
          <cell r="AX387">
            <v>-390.83582000000001</v>
          </cell>
          <cell r="AY387">
            <v>-390.83582000000001</v>
          </cell>
          <cell r="BC387" t="str">
            <v>Outros Proveitos Operacionais</v>
          </cell>
          <cell r="BF387">
            <v>0</v>
          </cell>
          <cell r="BG387">
            <v>0</v>
          </cell>
          <cell r="BH387">
            <v>0</v>
          </cell>
          <cell r="BI387">
            <v>0</v>
          </cell>
          <cell r="BJ387">
            <v>0</v>
          </cell>
          <cell r="BK387">
            <v>0</v>
          </cell>
          <cell r="BL387">
            <v>0</v>
          </cell>
          <cell r="BO387">
            <v>0</v>
          </cell>
          <cell r="BP387">
            <v>0</v>
          </cell>
          <cell r="BQ387">
            <v>327.28728000000001</v>
          </cell>
          <cell r="BR387">
            <v>0</v>
          </cell>
          <cell r="BS387">
            <v>0</v>
          </cell>
          <cell r="BT387">
            <v>0</v>
          </cell>
          <cell r="BV387">
            <v>0</v>
          </cell>
          <cell r="BW387">
            <v>0</v>
          </cell>
          <cell r="CC387">
            <v>0</v>
          </cell>
          <cell r="CD387" t="str">
            <v>-</v>
          </cell>
          <cell r="CG387">
            <v>0</v>
          </cell>
          <cell r="CH387" t="str">
            <v>-</v>
          </cell>
          <cell r="CL387">
            <v>0</v>
          </cell>
          <cell r="CM387">
            <v>0</v>
          </cell>
          <cell r="CN387">
            <v>0</v>
          </cell>
          <cell r="CO387">
            <v>0</v>
          </cell>
          <cell r="CP387">
            <v>0</v>
          </cell>
          <cell r="CQ387">
            <v>0</v>
          </cell>
          <cell r="CT387">
            <v>0</v>
          </cell>
          <cell r="CU387">
            <v>0</v>
          </cell>
          <cell r="CV387">
            <v>327.28728000000001</v>
          </cell>
          <cell r="CW387">
            <v>-327.28728000000001</v>
          </cell>
          <cell r="CX387">
            <v>-327.28728000000001</v>
          </cell>
          <cell r="CY387">
            <v>-327.28728000000001</v>
          </cell>
          <cell r="DC387" t="str">
            <v>Outros Proveitos Operacionais</v>
          </cell>
          <cell r="DF387">
            <v>0</v>
          </cell>
          <cell r="DG387">
            <v>0</v>
          </cell>
          <cell r="DH387">
            <v>0</v>
          </cell>
          <cell r="DI387">
            <v>0</v>
          </cell>
          <cell r="DJ387">
            <v>0</v>
          </cell>
          <cell r="DK387">
            <v>0</v>
          </cell>
          <cell r="DL387">
            <v>0</v>
          </cell>
          <cell r="DO387">
            <v>0</v>
          </cell>
          <cell r="DP387">
            <v>0</v>
          </cell>
          <cell r="DQ387">
            <v>40.527380000000001</v>
          </cell>
          <cell r="DR387">
            <v>0</v>
          </cell>
          <cell r="DS387">
            <v>0</v>
          </cell>
          <cell r="DT387">
            <v>0</v>
          </cell>
          <cell r="DV387">
            <v>0</v>
          </cell>
          <cell r="DW387">
            <v>0</v>
          </cell>
          <cell r="EC387">
            <v>0</v>
          </cell>
          <cell r="ED387" t="str">
            <v>-</v>
          </cell>
          <cell r="EG387">
            <v>0</v>
          </cell>
          <cell r="EH387" t="str">
            <v>-</v>
          </cell>
          <cell r="EL387">
            <v>0</v>
          </cell>
          <cell r="EM387">
            <v>0</v>
          </cell>
          <cell r="EN387">
            <v>0</v>
          </cell>
          <cell r="EO387">
            <v>0</v>
          </cell>
          <cell r="EP387">
            <v>0</v>
          </cell>
          <cell r="EQ387">
            <v>0</v>
          </cell>
          <cell r="ET387">
            <v>0</v>
          </cell>
          <cell r="EU387">
            <v>0</v>
          </cell>
          <cell r="EV387">
            <v>40.527380000000001</v>
          </cell>
          <cell r="EW387">
            <v>-40.527380000000001</v>
          </cell>
          <cell r="EX387">
            <v>-40.527380000000001</v>
          </cell>
          <cell r="EY387">
            <v>-40.527380000000001</v>
          </cell>
          <cell r="FC387" t="str">
            <v>Outros Proveitos Operacionais</v>
          </cell>
          <cell r="FF387">
            <v>0</v>
          </cell>
          <cell r="FG387">
            <v>0</v>
          </cell>
          <cell r="FH387">
            <v>0</v>
          </cell>
          <cell r="FI387">
            <v>0</v>
          </cell>
          <cell r="FJ387">
            <v>0</v>
          </cell>
          <cell r="FK387">
            <v>0</v>
          </cell>
          <cell r="FL387">
            <v>0</v>
          </cell>
          <cell r="FO387">
            <v>0</v>
          </cell>
          <cell r="FP387">
            <v>0</v>
          </cell>
          <cell r="FQ387">
            <v>23.021159999999998</v>
          </cell>
          <cell r="FR387">
            <v>0</v>
          </cell>
          <cell r="FS387">
            <v>0</v>
          </cell>
          <cell r="FT387">
            <v>0</v>
          </cell>
          <cell r="FV387">
            <v>0</v>
          </cell>
          <cell r="FW387">
            <v>0</v>
          </cell>
          <cell r="GC387">
            <v>0</v>
          </cell>
          <cell r="GD387" t="str">
            <v>-</v>
          </cell>
          <cell r="GG387">
            <v>0</v>
          </cell>
          <cell r="GH387" t="str">
            <v>-</v>
          </cell>
          <cell r="GL387">
            <v>0</v>
          </cell>
          <cell r="GM387">
            <v>0</v>
          </cell>
          <cell r="GN387">
            <v>0</v>
          </cell>
          <cell r="GO387">
            <v>0</v>
          </cell>
          <cell r="GP387">
            <v>0</v>
          </cell>
          <cell r="GQ387">
            <v>0</v>
          </cell>
          <cell r="GT387">
            <v>0</v>
          </cell>
          <cell r="GU387">
            <v>0</v>
          </cell>
          <cell r="GV387">
            <v>23.021159999999998</v>
          </cell>
          <cell r="GW387">
            <v>-23.021159999999998</v>
          </cell>
          <cell r="GX387">
            <v>-23.021159999999998</v>
          </cell>
          <cell r="GY387">
            <v>-23.021159999999998</v>
          </cell>
        </row>
        <row r="388">
          <cell r="C388" t="str">
            <v>Outros Proveitos Operacionais</v>
          </cell>
          <cell r="F388">
            <v>176.61569</v>
          </cell>
          <cell r="G388">
            <v>542.93270999999993</v>
          </cell>
          <cell r="H388">
            <v>562.81025999999997</v>
          </cell>
          <cell r="I388">
            <v>656.40356999999995</v>
          </cell>
          <cell r="J388">
            <v>656.40356999999995</v>
          </cell>
          <cell r="K388">
            <v>792.84857999999997</v>
          </cell>
          <cell r="L388">
            <v>792.84857999999997</v>
          </cell>
          <cell r="O388">
            <v>121.65482</v>
          </cell>
          <cell r="P388">
            <v>235.17133999999999</v>
          </cell>
          <cell r="Q388">
            <v>390.83582000000001</v>
          </cell>
          <cell r="R388">
            <v>357.54167782372838</v>
          </cell>
          <cell r="S388">
            <v>390.70494312985085</v>
          </cell>
          <cell r="T388">
            <v>390.70494312985085</v>
          </cell>
          <cell r="V388">
            <v>390.70494312985085</v>
          </cell>
          <cell r="W388">
            <v>390.7049431298509</v>
          </cell>
          <cell r="Z388">
            <v>0</v>
          </cell>
          <cell r="AC388">
            <v>-402.14363687014912</v>
          </cell>
          <cell r="AD388">
            <v>-0.50721366855465533</v>
          </cell>
          <cell r="AG388">
            <v>390.7049431298509</v>
          </cell>
          <cell r="AH388" t="str">
            <v>-</v>
          </cell>
          <cell r="AL388">
            <v>176.61569</v>
          </cell>
          <cell r="AM388">
            <v>366.31701999999996</v>
          </cell>
          <cell r="AN388">
            <v>19.877550000000042</v>
          </cell>
          <cell r="AO388">
            <v>93.593309999999974</v>
          </cell>
          <cell r="AP388">
            <v>93.593309999999974</v>
          </cell>
          <cell r="AQ388">
            <v>230.03832</v>
          </cell>
          <cell r="AT388">
            <v>121.65482</v>
          </cell>
          <cell r="AU388">
            <v>113.51651999999999</v>
          </cell>
          <cell r="AV388">
            <v>155.66448000000003</v>
          </cell>
          <cell r="AW388">
            <v>-33.294142176271635</v>
          </cell>
          <cell r="AX388">
            <v>-0.13087687014916582</v>
          </cell>
          <cell r="AY388">
            <v>-0.13087687014916582</v>
          </cell>
          <cell r="BC388" t="str">
            <v>Outros Proveitos Operacionais</v>
          </cell>
          <cell r="BF388">
            <v>176.61569</v>
          </cell>
          <cell r="BG388">
            <v>542.93270999999993</v>
          </cell>
          <cell r="BH388">
            <v>562.81025999999997</v>
          </cell>
          <cell r="BI388">
            <v>656.40356999999995</v>
          </cell>
          <cell r="BJ388">
            <v>656.40356999999995</v>
          </cell>
          <cell r="BK388">
            <v>792.84857999999997</v>
          </cell>
          <cell r="BL388">
            <v>792.84857999999997</v>
          </cell>
          <cell r="BO388">
            <v>121.65482</v>
          </cell>
          <cell r="BP388">
            <v>235.17133999999999</v>
          </cell>
          <cell r="BQ388">
            <v>327.28728000000001</v>
          </cell>
          <cell r="BR388">
            <v>357.54167782372838</v>
          </cell>
          <cell r="BS388">
            <v>390.70494312985085</v>
          </cell>
          <cell r="BT388">
            <v>390.70494312985085</v>
          </cell>
          <cell r="BV388">
            <v>390.70494312985085</v>
          </cell>
          <cell r="BW388">
            <v>390.7049431298509</v>
          </cell>
          <cell r="CC388">
            <v>-402.14363687014912</v>
          </cell>
          <cell r="CD388">
            <v>-0.50721366855465533</v>
          </cell>
          <cell r="CG388">
            <v>390.7049431298509</v>
          </cell>
          <cell r="CH388" t="str">
            <v>-</v>
          </cell>
          <cell r="CL388">
            <v>176.61569</v>
          </cell>
          <cell r="CM388">
            <v>366.31701999999996</v>
          </cell>
          <cell r="CN388">
            <v>19.877550000000042</v>
          </cell>
          <cell r="CO388">
            <v>93.593309999999974</v>
          </cell>
          <cell r="CP388">
            <v>93.593309999999974</v>
          </cell>
          <cell r="CQ388">
            <v>230.03832</v>
          </cell>
          <cell r="CT388">
            <v>121.65482</v>
          </cell>
          <cell r="CU388">
            <v>113.51651999999999</v>
          </cell>
          <cell r="CV388">
            <v>92.115940000000023</v>
          </cell>
          <cell r="CW388">
            <v>30.254397823728368</v>
          </cell>
          <cell r="CX388">
            <v>63.417663129850837</v>
          </cell>
          <cell r="CY388">
            <v>63.417663129850837</v>
          </cell>
          <cell r="DC388" t="str">
            <v>Outros Proveitos Operacionais</v>
          </cell>
          <cell r="DF388">
            <v>0</v>
          </cell>
          <cell r="DG388">
            <v>0</v>
          </cell>
          <cell r="DH388">
            <v>0</v>
          </cell>
          <cell r="DI388">
            <v>0</v>
          </cell>
          <cell r="DJ388">
            <v>0</v>
          </cell>
          <cell r="DK388">
            <v>0</v>
          </cell>
          <cell r="DL388">
            <v>0</v>
          </cell>
          <cell r="DO388">
            <v>0</v>
          </cell>
          <cell r="DP388">
            <v>0</v>
          </cell>
          <cell r="DQ388">
            <v>40.527380000000001</v>
          </cell>
          <cell r="DR388">
            <v>0</v>
          </cell>
          <cell r="DS388">
            <v>0</v>
          </cell>
          <cell r="DT388">
            <v>0</v>
          </cell>
          <cell r="DV388">
            <v>0</v>
          </cell>
          <cell r="DW388">
            <v>0</v>
          </cell>
          <cell r="EC388">
            <v>0</v>
          </cell>
          <cell r="ED388" t="str">
            <v>-</v>
          </cell>
          <cell r="EG388">
            <v>0</v>
          </cell>
          <cell r="EH388" t="str">
            <v>-</v>
          </cell>
          <cell r="EL388">
            <v>0</v>
          </cell>
          <cell r="EM388">
            <v>0</v>
          </cell>
          <cell r="EN388">
            <v>0</v>
          </cell>
          <cell r="EO388">
            <v>0</v>
          </cell>
          <cell r="EP388">
            <v>0</v>
          </cell>
          <cell r="EQ388">
            <v>0</v>
          </cell>
          <cell r="ET388">
            <v>0</v>
          </cell>
          <cell r="EU388">
            <v>0</v>
          </cell>
          <cell r="EV388">
            <v>40.527380000000001</v>
          </cell>
          <cell r="EW388">
            <v>-40.527380000000001</v>
          </cell>
          <cell r="EX388">
            <v>-40.527380000000001</v>
          </cell>
          <cell r="EY388">
            <v>-40.527380000000001</v>
          </cell>
          <cell r="FC388" t="str">
            <v>Outros Proveitos Operacionais</v>
          </cell>
          <cell r="FF388">
            <v>0</v>
          </cell>
          <cell r="FG388">
            <v>0</v>
          </cell>
          <cell r="FH388">
            <v>0</v>
          </cell>
          <cell r="FI388">
            <v>0</v>
          </cell>
          <cell r="FJ388">
            <v>0</v>
          </cell>
          <cell r="FK388">
            <v>0</v>
          </cell>
          <cell r="FL388">
            <v>0</v>
          </cell>
          <cell r="FO388">
            <v>0</v>
          </cell>
          <cell r="FP388">
            <v>0</v>
          </cell>
          <cell r="FQ388">
            <v>23.021159999999998</v>
          </cell>
          <cell r="FR388">
            <v>0</v>
          </cell>
          <cell r="FS388">
            <v>0</v>
          </cell>
          <cell r="FT388">
            <v>0</v>
          </cell>
          <cell r="FV388">
            <v>0</v>
          </cell>
          <cell r="FW388">
            <v>0</v>
          </cell>
          <cell r="GC388">
            <v>0</v>
          </cell>
          <cell r="GD388" t="str">
            <v>-</v>
          </cell>
          <cell r="GG388">
            <v>0</v>
          </cell>
          <cell r="GH388" t="str">
            <v>-</v>
          </cell>
          <cell r="GL388">
            <v>0</v>
          </cell>
          <cell r="GM388">
            <v>0</v>
          </cell>
          <cell r="GN388">
            <v>0</v>
          </cell>
          <cell r="GO388">
            <v>0</v>
          </cell>
          <cell r="GP388">
            <v>0</v>
          </cell>
          <cell r="GQ388">
            <v>0</v>
          </cell>
          <cell r="GT388">
            <v>0</v>
          </cell>
          <cell r="GU388">
            <v>0</v>
          </cell>
          <cell r="GV388">
            <v>23.021159999999998</v>
          </cell>
          <cell r="GW388">
            <v>-23.021159999999998</v>
          </cell>
          <cell r="GX388">
            <v>-23.021159999999998</v>
          </cell>
          <cell r="GY388">
            <v>-23.021159999999998</v>
          </cell>
        </row>
        <row r="389">
          <cell r="C389" t="str">
            <v>Proveitos Operacionais</v>
          </cell>
          <cell r="F389">
            <v>119426.73903000001</v>
          </cell>
          <cell r="G389">
            <v>349319.02887000004</v>
          </cell>
          <cell r="H389">
            <v>460520.63538999995</v>
          </cell>
          <cell r="I389">
            <v>521700.99382000003</v>
          </cell>
          <cell r="J389">
            <v>527731.75208999997</v>
          </cell>
          <cell r="K389">
            <v>700197.83823000011</v>
          </cell>
          <cell r="L389">
            <v>700197.83823000011</v>
          </cell>
          <cell r="O389">
            <v>205124.54294999997</v>
          </cell>
          <cell r="P389">
            <v>452548.00024999998</v>
          </cell>
          <cell r="Q389">
            <v>699657.10385000019</v>
          </cell>
          <cell r="R389">
            <v>789571.30583258276</v>
          </cell>
          <cell r="S389">
            <v>894990.85102113965</v>
          </cell>
          <cell r="T389">
            <v>981737.08841736172</v>
          </cell>
          <cell r="V389">
            <v>981737.08841736172</v>
          </cell>
          <cell r="W389">
            <v>981737.08841736172</v>
          </cell>
          <cell r="Z389">
            <v>895731</v>
          </cell>
          <cell r="AC389">
            <v>281539.25018736161</v>
          </cell>
          <cell r="AD389">
            <v>0.40208528906494845</v>
          </cell>
          <cell r="AG389">
            <v>86006.088417361723</v>
          </cell>
          <cell r="AH389">
            <v>9.601776472776069E-2</v>
          </cell>
          <cell r="AL389">
            <v>119426.73903000001</v>
          </cell>
          <cell r="AM389">
            <v>229892.28984000004</v>
          </cell>
          <cell r="AN389">
            <v>111201.60651999991</v>
          </cell>
          <cell r="AO389">
            <v>61180.35843000008</v>
          </cell>
          <cell r="AP389">
            <v>67211.116700000013</v>
          </cell>
          <cell r="AQ389">
            <v>239677.20284000016</v>
          </cell>
          <cell r="AT389">
            <v>205124.54294999997</v>
          </cell>
          <cell r="AU389">
            <v>247423.45730000001</v>
          </cell>
          <cell r="AV389">
            <v>247109.10360000021</v>
          </cell>
          <cell r="AW389">
            <v>89914.20198258257</v>
          </cell>
          <cell r="AX389">
            <v>195333.74717113946</v>
          </cell>
          <cell r="AY389">
            <v>282079.98456736153</v>
          </cell>
          <cell r="BC389" t="str">
            <v>Proveitos Operacionais</v>
          </cell>
          <cell r="BF389">
            <v>116752.34337000002</v>
          </cell>
          <cell r="BG389">
            <v>345968.65390999999</v>
          </cell>
          <cell r="BH389">
            <v>444933.68488999997</v>
          </cell>
          <cell r="BI389">
            <v>482994.96622</v>
          </cell>
          <cell r="BJ389">
            <v>482994.96622</v>
          </cell>
          <cell r="BK389">
            <v>568573.47103999997</v>
          </cell>
          <cell r="BL389">
            <v>568573.47103999997</v>
          </cell>
          <cell r="BO389">
            <v>104420.36904999998</v>
          </cell>
          <cell r="BP389">
            <v>226804.37341999999</v>
          </cell>
          <cell r="BQ389">
            <v>346235.63571</v>
          </cell>
          <cell r="BR389">
            <v>388643.49964793271</v>
          </cell>
          <cell r="BS389">
            <v>430277.85338942928</v>
          </cell>
          <cell r="BT389">
            <v>472297.77697021532</v>
          </cell>
          <cell r="BV389">
            <v>472297.77697021532</v>
          </cell>
          <cell r="BW389">
            <v>472297.77697021537</v>
          </cell>
          <cell r="CC389">
            <v>-96275.694069784658</v>
          </cell>
          <cell r="CD389">
            <v>-0.16932850189735904</v>
          </cell>
          <cell r="CG389">
            <v>472297.77697021537</v>
          </cell>
          <cell r="CH389" t="str">
            <v>-</v>
          </cell>
          <cell r="CL389">
            <v>116752.34337000002</v>
          </cell>
          <cell r="CM389">
            <v>229216.31053999998</v>
          </cell>
          <cell r="CN389">
            <v>98965.030979999981</v>
          </cell>
          <cell r="CO389">
            <v>38061.281330000027</v>
          </cell>
          <cell r="CP389">
            <v>38061.281330000027</v>
          </cell>
          <cell r="CQ389">
            <v>123639.78615</v>
          </cell>
          <cell r="CT389">
            <v>104420.36904999998</v>
          </cell>
          <cell r="CU389">
            <v>122384.00437000001</v>
          </cell>
          <cell r="CV389">
            <v>119431.26229000001</v>
          </cell>
          <cell r="CW389">
            <v>42407.863937932707</v>
          </cell>
          <cell r="CX389">
            <v>84042.217679429275</v>
          </cell>
          <cell r="CY389">
            <v>126062.14126021531</v>
          </cell>
          <cell r="DC389" t="str">
            <v>Proveitos Operacionais</v>
          </cell>
          <cell r="DF389">
            <v>0</v>
          </cell>
          <cell r="DG389">
            <v>0</v>
          </cell>
          <cell r="DH389">
            <v>0</v>
          </cell>
          <cell r="DI389">
            <v>20259.888579999999</v>
          </cell>
          <cell r="DJ389">
            <v>20259.888579999999</v>
          </cell>
          <cell r="DK389">
            <v>68035.794099999999</v>
          </cell>
          <cell r="DL389">
            <v>20259.888579999999</v>
          </cell>
          <cell r="DO389">
            <v>63058.683709999998</v>
          </cell>
          <cell r="DP389">
            <v>124746.15193000001</v>
          </cell>
          <cell r="DQ389">
            <v>193045.83171</v>
          </cell>
          <cell r="DR389">
            <v>219507.17144508669</v>
          </cell>
          <cell r="DS389">
            <v>243440.85628855444</v>
          </cell>
          <cell r="DT389">
            <v>266320.92266462481</v>
          </cell>
          <cell r="DV389">
            <v>266320.92266462481</v>
          </cell>
          <cell r="DW389">
            <v>266320.92266462481</v>
          </cell>
          <cell r="EC389">
            <v>246061.03408462481</v>
          </cell>
          <cell r="ED389">
            <v>12.145231357665484</v>
          </cell>
          <cell r="EG389">
            <v>266320.92266462481</v>
          </cell>
          <cell r="EH389" t="str">
            <v>-</v>
          </cell>
          <cell r="EL389">
            <v>0</v>
          </cell>
          <cell r="EM389">
            <v>0</v>
          </cell>
          <cell r="EN389">
            <v>0</v>
          </cell>
          <cell r="EO389">
            <v>20259.888579999999</v>
          </cell>
          <cell r="EP389">
            <v>20259.888579999999</v>
          </cell>
          <cell r="EQ389">
            <v>68035.794099999999</v>
          </cell>
          <cell r="ET389">
            <v>63058.683709999998</v>
          </cell>
          <cell r="EU389">
            <v>61687.46822000001</v>
          </cell>
          <cell r="EV389">
            <v>68299.679779999991</v>
          </cell>
          <cell r="EW389">
            <v>26461.339735086687</v>
          </cell>
          <cell r="EX389">
            <v>50395.024578554439</v>
          </cell>
          <cell r="EY389">
            <v>73275.090954624815</v>
          </cell>
          <cell r="FC389" t="str">
            <v>Proveitos Operacionais</v>
          </cell>
          <cell r="FF389">
            <v>0</v>
          </cell>
          <cell r="FG389">
            <v>0</v>
          </cell>
          <cell r="FH389">
            <v>0</v>
          </cell>
          <cell r="FI389">
            <v>0</v>
          </cell>
          <cell r="FJ389">
            <v>0</v>
          </cell>
          <cell r="FK389">
            <v>32779.503819999998</v>
          </cell>
          <cell r="FL389">
            <v>32779.503819999998</v>
          </cell>
          <cell r="FO389">
            <v>28749.756570000001</v>
          </cell>
          <cell r="FP389">
            <v>72222.530010000002</v>
          </cell>
          <cell r="FQ389">
            <v>115240.89093000002</v>
          </cell>
          <cell r="FR389">
            <v>131270.91751734103</v>
          </cell>
          <cell r="FS389">
            <v>145675.74980093373</v>
          </cell>
          <cell r="FT389">
            <v>160649.59800918837</v>
          </cell>
          <cell r="FV389">
            <v>160649.59800918837</v>
          </cell>
          <cell r="FW389">
            <v>160649.59800918837</v>
          </cell>
          <cell r="GC389">
            <v>127870.09418918837</v>
          </cell>
          <cell r="GD389">
            <v>3.9009160996259515</v>
          </cell>
          <cell r="GG389">
            <v>160649.59800918837</v>
          </cell>
          <cell r="GH389" t="str">
            <v>-</v>
          </cell>
          <cell r="GL389">
            <v>0</v>
          </cell>
          <cell r="GM389">
            <v>0</v>
          </cell>
          <cell r="GN389">
            <v>0</v>
          </cell>
          <cell r="GO389">
            <v>0</v>
          </cell>
          <cell r="GP389">
            <v>0</v>
          </cell>
          <cell r="GQ389">
            <v>32779.503819999998</v>
          </cell>
          <cell r="GT389">
            <v>28749.756570000001</v>
          </cell>
          <cell r="GU389">
            <v>43472.773440000004</v>
          </cell>
          <cell r="GV389">
            <v>43018.360920000021</v>
          </cell>
          <cell r="GW389">
            <v>16030.02658734101</v>
          </cell>
          <cell r="GX389">
            <v>30434.858870933705</v>
          </cell>
          <cell r="GY389">
            <v>45408.707079188345</v>
          </cell>
        </row>
        <row r="391">
          <cell r="C391" t="str">
            <v>Compras de Electricidade</v>
          </cell>
          <cell r="F391">
            <v>86934.385799999989</v>
          </cell>
          <cell r="G391">
            <v>258606.70293999999</v>
          </cell>
          <cell r="H391">
            <v>329637.50379000005</v>
          </cell>
          <cell r="I391">
            <v>373209.89579400007</v>
          </cell>
          <cell r="J391">
            <v>375435.14606000006</v>
          </cell>
          <cell r="K391">
            <v>490851.23860000004</v>
          </cell>
          <cell r="L391">
            <v>490851.23860000004</v>
          </cell>
          <cell r="O391">
            <v>135307.69077999998</v>
          </cell>
          <cell r="P391">
            <v>290803.02373999992</v>
          </cell>
          <cell r="Q391">
            <v>454478.77155999996</v>
          </cell>
          <cell r="R391">
            <v>494087.73672724789</v>
          </cell>
          <cell r="S391">
            <v>565640.73383034253</v>
          </cell>
          <cell r="T391">
            <v>636013.9090468525</v>
          </cell>
          <cell r="V391">
            <v>636013.9090468525</v>
          </cell>
          <cell r="W391">
            <v>636013.9090468525</v>
          </cell>
          <cell r="Z391">
            <v>541070</v>
          </cell>
          <cell r="AC391">
            <v>145162.67044685245</v>
          </cell>
          <cell r="AD391">
            <v>0.29573658785273449</v>
          </cell>
          <cell r="AG391">
            <v>94943.909046852496</v>
          </cell>
          <cell r="AH391">
            <v>0.1754743546063402</v>
          </cell>
          <cell r="AL391">
            <v>86934.385799999989</v>
          </cell>
          <cell r="AM391">
            <v>171672.31714</v>
          </cell>
          <cell r="AN391">
            <v>71030.800850000058</v>
          </cell>
          <cell r="AO391">
            <v>43572.392004000023</v>
          </cell>
          <cell r="AP391">
            <v>45797.642270000011</v>
          </cell>
          <cell r="AQ391">
            <v>161213.73480999999</v>
          </cell>
          <cell r="AT391">
            <v>135307.69077999998</v>
          </cell>
          <cell r="AU391">
            <v>155495.33295999994</v>
          </cell>
          <cell r="AV391">
            <v>163675.74782000005</v>
          </cell>
          <cell r="AW391">
            <v>39608.965167247923</v>
          </cell>
          <cell r="AX391">
            <v>111161.96227034257</v>
          </cell>
          <cell r="AY391">
            <v>162752.5289110486</v>
          </cell>
          <cell r="BC391" t="str">
            <v>Compras de Electricidade</v>
          </cell>
          <cell r="BF391">
            <v>88020.720279999994</v>
          </cell>
          <cell r="BG391">
            <v>265178.28088999999</v>
          </cell>
          <cell r="BH391">
            <v>335106.40657000005</v>
          </cell>
          <cell r="BI391">
            <v>364010.30629000004</v>
          </cell>
          <cell r="BJ391">
            <v>364010.30629000004</v>
          </cell>
          <cell r="BK391">
            <v>429063.16016000009</v>
          </cell>
          <cell r="BL391">
            <v>429063.16016000009</v>
          </cell>
          <cell r="BO391">
            <v>81597.335729999992</v>
          </cell>
          <cell r="BP391">
            <v>171736.57001000002</v>
          </cell>
          <cell r="BQ391">
            <v>263668.89555999998</v>
          </cell>
          <cell r="BR391">
            <v>295128.72273957927</v>
          </cell>
          <cell r="BS391">
            <v>324397.43022257247</v>
          </cell>
          <cell r="BT391">
            <v>352734.49354134977</v>
          </cell>
          <cell r="BV391">
            <v>352734.49354134977</v>
          </cell>
          <cell r="BW391">
            <v>352734.49354134977</v>
          </cell>
          <cell r="CC391">
            <v>-76328.666618650313</v>
          </cell>
          <cell r="CD391">
            <v>-0.17789610879243722</v>
          </cell>
          <cell r="CG391">
            <v>352734.49354134977</v>
          </cell>
          <cell r="CH391" t="str">
            <v>-</v>
          </cell>
          <cell r="CL391">
            <v>88020.720279999994</v>
          </cell>
          <cell r="CM391">
            <v>177157.56060999999</v>
          </cell>
          <cell r="CN391">
            <v>69928.125680000056</v>
          </cell>
          <cell r="CO391">
            <v>28903.899719999987</v>
          </cell>
          <cell r="CP391">
            <v>28903.899719999987</v>
          </cell>
          <cell r="CQ391">
            <v>93956.753590000037</v>
          </cell>
          <cell r="CT391">
            <v>81597.335729999992</v>
          </cell>
          <cell r="CU391">
            <v>90139.234280000033</v>
          </cell>
          <cell r="CV391">
            <v>91932.32554999995</v>
          </cell>
          <cell r="CW391">
            <v>31459.827179579297</v>
          </cell>
          <cell r="CX391">
            <v>60728.534662572492</v>
          </cell>
          <cell r="CY391">
            <v>89065.597981349798</v>
          </cell>
          <cell r="DC391" t="str">
            <v>Compras de Electricidade</v>
          </cell>
          <cell r="DF391">
            <v>0</v>
          </cell>
          <cell r="DG391">
            <v>0</v>
          </cell>
          <cell r="DH391">
            <v>0</v>
          </cell>
          <cell r="DI391">
            <v>13913.37048</v>
          </cell>
          <cell r="DJ391">
            <v>13913.37048</v>
          </cell>
          <cell r="DK391">
            <v>42190.379659999999</v>
          </cell>
          <cell r="DL391">
            <v>13913.37048</v>
          </cell>
          <cell r="DO391">
            <v>35363.649570000001</v>
          </cell>
          <cell r="DP391">
            <v>75208.446039999995</v>
          </cell>
          <cell r="DQ391">
            <v>118065.82676000001</v>
          </cell>
          <cell r="DR391">
            <v>122281.06965606936</v>
          </cell>
          <cell r="DS391">
            <v>135535.16697413975</v>
          </cell>
          <cell r="DT391">
            <v>161238.51454823889</v>
          </cell>
          <cell r="DV391">
            <v>161238.51454823889</v>
          </cell>
          <cell r="DW391">
            <v>161238.51454823889</v>
          </cell>
          <cell r="EC391">
            <v>147325.14406823888</v>
          </cell>
          <cell r="ED391">
            <v>10.588745859963538</v>
          </cell>
          <cell r="EG391">
            <v>161238.51454823889</v>
          </cell>
          <cell r="EH391" t="str">
            <v>-</v>
          </cell>
          <cell r="EL391">
            <v>0</v>
          </cell>
          <cell r="EM391">
            <v>0</v>
          </cell>
          <cell r="EN391">
            <v>0</v>
          </cell>
          <cell r="EO391">
            <v>13913.37048</v>
          </cell>
          <cell r="EP391">
            <v>13913.37048</v>
          </cell>
          <cell r="EQ391">
            <v>42190.379659999999</v>
          </cell>
          <cell r="ET391">
            <v>35363.649570000001</v>
          </cell>
          <cell r="EU391">
            <v>39844.796469999994</v>
          </cell>
          <cell r="EV391">
            <v>42857.380720000016</v>
          </cell>
          <cell r="EW391">
            <v>4215.2428960693505</v>
          </cell>
          <cell r="EX391">
            <v>17469.340214139738</v>
          </cell>
          <cell r="EY391">
            <v>43172.68778823888</v>
          </cell>
          <cell r="FC391" t="str">
            <v>Compras de Electricidade</v>
          </cell>
          <cell r="FF391">
            <v>0</v>
          </cell>
          <cell r="FG391">
            <v>0</v>
          </cell>
          <cell r="FH391">
            <v>0</v>
          </cell>
          <cell r="FI391">
            <v>0</v>
          </cell>
          <cell r="FJ391">
            <v>0</v>
          </cell>
          <cell r="FK391">
            <v>18151.31048</v>
          </cell>
          <cell r="FL391">
            <v>18151.31048</v>
          </cell>
          <cell r="FO391">
            <v>15266.560660000001</v>
          </cell>
          <cell r="FP391">
            <v>37065.624400000001</v>
          </cell>
          <cell r="FQ391">
            <v>59198.910880000003</v>
          </cell>
          <cell r="FR391">
            <v>61627.790598265899</v>
          </cell>
          <cell r="FS391">
            <v>68721.264929185898</v>
          </cell>
          <cell r="FT391">
            <v>81691.586370597244</v>
          </cell>
          <cell r="FV391">
            <v>81691.586370597244</v>
          </cell>
          <cell r="FW391">
            <v>81691.586370597244</v>
          </cell>
          <cell r="GC391">
            <v>63540.275890597244</v>
          </cell>
          <cell r="GD391">
            <v>3.5005888947031689</v>
          </cell>
          <cell r="GG391">
            <v>81691.586370597244</v>
          </cell>
          <cell r="GH391" t="str">
            <v>-</v>
          </cell>
          <cell r="GL391">
            <v>0</v>
          </cell>
          <cell r="GM391">
            <v>0</v>
          </cell>
          <cell r="GN391">
            <v>0</v>
          </cell>
          <cell r="GO391">
            <v>0</v>
          </cell>
          <cell r="GP391">
            <v>0</v>
          </cell>
          <cell r="GQ391">
            <v>18151.31048</v>
          </cell>
          <cell r="GT391">
            <v>15266.560660000001</v>
          </cell>
          <cell r="GU391">
            <v>21799.063739999998</v>
          </cell>
          <cell r="GV391">
            <v>22133.286480000002</v>
          </cell>
          <cell r="GW391">
            <v>2428.8797182658964</v>
          </cell>
          <cell r="GX391">
            <v>9522.3540491858948</v>
          </cell>
          <cell r="GY391">
            <v>22492.675490597241</v>
          </cell>
        </row>
        <row r="392">
          <cell r="C392" t="str">
            <v>Combustíveis</v>
          </cell>
          <cell r="F392">
            <v>0</v>
          </cell>
          <cell r="G392">
            <v>0</v>
          </cell>
          <cell r="H392">
            <v>0</v>
          </cell>
          <cell r="I392">
            <v>0</v>
          </cell>
          <cell r="J392">
            <v>0</v>
          </cell>
          <cell r="K392">
            <v>0</v>
          </cell>
          <cell r="L392">
            <v>0</v>
          </cell>
          <cell r="O392">
            <v>0</v>
          </cell>
          <cell r="P392">
            <v>793.40386000000001</v>
          </cell>
          <cell r="Q392">
            <v>0</v>
          </cell>
          <cell r="R392">
            <v>0</v>
          </cell>
          <cell r="S392">
            <v>0</v>
          </cell>
          <cell r="T392">
            <v>0</v>
          </cell>
          <cell r="V392">
            <v>0</v>
          </cell>
          <cell r="W392">
            <v>0</v>
          </cell>
          <cell r="Z392">
            <v>0</v>
          </cell>
          <cell r="AC392">
            <v>0</v>
          </cell>
          <cell r="AD392" t="str">
            <v>-</v>
          </cell>
          <cell r="AG392">
            <v>0</v>
          </cell>
          <cell r="AH392" t="str">
            <v>-</v>
          </cell>
          <cell r="AL392">
            <v>0</v>
          </cell>
          <cell r="AM392">
            <v>0</v>
          </cell>
          <cell r="AN392">
            <v>0</v>
          </cell>
          <cell r="AO392">
            <v>0</v>
          </cell>
          <cell r="AP392">
            <v>0</v>
          </cell>
          <cell r="AQ392">
            <v>0</v>
          </cell>
          <cell r="AT392">
            <v>0</v>
          </cell>
          <cell r="AU392">
            <v>793.40386000000001</v>
          </cell>
          <cell r="AV392">
            <v>-793.40386000000001</v>
          </cell>
          <cell r="AW392">
            <v>0</v>
          </cell>
          <cell r="AX392">
            <v>0</v>
          </cell>
          <cell r="AY392">
            <v>0</v>
          </cell>
          <cell r="BC392" t="str">
            <v>Combustíveis</v>
          </cell>
          <cell r="BF392">
            <v>0</v>
          </cell>
          <cell r="BG392">
            <v>0</v>
          </cell>
          <cell r="BH392">
            <v>0</v>
          </cell>
          <cell r="BI392">
            <v>0</v>
          </cell>
          <cell r="BJ392">
            <v>0</v>
          </cell>
          <cell r="BK392">
            <v>0</v>
          </cell>
          <cell r="BL392">
            <v>0</v>
          </cell>
          <cell r="BO392">
            <v>0</v>
          </cell>
          <cell r="BP392">
            <v>0</v>
          </cell>
          <cell r="BQ392">
            <v>0</v>
          </cell>
          <cell r="BR392">
            <v>0</v>
          </cell>
          <cell r="BS392">
            <v>0</v>
          </cell>
          <cell r="BT392">
            <v>0</v>
          </cell>
          <cell r="BV392">
            <v>0</v>
          </cell>
          <cell r="BW392">
            <v>0</v>
          </cell>
          <cell r="CC392">
            <v>0</v>
          </cell>
          <cell r="CD392" t="str">
            <v>-</v>
          </cell>
          <cell r="CG392">
            <v>0</v>
          </cell>
          <cell r="CH392" t="str">
            <v>-</v>
          </cell>
          <cell r="CL392">
            <v>0</v>
          </cell>
          <cell r="CM392">
            <v>0</v>
          </cell>
          <cell r="CN392">
            <v>0</v>
          </cell>
          <cell r="CO392">
            <v>0</v>
          </cell>
          <cell r="CP392">
            <v>0</v>
          </cell>
          <cell r="CQ392">
            <v>0</v>
          </cell>
          <cell r="CT392">
            <v>0</v>
          </cell>
          <cell r="CU392">
            <v>0</v>
          </cell>
          <cell r="CV392">
            <v>0</v>
          </cell>
          <cell r="CW392">
            <v>0</v>
          </cell>
          <cell r="CX392">
            <v>0</v>
          </cell>
          <cell r="CY392">
            <v>0</v>
          </cell>
          <cell r="DC392" t="str">
            <v>Combustíveis</v>
          </cell>
          <cell r="DF392">
            <v>0</v>
          </cell>
          <cell r="DG392">
            <v>0</v>
          </cell>
          <cell r="DH392">
            <v>0</v>
          </cell>
          <cell r="DI392">
            <v>0</v>
          </cell>
          <cell r="DJ392">
            <v>0</v>
          </cell>
          <cell r="DK392">
            <v>0</v>
          </cell>
          <cell r="DL392">
            <v>0</v>
          </cell>
          <cell r="DO392">
            <v>0</v>
          </cell>
          <cell r="DP392">
            <v>0</v>
          </cell>
          <cell r="DQ392">
            <v>0</v>
          </cell>
          <cell r="DR392">
            <v>0</v>
          </cell>
          <cell r="DS392">
            <v>0</v>
          </cell>
          <cell r="DT392">
            <v>0</v>
          </cell>
          <cell r="DV392">
            <v>0</v>
          </cell>
          <cell r="DW392">
            <v>0</v>
          </cell>
          <cell r="EC392">
            <v>0</v>
          </cell>
          <cell r="ED392" t="str">
            <v>-</v>
          </cell>
          <cell r="EG392">
            <v>0</v>
          </cell>
          <cell r="EH392" t="str">
            <v>-</v>
          </cell>
          <cell r="EL392">
            <v>0</v>
          </cell>
          <cell r="EM392">
            <v>0</v>
          </cell>
          <cell r="EN392">
            <v>0</v>
          </cell>
          <cell r="EO392">
            <v>0</v>
          </cell>
          <cell r="EP392">
            <v>0</v>
          </cell>
          <cell r="EQ392">
            <v>0</v>
          </cell>
          <cell r="ET392">
            <v>0</v>
          </cell>
          <cell r="EU392">
            <v>0</v>
          </cell>
          <cell r="EV392">
            <v>0</v>
          </cell>
          <cell r="EW392">
            <v>0</v>
          </cell>
          <cell r="EX392">
            <v>0</v>
          </cell>
          <cell r="EY392">
            <v>0</v>
          </cell>
          <cell r="FC392" t="str">
            <v>Combustíveis</v>
          </cell>
          <cell r="FF392">
            <v>0</v>
          </cell>
          <cell r="FG392">
            <v>0</v>
          </cell>
          <cell r="FH392">
            <v>0</v>
          </cell>
          <cell r="FI392">
            <v>0</v>
          </cell>
          <cell r="FJ392">
            <v>0</v>
          </cell>
          <cell r="FK392">
            <v>0</v>
          </cell>
          <cell r="FL392">
            <v>0</v>
          </cell>
          <cell r="FO392">
            <v>0</v>
          </cell>
          <cell r="FP392">
            <v>0</v>
          </cell>
          <cell r="FQ392">
            <v>0</v>
          </cell>
          <cell r="FR392">
            <v>0</v>
          </cell>
          <cell r="FS392">
            <v>0</v>
          </cell>
          <cell r="FT392">
            <v>0</v>
          </cell>
          <cell r="FV392">
            <v>0</v>
          </cell>
          <cell r="FW392">
            <v>0</v>
          </cell>
          <cell r="GC392">
            <v>0</v>
          </cell>
          <cell r="GD392" t="str">
            <v>-</v>
          </cell>
          <cell r="GG392">
            <v>0</v>
          </cell>
          <cell r="GH392" t="str">
            <v>-</v>
          </cell>
          <cell r="GL392">
            <v>0</v>
          </cell>
          <cell r="GM392">
            <v>0</v>
          </cell>
          <cell r="GN392">
            <v>0</v>
          </cell>
          <cell r="GO392">
            <v>0</v>
          </cell>
          <cell r="GP392">
            <v>0</v>
          </cell>
          <cell r="GQ392">
            <v>0</v>
          </cell>
          <cell r="GT392">
            <v>0</v>
          </cell>
          <cell r="GU392">
            <v>0</v>
          </cell>
          <cell r="GV392">
            <v>0</v>
          </cell>
          <cell r="GW392">
            <v>0</v>
          </cell>
          <cell r="GX392">
            <v>0</v>
          </cell>
          <cell r="GY392">
            <v>0</v>
          </cell>
        </row>
        <row r="393">
          <cell r="C393" t="str">
            <v>Materiais diversos e mercadorias</v>
          </cell>
          <cell r="F393">
            <v>497.77996999999999</v>
          </cell>
          <cell r="G393">
            <v>1851.7572</v>
          </cell>
          <cell r="H393">
            <v>2392.1648699999996</v>
          </cell>
          <cell r="I393">
            <v>2721.4127800000001</v>
          </cell>
          <cell r="J393">
            <v>2721.5746500000005</v>
          </cell>
          <cell r="K393">
            <v>3980.1456999999996</v>
          </cell>
          <cell r="L393">
            <v>3980.1456999999996</v>
          </cell>
          <cell r="O393">
            <v>1856.4938400000001</v>
          </cell>
          <cell r="P393">
            <v>3818.8956600000001</v>
          </cell>
          <cell r="Q393">
            <v>5723.3657399999993</v>
          </cell>
          <cell r="R393">
            <v>22288.657207713273</v>
          </cell>
          <cell r="S393">
            <v>26030.069878283168</v>
          </cell>
          <cell r="T393">
            <v>8175.2919922001538</v>
          </cell>
          <cell r="V393">
            <v>8175.2919922001538</v>
          </cell>
          <cell r="W393">
            <v>8175.2919922001547</v>
          </cell>
          <cell r="Z393">
            <v>7807</v>
          </cell>
          <cell r="AC393">
            <v>4195.1462922001538</v>
          </cell>
          <cell r="AD393">
            <v>1.0540182717934559</v>
          </cell>
          <cell r="AG393">
            <v>368.29199220015471</v>
          </cell>
          <cell r="AH393">
            <v>4.7174585910100486E-2</v>
          </cell>
          <cell r="AL393">
            <v>497.77996999999999</v>
          </cell>
          <cell r="AM393">
            <v>1353.97723</v>
          </cell>
          <cell r="AN393">
            <v>540.4076699999996</v>
          </cell>
          <cell r="AO393">
            <v>329.2479100000005</v>
          </cell>
          <cell r="AP393">
            <v>329.40978000000086</v>
          </cell>
          <cell r="AQ393">
            <v>1587.98083</v>
          </cell>
          <cell r="AT393">
            <v>1856.4938400000001</v>
          </cell>
          <cell r="AU393">
            <v>1962.40182</v>
          </cell>
          <cell r="AV393">
            <v>1904.4700799999991</v>
          </cell>
          <cell r="AW393">
            <v>16565.291467713272</v>
          </cell>
          <cell r="AX393">
            <v>20306.704138283167</v>
          </cell>
          <cell r="AY393">
            <v>21234.534828004136</v>
          </cell>
          <cell r="BC393" t="str">
            <v>Materiais diversos e mercadorias</v>
          </cell>
          <cell r="BF393">
            <v>497.77996999999999</v>
          </cell>
          <cell r="BG393">
            <v>1851.39751</v>
          </cell>
          <cell r="BH393">
            <v>2388.5775199999998</v>
          </cell>
          <cell r="BI393">
            <v>2516.7112200000001</v>
          </cell>
          <cell r="BJ393">
            <v>2516.7112200000001</v>
          </cell>
          <cell r="BK393">
            <v>2865.7883199999997</v>
          </cell>
          <cell r="BL393">
            <v>2865.7883199999997</v>
          </cell>
          <cell r="BO393">
            <v>483.8005</v>
          </cell>
          <cell r="BP393">
            <v>1011.73948</v>
          </cell>
          <cell r="BQ393">
            <v>1477.8156100000001</v>
          </cell>
          <cell r="BR393">
            <v>1697.5990003272739</v>
          </cell>
          <cell r="BS393">
            <v>3526.1662106354747</v>
          </cell>
          <cell r="BT393">
            <v>2211.3845363757546</v>
          </cell>
          <cell r="BV393">
            <v>2211.3845363757546</v>
          </cell>
          <cell r="BW393">
            <v>2211.3845363757546</v>
          </cell>
          <cell r="CC393">
            <v>-654.40378362424508</v>
          </cell>
          <cell r="CD393">
            <v>-0.22835035618549981</v>
          </cell>
          <cell r="CG393">
            <v>2211.3845363757546</v>
          </cell>
          <cell r="CH393" t="str">
            <v>-</v>
          </cell>
          <cell r="CL393">
            <v>497.77996999999999</v>
          </cell>
          <cell r="CM393">
            <v>1353.61754</v>
          </cell>
          <cell r="CN393">
            <v>537.18000999999981</v>
          </cell>
          <cell r="CO393">
            <v>128.13370000000032</v>
          </cell>
          <cell r="CP393">
            <v>128.13370000000032</v>
          </cell>
          <cell r="CQ393">
            <v>477.21079999999984</v>
          </cell>
          <cell r="CT393">
            <v>483.8005</v>
          </cell>
          <cell r="CU393">
            <v>527.9389799999999</v>
          </cell>
          <cell r="CV393">
            <v>466.07613000000015</v>
          </cell>
          <cell r="CW393">
            <v>219.78339032727376</v>
          </cell>
          <cell r="CX393">
            <v>2048.3506006354746</v>
          </cell>
          <cell r="CY393">
            <v>733.56892637575447</v>
          </cell>
          <cell r="DC393" t="str">
            <v>Materiais diversos e mercadorias</v>
          </cell>
          <cell r="DF393">
            <v>0</v>
          </cell>
          <cell r="DG393">
            <v>0</v>
          </cell>
          <cell r="DH393">
            <v>0</v>
          </cell>
          <cell r="DI393">
            <v>201.11420999999999</v>
          </cell>
          <cell r="DJ393">
            <v>201.11420999999999</v>
          </cell>
          <cell r="DK393">
            <v>469.08555999999999</v>
          </cell>
          <cell r="DL393">
            <v>201.11420999999999</v>
          </cell>
          <cell r="DO393">
            <v>513.42052000000001</v>
          </cell>
          <cell r="DP393">
            <v>1015.61629</v>
          </cell>
          <cell r="DQ393">
            <v>1686.30351</v>
          </cell>
          <cell r="DR393">
            <v>12431.637364161848</v>
          </cell>
          <cell r="DS393">
            <v>13651.377657626943</v>
          </cell>
          <cell r="DT393">
            <v>2478.5604900459416</v>
          </cell>
          <cell r="DV393">
            <v>2478.5604900459416</v>
          </cell>
          <cell r="DW393">
            <v>2478.5604900459416</v>
          </cell>
          <cell r="EC393">
            <v>2277.4462800459414</v>
          </cell>
          <cell r="ED393">
            <v>11.3241440276445</v>
          </cell>
          <cell r="EG393">
            <v>2478.5604900459416</v>
          </cell>
          <cell r="EH393" t="str">
            <v>-</v>
          </cell>
          <cell r="EL393">
            <v>0</v>
          </cell>
          <cell r="EM393">
            <v>0</v>
          </cell>
          <cell r="EN393">
            <v>0</v>
          </cell>
          <cell r="EO393">
            <v>201.11420999999999</v>
          </cell>
          <cell r="EP393">
            <v>201.11420999999999</v>
          </cell>
          <cell r="EQ393">
            <v>469.08555999999999</v>
          </cell>
          <cell r="ET393">
            <v>513.42052000000001</v>
          </cell>
          <cell r="EU393">
            <v>502.19577000000004</v>
          </cell>
          <cell r="EV393">
            <v>670.68721999999991</v>
          </cell>
          <cell r="EW393">
            <v>10745.333854161849</v>
          </cell>
          <cell r="EX393">
            <v>11965.074147626943</v>
          </cell>
          <cell r="EY393">
            <v>792.25698004594165</v>
          </cell>
          <cell r="FC393" t="str">
            <v>Materiais diversos e mercadorias</v>
          </cell>
          <cell r="FF393">
            <v>0</v>
          </cell>
          <cell r="FG393">
            <v>0</v>
          </cell>
          <cell r="FH393">
            <v>0</v>
          </cell>
          <cell r="FI393">
            <v>0</v>
          </cell>
          <cell r="FJ393">
            <v>0</v>
          </cell>
          <cell r="FK393">
            <v>644.42476999999997</v>
          </cell>
          <cell r="FL393">
            <v>644.42476999999997</v>
          </cell>
          <cell r="FO393">
            <v>847.70845999999995</v>
          </cell>
          <cell r="FP393">
            <v>1674.95478</v>
          </cell>
          <cell r="FQ393">
            <v>2490.4842899999999</v>
          </cell>
          <cell r="FR393">
            <v>8083.0182543352594</v>
          </cell>
          <cell r="FS393">
            <v>8768.4831622429701</v>
          </cell>
          <cell r="FT393">
            <v>3393.6638591117917</v>
          </cell>
          <cell r="FV393">
            <v>3393.6638591117917</v>
          </cell>
          <cell r="FW393">
            <v>3393.6638591117917</v>
          </cell>
          <cell r="GC393">
            <v>2749.2390891117916</v>
          </cell>
          <cell r="GD393">
            <v>4.266190899384255</v>
          </cell>
          <cell r="GG393">
            <v>3393.6638591117917</v>
          </cell>
          <cell r="GH393" t="str">
            <v>-</v>
          </cell>
          <cell r="GL393">
            <v>0</v>
          </cell>
          <cell r="GM393">
            <v>0</v>
          </cell>
          <cell r="GN393">
            <v>0</v>
          </cell>
          <cell r="GO393">
            <v>0</v>
          </cell>
          <cell r="GP393">
            <v>0</v>
          </cell>
          <cell r="GQ393">
            <v>644.42476999999997</v>
          </cell>
          <cell r="GT393">
            <v>847.70845999999995</v>
          </cell>
          <cell r="GU393">
            <v>827.24632000000008</v>
          </cell>
          <cell r="GV393">
            <v>815.52950999999985</v>
          </cell>
          <cell r="GW393">
            <v>5592.53396433526</v>
          </cell>
          <cell r="GX393">
            <v>6277.9988722429698</v>
          </cell>
          <cell r="GY393">
            <v>903.17956911179181</v>
          </cell>
        </row>
        <row r="394">
          <cell r="C394" t="str">
            <v>Fornecimentos e Serviços Externos</v>
          </cell>
          <cell r="F394">
            <v>6926.9857000000002</v>
          </cell>
          <cell r="G394">
            <v>21401.623190000002</v>
          </cell>
          <cell r="H394">
            <v>40350.560219999999</v>
          </cell>
          <cell r="I394">
            <v>42137.057979999998</v>
          </cell>
          <cell r="J394">
            <v>42619.242259999999</v>
          </cell>
          <cell r="K394">
            <v>57839.625689999993</v>
          </cell>
          <cell r="L394">
            <v>57839.625689999993</v>
          </cell>
          <cell r="O394">
            <v>16330.59827</v>
          </cell>
          <cell r="P394">
            <v>36823.596559999998</v>
          </cell>
          <cell r="Q394">
            <v>47998.280959999996</v>
          </cell>
          <cell r="R394">
            <v>62638.105031398627</v>
          </cell>
          <cell r="S394">
            <v>61220.228383594862</v>
          </cell>
          <cell r="T394">
            <v>68244.229159390015</v>
          </cell>
          <cell r="V394">
            <v>68244.229159390015</v>
          </cell>
          <cell r="W394">
            <v>68244.229159390015</v>
          </cell>
          <cell r="Z394">
            <v>44827</v>
          </cell>
          <cell r="AC394">
            <v>10404.603469390022</v>
          </cell>
          <cell r="AD394">
            <v>0.17988711623334197</v>
          </cell>
          <cell r="AG394">
            <v>23417.229159390015</v>
          </cell>
          <cell r="AH394">
            <v>0.52239117405559177</v>
          </cell>
          <cell r="AL394">
            <v>6926.9857000000002</v>
          </cell>
          <cell r="AM394">
            <v>14474.637490000001</v>
          </cell>
          <cell r="AN394">
            <v>18948.937029999997</v>
          </cell>
          <cell r="AO394">
            <v>1786.4977599999984</v>
          </cell>
          <cell r="AP394">
            <v>2268.6820399999997</v>
          </cell>
          <cell r="AQ394">
            <v>17489.065469999994</v>
          </cell>
          <cell r="AT394">
            <v>16330.59827</v>
          </cell>
          <cell r="AU394">
            <v>20492.998289999996</v>
          </cell>
          <cell r="AV394">
            <v>11174.684399999998</v>
          </cell>
          <cell r="AW394">
            <v>14639.824071398631</v>
          </cell>
          <cell r="AX394">
            <v>13221.947423594866</v>
          </cell>
          <cell r="AY394">
            <v>20245.948199390019</v>
          </cell>
          <cell r="BC394" t="str">
            <v>Fornecimentos e Serviços Externos</v>
          </cell>
          <cell r="BF394">
            <v>5002.4666999999999</v>
          </cell>
          <cell r="BG394">
            <v>14626.14659</v>
          </cell>
          <cell r="BH394">
            <v>24796.266359999998</v>
          </cell>
          <cell r="BI394">
            <v>25582.124299999996</v>
          </cell>
          <cell r="BJ394">
            <v>25582.124299999996</v>
          </cell>
          <cell r="BK394">
            <v>27682.518979999997</v>
          </cell>
          <cell r="BL394">
            <v>27682.518979999997</v>
          </cell>
          <cell r="BO394">
            <v>5034.8352199999999</v>
          </cell>
          <cell r="BP394">
            <v>11110.56561</v>
          </cell>
          <cell r="BQ394">
            <v>15132.555569999999</v>
          </cell>
          <cell r="BR394">
            <v>19276.491823113465</v>
          </cell>
          <cell r="BS394">
            <v>20650.425223196893</v>
          </cell>
          <cell r="BT394">
            <v>23527.062777782045</v>
          </cell>
          <cell r="BV394">
            <v>23527.062777782045</v>
          </cell>
          <cell r="BW394">
            <v>23527.062777782045</v>
          </cell>
          <cell r="CC394">
            <v>-4155.4562022179525</v>
          </cell>
          <cell r="CD394">
            <v>-0.1501112021351878</v>
          </cell>
          <cell r="CG394">
            <v>23527.062777782045</v>
          </cell>
          <cell r="CH394" t="str">
            <v>-</v>
          </cell>
          <cell r="CL394">
            <v>5002.4666999999999</v>
          </cell>
          <cell r="CM394">
            <v>9623.6798899999994</v>
          </cell>
          <cell r="CN394">
            <v>10170.119769999998</v>
          </cell>
          <cell r="CO394">
            <v>785.85793999999805</v>
          </cell>
          <cell r="CP394">
            <v>785.85793999999805</v>
          </cell>
          <cell r="CQ394">
            <v>2886.2526199999993</v>
          </cell>
          <cell r="CT394">
            <v>5034.8352199999999</v>
          </cell>
          <cell r="CU394">
            <v>6075.7303899999997</v>
          </cell>
          <cell r="CV394">
            <v>4021.989959999999</v>
          </cell>
          <cell r="CW394">
            <v>4143.9362531134666</v>
          </cell>
          <cell r="CX394">
            <v>5517.8696531968944</v>
          </cell>
          <cell r="CY394">
            <v>8394.507207782046</v>
          </cell>
          <cell r="DC394" t="str">
            <v>Fornecimentos e Serviços Externos</v>
          </cell>
          <cell r="DF394">
            <v>0</v>
          </cell>
          <cell r="DG394">
            <v>0</v>
          </cell>
          <cell r="DH394">
            <v>0</v>
          </cell>
          <cell r="DI394">
            <v>1311.4206099999999</v>
          </cell>
          <cell r="DJ394">
            <v>1311.4206099999999</v>
          </cell>
          <cell r="DK394">
            <v>3989.57863</v>
          </cell>
          <cell r="DL394">
            <v>1311.4206099999999</v>
          </cell>
          <cell r="DO394">
            <v>2883.8325199999999</v>
          </cell>
          <cell r="DP394">
            <v>8101.6778300000005</v>
          </cell>
          <cell r="DQ394">
            <v>8590.5979900000002</v>
          </cell>
          <cell r="DR394">
            <v>13733.408736994219</v>
          </cell>
          <cell r="DS394">
            <v>10748.104673730595</v>
          </cell>
          <cell r="DT394">
            <v>12056.691093032157</v>
          </cell>
          <cell r="DV394">
            <v>12056.691093032157</v>
          </cell>
          <cell r="DW394">
            <v>12056.691093032157</v>
          </cell>
          <cell r="EC394">
            <v>10745.270483032158</v>
          </cell>
          <cell r="ED394">
            <v>8.1936111123281474</v>
          </cell>
          <cell r="EG394">
            <v>12056.691093032157</v>
          </cell>
          <cell r="EH394" t="str">
            <v>-</v>
          </cell>
          <cell r="EL394">
            <v>0</v>
          </cell>
          <cell r="EM394">
            <v>0</v>
          </cell>
          <cell r="EN394">
            <v>0</v>
          </cell>
          <cell r="EO394">
            <v>1311.4206099999999</v>
          </cell>
          <cell r="EP394">
            <v>1311.4206099999999</v>
          </cell>
          <cell r="EQ394">
            <v>3989.57863</v>
          </cell>
          <cell r="ET394">
            <v>2883.8325199999999</v>
          </cell>
          <cell r="EU394">
            <v>5217.8453100000006</v>
          </cell>
          <cell r="EV394">
            <v>488.92015999999967</v>
          </cell>
          <cell r="EW394">
            <v>5142.8107469942188</v>
          </cell>
          <cell r="EX394">
            <v>2157.5066837305949</v>
          </cell>
          <cell r="EY394">
            <v>3466.0931030321572</v>
          </cell>
          <cell r="FC394" t="str">
            <v>Fornecimentos e Serviços Externos</v>
          </cell>
          <cell r="FF394">
            <v>0</v>
          </cell>
          <cell r="FG394">
            <v>0</v>
          </cell>
          <cell r="FH394">
            <v>0</v>
          </cell>
          <cell r="FI394">
            <v>0</v>
          </cell>
          <cell r="FJ394">
            <v>0</v>
          </cell>
          <cell r="FK394">
            <v>4032.8827000000001</v>
          </cell>
          <cell r="FL394">
            <v>4032.8827000000001</v>
          </cell>
          <cell r="FO394">
            <v>3193.2015200000001</v>
          </cell>
          <cell r="FP394">
            <v>5843.1521399999992</v>
          </cell>
          <cell r="FQ394">
            <v>7262.6145400000005</v>
          </cell>
          <cell r="FR394">
            <v>10725.412404624278</v>
          </cell>
          <cell r="FS394">
            <v>9028.6272133340335</v>
          </cell>
          <cell r="FT394">
            <v>9977.1248085758034</v>
          </cell>
          <cell r="FV394">
            <v>9977.1248085758034</v>
          </cell>
          <cell r="FW394">
            <v>9977.1248085758034</v>
          </cell>
          <cell r="GC394">
            <v>5944.2421085758033</v>
          </cell>
          <cell r="GD394">
            <v>1.4739437148955021</v>
          </cell>
          <cell r="GG394">
            <v>9977.1248085758034</v>
          </cell>
          <cell r="GH394" t="str">
            <v>-</v>
          </cell>
          <cell r="GL394">
            <v>0</v>
          </cell>
          <cell r="GM394">
            <v>0</v>
          </cell>
          <cell r="GN394">
            <v>0</v>
          </cell>
          <cell r="GO394">
            <v>0</v>
          </cell>
          <cell r="GP394">
            <v>0</v>
          </cell>
          <cell r="GQ394">
            <v>4032.8827000000001</v>
          </cell>
          <cell r="GT394">
            <v>3193.2015200000001</v>
          </cell>
          <cell r="GU394">
            <v>2649.9506199999992</v>
          </cell>
          <cell r="GV394">
            <v>1419.4624000000013</v>
          </cell>
          <cell r="GW394">
            <v>3462.7978646242773</v>
          </cell>
          <cell r="GX394">
            <v>1766.012673334033</v>
          </cell>
          <cell r="GY394">
            <v>2714.5102685758029</v>
          </cell>
        </row>
        <row r="395">
          <cell r="C395" t="str">
            <v>Custos com Pessoal</v>
          </cell>
          <cell r="F395">
            <v>7373.9516600000006</v>
          </cell>
          <cell r="G395">
            <v>21805.28213</v>
          </cell>
          <cell r="H395">
            <v>29699.062669999999</v>
          </cell>
          <cell r="I395">
            <v>32772.797180000001</v>
          </cell>
          <cell r="J395">
            <v>33276.695660000012</v>
          </cell>
          <cell r="K395">
            <v>45894.62444</v>
          </cell>
          <cell r="L395">
            <v>45894.62444</v>
          </cell>
          <cell r="O395">
            <v>13584.030520000002</v>
          </cell>
          <cell r="P395">
            <v>31923.031430000003</v>
          </cell>
          <cell r="Q395">
            <v>50975.748070000001</v>
          </cell>
          <cell r="R395">
            <v>57210.765291667325</v>
          </cell>
          <cell r="S395">
            <v>63544.535789519898</v>
          </cell>
          <cell r="T395">
            <v>70504.687391988962</v>
          </cell>
          <cell r="V395">
            <v>70504.687391988962</v>
          </cell>
          <cell r="W395">
            <v>70504.687391988962</v>
          </cell>
          <cell r="Z395">
            <v>65665</v>
          </cell>
          <cell r="AC395">
            <v>24610.062951988963</v>
          </cell>
          <cell r="AD395">
            <v>0.53622974917602284</v>
          </cell>
          <cell r="AG395">
            <v>4839.6873919889622</v>
          </cell>
          <cell r="AH395">
            <v>7.370269385500583E-2</v>
          </cell>
          <cell r="AL395">
            <v>7373.9516600000006</v>
          </cell>
          <cell r="AM395">
            <v>14431.330469999999</v>
          </cell>
          <cell r="AN395">
            <v>7893.7805399999997</v>
          </cell>
          <cell r="AO395">
            <v>3073.734510000002</v>
          </cell>
          <cell r="AP395">
            <v>3577.6329900000128</v>
          </cell>
          <cell r="AQ395">
            <v>16195.56177</v>
          </cell>
          <cell r="AT395">
            <v>13584.030520000002</v>
          </cell>
          <cell r="AU395">
            <v>18339.000910000002</v>
          </cell>
          <cell r="AV395">
            <v>19052.716639999999</v>
          </cell>
          <cell r="AW395">
            <v>6235.0172216673236</v>
          </cell>
          <cell r="AX395">
            <v>12568.787719519896</v>
          </cell>
          <cell r="AY395">
            <v>19528.939321988961</v>
          </cell>
          <cell r="BC395" t="str">
            <v>Custos com Pessoal</v>
          </cell>
          <cell r="BF395">
            <v>6382.8317699999998</v>
          </cell>
          <cell r="BG395">
            <v>18112.06466</v>
          </cell>
          <cell r="BH395">
            <v>24725.410960000001</v>
          </cell>
          <cell r="BI395">
            <v>26044.352460000002</v>
          </cell>
          <cell r="BJ395">
            <v>26044.352460000002</v>
          </cell>
          <cell r="BK395">
            <v>31769.323760000003</v>
          </cell>
          <cell r="BL395">
            <v>31769.323760000003</v>
          </cell>
          <cell r="BO395">
            <v>5408.6588000000011</v>
          </cell>
          <cell r="BP395">
            <v>11872.090279999999</v>
          </cell>
          <cell r="BQ395">
            <v>19192.139890000002</v>
          </cell>
          <cell r="BR395">
            <v>21554.491089226743</v>
          </cell>
          <cell r="BS395">
            <v>24040.318753625837</v>
          </cell>
          <cell r="BT395">
            <v>27297.414823494833</v>
          </cell>
          <cell r="BV395">
            <v>27297.414823494833</v>
          </cell>
          <cell r="BW395">
            <v>27297.414823494837</v>
          </cell>
          <cell r="CC395">
            <v>-4471.9089365051695</v>
          </cell>
          <cell r="CD395">
            <v>-0.14076185474667369</v>
          </cell>
          <cell r="CG395">
            <v>27297.414823494837</v>
          </cell>
          <cell r="CH395" t="str">
            <v>-</v>
          </cell>
          <cell r="CL395">
            <v>6382.8317699999998</v>
          </cell>
          <cell r="CM395">
            <v>11729.232889999999</v>
          </cell>
          <cell r="CN395">
            <v>6613.3463000000011</v>
          </cell>
          <cell r="CO395">
            <v>1318.9415000000008</v>
          </cell>
          <cell r="CP395">
            <v>1318.9415000000008</v>
          </cell>
          <cell r="CQ395">
            <v>7043.9128000000019</v>
          </cell>
          <cell r="CT395">
            <v>5408.6588000000011</v>
          </cell>
          <cell r="CU395">
            <v>6463.4314799999975</v>
          </cell>
          <cell r="CV395">
            <v>7320.0496100000037</v>
          </cell>
          <cell r="CW395">
            <v>2362.3511992267413</v>
          </cell>
          <cell r="CX395">
            <v>4848.1788636258352</v>
          </cell>
          <cell r="CY395">
            <v>8105.2749334948312</v>
          </cell>
          <cell r="DC395" t="str">
            <v>Custos com Pessoal</v>
          </cell>
          <cell r="DF395">
            <v>0</v>
          </cell>
          <cell r="DG395">
            <v>0</v>
          </cell>
          <cell r="DH395">
            <v>0</v>
          </cell>
          <cell r="DI395">
            <v>1426.7409499999999</v>
          </cell>
          <cell r="DJ395">
            <v>1426.7409499999999</v>
          </cell>
          <cell r="DK395">
            <v>4371.8883299999998</v>
          </cell>
          <cell r="DL395">
            <v>1426.7409499999999</v>
          </cell>
          <cell r="DO395">
            <v>4190.0056500000001</v>
          </cell>
          <cell r="DP395">
            <v>9428.7171100000014</v>
          </cell>
          <cell r="DQ395">
            <v>14750.575540000002</v>
          </cell>
          <cell r="DR395">
            <v>16601.161075144508</v>
          </cell>
          <cell r="DS395">
            <v>18414.965364823751</v>
          </cell>
          <cell r="DT395">
            <v>20150.937978560491</v>
          </cell>
          <cell r="DV395">
            <v>20150.937978560491</v>
          </cell>
          <cell r="DW395">
            <v>20150.937978560491</v>
          </cell>
          <cell r="EC395">
            <v>18724.197028560491</v>
          </cell>
          <cell r="ED395">
            <v>13.123753845125488</v>
          </cell>
          <cell r="EG395">
            <v>20150.937978560491</v>
          </cell>
          <cell r="EH395" t="str">
            <v>-</v>
          </cell>
          <cell r="EL395">
            <v>0</v>
          </cell>
          <cell r="EM395">
            <v>0</v>
          </cell>
          <cell r="EN395">
            <v>0</v>
          </cell>
          <cell r="EO395">
            <v>1426.7409499999999</v>
          </cell>
          <cell r="EP395">
            <v>1426.7409499999999</v>
          </cell>
          <cell r="EQ395">
            <v>4371.8883299999998</v>
          </cell>
          <cell r="ET395">
            <v>4190.0056500000001</v>
          </cell>
          <cell r="EU395">
            <v>5238.7114600000014</v>
          </cell>
          <cell r="EV395">
            <v>5321.8584300000002</v>
          </cell>
          <cell r="EW395">
            <v>1850.5855351445061</v>
          </cell>
          <cell r="EX395">
            <v>3664.3898248237492</v>
          </cell>
          <cell r="EY395">
            <v>5400.362438560489</v>
          </cell>
          <cell r="FC395" t="str">
            <v>Custos com Pessoal</v>
          </cell>
          <cell r="FF395">
            <v>0</v>
          </cell>
          <cell r="FG395">
            <v>0</v>
          </cell>
          <cell r="FH395">
            <v>0</v>
          </cell>
          <cell r="FI395">
            <v>0</v>
          </cell>
          <cell r="FJ395">
            <v>0</v>
          </cell>
          <cell r="FK395">
            <v>3428.0088900000001</v>
          </cell>
          <cell r="FL395">
            <v>3428.0088900000001</v>
          </cell>
          <cell r="FO395">
            <v>3231.9420299999997</v>
          </cell>
          <cell r="FP395">
            <v>7135.6090900000008</v>
          </cell>
          <cell r="FQ395">
            <v>11243.174499999997</v>
          </cell>
          <cell r="FR395">
            <v>12621.93741618497</v>
          </cell>
          <cell r="FS395">
            <v>14012.758388848091</v>
          </cell>
          <cell r="FT395">
            <v>15336.523736600306</v>
          </cell>
          <cell r="FV395">
            <v>15336.523736600306</v>
          </cell>
          <cell r="FW395">
            <v>15336.523736600306</v>
          </cell>
          <cell r="GC395">
            <v>11908.514846600305</v>
          </cell>
          <cell r="GD395">
            <v>3.4738868038934125</v>
          </cell>
          <cell r="GG395">
            <v>15336.523736600306</v>
          </cell>
          <cell r="GH395" t="str">
            <v>-</v>
          </cell>
          <cell r="GL395">
            <v>0</v>
          </cell>
          <cell r="GM395">
            <v>0</v>
          </cell>
          <cell r="GN395">
            <v>0</v>
          </cell>
          <cell r="GO395">
            <v>0</v>
          </cell>
          <cell r="GP395">
            <v>0</v>
          </cell>
          <cell r="GQ395">
            <v>3428.0088900000001</v>
          </cell>
          <cell r="GT395">
            <v>3231.9420299999997</v>
          </cell>
          <cell r="GU395">
            <v>3903.6670600000011</v>
          </cell>
          <cell r="GV395">
            <v>4107.5654099999965</v>
          </cell>
          <cell r="GW395">
            <v>1378.7629161849727</v>
          </cell>
          <cell r="GX395">
            <v>2769.5838888480939</v>
          </cell>
          <cell r="GY395">
            <v>4093.3492366003084</v>
          </cell>
        </row>
        <row r="396">
          <cell r="C396" t="str">
            <v>Amortizações</v>
          </cell>
          <cell r="F396">
            <v>5865.3181999999997</v>
          </cell>
          <cell r="G396">
            <v>17089.601350000001</v>
          </cell>
          <cell r="H396">
            <v>23120.365670000003</v>
          </cell>
          <cell r="I396">
            <v>26267.769640000002</v>
          </cell>
          <cell r="J396">
            <v>26871.325450000004</v>
          </cell>
          <cell r="K396">
            <v>53657.204389999992</v>
          </cell>
          <cell r="L396">
            <v>53657.204389999992</v>
          </cell>
          <cell r="O396">
            <v>15555.066799999997</v>
          </cell>
          <cell r="P396">
            <v>34744.772219999992</v>
          </cell>
          <cell r="Q396">
            <v>52651.992389882078</v>
          </cell>
          <cell r="R396">
            <v>58742.700698748522</v>
          </cell>
          <cell r="S396">
            <v>64495.018090181795</v>
          </cell>
          <cell r="T396">
            <v>70241.641075311141</v>
          </cell>
          <cell r="V396">
            <v>70241.641075311141</v>
          </cell>
          <cell r="W396">
            <v>70241.641075311141</v>
          </cell>
          <cell r="Z396">
            <v>56288</v>
          </cell>
          <cell r="AC396">
            <v>16584.43668531115</v>
          </cell>
          <cell r="AD396">
            <v>0.30908126641800893</v>
          </cell>
          <cell r="AG396">
            <v>13953.641075311141</v>
          </cell>
          <cell r="AH396">
            <v>0.24789726185530037</v>
          </cell>
          <cell r="AL396">
            <v>5865.3181999999997</v>
          </cell>
          <cell r="AM396">
            <v>11224.283150000001</v>
          </cell>
          <cell r="AN396">
            <v>6030.764320000002</v>
          </cell>
          <cell r="AO396">
            <v>3147.4039699999994</v>
          </cell>
          <cell r="AP396">
            <v>3750.959780000001</v>
          </cell>
          <cell r="AQ396">
            <v>30536.838719999989</v>
          </cell>
          <cell r="AT396">
            <v>15555.066799999997</v>
          </cell>
          <cell r="AU396">
            <v>19189.705419999995</v>
          </cell>
          <cell r="AV396">
            <v>17907.220169882086</v>
          </cell>
          <cell r="AW396">
            <v>6090.708308866444</v>
          </cell>
          <cell r="AX396">
            <v>11843.025700299717</v>
          </cell>
          <cell r="AY396">
            <v>17589.648685429063</v>
          </cell>
          <cell r="BC396" t="str">
            <v>Amortizações</v>
          </cell>
          <cell r="BF396">
            <v>5765.1702000000005</v>
          </cell>
          <cell r="BG396">
            <v>16117.147710000001</v>
          </cell>
          <cell r="BH396">
            <v>21396.765400000004</v>
          </cell>
          <cell r="BI396">
            <v>23050.804400000001</v>
          </cell>
          <cell r="BJ396">
            <v>23050.804400000001</v>
          </cell>
          <cell r="BK396">
            <v>41335.511119999996</v>
          </cell>
          <cell r="BL396">
            <v>41335.511119999996</v>
          </cell>
          <cell r="BO396">
            <v>7471.5568999999996</v>
          </cell>
          <cell r="BP396">
            <v>15968.971549999998</v>
          </cell>
          <cell r="BQ396">
            <v>24303.648749882079</v>
          </cell>
          <cell r="BR396">
            <v>27103.770590977161</v>
          </cell>
          <cell r="BS396">
            <v>29741.242246305959</v>
          </cell>
          <cell r="BT396">
            <v>32494.335359884913</v>
          </cell>
          <cell r="BV396">
            <v>32494.335359884913</v>
          </cell>
          <cell r="BW396">
            <v>32494.335359884913</v>
          </cell>
          <cell r="CC396">
            <v>-8841.1757601150821</v>
          </cell>
          <cell r="CD396">
            <v>-0.21388814412983803</v>
          </cell>
          <cell r="CG396">
            <v>32494.335359884913</v>
          </cell>
          <cell r="CH396" t="str">
            <v>-</v>
          </cell>
          <cell r="CL396">
            <v>5765.1702000000005</v>
          </cell>
          <cell r="CM396">
            <v>10351.977510000001</v>
          </cell>
          <cell r="CN396">
            <v>5279.6176900000028</v>
          </cell>
          <cell r="CO396">
            <v>1654.038999999997</v>
          </cell>
          <cell r="CP396">
            <v>1654.038999999997</v>
          </cell>
          <cell r="CQ396">
            <v>19938.745719999992</v>
          </cell>
          <cell r="CT396">
            <v>7471.5568999999996</v>
          </cell>
          <cell r="CU396">
            <v>8497.4146499999988</v>
          </cell>
          <cell r="CV396">
            <v>8334.6771998820805</v>
          </cell>
          <cell r="CW396">
            <v>2800.1218410950823</v>
          </cell>
          <cell r="CX396">
            <v>5437.5934964238804</v>
          </cell>
          <cell r="CY396">
            <v>8190.6866100028346</v>
          </cell>
          <cell r="DC396" t="str">
            <v>Amortizações</v>
          </cell>
          <cell r="DF396">
            <v>0</v>
          </cell>
          <cell r="DG396">
            <v>0</v>
          </cell>
          <cell r="DH396">
            <v>0</v>
          </cell>
          <cell r="DI396">
            <v>1337.32591</v>
          </cell>
          <cell r="DJ396">
            <v>1337.32591</v>
          </cell>
          <cell r="DK396">
            <v>3981.00117</v>
          </cell>
          <cell r="DL396">
            <v>1337.32591</v>
          </cell>
          <cell r="DO396">
            <v>3860.5429199999999</v>
          </cell>
          <cell r="DP396">
            <v>8299.8482199999999</v>
          </cell>
          <cell r="DQ396">
            <v>12697.905690000001</v>
          </cell>
          <cell r="DR396">
            <v>14204.911604046243</v>
          </cell>
          <cell r="DS396">
            <v>15617.657586812844</v>
          </cell>
          <cell r="DT396">
            <v>16982.38897396631</v>
          </cell>
          <cell r="DV396">
            <v>16982.38897396631</v>
          </cell>
          <cell r="DW396">
            <v>16982.38897396631</v>
          </cell>
          <cell r="EC396">
            <v>15645.06306396631</v>
          </cell>
          <cell r="ED396">
            <v>11.698766132457802</v>
          </cell>
          <cell r="EG396">
            <v>16982.38897396631</v>
          </cell>
          <cell r="EH396" t="str">
            <v>-</v>
          </cell>
          <cell r="EL396">
            <v>0</v>
          </cell>
          <cell r="EM396">
            <v>0</v>
          </cell>
          <cell r="EN396">
            <v>0</v>
          </cell>
          <cell r="EO396">
            <v>1337.32591</v>
          </cell>
          <cell r="EP396">
            <v>1337.32591</v>
          </cell>
          <cell r="EQ396">
            <v>3981.00117</v>
          </cell>
          <cell r="ET396">
            <v>3860.5429199999999</v>
          </cell>
          <cell r="EU396">
            <v>4439.3053</v>
          </cell>
          <cell r="EV396">
            <v>4398.0574700000016</v>
          </cell>
          <cell r="EW396">
            <v>1507.0059140462417</v>
          </cell>
          <cell r="EX396">
            <v>2919.7518968128425</v>
          </cell>
          <cell r="EY396">
            <v>4284.4832839663086</v>
          </cell>
          <cell r="FC396" t="str">
            <v>Amortizações</v>
          </cell>
          <cell r="FF396">
            <v>0</v>
          </cell>
          <cell r="FG396">
            <v>0</v>
          </cell>
          <cell r="FH396">
            <v>0</v>
          </cell>
          <cell r="FI396">
            <v>0</v>
          </cell>
          <cell r="FJ396">
            <v>0</v>
          </cell>
          <cell r="FK396">
            <v>3942.48504</v>
          </cell>
          <cell r="FL396">
            <v>3942.48504</v>
          </cell>
          <cell r="FO396">
            <v>3762.8777700000001</v>
          </cell>
          <cell r="FP396">
            <v>7801.8301700000002</v>
          </cell>
          <cell r="FQ396">
            <v>11820.98374</v>
          </cell>
          <cell r="FR396">
            <v>13179.06938150289</v>
          </cell>
          <cell r="FS396">
            <v>14455.674222618549</v>
          </cell>
          <cell r="FT396">
            <v>15658.977794793262</v>
          </cell>
          <cell r="FV396">
            <v>15658.977794793262</v>
          </cell>
          <cell r="FW396">
            <v>15658.97779479326</v>
          </cell>
          <cell r="GC396">
            <v>11716.492754793262</v>
          </cell>
          <cell r="GD396">
            <v>2.9718547149625358</v>
          </cell>
          <cell r="GG396">
            <v>15658.97779479326</v>
          </cell>
          <cell r="GH396" t="str">
            <v>-</v>
          </cell>
          <cell r="GL396">
            <v>0</v>
          </cell>
          <cell r="GM396">
            <v>0</v>
          </cell>
          <cell r="GN396">
            <v>0</v>
          </cell>
          <cell r="GO396">
            <v>0</v>
          </cell>
          <cell r="GP396">
            <v>0</v>
          </cell>
          <cell r="GQ396">
            <v>3942.48504</v>
          </cell>
          <cell r="GT396">
            <v>3762.8777700000001</v>
          </cell>
          <cell r="GU396">
            <v>4038.9524000000001</v>
          </cell>
          <cell r="GV396">
            <v>4019.1535699999995</v>
          </cell>
          <cell r="GW396">
            <v>1358.0856415028902</v>
          </cell>
          <cell r="GX396">
            <v>2634.6904826185491</v>
          </cell>
          <cell r="GY396">
            <v>3837.994054793262</v>
          </cell>
        </row>
        <row r="397">
          <cell r="C397" t="str">
            <v>Provisões</v>
          </cell>
          <cell r="F397">
            <v>0</v>
          </cell>
          <cell r="G397">
            <v>0</v>
          </cell>
          <cell r="H397">
            <v>1851</v>
          </cell>
          <cell r="I397">
            <v>1839</v>
          </cell>
          <cell r="J397">
            <v>1839</v>
          </cell>
          <cell r="K397">
            <v>346.71335999999997</v>
          </cell>
          <cell r="L397">
            <v>346.71335999999997</v>
          </cell>
          <cell r="O397">
            <v>3914.3359099999998</v>
          </cell>
          <cell r="P397">
            <v>10675.81805</v>
          </cell>
          <cell r="Q397">
            <v>12849.766129999996</v>
          </cell>
          <cell r="R397">
            <v>12947.037661153317</v>
          </cell>
          <cell r="S397">
            <v>12515.925230533723</v>
          </cell>
          <cell r="T397">
            <v>13879.979031733972</v>
          </cell>
          <cell r="V397">
            <v>13879.979031733972</v>
          </cell>
          <cell r="W397">
            <v>13879.979031733972</v>
          </cell>
          <cell r="Z397">
            <v>12322</v>
          </cell>
          <cell r="AC397">
            <v>13533.265671733972</v>
          </cell>
          <cell r="AD397">
            <v>39.033008914724178</v>
          </cell>
          <cell r="AG397">
            <v>1557.9790317339721</v>
          </cell>
          <cell r="AH397">
            <v>0.12643881121035316</v>
          </cell>
          <cell r="AL397">
            <v>0</v>
          </cell>
          <cell r="AM397">
            <v>0</v>
          </cell>
          <cell r="AN397">
            <v>1851</v>
          </cell>
          <cell r="AO397">
            <v>-12</v>
          </cell>
          <cell r="AP397">
            <v>-12</v>
          </cell>
          <cell r="AQ397">
            <v>-1504.28664</v>
          </cell>
          <cell r="AT397">
            <v>3914.3359099999998</v>
          </cell>
          <cell r="AU397">
            <v>6761.4821400000001</v>
          </cell>
          <cell r="AV397">
            <v>2173.9480799999965</v>
          </cell>
          <cell r="AW397">
            <v>97.271531153321121</v>
          </cell>
          <cell r="AX397">
            <v>-333.84089946627319</v>
          </cell>
          <cell r="AY397">
            <v>1030.2129017339757</v>
          </cell>
          <cell r="BC397" t="str">
            <v>Provisões</v>
          </cell>
          <cell r="BF397">
            <v>0</v>
          </cell>
          <cell r="BG397">
            <v>0</v>
          </cell>
          <cell r="BH397">
            <v>1851</v>
          </cell>
          <cell r="BI397">
            <v>1839</v>
          </cell>
          <cell r="BJ397">
            <v>1839</v>
          </cell>
          <cell r="BK397">
            <v>0</v>
          </cell>
          <cell r="BL397">
            <v>0</v>
          </cell>
          <cell r="BO397">
            <v>1961.0845400000001</v>
          </cell>
          <cell r="BP397">
            <v>2103.6956099999998</v>
          </cell>
          <cell r="BQ397">
            <v>1871.5973799999999</v>
          </cell>
          <cell r="BR397">
            <v>1500.8876062400211</v>
          </cell>
          <cell r="BS397">
            <v>1444.4817105484112</v>
          </cell>
          <cell r="BT397">
            <v>1462.7677367492845</v>
          </cell>
          <cell r="BV397">
            <v>1462.7677367492845</v>
          </cell>
          <cell r="BW397">
            <v>1462.7677367492845</v>
          </cell>
          <cell r="CC397">
            <v>1462.7677367492845</v>
          </cell>
          <cell r="CD397" t="str">
            <v>-</v>
          </cell>
          <cell r="CG397">
            <v>1462.7677367492845</v>
          </cell>
          <cell r="CH397" t="str">
            <v>-</v>
          </cell>
          <cell r="CL397">
            <v>0</v>
          </cell>
          <cell r="CM397">
            <v>0</v>
          </cell>
          <cell r="CN397">
            <v>1851</v>
          </cell>
          <cell r="CO397">
            <v>-12</v>
          </cell>
          <cell r="CP397">
            <v>-12</v>
          </cell>
          <cell r="CQ397">
            <v>-1851</v>
          </cell>
          <cell r="CT397">
            <v>1961.0845400000001</v>
          </cell>
          <cell r="CU397">
            <v>142.6110699999997</v>
          </cell>
          <cell r="CV397">
            <v>-232.09822999999983</v>
          </cell>
          <cell r="CW397">
            <v>-370.70977375997882</v>
          </cell>
          <cell r="CX397">
            <v>-427.1156694515887</v>
          </cell>
          <cell r="CY397">
            <v>-408.82964325071543</v>
          </cell>
          <cell r="DC397" t="str">
            <v>Provisões</v>
          </cell>
          <cell r="DF397">
            <v>0</v>
          </cell>
          <cell r="DG397">
            <v>0</v>
          </cell>
          <cell r="DH397">
            <v>0</v>
          </cell>
          <cell r="DI397">
            <v>0</v>
          </cell>
          <cell r="DJ397">
            <v>0</v>
          </cell>
          <cell r="DK397">
            <v>346.71335999999997</v>
          </cell>
          <cell r="DL397">
            <v>0</v>
          </cell>
          <cell r="DO397">
            <v>1953.25137</v>
          </cell>
          <cell r="DP397">
            <v>6572.9334399999998</v>
          </cell>
          <cell r="DQ397">
            <v>7839.7125899999992</v>
          </cell>
          <cell r="DR397">
            <v>8479.2633468208096</v>
          </cell>
          <cell r="DS397">
            <v>8397.0402064099871</v>
          </cell>
          <cell r="DT397">
            <v>8881.1278340352219</v>
          </cell>
          <cell r="DV397">
            <v>8881.1278340352219</v>
          </cell>
          <cell r="DW397">
            <v>8881.1278340352219</v>
          </cell>
          <cell r="EC397">
            <v>8881.1278340352219</v>
          </cell>
          <cell r="ED397" t="str">
            <v>-</v>
          </cell>
          <cell r="EG397">
            <v>8881.1278340352219</v>
          </cell>
          <cell r="EH397" t="str">
            <v>-</v>
          </cell>
          <cell r="EL397">
            <v>0</v>
          </cell>
          <cell r="EM397">
            <v>0</v>
          </cell>
          <cell r="EN397">
            <v>0</v>
          </cell>
          <cell r="EO397">
            <v>0</v>
          </cell>
          <cell r="EP397">
            <v>0</v>
          </cell>
          <cell r="EQ397">
            <v>346.71335999999997</v>
          </cell>
          <cell r="ET397">
            <v>1953.25137</v>
          </cell>
          <cell r="EU397">
            <v>4619.6820699999998</v>
          </cell>
          <cell r="EV397">
            <v>1266.7791499999994</v>
          </cell>
          <cell r="EW397">
            <v>639.55075682081042</v>
          </cell>
          <cell r="EX397">
            <v>557.32761640998797</v>
          </cell>
          <cell r="EY397">
            <v>1041.4152440352227</v>
          </cell>
          <cell r="FC397" t="str">
            <v>Provisões</v>
          </cell>
          <cell r="FF397">
            <v>0</v>
          </cell>
          <cell r="FG397">
            <v>0</v>
          </cell>
          <cell r="FH397">
            <v>0</v>
          </cell>
          <cell r="FI397">
            <v>0</v>
          </cell>
          <cell r="FJ397">
            <v>0</v>
          </cell>
          <cell r="FK397">
            <v>0</v>
          </cell>
          <cell r="FL397">
            <v>0</v>
          </cell>
          <cell r="FO397">
            <v>0</v>
          </cell>
          <cell r="FP397">
            <v>1999.1890000000001</v>
          </cell>
          <cell r="FQ397">
            <v>3138.4561599999988</v>
          </cell>
          <cell r="FR397">
            <v>2966.8867080924856</v>
          </cell>
          <cell r="FS397">
            <v>2674.4033135753257</v>
          </cell>
          <cell r="FT397">
            <v>3536.0834609494641</v>
          </cell>
          <cell r="FV397">
            <v>3536.0834609494641</v>
          </cell>
          <cell r="FW397">
            <v>3536.0834609494641</v>
          </cell>
          <cell r="GC397">
            <v>3536.0834609494641</v>
          </cell>
          <cell r="GD397" t="str">
            <v>-</v>
          </cell>
          <cell r="GG397">
            <v>3536.0834609494641</v>
          </cell>
          <cell r="GH397" t="str">
            <v>-</v>
          </cell>
          <cell r="GL397">
            <v>0</v>
          </cell>
          <cell r="GM397">
            <v>0</v>
          </cell>
          <cell r="GN397">
            <v>0</v>
          </cell>
          <cell r="GO397">
            <v>0</v>
          </cell>
          <cell r="GP397">
            <v>0</v>
          </cell>
          <cell r="GQ397">
            <v>0</v>
          </cell>
          <cell r="GT397">
            <v>0</v>
          </cell>
          <cell r="GU397">
            <v>1999.1890000000001</v>
          </cell>
          <cell r="GV397">
            <v>1139.2671599999987</v>
          </cell>
          <cell r="GW397">
            <v>-171.56945190751321</v>
          </cell>
          <cell r="GX397">
            <v>-464.05284642467313</v>
          </cell>
          <cell r="GY397">
            <v>397.62730094946528</v>
          </cell>
        </row>
        <row r="399">
          <cell r="C399" t="str">
            <v>CCC / Encargos regulatórios</v>
          </cell>
          <cell r="F399">
            <v>0</v>
          </cell>
          <cell r="G399">
            <v>0</v>
          </cell>
          <cell r="H399">
            <v>0</v>
          </cell>
          <cell r="I399">
            <v>0</v>
          </cell>
          <cell r="J399">
            <v>1839</v>
          </cell>
          <cell r="K399">
            <v>0</v>
          </cell>
          <cell r="L399">
            <v>0</v>
          </cell>
          <cell r="O399">
            <v>0</v>
          </cell>
          <cell r="P399">
            <v>0</v>
          </cell>
          <cell r="Q399">
            <v>0</v>
          </cell>
          <cell r="R399">
            <v>0</v>
          </cell>
          <cell r="S399">
            <v>0</v>
          </cell>
          <cell r="T399">
            <v>0</v>
          </cell>
          <cell r="V399">
            <v>0</v>
          </cell>
          <cell r="W399">
            <v>0</v>
          </cell>
          <cell r="Z399">
            <v>53021</v>
          </cell>
          <cell r="AC399">
            <v>0</v>
          </cell>
          <cell r="AD399" t="str">
            <v>-</v>
          </cell>
          <cell r="AG399">
            <v>-53021</v>
          </cell>
          <cell r="AH399">
            <v>-1</v>
          </cell>
          <cell r="AL399">
            <v>0</v>
          </cell>
          <cell r="AM399">
            <v>0</v>
          </cell>
          <cell r="AN399">
            <v>0</v>
          </cell>
          <cell r="AO399">
            <v>0</v>
          </cell>
          <cell r="AP399">
            <v>1839</v>
          </cell>
          <cell r="AQ399">
            <v>0</v>
          </cell>
          <cell r="AT399">
            <v>0</v>
          </cell>
          <cell r="AU399">
            <v>0</v>
          </cell>
          <cell r="AV399">
            <v>0</v>
          </cell>
          <cell r="AW399">
            <v>0</v>
          </cell>
          <cell r="AX399">
            <v>0</v>
          </cell>
          <cell r="AY399">
            <v>0</v>
          </cell>
          <cell r="BC399" t="str">
            <v>Rendas de Concessão</v>
          </cell>
          <cell r="BF399">
            <v>0</v>
          </cell>
          <cell r="BG399">
            <v>0</v>
          </cell>
          <cell r="BH399">
            <v>0</v>
          </cell>
          <cell r="BI399">
            <v>0</v>
          </cell>
          <cell r="BJ399">
            <v>1839</v>
          </cell>
          <cell r="BK399">
            <v>0</v>
          </cell>
          <cell r="BL399">
            <v>0</v>
          </cell>
          <cell r="BO399">
            <v>0</v>
          </cell>
          <cell r="BP399">
            <v>0</v>
          </cell>
          <cell r="BQ399">
            <v>0</v>
          </cell>
          <cell r="BR399">
            <v>0</v>
          </cell>
          <cell r="BS399">
            <v>0</v>
          </cell>
          <cell r="BT399">
            <v>0</v>
          </cell>
          <cell r="BV399">
            <v>0</v>
          </cell>
          <cell r="BW399">
            <v>0</v>
          </cell>
          <cell r="CC399">
            <v>0</v>
          </cell>
          <cell r="CD399" t="str">
            <v>-</v>
          </cell>
          <cell r="CG399">
            <v>0</v>
          </cell>
          <cell r="CH399" t="str">
            <v>-</v>
          </cell>
          <cell r="CL399">
            <v>0</v>
          </cell>
          <cell r="CM399">
            <v>0</v>
          </cell>
          <cell r="CN399">
            <v>0</v>
          </cell>
          <cell r="CO399">
            <v>0</v>
          </cell>
          <cell r="CP399">
            <v>1839</v>
          </cell>
          <cell r="CQ399">
            <v>0</v>
          </cell>
          <cell r="CT399">
            <v>0</v>
          </cell>
          <cell r="CU399">
            <v>0</v>
          </cell>
          <cell r="CV399">
            <v>0</v>
          </cell>
          <cell r="CW399">
            <v>0</v>
          </cell>
          <cell r="CX399">
            <v>0</v>
          </cell>
          <cell r="CY399">
            <v>0</v>
          </cell>
          <cell r="DC399" t="str">
            <v>Rendas de Concessão</v>
          </cell>
          <cell r="DF399">
            <v>0</v>
          </cell>
          <cell r="DG399">
            <v>0</v>
          </cell>
          <cell r="DH399">
            <v>0</v>
          </cell>
          <cell r="DI399">
            <v>0</v>
          </cell>
          <cell r="DJ399">
            <v>0</v>
          </cell>
          <cell r="DK399">
            <v>0</v>
          </cell>
          <cell r="DL399">
            <v>0</v>
          </cell>
          <cell r="DO399">
            <v>0</v>
          </cell>
          <cell r="DP399">
            <v>0</v>
          </cell>
          <cell r="DQ399">
            <v>0</v>
          </cell>
          <cell r="DR399">
            <v>0</v>
          </cell>
          <cell r="DS399">
            <v>0</v>
          </cell>
          <cell r="DT399">
            <v>0</v>
          </cell>
          <cell r="DV399">
            <v>0</v>
          </cell>
          <cell r="DW399">
            <v>0</v>
          </cell>
          <cell r="EC399">
            <v>0</v>
          </cell>
          <cell r="ED399" t="str">
            <v>-</v>
          </cell>
          <cell r="EG399">
            <v>0</v>
          </cell>
          <cell r="EH399" t="str">
            <v>-</v>
          </cell>
          <cell r="EL399">
            <v>0</v>
          </cell>
          <cell r="EM399">
            <v>0</v>
          </cell>
          <cell r="EN399">
            <v>0</v>
          </cell>
          <cell r="EO399">
            <v>0</v>
          </cell>
          <cell r="EP399">
            <v>0</v>
          </cell>
          <cell r="EQ399">
            <v>0</v>
          </cell>
          <cell r="ET399">
            <v>0</v>
          </cell>
          <cell r="EU399">
            <v>0</v>
          </cell>
          <cell r="EV399">
            <v>0</v>
          </cell>
          <cell r="EW399">
            <v>0</v>
          </cell>
          <cell r="EX399">
            <v>0</v>
          </cell>
          <cell r="EY399">
            <v>0</v>
          </cell>
          <cell r="FC399" t="str">
            <v>Rendas de Concessão</v>
          </cell>
          <cell r="FF399">
            <v>0</v>
          </cell>
          <cell r="FG399">
            <v>0</v>
          </cell>
          <cell r="FH399">
            <v>0</v>
          </cell>
          <cell r="FI399">
            <v>0</v>
          </cell>
          <cell r="FJ399">
            <v>0</v>
          </cell>
          <cell r="FK399">
            <v>0</v>
          </cell>
          <cell r="FL399">
            <v>0</v>
          </cell>
          <cell r="FO399">
            <v>0</v>
          </cell>
          <cell r="FP399">
            <v>0</v>
          </cell>
          <cell r="FQ399">
            <v>0</v>
          </cell>
          <cell r="FR399">
            <v>0</v>
          </cell>
          <cell r="FS399">
            <v>0</v>
          </cell>
          <cell r="FT399">
            <v>0</v>
          </cell>
          <cell r="FV399">
            <v>0</v>
          </cell>
          <cell r="FW399">
            <v>0</v>
          </cell>
          <cell r="GC399">
            <v>0</v>
          </cell>
          <cell r="GD399" t="str">
            <v>-</v>
          </cell>
          <cell r="GG399">
            <v>0</v>
          </cell>
          <cell r="GH399" t="str">
            <v>-</v>
          </cell>
          <cell r="GL399">
            <v>0</v>
          </cell>
          <cell r="GM399">
            <v>0</v>
          </cell>
          <cell r="GN399">
            <v>0</v>
          </cell>
          <cell r="GO399">
            <v>0</v>
          </cell>
          <cell r="GP399">
            <v>0</v>
          </cell>
          <cell r="GQ399">
            <v>0</v>
          </cell>
          <cell r="GT399">
            <v>0</v>
          </cell>
          <cell r="GU399">
            <v>0</v>
          </cell>
          <cell r="GV399">
            <v>0</v>
          </cell>
          <cell r="GW399">
            <v>0</v>
          </cell>
          <cell r="GX399">
            <v>0</v>
          </cell>
          <cell r="GY399">
            <v>0</v>
          </cell>
        </row>
        <row r="400">
          <cell r="C400" t="str">
            <v>Outros Custos Operacionais</v>
          </cell>
          <cell r="F400">
            <v>1131.2284099999999</v>
          </cell>
          <cell r="G400">
            <v>3111.3948699999996</v>
          </cell>
          <cell r="H400">
            <v>1895.83365</v>
          </cell>
          <cell r="I400">
            <v>2007.6491600000004</v>
          </cell>
          <cell r="J400">
            <v>2126.4823799999999</v>
          </cell>
          <cell r="K400">
            <v>4440.0370500000008</v>
          </cell>
          <cell r="L400">
            <v>4440.0370500000008</v>
          </cell>
          <cell r="O400">
            <v>248.97036</v>
          </cell>
          <cell r="P400">
            <v>1259.1668</v>
          </cell>
          <cell r="Q400">
            <v>9736.5742600000012</v>
          </cell>
          <cell r="R400">
            <v>3112.0027418990762</v>
          </cell>
          <cell r="S400">
            <v>15355.198225793545</v>
          </cell>
          <cell r="T400">
            <v>18573.827661385127</v>
          </cell>
          <cell r="V400">
            <v>18573.827661385127</v>
          </cell>
          <cell r="W400">
            <v>18573.827661385127</v>
          </cell>
          <cell r="Z400">
            <v>33000</v>
          </cell>
          <cell r="AC400">
            <v>14133.790611385126</v>
          </cell>
          <cell r="AD400">
            <v>3.1832596107244475</v>
          </cell>
          <cell r="AG400">
            <v>-14426.172338614873</v>
          </cell>
          <cell r="AH400">
            <v>-0.43715673753378403</v>
          </cell>
          <cell r="AL400">
            <v>1131.2284099999999</v>
          </cell>
          <cell r="AM400">
            <v>1980.1664599999997</v>
          </cell>
          <cell r="AN400">
            <v>-1215.5612199999996</v>
          </cell>
          <cell r="AO400">
            <v>111.81551000000036</v>
          </cell>
          <cell r="AP400">
            <v>230.64872999999989</v>
          </cell>
          <cell r="AQ400">
            <v>2544.2034000000008</v>
          </cell>
          <cell r="AT400">
            <v>248.97036</v>
          </cell>
          <cell r="AU400">
            <v>1010.1964399999999</v>
          </cell>
          <cell r="AV400">
            <v>8477.4074600000022</v>
          </cell>
          <cell r="AW400">
            <v>-6624.5715181009255</v>
          </cell>
          <cell r="AX400">
            <v>5618.6239657935439</v>
          </cell>
          <cell r="AY400">
            <v>8837.2534013851255</v>
          </cell>
          <cell r="BC400" t="str">
            <v>Outros Custos Operacionais</v>
          </cell>
          <cell r="BF400">
            <v>1020.72027</v>
          </cell>
          <cell r="BG400">
            <v>2770.2071299999998</v>
          </cell>
          <cell r="BH400">
            <v>776.18579</v>
          </cell>
          <cell r="BI400">
            <v>823.75125000000025</v>
          </cell>
          <cell r="BJ400">
            <v>823.75125000000025</v>
          </cell>
          <cell r="BK400">
            <v>4758.9552300000005</v>
          </cell>
          <cell r="BL400">
            <v>4758.9552300000005</v>
          </cell>
          <cell r="BO400">
            <v>-371.67074000000002</v>
          </cell>
          <cell r="BP400">
            <v>-840.49997000000008</v>
          </cell>
          <cell r="BQ400">
            <v>1477.9347</v>
          </cell>
          <cell r="BR400">
            <v>-1488.7338470540401</v>
          </cell>
          <cell r="BS400">
            <v>2302.2874219655032</v>
          </cell>
          <cell r="BT400">
            <v>5128.8049040854858</v>
          </cell>
          <cell r="BV400">
            <v>5128.8049040854858</v>
          </cell>
          <cell r="BW400">
            <v>5128.8049040854858</v>
          </cell>
          <cell r="CC400">
            <v>369.84967408548528</v>
          </cell>
          <cell r="CD400">
            <v>7.7716569333114993E-2</v>
          </cell>
          <cell r="CG400">
            <v>5128.8049040854858</v>
          </cell>
          <cell r="CH400" t="str">
            <v>-</v>
          </cell>
          <cell r="CL400">
            <v>1020.72027</v>
          </cell>
          <cell r="CM400">
            <v>1749.4868599999998</v>
          </cell>
          <cell r="CN400">
            <v>-1994.0213399999998</v>
          </cell>
          <cell r="CO400">
            <v>47.565460000000257</v>
          </cell>
          <cell r="CP400">
            <v>47.565460000000257</v>
          </cell>
          <cell r="CQ400">
            <v>3982.7694400000005</v>
          </cell>
          <cell r="CT400">
            <v>-371.67074000000002</v>
          </cell>
          <cell r="CU400">
            <v>-468.82923000000005</v>
          </cell>
          <cell r="CV400">
            <v>2318.4346700000001</v>
          </cell>
          <cell r="CW400">
            <v>-2966.6685470540401</v>
          </cell>
          <cell r="CX400">
            <v>824.35272196550318</v>
          </cell>
          <cell r="CY400">
            <v>3650.870204085486</v>
          </cell>
          <cell r="DC400" t="str">
            <v>Outros Custos Operacionais</v>
          </cell>
          <cell r="DF400">
            <v>0</v>
          </cell>
          <cell r="DG400">
            <v>0</v>
          </cell>
          <cell r="DH400">
            <v>0</v>
          </cell>
          <cell r="DI400">
            <v>0</v>
          </cell>
          <cell r="DJ400">
            <v>0</v>
          </cell>
          <cell r="DK400">
            <v>0</v>
          </cell>
          <cell r="DL400">
            <v>0</v>
          </cell>
          <cell r="DO400">
            <v>204.01964999999998</v>
          </cell>
          <cell r="DP400">
            <v>430.01638000000003</v>
          </cell>
          <cell r="DQ400">
            <v>4336.0559900000007</v>
          </cell>
          <cell r="DR400">
            <v>2191.6972572254335</v>
          </cell>
          <cell r="DS400">
            <v>7563.2241599349582</v>
          </cell>
          <cell r="DT400">
            <v>8097.118248468606</v>
          </cell>
          <cell r="DV400">
            <v>8097.118248468606</v>
          </cell>
          <cell r="DW400">
            <v>8097.1182484686069</v>
          </cell>
          <cell r="EC400">
            <v>8097.118248468606</v>
          </cell>
          <cell r="ED400" t="str">
            <v>-</v>
          </cell>
          <cell r="EG400">
            <v>8097.1182484686069</v>
          </cell>
          <cell r="EH400" t="str">
            <v>-</v>
          </cell>
          <cell r="EL400">
            <v>0</v>
          </cell>
          <cell r="EM400">
            <v>0</v>
          </cell>
          <cell r="EN400">
            <v>0</v>
          </cell>
          <cell r="EO400">
            <v>0</v>
          </cell>
          <cell r="EP400">
            <v>0</v>
          </cell>
          <cell r="EQ400">
            <v>0</v>
          </cell>
          <cell r="ET400">
            <v>204.01964999999998</v>
          </cell>
          <cell r="EU400">
            <v>225.99673000000004</v>
          </cell>
          <cell r="EV400">
            <v>3906.0396100000007</v>
          </cell>
          <cell r="EW400">
            <v>-2144.3587327745672</v>
          </cell>
          <cell r="EX400">
            <v>3227.1681699349574</v>
          </cell>
          <cell r="EY400">
            <v>3761.0622584686053</v>
          </cell>
          <cell r="FC400" t="str">
            <v>Outros Custos Operacionais</v>
          </cell>
          <cell r="FF400">
            <v>0</v>
          </cell>
          <cell r="FG400">
            <v>0</v>
          </cell>
          <cell r="FH400">
            <v>0</v>
          </cell>
          <cell r="FI400">
            <v>0</v>
          </cell>
          <cell r="FJ400">
            <v>0</v>
          </cell>
          <cell r="FK400">
            <v>0</v>
          </cell>
          <cell r="FL400">
            <v>0</v>
          </cell>
          <cell r="FO400">
            <v>0</v>
          </cell>
          <cell r="FP400">
            <v>0</v>
          </cell>
          <cell r="FQ400">
            <v>2259.7341699999997</v>
          </cell>
          <cell r="FR400">
            <v>561.42888728323715</v>
          </cell>
          <cell r="FS400">
            <v>3457.3151550041966</v>
          </cell>
          <cell r="FT400">
            <v>3130.7719754977006</v>
          </cell>
          <cell r="FV400">
            <v>3130.7719754977006</v>
          </cell>
          <cell r="FW400">
            <v>3130.7719754977006</v>
          </cell>
          <cell r="GC400">
            <v>3130.7719754977006</v>
          </cell>
          <cell r="GD400" t="str">
            <v>-</v>
          </cell>
          <cell r="GG400">
            <v>3130.7719754977006</v>
          </cell>
          <cell r="GH400" t="str">
            <v>-</v>
          </cell>
          <cell r="GL400">
            <v>0</v>
          </cell>
          <cell r="GM400">
            <v>0</v>
          </cell>
          <cell r="GN400">
            <v>0</v>
          </cell>
          <cell r="GO400">
            <v>0</v>
          </cell>
          <cell r="GP400">
            <v>0</v>
          </cell>
          <cell r="GQ400">
            <v>0</v>
          </cell>
          <cell r="GT400">
            <v>0</v>
          </cell>
          <cell r="GU400">
            <v>0</v>
          </cell>
          <cell r="GV400">
            <v>2259.7341699999997</v>
          </cell>
          <cell r="GW400">
            <v>-1698.3052827167626</v>
          </cell>
          <cell r="GX400">
            <v>1197.5809850041969</v>
          </cell>
          <cell r="GY400">
            <v>871.0378054977009</v>
          </cell>
        </row>
        <row r="401">
          <cell r="C401" t="str">
            <v>Outros Custos Operacionais</v>
          </cell>
          <cell r="F401">
            <v>1131.2284099999999</v>
          </cell>
          <cell r="G401">
            <v>3111.3948699999996</v>
          </cell>
          <cell r="H401">
            <v>1895.83365</v>
          </cell>
          <cell r="I401">
            <v>2007.6491600000004</v>
          </cell>
          <cell r="J401">
            <v>3965.4823799999999</v>
          </cell>
          <cell r="K401">
            <v>4440.0370500000008</v>
          </cell>
          <cell r="L401">
            <v>4440.0370500000008</v>
          </cell>
          <cell r="O401">
            <v>248.97036</v>
          </cell>
          <cell r="P401">
            <v>1259.1668</v>
          </cell>
          <cell r="Q401">
            <v>9736.5742600000012</v>
          </cell>
          <cell r="R401">
            <v>3112.0027418990762</v>
          </cell>
          <cell r="S401">
            <v>15355.198225793545</v>
          </cell>
          <cell r="T401">
            <v>18573.827661385127</v>
          </cell>
          <cell r="V401">
            <v>18573.827661385127</v>
          </cell>
          <cell r="W401">
            <v>18573.827661385127</v>
          </cell>
          <cell r="Z401">
            <v>86021</v>
          </cell>
          <cell r="AC401">
            <v>14133.790611385126</v>
          </cell>
          <cell r="AD401">
            <v>3.1832596107244475</v>
          </cell>
          <cell r="AG401">
            <v>-67447.172338614881</v>
          </cell>
          <cell r="AH401">
            <v>-0.78407798489455915</v>
          </cell>
          <cell r="AL401">
            <v>1131.2284099999999</v>
          </cell>
          <cell r="AM401">
            <v>1980.1664599999997</v>
          </cell>
          <cell r="AN401">
            <v>-1215.5612199999996</v>
          </cell>
          <cell r="AO401">
            <v>111.81551000000036</v>
          </cell>
          <cell r="AP401">
            <v>2069.6487299999999</v>
          </cell>
          <cell r="AQ401">
            <v>2544.2034000000008</v>
          </cell>
          <cell r="AT401">
            <v>248.97036</v>
          </cell>
          <cell r="AU401">
            <v>1010.1964399999999</v>
          </cell>
          <cell r="AV401">
            <v>8477.4074600000022</v>
          </cell>
          <cell r="AW401">
            <v>-6624.5715181009255</v>
          </cell>
          <cell r="AX401">
            <v>5618.6239657935439</v>
          </cell>
          <cell r="AY401">
            <v>8837.2534013851255</v>
          </cell>
          <cell r="BC401" t="str">
            <v>Outros Custos Operacionais</v>
          </cell>
          <cell r="BF401">
            <v>1020.72027</v>
          </cell>
          <cell r="BG401">
            <v>2770.2071299999998</v>
          </cell>
          <cell r="BH401">
            <v>776.18579</v>
          </cell>
          <cell r="BI401">
            <v>823.75125000000025</v>
          </cell>
          <cell r="BJ401">
            <v>2662.7512500000003</v>
          </cell>
          <cell r="BK401">
            <v>4758.9552300000005</v>
          </cell>
          <cell r="BL401">
            <v>4758.9552300000005</v>
          </cell>
          <cell r="BO401">
            <v>-371.67074000000002</v>
          </cell>
          <cell r="BP401">
            <v>-840.49997000000008</v>
          </cell>
          <cell r="BQ401">
            <v>1477.9347</v>
          </cell>
          <cell r="BR401">
            <v>-1488.7338470540401</v>
          </cell>
          <cell r="BS401">
            <v>2302.2874219655032</v>
          </cell>
          <cell r="BT401">
            <v>5128.8049040854858</v>
          </cell>
          <cell r="BV401">
            <v>5128.8049040854858</v>
          </cell>
          <cell r="BW401">
            <v>5128.8049040854858</v>
          </cell>
          <cell r="CC401">
            <v>369.84967408548528</v>
          </cell>
          <cell r="CD401">
            <v>7.7716569333114993E-2</v>
          </cell>
          <cell r="CG401">
            <v>5128.8049040854858</v>
          </cell>
          <cell r="CH401" t="str">
            <v>-</v>
          </cell>
          <cell r="CL401">
            <v>1020.72027</v>
          </cell>
          <cell r="CM401">
            <v>1749.4868599999998</v>
          </cell>
          <cell r="CN401">
            <v>-1994.0213399999998</v>
          </cell>
          <cell r="CO401">
            <v>47.565460000000257</v>
          </cell>
          <cell r="CP401">
            <v>1886.5654600000003</v>
          </cell>
          <cell r="CQ401">
            <v>3982.7694400000005</v>
          </cell>
          <cell r="CT401">
            <v>-371.67074000000002</v>
          </cell>
          <cell r="CU401">
            <v>-468.82923000000005</v>
          </cell>
          <cell r="CV401">
            <v>2318.4346700000001</v>
          </cell>
          <cell r="CW401">
            <v>-2966.6685470540401</v>
          </cell>
          <cell r="CX401">
            <v>824.35272196550318</v>
          </cell>
          <cell r="CY401">
            <v>3650.870204085486</v>
          </cell>
          <cell r="DC401" t="str">
            <v>Outros Custos Operacionais</v>
          </cell>
          <cell r="DF401">
            <v>0</v>
          </cell>
          <cell r="DG401">
            <v>0</v>
          </cell>
          <cell r="DH401">
            <v>0</v>
          </cell>
          <cell r="DI401">
            <v>0</v>
          </cell>
          <cell r="DJ401">
            <v>0</v>
          </cell>
          <cell r="DK401">
            <v>0</v>
          </cell>
          <cell r="DL401">
            <v>0</v>
          </cell>
          <cell r="DO401">
            <v>204.01964999999998</v>
          </cell>
          <cell r="DP401">
            <v>430.01638000000003</v>
          </cell>
          <cell r="DQ401">
            <v>4336.0559900000007</v>
          </cell>
          <cell r="DR401">
            <v>2191.6972572254335</v>
          </cell>
          <cell r="DS401">
            <v>7563.2241599349582</v>
          </cell>
          <cell r="DT401">
            <v>8097.118248468606</v>
          </cell>
          <cell r="DV401">
            <v>8097.118248468606</v>
          </cell>
          <cell r="DW401">
            <v>8097.1182484686069</v>
          </cell>
          <cell r="EC401">
            <v>8097.118248468606</v>
          </cell>
          <cell r="ED401" t="str">
            <v>-</v>
          </cell>
          <cell r="EG401">
            <v>8097.1182484686069</v>
          </cell>
          <cell r="EH401" t="str">
            <v>-</v>
          </cell>
          <cell r="EL401">
            <v>0</v>
          </cell>
          <cell r="EM401">
            <v>0</v>
          </cell>
          <cell r="EN401">
            <v>0</v>
          </cell>
          <cell r="EO401">
            <v>0</v>
          </cell>
          <cell r="EP401">
            <v>0</v>
          </cell>
          <cell r="EQ401">
            <v>0</v>
          </cell>
          <cell r="ET401">
            <v>204.01964999999998</v>
          </cell>
          <cell r="EU401">
            <v>225.99673000000004</v>
          </cell>
          <cell r="EV401">
            <v>3906.0396100000007</v>
          </cell>
          <cell r="EW401">
            <v>-2144.3587327745672</v>
          </cell>
          <cell r="EX401">
            <v>3227.1681699349574</v>
          </cell>
          <cell r="EY401">
            <v>3761.0622584686053</v>
          </cell>
          <cell r="FC401" t="str">
            <v>Outros Custos Operacionais</v>
          </cell>
          <cell r="FF401">
            <v>0</v>
          </cell>
          <cell r="FG401">
            <v>0</v>
          </cell>
          <cell r="FH401">
            <v>0</v>
          </cell>
          <cell r="FI401">
            <v>0</v>
          </cell>
          <cell r="FJ401">
            <v>0</v>
          </cell>
          <cell r="FK401">
            <v>0</v>
          </cell>
          <cell r="FL401">
            <v>0</v>
          </cell>
          <cell r="FO401">
            <v>0</v>
          </cell>
          <cell r="FP401">
            <v>0</v>
          </cell>
          <cell r="FQ401">
            <v>2259.7341699999997</v>
          </cell>
          <cell r="FR401">
            <v>561.42888728323715</v>
          </cell>
          <cell r="FS401">
            <v>3457.3151550041966</v>
          </cell>
          <cell r="FT401">
            <v>3130.7719754977006</v>
          </cell>
          <cell r="FV401">
            <v>3130.7719754977006</v>
          </cell>
          <cell r="FW401">
            <v>3130.7719754977006</v>
          </cell>
          <cell r="GC401">
            <v>3130.7719754977006</v>
          </cell>
          <cell r="GD401" t="str">
            <v>-</v>
          </cell>
          <cell r="GG401">
            <v>3130.7719754977006</v>
          </cell>
          <cell r="GH401" t="str">
            <v>-</v>
          </cell>
          <cell r="GL401">
            <v>0</v>
          </cell>
          <cell r="GM401">
            <v>0</v>
          </cell>
          <cell r="GN401">
            <v>0</v>
          </cell>
          <cell r="GO401">
            <v>0</v>
          </cell>
          <cell r="GP401">
            <v>0</v>
          </cell>
          <cell r="GQ401">
            <v>0</v>
          </cell>
          <cell r="GT401">
            <v>0</v>
          </cell>
          <cell r="GU401">
            <v>0</v>
          </cell>
          <cell r="GV401">
            <v>2259.7341699999997</v>
          </cell>
          <cell r="GW401">
            <v>-1698.3052827167626</v>
          </cell>
          <cell r="GX401">
            <v>1197.5809850041969</v>
          </cell>
          <cell r="GY401">
            <v>871.0378054977009</v>
          </cell>
        </row>
        <row r="402">
          <cell r="C402" t="str">
            <v>Custos Operacionais</v>
          </cell>
          <cell r="F402">
            <v>108729.64973999999</v>
          </cell>
          <cell r="G402">
            <v>323866.36168000003</v>
          </cell>
          <cell r="H402">
            <v>428946.49087000004</v>
          </cell>
          <cell r="I402">
            <v>480955.58253400004</v>
          </cell>
          <cell r="J402">
            <v>486728.46646000014</v>
          </cell>
          <cell r="K402">
            <v>657009.58923000016</v>
          </cell>
          <cell r="L402">
            <v>657009.58923000016</v>
          </cell>
          <cell r="O402">
            <v>186797.18647999997</v>
          </cell>
          <cell r="P402">
            <v>410841.70831999992</v>
          </cell>
          <cell r="Q402">
            <v>634414.49910988205</v>
          </cell>
          <cell r="R402">
            <v>711027.00535982801</v>
          </cell>
          <cell r="S402">
            <v>808801.70942824951</v>
          </cell>
          <cell r="T402">
            <v>885633.56535886182</v>
          </cell>
          <cell r="V402">
            <v>885633.56535886182</v>
          </cell>
          <cell r="W402">
            <v>885633.56535886182</v>
          </cell>
          <cell r="Z402">
            <v>814000</v>
          </cell>
          <cell r="AC402">
            <v>228623.97612886166</v>
          </cell>
          <cell r="AD402">
            <v>0.34797661994066731</v>
          </cell>
          <cell r="AG402">
            <v>71633.565358861815</v>
          </cell>
          <cell r="AH402">
            <v>8.8001923045284869E-2</v>
          </cell>
          <cell r="AL402">
            <v>108729.64973999999</v>
          </cell>
          <cell r="AM402">
            <v>215136.71194000004</v>
          </cell>
          <cell r="AN402">
            <v>105080.12919000001</v>
          </cell>
          <cell r="AO402">
            <v>52009.091664000007</v>
          </cell>
          <cell r="AP402">
            <v>57781.975590000104</v>
          </cell>
          <cell r="AQ402">
            <v>228063.09836000012</v>
          </cell>
          <cell r="AT402">
            <v>186797.18647999997</v>
          </cell>
          <cell r="AU402">
            <v>224044.52183999994</v>
          </cell>
          <cell r="AV402">
            <v>223572.79078988213</v>
          </cell>
          <cell r="AW402">
            <v>76612.50624994596</v>
          </cell>
          <cell r="AX402">
            <v>174387.21031836746</v>
          </cell>
          <cell r="AY402">
            <v>251219.06624897977</v>
          </cell>
          <cell r="BC402" t="str">
            <v>Custos Operacionais</v>
          </cell>
          <cell r="BF402">
            <v>106689.68919000002</v>
          </cell>
          <cell r="BG402">
            <v>318655.24448999995</v>
          </cell>
          <cell r="BH402">
            <v>411040.61260000011</v>
          </cell>
          <cell r="BI402">
            <v>443867.04992000008</v>
          </cell>
          <cell r="BJ402">
            <v>445706.04992000008</v>
          </cell>
          <cell r="BK402">
            <v>537475.25757000002</v>
          </cell>
          <cell r="BL402">
            <v>537475.25757000002</v>
          </cell>
          <cell r="BO402">
            <v>101585.60094999998</v>
          </cell>
          <cell r="BP402">
            <v>212963.13256999999</v>
          </cell>
          <cell r="BQ402">
            <v>327124.58745988202</v>
          </cell>
          <cell r="BR402">
            <v>364773.22900240991</v>
          </cell>
          <cell r="BS402">
            <v>406102.35178885056</v>
          </cell>
          <cell r="BT402">
            <v>444856.26367972203</v>
          </cell>
          <cell r="BV402">
            <v>444856.26367972203</v>
          </cell>
          <cell r="BW402">
            <v>444856.26367972209</v>
          </cell>
          <cell r="CC402">
            <v>-92618.993890277983</v>
          </cell>
          <cell r="CD402">
            <v>-0.17232233965340338</v>
          </cell>
          <cell r="CG402">
            <v>444856.26367972209</v>
          </cell>
          <cell r="CH402" t="str">
            <v>-</v>
          </cell>
          <cell r="CL402">
            <v>106689.68919000002</v>
          </cell>
          <cell r="CM402">
            <v>211965.55529999995</v>
          </cell>
          <cell r="CN402">
            <v>92385.368110000156</v>
          </cell>
          <cell r="CO402">
            <v>32826.437319999968</v>
          </cell>
          <cell r="CP402">
            <v>34665.437319999968</v>
          </cell>
          <cell r="CQ402">
            <v>126434.64496999991</v>
          </cell>
          <cell r="CT402">
            <v>101585.60094999998</v>
          </cell>
          <cell r="CU402">
            <v>111377.53162000001</v>
          </cell>
          <cell r="CV402">
            <v>114161.45488988204</v>
          </cell>
          <cell r="CW402">
            <v>37648.641542527883</v>
          </cell>
          <cell r="CX402">
            <v>78977.764328968537</v>
          </cell>
          <cell r="CY402">
            <v>117731.67621984001</v>
          </cell>
          <cell r="DC402" t="str">
            <v>Custos Operacionais</v>
          </cell>
          <cell r="DF402">
            <v>0</v>
          </cell>
          <cell r="DG402">
            <v>0</v>
          </cell>
          <cell r="DH402">
            <v>0</v>
          </cell>
          <cell r="DI402">
            <v>18189.972159999998</v>
          </cell>
          <cell r="DJ402">
            <v>18189.972159999998</v>
          </cell>
          <cell r="DK402">
            <v>55348.646710000008</v>
          </cell>
          <cell r="DL402">
            <v>18189.972159999998</v>
          </cell>
          <cell r="DO402">
            <v>48968.722200000004</v>
          </cell>
          <cell r="DP402">
            <v>109057.25530999999</v>
          </cell>
          <cell r="DQ402">
            <v>167966.97807000001</v>
          </cell>
          <cell r="DR402">
            <v>189923.14904046242</v>
          </cell>
          <cell r="DS402">
            <v>209927.53662347884</v>
          </cell>
          <cell r="DT402">
            <v>229885.33916634761</v>
          </cell>
          <cell r="DV402">
            <v>229885.33916634761</v>
          </cell>
          <cell r="DW402">
            <v>229885.33916634764</v>
          </cell>
          <cell r="EC402">
            <v>211695.3670063476</v>
          </cell>
          <cell r="ED402">
            <v>11.638025893842141</v>
          </cell>
          <cell r="EG402">
            <v>229885.33916634764</v>
          </cell>
          <cell r="EH402" t="str">
            <v>-</v>
          </cell>
          <cell r="EL402">
            <v>0</v>
          </cell>
          <cell r="EM402">
            <v>0</v>
          </cell>
          <cell r="EN402">
            <v>0</v>
          </cell>
          <cell r="EO402">
            <v>18189.972159999998</v>
          </cell>
          <cell r="EP402">
            <v>18189.972159999998</v>
          </cell>
          <cell r="EQ402">
            <v>55348.646710000008</v>
          </cell>
          <cell r="ET402">
            <v>48968.722200000004</v>
          </cell>
          <cell r="EU402">
            <v>60088.533109999989</v>
          </cell>
          <cell r="EV402">
            <v>58909.722760000019</v>
          </cell>
          <cell r="EW402">
            <v>21956.170970462408</v>
          </cell>
          <cell r="EX402">
            <v>41960.558553478826</v>
          </cell>
          <cell r="EY402">
            <v>61918.361096347595</v>
          </cell>
          <cell r="FC402" t="str">
            <v>Custos Operacionais</v>
          </cell>
          <cell r="FF402">
            <v>0</v>
          </cell>
          <cell r="FG402">
            <v>0</v>
          </cell>
          <cell r="FH402">
            <v>0</v>
          </cell>
          <cell r="FI402">
            <v>0</v>
          </cell>
          <cell r="FJ402">
            <v>0</v>
          </cell>
          <cell r="FK402">
            <v>30199.11188</v>
          </cell>
          <cell r="FL402">
            <v>30199.11188</v>
          </cell>
          <cell r="FO402">
            <v>26302.290439999997</v>
          </cell>
          <cell r="FP402">
            <v>61520.359579999997</v>
          </cell>
          <cell r="FQ402">
            <v>97414.358279999986</v>
          </cell>
          <cell r="FR402">
            <v>109765.54365028902</v>
          </cell>
          <cell r="FS402">
            <v>121118.52638480905</v>
          </cell>
          <cell r="FT402">
            <v>132724.73200612556</v>
          </cell>
          <cell r="FV402">
            <v>132724.73200612556</v>
          </cell>
          <cell r="FW402">
            <v>132724.73200612556</v>
          </cell>
          <cell r="GC402">
            <v>102525.62012612556</v>
          </cell>
          <cell r="GD402">
            <v>3.3949879232715219</v>
          </cell>
          <cell r="GG402">
            <v>132724.73200612556</v>
          </cell>
          <cell r="GH402" t="str">
            <v>-</v>
          </cell>
          <cell r="GL402">
            <v>0</v>
          </cell>
          <cell r="GM402">
            <v>0</v>
          </cell>
          <cell r="GN402">
            <v>0</v>
          </cell>
          <cell r="GO402">
            <v>0</v>
          </cell>
          <cell r="GP402">
            <v>0</v>
          </cell>
          <cell r="GQ402">
            <v>30199.11188</v>
          </cell>
          <cell r="GT402">
            <v>26302.290439999997</v>
          </cell>
          <cell r="GU402">
            <v>35218.06914</v>
          </cell>
          <cell r="GV402">
            <v>35893.998699999989</v>
          </cell>
          <cell r="GW402">
            <v>12351.185370289037</v>
          </cell>
          <cell r="GX402">
            <v>23704.168104809069</v>
          </cell>
          <cell r="GY402">
            <v>35310.373726125574</v>
          </cell>
        </row>
        <row r="404">
          <cell r="C404" t="str">
            <v>EBITDA</v>
          </cell>
          <cell r="F404">
            <v>16562.40749000002</v>
          </cell>
          <cell r="G404">
            <v>42542.268540000005</v>
          </cell>
          <cell r="H404">
            <v>56545.510189999914</v>
          </cell>
          <cell r="I404">
            <v>68852.180925999986</v>
          </cell>
          <cell r="J404">
            <v>69713.611079999828</v>
          </cell>
          <cell r="K404">
            <v>97192.166749999946</v>
          </cell>
          <cell r="L404">
            <v>97192.166749999946</v>
          </cell>
          <cell r="O404">
            <v>37796.759180000001</v>
          </cell>
          <cell r="P404">
            <v>87126.882200000051</v>
          </cell>
          <cell r="Q404">
            <v>130744.36326000022</v>
          </cell>
          <cell r="R404">
            <v>150234.0388326566</v>
          </cell>
          <cell r="S404">
            <v>163200.08491360568</v>
          </cell>
          <cell r="T404">
            <v>180225.14316554501</v>
          </cell>
          <cell r="V404">
            <v>180225.14316554501</v>
          </cell>
          <cell r="W404">
            <v>180225.14316554501</v>
          </cell>
          <cell r="Z404">
            <v>150341</v>
          </cell>
          <cell r="AC404">
            <v>83032.976415545068</v>
          </cell>
          <cell r="AD404">
            <v>0.85431757714718426</v>
          </cell>
          <cell r="AG404">
            <v>29884.143165545014</v>
          </cell>
          <cell r="AH404">
            <v>0.1987757375935042</v>
          </cell>
          <cell r="AL404">
            <v>16562.40749000002</v>
          </cell>
          <cell r="AM404">
            <v>25979.861049999985</v>
          </cell>
          <cell r="AN404">
            <v>14003.241649999909</v>
          </cell>
          <cell r="AO404">
            <v>12306.670736000073</v>
          </cell>
          <cell r="AP404">
            <v>13168.100889999914</v>
          </cell>
          <cell r="AQ404">
            <v>40646.656560000032</v>
          </cell>
          <cell r="AT404">
            <v>37796.759180000001</v>
          </cell>
          <cell r="AU404">
            <v>49330.12302000005</v>
          </cell>
          <cell r="AV404">
            <v>43617.481060000166</v>
          </cell>
          <cell r="AW404">
            <v>19489.675572656386</v>
          </cell>
          <cell r="AX404">
            <v>32455.721653605462</v>
          </cell>
          <cell r="AY404">
            <v>49480.779905544798</v>
          </cell>
          <cell r="BC404" t="str">
            <v>EBITDA</v>
          </cell>
          <cell r="BF404">
            <v>15827.824379999998</v>
          </cell>
          <cell r="BG404">
            <v>43430.557130000045</v>
          </cell>
          <cell r="BH404">
            <v>57140.837689999869</v>
          </cell>
          <cell r="BI404">
            <v>64017.720699999925</v>
          </cell>
          <cell r="BJ404">
            <v>62178.720699999925</v>
          </cell>
          <cell r="BK404">
            <v>72433.724589999954</v>
          </cell>
          <cell r="BL404">
            <v>72433.724589999954</v>
          </cell>
          <cell r="BO404">
            <v>12267.409540000001</v>
          </cell>
          <cell r="BP404">
            <v>31913.908009999999</v>
          </cell>
          <cell r="BQ404">
            <v>45286.294380000058</v>
          </cell>
          <cell r="BR404">
            <v>52474.928842739988</v>
          </cell>
          <cell r="BS404">
            <v>55361.225557433092</v>
          </cell>
          <cell r="BT404">
            <v>61398.616387127484</v>
          </cell>
          <cell r="BV404">
            <v>61398.616387127484</v>
          </cell>
          <cell r="BW404">
            <v>61398.616387127477</v>
          </cell>
          <cell r="CC404">
            <v>-11035.10820287247</v>
          </cell>
          <cell r="CD404">
            <v>-0.15234765663832717</v>
          </cell>
          <cell r="CG404">
            <v>61398.616387127477</v>
          </cell>
          <cell r="CH404" t="str">
            <v>-</v>
          </cell>
          <cell r="CL404">
            <v>15827.824379999998</v>
          </cell>
          <cell r="CM404">
            <v>27602.732750000047</v>
          </cell>
          <cell r="CN404">
            <v>13710.280559999825</v>
          </cell>
          <cell r="CO404">
            <v>6876.8830100000559</v>
          </cell>
          <cell r="CP404">
            <v>5037.8830100000559</v>
          </cell>
          <cell r="CQ404">
            <v>15292.886900000085</v>
          </cell>
          <cell r="CT404">
            <v>12267.409540000001</v>
          </cell>
          <cell r="CU404">
            <v>19646.498469999999</v>
          </cell>
          <cell r="CV404">
            <v>13372.386370000058</v>
          </cell>
          <cell r="CW404">
            <v>7188.6344627399303</v>
          </cell>
          <cell r="CX404">
            <v>10074.931177433034</v>
          </cell>
          <cell r="CY404">
            <v>16112.322007127426</v>
          </cell>
          <cell r="DC404" t="str">
            <v>EBITDA</v>
          </cell>
          <cell r="DF404">
            <v>0</v>
          </cell>
          <cell r="DG404">
            <v>0</v>
          </cell>
          <cell r="DH404">
            <v>0</v>
          </cell>
          <cell r="DI404">
            <v>3407.2423300000014</v>
          </cell>
          <cell r="DJ404">
            <v>3407.2423300000014</v>
          </cell>
          <cell r="DK404">
            <v>17014.861919999992</v>
          </cell>
          <cell r="DL404">
            <v>3407.2423300000014</v>
          </cell>
          <cell r="DO404">
            <v>19903.755799999992</v>
          </cell>
          <cell r="DP404">
            <v>30561.678280000015</v>
          </cell>
          <cell r="DQ404">
            <v>45616.471919999982</v>
          </cell>
          <cell r="DR404">
            <v>52268.197355491313</v>
          </cell>
          <cell r="DS404">
            <v>57528.017458298433</v>
          </cell>
          <cell r="DT404">
            <v>62299.100306278742</v>
          </cell>
          <cell r="DV404">
            <v>62299.100306278742</v>
          </cell>
          <cell r="DW404">
            <v>62299.100306278742</v>
          </cell>
          <cell r="EC404">
            <v>58891.857976278741</v>
          </cell>
          <cell r="ED404">
            <v>17.284317425194327</v>
          </cell>
          <cell r="EG404">
            <v>62299.100306278742</v>
          </cell>
          <cell r="EH404" t="str">
            <v>-</v>
          </cell>
          <cell r="EL404">
            <v>0</v>
          </cell>
          <cell r="EM404">
            <v>0</v>
          </cell>
          <cell r="EN404">
            <v>0</v>
          </cell>
          <cell r="EO404">
            <v>3407.2423300000014</v>
          </cell>
          <cell r="EP404">
            <v>3407.2423300000014</v>
          </cell>
          <cell r="EQ404">
            <v>17014.861919999992</v>
          </cell>
          <cell r="ET404">
            <v>19903.755799999992</v>
          </cell>
          <cell r="EU404">
            <v>10657.922480000023</v>
          </cell>
          <cell r="EV404">
            <v>15054.793639999967</v>
          </cell>
          <cell r="EW404">
            <v>6651.7254354913312</v>
          </cell>
          <cell r="EX404">
            <v>11911.545538298451</v>
          </cell>
          <cell r="EY404">
            <v>16682.62838627876</v>
          </cell>
          <cell r="FC404" t="str">
            <v>EBITDA</v>
          </cell>
          <cell r="FF404">
            <v>0</v>
          </cell>
          <cell r="FG404">
            <v>0</v>
          </cell>
          <cell r="FH404">
            <v>0</v>
          </cell>
          <cell r="FI404">
            <v>0</v>
          </cell>
          <cell r="FJ404">
            <v>0</v>
          </cell>
          <cell r="FK404">
            <v>6522.8769799999973</v>
          </cell>
          <cell r="FL404">
            <v>6522.8769799999973</v>
          </cell>
          <cell r="FO404">
            <v>6210.3439000000044</v>
          </cell>
          <cell r="FP404">
            <v>20503.189600000005</v>
          </cell>
          <cell r="FQ404">
            <v>32785.972550000035</v>
          </cell>
          <cell r="FR404">
            <v>37651.329956647387</v>
          </cell>
          <cell r="FS404">
            <v>41687.300952318546</v>
          </cell>
          <cell r="FT404">
            <v>47119.927258805532</v>
          </cell>
          <cell r="FV404">
            <v>47119.927258805532</v>
          </cell>
          <cell r="FW404">
            <v>47119.927258805532</v>
          </cell>
          <cell r="GC404">
            <v>40597.050278805531</v>
          </cell>
          <cell r="GD404">
            <v>6.2237951755462282</v>
          </cell>
          <cell r="GG404">
            <v>47119.927258805532</v>
          </cell>
          <cell r="GH404" t="str">
            <v>-</v>
          </cell>
          <cell r="GL404">
            <v>0</v>
          </cell>
          <cell r="GM404">
            <v>0</v>
          </cell>
          <cell r="GN404">
            <v>0</v>
          </cell>
          <cell r="GO404">
            <v>0</v>
          </cell>
          <cell r="GP404">
            <v>0</v>
          </cell>
          <cell r="GQ404">
            <v>6522.8769799999973</v>
          </cell>
          <cell r="GT404">
            <v>6210.3439000000044</v>
          </cell>
          <cell r="GU404">
            <v>14292.845700000002</v>
          </cell>
          <cell r="GV404">
            <v>12282.78295000003</v>
          </cell>
          <cell r="GW404">
            <v>4865.357406647352</v>
          </cell>
          <cell r="GX404">
            <v>8901.3284023185115</v>
          </cell>
          <cell r="GY404">
            <v>14333.954708805497</v>
          </cell>
        </row>
        <row r="405">
          <cell r="C405" t="str">
            <v>EBITDA / Volume de Negócios</v>
          </cell>
          <cell r="F405">
            <v>0.13888796947218335</v>
          </cell>
          <cell r="G405">
            <v>0.1219758722240066</v>
          </cell>
          <cell r="H405">
            <v>0.12293629350477557</v>
          </cell>
          <cell r="I405">
            <v>0.13214258858913464</v>
          </cell>
          <cell r="J405">
            <v>0.13226498123228869</v>
          </cell>
          <cell r="K405">
            <v>0.13896407401759794</v>
          </cell>
          <cell r="L405">
            <v>0.13896407401759794</v>
          </cell>
          <cell r="O405">
            <v>0.18437183751299965</v>
          </cell>
          <cell r="P405">
            <v>0.1926252731101207</v>
          </cell>
          <cell r="Q405">
            <v>0.18697364543028547</v>
          </cell>
          <cell r="R405">
            <v>0.19035912151577328</v>
          </cell>
          <cell r="S405">
            <v>0.18242796586730547</v>
          </cell>
          <cell r="T405">
            <v>0.18365089656467598</v>
          </cell>
          <cell r="V405">
            <v>0.18365089656467598</v>
          </cell>
          <cell r="W405">
            <v>0.18365089656467598</v>
          </cell>
          <cell r="Z405">
            <v>0.16822684488981626</v>
          </cell>
          <cell r="AC405">
            <v>4.4686822547078037E-2</v>
          </cell>
          <cell r="AD405">
            <v>0.32157104534384229</v>
          </cell>
          <cell r="AG405">
            <v>1.5424051674859718E-2</v>
          </cell>
          <cell r="AH405">
            <v>9.1686030757825998E-2</v>
          </cell>
          <cell r="AL405">
            <v>0.13888796947218335</v>
          </cell>
          <cell r="AM405">
            <v>0.11318919916036708</v>
          </cell>
          <cell r="AN405">
            <v>0.12594912653119822</v>
          </cell>
          <cell r="AO405">
            <v>0.20146214506243054</v>
          </cell>
          <cell r="AP405">
            <v>0.19619467800508641</v>
          </cell>
          <cell r="AQ405">
            <v>0.16975208974172237</v>
          </cell>
          <cell r="AT405">
            <v>0.18437183751299965</v>
          </cell>
          <cell r="AU405">
            <v>0.19946680212051301</v>
          </cell>
          <cell r="AV405">
            <v>0.17662228643353883</v>
          </cell>
          <cell r="AW405">
            <v>0.21667835584465678</v>
          </cell>
          <cell r="AX405">
            <v>0.16615510825842716</v>
          </cell>
          <cell r="AY405">
            <v>0.17541392390463381</v>
          </cell>
          <cell r="BC405" t="str">
            <v>EBITDA / Volume de Negócios</v>
          </cell>
          <cell r="BF405">
            <v>0.13577289796935538</v>
          </cell>
          <cell r="BG405">
            <v>0.12573052458028725</v>
          </cell>
          <cell r="BH405">
            <v>0.12858817027010938</v>
          </cell>
          <cell r="BI405">
            <v>0.13272362124289283</v>
          </cell>
          <cell r="BJ405">
            <v>0.12891094661473038</v>
          </cell>
          <cell r="BK405">
            <v>0.12757343545147651</v>
          </cell>
          <cell r="BL405">
            <v>0.12757343545147651</v>
          </cell>
          <cell r="BO405">
            <v>0.11761803230812468</v>
          </cell>
          <cell r="BP405">
            <v>0.14085722029744988</v>
          </cell>
          <cell r="BQ405">
            <v>0.13091992311126441</v>
          </cell>
          <cell r="BR405">
            <v>0.13514505937085577</v>
          </cell>
          <cell r="BS405">
            <v>0.12878083412709579</v>
          </cell>
          <cell r="BT405">
            <v>0.13010743009929604</v>
          </cell>
          <cell r="BV405">
            <v>0.13010743009929604</v>
          </cell>
          <cell r="BW405">
            <v>0.13010743009929604</v>
          </cell>
          <cell r="CC405">
            <v>2.5339946478195319E-3</v>
          </cell>
          <cell r="CD405">
            <v>1.9863027430842894E-2</v>
          </cell>
          <cell r="CG405">
            <v>0.13010743009929604</v>
          </cell>
          <cell r="CH405" t="str">
            <v>-</v>
          </cell>
          <cell r="CO405">
            <v>4.1354509727834499E-3</v>
          </cell>
          <cell r="CP405">
            <v>3.2277634462099525E-4</v>
          </cell>
          <cell r="CW405">
            <v>4.2251362595913666E-3</v>
          </cell>
          <cell r="CX405">
            <v>-2.1390889841686189E-3</v>
          </cell>
          <cell r="DC405" t="str">
            <v>EBITDA / Volume de Negócios</v>
          </cell>
          <cell r="DF405" t="str">
            <v>-</v>
          </cell>
          <cell r="DG405" t="str">
            <v>-</v>
          </cell>
          <cell r="DH405" t="str">
            <v>-</v>
          </cell>
          <cell r="DI405">
            <v>0.168176755590035</v>
          </cell>
          <cell r="DJ405">
            <v>0.168176755590035</v>
          </cell>
          <cell r="DK405">
            <v>0.25008691594003152</v>
          </cell>
          <cell r="DL405">
            <v>0.168176755590035</v>
          </cell>
          <cell r="DO405">
            <v>0.31563861833106432</v>
          </cell>
          <cell r="DP405">
            <v>0.24499095007875979</v>
          </cell>
          <cell r="DQ405">
            <v>0.23634828109182457</v>
          </cell>
          <cell r="DR405">
            <v>0.23811612628140061</v>
          </cell>
          <cell r="DS405">
            <v>0.23631208966053557</v>
          </cell>
          <cell r="DT405">
            <v>0.23392491916503066</v>
          </cell>
          <cell r="DV405">
            <v>0.23392491916503066</v>
          </cell>
          <cell r="DW405">
            <v>0.23392491916503066</v>
          </cell>
          <cell r="EC405">
            <v>6.5748163574995661E-2</v>
          </cell>
          <cell r="ED405">
            <v>0.39094679490232376</v>
          </cell>
          <cell r="EG405">
            <v>0.23392491916503066</v>
          </cell>
          <cell r="EH405" t="str">
            <v>-</v>
          </cell>
          <cell r="EO405" t="e">
            <v>#VALUE!</v>
          </cell>
          <cell r="EP405" t="e">
            <v>#VALUE!</v>
          </cell>
          <cell r="EW405">
            <v>1.7678451895760394E-3</v>
          </cell>
          <cell r="EX405">
            <v>-3.619143128899549E-5</v>
          </cell>
          <cell r="FC405" t="str">
            <v>EBITDA / Volume de Negócios</v>
          </cell>
          <cell r="FF405" t="e">
            <v>#DIV/0!</v>
          </cell>
          <cell r="FG405" t="e">
            <v>#DIV/0!</v>
          </cell>
          <cell r="FH405" t="e">
            <v>#DIV/0!</v>
          </cell>
          <cell r="FI405" t="e">
            <v>#DIV/0!</v>
          </cell>
          <cell r="FJ405" t="e">
            <v>#DIV/0!</v>
          </cell>
          <cell r="FK405">
            <v>0.19899254777676489</v>
          </cell>
          <cell r="FL405">
            <v>0.19899254777676489</v>
          </cell>
          <cell r="FO405">
            <v>0.21601379075607263</v>
          </cell>
          <cell r="FP405">
            <v>0.28388910769480263</v>
          </cell>
          <cell r="FQ405">
            <v>0.28455631592085484</v>
          </cell>
          <cell r="FR405">
            <v>0.28682156465977016</v>
          </cell>
          <cell r="FS405">
            <v>0.28616500007231366</v>
          </cell>
          <cell r="FT405">
            <v>0.29330871563158534</v>
          </cell>
          <cell r="FV405">
            <v>0.29330871563158534</v>
          </cell>
          <cell r="FW405">
            <v>0.29330871563158534</v>
          </cell>
          <cell r="GC405" t="str">
            <v>-</v>
          </cell>
          <cell r="GD405" t="str">
            <v>-</v>
          </cell>
          <cell r="GG405">
            <v>0.29330871563158534</v>
          </cell>
          <cell r="GH405" t="str">
            <v>-</v>
          </cell>
          <cell r="GO405" t="e">
            <v>#DIV/0!</v>
          </cell>
          <cell r="GP405" t="e">
            <v>#DIV/0!</v>
          </cell>
          <cell r="GQ405">
            <v>0.19899254777676489</v>
          </cell>
          <cell r="GT405">
            <v>0.21601379075607263</v>
          </cell>
          <cell r="GU405">
            <v>0.32877694632771975</v>
          </cell>
          <cell r="GV405">
            <v>0.28567707613342569</v>
          </cell>
          <cell r="GW405">
            <v>0.30307998102436579</v>
          </cell>
          <cell r="GX405">
            <v>0.29225042561327713</v>
          </cell>
          <cell r="GY405">
            <v>0.31550538058645461</v>
          </cell>
        </row>
        <row r="407">
          <cell r="C407" t="str">
            <v>EBIT</v>
          </cell>
          <cell r="F407">
            <v>10697.089290000018</v>
          </cell>
          <cell r="G407">
            <v>25452.667190000007</v>
          </cell>
          <cell r="H407">
            <v>31574.144519999914</v>
          </cell>
          <cell r="I407">
            <v>40745.411285999988</v>
          </cell>
          <cell r="J407">
            <v>41003.285629999824</v>
          </cell>
          <cell r="K407">
            <v>43188.248999999953</v>
          </cell>
          <cell r="L407">
            <v>43188.248999999953</v>
          </cell>
          <cell r="O407">
            <v>18327.356469999999</v>
          </cell>
          <cell r="P407">
            <v>41706.291930000065</v>
          </cell>
          <cell r="Q407">
            <v>65242.604740118142</v>
          </cell>
          <cell r="R407">
            <v>78544.300472754752</v>
          </cell>
          <cell r="S407">
            <v>86189.141592890141</v>
          </cell>
          <cell r="T407">
            <v>96103.523058499908</v>
          </cell>
          <cell r="V407">
            <v>96103.523058499908</v>
          </cell>
          <cell r="W407">
            <v>96103.523058499908</v>
          </cell>
          <cell r="Z407">
            <v>81731</v>
          </cell>
          <cell r="AC407">
            <v>52915.274058499956</v>
          </cell>
          <cell r="AD407">
            <v>1.2252238811186813</v>
          </cell>
          <cell r="AG407">
            <v>14372.523058499908</v>
          </cell>
          <cell r="AH407">
            <v>0.17585155031138622</v>
          </cell>
          <cell r="AL407">
            <v>10697.089290000018</v>
          </cell>
          <cell r="AM407">
            <v>14755.577899999989</v>
          </cell>
          <cell r="AN407">
            <v>6121.4773299999069</v>
          </cell>
          <cell r="AO407">
            <v>9171.2667660000734</v>
          </cell>
          <cell r="AP407">
            <v>9429.1411099999095</v>
          </cell>
          <cell r="AQ407">
            <v>11614.104480000038</v>
          </cell>
          <cell r="AT407">
            <v>18327.356469999999</v>
          </cell>
          <cell r="AU407">
            <v>23378.935460000066</v>
          </cell>
          <cell r="AV407">
            <v>23536.312810118077</v>
          </cell>
          <cell r="AW407">
            <v>13301.69573263661</v>
          </cell>
          <cell r="AX407">
            <v>20946.536852771998</v>
          </cell>
          <cell r="AY407">
            <v>30860.918318381766</v>
          </cell>
          <cell r="BC407" t="str">
            <v>EBIT</v>
          </cell>
          <cell r="BF407">
            <v>10062.654179999998</v>
          </cell>
          <cell r="BG407">
            <v>27313.40942000004</v>
          </cell>
          <cell r="BH407">
            <v>33893.072289999865</v>
          </cell>
          <cell r="BI407">
            <v>39127.916299999924</v>
          </cell>
          <cell r="BJ407">
            <v>37288.916299999924</v>
          </cell>
          <cell r="BK407">
            <v>31098.213469999959</v>
          </cell>
          <cell r="BL407">
            <v>31098.213469999959</v>
          </cell>
          <cell r="BO407">
            <v>2834.7681000000011</v>
          </cell>
          <cell r="BP407">
            <v>13841.240850000002</v>
          </cell>
          <cell r="BQ407">
            <v>19111.048250117979</v>
          </cell>
          <cell r="BR407">
            <v>23870.270645522804</v>
          </cell>
          <cell r="BS407">
            <v>24175.501600578718</v>
          </cell>
          <cell r="BT407">
            <v>27441.513290493283</v>
          </cell>
          <cell r="BV407">
            <v>27441.513290493283</v>
          </cell>
          <cell r="BW407">
            <v>27441.513290493283</v>
          </cell>
          <cell r="CC407">
            <v>-3656.7001795066753</v>
          </cell>
          <cell r="CD407">
            <v>-0.11758553857231213</v>
          </cell>
          <cell r="CG407">
            <v>27441.513290493283</v>
          </cell>
          <cell r="CH407" t="str">
            <v>-</v>
          </cell>
          <cell r="CL407">
            <v>10062.654179999998</v>
          </cell>
          <cell r="CM407">
            <v>17250.755240000042</v>
          </cell>
          <cell r="CN407">
            <v>6579.6628699998255</v>
          </cell>
          <cell r="CO407">
            <v>5234.8440100000589</v>
          </cell>
          <cell r="CP407">
            <v>3395.8440100000589</v>
          </cell>
          <cell r="CQ407">
            <v>-2794.8588199999067</v>
          </cell>
          <cell r="CT407">
            <v>2834.7681000000011</v>
          </cell>
          <cell r="CU407">
            <v>11006.472750000001</v>
          </cell>
          <cell r="CV407">
            <v>5269.8074001179775</v>
          </cell>
          <cell r="CW407">
            <v>4759.2223954048241</v>
          </cell>
          <cell r="CX407">
            <v>5064.4533504607389</v>
          </cell>
          <cell r="CY407">
            <v>8330.4650403753039</v>
          </cell>
          <cell r="DC407" t="str">
            <v>EBIT</v>
          </cell>
          <cell r="DF407">
            <v>0</v>
          </cell>
          <cell r="DG407">
            <v>0</v>
          </cell>
          <cell r="DH407">
            <v>0</v>
          </cell>
          <cell r="DI407">
            <v>2069.9164200000014</v>
          </cell>
          <cell r="DJ407">
            <v>2069.9164200000014</v>
          </cell>
          <cell r="DK407">
            <v>12687.147389999991</v>
          </cell>
          <cell r="DL407">
            <v>2069.9164200000014</v>
          </cell>
          <cell r="DO407">
            <v>14089.961509999994</v>
          </cell>
          <cell r="DP407">
            <v>15688.896620000014</v>
          </cell>
          <cell r="DQ407">
            <v>25078.853639999987</v>
          </cell>
          <cell r="DR407">
            <v>29584.022404624266</v>
          </cell>
          <cell r="DS407">
            <v>33513.3196650756</v>
          </cell>
          <cell r="DT407">
            <v>36435.583498277207</v>
          </cell>
          <cell r="DV407">
            <v>36435.583498277207</v>
          </cell>
          <cell r="DW407">
            <v>36435.583498277207</v>
          </cell>
          <cell r="EC407">
            <v>34365.667078277205</v>
          </cell>
          <cell r="ED407">
            <v>16.602441889067762</v>
          </cell>
          <cell r="EG407">
            <v>36435.583498277207</v>
          </cell>
          <cell r="EH407" t="str">
            <v>-</v>
          </cell>
          <cell r="EL407">
            <v>0</v>
          </cell>
          <cell r="EM407">
            <v>0</v>
          </cell>
          <cell r="EN407">
            <v>0</v>
          </cell>
          <cell r="EO407">
            <v>2069.9164200000014</v>
          </cell>
          <cell r="EP407">
            <v>2069.9164200000014</v>
          </cell>
          <cell r="EQ407">
            <v>12687.147389999991</v>
          </cell>
          <cell r="ET407">
            <v>14089.961509999994</v>
          </cell>
          <cell r="EU407">
            <v>1598.9351100000204</v>
          </cell>
          <cell r="EV407">
            <v>9389.9570199999725</v>
          </cell>
          <cell r="EW407">
            <v>4505.168764624279</v>
          </cell>
          <cell r="EX407">
            <v>8434.4660250756133</v>
          </cell>
          <cell r="EY407">
            <v>11356.72985827722</v>
          </cell>
          <cell r="FC407" t="str">
            <v>EBIT</v>
          </cell>
          <cell r="FF407">
            <v>0</v>
          </cell>
          <cell r="FG407">
            <v>0</v>
          </cell>
          <cell r="FH407">
            <v>0</v>
          </cell>
          <cell r="FI407">
            <v>0</v>
          </cell>
          <cell r="FJ407">
            <v>0</v>
          </cell>
          <cell r="FK407">
            <v>2580.3919399999977</v>
          </cell>
          <cell r="FL407">
            <v>2580.3919399999977</v>
          </cell>
          <cell r="FO407">
            <v>2447.4661300000043</v>
          </cell>
          <cell r="FP407">
            <v>10702.170430000006</v>
          </cell>
          <cell r="FQ407">
            <v>17826.532650000037</v>
          </cell>
          <cell r="FR407">
            <v>21505.373867052011</v>
          </cell>
          <cell r="FS407">
            <v>24557.223416124674</v>
          </cell>
          <cell r="FT407">
            <v>27924.866003062809</v>
          </cell>
          <cell r="FV407">
            <v>27924.866003062809</v>
          </cell>
          <cell r="FW407">
            <v>27924.866003062809</v>
          </cell>
          <cell r="GC407">
            <v>25344.474063062811</v>
          </cell>
          <cell r="GD407">
            <v>9.8219474608430346</v>
          </cell>
          <cell r="GG407">
            <v>27924.866003062809</v>
          </cell>
          <cell r="GH407" t="str">
            <v>-</v>
          </cell>
          <cell r="GL407">
            <v>0</v>
          </cell>
          <cell r="GM407">
            <v>0</v>
          </cell>
          <cell r="GN407">
            <v>0</v>
          </cell>
          <cell r="GO407">
            <v>0</v>
          </cell>
          <cell r="GP407">
            <v>0</v>
          </cell>
          <cell r="GQ407">
            <v>2580.3919399999977</v>
          </cell>
          <cell r="GT407">
            <v>2447.4661300000043</v>
          </cell>
          <cell r="GU407">
            <v>8254.7043000000012</v>
          </cell>
          <cell r="GV407">
            <v>7124.3622200000318</v>
          </cell>
          <cell r="GW407">
            <v>3678.8412170519732</v>
          </cell>
          <cell r="GX407">
            <v>6730.6907661246369</v>
          </cell>
          <cell r="GY407">
            <v>10098.333353062771</v>
          </cell>
        </row>
        <row r="408">
          <cell r="C408" t="str">
            <v>EBIT / Volume de Negócios</v>
          </cell>
          <cell r="F408">
            <v>8.9702962063200636E-2</v>
          </cell>
          <cell r="G408">
            <v>7.2977097542612751E-2</v>
          </cell>
          <cell r="H408">
            <v>6.8645738358894037E-2</v>
          </cell>
          <cell r="I408">
            <v>7.8199470925223724E-2</v>
          </cell>
          <cell r="J408">
            <v>7.7793973376168904E-2</v>
          </cell>
          <cell r="K408">
            <v>6.1749986973373527E-2</v>
          </cell>
          <cell r="L408">
            <v>6.1749986973373527E-2</v>
          </cell>
          <cell r="O408">
            <v>8.9400479364846505E-2</v>
          </cell>
          <cell r="P408">
            <v>9.2206741140872378E-2</v>
          </cell>
          <cell r="Q408">
            <v>9.3301518638847142E-2</v>
          </cell>
          <cell r="R408">
            <v>9.9522213169805779E-2</v>
          </cell>
          <cell r="S408">
            <v>9.6343759802353504E-2</v>
          </cell>
          <cell r="T408">
            <v>9.7930276889865747E-2</v>
          </cell>
          <cell r="V408">
            <v>9.7930276889865747E-2</v>
          </cell>
          <cell r="W408">
            <v>9.7930276889865747E-2</v>
          </cell>
          <cell r="Z408">
            <v>9.1630188081019859E-2</v>
          </cell>
          <cell r="AC408">
            <v>3.618028991649222E-2</v>
          </cell>
          <cell r="AD408">
            <v>0.58591574978134142</v>
          </cell>
          <cell r="AG408">
            <v>6.3000888088458884E-3</v>
          </cell>
          <cell r="AH408">
            <v>6.8755602719873465E-2</v>
          </cell>
          <cell r="AL408">
            <v>8.9702962063200636E-2</v>
          </cell>
          <cell r="AM408">
            <v>6.4287181614830491E-2</v>
          </cell>
          <cell r="AN408">
            <v>5.5058303074704475E-2</v>
          </cell>
          <cell r="AO408">
            <v>0.15013508651151938</v>
          </cell>
          <cell r="AP408">
            <v>0.14048702386126444</v>
          </cell>
          <cell r="AQ408">
            <v>4.8503829658128834E-2</v>
          </cell>
          <cell r="AT408">
            <v>8.9400479364846505E-2</v>
          </cell>
          <cell r="AU408">
            <v>9.4532938652867632E-2</v>
          </cell>
          <cell r="AV408">
            <v>9.5306681672415419E-2</v>
          </cell>
          <cell r="AW408">
            <v>0.14788289063863336</v>
          </cell>
          <cell r="AX408">
            <v>0.10723453126560924</v>
          </cell>
          <cell r="AY408">
            <v>0.10940479895146341</v>
          </cell>
          <cell r="BC408" t="str">
            <v>EBIT / Volume de Negócios</v>
          </cell>
          <cell r="BF408">
            <v>8.6318604912524757E-2</v>
          </cell>
          <cell r="BG408">
            <v>7.907173016854091E-2</v>
          </cell>
          <cell r="BH408">
            <v>7.6272038121806524E-2</v>
          </cell>
          <cell r="BI408">
            <v>8.1121269021138517E-2</v>
          </cell>
          <cell r="BJ408">
            <v>7.7308594392976063E-2</v>
          </cell>
          <cell r="BK408">
            <v>5.4771530129474999E-2</v>
          </cell>
          <cell r="BL408">
            <v>5.4771530129474999E-2</v>
          </cell>
          <cell r="BO408">
            <v>2.7179319715761385E-2</v>
          </cell>
          <cell r="BP408">
            <v>6.1090566250539019E-2</v>
          </cell>
          <cell r="BQ408">
            <v>5.5248878313746162E-2</v>
          </cell>
          <cell r="BR408">
            <v>6.1476007966686209E-2</v>
          </cell>
          <cell r="BS408">
            <v>5.6236855853807104E-2</v>
          </cell>
          <cell r="BT408">
            <v>5.8150248040610537E-2</v>
          </cell>
          <cell r="BV408">
            <v>5.8150248040610537E-2</v>
          </cell>
          <cell r="BW408">
            <v>5.8150248040610537E-2</v>
          </cell>
          <cell r="CC408">
            <v>3.3787179111355384E-3</v>
          </cell>
          <cell r="CD408">
            <v>6.1687484412952243E-2</v>
          </cell>
          <cell r="CG408">
            <v>5.8150248040610537E-2</v>
          </cell>
          <cell r="CH408" t="str">
            <v>-</v>
          </cell>
          <cell r="CO408">
            <v>4.8492308993319938E-3</v>
          </cell>
          <cell r="CP408">
            <v>1.0365562711695392E-3</v>
          </cell>
          <cell r="CW408">
            <v>6.2271296529400472E-3</v>
          </cell>
          <cell r="CX408">
            <v>9.8797754006094141E-4</v>
          </cell>
          <cell r="DC408" t="str">
            <v>EBIT / Volume de Negócios</v>
          </cell>
          <cell r="DF408" t="str">
            <v>-</v>
          </cell>
          <cell r="DG408" t="str">
            <v>-</v>
          </cell>
          <cell r="DH408" t="str">
            <v>-</v>
          </cell>
          <cell r="DI408">
            <v>0.10216820353313125</v>
          </cell>
          <cell r="DJ408">
            <v>0.10216820353313125</v>
          </cell>
          <cell r="DK408">
            <v>0.18647753815222964</v>
          </cell>
          <cell r="DL408">
            <v>0.10216820353313125</v>
          </cell>
          <cell r="DO408">
            <v>0.22344204923144587</v>
          </cell>
          <cell r="DP408">
            <v>0.12576657778432856</v>
          </cell>
          <cell r="DQ408">
            <v>0.12993867566002346</v>
          </cell>
          <cell r="DR408">
            <v>0.13477474202716513</v>
          </cell>
          <cell r="DS408">
            <v>0.13766514042060266</v>
          </cell>
          <cell r="DT408">
            <v>0.13681081881861817</v>
          </cell>
          <cell r="DV408">
            <v>0.13681081881861817</v>
          </cell>
          <cell r="DW408">
            <v>0.13681081881861817</v>
          </cell>
          <cell r="EC408">
            <v>3.4642615285486927E-2</v>
          </cell>
          <cell r="ED408">
            <v>0.33907433122530106</v>
          </cell>
          <cell r="EG408">
            <v>0.13681081881861817</v>
          </cell>
          <cell r="EH408" t="str">
            <v>-</v>
          </cell>
          <cell r="EO408" t="e">
            <v>#VALUE!</v>
          </cell>
          <cell r="EP408" t="e">
            <v>#VALUE!</v>
          </cell>
          <cell r="EW408">
            <v>4.8360663671416781E-3</v>
          </cell>
          <cell r="EX408">
            <v>7.7264647605791992E-3</v>
          </cell>
          <cell r="FC408" t="str">
            <v>EBIT / Volume de Negócios</v>
          </cell>
          <cell r="FF408" t="e">
            <v>#DIV/0!</v>
          </cell>
          <cell r="FG408" t="e">
            <v>#DIV/0!</v>
          </cell>
          <cell r="FH408" t="e">
            <v>#DIV/0!</v>
          </cell>
          <cell r="FI408" t="e">
            <v>#DIV/0!</v>
          </cell>
          <cell r="FJ408" t="e">
            <v>#DIV/0!</v>
          </cell>
          <cell r="FK408">
            <v>7.8719676605525812E-2</v>
          </cell>
          <cell r="FL408">
            <v>7.8719676605525812E-2</v>
          </cell>
          <cell r="FO408">
            <v>8.5129977502275744E-2</v>
          </cell>
          <cell r="FP408">
            <v>0.14818326675233023</v>
          </cell>
          <cell r="FQ408">
            <v>0.15472020690528024</v>
          </cell>
          <cell r="FR408">
            <v>0.16382435861477945</v>
          </cell>
          <cell r="FS408">
            <v>0.16857454620746543</v>
          </cell>
          <cell r="FT408">
            <v>0.17382468645496171</v>
          </cell>
          <cell r="FV408">
            <v>0.17382468645496171</v>
          </cell>
          <cell r="FW408">
            <v>0.17382468645496171</v>
          </cell>
          <cell r="FZ408" t="e">
            <v>#DIV/0!</v>
          </cell>
          <cell r="GC408" t="str">
            <v>-</v>
          </cell>
          <cell r="GD408" t="str">
            <v>-</v>
          </cell>
          <cell r="GG408" t="e">
            <v>#DIV/0!</v>
          </cell>
          <cell r="GH408" t="e">
            <v>#DIV/0!</v>
          </cell>
          <cell r="GO408" t="e">
            <v>#DIV/0!</v>
          </cell>
          <cell r="GP408" t="e">
            <v>#DIV/0!</v>
          </cell>
          <cell r="GQ408">
            <v>7.8719676605525812E-2</v>
          </cell>
          <cell r="GT408">
            <v>8.5129977502275744E-2</v>
          </cell>
          <cell r="GU408">
            <v>0.18988216409502676</v>
          </cell>
          <cell r="GV408">
            <v>0.16570080059299963</v>
          </cell>
          <cell r="GW408">
            <v>0.22916777393011412</v>
          </cell>
          <cell r="GX408">
            <v>0.22098356022444096</v>
          </cell>
          <cell r="GY408">
            <v>0.22227491104668531</v>
          </cell>
        </row>
        <row r="410">
          <cell r="C410" t="str">
            <v>Resultados Financeiros</v>
          </cell>
          <cell r="F410">
            <v>-2418.8455899999999</v>
          </cell>
          <cell r="G410">
            <v>-34907.547169999998</v>
          </cell>
          <cell r="H410">
            <v>-87381.53171000001</v>
          </cell>
          <cell r="I410">
            <v>-64418.301260000015</v>
          </cell>
          <cell r="J410">
            <v>-64845.281090000011</v>
          </cell>
          <cell r="K410">
            <v>-117018.263051346</v>
          </cell>
          <cell r="L410">
            <v>-117018.263051346</v>
          </cell>
          <cell r="O410">
            <v>12708.574099999998</v>
          </cell>
          <cell r="P410">
            <v>30058.749680000037</v>
          </cell>
          <cell r="Q410">
            <v>-3031.7458899999974</v>
          </cell>
          <cell r="R410">
            <v>-6907.3660129457485</v>
          </cell>
          <cell r="S410">
            <v>-22163.668677754813</v>
          </cell>
          <cell r="T410">
            <v>-18080.990009950838</v>
          </cell>
          <cell r="V410">
            <v>-18080.990009950838</v>
          </cell>
          <cell r="W410">
            <v>-18080.990009950838</v>
          </cell>
          <cell r="Z410">
            <v>-13778</v>
          </cell>
          <cell r="AC410">
            <v>98937.273041395165</v>
          </cell>
          <cell r="AD410">
            <v>0.84548574266550902</v>
          </cell>
          <cell r="AG410">
            <v>-4302.9900099508377</v>
          </cell>
          <cell r="AH410">
            <v>-0.3123087538068543</v>
          </cell>
          <cell r="AL410">
            <v>-2418.8455899999999</v>
          </cell>
          <cell r="AM410">
            <v>-32488.701579999997</v>
          </cell>
          <cell r="AN410">
            <v>-52473.984540000012</v>
          </cell>
          <cell r="AO410">
            <v>22963.230449999995</v>
          </cell>
          <cell r="AP410">
            <v>22536.250619999999</v>
          </cell>
          <cell r="AQ410">
            <v>-29636.731341345992</v>
          </cell>
          <cell r="AT410">
            <v>12708.574099999998</v>
          </cell>
          <cell r="AU410">
            <v>17350.175580000039</v>
          </cell>
          <cell r="AV410">
            <v>-33090.495570000036</v>
          </cell>
          <cell r="AW410">
            <v>-3875.6201229457511</v>
          </cell>
          <cell r="AX410">
            <v>-19131.922787754815</v>
          </cell>
          <cell r="AY410">
            <v>-15049.244119950839</v>
          </cell>
          <cell r="BC410" t="str">
            <v>Resultados Financeiros</v>
          </cell>
          <cell r="BF410">
            <v>-4521.46029</v>
          </cell>
          <cell r="BG410">
            <v>-10959.711239999999</v>
          </cell>
          <cell r="BH410">
            <v>-18367.361020000004</v>
          </cell>
          <cell r="BI410">
            <v>-23753.990560000006</v>
          </cell>
          <cell r="BJ410">
            <v>-23753.990560000006</v>
          </cell>
          <cell r="BK410">
            <v>-34516.521269999997</v>
          </cell>
          <cell r="BL410">
            <v>-34516.521269999997</v>
          </cell>
          <cell r="BO410">
            <v>-11612.96874</v>
          </cell>
          <cell r="BP410">
            <v>-14862.976369999997</v>
          </cell>
          <cell r="BQ410">
            <v>-22247.582310000005</v>
          </cell>
          <cell r="BR410">
            <v>-19787.262106651593</v>
          </cell>
          <cell r="BS410">
            <v>-23814.124609013721</v>
          </cell>
          <cell r="BT410">
            <v>-22384.930387715001</v>
          </cell>
          <cell r="BV410">
            <v>-22384.930387715001</v>
          </cell>
          <cell r="BW410">
            <v>-22384.930387715001</v>
          </cell>
          <cell r="CC410">
            <v>12131.590882284996</v>
          </cell>
          <cell r="CD410">
            <v>0.35147200343243035</v>
          </cell>
          <cell r="CG410">
            <v>-22384.930387715001</v>
          </cell>
          <cell r="CH410" t="str">
            <v>-</v>
          </cell>
          <cell r="CL410">
            <v>-4521.46029</v>
          </cell>
          <cell r="CM410">
            <v>-6438.2509499999987</v>
          </cell>
          <cell r="CN410">
            <v>-7407.6497800000052</v>
          </cell>
          <cell r="CO410">
            <v>-5386.6295400000017</v>
          </cell>
          <cell r="CP410">
            <v>-5386.6295400000017</v>
          </cell>
          <cell r="CQ410">
            <v>-16149.160249999994</v>
          </cell>
          <cell r="CT410">
            <v>-11612.96874</v>
          </cell>
          <cell r="CU410">
            <v>-3250.0076299999964</v>
          </cell>
          <cell r="CV410">
            <v>-7384.6059400000086</v>
          </cell>
          <cell r="CW410">
            <v>2460.3202033484122</v>
          </cell>
          <cell r="CX410">
            <v>-1566.5422990137158</v>
          </cell>
          <cell r="CY410">
            <v>-137.34807771499618</v>
          </cell>
          <cell r="DC410" t="str">
            <v>Resultados Financeiros</v>
          </cell>
          <cell r="DF410">
            <v>0</v>
          </cell>
          <cell r="DG410">
            <v>-31625.06</v>
          </cell>
          <cell r="DH410">
            <v>-63402</v>
          </cell>
          <cell r="DI410">
            <v>-35737.376050000006</v>
          </cell>
          <cell r="DJ410">
            <v>-35737.376050000006</v>
          </cell>
          <cell r="DK410">
            <v>-72910.522761345987</v>
          </cell>
          <cell r="DL410">
            <v>-35737.376050000006</v>
          </cell>
          <cell r="DO410">
            <v>23395.277349999997</v>
          </cell>
          <cell r="DP410">
            <v>48094.557600000022</v>
          </cell>
          <cell r="DQ410">
            <v>29624.419450000001</v>
          </cell>
          <cell r="DR410">
            <v>33634.57647398844</v>
          </cell>
          <cell r="DS410">
            <v>21225.304262484264</v>
          </cell>
          <cell r="DT410">
            <v>26390.219310872897</v>
          </cell>
          <cell r="DV410">
            <v>26390.219310872897</v>
          </cell>
          <cell r="DW410">
            <v>26390.219310872897</v>
          </cell>
          <cell r="EC410">
            <v>62127.595360872903</v>
          </cell>
          <cell r="ED410">
            <v>1.7384487119018044</v>
          </cell>
          <cell r="EG410">
            <v>26390.219310872897</v>
          </cell>
          <cell r="EH410" t="str">
            <v>-</v>
          </cell>
          <cell r="EL410">
            <v>0</v>
          </cell>
          <cell r="EM410">
            <v>-31625.06</v>
          </cell>
          <cell r="EN410">
            <v>-31776.94</v>
          </cell>
          <cell r="EO410">
            <v>27664.623949999994</v>
          </cell>
          <cell r="EP410">
            <v>27664.623949999994</v>
          </cell>
          <cell r="EQ410">
            <v>-9508.5227613459865</v>
          </cell>
          <cell r="ET410">
            <v>23395.277349999997</v>
          </cell>
          <cell r="EU410">
            <v>24699.280250000025</v>
          </cell>
          <cell r="EV410">
            <v>-18470.138150000021</v>
          </cell>
          <cell r="EW410">
            <v>4010.1570239884386</v>
          </cell>
          <cell r="EX410">
            <v>-8399.1151875157375</v>
          </cell>
          <cell r="EY410">
            <v>-3234.2001391271042</v>
          </cell>
          <cell r="FC410" t="str">
            <v>Resultados Financeiros</v>
          </cell>
          <cell r="FF410">
            <v>0</v>
          </cell>
          <cell r="FG410">
            <v>0</v>
          </cell>
          <cell r="FH410">
            <v>0</v>
          </cell>
          <cell r="FI410">
            <v>0</v>
          </cell>
          <cell r="FJ410">
            <v>0</v>
          </cell>
          <cell r="FK410">
            <v>-1387.0477400000004</v>
          </cell>
          <cell r="FL410">
            <v>-1387.0477400000004</v>
          </cell>
          <cell r="FO410">
            <v>-2845.1318299999998</v>
          </cell>
          <cell r="FP410">
            <v>-3096.0155400000021</v>
          </cell>
          <cell r="FQ410">
            <v>-7646.4436999999962</v>
          </cell>
          <cell r="FR410">
            <v>-8309.3612196531831</v>
          </cell>
          <cell r="FS410">
            <v>-10029.282436267311</v>
          </cell>
          <cell r="FT410">
            <v>-10401.512251148544</v>
          </cell>
          <cell r="FV410">
            <v>-10401.512251148544</v>
          </cell>
          <cell r="FW410">
            <v>-10401.512251148544</v>
          </cell>
          <cell r="GC410">
            <v>-9014.4645111485443</v>
          </cell>
          <cell r="GD410">
            <v>-6.4990297386220757</v>
          </cell>
          <cell r="GG410">
            <v>-10401.512251148544</v>
          </cell>
          <cell r="GH410" t="str">
            <v>-</v>
          </cell>
          <cell r="GL410">
            <v>0</v>
          </cell>
          <cell r="GM410">
            <v>0</v>
          </cell>
          <cell r="GN410">
            <v>0</v>
          </cell>
          <cell r="GO410">
            <v>0</v>
          </cell>
          <cell r="GP410">
            <v>0</v>
          </cell>
          <cell r="GQ410">
            <v>-1387.0477400000004</v>
          </cell>
          <cell r="GT410">
            <v>-2845.1318299999998</v>
          </cell>
          <cell r="GU410">
            <v>-250.88371000000234</v>
          </cell>
          <cell r="GV410">
            <v>-4550.428159999994</v>
          </cell>
          <cell r="GW410">
            <v>-662.9175196531869</v>
          </cell>
          <cell r="GX410">
            <v>-2382.8387362673147</v>
          </cell>
          <cell r="GY410">
            <v>-2755.0685511485481</v>
          </cell>
        </row>
        <row r="411">
          <cell r="C411" t="str">
            <v>Resultados Extraordinários</v>
          </cell>
          <cell r="F411">
            <v>-2974.83968</v>
          </cell>
          <cell r="G411">
            <v>-8066.3463600000005</v>
          </cell>
          <cell r="H411">
            <v>-12015.879800000002</v>
          </cell>
          <cell r="I411">
            <v>-20567.478800000004</v>
          </cell>
          <cell r="J411">
            <v>-19112.119300000002</v>
          </cell>
          <cell r="K411">
            <v>-32848.868390000003</v>
          </cell>
          <cell r="L411">
            <v>-32848.868390000003</v>
          </cell>
          <cell r="O411">
            <v>-3768.1056899999994</v>
          </cell>
          <cell r="P411">
            <v>11894.452799999999</v>
          </cell>
          <cell r="Q411">
            <v>15880.485239999998</v>
          </cell>
          <cell r="R411">
            <v>9994.9515551501881</v>
          </cell>
          <cell r="S411">
            <v>18747.218586456449</v>
          </cell>
          <cell r="T411">
            <v>18977.008565621014</v>
          </cell>
          <cell r="V411">
            <v>18977.008565621014</v>
          </cell>
          <cell r="W411">
            <v>18977.008565621014</v>
          </cell>
          <cell r="Z411">
            <v>-4517</v>
          </cell>
          <cell r="AC411">
            <v>51825.876955621017</v>
          </cell>
          <cell r="AD411">
            <v>1.5777066150442516</v>
          </cell>
          <cell r="AG411">
            <v>23494.008565621014</v>
          </cell>
          <cell r="AH411">
            <v>5.2012416572107627</v>
          </cell>
          <cell r="AL411">
            <v>-2974.83968</v>
          </cell>
          <cell r="AM411">
            <v>-5091.5066800000004</v>
          </cell>
          <cell r="AN411">
            <v>-3949.533440000002</v>
          </cell>
          <cell r="AO411">
            <v>-8551.599000000002</v>
          </cell>
          <cell r="AP411">
            <v>-7096.2394999999997</v>
          </cell>
          <cell r="AQ411">
            <v>-20832.988590000001</v>
          </cell>
          <cell r="AT411">
            <v>-3768.1056899999994</v>
          </cell>
          <cell r="AU411">
            <v>15662.558489999999</v>
          </cell>
          <cell r="AV411">
            <v>3986.032439999999</v>
          </cell>
          <cell r="AW411">
            <v>-5885.53368484981</v>
          </cell>
          <cell r="AX411">
            <v>2866.7333464564508</v>
          </cell>
          <cell r="AY411">
            <v>3096.5233256210158</v>
          </cell>
          <cell r="BC411" t="str">
            <v>Resultados Extraordinários</v>
          </cell>
          <cell r="BF411">
            <v>-2977.30638</v>
          </cell>
          <cell r="BG411">
            <v>-8015.1559200000011</v>
          </cell>
          <cell r="BH411">
            <v>-6461.7778700000017</v>
          </cell>
          <cell r="BI411">
            <v>-8625.03413</v>
          </cell>
          <cell r="BJ411">
            <v>-8625.03413</v>
          </cell>
          <cell r="BK411">
            <v>-6488.9753300000002</v>
          </cell>
          <cell r="BL411">
            <v>-6488.9753300000002</v>
          </cell>
          <cell r="BO411">
            <v>-925.19007000000011</v>
          </cell>
          <cell r="BP411">
            <v>-1708.3259199999998</v>
          </cell>
          <cell r="BQ411">
            <v>2320.0665199999985</v>
          </cell>
          <cell r="BR411">
            <v>-3215.6089772197593</v>
          </cell>
          <cell r="BS411">
            <v>1960.9020717963581</v>
          </cell>
          <cell r="BT411">
            <v>2946.8279378338848</v>
          </cell>
          <cell r="BV411">
            <v>2946.8279378338848</v>
          </cell>
          <cell r="BW411">
            <v>2946.8279378338848</v>
          </cell>
          <cell r="CC411">
            <v>9435.8032678338859</v>
          </cell>
          <cell r="CD411">
            <v>1.4541283928465614</v>
          </cell>
          <cell r="CG411">
            <v>2946.8279378338848</v>
          </cell>
          <cell r="CH411" t="str">
            <v>-</v>
          </cell>
          <cell r="CL411">
            <v>-2977.30638</v>
          </cell>
          <cell r="CM411">
            <v>-5037.8495400000011</v>
          </cell>
          <cell r="CN411">
            <v>1553.3780499999993</v>
          </cell>
          <cell r="CO411">
            <v>-2163.2562599999983</v>
          </cell>
          <cell r="CP411">
            <v>-2163.2562599999983</v>
          </cell>
          <cell r="CQ411">
            <v>-27.1974599999985</v>
          </cell>
          <cell r="CT411">
            <v>-925.19007000000011</v>
          </cell>
          <cell r="CU411">
            <v>-783.13584999999966</v>
          </cell>
          <cell r="CV411">
            <v>4028.3924399999983</v>
          </cell>
          <cell r="CW411">
            <v>-5535.6754972197577</v>
          </cell>
          <cell r="CX411">
            <v>-359.1644482036404</v>
          </cell>
          <cell r="CY411">
            <v>626.7614178338863</v>
          </cell>
          <cell r="DC411" t="str">
            <v>Resultados Extraordinários</v>
          </cell>
          <cell r="DF411">
            <v>0</v>
          </cell>
          <cell r="DG411">
            <v>0</v>
          </cell>
          <cell r="DH411">
            <v>0</v>
          </cell>
          <cell r="DI411">
            <v>-35.933150000000005</v>
          </cell>
          <cell r="DJ411">
            <v>-35.933150000000005</v>
          </cell>
          <cell r="DK411">
            <v>-2572.28431</v>
          </cell>
          <cell r="DL411">
            <v>-35.933150000000005</v>
          </cell>
          <cell r="DO411">
            <v>-2569.1803299999997</v>
          </cell>
          <cell r="DP411">
            <v>21095.268759999999</v>
          </cell>
          <cell r="DQ411">
            <v>20191.50474</v>
          </cell>
          <cell r="DR411">
            <v>20714.478254335259</v>
          </cell>
          <cell r="DS411">
            <v>24347.727715065044</v>
          </cell>
          <cell r="DT411">
            <v>24211.812045367529</v>
          </cell>
          <cell r="DV411">
            <v>24211.812045367529</v>
          </cell>
          <cell r="DW411">
            <v>24211.812045367529</v>
          </cell>
          <cell r="EC411">
            <v>24247.74519536753</v>
          </cell>
          <cell r="ED411">
            <v>674.80154663221913</v>
          </cell>
          <cell r="EG411">
            <v>24211.812045367529</v>
          </cell>
          <cell r="EH411" t="str">
            <v>-</v>
          </cell>
          <cell r="EL411">
            <v>0</v>
          </cell>
          <cell r="EM411">
            <v>0</v>
          </cell>
          <cell r="EN411">
            <v>0</v>
          </cell>
          <cell r="EO411">
            <v>-35.933150000000005</v>
          </cell>
          <cell r="EP411">
            <v>-35.933150000000005</v>
          </cell>
          <cell r="EQ411">
            <v>-2572.28431</v>
          </cell>
          <cell r="ET411">
            <v>-2569.1803299999997</v>
          </cell>
          <cell r="EU411">
            <v>23664.449089999998</v>
          </cell>
          <cell r="EV411">
            <v>-903.76401999999871</v>
          </cell>
          <cell r="EW411">
            <v>522.9735143352591</v>
          </cell>
          <cell r="EX411">
            <v>4156.222975065044</v>
          </cell>
          <cell r="EY411">
            <v>4020.3073053675289</v>
          </cell>
          <cell r="FC411" t="str">
            <v>Resultados Extraordinários</v>
          </cell>
          <cell r="FF411">
            <v>0</v>
          </cell>
          <cell r="FG411">
            <v>0</v>
          </cell>
          <cell r="FH411">
            <v>0</v>
          </cell>
          <cell r="FI411">
            <v>0</v>
          </cell>
          <cell r="FJ411">
            <v>0</v>
          </cell>
          <cell r="FK411">
            <v>-14625.50995</v>
          </cell>
          <cell r="FL411">
            <v>-14625.50995</v>
          </cell>
          <cell r="FO411">
            <v>-614.76601000000005</v>
          </cell>
          <cell r="FP411">
            <v>-6891.3159100000012</v>
          </cell>
          <cell r="FQ411">
            <v>-5857.3481000000011</v>
          </cell>
          <cell r="FR411">
            <v>-6644.208921965318</v>
          </cell>
          <cell r="FS411">
            <v>-6615.7315204049519</v>
          </cell>
          <cell r="FT411">
            <v>-7149.9808575803982</v>
          </cell>
          <cell r="FV411">
            <v>-7149.9808575803982</v>
          </cell>
          <cell r="FW411">
            <v>-7149.9808575803982</v>
          </cell>
          <cell r="GC411">
            <v>7475.5290924196015</v>
          </cell>
          <cell r="GD411">
            <v>0.51112946611612686</v>
          </cell>
          <cell r="GG411">
            <v>-7149.9808575803982</v>
          </cell>
          <cell r="GH411" t="str">
            <v>-</v>
          </cell>
          <cell r="GL411">
            <v>0</v>
          </cell>
          <cell r="GM411">
            <v>0</v>
          </cell>
          <cell r="GN411">
            <v>0</v>
          </cell>
          <cell r="GO411">
            <v>0</v>
          </cell>
          <cell r="GP411">
            <v>0</v>
          </cell>
          <cell r="GQ411">
            <v>-14625.50995</v>
          </cell>
          <cell r="GT411">
            <v>-614.76601000000005</v>
          </cell>
          <cell r="GU411">
            <v>-6276.5499000000009</v>
          </cell>
          <cell r="GV411">
            <v>1033.9678100000001</v>
          </cell>
          <cell r="GW411">
            <v>-786.86082196531697</v>
          </cell>
          <cell r="GX411">
            <v>-758.38342040495081</v>
          </cell>
          <cell r="GY411">
            <v>-1292.6327575803971</v>
          </cell>
        </row>
        <row r="413">
          <cell r="C413" t="str">
            <v>Resultados Antes de Impostos</v>
          </cell>
          <cell r="F413">
            <v>5303.4040200000172</v>
          </cell>
          <cell r="G413">
            <v>-17521.22633999999</v>
          </cell>
          <cell r="H413">
            <v>-67823.266990000091</v>
          </cell>
          <cell r="I413">
            <v>-44240.368774000031</v>
          </cell>
          <cell r="J413">
            <v>-42954.114760000186</v>
          </cell>
          <cell r="K413">
            <v>-106678.88244134605</v>
          </cell>
          <cell r="L413">
            <v>-106678.88244134605</v>
          </cell>
          <cell r="O413">
            <v>27267.824879999996</v>
          </cell>
          <cell r="P413">
            <v>83659.494410000101</v>
          </cell>
          <cell r="Q413">
            <v>78091.344090118146</v>
          </cell>
          <cell r="R413">
            <v>81631.886014959193</v>
          </cell>
          <cell r="S413">
            <v>82772.691501591777</v>
          </cell>
          <cell r="T413">
            <v>96999.541614170084</v>
          </cell>
          <cell r="V413">
            <v>96999.541614170084</v>
          </cell>
          <cell r="W413">
            <v>96999.541614170084</v>
          </cell>
          <cell r="Z413">
            <v>63436</v>
          </cell>
          <cell r="AC413">
            <v>203678.42405551614</v>
          </cell>
          <cell r="AD413">
            <v>1.9092665707995409</v>
          </cell>
          <cell r="AG413">
            <v>33563.541614170084</v>
          </cell>
          <cell r="AH413">
            <v>0.52909296951526086</v>
          </cell>
          <cell r="AL413">
            <v>5303.4040200000172</v>
          </cell>
          <cell r="AM413">
            <v>-22824.630360000006</v>
          </cell>
          <cell r="AN413">
            <v>-50302.040650000097</v>
          </cell>
          <cell r="AO413">
            <v>23582.89821600006</v>
          </cell>
          <cell r="AP413">
            <v>24869.152229999905</v>
          </cell>
          <cell r="AQ413">
            <v>-38855.615451345962</v>
          </cell>
          <cell r="AT413">
            <v>27267.824879999996</v>
          </cell>
          <cell r="AU413">
            <v>56391.669530000101</v>
          </cell>
          <cell r="AV413">
            <v>-5568.1503198819555</v>
          </cell>
          <cell r="AW413">
            <v>3540.5419248410471</v>
          </cell>
          <cell r="AX413">
            <v>4681.3474114736309</v>
          </cell>
          <cell r="AY413">
            <v>18908.197524051939</v>
          </cell>
          <cell r="BC413" t="str">
            <v>Resultados Antes de Impostos</v>
          </cell>
          <cell r="BF413">
            <v>2563.8875099999977</v>
          </cell>
          <cell r="BG413">
            <v>8338.5422600000402</v>
          </cell>
          <cell r="BH413">
            <v>9063.9333999998598</v>
          </cell>
          <cell r="BI413">
            <v>6748.8916099999187</v>
          </cell>
          <cell r="BJ413">
            <v>4909.8916099999187</v>
          </cell>
          <cell r="BK413">
            <v>-9907.2831300000398</v>
          </cell>
          <cell r="BL413">
            <v>-9907.2831300000398</v>
          </cell>
          <cell r="BO413">
            <v>-9703.3907099999997</v>
          </cell>
          <cell r="BP413">
            <v>-2730.0614399999945</v>
          </cell>
          <cell r="BQ413">
            <v>-816.46753988202727</v>
          </cell>
          <cell r="BR413">
            <v>867.39956165145122</v>
          </cell>
          <cell r="BS413">
            <v>2322.2790633613554</v>
          </cell>
          <cell r="BT413">
            <v>8003.4108406121668</v>
          </cell>
          <cell r="BV413">
            <v>8003.4108406121668</v>
          </cell>
          <cell r="BW413">
            <v>8003.4108406121668</v>
          </cell>
          <cell r="CC413">
            <v>17910.693970612207</v>
          </cell>
          <cell r="CD413">
            <v>1.8078310406187144</v>
          </cell>
          <cell r="CG413">
            <v>8003.4108406121668</v>
          </cell>
          <cell r="CH413" t="str">
            <v>-</v>
          </cell>
          <cell r="CL413">
            <v>2563.8875099999977</v>
          </cell>
          <cell r="CM413">
            <v>5774.6547500000424</v>
          </cell>
          <cell r="CN413">
            <v>725.39113999981964</v>
          </cell>
          <cell r="CO413">
            <v>-2315.0417899999411</v>
          </cell>
          <cell r="CP413">
            <v>-4154.0417899999411</v>
          </cell>
          <cell r="CQ413">
            <v>-18971.2165299999</v>
          </cell>
          <cell r="CT413">
            <v>-9703.3907099999997</v>
          </cell>
          <cell r="CU413">
            <v>6973.3292700000056</v>
          </cell>
          <cell r="CV413">
            <v>1913.5939001179672</v>
          </cell>
          <cell r="CW413">
            <v>1683.8671015334785</v>
          </cell>
          <cell r="CX413">
            <v>3138.7466032433827</v>
          </cell>
          <cell r="CY413">
            <v>8819.8783804941941</v>
          </cell>
          <cell r="DC413" t="str">
            <v>Resultados Antes de Impostos</v>
          </cell>
          <cell r="DF413">
            <v>0</v>
          </cell>
          <cell r="DG413">
            <v>-31625.06</v>
          </cell>
          <cell r="DH413">
            <v>-63402</v>
          </cell>
          <cell r="DI413">
            <v>-33703.392780000002</v>
          </cell>
          <cell r="DJ413">
            <v>-33703.392780000002</v>
          </cell>
          <cell r="DK413">
            <v>-62795.659681345998</v>
          </cell>
          <cell r="DL413">
            <v>-33703.392780000002</v>
          </cell>
          <cell r="DO413">
            <v>34916.058529999988</v>
          </cell>
          <cell r="DP413">
            <v>84878.722980000035</v>
          </cell>
          <cell r="DQ413">
            <v>74894.777829999992</v>
          </cell>
          <cell r="DR413">
            <v>83933.077132947961</v>
          </cell>
          <cell r="DS413">
            <v>79086.351642624912</v>
          </cell>
          <cell r="DT413">
            <v>87037.614854517626</v>
          </cell>
          <cell r="DV413">
            <v>87037.614854517626</v>
          </cell>
          <cell r="DW413">
            <v>87037.614854517626</v>
          </cell>
          <cell r="EC413">
            <v>120741.00763451762</v>
          </cell>
          <cell r="ED413">
            <v>3.5824585501720407</v>
          </cell>
          <cell r="EG413">
            <v>87037.614854517626</v>
          </cell>
          <cell r="EH413" t="str">
            <v>-</v>
          </cell>
          <cell r="EL413">
            <v>0</v>
          </cell>
          <cell r="EM413">
            <v>-31625.06</v>
          </cell>
          <cell r="EN413">
            <v>-31776.94</v>
          </cell>
          <cell r="EO413">
            <v>29698.607219999998</v>
          </cell>
          <cell r="EP413">
            <v>29698.607219999998</v>
          </cell>
          <cell r="EQ413">
            <v>606.34031865400175</v>
          </cell>
          <cell r="ET413">
            <v>34916.058529999988</v>
          </cell>
          <cell r="EU413">
            <v>49962.664450000048</v>
          </cell>
          <cell r="EV413">
            <v>-9983.9451500000432</v>
          </cell>
          <cell r="EW413">
            <v>9038.2993029479694</v>
          </cell>
          <cell r="EX413">
            <v>4191.5738126249198</v>
          </cell>
          <cell r="EY413">
            <v>12142.837024517634</v>
          </cell>
          <cell r="FC413" t="str">
            <v>Resultados Antes de Impostos</v>
          </cell>
          <cell r="FF413">
            <v>0</v>
          </cell>
          <cell r="FG413">
            <v>0</v>
          </cell>
          <cell r="FH413">
            <v>0</v>
          </cell>
          <cell r="FI413">
            <v>0</v>
          </cell>
          <cell r="FJ413">
            <v>0</v>
          </cell>
          <cell r="FK413">
            <v>-13432.165750000002</v>
          </cell>
          <cell r="FL413">
            <v>-13432.165750000002</v>
          </cell>
          <cell r="FO413">
            <v>-1012.4317099999955</v>
          </cell>
          <cell r="FP413">
            <v>714.83898000000227</v>
          </cell>
          <cell r="FQ413">
            <v>4322.7408500000402</v>
          </cell>
          <cell r="FR413">
            <v>6551.8037254335095</v>
          </cell>
          <cell r="FS413">
            <v>7912.2094594524115</v>
          </cell>
          <cell r="FT413">
            <v>10373.372894333865</v>
          </cell>
          <cell r="FV413">
            <v>10373.372894333865</v>
          </cell>
          <cell r="FW413">
            <v>10373.372894333865</v>
          </cell>
          <cell r="GC413">
            <v>23805.538644333865</v>
          </cell>
          <cell r="GD413">
            <v>1.7722785057453496</v>
          </cell>
          <cell r="GG413">
            <v>10373.372894333865</v>
          </cell>
          <cell r="GH413" t="str">
            <v>-</v>
          </cell>
          <cell r="GL413">
            <v>0</v>
          </cell>
          <cell r="GM413">
            <v>0</v>
          </cell>
          <cell r="GN413">
            <v>0</v>
          </cell>
          <cell r="GO413">
            <v>0</v>
          </cell>
          <cell r="GP413">
            <v>0</v>
          </cell>
          <cell r="GQ413">
            <v>-13432.165750000002</v>
          </cell>
          <cell r="GT413">
            <v>-1012.4317099999955</v>
          </cell>
          <cell r="GU413">
            <v>1727.2706899999978</v>
          </cell>
          <cell r="GV413">
            <v>3607.9018700000379</v>
          </cell>
          <cell r="GW413">
            <v>2229.0628754334693</v>
          </cell>
          <cell r="GX413">
            <v>3589.4686094523713</v>
          </cell>
          <cell r="GY413">
            <v>6050.6320443338245</v>
          </cell>
        </row>
        <row r="415">
          <cell r="C415" t="str">
            <v>Impostos</v>
          </cell>
          <cell r="F415">
            <v>1169.70893</v>
          </cell>
          <cell r="G415">
            <v>6966.21371</v>
          </cell>
          <cell r="H415">
            <v>7394.4449600000007</v>
          </cell>
          <cell r="I415">
            <v>8132.0024300000005</v>
          </cell>
          <cell r="J415">
            <v>8640.0669500000004</v>
          </cell>
          <cell r="K415">
            <v>-27228.46515</v>
          </cell>
          <cell r="L415">
            <v>-27228.46515</v>
          </cell>
          <cell r="O415">
            <v>9375.0750499999995</v>
          </cell>
          <cell r="P415">
            <v>35261.487069999996</v>
          </cell>
          <cell r="Q415">
            <v>35103.251099999994</v>
          </cell>
          <cell r="R415">
            <v>39561.862614102378</v>
          </cell>
          <cell r="S415">
            <v>42220.376304965219</v>
          </cell>
          <cell r="T415">
            <v>47339.744965496837</v>
          </cell>
          <cell r="V415">
            <v>47339.744965496837</v>
          </cell>
          <cell r="W415">
            <v>47339.744965496837</v>
          </cell>
          <cell r="Z415">
            <v>32576</v>
          </cell>
          <cell r="AC415">
            <v>74568.21011549684</v>
          </cell>
          <cell r="AD415">
            <v>2.7386123200373209</v>
          </cell>
          <cell r="AG415">
            <v>14763.744965496837</v>
          </cell>
          <cell r="AH415">
            <v>0.45320926343003554</v>
          </cell>
          <cell r="AL415">
            <v>1169.70893</v>
          </cell>
          <cell r="AM415">
            <v>5796.5047800000002</v>
          </cell>
          <cell r="AN415">
            <v>428.23125000000073</v>
          </cell>
          <cell r="AO415">
            <v>737.55746999999974</v>
          </cell>
          <cell r="AP415">
            <v>1245.6219899999996</v>
          </cell>
          <cell r="AQ415">
            <v>-34622.910109999997</v>
          </cell>
          <cell r="AT415">
            <v>9375.0750499999995</v>
          </cell>
          <cell r="AU415">
            <v>25886.412019999996</v>
          </cell>
          <cell r="AV415">
            <v>-158.23597000000154</v>
          </cell>
          <cell r="AW415">
            <v>4458.6115141023838</v>
          </cell>
          <cell r="AX415">
            <v>7117.1252049652248</v>
          </cell>
          <cell r="AY415">
            <v>12236.493865496843</v>
          </cell>
          <cell r="BC415" t="str">
            <v>Impostos</v>
          </cell>
          <cell r="BF415">
            <v>1169.70893</v>
          </cell>
          <cell r="BG415">
            <v>4299.5138299999999</v>
          </cell>
          <cell r="BH415">
            <v>5133.8799399999998</v>
          </cell>
          <cell r="BI415">
            <v>4714.1027800000002</v>
          </cell>
          <cell r="BJ415">
            <v>4714.1027800000002</v>
          </cell>
          <cell r="BK415">
            <v>-5289.65031</v>
          </cell>
          <cell r="BL415">
            <v>-5289.65031</v>
          </cell>
          <cell r="BO415">
            <v>-2925.8147400000003</v>
          </cell>
          <cell r="BP415">
            <v>-1352.80719</v>
          </cell>
          <cell r="BQ415">
            <v>-999.18885999999975</v>
          </cell>
          <cell r="BR415">
            <v>-774.54970099074762</v>
          </cell>
          <cell r="BS415">
            <v>-177.14040393859341</v>
          </cell>
          <cell r="BT415">
            <v>3835.6125225974001</v>
          </cell>
          <cell r="BV415">
            <v>3835.6125225974001</v>
          </cell>
          <cell r="BW415">
            <v>3835.6125225974001</v>
          </cell>
          <cell r="CC415">
            <v>9125.2628325974001</v>
          </cell>
          <cell r="CD415">
            <v>1.7251164628682987</v>
          </cell>
          <cell r="CG415">
            <v>3835.6125225974001</v>
          </cell>
          <cell r="CH415" t="str">
            <v>-</v>
          </cell>
          <cell r="CL415">
            <v>1169.70893</v>
          </cell>
          <cell r="CM415">
            <v>3129.8049000000001</v>
          </cell>
          <cell r="CN415">
            <v>834.36610999999994</v>
          </cell>
          <cell r="CO415">
            <v>-419.77715999999964</v>
          </cell>
          <cell r="CP415">
            <v>-419.77715999999964</v>
          </cell>
          <cell r="CQ415">
            <v>-10423.53025</v>
          </cell>
          <cell r="CT415">
            <v>-2925.8147400000003</v>
          </cell>
          <cell r="CU415">
            <v>1573.0075500000003</v>
          </cell>
          <cell r="CV415">
            <v>353.61833000000024</v>
          </cell>
          <cell r="CW415">
            <v>224.63915900925213</v>
          </cell>
          <cell r="CX415">
            <v>822.04845606140634</v>
          </cell>
          <cell r="CY415">
            <v>4834.8013825973994</v>
          </cell>
          <cell r="DC415" t="str">
            <v>Impostos</v>
          </cell>
          <cell r="DF415">
            <v>0</v>
          </cell>
          <cell r="DG415">
            <v>0</v>
          </cell>
          <cell r="DH415">
            <v>0</v>
          </cell>
          <cell r="DI415">
            <v>-57.103059999999999</v>
          </cell>
          <cell r="DJ415">
            <v>-57.103059999999999</v>
          </cell>
          <cell r="DK415">
            <v>-24482.266970000001</v>
          </cell>
          <cell r="DL415">
            <v>-57.103059999999999</v>
          </cell>
          <cell r="DO415">
            <v>11529.71012</v>
          </cell>
          <cell r="DP415">
            <v>30603.224579999998</v>
          </cell>
          <cell r="DQ415">
            <v>26770.737699999998</v>
          </cell>
          <cell r="DR415">
            <v>29585.827043352605</v>
          </cell>
          <cell r="DS415">
            <v>30680.666236886282</v>
          </cell>
          <cell r="DT415">
            <v>30643.185298621745</v>
          </cell>
          <cell r="DV415">
            <v>30643.185298621745</v>
          </cell>
          <cell r="DW415">
            <v>30643.185298621742</v>
          </cell>
          <cell r="EC415">
            <v>30700.288358621747</v>
          </cell>
          <cell r="ED415">
            <v>537.62947832606073</v>
          </cell>
          <cell r="EG415">
            <v>30643.185298621742</v>
          </cell>
          <cell r="EH415" t="str">
            <v>-</v>
          </cell>
          <cell r="EL415">
            <v>0</v>
          </cell>
          <cell r="EM415">
            <v>0</v>
          </cell>
          <cell r="EN415">
            <v>0</v>
          </cell>
          <cell r="EO415">
            <v>-57.103059999999999</v>
          </cell>
          <cell r="EP415">
            <v>-57.103059999999999</v>
          </cell>
          <cell r="EQ415">
            <v>-24482.266970000001</v>
          </cell>
          <cell r="ET415">
            <v>11529.71012</v>
          </cell>
          <cell r="EU415">
            <v>19073.514459999999</v>
          </cell>
          <cell r="EV415">
            <v>-3832.4868800000004</v>
          </cell>
          <cell r="EW415">
            <v>2815.0893433526071</v>
          </cell>
          <cell r="EX415">
            <v>3909.9285368862838</v>
          </cell>
          <cell r="EY415">
            <v>3872.4475986217476</v>
          </cell>
          <cell r="FC415" t="str">
            <v>Impostos</v>
          </cell>
          <cell r="FF415">
            <v>0</v>
          </cell>
          <cell r="FG415">
            <v>0</v>
          </cell>
          <cell r="FH415">
            <v>0</v>
          </cell>
          <cell r="FI415">
            <v>0</v>
          </cell>
          <cell r="FJ415">
            <v>0</v>
          </cell>
          <cell r="FK415">
            <v>0</v>
          </cell>
          <cell r="FL415">
            <v>0</v>
          </cell>
          <cell r="FO415">
            <v>0</v>
          </cell>
          <cell r="FP415">
            <v>3623.9958900000001</v>
          </cell>
          <cell r="FQ415">
            <v>5959.6327899999997</v>
          </cell>
          <cell r="FR415">
            <v>7003.8414161849714</v>
          </cell>
          <cell r="FS415">
            <v>7595.43223090642</v>
          </cell>
          <cell r="FT415">
            <v>8364.8545176110256</v>
          </cell>
          <cell r="FV415">
            <v>8364.8545176110256</v>
          </cell>
          <cell r="FW415">
            <v>8364.8545176110256</v>
          </cell>
          <cell r="GC415">
            <v>8364.8545176110256</v>
          </cell>
          <cell r="GD415" t="str">
            <v>-</v>
          </cell>
          <cell r="GG415">
            <v>8364.8545176110256</v>
          </cell>
          <cell r="GH415" t="str">
            <v>-</v>
          </cell>
          <cell r="GL415">
            <v>0</v>
          </cell>
          <cell r="GM415">
            <v>0</v>
          </cell>
          <cell r="GN415">
            <v>0</v>
          </cell>
          <cell r="GO415">
            <v>0</v>
          </cell>
          <cell r="GP415">
            <v>0</v>
          </cell>
          <cell r="GQ415">
            <v>0</v>
          </cell>
          <cell r="GT415">
            <v>0</v>
          </cell>
          <cell r="GU415">
            <v>3623.9958900000001</v>
          </cell>
          <cell r="GV415">
            <v>2335.6368999999995</v>
          </cell>
          <cell r="GW415">
            <v>1044.2086261849718</v>
          </cell>
          <cell r="GX415">
            <v>1635.7994409064204</v>
          </cell>
          <cell r="GY415">
            <v>2405.2217276110259</v>
          </cell>
        </row>
        <row r="416">
          <cell r="C416" t="str">
            <v>Taxa Efectiva (%)</v>
          </cell>
          <cell r="F416">
            <v>0.2205581406939455</v>
          </cell>
          <cell r="G416">
            <v>-0.3975871080494246</v>
          </cell>
          <cell r="H416">
            <v>-0.10902519575015816</v>
          </cell>
          <cell r="J416">
            <v>-0.20114643261245416</v>
          </cell>
          <cell r="K416">
            <v>0.25523763023080687</v>
          </cell>
          <cell r="L416">
            <v>0.25523763023080687</v>
          </cell>
          <cell r="O416">
            <v>0.34381455401220107</v>
          </cell>
          <cell r="P416">
            <v>0.4214881684222212</v>
          </cell>
          <cell r="Q416">
            <v>0.4495152632984587</v>
          </cell>
          <cell r="R416">
            <v>0.48463737082899927</v>
          </cell>
          <cell r="S416">
            <v>0.51007615602488043</v>
          </cell>
          <cell r="T416">
            <v>0.48804091419109608</v>
          </cell>
          <cell r="V416">
            <v>0.48804091419109608</v>
          </cell>
          <cell r="W416">
            <v>0.48804091419109608</v>
          </cell>
          <cell r="Z416">
            <v>0.51027735532525365</v>
          </cell>
          <cell r="AL416">
            <v>0.2205581406939455</v>
          </cell>
          <cell r="AM416">
            <v>-0.25395831996290863</v>
          </cell>
          <cell r="AN416">
            <v>-8.5131983606712754E-3</v>
          </cell>
          <cell r="AO416">
            <v>3.1275098728094253E-2</v>
          </cell>
          <cell r="AP416">
            <v>5.0087030650662612E-2</v>
          </cell>
          <cell r="AQ416">
            <v>0.89106580111577294</v>
          </cell>
          <cell r="AT416">
            <v>0.34381455401220107</v>
          </cell>
          <cell r="AU416">
            <v>0.45904673927464673</v>
          </cell>
          <cell r="AV416">
            <v>2.8418049246083595E-2</v>
          </cell>
          <cell r="AW416">
            <v>1.2593019963469443</v>
          </cell>
          <cell r="AX416">
            <v>1.5203155372578598</v>
          </cell>
          <cell r="AY416">
            <v>0.64715284732622247</v>
          </cell>
          <cell r="BC416" t="str">
            <v>Taxa Efectiva (%)</v>
          </cell>
          <cell r="BF416">
            <v>0.45622474677135932</v>
          </cell>
          <cell r="BG416">
            <v>0.51561936078740689</v>
          </cell>
          <cell r="BH416">
            <v>0.56640750912844073</v>
          </cell>
          <cell r="BK416">
            <v>0.53391532679453957</v>
          </cell>
          <cell r="BL416">
            <v>0.53391532679453957</v>
          </cell>
          <cell r="BO416">
            <v>0.30152498517706294</v>
          </cell>
          <cell r="BP416">
            <v>0.49552261724923036</v>
          </cell>
          <cell r="BQ416">
            <v>1.2237949596188162</v>
          </cell>
          <cell r="BU416" t="e">
            <v>#DIV/0!</v>
          </cell>
          <cell r="BW416">
            <v>0.47924723583276913</v>
          </cell>
          <cell r="CG416">
            <v>0.47924723583276913</v>
          </cell>
          <cell r="CL416">
            <v>0.45622474677135932</v>
          </cell>
          <cell r="CM416">
            <v>0.54198996052534176</v>
          </cell>
          <cell r="CN416">
            <v>1.1502292542478634</v>
          </cell>
          <cell r="CO416">
            <v>-0.56640750912844073</v>
          </cell>
          <cell r="CP416">
            <v>-0.56640750912844073</v>
          </cell>
          <cell r="CQ416">
            <v>0.54943921142415297</v>
          </cell>
          <cell r="CT416">
            <v>0.30152498517706294</v>
          </cell>
          <cell r="CU416">
            <v>0.22557482790426142</v>
          </cell>
          <cell r="CV416">
            <v>0.18479277655421078</v>
          </cell>
          <cell r="CW416">
            <v>-1.2237949596188162</v>
          </cell>
          <cell r="CX416">
            <v>-1.2237949596188162</v>
          </cell>
          <cell r="CY416">
            <v>0.54817098082553117</v>
          </cell>
          <cell r="DC416" t="str">
            <v>Taxa Efectiva (%)</v>
          </cell>
          <cell r="DF416">
            <v>0</v>
          </cell>
          <cell r="DG416">
            <v>0</v>
          </cell>
          <cell r="DH416">
            <v>0</v>
          </cell>
          <cell r="DI416">
            <v>1.6942822454920812E-3</v>
          </cell>
          <cell r="DJ416">
            <v>1.6942822454920812E-3</v>
          </cell>
          <cell r="DK416">
            <v>0.38987196080484321</v>
          </cell>
          <cell r="DL416">
            <v>1.6942822454920812E-3</v>
          </cell>
          <cell r="DO416">
            <v>0.33021224632481461</v>
          </cell>
          <cell r="DP416">
            <v>0.36055236819728109</v>
          </cell>
          <cell r="DQ416">
            <v>0.35744465069067421</v>
          </cell>
          <cell r="DR416">
            <v>0.35249305820742605</v>
          </cell>
          <cell r="DS416">
            <v>0.38793882382545541</v>
          </cell>
          <cell r="DT416">
            <v>0.35206830230632441</v>
          </cell>
          <cell r="DV416">
            <v>0.35206830230632441</v>
          </cell>
          <cell r="DW416">
            <v>0.35206830230632441</v>
          </cell>
          <cell r="EG416">
            <v>0.35206830230632441</v>
          </cell>
          <cell r="EL416" t="e">
            <v>#DIV/0!</v>
          </cell>
          <cell r="EM416">
            <v>0</v>
          </cell>
          <cell r="EN416">
            <v>0</v>
          </cell>
          <cell r="EO416">
            <v>-1.9227521202255223E-3</v>
          </cell>
          <cell r="EP416">
            <v>-1.9227521202255223E-3</v>
          </cell>
          <cell r="EQ416">
            <v>-40.377105425460599</v>
          </cell>
          <cell r="ET416">
            <v>0.33021224632481461</v>
          </cell>
          <cell r="EU416">
            <v>0.3817553501192425</v>
          </cell>
          <cell r="EV416">
            <v>0.38386497746334114</v>
          </cell>
          <cell r="EW416">
            <v>0.31146228388723812</v>
          </cell>
          <cell r="EX416">
            <v>0.93280679565028124</v>
          </cell>
          <cell r="EY416">
            <v>0.31890797766641177</v>
          </cell>
          <cell r="FC416" t="str">
            <v>Taxa Efectiva (%)</v>
          </cell>
          <cell r="FF416">
            <v>0</v>
          </cell>
          <cell r="FG416">
            <v>0</v>
          </cell>
          <cell r="FH416">
            <v>0</v>
          </cell>
          <cell r="FI416">
            <v>0</v>
          </cell>
          <cell r="FJ416">
            <v>0</v>
          </cell>
          <cell r="FK416">
            <v>0</v>
          </cell>
          <cell r="FL416">
            <v>0</v>
          </cell>
          <cell r="FO416">
            <v>0</v>
          </cell>
          <cell r="FP416">
            <v>5.069667423564379</v>
          </cell>
          <cell r="FQ416">
            <v>1.3786699218853113</v>
          </cell>
          <cell r="FR416">
            <v>1.0689943883692199</v>
          </cell>
          <cell r="FS416">
            <v>0.95996349310905182</v>
          </cell>
          <cell r="FT416">
            <v>0.80637750159160571</v>
          </cell>
          <cell r="FV416">
            <v>0.80637750159160571</v>
          </cell>
          <cell r="FW416">
            <v>0.80637750159160571</v>
          </cell>
          <cell r="GG416">
            <v>0.80637750159160571</v>
          </cell>
          <cell r="GO416">
            <v>0</v>
          </cell>
          <cell r="GP416">
            <v>0</v>
          </cell>
          <cell r="GQ416">
            <v>0</v>
          </cell>
          <cell r="GT416">
            <v>0</v>
          </cell>
          <cell r="GU416">
            <v>2.0981053583442701</v>
          </cell>
          <cell r="GV416">
            <v>0.64736708041340796</v>
          </cell>
          <cell r="GW416">
            <v>-0.30967553351609145</v>
          </cell>
          <cell r="GX416">
            <v>-0.41870642877625952</v>
          </cell>
          <cell r="GY416">
            <v>0.39751578182041664</v>
          </cell>
        </row>
        <row r="418">
          <cell r="C418" t="str">
            <v>Interesses Minoritários</v>
          </cell>
          <cell r="F418">
            <v>49.075086015999936</v>
          </cell>
          <cell r="G418">
            <v>141.36599505000154</v>
          </cell>
          <cell r="H418">
            <v>-2043.5393555400044</v>
          </cell>
          <cell r="I418">
            <v>11373.268592686793</v>
          </cell>
          <cell r="J418">
            <v>11308.903592686795</v>
          </cell>
          <cell r="K418">
            <v>18107.489562745832</v>
          </cell>
          <cell r="L418">
            <v>18107.489562745832</v>
          </cell>
          <cell r="O418">
            <v>8758.4167229786963</v>
          </cell>
          <cell r="P418">
            <v>21880.992967734641</v>
          </cell>
          <cell r="Q418">
            <v>19889.552920452643</v>
          </cell>
          <cell r="R418">
            <v>23425.26106660012</v>
          </cell>
          <cell r="S418">
            <v>22197.874382493061</v>
          </cell>
          <cell r="T418">
            <v>26959.599099019262</v>
          </cell>
          <cell r="V418">
            <v>26959.599099019262</v>
          </cell>
          <cell r="W418">
            <v>26959.599099019262</v>
          </cell>
          <cell r="Z418">
            <v>14317</v>
          </cell>
          <cell r="AC418">
            <v>8852.1095362734304</v>
          </cell>
          <cell r="AD418">
            <v>0.48886453893010495</v>
          </cell>
          <cell r="AG418">
            <v>12642.599099019262</v>
          </cell>
          <cell r="AH418">
            <v>0.88304806167627725</v>
          </cell>
          <cell r="AL418">
            <v>49.075086015999936</v>
          </cell>
          <cell r="AM418">
            <v>92.290909034001601</v>
          </cell>
          <cell r="AN418">
            <v>-2184.905350590006</v>
          </cell>
          <cell r="AO418">
            <v>13416.807948226797</v>
          </cell>
          <cell r="AP418">
            <v>13352.442948226799</v>
          </cell>
          <cell r="AQ418">
            <v>20151.028918285836</v>
          </cell>
          <cell r="AT418">
            <v>8758.4167229786963</v>
          </cell>
          <cell r="AU418">
            <v>13122.576244755945</v>
          </cell>
          <cell r="AV418">
            <v>-1991.440047281998</v>
          </cell>
          <cell r="AW418">
            <v>3535.7081461474772</v>
          </cell>
          <cell r="AX418">
            <v>2308.3214620404178</v>
          </cell>
          <cell r="AY418">
            <v>7070.0461785666193</v>
          </cell>
          <cell r="BC418" t="str">
            <v>Interesses Minoritários</v>
          </cell>
          <cell r="BF418">
            <v>49.075086015999936</v>
          </cell>
          <cell r="BG418">
            <v>141.36599505000154</v>
          </cell>
          <cell r="BH418">
            <v>137.55187109999522</v>
          </cell>
          <cell r="BI418">
            <v>71.217609049997208</v>
          </cell>
          <cell r="BJ418">
            <v>6.8526090499971559</v>
          </cell>
          <cell r="BK418">
            <v>-161.61714870000154</v>
          </cell>
          <cell r="BL418">
            <v>-161.61714870000154</v>
          </cell>
          <cell r="BO418">
            <v>-237.21515895000022</v>
          </cell>
          <cell r="BP418">
            <v>-48.203898749999851</v>
          </cell>
          <cell r="BQ418">
            <v>6.3952462041290428</v>
          </cell>
          <cell r="BR418">
            <v>57.468224192476768</v>
          </cell>
          <cell r="BS418">
            <v>87.479681355499295</v>
          </cell>
          <cell r="BT418">
            <v>145.8729411305153</v>
          </cell>
          <cell r="BV418">
            <v>145.8729411305153</v>
          </cell>
          <cell r="BW418">
            <v>145.8729411305153</v>
          </cell>
          <cell r="CC418">
            <v>307.49008983051681</v>
          </cell>
          <cell r="CD418">
            <v>1.9025833106441503</v>
          </cell>
          <cell r="CG418">
            <v>145.8729411305153</v>
          </cell>
          <cell r="CH418" t="str">
            <v>-</v>
          </cell>
          <cell r="CL418">
            <v>49.075086015999936</v>
          </cell>
          <cell r="CM418">
            <v>92.290909034001601</v>
          </cell>
          <cell r="CN418">
            <v>-3.8141239500063193</v>
          </cell>
          <cell r="CO418">
            <v>-66.334262049998017</v>
          </cell>
          <cell r="CP418">
            <v>-130.69926204999808</v>
          </cell>
          <cell r="CQ418">
            <v>-299.16901979999676</v>
          </cell>
          <cell r="CT418">
            <v>-237.21515895000022</v>
          </cell>
          <cell r="CU418">
            <v>189.01126020000038</v>
          </cell>
          <cell r="CV418">
            <v>54.599144954128896</v>
          </cell>
          <cell r="CW418">
            <v>51.072977988347724</v>
          </cell>
          <cell r="CX418">
            <v>81.084435151370258</v>
          </cell>
          <cell r="CY418">
            <v>139.47769492638625</v>
          </cell>
          <cell r="DC418" t="str">
            <v>Interesses Minoritários</v>
          </cell>
          <cell r="DF418">
            <v>0</v>
          </cell>
          <cell r="DG418">
            <v>0</v>
          </cell>
          <cell r="DH418">
            <v>0</v>
          </cell>
          <cell r="DI418">
            <v>13466.371598756796</v>
          </cell>
          <cell r="DJ418">
            <v>13466.371598756796</v>
          </cell>
          <cell r="DK418">
            <v>29216.277251736927</v>
          </cell>
          <cell r="DL418">
            <v>13466.371598756796</v>
          </cell>
          <cell r="DO418">
            <v>10151.565879169993</v>
          </cell>
          <cell r="DP418">
            <v>24563.151855037166</v>
          </cell>
          <cell r="DQ418">
            <v>21779.221572124552</v>
          </cell>
          <cell r="DR418">
            <v>24595.624106777643</v>
          </cell>
          <cell r="DS418">
            <v>21906.684163554601</v>
          </cell>
          <cell r="DT418">
            <v>25522.104407974737</v>
          </cell>
          <cell r="DV418">
            <v>25522.104407974737</v>
          </cell>
          <cell r="DW418">
            <v>25522.104407974737</v>
          </cell>
          <cell r="EC418">
            <v>12055.732809217941</v>
          </cell>
          <cell r="ED418">
            <v>0.89524729960154348</v>
          </cell>
          <cell r="EG418">
            <v>25522.104407974737</v>
          </cell>
          <cell r="EH418" t="str">
            <v>-</v>
          </cell>
          <cell r="EL418">
            <v>0</v>
          </cell>
          <cell r="EM418">
            <v>0</v>
          </cell>
          <cell r="EN418">
            <v>0</v>
          </cell>
          <cell r="EO418">
            <v>13466.371598756796</v>
          </cell>
          <cell r="EP418">
            <v>13466.371598756796</v>
          </cell>
          <cell r="EQ418">
            <v>29216.277251736927</v>
          </cell>
          <cell r="ET418">
            <v>10151.565879169993</v>
          </cell>
          <cell r="EU418">
            <v>14411.585975867172</v>
          </cell>
          <cell r="EV418">
            <v>-2783.9302829126136</v>
          </cell>
          <cell r="EW418">
            <v>2816.4025346530907</v>
          </cell>
          <cell r="EX418">
            <v>127.46259143004863</v>
          </cell>
          <cell r="EY418">
            <v>3742.8828358501851</v>
          </cell>
          <cell r="FC418" t="str">
            <v>Interesses Minoritários</v>
          </cell>
          <cell r="FF418">
            <v>0</v>
          </cell>
          <cell r="FG418">
            <v>0</v>
          </cell>
          <cell r="FH418">
            <v>0</v>
          </cell>
          <cell r="FI418">
            <v>0</v>
          </cell>
          <cell r="FJ418">
            <v>0</v>
          </cell>
          <cell r="FK418">
            <v>-8637.8484918110971</v>
          </cell>
          <cell r="FL418">
            <v>-8637.8484918110971</v>
          </cell>
          <cell r="FO418">
            <v>-651.02396248129708</v>
          </cell>
          <cell r="FP418">
            <v>-1870.7970922325246</v>
          </cell>
          <cell r="FQ418">
            <v>-1052.6392272360388</v>
          </cell>
          <cell r="FR418">
            <v>-290.69274143666723</v>
          </cell>
          <cell r="FS418">
            <v>203.7105375829596</v>
          </cell>
          <cell r="FT418">
            <v>1291.6217499140121</v>
          </cell>
          <cell r="FV418">
            <v>1291.6217499140121</v>
          </cell>
          <cell r="FW418">
            <v>1291.6217499140121</v>
          </cell>
          <cell r="GC418">
            <v>9929.4702417251101</v>
          </cell>
          <cell r="GD418">
            <v>1.1495304937495145</v>
          </cell>
          <cell r="GG418">
            <v>1291.6217499140121</v>
          </cell>
          <cell r="GH418" t="str">
            <v>-</v>
          </cell>
          <cell r="GL418">
            <v>0</v>
          </cell>
          <cell r="GM418">
            <v>0</v>
          </cell>
          <cell r="GN418">
            <v>0</v>
          </cell>
          <cell r="GO418">
            <v>0</v>
          </cell>
          <cell r="GP418">
            <v>0</v>
          </cell>
          <cell r="GQ418">
            <v>-8637.8484918110971</v>
          </cell>
          <cell r="GT418">
            <v>-651.02396248129708</v>
          </cell>
          <cell r="GU418">
            <v>-1219.7731297512275</v>
          </cell>
          <cell r="GV418">
            <v>818.15786499648584</v>
          </cell>
          <cell r="GW418">
            <v>761.94648579937154</v>
          </cell>
          <cell r="GX418">
            <v>1256.3497648189984</v>
          </cell>
          <cell r="GY418">
            <v>2344.2609771500511</v>
          </cell>
        </row>
        <row r="419">
          <cell r="AO419">
            <v>0</v>
          </cell>
          <cell r="AP419">
            <v>0</v>
          </cell>
          <cell r="AW419">
            <v>0</v>
          </cell>
          <cell r="AX419">
            <v>0</v>
          </cell>
        </row>
        <row r="420">
          <cell r="C420" t="str">
            <v>Resultados Líquidos</v>
          </cell>
          <cell r="F420">
            <v>4084.6200039840173</v>
          </cell>
          <cell r="G420">
            <v>-24628.806045049991</v>
          </cell>
          <cell r="H420">
            <v>-73174.172594460077</v>
          </cell>
          <cell r="I420">
            <v>-63745.639796686824</v>
          </cell>
          <cell r="J420">
            <v>-62903.085302686981</v>
          </cell>
          <cell r="K420">
            <v>-97557.906854091882</v>
          </cell>
          <cell r="L420">
            <v>-97557.906854091882</v>
          </cell>
          <cell r="O420">
            <v>9134.3331070213007</v>
          </cell>
          <cell r="P420">
            <v>26517.014372265465</v>
          </cell>
          <cell r="Q420">
            <v>23098.540069665509</v>
          </cell>
          <cell r="R420">
            <v>18644.762334256695</v>
          </cell>
          <cell r="S420">
            <v>18354.440814133497</v>
          </cell>
          <cell r="T420">
            <v>22700.197549653985</v>
          </cell>
          <cell r="V420">
            <v>22700.197549653985</v>
          </cell>
          <cell r="W420">
            <v>22700.197549653985</v>
          </cell>
          <cell r="Z420">
            <v>16918</v>
          </cell>
          <cell r="AC420">
            <v>120258.10440374586</v>
          </cell>
          <cell r="AD420">
            <v>1.2326843439107864</v>
          </cell>
          <cell r="AG420">
            <v>5782.1975496539853</v>
          </cell>
          <cell r="AH420">
            <v>0.34177784310521253</v>
          </cell>
          <cell r="AL420">
            <v>4084.6200039840173</v>
          </cell>
          <cell r="AM420">
            <v>-28713.426049034009</v>
          </cell>
          <cell r="AN420">
            <v>-48545.366549410086</v>
          </cell>
          <cell r="AO420">
            <v>9428.5327977732522</v>
          </cell>
          <cell r="AP420">
            <v>10271.087291773096</v>
          </cell>
          <cell r="AQ420">
            <v>-24383.734259631805</v>
          </cell>
          <cell r="AT420">
            <v>9134.3331070213007</v>
          </cell>
          <cell r="AU420">
            <v>17382.681265244166</v>
          </cell>
          <cell r="AV420">
            <v>-3418.474302599956</v>
          </cell>
          <cell r="AW420">
            <v>-4453.7777354088139</v>
          </cell>
          <cell r="AX420">
            <v>-4744.0992555320117</v>
          </cell>
          <cell r="AY420">
            <v>-398.34252001152345</v>
          </cell>
          <cell r="BC420" t="str">
            <v>Resultados Líquidos</v>
          </cell>
          <cell r="BF420">
            <v>1345.1034939839979</v>
          </cell>
          <cell r="BG420">
            <v>3897.6624349500389</v>
          </cell>
          <cell r="BH420">
            <v>3792.5015888998646</v>
          </cell>
          <cell r="BI420">
            <v>1963.5712209499213</v>
          </cell>
          <cell r="BJ420">
            <v>188.93622094992139</v>
          </cell>
          <cell r="BK420">
            <v>-4456.0156713000379</v>
          </cell>
          <cell r="BL420">
            <v>-4456.0156713000379</v>
          </cell>
          <cell r="BO420">
            <v>-6540.3608110499999</v>
          </cell>
          <cell r="BP420">
            <v>-1329.0503512499947</v>
          </cell>
          <cell r="BQ420">
            <v>176.32607391384343</v>
          </cell>
          <cell r="BR420">
            <v>1584.4810384497221</v>
          </cell>
          <cell r="BS420">
            <v>2411.9397859444493</v>
          </cell>
          <cell r="BT420">
            <v>4021.9253768842514</v>
          </cell>
          <cell r="BV420">
            <v>4021.9253768842514</v>
          </cell>
          <cell r="BW420">
            <v>4021.9253768842518</v>
          </cell>
          <cell r="CC420">
            <v>8477.9410481842897</v>
          </cell>
          <cell r="CD420">
            <v>1.902583310644161</v>
          </cell>
          <cell r="CG420">
            <v>4021.9253768842518</v>
          </cell>
          <cell r="CH420" t="str">
            <v>-</v>
          </cell>
          <cell r="CL420">
            <v>1345.1034939839979</v>
          </cell>
          <cell r="CM420">
            <v>2552.5589409660411</v>
          </cell>
          <cell r="CN420">
            <v>-105.16084605017431</v>
          </cell>
          <cell r="CO420">
            <v>-1828.9303679499433</v>
          </cell>
          <cell r="CP420">
            <v>-3603.5653679499433</v>
          </cell>
          <cell r="CQ420">
            <v>-8248.517260199902</v>
          </cell>
          <cell r="CT420">
            <v>-6540.3608110499999</v>
          </cell>
          <cell r="CU420">
            <v>5211.3104598000054</v>
          </cell>
          <cell r="CV420">
            <v>1505.3764251638381</v>
          </cell>
          <cell r="CW420">
            <v>1408.1549645358787</v>
          </cell>
          <cell r="CX420">
            <v>2235.6137120306057</v>
          </cell>
          <cell r="CY420">
            <v>3845.5993029704077</v>
          </cell>
          <cell r="DC420" t="str">
            <v>Resultados Líquidos</v>
          </cell>
          <cell r="DF420">
            <v>0</v>
          </cell>
          <cell r="DG420">
            <v>-31625.06</v>
          </cell>
          <cell r="DH420">
            <v>-63402</v>
          </cell>
          <cell r="DI420">
            <v>-47112.6613187568</v>
          </cell>
          <cell r="DJ420">
            <v>-47112.6613187568</v>
          </cell>
          <cell r="DK420">
            <v>-67529.669963082924</v>
          </cell>
          <cell r="DL420">
            <v>-47112.6613187568</v>
          </cell>
          <cell r="DO420">
            <v>13234.782530829994</v>
          </cell>
          <cell r="DP420">
            <v>29712.346544962875</v>
          </cell>
          <cell r="DQ420">
            <v>26344.818557875442</v>
          </cell>
          <cell r="DR420">
            <v>29751.625982817714</v>
          </cell>
          <cell r="DS420">
            <v>26499.001242184029</v>
          </cell>
          <cell r="DT420">
            <v>30872.325147921147</v>
          </cell>
          <cell r="DV420">
            <v>30872.325147921147</v>
          </cell>
          <cell r="DW420">
            <v>30872.325147921147</v>
          </cell>
          <cell r="EC420">
            <v>77984.986466677947</v>
          </cell>
          <cell r="ED420">
            <v>1.6552872260610347</v>
          </cell>
          <cell r="EG420">
            <v>30872.325147921147</v>
          </cell>
          <cell r="EH420" t="str">
            <v>-</v>
          </cell>
          <cell r="EL420">
            <v>0</v>
          </cell>
          <cell r="EM420">
            <v>-31625.06</v>
          </cell>
          <cell r="EN420">
            <v>-31776.94</v>
          </cell>
          <cell r="EO420">
            <v>16289.3386812432</v>
          </cell>
          <cell r="EP420">
            <v>16289.3386812432</v>
          </cell>
          <cell r="EQ420">
            <v>-4127.6699630829244</v>
          </cell>
          <cell r="ET420">
            <v>13234.782530829994</v>
          </cell>
          <cell r="EU420">
            <v>16477.56401413288</v>
          </cell>
          <cell r="EV420">
            <v>-3367.5279870874328</v>
          </cell>
          <cell r="EW420">
            <v>3406.8074249422716</v>
          </cell>
          <cell r="EX420">
            <v>154.18268430858734</v>
          </cell>
          <cell r="EY420">
            <v>4527.5065900457048</v>
          </cell>
          <cell r="FC420" t="str">
            <v>Resultados Líquidos</v>
          </cell>
          <cell r="FF420">
            <v>0</v>
          </cell>
          <cell r="FG420">
            <v>0</v>
          </cell>
          <cell r="FH420">
            <v>0</v>
          </cell>
          <cell r="FI420">
            <v>0</v>
          </cell>
          <cell r="FJ420">
            <v>0</v>
          </cell>
          <cell r="FK420">
            <v>-4794.3172581889048</v>
          </cell>
          <cell r="FL420">
            <v>-4794.3172581889048</v>
          </cell>
          <cell r="FO420">
            <v>-361.40774751869844</v>
          </cell>
          <cell r="FP420">
            <v>-1038.3598177674733</v>
          </cell>
          <cell r="FQ420">
            <v>-584.25271276392073</v>
          </cell>
          <cell r="FR420">
            <v>-161.34494931479469</v>
          </cell>
          <cell r="FS420">
            <v>113.06669096303182</v>
          </cell>
          <cell r="FT420">
            <v>716.89662680882702</v>
          </cell>
          <cell r="FV420">
            <v>716.89662680882702</v>
          </cell>
          <cell r="FW420">
            <v>716.89662680882702</v>
          </cell>
          <cell r="GC420">
            <v>5511.2138849977318</v>
          </cell>
          <cell r="GD420">
            <v>1.149530493749519</v>
          </cell>
          <cell r="GG420">
            <v>716.89662680882702</v>
          </cell>
          <cell r="GH420" t="str">
            <v>-</v>
          </cell>
          <cell r="GL420">
            <v>0</v>
          </cell>
          <cell r="GM420">
            <v>0</v>
          </cell>
          <cell r="GN420">
            <v>0</v>
          </cell>
          <cell r="GO420">
            <v>0</v>
          </cell>
          <cell r="GP420">
            <v>0</v>
          </cell>
          <cell r="GQ420">
            <v>-4794.3172581889048</v>
          </cell>
          <cell r="GT420">
            <v>-361.40774751869844</v>
          </cell>
          <cell r="GU420">
            <v>-676.95207024877482</v>
          </cell>
          <cell r="GV420">
            <v>454.10710500355253</v>
          </cell>
          <cell r="GW420">
            <v>422.90776344912604</v>
          </cell>
          <cell r="GX420">
            <v>697.31940372695249</v>
          </cell>
          <cell r="GY420">
            <v>1301.1493395727477</v>
          </cell>
        </row>
        <row r="423">
          <cell r="C423" t="str">
            <v>Nota:</v>
          </cell>
          <cell r="BB423" t="str">
            <v>*</v>
          </cell>
          <cell r="BC423" t="str">
            <v xml:space="preserve">4ºT 2003 segundo estimativa de EDP Brasil </v>
          </cell>
          <cell r="DB423" t="str">
            <v>*</v>
          </cell>
          <cell r="DC423" t="str">
            <v xml:space="preserve">4ºT 2003 segundo estimativa de EDP Brasil </v>
          </cell>
        </row>
        <row r="424">
          <cell r="C424" t="str">
            <v xml:space="preserve">Os valores acumulados do Brasil incluem: </v>
          </cell>
        </row>
        <row r="425">
          <cell r="C425" t="str">
            <v xml:space="preserve"> - Escelsa/Enersul:  Equity até 30 Set 2002 e Cons. Integral desde 1 Out 2002.</v>
          </cell>
        </row>
        <row r="426">
          <cell r="C426" t="str">
            <v xml:space="preserve"> - Bandeirante : Consolidação Integral desde 1 Jan 2002.</v>
          </cell>
        </row>
        <row r="428">
          <cell r="B428" t="str">
            <v>*</v>
          </cell>
          <cell r="C428" t="str">
            <v xml:space="preserve">4ºT 2003 segundo estimativa de EDP Brasil </v>
          </cell>
        </row>
        <row r="490">
          <cell r="C490" t="str">
            <v>Demonstração de Resultados</v>
          </cell>
        </row>
        <row r="491">
          <cell r="C491" t="str">
            <v>Grupo Edinfor</v>
          </cell>
        </row>
        <row r="494">
          <cell r="E494" t="str">
            <v>Acumulado</v>
          </cell>
          <cell r="L494" t="str">
            <v>Auxiliar</v>
          </cell>
          <cell r="O494" t="str">
            <v>Acumulado</v>
          </cell>
          <cell r="Z494" t="str">
            <v>Plano Neg</v>
          </cell>
          <cell r="AC494" t="str">
            <v>2003  vs  2002</v>
          </cell>
          <cell r="AG494" t="str">
            <v>Anualizado  vs  Plano Neg</v>
          </cell>
          <cell r="AK494" t="str">
            <v>Movimento Trimestral</v>
          </cell>
        </row>
        <row r="495">
          <cell r="C495" t="str">
            <v>(Milhares de Euros)</v>
          </cell>
          <cell r="F495" t="str">
            <v>1ºT 2002</v>
          </cell>
          <cell r="G495" t="str">
            <v>2ºT 2002</v>
          </cell>
          <cell r="H495" t="str">
            <v>3ºT 2002</v>
          </cell>
          <cell r="I495">
            <v>37530</v>
          </cell>
          <cell r="J495">
            <v>37561</v>
          </cell>
          <cell r="K495" t="str">
            <v>4ºT 2002</v>
          </cell>
          <cell r="L495" t="str">
            <v>mês actual</v>
          </cell>
          <cell r="O495" t="str">
            <v>1ºT 2003</v>
          </cell>
          <cell r="P495" t="str">
            <v>2ºT 2003</v>
          </cell>
          <cell r="Q495" t="str">
            <v>3ºT 2003</v>
          </cell>
          <cell r="R495">
            <v>37895</v>
          </cell>
          <cell r="S495">
            <v>37926</v>
          </cell>
          <cell r="T495" t="str">
            <v>4ºT 2003 *</v>
          </cell>
          <cell r="V495" t="str">
            <v>mês actual</v>
          </cell>
          <cell r="W495" t="str">
            <v>anualizado</v>
          </cell>
          <cell r="Z495">
            <v>37956</v>
          </cell>
          <cell r="AC495" t="str">
            <v>Valor</v>
          </cell>
          <cell r="AD495" t="str">
            <v>%</v>
          </cell>
          <cell r="AG495" t="str">
            <v>Valor</v>
          </cell>
          <cell r="AH495" t="str">
            <v>%</v>
          </cell>
          <cell r="AL495" t="str">
            <v>1ºT 2002</v>
          </cell>
          <cell r="AM495" t="str">
            <v>2ºT 2002</v>
          </cell>
          <cell r="AN495" t="str">
            <v>3ºT 2002</v>
          </cell>
          <cell r="AO495">
            <v>37530</v>
          </cell>
          <cell r="AP495" t="str">
            <v>Nov02-Set02</v>
          </cell>
          <cell r="AQ495" t="str">
            <v>4ºT 2002</v>
          </cell>
          <cell r="AT495" t="str">
            <v>1ºT 2003</v>
          </cell>
          <cell r="AU495" t="str">
            <v>2ºT 2003</v>
          </cell>
          <cell r="AV495" t="str">
            <v>3ºT 2003</v>
          </cell>
          <cell r="AW495">
            <v>37895</v>
          </cell>
          <cell r="AX495" t="str">
            <v>Nov03-Set03</v>
          </cell>
          <cell r="AY495" t="str">
            <v>4ºT 2003 *</v>
          </cell>
        </row>
        <row r="498">
          <cell r="C498" t="str">
            <v>Grupo</v>
          </cell>
          <cell r="F498">
            <v>-2212.40373</v>
          </cell>
          <cell r="G498">
            <v>11094.184614258238</v>
          </cell>
          <cell r="H498">
            <v>13123.864145414605</v>
          </cell>
          <cell r="I498">
            <v>14310.386994905104</v>
          </cell>
          <cell r="J498">
            <v>15726.82053490511</v>
          </cell>
          <cell r="K498">
            <v>-1577.5222000000012</v>
          </cell>
          <cell r="L498">
            <v>-1577.5222000000012</v>
          </cell>
          <cell r="O498">
            <v>-196.33593000000008</v>
          </cell>
          <cell r="P498">
            <v>5541.7704999999996</v>
          </cell>
          <cell r="Q498">
            <v>6573.2996099999782</v>
          </cell>
          <cell r="R498">
            <v>6434.024239999977</v>
          </cell>
          <cell r="S498">
            <v>6774.3964199999773</v>
          </cell>
          <cell r="T498">
            <v>7951.6439454713318</v>
          </cell>
          <cell r="V498">
            <v>7951.6439454713318</v>
          </cell>
          <cell r="W498">
            <v>7951.6439454713318</v>
          </cell>
          <cell r="AC498">
            <v>9529.1661454713321</v>
          </cell>
          <cell r="AD498">
            <v>6.0405908363580085</v>
          </cell>
          <cell r="AG498">
            <v>7951.6439454713318</v>
          </cell>
          <cell r="AH498" t="str">
            <v>-</v>
          </cell>
          <cell r="AL498">
            <v>-2212.40373</v>
          </cell>
          <cell r="AM498">
            <v>13306.588344258238</v>
          </cell>
          <cell r="AN498">
            <v>2029.6795311563674</v>
          </cell>
          <cell r="AO498">
            <v>1186.5228494904986</v>
          </cell>
          <cell r="AP498">
            <v>2602.9563894905041</v>
          </cell>
          <cell r="AQ498">
            <v>-14701.386345414607</v>
          </cell>
          <cell r="AT498">
            <v>-196.33593000000008</v>
          </cell>
          <cell r="AU498">
            <v>5738.1064299999998</v>
          </cell>
          <cell r="AV498">
            <v>1031.5291099999786</v>
          </cell>
          <cell r="AW498">
            <v>-139.2753700000012</v>
          </cell>
          <cell r="AX498">
            <v>201.0968099999991</v>
          </cell>
          <cell r="AY498">
            <v>1378.3443354713536</v>
          </cell>
        </row>
        <row r="499">
          <cell r="C499" t="str">
            <v>Terceiros</v>
          </cell>
          <cell r="F499">
            <v>13109.220060000001</v>
          </cell>
          <cell r="G499">
            <v>14327.992890000009</v>
          </cell>
          <cell r="H499">
            <v>15395.075439999997</v>
          </cell>
          <cell r="I499">
            <v>26039.86353000001</v>
          </cell>
          <cell r="J499">
            <v>28165.142620000006</v>
          </cell>
          <cell r="K499">
            <v>37086.9643</v>
          </cell>
          <cell r="L499">
            <v>37086.9643</v>
          </cell>
          <cell r="O499">
            <v>7862.2021299999997</v>
          </cell>
          <cell r="P499">
            <v>7529.0615000000007</v>
          </cell>
          <cell r="Q499">
            <v>15896.490730000003</v>
          </cell>
          <cell r="R499">
            <v>17516.53</v>
          </cell>
          <cell r="S499">
            <v>18335.87401</v>
          </cell>
          <cell r="T499">
            <v>21522.263020524879</v>
          </cell>
          <cell r="V499">
            <v>21522.263020524879</v>
          </cell>
          <cell r="W499">
            <v>21522.263020524879</v>
          </cell>
          <cell r="AC499">
            <v>-15564.701279475121</v>
          </cell>
          <cell r="AD499">
            <v>-0.41968118915235997</v>
          </cell>
          <cell r="AG499">
            <v>21522.263020524879</v>
          </cell>
          <cell r="AH499" t="str">
            <v>-</v>
          </cell>
          <cell r="AL499">
            <v>13109.220060000001</v>
          </cell>
          <cell r="AM499">
            <v>1218.7728300000072</v>
          </cell>
          <cell r="AN499">
            <v>1067.0825499999883</v>
          </cell>
          <cell r="AO499">
            <v>10644.788090000013</v>
          </cell>
          <cell r="AP499">
            <v>12770.067180000009</v>
          </cell>
          <cell r="AQ499">
            <v>21691.888860000003</v>
          </cell>
          <cell r="AT499">
            <v>7862.2021299999997</v>
          </cell>
          <cell r="AU499">
            <v>-333.14062999999896</v>
          </cell>
          <cell r="AV499">
            <v>8367.4292300000016</v>
          </cell>
          <cell r="AW499">
            <v>1620.0392699999957</v>
          </cell>
          <cell r="AX499">
            <v>2439.3832799999964</v>
          </cell>
          <cell r="AY499">
            <v>5625.7722905248756</v>
          </cell>
        </row>
        <row r="500">
          <cell r="C500" t="str">
            <v>Vendas</v>
          </cell>
          <cell r="F500">
            <v>10896.816330000001</v>
          </cell>
          <cell r="G500">
            <v>25422.177504258245</v>
          </cell>
          <cell r="H500">
            <v>28518.939585414602</v>
          </cell>
          <cell r="I500">
            <v>40350.250524905117</v>
          </cell>
          <cell r="J500">
            <v>43891.963154905112</v>
          </cell>
          <cell r="K500">
            <v>35509.4421</v>
          </cell>
          <cell r="L500">
            <v>35509.4421</v>
          </cell>
          <cell r="O500">
            <v>7665.8661999999995</v>
          </cell>
          <cell r="P500">
            <v>13070.832</v>
          </cell>
          <cell r="Q500">
            <v>22469.790339999981</v>
          </cell>
          <cell r="R500">
            <v>23950.554239999976</v>
          </cell>
          <cell r="S500">
            <v>25110.270429999975</v>
          </cell>
          <cell r="T500">
            <v>29473.906965996212</v>
          </cell>
          <cell r="V500">
            <v>29473.906965996212</v>
          </cell>
          <cell r="W500">
            <v>29473.906965996212</v>
          </cell>
          <cell r="Z500">
            <v>29178</v>
          </cell>
          <cell r="AC500">
            <v>-6035.5351340037887</v>
          </cell>
          <cell r="AD500">
            <v>-0.16996986652189017</v>
          </cell>
          <cell r="AG500">
            <v>295.90696599621151</v>
          </cell>
          <cell r="AH500">
            <v>1.0141441017074815E-2</v>
          </cell>
          <cell r="AL500">
            <v>10896.816330000001</v>
          </cell>
          <cell r="AM500">
            <v>14525.361174258243</v>
          </cell>
          <cell r="AN500">
            <v>3096.7620811563575</v>
          </cell>
          <cell r="AO500">
            <v>11831.310939490515</v>
          </cell>
          <cell r="AP500">
            <v>15373.02356949051</v>
          </cell>
          <cell r="AQ500">
            <v>6990.5025145853979</v>
          </cell>
          <cell r="AT500">
            <v>7665.8661999999995</v>
          </cell>
          <cell r="AU500">
            <v>5404.9658000000009</v>
          </cell>
          <cell r="AV500">
            <v>9398.958339999981</v>
          </cell>
          <cell r="AW500">
            <v>1480.7638999999945</v>
          </cell>
          <cell r="AX500">
            <v>2640.4800899999937</v>
          </cell>
          <cell r="AY500">
            <v>7004.1166259962301</v>
          </cell>
        </row>
        <row r="502">
          <cell r="C502" t="str">
            <v>Grupo</v>
          </cell>
          <cell r="F502">
            <v>15648.470382835392</v>
          </cell>
          <cell r="G502">
            <v>64111.916226353082</v>
          </cell>
          <cell r="H502">
            <v>84212.434100361861</v>
          </cell>
          <cell r="I502">
            <v>104497.26968574255</v>
          </cell>
          <cell r="J502">
            <v>116848.42110766242</v>
          </cell>
          <cell r="K502">
            <v>122478.1160111823</v>
          </cell>
          <cell r="L502">
            <v>122478.1160111823</v>
          </cell>
          <cell r="O502">
            <v>25835.5792090779</v>
          </cell>
          <cell r="P502">
            <v>45321.42543342249</v>
          </cell>
          <cell r="Q502">
            <v>77120.646927428577</v>
          </cell>
          <cell r="R502">
            <v>87038.780469447054</v>
          </cell>
          <cell r="S502">
            <v>93950.408050535654</v>
          </cell>
          <cell r="T502">
            <v>103994.24842640149</v>
          </cell>
          <cell r="V502">
            <v>103994.24842640149</v>
          </cell>
          <cell r="W502">
            <v>103994.24842640149</v>
          </cell>
          <cell r="AC502">
            <v>-18483.867584780804</v>
          </cell>
          <cell r="AD502">
            <v>-0.15091567527943706</v>
          </cell>
          <cell r="AG502">
            <v>103994.24842640149</v>
          </cell>
          <cell r="AH502" t="str">
            <v>-</v>
          </cell>
          <cell r="AL502">
            <v>15648.470382835392</v>
          </cell>
          <cell r="AM502">
            <v>48463.445843517693</v>
          </cell>
          <cell r="AN502">
            <v>20100.517874008779</v>
          </cell>
          <cell r="AO502">
            <v>20284.835585380686</v>
          </cell>
          <cell r="AP502">
            <v>32635.987007300559</v>
          </cell>
          <cell r="AQ502">
            <v>38265.681910820436</v>
          </cell>
          <cell r="AT502">
            <v>25835.5792090779</v>
          </cell>
          <cell r="AU502">
            <v>19485.84622434459</v>
          </cell>
          <cell r="AV502">
            <v>31799.221494006088</v>
          </cell>
          <cell r="AW502">
            <v>9918.1335420184769</v>
          </cell>
          <cell r="AX502">
            <v>16829.761123107077</v>
          </cell>
          <cell r="AY502">
            <v>26873.601498972916</v>
          </cell>
        </row>
        <row r="503">
          <cell r="C503" t="str">
            <v>Terceiros</v>
          </cell>
          <cell r="F503">
            <v>32389.478947164615</v>
          </cell>
          <cell r="G503">
            <v>24266.343484674107</v>
          </cell>
          <cell r="H503">
            <v>46679.50032099997</v>
          </cell>
          <cell r="I503">
            <v>34327.547207992844</v>
          </cell>
          <cell r="J503">
            <v>37075.572476072964</v>
          </cell>
          <cell r="K503">
            <v>66016.116348817668</v>
          </cell>
          <cell r="L503">
            <v>66016.116348817668</v>
          </cell>
          <cell r="O503">
            <v>17936.468990922105</v>
          </cell>
          <cell r="P503">
            <v>36837.231016577512</v>
          </cell>
          <cell r="Q503">
            <v>44003.956082067714</v>
          </cell>
          <cell r="R503">
            <v>48836.266984119255</v>
          </cell>
          <cell r="S503">
            <v>54090.241962472355</v>
          </cell>
          <cell r="T503">
            <v>59872.800734019227</v>
          </cell>
          <cell r="V503">
            <v>59872.800734019227</v>
          </cell>
          <cell r="W503">
            <v>59872.800734019227</v>
          </cell>
          <cell r="AC503">
            <v>-6143.3156147984409</v>
          </cell>
          <cell r="AD503">
            <v>-9.3057816099605617E-2</v>
          </cell>
          <cell r="AG503">
            <v>59872.800734019227</v>
          </cell>
          <cell r="AH503" t="str">
            <v>-</v>
          </cell>
          <cell r="AL503">
            <v>32389.478947164615</v>
          </cell>
          <cell r="AM503">
            <v>-8123.1354624905071</v>
          </cell>
          <cell r="AN503">
            <v>22413.156836325863</v>
          </cell>
          <cell r="AO503">
            <v>-12351.953113007126</v>
          </cell>
          <cell r="AP503">
            <v>-9603.9278449270059</v>
          </cell>
          <cell r="AQ503">
            <v>19336.616027817698</v>
          </cell>
          <cell r="AT503">
            <v>17936.468990922105</v>
          </cell>
          <cell r="AU503">
            <v>18900.762025655407</v>
          </cell>
          <cell r="AV503">
            <v>7166.7250654902018</v>
          </cell>
          <cell r="AW503">
            <v>4832.3109020515403</v>
          </cell>
          <cell r="AX503">
            <v>10086.285880404641</v>
          </cell>
          <cell r="AY503">
            <v>15868.844651951513</v>
          </cell>
        </row>
        <row r="504">
          <cell r="C504" t="str">
            <v>Prestação de Serviços</v>
          </cell>
          <cell r="F504">
            <v>48037.949330000003</v>
          </cell>
          <cell r="G504">
            <v>88378.259711027174</v>
          </cell>
          <cell r="H504">
            <v>130891.93442136183</v>
          </cell>
          <cell r="I504">
            <v>138824.81689373538</v>
          </cell>
          <cell r="J504">
            <v>153923.99358373537</v>
          </cell>
          <cell r="K504">
            <v>188494.23235999997</v>
          </cell>
          <cell r="L504">
            <v>188494.23235999997</v>
          </cell>
          <cell r="O504">
            <v>43772.048200000005</v>
          </cell>
          <cell r="P504">
            <v>82158.656450000009</v>
          </cell>
          <cell r="Q504">
            <v>121124.60300949629</v>
          </cell>
          <cell r="R504">
            <v>135875.04745356631</v>
          </cell>
          <cell r="S504">
            <v>148040.65001300801</v>
          </cell>
          <cell r="T504">
            <v>163867.04916042072</v>
          </cell>
          <cell r="V504">
            <v>163867.04916042072</v>
          </cell>
          <cell r="W504">
            <v>163867.04916042072</v>
          </cell>
          <cell r="Z504">
            <v>168710</v>
          </cell>
          <cell r="AC504">
            <v>-24627.183199579245</v>
          </cell>
          <cell r="AD504">
            <v>-0.13065218437317738</v>
          </cell>
          <cell r="AG504">
            <v>-4842.95083957928</v>
          </cell>
          <cell r="AH504">
            <v>-2.8705772269452146E-2</v>
          </cell>
          <cell r="AL504">
            <v>48037.949330000003</v>
          </cell>
          <cell r="AM504">
            <v>40340.310381027171</v>
          </cell>
          <cell r="AN504">
            <v>42513.674710334657</v>
          </cell>
          <cell r="AO504">
            <v>7932.8824723735452</v>
          </cell>
          <cell r="AP504">
            <v>23032.059162373538</v>
          </cell>
          <cell r="AQ504">
            <v>57602.297938638134</v>
          </cell>
          <cell r="AT504">
            <v>43772.048200000005</v>
          </cell>
          <cell r="AU504">
            <v>38386.608250000005</v>
          </cell>
          <cell r="AV504">
            <v>38965.946559496282</v>
          </cell>
          <cell r="AW504">
            <v>14750.444444070017</v>
          </cell>
          <cell r="AX504">
            <v>26916.047003511718</v>
          </cell>
          <cell r="AY504">
            <v>42742.446150924428</v>
          </cell>
        </row>
        <row r="505">
          <cell r="C505" t="str">
            <v>Volume de Negócios</v>
          </cell>
          <cell r="F505">
            <v>58934.765660000005</v>
          </cell>
          <cell r="G505">
            <v>113800.43721528542</v>
          </cell>
          <cell r="H505">
            <v>159410.87400677643</v>
          </cell>
          <cell r="I505">
            <v>179175.06741864048</v>
          </cell>
          <cell r="J505">
            <v>197815.9567386405</v>
          </cell>
          <cell r="K505">
            <v>224003.67445999995</v>
          </cell>
          <cell r="L505">
            <v>224003.67445999995</v>
          </cell>
          <cell r="O505">
            <v>51437.914400000001</v>
          </cell>
          <cell r="P505">
            <v>95229.488450000004</v>
          </cell>
          <cell r="Q505">
            <v>143594.39334949627</v>
          </cell>
          <cell r="R505">
            <v>159825.60169356628</v>
          </cell>
          <cell r="S505">
            <v>173150.92044300798</v>
          </cell>
          <cell r="T505">
            <v>193340.95612641692</v>
          </cell>
          <cell r="V505">
            <v>193340.95612641692</v>
          </cell>
          <cell r="W505">
            <v>193340.95612641692</v>
          </cell>
          <cell r="Z505">
            <v>197888</v>
          </cell>
          <cell r="AC505">
            <v>-30662.718333583034</v>
          </cell>
          <cell r="AD505">
            <v>-0.13688488998004555</v>
          </cell>
          <cell r="AG505">
            <v>-4547.043873583083</v>
          </cell>
          <cell r="AH505">
            <v>-2.2977865628957206E-2</v>
          </cell>
          <cell r="AL505">
            <v>58934.765660000005</v>
          </cell>
          <cell r="AM505">
            <v>54865.671555285415</v>
          </cell>
          <cell r="AN505">
            <v>45610.436791491011</v>
          </cell>
          <cell r="AO505">
            <v>19764.193411864049</v>
          </cell>
          <cell r="AP505">
            <v>38405.082731864066</v>
          </cell>
          <cell r="AQ505">
            <v>64592.800453223521</v>
          </cell>
          <cell r="AT505">
            <v>51437.914400000001</v>
          </cell>
          <cell r="AU505">
            <v>43791.574050000003</v>
          </cell>
          <cell r="AV505">
            <v>48364.904899496265</v>
          </cell>
          <cell r="AW505">
            <v>16231.208344070008</v>
          </cell>
          <cell r="AX505">
            <v>29556.527093511715</v>
          </cell>
          <cell r="AY505">
            <v>49746.562776920648</v>
          </cell>
        </row>
        <row r="507">
          <cell r="C507" t="str">
            <v>Trabalhos para a Própria Empresa</v>
          </cell>
          <cell r="F507">
            <v>5852.7281000000003</v>
          </cell>
          <cell r="G507">
            <v>10115.694164999999</v>
          </cell>
          <cell r="H507">
            <v>5711.5885199999993</v>
          </cell>
          <cell r="I507">
            <v>6186.7238333333335</v>
          </cell>
          <cell r="J507">
            <v>6036.8082633333343</v>
          </cell>
          <cell r="K507">
            <v>12633.21262</v>
          </cell>
          <cell r="L507">
            <v>12633.21262</v>
          </cell>
          <cell r="O507">
            <v>3482.3768200000004</v>
          </cell>
          <cell r="P507">
            <v>3610.3088600000001</v>
          </cell>
          <cell r="Q507">
            <v>5669.8715400000001</v>
          </cell>
          <cell r="R507">
            <v>5068.0444399999997</v>
          </cell>
          <cell r="S507">
            <v>6996.1465830248453</v>
          </cell>
          <cell r="T507">
            <v>5581.525882481651</v>
          </cell>
          <cell r="V507">
            <v>5581.525882481651</v>
          </cell>
          <cell r="W507">
            <v>5581.525882481651</v>
          </cell>
          <cell r="Z507">
            <v>7294</v>
          </cell>
          <cell r="AC507">
            <v>-7051.6867375183492</v>
          </cell>
          <cell r="AD507">
            <v>-0.55818634179833415</v>
          </cell>
          <cell r="AG507">
            <v>-1712.474117518349</v>
          </cell>
          <cell r="AH507">
            <v>-0.23477846415113091</v>
          </cell>
          <cell r="AL507">
            <v>5852.7281000000003</v>
          </cell>
          <cell r="AM507">
            <v>4262.9660649999987</v>
          </cell>
          <cell r="AN507">
            <v>-4404.1056449999996</v>
          </cell>
          <cell r="AO507">
            <v>475.13531333333412</v>
          </cell>
          <cell r="AP507">
            <v>325.21974333333492</v>
          </cell>
          <cell r="AQ507">
            <v>6921.6241000000009</v>
          </cell>
          <cell r="AT507">
            <v>3482.3768200000004</v>
          </cell>
          <cell r="AU507">
            <v>127.93203999999969</v>
          </cell>
          <cell r="AV507">
            <v>2059.56268</v>
          </cell>
          <cell r="AW507">
            <v>-601.82710000000043</v>
          </cell>
          <cell r="AX507">
            <v>1326.2750430248452</v>
          </cell>
          <cell r="AY507">
            <v>-88.345657518349071</v>
          </cell>
        </row>
        <row r="508">
          <cell r="C508" t="str">
            <v>Outros Proveitos Operacionais</v>
          </cell>
          <cell r="F508">
            <v>406.01368000000014</v>
          </cell>
          <cell r="G508">
            <v>871.97743228005493</v>
          </cell>
          <cell r="H508">
            <v>83.615407280055024</v>
          </cell>
          <cell r="I508">
            <v>483.47623586672671</v>
          </cell>
          <cell r="J508">
            <v>715.34670586672837</v>
          </cell>
          <cell r="K508">
            <v>1579.1283399999998</v>
          </cell>
          <cell r="L508">
            <v>1579.1283399999998</v>
          </cell>
          <cell r="O508">
            <v>830.77552999999989</v>
          </cell>
          <cell r="P508">
            <v>1574.7821399999998</v>
          </cell>
          <cell r="Q508">
            <v>1339.537389999999</v>
          </cell>
          <cell r="R508">
            <v>1208.1412895538201</v>
          </cell>
          <cell r="S508">
            <v>1707.3974959920392</v>
          </cell>
          <cell r="T508">
            <v>1756.2498580063709</v>
          </cell>
          <cell r="V508">
            <v>1756.2498580063709</v>
          </cell>
          <cell r="W508">
            <v>1756.2498580063709</v>
          </cell>
          <cell r="Z508">
            <v>1655</v>
          </cell>
          <cell r="AC508">
            <v>177.12151800637116</v>
          </cell>
          <cell r="AD508">
            <v>0.11216410567767476</v>
          </cell>
          <cell r="AG508">
            <v>101.24985800637091</v>
          </cell>
          <cell r="AH508">
            <v>6.1178161937384345E-2</v>
          </cell>
          <cell r="AL508">
            <v>406.01368000000014</v>
          </cell>
          <cell r="AM508">
            <v>465.96375228005479</v>
          </cell>
          <cell r="AN508">
            <v>-788.3620249999999</v>
          </cell>
          <cell r="AO508">
            <v>399.86082858667169</v>
          </cell>
          <cell r="AP508">
            <v>631.73129858667335</v>
          </cell>
          <cell r="AQ508">
            <v>1495.5129327199447</v>
          </cell>
          <cell r="AT508">
            <v>830.77552999999989</v>
          </cell>
          <cell r="AU508">
            <v>744.00660999999991</v>
          </cell>
          <cell r="AV508">
            <v>-235.24475000000075</v>
          </cell>
          <cell r="AW508">
            <v>-131.39610044617893</v>
          </cell>
          <cell r="AX508">
            <v>367.86010599204019</v>
          </cell>
          <cell r="AY508">
            <v>416.71246800637186</v>
          </cell>
        </row>
        <row r="509">
          <cell r="C509" t="str">
            <v>Outros Proveitos Operacionais</v>
          </cell>
          <cell r="F509">
            <v>6258.7417800000003</v>
          </cell>
          <cell r="G509">
            <v>10987.671597280054</v>
          </cell>
          <cell r="H509">
            <v>5795.2039272800539</v>
          </cell>
          <cell r="I509">
            <v>6670.2000692000602</v>
          </cell>
          <cell r="J509">
            <v>6752.1549692000626</v>
          </cell>
          <cell r="K509">
            <v>14212.34096</v>
          </cell>
          <cell r="L509">
            <v>14212.34096</v>
          </cell>
          <cell r="O509">
            <v>4313.1523500000003</v>
          </cell>
          <cell r="P509">
            <v>5185.0910000000003</v>
          </cell>
          <cell r="Q509">
            <v>7009.4089299999996</v>
          </cell>
          <cell r="R509">
            <v>6276.1857295538193</v>
          </cell>
          <cell r="S509">
            <v>8703.544079016885</v>
          </cell>
          <cell r="T509">
            <v>7337.7757404880222</v>
          </cell>
          <cell r="V509">
            <v>7337.7757404880222</v>
          </cell>
          <cell r="W509">
            <v>7337.7757404880222</v>
          </cell>
          <cell r="Z509">
            <v>8949</v>
          </cell>
          <cell r="AC509">
            <v>-6874.5652195119774</v>
          </cell>
          <cell r="AD509">
            <v>-0.48370393300161707</v>
          </cell>
          <cell r="AG509">
            <v>-1611.2242595119778</v>
          </cell>
          <cell r="AH509">
            <v>-0.18004517370789785</v>
          </cell>
          <cell r="AL509">
            <v>6258.7417800000003</v>
          </cell>
          <cell r="AM509">
            <v>4728.9298172800536</v>
          </cell>
          <cell r="AN509">
            <v>-5192.46767</v>
          </cell>
          <cell r="AO509">
            <v>874.99614192000627</v>
          </cell>
          <cell r="AP509">
            <v>956.95104192000872</v>
          </cell>
          <cell r="AQ509">
            <v>8417.1370327199456</v>
          </cell>
          <cell r="AT509">
            <v>4313.1523500000003</v>
          </cell>
          <cell r="AU509">
            <v>871.93865000000005</v>
          </cell>
          <cell r="AV509">
            <v>1824.3179299999993</v>
          </cell>
          <cell r="AW509">
            <v>-733.22320044618027</v>
          </cell>
          <cell r="AX509">
            <v>1694.1351490168854</v>
          </cell>
          <cell r="AY509">
            <v>328.36681048802257</v>
          </cell>
        </row>
        <row r="510">
          <cell r="C510" t="str">
            <v>Proveitos Operacionais</v>
          </cell>
          <cell r="F510">
            <v>65193.507440000001</v>
          </cell>
          <cell r="G510">
            <v>124788.10881256548</v>
          </cell>
          <cell r="H510">
            <v>165206.07793405649</v>
          </cell>
          <cell r="I510">
            <v>185845.26748784055</v>
          </cell>
          <cell r="J510">
            <v>204568.11170784055</v>
          </cell>
          <cell r="K510">
            <v>238216.01541999995</v>
          </cell>
          <cell r="L510">
            <v>238216.01541999995</v>
          </cell>
          <cell r="O510">
            <v>55751.066749999998</v>
          </cell>
          <cell r="P510">
            <v>100414.57945</v>
          </cell>
          <cell r="Q510">
            <v>150603.80227949627</v>
          </cell>
          <cell r="R510">
            <v>166101.78742312008</v>
          </cell>
          <cell r="S510">
            <v>181854.46452202488</v>
          </cell>
          <cell r="T510">
            <v>200678.73186690494</v>
          </cell>
          <cell r="V510">
            <v>200678.73186690494</v>
          </cell>
          <cell r="W510">
            <v>200678.73186690494</v>
          </cell>
          <cell r="Z510">
            <v>206837</v>
          </cell>
          <cell r="AC510">
            <v>-37537.283553095011</v>
          </cell>
          <cell r="AD510">
            <v>-0.1575766578368496</v>
          </cell>
          <cell r="AG510">
            <v>-6158.2681330950581</v>
          </cell>
          <cell r="AH510">
            <v>-2.9773532458385432E-2</v>
          </cell>
          <cell r="AL510">
            <v>65193.507440000001</v>
          </cell>
          <cell r="AM510">
            <v>59594.601372565478</v>
          </cell>
          <cell r="AN510">
            <v>40417.969121491013</v>
          </cell>
          <cell r="AO510">
            <v>20639.189553784061</v>
          </cell>
          <cell r="AP510">
            <v>39362.03377378406</v>
          </cell>
          <cell r="AQ510">
            <v>73009.937485943461</v>
          </cell>
          <cell r="AT510">
            <v>55751.066749999998</v>
          </cell>
          <cell r="AU510">
            <v>44663.512700000007</v>
          </cell>
          <cell r="AV510">
            <v>50189.22282949627</v>
          </cell>
          <cell r="AW510">
            <v>15497.98514362381</v>
          </cell>
          <cell r="AX510">
            <v>31250.662242528604</v>
          </cell>
          <cell r="AY510">
            <v>50074.929587408667</v>
          </cell>
        </row>
        <row r="512">
          <cell r="C512" t="str">
            <v>Materiais diversos e mercadorias</v>
          </cell>
          <cell r="F512">
            <v>9009.7770200000014</v>
          </cell>
          <cell r="G512">
            <v>15326.4656559143</v>
          </cell>
          <cell r="H512">
            <v>19856.286027304646</v>
          </cell>
          <cell r="I512">
            <v>21789.253734782942</v>
          </cell>
          <cell r="J512">
            <v>24795.068954782942</v>
          </cell>
          <cell r="K512">
            <v>31640.025980000002</v>
          </cell>
          <cell r="L512">
            <v>31640.025980000002</v>
          </cell>
          <cell r="O512">
            <v>6388.4567100000004</v>
          </cell>
          <cell r="P512">
            <v>10869.689030000001</v>
          </cell>
          <cell r="Q512">
            <v>20036.4539</v>
          </cell>
          <cell r="R512">
            <v>21104.057980000001</v>
          </cell>
          <cell r="S512">
            <v>22371.60168</v>
          </cell>
          <cell r="T512">
            <v>26235.499901938096</v>
          </cell>
          <cell r="V512">
            <v>26235.499901938096</v>
          </cell>
          <cell r="W512">
            <v>26235.499901938092</v>
          </cell>
          <cell r="Z512">
            <v>26753</v>
          </cell>
          <cell r="AC512">
            <v>-5404.5260780619064</v>
          </cell>
          <cell r="AD512">
            <v>-0.17081294691344961</v>
          </cell>
          <cell r="AG512">
            <v>-517.50009806190792</v>
          </cell>
          <cell r="AH512">
            <v>-1.9343628679471703E-2</v>
          </cell>
          <cell r="AL512">
            <v>9009.7770200000014</v>
          </cell>
          <cell r="AM512">
            <v>6316.6886359142991</v>
          </cell>
          <cell r="AN512">
            <v>4529.8203713903458</v>
          </cell>
          <cell r="AO512">
            <v>1932.9677074782958</v>
          </cell>
          <cell r="AP512">
            <v>4938.7829274782962</v>
          </cell>
          <cell r="AQ512">
            <v>11783.739952695356</v>
          </cell>
          <cell r="AT512">
            <v>6388.4567100000004</v>
          </cell>
          <cell r="AU512">
            <v>4481.232320000001</v>
          </cell>
          <cell r="AV512">
            <v>9166.7648699999991</v>
          </cell>
          <cell r="AW512">
            <v>1067.604080000001</v>
          </cell>
          <cell r="AX512">
            <v>2335.1477799999993</v>
          </cell>
          <cell r="AY512">
            <v>6199.0460019380953</v>
          </cell>
        </row>
        <row r="513">
          <cell r="C513" t="str">
            <v>Fornecimentos e Serviços Externos</v>
          </cell>
          <cell r="F513">
            <v>19818.35889</v>
          </cell>
          <cell r="G513">
            <v>48305.410370878439</v>
          </cell>
          <cell r="H513">
            <v>57511.956531440359</v>
          </cell>
          <cell r="I513">
            <v>65266.706533822602</v>
          </cell>
          <cell r="J513">
            <v>70750.817943822592</v>
          </cell>
          <cell r="K513">
            <v>75120.473669999992</v>
          </cell>
          <cell r="L513">
            <v>75120.473669999992</v>
          </cell>
          <cell r="O513">
            <v>20348.430919999999</v>
          </cell>
          <cell r="P513">
            <v>34684.582964819972</v>
          </cell>
          <cell r="Q513">
            <v>50477.750619496299</v>
          </cell>
          <cell r="R513">
            <v>56477.454606180698</v>
          </cell>
          <cell r="S513">
            <v>62708.676823641428</v>
          </cell>
          <cell r="T513">
            <v>72865.304380057409</v>
          </cell>
          <cell r="V513">
            <v>72865.304380057409</v>
          </cell>
          <cell r="W513">
            <v>72865.304380057409</v>
          </cell>
          <cell r="Z513">
            <v>70690</v>
          </cell>
          <cell r="AC513">
            <v>-2255.1692899425834</v>
          </cell>
          <cell r="AD513">
            <v>-3.0020701145328399E-2</v>
          </cell>
          <cell r="AG513">
            <v>2175.3043800574087</v>
          </cell>
          <cell r="AH513">
            <v>3.0772448437649036E-2</v>
          </cell>
          <cell r="AL513">
            <v>19818.35889</v>
          </cell>
          <cell r="AM513">
            <v>28487.051480878439</v>
          </cell>
          <cell r="AN513">
            <v>9206.5461605619203</v>
          </cell>
          <cell r="AO513">
            <v>7754.7500023822431</v>
          </cell>
          <cell r="AP513">
            <v>13238.861412382234</v>
          </cell>
          <cell r="AQ513">
            <v>17608.517138559633</v>
          </cell>
          <cell r="AT513">
            <v>20348.430919999999</v>
          </cell>
          <cell r="AU513">
            <v>14336.152044819974</v>
          </cell>
          <cell r="AV513">
            <v>15793.167654676326</v>
          </cell>
          <cell r="AW513">
            <v>5999.7039866843988</v>
          </cell>
          <cell r="AX513">
            <v>12230.926204145129</v>
          </cell>
          <cell r="AY513">
            <v>22387.55376056111</v>
          </cell>
        </row>
        <row r="514">
          <cell r="C514" t="str">
            <v>Custos com Pessoal</v>
          </cell>
          <cell r="F514">
            <v>20618.994429999999</v>
          </cell>
          <cell r="G514">
            <v>39242.932569999997</v>
          </cell>
          <cell r="H514">
            <v>57684.712890000003</v>
          </cell>
          <cell r="I514">
            <v>64029.604166666642</v>
          </cell>
          <cell r="J514">
            <v>69256.425576666661</v>
          </cell>
          <cell r="K514">
            <v>75470.058499999999</v>
          </cell>
          <cell r="L514">
            <v>75470.058499999999</v>
          </cell>
          <cell r="O514">
            <v>18249.323950000002</v>
          </cell>
          <cell r="P514">
            <v>33447.836530000008</v>
          </cell>
          <cell r="Q514">
            <v>50276.052779999998</v>
          </cell>
          <cell r="R514">
            <v>56419.389230673107</v>
          </cell>
          <cell r="S514">
            <v>61802.623604346627</v>
          </cell>
          <cell r="T514">
            <v>68071.149291521928</v>
          </cell>
          <cell r="V514">
            <v>68071.149291521928</v>
          </cell>
          <cell r="W514">
            <v>68071.149291521928</v>
          </cell>
          <cell r="Z514">
            <v>70227</v>
          </cell>
          <cell r="AC514">
            <v>-7398.9092084780714</v>
          </cell>
          <cell r="AD514">
            <v>-9.8037676868609758E-2</v>
          </cell>
          <cell r="AG514">
            <v>-2155.8507084780722</v>
          </cell>
          <cell r="AH514">
            <v>-3.069831700739134E-2</v>
          </cell>
          <cell r="AL514">
            <v>20618.994429999999</v>
          </cell>
          <cell r="AM514">
            <v>18623.938139999998</v>
          </cell>
          <cell r="AN514">
            <v>18441.780320000005</v>
          </cell>
          <cell r="AO514">
            <v>6344.8912766666399</v>
          </cell>
          <cell r="AP514">
            <v>11571.712686666659</v>
          </cell>
          <cell r="AQ514">
            <v>17785.345609999997</v>
          </cell>
          <cell r="AT514">
            <v>18249.323950000002</v>
          </cell>
          <cell r="AU514">
            <v>15198.512580000006</v>
          </cell>
          <cell r="AV514">
            <v>16828.21624999999</v>
          </cell>
          <cell r="AW514">
            <v>6143.3364506731086</v>
          </cell>
          <cell r="AX514">
            <v>11526.570824346629</v>
          </cell>
          <cell r="AY514">
            <v>17795.09651152193</v>
          </cell>
        </row>
        <row r="515">
          <cell r="C515" t="str">
            <v>Amortizações</v>
          </cell>
          <cell r="F515">
            <v>4747.7882099999997</v>
          </cell>
          <cell r="G515">
            <v>8862.2225699999999</v>
          </cell>
          <cell r="H515">
            <v>13233.117260000001</v>
          </cell>
          <cell r="I515">
            <v>14895.002510000004</v>
          </cell>
          <cell r="J515">
            <v>15683.839170000001</v>
          </cell>
          <cell r="K515">
            <v>18923.636569999999</v>
          </cell>
          <cell r="L515">
            <v>18923.636569999999</v>
          </cell>
          <cell r="O515">
            <v>5413.18001</v>
          </cell>
          <cell r="P515">
            <v>11259.506519999997</v>
          </cell>
          <cell r="Q515">
            <v>17040.724769999997</v>
          </cell>
          <cell r="R515">
            <v>19073.127277785003</v>
          </cell>
          <cell r="S515">
            <v>21199.862541928258</v>
          </cell>
          <cell r="T515">
            <v>21863.979241433441</v>
          </cell>
          <cell r="V515">
            <v>21863.979241433441</v>
          </cell>
          <cell r="W515">
            <v>21863.979241433441</v>
          </cell>
          <cell r="Z515">
            <v>23335</v>
          </cell>
          <cell r="AC515">
            <v>2940.3426714334419</v>
          </cell>
          <cell r="AD515">
            <v>0.1553793669920096</v>
          </cell>
          <cell r="AG515">
            <v>-1471.0207585665594</v>
          </cell>
          <cell r="AH515">
            <v>-6.3039243992567329E-2</v>
          </cell>
          <cell r="AL515">
            <v>4747.7882099999997</v>
          </cell>
          <cell r="AM515">
            <v>4114.4343600000002</v>
          </cell>
          <cell r="AN515">
            <v>4370.894690000001</v>
          </cell>
          <cell r="AO515">
            <v>1661.885250000003</v>
          </cell>
          <cell r="AP515">
            <v>2450.7219100000002</v>
          </cell>
          <cell r="AQ515">
            <v>5690.5193099999979</v>
          </cell>
          <cell r="AT515">
            <v>5413.18001</v>
          </cell>
          <cell r="AU515">
            <v>5846.3265099999971</v>
          </cell>
          <cell r="AV515">
            <v>5781.2182499999999</v>
          </cell>
          <cell r="AW515">
            <v>2032.4025077850056</v>
          </cell>
          <cell r="AX515">
            <v>4159.1377719282609</v>
          </cell>
          <cell r="AY515">
            <v>4823.2544714334435</v>
          </cell>
        </row>
        <row r="516">
          <cell r="C516" t="str">
            <v>Provisões</v>
          </cell>
          <cell r="F516">
            <v>73.572689999999994</v>
          </cell>
          <cell r="G516">
            <v>151.15351999999999</v>
          </cell>
          <cell r="H516">
            <v>221.15350999999998</v>
          </cell>
          <cell r="I516">
            <v>244.48684</v>
          </cell>
          <cell r="J516">
            <v>267.82016999999996</v>
          </cell>
          <cell r="K516">
            <v>781.11380999999994</v>
          </cell>
          <cell r="L516">
            <v>781.11380999999994</v>
          </cell>
          <cell r="O516">
            <v>114.39574</v>
          </cell>
          <cell r="P516">
            <v>364.46245999999996</v>
          </cell>
          <cell r="Q516">
            <v>551.39154000000008</v>
          </cell>
          <cell r="R516">
            <v>615.53180000000009</v>
          </cell>
          <cell r="S516">
            <v>681.79627000000005</v>
          </cell>
          <cell r="T516">
            <v>907.45395363636362</v>
          </cell>
          <cell r="V516">
            <v>907.45395363636362</v>
          </cell>
          <cell r="W516">
            <v>907.45395363636362</v>
          </cell>
          <cell r="Z516">
            <v>456</v>
          </cell>
          <cell r="AC516">
            <v>126.34014363636368</v>
          </cell>
          <cell r="AD516">
            <v>0.16174357951290563</v>
          </cell>
          <cell r="AG516">
            <v>451.45395363636362</v>
          </cell>
          <cell r="AH516">
            <v>0.99003060007974475</v>
          </cell>
          <cell r="AL516">
            <v>73.572689999999994</v>
          </cell>
          <cell r="AM516">
            <v>77.580829999999992</v>
          </cell>
          <cell r="AN516">
            <v>69.999989999999997</v>
          </cell>
          <cell r="AO516">
            <v>23.333330000000018</v>
          </cell>
          <cell r="AP516">
            <v>46.666659999999979</v>
          </cell>
          <cell r="AQ516">
            <v>559.96029999999996</v>
          </cell>
          <cell r="AT516">
            <v>114.39574</v>
          </cell>
          <cell r="AU516">
            <v>250.06671999999998</v>
          </cell>
          <cell r="AV516">
            <v>186.92908000000011</v>
          </cell>
          <cell r="AW516">
            <v>64.140260000000012</v>
          </cell>
          <cell r="AX516">
            <v>130.40472999999997</v>
          </cell>
          <cell r="AY516">
            <v>356.06241363636354</v>
          </cell>
        </row>
        <row r="518">
          <cell r="C518" t="str">
            <v>Rendas de Concessão</v>
          </cell>
          <cell r="F518">
            <v>0</v>
          </cell>
          <cell r="G518">
            <v>0</v>
          </cell>
          <cell r="H518">
            <v>0</v>
          </cell>
          <cell r="I518">
            <v>0</v>
          </cell>
          <cell r="J518">
            <v>0</v>
          </cell>
          <cell r="K518">
            <v>0</v>
          </cell>
          <cell r="L518">
            <v>0</v>
          </cell>
          <cell r="O518">
            <v>0</v>
          </cell>
          <cell r="P518">
            <v>0</v>
          </cell>
          <cell r="Q518">
            <v>0</v>
          </cell>
          <cell r="R518">
            <v>0</v>
          </cell>
          <cell r="S518">
            <v>0</v>
          </cell>
          <cell r="T518">
            <v>0</v>
          </cell>
          <cell r="V518">
            <v>0</v>
          </cell>
          <cell r="W518">
            <v>0</v>
          </cell>
          <cell r="Z518">
            <v>0</v>
          </cell>
          <cell r="AC518">
            <v>0</v>
          </cell>
          <cell r="AD518" t="str">
            <v>-</v>
          </cell>
          <cell r="AG518">
            <v>0</v>
          </cell>
          <cell r="AH518" t="str">
            <v>-</v>
          </cell>
          <cell r="AL518">
            <v>0</v>
          </cell>
          <cell r="AM518">
            <v>0</v>
          </cell>
          <cell r="AN518">
            <v>0</v>
          </cell>
          <cell r="AO518">
            <v>0</v>
          </cell>
          <cell r="AP518">
            <v>0</v>
          </cell>
          <cell r="AQ518">
            <v>0</v>
          </cell>
          <cell r="AT518">
            <v>0</v>
          </cell>
          <cell r="AU518">
            <v>0</v>
          </cell>
          <cell r="AV518">
            <v>0</v>
          </cell>
          <cell r="AW518">
            <v>0</v>
          </cell>
          <cell r="AX518">
            <v>0</v>
          </cell>
          <cell r="AY518">
            <v>0</v>
          </cell>
        </row>
        <row r="519">
          <cell r="C519" t="str">
            <v>Outros Custos Operacionais</v>
          </cell>
          <cell r="F519">
            <v>247.05615999999998</v>
          </cell>
          <cell r="G519">
            <v>420.96150999999992</v>
          </cell>
          <cell r="H519">
            <v>511.79735000000005</v>
          </cell>
          <cell r="I519">
            <v>596.22955666666667</v>
          </cell>
          <cell r="J519">
            <v>536.96494666666672</v>
          </cell>
          <cell r="K519">
            <v>717.67667000000006</v>
          </cell>
          <cell r="L519">
            <v>717.67667000000006</v>
          </cell>
          <cell r="O519">
            <v>151.03618</v>
          </cell>
          <cell r="P519">
            <v>275.49834000000004</v>
          </cell>
          <cell r="Q519">
            <v>359.23701000000005</v>
          </cell>
          <cell r="R519">
            <v>428.35902945182272</v>
          </cell>
          <cell r="S519">
            <v>445.28246191095468</v>
          </cell>
          <cell r="T519">
            <v>648.32947579400854</v>
          </cell>
          <cell r="V519">
            <v>648.32947579400854</v>
          </cell>
          <cell r="W519">
            <v>648.32947579400854</v>
          </cell>
          <cell r="Z519">
            <v>518</v>
          </cell>
          <cell r="AC519">
            <v>-69.347194205991514</v>
          </cell>
          <cell r="AD519">
            <v>-9.6627349201683699E-2</v>
          </cell>
          <cell r="AG519">
            <v>130.32947579400854</v>
          </cell>
          <cell r="AH519">
            <v>0.2516013046216381</v>
          </cell>
          <cell r="AL519">
            <v>247.05615999999998</v>
          </cell>
          <cell r="AM519">
            <v>173.90534999999994</v>
          </cell>
          <cell r="AN519">
            <v>90.835840000000132</v>
          </cell>
          <cell r="AO519">
            <v>84.432206666666616</v>
          </cell>
          <cell r="AP519">
            <v>25.167596666666668</v>
          </cell>
          <cell r="AQ519">
            <v>205.87932000000001</v>
          </cell>
          <cell r="AT519">
            <v>151.03618</v>
          </cell>
          <cell r="AU519">
            <v>124.46216000000004</v>
          </cell>
          <cell r="AV519">
            <v>83.738670000000013</v>
          </cell>
          <cell r="AW519">
            <v>69.122019451822666</v>
          </cell>
          <cell r="AX519">
            <v>86.045451910954625</v>
          </cell>
          <cell r="AY519">
            <v>289.09246579400849</v>
          </cell>
        </row>
        <row r="520">
          <cell r="C520" t="str">
            <v>Outros Custos Operacionais</v>
          </cell>
          <cell r="F520">
            <v>247.05615999999998</v>
          </cell>
          <cell r="G520">
            <v>420.96150999999992</v>
          </cell>
          <cell r="H520">
            <v>511.79735000000005</v>
          </cell>
          <cell r="I520">
            <v>596.22955666666667</v>
          </cell>
          <cell r="J520">
            <v>536.96494666666672</v>
          </cell>
          <cell r="K520">
            <v>717.67667000000006</v>
          </cell>
          <cell r="L520">
            <v>717.67667000000006</v>
          </cell>
          <cell r="O520">
            <v>151.03618</v>
          </cell>
          <cell r="P520">
            <v>275.49834000000004</v>
          </cell>
          <cell r="Q520">
            <v>359.23701000000005</v>
          </cell>
          <cell r="R520">
            <v>428.35902945182272</v>
          </cell>
          <cell r="S520">
            <v>445.28246191095468</v>
          </cell>
          <cell r="T520">
            <v>648.32947579400854</v>
          </cell>
          <cell r="V520">
            <v>648.32947579400854</v>
          </cell>
          <cell r="W520">
            <v>648.32947579400854</v>
          </cell>
          <cell r="Z520">
            <v>518</v>
          </cell>
          <cell r="AC520">
            <v>-69.347194205991514</v>
          </cell>
          <cell r="AD520">
            <v>-9.6627349201683699E-2</v>
          </cell>
          <cell r="AG520">
            <v>130.32947579400854</v>
          </cell>
          <cell r="AH520">
            <v>0.2516013046216381</v>
          </cell>
          <cell r="AL520">
            <v>247.05615999999998</v>
          </cell>
          <cell r="AM520">
            <v>173.90534999999994</v>
          </cell>
          <cell r="AN520">
            <v>90.835840000000132</v>
          </cell>
          <cell r="AO520">
            <v>84.432206666666616</v>
          </cell>
          <cell r="AP520">
            <v>25.167596666666668</v>
          </cell>
          <cell r="AQ520">
            <v>205.87932000000001</v>
          </cell>
          <cell r="AT520">
            <v>151.03618</v>
          </cell>
          <cell r="AU520">
            <v>124.46216000000004</v>
          </cell>
          <cell r="AV520">
            <v>83.738670000000013</v>
          </cell>
          <cell r="AW520">
            <v>69.122019451822666</v>
          </cell>
          <cell r="AX520">
            <v>86.045451910954625</v>
          </cell>
          <cell r="AY520">
            <v>289.09246579400849</v>
          </cell>
        </row>
        <row r="521">
          <cell r="C521" t="str">
            <v>Custos Operacionais</v>
          </cell>
          <cell r="F521">
            <v>54515.547400000003</v>
          </cell>
          <cell r="G521">
            <v>112309.14619679275</v>
          </cell>
          <cell r="H521">
            <v>149019.023568745</v>
          </cell>
          <cell r="I521">
            <v>166821.28334193883</v>
          </cell>
          <cell r="J521">
            <v>181290.93676193885</v>
          </cell>
          <cell r="K521">
            <v>202652.9852</v>
          </cell>
          <cell r="L521">
            <v>202652.9852</v>
          </cell>
          <cell r="O521">
            <v>50664.823510000002</v>
          </cell>
          <cell r="P521">
            <v>90901.575844819978</v>
          </cell>
          <cell r="Q521">
            <v>138741.61061949632</v>
          </cell>
          <cell r="R521">
            <v>154117.91992409065</v>
          </cell>
          <cell r="S521">
            <v>169209.84338182723</v>
          </cell>
          <cell r="T521">
            <v>190591.71624438127</v>
          </cell>
          <cell r="V521">
            <v>190591.71624438127</v>
          </cell>
          <cell r="W521">
            <v>190591.71624438127</v>
          </cell>
          <cell r="Z521">
            <v>191979</v>
          </cell>
          <cell r="AC521">
            <v>-12061.268955618725</v>
          </cell>
          <cell r="AD521">
            <v>-5.9516858060172928E-2</v>
          </cell>
          <cell r="AG521">
            <v>-1387.2837556187296</v>
          </cell>
          <cell r="AH521">
            <v>-7.2262265957148131E-3</v>
          </cell>
          <cell r="AL521">
            <v>54515.547400000003</v>
          </cell>
          <cell r="AM521">
            <v>57793.598796792743</v>
          </cell>
          <cell r="AN521">
            <v>36709.877371952258</v>
          </cell>
          <cell r="AO521">
            <v>17802.259773193829</v>
          </cell>
          <cell r="AP521">
            <v>32271.913193193846</v>
          </cell>
          <cell r="AQ521">
            <v>53633.961631254992</v>
          </cell>
          <cell r="AT521">
            <v>50664.823510000002</v>
          </cell>
          <cell r="AU521">
            <v>40236.752334819976</v>
          </cell>
          <cell r="AV521">
            <v>47840.034774676344</v>
          </cell>
          <cell r="AW521">
            <v>15376.309304594324</v>
          </cell>
          <cell r="AX521">
            <v>30468.23276233091</v>
          </cell>
          <cell r="AY521">
            <v>51850.105624884949</v>
          </cell>
        </row>
        <row r="523">
          <cell r="C523" t="str">
            <v>EBITDA</v>
          </cell>
          <cell r="F523">
            <v>15499.320939999998</v>
          </cell>
          <cell r="G523">
            <v>21492.33870577273</v>
          </cell>
          <cell r="H523">
            <v>29641.325135311487</v>
          </cell>
          <cell r="I523">
            <v>34163.473495901722</v>
          </cell>
          <cell r="J523">
            <v>39228.834285901699</v>
          </cell>
          <cell r="K523">
            <v>55267.780599999962</v>
          </cell>
          <cell r="L523">
            <v>55267.780599999962</v>
          </cell>
          <cell r="O523">
            <v>10613.818989999996</v>
          </cell>
          <cell r="P523">
            <v>21136.972585180021</v>
          </cell>
          <cell r="Q523">
            <v>29454.307969999951</v>
          </cell>
          <cell r="R523">
            <v>31672.526576814442</v>
          </cell>
          <cell r="S523">
            <v>34526.279952125908</v>
          </cell>
          <cell r="T523">
            <v>32858.448817593475</v>
          </cell>
          <cell r="V523">
            <v>32858.448817593475</v>
          </cell>
          <cell r="W523">
            <v>32858.448817593475</v>
          </cell>
          <cell r="Z523">
            <v>38649</v>
          </cell>
          <cell r="AC523">
            <v>-22409.331782406487</v>
          </cell>
          <cell r="AD523">
            <v>-0.40546827716122369</v>
          </cell>
          <cell r="AG523">
            <v>-5790.5511824065252</v>
          </cell>
          <cell r="AH523">
            <v>-0.14982408813699</v>
          </cell>
          <cell r="AL523">
            <v>15499.320939999998</v>
          </cell>
          <cell r="AM523">
            <v>5993.0177657727327</v>
          </cell>
          <cell r="AN523">
            <v>8148.9864295387561</v>
          </cell>
          <cell r="AO523">
            <v>4522.1483605902358</v>
          </cell>
          <cell r="AP523">
            <v>9587.5091505902128</v>
          </cell>
          <cell r="AQ523">
            <v>25626.455464688475</v>
          </cell>
          <cell r="AT523">
            <v>10613.818989999996</v>
          </cell>
          <cell r="AU523">
            <v>10523.153595180025</v>
          </cell>
          <cell r="AV523">
            <v>8317.3353848199295</v>
          </cell>
          <cell r="AW523">
            <v>2218.2186068144911</v>
          </cell>
          <cell r="AX523">
            <v>5071.9719821259569</v>
          </cell>
          <cell r="AY523">
            <v>3404.1408475935241</v>
          </cell>
        </row>
        <row r="524">
          <cell r="C524" t="str">
            <v>EBITDA / Volume de Negócios</v>
          </cell>
          <cell r="F524">
            <v>0.26299113547709652</v>
          </cell>
          <cell r="G524">
            <v>0.18885989572354583</v>
          </cell>
          <cell r="H524">
            <v>0.18594293093237452</v>
          </cell>
          <cell r="I524">
            <v>0.19067091190806787</v>
          </cell>
          <cell r="J524">
            <v>0.19830975687028038</v>
          </cell>
          <cell r="K524">
            <v>0.24672711612089676</v>
          </cell>
          <cell r="L524">
            <v>0.24672711612089676</v>
          </cell>
          <cell r="O524">
            <v>0.20634232771303798</v>
          </cell>
          <cell r="P524">
            <v>0.22195827079631889</v>
          </cell>
          <cell r="Q524">
            <v>0.20512157392044358</v>
          </cell>
          <cell r="R524">
            <v>0.1981692935374659</v>
          </cell>
          <cell r="S524">
            <v>0.19939992154699582</v>
          </cell>
          <cell r="T524">
            <v>0.1699507930234338</v>
          </cell>
          <cell r="V524">
            <v>0.1699507930234338</v>
          </cell>
          <cell r="W524">
            <v>0.1699507930234338</v>
          </cell>
          <cell r="Z524">
            <v>0.20213615531239171</v>
          </cell>
          <cell r="AC524">
            <v>-7.6776323097462962E-2</v>
          </cell>
          <cell r="AD524">
            <v>-0.31117910469087806</v>
          </cell>
          <cell r="AG524">
            <v>-3.2185362288957908E-2</v>
          </cell>
          <cell r="AH524">
            <v>-0.1592261524872528</v>
          </cell>
          <cell r="AO524">
            <v>4.7279809756933522E-3</v>
          </cell>
          <cell r="AP524">
            <v>1.2366825937905862E-2</v>
          </cell>
          <cell r="AW524">
            <v>-6.9522803829776825E-3</v>
          </cell>
          <cell r="AX524">
            <v>-5.7216523734477664E-3</v>
          </cell>
        </row>
        <row r="526">
          <cell r="C526" t="str">
            <v>EBIT</v>
          </cell>
          <cell r="F526">
            <v>10677.960039999998</v>
          </cell>
          <cell r="G526">
            <v>12478.962615772733</v>
          </cell>
          <cell r="H526">
            <v>16187.054365311487</v>
          </cell>
          <cell r="I526">
            <v>19023.984145901719</v>
          </cell>
          <cell r="J526">
            <v>23277.174945901701</v>
          </cell>
          <cell r="K526">
            <v>35563.030219999957</v>
          </cell>
          <cell r="L526">
            <v>35563.030219999957</v>
          </cell>
          <cell r="O526">
            <v>5086.2432399999961</v>
          </cell>
          <cell r="P526">
            <v>9513.0036051800271</v>
          </cell>
          <cell r="Q526">
            <v>11862.191659999953</v>
          </cell>
          <cell r="R526">
            <v>11983.867499029438</v>
          </cell>
          <cell r="S526">
            <v>12644.621140197647</v>
          </cell>
          <cell r="T526">
            <v>10087.015622523671</v>
          </cell>
          <cell r="V526">
            <v>10087.015622523671</v>
          </cell>
          <cell r="W526">
            <v>10087.015622523671</v>
          </cell>
          <cell r="Z526">
            <v>14858</v>
          </cell>
          <cell r="AC526">
            <v>-25476.014597476285</v>
          </cell>
          <cell r="AD526">
            <v>-0.71636231333147393</v>
          </cell>
          <cell r="AG526">
            <v>-4770.9843774763285</v>
          </cell>
          <cell r="AH526">
            <v>-0.32110542317110835</v>
          </cell>
          <cell r="AL526">
            <v>10677.960039999998</v>
          </cell>
          <cell r="AM526">
            <v>1801.0025757727344</v>
          </cell>
          <cell r="AN526">
            <v>3708.0917495387548</v>
          </cell>
          <cell r="AO526">
            <v>2836.9297805902315</v>
          </cell>
          <cell r="AP526">
            <v>7090.1205805902136</v>
          </cell>
          <cell r="AQ526">
            <v>19375.97585468847</v>
          </cell>
          <cell r="AT526">
            <v>5086.2432399999961</v>
          </cell>
          <cell r="AU526">
            <v>4426.7603651800309</v>
          </cell>
          <cell r="AV526">
            <v>2349.188054819926</v>
          </cell>
          <cell r="AW526">
            <v>121.67583902948536</v>
          </cell>
          <cell r="AX526">
            <v>782.42948019769392</v>
          </cell>
          <cell r="AY526">
            <v>-1775.1760374762816</v>
          </cell>
        </row>
        <row r="527">
          <cell r="C527" t="str">
            <v>EBIT / Volume de Negócios</v>
          </cell>
          <cell r="F527">
            <v>0.18118270125314684</v>
          </cell>
          <cell r="G527">
            <v>0.10965654369293219</v>
          </cell>
          <cell r="H527">
            <v>0.10154297482004514</v>
          </cell>
          <cell r="I527">
            <v>0.10617539828492097</v>
          </cell>
          <cell r="J527">
            <v>0.11767086603966989</v>
          </cell>
          <cell r="K527">
            <v>0.15876092347918339</v>
          </cell>
          <cell r="L527">
            <v>0.15876092347918339</v>
          </cell>
          <cell r="O527">
            <v>9.8881210471472691E-2</v>
          </cell>
          <cell r="P527">
            <v>9.9895565544015338E-2</v>
          </cell>
          <cell r="Q527">
            <v>8.2609016851573097E-2</v>
          </cell>
          <cell r="R527">
            <v>7.4980900256556612E-2</v>
          </cell>
          <cell r="S527">
            <v>7.3026589219660432E-2</v>
          </cell>
          <cell r="T527">
            <v>5.2172161680674775E-2</v>
          </cell>
          <cell r="V527">
            <v>5.2172161680674775E-2</v>
          </cell>
          <cell r="W527">
            <v>5.2172161680674775E-2</v>
          </cell>
          <cell r="Z527">
            <v>0.10218379032191401</v>
          </cell>
          <cell r="AC527">
            <v>-0.10658876179850861</v>
          </cell>
          <cell r="AD527">
            <v>-0.67137907403571162</v>
          </cell>
          <cell r="AG527">
            <v>-5.0011628641239231E-2</v>
          </cell>
          <cell r="AH527">
            <v>-0.48942820073208715</v>
          </cell>
          <cell r="AO527">
            <v>4.6324234648758289E-3</v>
          </cell>
          <cell r="AP527">
            <v>1.6127891219624754E-2</v>
          </cell>
          <cell r="AW527">
            <v>-7.6281165950164848E-3</v>
          </cell>
          <cell r="AX527">
            <v>-9.5824276319126656E-3</v>
          </cell>
        </row>
        <row r="529">
          <cell r="C529" t="str">
            <v>Resultados Financeiros</v>
          </cell>
          <cell r="F529">
            <v>-3288.9975300000001</v>
          </cell>
          <cell r="G529">
            <v>-6004.4676139240946</v>
          </cell>
          <cell r="H529">
            <v>-8497.7546368091389</v>
          </cell>
          <cell r="I529">
            <v>-9957.3971086768252</v>
          </cell>
          <cell r="J529">
            <v>-10220.941008676824</v>
          </cell>
          <cell r="K529">
            <v>-13855.987519999999</v>
          </cell>
          <cell r="L529">
            <v>-13855.987519999999</v>
          </cell>
          <cell r="O529">
            <v>-2506.3375500000002</v>
          </cell>
          <cell r="P529">
            <v>-5349.2001999999975</v>
          </cell>
          <cell r="Q529">
            <v>-8212.3098099999988</v>
          </cell>
          <cell r="R529">
            <v>-9393.4702602402285</v>
          </cell>
          <cell r="S529">
            <v>-10494.44299408263</v>
          </cell>
          <cell r="T529">
            <v>-11016.82330725214</v>
          </cell>
          <cell r="V529">
            <v>-11016.82330725214</v>
          </cell>
          <cell r="W529">
            <v>-11016.82330725214</v>
          </cell>
          <cell r="Z529">
            <v>-11809</v>
          </cell>
          <cell r="AC529">
            <v>2839.164212747859</v>
          </cell>
          <cell r="AD529">
            <v>0.20490522300556024</v>
          </cell>
          <cell r="AG529">
            <v>792.17669274786022</v>
          </cell>
          <cell r="AH529">
            <v>6.7082453446342671E-2</v>
          </cell>
          <cell r="AL529">
            <v>-3288.9975300000001</v>
          </cell>
          <cell r="AM529">
            <v>-2715.4700839240945</v>
          </cell>
          <cell r="AN529">
            <v>-2493.2870228850443</v>
          </cell>
          <cell r="AO529">
            <v>-1459.6424718676863</v>
          </cell>
          <cell r="AP529">
            <v>-1723.186371867685</v>
          </cell>
          <cell r="AQ529">
            <v>-5358.2328831908599</v>
          </cell>
          <cell r="AT529">
            <v>-2506.3375500000002</v>
          </cell>
          <cell r="AU529">
            <v>-2842.8626499999973</v>
          </cell>
          <cell r="AV529">
            <v>-2863.1096100000013</v>
          </cell>
          <cell r="AW529">
            <v>-1181.1604502402297</v>
          </cell>
          <cell r="AX529">
            <v>-2282.1331840826315</v>
          </cell>
          <cell r="AY529">
            <v>-2804.513497252141</v>
          </cell>
        </row>
        <row r="530">
          <cell r="C530" t="str">
            <v>Resultados Extraordinários</v>
          </cell>
          <cell r="F530">
            <v>59.389620000000001</v>
          </cell>
          <cell r="G530">
            <v>-115.13618251803156</v>
          </cell>
          <cell r="H530">
            <v>-301.92688996393724</v>
          </cell>
          <cell r="I530">
            <v>-391.55843995993007</v>
          </cell>
          <cell r="J530">
            <v>-570.2177899599302</v>
          </cell>
          <cell r="K530">
            <v>-6890.1620299999995</v>
          </cell>
          <cell r="L530">
            <v>-6890.1620299999995</v>
          </cell>
          <cell r="O530">
            <v>64.942460000000011</v>
          </cell>
          <cell r="P530">
            <v>-528.41242000000022</v>
          </cell>
          <cell r="Q530">
            <v>-851.52839000000006</v>
          </cell>
          <cell r="R530">
            <v>-934.00254483389779</v>
          </cell>
          <cell r="S530">
            <v>-1119.99189641884</v>
          </cell>
          <cell r="T530">
            <v>-1925.8607635900901</v>
          </cell>
          <cell r="V530">
            <v>-1925.8607635900901</v>
          </cell>
          <cell r="W530">
            <v>-1925.8607635900903</v>
          </cell>
          <cell r="Z530">
            <v>-1153</v>
          </cell>
          <cell r="AC530">
            <v>4964.3012664099097</v>
          </cell>
          <cell r="AD530">
            <v>0.72049122281815337</v>
          </cell>
          <cell r="AG530">
            <v>-772.8607635900903</v>
          </cell>
          <cell r="AH530">
            <v>-0.67030421820476183</v>
          </cell>
          <cell r="AL530">
            <v>59.389620000000001</v>
          </cell>
          <cell r="AM530">
            <v>-174.52580251803155</v>
          </cell>
          <cell r="AN530">
            <v>-186.7907074459057</v>
          </cell>
          <cell r="AO530">
            <v>-89.631549995992827</v>
          </cell>
          <cell r="AP530">
            <v>-268.29089999599296</v>
          </cell>
          <cell r="AQ530">
            <v>-6588.2351400360621</v>
          </cell>
          <cell r="AT530">
            <v>64.942460000000011</v>
          </cell>
          <cell r="AU530">
            <v>-593.35488000000021</v>
          </cell>
          <cell r="AV530">
            <v>-323.11596999999983</v>
          </cell>
          <cell r="AW530">
            <v>-82.474154833897728</v>
          </cell>
          <cell r="AX530">
            <v>-268.46350641883998</v>
          </cell>
          <cell r="AY530">
            <v>-1074.3323735900899</v>
          </cell>
        </row>
        <row r="532">
          <cell r="C532" t="str">
            <v>Resultados Antes de Impostos</v>
          </cell>
          <cell r="F532">
            <v>7448.3521299999975</v>
          </cell>
          <cell r="G532">
            <v>6359.3588193306059</v>
          </cell>
          <cell r="H532">
            <v>7387.3728385384111</v>
          </cell>
          <cell r="I532">
            <v>8675.0285972649635</v>
          </cell>
          <cell r="J532">
            <v>12486.016147264947</v>
          </cell>
          <cell r="K532">
            <v>14816.880669999959</v>
          </cell>
          <cell r="L532">
            <v>14816.880669999959</v>
          </cell>
          <cell r="O532">
            <v>2644.8481499999962</v>
          </cell>
          <cell r="P532">
            <v>3635.3909851800295</v>
          </cell>
          <cell r="Q532">
            <v>2798.3534599999543</v>
          </cell>
          <cell r="R532">
            <v>1656.3946939553121</v>
          </cell>
          <cell r="S532">
            <v>1030.1862496961767</v>
          </cell>
          <cell r="T532">
            <v>-2855.6684483185581</v>
          </cell>
          <cell r="V532">
            <v>-2855.6684483185581</v>
          </cell>
          <cell r="W532">
            <v>-2855.6684483185581</v>
          </cell>
          <cell r="Z532">
            <v>1896</v>
          </cell>
          <cell r="AC532">
            <v>-17672.549118318515</v>
          </cell>
          <cell r="AD532">
            <v>-1.1927307448794191</v>
          </cell>
          <cell r="AG532">
            <v>-4751.6684483185581</v>
          </cell>
          <cell r="AH532">
            <v>-2.5061542448937546</v>
          </cell>
          <cell r="AL532">
            <v>7448.3521299999975</v>
          </cell>
          <cell r="AM532">
            <v>-1088.9933106693916</v>
          </cell>
          <cell r="AN532">
            <v>1028.0140192078052</v>
          </cell>
          <cell r="AO532">
            <v>1287.6557587265524</v>
          </cell>
          <cell r="AP532">
            <v>5098.6433087265359</v>
          </cell>
          <cell r="AQ532">
            <v>7429.5078314615475</v>
          </cell>
          <cell r="AT532">
            <v>2644.8481499999962</v>
          </cell>
          <cell r="AU532">
            <v>990.54283518003331</v>
          </cell>
          <cell r="AV532">
            <v>-837.03752518007514</v>
          </cell>
          <cell r="AW532">
            <v>-1141.9587660446423</v>
          </cell>
          <cell r="AX532">
            <v>-1768.1672103037777</v>
          </cell>
          <cell r="AY532">
            <v>-5654.0219083185129</v>
          </cell>
        </row>
        <row r="534">
          <cell r="C534" t="str">
            <v>Impostos</v>
          </cell>
          <cell r="F534">
            <v>3760.97759</v>
          </cell>
          <cell r="G534">
            <v>3206.5955498600001</v>
          </cell>
          <cell r="H534">
            <v>4486.4101016191998</v>
          </cell>
          <cell r="I534">
            <v>4727.4789531567521</v>
          </cell>
          <cell r="J534">
            <v>5805.0869382000037</v>
          </cell>
          <cell r="K534">
            <v>6617.0611099999996</v>
          </cell>
          <cell r="L534">
            <v>6617.0611099999996</v>
          </cell>
          <cell r="O534">
            <v>1661.9623200000001</v>
          </cell>
          <cell r="P534">
            <v>2352.2122366093686</v>
          </cell>
          <cell r="Q534">
            <v>2127.52007</v>
          </cell>
          <cell r="R534">
            <v>2817.6227119093787</v>
          </cell>
          <cell r="S534">
            <v>3437.1433934093684</v>
          </cell>
          <cell r="T534">
            <v>3294.4642110401255</v>
          </cell>
          <cell r="V534">
            <v>3294.4642110401255</v>
          </cell>
          <cell r="W534">
            <v>3294.4642110401255</v>
          </cell>
          <cell r="Z534">
            <v>2249</v>
          </cell>
          <cell r="AC534">
            <v>-3322.5968989598741</v>
          </cell>
          <cell r="AD534">
            <v>-0.50212576908782314</v>
          </cell>
          <cell r="AG534">
            <v>1045.4642110401255</v>
          </cell>
          <cell r="AH534">
            <v>0.46485736373504905</v>
          </cell>
          <cell r="AL534">
            <v>3760.97759</v>
          </cell>
          <cell r="AM534">
            <v>-554.38204013999984</v>
          </cell>
          <cell r="AN534">
            <v>1279.8145517591997</v>
          </cell>
          <cell r="AO534">
            <v>241.06885153755229</v>
          </cell>
          <cell r="AP534">
            <v>1318.6768365808039</v>
          </cell>
          <cell r="AQ534">
            <v>2130.6510083807998</v>
          </cell>
          <cell r="AT534">
            <v>1661.9623200000001</v>
          </cell>
          <cell r="AU534">
            <v>690.24991660936848</v>
          </cell>
          <cell r="AV534">
            <v>-224.69216660936854</v>
          </cell>
          <cell r="AW534">
            <v>690.10264190937869</v>
          </cell>
          <cell r="AX534">
            <v>1309.6233234093684</v>
          </cell>
          <cell r="AY534">
            <v>1166.9441410401255</v>
          </cell>
        </row>
        <row r="535">
          <cell r="C535" t="str">
            <v>Taxa Efectiva (%)</v>
          </cell>
          <cell r="F535">
            <v>0.5049408948929488</v>
          </cell>
          <cell r="G535">
            <v>0.50423252421500098</v>
          </cell>
          <cell r="H535">
            <v>0.60730792931074462</v>
          </cell>
          <cell r="I535">
            <v>0.54495254974112906</v>
          </cell>
          <cell r="J535">
            <v>0.46492707279347895</v>
          </cell>
          <cell r="K535">
            <v>0.44658935017258378</v>
          </cell>
          <cell r="L535">
            <v>0.44658935017258378</v>
          </cell>
          <cell r="O535">
            <v>0.62837721704363347</v>
          </cell>
          <cell r="P535">
            <v>0.64703143243693884</v>
          </cell>
          <cell r="Q535">
            <v>0.76027567654017325</v>
          </cell>
          <cell r="R535">
            <v>1.701057557230617</v>
          </cell>
          <cell r="S535">
            <v>3.3364291111661153</v>
          </cell>
          <cell r="T535">
            <v>-1.153657811003912</v>
          </cell>
          <cell r="V535">
            <v>-1.153657811003912</v>
          </cell>
          <cell r="Z535">
            <v>1.1861814345991561</v>
          </cell>
          <cell r="AC535">
            <v>0.18800892144732137</v>
          </cell>
          <cell r="AG535">
            <v>-0.2200204459572673</v>
          </cell>
          <cell r="AH535">
            <v>-0.18548633416406343</v>
          </cell>
          <cell r="AL535">
            <v>0.5049408948929488</v>
          </cell>
          <cell r="AM535">
            <v>0.50907754410284456</v>
          </cell>
          <cell r="AN535">
            <v>1.244938811968181</v>
          </cell>
          <cell r="AO535">
            <v>0.18721529407515031</v>
          </cell>
          <cell r="AP535">
            <v>0.25863288658059974</v>
          </cell>
          <cell r="AQ535">
            <v>0.28678225485653119</v>
          </cell>
          <cell r="AT535">
            <v>0.62837721704363347</v>
          </cell>
          <cell r="AU535">
            <v>0.69684004779451469</v>
          </cell>
          <cell r="AV535">
            <v>0.2684373876320893</v>
          </cell>
          <cell r="AW535">
            <v>-0.60431485131434304</v>
          </cell>
          <cell r="AX535">
            <v>-0.74066712456700867</v>
          </cell>
          <cell r="AY535">
            <v>-0.20639186758778774</v>
          </cell>
        </row>
        <row r="537">
          <cell r="C537" t="str">
            <v>Interesses Minoritários</v>
          </cell>
          <cell r="F537">
            <v>-63.831569999999999</v>
          </cell>
          <cell r="G537">
            <v>-153.02114010249571</v>
          </cell>
          <cell r="H537">
            <v>-3.3435493476308782</v>
          </cell>
          <cell r="I537">
            <v>235.64191598982251</v>
          </cell>
          <cell r="J537">
            <v>159.14790535850801</v>
          </cell>
          <cell r="K537">
            <v>479.19357000000002</v>
          </cell>
          <cell r="L537">
            <v>479.19357000000002</v>
          </cell>
          <cell r="O537">
            <v>-33.913780000000003</v>
          </cell>
          <cell r="P537">
            <v>-182.82720887596054</v>
          </cell>
          <cell r="Q537">
            <v>-594.30153653700881</v>
          </cell>
          <cell r="R537">
            <v>-1075.1169032388766</v>
          </cell>
          <cell r="S537">
            <v>-1716.631155481736</v>
          </cell>
          <cell r="T537">
            <v>-3066.1813988154436</v>
          </cell>
          <cell r="V537">
            <v>-3066.1813988154436</v>
          </cell>
          <cell r="W537">
            <v>-3066.1813988154436</v>
          </cell>
          <cell r="Z537">
            <v>-503</v>
          </cell>
          <cell r="AC537">
            <v>-3545.3749688154435</v>
          </cell>
          <cell r="AD537">
            <v>-7.3986280091684939</v>
          </cell>
          <cell r="AG537">
            <v>-2563.1813988154436</v>
          </cell>
          <cell r="AH537">
            <v>-5.0957880692155939</v>
          </cell>
          <cell r="AL537">
            <v>-63.831569999999999</v>
          </cell>
          <cell r="AM537">
            <v>-89.189570102495708</v>
          </cell>
          <cell r="AN537">
            <v>149.67759075486484</v>
          </cell>
          <cell r="AO537">
            <v>238.98546533745338</v>
          </cell>
          <cell r="AP537">
            <v>162.49145470613888</v>
          </cell>
          <cell r="AQ537">
            <v>482.53711934763089</v>
          </cell>
          <cell r="AT537">
            <v>-33.913780000000003</v>
          </cell>
          <cell r="AU537">
            <v>-148.91342887596053</v>
          </cell>
          <cell r="AV537">
            <v>-411.47432766104828</v>
          </cell>
          <cell r="AW537">
            <v>-480.81536670186779</v>
          </cell>
          <cell r="AX537">
            <v>-1122.3296189447271</v>
          </cell>
          <cell r="AY537">
            <v>-2471.8798622784348</v>
          </cell>
        </row>
        <row r="539">
          <cell r="C539" t="str">
            <v>Resultados Líquidos</v>
          </cell>
          <cell r="F539">
            <v>3751.2061099999974</v>
          </cell>
          <cell r="G539">
            <v>3305.7844095731016</v>
          </cell>
          <cell r="H539">
            <v>2904.3062862668421</v>
          </cell>
          <cell r="I539">
            <v>3711.9077281183891</v>
          </cell>
          <cell r="J539">
            <v>6521.7813037064352</v>
          </cell>
          <cell r="K539">
            <v>7720.6259899999595</v>
          </cell>
          <cell r="L539">
            <v>7720.6259899999595</v>
          </cell>
          <cell r="O539">
            <v>1016.7996099999961</v>
          </cell>
          <cell r="P539">
            <v>1466.0059574466213</v>
          </cell>
          <cell r="Q539">
            <v>1265.1349265369631</v>
          </cell>
          <cell r="R539">
            <v>-86.11111471519007</v>
          </cell>
          <cell r="S539">
            <v>-690.32598823145577</v>
          </cell>
          <cell r="T539">
            <v>-3083.9512605432401</v>
          </cell>
          <cell r="U539">
            <v>0</v>
          </cell>
          <cell r="V539">
            <v>-3083.9512605432401</v>
          </cell>
          <cell r="W539">
            <v>-3083.9512605432401</v>
          </cell>
          <cell r="Z539">
            <v>150</v>
          </cell>
          <cell r="AC539">
            <v>-10804.5772505432</v>
          </cell>
          <cell r="AD539">
            <v>-1.3994431623209942</v>
          </cell>
          <cell r="AG539">
            <v>-3233.9512605432401</v>
          </cell>
          <cell r="AH539">
            <v>-21.559675070288268</v>
          </cell>
          <cell r="AL539">
            <v>3751.2061099999974</v>
          </cell>
          <cell r="AM539">
            <v>-445.42170042689577</v>
          </cell>
          <cell r="AN539">
            <v>-401.47812330625948</v>
          </cell>
          <cell r="AO539">
            <v>807.60144185154695</v>
          </cell>
          <cell r="AP539">
            <v>3617.4750174395931</v>
          </cell>
          <cell r="AQ539">
            <v>4816.3197037331174</v>
          </cell>
          <cell r="AT539">
            <v>1016.7996099999961</v>
          </cell>
          <cell r="AU539">
            <v>449.20634744662527</v>
          </cell>
          <cell r="AV539">
            <v>-200.8710309096582</v>
          </cell>
          <cell r="AW539">
            <v>-1351.2460412521532</v>
          </cell>
          <cell r="AX539">
            <v>-1955.4609147684189</v>
          </cell>
          <cell r="AY539">
            <v>-4349.0861870802037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ço"/>
      <sheetName val="Bal_2003"/>
      <sheetName val="Bal_2002"/>
      <sheetName val="Análise_BalPrev_PO"/>
      <sheetName val="Controle"/>
      <sheetName val="Aux_4"/>
      <sheetName val="Aux_3"/>
      <sheetName val="Aux_1"/>
      <sheetName val="Rel.3"/>
      <sheetName val="Aux_2"/>
      <sheetName val=" ER"/>
      <sheetName val="Conceitos"/>
    </sheetNames>
    <sheetDataSet>
      <sheetData sheetId="0" refreshError="1"/>
      <sheetData sheetId="1" refreshError="1"/>
      <sheetData sheetId="2" refreshError="1">
        <row r="5">
          <cell r="B5" t="str">
            <v>1200701010</v>
          </cell>
          <cell r="C5">
            <v>20936.23</v>
          </cell>
        </row>
        <row r="6">
          <cell r="B6" t="str">
            <v>1200701011</v>
          </cell>
          <cell r="C6">
            <v>14260.12</v>
          </cell>
        </row>
        <row r="7">
          <cell r="B7" t="str">
            <v>1200701013</v>
          </cell>
          <cell r="C7">
            <v>1918970.7</v>
          </cell>
        </row>
        <row r="8">
          <cell r="B8" t="str">
            <v>1200701016</v>
          </cell>
          <cell r="C8">
            <v>6294.1999999999898</v>
          </cell>
        </row>
        <row r="9">
          <cell r="B9" t="str">
            <v>1200701017</v>
          </cell>
          <cell r="C9">
            <v>13</v>
          </cell>
        </row>
        <row r="10">
          <cell r="B10" t="str">
            <v>1200706011</v>
          </cell>
          <cell r="C10">
            <v>95653.21</v>
          </cell>
        </row>
        <row r="11">
          <cell r="B11" t="str">
            <v>1200706013</v>
          </cell>
          <cell r="C11">
            <v>665.00999999999897</v>
          </cell>
        </row>
        <row r="12">
          <cell r="B12" t="str">
            <v>1200706016</v>
          </cell>
          <cell r="C12">
            <v>-4101.3199999999897</v>
          </cell>
        </row>
        <row r="13">
          <cell r="B13" t="str">
            <v>1200706017</v>
          </cell>
          <cell r="C13">
            <v>-251.19</v>
          </cell>
        </row>
        <row r="14">
          <cell r="B14" t="str">
            <v>1200706023</v>
          </cell>
          <cell r="C14">
            <v>443.32999999999902</v>
          </cell>
        </row>
        <row r="15">
          <cell r="B15" t="str">
            <v>1200707016</v>
          </cell>
          <cell r="C15">
            <v>-222.94999999999899</v>
          </cell>
        </row>
        <row r="16">
          <cell r="B16" t="str">
            <v>1200709010</v>
          </cell>
          <cell r="C16">
            <v>0.01</v>
          </cell>
        </row>
        <row r="17">
          <cell r="B17" t="str">
            <v>1200715010</v>
          </cell>
          <cell r="C17">
            <v>159848.64000000001</v>
          </cell>
        </row>
        <row r="18">
          <cell r="B18" t="str">
            <v>1200715011</v>
          </cell>
          <cell r="C18">
            <v>83948.66</v>
          </cell>
        </row>
        <row r="19">
          <cell r="B19" t="str">
            <v>1200715013</v>
          </cell>
          <cell r="C19">
            <v>8805.42</v>
          </cell>
        </row>
        <row r="20">
          <cell r="B20" t="str">
            <v>1200715019</v>
          </cell>
          <cell r="C20">
            <v>-1617.8199999999899</v>
          </cell>
        </row>
        <row r="21">
          <cell r="B21" t="str">
            <v>1201001019</v>
          </cell>
          <cell r="C21">
            <v>-3800.98</v>
          </cell>
        </row>
        <row r="22">
          <cell r="B22" t="str">
            <v>1201001021</v>
          </cell>
          <cell r="C22">
            <v>84145.47</v>
          </cell>
        </row>
        <row r="23">
          <cell r="B23" t="str">
            <v>1201001023</v>
          </cell>
          <cell r="C23">
            <v>320.11</v>
          </cell>
        </row>
        <row r="24">
          <cell r="B24" t="str">
            <v>1201001030</v>
          </cell>
          <cell r="C24">
            <v>89092.19</v>
          </cell>
        </row>
        <row r="25">
          <cell r="B25" t="str">
            <v>1201001031</v>
          </cell>
          <cell r="C25">
            <v>26600.73</v>
          </cell>
        </row>
        <row r="26">
          <cell r="B26" t="str">
            <v>1201001033</v>
          </cell>
          <cell r="C26">
            <v>588.35</v>
          </cell>
        </row>
        <row r="27">
          <cell r="B27" t="str">
            <v>1201001040</v>
          </cell>
          <cell r="C27">
            <v>4437658.8499999903</v>
          </cell>
        </row>
        <row r="28">
          <cell r="B28" t="str">
            <v>1201001041</v>
          </cell>
          <cell r="C28">
            <v>773145.35999999905</v>
          </cell>
        </row>
        <row r="29">
          <cell r="B29" t="str">
            <v>1201001043</v>
          </cell>
          <cell r="C29">
            <v>-6806539.5099999905</v>
          </cell>
        </row>
        <row r="30">
          <cell r="B30" t="str">
            <v>1201001046</v>
          </cell>
          <cell r="C30">
            <v>-294.93</v>
          </cell>
        </row>
        <row r="31">
          <cell r="B31" t="str">
            <v>1201001047</v>
          </cell>
          <cell r="C31">
            <v>-109870.53</v>
          </cell>
        </row>
        <row r="32">
          <cell r="B32" t="str">
            <v>1201001083</v>
          </cell>
          <cell r="C32">
            <v>709.15999999999894</v>
          </cell>
        </row>
        <row r="33">
          <cell r="B33" t="str">
            <v>1201201010</v>
          </cell>
          <cell r="C33">
            <v>-3.3599999999999901</v>
          </cell>
        </row>
        <row r="34">
          <cell r="B34" t="str">
            <v>1201201013</v>
          </cell>
          <cell r="C34">
            <v>32.1099999999999</v>
          </cell>
        </row>
        <row r="35">
          <cell r="B35" t="str">
            <v>1201301010</v>
          </cell>
          <cell r="C35">
            <v>7365.8699999999899</v>
          </cell>
        </row>
        <row r="36">
          <cell r="B36" t="str">
            <v>1201301011</v>
          </cell>
          <cell r="C36">
            <v>-1764.8</v>
          </cell>
        </row>
        <row r="37">
          <cell r="B37" t="str">
            <v>1201301013</v>
          </cell>
          <cell r="C37">
            <v>-1029.67</v>
          </cell>
        </row>
        <row r="38">
          <cell r="B38" t="str">
            <v>1201304010</v>
          </cell>
          <cell r="C38">
            <v>8671.09</v>
          </cell>
        </row>
        <row r="39">
          <cell r="B39" t="str">
            <v>1201304013</v>
          </cell>
          <cell r="C39">
            <v>71502.83</v>
          </cell>
        </row>
        <row r="40">
          <cell r="B40" t="str">
            <v>1201801011</v>
          </cell>
          <cell r="C40">
            <v>294624.82</v>
          </cell>
        </row>
        <row r="41">
          <cell r="B41" t="str">
            <v>1201801013</v>
          </cell>
          <cell r="C41">
            <v>2062164.6699999899</v>
          </cell>
        </row>
        <row r="42">
          <cell r="B42" t="str">
            <v>1201801016</v>
          </cell>
          <cell r="C42">
            <v>437.43</v>
          </cell>
        </row>
        <row r="43">
          <cell r="B43" t="str">
            <v>1201801017</v>
          </cell>
          <cell r="C43">
            <v>2106.92</v>
          </cell>
        </row>
        <row r="44">
          <cell r="B44" t="str">
            <v>1201805011</v>
          </cell>
          <cell r="C44">
            <v>67466.649999999907</v>
          </cell>
        </row>
        <row r="45">
          <cell r="B45" t="str">
            <v>1201805013</v>
          </cell>
          <cell r="C45">
            <v>2767.1199999999899</v>
          </cell>
        </row>
        <row r="46">
          <cell r="B46" t="str">
            <v>1201808011</v>
          </cell>
          <cell r="C46">
            <v>341019.609999999</v>
          </cell>
        </row>
        <row r="47">
          <cell r="B47" t="str">
            <v>1201808013</v>
          </cell>
          <cell r="C47">
            <v>-984.44</v>
          </cell>
        </row>
        <row r="48">
          <cell r="B48" t="str">
            <v>1201808019</v>
          </cell>
          <cell r="C48">
            <v>-2226.9299999999898</v>
          </cell>
        </row>
        <row r="49">
          <cell r="B49" t="str">
            <v>1201901013</v>
          </cell>
          <cell r="C49">
            <v>227875.459999999</v>
          </cell>
        </row>
        <row r="50">
          <cell r="B50" t="str">
            <v>1202103011</v>
          </cell>
          <cell r="C50">
            <v>13601.78</v>
          </cell>
        </row>
        <row r="51">
          <cell r="B51" t="str">
            <v>1202103012</v>
          </cell>
          <cell r="C51">
            <v>12.47</v>
          </cell>
        </row>
        <row r="52">
          <cell r="B52" t="str">
            <v>1202103013</v>
          </cell>
          <cell r="C52">
            <v>-1105.3099999999899</v>
          </cell>
        </row>
        <row r="53">
          <cell r="B53" t="str">
            <v>1202104011</v>
          </cell>
          <cell r="C53">
            <v>44.74</v>
          </cell>
        </row>
        <row r="54">
          <cell r="B54" t="str">
            <v>1202104012</v>
          </cell>
          <cell r="C54">
            <v>49.88</v>
          </cell>
        </row>
        <row r="55">
          <cell r="B55" t="str">
            <v>1202105013</v>
          </cell>
          <cell r="C55">
            <v>1078377.72</v>
          </cell>
        </row>
        <row r="56">
          <cell r="B56" t="str">
            <v>1202201013</v>
          </cell>
          <cell r="C56">
            <v>181.36</v>
          </cell>
        </row>
        <row r="57">
          <cell r="B57" t="str">
            <v>1202702010</v>
          </cell>
          <cell r="C57">
            <v>2955.75</v>
          </cell>
        </row>
        <row r="58">
          <cell r="B58" t="str">
            <v>1202702013</v>
          </cell>
          <cell r="C58">
            <v>10501.58</v>
          </cell>
        </row>
        <row r="59">
          <cell r="B59" t="str">
            <v>1203001011</v>
          </cell>
          <cell r="C59">
            <v>8875.17</v>
          </cell>
        </row>
        <row r="60">
          <cell r="B60" t="str">
            <v>1203002013</v>
          </cell>
          <cell r="C60">
            <v>143468.22</v>
          </cell>
        </row>
        <row r="61">
          <cell r="B61" t="str">
            <v>1203102013</v>
          </cell>
          <cell r="C61">
            <v>349945.299999999</v>
          </cell>
        </row>
        <row r="62">
          <cell r="B62" t="str">
            <v>1203202010</v>
          </cell>
          <cell r="C62">
            <v>81015.649999999907</v>
          </cell>
        </row>
        <row r="63">
          <cell r="B63" t="str">
            <v>1203202013</v>
          </cell>
          <cell r="C63">
            <v>19911.619999999901</v>
          </cell>
        </row>
        <row r="64">
          <cell r="B64" t="str">
            <v>1203301010</v>
          </cell>
          <cell r="C64">
            <v>634690.72999999905</v>
          </cell>
        </row>
        <row r="65">
          <cell r="B65" t="str">
            <v>1203301011</v>
          </cell>
          <cell r="C65">
            <v>184363.899999999</v>
          </cell>
        </row>
        <row r="66">
          <cell r="B66" t="str">
            <v>1203301013</v>
          </cell>
          <cell r="C66">
            <v>2257.29</v>
          </cell>
        </row>
        <row r="67">
          <cell r="B67" t="str">
            <v>1203301020</v>
          </cell>
          <cell r="C67">
            <v>307466.14</v>
          </cell>
        </row>
        <row r="68">
          <cell r="B68" t="str">
            <v>1203301021</v>
          </cell>
          <cell r="C68">
            <v>84207.639999999898</v>
          </cell>
        </row>
        <row r="69">
          <cell r="B69" t="str">
            <v>1203301023</v>
          </cell>
          <cell r="C69">
            <v>4066.9</v>
          </cell>
        </row>
        <row r="70">
          <cell r="B70" t="str">
            <v>1203301030</v>
          </cell>
          <cell r="C70">
            <v>3672906.87</v>
          </cell>
        </row>
        <row r="71">
          <cell r="B71" t="str">
            <v>1203301031</v>
          </cell>
          <cell r="C71">
            <v>58524.629999999903</v>
          </cell>
        </row>
        <row r="72">
          <cell r="B72" t="str">
            <v>1203301033</v>
          </cell>
          <cell r="C72">
            <v>-120797.34</v>
          </cell>
        </row>
        <row r="73">
          <cell r="B73" t="str">
            <v>1203301037</v>
          </cell>
          <cell r="C73">
            <v>0.75</v>
          </cell>
        </row>
        <row r="74">
          <cell r="B74" t="str">
            <v>1203302010</v>
          </cell>
          <cell r="C74">
            <v>-0.01</v>
          </cell>
        </row>
        <row r="75">
          <cell r="B75" t="str">
            <v>1203302030</v>
          </cell>
          <cell r="C75">
            <v>7218.5699999999897</v>
          </cell>
        </row>
        <row r="76">
          <cell r="B76" t="str">
            <v>1203302033</v>
          </cell>
          <cell r="C76">
            <v>-7777.39</v>
          </cell>
        </row>
        <row r="77">
          <cell r="B77" t="str">
            <v>1203302036</v>
          </cell>
          <cell r="C77">
            <v>-1427.0999999999899</v>
          </cell>
        </row>
        <row r="78">
          <cell r="B78" t="str">
            <v>1203302037</v>
          </cell>
          <cell r="C78">
            <v>7777.39</v>
          </cell>
        </row>
        <row r="79">
          <cell r="B79" t="str">
            <v>1203302062</v>
          </cell>
          <cell r="C79">
            <v>2366.48</v>
          </cell>
        </row>
        <row r="80">
          <cell r="B80" t="str">
            <v>1203302063</v>
          </cell>
          <cell r="C80">
            <v>129902.75999999901</v>
          </cell>
        </row>
        <row r="81">
          <cell r="B81" t="str">
            <v>1203302066</v>
          </cell>
          <cell r="C81">
            <v>-18074.459999999901</v>
          </cell>
        </row>
        <row r="82">
          <cell r="B82" t="str">
            <v>1203302067</v>
          </cell>
          <cell r="C82">
            <v>-114310.02</v>
          </cell>
        </row>
        <row r="83">
          <cell r="B83" t="str">
            <v>1203302100</v>
          </cell>
          <cell r="C83">
            <v>673148.16</v>
          </cell>
        </row>
        <row r="84">
          <cell r="B84" t="str">
            <v>1203302101</v>
          </cell>
          <cell r="C84">
            <v>-3219.8099999999899</v>
          </cell>
        </row>
        <row r="85">
          <cell r="B85" t="str">
            <v>1203302103</v>
          </cell>
          <cell r="C85">
            <v>424.51999999999902</v>
          </cell>
        </row>
        <row r="86">
          <cell r="B86" t="str">
            <v>1203401010</v>
          </cell>
          <cell r="C86">
            <v>7801.76</v>
          </cell>
        </row>
        <row r="87">
          <cell r="B87" t="str">
            <v>1203401013</v>
          </cell>
          <cell r="C87">
            <v>2067.7600000000002</v>
          </cell>
        </row>
        <row r="88">
          <cell r="B88" t="str">
            <v>1203401017</v>
          </cell>
          <cell r="C88">
            <v>-43.119999999999898</v>
          </cell>
        </row>
        <row r="89">
          <cell r="B89" t="str">
            <v>1203502010</v>
          </cell>
          <cell r="C89">
            <v>879032.48999999894</v>
          </cell>
        </row>
        <row r="90">
          <cell r="B90" t="str">
            <v>1203502011</v>
          </cell>
          <cell r="C90">
            <v>-135305.1</v>
          </cell>
        </row>
        <row r="91">
          <cell r="B91" t="str">
            <v>1203502012</v>
          </cell>
          <cell r="C91">
            <v>190.03</v>
          </cell>
        </row>
        <row r="92">
          <cell r="B92" t="str">
            <v>1203502013</v>
          </cell>
          <cell r="C92">
            <v>-44710.11</v>
          </cell>
        </row>
        <row r="93">
          <cell r="B93" t="str">
            <v>1203502020</v>
          </cell>
          <cell r="C93">
            <v>-1144342.8799999901</v>
          </cell>
        </row>
        <row r="94">
          <cell r="B94" t="str">
            <v>1203502021</v>
          </cell>
          <cell r="C94">
            <v>1144581.02</v>
          </cell>
        </row>
        <row r="95">
          <cell r="B95" t="str">
            <v>1203502022</v>
          </cell>
          <cell r="C95">
            <v>-2466205.12</v>
          </cell>
        </row>
        <row r="96">
          <cell r="B96" t="str">
            <v>1203502023</v>
          </cell>
          <cell r="C96">
            <v>-199905.429999999</v>
          </cell>
        </row>
        <row r="97">
          <cell r="B97" t="str">
            <v>1203502026</v>
          </cell>
          <cell r="C97">
            <v>-67.34</v>
          </cell>
        </row>
        <row r="98">
          <cell r="B98" t="str">
            <v>1203502027</v>
          </cell>
          <cell r="C98">
            <v>-1144342.8799999901</v>
          </cell>
        </row>
        <row r="99">
          <cell r="B99" t="str">
            <v>1203502029</v>
          </cell>
          <cell r="C99">
            <v>-0.55000000000000004</v>
          </cell>
        </row>
        <row r="100">
          <cell r="B100" t="str">
            <v>1203504010</v>
          </cell>
          <cell r="C100">
            <v>324464.84000000003</v>
          </cell>
        </row>
        <row r="101">
          <cell r="B101" t="str">
            <v>1203504011</v>
          </cell>
          <cell r="C101">
            <v>-220401.62</v>
          </cell>
        </row>
        <row r="102">
          <cell r="B102" t="str">
            <v>1203504012</v>
          </cell>
          <cell r="C102">
            <v>-500536.14</v>
          </cell>
        </row>
        <row r="103">
          <cell r="B103" t="str">
            <v>1203504013</v>
          </cell>
          <cell r="C103">
            <v>-1121248.48</v>
          </cell>
        </row>
        <row r="104">
          <cell r="B104" t="str">
            <v>1203504017</v>
          </cell>
          <cell r="C104">
            <v>500536.14</v>
          </cell>
        </row>
        <row r="105">
          <cell r="B105" t="str">
            <v>1203504020</v>
          </cell>
          <cell r="C105">
            <v>-519464.78999999899</v>
          </cell>
        </row>
        <row r="106">
          <cell r="B106" t="str">
            <v>1203504021</v>
          </cell>
          <cell r="C106">
            <v>1640.3599999999899</v>
          </cell>
        </row>
        <row r="107">
          <cell r="B107" t="str">
            <v>1203504022</v>
          </cell>
          <cell r="C107">
            <v>-3791299.1099999901</v>
          </cell>
        </row>
        <row r="108">
          <cell r="B108" t="str">
            <v>1203504023</v>
          </cell>
          <cell r="C108">
            <v>241.75</v>
          </cell>
        </row>
        <row r="109">
          <cell r="B109" t="str">
            <v>1203504026</v>
          </cell>
          <cell r="C109">
            <v>99.76</v>
          </cell>
        </row>
        <row r="110">
          <cell r="B110" t="str">
            <v>1203504030</v>
          </cell>
          <cell r="C110">
            <v>10700.549999999899</v>
          </cell>
        </row>
        <row r="111">
          <cell r="B111" t="str">
            <v>1203504033</v>
          </cell>
          <cell r="C111">
            <v>-3461.01</v>
          </cell>
        </row>
        <row r="112">
          <cell r="B112" t="str">
            <v>1203504040</v>
          </cell>
          <cell r="C112">
            <v>7263.31</v>
          </cell>
        </row>
        <row r="113">
          <cell r="B113" t="str">
            <v>1203504043</v>
          </cell>
          <cell r="C113">
            <v>-3461.01</v>
          </cell>
        </row>
        <row r="114">
          <cell r="B114" t="str">
            <v>1203504050</v>
          </cell>
          <cell r="C114">
            <v>133482.049999999</v>
          </cell>
        </row>
        <row r="115">
          <cell r="B115" t="str">
            <v>1203504053</v>
          </cell>
          <cell r="C115">
            <v>-66753.66</v>
          </cell>
        </row>
        <row r="116">
          <cell r="B116" t="str">
            <v>1203504060</v>
          </cell>
          <cell r="C116">
            <v>63184.449999999903</v>
          </cell>
        </row>
        <row r="117">
          <cell r="B117" t="str">
            <v>1203504063</v>
          </cell>
          <cell r="C117">
            <v>-19020.3499999999</v>
          </cell>
        </row>
        <row r="118">
          <cell r="B118" t="str">
            <v>1203504070</v>
          </cell>
          <cell r="C118">
            <v>38161.33</v>
          </cell>
        </row>
        <row r="119">
          <cell r="B119" t="str">
            <v>1203504080</v>
          </cell>
          <cell r="C119">
            <v>1711997.9399999899</v>
          </cell>
        </row>
        <row r="120">
          <cell r="B120" t="str">
            <v>1203504083</v>
          </cell>
          <cell r="C120">
            <v>561508.58999999904</v>
          </cell>
        </row>
        <row r="121">
          <cell r="B121" t="str">
            <v>1203509010</v>
          </cell>
          <cell r="C121">
            <v>1685980.2</v>
          </cell>
        </row>
        <row r="122">
          <cell r="B122" t="str">
            <v>1203509011</v>
          </cell>
          <cell r="C122">
            <v>206424.67</v>
          </cell>
        </row>
        <row r="123">
          <cell r="B123" t="str">
            <v>1203509013</v>
          </cell>
          <cell r="C123">
            <v>-94494.63</v>
          </cell>
        </row>
        <row r="124">
          <cell r="B124" t="str">
            <v>1203509019</v>
          </cell>
          <cell r="C124">
            <v>-73734.669999999896</v>
          </cell>
        </row>
        <row r="125">
          <cell r="B125" t="str">
            <v>1203509020</v>
          </cell>
          <cell r="C125">
            <v>293082.78999999899</v>
          </cell>
        </row>
        <row r="126">
          <cell r="B126" t="str">
            <v>1203509021</v>
          </cell>
          <cell r="C126">
            <v>-752.13</v>
          </cell>
        </row>
        <row r="127">
          <cell r="B127" t="str">
            <v>1203509023</v>
          </cell>
          <cell r="C127">
            <v>-8926.6299999999901</v>
          </cell>
        </row>
        <row r="128">
          <cell r="B128" t="str">
            <v>1203509029</v>
          </cell>
          <cell r="C128">
            <v>-14946.219999999899</v>
          </cell>
        </row>
        <row r="129">
          <cell r="B129" t="str">
            <v>1203509030</v>
          </cell>
          <cell r="C129">
            <v>42930.79</v>
          </cell>
        </row>
        <row r="130">
          <cell r="B130" t="str">
            <v>1203510010</v>
          </cell>
          <cell r="C130">
            <v>6959815.2199999904</v>
          </cell>
        </row>
        <row r="131">
          <cell r="B131" t="str">
            <v>1203510011</v>
          </cell>
          <cell r="C131">
            <v>-8582704.9100000001</v>
          </cell>
        </row>
        <row r="132">
          <cell r="B132" t="str">
            <v>1203510012</v>
          </cell>
          <cell r="C132">
            <v>1508.8199999999899</v>
          </cell>
        </row>
        <row r="133">
          <cell r="B133" t="str">
            <v>1203510013</v>
          </cell>
          <cell r="C133">
            <v>11085704.390000001</v>
          </cell>
        </row>
        <row r="134">
          <cell r="B134" t="str">
            <v>1203510019</v>
          </cell>
          <cell r="C134">
            <v>-46.89</v>
          </cell>
        </row>
        <row r="135">
          <cell r="B135" t="str">
            <v>1203510020</v>
          </cell>
          <cell r="C135">
            <v>258931.07</v>
          </cell>
        </row>
        <row r="136">
          <cell r="B136" t="str">
            <v>1203510021</v>
          </cell>
          <cell r="C136">
            <v>8755.7199999999903</v>
          </cell>
        </row>
        <row r="137">
          <cell r="B137" t="str">
            <v>1203510029</v>
          </cell>
          <cell r="C137">
            <v>-15870.879999999899</v>
          </cell>
        </row>
        <row r="138">
          <cell r="B138" t="str">
            <v>1203519010</v>
          </cell>
          <cell r="C138">
            <v>-1760190.95</v>
          </cell>
        </row>
        <row r="139">
          <cell r="B139" t="str">
            <v>1203519012</v>
          </cell>
          <cell r="C139">
            <v>-4640108.8899999904</v>
          </cell>
        </row>
        <row r="140">
          <cell r="B140" t="str">
            <v>1203524010</v>
          </cell>
          <cell r="C140">
            <v>22.55</v>
          </cell>
        </row>
        <row r="141">
          <cell r="B141" t="str">
            <v>1203524013</v>
          </cell>
          <cell r="C141">
            <v>681.59</v>
          </cell>
        </row>
        <row r="142">
          <cell r="B142" t="str">
            <v>1203525012</v>
          </cell>
          <cell r="C142">
            <v>-280</v>
          </cell>
        </row>
        <row r="143">
          <cell r="B143" t="str">
            <v>1203525013</v>
          </cell>
          <cell r="C143">
            <v>27.37</v>
          </cell>
        </row>
        <row r="144">
          <cell r="B144" t="str">
            <v>1203526012</v>
          </cell>
          <cell r="C144">
            <v>-541283.31000000006</v>
          </cell>
        </row>
        <row r="145">
          <cell r="B145" t="str">
            <v>1203526013</v>
          </cell>
          <cell r="C145">
            <v>95.65</v>
          </cell>
        </row>
        <row r="146">
          <cell r="B146" t="str">
            <v>1203527012</v>
          </cell>
          <cell r="C146">
            <v>-417196.609999999</v>
          </cell>
        </row>
        <row r="147">
          <cell r="B147" t="str">
            <v>1203528012</v>
          </cell>
          <cell r="C147">
            <v>-843.25</v>
          </cell>
        </row>
        <row r="148">
          <cell r="B148" t="str">
            <v>1203528013</v>
          </cell>
          <cell r="C148">
            <v>118.849999999999</v>
          </cell>
        </row>
        <row r="149">
          <cell r="B149" t="str">
            <v>1203529010</v>
          </cell>
          <cell r="C149">
            <v>-71414.059999999896</v>
          </cell>
        </row>
        <row r="150">
          <cell r="B150" t="str">
            <v>1203529012</v>
          </cell>
          <cell r="C150">
            <v>-1107109.74</v>
          </cell>
        </row>
        <row r="151">
          <cell r="B151" t="str">
            <v>1203529013</v>
          </cell>
          <cell r="C151">
            <v>432.88</v>
          </cell>
        </row>
        <row r="152">
          <cell r="B152" t="str">
            <v>1203531012</v>
          </cell>
          <cell r="C152">
            <v>-1.37</v>
          </cell>
        </row>
        <row r="153">
          <cell r="B153" t="str">
            <v>1203531013</v>
          </cell>
          <cell r="C153">
            <v>165.28</v>
          </cell>
        </row>
        <row r="154">
          <cell r="B154" t="str">
            <v>1203531017</v>
          </cell>
          <cell r="C154">
            <v>-165.28</v>
          </cell>
        </row>
        <row r="155">
          <cell r="B155" t="str">
            <v>1203532011</v>
          </cell>
          <cell r="C155">
            <v>-1681.89</v>
          </cell>
        </row>
        <row r="156">
          <cell r="B156" t="str">
            <v>1203532013</v>
          </cell>
          <cell r="C156">
            <v>49536.18</v>
          </cell>
        </row>
        <row r="157">
          <cell r="B157" t="str">
            <v>1203532017</v>
          </cell>
          <cell r="C157">
            <v>-47943.849999999897</v>
          </cell>
        </row>
        <row r="158">
          <cell r="B158" t="str">
            <v>1203603010</v>
          </cell>
          <cell r="C158">
            <v>32618.279999999901</v>
          </cell>
        </row>
        <row r="159">
          <cell r="B159" t="str">
            <v>1203603011</v>
          </cell>
          <cell r="C159">
            <v>7033.81</v>
          </cell>
        </row>
        <row r="160">
          <cell r="B160" t="str">
            <v>1203604013</v>
          </cell>
          <cell r="C160">
            <v>629240.70999999903</v>
          </cell>
        </row>
        <row r="161">
          <cell r="B161" t="str">
            <v>1203801010</v>
          </cell>
          <cell r="C161">
            <v>117573</v>
          </cell>
        </row>
        <row r="162">
          <cell r="B162" t="str">
            <v>1203801013</v>
          </cell>
          <cell r="C162">
            <v>2578.61</v>
          </cell>
        </row>
        <row r="163">
          <cell r="B163" t="str">
            <v>1203803011</v>
          </cell>
          <cell r="C163">
            <v>4831.6000000000004</v>
          </cell>
        </row>
        <row r="164">
          <cell r="B164" t="str">
            <v>1204102010</v>
          </cell>
          <cell r="C164">
            <v>8338.02</v>
          </cell>
        </row>
        <row r="165">
          <cell r="B165" t="str">
            <v>1204102013</v>
          </cell>
          <cell r="C165">
            <v>1035.7</v>
          </cell>
        </row>
        <row r="166">
          <cell r="B166" t="str">
            <v>1204501010</v>
          </cell>
          <cell r="C166">
            <v>22568.3499999999</v>
          </cell>
        </row>
        <row r="167">
          <cell r="B167" t="str">
            <v>1204501011</v>
          </cell>
          <cell r="C167">
            <v>928.61</v>
          </cell>
        </row>
        <row r="168">
          <cell r="B168" t="str">
            <v>1204502013</v>
          </cell>
          <cell r="C168">
            <v>955467.20999999903</v>
          </cell>
        </row>
        <row r="169">
          <cell r="B169" t="str">
            <v>1204601010</v>
          </cell>
          <cell r="C169">
            <v>92524.33</v>
          </cell>
        </row>
        <row r="170">
          <cell r="B170" t="str">
            <v>1204601013</v>
          </cell>
          <cell r="C170">
            <v>213577.179999999</v>
          </cell>
        </row>
        <row r="171">
          <cell r="B171" t="str">
            <v>1207601013</v>
          </cell>
          <cell r="C171">
            <v>108622.86</v>
          </cell>
        </row>
        <row r="172">
          <cell r="B172" t="str">
            <v>1207902013</v>
          </cell>
          <cell r="C172">
            <v>160332.95000000001</v>
          </cell>
        </row>
        <row r="173">
          <cell r="B173" t="str">
            <v>1207902017</v>
          </cell>
          <cell r="C173">
            <v>94.26</v>
          </cell>
        </row>
        <row r="174">
          <cell r="B174" t="str">
            <v>2110001000</v>
          </cell>
          <cell r="C174">
            <v>-17541.389999999901</v>
          </cell>
        </row>
        <row r="175">
          <cell r="B175" t="str">
            <v>2110002000</v>
          </cell>
          <cell r="C175">
            <v>-191003.859999999</v>
          </cell>
        </row>
        <row r="176">
          <cell r="B176" t="str">
            <v>2110003000</v>
          </cell>
          <cell r="C176">
            <v>-7705685.5599999903</v>
          </cell>
        </row>
        <row r="177">
          <cell r="B177" t="str">
            <v>2110005000</v>
          </cell>
          <cell r="C177">
            <v>640.63</v>
          </cell>
        </row>
        <row r="178">
          <cell r="B178" t="str">
            <v>2110010000</v>
          </cell>
          <cell r="C178">
            <v>-47837.639999999898</v>
          </cell>
        </row>
        <row r="179">
          <cell r="B179" t="str">
            <v>2110021000</v>
          </cell>
          <cell r="C179">
            <v>136763.019999999</v>
          </cell>
        </row>
        <row r="180">
          <cell r="B180" t="str">
            <v>2110022000</v>
          </cell>
          <cell r="C180">
            <v>154390.47</v>
          </cell>
        </row>
        <row r="181">
          <cell r="B181" t="str">
            <v>2110023000</v>
          </cell>
          <cell r="C181">
            <v>912765.81</v>
          </cell>
        </row>
        <row r="182">
          <cell r="B182" t="str">
            <v>2110041000</v>
          </cell>
          <cell r="C182">
            <v>-5776664.7599999905</v>
          </cell>
        </row>
        <row r="183">
          <cell r="B183" t="str">
            <v>2110061000</v>
          </cell>
          <cell r="C183">
            <v>19408.95</v>
          </cell>
        </row>
        <row r="184">
          <cell r="B184" t="str">
            <v>2110062000</v>
          </cell>
          <cell r="C184">
            <v>29293.709999999901</v>
          </cell>
        </row>
        <row r="185">
          <cell r="B185" t="str">
            <v>2110063000</v>
          </cell>
          <cell r="C185">
            <v>29620.049999999901</v>
          </cell>
        </row>
        <row r="186">
          <cell r="B186" t="str">
            <v>2110063100</v>
          </cell>
          <cell r="C186">
            <v>-11288.43</v>
          </cell>
        </row>
        <row r="187">
          <cell r="B187" t="str">
            <v>2111010000</v>
          </cell>
          <cell r="C187">
            <v>1888.73</v>
          </cell>
        </row>
        <row r="188">
          <cell r="B188" t="str">
            <v>2111010200</v>
          </cell>
          <cell r="C188">
            <v>-368520.37</v>
          </cell>
        </row>
        <row r="189">
          <cell r="B189" t="str">
            <v>2111010300</v>
          </cell>
          <cell r="C189">
            <v>241185.769999999</v>
          </cell>
        </row>
        <row r="190">
          <cell r="B190" t="str">
            <v>2111010400</v>
          </cell>
          <cell r="C190">
            <v>82961.460000000006</v>
          </cell>
        </row>
        <row r="191">
          <cell r="B191" t="str">
            <v>2111010500</v>
          </cell>
          <cell r="C191">
            <v>37278.800000000003</v>
          </cell>
        </row>
        <row r="192">
          <cell r="B192" t="str">
            <v>2111010800</v>
          </cell>
          <cell r="C192">
            <v>71208.839999999895</v>
          </cell>
        </row>
        <row r="193">
          <cell r="B193" t="str">
            <v>2111011600</v>
          </cell>
          <cell r="C193">
            <v>593300.92000000004</v>
          </cell>
        </row>
        <row r="194">
          <cell r="B194" t="str">
            <v>2111110000</v>
          </cell>
          <cell r="C194">
            <v>169.88999999999899</v>
          </cell>
        </row>
        <row r="195">
          <cell r="B195" t="str">
            <v>2111110200</v>
          </cell>
          <cell r="C195">
            <v>114008.64</v>
          </cell>
        </row>
        <row r="196">
          <cell r="B196" t="str">
            <v>2111110300</v>
          </cell>
          <cell r="C196">
            <v>11889416.49</v>
          </cell>
        </row>
        <row r="197">
          <cell r="B197" t="str">
            <v>2111110400</v>
          </cell>
          <cell r="C197">
            <v>4253022.4400000004</v>
          </cell>
        </row>
        <row r="198">
          <cell r="B198" t="str">
            <v>2111110500</v>
          </cell>
          <cell r="C198">
            <v>2440159.64</v>
          </cell>
        </row>
        <row r="199">
          <cell r="B199" t="str">
            <v>2111110800</v>
          </cell>
          <cell r="C199">
            <v>373812.359999999</v>
          </cell>
        </row>
        <row r="200">
          <cell r="B200" t="str">
            <v>2111110900</v>
          </cell>
          <cell r="C200">
            <v>35648.349999999897</v>
          </cell>
        </row>
        <row r="201">
          <cell r="B201" t="str">
            <v>2111111200</v>
          </cell>
          <cell r="C201">
            <v>760.50999999999897</v>
          </cell>
        </row>
        <row r="202">
          <cell r="B202" t="str">
            <v>2111111300</v>
          </cell>
          <cell r="C202">
            <v>7344020.1500000004</v>
          </cell>
        </row>
        <row r="203">
          <cell r="B203" t="str">
            <v>2111111500</v>
          </cell>
          <cell r="C203">
            <v>33315.11</v>
          </cell>
        </row>
        <row r="204">
          <cell r="B204" t="str">
            <v>2111111600</v>
          </cell>
          <cell r="C204">
            <v>146791.239999999</v>
          </cell>
        </row>
        <row r="205">
          <cell r="B205" t="str">
            <v>2111111700</v>
          </cell>
          <cell r="C205">
            <v>36909.239999999903</v>
          </cell>
        </row>
        <row r="206">
          <cell r="B206" t="str">
            <v>2111111900</v>
          </cell>
          <cell r="C206">
            <v>1607.45</v>
          </cell>
        </row>
        <row r="207">
          <cell r="B207" t="str">
            <v>2111210000</v>
          </cell>
          <cell r="C207">
            <v>154466.6</v>
          </cell>
        </row>
        <row r="208">
          <cell r="B208" t="str">
            <v>2111210200</v>
          </cell>
          <cell r="C208">
            <v>185.56</v>
          </cell>
        </row>
        <row r="209">
          <cell r="B209" t="str">
            <v>2111210300</v>
          </cell>
          <cell r="C209">
            <v>4480943.1500000004</v>
          </cell>
        </row>
        <row r="210">
          <cell r="B210" t="str">
            <v>2111210400</v>
          </cell>
          <cell r="C210">
            <v>6708167.3099999903</v>
          </cell>
        </row>
        <row r="211">
          <cell r="B211" t="str">
            <v>2111210500</v>
          </cell>
          <cell r="C211">
            <v>7196925.3799999896</v>
          </cell>
        </row>
        <row r="212">
          <cell r="B212" t="str">
            <v>2111210600</v>
          </cell>
          <cell r="C212">
            <v>6720985.7000000002</v>
          </cell>
        </row>
        <row r="213">
          <cell r="B213" t="str">
            <v>2111210800</v>
          </cell>
          <cell r="C213">
            <v>4396975.0599999903</v>
          </cell>
        </row>
        <row r="214">
          <cell r="B214" t="str">
            <v>2111210900</v>
          </cell>
          <cell r="C214">
            <v>81377.139999999898</v>
          </cell>
        </row>
        <row r="215">
          <cell r="B215" t="str">
            <v>2111211300</v>
          </cell>
          <cell r="C215">
            <v>223186.38</v>
          </cell>
        </row>
        <row r="216">
          <cell r="B216" t="str">
            <v>2111211500</v>
          </cell>
          <cell r="C216">
            <v>285384.13</v>
          </cell>
        </row>
        <row r="217">
          <cell r="B217" t="str">
            <v>2111211600</v>
          </cell>
          <cell r="C217">
            <v>633513.42000000004</v>
          </cell>
        </row>
        <row r="218">
          <cell r="B218" t="str">
            <v>2111211700</v>
          </cell>
          <cell r="C218">
            <v>37761.449999999903</v>
          </cell>
        </row>
        <row r="219">
          <cell r="B219" t="str">
            <v>2111240000</v>
          </cell>
          <cell r="C219">
            <v>128344112.06999899</v>
          </cell>
        </row>
        <row r="220">
          <cell r="B220" t="str">
            <v>2111310000</v>
          </cell>
          <cell r="C220">
            <v>3492036.08</v>
          </cell>
        </row>
        <row r="221">
          <cell r="B221" t="str">
            <v>2111310100</v>
          </cell>
          <cell r="C221">
            <v>10553741.439999901</v>
          </cell>
        </row>
        <row r="222">
          <cell r="B222" t="str">
            <v>2111310200</v>
          </cell>
          <cell r="C222">
            <v>24961317.93</v>
          </cell>
        </row>
        <row r="223">
          <cell r="B223" t="str">
            <v>2111310300</v>
          </cell>
          <cell r="C223">
            <v>82324871.040000007</v>
          </cell>
        </row>
        <row r="224">
          <cell r="B224" t="str">
            <v>2111310400</v>
          </cell>
          <cell r="C224">
            <v>22405590.890000001</v>
          </cell>
        </row>
        <row r="225">
          <cell r="B225" t="str">
            <v>2111310500</v>
          </cell>
          <cell r="C225">
            <v>79184170.819999903</v>
          </cell>
        </row>
        <row r="226">
          <cell r="B226" t="str">
            <v>2111310800</v>
          </cell>
          <cell r="C226">
            <v>601605.77</v>
          </cell>
        </row>
        <row r="227">
          <cell r="B227" t="str">
            <v>2111310900</v>
          </cell>
          <cell r="C227">
            <v>219693.82</v>
          </cell>
        </row>
        <row r="228">
          <cell r="B228" t="str">
            <v>2111311200</v>
          </cell>
          <cell r="C228">
            <v>390499.739999999</v>
          </cell>
        </row>
        <row r="229">
          <cell r="B229" t="str">
            <v>2111311300</v>
          </cell>
          <cell r="C229">
            <v>544982.69999999902</v>
          </cell>
        </row>
        <row r="230">
          <cell r="B230" t="str">
            <v>2111311500</v>
          </cell>
          <cell r="C230">
            <v>2363724.5699999901</v>
          </cell>
        </row>
        <row r="231">
          <cell r="B231" t="str">
            <v>2111311600</v>
          </cell>
          <cell r="C231">
            <v>981223.16</v>
          </cell>
        </row>
        <row r="232">
          <cell r="B232" t="str">
            <v>2111311700</v>
          </cell>
          <cell r="C232">
            <v>3257296.58</v>
          </cell>
        </row>
        <row r="233">
          <cell r="B233" t="str">
            <v>2111311800</v>
          </cell>
          <cell r="C233">
            <v>14.96</v>
          </cell>
        </row>
        <row r="234">
          <cell r="B234" t="str">
            <v>2111311900</v>
          </cell>
          <cell r="C234">
            <v>389139.81</v>
          </cell>
        </row>
        <row r="235">
          <cell r="B235" t="str">
            <v>2111999999</v>
          </cell>
          <cell r="C235">
            <v>0.03</v>
          </cell>
        </row>
        <row r="236">
          <cell r="B236" t="str">
            <v>2181210200</v>
          </cell>
          <cell r="C236">
            <v>1855237.55</v>
          </cell>
        </row>
        <row r="237">
          <cell r="B237" t="str">
            <v>2181210300</v>
          </cell>
          <cell r="C237">
            <v>12080412.529999901</v>
          </cell>
        </row>
        <row r="238">
          <cell r="B238" t="str">
            <v>2181210400</v>
          </cell>
          <cell r="C238">
            <v>3637532.31</v>
          </cell>
        </row>
        <row r="239">
          <cell r="B239" t="str">
            <v>2181210500</v>
          </cell>
          <cell r="C239">
            <v>4008791.1899999902</v>
          </cell>
        </row>
        <row r="240">
          <cell r="B240" t="str">
            <v>2181210600</v>
          </cell>
          <cell r="C240">
            <v>2833467.58</v>
          </cell>
        </row>
        <row r="241">
          <cell r="B241" t="str">
            <v>2181210800</v>
          </cell>
          <cell r="C241">
            <v>3943905.06</v>
          </cell>
        </row>
        <row r="242">
          <cell r="B242" t="str">
            <v>2181210900</v>
          </cell>
          <cell r="C242">
            <v>890.44</v>
          </cell>
        </row>
        <row r="243">
          <cell r="B243" t="str">
            <v>2181211300</v>
          </cell>
          <cell r="C243">
            <v>16797707.460000001</v>
          </cell>
        </row>
        <row r="244">
          <cell r="B244" t="str">
            <v>2181211500</v>
          </cell>
          <cell r="C244">
            <v>201828.179999999</v>
          </cell>
        </row>
        <row r="245">
          <cell r="B245" t="str">
            <v>2181211600</v>
          </cell>
          <cell r="C245">
            <v>248204.149999999</v>
          </cell>
        </row>
        <row r="246">
          <cell r="B246" t="str">
            <v>2181211700</v>
          </cell>
          <cell r="C246">
            <v>1771.71</v>
          </cell>
        </row>
        <row r="247">
          <cell r="B247" t="str">
            <v>2181240000</v>
          </cell>
          <cell r="C247">
            <v>56999068.82</v>
          </cell>
        </row>
        <row r="248">
          <cell r="B248" t="str">
            <v>2181300100</v>
          </cell>
          <cell r="C248">
            <v>47961.769999999902</v>
          </cell>
        </row>
        <row r="249">
          <cell r="B249" t="str">
            <v>2181300200</v>
          </cell>
          <cell r="C249">
            <v>4520515.9299999904</v>
          </cell>
        </row>
        <row r="250">
          <cell r="B250" t="str">
            <v>2181300300</v>
          </cell>
          <cell r="C250">
            <v>29363480</v>
          </cell>
        </row>
        <row r="251">
          <cell r="B251" t="str">
            <v>2181300400</v>
          </cell>
          <cell r="C251">
            <v>2855982.6699999901</v>
          </cell>
        </row>
        <row r="252">
          <cell r="B252" t="str">
            <v>2181300500</v>
          </cell>
          <cell r="C252">
            <v>20346062.219999898</v>
          </cell>
        </row>
        <row r="253">
          <cell r="B253" t="str">
            <v>2181300800</v>
          </cell>
          <cell r="C253">
            <v>2494354.35</v>
          </cell>
        </row>
        <row r="254">
          <cell r="B254" t="str">
            <v>2181300900</v>
          </cell>
          <cell r="C254">
            <v>32414.400000000001</v>
          </cell>
        </row>
        <row r="255">
          <cell r="B255" t="str">
            <v>2181301200</v>
          </cell>
          <cell r="C255">
            <v>117565.429999999</v>
          </cell>
        </row>
        <row r="256">
          <cell r="B256" t="str">
            <v>2181301300</v>
          </cell>
          <cell r="C256">
            <v>22549643.559999902</v>
          </cell>
        </row>
        <row r="257">
          <cell r="B257" t="str">
            <v>2181301500</v>
          </cell>
          <cell r="C257">
            <v>258741.67</v>
          </cell>
        </row>
        <row r="258">
          <cell r="B258" t="str">
            <v>2181301600</v>
          </cell>
          <cell r="C258">
            <v>689085.53</v>
          </cell>
        </row>
        <row r="259">
          <cell r="B259" t="str">
            <v>2181301700</v>
          </cell>
          <cell r="C259">
            <v>90228.800000000003</v>
          </cell>
        </row>
        <row r="260">
          <cell r="B260" t="str">
            <v>2181301800</v>
          </cell>
          <cell r="C260">
            <v>316117.69</v>
          </cell>
        </row>
        <row r="261">
          <cell r="B261" t="str">
            <v>2181301900</v>
          </cell>
          <cell r="C261">
            <v>356458.82</v>
          </cell>
        </row>
        <row r="262">
          <cell r="B262" t="str">
            <v>2211000000</v>
          </cell>
          <cell r="C262">
            <v>-134822979.94</v>
          </cell>
        </row>
        <row r="263">
          <cell r="B263" t="str">
            <v>2211010000</v>
          </cell>
          <cell r="C263">
            <v>-319751896.19</v>
          </cell>
        </row>
        <row r="264">
          <cell r="B264" t="str">
            <v>2212010000</v>
          </cell>
          <cell r="C264">
            <v>-27151458.969999898</v>
          </cell>
        </row>
        <row r="265">
          <cell r="B265" t="str">
            <v>2280000000</v>
          </cell>
          <cell r="C265">
            <v>-20321643.539999899</v>
          </cell>
        </row>
        <row r="266">
          <cell r="B266" t="str">
            <v>2289900000</v>
          </cell>
          <cell r="C266">
            <v>181081.66</v>
          </cell>
        </row>
        <row r="267">
          <cell r="B267" t="str">
            <v>2291010000</v>
          </cell>
          <cell r="C267">
            <v>2025077.5</v>
          </cell>
        </row>
        <row r="268">
          <cell r="B268" t="str">
            <v>2412010000</v>
          </cell>
          <cell r="C268">
            <v>2952.7399999999898</v>
          </cell>
        </row>
        <row r="269">
          <cell r="B269" t="str">
            <v>2412020000</v>
          </cell>
          <cell r="C269">
            <v>5939.7399999999898</v>
          </cell>
        </row>
        <row r="270">
          <cell r="B270" t="str">
            <v>2412090000</v>
          </cell>
          <cell r="C270">
            <v>5.75999999999999</v>
          </cell>
        </row>
        <row r="271">
          <cell r="B271" t="str">
            <v>2413010000</v>
          </cell>
          <cell r="C271">
            <v>-41811191.009999901</v>
          </cell>
        </row>
        <row r="272">
          <cell r="B272" t="str">
            <v>2421010000</v>
          </cell>
          <cell r="C272">
            <v>-3467323.1099999901</v>
          </cell>
        </row>
        <row r="273">
          <cell r="B273" t="str">
            <v>2423010000</v>
          </cell>
          <cell r="C273">
            <v>-22.5</v>
          </cell>
        </row>
        <row r="274">
          <cell r="B274" t="str">
            <v>2423020000</v>
          </cell>
          <cell r="C274">
            <v>1484.7</v>
          </cell>
        </row>
        <row r="275">
          <cell r="B275" t="str">
            <v>2425010000</v>
          </cell>
          <cell r="C275">
            <v>-5903.04</v>
          </cell>
        </row>
        <row r="276">
          <cell r="B276" t="str">
            <v>2429990000</v>
          </cell>
          <cell r="C276">
            <v>-341.45999999999901</v>
          </cell>
        </row>
        <row r="277">
          <cell r="B277" t="str">
            <v>2437001000</v>
          </cell>
          <cell r="C277">
            <v>27137093.870000001</v>
          </cell>
        </row>
        <row r="278">
          <cell r="B278" t="str">
            <v>2441000100</v>
          </cell>
          <cell r="C278">
            <v>-8126.7399999999898</v>
          </cell>
        </row>
        <row r="279">
          <cell r="B279" t="str">
            <v>2441000200</v>
          </cell>
          <cell r="C279">
            <v>-179424.57</v>
          </cell>
        </row>
        <row r="280">
          <cell r="B280" t="str">
            <v>2441000300</v>
          </cell>
          <cell r="C280">
            <v>-308.76999999999902</v>
          </cell>
        </row>
        <row r="281">
          <cell r="B281" t="str">
            <v>2450000000</v>
          </cell>
          <cell r="C281">
            <v>-5248786.4800000004</v>
          </cell>
        </row>
        <row r="282">
          <cell r="B282" t="str">
            <v>2490000000</v>
          </cell>
          <cell r="C282">
            <v>-5601872.3499999903</v>
          </cell>
        </row>
        <row r="283">
          <cell r="B283" t="str">
            <v>2521211000</v>
          </cell>
          <cell r="C283">
            <v>-131650625.28</v>
          </cell>
        </row>
        <row r="284">
          <cell r="B284" t="str">
            <v>2521221000</v>
          </cell>
          <cell r="C284">
            <v>-778124719.63</v>
          </cell>
        </row>
        <row r="285">
          <cell r="B285" t="str">
            <v>2611100000</v>
          </cell>
          <cell r="C285">
            <v>-2686142.5899999901</v>
          </cell>
        </row>
        <row r="286">
          <cell r="B286" t="str">
            <v>2611101000</v>
          </cell>
          <cell r="C286">
            <v>-30890117.289999899</v>
          </cell>
        </row>
        <row r="287">
          <cell r="B287" t="str">
            <v>2611201000</v>
          </cell>
          <cell r="C287">
            <v>-130702.03</v>
          </cell>
        </row>
        <row r="288">
          <cell r="B288" t="str">
            <v>2615101000</v>
          </cell>
          <cell r="C288">
            <v>-293656.83</v>
          </cell>
        </row>
        <row r="289">
          <cell r="B289" t="str">
            <v>2621010000</v>
          </cell>
          <cell r="C289">
            <v>-1030177.96</v>
          </cell>
        </row>
        <row r="290">
          <cell r="B290" t="str">
            <v>2621020000</v>
          </cell>
          <cell r="C290">
            <v>1041258.26</v>
          </cell>
        </row>
        <row r="291">
          <cell r="B291" t="str">
            <v>2622000000</v>
          </cell>
          <cell r="C291">
            <v>-19045.63</v>
          </cell>
        </row>
        <row r="292">
          <cell r="B292" t="str">
            <v>2622010000</v>
          </cell>
          <cell r="C292">
            <v>-945268521.35000002</v>
          </cell>
        </row>
        <row r="293">
          <cell r="B293" t="str">
            <v>2622020000</v>
          </cell>
          <cell r="C293">
            <v>945454231.86000001</v>
          </cell>
        </row>
        <row r="294">
          <cell r="B294" t="str">
            <v>2623010000</v>
          </cell>
          <cell r="C294">
            <v>4171.47</v>
          </cell>
        </row>
        <row r="295">
          <cell r="B295" t="str">
            <v>2623020000</v>
          </cell>
          <cell r="C295">
            <v>997.6</v>
          </cell>
        </row>
        <row r="296">
          <cell r="B296" t="str">
            <v>2624010000</v>
          </cell>
          <cell r="C296">
            <v>3299.1599999999899</v>
          </cell>
        </row>
        <row r="297">
          <cell r="B297" t="str">
            <v>2624020000</v>
          </cell>
          <cell r="C297">
            <v>77675.72</v>
          </cell>
        </row>
        <row r="298">
          <cell r="B298" t="str">
            <v>2629010000</v>
          </cell>
          <cell r="C298">
            <v>6348.6199999999899</v>
          </cell>
        </row>
        <row r="299">
          <cell r="B299" t="str">
            <v>2629020000</v>
          </cell>
          <cell r="C299">
            <v>-1709.8</v>
          </cell>
        </row>
        <row r="300">
          <cell r="B300" t="str">
            <v>2629030000</v>
          </cell>
          <cell r="C300">
            <v>-6860.85</v>
          </cell>
        </row>
        <row r="301">
          <cell r="B301" t="str">
            <v>2629040000</v>
          </cell>
          <cell r="C301">
            <v>-23997.959999999901</v>
          </cell>
        </row>
        <row r="302">
          <cell r="B302" t="str">
            <v>2629990000</v>
          </cell>
          <cell r="C302">
            <v>28756.13</v>
          </cell>
        </row>
        <row r="303">
          <cell r="B303" t="str">
            <v>2629999999</v>
          </cell>
          <cell r="C303">
            <v>-0.02</v>
          </cell>
        </row>
        <row r="304">
          <cell r="B304" t="str">
            <v>2630000000</v>
          </cell>
          <cell r="C304">
            <v>-96362.21</v>
          </cell>
        </row>
        <row r="305">
          <cell r="B305" t="str">
            <v>2670000000</v>
          </cell>
          <cell r="C305">
            <v>-1166.1300000000001</v>
          </cell>
        </row>
        <row r="306">
          <cell r="B306" t="str">
            <v>2681104000</v>
          </cell>
          <cell r="C306">
            <v>42668.139999999898</v>
          </cell>
        </row>
        <row r="307">
          <cell r="B307" t="str">
            <v>2681107000</v>
          </cell>
          <cell r="C307">
            <v>98814366.269999906</v>
          </cell>
        </row>
        <row r="308">
          <cell r="B308" t="str">
            <v>2681109000</v>
          </cell>
          <cell r="C308">
            <v>20257785.850000001</v>
          </cell>
        </row>
        <row r="309">
          <cell r="B309" t="str">
            <v>2681114000</v>
          </cell>
          <cell r="C309">
            <v>6040856.5499999896</v>
          </cell>
        </row>
        <row r="310">
          <cell r="B310" t="str">
            <v>2681115000</v>
          </cell>
          <cell r="C310">
            <v>478.04</v>
          </cell>
        </row>
        <row r="311">
          <cell r="B311" t="str">
            <v>2681116000</v>
          </cell>
          <cell r="C311">
            <v>19246239.07</v>
          </cell>
        </row>
        <row r="312">
          <cell r="B312" t="str">
            <v>2681126010</v>
          </cell>
          <cell r="C312">
            <v>174421.87</v>
          </cell>
        </row>
        <row r="313">
          <cell r="B313" t="str">
            <v>2681130000</v>
          </cell>
          <cell r="C313">
            <v>-430487498.76999903</v>
          </cell>
        </row>
        <row r="314">
          <cell r="B314" t="str">
            <v>2681130001</v>
          </cell>
          <cell r="C314">
            <v>-2833632.75999999</v>
          </cell>
        </row>
        <row r="315">
          <cell r="B315" t="str">
            <v>2681130009</v>
          </cell>
          <cell r="C315">
            <v>-14342095.91</v>
          </cell>
        </row>
        <row r="316">
          <cell r="B316" t="str">
            <v>2681132000</v>
          </cell>
          <cell r="C316">
            <v>-1196691.5900000001</v>
          </cell>
        </row>
        <row r="317">
          <cell r="B317" t="str">
            <v>2681133010</v>
          </cell>
          <cell r="C317">
            <v>-140.31</v>
          </cell>
        </row>
        <row r="318">
          <cell r="B318" t="str">
            <v>2681136000</v>
          </cell>
          <cell r="C318">
            <v>2170748</v>
          </cell>
        </row>
        <row r="319">
          <cell r="B319" t="str">
            <v>2681136020</v>
          </cell>
          <cell r="C319">
            <v>19.9499999999999</v>
          </cell>
        </row>
        <row r="320">
          <cell r="B320" t="str">
            <v>2681137010</v>
          </cell>
          <cell r="C320">
            <v>62931024</v>
          </cell>
        </row>
        <row r="321">
          <cell r="B321" t="str">
            <v>2681140010</v>
          </cell>
          <cell r="C321">
            <v>67974.44</v>
          </cell>
        </row>
        <row r="322">
          <cell r="B322" t="str">
            <v>2681199070</v>
          </cell>
          <cell r="C322">
            <v>3281.27</v>
          </cell>
        </row>
        <row r="323">
          <cell r="B323" t="str">
            <v>2681199090</v>
          </cell>
          <cell r="C323">
            <v>203626.299999999</v>
          </cell>
        </row>
        <row r="324">
          <cell r="B324" t="str">
            <v>2681199999</v>
          </cell>
          <cell r="C324">
            <v>0.03</v>
          </cell>
        </row>
        <row r="325">
          <cell r="B325" t="str">
            <v>2682101000</v>
          </cell>
          <cell r="C325">
            <v>28076920.07</v>
          </cell>
        </row>
        <row r="326">
          <cell r="B326" t="str">
            <v>2682102100</v>
          </cell>
          <cell r="C326">
            <v>-5877.14</v>
          </cell>
        </row>
        <row r="327">
          <cell r="B327" t="str">
            <v>2682102200</v>
          </cell>
          <cell r="C327">
            <v>-6854.96</v>
          </cell>
        </row>
        <row r="328">
          <cell r="B328" t="str">
            <v>2682102300</v>
          </cell>
          <cell r="C328">
            <v>-23340152.100000001</v>
          </cell>
        </row>
        <row r="329">
          <cell r="B329" t="str">
            <v>2682103000</v>
          </cell>
          <cell r="C329">
            <v>-195338.39</v>
          </cell>
        </row>
        <row r="330">
          <cell r="B330" t="str">
            <v>2682105100</v>
          </cell>
          <cell r="C330">
            <v>-481355.45</v>
          </cell>
        </row>
        <row r="331">
          <cell r="B331" t="str">
            <v>2682106000</v>
          </cell>
          <cell r="C331">
            <v>49.6099999999999</v>
          </cell>
        </row>
        <row r="332">
          <cell r="B332" t="str">
            <v>2682107000</v>
          </cell>
          <cell r="C332">
            <v>30.01</v>
          </cell>
        </row>
        <row r="333">
          <cell r="B333" t="str">
            <v>2682108100</v>
          </cell>
          <cell r="C333">
            <v>108433.179999999</v>
          </cell>
        </row>
        <row r="334">
          <cell r="B334" t="str">
            <v>2682108200</v>
          </cell>
          <cell r="C334">
            <v>581084.31000000006</v>
          </cell>
        </row>
        <row r="335">
          <cell r="B335" t="str">
            <v>2682109000</v>
          </cell>
          <cell r="C335">
            <v>-3164507.54999999</v>
          </cell>
        </row>
        <row r="336">
          <cell r="B336" t="str">
            <v>2682110811</v>
          </cell>
          <cell r="C336">
            <v>-4653.09</v>
          </cell>
        </row>
        <row r="337">
          <cell r="B337" t="str">
            <v>2682110813</v>
          </cell>
          <cell r="C337">
            <v>-253.19</v>
          </cell>
        </row>
        <row r="338">
          <cell r="B338" t="str">
            <v>2682110814</v>
          </cell>
          <cell r="C338">
            <v>97.67</v>
          </cell>
        </row>
        <row r="339">
          <cell r="B339" t="str">
            <v>2682110820</v>
          </cell>
          <cell r="C339">
            <v>-181117.609999999</v>
          </cell>
        </row>
        <row r="340">
          <cell r="B340" t="str">
            <v>2682110822</v>
          </cell>
          <cell r="C340">
            <v>-4400.54</v>
          </cell>
        </row>
        <row r="341">
          <cell r="B341" t="str">
            <v>2682110829</v>
          </cell>
          <cell r="C341">
            <v>-366.86</v>
          </cell>
        </row>
        <row r="342">
          <cell r="B342" t="str">
            <v>2682110901</v>
          </cell>
          <cell r="C342">
            <v>-9286.6599999999908</v>
          </cell>
        </row>
        <row r="343">
          <cell r="B343" t="str">
            <v>2682113000</v>
          </cell>
          <cell r="C343">
            <v>-6398702.7300000004</v>
          </cell>
        </row>
        <row r="344">
          <cell r="B344" t="str">
            <v>2682114200</v>
          </cell>
          <cell r="C344">
            <v>-257582.399999999</v>
          </cell>
        </row>
        <row r="345">
          <cell r="B345" t="str">
            <v>2682123501</v>
          </cell>
          <cell r="C345">
            <v>-213774318.66</v>
          </cell>
        </row>
        <row r="346">
          <cell r="B346" t="str">
            <v>2682123502</v>
          </cell>
          <cell r="C346">
            <v>203949085.27000001</v>
          </cell>
        </row>
        <row r="347">
          <cell r="B347" t="str">
            <v>2682123701</v>
          </cell>
          <cell r="C347">
            <v>-46141254.950000003</v>
          </cell>
        </row>
        <row r="348">
          <cell r="B348" t="str">
            <v>2682123702</v>
          </cell>
          <cell r="C348">
            <v>39316041.579999901</v>
          </cell>
        </row>
        <row r="349">
          <cell r="B349" t="str">
            <v>2682126100</v>
          </cell>
          <cell r="C349">
            <v>1117399.3500000001</v>
          </cell>
        </row>
        <row r="350">
          <cell r="B350" t="str">
            <v>2682128000</v>
          </cell>
          <cell r="C350">
            <v>-116882.5</v>
          </cell>
        </row>
        <row r="351">
          <cell r="B351" t="str">
            <v>2682138100</v>
          </cell>
          <cell r="C351">
            <v>-27100.54</v>
          </cell>
        </row>
        <row r="352">
          <cell r="B352" t="str">
            <v>2682138200</v>
          </cell>
          <cell r="C352">
            <v>-2506.69</v>
          </cell>
        </row>
        <row r="353">
          <cell r="B353" t="str">
            <v>2682138300</v>
          </cell>
          <cell r="C353">
            <v>-14307563.460000001</v>
          </cell>
        </row>
        <row r="354">
          <cell r="B354" t="str">
            <v>2682199999</v>
          </cell>
          <cell r="C354">
            <v>0.02</v>
          </cell>
        </row>
        <row r="355">
          <cell r="B355" t="str">
            <v>2683100000</v>
          </cell>
          <cell r="C355">
            <v>-75778.979999999894</v>
          </cell>
        </row>
        <row r="356">
          <cell r="B356" t="str">
            <v>2683110000</v>
          </cell>
          <cell r="C356">
            <v>77.049999999999898</v>
          </cell>
        </row>
        <row r="357">
          <cell r="B357" t="str">
            <v>2683120000</v>
          </cell>
          <cell r="C357">
            <v>-1428861.29</v>
          </cell>
        </row>
        <row r="358">
          <cell r="B358" t="str">
            <v>2683160000</v>
          </cell>
          <cell r="C358">
            <v>161736.91</v>
          </cell>
        </row>
        <row r="359">
          <cell r="B359" t="str">
            <v>2683180000</v>
          </cell>
          <cell r="C359">
            <v>0.05</v>
          </cell>
        </row>
        <row r="360">
          <cell r="B360" t="str">
            <v>2683181000</v>
          </cell>
          <cell r="C360">
            <v>-6691.4799999999896</v>
          </cell>
        </row>
        <row r="361">
          <cell r="B361" t="str">
            <v>2683191000</v>
          </cell>
          <cell r="C361">
            <v>-256.75999999999902</v>
          </cell>
        </row>
        <row r="362">
          <cell r="B362" t="str">
            <v>2710050300</v>
          </cell>
          <cell r="C362">
            <v>21822803.710000001</v>
          </cell>
        </row>
        <row r="363">
          <cell r="B363" t="str">
            <v>2710050400</v>
          </cell>
          <cell r="C363">
            <v>9662391.75</v>
          </cell>
        </row>
        <row r="364">
          <cell r="B364" t="str">
            <v>2710050500</v>
          </cell>
          <cell r="C364">
            <v>57478251.6599999</v>
          </cell>
        </row>
        <row r="365">
          <cell r="B365" t="str">
            <v>2710050600</v>
          </cell>
          <cell r="C365">
            <v>5222930.79</v>
          </cell>
        </row>
        <row r="366">
          <cell r="B366" t="str">
            <v>2710080100</v>
          </cell>
          <cell r="C366">
            <v>345725.679999999</v>
          </cell>
        </row>
        <row r="367">
          <cell r="B367" t="str">
            <v>2710990100</v>
          </cell>
          <cell r="C367">
            <v>51967005.700000003</v>
          </cell>
        </row>
        <row r="368">
          <cell r="B368" t="str">
            <v>2721021100</v>
          </cell>
          <cell r="C368">
            <v>88458.25</v>
          </cell>
        </row>
        <row r="369">
          <cell r="B369" t="str">
            <v>2729011100</v>
          </cell>
          <cell r="C369">
            <v>795668.66</v>
          </cell>
        </row>
        <row r="370">
          <cell r="B370" t="str">
            <v>2729031100</v>
          </cell>
          <cell r="C370">
            <v>11903482.83</v>
          </cell>
        </row>
        <row r="371">
          <cell r="B371" t="str">
            <v>2729991100</v>
          </cell>
          <cell r="C371">
            <v>669986.48999999894</v>
          </cell>
        </row>
        <row r="372">
          <cell r="B372" t="str">
            <v>2730020100</v>
          </cell>
          <cell r="C372">
            <v>-27496267.289999899</v>
          </cell>
        </row>
        <row r="373">
          <cell r="B373" t="str">
            <v>2730030500</v>
          </cell>
          <cell r="C373">
            <v>-3112046.1099999901</v>
          </cell>
        </row>
        <row r="374">
          <cell r="B374" t="str">
            <v>2730080100</v>
          </cell>
          <cell r="C374">
            <v>-23354361.34</v>
          </cell>
        </row>
        <row r="375">
          <cell r="B375" t="str">
            <v>2730990100</v>
          </cell>
          <cell r="C375">
            <v>-31347.639999999901</v>
          </cell>
        </row>
        <row r="376">
          <cell r="B376" t="str">
            <v>2730990900</v>
          </cell>
          <cell r="C376">
            <v>6708831.9900000002</v>
          </cell>
        </row>
        <row r="377">
          <cell r="B377" t="str">
            <v>2745200000</v>
          </cell>
          <cell r="C377">
            <v>-34277331.0499999</v>
          </cell>
        </row>
        <row r="378">
          <cell r="B378" t="str">
            <v>2745210000</v>
          </cell>
          <cell r="C378">
            <v>-2.75</v>
          </cell>
        </row>
        <row r="379">
          <cell r="B379" t="str">
            <v>2745213000</v>
          </cell>
          <cell r="C379">
            <v>-1625265509.6500001</v>
          </cell>
        </row>
        <row r="380">
          <cell r="B380" t="str">
            <v>2745220000</v>
          </cell>
          <cell r="C380">
            <v>-14963.94</v>
          </cell>
        </row>
        <row r="381">
          <cell r="B381" t="str">
            <v>2745900000</v>
          </cell>
          <cell r="C381">
            <v>419564422.47000003</v>
          </cell>
        </row>
        <row r="382">
          <cell r="B382" t="str">
            <v>2749000001</v>
          </cell>
          <cell r="C382">
            <v>-151447.34</v>
          </cell>
        </row>
        <row r="383">
          <cell r="B383" t="str">
            <v>2811010000</v>
          </cell>
          <cell r="C383">
            <v>-9319.59</v>
          </cell>
        </row>
        <row r="384">
          <cell r="B384" t="str">
            <v>2811020000</v>
          </cell>
          <cell r="C384">
            <v>-107697701.01000001</v>
          </cell>
        </row>
        <row r="385">
          <cell r="B385" t="str">
            <v>2811030000</v>
          </cell>
          <cell r="C385">
            <v>-81223518.200000003</v>
          </cell>
        </row>
        <row r="386">
          <cell r="B386" t="str">
            <v>2811040000</v>
          </cell>
          <cell r="C386">
            <v>-4424761.95</v>
          </cell>
        </row>
        <row r="387">
          <cell r="B387" t="str">
            <v>2811050000</v>
          </cell>
          <cell r="C387">
            <v>-28464948.27</v>
          </cell>
        </row>
        <row r="388">
          <cell r="B388" t="str">
            <v>2811060000</v>
          </cell>
          <cell r="C388">
            <v>-1912187.07</v>
          </cell>
        </row>
        <row r="389">
          <cell r="B389" t="str">
            <v>2880010000</v>
          </cell>
          <cell r="C389">
            <v>-19153068.460000001</v>
          </cell>
        </row>
        <row r="390">
          <cell r="B390" t="str">
            <v>2901010000</v>
          </cell>
          <cell r="C390">
            <v>-11453500</v>
          </cell>
        </row>
        <row r="391">
          <cell r="B391" t="str">
            <v>2903010000</v>
          </cell>
          <cell r="C391">
            <v>-3935101.3999999901</v>
          </cell>
        </row>
        <row r="392">
          <cell r="B392" t="str">
            <v>2908010000</v>
          </cell>
          <cell r="C392">
            <v>-296482293.19999897</v>
          </cell>
        </row>
        <row r="393">
          <cell r="B393" t="str">
            <v>2908020000</v>
          </cell>
          <cell r="C393">
            <v>-563641.62</v>
          </cell>
        </row>
        <row r="394">
          <cell r="B394" t="str">
            <v>3122199999</v>
          </cell>
          <cell r="C394">
            <v>-63912.480000000003</v>
          </cell>
        </row>
        <row r="395">
          <cell r="B395" t="str">
            <v>3122201100</v>
          </cell>
          <cell r="C395">
            <v>31956.240000000002</v>
          </cell>
        </row>
        <row r="396">
          <cell r="B396" t="str">
            <v>3122202100</v>
          </cell>
          <cell r="C396">
            <v>31956.240000000002</v>
          </cell>
        </row>
        <row r="397">
          <cell r="B397" t="str">
            <v>3130110100</v>
          </cell>
          <cell r="C397">
            <v>5566946.1699999897</v>
          </cell>
        </row>
        <row r="398">
          <cell r="B398" t="str">
            <v>3130117100</v>
          </cell>
          <cell r="C398">
            <v>64720118.850000001</v>
          </cell>
        </row>
        <row r="399">
          <cell r="B399" t="str">
            <v>3130140100</v>
          </cell>
          <cell r="C399">
            <v>1413569070.96</v>
          </cell>
        </row>
        <row r="400">
          <cell r="B400" t="str">
            <v>3130140200</v>
          </cell>
          <cell r="C400">
            <v>632448302</v>
          </cell>
        </row>
        <row r="401">
          <cell r="B401" t="str">
            <v>3130140300</v>
          </cell>
          <cell r="C401">
            <v>9066903.9900000002</v>
          </cell>
        </row>
        <row r="402">
          <cell r="B402" t="str">
            <v>3130140400</v>
          </cell>
          <cell r="C402">
            <v>8757561</v>
          </cell>
        </row>
        <row r="403">
          <cell r="B403" t="str">
            <v>3130142100</v>
          </cell>
          <cell r="C403">
            <v>-2204399.02</v>
          </cell>
        </row>
        <row r="404">
          <cell r="B404" t="str">
            <v>3130142300</v>
          </cell>
          <cell r="C404">
            <v>0.01</v>
          </cell>
        </row>
        <row r="405">
          <cell r="B405" t="str">
            <v>3130142500</v>
          </cell>
          <cell r="C405">
            <v>-2514141.3399999901</v>
          </cell>
        </row>
        <row r="406">
          <cell r="B406" t="str">
            <v>3130142800</v>
          </cell>
          <cell r="C406">
            <v>-4419863.46</v>
          </cell>
        </row>
        <row r="407">
          <cell r="B407" t="str">
            <v>3130142900</v>
          </cell>
          <cell r="C407">
            <v>-8625712.5</v>
          </cell>
        </row>
        <row r="408">
          <cell r="B408" t="str">
            <v>3130169100</v>
          </cell>
          <cell r="C408">
            <v>709231.48999999894</v>
          </cell>
        </row>
        <row r="409">
          <cell r="B409" t="str">
            <v>3130170100</v>
          </cell>
          <cell r="C409">
            <v>2514141.3199999901</v>
          </cell>
        </row>
        <row r="410">
          <cell r="B410" t="str">
            <v>3130171100</v>
          </cell>
          <cell r="C410">
            <v>5815321.0300000003</v>
          </cell>
        </row>
        <row r="411">
          <cell r="B411" t="str">
            <v>3130172100</v>
          </cell>
          <cell r="C411">
            <v>8625712.4900000002</v>
          </cell>
        </row>
        <row r="412">
          <cell r="B412" t="str">
            <v>3130185100</v>
          </cell>
          <cell r="C412">
            <v>-51971342.030000001</v>
          </cell>
        </row>
        <row r="413">
          <cell r="B413" t="str">
            <v>3130186100</v>
          </cell>
          <cell r="C413">
            <v>151745917.77000001</v>
          </cell>
        </row>
        <row r="414">
          <cell r="B414" t="str">
            <v>3130187100</v>
          </cell>
          <cell r="C414">
            <v>1823535.02</v>
          </cell>
        </row>
        <row r="415">
          <cell r="B415" t="str">
            <v>3130188100</v>
          </cell>
          <cell r="C415">
            <v>136694924.44</v>
          </cell>
        </row>
        <row r="416">
          <cell r="B416" t="str">
            <v>3163101100</v>
          </cell>
          <cell r="C416">
            <v>80573646.959999904</v>
          </cell>
        </row>
        <row r="417">
          <cell r="B417" t="str">
            <v>3163101999</v>
          </cell>
          <cell r="C417">
            <v>71555.869999999893</v>
          </cell>
        </row>
        <row r="418">
          <cell r="B418" t="str">
            <v>3163199999</v>
          </cell>
          <cell r="C418">
            <v>-223093.12</v>
          </cell>
        </row>
        <row r="419">
          <cell r="B419" t="str">
            <v>3163201100</v>
          </cell>
          <cell r="C419">
            <v>223093.12</v>
          </cell>
        </row>
        <row r="420">
          <cell r="B420" t="str">
            <v>3164101100</v>
          </cell>
          <cell r="C420">
            <v>1387810.4199999899</v>
          </cell>
        </row>
        <row r="421">
          <cell r="B421" t="str">
            <v>3164101999</v>
          </cell>
          <cell r="C421">
            <v>2236.1199999999899</v>
          </cell>
        </row>
        <row r="422">
          <cell r="B422" t="str">
            <v>3176310110</v>
          </cell>
          <cell r="C422">
            <v>-71555.869999999893</v>
          </cell>
        </row>
        <row r="423">
          <cell r="B423" t="str">
            <v>3176410110</v>
          </cell>
          <cell r="C423">
            <v>-2236.1199999999899</v>
          </cell>
        </row>
        <row r="424">
          <cell r="B424" t="str">
            <v>3183013110</v>
          </cell>
          <cell r="C424">
            <v>-25522281.18</v>
          </cell>
        </row>
        <row r="425">
          <cell r="B425" t="str">
            <v>3190000010</v>
          </cell>
          <cell r="C425">
            <v>-5920229.4699999904</v>
          </cell>
        </row>
        <row r="426">
          <cell r="B426" t="str">
            <v>3190200000</v>
          </cell>
          <cell r="C426">
            <v>-3307883.58</v>
          </cell>
        </row>
        <row r="427">
          <cell r="B427" t="str">
            <v>3190300000</v>
          </cell>
          <cell r="C427">
            <v>-2346799947.0100002</v>
          </cell>
        </row>
        <row r="428">
          <cell r="B428" t="str">
            <v>3190690000</v>
          </cell>
          <cell r="C428">
            <v>-72733344.329999894</v>
          </cell>
        </row>
        <row r="429">
          <cell r="B429" t="str">
            <v>3620300100</v>
          </cell>
          <cell r="C429">
            <v>12280090.970000001</v>
          </cell>
        </row>
        <row r="430">
          <cell r="B430" t="str">
            <v>3620300200</v>
          </cell>
          <cell r="C430">
            <v>3648792.85</v>
          </cell>
        </row>
        <row r="431">
          <cell r="B431" t="str">
            <v>3620400100</v>
          </cell>
          <cell r="C431">
            <v>303976.78000000003</v>
          </cell>
        </row>
        <row r="432">
          <cell r="B432" t="str">
            <v>3620400300</v>
          </cell>
          <cell r="C432">
            <v>624258.30000000005</v>
          </cell>
        </row>
        <row r="433">
          <cell r="B433" t="str">
            <v>3806300010</v>
          </cell>
          <cell r="C433">
            <v>-33054.809999999903</v>
          </cell>
        </row>
        <row r="434">
          <cell r="B434" t="str">
            <v>3890000060</v>
          </cell>
          <cell r="C434">
            <v>33054.809999999903</v>
          </cell>
        </row>
        <row r="435">
          <cell r="B435" t="str">
            <v>4142000000</v>
          </cell>
          <cell r="C435">
            <v>535514.81000000006</v>
          </cell>
        </row>
        <row r="436">
          <cell r="B436" t="str">
            <v>4205000000</v>
          </cell>
          <cell r="C436">
            <v>213774318.66</v>
          </cell>
        </row>
        <row r="437">
          <cell r="B437" t="str">
            <v>4207000000</v>
          </cell>
          <cell r="C437">
            <v>46141254.950000003</v>
          </cell>
        </row>
        <row r="438">
          <cell r="B438" t="str">
            <v>4210000000</v>
          </cell>
          <cell r="C438">
            <v>17720829.649999902</v>
          </cell>
        </row>
        <row r="439">
          <cell r="B439" t="str">
            <v>4220000000</v>
          </cell>
          <cell r="C439">
            <v>155642822.86000001</v>
          </cell>
        </row>
        <row r="440">
          <cell r="B440" t="str">
            <v>4231310000</v>
          </cell>
          <cell r="C440">
            <v>1574765659.5699899</v>
          </cell>
        </row>
        <row r="441">
          <cell r="B441" t="str">
            <v>4231320000</v>
          </cell>
          <cell r="C441">
            <v>2199119897.8299899</v>
          </cell>
        </row>
        <row r="442">
          <cell r="B442" t="str">
            <v>4231330000</v>
          </cell>
          <cell r="C442">
            <v>4790337238.5200005</v>
          </cell>
        </row>
        <row r="443">
          <cell r="B443" t="str">
            <v>4231340000</v>
          </cell>
          <cell r="C443">
            <v>470093568.19999897</v>
          </cell>
        </row>
        <row r="444">
          <cell r="B444" t="str">
            <v>4231350000</v>
          </cell>
          <cell r="C444">
            <v>183640668.389999</v>
          </cell>
        </row>
        <row r="445">
          <cell r="B445" t="str">
            <v>4231390000</v>
          </cell>
          <cell r="C445">
            <v>5893158.9299999904</v>
          </cell>
        </row>
        <row r="446">
          <cell r="B446" t="str">
            <v>4239000000</v>
          </cell>
          <cell r="C446">
            <v>6105715.04</v>
          </cell>
        </row>
        <row r="447">
          <cell r="B447" t="str">
            <v>4241100000</v>
          </cell>
          <cell r="C447">
            <v>36133792.630000003</v>
          </cell>
        </row>
        <row r="448">
          <cell r="B448" t="str">
            <v>4241200000</v>
          </cell>
          <cell r="C448">
            <v>5174427.16</v>
          </cell>
        </row>
        <row r="449">
          <cell r="B449" t="str">
            <v>4241900000</v>
          </cell>
          <cell r="C449">
            <v>1110772.1899999899</v>
          </cell>
        </row>
        <row r="450">
          <cell r="B450" t="str">
            <v>4242100000</v>
          </cell>
          <cell r="C450">
            <v>642201.80000000005</v>
          </cell>
        </row>
        <row r="451">
          <cell r="B451" t="str">
            <v>4250000000</v>
          </cell>
          <cell r="C451">
            <v>1619912.1699999899</v>
          </cell>
        </row>
        <row r="452">
          <cell r="B452" t="str">
            <v>4261100000</v>
          </cell>
          <cell r="C452">
            <v>61731597.030000001</v>
          </cell>
        </row>
        <row r="453">
          <cell r="B453" t="str">
            <v>4261200000</v>
          </cell>
          <cell r="C453">
            <v>6503313.3399999896</v>
          </cell>
        </row>
        <row r="454">
          <cell r="B454" t="str">
            <v>4261300000</v>
          </cell>
          <cell r="C454">
            <v>6730759.6699999897</v>
          </cell>
        </row>
        <row r="455">
          <cell r="B455" t="str">
            <v>4261400000</v>
          </cell>
          <cell r="C455">
            <v>662231.76</v>
          </cell>
        </row>
        <row r="456">
          <cell r="B456" t="str">
            <v>4261900000</v>
          </cell>
          <cell r="C456">
            <v>764926.29</v>
          </cell>
        </row>
        <row r="457">
          <cell r="B457" t="str">
            <v>4282000000</v>
          </cell>
          <cell r="C457">
            <v>138317.84</v>
          </cell>
        </row>
        <row r="458">
          <cell r="B458" t="str">
            <v>4283000000</v>
          </cell>
          <cell r="C458">
            <v>10236385.42</v>
          </cell>
        </row>
        <row r="459">
          <cell r="B459" t="str">
            <v>4290000000</v>
          </cell>
          <cell r="C459">
            <v>1915199.54</v>
          </cell>
        </row>
        <row r="460">
          <cell r="B460" t="str">
            <v>4310000000</v>
          </cell>
          <cell r="C460">
            <v>340325.32</v>
          </cell>
        </row>
        <row r="461">
          <cell r="B461" t="str">
            <v>4422000000</v>
          </cell>
          <cell r="C461">
            <v>714562.56999999902</v>
          </cell>
        </row>
        <row r="462">
          <cell r="B462" t="str">
            <v>4423131000</v>
          </cell>
          <cell r="C462">
            <v>74020744.269999906</v>
          </cell>
        </row>
        <row r="463">
          <cell r="B463" t="str">
            <v>4423132000</v>
          </cell>
          <cell r="C463">
            <v>32437673.539999899</v>
          </cell>
        </row>
        <row r="464">
          <cell r="B464" t="str">
            <v>4423133000</v>
          </cell>
          <cell r="C464">
            <v>46179314.57</v>
          </cell>
        </row>
        <row r="465">
          <cell r="B465" t="str">
            <v>4423134000</v>
          </cell>
          <cell r="C465">
            <v>5457830.5899999896</v>
          </cell>
        </row>
        <row r="466">
          <cell r="B466" t="str">
            <v>4423135000</v>
          </cell>
          <cell r="C466">
            <v>22931143.530000001</v>
          </cell>
        </row>
        <row r="467">
          <cell r="B467" t="str">
            <v>4423519000</v>
          </cell>
          <cell r="C467">
            <v>80806969.079999894</v>
          </cell>
        </row>
        <row r="468">
          <cell r="B468" t="str">
            <v>4429000000</v>
          </cell>
          <cell r="C468">
            <v>163907.399999999</v>
          </cell>
        </row>
        <row r="469">
          <cell r="B469" t="str">
            <v>4484000000</v>
          </cell>
          <cell r="C469">
            <v>143059.709999999</v>
          </cell>
        </row>
        <row r="470">
          <cell r="B470" t="str">
            <v>4486000000</v>
          </cell>
          <cell r="C470">
            <v>116492.72</v>
          </cell>
        </row>
        <row r="471">
          <cell r="B471" t="str">
            <v>4814200000</v>
          </cell>
          <cell r="C471">
            <v>-343566.81</v>
          </cell>
        </row>
        <row r="472">
          <cell r="B472" t="str">
            <v>4820500000</v>
          </cell>
          <cell r="C472">
            <v>-203949085.27000001</v>
          </cell>
        </row>
        <row r="473">
          <cell r="B473" t="str">
            <v>4820700000</v>
          </cell>
          <cell r="C473">
            <v>-39316041.579999901</v>
          </cell>
        </row>
        <row r="474">
          <cell r="B474" t="str">
            <v>4822000000</v>
          </cell>
          <cell r="C474">
            <v>-68645050.099999905</v>
          </cell>
        </row>
        <row r="475">
          <cell r="B475" t="str">
            <v>4823131000</v>
          </cell>
          <cell r="C475">
            <v>-875600986.39999902</v>
          </cell>
        </row>
        <row r="476">
          <cell r="B476" t="str">
            <v>4823132000</v>
          </cell>
          <cell r="C476">
            <v>-1149391637.8699901</v>
          </cell>
        </row>
        <row r="477">
          <cell r="B477" t="str">
            <v>4823133000</v>
          </cell>
          <cell r="C477">
            <v>-2977366704.54</v>
          </cell>
        </row>
        <row r="478">
          <cell r="B478" t="str">
            <v>4823134000</v>
          </cell>
          <cell r="C478">
            <v>-233727969.37</v>
          </cell>
        </row>
        <row r="479">
          <cell r="B479" t="str">
            <v>4823135000</v>
          </cell>
          <cell r="C479">
            <v>-103248015.12</v>
          </cell>
        </row>
        <row r="480">
          <cell r="B480" t="str">
            <v>4823139000</v>
          </cell>
          <cell r="C480">
            <v>-5865318.2699999902</v>
          </cell>
        </row>
        <row r="481">
          <cell r="B481" t="str">
            <v>4823900000</v>
          </cell>
          <cell r="C481">
            <v>-4899431.6100000003</v>
          </cell>
        </row>
        <row r="482">
          <cell r="B482" t="str">
            <v>4824110000</v>
          </cell>
          <cell r="C482">
            <v>-22100216.530000001</v>
          </cell>
        </row>
        <row r="483">
          <cell r="B483" t="str">
            <v>4824120000</v>
          </cell>
          <cell r="C483">
            <v>-4620896.3499999903</v>
          </cell>
        </row>
        <row r="484">
          <cell r="B484" t="str">
            <v>4824190000</v>
          </cell>
          <cell r="C484">
            <v>-1063846.4299999899</v>
          </cell>
        </row>
        <row r="485">
          <cell r="B485" t="str">
            <v>4824210000</v>
          </cell>
          <cell r="C485">
            <v>-185534.37</v>
          </cell>
        </row>
        <row r="486">
          <cell r="B486" t="str">
            <v>4825000000</v>
          </cell>
          <cell r="C486">
            <v>-1206961.24</v>
          </cell>
        </row>
        <row r="487">
          <cell r="B487" t="str">
            <v>4826110000</v>
          </cell>
          <cell r="C487">
            <v>-23766418.350000001</v>
          </cell>
        </row>
        <row r="488">
          <cell r="B488" t="str">
            <v>4826120000</v>
          </cell>
          <cell r="C488">
            <v>-4522463.57</v>
          </cell>
        </row>
        <row r="489">
          <cell r="B489" t="str">
            <v>4826130000</v>
          </cell>
          <cell r="C489">
            <v>-4905623.3799999896</v>
          </cell>
        </row>
        <row r="490">
          <cell r="B490" t="str">
            <v>4826140000</v>
          </cell>
          <cell r="C490">
            <v>-466719.78</v>
          </cell>
        </row>
        <row r="491">
          <cell r="B491" t="str">
            <v>4826190000</v>
          </cell>
          <cell r="C491">
            <v>-547162.43999999901</v>
          </cell>
        </row>
        <row r="492">
          <cell r="B492" t="str">
            <v>4828200000</v>
          </cell>
          <cell r="C492">
            <v>-30231.38</v>
          </cell>
        </row>
        <row r="493">
          <cell r="B493" t="str">
            <v>4828300000</v>
          </cell>
          <cell r="C493">
            <v>-3295258.6299999901</v>
          </cell>
        </row>
        <row r="494">
          <cell r="B494" t="str">
            <v>4829000000</v>
          </cell>
          <cell r="C494">
            <v>-1014047.96</v>
          </cell>
        </row>
        <row r="495">
          <cell r="B495" t="str">
            <v>4831000000</v>
          </cell>
          <cell r="C495">
            <v>-197678.769999999</v>
          </cell>
        </row>
        <row r="496">
          <cell r="B496" t="str">
            <v>5100100000</v>
          </cell>
          <cell r="C496">
            <v>-1024500000</v>
          </cell>
        </row>
        <row r="497">
          <cell r="B497" t="str">
            <v>5711100000</v>
          </cell>
          <cell r="C497">
            <v>-83290358.540000007</v>
          </cell>
        </row>
        <row r="498">
          <cell r="B498" t="str">
            <v>5740100000</v>
          </cell>
          <cell r="C498">
            <v>-254957151.34</v>
          </cell>
        </row>
        <row r="499">
          <cell r="B499" t="str">
            <v>5900100000</v>
          </cell>
          <cell r="C499">
            <v>-63621669.9099999</v>
          </cell>
        </row>
        <row r="500">
          <cell r="B500" t="str">
            <v>8800000000</v>
          </cell>
          <cell r="C500">
            <v>-92820610.109987304</v>
          </cell>
        </row>
        <row r="501">
          <cell r="B501">
            <v>0</v>
          </cell>
          <cell r="C501">
            <v>0</v>
          </cell>
        </row>
        <row r="502">
          <cell r="B502">
            <v>0</v>
          </cell>
        </row>
        <row r="503">
          <cell r="B503">
            <v>0</v>
          </cell>
        </row>
        <row r="504">
          <cell r="B504">
            <v>0</v>
          </cell>
        </row>
        <row r="505">
          <cell r="B505">
            <v>0</v>
          </cell>
        </row>
        <row r="506">
          <cell r="B506">
            <v>0</v>
          </cell>
        </row>
        <row r="507">
          <cell r="B507">
            <v>0</v>
          </cell>
        </row>
        <row r="508">
          <cell r="B508">
            <v>0</v>
          </cell>
        </row>
        <row r="509">
          <cell r="B509">
            <v>0</v>
          </cell>
        </row>
        <row r="510">
          <cell r="B510">
            <v>0</v>
          </cell>
        </row>
        <row r="511">
          <cell r="B511">
            <v>0</v>
          </cell>
        </row>
        <row r="512">
          <cell r="B512">
            <v>0</v>
          </cell>
        </row>
        <row r="513">
          <cell r="B513">
            <v>0</v>
          </cell>
        </row>
        <row r="514">
          <cell r="B514">
            <v>0</v>
          </cell>
        </row>
        <row r="515">
          <cell r="B515">
            <v>0</v>
          </cell>
        </row>
        <row r="516">
          <cell r="B516">
            <v>0</v>
          </cell>
        </row>
        <row r="517">
          <cell r="B517">
            <v>0</v>
          </cell>
        </row>
        <row r="518">
          <cell r="B518">
            <v>0</v>
          </cell>
        </row>
        <row r="519">
          <cell r="B519">
            <v>0</v>
          </cell>
        </row>
        <row r="520">
          <cell r="B520">
            <v>0</v>
          </cell>
        </row>
        <row r="521">
          <cell r="B521">
            <v>0</v>
          </cell>
        </row>
        <row r="522">
          <cell r="B522">
            <v>0</v>
          </cell>
        </row>
        <row r="523">
          <cell r="B523">
            <v>0</v>
          </cell>
        </row>
        <row r="524">
          <cell r="B524">
            <v>0</v>
          </cell>
        </row>
        <row r="525">
          <cell r="B525">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ço"/>
      <sheetName val="Bal_2003"/>
      <sheetName val="Análise_BalPrev_PO"/>
      <sheetName val="Bal_2002"/>
      <sheetName val="Folha1"/>
      <sheetName val="Estrutura"/>
      <sheetName val="Base"/>
    </sheetNames>
    <sheetDataSet>
      <sheetData sheetId="0">
        <row r="5">
          <cell r="B5" t="str">
            <v>1180000000</v>
          </cell>
        </row>
      </sheetData>
      <sheetData sheetId="1" refreshError="1">
        <row r="5">
          <cell r="B5" t="str">
            <v>1180000000</v>
          </cell>
          <cell r="C5">
            <v>97625</v>
          </cell>
        </row>
        <row r="6">
          <cell r="B6" t="str">
            <v>1199999999</v>
          </cell>
          <cell r="C6">
            <v>0</v>
          </cell>
        </row>
        <row r="7">
          <cell r="B7" t="str">
            <v>1200701010</v>
          </cell>
          <cell r="C7">
            <v>278223.97999999899</v>
          </cell>
        </row>
        <row r="8">
          <cell r="B8" t="str">
            <v>1200701011</v>
          </cell>
          <cell r="C8">
            <v>247646.609999999</v>
          </cell>
        </row>
        <row r="9">
          <cell r="B9" t="str">
            <v>1200701013</v>
          </cell>
          <cell r="C9">
            <v>2415707.7000000002</v>
          </cell>
        </row>
        <row r="10">
          <cell r="B10" t="str">
            <v>1200701017</v>
          </cell>
          <cell r="C10">
            <v>26</v>
          </cell>
        </row>
        <row r="11">
          <cell r="B11" t="str">
            <v>1200701019</v>
          </cell>
          <cell r="C11">
            <v>0</v>
          </cell>
        </row>
        <row r="12">
          <cell r="B12" t="str">
            <v>1200706010</v>
          </cell>
          <cell r="C12">
            <v>0</v>
          </cell>
        </row>
        <row r="13">
          <cell r="B13" t="str">
            <v>1200706011</v>
          </cell>
          <cell r="C13">
            <v>227715.799999999</v>
          </cell>
        </row>
        <row r="14">
          <cell r="B14" t="str">
            <v>1200706013</v>
          </cell>
          <cell r="C14">
            <v>-16245.42</v>
          </cell>
        </row>
        <row r="15">
          <cell r="B15" t="str">
            <v>1200706016</v>
          </cell>
          <cell r="C15">
            <v>0</v>
          </cell>
        </row>
        <row r="16">
          <cell r="B16" t="str">
            <v>1200706017</v>
          </cell>
          <cell r="C16">
            <v>0</v>
          </cell>
        </row>
        <row r="17">
          <cell r="B17" t="str">
            <v>1200706020</v>
          </cell>
          <cell r="C17">
            <v>0</v>
          </cell>
        </row>
        <row r="18">
          <cell r="B18" t="str">
            <v>1200706023</v>
          </cell>
          <cell r="C18">
            <v>27088.95</v>
          </cell>
        </row>
        <row r="19">
          <cell r="B19" t="str">
            <v>1200706027</v>
          </cell>
          <cell r="C19">
            <v>0</v>
          </cell>
        </row>
        <row r="20">
          <cell r="B20" t="str">
            <v>1200706040</v>
          </cell>
          <cell r="C20">
            <v>0</v>
          </cell>
        </row>
        <row r="21">
          <cell r="B21" t="str">
            <v>1200706043</v>
          </cell>
          <cell r="C21">
            <v>-795050.31</v>
          </cell>
        </row>
        <row r="22">
          <cell r="B22" t="str">
            <v>1200706047</v>
          </cell>
          <cell r="C22">
            <v>0</v>
          </cell>
        </row>
        <row r="23">
          <cell r="B23" t="str">
            <v>1200707016</v>
          </cell>
          <cell r="C23">
            <v>-222.94999999999899</v>
          </cell>
        </row>
        <row r="24">
          <cell r="B24" t="str">
            <v>1200709010</v>
          </cell>
          <cell r="C24">
            <v>0.01</v>
          </cell>
        </row>
        <row r="25">
          <cell r="B25" t="str">
            <v>1200715010</v>
          </cell>
          <cell r="C25">
            <v>0</v>
          </cell>
        </row>
        <row r="26">
          <cell r="B26" t="str">
            <v>1200715011</v>
          </cell>
          <cell r="C26">
            <v>152974.94</v>
          </cell>
        </row>
        <row r="27">
          <cell r="B27" t="str">
            <v>1200715013</v>
          </cell>
          <cell r="C27">
            <v>-41782.019999999902</v>
          </cell>
        </row>
        <row r="28">
          <cell r="B28" t="str">
            <v>1200715017</v>
          </cell>
          <cell r="C28">
            <v>0</v>
          </cell>
        </row>
        <row r="29">
          <cell r="B29" t="str">
            <v>1200715019</v>
          </cell>
          <cell r="C29">
            <v>-1617.8199999999899</v>
          </cell>
        </row>
        <row r="30">
          <cell r="B30" t="str">
            <v>1201001010</v>
          </cell>
          <cell r="C30">
            <v>4.5199999999999898</v>
          </cell>
        </row>
        <row r="31">
          <cell r="B31" t="str">
            <v>1201001013</v>
          </cell>
          <cell r="C31">
            <v>17559.29</v>
          </cell>
        </row>
        <row r="32">
          <cell r="B32" t="str">
            <v>1201001017</v>
          </cell>
          <cell r="C32">
            <v>0</v>
          </cell>
        </row>
        <row r="33">
          <cell r="B33" t="str">
            <v>1201001019</v>
          </cell>
          <cell r="C33">
            <v>3494.6799999999898</v>
          </cell>
        </row>
        <row r="34">
          <cell r="B34" t="str">
            <v>1201001020</v>
          </cell>
          <cell r="C34">
            <v>0</v>
          </cell>
        </row>
        <row r="35">
          <cell r="B35" t="str">
            <v>1201001021</v>
          </cell>
          <cell r="C35">
            <v>149791.73000000001</v>
          </cell>
        </row>
        <row r="36">
          <cell r="B36" t="str">
            <v>1201001023</v>
          </cell>
          <cell r="C36">
            <v>72.909999999999897</v>
          </cell>
        </row>
        <row r="37">
          <cell r="B37" t="str">
            <v>1201001027</v>
          </cell>
          <cell r="C37">
            <v>0</v>
          </cell>
        </row>
        <row r="38">
          <cell r="B38" t="str">
            <v>1201001030</v>
          </cell>
          <cell r="C38">
            <v>96291.539999999906</v>
          </cell>
        </row>
        <row r="39">
          <cell r="B39" t="str">
            <v>1201001031</v>
          </cell>
          <cell r="C39">
            <v>110160.56</v>
          </cell>
        </row>
        <row r="40">
          <cell r="B40" t="str">
            <v>1201001033</v>
          </cell>
          <cell r="C40">
            <v>11.82</v>
          </cell>
        </row>
        <row r="41">
          <cell r="B41" t="str">
            <v>1201001037</v>
          </cell>
          <cell r="C41">
            <v>0</v>
          </cell>
        </row>
        <row r="42">
          <cell r="B42" t="str">
            <v>1201001040</v>
          </cell>
          <cell r="C42">
            <v>1687910.6799999899</v>
          </cell>
        </row>
        <row r="43">
          <cell r="B43" t="str">
            <v>1201001041</v>
          </cell>
          <cell r="C43">
            <v>805242.48999999894</v>
          </cell>
        </row>
        <row r="44">
          <cell r="B44" t="str">
            <v>1201001043</v>
          </cell>
          <cell r="C44">
            <v>72961.039999999906</v>
          </cell>
        </row>
        <row r="45">
          <cell r="B45" t="str">
            <v>1201001046</v>
          </cell>
          <cell r="C45">
            <v>0</v>
          </cell>
        </row>
        <row r="46">
          <cell r="B46" t="str">
            <v>1201001047</v>
          </cell>
          <cell r="C46">
            <v>-109870.53</v>
          </cell>
        </row>
        <row r="47">
          <cell r="B47" t="str">
            <v>1201001049</v>
          </cell>
          <cell r="C47">
            <v>0</v>
          </cell>
        </row>
        <row r="48">
          <cell r="B48" t="str">
            <v>1201001053</v>
          </cell>
          <cell r="C48">
            <v>0</v>
          </cell>
        </row>
        <row r="49">
          <cell r="B49" t="str">
            <v>1201001080</v>
          </cell>
          <cell r="C49">
            <v>0</v>
          </cell>
        </row>
        <row r="50">
          <cell r="B50" t="str">
            <v>1201001083</v>
          </cell>
          <cell r="C50">
            <v>726.21</v>
          </cell>
        </row>
        <row r="51">
          <cell r="B51" t="str">
            <v>1201001090</v>
          </cell>
          <cell r="C51">
            <v>0</v>
          </cell>
        </row>
        <row r="52">
          <cell r="B52" t="str">
            <v>1201001093</v>
          </cell>
          <cell r="C52">
            <v>0</v>
          </cell>
        </row>
        <row r="53">
          <cell r="B53" t="str">
            <v>1201001097</v>
          </cell>
          <cell r="C53">
            <v>0</v>
          </cell>
        </row>
        <row r="54">
          <cell r="B54" t="str">
            <v>1201201010</v>
          </cell>
          <cell r="C54">
            <v>0</v>
          </cell>
        </row>
        <row r="55">
          <cell r="B55" t="str">
            <v>1201201013</v>
          </cell>
          <cell r="C55">
            <v>406.38999999999902</v>
          </cell>
        </row>
        <row r="56">
          <cell r="B56" t="str">
            <v>1201201017</v>
          </cell>
          <cell r="C56">
            <v>0</v>
          </cell>
        </row>
        <row r="57">
          <cell r="B57" t="str">
            <v>1201201019</v>
          </cell>
          <cell r="C57">
            <v>0</v>
          </cell>
        </row>
        <row r="58">
          <cell r="B58" t="str">
            <v>1201301010</v>
          </cell>
          <cell r="C58">
            <v>7631.5299999999897</v>
          </cell>
        </row>
        <row r="59">
          <cell r="B59" t="str">
            <v>1201301011</v>
          </cell>
          <cell r="C59">
            <v>-7</v>
          </cell>
        </row>
        <row r="60">
          <cell r="B60" t="str">
            <v>1201301013</v>
          </cell>
          <cell r="C60">
            <v>-1021.89</v>
          </cell>
        </row>
        <row r="61">
          <cell r="B61" t="str">
            <v>1201301017</v>
          </cell>
          <cell r="C61">
            <v>0</v>
          </cell>
        </row>
        <row r="62">
          <cell r="B62" t="str">
            <v>1201304010</v>
          </cell>
          <cell r="C62">
            <v>0.01</v>
          </cell>
        </row>
        <row r="63">
          <cell r="B63" t="str">
            <v>1201304013</v>
          </cell>
          <cell r="C63">
            <v>-5981.9499999999898</v>
          </cell>
        </row>
        <row r="64">
          <cell r="B64" t="str">
            <v>1201304017</v>
          </cell>
          <cell r="C64">
            <v>0</v>
          </cell>
        </row>
        <row r="65">
          <cell r="B65" t="str">
            <v>1201801010</v>
          </cell>
          <cell r="C65">
            <v>0</v>
          </cell>
        </row>
        <row r="66">
          <cell r="B66" t="str">
            <v>1201801011</v>
          </cell>
          <cell r="C66">
            <v>-3880216.5699999901</v>
          </cell>
        </row>
        <row r="67">
          <cell r="B67" t="str">
            <v>1201801013</v>
          </cell>
          <cell r="C67">
            <v>5809040.21</v>
          </cell>
        </row>
        <row r="68">
          <cell r="B68" t="str">
            <v>1201801017</v>
          </cell>
          <cell r="C68">
            <v>0</v>
          </cell>
        </row>
        <row r="69">
          <cell r="B69" t="str">
            <v>1201801019</v>
          </cell>
          <cell r="C69">
            <v>0</v>
          </cell>
        </row>
        <row r="70">
          <cell r="B70" t="str">
            <v>1201805010</v>
          </cell>
          <cell r="C70">
            <v>0</v>
          </cell>
        </row>
        <row r="71">
          <cell r="B71" t="str">
            <v>1201805011</v>
          </cell>
          <cell r="C71">
            <v>36907.910000000003</v>
          </cell>
        </row>
        <row r="72">
          <cell r="B72" t="str">
            <v>1201805013</v>
          </cell>
          <cell r="C72">
            <v>23108.7599999999</v>
          </cell>
        </row>
        <row r="73">
          <cell r="B73" t="str">
            <v>1201805017</v>
          </cell>
          <cell r="C73">
            <v>28074.77</v>
          </cell>
        </row>
        <row r="74">
          <cell r="B74" t="str">
            <v>1201808010</v>
          </cell>
          <cell r="C74">
            <v>0</v>
          </cell>
        </row>
        <row r="75">
          <cell r="B75" t="str">
            <v>1201808011</v>
          </cell>
          <cell r="C75">
            <v>107591.39</v>
          </cell>
        </row>
        <row r="76">
          <cell r="B76" t="str">
            <v>1201808013</v>
          </cell>
          <cell r="C76">
            <v>52898.5</v>
          </cell>
        </row>
        <row r="77">
          <cell r="B77" t="str">
            <v>1201808017</v>
          </cell>
          <cell r="C77">
            <v>-55985.18</v>
          </cell>
        </row>
        <row r="78">
          <cell r="B78" t="str">
            <v>1201808019</v>
          </cell>
          <cell r="C78">
            <v>-37524.589999999902</v>
          </cell>
        </row>
        <row r="79">
          <cell r="B79" t="str">
            <v>1201901010</v>
          </cell>
          <cell r="C79">
            <v>0</v>
          </cell>
        </row>
        <row r="80">
          <cell r="B80" t="str">
            <v>1201901013</v>
          </cell>
          <cell r="C80">
            <v>260288.269999999</v>
          </cell>
        </row>
        <row r="81">
          <cell r="B81" t="str">
            <v>1201901017</v>
          </cell>
          <cell r="C81">
            <v>-161063.929999999</v>
          </cell>
        </row>
        <row r="82">
          <cell r="B82" t="str">
            <v>1201901019</v>
          </cell>
          <cell r="C82">
            <v>0</v>
          </cell>
        </row>
        <row r="83">
          <cell r="B83" t="str">
            <v>1202103010</v>
          </cell>
          <cell r="C83">
            <v>0</v>
          </cell>
        </row>
        <row r="84">
          <cell r="B84" t="str">
            <v>1202103011</v>
          </cell>
          <cell r="C84">
            <v>60826.879999999903</v>
          </cell>
        </row>
        <row r="85">
          <cell r="B85" t="str">
            <v>1202103012</v>
          </cell>
          <cell r="C85">
            <v>37.909999999999897</v>
          </cell>
        </row>
        <row r="86">
          <cell r="B86" t="str">
            <v>1202103013</v>
          </cell>
          <cell r="C86">
            <v>110901.75999999901</v>
          </cell>
        </row>
        <row r="87">
          <cell r="B87" t="str">
            <v>1202103017</v>
          </cell>
          <cell r="C87">
            <v>-164163.31</v>
          </cell>
        </row>
        <row r="88">
          <cell r="B88" t="str">
            <v>1202104010</v>
          </cell>
          <cell r="C88">
            <v>0</v>
          </cell>
        </row>
        <row r="89">
          <cell r="B89" t="str">
            <v>1202104011</v>
          </cell>
          <cell r="C89">
            <v>8138.8699999999899</v>
          </cell>
        </row>
        <row r="90">
          <cell r="B90" t="str">
            <v>1202104012</v>
          </cell>
          <cell r="C90">
            <v>0</v>
          </cell>
        </row>
        <row r="91">
          <cell r="B91" t="str">
            <v>1202104013</v>
          </cell>
          <cell r="C91">
            <v>7290.81</v>
          </cell>
        </row>
        <row r="92">
          <cell r="B92" t="str">
            <v>1202104017</v>
          </cell>
          <cell r="C92">
            <v>-10740.09</v>
          </cell>
        </row>
        <row r="93">
          <cell r="B93" t="str">
            <v>1202105010</v>
          </cell>
          <cell r="C93">
            <v>0</v>
          </cell>
        </row>
        <row r="94">
          <cell r="B94" t="str">
            <v>1202105013</v>
          </cell>
          <cell r="C94">
            <v>833735.70999999903</v>
          </cell>
        </row>
        <row r="95">
          <cell r="B95" t="str">
            <v>1202105017</v>
          </cell>
          <cell r="C95">
            <v>0</v>
          </cell>
        </row>
        <row r="96">
          <cell r="B96" t="str">
            <v>1202105019</v>
          </cell>
          <cell r="C96">
            <v>0</v>
          </cell>
        </row>
        <row r="97">
          <cell r="B97" t="str">
            <v>1202201010</v>
          </cell>
          <cell r="C97">
            <v>1.27</v>
          </cell>
        </row>
        <row r="98">
          <cell r="B98" t="str">
            <v>1202201013</v>
          </cell>
          <cell r="C98">
            <v>11.51</v>
          </cell>
        </row>
        <row r="99">
          <cell r="B99" t="str">
            <v>1202201017</v>
          </cell>
          <cell r="C99">
            <v>0</v>
          </cell>
        </row>
        <row r="100">
          <cell r="B100" t="str">
            <v>1202201019</v>
          </cell>
          <cell r="C100">
            <v>0</v>
          </cell>
        </row>
        <row r="101">
          <cell r="B101" t="str">
            <v>1202702010</v>
          </cell>
          <cell r="C101">
            <v>11726.129999999899</v>
          </cell>
        </row>
        <row r="102">
          <cell r="B102" t="str">
            <v>1202702013</v>
          </cell>
          <cell r="C102">
            <v>-124.23</v>
          </cell>
        </row>
        <row r="103">
          <cell r="B103" t="str">
            <v>1202702017</v>
          </cell>
          <cell r="C103">
            <v>0</v>
          </cell>
        </row>
        <row r="104">
          <cell r="B104" t="str">
            <v>1202702019</v>
          </cell>
          <cell r="C104">
            <v>0</v>
          </cell>
        </row>
        <row r="105">
          <cell r="B105" t="str">
            <v>1203001010</v>
          </cell>
          <cell r="C105">
            <v>0</v>
          </cell>
        </row>
        <row r="106">
          <cell r="B106" t="str">
            <v>1203001011</v>
          </cell>
          <cell r="C106">
            <v>40387.169999999896</v>
          </cell>
        </row>
        <row r="107">
          <cell r="B107" t="str">
            <v>1203001012</v>
          </cell>
          <cell r="C107">
            <v>0</v>
          </cell>
        </row>
        <row r="108">
          <cell r="B108" t="str">
            <v>1203001013</v>
          </cell>
          <cell r="C108">
            <v>-15537.67</v>
          </cell>
        </row>
        <row r="109">
          <cell r="B109" t="str">
            <v>1203001017</v>
          </cell>
          <cell r="C109">
            <v>0</v>
          </cell>
        </row>
        <row r="110">
          <cell r="B110" t="str">
            <v>1203002010</v>
          </cell>
          <cell r="C110">
            <v>0</v>
          </cell>
        </row>
        <row r="111">
          <cell r="B111" t="str">
            <v>1203002013</v>
          </cell>
          <cell r="C111">
            <v>635981.04</v>
          </cell>
        </row>
        <row r="112">
          <cell r="B112" t="str">
            <v>1203002017</v>
          </cell>
          <cell r="C112">
            <v>0</v>
          </cell>
        </row>
        <row r="113">
          <cell r="B113" t="str">
            <v>1203002019</v>
          </cell>
          <cell r="C113">
            <v>0</v>
          </cell>
        </row>
        <row r="114">
          <cell r="B114" t="str">
            <v>1203102010</v>
          </cell>
          <cell r="C114">
            <v>0</v>
          </cell>
        </row>
        <row r="115">
          <cell r="B115" t="str">
            <v>1203102011</v>
          </cell>
          <cell r="C115">
            <v>0</v>
          </cell>
        </row>
        <row r="116">
          <cell r="B116" t="str">
            <v>1203102013</v>
          </cell>
          <cell r="C116">
            <v>185491.88</v>
          </cell>
        </row>
        <row r="117">
          <cell r="B117" t="str">
            <v>1203102017</v>
          </cell>
          <cell r="C117">
            <v>0</v>
          </cell>
        </row>
        <row r="118">
          <cell r="B118" t="str">
            <v>1203102019</v>
          </cell>
          <cell r="C118">
            <v>0</v>
          </cell>
        </row>
        <row r="119">
          <cell r="B119" t="str">
            <v>1203202010</v>
          </cell>
          <cell r="C119">
            <v>192924.34</v>
          </cell>
        </row>
        <row r="120">
          <cell r="B120" t="str">
            <v>1203202013</v>
          </cell>
          <cell r="C120">
            <v>207526.16</v>
          </cell>
        </row>
        <row r="121">
          <cell r="B121" t="str">
            <v>1203202017</v>
          </cell>
          <cell r="C121">
            <v>0</v>
          </cell>
        </row>
        <row r="122">
          <cell r="B122" t="str">
            <v>1203202019</v>
          </cell>
          <cell r="C122">
            <v>0</v>
          </cell>
        </row>
        <row r="123">
          <cell r="B123" t="str">
            <v>1203301010</v>
          </cell>
          <cell r="C123">
            <v>315436.28999999899</v>
          </cell>
        </row>
        <row r="124">
          <cell r="B124" t="str">
            <v>1203301011</v>
          </cell>
          <cell r="C124">
            <v>280829.02</v>
          </cell>
        </row>
        <row r="125">
          <cell r="B125" t="str">
            <v>1203301013</v>
          </cell>
          <cell r="C125">
            <v>-521.97</v>
          </cell>
        </row>
        <row r="126">
          <cell r="B126" t="str">
            <v>1203301017</v>
          </cell>
          <cell r="C126">
            <v>0</v>
          </cell>
        </row>
        <row r="127">
          <cell r="B127" t="str">
            <v>1203301019</v>
          </cell>
          <cell r="C127">
            <v>-9800.18</v>
          </cell>
        </row>
        <row r="128">
          <cell r="B128" t="str">
            <v>1203301020</v>
          </cell>
          <cell r="C128">
            <v>190364.929999999</v>
          </cell>
        </row>
        <row r="129">
          <cell r="B129" t="str">
            <v>1203301021</v>
          </cell>
          <cell r="C129">
            <v>168780.799999999</v>
          </cell>
        </row>
        <row r="130">
          <cell r="B130" t="str">
            <v>1203301023</v>
          </cell>
          <cell r="C130">
            <v>24169.3499999999</v>
          </cell>
        </row>
        <row r="131">
          <cell r="B131" t="str">
            <v>1203301027</v>
          </cell>
          <cell r="C131">
            <v>0</v>
          </cell>
        </row>
        <row r="132">
          <cell r="B132" t="str">
            <v>1203301030</v>
          </cell>
          <cell r="C132">
            <v>1619894.36</v>
          </cell>
        </row>
        <row r="133">
          <cell r="B133" t="str">
            <v>1203301031</v>
          </cell>
          <cell r="C133">
            <v>434788.78</v>
          </cell>
        </row>
        <row r="134">
          <cell r="B134" t="str">
            <v>1203301033</v>
          </cell>
          <cell r="C134">
            <v>1003626.74</v>
          </cell>
        </row>
        <row r="135">
          <cell r="B135" t="str">
            <v>1203301037</v>
          </cell>
          <cell r="C135">
            <v>0.75</v>
          </cell>
        </row>
        <row r="136">
          <cell r="B136" t="str">
            <v>1203301039</v>
          </cell>
          <cell r="C136">
            <v>0</v>
          </cell>
        </row>
        <row r="137">
          <cell r="B137" t="str">
            <v>1203302010</v>
          </cell>
          <cell r="C137">
            <v>-0.01</v>
          </cell>
        </row>
        <row r="138">
          <cell r="B138" t="str">
            <v>1203302030</v>
          </cell>
          <cell r="C138">
            <v>13092.6</v>
          </cell>
        </row>
        <row r="139">
          <cell r="B139" t="str">
            <v>1203302033</v>
          </cell>
          <cell r="C139">
            <v>0</v>
          </cell>
        </row>
        <row r="140">
          <cell r="B140" t="str">
            <v>1203302036</v>
          </cell>
          <cell r="C140">
            <v>-1427.0999999999899</v>
          </cell>
        </row>
        <row r="141">
          <cell r="B141" t="str">
            <v>1203302062</v>
          </cell>
          <cell r="C141">
            <v>1649.54</v>
          </cell>
        </row>
        <row r="142">
          <cell r="B142" t="str">
            <v>1203302063</v>
          </cell>
          <cell r="C142">
            <v>18029.77</v>
          </cell>
        </row>
        <row r="143">
          <cell r="B143" t="str">
            <v>1203302066</v>
          </cell>
          <cell r="C143">
            <v>-18074.459999999901</v>
          </cell>
        </row>
        <row r="144">
          <cell r="B144" t="str">
            <v>1203302067</v>
          </cell>
          <cell r="C144">
            <v>-1720.0899999999899</v>
          </cell>
        </row>
        <row r="145">
          <cell r="B145" t="str">
            <v>1203302100</v>
          </cell>
          <cell r="C145">
            <v>1968924.85</v>
          </cell>
        </row>
        <row r="146">
          <cell r="B146" t="str">
            <v>1203302101</v>
          </cell>
          <cell r="C146">
            <v>-1749.5899999999899</v>
          </cell>
        </row>
        <row r="147">
          <cell r="B147" t="str">
            <v>1203302103</v>
          </cell>
          <cell r="C147">
            <v>223.729999999999</v>
          </cell>
        </row>
        <row r="148">
          <cell r="B148" t="str">
            <v>1203302107</v>
          </cell>
          <cell r="C148">
            <v>0</v>
          </cell>
        </row>
        <row r="149">
          <cell r="B149" t="str">
            <v>1203401010</v>
          </cell>
          <cell r="C149">
            <v>1571.3099999999899</v>
          </cell>
        </row>
        <row r="150">
          <cell r="B150" t="str">
            <v>1203401013</v>
          </cell>
          <cell r="C150">
            <v>44328.669999999896</v>
          </cell>
        </row>
        <row r="151">
          <cell r="B151" t="str">
            <v>1203401017</v>
          </cell>
          <cell r="C151">
            <v>-36636.5</v>
          </cell>
        </row>
        <row r="152">
          <cell r="B152" t="str">
            <v>1203401019</v>
          </cell>
          <cell r="C152">
            <v>0</v>
          </cell>
        </row>
        <row r="153">
          <cell r="B153" t="str">
            <v>1203502010</v>
          </cell>
          <cell r="C153">
            <v>126015.75</v>
          </cell>
        </row>
        <row r="154">
          <cell r="B154" t="str">
            <v>1203502011</v>
          </cell>
          <cell r="C154">
            <v>198760.57</v>
          </cell>
        </row>
        <row r="155">
          <cell r="B155" t="str">
            <v>1203502012</v>
          </cell>
          <cell r="C155">
            <v>190.03</v>
          </cell>
        </row>
        <row r="156">
          <cell r="B156" t="str">
            <v>1203502013</v>
          </cell>
          <cell r="C156">
            <v>-44908.639999999898</v>
          </cell>
        </row>
        <row r="157">
          <cell r="B157" t="str">
            <v>1203502017</v>
          </cell>
          <cell r="C157">
            <v>0</v>
          </cell>
        </row>
        <row r="158">
          <cell r="B158" t="str">
            <v>1203502019</v>
          </cell>
          <cell r="C158">
            <v>0</v>
          </cell>
        </row>
        <row r="159">
          <cell r="B159" t="str">
            <v>1203502020</v>
          </cell>
          <cell r="C159">
            <v>0</v>
          </cell>
        </row>
        <row r="160">
          <cell r="B160" t="str">
            <v>1203502021</v>
          </cell>
          <cell r="C160">
            <v>0</v>
          </cell>
        </row>
        <row r="161">
          <cell r="B161" t="str">
            <v>1203502022</v>
          </cell>
          <cell r="C161">
            <v>-12445.34</v>
          </cell>
        </row>
        <row r="162">
          <cell r="B162" t="str">
            <v>1203502023</v>
          </cell>
          <cell r="C162">
            <v>287.05</v>
          </cell>
        </row>
        <row r="163">
          <cell r="B163" t="str">
            <v>1203502027</v>
          </cell>
          <cell r="C163">
            <v>0</v>
          </cell>
        </row>
        <row r="164">
          <cell r="B164" t="str">
            <v>1203502029</v>
          </cell>
          <cell r="C164">
            <v>-0.55000000000000004</v>
          </cell>
        </row>
        <row r="165">
          <cell r="B165" t="str">
            <v>1203504010</v>
          </cell>
          <cell r="C165">
            <v>18522.68</v>
          </cell>
        </row>
        <row r="166">
          <cell r="B166" t="str">
            <v>1203504011</v>
          </cell>
          <cell r="C166">
            <v>-460126.57</v>
          </cell>
        </row>
        <row r="167">
          <cell r="B167" t="str">
            <v>1203504012</v>
          </cell>
          <cell r="C167">
            <v>0</v>
          </cell>
        </row>
        <row r="168">
          <cell r="B168" t="str">
            <v>1203504013</v>
          </cell>
          <cell r="C168">
            <v>-3097258.14</v>
          </cell>
        </row>
        <row r="169">
          <cell r="B169" t="str">
            <v>1203504017</v>
          </cell>
          <cell r="C169">
            <v>0</v>
          </cell>
        </row>
        <row r="170">
          <cell r="B170" t="str">
            <v>1203504020</v>
          </cell>
          <cell r="C170">
            <v>13558.67</v>
          </cell>
        </row>
        <row r="171">
          <cell r="B171" t="str">
            <v>1203504021</v>
          </cell>
          <cell r="C171">
            <v>350</v>
          </cell>
        </row>
        <row r="172">
          <cell r="B172" t="str">
            <v>1203504022</v>
          </cell>
          <cell r="C172">
            <v>-18587.27</v>
          </cell>
        </row>
        <row r="173">
          <cell r="B173" t="str">
            <v>1203504023</v>
          </cell>
          <cell r="C173">
            <v>21368.369999999901</v>
          </cell>
        </row>
        <row r="174">
          <cell r="B174" t="str">
            <v>1203504027</v>
          </cell>
          <cell r="C174">
            <v>0</v>
          </cell>
        </row>
        <row r="175">
          <cell r="B175" t="str">
            <v>1203504029</v>
          </cell>
          <cell r="C175">
            <v>0</v>
          </cell>
        </row>
        <row r="176">
          <cell r="B176" t="str">
            <v>1203504030</v>
          </cell>
          <cell r="C176">
            <v>10700.549999999899</v>
          </cell>
        </row>
        <row r="177">
          <cell r="B177" t="str">
            <v>1203504033</v>
          </cell>
          <cell r="C177">
            <v>0</v>
          </cell>
        </row>
        <row r="178">
          <cell r="B178" t="str">
            <v>1203504040</v>
          </cell>
          <cell r="C178">
            <v>7263.31</v>
          </cell>
        </row>
        <row r="179">
          <cell r="B179" t="str">
            <v>1203504043</v>
          </cell>
          <cell r="C179">
            <v>0</v>
          </cell>
        </row>
        <row r="180">
          <cell r="B180" t="str">
            <v>1203504050</v>
          </cell>
          <cell r="C180">
            <v>140469.329999999</v>
          </cell>
        </row>
        <row r="181">
          <cell r="B181" t="str">
            <v>1203504053</v>
          </cell>
          <cell r="C181">
            <v>-37.649999999999899</v>
          </cell>
        </row>
        <row r="182">
          <cell r="B182" t="str">
            <v>1203504060</v>
          </cell>
          <cell r="C182">
            <v>63126.209999999897</v>
          </cell>
        </row>
        <row r="183">
          <cell r="B183" t="str">
            <v>1203504063</v>
          </cell>
          <cell r="C183">
            <v>50.46</v>
          </cell>
        </row>
        <row r="184">
          <cell r="B184" t="str">
            <v>1203504070</v>
          </cell>
          <cell r="C184">
            <v>38161.33</v>
          </cell>
        </row>
        <row r="185">
          <cell r="B185" t="str">
            <v>1203504080</v>
          </cell>
          <cell r="C185">
            <v>0</v>
          </cell>
        </row>
        <row r="186">
          <cell r="B186" t="str">
            <v>1203504082</v>
          </cell>
          <cell r="C186">
            <v>4530348.29</v>
          </cell>
        </row>
        <row r="187">
          <cell r="B187" t="str">
            <v>1203504083</v>
          </cell>
          <cell r="C187">
            <v>1248569.03</v>
          </cell>
        </row>
        <row r="188">
          <cell r="B188" t="str">
            <v>1203504087</v>
          </cell>
          <cell r="C188">
            <v>-4530348.29</v>
          </cell>
        </row>
        <row r="189">
          <cell r="B189" t="str">
            <v>1203509010</v>
          </cell>
          <cell r="C189">
            <v>118674.12</v>
          </cell>
        </row>
        <row r="190">
          <cell r="B190" t="str">
            <v>1203509011</v>
          </cell>
          <cell r="C190">
            <v>204584.29</v>
          </cell>
        </row>
        <row r="191">
          <cell r="B191" t="str">
            <v>1203509012</v>
          </cell>
          <cell r="C191">
            <v>0</v>
          </cell>
        </row>
        <row r="192">
          <cell r="B192" t="str">
            <v>1203509013</v>
          </cell>
          <cell r="C192">
            <v>-83609.350000000006</v>
          </cell>
        </row>
        <row r="193">
          <cell r="B193" t="str">
            <v>1203509017</v>
          </cell>
          <cell r="C193">
            <v>0</v>
          </cell>
        </row>
        <row r="194">
          <cell r="B194" t="str">
            <v>1203509019</v>
          </cell>
          <cell r="C194">
            <v>-125649.63</v>
          </cell>
        </row>
        <row r="195">
          <cell r="B195" t="str">
            <v>1203509020</v>
          </cell>
          <cell r="C195">
            <v>148733.84</v>
          </cell>
        </row>
        <row r="196">
          <cell r="B196" t="str">
            <v>1203509021</v>
          </cell>
          <cell r="C196">
            <v>-36710.769999999902</v>
          </cell>
        </row>
        <row r="197">
          <cell r="B197" t="str">
            <v>1203509023</v>
          </cell>
          <cell r="C197">
            <v>-9623.0400000000009</v>
          </cell>
        </row>
        <row r="198">
          <cell r="B198" t="str">
            <v>1203509029</v>
          </cell>
          <cell r="C198">
            <v>-23337.52</v>
          </cell>
        </row>
        <row r="199">
          <cell r="B199" t="str">
            <v>1203509030</v>
          </cell>
          <cell r="C199">
            <v>0</v>
          </cell>
        </row>
        <row r="200">
          <cell r="B200" t="str">
            <v>1203509033</v>
          </cell>
          <cell r="C200">
            <v>0</v>
          </cell>
        </row>
        <row r="201">
          <cell r="B201" t="str">
            <v>1203510010</v>
          </cell>
          <cell r="C201">
            <v>2104154.16</v>
          </cell>
        </row>
        <row r="202">
          <cell r="B202" t="str">
            <v>1203510011</v>
          </cell>
          <cell r="C202">
            <v>-22166623.469999898</v>
          </cell>
        </row>
        <row r="203">
          <cell r="B203" t="str">
            <v>1203510012</v>
          </cell>
          <cell r="C203">
            <v>-4957.29</v>
          </cell>
        </row>
        <row r="204">
          <cell r="B204" t="str">
            <v>1203510013</v>
          </cell>
          <cell r="C204">
            <v>23556218.109999899</v>
          </cell>
        </row>
        <row r="205">
          <cell r="B205" t="str">
            <v>1203510016</v>
          </cell>
          <cell r="C205">
            <v>0</v>
          </cell>
        </row>
        <row r="206">
          <cell r="B206" t="str">
            <v>1203510017</v>
          </cell>
          <cell r="C206">
            <v>8550.45999999999</v>
          </cell>
        </row>
        <row r="207">
          <cell r="B207" t="str">
            <v>1203510019</v>
          </cell>
          <cell r="C207">
            <v>-46.89</v>
          </cell>
        </row>
        <row r="208">
          <cell r="B208" t="str">
            <v>1203510020</v>
          </cell>
          <cell r="C208">
            <v>10375.01</v>
          </cell>
        </row>
        <row r="209">
          <cell r="B209" t="str">
            <v>1203510021</v>
          </cell>
          <cell r="C209">
            <v>-5744.6499999999896</v>
          </cell>
        </row>
        <row r="210">
          <cell r="B210" t="str">
            <v>1203510022</v>
          </cell>
          <cell r="C210">
            <v>1951.5699999999899</v>
          </cell>
        </row>
        <row r="211">
          <cell r="B211" t="str">
            <v>1203510023</v>
          </cell>
          <cell r="C211">
            <v>-746.27999999999895</v>
          </cell>
        </row>
        <row r="212">
          <cell r="B212" t="str">
            <v>1203510027</v>
          </cell>
          <cell r="C212">
            <v>-1951.5699999999899</v>
          </cell>
        </row>
        <row r="213">
          <cell r="B213" t="str">
            <v>1203510029</v>
          </cell>
          <cell r="C213">
            <v>-17459.299999999901</v>
          </cell>
        </row>
        <row r="214">
          <cell r="B214" t="str">
            <v>1203519010</v>
          </cell>
          <cell r="C214">
            <v>0</v>
          </cell>
        </row>
        <row r="215">
          <cell r="B215" t="str">
            <v>1203519011</v>
          </cell>
          <cell r="C215">
            <v>-597542.25</v>
          </cell>
        </row>
        <row r="216">
          <cell r="B216" t="str">
            <v>1203519012</v>
          </cell>
          <cell r="C216">
            <v>-1516295.9299999899</v>
          </cell>
        </row>
        <row r="217">
          <cell r="B217" t="str">
            <v>1203519013</v>
          </cell>
          <cell r="C217">
            <v>18360</v>
          </cell>
        </row>
        <row r="218">
          <cell r="B218" t="str">
            <v>1203519017</v>
          </cell>
          <cell r="C218">
            <v>597542.25</v>
          </cell>
        </row>
        <row r="219">
          <cell r="B219" t="str">
            <v>1203519019</v>
          </cell>
          <cell r="C219">
            <v>7803.25</v>
          </cell>
        </row>
        <row r="220">
          <cell r="B220" t="str">
            <v>1203524010</v>
          </cell>
          <cell r="C220">
            <v>711.13</v>
          </cell>
        </row>
        <row r="221">
          <cell r="B221" t="str">
            <v>1203524013</v>
          </cell>
          <cell r="C221">
            <v>-6.99</v>
          </cell>
        </row>
        <row r="222">
          <cell r="B222" t="str">
            <v>1203526010</v>
          </cell>
          <cell r="C222">
            <v>0</v>
          </cell>
        </row>
        <row r="223">
          <cell r="B223" t="str">
            <v>1203526012</v>
          </cell>
          <cell r="C223">
            <v>0</v>
          </cell>
        </row>
        <row r="224">
          <cell r="B224" t="str">
            <v>1203526013</v>
          </cell>
          <cell r="C224">
            <v>257.17</v>
          </cell>
        </row>
        <row r="225">
          <cell r="B225" t="str">
            <v>1203527010</v>
          </cell>
          <cell r="C225">
            <v>-119.709999999999</v>
          </cell>
        </row>
        <row r="226">
          <cell r="B226" t="str">
            <v>1203527012</v>
          </cell>
          <cell r="C226">
            <v>-791.88</v>
          </cell>
        </row>
        <row r="227">
          <cell r="B227" t="str">
            <v>1203527013</v>
          </cell>
          <cell r="C227">
            <v>0</v>
          </cell>
        </row>
        <row r="228">
          <cell r="B228" t="str">
            <v>1203528010</v>
          </cell>
          <cell r="C228">
            <v>0</v>
          </cell>
        </row>
        <row r="229">
          <cell r="B229" t="str">
            <v>1203528012</v>
          </cell>
          <cell r="C229">
            <v>-273</v>
          </cell>
        </row>
        <row r="230">
          <cell r="B230" t="str">
            <v>1203528013</v>
          </cell>
          <cell r="C230">
            <v>140.84</v>
          </cell>
        </row>
        <row r="231">
          <cell r="B231" t="str">
            <v>1203529010</v>
          </cell>
          <cell r="C231">
            <v>0</v>
          </cell>
        </row>
        <row r="232">
          <cell r="B232" t="str">
            <v>1203529013</v>
          </cell>
          <cell r="C232">
            <v>0</v>
          </cell>
        </row>
        <row r="233">
          <cell r="B233" t="str">
            <v>1203531010</v>
          </cell>
          <cell r="C233">
            <v>4.78</v>
          </cell>
        </row>
        <row r="234">
          <cell r="B234" t="str">
            <v>1203531012</v>
          </cell>
          <cell r="C234">
            <v>-1.37</v>
          </cell>
        </row>
        <row r="235">
          <cell r="B235" t="str">
            <v>1203531013</v>
          </cell>
          <cell r="C235">
            <v>-3.79</v>
          </cell>
        </row>
        <row r="236">
          <cell r="B236" t="str">
            <v>1203532011</v>
          </cell>
          <cell r="C236">
            <v>-1681.89</v>
          </cell>
        </row>
        <row r="237">
          <cell r="B237" t="str">
            <v>1203532013</v>
          </cell>
          <cell r="C237">
            <v>49536.18</v>
          </cell>
        </row>
        <row r="238">
          <cell r="B238" t="str">
            <v>1203532017</v>
          </cell>
          <cell r="C238">
            <v>-47943.849999999897</v>
          </cell>
        </row>
        <row r="239">
          <cell r="B239" t="str">
            <v>1203603010</v>
          </cell>
          <cell r="C239">
            <v>2864.1799999999898</v>
          </cell>
        </row>
        <row r="240">
          <cell r="B240" t="str">
            <v>1203603011</v>
          </cell>
          <cell r="C240">
            <v>7635.8299999999899</v>
          </cell>
        </row>
        <row r="241">
          <cell r="B241" t="str">
            <v>1203603013</v>
          </cell>
          <cell r="C241">
            <v>910.57</v>
          </cell>
        </row>
        <row r="242">
          <cell r="B242" t="str">
            <v>1203603017</v>
          </cell>
          <cell r="C242">
            <v>0</v>
          </cell>
        </row>
        <row r="243">
          <cell r="B243" t="str">
            <v>1203604010</v>
          </cell>
          <cell r="C243">
            <v>0</v>
          </cell>
        </row>
        <row r="244">
          <cell r="B244" t="str">
            <v>1203604013</v>
          </cell>
          <cell r="C244">
            <v>596004.29</v>
          </cell>
        </row>
        <row r="245">
          <cell r="B245" t="str">
            <v>1203604017</v>
          </cell>
          <cell r="C245">
            <v>-168204.769999999</v>
          </cell>
        </row>
        <row r="246">
          <cell r="B246" t="str">
            <v>1203604019</v>
          </cell>
          <cell r="C246">
            <v>0</v>
          </cell>
        </row>
        <row r="247">
          <cell r="B247" t="str">
            <v>1203801010</v>
          </cell>
          <cell r="C247">
            <v>54555.05</v>
          </cell>
        </row>
        <row r="248">
          <cell r="B248" t="str">
            <v>1203801011</v>
          </cell>
          <cell r="C248">
            <v>117934.12</v>
          </cell>
        </row>
        <row r="249">
          <cell r="B249" t="str">
            <v>1203801013</v>
          </cell>
          <cell r="C249">
            <v>1426028.32</v>
          </cell>
        </row>
        <row r="250">
          <cell r="B250" t="str">
            <v>1203801017</v>
          </cell>
          <cell r="C250">
            <v>-1513597.54</v>
          </cell>
        </row>
        <row r="251">
          <cell r="B251" t="str">
            <v>1203801019</v>
          </cell>
          <cell r="C251">
            <v>0</v>
          </cell>
        </row>
        <row r="252">
          <cell r="B252" t="str">
            <v>1203803010</v>
          </cell>
          <cell r="C252">
            <v>0</v>
          </cell>
        </row>
        <row r="253">
          <cell r="B253" t="str">
            <v>1203803011</v>
          </cell>
          <cell r="C253">
            <v>6875.1899999999896</v>
          </cell>
        </row>
        <row r="254">
          <cell r="B254" t="str">
            <v>1203803017</v>
          </cell>
          <cell r="C254">
            <v>0</v>
          </cell>
        </row>
        <row r="255">
          <cell r="B255" t="str">
            <v>1203803019</v>
          </cell>
          <cell r="C255">
            <v>0</v>
          </cell>
        </row>
        <row r="256">
          <cell r="B256" t="str">
            <v>1204102010</v>
          </cell>
          <cell r="C256">
            <v>2279.96</v>
          </cell>
        </row>
        <row r="257">
          <cell r="B257" t="str">
            <v>1204102013</v>
          </cell>
          <cell r="C257">
            <v>2702.05</v>
          </cell>
        </row>
        <row r="258">
          <cell r="B258" t="str">
            <v>1204102017</v>
          </cell>
          <cell r="C258">
            <v>0</v>
          </cell>
        </row>
        <row r="259">
          <cell r="B259" t="str">
            <v>1204102019</v>
          </cell>
          <cell r="C259">
            <v>0</v>
          </cell>
        </row>
        <row r="260">
          <cell r="B260" t="str">
            <v>1204501010</v>
          </cell>
          <cell r="C260">
            <v>1114.76</v>
          </cell>
        </row>
        <row r="261">
          <cell r="B261" t="str">
            <v>1204501011</v>
          </cell>
          <cell r="C261">
            <v>39021.639999999898</v>
          </cell>
        </row>
        <row r="262">
          <cell r="B262" t="str">
            <v>1204501013</v>
          </cell>
          <cell r="C262">
            <v>-5144.7399999999898</v>
          </cell>
        </row>
        <row r="263">
          <cell r="B263" t="str">
            <v>1204501017</v>
          </cell>
          <cell r="C263">
            <v>0</v>
          </cell>
        </row>
        <row r="264">
          <cell r="B264" t="str">
            <v>1204502010</v>
          </cell>
          <cell r="C264">
            <v>0</v>
          </cell>
        </row>
        <row r="265">
          <cell r="B265" t="str">
            <v>1204502013</v>
          </cell>
          <cell r="C265">
            <v>637693.03</v>
          </cell>
        </row>
        <row r="266">
          <cell r="B266" t="str">
            <v>1204502017</v>
          </cell>
          <cell r="C266">
            <v>-66.040000000000006</v>
          </cell>
        </row>
        <row r="267">
          <cell r="B267" t="str">
            <v>1204502019</v>
          </cell>
          <cell r="C267">
            <v>0</v>
          </cell>
        </row>
        <row r="268">
          <cell r="B268" t="str">
            <v>1204599010</v>
          </cell>
          <cell r="C268">
            <v>4195.9799999999896</v>
          </cell>
        </row>
        <row r="269">
          <cell r="B269" t="str">
            <v>1204599013</v>
          </cell>
          <cell r="C269">
            <v>5494.06</v>
          </cell>
        </row>
        <row r="270">
          <cell r="B270" t="str">
            <v>1204599017</v>
          </cell>
          <cell r="C270">
            <v>0</v>
          </cell>
        </row>
        <row r="271">
          <cell r="B271" t="str">
            <v>1204599019</v>
          </cell>
          <cell r="C271">
            <v>0</v>
          </cell>
        </row>
        <row r="272">
          <cell r="B272" t="str">
            <v>1204601010</v>
          </cell>
          <cell r="C272">
            <v>43349.989999999903</v>
          </cell>
        </row>
        <row r="273">
          <cell r="B273" t="str">
            <v>1204601013</v>
          </cell>
          <cell r="C273">
            <v>153642.04</v>
          </cell>
        </row>
        <row r="274">
          <cell r="B274" t="str">
            <v>1204601017</v>
          </cell>
          <cell r="C274">
            <v>45227.129999999903</v>
          </cell>
        </row>
        <row r="275">
          <cell r="B275" t="str">
            <v>1204601019</v>
          </cell>
          <cell r="C275">
            <v>0</v>
          </cell>
        </row>
        <row r="276">
          <cell r="B276" t="str">
            <v>1207601010</v>
          </cell>
          <cell r="C276">
            <v>0</v>
          </cell>
        </row>
        <row r="277">
          <cell r="B277" t="str">
            <v>1207601013</v>
          </cell>
          <cell r="C277">
            <v>66027.88</v>
          </cell>
        </row>
        <row r="278">
          <cell r="B278" t="str">
            <v>1207601017</v>
          </cell>
          <cell r="C278">
            <v>0</v>
          </cell>
        </row>
        <row r="279">
          <cell r="B279" t="str">
            <v>1207601019</v>
          </cell>
          <cell r="C279">
            <v>0</v>
          </cell>
        </row>
        <row r="280">
          <cell r="B280" t="str">
            <v>1207902010</v>
          </cell>
          <cell r="C280">
            <v>0</v>
          </cell>
        </row>
        <row r="281">
          <cell r="B281" t="str">
            <v>1207902013</v>
          </cell>
          <cell r="C281">
            <v>1182301.6000000001</v>
          </cell>
        </row>
        <row r="282">
          <cell r="B282" t="str">
            <v>1207902017</v>
          </cell>
          <cell r="C282">
            <v>-1074672.08</v>
          </cell>
        </row>
        <row r="283">
          <cell r="B283" t="str">
            <v>1207902019</v>
          </cell>
          <cell r="C283">
            <v>0</v>
          </cell>
        </row>
        <row r="284">
          <cell r="B284" t="str">
            <v>1209701010</v>
          </cell>
          <cell r="C284">
            <v>0</v>
          </cell>
        </row>
        <row r="285">
          <cell r="B285" t="str">
            <v>1209701013</v>
          </cell>
          <cell r="C285">
            <v>1781.13</v>
          </cell>
        </row>
        <row r="286">
          <cell r="B286" t="str">
            <v>1209701017</v>
          </cell>
          <cell r="C286">
            <v>0</v>
          </cell>
        </row>
        <row r="287">
          <cell r="B287" t="str">
            <v>1209701019</v>
          </cell>
          <cell r="C287">
            <v>0</v>
          </cell>
        </row>
        <row r="288">
          <cell r="B288" t="str">
            <v>2000000099</v>
          </cell>
          <cell r="C288">
            <v>0</v>
          </cell>
        </row>
        <row r="289">
          <cell r="B289" t="str">
            <v>2000000499</v>
          </cell>
          <cell r="C289">
            <v>-6617.38</v>
          </cell>
        </row>
        <row r="290">
          <cell r="B290" t="str">
            <v>2110000000</v>
          </cell>
          <cell r="C290">
            <v>11050.129999999899</v>
          </cell>
        </row>
        <row r="291">
          <cell r="B291" t="str">
            <v>2110001000</v>
          </cell>
          <cell r="C291">
            <v>-2492117.08</v>
          </cell>
        </row>
        <row r="292">
          <cell r="B292" t="str">
            <v>2110002000</v>
          </cell>
          <cell r="C292">
            <v>344.81999999999903</v>
          </cell>
        </row>
        <row r="293">
          <cell r="B293" t="str">
            <v>2110003000</v>
          </cell>
          <cell r="C293">
            <v>-809280.63</v>
          </cell>
        </row>
        <row r="294">
          <cell r="B294" t="str">
            <v>2110005000</v>
          </cell>
          <cell r="C294">
            <v>27.6099999999999</v>
          </cell>
        </row>
        <row r="295">
          <cell r="B295" t="str">
            <v>2110010000</v>
          </cell>
          <cell r="C295">
            <v>-50271.949999999903</v>
          </cell>
        </row>
        <row r="296">
          <cell r="B296" t="str">
            <v>2110021000</v>
          </cell>
          <cell r="C296">
            <v>97691.979999999894</v>
          </cell>
        </row>
        <row r="297">
          <cell r="B297" t="str">
            <v>2110022000</v>
          </cell>
          <cell r="C297">
            <v>36685.79</v>
          </cell>
        </row>
        <row r="298">
          <cell r="B298" t="str">
            <v>2110023000</v>
          </cell>
          <cell r="C298">
            <v>6739.76</v>
          </cell>
        </row>
        <row r="299">
          <cell r="B299" t="str">
            <v>2110030000</v>
          </cell>
          <cell r="C299">
            <v>0</v>
          </cell>
        </row>
        <row r="300">
          <cell r="B300" t="str">
            <v>2110040000</v>
          </cell>
          <cell r="C300">
            <v>-29.43</v>
          </cell>
        </row>
        <row r="301">
          <cell r="B301" t="str">
            <v>2110041000</v>
          </cell>
          <cell r="C301">
            <v>-5932634.2999999896</v>
          </cell>
        </row>
        <row r="302">
          <cell r="B302" t="str">
            <v>2110061000</v>
          </cell>
          <cell r="C302">
            <v>7198.84</v>
          </cell>
        </row>
        <row r="303">
          <cell r="B303" t="str">
            <v>2110062000</v>
          </cell>
          <cell r="C303">
            <v>10331.780000000001</v>
          </cell>
        </row>
        <row r="304">
          <cell r="B304" t="str">
            <v>2110063000</v>
          </cell>
          <cell r="C304">
            <v>20907.9199999999</v>
          </cell>
        </row>
        <row r="305">
          <cell r="B305" t="str">
            <v>2110063100</v>
          </cell>
          <cell r="C305">
            <v>4007.98</v>
          </cell>
        </row>
        <row r="306">
          <cell r="B306" t="str">
            <v>2110090000</v>
          </cell>
          <cell r="C306">
            <v>0</v>
          </cell>
        </row>
        <row r="307">
          <cell r="B307" t="str">
            <v>2111010000</v>
          </cell>
          <cell r="C307">
            <v>120.66</v>
          </cell>
        </row>
        <row r="308">
          <cell r="B308" t="str">
            <v>2111010200</v>
          </cell>
          <cell r="C308">
            <v>359182.239999999</v>
          </cell>
        </row>
        <row r="309">
          <cell r="B309" t="str">
            <v>2111010300</v>
          </cell>
          <cell r="C309">
            <v>293517.609999999</v>
          </cell>
        </row>
        <row r="310">
          <cell r="B310" t="str">
            <v>2111010400</v>
          </cell>
          <cell r="C310">
            <v>78562.91</v>
          </cell>
        </row>
        <row r="311">
          <cell r="B311" t="str">
            <v>2111010500</v>
          </cell>
          <cell r="C311">
            <v>57436.029999999897</v>
          </cell>
        </row>
        <row r="312">
          <cell r="B312" t="str">
            <v>2111011600</v>
          </cell>
          <cell r="C312">
            <v>1113385.3</v>
          </cell>
        </row>
        <row r="313">
          <cell r="B313" t="str">
            <v>2111011700</v>
          </cell>
          <cell r="C313">
            <v>-27430.63</v>
          </cell>
        </row>
        <row r="314">
          <cell r="B314" t="str">
            <v>2111110000</v>
          </cell>
          <cell r="C314">
            <v>169.88999999999899</v>
          </cell>
        </row>
        <row r="315">
          <cell r="B315" t="str">
            <v>2111110200</v>
          </cell>
          <cell r="C315">
            <v>162044.13</v>
          </cell>
        </row>
        <row r="316">
          <cell r="B316" t="str">
            <v>2111110300</v>
          </cell>
          <cell r="C316">
            <v>12961003.890000001</v>
          </cell>
        </row>
        <row r="317">
          <cell r="B317" t="str">
            <v>2111110400</v>
          </cell>
          <cell r="C317">
            <v>3884395.1499999901</v>
          </cell>
        </row>
        <row r="318">
          <cell r="B318" t="str">
            <v>2111110500</v>
          </cell>
          <cell r="C318">
            <v>2950272.77</v>
          </cell>
        </row>
        <row r="319">
          <cell r="B319" t="str">
            <v>2111110800</v>
          </cell>
          <cell r="C319">
            <v>411846.21</v>
          </cell>
        </row>
        <row r="320">
          <cell r="B320" t="str">
            <v>2111110900</v>
          </cell>
          <cell r="C320">
            <v>16028.69</v>
          </cell>
        </row>
        <row r="321">
          <cell r="B321" t="str">
            <v>2111111300</v>
          </cell>
          <cell r="C321">
            <v>7319205.8799999896</v>
          </cell>
        </row>
        <row r="322">
          <cell r="B322" t="str">
            <v>2111111500</v>
          </cell>
          <cell r="C322">
            <v>35129.93</v>
          </cell>
        </row>
        <row r="323">
          <cell r="B323" t="str">
            <v>2111111600</v>
          </cell>
          <cell r="C323">
            <v>82333.429999999906</v>
          </cell>
        </row>
        <row r="324">
          <cell r="B324" t="str">
            <v>2111111700</v>
          </cell>
          <cell r="C324">
            <v>48253.129999999903</v>
          </cell>
        </row>
        <row r="325">
          <cell r="B325" t="str">
            <v>2111111900</v>
          </cell>
          <cell r="C325">
            <v>1679.48</v>
          </cell>
        </row>
        <row r="326">
          <cell r="B326" t="str">
            <v>2111210000</v>
          </cell>
          <cell r="C326">
            <v>154466.609999999</v>
          </cell>
        </row>
        <row r="327">
          <cell r="B327" t="str">
            <v>2111210200</v>
          </cell>
          <cell r="C327">
            <v>85.68</v>
          </cell>
        </row>
        <row r="328">
          <cell r="B328" t="str">
            <v>2111210300</v>
          </cell>
          <cell r="C328">
            <v>5053445.1500000004</v>
          </cell>
        </row>
        <row r="329">
          <cell r="B329" t="str">
            <v>2111210400</v>
          </cell>
          <cell r="C329">
            <v>7371712.46</v>
          </cell>
        </row>
        <row r="330">
          <cell r="B330" t="str">
            <v>2111210500</v>
          </cell>
          <cell r="C330">
            <v>5914110.4299999904</v>
          </cell>
        </row>
        <row r="331">
          <cell r="B331" t="str">
            <v>2111210600</v>
          </cell>
          <cell r="C331">
            <v>2051595.9399999899</v>
          </cell>
        </row>
        <row r="332">
          <cell r="B332" t="str">
            <v>2111210800</v>
          </cell>
          <cell r="C332">
            <v>3288382.83</v>
          </cell>
        </row>
        <row r="333">
          <cell r="B333" t="str">
            <v>2111210900</v>
          </cell>
          <cell r="C333">
            <v>57360.3</v>
          </cell>
        </row>
        <row r="334">
          <cell r="B334" t="str">
            <v>2111211200</v>
          </cell>
          <cell r="C334">
            <v>139.44999999999899</v>
          </cell>
        </row>
        <row r="335">
          <cell r="B335" t="str">
            <v>2111211300</v>
          </cell>
          <cell r="C335">
            <v>312013.299999999</v>
          </cell>
        </row>
        <row r="336">
          <cell r="B336" t="str">
            <v>2111211500</v>
          </cell>
          <cell r="C336">
            <v>283497.28000000003</v>
          </cell>
        </row>
        <row r="337">
          <cell r="B337" t="str">
            <v>2111211600</v>
          </cell>
          <cell r="C337">
            <v>938997.21999999904</v>
          </cell>
        </row>
        <row r="338">
          <cell r="B338" t="str">
            <v>2111211700</v>
          </cell>
          <cell r="C338">
            <v>46587</v>
          </cell>
        </row>
        <row r="339">
          <cell r="B339" t="str">
            <v>2111211900</v>
          </cell>
          <cell r="C339">
            <v>7.48</v>
          </cell>
        </row>
        <row r="340">
          <cell r="B340" t="str">
            <v>2111240000</v>
          </cell>
          <cell r="C340">
            <v>126927475.22</v>
          </cell>
        </row>
        <row r="341">
          <cell r="B341" t="str">
            <v>2111310000</v>
          </cell>
          <cell r="C341">
            <v>2780843.58</v>
          </cell>
        </row>
        <row r="342">
          <cell r="B342" t="str">
            <v>2111310100</v>
          </cell>
          <cell r="C342">
            <v>10058697.02</v>
          </cell>
        </row>
        <row r="343">
          <cell r="B343" t="str">
            <v>2111310200</v>
          </cell>
          <cell r="C343">
            <v>28317190.420000002</v>
          </cell>
        </row>
        <row r="344">
          <cell r="B344" t="str">
            <v>2111310300</v>
          </cell>
          <cell r="C344">
            <v>92091771.75</v>
          </cell>
        </row>
        <row r="345">
          <cell r="B345" t="str">
            <v>2111310400</v>
          </cell>
          <cell r="C345">
            <v>22980449.18</v>
          </cell>
        </row>
        <row r="346">
          <cell r="B346" t="str">
            <v>2111310500</v>
          </cell>
          <cell r="C346">
            <v>98063244.769999906</v>
          </cell>
        </row>
        <row r="347">
          <cell r="B347" t="str">
            <v>2111310800</v>
          </cell>
          <cell r="C347">
            <v>468707.12</v>
          </cell>
        </row>
        <row r="348">
          <cell r="B348" t="str">
            <v>2111310900</v>
          </cell>
          <cell r="C348">
            <v>220855.42</v>
          </cell>
        </row>
        <row r="349">
          <cell r="B349" t="str">
            <v>2111311200</v>
          </cell>
          <cell r="C349">
            <v>376697.16999999899</v>
          </cell>
        </row>
        <row r="350">
          <cell r="B350" t="str">
            <v>2111311300</v>
          </cell>
          <cell r="C350">
            <v>641783.15</v>
          </cell>
        </row>
        <row r="351">
          <cell r="B351" t="str">
            <v>2111311500</v>
          </cell>
          <cell r="C351">
            <v>2487367.4700000002</v>
          </cell>
        </row>
        <row r="352">
          <cell r="B352" t="str">
            <v>2111311600</v>
          </cell>
          <cell r="C352">
            <v>2984413.77999999</v>
          </cell>
        </row>
        <row r="353">
          <cell r="B353" t="str">
            <v>2111311700</v>
          </cell>
          <cell r="C353">
            <v>1945744.9099999899</v>
          </cell>
        </row>
        <row r="354">
          <cell r="B354" t="str">
            <v>2111311800</v>
          </cell>
          <cell r="C354">
            <v>14.96</v>
          </cell>
        </row>
        <row r="355">
          <cell r="B355" t="str">
            <v>2111311900</v>
          </cell>
          <cell r="C355">
            <v>502647.15999999898</v>
          </cell>
        </row>
        <row r="356">
          <cell r="B356" t="str">
            <v>2111999999</v>
          </cell>
          <cell r="C356">
            <v>0.03</v>
          </cell>
        </row>
        <row r="357">
          <cell r="B357" t="str">
            <v>2181210200</v>
          </cell>
          <cell r="C357">
            <v>1855237.55</v>
          </cell>
        </row>
        <row r="358">
          <cell r="B358" t="str">
            <v>2181210300</v>
          </cell>
          <cell r="C358">
            <v>12416210.84</v>
          </cell>
        </row>
        <row r="359">
          <cell r="B359" t="str">
            <v>2181210400</v>
          </cell>
          <cell r="C359">
            <v>4277863.2199999904</v>
          </cell>
        </row>
        <row r="360">
          <cell r="B360" t="str">
            <v>2181210500</v>
          </cell>
          <cell r="C360">
            <v>5028807.4800000004</v>
          </cell>
        </row>
        <row r="361">
          <cell r="B361" t="str">
            <v>2181210600</v>
          </cell>
          <cell r="C361">
            <v>2739294.12</v>
          </cell>
        </row>
        <row r="362">
          <cell r="B362" t="str">
            <v>2181210800</v>
          </cell>
          <cell r="C362">
            <v>4517750.2</v>
          </cell>
        </row>
        <row r="363">
          <cell r="B363" t="str">
            <v>2181210900</v>
          </cell>
          <cell r="C363">
            <v>18316.59</v>
          </cell>
        </row>
        <row r="364">
          <cell r="B364" t="str">
            <v>2181211300</v>
          </cell>
          <cell r="C364">
            <v>16867465.030000001</v>
          </cell>
        </row>
        <row r="365">
          <cell r="B365" t="str">
            <v>2181211500</v>
          </cell>
          <cell r="C365">
            <v>245863.07</v>
          </cell>
        </row>
        <row r="366">
          <cell r="B366" t="str">
            <v>2181211600</v>
          </cell>
          <cell r="C366">
            <v>423454.12</v>
          </cell>
        </row>
        <row r="367">
          <cell r="B367" t="str">
            <v>2181211700</v>
          </cell>
          <cell r="C367">
            <v>21346.36</v>
          </cell>
        </row>
        <row r="368">
          <cell r="B368" t="str">
            <v>2181240000</v>
          </cell>
          <cell r="C368">
            <v>56999068.82</v>
          </cell>
        </row>
        <row r="369">
          <cell r="B369" t="str">
            <v>2181300100</v>
          </cell>
          <cell r="C369">
            <v>1857.75</v>
          </cell>
        </row>
        <row r="370">
          <cell r="B370" t="str">
            <v>2181300200</v>
          </cell>
          <cell r="C370">
            <v>4600252.9299999904</v>
          </cell>
        </row>
        <row r="371">
          <cell r="B371" t="str">
            <v>2181300300</v>
          </cell>
          <cell r="C371">
            <v>29326772.25</v>
          </cell>
        </row>
        <row r="372">
          <cell r="B372" t="str">
            <v>2181300400</v>
          </cell>
          <cell r="C372">
            <v>2545370.9500000002</v>
          </cell>
        </row>
        <row r="373">
          <cell r="B373" t="str">
            <v>2181300500</v>
          </cell>
          <cell r="C373">
            <v>27887324.530000001</v>
          </cell>
        </row>
        <row r="374">
          <cell r="B374" t="str">
            <v>2181300800</v>
          </cell>
          <cell r="C374">
            <v>2694933.58</v>
          </cell>
        </row>
        <row r="375">
          <cell r="B375" t="str">
            <v>2181300900</v>
          </cell>
          <cell r="C375">
            <v>42142.04</v>
          </cell>
        </row>
        <row r="376">
          <cell r="B376" t="str">
            <v>2181301200</v>
          </cell>
          <cell r="C376">
            <v>149767.31</v>
          </cell>
        </row>
        <row r="377">
          <cell r="B377" t="str">
            <v>2181301300</v>
          </cell>
          <cell r="C377">
            <v>22403309.34</v>
          </cell>
        </row>
        <row r="378">
          <cell r="B378" t="str">
            <v>2181301500</v>
          </cell>
          <cell r="C378">
            <v>349910</v>
          </cell>
        </row>
        <row r="379">
          <cell r="B379" t="str">
            <v>2181301600</v>
          </cell>
          <cell r="C379">
            <v>754673.26</v>
          </cell>
        </row>
        <row r="380">
          <cell r="B380" t="str">
            <v>2181301700</v>
          </cell>
          <cell r="C380">
            <v>171705.929999999</v>
          </cell>
        </row>
        <row r="381">
          <cell r="B381" t="str">
            <v>2181301800</v>
          </cell>
          <cell r="C381">
            <v>316372.56</v>
          </cell>
        </row>
        <row r="382">
          <cell r="B382" t="str">
            <v>2181301900</v>
          </cell>
          <cell r="C382">
            <v>427198.989999999</v>
          </cell>
        </row>
        <row r="383">
          <cell r="B383" t="str">
            <v>2211000000</v>
          </cell>
          <cell r="C383">
            <v>-23200279.079999901</v>
          </cell>
        </row>
        <row r="384">
          <cell r="B384" t="str">
            <v>2211010000</v>
          </cell>
          <cell r="C384">
            <v>-242229272.44</v>
          </cell>
        </row>
        <row r="385">
          <cell r="B385" t="str">
            <v>2211999999</v>
          </cell>
          <cell r="C385">
            <v>0</v>
          </cell>
        </row>
        <row r="386">
          <cell r="B386" t="str">
            <v>2212010000</v>
          </cell>
          <cell r="C386">
            <v>-220462.91</v>
          </cell>
        </row>
        <row r="387">
          <cell r="B387" t="str">
            <v>2212999999</v>
          </cell>
          <cell r="C387">
            <v>0</v>
          </cell>
        </row>
        <row r="388">
          <cell r="B388" t="str">
            <v>2280000000</v>
          </cell>
          <cell r="C388">
            <v>-31968836.260000002</v>
          </cell>
        </row>
        <row r="389">
          <cell r="B389" t="str">
            <v>2289900000</v>
          </cell>
          <cell r="C389">
            <v>181081.66</v>
          </cell>
        </row>
        <row r="390">
          <cell r="B390" t="str">
            <v>2291010000</v>
          </cell>
          <cell r="C390">
            <v>2025077.5</v>
          </cell>
        </row>
        <row r="391">
          <cell r="B391" t="str">
            <v>2412010000</v>
          </cell>
          <cell r="C391">
            <v>2952.7399999999898</v>
          </cell>
        </row>
        <row r="392">
          <cell r="B392" t="str">
            <v>2412020000</v>
          </cell>
          <cell r="C392">
            <v>6889.85</v>
          </cell>
        </row>
        <row r="393">
          <cell r="B393" t="str">
            <v>2412090000</v>
          </cell>
          <cell r="C393">
            <v>5.75999999999999</v>
          </cell>
        </row>
        <row r="394">
          <cell r="B394" t="str">
            <v>2413010000</v>
          </cell>
          <cell r="C394">
            <v>-19737407.760000002</v>
          </cell>
        </row>
        <row r="395">
          <cell r="B395" t="str">
            <v>2415010000</v>
          </cell>
          <cell r="C395">
            <v>0</v>
          </cell>
        </row>
        <row r="396">
          <cell r="B396" t="str">
            <v>2417010000</v>
          </cell>
          <cell r="C396">
            <v>26438737.949999899</v>
          </cell>
        </row>
        <row r="397">
          <cell r="B397" t="str">
            <v>2421010000</v>
          </cell>
          <cell r="C397">
            <v>-6151990.3600000003</v>
          </cell>
        </row>
        <row r="398">
          <cell r="B398" t="str">
            <v>2422010000</v>
          </cell>
          <cell r="C398">
            <v>0</v>
          </cell>
        </row>
        <row r="399">
          <cell r="B399" t="str">
            <v>2423010000</v>
          </cell>
          <cell r="C399">
            <v>-52.5</v>
          </cell>
        </row>
        <row r="400">
          <cell r="B400" t="str">
            <v>2423020000</v>
          </cell>
          <cell r="C400">
            <v>1484.7</v>
          </cell>
        </row>
        <row r="401">
          <cell r="B401" t="str">
            <v>2424010000</v>
          </cell>
          <cell r="C401">
            <v>0</v>
          </cell>
        </row>
        <row r="402">
          <cell r="B402" t="str">
            <v>2424020000</v>
          </cell>
          <cell r="C402">
            <v>0</v>
          </cell>
        </row>
        <row r="403">
          <cell r="B403" t="str">
            <v>2425010000</v>
          </cell>
          <cell r="C403">
            <v>-1599.3</v>
          </cell>
        </row>
        <row r="404">
          <cell r="B404" t="str">
            <v>2429010000</v>
          </cell>
          <cell r="C404">
            <v>0</v>
          </cell>
        </row>
        <row r="405">
          <cell r="B405" t="str">
            <v>2429990000</v>
          </cell>
          <cell r="C405">
            <v>-45843.949999999903</v>
          </cell>
        </row>
        <row r="406">
          <cell r="B406" t="str">
            <v>2429999999</v>
          </cell>
          <cell r="C406">
            <v>0</v>
          </cell>
        </row>
        <row r="407">
          <cell r="B407" t="str">
            <v>2432111000</v>
          </cell>
          <cell r="C407">
            <v>0</v>
          </cell>
        </row>
        <row r="408">
          <cell r="B408" t="str">
            <v>2432112000</v>
          </cell>
          <cell r="C408">
            <v>0</v>
          </cell>
        </row>
        <row r="409">
          <cell r="B409" t="str">
            <v>2432121000</v>
          </cell>
          <cell r="C409">
            <v>0</v>
          </cell>
        </row>
        <row r="410">
          <cell r="B410" t="str">
            <v>2432122000</v>
          </cell>
          <cell r="C410">
            <v>0</v>
          </cell>
        </row>
        <row r="411">
          <cell r="B411" t="str">
            <v>2432211000</v>
          </cell>
          <cell r="C411">
            <v>0</v>
          </cell>
        </row>
        <row r="412">
          <cell r="B412" t="str">
            <v>2432212000</v>
          </cell>
          <cell r="C412">
            <v>0</v>
          </cell>
        </row>
        <row r="413">
          <cell r="B413" t="str">
            <v>2432213000</v>
          </cell>
          <cell r="C413">
            <v>0</v>
          </cell>
        </row>
        <row r="414">
          <cell r="B414" t="str">
            <v>2432311000</v>
          </cell>
          <cell r="C414">
            <v>0</v>
          </cell>
        </row>
        <row r="415">
          <cell r="B415" t="str">
            <v>2432312000</v>
          </cell>
          <cell r="C415">
            <v>0</v>
          </cell>
        </row>
        <row r="416">
          <cell r="B416" t="str">
            <v>2432313000</v>
          </cell>
          <cell r="C416">
            <v>0</v>
          </cell>
        </row>
        <row r="417">
          <cell r="B417" t="str">
            <v>2432322000</v>
          </cell>
          <cell r="C417">
            <v>0</v>
          </cell>
        </row>
        <row r="418">
          <cell r="B418" t="str">
            <v>2432999999</v>
          </cell>
          <cell r="C418">
            <v>0</v>
          </cell>
        </row>
        <row r="419">
          <cell r="B419" t="str">
            <v>2433111000</v>
          </cell>
          <cell r="C419">
            <v>0</v>
          </cell>
        </row>
        <row r="420">
          <cell r="B420" t="str">
            <v>2433112000</v>
          </cell>
          <cell r="C420">
            <v>0</v>
          </cell>
        </row>
        <row r="421">
          <cell r="B421" t="str">
            <v>2433113000</v>
          </cell>
          <cell r="C421">
            <v>0</v>
          </cell>
        </row>
        <row r="422">
          <cell r="B422" t="str">
            <v>2433121000</v>
          </cell>
          <cell r="C422">
            <v>0</v>
          </cell>
        </row>
        <row r="423">
          <cell r="B423" t="str">
            <v>2433122000</v>
          </cell>
          <cell r="C423">
            <v>0</v>
          </cell>
        </row>
        <row r="424">
          <cell r="B424" t="str">
            <v>2433999999</v>
          </cell>
          <cell r="C424">
            <v>0</v>
          </cell>
        </row>
        <row r="425">
          <cell r="B425" t="str">
            <v>2434001000</v>
          </cell>
          <cell r="C425">
            <v>0</v>
          </cell>
        </row>
        <row r="426">
          <cell r="B426" t="str">
            <v>2434002000</v>
          </cell>
          <cell r="C426">
            <v>0</v>
          </cell>
        </row>
        <row r="427">
          <cell r="B427" t="str">
            <v>2434999999</v>
          </cell>
          <cell r="C427">
            <v>0</v>
          </cell>
        </row>
        <row r="428">
          <cell r="B428" t="str">
            <v>2435001000</v>
          </cell>
          <cell r="C428">
            <v>0</v>
          </cell>
        </row>
        <row r="429">
          <cell r="B429" t="str">
            <v>2437001000</v>
          </cell>
          <cell r="C429">
            <v>17437234.949999899</v>
          </cell>
        </row>
        <row r="430">
          <cell r="B430" t="str">
            <v>2437999999</v>
          </cell>
          <cell r="C430">
            <v>0</v>
          </cell>
        </row>
        <row r="431">
          <cell r="B431" t="str">
            <v>2441000100</v>
          </cell>
          <cell r="C431">
            <v>-4297.75</v>
          </cell>
        </row>
        <row r="432">
          <cell r="B432" t="str">
            <v>2441000200</v>
          </cell>
          <cell r="C432">
            <v>-164359.98000000001</v>
          </cell>
        </row>
        <row r="433">
          <cell r="B433" t="str">
            <v>2441000300</v>
          </cell>
          <cell r="C433">
            <v>-561.23</v>
          </cell>
        </row>
        <row r="434">
          <cell r="B434" t="str">
            <v>2449999900</v>
          </cell>
          <cell r="C434">
            <v>125</v>
          </cell>
        </row>
        <row r="435">
          <cell r="B435" t="str">
            <v>2450000000</v>
          </cell>
          <cell r="C435">
            <v>-10289529.66</v>
          </cell>
        </row>
        <row r="436">
          <cell r="B436" t="str">
            <v>2490000000</v>
          </cell>
          <cell r="C436">
            <v>-4319916.83</v>
          </cell>
        </row>
        <row r="437">
          <cell r="B437" t="str">
            <v>2499999999</v>
          </cell>
          <cell r="C437">
            <v>0</v>
          </cell>
        </row>
        <row r="438">
          <cell r="B438" t="str">
            <v>2521211000</v>
          </cell>
          <cell r="C438">
            <v>-76796198.079999894</v>
          </cell>
        </row>
        <row r="439">
          <cell r="B439" t="str">
            <v>2521221000</v>
          </cell>
          <cell r="C439">
            <v>-778124719.63</v>
          </cell>
        </row>
        <row r="440">
          <cell r="B440" t="str">
            <v>2523010000</v>
          </cell>
          <cell r="C440">
            <v>-71000000</v>
          </cell>
        </row>
        <row r="441">
          <cell r="B441" t="str">
            <v>2559999999</v>
          </cell>
          <cell r="C441">
            <v>0</v>
          </cell>
        </row>
        <row r="442">
          <cell r="B442" t="str">
            <v>2611100000</v>
          </cell>
          <cell r="C442">
            <v>-193651.14</v>
          </cell>
        </row>
        <row r="443">
          <cell r="B443" t="str">
            <v>2611101000</v>
          </cell>
          <cell r="C443">
            <v>-9881613.9000000004</v>
          </cell>
        </row>
        <row r="444">
          <cell r="B444" t="str">
            <v>2611201000</v>
          </cell>
          <cell r="C444">
            <v>330.20999999999901</v>
          </cell>
        </row>
        <row r="445">
          <cell r="B445" t="str">
            <v>2615101000</v>
          </cell>
          <cell r="C445">
            <v>-220181.2</v>
          </cell>
        </row>
        <row r="446">
          <cell r="B446" t="str">
            <v>2619999999</v>
          </cell>
          <cell r="C446">
            <v>0</v>
          </cell>
        </row>
        <row r="447">
          <cell r="B447" t="str">
            <v>2621010000</v>
          </cell>
          <cell r="C447">
            <v>-141713.35</v>
          </cell>
        </row>
        <row r="448">
          <cell r="B448" t="str">
            <v>2621020000</v>
          </cell>
          <cell r="C448">
            <v>152793.649999999</v>
          </cell>
        </row>
        <row r="449">
          <cell r="B449" t="str">
            <v>2622000000</v>
          </cell>
          <cell r="C449">
            <v>-19045.63</v>
          </cell>
        </row>
        <row r="450">
          <cell r="B450" t="str">
            <v>2622010000</v>
          </cell>
          <cell r="C450">
            <v>-132540245.3</v>
          </cell>
        </row>
        <row r="451">
          <cell r="B451" t="str">
            <v>2622020000</v>
          </cell>
          <cell r="C451">
            <v>132821610.54000001</v>
          </cell>
        </row>
        <row r="452">
          <cell r="B452" t="str">
            <v>2623010000</v>
          </cell>
          <cell r="C452">
            <v>4171.47</v>
          </cell>
        </row>
        <row r="453">
          <cell r="B453" t="str">
            <v>2623020000</v>
          </cell>
          <cell r="C453">
            <v>997.6</v>
          </cell>
        </row>
        <row r="454">
          <cell r="B454" t="str">
            <v>2624010000</v>
          </cell>
          <cell r="C454">
            <v>8609.2399999999907</v>
          </cell>
        </row>
        <row r="455">
          <cell r="B455" t="str">
            <v>2624020000</v>
          </cell>
          <cell r="C455">
            <v>128981.11</v>
          </cell>
        </row>
        <row r="456">
          <cell r="B456" t="str">
            <v>2629010000</v>
          </cell>
          <cell r="C456">
            <v>3926.9099999999899</v>
          </cell>
        </row>
        <row r="457">
          <cell r="B457" t="str">
            <v>2629020000</v>
          </cell>
          <cell r="C457">
            <v>-2868.79</v>
          </cell>
        </row>
        <row r="458">
          <cell r="B458" t="str">
            <v>2629030000</v>
          </cell>
          <cell r="C458">
            <v>-12489.98</v>
          </cell>
        </row>
        <row r="459">
          <cell r="B459" t="str">
            <v>2629040000</v>
          </cell>
          <cell r="C459">
            <v>-53323</v>
          </cell>
        </row>
        <row r="460">
          <cell r="B460" t="str">
            <v>2629990000</v>
          </cell>
          <cell r="C460">
            <v>25849.4399999999</v>
          </cell>
        </row>
        <row r="461">
          <cell r="B461" t="str">
            <v>2629999999</v>
          </cell>
          <cell r="C461">
            <v>-0.02</v>
          </cell>
        </row>
        <row r="462">
          <cell r="B462" t="str">
            <v>2630000000</v>
          </cell>
          <cell r="C462">
            <v>-121607.8</v>
          </cell>
        </row>
        <row r="463">
          <cell r="B463" t="str">
            <v>2670000000</v>
          </cell>
          <cell r="C463">
            <v>-1048.0799999999899</v>
          </cell>
        </row>
        <row r="464">
          <cell r="B464" t="str">
            <v>2679999999</v>
          </cell>
          <cell r="C464">
            <v>0</v>
          </cell>
        </row>
        <row r="465">
          <cell r="B465" t="str">
            <v>2681104000</v>
          </cell>
          <cell r="C465">
            <v>42668.139999999898</v>
          </cell>
        </row>
        <row r="466">
          <cell r="B466" t="str">
            <v>2681107000</v>
          </cell>
          <cell r="C466">
            <v>27306316.789999899</v>
          </cell>
        </row>
        <row r="467">
          <cell r="B467" t="str">
            <v>2681109000</v>
          </cell>
          <cell r="C467">
            <v>19927132.469999898</v>
          </cell>
        </row>
        <row r="468">
          <cell r="B468" t="str">
            <v>2681114000</v>
          </cell>
          <cell r="C468">
            <v>12784519.779999901</v>
          </cell>
        </row>
        <row r="469">
          <cell r="B469" t="str">
            <v>2681115000</v>
          </cell>
          <cell r="C469">
            <v>13625251.27</v>
          </cell>
        </row>
        <row r="470">
          <cell r="B470" t="str">
            <v>2681116000</v>
          </cell>
          <cell r="C470">
            <v>19246239.07</v>
          </cell>
        </row>
        <row r="471">
          <cell r="B471" t="str">
            <v>2681126010</v>
          </cell>
          <cell r="C471">
            <v>105666.91</v>
          </cell>
        </row>
        <row r="472">
          <cell r="B472" t="str">
            <v>2681127000</v>
          </cell>
          <cell r="C472">
            <v>0</v>
          </cell>
        </row>
        <row r="473">
          <cell r="B473" t="str">
            <v>2681130000</v>
          </cell>
          <cell r="C473">
            <v>-466227364.93000001</v>
          </cell>
        </row>
        <row r="474">
          <cell r="B474" t="str">
            <v>2681130001</v>
          </cell>
          <cell r="C474">
            <v>-8860938.4700000007</v>
          </cell>
        </row>
        <row r="475">
          <cell r="B475" t="str">
            <v>2681130009</v>
          </cell>
          <cell r="C475">
            <v>-14342095.91</v>
          </cell>
        </row>
        <row r="476">
          <cell r="B476" t="str">
            <v>2681132000</v>
          </cell>
          <cell r="C476">
            <v>-239701.929999999</v>
          </cell>
        </row>
        <row r="477">
          <cell r="B477" t="str">
            <v>2681133010</v>
          </cell>
          <cell r="C477">
            <v>-7580.17</v>
          </cell>
        </row>
        <row r="478">
          <cell r="B478" t="str">
            <v>2681136000</v>
          </cell>
          <cell r="C478">
            <v>2170748</v>
          </cell>
        </row>
        <row r="479">
          <cell r="B479" t="str">
            <v>2681136020</v>
          </cell>
          <cell r="C479">
            <v>19.9499999999999</v>
          </cell>
        </row>
        <row r="480">
          <cell r="B480" t="str">
            <v>2681137010</v>
          </cell>
          <cell r="C480">
            <v>0</v>
          </cell>
        </row>
        <row r="481">
          <cell r="B481" t="str">
            <v>2681140010</v>
          </cell>
          <cell r="C481">
            <v>42412.94</v>
          </cell>
        </row>
        <row r="482">
          <cell r="B482" t="str">
            <v>2681145000</v>
          </cell>
          <cell r="C482">
            <v>15981355.890000001</v>
          </cell>
        </row>
        <row r="483">
          <cell r="B483" t="str">
            <v>2681199070</v>
          </cell>
          <cell r="C483">
            <v>3281.27</v>
          </cell>
        </row>
        <row r="484">
          <cell r="B484" t="str">
            <v>2681199090</v>
          </cell>
          <cell r="C484">
            <v>198110.92</v>
          </cell>
        </row>
        <row r="485">
          <cell r="B485" t="str">
            <v>2681199999</v>
          </cell>
          <cell r="C485">
            <v>0.03</v>
          </cell>
        </row>
        <row r="486">
          <cell r="B486" t="str">
            <v>2681207000</v>
          </cell>
          <cell r="C486">
            <v>509.23</v>
          </cell>
        </row>
        <row r="487">
          <cell r="B487" t="str">
            <v>2681299999</v>
          </cell>
          <cell r="C487">
            <v>0</v>
          </cell>
        </row>
        <row r="488">
          <cell r="B488" t="str">
            <v>2682101000</v>
          </cell>
          <cell r="C488">
            <v>-13798944.470000001</v>
          </cell>
        </row>
        <row r="489">
          <cell r="B489" t="str">
            <v>2682102100</v>
          </cell>
          <cell r="C489">
            <v>-5808.1899999999896</v>
          </cell>
        </row>
        <row r="490">
          <cell r="B490" t="str">
            <v>2682102200</v>
          </cell>
          <cell r="C490">
            <v>-6725.43</v>
          </cell>
        </row>
        <row r="491">
          <cell r="B491" t="str">
            <v>2682102300</v>
          </cell>
          <cell r="C491">
            <v>-23007459.760000002</v>
          </cell>
        </row>
        <row r="492">
          <cell r="B492" t="str">
            <v>2682103000</v>
          </cell>
          <cell r="C492">
            <v>-275954.94</v>
          </cell>
        </row>
        <row r="493">
          <cell r="B493" t="str">
            <v>2682105100</v>
          </cell>
          <cell r="C493">
            <v>-469937.75</v>
          </cell>
        </row>
        <row r="494">
          <cell r="B494" t="str">
            <v>2682106000</v>
          </cell>
          <cell r="C494">
            <v>49.6099999999999</v>
          </cell>
        </row>
        <row r="495">
          <cell r="B495" t="str">
            <v>2682107000</v>
          </cell>
          <cell r="C495">
            <v>-673.11</v>
          </cell>
        </row>
        <row r="496">
          <cell r="B496" t="str">
            <v>2682108000</v>
          </cell>
          <cell r="C496">
            <v>-1792.7</v>
          </cell>
        </row>
        <row r="497">
          <cell r="B497" t="str">
            <v>2682108100</v>
          </cell>
          <cell r="C497">
            <v>-267426.83</v>
          </cell>
        </row>
        <row r="498">
          <cell r="B498" t="str">
            <v>2682108200</v>
          </cell>
          <cell r="C498">
            <v>706122.79</v>
          </cell>
        </row>
        <row r="499">
          <cell r="B499" t="str">
            <v>2682109000</v>
          </cell>
          <cell r="C499">
            <v>-3047403.8799999901</v>
          </cell>
        </row>
        <row r="500">
          <cell r="B500" t="str">
            <v>2682110101</v>
          </cell>
          <cell r="C500">
            <v>0</v>
          </cell>
        </row>
        <row r="501">
          <cell r="B501" t="str">
            <v>2682110301</v>
          </cell>
          <cell r="C501">
            <v>0</v>
          </cell>
        </row>
        <row r="502">
          <cell r="B502" t="str">
            <v>2682110401</v>
          </cell>
          <cell r="C502">
            <v>32.92</v>
          </cell>
        </row>
        <row r="503">
          <cell r="B503" t="str">
            <v>2682110811</v>
          </cell>
          <cell r="C503">
            <v>-365.86</v>
          </cell>
        </row>
        <row r="504">
          <cell r="B504" t="str">
            <v>2682110813</v>
          </cell>
          <cell r="C504">
            <v>-67.469999999999899</v>
          </cell>
        </row>
        <row r="505">
          <cell r="B505" t="str">
            <v>2682110814</v>
          </cell>
          <cell r="C505">
            <v>97.68</v>
          </cell>
        </row>
        <row r="506">
          <cell r="B506" t="str">
            <v>2682110820</v>
          </cell>
          <cell r="C506">
            <v>-167258.92000000001</v>
          </cell>
        </row>
        <row r="507">
          <cell r="B507" t="str">
            <v>2682110822</v>
          </cell>
          <cell r="C507">
            <v>-1127.48</v>
          </cell>
        </row>
        <row r="508">
          <cell r="B508" t="str">
            <v>2682110826</v>
          </cell>
          <cell r="C508">
            <v>3590.25</v>
          </cell>
        </row>
        <row r="509">
          <cell r="B509" t="str">
            <v>2682110829</v>
          </cell>
          <cell r="C509">
            <v>-254.94</v>
          </cell>
        </row>
        <row r="510">
          <cell r="B510" t="str">
            <v>2682110901</v>
          </cell>
          <cell r="C510">
            <v>-193407.76</v>
          </cell>
        </row>
        <row r="511">
          <cell r="B511" t="str">
            <v>2682113000</v>
          </cell>
          <cell r="C511">
            <v>-31795527.809999902</v>
          </cell>
        </row>
        <row r="512">
          <cell r="B512" t="str">
            <v>2682114200</v>
          </cell>
          <cell r="C512">
            <v>-164990.929999999</v>
          </cell>
        </row>
        <row r="513">
          <cell r="B513" t="str">
            <v>2682118100</v>
          </cell>
          <cell r="C513">
            <v>11768304.7899999</v>
          </cell>
        </row>
        <row r="514">
          <cell r="B514" t="str">
            <v>2682118200</v>
          </cell>
          <cell r="C514">
            <v>0</v>
          </cell>
        </row>
        <row r="515">
          <cell r="B515" t="str">
            <v>2682118300</v>
          </cell>
          <cell r="C515">
            <v>-8556096.6500000004</v>
          </cell>
        </row>
        <row r="516">
          <cell r="B516" t="str">
            <v>2682123501</v>
          </cell>
          <cell r="C516">
            <v>-213774318.66</v>
          </cell>
        </row>
        <row r="517">
          <cell r="B517" t="str">
            <v>2682123502</v>
          </cell>
          <cell r="C517">
            <v>205098617.53</v>
          </cell>
        </row>
        <row r="518">
          <cell r="B518" t="str">
            <v>2682123701</v>
          </cell>
          <cell r="C518">
            <v>-46141254.950000003</v>
          </cell>
        </row>
        <row r="519">
          <cell r="B519" t="str">
            <v>2682123702</v>
          </cell>
          <cell r="C519">
            <v>39721478.880000003</v>
          </cell>
        </row>
        <row r="520">
          <cell r="B520" t="str">
            <v>2682126100</v>
          </cell>
          <cell r="C520">
            <v>209264.76</v>
          </cell>
        </row>
        <row r="521">
          <cell r="B521" t="str">
            <v>2682127000</v>
          </cell>
          <cell r="C521">
            <v>0</v>
          </cell>
        </row>
        <row r="522">
          <cell r="B522" t="str">
            <v>2682128000</v>
          </cell>
          <cell r="C522">
            <v>-15565100</v>
          </cell>
        </row>
        <row r="523">
          <cell r="B523" t="str">
            <v>2682138100</v>
          </cell>
          <cell r="C523">
            <v>-28257.799999999901</v>
          </cell>
        </row>
        <row r="524">
          <cell r="B524" t="str">
            <v>2682138200</v>
          </cell>
          <cell r="C524">
            <v>-2506.69</v>
          </cell>
        </row>
        <row r="525">
          <cell r="B525" t="str">
            <v>2682138300</v>
          </cell>
          <cell r="C525">
            <v>-14740307.109999901</v>
          </cell>
        </row>
        <row r="526">
          <cell r="B526" t="str">
            <v>2682143100</v>
          </cell>
          <cell r="C526">
            <v>-374308.34</v>
          </cell>
        </row>
        <row r="527">
          <cell r="B527" t="str">
            <v>2682199999</v>
          </cell>
          <cell r="C527">
            <v>0.02</v>
          </cell>
        </row>
        <row r="528">
          <cell r="B528" t="str">
            <v>2683100000</v>
          </cell>
          <cell r="C528">
            <v>-342078.63</v>
          </cell>
        </row>
        <row r="529">
          <cell r="B529" t="str">
            <v>2683110000</v>
          </cell>
          <cell r="C529">
            <v>607.23</v>
          </cell>
        </row>
        <row r="530">
          <cell r="B530" t="str">
            <v>2683120000</v>
          </cell>
          <cell r="C530">
            <v>40144.980000000003</v>
          </cell>
        </row>
        <row r="531">
          <cell r="B531" t="str">
            <v>2683160000</v>
          </cell>
          <cell r="C531">
            <v>-200881.62</v>
          </cell>
        </row>
        <row r="532">
          <cell r="B532" t="str">
            <v>2683161000</v>
          </cell>
          <cell r="C532">
            <v>9884.8099999999904</v>
          </cell>
        </row>
        <row r="533">
          <cell r="B533" t="str">
            <v>2683180000</v>
          </cell>
          <cell r="C533">
            <v>0.05</v>
          </cell>
        </row>
        <row r="534">
          <cell r="B534" t="str">
            <v>2683181000</v>
          </cell>
          <cell r="C534">
            <v>-6691.4799999999896</v>
          </cell>
        </row>
        <row r="535">
          <cell r="B535" t="str">
            <v>2683190000</v>
          </cell>
          <cell r="C535">
            <v>-9042.52</v>
          </cell>
        </row>
        <row r="536">
          <cell r="B536" t="str">
            <v>2683191000</v>
          </cell>
          <cell r="C536">
            <v>-256.75999999999902</v>
          </cell>
        </row>
        <row r="537">
          <cell r="B537" t="str">
            <v>2683200000</v>
          </cell>
          <cell r="C537">
            <v>0</v>
          </cell>
        </row>
        <row r="538">
          <cell r="B538" t="str">
            <v>2683400000</v>
          </cell>
          <cell r="C538">
            <v>0</v>
          </cell>
        </row>
        <row r="539">
          <cell r="B539" t="str">
            <v>2683500000</v>
          </cell>
          <cell r="C539">
            <v>-290368.65000000002</v>
          </cell>
        </row>
        <row r="540">
          <cell r="B540" t="str">
            <v>2710050300</v>
          </cell>
          <cell r="C540">
            <v>18528270</v>
          </cell>
        </row>
        <row r="541">
          <cell r="B541" t="str">
            <v>2710050400</v>
          </cell>
          <cell r="C541">
            <v>9356271</v>
          </cell>
        </row>
        <row r="542">
          <cell r="B542" t="str">
            <v>2710050500</v>
          </cell>
          <cell r="C542">
            <v>67418953.579999894</v>
          </cell>
        </row>
        <row r="543">
          <cell r="B543" t="str">
            <v>2710050600</v>
          </cell>
          <cell r="C543">
            <v>33769461.719999902</v>
          </cell>
        </row>
        <row r="544">
          <cell r="B544" t="str">
            <v>2710080100</v>
          </cell>
          <cell r="C544">
            <v>233496.149999999</v>
          </cell>
        </row>
        <row r="545">
          <cell r="B545" t="str">
            <v>2710990100</v>
          </cell>
          <cell r="C545">
            <v>0</v>
          </cell>
        </row>
        <row r="546">
          <cell r="B546" t="str">
            <v>2710990900</v>
          </cell>
          <cell r="C546">
            <v>49996000</v>
          </cell>
        </row>
        <row r="547">
          <cell r="B547" t="str">
            <v>2721021100</v>
          </cell>
          <cell r="C547">
            <v>74417.58</v>
          </cell>
        </row>
        <row r="548">
          <cell r="B548" t="str">
            <v>2729011100</v>
          </cell>
          <cell r="C548">
            <v>815814.22999999905</v>
          </cell>
        </row>
        <row r="549">
          <cell r="B549" t="str">
            <v>2729031100</v>
          </cell>
          <cell r="C549">
            <v>11903482.83</v>
          </cell>
        </row>
        <row r="550">
          <cell r="B550" t="str">
            <v>2729991100</v>
          </cell>
          <cell r="C550">
            <v>669986.48999999894</v>
          </cell>
        </row>
        <row r="551">
          <cell r="B551" t="str">
            <v>2730020100</v>
          </cell>
          <cell r="C551">
            <v>-27523435.210000001</v>
          </cell>
        </row>
        <row r="552">
          <cell r="B552" t="str">
            <v>2730030500</v>
          </cell>
          <cell r="C552">
            <v>-112592.86</v>
          </cell>
        </row>
        <row r="553">
          <cell r="B553" t="str">
            <v>2730080100</v>
          </cell>
          <cell r="C553">
            <v>-30270999.75</v>
          </cell>
        </row>
        <row r="554">
          <cell r="B554" t="str">
            <v>2730990100</v>
          </cell>
          <cell r="C554">
            <v>-49422010.829999901</v>
          </cell>
        </row>
        <row r="555">
          <cell r="B555" t="str">
            <v>2730990900</v>
          </cell>
          <cell r="C555">
            <v>-32570514.559999902</v>
          </cell>
        </row>
        <row r="556">
          <cell r="B556" t="str">
            <v>2745200000</v>
          </cell>
          <cell r="C556">
            <v>-46498712.68</v>
          </cell>
        </row>
        <row r="557">
          <cell r="B557" t="str">
            <v>2745210000</v>
          </cell>
          <cell r="C557">
            <v>-2.75</v>
          </cell>
        </row>
        <row r="558">
          <cell r="B558" t="str">
            <v>2745213000</v>
          </cell>
          <cell r="C558">
            <v>-1658098713.95</v>
          </cell>
        </row>
        <row r="559">
          <cell r="B559" t="str">
            <v>2745220000</v>
          </cell>
          <cell r="C559">
            <v>-14963.94</v>
          </cell>
        </row>
        <row r="560">
          <cell r="B560" t="str">
            <v>2745900000</v>
          </cell>
          <cell r="C560">
            <v>448164829.94</v>
          </cell>
        </row>
        <row r="561">
          <cell r="B561" t="str">
            <v>2749000001</v>
          </cell>
          <cell r="C561">
            <v>-151447.34</v>
          </cell>
        </row>
        <row r="562">
          <cell r="B562" t="str">
            <v>2811010000</v>
          </cell>
          <cell r="C562">
            <v>-1857.75</v>
          </cell>
        </row>
        <row r="563">
          <cell r="B563" t="str">
            <v>2811020000</v>
          </cell>
          <cell r="C563">
            <v>-107777438.01000001</v>
          </cell>
        </row>
        <row r="564">
          <cell r="B564" t="str">
            <v>2811030000</v>
          </cell>
          <cell r="C564">
            <v>-81565858.849999905</v>
          </cell>
        </row>
        <row r="565">
          <cell r="B565" t="str">
            <v>2811040000</v>
          </cell>
          <cell r="C565">
            <v>-4620441.9800000004</v>
          </cell>
        </row>
        <row r="566">
          <cell r="B566" t="str">
            <v>2811050000</v>
          </cell>
          <cell r="C566">
            <v>-37138533.600000001</v>
          </cell>
        </row>
        <row r="567">
          <cell r="B567" t="str">
            <v>2811060000</v>
          </cell>
          <cell r="C567">
            <v>-1908375.03</v>
          </cell>
        </row>
        <row r="568">
          <cell r="B568" t="str">
            <v>2880010000</v>
          </cell>
          <cell r="C568">
            <v>-19872398.460000001</v>
          </cell>
        </row>
        <row r="569">
          <cell r="B569" t="str">
            <v>2901010000</v>
          </cell>
          <cell r="C569">
            <v>-11453500</v>
          </cell>
        </row>
        <row r="570">
          <cell r="B570" t="str">
            <v>2903010000</v>
          </cell>
          <cell r="C570">
            <v>-3935101.3999999901</v>
          </cell>
        </row>
        <row r="571">
          <cell r="B571" t="str">
            <v>2908010000</v>
          </cell>
          <cell r="C571">
            <v>-297981097.60000002</v>
          </cell>
        </row>
        <row r="572">
          <cell r="B572" t="str">
            <v>2908020000</v>
          </cell>
          <cell r="C572">
            <v>-563641.62</v>
          </cell>
        </row>
        <row r="573">
          <cell r="B573" t="str">
            <v>3130117100</v>
          </cell>
          <cell r="C573">
            <v>30712545.440000001</v>
          </cell>
        </row>
        <row r="574">
          <cell r="B574" t="str">
            <v>3130140100</v>
          </cell>
          <cell r="C574">
            <v>571534539.60000002</v>
          </cell>
        </row>
        <row r="575">
          <cell r="B575" t="str">
            <v>3130140200</v>
          </cell>
          <cell r="C575">
            <v>253240718</v>
          </cell>
        </row>
        <row r="576">
          <cell r="B576" t="str">
            <v>3130140300</v>
          </cell>
          <cell r="C576">
            <v>13774689</v>
          </cell>
        </row>
        <row r="577">
          <cell r="B577" t="str">
            <v>3130140400</v>
          </cell>
          <cell r="C577">
            <v>22420087</v>
          </cell>
        </row>
        <row r="578">
          <cell r="B578" t="str">
            <v>3130142100</v>
          </cell>
          <cell r="C578">
            <v>-120390.94</v>
          </cell>
        </row>
        <row r="579">
          <cell r="B579" t="str">
            <v>3130142300</v>
          </cell>
          <cell r="C579">
            <v>-0.01</v>
          </cell>
        </row>
        <row r="580">
          <cell r="B580" t="str">
            <v>3130142400</v>
          </cell>
          <cell r="C580">
            <v>0.89</v>
          </cell>
        </row>
        <row r="581">
          <cell r="B581" t="str">
            <v>3130142500</v>
          </cell>
          <cell r="C581">
            <v>-697238.04</v>
          </cell>
        </row>
        <row r="582">
          <cell r="B582" t="str">
            <v>3130142800</v>
          </cell>
          <cell r="C582">
            <v>-4916240.6299999896</v>
          </cell>
        </row>
        <row r="583">
          <cell r="B583" t="str">
            <v>3130142900</v>
          </cell>
          <cell r="C583">
            <v>-2027920.78</v>
          </cell>
        </row>
        <row r="584">
          <cell r="B584" t="str">
            <v>3130169100</v>
          </cell>
          <cell r="C584">
            <v>65808.850000000006</v>
          </cell>
        </row>
        <row r="585">
          <cell r="B585" t="str">
            <v>3130170100</v>
          </cell>
          <cell r="C585">
            <v>697238.04</v>
          </cell>
        </row>
        <row r="586">
          <cell r="B586" t="str">
            <v>3130171100</v>
          </cell>
          <cell r="C586">
            <v>4098599.29999999</v>
          </cell>
        </row>
        <row r="587">
          <cell r="B587" t="str">
            <v>3130172100</v>
          </cell>
          <cell r="C587">
            <v>2027920.78</v>
          </cell>
        </row>
        <row r="588">
          <cell r="B588" t="str">
            <v>3130173100</v>
          </cell>
          <cell r="C588">
            <v>33639606.5</v>
          </cell>
        </row>
        <row r="589">
          <cell r="B589" t="str">
            <v>3130185100</v>
          </cell>
          <cell r="C589">
            <v>-70333800</v>
          </cell>
        </row>
        <row r="590">
          <cell r="B590" t="str">
            <v>3130186100</v>
          </cell>
          <cell r="C590">
            <v>89393044.120000005</v>
          </cell>
        </row>
        <row r="591">
          <cell r="B591" t="str">
            <v>3130187100</v>
          </cell>
          <cell r="C591">
            <v>659760.63</v>
          </cell>
        </row>
        <row r="592">
          <cell r="B592" t="str">
            <v>3130188100</v>
          </cell>
          <cell r="C592">
            <v>53451209.079999901</v>
          </cell>
        </row>
        <row r="593">
          <cell r="B593" t="str">
            <v>3163101100</v>
          </cell>
          <cell r="C593">
            <v>43336604.890000001</v>
          </cell>
        </row>
        <row r="594">
          <cell r="B594" t="str">
            <v>3163101999</v>
          </cell>
          <cell r="C594">
            <v>17913.8499999999</v>
          </cell>
        </row>
        <row r="595">
          <cell r="B595" t="str">
            <v>3163199999</v>
          </cell>
          <cell r="C595">
            <v>-280500.83</v>
          </cell>
        </row>
        <row r="596">
          <cell r="B596" t="str">
            <v>3163201100</v>
          </cell>
          <cell r="C596">
            <v>280500.83</v>
          </cell>
        </row>
        <row r="597">
          <cell r="B597" t="str">
            <v>3164101100</v>
          </cell>
          <cell r="C597">
            <v>717275.81999999902</v>
          </cell>
        </row>
        <row r="598">
          <cell r="B598" t="str">
            <v>3164101999</v>
          </cell>
          <cell r="C598">
            <v>641.44000000000005</v>
          </cell>
        </row>
        <row r="599">
          <cell r="B599" t="str">
            <v>3176310110</v>
          </cell>
          <cell r="C599">
            <v>-17913.8499999999</v>
          </cell>
        </row>
        <row r="600">
          <cell r="B600" t="str">
            <v>3176410110</v>
          </cell>
          <cell r="C600">
            <v>-641.44000000000005</v>
          </cell>
        </row>
        <row r="601">
          <cell r="B601" t="str">
            <v>3183013110</v>
          </cell>
          <cell r="C601">
            <v>-10640403.23</v>
          </cell>
        </row>
        <row r="602">
          <cell r="B602" t="str">
            <v>3190000010</v>
          </cell>
          <cell r="C602">
            <v>-750463.98999999894</v>
          </cell>
        </row>
        <row r="603">
          <cell r="B603" t="str">
            <v>3190300000</v>
          </cell>
          <cell r="C603">
            <v>-986979773.60000002</v>
          </cell>
        </row>
        <row r="604">
          <cell r="B604" t="str">
            <v>3190690000</v>
          </cell>
          <cell r="C604">
            <v>-43303416.719999902</v>
          </cell>
        </row>
        <row r="605">
          <cell r="B605" t="str">
            <v>3620300100</v>
          </cell>
          <cell r="C605">
            <v>12963131.810000001</v>
          </cell>
        </row>
        <row r="606">
          <cell r="B606" t="str">
            <v>3620300200</v>
          </cell>
          <cell r="C606">
            <v>3941436.24</v>
          </cell>
        </row>
        <row r="607">
          <cell r="B607" t="str">
            <v>3620400100</v>
          </cell>
          <cell r="C607">
            <v>291326.78000000003</v>
          </cell>
        </row>
        <row r="608">
          <cell r="B608" t="str">
            <v>3620400300</v>
          </cell>
          <cell r="C608">
            <v>856471.28</v>
          </cell>
        </row>
        <row r="609">
          <cell r="B609" t="str">
            <v>3806300010</v>
          </cell>
          <cell r="C609">
            <v>-15138.16</v>
          </cell>
        </row>
        <row r="610">
          <cell r="B610" t="str">
            <v>3806400010</v>
          </cell>
          <cell r="C610">
            <v>-1579.45</v>
          </cell>
        </row>
        <row r="611">
          <cell r="B611" t="str">
            <v>3890000060</v>
          </cell>
          <cell r="C611">
            <v>16717.61</v>
          </cell>
        </row>
        <row r="612">
          <cell r="B612" t="str">
            <v>4142000000</v>
          </cell>
          <cell r="C612">
            <v>535514.81000000006</v>
          </cell>
        </row>
        <row r="613">
          <cell r="B613" t="str">
            <v>4205000000</v>
          </cell>
          <cell r="C613">
            <v>213774318.66</v>
          </cell>
        </row>
        <row r="614">
          <cell r="B614" t="str">
            <v>4207000000</v>
          </cell>
          <cell r="C614">
            <v>46141254.950000003</v>
          </cell>
        </row>
        <row r="615">
          <cell r="B615" t="str">
            <v>4210000000</v>
          </cell>
          <cell r="C615">
            <v>17720829.649999902</v>
          </cell>
        </row>
        <row r="616">
          <cell r="B616" t="str">
            <v>4220000000</v>
          </cell>
          <cell r="C616">
            <v>155642822.86000001</v>
          </cell>
        </row>
        <row r="617">
          <cell r="B617" t="str">
            <v>4231310000</v>
          </cell>
          <cell r="C617">
            <v>1597284847.97</v>
          </cell>
        </row>
        <row r="618">
          <cell r="B618" t="str">
            <v>4231320000</v>
          </cell>
          <cell r="C618">
            <v>2222794848.1599898</v>
          </cell>
        </row>
        <row r="619">
          <cell r="B619" t="str">
            <v>4231330000</v>
          </cell>
          <cell r="C619">
            <v>4857611164.21</v>
          </cell>
        </row>
        <row r="620">
          <cell r="B620" t="str">
            <v>4231340000</v>
          </cell>
          <cell r="C620">
            <v>480033353.05000001</v>
          </cell>
        </row>
        <row r="621">
          <cell r="B621" t="str">
            <v>4231350000</v>
          </cell>
          <cell r="C621">
            <v>196665007.28999901</v>
          </cell>
        </row>
        <row r="622">
          <cell r="B622" t="str">
            <v>4231390000</v>
          </cell>
          <cell r="C622">
            <v>5893158.9299999904</v>
          </cell>
        </row>
        <row r="623">
          <cell r="B623" t="str">
            <v>4239000000</v>
          </cell>
          <cell r="C623">
            <v>6086392.5999999903</v>
          </cell>
        </row>
        <row r="624">
          <cell r="B624" t="str">
            <v>4241100000</v>
          </cell>
          <cell r="C624">
            <v>35146820.009999901</v>
          </cell>
        </row>
        <row r="625">
          <cell r="B625" t="str">
            <v>4241200000</v>
          </cell>
          <cell r="C625">
            <v>4703593.66</v>
          </cell>
        </row>
        <row r="626">
          <cell r="B626" t="str">
            <v>4241900000</v>
          </cell>
          <cell r="C626">
            <v>1108749.6699999899</v>
          </cell>
        </row>
        <row r="627">
          <cell r="B627" t="str">
            <v>4242100000</v>
          </cell>
          <cell r="C627">
            <v>642201.80000000005</v>
          </cell>
        </row>
        <row r="628">
          <cell r="B628" t="str">
            <v>4250000000</v>
          </cell>
          <cell r="C628">
            <v>1690958.52</v>
          </cell>
        </row>
        <row r="629">
          <cell r="B629" t="str">
            <v>4261100000</v>
          </cell>
          <cell r="C629">
            <v>137159873.639999</v>
          </cell>
        </row>
        <row r="630">
          <cell r="B630" t="str">
            <v>4261200000</v>
          </cell>
          <cell r="C630">
            <v>6508342.1600000001</v>
          </cell>
        </row>
        <row r="631">
          <cell r="B631" t="str">
            <v>4261300000</v>
          </cell>
          <cell r="C631">
            <v>6915354.6299999896</v>
          </cell>
        </row>
        <row r="632">
          <cell r="B632" t="str">
            <v>4261400000</v>
          </cell>
          <cell r="C632">
            <v>666811.78</v>
          </cell>
        </row>
        <row r="633">
          <cell r="B633" t="str">
            <v>4261900000</v>
          </cell>
          <cell r="C633">
            <v>844241.03</v>
          </cell>
        </row>
        <row r="634">
          <cell r="B634" t="str">
            <v>4282000000</v>
          </cell>
          <cell r="C634">
            <v>138317.84</v>
          </cell>
        </row>
        <row r="635">
          <cell r="B635" t="str">
            <v>4283000000</v>
          </cell>
          <cell r="C635">
            <v>10236385.42</v>
          </cell>
        </row>
        <row r="636">
          <cell r="B636" t="str">
            <v>4290000000</v>
          </cell>
          <cell r="C636">
            <v>1914594.87</v>
          </cell>
        </row>
        <row r="637">
          <cell r="B637" t="str">
            <v>4310000000</v>
          </cell>
          <cell r="C637">
            <v>340325.32</v>
          </cell>
        </row>
        <row r="638">
          <cell r="B638" t="str">
            <v>4422000000</v>
          </cell>
          <cell r="C638">
            <v>837175.64</v>
          </cell>
        </row>
        <row r="639">
          <cell r="B639" t="str">
            <v>4423131000</v>
          </cell>
          <cell r="C639">
            <v>66366600.920000002</v>
          </cell>
        </row>
        <row r="640">
          <cell r="B640" t="str">
            <v>4423132000</v>
          </cell>
          <cell r="C640">
            <v>35341405.189999901</v>
          </cell>
        </row>
        <row r="641">
          <cell r="B641" t="str">
            <v>4423133000</v>
          </cell>
          <cell r="C641">
            <v>43525904.68</v>
          </cell>
        </row>
        <row r="642">
          <cell r="B642" t="str">
            <v>4423134000</v>
          </cell>
          <cell r="C642">
            <v>7418831.4699999904</v>
          </cell>
        </row>
        <row r="643">
          <cell r="B643" t="str">
            <v>4423135000</v>
          </cell>
          <cell r="C643">
            <v>17305606.09</v>
          </cell>
        </row>
        <row r="644">
          <cell r="B644" t="str">
            <v>4423519000</v>
          </cell>
          <cell r="C644">
            <v>13892547.310000001</v>
          </cell>
        </row>
        <row r="645">
          <cell r="B645" t="str">
            <v>4429000000</v>
          </cell>
          <cell r="C645">
            <v>209557.09</v>
          </cell>
        </row>
        <row r="646">
          <cell r="B646" t="str">
            <v>4486000000</v>
          </cell>
          <cell r="C646">
            <v>192112.41</v>
          </cell>
        </row>
        <row r="647">
          <cell r="B647" t="str">
            <v>4814200000</v>
          </cell>
          <cell r="C647">
            <v>-348029.45</v>
          </cell>
        </row>
        <row r="648">
          <cell r="B648" t="str">
            <v>4820500000</v>
          </cell>
          <cell r="C648">
            <v>-205098617.53</v>
          </cell>
        </row>
        <row r="649">
          <cell r="B649" t="str">
            <v>4820700000</v>
          </cell>
          <cell r="C649">
            <v>-39721478.880000003</v>
          </cell>
        </row>
        <row r="650">
          <cell r="B650" t="str">
            <v>4822000000</v>
          </cell>
          <cell r="C650">
            <v>-70029147.25</v>
          </cell>
        </row>
        <row r="651">
          <cell r="B651" t="str">
            <v>4823131000</v>
          </cell>
          <cell r="C651">
            <v>-893693458.23000002</v>
          </cell>
        </row>
        <row r="652">
          <cell r="B652" t="str">
            <v>4823132000</v>
          </cell>
          <cell r="C652">
            <v>-1176163134.3900001</v>
          </cell>
        </row>
        <row r="653">
          <cell r="B653" t="str">
            <v>4823133000</v>
          </cell>
          <cell r="C653">
            <v>-3049186440.5700002</v>
          </cell>
        </row>
        <row r="654">
          <cell r="B654" t="str">
            <v>4823134000</v>
          </cell>
          <cell r="C654">
            <v>-240642704.12</v>
          </cell>
        </row>
        <row r="655">
          <cell r="B655" t="str">
            <v>4823135000</v>
          </cell>
          <cell r="C655">
            <v>-108738001.56999899</v>
          </cell>
        </row>
        <row r="656">
          <cell r="B656" t="str">
            <v>4823139000</v>
          </cell>
          <cell r="C656">
            <v>-5868277.7699999902</v>
          </cell>
        </row>
        <row r="657">
          <cell r="B657" t="str">
            <v>4823900000</v>
          </cell>
          <cell r="C657">
            <v>-4938209.4400000004</v>
          </cell>
        </row>
        <row r="658">
          <cell r="B658" t="str">
            <v>4824110000</v>
          </cell>
          <cell r="C658">
            <v>-23125988.75</v>
          </cell>
        </row>
        <row r="659">
          <cell r="B659" t="str">
            <v>4824120000</v>
          </cell>
          <cell r="C659">
            <v>-4095348.3199999901</v>
          </cell>
        </row>
        <row r="660">
          <cell r="B660" t="str">
            <v>4824190000</v>
          </cell>
          <cell r="C660">
            <v>-1070309.3999999899</v>
          </cell>
        </row>
        <row r="661">
          <cell r="B661" t="str">
            <v>4824210000</v>
          </cell>
          <cell r="C661">
            <v>-239051.179999999</v>
          </cell>
        </row>
        <row r="662">
          <cell r="B662" t="str">
            <v>4825000000</v>
          </cell>
          <cell r="C662">
            <v>-1283863.24</v>
          </cell>
        </row>
        <row r="663">
          <cell r="B663" t="str">
            <v>4826110000</v>
          </cell>
          <cell r="C663">
            <v>-32111113.390000001</v>
          </cell>
        </row>
        <row r="664">
          <cell r="B664" t="str">
            <v>4826120000</v>
          </cell>
          <cell r="C664">
            <v>-4722030.7699999902</v>
          </cell>
        </row>
        <row r="665">
          <cell r="B665" t="str">
            <v>4826130000</v>
          </cell>
          <cell r="C665">
            <v>-5113071.33</v>
          </cell>
        </row>
        <row r="666">
          <cell r="B666" t="str">
            <v>4826140000</v>
          </cell>
          <cell r="C666">
            <v>-491246.9</v>
          </cell>
        </row>
        <row r="667">
          <cell r="B667" t="str">
            <v>4826190000</v>
          </cell>
          <cell r="C667">
            <v>-575419.77</v>
          </cell>
        </row>
        <row r="668">
          <cell r="B668" t="str">
            <v>4828200000</v>
          </cell>
          <cell r="C668">
            <v>-31473.47</v>
          </cell>
        </row>
        <row r="669">
          <cell r="B669" t="str">
            <v>4828300000</v>
          </cell>
          <cell r="C669">
            <v>-3437431.23</v>
          </cell>
        </row>
        <row r="670">
          <cell r="B670" t="str">
            <v>4829000000</v>
          </cell>
          <cell r="C670">
            <v>-1046707.89</v>
          </cell>
        </row>
        <row r="671">
          <cell r="B671" t="str">
            <v>4831000000</v>
          </cell>
          <cell r="C671">
            <v>-215074.69</v>
          </cell>
        </row>
        <row r="672">
          <cell r="B672" t="str">
            <v>5100100000</v>
          </cell>
          <cell r="C672">
            <v>-1024500000</v>
          </cell>
        </row>
        <row r="673">
          <cell r="B673" t="str">
            <v>5711100000</v>
          </cell>
          <cell r="C673">
            <v>-95633247.230000004</v>
          </cell>
        </row>
        <row r="674">
          <cell r="B674" t="str">
            <v>5740100000</v>
          </cell>
          <cell r="C674">
            <v>-247255362.65000001</v>
          </cell>
        </row>
        <row r="675">
          <cell r="B675" t="str">
            <v>5900100000</v>
          </cell>
          <cell r="C675">
            <v>-65226294.670000002</v>
          </cell>
        </row>
        <row r="676">
          <cell r="B676" t="str">
            <v>8800000000</v>
          </cell>
          <cell r="C676">
            <v>-65927892.420000002</v>
          </cell>
        </row>
        <row r="677">
          <cell r="B677">
            <v>0</v>
          </cell>
        </row>
        <row r="678">
          <cell r="B678">
            <v>0</v>
          </cell>
        </row>
        <row r="679">
          <cell r="B679">
            <v>0</v>
          </cell>
        </row>
        <row r="680">
          <cell r="B680">
            <v>0</v>
          </cell>
        </row>
        <row r="681">
          <cell r="B681">
            <v>0</v>
          </cell>
        </row>
        <row r="682">
          <cell r="B682">
            <v>0</v>
          </cell>
        </row>
        <row r="683">
          <cell r="B683">
            <v>0</v>
          </cell>
        </row>
        <row r="684">
          <cell r="B684">
            <v>0</v>
          </cell>
        </row>
        <row r="685">
          <cell r="B685">
            <v>0</v>
          </cell>
        </row>
        <row r="686">
          <cell r="B686">
            <v>0</v>
          </cell>
        </row>
        <row r="687">
          <cell r="B687">
            <v>0</v>
          </cell>
        </row>
        <row r="688">
          <cell r="B688">
            <v>0</v>
          </cell>
        </row>
        <row r="689">
          <cell r="B689">
            <v>0</v>
          </cell>
        </row>
        <row r="690">
          <cell r="B690">
            <v>0</v>
          </cell>
        </row>
        <row r="691">
          <cell r="B691">
            <v>0</v>
          </cell>
        </row>
        <row r="692">
          <cell r="B692">
            <v>0</v>
          </cell>
        </row>
        <row r="693">
          <cell r="B693">
            <v>0</v>
          </cell>
        </row>
        <row r="694">
          <cell r="B694">
            <v>0</v>
          </cell>
        </row>
        <row r="695">
          <cell r="B695">
            <v>0</v>
          </cell>
        </row>
        <row r="696">
          <cell r="B696">
            <v>0</v>
          </cell>
        </row>
        <row r="697">
          <cell r="B697">
            <v>0</v>
          </cell>
        </row>
        <row r="698">
          <cell r="B698">
            <v>0</v>
          </cell>
        </row>
        <row r="699">
          <cell r="B699">
            <v>0</v>
          </cell>
        </row>
        <row r="700">
          <cell r="B700">
            <v>0</v>
          </cell>
        </row>
        <row r="701">
          <cell r="B701">
            <v>0</v>
          </cell>
        </row>
        <row r="702">
          <cell r="B702">
            <v>0</v>
          </cell>
        </row>
        <row r="703">
          <cell r="B703">
            <v>0</v>
          </cell>
        </row>
        <row r="704">
          <cell r="B704">
            <v>0</v>
          </cell>
        </row>
        <row r="705">
          <cell r="B705">
            <v>0</v>
          </cell>
        </row>
        <row r="706">
          <cell r="B706">
            <v>0</v>
          </cell>
        </row>
        <row r="707">
          <cell r="B707">
            <v>0</v>
          </cell>
        </row>
        <row r="708">
          <cell r="B708">
            <v>0</v>
          </cell>
        </row>
        <row r="709">
          <cell r="B709">
            <v>0</v>
          </cell>
        </row>
        <row r="710">
          <cell r="B710">
            <v>0</v>
          </cell>
        </row>
        <row r="711">
          <cell r="B711">
            <v>0</v>
          </cell>
        </row>
        <row r="712">
          <cell r="B712">
            <v>0</v>
          </cell>
        </row>
        <row r="713">
          <cell r="B713">
            <v>0</v>
          </cell>
        </row>
        <row r="714">
          <cell r="B714">
            <v>0</v>
          </cell>
        </row>
        <row r="715">
          <cell r="B715">
            <v>0</v>
          </cell>
        </row>
        <row r="716">
          <cell r="B716">
            <v>0</v>
          </cell>
        </row>
        <row r="717">
          <cell r="B717">
            <v>0</v>
          </cell>
        </row>
        <row r="718">
          <cell r="B718">
            <v>0</v>
          </cell>
        </row>
        <row r="719">
          <cell r="B719">
            <v>0</v>
          </cell>
        </row>
        <row r="720">
          <cell r="B720">
            <v>0</v>
          </cell>
        </row>
        <row r="721">
          <cell r="B721">
            <v>0</v>
          </cell>
        </row>
        <row r="722">
          <cell r="B722">
            <v>0</v>
          </cell>
        </row>
        <row r="723">
          <cell r="B723">
            <v>0</v>
          </cell>
        </row>
        <row r="724">
          <cell r="B724">
            <v>0</v>
          </cell>
        </row>
        <row r="725">
          <cell r="B725">
            <v>0</v>
          </cell>
        </row>
        <row r="726">
          <cell r="B726">
            <v>0</v>
          </cell>
        </row>
        <row r="727">
          <cell r="B727">
            <v>0</v>
          </cell>
        </row>
        <row r="728">
          <cell r="B728">
            <v>0</v>
          </cell>
        </row>
        <row r="729">
          <cell r="B729">
            <v>0</v>
          </cell>
        </row>
        <row r="730">
          <cell r="B730">
            <v>0</v>
          </cell>
        </row>
        <row r="731">
          <cell r="B731">
            <v>0</v>
          </cell>
        </row>
        <row r="732">
          <cell r="B732">
            <v>0</v>
          </cell>
        </row>
        <row r="733">
          <cell r="B733">
            <v>0</v>
          </cell>
        </row>
        <row r="734">
          <cell r="B734">
            <v>0</v>
          </cell>
        </row>
        <row r="735">
          <cell r="B735">
            <v>0</v>
          </cell>
        </row>
        <row r="736">
          <cell r="B736">
            <v>0</v>
          </cell>
        </row>
        <row r="737">
          <cell r="B737">
            <v>0</v>
          </cell>
        </row>
        <row r="738">
          <cell r="B738">
            <v>0</v>
          </cell>
        </row>
        <row r="739">
          <cell r="B739">
            <v>0</v>
          </cell>
        </row>
        <row r="740">
          <cell r="B740">
            <v>0</v>
          </cell>
        </row>
        <row r="741">
          <cell r="B741">
            <v>0</v>
          </cell>
        </row>
        <row r="742">
          <cell r="B742">
            <v>0</v>
          </cell>
        </row>
        <row r="743">
          <cell r="B743">
            <v>0</v>
          </cell>
        </row>
        <row r="744">
          <cell r="B744">
            <v>0</v>
          </cell>
        </row>
        <row r="745">
          <cell r="B745">
            <v>0</v>
          </cell>
        </row>
        <row r="746">
          <cell r="B746">
            <v>0</v>
          </cell>
        </row>
        <row r="747">
          <cell r="B747">
            <v>0</v>
          </cell>
        </row>
        <row r="748">
          <cell r="B748">
            <v>0</v>
          </cell>
        </row>
        <row r="749">
          <cell r="B749">
            <v>0</v>
          </cell>
        </row>
        <row r="750">
          <cell r="B750">
            <v>0</v>
          </cell>
        </row>
        <row r="751">
          <cell r="B751">
            <v>0</v>
          </cell>
        </row>
        <row r="752">
          <cell r="B752">
            <v>0</v>
          </cell>
        </row>
        <row r="753">
          <cell r="B753">
            <v>0</v>
          </cell>
        </row>
        <row r="754">
          <cell r="B754">
            <v>0</v>
          </cell>
        </row>
        <row r="755">
          <cell r="B755">
            <v>0</v>
          </cell>
        </row>
        <row r="756">
          <cell r="B756">
            <v>0</v>
          </cell>
        </row>
      </sheetData>
      <sheetData sheetId="2"/>
      <sheetData sheetId="3"/>
      <sheetData sheetId="4"/>
      <sheetData sheetId="5" refreshError="1"/>
      <sheetData sheetId="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M1- Mapa"/>
      <sheetName val="M1.1 - PRA"/>
      <sheetName val="M1.2 - Testes"/>
      <sheetName val="M1.3 - Despesas x Saldo"/>
      <sheetName val="M1.4 - Covenants"/>
      <sheetName val="ANALI2001"/>
      <sheetName val="Taxas"/>
      <sheetName val="Link"/>
      <sheetName val="COTAÇÕES"/>
      <sheetName val="CALC-RESUMO"/>
      <sheetName val="Plan1"/>
      <sheetName val="Detail"/>
      <sheetName val="M1 - Emprestimos"/>
      <sheetName val="pl atual"/>
      <sheetName val="ce"/>
      <sheetName val="APLIC112009"/>
    </sheetNames>
    <sheetDataSet>
      <sheetData sheetId="0" refreshError="1">
        <row r="2">
          <cell r="A2" t="str">
            <v>A4 - Balancete de Trabalho.xls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mp;Op"/>
      <sheetName val="Summary Financial Info."/>
      <sheetName val="Operating Assumptions (NB)"/>
      <sheetName val="Ratio Analysis (NB)"/>
      <sheetName val="Balance_Sheet"/>
      <sheetName val="Income_Statement"/>
      <sheetName val="Cash_Flow_Stmt"/>
      <sheetName val="Debt_Repayment"/>
      <sheetName val="Capital_Struct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lt; VCM &lt; 1.350"/>
      <sheetName val="VCM &gt; 1.350"/>
      <sheetName val="Tarifas Gasmig"/>
      <sheetName val="0 _ VCM _ 1_350"/>
      <sheetName val="DOG RCA"/>
      <sheetName val="Invest. Gráfico"/>
      <sheetName val="Inv"/>
      <sheetName val="DR Evolutiva"/>
      <sheetName val="Tarifas Gasmig Auto"/>
      <sheetName val="2º 3º pedidos"/>
      <sheetName val="Dados ISO 9001"/>
      <sheetName val="Dados Segurança"/>
      <sheetName val="Dados Faturamento"/>
      <sheetName val="Dados Clandestina"/>
      <sheetName val="Dados de relacionamento"/>
      <sheetName val="Dados Ouvidoria II"/>
      <sheetName val="Dados Perdas"/>
      <sheetName val="Dados Agencias"/>
      <sheetName val="GDP"/>
    </sheetNames>
    <sheetDataSet>
      <sheetData sheetId="0" refreshError="1">
        <row r="15">
          <cell r="C15">
            <v>2500</v>
          </cell>
          <cell r="D15" t="str">
            <v>m3/mês</v>
          </cell>
          <cell r="E15" t="str">
            <v>Para os primeiros</v>
          </cell>
          <cell r="G15">
            <v>2500</v>
          </cell>
          <cell r="H15" t="str">
            <v>m3</v>
          </cell>
          <cell r="I15">
            <v>0.45860000000000001</v>
          </cell>
          <cell r="J15">
            <v>1146.5</v>
          </cell>
          <cell r="K15">
            <v>1146.5</v>
          </cell>
        </row>
        <row r="16">
          <cell r="C16">
            <v>5000</v>
          </cell>
          <cell r="D16" t="str">
            <v>m3/mês</v>
          </cell>
          <cell r="E16" t="str">
            <v>Para os seguintes</v>
          </cell>
          <cell r="G16">
            <v>2500</v>
          </cell>
          <cell r="H16" t="str">
            <v>m3</v>
          </cell>
          <cell r="I16">
            <v>0.26590000000000003</v>
          </cell>
          <cell r="J16">
            <v>664.75000000000011</v>
          </cell>
          <cell r="K16">
            <v>1811.25</v>
          </cell>
        </row>
        <row r="17">
          <cell r="C17">
            <v>12500</v>
          </cell>
          <cell r="D17" t="str">
            <v>m3/mês</v>
          </cell>
          <cell r="E17" t="str">
            <v>Para os seguintes</v>
          </cell>
          <cell r="G17">
            <v>7500</v>
          </cell>
          <cell r="H17" t="str">
            <v>m3</v>
          </cell>
          <cell r="I17">
            <v>0.25879999999999997</v>
          </cell>
          <cell r="J17">
            <v>1940.9999999999998</v>
          </cell>
          <cell r="K17">
            <v>3752.25</v>
          </cell>
        </row>
        <row r="18">
          <cell r="C18">
            <v>25000</v>
          </cell>
          <cell r="D18" t="str">
            <v>m3/mês</v>
          </cell>
          <cell r="E18" t="str">
            <v>Para os seguintes</v>
          </cell>
          <cell r="G18">
            <v>12500</v>
          </cell>
          <cell r="H18" t="str">
            <v>m3</v>
          </cell>
          <cell r="I18">
            <v>0.24729999999999999</v>
          </cell>
          <cell r="J18">
            <v>3091.25</v>
          </cell>
          <cell r="K18">
            <v>6843.5</v>
          </cell>
        </row>
        <row r="19">
          <cell r="C19">
            <v>125000</v>
          </cell>
          <cell r="D19" t="str">
            <v>m3/mês</v>
          </cell>
          <cell r="E19" t="str">
            <v>Para os seguintes</v>
          </cell>
          <cell r="G19">
            <v>100000</v>
          </cell>
          <cell r="H19" t="str">
            <v>m3</v>
          </cell>
          <cell r="I19">
            <v>0.24479999999999999</v>
          </cell>
          <cell r="J19">
            <v>24480</v>
          </cell>
          <cell r="K19">
            <v>31323.5</v>
          </cell>
        </row>
        <row r="20">
          <cell r="C20">
            <v>375000</v>
          </cell>
          <cell r="D20" t="str">
            <v>m3/mês</v>
          </cell>
          <cell r="E20" t="str">
            <v>Para os seguintes</v>
          </cell>
          <cell r="G20">
            <v>250000</v>
          </cell>
          <cell r="H20" t="str">
            <v>m3</v>
          </cell>
          <cell r="I20">
            <v>0.24340000000000001</v>
          </cell>
          <cell r="J20">
            <v>60850</v>
          </cell>
          <cell r="K20">
            <v>92173.5</v>
          </cell>
        </row>
        <row r="21">
          <cell r="C21">
            <v>750000</v>
          </cell>
          <cell r="D21" t="str">
            <v>m3/mês</v>
          </cell>
          <cell r="E21" t="str">
            <v>Para os seguintes</v>
          </cell>
          <cell r="G21">
            <v>375000</v>
          </cell>
          <cell r="H21" t="str">
            <v>m3</v>
          </cell>
          <cell r="I21">
            <v>0.2361</v>
          </cell>
          <cell r="J21">
            <v>88537.5</v>
          </cell>
          <cell r="K21">
            <v>180711</v>
          </cell>
        </row>
        <row r="22">
          <cell r="C22">
            <v>1500000</v>
          </cell>
          <cell r="D22" t="str">
            <v>m3/mês</v>
          </cell>
          <cell r="E22" t="str">
            <v>Para os seguintes</v>
          </cell>
          <cell r="G22">
            <v>750000</v>
          </cell>
          <cell r="H22" t="str">
            <v>m3</v>
          </cell>
          <cell r="I22">
            <v>0.23130000000000001</v>
          </cell>
          <cell r="J22">
            <v>173475</v>
          </cell>
          <cell r="K22">
            <v>354186</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4.2-FLEXIBRAS"/>
      <sheetName val="A4_2_FLEXIBRAS"/>
      <sheetName val="Cupom Cambial"/>
      <sheetName val="Tickers"/>
      <sheetName val="INFO"/>
      <sheetName val="N"/>
      <sheetName val="0 &lt; VCM &lt; 1.350"/>
      <sheetName val="assi"/>
      <sheetName val="ttel"/>
      <sheetName val="A4_2-FLEXIBRAS"/>
      <sheetName val="Cupom_Cambial"/>
      <sheetName val="0_&lt;_VCM_&lt;_1_350"/>
      <sheetName val="A4_2-FLEXIBRAS1"/>
      <sheetName val="Cupom_Cambial1"/>
      <sheetName val="0_&lt;_VCM_&lt;_1_3501"/>
      <sheetName val="ANALITICO_RIG"/>
      <sheetName val="Aging"/>
      <sheetName val="Debtors Testing"/>
      <sheetName val="P&amp;L Assum"/>
      <sheetName val="A4_2-FLEXIBRAS2"/>
      <sheetName val="Consolidado"/>
      <sheetName val="Ativo"/>
      <sheetName val="títulos_valores mob"/>
      <sheetName val="Assumptions(1)"/>
      <sheetName val="PA Plant(4)"/>
      <sheetName val="Cupom_Cambial2"/>
      <sheetName val="0_&lt;_VCM_&lt;_1_3502"/>
      <sheetName val="A4_2-FLEXIBRAS3"/>
      <sheetName val="P&amp;L_Assum"/>
      <sheetName val="Debtors_Testing"/>
      <sheetName val="títulos_valores_mob"/>
      <sheetName val="RDEG fev 07"/>
      <sheetName val="CALC-RESUMO"/>
      <sheetName val="MENSAL"/>
      <sheetName val="MES"/>
      <sheetName val="CDI"/>
      <sheetName val="Links"/>
      <sheetName val="Lead"/>
      <sheetName val="GDP"/>
      <sheetName val="APLIC102009"/>
      <sheetName val="Link"/>
      <sheetName val="COTAÇÕES"/>
      <sheetName val="balanço"/>
      <sheetName val="lv. fiscal"/>
      <sheetName val="Amort"/>
      <sheetName val="Encargos Sociais"/>
      <sheetName val="A4_2-FLEXIBRAS4"/>
      <sheetName val="Cupom_Cambial3"/>
      <sheetName val="0_&lt;_VCM_&lt;_1_3503"/>
      <sheetName val="Debtors_Testing1"/>
      <sheetName val="P&amp;L_Assum1"/>
      <sheetName val="títulos_valores_mob1"/>
      <sheetName val="PA_Plant(4)"/>
      <sheetName val="Painel"/>
      <sheetName val="Aux"/>
      <sheetName val="Perpetuidade"/>
      <sheetName val="Imob custo"/>
      <sheetName val="RLP"/>
      <sheetName val="Control"/>
      <sheetName val="lv__fiscal"/>
      <sheetName val="Imob_custo"/>
      <sheetName val="Aspectos e Perigos padronizados"/>
      <sheetName val="MOPE"/>
      <sheetName val="COS"/>
      <sheetName val="DIS"/>
      <sheetName val="ce"/>
      <sheetName val="mercado"/>
      <sheetName val="Amostras"/>
      <sheetName val="tr"/>
      <sheetName val="Shop Sales - COGS"/>
      <sheetName val="73"/>
      <sheetName val="Netearnanal"/>
      <sheetName val="tabela"/>
      <sheetName val="7 Oceans_CostDetail"/>
      <sheetName val="TABLE-COST"/>
      <sheetName val="afretamentos ii-a "/>
      <sheetName val="les cèdres"/>
      <sheetName val="apports"/>
      <sheetName val="TESTE"/>
      <sheetName val="Paraná"/>
      <sheetName val="Macroeconomics"/>
      <sheetName val="J 2.2 - Comp Pol Emp Veic"/>
    </sheetNames>
    <sheetDataSet>
      <sheetData sheetId="0" refreshError="1">
        <row r="5">
          <cell r="C5">
            <v>179195505.40999997</v>
          </cell>
          <cell r="D5">
            <v>99553058.561111093</v>
          </cell>
          <cell r="F5">
            <v>9667900.9755555745</v>
          </cell>
          <cell r="H5">
            <v>109220959.53666666</v>
          </cell>
          <cell r="J5">
            <v>96744137.743152589</v>
          </cell>
        </row>
        <row r="6">
          <cell r="C6">
            <v>151609738.50999999</v>
          </cell>
          <cell r="D6">
            <v>84227632.505555555</v>
          </cell>
          <cell r="F6">
            <v>-590325.51333332062</v>
          </cell>
          <cell r="H6">
            <v>83637306.99222222</v>
          </cell>
          <cell r="J6">
            <v>76068917.121576279</v>
          </cell>
        </row>
        <row r="7">
          <cell r="C7">
            <v>32422113.700000003</v>
          </cell>
          <cell r="D7">
            <v>18012285.388888892</v>
          </cell>
          <cell r="F7">
            <v>0</v>
          </cell>
          <cell r="H7">
            <v>18012285.388888892</v>
          </cell>
          <cell r="J7">
            <v>12819656.808272779</v>
          </cell>
        </row>
        <row r="8">
          <cell r="C8">
            <v>30911223.290000003</v>
          </cell>
          <cell r="D8">
            <v>17172901.827777781</v>
          </cell>
          <cell r="H8">
            <v>17172901.827777781</v>
          </cell>
          <cell r="J8">
            <v>11756911.643376188</v>
          </cell>
        </row>
        <row r="9">
          <cell r="C9">
            <v>0</v>
          </cell>
          <cell r="D9">
            <v>0</v>
          </cell>
          <cell r="H9">
            <v>0</v>
          </cell>
          <cell r="J9">
            <v>0</v>
          </cell>
        </row>
        <row r="10">
          <cell r="C10">
            <v>1510890.41</v>
          </cell>
          <cell r="D10">
            <v>839383.56111111108</v>
          </cell>
          <cell r="H10">
            <v>839383.56111111108</v>
          </cell>
          <cell r="J10">
            <v>1062745.1648965911</v>
          </cell>
        </row>
        <row r="11">
          <cell r="C11">
            <v>0</v>
          </cell>
          <cell r="D11">
            <v>0</v>
          </cell>
          <cell r="H11">
            <v>0</v>
          </cell>
          <cell r="J11">
            <v>0</v>
          </cell>
        </row>
        <row r="12">
          <cell r="C12">
            <v>27228666.59</v>
          </cell>
          <cell r="D12">
            <v>15127036.994444445</v>
          </cell>
          <cell r="F12">
            <v>0</v>
          </cell>
          <cell r="H12">
            <v>15127036.994444445</v>
          </cell>
          <cell r="J12">
            <v>5638657.8088317504</v>
          </cell>
        </row>
        <row r="13">
          <cell r="C13">
            <v>27228666.59</v>
          </cell>
          <cell r="D13">
            <v>15127036.994444445</v>
          </cell>
          <cell r="H13">
            <v>15127036.994444445</v>
          </cell>
          <cell r="J13">
            <v>5638657.8088317504</v>
          </cell>
        </row>
        <row r="14">
          <cell r="C14">
            <v>0</v>
          </cell>
          <cell r="D14">
            <v>0</v>
          </cell>
          <cell r="H14">
            <v>0</v>
          </cell>
          <cell r="J14">
            <v>0</v>
          </cell>
        </row>
        <row r="15">
          <cell r="C15">
            <v>0</v>
          </cell>
          <cell r="D15">
            <v>0</v>
          </cell>
          <cell r="F15">
            <v>0</v>
          </cell>
          <cell r="H15">
            <v>0</v>
          </cell>
          <cell r="J15">
            <v>0</v>
          </cell>
        </row>
        <row r="16">
          <cell r="C16">
            <v>0</v>
          </cell>
          <cell r="D16">
            <v>0</v>
          </cell>
          <cell r="H16">
            <v>0</v>
          </cell>
          <cell r="J16">
            <v>0</v>
          </cell>
          <cell r="K16" t="str">
            <v>A4.2.3 -</v>
          </cell>
        </row>
        <row r="17">
          <cell r="C17">
            <v>0</v>
          </cell>
          <cell r="D17">
            <v>0</v>
          </cell>
          <cell r="H17">
            <v>0</v>
          </cell>
          <cell r="J17">
            <v>0</v>
          </cell>
        </row>
        <row r="18">
          <cell r="C18">
            <v>0</v>
          </cell>
          <cell r="D18">
            <v>0</v>
          </cell>
          <cell r="H18">
            <v>0</v>
          </cell>
          <cell r="J18">
            <v>0</v>
          </cell>
        </row>
        <row r="19">
          <cell r="C19">
            <v>0</v>
          </cell>
          <cell r="D19">
            <v>0</v>
          </cell>
          <cell r="H19">
            <v>0</v>
          </cell>
          <cell r="J19">
            <v>0</v>
          </cell>
        </row>
        <row r="20">
          <cell r="C20">
            <v>65498616.779999986</v>
          </cell>
          <cell r="D20">
            <v>36388120.433333322</v>
          </cell>
          <cell r="F20">
            <v>10444963.526666678</v>
          </cell>
          <cell r="G20" t="str">
            <v>A4.2.9 paper profile</v>
          </cell>
          <cell r="H20">
            <v>46833083.960000001</v>
          </cell>
          <cell r="J20">
            <v>51808867.199999996</v>
          </cell>
        </row>
        <row r="21">
          <cell r="C21">
            <v>20216174.579999998</v>
          </cell>
          <cell r="D21">
            <v>11231208.1</v>
          </cell>
          <cell r="F21">
            <v>3107179.67</v>
          </cell>
          <cell r="H21">
            <v>14338387.77</v>
          </cell>
          <cell r="J21">
            <v>20981534.719999999</v>
          </cell>
          <cell r="K21" t="str">
            <v>A4.2.3 -</v>
          </cell>
        </row>
        <row r="22">
          <cell r="C22">
            <v>0</v>
          </cell>
          <cell r="D22">
            <v>0</v>
          </cell>
          <cell r="H22">
            <v>0</v>
          </cell>
          <cell r="J22">
            <v>0</v>
          </cell>
          <cell r="K22" t="str">
            <v>A4.2.3 -</v>
          </cell>
        </row>
        <row r="23">
          <cell r="C23">
            <v>35477963.759999983</v>
          </cell>
          <cell r="D23">
            <v>19709979.866666656</v>
          </cell>
          <cell r="F23">
            <v>5975394.0033333451</v>
          </cell>
          <cell r="H23">
            <v>25685373.870000001</v>
          </cell>
          <cell r="J23">
            <v>20382015.18</v>
          </cell>
          <cell r="K23" t="str">
            <v>A4.2.3 -</v>
          </cell>
        </row>
        <row r="24">
          <cell r="C24">
            <v>0</v>
          </cell>
          <cell r="D24">
            <v>0</v>
          </cell>
          <cell r="H24">
            <v>0</v>
          </cell>
          <cell r="J24">
            <v>0</v>
          </cell>
          <cell r="K24" t="str">
            <v>A4.2.3 -</v>
          </cell>
        </row>
        <row r="25">
          <cell r="C25">
            <v>1933578.6</v>
          </cell>
          <cell r="D25">
            <v>1074210.3333333333</v>
          </cell>
          <cell r="F25">
            <v>-84880.003333333298</v>
          </cell>
          <cell r="H25">
            <v>989330.33</v>
          </cell>
          <cell r="J25">
            <v>4992762.47</v>
          </cell>
        </row>
        <row r="26">
          <cell r="C26">
            <v>0</v>
          </cell>
          <cell r="D26">
            <v>0</v>
          </cell>
          <cell r="H26">
            <v>0</v>
          </cell>
          <cell r="J26">
            <v>0</v>
          </cell>
        </row>
        <row r="27">
          <cell r="C27">
            <v>7870899.8399999999</v>
          </cell>
          <cell r="D27">
            <v>4372722.1333333328</v>
          </cell>
          <cell r="F27">
            <v>1447269.8566666674</v>
          </cell>
          <cell r="H27">
            <v>5819991.9900000002</v>
          </cell>
          <cell r="J27">
            <v>5452554.8300000001</v>
          </cell>
        </row>
        <row r="28">
          <cell r="C28">
            <v>0</v>
          </cell>
          <cell r="D28">
            <v>0</v>
          </cell>
          <cell r="H28">
            <v>0</v>
          </cell>
          <cell r="J28">
            <v>0</v>
          </cell>
        </row>
        <row r="29">
          <cell r="C29">
            <v>0</v>
          </cell>
          <cell r="D29">
            <v>0</v>
          </cell>
          <cell r="F29">
            <v>0</v>
          </cell>
          <cell r="H29">
            <v>0</v>
          </cell>
          <cell r="J29">
            <v>1084195.3</v>
          </cell>
        </row>
        <row r="30">
          <cell r="C30">
            <v>0</v>
          </cell>
          <cell r="D30">
            <v>0</v>
          </cell>
          <cell r="H30">
            <v>0</v>
          </cell>
          <cell r="J30">
            <v>0</v>
          </cell>
          <cell r="K30" t="str">
            <v>A4.2.3 -</v>
          </cell>
        </row>
        <row r="31">
          <cell r="C31">
            <v>0</v>
          </cell>
          <cell r="D31">
            <v>0</v>
          </cell>
          <cell r="H31">
            <v>0</v>
          </cell>
          <cell r="J31">
            <v>0</v>
          </cell>
        </row>
        <row r="32">
          <cell r="C32">
            <v>0</v>
          </cell>
          <cell r="D32">
            <v>0</v>
          </cell>
          <cell r="H32">
            <v>0</v>
          </cell>
          <cell r="J32">
            <v>610005.30000000005</v>
          </cell>
        </row>
        <row r="33">
          <cell r="C33">
            <v>0</v>
          </cell>
          <cell r="D33">
            <v>0</v>
          </cell>
          <cell r="H33">
            <v>0</v>
          </cell>
          <cell r="J33">
            <v>474190</v>
          </cell>
          <cell r="K33" t="str">
            <v>A4.2.3 -</v>
          </cell>
        </row>
        <row r="34">
          <cell r="C34">
            <v>0</v>
          </cell>
          <cell r="D34">
            <v>0</v>
          </cell>
          <cell r="H34">
            <v>0</v>
          </cell>
          <cell r="J34">
            <v>0</v>
          </cell>
        </row>
        <row r="35">
          <cell r="C35">
            <v>26460341.440000001</v>
          </cell>
          <cell r="D35">
            <v>14700189.688888889</v>
          </cell>
          <cell r="F35">
            <v>-11035289.039999999</v>
          </cell>
          <cell r="H35">
            <v>3664900.6488888911</v>
          </cell>
          <cell r="J35">
            <v>4717540.0044717649</v>
          </cell>
        </row>
        <row r="36">
          <cell r="C36">
            <v>15912928.720000001</v>
          </cell>
          <cell r="D36">
            <v>8840515.9555555563</v>
          </cell>
          <cell r="F36">
            <v>-7750623.54</v>
          </cell>
          <cell r="H36">
            <v>1089892.4155555563</v>
          </cell>
          <cell r="J36">
            <v>2967102.4203465628</v>
          </cell>
        </row>
        <row r="37">
          <cell r="C37">
            <v>0</v>
          </cell>
          <cell r="D37">
            <v>0</v>
          </cell>
          <cell r="H37">
            <v>0</v>
          </cell>
          <cell r="J37">
            <v>0</v>
          </cell>
        </row>
        <row r="38">
          <cell r="C38">
            <v>10409256.560000002</v>
          </cell>
          <cell r="D38">
            <v>5782920.3111111121</v>
          </cell>
          <cell r="F38">
            <v>-3284665.5</v>
          </cell>
          <cell r="H38">
            <v>2498254.8111111121</v>
          </cell>
          <cell r="J38">
            <v>1613709.4186696396</v>
          </cell>
        </row>
        <row r="39">
          <cell r="C39">
            <v>0</v>
          </cell>
          <cell r="D39">
            <v>0</v>
          </cell>
          <cell r="H39">
            <v>0</v>
          </cell>
          <cell r="J39">
            <v>0</v>
          </cell>
        </row>
        <row r="40">
          <cell r="C40">
            <v>1754680.5999999999</v>
          </cell>
          <cell r="D40">
            <v>974822.5555555555</v>
          </cell>
          <cell r="H40">
            <v>974822.5555555555</v>
          </cell>
          <cell r="J40">
            <v>136728.16545556177</v>
          </cell>
        </row>
        <row r="41">
          <cell r="C41">
            <v>-1616524.44</v>
          </cell>
          <cell r="D41">
            <v>-898069.1333333333</v>
          </cell>
          <cell r="H41">
            <v>-898069.1333333333</v>
          </cell>
          <cell r="J41">
            <v>0</v>
          </cell>
        </row>
        <row r="42">
          <cell r="C42">
            <v>0</v>
          </cell>
          <cell r="D42">
            <v>0</v>
          </cell>
          <cell r="H42">
            <v>0</v>
          </cell>
          <cell r="J42">
            <v>0</v>
          </cell>
        </row>
        <row r="43">
          <cell r="C43">
            <v>0</v>
          </cell>
          <cell r="D43">
            <v>0</v>
          </cell>
          <cell r="H43">
            <v>0</v>
          </cell>
          <cell r="J43">
            <v>0</v>
          </cell>
        </row>
        <row r="44">
          <cell r="C44">
            <v>0</v>
          </cell>
          <cell r="D44">
            <v>0</v>
          </cell>
          <cell r="H44">
            <v>0</v>
          </cell>
          <cell r="J44">
            <v>0</v>
          </cell>
        </row>
        <row r="45">
          <cell r="C45">
            <v>-12746164.840000004</v>
          </cell>
          <cell r="D45">
            <v>-7081202.6888888907</v>
          </cell>
          <cell r="F45">
            <v>5693715.2333333343</v>
          </cell>
          <cell r="H45">
            <v>-1387487.4555555582</v>
          </cell>
          <cell r="J45">
            <v>-5095542.3784236982</v>
          </cell>
        </row>
        <row r="46">
          <cell r="C46">
            <v>51439308.780000001</v>
          </cell>
          <cell r="D46">
            <v>28577393.766666666</v>
          </cell>
          <cell r="F46">
            <v>5687983.2333333343</v>
          </cell>
          <cell r="H46">
            <v>34265377</v>
          </cell>
          <cell r="J46">
            <v>32920375</v>
          </cell>
        </row>
        <row r="47">
          <cell r="C47">
            <v>51439308.780000001</v>
          </cell>
          <cell r="D47">
            <v>28577393.766666666</v>
          </cell>
          <cell r="F47">
            <v>5687983.2333333343</v>
          </cell>
          <cell r="G47" t="str">
            <v>A4.2.9 paper profile</v>
          </cell>
          <cell r="H47">
            <v>34265377</v>
          </cell>
          <cell r="J47">
            <v>32920375</v>
          </cell>
        </row>
        <row r="48">
          <cell r="C48">
            <v>0</v>
          </cell>
          <cell r="D48">
            <v>0</v>
          </cell>
          <cell r="H48">
            <v>0</v>
          </cell>
          <cell r="J48">
            <v>0</v>
          </cell>
        </row>
        <row r="49">
          <cell r="C49">
            <v>0</v>
          </cell>
          <cell r="D49">
            <v>0</v>
          </cell>
          <cell r="H49">
            <v>0</v>
          </cell>
          <cell r="J49">
            <v>0</v>
          </cell>
        </row>
        <row r="50">
          <cell r="C50">
            <v>0</v>
          </cell>
          <cell r="D50">
            <v>0</v>
          </cell>
          <cell r="H50">
            <v>0</v>
          </cell>
          <cell r="J50">
            <v>0</v>
          </cell>
        </row>
        <row r="51">
          <cell r="C51">
            <v>0</v>
          </cell>
          <cell r="D51">
            <v>0</v>
          </cell>
          <cell r="H51">
            <v>0</v>
          </cell>
          <cell r="J51">
            <v>0</v>
          </cell>
        </row>
        <row r="52">
          <cell r="C52">
            <v>0</v>
          </cell>
          <cell r="D52">
            <v>0</v>
          </cell>
          <cell r="H52">
            <v>0</v>
          </cell>
          <cell r="J52">
            <v>0</v>
          </cell>
        </row>
        <row r="53">
          <cell r="C53">
            <v>-64185473.620000005</v>
          </cell>
          <cell r="D53">
            <v>-35658596.455555558</v>
          </cell>
          <cell r="F53">
            <v>5732</v>
          </cell>
          <cell r="H53">
            <v>-35652864.455555558</v>
          </cell>
          <cell r="J53">
            <v>-38015917.378423698</v>
          </cell>
        </row>
        <row r="54">
          <cell r="C54">
            <v>-64185473.620000005</v>
          </cell>
          <cell r="D54">
            <v>-35658596.455555558</v>
          </cell>
          <cell r="F54">
            <v>5732</v>
          </cell>
          <cell r="H54">
            <v>-35652864.455555558</v>
          </cell>
          <cell r="J54">
            <v>-38015917.378423698</v>
          </cell>
        </row>
        <row r="55">
          <cell r="C55">
            <v>0</v>
          </cell>
          <cell r="D55">
            <v>0</v>
          </cell>
          <cell r="H55">
            <v>0</v>
          </cell>
          <cell r="J55">
            <v>0</v>
          </cell>
        </row>
        <row r="56">
          <cell r="C56">
            <v>-67621253.420000002</v>
          </cell>
          <cell r="D56">
            <v>-37567363.01111111</v>
          </cell>
          <cell r="F56">
            <v>5732</v>
          </cell>
          <cell r="H56">
            <v>-37561631.01111111</v>
          </cell>
          <cell r="J56">
            <v>-39936420.34097261</v>
          </cell>
        </row>
        <row r="57">
          <cell r="C57">
            <v>0</v>
          </cell>
          <cell r="D57">
            <v>0</v>
          </cell>
          <cell r="H57">
            <v>0</v>
          </cell>
          <cell r="J57">
            <v>0</v>
          </cell>
        </row>
        <row r="58">
          <cell r="C58">
            <v>3435779.8000000003</v>
          </cell>
          <cell r="D58">
            <v>1908766.5555555557</v>
          </cell>
          <cell r="H58">
            <v>1908766.5555555557</v>
          </cell>
          <cell r="J58">
            <v>1920502.9625489099</v>
          </cell>
        </row>
        <row r="59">
          <cell r="C59">
            <v>0</v>
          </cell>
          <cell r="D59">
            <v>0</v>
          </cell>
          <cell r="F59">
            <v>0</v>
          </cell>
          <cell r="H59">
            <v>0</v>
          </cell>
          <cell r="J59">
            <v>0</v>
          </cell>
        </row>
        <row r="60">
          <cell r="C60">
            <v>0</v>
          </cell>
          <cell r="D60">
            <v>0</v>
          </cell>
          <cell r="H60">
            <v>0</v>
          </cell>
          <cell r="J60">
            <v>0</v>
          </cell>
        </row>
        <row r="61">
          <cell r="C61">
            <v>0</v>
          </cell>
          <cell r="D61">
            <v>0</v>
          </cell>
          <cell r="H61">
            <v>0</v>
          </cell>
          <cell r="J61">
            <v>0</v>
          </cell>
        </row>
        <row r="62">
          <cell r="C62">
            <v>0</v>
          </cell>
          <cell r="D62">
            <v>0</v>
          </cell>
          <cell r="H62">
            <v>0</v>
          </cell>
          <cell r="J62">
            <v>0</v>
          </cell>
        </row>
        <row r="63">
          <cell r="C63">
            <v>0</v>
          </cell>
          <cell r="D63">
            <v>0</v>
          </cell>
          <cell r="H63">
            <v>0</v>
          </cell>
          <cell r="J63">
            <v>0</v>
          </cell>
          <cell r="K63" t="str">
            <v>A4.2.3 -</v>
          </cell>
        </row>
        <row r="64">
          <cell r="C64">
            <v>0</v>
          </cell>
          <cell r="D64">
            <v>0</v>
          </cell>
          <cell r="F64">
            <v>0</v>
          </cell>
          <cell r="H64">
            <v>0</v>
          </cell>
          <cell r="J64">
            <v>0</v>
          </cell>
        </row>
        <row r="65">
          <cell r="C65">
            <v>0</v>
          </cell>
          <cell r="D65">
            <v>0</v>
          </cell>
          <cell r="H65">
            <v>0</v>
          </cell>
          <cell r="J65">
            <v>0</v>
          </cell>
        </row>
        <row r="66">
          <cell r="C66">
            <v>0</v>
          </cell>
          <cell r="D66">
            <v>0</v>
          </cell>
          <cell r="H66">
            <v>0</v>
          </cell>
          <cell r="J66">
            <v>0</v>
          </cell>
        </row>
        <row r="67">
          <cell r="C67">
            <v>0</v>
          </cell>
          <cell r="D67">
            <v>0</v>
          </cell>
          <cell r="H67">
            <v>0</v>
          </cell>
          <cell r="J67">
            <v>0</v>
          </cell>
        </row>
        <row r="68">
          <cell r="C68">
            <v>0</v>
          </cell>
          <cell r="D68">
            <v>0</v>
          </cell>
          <cell r="H68">
            <v>0</v>
          </cell>
          <cell r="J68">
            <v>0</v>
          </cell>
        </row>
        <row r="69">
          <cell r="C69">
            <v>0</v>
          </cell>
          <cell r="D69">
            <v>0</v>
          </cell>
          <cell r="H69">
            <v>0</v>
          </cell>
          <cell r="J69">
            <v>0</v>
          </cell>
        </row>
        <row r="70">
          <cell r="C70">
            <v>0</v>
          </cell>
          <cell r="D70">
            <v>0</v>
          </cell>
          <cell r="H70">
            <v>0</v>
          </cell>
          <cell r="J70">
            <v>0</v>
          </cell>
        </row>
        <row r="71">
          <cell r="C71">
            <v>0</v>
          </cell>
          <cell r="D71">
            <v>0</v>
          </cell>
          <cell r="H71">
            <v>0</v>
          </cell>
          <cell r="J71">
            <v>0</v>
          </cell>
        </row>
        <row r="72">
          <cell r="C72">
            <v>39892029.670000002</v>
          </cell>
          <cell r="D72">
            <v>22162238.705555554</v>
          </cell>
          <cell r="F72">
            <v>3703750.2944444492</v>
          </cell>
          <cell r="G72" t="str">
            <v>K paper profile</v>
          </cell>
          <cell r="H72">
            <v>25865989</v>
          </cell>
          <cell r="J72">
            <v>24665612</v>
          </cell>
        </row>
        <row r="73">
          <cell r="C73">
            <v>86735295.909999996</v>
          </cell>
          <cell r="D73">
            <v>48186275.505555555</v>
          </cell>
          <cell r="F73">
            <v>5671518.4944444504</v>
          </cell>
          <cell r="H73">
            <v>53857794</v>
          </cell>
          <cell r="J73">
            <v>51193700</v>
          </cell>
        </row>
        <row r="74">
          <cell r="C74">
            <v>1384436.0999999999</v>
          </cell>
          <cell r="D74">
            <v>769131.16666666663</v>
          </cell>
          <cell r="F74">
            <v>7627.8333333333721</v>
          </cell>
          <cell r="H74">
            <v>776759</v>
          </cell>
          <cell r="J74">
            <v>776759</v>
          </cell>
        </row>
        <row r="75">
          <cell r="C75">
            <v>1259382.8400000001</v>
          </cell>
          <cell r="D75">
            <v>699657.13333333342</v>
          </cell>
          <cell r="F75">
            <v>130828.86666666658</v>
          </cell>
          <cell r="H75">
            <v>830486</v>
          </cell>
          <cell r="J75">
            <v>830486</v>
          </cell>
        </row>
        <row r="76">
          <cell r="C76">
            <v>81861320.86999999</v>
          </cell>
          <cell r="D76">
            <v>45478511.594444439</v>
          </cell>
          <cell r="F76">
            <v>5159563.4055555612</v>
          </cell>
          <cell r="H76">
            <v>50638075</v>
          </cell>
          <cell r="J76">
            <v>36527150</v>
          </cell>
        </row>
        <row r="77">
          <cell r="C77">
            <v>0</v>
          </cell>
          <cell r="D77">
            <v>0</v>
          </cell>
          <cell r="H77">
            <v>0</v>
          </cell>
          <cell r="J77">
            <v>0</v>
          </cell>
        </row>
        <row r="78">
          <cell r="C78">
            <v>961708.31</v>
          </cell>
          <cell r="D78">
            <v>534282.39444444445</v>
          </cell>
          <cell r="F78">
            <v>421375.60555555555</v>
          </cell>
          <cell r="H78">
            <v>955658</v>
          </cell>
          <cell r="J78">
            <v>927906</v>
          </cell>
        </row>
        <row r="79">
          <cell r="C79">
            <v>1268447.79</v>
          </cell>
          <cell r="D79">
            <v>704693.21666666667</v>
          </cell>
          <cell r="F79">
            <v>-47877.216666666674</v>
          </cell>
          <cell r="H79">
            <v>656816</v>
          </cell>
          <cell r="J79">
            <v>0</v>
          </cell>
        </row>
        <row r="80">
          <cell r="C80">
            <v>0</v>
          </cell>
          <cell r="D80">
            <v>0</v>
          </cell>
          <cell r="H80">
            <v>0</v>
          </cell>
          <cell r="J80">
            <v>12131399</v>
          </cell>
        </row>
        <row r="81">
          <cell r="C81">
            <v>46843266.239999995</v>
          </cell>
          <cell r="D81">
            <v>26024036.799999997</v>
          </cell>
          <cell r="F81">
            <v>1967768.2000000011</v>
          </cell>
          <cell r="H81">
            <v>27991805</v>
          </cell>
          <cell r="J81">
            <v>26528088</v>
          </cell>
        </row>
        <row r="82">
          <cell r="C82">
            <v>399017.01</v>
          </cell>
          <cell r="D82">
            <v>221676.11666666667</v>
          </cell>
          <cell r="F82">
            <v>-26823.116666666669</v>
          </cell>
          <cell r="H82">
            <v>194853</v>
          </cell>
          <cell r="J82">
            <v>194853</v>
          </cell>
        </row>
        <row r="83">
          <cell r="C83">
            <v>45761530.869999997</v>
          </cell>
          <cell r="D83">
            <v>25423072.705555554</v>
          </cell>
          <cell r="F83">
            <v>1823193.2944444455</v>
          </cell>
          <cell r="H83">
            <v>27246266</v>
          </cell>
          <cell r="J83">
            <v>25822033</v>
          </cell>
        </row>
        <row r="84">
          <cell r="C84">
            <v>0</v>
          </cell>
          <cell r="D84">
            <v>0</v>
          </cell>
          <cell r="H84">
            <v>0</v>
          </cell>
          <cell r="J84">
            <v>0</v>
          </cell>
        </row>
        <row r="85">
          <cell r="C85">
            <v>682718.36</v>
          </cell>
          <cell r="D85">
            <v>379287.97777777776</v>
          </cell>
          <cell r="F85">
            <v>171398.02222222224</v>
          </cell>
          <cell r="H85">
            <v>550686</v>
          </cell>
          <cell r="J85">
            <v>511202</v>
          </cell>
        </row>
        <row r="86">
          <cell r="C86">
            <v>0</v>
          </cell>
          <cell r="D86">
            <v>0</v>
          </cell>
          <cell r="H86">
            <v>0</v>
          </cell>
          <cell r="J86">
            <v>0</v>
          </cell>
        </row>
        <row r="87">
          <cell r="C87">
            <v>0</v>
          </cell>
          <cell r="D87">
            <v>0</v>
          </cell>
          <cell r="H87">
            <v>0</v>
          </cell>
          <cell r="J87">
            <v>0</v>
          </cell>
        </row>
        <row r="88">
          <cell r="C88">
            <v>439902.07</v>
          </cell>
          <cell r="D88">
            <v>244390.0388888889</v>
          </cell>
          <cell r="F88">
            <v>860760.9611111111</v>
          </cell>
          <cell r="H88">
            <v>1105151</v>
          </cell>
          <cell r="J88">
            <v>1105151</v>
          </cell>
        </row>
        <row r="89">
          <cell r="C89">
            <v>439902.07</v>
          </cell>
          <cell r="D89">
            <v>244390.0388888889</v>
          </cell>
          <cell r="F89">
            <v>1111852.9611111111</v>
          </cell>
          <cell r="H89">
            <v>1356243</v>
          </cell>
          <cell r="J89">
            <v>1356243</v>
          </cell>
        </row>
        <row r="90">
          <cell r="C90">
            <v>0</v>
          </cell>
          <cell r="D90">
            <v>0</v>
          </cell>
          <cell r="F90">
            <v>251092</v>
          </cell>
          <cell r="H90">
            <v>251092</v>
          </cell>
          <cell r="J90">
            <v>251092</v>
          </cell>
        </row>
        <row r="91">
          <cell r="C91">
            <v>439902.07</v>
          </cell>
          <cell r="D91">
            <v>244390.0388888889</v>
          </cell>
          <cell r="F91">
            <v>860760.9611111111</v>
          </cell>
          <cell r="H91">
            <v>1105151</v>
          </cell>
          <cell r="J91">
            <v>1105151</v>
          </cell>
        </row>
        <row r="92">
          <cell r="C92">
            <v>0</v>
          </cell>
          <cell r="D92">
            <v>0</v>
          </cell>
          <cell r="F92">
            <v>251092</v>
          </cell>
          <cell r="H92">
            <v>251092</v>
          </cell>
          <cell r="J92">
            <v>251092</v>
          </cell>
        </row>
        <row r="93">
          <cell r="C93">
            <v>0</v>
          </cell>
          <cell r="D93">
            <v>0</v>
          </cell>
          <cell r="F93">
            <v>251092</v>
          </cell>
          <cell r="H93">
            <v>251092</v>
          </cell>
          <cell r="J93">
            <v>251092</v>
          </cell>
        </row>
        <row r="94">
          <cell r="C94">
            <v>0</v>
          </cell>
          <cell r="D94">
            <v>0</v>
          </cell>
          <cell r="H94">
            <v>0</v>
          </cell>
          <cell r="J94">
            <v>0</v>
          </cell>
        </row>
        <row r="96">
          <cell r="C96">
            <v>179195505.41000003</v>
          </cell>
          <cell r="D96">
            <v>99553058.561111122</v>
          </cell>
          <cell r="F96">
            <v>9667901.027777778</v>
          </cell>
          <cell r="H96">
            <v>109220959.5888889</v>
          </cell>
          <cell r="J96">
            <v>96744137.713074341</v>
          </cell>
        </row>
        <row r="97">
          <cell r="C97">
            <v>60247222.960000001</v>
          </cell>
          <cell r="D97">
            <v>33470679.422222223</v>
          </cell>
          <cell r="F97">
            <v>-9648987.5888888892</v>
          </cell>
          <cell r="H97">
            <v>23821691.833333336</v>
          </cell>
          <cell r="J97">
            <v>18547917.173510339</v>
          </cell>
        </row>
        <row r="98">
          <cell r="C98">
            <v>0</v>
          </cell>
          <cell r="D98">
            <v>0</v>
          </cell>
          <cell r="F98">
            <v>0</v>
          </cell>
          <cell r="H98">
            <v>0</v>
          </cell>
          <cell r="J98">
            <v>0</v>
          </cell>
        </row>
        <row r="99">
          <cell r="C99">
            <v>0</v>
          </cell>
          <cell r="D99">
            <v>0</v>
          </cell>
          <cell r="F99">
            <v>1024500</v>
          </cell>
          <cell r="H99">
            <v>1024500</v>
          </cell>
          <cell r="J99">
            <v>0</v>
          </cell>
        </row>
        <row r="100">
          <cell r="C100">
            <v>15727287.189999999</v>
          </cell>
          <cell r="D100">
            <v>8737381.7722222209</v>
          </cell>
          <cell r="F100">
            <v>-474060.08</v>
          </cell>
          <cell r="H100">
            <v>8263321.6922222208</v>
          </cell>
          <cell r="J100">
            <v>6666164.3991056457</v>
          </cell>
          <cell r="K100" t="str">
            <v>A4.2.3 -</v>
          </cell>
        </row>
        <row r="101">
          <cell r="C101">
            <v>21730435.27</v>
          </cell>
          <cell r="D101">
            <v>12072464.038888888</v>
          </cell>
          <cell r="F101">
            <v>356069.45111111179</v>
          </cell>
          <cell r="H101">
            <v>12428533.49</v>
          </cell>
          <cell r="J101">
            <v>9623964.6899999995</v>
          </cell>
        </row>
        <row r="102">
          <cell r="C102">
            <v>21730435.27</v>
          </cell>
          <cell r="D102">
            <v>12072464.038888888</v>
          </cell>
          <cell r="F102">
            <v>356069.45111111179</v>
          </cell>
          <cell r="H102">
            <v>12428533.49</v>
          </cell>
          <cell r="J102">
            <v>9623964.6899999995</v>
          </cell>
        </row>
        <row r="103">
          <cell r="C103">
            <v>0</v>
          </cell>
          <cell r="D103">
            <v>0</v>
          </cell>
          <cell r="H103">
            <v>0</v>
          </cell>
          <cell r="J103">
            <v>0</v>
          </cell>
        </row>
        <row r="104">
          <cell r="C104">
            <v>0</v>
          </cell>
          <cell r="D104">
            <v>0</v>
          </cell>
          <cell r="H104">
            <v>0</v>
          </cell>
          <cell r="J104">
            <v>0</v>
          </cell>
        </row>
        <row r="105">
          <cell r="C105">
            <v>0</v>
          </cell>
          <cell r="D105">
            <v>0</v>
          </cell>
          <cell r="F105">
            <v>0</v>
          </cell>
          <cell r="H105">
            <v>0</v>
          </cell>
          <cell r="J105">
            <v>0</v>
          </cell>
        </row>
        <row r="106">
          <cell r="C106">
            <v>0</v>
          </cell>
          <cell r="D106">
            <v>0</v>
          </cell>
          <cell r="H106">
            <v>0</v>
          </cell>
          <cell r="J106">
            <v>0</v>
          </cell>
        </row>
        <row r="107">
          <cell r="C107">
            <v>0</v>
          </cell>
          <cell r="D107">
            <v>0</v>
          </cell>
          <cell r="H107">
            <v>0</v>
          </cell>
          <cell r="J107">
            <v>0</v>
          </cell>
          <cell r="K107" t="str">
            <v>A4.2.3 -</v>
          </cell>
        </row>
        <row r="108">
          <cell r="C108">
            <v>0</v>
          </cell>
          <cell r="D108">
            <v>0</v>
          </cell>
          <cell r="H108">
            <v>0</v>
          </cell>
          <cell r="J108">
            <v>0</v>
          </cell>
        </row>
        <row r="109">
          <cell r="C109">
            <v>0</v>
          </cell>
          <cell r="D109">
            <v>0</v>
          </cell>
          <cell r="H109">
            <v>0</v>
          </cell>
          <cell r="J109">
            <v>0</v>
          </cell>
        </row>
        <row r="110">
          <cell r="C110">
            <v>22789500.5</v>
          </cell>
          <cell r="D110">
            <v>12660833.61111111</v>
          </cell>
          <cell r="F110">
            <v>-10555496.960000001</v>
          </cell>
          <cell r="H110">
            <v>2105336.6511111092</v>
          </cell>
          <cell r="J110">
            <v>2257788.0844046953</v>
          </cell>
        </row>
        <row r="111">
          <cell r="C111">
            <v>0</v>
          </cell>
          <cell r="D111">
            <v>0</v>
          </cell>
          <cell r="H111">
            <v>0</v>
          </cell>
          <cell r="J111">
            <v>0</v>
          </cell>
        </row>
        <row r="112">
          <cell r="C112">
            <v>17505912.510000002</v>
          </cell>
          <cell r="D112">
            <v>9725506.9500000011</v>
          </cell>
          <cell r="F112">
            <v>-7837132.96</v>
          </cell>
          <cell r="H112">
            <v>1888373.9900000012</v>
          </cell>
          <cell r="J112">
            <v>880193.39854667417</v>
          </cell>
          <cell r="K112" t="str">
            <v>A4.2.3 -</v>
          </cell>
        </row>
        <row r="113">
          <cell r="C113">
            <v>-45416.229999999996</v>
          </cell>
          <cell r="D113">
            <v>-25231.238888888885</v>
          </cell>
          <cell r="F113">
            <v>25231</v>
          </cell>
          <cell r="H113">
            <v>-0.2388888888854126</v>
          </cell>
          <cell r="J113">
            <v>1143647</v>
          </cell>
          <cell r="K113" t="str">
            <v>A4.2.3 -</v>
          </cell>
        </row>
        <row r="114">
          <cell r="C114">
            <v>4938471.8099999996</v>
          </cell>
          <cell r="D114">
            <v>2743595.4499999997</v>
          </cell>
          <cell r="F114">
            <v>-2743595</v>
          </cell>
          <cell r="H114">
            <v>0.44999999972060323</v>
          </cell>
          <cell r="J114">
            <v>0</v>
          </cell>
        </row>
        <row r="115">
          <cell r="C115">
            <v>390532.41</v>
          </cell>
          <cell r="D115">
            <v>216962.44999999998</v>
          </cell>
          <cell r="H115">
            <v>216962.44999999998</v>
          </cell>
          <cell r="J115">
            <v>233947.68585802123</v>
          </cell>
          <cell r="K115" t="str">
            <v>A4.2.3 -</v>
          </cell>
        </row>
        <row r="116">
          <cell r="C116">
            <v>0</v>
          </cell>
          <cell r="D116">
            <v>0</v>
          </cell>
          <cell r="H116">
            <v>0</v>
          </cell>
          <cell r="J116">
            <v>0</v>
          </cell>
        </row>
        <row r="117">
          <cell r="C117">
            <v>11959230.18</v>
          </cell>
          <cell r="D117">
            <v>6644016.7666666666</v>
          </cell>
          <cell r="F117">
            <v>-1024500</v>
          </cell>
          <cell r="H117">
            <v>5619516.7666666666</v>
          </cell>
          <cell r="J117">
            <v>4828750.49</v>
          </cell>
        </row>
        <row r="118">
          <cell r="C118">
            <v>11959230.18</v>
          </cell>
          <cell r="D118">
            <v>6644016.7666666666</v>
          </cell>
          <cell r="F118">
            <v>-1024500</v>
          </cell>
          <cell r="H118">
            <v>5619516.7666666666</v>
          </cell>
          <cell r="J118">
            <v>4828750.49</v>
          </cell>
        </row>
        <row r="119">
          <cell r="C119">
            <v>0</v>
          </cell>
          <cell r="D119">
            <v>0</v>
          </cell>
          <cell r="F119">
            <v>0</v>
          </cell>
          <cell r="H119">
            <v>0</v>
          </cell>
          <cell r="J119">
            <v>0</v>
          </cell>
        </row>
        <row r="120">
          <cell r="C120">
            <v>0</v>
          </cell>
          <cell r="D120">
            <v>0</v>
          </cell>
          <cell r="H120">
            <v>0</v>
          </cell>
          <cell r="J120">
            <v>0</v>
          </cell>
        </row>
        <row r="121">
          <cell r="C121">
            <v>0</v>
          </cell>
          <cell r="D121">
            <v>0</v>
          </cell>
          <cell r="H121">
            <v>0</v>
          </cell>
          <cell r="J121">
            <v>0</v>
          </cell>
        </row>
        <row r="122">
          <cell r="C122">
            <v>0</v>
          </cell>
          <cell r="D122">
            <v>0</v>
          </cell>
          <cell r="H122">
            <v>0</v>
          </cell>
          <cell r="J122">
            <v>0</v>
          </cell>
        </row>
        <row r="123">
          <cell r="C123">
            <v>0</v>
          </cell>
          <cell r="D123">
            <v>0</v>
          </cell>
          <cell r="H123">
            <v>0</v>
          </cell>
          <cell r="J123">
            <v>0</v>
          </cell>
        </row>
        <row r="124">
          <cell r="C124">
            <v>0</v>
          </cell>
          <cell r="D124">
            <v>0</v>
          </cell>
          <cell r="H124">
            <v>0</v>
          </cell>
          <cell r="J124">
            <v>0</v>
          </cell>
        </row>
        <row r="125">
          <cell r="C125">
            <v>0</v>
          </cell>
          <cell r="D125">
            <v>0</v>
          </cell>
          <cell r="H125">
            <v>0</v>
          </cell>
          <cell r="J125">
            <v>0</v>
          </cell>
        </row>
        <row r="126">
          <cell r="C126">
            <v>0</v>
          </cell>
          <cell r="D126">
            <v>0</v>
          </cell>
          <cell r="F126">
            <v>0</v>
          </cell>
          <cell r="H126">
            <v>0</v>
          </cell>
          <cell r="J126">
            <v>0</v>
          </cell>
        </row>
        <row r="127">
          <cell r="C127">
            <v>0</v>
          </cell>
          <cell r="D127">
            <v>0</v>
          </cell>
          <cell r="H127">
            <v>0</v>
          </cell>
          <cell r="J127">
            <v>0</v>
          </cell>
        </row>
        <row r="128">
          <cell r="C128">
            <v>0</v>
          </cell>
          <cell r="D128">
            <v>0</v>
          </cell>
          <cell r="H128">
            <v>0</v>
          </cell>
          <cell r="J128">
            <v>0</v>
          </cell>
        </row>
        <row r="129">
          <cell r="C129">
            <v>0</v>
          </cell>
          <cell r="D129">
            <v>0</v>
          </cell>
          <cell r="H129">
            <v>0</v>
          </cell>
          <cell r="J129">
            <v>0</v>
          </cell>
        </row>
        <row r="130">
          <cell r="C130">
            <v>0</v>
          </cell>
          <cell r="D130">
            <v>0</v>
          </cell>
          <cell r="H130">
            <v>0</v>
          </cell>
          <cell r="J130">
            <v>0</v>
          </cell>
          <cell r="K130" t="str">
            <v>A4.2.3 -</v>
          </cell>
        </row>
        <row r="131">
          <cell r="C131">
            <v>0</v>
          </cell>
          <cell r="D131">
            <v>0</v>
          </cell>
          <cell r="H131">
            <v>0</v>
          </cell>
          <cell r="J131">
            <v>0</v>
          </cell>
        </row>
        <row r="132">
          <cell r="C132">
            <v>0</v>
          </cell>
          <cell r="D132">
            <v>0</v>
          </cell>
          <cell r="H132">
            <v>0</v>
          </cell>
          <cell r="J132">
            <v>0</v>
          </cell>
          <cell r="K132" t="str">
            <v>A4.2.3 -</v>
          </cell>
        </row>
        <row r="133">
          <cell r="C133">
            <v>0</v>
          </cell>
          <cell r="D133">
            <v>0</v>
          </cell>
          <cell r="F133">
            <v>0</v>
          </cell>
          <cell r="H133">
            <v>0</v>
          </cell>
          <cell r="J133">
            <v>0</v>
          </cell>
        </row>
        <row r="134">
          <cell r="C134">
            <v>106989052.27000001</v>
          </cell>
          <cell r="D134">
            <v>59438362.37222223</v>
          </cell>
          <cell r="F134">
            <v>20341388.616666667</v>
          </cell>
          <cell r="H134">
            <v>79779750.98888889</v>
          </cell>
          <cell r="J134">
            <v>73367470.049564004</v>
          </cell>
        </row>
        <row r="135">
          <cell r="C135">
            <v>81548197.890000015</v>
          </cell>
          <cell r="D135">
            <v>45304554.38333334</v>
          </cell>
          <cell r="F135">
            <v>28062915.616666667</v>
          </cell>
          <cell r="H135">
            <v>73367470</v>
          </cell>
          <cell r="J135">
            <v>77496083.030000001</v>
          </cell>
        </row>
        <row r="136">
          <cell r="C136">
            <v>2923394</v>
          </cell>
          <cell r="D136">
            <v>1624107.7777777778</v>
          </cell>
          <cell r="F136">
            <v>21360892.222222224</v>
          </cell>
          <cell r="H136">
            <v>22985000</v>
          </cell>
          <cell r="J136">
            <v>22985000</v>
          </cell>
        </row>
        <row r="137">
          <cell r="C137">
            <v>0</v>
          </cell>
          <cell r="D137">
            <v>0</v>
          </cell>
          <cell r="F137">
            <v>1554000</v>
          </cell>
          <cell r="H137">
            <v>1554000</v>
          </cell>
          <cell r="J137">
            <v>1554000</v>
          </cell>
        </row>
        <row r="138">
          <cell r="C138">
            <v>0</v>
          </cell>
          <cell r="D138">
            <v>0</v>
          </cell>
          <cell r="H138">
            <v>0</v>
          </cell>
          <cell r="J138">
            <v>0</v>
          </cell>
        </row>
        <row r="139">
          <cell r="C139">
            <v>0</v>
          </cell>
          <cell r="D139">
            <v>0</v>
          </cell>
          <cell r="F139">
            <v>742000</v>
          </cell>
          <cell r="H139">
            <v>742000</v>
          </cell>
          <cell r="J139">
            <v>742000</v>
          </cell>
        </row>
        <row r="140">
          <cell r="C140">
            <v>0</v>
          </cell>
          <cell r="D140">
            <v>0</v>
          </cell>
          <cell r="H140">
            <v>0</v>
          </cell>
          <cell r="J140">
            <v>0</v>
          </cell>
        </row>
        <row r="141">
          <cell r="C141">
            <v>0</v>
          </cell>
          <cell r="D141">
            <v>0</v>
          </cell>
          <cell r="H141">
            <v>0</v>
          </cell>
          <cell r="J141">
            <v>0</v>
          </cell>
        </row>
        <row r="142">
          <cell r="C142">
            <v>47610844.050000012</v>
          </cell>
          <cell r="D142">
            <v>26450468.916666672</v>
          </cell>
          <cell r="F142">
            <v>-26450468.916666672</v>
          </cell>
          <cell r="H142">
            <v>0</v>
          </cell>
          <cell r="J142">
            <v>0</v>
          </cell>
        </row>
        <row r="143">
          <cell r="C143">
            <v>0</v>
          </cell>
          <cell r="D143">
            <v>0</v>
          </cell>
          <cell r="H143">
            <v>0</v>
          </cell>
          <cell r="J143">
            <v>0</v>
          </cell>
        </row>
        <row r="144">
          <cell r="C144">
            <v>0</v>
          </cell>
          <cell r="D144">
            <v>0</v>
          </cell>
          <cell r="H144">
            <v>0</v>
          </cell>
          <cell r="J144">
            <v>0</v>
          </cell>
        </row>
        <row r="145">
          <cell r="C145">
            <v>31013959.839999996</v>
          </cell>
          <cell r="D145">
            <v>17229977.688888885</v>
          </cell>
          <cell r="F145">
            <v>30856492.311111115</v>
          </cell>
          <cell r="H145">
            <v>48086470</v>
          </cell>
          <cell r="J145">
            <v>52215083.030000001</v>
          </cell>
          <cell r="K145" t="str">
            <v>A4.2.3 -</v>
          </cell>
        </row>
        <row r="146">
          <cell r="C146">
            <v>0</v>
          </cell>
          <cell r="D146">
            <v>0</v>
          </cell>
          <cell r="H146">
            <v>0</v>
          </cell>
          <cell r="J146">
            <v>0</v>
          </cell>
        </row>
        <row r="147">
          <cell r="C147">
            <v>0</v>
          </cell>
          <cell r="D147">
            <v>0</v>
          </cell>
          <cell r="H147">
            <v>0</v>
          </cell>
          <cell r="J147">
            <v>0</v>
          </cell>
        </row>
        <row r="148">
          <cell r="C148">
            <v>0</v>
          </cell>
          <cell r="D148">
            <v>0</v>
          </cell>
          <cell r="H148">
            <v>0</v>
          </cell>
          <cell r="J148">
            <v>0</v>
          </cell>
        </row>
        <row r="149">
          <cell r="C149">
            <v>25440854.379999999</v>
          </cell>
          <cell r="D149">
            <v>14133807.988888888</v>
          </cell>
          <cell r="F149">
            <v>-7721527</v>
          </cell>
          <cell r="H149">
            <v>6412280.9888888877</v>
          </cell>
          <cell r="J149">
            <v>-4128612.9804359982</v>
          </cell>
        </row>
        <row r="151">
          <cell r="C151">
            <v>25440854.379999999</v>
          </cell>
          <cell r="D151">
            <v>14211343.95000002</v>
          </cell>
          <cell r="F151">
            <v>-7799062.7900000196</v>
          </cell>
          <cell r="H151">
            <v>6412281.1599999983</v>
          </cell>
          <cell r="J151">
            <v>-4128613.3800000008</v>
          </cell>
        </row>
        <row r="152">
          <cell r="C152">
            <v>77578254.929999992</v>
          </cell>
          <cell r="D152">
            <v>43424859.670000009</v>
          </cell>
          <cell r="F152">
            <v>-195294.67000000924</v>
          </cell>
          <cell r="H152">
            <v>43229565</v>
          </cell>
          <cell r="J152">
            <v>65943323</v>
          </cell>
          <cell r="K152" t="str">
            <v>A4.2.3 -</v>
          </cell>
        </row>
        <row r="153">
          <cell r="C153">
            <v>0</v>
          </cell>
          <cell r="D153">
            <v>0</v>
          </cell>
          <cell r="F153">
            <v>117985</v>
          </cell>
          <cell r="H153">
            <v>117985</v>
          </cell>
          <cell r="J153">
            <v>420320</v>
          </cell>
        </row>
        <row r="154">
          <cell r="C154">
            <v>77578254.929999992</v>
          </cell>
          <cell r="D154">
            <v>43424859.670000009</v>
          </cell>
          <cell r="F154">
            <v>-77309.670000009239</v>
          </cell>
          <cell r="H154">
            <v>43347550</v>
          </cell>
          <cell r="J154">
            <v>66363643</v>
          </cell>
        </row>
        <row r="155">
          <cell r="C155">
            <v>-60128515.819999993</v>
          </cell>
          <cell r="D155">
            <v>-33706622.919999987</v>
          </cell>
          <cell r="F155">
            <v>-112928.08000001109</v>
          </cell>
          <cell r="H155">
            <v>-33819551</v>
          </cell>
          <cell r="J155">
            <v>-75828320</v>
          </cell>
        </row>
        <row r="156">
          <cell r="C156">
            <v>0</v>
          </cell>
          <cell r="D156">
            <v>0</v>
          </cell>
          <cell r="H156">
            <v>0</v>
          </cell>
          <cell r="J156">
            <v>0</v>
          </cell>
          <cell r="K156" t="str">
            <v>A4.2.3 -</v>
          </cell>
        </row>
        <row r="157">
          <cell r="C157">
            <v>0</v>
          </cell>
          <cell r="D157">
            <v>0</v>
          </cell>
          <cell r="H157">
            <v>0</v>
          </cell>
          <cell r="J157">
            <v>0</v>
          </cell>
        </row>
        <row r="158">
          <cell r="C158">
            <v>0</v>
          </cell>
          <cell r="D158">
            <v>0</v>
          </cell>
          <cell r="H158">
            <v>0</v>
          </cell>
          <cell r="J158">
            <v>0</v>
          </cell>
        </row>
        <row r="159">
          <cell r="C159">
            <v>0</v>
          </cell>
          <cell r="D159">
            <v>0</v>
          </cell>
          <cell r="H159">
            <v>0</v>
          </cell>
          <cell r="J159">
            <v>0</v>
          </cell>
          <cell r="K159" t="str">
            <v>A4.2.3 -</v>
          </cell>
        </row>
        <row r="160">
          <cell r="C160">
            <v>0</v>
          </cell>
          <cell r="D160">
            <v>0</v>
          </cell>
          <cell r="H160">
            <v>0</v>
          </cell>
          <cell r="J160">
            <v>0</v>
          </cell>
        </row>
        <row r="161">
          <cell r="C161">
            <v>-54577015.869999997</v>
          </cell>
          <cell r="D161">
            <v>-30609779.839999989</v>
          </cell>
          <cell r="F161">
            <v>-172071.16000001132</v>
          </cell>
          <cell r="H161">
            <v>-30781851</v>
          </cell>
          <cell r="J161">
            <v>-72718109</v>
          </cell>
          <cell r="K161" t="str">
            <v>A4.2.3 -</v>
          </cell>
        </row>
        <row r="162">
          <cell r="C162">
            <v>0</v>
          </cell>
          <cell r="D162">
            <v>0</v>
          </cell>
          <cell r="H162">
            <v>0</v>
          </cell>
          <cell r="J162">
            <v>0</v>
          </cell>
          <cell r="K162" t="str">
            <v>A4.2.3 -</v>
          </cell>
        </row>
        <row r="163">
          <cell r="C163">
            <v>0</v>
          </cell>
          <cell r="D163">
            <v>0</v>
          </cell>
          <cell r="F163">
            <v>-59640</v>
          </cell>
          <cell r="H163">
            <v>-59640</v>
          </cell>
          <cell r="J163">
            <v>-310003</v>
          </cell>
        </row>
        <row r="164">
          <cell r="C164">
            <v>0</v>
          </cell>
          <cell r="D164">
            <v>0</v>
          </cell>
          <cell r="H164">
            <v>0</v>
          </cell>
          <cell r="J164">
            <v>0</v>
          </cell>
        </row>
        <row r="165">
          <cell r="C165">
            <v>-2628853.0299999979</v>
          </cell>
          <cell r="D165">
            <v>-1472190.2500000002</v>
          </cell>
          <cell r="F165">
            <v>-301979.74999999977</v>
          </cell>
          <cell r="H165">
            <v>-1774170</v>
          </cell>
          <cell r="J165">
            <v>-2469130</v>
          </cell>
        </row>
        <row r="166">
          <cell r="C166">
            <v>-1268874</v>
          </cell>
          <cell r="D166">
            <v>-717548.25</v>
          </cell>
          <cell r="F166">
            <v>717548.25</v>
          </cell>
          <cell r="H166">
            <v>0</v>
          </cell>
          <cell r="J166">
            <v>0</v>
          </cell>
          <cell r="K166" t="str">
            <v>A4.2.3 -</v>
          </cell>
        </row>
        <row r="167">
          <cell r="C167">
            <v>0</v>
          </cell>
          <cell r="D167">
            <v>0</v>
          </cell>
          <cell r="H167">
            <v>0</v>
          </cell>
          <cell r="J167">
            <v>0</v>
          </cell>
        </row>
        <row r="168">
          <cell r="C168">
            <v>210733.74</v>
          </cell>
          <cell r="D168">
            <v>116627.3</v>
          </cell>
          <cell r="F168">
            <v>-116627.3</v>
          </cell>
          <cell r="H168">
            <v>0</v>
          </cell>
          <cell r="J168">
            <v>113715</v>
          </cell>
        </row>
        <row r="169">
          <cell r="C169">
            <v>-1864506.6600000001</v>
          </cell>
          <cell r="D169">
            <v>-1023731.88</v>
          </cell>
          <cell r="F169">
            <v>-180158.12</v>
          </cell>
          <cell r="H169">
            <v>-1203890</v>
          </cell>
          <cell r="J169">
            <v>-444793</v>
          </cell>
        </row>
        <row r="170">
          <cell r="C170">
            <v>0</v>
          </cell>
          <cell r="D170">
            <v>0</v>
          </cell>
          <cell r="H170">
            <v>0</v>
          </cell>
          <cell r="J170">
            <v>0</v>
          </cell>
        </row>
        <row r="171">
          <cell r="C171">
            <v>-1668635.62</v>
          </cell>
          <cell r="D171">
            <v>-935936.97000000009</v>
          </cell>
          <cell r="F171">
            <v>-550106.02999999991</v>
          </cell>
          <cell r="H171">
            <v>-1486043</v>
          </cell>
          <cell r="J171">
            <v>-2229850</v>
          </cell>
        </row>
        <row r="172">
          <cell r="C172">
            <v>0</v>
          </cell>
          <cell r="D172">
            <v>0</v>
          </cell>
          <cell r="H172">
            <v>0</v>
          </cell>
          <cell r="J172">
            <v>0</v>
          </cell>
        </row>
        <row r="173">
          <cell r="C173">
            <v>0</v>
          </cell>
          <cell r="D173">
            <v>0</v>
          </cell>
          <cell r="H173">
            <v>0</v>
          </cell>
          <cell r="J173">
            <v>0</v>
          </cell>
        </row>
        <row r="174">
          <cell r="C174">
            <v>0</v>
          </cell>
          <cell r="D174">
            <v>0</v>
          </cell>
          <cell r="H174">
            <v>0</v>
          </cell>
          <cell r="J174">
            <v>0</v>
          </cell>
        </row>
        <row r="175">
          <cell r="C175">
            <v>-1668635.62</v>
          </cell>
          <cell r="D175">
            <v>-935936.97000000009</v>
          </cell>
          <cell r="F175">
            <v>-550106.02999999991</v>
          </cell>
          <cell r="G175" t="str">
            <v>K paper profile</v>
          </cell>
          <cell r="H175">
            <v>-1486043</v>
          </cell>
          <cell r="J175">
            <v>-2229850</v>
          </cell>
        </row>
        <row r="176">
          <cell r="C176">
            <v>-2987999.23</v>
          </cell>
          <cell r="D176">
            <v>-1683673.79</v>
          </cell>
          <cell r="F176">
            <v>-137106.81999999995</v>
          </cell>
          <cell r="H176">
            <v>-1820780.61</v>
          </cell>
          <cell r="J176">
            <v>-3084053.68</v>
          </cell>
        </row>
        <row r="177">
          <cell r="C177">
            <v>0</v>
          </cell>
          <cell r="D177">
            <v>0</v>
          </cell>
          <cell r="H177">
            <v>0</v>
          </cell>
          <cell r="J177">
            <v>0</v>
          </cell>
        </row>
        <row r="178">
          <cell r="C178">
            <v>0</v>
          </cell>
          <cell r="D178">
            <v>0</v>
          </cell>
          <cell r="H178">
            <v>0</v>
          </cell>
          <cell r="J178">
            <v>0</v>
          </cell>
        </row>
        <row r="179">
          <cell r="C179">
            <v>0</v>
          </cell>
          <cell r="D179">
            <v>0</v>
          </cell>
          <cell r="H179">
            <v>0</v>
          </cell>
          <cell r="J179">
            <v>0</v>
          </cell>
        </row>
        <row r="180">
          <cell r="C180">
            <v>0</v>
          </cell>
          <cell r="D180">
            <v>0</v>
          </cell>
          <cell r="H180">
            <v>0</v>
          </cell>
          <cell r="J180">
            <v>0</v>
          </cell>
        </row>
        <row r="181">
          <cell r="C181">
            <v>-2898512.7499999995</v>
          </cell>
          <cell r="D181">
            <v>-1625989.49</v>
          </cell>
          <cell r="F181">
            <v>19526.510000000009</v>
          </cell>
          <cell r="H181">
            <v>-1606462.98</v>
          </cell>
          <cell r="J181">
            <v>-2224054.9900000002</v>
          </cell>
          <cell r="K181" t="str">
            <v>A4.2.3 -</v>
          </cell>
        </row>
        <row r="182">
          <cell r="C182">
            <v>-30301.1</v>
          </cell>
          <cell r="D182">
            <v>-19828.11</v>
          </cell>
          <cell r="H182">
            <v>-19828.11</v>
          </cell>
          <cell r="J182">
            <v>-23153.08</v>
          </cell>
        </row>
        <row r="183">
          <cell r="C183">
            <v>-771599.26000000013</v>
          </cell>
          <cell r="D183">
            <v>-431798.68999999994</v>
          </cell>
          <cell r="H183">
            <v>-431798.68999999994</v>
          </cell>
          <cell r="J183">
            <v>-830408.61</v>
          </cell>
        </row>
        <row r="184">
          <cell r="C184">
            <v>0</v>
          </cell>
          <cell r="D184">
            <v>0</v>
          </cell>
          <cell r="H184">
            <v>0</v>
          </cell>
          <cell r="J184">
            <v>0</v>
          </cell>
        </row>
        <row r="185">
          <cell r="C185">
            <v>0</v>
          </cell>
          <cell r="D185">
            <v>0</v>
          </cell>
          <cell r="H185">
            <v>0</v>
          </cell>
          <cell r="J185">
            <v>0</v>
          </cell>
        </row>
        <row r="186">
          <cell r="C186">
            <v>0</v>
          </cell>
          <cell r="D186">
            <v>0</v>
          </cell>
          <cell r="H186">
            <v>0</v>
          </cell>
          <cell r="J186">
            <v>0</v>
          </cell>
        </row>
        <row r="187">
          <cell r="C187">
            <v>0</v>
          </cell>
          <cell r="D187">
            <v>0</v>
          </cell>
          <cell r="H187">
            <v>0</v>
          </cell>
          <cell r="J187">
            <v>0</v>
          </cell>
        </row>
        <row r="188">
          <cell r="C188">
            <v>0</v>
          </cell>
          <cell r="D188">
            <v>0</v>
          </cell>
          <cell r="H188">
            <v>0</v>
          </cell>
          <cell r="J188">
            <v>0</v>
          </cell>
        </row>
        <row r="189">
          <cell r="C189">
            <v>714585.42</v>
          </cell>
          <cell r="D189">
            <v>395165.73</v>
          </cell>
          <cell r="F189">
            <v>-155549.55999999997</v>
          </cell>
          <cell r="H189">
            <v>239616.17</v>
          </cell>
          <cell r="J189">
            <v>27500</v>
          </cell>
        </row>
        <row r="190">
          <cell r="C190">
            <v>-2171.54</v>
          </cell>
          <cell r="D190">
            <v>-1223.23</v>
          </cell>
          <cell r="F190">
            <v>-1083.77</v>
          </cell>
          <cell r="H190">
            <v>-2307</v>
          </cell>
          <cell r="J190">
            <v>-33937</v>
          </cell>
        </row>
        <row r="191">
          <cell r="C191">
            <v>0</v>
          </cell>
          <cell r="D191">
            <v>0</v>
          </cell>
          <cell r="H191">
            <v>0</v>
          </cell>
          <cell r="J191">
            <v>0</v>
          </cell>
        </row>
        <row r="192">
          <cell r="C192">
            <v>12793104.259999998</v>
          </cell>
          <cell r="D192">
            <v>7098625.9900000216</v>
          </cell>
          <cell r="F192">
            <v>-877450.60000002023</v>
          </cell>
          <cell r="H192">
            <v>6221175.3899999997</v>
          </cell>
          <cell r="J192">
            <v>-14778580.68</v>
          </cell>
        </row>
        <row r="193">
          <cell r="C193">
            <v>5099817.84</v>
          </cell>
          <cell r="D193">
            <v>2863608.38</v>
          </cell>
          <cell r="F193">
            <v>0</v>
          </cell>
          <cell r="H193">
            <v>2863608.38</v>
          </cell>
          <cell r="J193">
            <v>21240978.539999999</v>
          </cell>
        </row>
        <row r="194">
          <cell r="C194">
            <v>0</v>
          </cell>
          <cell r="D194">
            <v>0</v>
          </cell>
          <cell r="H194">
            <v>0</v>
          </cell>
          <cell r="J194">
            <v>0</v>
          </cell>
        </row>
        <row r="195">
          <cell r="C195">
            <v>0</v>
          </cell>
          <cell r="D195">
            <v>0</v>
          </cell>
          <cell r="H195">
            <v>0</v>
          </cell>
          <cell r="J195">
            <v>0</v>
          </cell>
        </row>
        <row r="196">
          <cell r="C196">
            <v>0</v>
          </cell>
          <cell r="D196">
            <v>0</v>
          </cell>
          <cell r="H196">
            <v>0</v>
          </cell>
          <cell r="J196">
            <v>0</v>
          </cell>
        </row>
        <row r="197">
          <cell r="C197">
            <v>0</v>
          </cell>
          <cell r="D197">
            <v>0</v>
          </cell>
          <cell r="H197">
            <v>0</v>
          </cell>
          <cell r="J197">
            <v>0</v>
          </cell>
        </row>
        <row r="198">
          <cell r="C198">
            <v>2079894.32</v>
          </cell>
          <cell r="D198">
            <v>1161618.83</v>
          </cell>
          <cell r="H198">
            <v>1161618.83</v>
          </cell>
          <cell r="J198">
            <v>443325.21</v>
          </cell>
        </row>
        <row r="199">
          <cell r="C199">
            <v>0</v>
          </cell>
          <cell r="D199">
            <v>0</v>
          </cell>
          <cell r="H199">
            <v>0</v>
          </cell>
          <cell r="J199">
            <v>0</v>
          </cell>
        </row>
        <row r="200">
          <cell r="C200">
            <v>0</v>
          </cell>
          <cell r="D200">
            <v>0</v>
          </cell>
          <cell r="H200">
            <v>0</v>
          </cell>
          <cell r="J200">
            <v>17359506.59</v>
          </cell>
        </row>
        <row r="201">
          <cell r="C201">
            <v>0</v>
          </cell>
          <cell r="D201">
            <v>0</v>
          </cell>
          <cell r="H201">
            <v>0</v>
          </cell>
          <cell r="J201">
            <v>0</v>
          </cell>
        </row>
        <row r="202">
          <cell r="C202">
            <v>0</v>
          </cell>
          <cell r="D202">
            <v>0</v>
          </cell>
          <cell r="H202">
            <v>0</v>
          </cell>
          <cell r="J202">
            <v>0</v>
          </cell>
        </row>
        <row r="203">
          <cell r="C203">
            <v>0</v>
          </cell>
          <cell r="D203">
            <v>0</v>
          </cell>
          <cell r="H203">
            <v>0</v>
          </cell>
          <cell r="J203">
            <v>0</v>
          </cell>
        </row>
        <row r="204">
          <cell r="C204">
            <v>3019923.52</v>
          </cell>
          <cell r="D204">
            <v>1701989.5499999998</v>
          </cell>
          <cell r="H204">
            <v>1701989.5499999998</v>
          </cell>
          <cell r="J204">
            <v>3438146.74</v>
          </cell>
        </row>
        <row r="205">
          <cell r="C205">
            <v>-1703186.9500000002</v>
          </cell>
          <cell r="D205">
            <v>-950949.32</v>
          </cell>
          <cell r="F205">
            <v>-1036855.4599999998</v>
          </cell>
          <cell r="H205">
            <v>-1987804.78</v>
          </cell>
          <cell r="J205">
            <v>-2262588.2400000002</v>
          </cell>
        </row>
        <row r="206">
          <cell r="C206">
            <v>-793444.18</v>
          </cell>
          <cell r="D206">
            <v>-444074.19</v>
          </cell>
          <cell r="F206">
            <v>440862.19</v>
          </cell>
          <cell r="H206">
            <v>-3212</v>
          </cell>
          <cell r="J206">
            <v>-0.2900000000372529</v>
          </cell>
        </row>
        <row r="207">
          <cell r="C207">
            <v>0</v>
          </cell>
          <cell r="D207">
            <v>0</v>
          </cell>
          <cell r="H207">
            <v>0</v>
          </cell>
          <cell r="J207">
            <v>0</v>
          </cell>
        </row>
        <row r="208">
          <cell r="C208">
            <v>0</v>
          </cell>
          <cell r="D208">
            <v>0</v>
          </cell>
          <cell r="H208">
            <v>0</v>
          </cell>
          <cell r="J208">
            <v>0</v>
          </cell>
        </row>
        <row r="209">
          <cell r="C209">
            <v>0</v>
          </cell>
          <cell r="D209">
            <v>0</v>
          </cell>
          <cell r="F209">
            <v>-480246</v>
          </cell>
          <cell r="H209">
            <v>-480246</v>
          </cell>
          <cell r="J209">
            <v>0</v>
          </cell>
        </row>
        <row r="210">
          <cell r="C210">
            <v>0</v>
          </cell>
          <cell r="D210">
            <v>0</v>
          </cell>
          <cell r="H210">
            <v>0</v>
          </cell>
          <cell r="J210">
            <v>0</v>
          </cell>
        </row>
        <row r="211">
          <cell r="C211">
            <v>0</v>
          </cell>
          <cell r="D211">
            <v>0</v>
          </cell>
          <cell r="H211">
            <v>0</v>
          </cell>
          <cell r="J211">
            <v>0</v>
          </cell>
        </row>
        <row r="212">
          <cell r="C212">
            <v>0</v>
          </cell>
          <cell r="D212">
            <v>0</v>
          </cell>
          <cell r="E212" t="str">
            <v>A4.2.9</v>
          </cell>
          <cell r="F212">
            <v>-1000683.33</v>
          </cell>
          <cell r="H212">
            <v>-1000683.33</v>
          </cell>
          <cell r="J212">
            <v>0</v>
          </cell>
        </row>
        <row r="213">
          <cell r="C213">
            <v>-5600.6500000000005</v>
          </cell>
          <cell r="D213">
            <v>-3211.6800000000003</v>
          </cell>
          <cell r="F213">
            <v>3211.6800000000003</v>
          </cell>
          <cell r="H213">
            <v>0</v>
          </cell>
          <cell r="J213">
            <v>-1244897.3600000001</v>
          </cell>
        </row>
        <row r="214">
          <cell r="C214">
            <v>0</v>
          </cell>
          <cell r="D214">
            <v>0</v>
          </cell>
          <cell r="H214">
            <v>0</v>
          </cell>
          <cell r="J214">
            <v>0</v>
          </cell>
        </row>
        <row r="215">
          <cell r="C215">
            <v>0</v>
          </cell>
          <cell r="D215">
            <v>0</v>
          </cell>
          <cell r="H215">
            <v>0</v>
          </cell>
          <cell r="J215">
            <v>0</v>
          </cell>
        </row>
        <row r="216">
          <cell r="C216">
            <v>0</v>
          </cell>
          <cell r="D216">
            <v>0</v>
          </cell>
          <cell r="H216">
            <v>0</v>
          </cell>
          <cell r="J216">
            <v>0</v>
          </cell>
        </row>
        <row r="217">
          <cell r="C217">
            <v>0</v>
          </cell>
          <cell r="D217">
            <v>0</v>
          </cell>
          <cell r="H217">
            <v>0</v>
          </cell>
          <cell r="J217">
            <v>0</v>
          </cell>
        </row>
        <row r="218">
          <cell r="C218">
            <v>0</v>
          </cell>
          <cell r="D218">
            <v>0</v>
          </cell>
          <cell r="H218">
            <v>0</v>
          </cell>
          <cell r="J218">
            <v>0</v>
          </cell>
        </row>
        <row r="219">
          <cell r="C219">
            <v>-904142.12</v>
          </cell>
          <cell r="D219">
            <v>-503663.44999999995</v>
          </cell>
          <cell r="H219">
            <v>-503663.44999999995</v>
          </cell>
          <cell r="J219">
            <v>-1017690.59</v>
          </cell>
          <cell r="K219" t="str">
            <v>A4.2.3 -</v>
          </cell>
        </row>
        <row r="220">
          <cell r="C220">
            <v>191647.53</v>
          </cell>
          <cell r="D220">
            <v>110130.18000000001</v>
          </cell>
          <cell r="F220">
            <v>838314.82000000007</v>
          </cell>
          <cell r="H220">
            <v>948445</v>
          </cell>
          <cell r="J220">
            <v>-10835625</v>
          </cell>
        </row>
        <row r="221">
          <cell r="C221">
            <v>333946.98</v>
          </cell>
          <cell r="D221">
            <v>189922.19</v>
          </cell>
          <cell r="F221">
            <v>-189922.19</v>
          </cell>
          <cell r="H221">
            <v>0</v>
          </cell>
          <cell r="J221">
            <v>0</v>
          </cell>
        </row>
        <row r="222">
          <cell r="C222">
            <v>0</v>
          </cell>
          <cell r="D222">
            <v>0</v>
          </cell>
          <cell r="H222">
            <v>0</v>
          </cell>
          <cell r="J222">
            <v>0</v>
          </cell>
        </row>
        <row r="223">
          <cell r="C223">
            <v>0</v>
          </cell>
          <cell r="D223">
            <v>0</v>
          </cell>
          <cell r="H223">
            <v>0</v>
          </cell>
          <cell r="J223">
            <v>0</v>
          </cell>
          <cell r="K223" t="str">
            <v>A4.2.3 -</v>
          </cell>
        </row>
        <row r="224">
          <cell r="C224">
            <v>-142299.44999999998</v>
          </cell>
          <cell r="D224">
            <v>-79792.009999999995</v>
          </cell>
          <cell r="F224">
            <v>1028237.01</v>
          </cell>
          <cell r="H224">
            <v>948445</v>
          </cell>
          <cell r="J224">
            <v>-10835625</v>
          </cell>
        </row>
        <row r="225">
          <cell r="C225">
            <v>0</v>
          </cell>
          <cell r="D225">
            <v>0</v>
          </cell>
          <cell r="H225">
            <v>0</v>
          </cell>
          <cell r="J225">
            <v>0</v>
          </cell>
        </row>
        <row r="226">
          <cell r="C226">
            <v>0</v>
          </cell>
          <cell r="D226">
            <v>0</v>
          </cell>
          <cell r="H226">
            <v>0</v>
          </cell>
          <cell r="J226">
            <v>0</v>
          </cell>
        </row>
        <row r="227">
          <cell r="C227">
            <v>12484301.17</v>
          </cell>
          <cell r="D227">
            <v>7002123.96</v>
          </cell>
          <cell r="F227">
            <v>-5657121.96</v>
          </cell>
          <cell r="H227">
            <v>1345002</v>
          </cell>
          <cell r="J227">
            <v>775280</v>
          </cell>
        </row>
        <row r="228">
          <cell r="C228">
            <v>12484301.17</v>
          </cell>
          <cell r="D228">
            <v>7002123.96</v>
          </cell>
          <cell r="F228">
            <v>-5657121.96</v>
          </cell>
          <cell r="G228" t="str">
            <v>A4.2.9 paper profile</v>
          </cell>
          <cell r="H228">
            <v>1345002</v>
          </cell>
          <cell r="J228">
            <v>775280</v>
          </cell>
        </row>
        <row r="229">
          <cell r="C229">
            <v>0</v>
          </cell>
          <cell r="D229">
            <v>0</v>
          </cell>
          <cell r="H229">
            <v>0</v>
          </cell>
          <cell r="J229">
            <v>0</v>
          </cell>
        </row>
        <row r="230">
          <cell r="C230">
            <v>0</v>
          </cell>
          <cell r="D230">
            <v>0</v>
          </cell>
          <cell r="H230">
            <v>0</v>
          </cell>
          <cell r="J230">
            <v>0</v>
          </cell>
        </row>
        <row r="231">
          <cell r="C231">
            <v>0</v>
          </cell>
          <cell r="D231">
            <v>0</v>
          </cell>
          <cell r="H231">
            <v>0</v>
          </cell>
          <cell r="J231">
            <v>0</v>
          </cell>
        </row>
        <row r="232">
          <cell r="C232">
            <v>28865683.849999998</v>
          </cell>
          <cell r="D232">
            <v>16123539.19000002</v>
          </cell>
          <cell r="F232">
            <v>-6733113.2000000197</v>
          </cell>
          <cell r="H232">
            <v>9390425.9899999984</v>
          </cell>
          <cell r="J232">
            <v>-5860535.3800000008</v>
          </cell>
        </row>
        <row r="234">
          <cell r="C234">
            <v>-3424829.47</v>
          </cell>
          <cell r="D234">
            <v>-1912195.24</v>
          </cell>
          <cell r="F234">
            <v>-1065949.5900000001</v>
          </cell>
          <cell r="H234">
            <v>-2978144.83</v>
          </cell>
          <cell r="J234">
            <v>1731922</v>
          </cell>
        </row>
        <row r="235">
          <cell r="C235">
            <v>-3424829.47</v>
          </cell>
          <cell r="D235">
            <v>-1912195.24</v>
          </cell>
          <cell r="F235">
            <v>18245.409999999916</v>
          </cell>
          <cell r="H235">
            <v>-1893949.83</v>
          </cell>
          <cell r="J235">
            <v>0</v>
          </cell>
        </row>
        <row r="236">
          <cell r="C236">
            <v>0</v>
          </cell>
          <cell r="D236">
            <v>0</v>
          </cell>
          <cell r="F236">
            <v>-1084195</v>
          </cell>
          <cell r="H236">
            <v>-1084195</v>
          </cell>
          <cell r="J236">
            <v>1731922</v>
          </cell>
          <cell r="K236" t="str">
            <v>A4.2.3 -</v>
          </cell>
        </row>
        <row r="238">
          <cell r="C238">
            <v>0</v>
          </cell>
          <cell r="D238">
            <v>0</v>
          </cell>
          <cell r="F238">
            <v>0</v>
          </cell>
          <cell r="H238">
            <v>0</v>
          </cell>
          <cell r="J238">
            <v>0</v>
          </cell>
        </row>
      </sheetData>
      <sheetData sheetId="1">
        <row r="5">
          <cell r="C5">
            <v>179195505.40999997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ow r="5">
          <cell r="C5">
            <v>179195505.40999997</v>
          </cell>
        </row>
      </sheetData>
      <sheetData sheetId="27">
        <row r="5">
          <cell r="C5">
            <v>179195505.40999997</v>
          </cell>
        </row>
      </sheetData>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ow r="5">
          <cell r="C5">
            <v>179195505.40999997</v>
          </cell>
        </row>
      </sheetData>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4.4-MARFLEX"/>
      <sheetName val="A4_4_MARFLEX"/>
      <sheetName val="A4.2-FLEXIBRAS"/>
      <sheetName val="A4_4-MARFLEX"/>
      <sheetName val="A4_2-FLEXIBRAS"/>
      <sheetName val="A4_4-MARFLEX1"/>
      <sheetName val="A4_2-FLEXIBRAS1"/>
      <sheetName val="For approval Consolidated "/>
      <sheetName val="A4_4-MARFLEX2"/>
      <sheetName val="N"/>
      <sheetName val="A4_4-MARFLEX3"/>
      <sheetName val="A4_2-FLEXIBRAS2"/>
      <sheetName val="For_approval_Consolidated_"/>
      <sheetName val="INFO"/>
      <sheetName val="A4.1-BRASFLEX "/>
      <sheetName val="ce"/>
      <sheetName val="CALC-RESUMO"/>
      <sheetName val="Detail"/>
      <sheetName val="CDI"/>
      <sheetName val="pl atual"/>
      <sheetName val="CVA_Projetada12meses"/>
      <sheetName val="Inputs"/>
      <sheetName val="APLIC112009"/>
      <sheetName val="MENSAL"/>
      <sheetName val="e4.1"/>
      <sheetName val="For_approval_Consolidated_1"/>
      <sheetName val="A4_4-MARFLEX4"/>
      <sheetName val="A4_2-FLEXIBRAS3"/>
      <sheetName val="A4_1-BRASFLEX_"/>
      <sheetName val="Balanço"/>
      <sheetName val="Lv. Fiscal"/>
      <sheetName val="Data"/>
      <sheetName val="For_approval_Consolidated_2"/>
      <sheetName val="e4_1"/>
      <sheetName val="Lv__Fiscal"/>
      <sheetName val="24370022 2030"/>
      <sheetName val="varpel"/>
      <sheetName val="ceco"/>
      <sheetName val="Paraná"/>
      <sheetName val="MOD 7 SIN"/>
      <sheetName val="MENS_I_P"/>
      <sheetName val="FATURAS"/>
    </sheetNames>
    <sheetDataSet>
      <sheetData sheetId="0" refreshError="1">
        <row r="5">
          <cell r="C5">
            <v>18036444.380000003</v>
          </cell>
          <cell r="D5">
            <v>10020246.877777778</v>
          </cell>
          <cell r="E5">
            <v>-1045193.0999999996</v>
          </cell>
          <cell r="F5">
            <v>8975053.7777777761</v>
          </cell>
          <cell r="G5">
            <v>7810282.515930688</v>
          </cell>
          <cell r="I5">
            <v>-84938</v>
          </cell>
          <cell r="J5">
            <v>8890115.7777777761</v>
          </cell>
          <cell r="K5" t="str">
            <v>A4 consolidado</v>
          </cell>
          <cell r="L5">
            <v>7774157.3999441024</v>
          </cell>
        </row>
        <row r="6">
          <cell r="C6">
            <v>7938191.2400000002</v>
          </cell>
          <cell r="D6">
            <v>4410106.2444444438</v>
          </cell>
          <cell r="E6">
            <v>-1837087.8822222222</v>
          </cell>
          <cell r="F6">
            <v>2573018.3622222217</v>
          </cell>
          <cell r="G6">
            <v>3343915.7511011739</v>
          </cell>
          <cell r="I6">
            <v>45160</v>
          </cell>
          <cell r="J6">
            <v>2618178.3622222217</v>
          </cell>
          <cell r="L6">
            <v>3165709.1351145892</v>
          </cell>
        </row>
        <row r="7">
          <cell r="C7">
            <v>1472098.71</v>
          </cell>
          <cell r="D7">
            <v>817832.6166666667</v>
          </cell>
          <cell r="E7">
            <v>0</v>
          </cell>
          <cell r="F7">
            <v>817832.6166666667</v>
          </cell>
          <cell r="G7">
            <v>1942914.4494130802</v>
          </cell>
          <cell r="I7">
            <v>0</v>
          </cell>
          <cell r="J7">
            <v>817832.6166666667</v>
          </cell>
          <cell r="L7">
            <v>1942914.4494130802</v>
          </cell>
        </row>
        <row r="8">
          <cell r="C8">
            <v>326807.63</v>
          </cell>
          <cell r="D8">
            <v>181559.79444444444</v>
          </cell>
          <cell r="F8">
            <v>181559.79444444444</v>
          </cell>
          <cell r="G8">
            <v>0</v>
          </cell>
          <cell r="J8">
            <v>181559.79444444444</v>
          </cell>
          <cell r="L8">
            <v>0</v>
          </cell>
        </row>
        <row r="9">
          <cell r="C9">
            <v>0</v>
          </cell>
          <cell r="D9">
            <v>0</v>
          </cell>
          <cell r="F9">
            <v>0</v>
          </cell>
          <cell r="G9">
            <v>0</v>
          </cell>
          <cell r="J9">
            <v>0</v>
          </cell>
          <cell r="L9">
            <v>0</v>
          </cell>
        </row>
        <row r="10">
          <cell r="C10">
            <v>1145291.08</v>
          </cell>
          <cell r="D10">
            <v>636272.82222222222</v>
          </cell>
          <cell r="F10">
            <v>636272.82222222222</v>
          </cell>
          <cell r="G10">
            <v>1942914.4494130802</v>
          </cell>
          <cell r="J10">
            <v>636272.82222222222</v>
          </cell>
          <cell r="L10">
            <v>1942914.4494130802</v>
          </cell>
        </row>
        <row r="11">
          <cell r="C11">
            <v>0</v>
          </cell>
          <cell r="D11">
            <v>0</v>
          </cell>
          <cell r="F11">
            <v>0</v>
          </cell>
          <cell r="G11">
            <v>0</v>
          </cell>
          <cell r="J11">
            <v>0</v>
          </cell>
          <cell r="L11">
            <v>0</v>
          </cell>
        </row>
        <row r="12">
          <cell r="C12">
            <v>2600615.75</v>
          </cell>
          <cell r="D12">
            <v>1444786.5277777778</v>
          </cell>
          <cell r="E12">
            <v>-763738.06</v>
          </cell>
          <cell r="F12">
            <v>681048.4677777777</v>
          </cell>
          <cell r="G12">
            <v>683809.4526103969</v>
          </cell>
          <cell r="I12">
            <v>0</v>
          </cell>
          <cell r="J12">
            <v>681048.4677777777</v>
          </cell>
          <cell r="L12">
            <v>683809.4526103969</v>
          </cell>
        </row>
        <row r="13">
          <cell r="C13">
            <v>2600615.75</v>
          </cell>
          <cell r="D13">
            <v>1444786.5277777778</v>
          </cell>
          <cell r="E13">
            <v>-763738.06</v>
          </cell>
          <cell r="F13">
            <v>681048.4677777777</v>
          </cell>
          <cell r="G13">
            <v>683809.4526103969</v>
          </cell>
          <cell r="J13">
            <v>681048.4677777777</v>
          </cell>
          <cell r="L13">
            <v>683809.4526103969</v>
          </cell>
        </row>
        <row r="14">
          <cell r="C14">
            <v>0</v>
          </cell>
          <cell r="D14">
            <v>0</v>
          </cell>
          <cell r="F14">
            <v>0</v>
          </cell>
          <cell r="G14">
            <v>0</v>
          </cell>
          <cell r="J14">
            <v>0</v>
          </cell>
          <cell r="L14">
            <v>0</v>
          </cell>
        </row>
        <row r="15">
          <cell r="C15">
            <v>0</v>
          </cell>
          <cell r="D15">
            <v>0</v>
          </cell>
          <cell r="E15">
            <v>0</v>
          </cell>
          <cell r="F15">
            <v>0</v>
          </cell>
          <cell r="G15">
            <v>0</v>
          </cell>
          <cell r="I15">
            <v>0</v>
          </cell>
          <cell r="J15">
            <v>0</v>
          </cell>
          <cell r="L15">
            <v>0</v>
          </cell>
        </row>
        <row r="16">
          <cell r="C16">
            <v>0</v>
          </cell>
          <cell r="D16">
            <v>0</v>
          </cell>
          <cell r="F16">
            <v>0</v>
          </cell>
          <cell r="G16">
            <v>0</v>
          </cell>
          <cell r="J16">
            <v>0</v>
          </cell>
          <cell r="L16">
            <v>0</v>
          </cell>
        </row>
        <row r="17">
          <cell r="C17">
            <v>0</v>
          </cell>
          <cell r="D17">
            <v>0</v>
          </cell>
          <cell r="F17">
            <v>0</v>
          </cell>
          <cell r="G17">
            <v>0</v>
          </cell>
          <cell r="J17">
            <v>0</v>
          </cell>
          <cell r="L17">
            <v>0</v>
          </cell>
        </row>
        <row r="18">
          <cell r="C18">
            <v>0</v>
          </cell>
          <cell r="D18">
            <v>0</v>
          </cell>
          <cell r="F18">
            <v>0</v>
          </cell>
          <cell r="G18">
            <v>0</v>
          </cell>
          <cell r="J18">
            <v>0</v>
          </cell>
          <cell r="L18">
            <v>0</v>
          </cell>
        </row>
        <row r="19">
          <cell r="C19">
            <v>0</v>
          </cell>
          <cell r="D19">
            <v>0</v>
          </cell>
          <cell r="F19">
            <v>0</v>
          </cell>
          <cell r="G19">
            <v>0</v>
          </cell>
          <cell r="J19">
            <v>0</v>
          </cell>
          <cell r="L19">
            <v>0</v>
          </cell>
        </row>
        <row r="20">
          <cell r="C20">
            <v>999262.03</v>
          </cell>
          <cell r="D20">
            <v>555145.57222222222</v>
          </cell>
          <cell r="E20">
            <v>46228.127777777729</v>
          </cell>
          <cell r="F20">
            <v>601373.69999999995</v>
          </cell>
          <cell r="G20">
            <v>220642.61598658471</v>
          </cell>
          <cell r="I20">
            <v>0</v>
          </cell>
          <cell r="J20">
            <v>601373.69999999995</v>
          </cell>
          <cell r="L20">
            <v>0</v>
          </cell>
        </row>
        <row r="21">
          <cell r="C21">
            <v>999262.03</v>
          </cell>
          <cell r="D21">
            <v>555145.57222222222</v>
          </cell>
          <cell r="E21">
            <v>-555145.57222222222</v>
          </cell>
          <cell r="F21">
            <v>0</v>
          </cell>
          <cell r="G21">
            <v>0</v>
          </cell>
          <cell r="J21">
            <v>0</v>
          </cell>
          <cell r="L21">
            <v>0</v>
          </cell>
        </row>
        <row r="22">
          <cell r="C22">
            <v>0</v>
          </cell>
          <cell r="D22">
            <v>0</v>
          </cell>
          <cell r="F22">
            <v>0</v>
          </cell>
          <cell r="G22">
            <v>0</v>
          </cell>
          <cell r="J22">
            <v>0</v>
          </cell>
          <cell r="L22">
            <v>0</v>
          </cell>
        </row>
        <row r="23">
          <cell r="C23">
            <v>0</v>
          </cell>
          <cell r="D23">
            <v>0</v>
          </cell>
          <cell r="F23">
            <v>0</v>
          </cell>
          <cell r="G23">
            <v>0</v>
          </cell>
          <cell r="J23">
            <v>0</v>
          </cell>
          <cell r="L23">
            <v>0</v>
          </cell>
        </row>
        <row r="24">
          <cell r="C24">
            <v>0</v>
          </cell>
          <cell r="D24">
            <v>0</v>
          </cell>
          <cell r="F24">
            <v>0</v>
          </cell>
          <cell r="G24">
            <v>0</v>
          </cell>
          <cell r="J24">
            <v>0</v>
          </cell>
          <cell r="L24">
            <v>0</v>
          </cell>
        </row>
        <row r="25">
          <cell r="C25">
            <v>0</v>
          </cell>
          <cell r="D25">
            <v>0</v>
          </cell>
          <cell r="F25">
            <v>0</v>
          </cell>
          <cell r="G25">
            <v>0</v>
          </cell>
          <cell r="J25">
            <v>0</v>
          </cell>
          <cell r="L25">
            <v>0</v>
          </cell>
        </row>
        <row r="26">
          <cell r="C26">
            <v>0</v>
          </cell>
          <cell r="D26">
            <v>0</v>
          </cell>
          <cell r="F26">
            <v>0</v>
          </cell>
          <cell r="G26">
            <v>0</v>
          </cell>
          <cell r="J26">
            <v>0</v>
          </cell>
          <cell r="L26">
            <v>0</v>
          </cell>
        </row>
        <row r="27">
          <cell r="C27">
            <v>0</v>
          </cell>
          <cell r="D27">
            <v>0</v>
          </cell>
          <cell r="E27">
            <v>601373.69999999995</v>
          </cell>
          <cell r="F27">
            <v>601373.69999999995</v>
          </cell>
          <cell r="G27">
            <v>220642.61598658471</v>
          </cell>
          <cell r="J27">
            <v>601373.69999999995</v>
          </cell>
          <cell r="L27">
            <v>220642.61598658471</v>
          </cell>
        </row>
        <row r="28">
          <cell r="C28">
            <v>0</v>
          </cell>
          <cell r="D28">
            <v>0</v>
          </cell>
          <cell r="F28">
            <v>0</v>
          </cell>
          <cell r="G28">
            <v>0</v>
          </cell>
          <cell r="J28">
            <v>0</v>
          </cell>
          <cell r="L28">
            <v>0</v>
          </cell>
        </row>
        <row r="29">
          <cell r="C29">
            <v>0</v>
          </cell>
          <cell r="D29">
            <v>0</v>
          </cell>
          <cell r="E29">
            <v>0</v>
          </cell>
          <cell r="F29">
            <v>0</v>
          </cell>
          <cell r="G29">
            <v>0</v>
          </cell>
          <cell r="I29">
            <v>45160</v>
          </cell>
          <cell r="J29">
            <v>45160</v>
          </cell>
          <cell r="L29">
            <v>42436</v>
          </cell>
        </row>
        <row r="30">
          <cell r="C30">
            <v>0</v>
          </cell>
          <cell r="D30">
            <v>0</v>
          </cell>
          <cell r="F30">
            <v>0</v>
          </cell>
          <cell r="G30">
            <v>0</v>
          </cell>
          <cell r="J30">
            <v>0</v>
          </cell>
          <cell r="L30">
            <v>0</v>
          </cell>
        </row>
        <row r="31">
          <cell r="C31">
            <v>0</v>
          </cell>
          <cell r="D31">
            <v>0</v>
          </cell>
          <cell r="F31">
            <v>0</v>
          </cell>
          <cell r="G31">
            <v>0</v>
          </cell>
          <cell r="J31">
            <v>0</v>
          </cell>
          <cell r="L31">
            <v>0</v>
          </cell>
        </row>
        <row r="32">
          <cell r="C32">
            <v>0</v>
          </cell>
          <cell r="D32">
            <v>0</v>
          </cell>
          <cell r="F32">
            <v>0</v>
          </cell>
          <cell r="G32">
            <v>0</v>
          </cell>
          <cell r="J32">
            <v>0</v>
          </cell>
          <cell r="L32">
            <v>0</v>
          </cell>
        </row>
        <row r="33">
          <cell r="C33">
            <v>0</v>
          </cell>
          <cell r="D33">
            <v>0</v>
          </cell>
          <cell r="F33">
            <v>0</v>
          </cell>
          <cell r="G33">
            <v>0</v>
          </cell>
          <cell r="H33" t="str">
            <v>A4.4.3</v>
          </cell>
          <cell r="I33">
            <v>45160</v>
          </cell>
          <cell r="J33">
            <v>45160</v>
          </cell>
          <cell r="L33">
            <v>71141</v>
          </cell>
        </row>
        <row r="34">
          <cell r="C34">
            <v>0</v>
          </cell>
          <cell r="D34">
            <v>0</v>
          </cell>
          <cell r="F34">
            <v>0</v>
          </cell>
          <cell r="G34">
            <v>0</v>
          </cell>
          <cell r="J34">
            <v>0</v>
          </cell>
          <cell r="L34">
            <v>0</v>
          </cell>
        </row>
        <row r="35">
          <cell r="C35">
            <v>2866214.75</v>
          </cell>
          <cell r="D35">
            <v>1592341.5277777775</v>
          </cell>
          <cell r="E35">
            <v>-1119577.95</v>
          </cell>
          <cell r="F35">
            <v>472763.57777777757</v>
          </cell>
          <cell r="G35">
            <v>496549.23309111234</v>
          </cell>
          <cell r="I35">
            <v>0</v>
          </cell>
          <cell r="J35">
            <v>472763.57777777757</v>
          </cell>
          <cell r="L35">
            <v>496549.23309111234</v>
          </cell>
        </row>
        <row r="36">
          <cell r="C36">
            <v>1587043.89</v>
          </cell>
          <cell r="D36">
            <v>881691.04999999993</v>
          </cell>
          <cell r="E36">
            <v>-798861.05</v>
          </cell>
          <cell r="F36">
            <v>82829.999999999884</v>
          </cell>
          <cell r="G36">
            <v>33648.714365567321</v>
          </cell>
          <cell r="J36">
            <v>82829.999999999884</v>
          </cell>
          <cell r="L36">
            <v>33648.714365567321</v>
          </cell>
        </row>
        <row r="37">
          <cell r="C37">
            <v>0</v>
          </cell>
          <cell r="D37">
            <v>0</v>
          </cell>
          <cell r="F37">
            <v>0</v>
          </cell>
          <cell r="G37">
            <v>0</v>
          </cell>
          <cell r="J37">
            <v>0</v>
          </cell>
          <cell r="L37">
            <v>0</v>
          </cell>
        </row>
        <row r="38">
          <cell r="C38">
            <v>1279170.8599999999</v>
          </cell>
          <cell r="D38">
            <v>710650.47777777771</v>
          </cell>
          <cell r="E38">
            <v>-320716.89999999997</v>
          </cell>
          <cell r="F38">
            <v>389933.57777777774</v>
          </cell>
          <cell r="G38">
            <v>454178.51872554503</v>
          </cell>
          <cell r="J38">
            <v>389933.57777777774</v>
          </cell>
          <cell r="L38">
            <v>454178.51872554503</v>
          </cell>
        </row>
        <row r="39">
          <cell r="C39">
            <v>0</v>
          </cell>
          <cell r="D39">
            <v>0</v>
          </cell>
          <cell r="F39">
            <v>0</v>
          </cell>
          <cell r="G39">
            <v>0</v>
          </cell>
          <cell r="J39">
            <v>0</v>
          </cell>
          <cell r="L39">
            <v>0</v>
          </cell>
        </row>
        <row r="40">
          <cell r="C40">
            <v>250016.91</v>
          </cell>
          <cell r="D40">
            <v>138898.28333333333</v>
          </cell>
          <cell r="E40">
            <v>101433.71666666667</v>
          </cell>
          <cell r="F40">
            <v>240332</v>
          </cell>
          <cell r="G40">
            <v>240332</v>
          </cell>
          <cell r="J40">
            <v>240332</v>
          </cell>
          <cell r="L40">
            <v>240332</v>
          </cell>
        </row>
        <row r="41">
          <cell r="C41">
            <v>-250016.91</v>
          </cell>
          <cell r="D41">
            <v>-138898.28333333333</v>
          </cell>
          <cell r="E41">
            <v>-101433.71666666667</v>
          </cell>
          <cell r="F41">
            <v>-240332</v>
          </cell>
          <cell r="G41">
            <v>-231610</v>
          </cell>
          <cell r="J41">
            <v>-240332</v>
          </cell>
          <cell r="L41">
            <v>-231610</v>
          </cell>
        </row>
        <row r="42">
          <cell r="C42">
            <v>0</v>
          </cell>
          <cell r="D42">
            <v>0</v>
          </cell>
          <cell r="F42">
            <v>0</v>
          </cell>
          <cell r="G42">
            <v>0</v>
          </cell>
          <cell r="J42">
            <v>0</v>
          </cell>
          <cell r="L42">
            <v>0</v>
          </cell>
        </row>
        <row r="43">
          <cell r="C43">
            <v>0</v>
          </cell>
          <cell r="D43">
            <v>0</v>
          </cell>
          <cell r="F43">
            <v>0</v>
          </cell>
          <cell r="G43">
            <v>0</v>
          </cell>
          <cell r="J43">
            <v>0</v>
          </cell>
          <cell r="L43">
            <v>0</v>
          </cell>
        </row>
        <row r="44">
          <cell r="C44">
            <v>0</v>
          </cell>
          <cell r="D44">
            <v>0</v>
          </cell>
          <cell r="F44">
            <v>0</v>
          </cell>
          <cell r="G44">
            <v>0</v>
          </cell>
          <cell r="J44">
            <v>0</v>
          </cell>
          <cell r="L44">
            <v>0</v>
          </cell>
        </row>
        <row r="45">
          <cell r="C45">
            <v>9564032.4400000013</v>
          </cell>
          <cell r="D45">
            <v>5313351.3555555558</v>
          </cell>
          <cell r="E45">
            <v>763738.06</v>
          </cell>
          <cell r="F45">
            <v>6077089.4155555554</v>
          </cell>
          <cell r="G45">
            <v>4109629.7648295136</v>
          </cell>
          <cell r="I45">
            <v>-130098</v>
          </cell>
          <cell r="J45">
            <v>5946991.4155555554</v>
          </cell>
          <cell r="L45">
            <v>4079731.7648295136</v>
          </cell>
        </row>
        <row r="46">
          <cell r="C46">
            <v>0</v>
          </cell>
          <cell r="D46">
            <v>0</v>
          </cell>
          <cell r="E46">
            <v>0</v>
          </cell>
          <cell r="F46">
            <v>0</v>
          </cell>
          <cell r="G46">
            <v>0</v>
          </cell>
          <cell r="I46">
            <v>0</v>
          </cell>
          <cell r="J46">
            <v>0</v>
          </cell>
          <cell r="L46">
            <v>0</v>
          </cell>
        </row>
        <row r="47">
          <cell r="C47">
            <v>0</v>
          </cell>
          <cell r="D47">
            <v>0</v>
          </cell>
          <cell r="F47">
            <v>0</v>
          </cell>
          <cell r="G47">
            <v>0</v>
          </cell>
          <cell r="J47">
            <v>0</v>
          </cell>
          <cell r="L47">
            <v>0</v>
          </cell>
        </row>
        <row r="48">
          <cell r="C48">
            <v>0</v>
          </cell>
          <cell r="D48">
            <v>0</v>
          </cell>
          <cell r="F48">
            <v>0</v>
          </cell>
          <cell r="G48">
            <v>0</v>
          </cell>
          <cell r="J48">
            <v>0</v>
          </cell>
          <cell r="L48">
            <v>0</v>
          </cell>
        </row>
        <row r="49">
          <cell r="C49">
            <v>0</v>
          </cell>
          <cell r="D49">
            <v>0</v>
          </cell>
          <cell r="F49">
            <v>0</v>
          </cell>
          <cell r="G49">
            <v>0</v>
          </cell>
          <cell r="J49">
            <v>0</v>
          </cell>
          <cell r="L49">
            <v>0</v>
          </cell>
        </row>
        <row r="50">
          <cell r="C50">
            <v>0</v>
          </cell>
          <cell r="D50">
            <v>0</v>
          </cell>
          <cell r="F50">
            <v>0</v>
          </cell>
          <cell r="G50">
            <v>0</v>
          </cell>
          <cell r="J50">
            <v>0</v>
          </cell>
          <cell r="L50">
            <v>0</v>
          </cell>
        </row>
        <row r="51">
          <cell r="C51">
            <v>0</v>
          </cell>
          <cell r="D51">
            <v>0</v>
          </cell>
          <cell r="F51">
            <v>0</v>
          </cell>
          <cell r="G51">
            <v>0</v>
          </cell>
          <cell r="J51">
            <v>0</v>
          </cell>
          <cell r="L51">
            <v>0</v>
          </cell>
        </row>
        <row r="52">
          <cell r="C52">
            <v>0</v>
          </cell>
          <cell r="D52">
            <v>0</v>
          </cell>
          <cell r="F52">
            <v>0</v>
          </cell>
          <cell r="G52">
            <v>0</v>
          </cell>
          <cell r="J52">
            <v>0</v>
          </cell>
          <cell r="L52">
            <v>0</v>
          </cell>
        </row>
        <row r="53">
          <cell r="C53">
            <v>9564032.4400000013</v>
          </cell>
          <cell r="D53">
            <v>5313351.3555555558</v>
          </cell>
          <cell r="E53">
            <v>763738.06</v>
          </cell>
          <cell r="F53">
            <v>6077089.4155555554</v>
          </cell>
          <cell r="G53">
            <v>4109629.7648295136</v>
          </cell>
          <cell r="I53">
            <v>-130098</v>
          </cell>
          <cell r="J53">
            <v>5946991.4155555554</v>
          </cell>
          <cell r="L53">
            <v>4079731.7648295136</v>
          </cell>
        </row>
        <row r="54">
          <cell r="C54">
            <v>9564032.4400000013</v>
          </cell>
          <cell r="D54">
            <v>5313351.3555555558</v>
          </cell>
          <cell r="E54">
            <v>763738.06</v>
          </cell>
          <cell r="F54">
            <v>6077089.4155555554</v>
          </cell>
          <cell r="G54">
            <v>4109629.7648295136</v>
          </cell>
          <cell r="I54">
            <v>0</v>
          </cell>
          <cell r="J54">
            <v>6077089.4155555554</v>
          </cell>
          <cell r="L54">
            <v>4109629.7648295136</v>
          </cell>
        </row>
        <row r="55">
          <cell r="C55">
            <v>0</v>
          </cell>
          <cell r="D55">
            <v>0</v>
          </cell>
          <cell r="F55">
            <v>0</v>
          </cell>
          <cell r="G55">
            <v>0</v>
          </cell>
          <cell r="J55">
            <v>0</v>
          </cell>
          <cell r="L55">
            <v>0</v>
          </cell>
        </row>
        <row r="56">
          <cell r="C56">
            <v>9306867.8900000006</v>
          </cell>
          <cell r="D56">
            <v>5170482.1611111118</v>
          </cell>
          <cell r="E56">
            <v>763738.06</v>
          </cell>
          <cell r="F56">
            <v>5934220.2211111113</v>
          </cell>
          <cell r="G56">
            <v>3971842.1516377865</v>
          </cell>
          <cell r="J56">
            <v>5934220.2211111113</v>
          </cell>
          <cell r="L56">
            <v>3971842.1516377865</v>
          </cell>
        </row>
        <row r="57">
          <cell r="C57">
            <v>0</v>
          </cell>
          <cell r="D57">
            <v>0</v>
          </cell>
          <cell r="F57">
            <v>0</v>
          </cell>
          <cell r="G57">
            <v>0</v>
          </cell>
          <cell r="J57">
            <v>0</v>
          </cell>
          <cell r="L57">
            <v>0</v>
          </cell>
        </row>
        <row r="58">
          <cell r="C58">
            <v>257164.55</v>
          </cell>
          <cell r="D58">
            <v>142869.19444444444</v>
          </cell>
          <cell r="F58">
            <v>142869.19444444444</v>
          </cell>
          <cell r="G58">
            <v>137787.61319172723</v>
          </cell>
          <cell r="J58">
            <v>142869.19444444444</v>
          </cell>
          <cell r="L58">
            <v>137787.61319172723</v>
          </cell>
        </row>
        <row r="59">
          <cell r="C59">
            <v>0</v>
          </cell>
          <cell r="D59">
            <v>0</v>
          </cell>
          <cell r="E59">
            <v>0</v>
          </cell>
          <cell r="F59">
            <v>0</v>
          </cell>
          <cell r="G59">
            <v>0</v>
          </cell>
          <cell r="I59">
            <v>-130098</v>
          </cell>
          <cell r="J59">
            <v>-130098</v>
          </cell>
          <cell r="L59">
            <v>-29898</v>
          </cell>
        </row>
        <row r="60">
          <cell r="C60">
            <v>0</v>
          </cell>
          <cell r="D60">
            <v>0</v>
          </cell>
          <cell r="F60">
            <v>0</v>
          </cell>
          <cell r="G60">
            <v>0</v>
          </cell>
          <cell r="J60">
            <v>0</v>
          </cell>
          <cell r="L60">
            <v>0</v>
          </cell>
        </row>
        <row r="61">
          <cell r="C61">
            <v>0</v>
          </cell>
          <cell r="D61">
            <v>0</v>
          </cell>
          <cell r="F61">
            <v>0</v>
          </cell>
          <cell r="G61">
            <v>0</v>
          </cell>
          <cell r="J61">
            <v>0</v>
          </cell>
          <cell r="L61">
            <v>0</v>
          </cell>
        </row>
        <row r="62">
          <cell r="C62">
            <v>0</v>
          </cell>
          <cell r="D62">
            <v>0</v>
          </cell>
          <cell r="F62">
            <v>0</v>
          </cell>
          <cell r="G62">
            <v>0</v>
          </cell>
          <cell r="J62">
            <v>0</v>
          </cell>
          <cell r="L62">
            <v>0</v>
          </cell>
        </row>
        <row r="63">
          <cell r="C63">
            <v>0</v>
          </cell>
          <cell r="D63">
            <v>0</v>
          </cell>
          <cell r="F63">
            <v>0</v>
          </cell>
          <cell r="G63">
            <v>0</v>
          </cell>
          <cell r="H63" t="str">
            <v>A4.4.3</v>
          </cell>
          <cell r="I63">
            <v>-130098</v>
          </cell>
          <cell r="J63">
            <v>-130098</v>
          </cell>
          <cell r="L63">
            <v>-130898</v>
          </cell>
        </row>
        <row r="64">
          <cell r="C64">
            <v>0</v>
          </cell>
          <cell r="D64">
            <v>0</v>
          </cell>
          <cell r="E64">
            <v>0</v>
          </cell>
          <cell r="F64">
            <v>0</v>
          </cell>
          <cell r="G64">
            <v>0</v>
          </cell>
          <cell r="I64">
            <v>0</v>
          </cell>
          <cell r="J64">
            <v>0</v>
          </cell>
          <cell r="L64">
            <v>0</v>
          </cell>
        </row>
        <row r="65">
          <cell r="C65">
            <v>0</v>
          </cell>
          <cell r="D65">
            <v>0</v>
          </cell>
          <cell r="F65">
            <v>0</v>
          </cell>
          <cell r="G65">
            <v>0</v>
          </cell>
          <cell r="J65">
            <v>0</v>
          </cell>
          <cell r="L65">
            <v>0</v>
          </cell>
        </row>
        <row r="66">
          <cell r="C66">
            <v>0</v>
          </cell>
          <cell r="D66">
            <v>0</v>
          </cell>
          <cell r="F66">
            <v>0</v>
          </cell>
          <cell r="G66">
            <v>0</v>
          </cell>
          <cell r="J66">
            <v>0</v>
          </cell>
          <cell r="L66">
            <v>0</v>
          </cell>
        </row>
        <row r="67">
          <cell r="C67">
            <v>0</v>
          </cell>
          <cell r="D67">
            <v>0</v>
          </cell>
          <cell r="F67">
            <v>0</v>
          </cell>
          <cell r="G67">
            <v>0</v>
          </cell>
          <cell r="J67">
            <v>0</v>
          </cell>
          <cell r="L67">
            <v>0</v>
          </cell>
        </row>
        <row r="68">
          <cell r="C68">
            <v>0</v>
          </cell>
          <cell r="D68">
            <v>0</v>
          </cell>
          <cell r="F68">
            <v>0</v>
          </cell>
          <cell r="G68">
            <v>0</v>
          </cell>
          <cell r="J68">
            <v>0</v>
          </cell>
          <cell r="L68">
            <v>0</v>
          </cell>
        </row>
        <row r="69">
          <cell r="C69">
            <v>0</v>
          </cell>
          <cell r="D69">
            <v>0</v>
          </cell>
          <cell r="F69">
            <v>0</v>
          </cell>
          <cell r="G69">
            <v>0</v>
          </cell>
          <cell r="J69">
            <v>0</v>
          </cell>
          <cell r="L69">
            <v>0</v>
          </cell>
        </row>
        <row r="70">
          <cell r="C70">
            <v>0</v>
          </cell>
          <cell r="D70">
            <v>0</v>
          </cell>
          <cell r="F70">
            <v>0</v>
          </cell>
          <cell r="G70">
            <v>0</v>
          </cell>
          <cell r="J70">
            <v>0</v>
          </cell>
          <cell r="L70">
            <v>0</v>
          </cell>
        </row>
        <row r="71">
          <cell r="C71">
            <v>0</v>
          </cell>
          <cell r="D71">
            <v>0</v>
          </cell>
          <cell r="F71">
            <v>0</v>
          </cell>
          <cell r="G71">
            <v>0</v>
          </cell>
          <cell r="J71">
            <v>0</v>
          </cell>
          <cell r="L71">
            <v>0</v>
          </cell>
        </row>
        <row r="72">
          <cell r="C72">
            <v>509034.5299999998</v>
          </cell>
          <cell r="D72">
            <v>282796.96111111098</v>
          </cell>
          <cell r="E72">
            <v>21443.038888889074</v>
          </cell>
          <cell r="F72">
            <v>304240</v>
          </cell>
          <cell r="G72">
            <v>336031</v>
          </cell>
          <cell r="I72">
            <v>0</v>
          </cell>
          <cell r="J72">
            <v>304240</v>
          </cell>
          <cell r="L72">
            <v>508010.5</v>
          </cell>
        </row>
        <row r="73">
          <cell r="C73">
            <v>1992980.0199999998</v>
          </cell>
          <cell r="D73">
            <v>1107211.1222222222</v>
          </cell>
          <cell r="E73">
            <v>403527.8777777779</v>
          </cell>
          <cell r="F73">
            <v>1510739</v>
          </cell>
          <cell r="G73">
            <v>1487656</v>
          </cell>
          <cell r="I73">
            <v>0</v>
          </cell>
          <cell r="J73">
            <v>1510739</v>
          </cell>
          <cell r="L73">
            <v>1405302.5</v>
          </cell>
        </row>
        <row r="74">
          <cell r="C74">
            <v>0</v>
          </cell>
          <cell r="D74">
            <v>0</v>
          </cell>
          <cell r="F74">
            <v>0</v>
          </cell>
          <cell r="G74">
            <v>0</v>
          </cell>
          <cell r="J74">
            <v>0</v>
          </cell>
          <cell r="L74">
            <v>0</v>
          </cell>
        </row>
        <row r="75">
          <cell r="C75">
            <v>0</v>
          </cell>
          <cell r="D75">
            <v>0</v>
          </cell>
          <cell r="F75">
            <v>0</v>
          </cell>
          <cell r="G75">
            <v>0</v>
          </cell>
          <cell r="J75">
            <v>0</v>
          </cell>
          <cell r="L75">
            <v>0</v>
          </cell>
        </row>
        <row r="76">
          <cell r="C76">
            <v>206391.43</v>
          </cell>
          <cell r="D76">
            <v>114661.90555555555</v>
          </cell>
          <cell r="E76">
            <v>815031.0944444444</v>
          </cell>
          <cell r="F76">
            <v>929693</v>
          </cell>
          <cell r="G76">
            <v>907616</v>
          </cell>
          <cell r="J76">
            <v>929693</v>
          </cell>
          <cell r="L76">
            <v>907616</v>
          </cell>
        </row>
        <row r="77">
          <cell r="C77">
            <v>1489623.63</v>
          </cell>
          <cell r="D77">
            <v>827568.68333333323</v>
          </cell>
          <cell r="E77">
            <v>-432165.68333333323</v>
          </cell>
          <cell r="F77">
            <v>395403</v>
          </cell>
          <cell r="G77">
            <v>395403</v>
          </cell>
          <cell r="J77">
            <v>395403</v>
          </cell>
          <cell r="L77">
            <v>395403</v>
          </cell>
        </row>
        <row r="78">
          <cell r="C78">
            <v>269941.92</v>
          </cell>
          <cell r="D78">
            <v>149967.73333333331</v>
          </cell>
          <cell r="E78">
            <v>21154.266666666692</v>
          </cell>
          <cell r="F78">
            <v>171122</v>
          </cell>
          <cell r="G78">
            <v>170116</v>
          </cell>
          <cell r="J78">
            <v>171122</v>
          </cell>
          <cell r="L78">
            <v>170116</v>
          </cell>
        </row>
        <row r="79">
          <cell r="C79">
            <v>27023.040000000001</v>
          </cell>
          <cell r="D79">
            <v>15012.8</v>
          </cell>
          <cell r="E79">
            <v>-491.79999999999927</v>
          </cell>
          <cell r="F79">
            <v>14521</v>
          </cell>
          <cell r="G79">
            <v>14521</v>
          </cell>
          <cell r="J79">
            <v>14521</v>
          </cell>
          <cell r="L79">
            <v>14521</v>
          </cell>
        </row>
        <row r="80">
          <cell r="C80">
            <v>0</v>
          </cell>
          <cell r="D80">
            <v>0</v>
          </cell>
          <cell r="F80">
            <v>0</v>
          </cell>
          <cell r="G80">
            <v>0</v>
          </cell>
          <cell r="J80">
            <v>0</v>
          </cell>
          <cell r="L80">
            <v>0</v>
          </cell>
        </row>
        <row r="81">
          <cell r="C81">
            <v>1483945.49</v>
          </cell>
          <cell r="D81">
            <v>824414.16111111117</v>
          </cell>
          <cell r="E81">
            <v>382084.83888888883</v>
          </cell>
          <cell r="F81">
            <v>1206499</v>
          </cell>
          <cell r="G81">
            <v>1151625</v>
          </cell>
          <cell r="I81">
            <v>0</v>
          </cell>
          <cell r="J81">
            <v>1206499</v>
          </cell>
          <cell r="L81">
            <v>897292</v>
          </cell>
        </row>
        <row r="82">
          <cell r="C82">
            <v>0</v>
          </cell>
          <cell r="D82">
            <v>0</v>
          </cell>
          <cell r="F82">
            <v>0</v>
          </cell>
          <cell r="G82">
            <v>0</v>
          </cell>
          <cell r="J82">
            <v>0</v>
          </cell>
          <cell r="L82">
            <v>0</v>
          </cell>
        </row>
        <row r="83">
          <cell r="C83">
            <v>75937.709999999992</v>
          </cell>
          <cell r="D83">
            <v>42187.616666666661</v>
          </cell>
          <cell r="E83">
            <v>774211.3833333333</v>
          </cell>
          <cell r="F83">
            <v>816399</v>
          </cell>
          <cell r="G83">
            <v>785684</v>
          </cell>
          <cell r="J83">
            <v>816399</v>
          </cell>
          <cell r="L83">
            <v>785684</v>
          </cell>
        </row>
        <row r="84">
          <cell r="C84">
            <v>1276513.54</v>
          </cell>
          <cell r="D84">
            <v>709174.18888888892</v>
          </cell>
          <cell r="E84">
            <v>-431887.18888888892</v>
          </cell>
          <cell r="F84">
            <v>277287</v>
          </cell>
          <cell r="G84">
            <v>266219</v>
          </cell>
          <cell r="J84">
            <v>277287</v>
          </cell>
          <cell r="L84">
            <v>266219</v>
          </cell>
        </row>
        <row r="85">
          <cell r="C85">
            <v>131494.24</v>
          </cell>
          <cell r="D85">
            <v>73052.35555555555</v>
          </cell>
          <cell r="E85">
            <v>39760.64444444445</v>
          </cell>
          <cell r="F85">
            <v>112813</v>
          </cell>
          <cell r="G85">
            <v>99722</v>
          </cell>
          <cell r="J85">
            <v>112813</v>
          </cell>
          <cell r="L85">
            <v>99722</v>
          </cell>
        </row>
        <row r="86">
          <cell r="C86">
            <v>0</v>
          </cell>
          <cell r="D86">
            <v>0</v>
          </cell>
          <cell r="F86">
            <v>0</v>
          </cell>
          <cell r="G86">
            <v>0</v>
          </cell>
          <cell r="J86">
            <v>0</v>
          </cell>
          <cell r="L86">
            <v>0</v>
          </cell>
        </row>
        <row r="87">
          <cell r="C87">
            <v>0</v>
          </cell>
          <cell r="D87">
            <v>0</v>
          </cell>
          <cell r="F87">
            <v>0</v>
          </cell>
          <cell r="G87">
            <v>0</v>
          </cell>
          <cell r="J87">
            <v>0</v>
          </cell>
          <cell r="L87">
            <v>0</v>
          </cell>
        </row>
        <row r="88">
          <cell r="C88">
            <v>25186.17</v>
          </cell>
          <cell r="D88">
            <v>13992.316666666666</v>
          </cell>
          <cell r="E88">
            <v>6713.6833333333343</v>
          </cell>
          <cell r="F88">
            <v>20706</v>
          </cell>
          <cell r="G88">
            <v>20706</v>
          </cell>
          <cell r="I88">
            <v>0</v>
          </cell>
          <cell r="J88">
            <v>20706</v>
          </cell>
          <cell r="L88">
            <v>20706</v>
          </cell>
        </row>
        <row r="89">
          <cell r="C89">
            <v>25186.17</v>
          </cell>
          <cell r="D89">
            <v>13992.316666666666</v>
          </cell>
          <cell r="E89">
            <v>6713.6833333333343</v>
          </cell>
          <cell r="F89">
            <v>20706</v>
          </cell>
          <cell r="G89">
            <v>20706</v>
          </cell>
          <cell r="I89">
            <v>0</v>
          </cell>
          <cell r="J89">
            <v>20706</v>
          </cell>
          <cell r="L89">
            <v>20706</v>
          </cell>
        </row>
        <row r="90">
          <cell r="C90">
            <v>0</v>
          </cell>
          <cell r="D90">
            <v>0</v>
          </cell>
          <cell r="F90">
            <v>0</v>
          </cell>
          <cell r="G90">
            <v>0</v>
          </cell>
          <cell r="J90">
            <v>0</v>
          </cell>
          <cell r="L90">
            <v>0</v>
          </cell>
        </row>
        <row r="91">
          <cell r="C91">
            <v>25186.17</v>
          </cell>
          <cell r="D91">
            <v>13992.316666666666</v>
          </cell>
          <cell r="E91">
            <v>6713.6833333333343</v>
          </cell>
          <cell r="F91">
            <v>20706</v>
          </cell>
          <cell r="G91">
            <v>20706</v>
          </cell>
          <cell r="J91">
            <v>20706</v>
          </cell>
          <cell r="L91">
            <v>20706</v>
          </cell>
        </row>
        <row r="92">
          <cell r="C92">
            <v>0</v>
          </cell>
          <cell r="D92">
            <v>0</v>
          </cell>
          <cell r="E92">
            <v>0</v>
          </cell>
          <cell r="F92">
            <v>0</v>
          </cell>
          <cell r="G92">
            <v>0</v>
          </cell>
          <cell r="I92">
            <v>0</v>
          </cell>
          <cell r="J92">
            <v>0</v>
          </cell>
          <cell r="L92">
            <v>0</v>
          </cell>
        </row>
        <row r="93">
          <cell r="C93">
            <v>0</v>
          </cell>
          <cell r="D93">
            <v>0</v>
          </cell>
          <cell r="F93">
            <v>0</v>
          </cell>
          <cell r="G93">
            <v>0</v>
          </cell>
          <cell r="J93">
            <v>0</v>
          </cell>
          <cell r="L93">
            <v>0</v>
          </cell>
        </row>
        <row r="94">
          <cell r="C94">
            <v>0</v>
          </cell>
          <cell r="D94">
            <v>0</v>
          </cell>
          <cell r="F94">
            <v>0</v>
          </cell>
          <cell r="G94">
            <v>0</v>
          </cell>
          <cell r="J94">
            <v>0</v>
          </cell>
          <cell r="L94">
            <v>0</v>
          </cell>
        </row>
        <row r="96">
          <cell r="C96">
            <v>18036444.379999999</v>
          </cell>
          <cell r="D96">
            <v>10020246.877777778</v>
          </cell>
          <cell r="E96">
            <v>-1045193.0000000003</v>
          </cell>
          <cell r="F96">
            <v>8975053.8777777776</v>
          </cell>
          <cell r="G96">
            <v>7810282.2213527113</v>
          </cell>
          <cell r="I96">
            <v>-84938</v>
          </cell>
          <cell r="J96">
            <v>8890115.8777777776</v>
          </cell>
          <cell r="L96">
            <v>14992915.321192052</v>
          </cell>
        </row>
        <row r="97">
          <cell r="C97">
            <v>6302916.8200000003</v>
          </cell>
          <cell r="D97">
            <v>3501620.4555555559</v>
          </cell>
          <cell r="E97">
            <v>-1073350.25</v>
          </cell>
          <cell r="F97">
            <v>2428270.2055555559</v>
          </cell>
          <cell r="G97">
            <v>2224731.263275573</v>
          </cell>
          <cell r="I97">
            <v>55714</v>
          </cell>
          <cell r="J97">
            <v>2483984.2055555554</v>
          </cell>
          <cell r="L97">
            <v>8213744.2632450331</v>
          </cell>
        </row>
        <row r="98">
          <cell r="C98">
            <v>0</v>
          </cell>
          <cell r="D98">
            <v>0</v>
          </cell>
          <cell r="E98">
            <v>0</v>
          </cell>
          <cell r="F98">
            <v>0</v>
          </cell>
          <cell r="G98">
            <v>0</v>
          </cell>
          <cell r="I98">
            <v>0</v>
          </cell>
          <cell r="J98">
            <v>0</v>
          </cell>
          <cell r="L98">
            <v>0</v>
          </cell>
        </row>
        <row r="99">
          <cell r="C99">
            <v>0</v>
          </cell>
          <cell r="D99">
            <v>0</v>
          </cell>
          <cell r="F99">
            <v>0</v>
          </cell>
          <cell r="G99">
            <v>0</v>
          </cell>
          <cell r="I99">
            <v>0</v>
          </cell>
          <cell r="J99">
            <v>0</v>
          </cell>
          <cell r="L99">
            <v>0</v>
          </cell>
        </row>
        <row r="100">
          <cell r="C100">
            <v>956015.14</v>
          </cell>
          <cell r="D100">
            <v>531119.52222222218</v>
          </cell>
          <cell r="E100">
            <v>-163455.18</v>
          </cell>
          <cell r="F100">
            <v>367664.34222222219</v>
          </cell>
          <cell r="G100">
            <v>240611.5707098938</v>
          </cell>
          <cell r="I100">
            <v>0</v>
          </cell>
          <cell r="J100">
            <v>367664.34222222219</v>
          </cell>
          <cell r="L100">
            <v>240611.5707098938</v>
          </cell>
        </row>
        <row r="101">
          <cell r="C101">
            <v>0</v>
          </cell>
          <cell r="D101">
            <v>0</v>
          </cell>
          <cell r="E101">
            <v>0</v>
          </cell>
          <cell r="F101">
            <v>0</v>
          </cell>
          <cell r="G101">
            <v>0</v>
          </cell>
          <cell r="I101">
            <v>0</v>
          </cell>
          <cell r="J101">
            <v>0</v>
          </cell>
          <cell r="L101">
            <v>0</v>
          </cell>
        </row>
        <row r="102">
          <cell r="C102">
            <v>0</v>
          </cell>
          <cell r="D102">
            <v>0</v>
          </cell>
          <cell r="F102">
            <v>0</v>
          </cell>
          <cell r="G102">
            <v>0</v>
          </cell>
          <cell r="J102">
            <v>0</v>
          </cell>
          <cell r="L102">
            <v>0</v>
          </cell>
        </row>
        <row r="103">
          <cell r="C103">
            <v>0</v>
          </cell>
          <cell r="D103">
            <v>0</v>
          </cell>
          <cell r="F103">
            <v>0</v>
          </cell>
          <cell r="G103">
            <v>0</v>
          </cell>
          <cell r="J103">
            <v>0</v>
          </cell>
          <cell r="L103">
            <v>0</v>
          </cell>
        </row>
        <row r="104">
          <cell r="C104">
            <v>0</v>
          </cell>
          <cell r="D104">
            <v>0</v>
          </cell>
          <cell r="F104">
            <v>0</v>
          </cell>
          <cell r="G104">
            <v>0</v>
          </cell>
          <cell r="J104">
            <v>0</v>
          </cell>
          <cell r="L104">
            <v>0</v>
          </cell>
        </row>
        <row r="105">
          <cell r="C105">
            <v>0</v>
          </cell>
          <cell r="D105">
            <v>0</v>
          </cell>
          <cell r="E105">
            <v>0</v>
          </cell>
          <cell r="F105">
            <v>0</v>
          </cell>
          <cell r="G105">
            <v>0</v>
          </cell>
          <cell r="I105">
            <v>0</v>
          </cell>
          <cell r="J105">
            <v>0</v>
          </cell>
          <cell r="L105">
            <v>0</v>
          </cell>
        </row>
        <row r="106">
          <cell r="C106">
            <v>0</v>
          </cell>
          <cell r="D106">
            <v>0</v>
          </cell>
          <cell r="F106">
            <v>0</v>
          </cell>
          <cell r="G106">
            <v>0</v>
          </cell>
          <cell r="J106">
            <v>0</v>
          </cell>
          <cell r="L106">
            <v>0</v>
          </cell>
        </row>
        <row r="107">
          <cell r="C107">
            <v>0</v>
          </cell>
          <cell r="D107">
            <v>0</v>
          </cell>
          <cell r="F107">
            <v>0</v>
          </cell>
          <cell r="G107">
            <v>0</v>
          </cell>
          <cell r="J107">
            <v>0</v>
          </cell>
          <cell r="L107">
            <v>0</v>
          </cell>
        </row>
        <row r="108">
          <cell r="C108">
            <v>0</v>
          </cell>
          <cell r="D108">
            <v>0</v>
          </cell>
          <cell r="F108">
            <v>0</v>
          </cell>
          <cell r="G108">
            <v>0</v>
          </cell>
          <cell r="J108">
            <v>0</v>
          </cell>
          <cell r="L108">
            <v>0</v>
          </cell>
        </row>
        <row r="109">
          <cell r="C109">
            <v>0</v>
          </cell>
          <cell r="D109">
            <v>0</v>
          </cell>
          <cell r="F109">
            <v>0</v>
          </cell>
          <cell r="G109">
            <v>0</v>
          </cell>
          <cell r="J109">
            <v>0</v>
          </cell>
          <cell r="L109">
            <v>0</v>
          </cell>
        </row>
        <row r="110">
          <cell r="C110">
            <v>5346901.6800000006</v>
          </cell>
          <cell r="D110">
            <v>2970500.9333333336</v>
          </cell>
          <cell r="E110">
            <v>-909895.07000000007</v>
          </cell>
          <cell r="F110">
            <v>2060605.8633333335</v>
          </cell>
          <cell r="G110">
            <v>1984119.6925656793</v>
          </cell>
          <cell r="I110">
            <v>55714</v>
          </cell>
          <cell r="J110">
            <v>2116319.8633333333</v>
          </cell>
          <cell r="L110">
            <v>7972349.925496689</v>
          </cell>
        </row>
        <row r="111">
          <cell r="C111">
            <v>0</v>
          </cell>
          <cell r="D111">
            <v>0</v>
          </cell>
          <cell r="F111">
            <v>0</v>
          </cell>
          <cell r="G111">
            <v>0</v>
          </cell>
          <cell r="J111">
            <v>0</v>
          </cell>
          <cell r="L111">
            <v>0</v>
          </cell>
        </row>
        <row r="112">
          <cell r="C112">
            <v>3039313.1000000006</v>
          </cell>
          <cell r="D112">
            <v>1688507.277777778</v>
          </cell>
          <cell r="E112">
            <v>-956107.79</v>
          </cell>
          <cell r="F112">
            <v>732399.48777777795</v>
          </cell>
          <cell r="G112">
            <v>804746.75796534377</v>
          </cell>
          <cell r="H112" t="str">
            <v>A4.4.3</v>
          </cell>
          <cell r="I112">
            <v>55714</v>
          </cell>
          <cell r="J112">
            <v>788113.48777777795</v>
          </cell>
          <cell r="L112">
            <v>825049.75796534377</v>
          </cell>
        </row>
        <row r="113">
          <cell r="C113">
            <v>2307561.62</v>
          </cell>
          <cell r="D113">
            <v>1281978.6777777779</v>
          </cell>
          <cell r="E113">
            <v>46227.700000000004</v>
          </cell>
          <cell r="F113">
            <v>1328206.3777777778</v>
          </cell>
          <cell r="G113">
            <v>1179357.864728899</v>
          </cell>
          <cell r="J113">
            <v>1328206.3777777778</v>
          </cell>
          <cell r="L113">
            <v>1179357.864728899</v>
          </cell>
        </row>
        <row r="114">
          <cell r="C114">
            <v>26.96</v>
          </cell>
          <cell r="D114">
            <v>14.977777777777778</v>
          </cell>
          <cell r="E114">
            <v>-14.98</v>
          </cell>
          <cell r="F114">
            <v>-2.2222222222225696E-3</v>
          </cell>
          <cell r="G114">
            <v>15.069871436556737</v>
          </cell>
          <cell r="J114">
            <v>-2.2222222222225696E-3</v>
          </cell>
          <cell r="L114">
            <v>15.069871436556737</v>
          </cell>
        </row>
        <row r="115">
          <cell r="C115">
            <v>0</v>
          </cell>
          <cell r="D115">
            <v>0</v>
          </cell>
          <cell r="F115">
            <v>0</v>
          </cell>
          <cell r="G115">
            <v>0</v>
          </cell>
          <cell r="J115">
            <v>0</v>
          </cell>
          <cell r="L115">
            <v>0</v>
          </cell>
        </row>
        <row r="116">
          <cell r="C116">
            <v>0</v>
          </cell>
          <cell r="D116">
            <v>0</v>
          </cell>
          <cell r="F116">
            <v>0</v>
          </cell>
          <cell r="G116">
            <v>0</v>
          </cell>
          <cell r="J116">
            <v>0</v>
          </cell>
          <cell r="L116">
            <v>0</v>
          </cell>
        </row>
        <row r="117">
          <cell r="C117">
            <v>152321.54999999999</v>
          </cell>
          <cell r="D117">
            <v>84623.083333333328</v>
          </cell>
          <cell r="E117">
            <v>0</v>
          </cell>
          <cell r="F117">
            <v>84623.083333333328</v>
          </cell>
          <cell r="G117">
            <v>0</v>
          </cell>
          <cell r="I117">
            <v>42672</v>
          </cell>
          <cell r="J117">
            <v>127295.08333333333</v>
          </cell>
          <cell r="L117">
            <v>121344</v>
          </cell>
        </row>
        <row r="118">
          <cell r="C118">
            <v>152321.54999999999</v>
          </cell>
          <cell r="D118">
            <v>84623.083333333328</v>
          </cell>
          <cell r="E118">
            <v>0</v>
          </cell>
          <cell r="F118">
            <v>84623.083333333328</v>
          </cell>
          <cell r="G118">
            <v>0</v>
          </cell>
          <cell r="I118">
            <v>0</v>
          </cell>
          <cell r="J118">
            <v>84623.083333333328</v>
          </cell>
          <cell r="L118">
            <v>0</v>
          </cell>
        </row>
        <row r="119">
          <cell r="C119">
            <v>0</v>
          </cell>
          <cell r="D119">
            <v>0</v>
          </cell>
          <cell r="E119">
            <v>0</v>
          </cell>
          <cell r="F119">
            <v>0</v>
          </cell>
          <cell r="G119">
            <v>0</v>
          </cell>
          <cell r="I119">
            <v>0</v>
          </cell>
          <cell r="J119">
            <v>0</v>
          </cell>
          <cell r="L119">
            <v>0</v>
          </cell>
        </row>
        <row r="120">
          <cell r="C120">
            <v>0</v>
          </cell>
          <cell r="D120">
            <v>0</v>
          </cell>
          <cell r="F120">
            <v>0</v>
          </cell>
          <cell r="G120">
            <v>0</v>
          </cell>
          <cell r="J120">
            <v>0</v>
          </cell>
          <cell r="L120">
            <v>0</v>
          </cell>
        </row>
        <row r="121">
          <cell r="C121">
            <v>0</v>
          </cell>
          <cell r="D121">
            <v>0</v>
          </cell>
          <cell r="F121">
            <v>0</v>
          </cell>
          <cell r="G121">
            <v>0</v>
          </cell>
          <cell r="J121">
            <v>0</v>
          </cell>
          <cell r="L121">
            <v>0</v>
          </cell>
        </row>
        <row r="122">
          <cell r="C122">
            <v>0</v>
          </cell>
          <cell r="D122">
            <v>0</v>
          </cell>
          <cell r="F122">
            <v>0</v>
          </cell>
          <cell r="G122">
            <v>0</v>
          </cell>
          <cell r="J122">
            <v>0</v>
          </cell>
          <cell r="L122">
            <v>0</v>
          </cell>
        </row>
        <row r="123">
          <cell r="C123">
            <v>0</v>
          </cell>
          <cell r="D123">
            <v>0</v>
          </cell>
          <cell r="F123">
            <v>0</v>
          </cell>
          <cell r="G123">
            <v>0</v>
          </cell>
          <cell r="J123">
            <v>0</v>
          </cell>
          <cell r="L123">
            <v>0</v>
          </cell>
        </row>
        <row r="124">
          <cell r="C124">
            <v>0</v>
          </cell>
          <cell r="D124">
            <v>0</v>
          </cell>
          <cell r="F124">
            <v>0</v>
          </cell>
          <cell r="G124">
            <v>0</v>
          </cell>
          <cell r="J124">
            <v>0</v>
          </cell>
          <cell r="L124">
            <v>0</v>
          </cell>
        </row>
        <row r="125">
          <cell r="C125">
            <v>0</v>
          </cell>
          <cell r="D125">
            <v>0</v>
          </cell>
          <cell r="F125">
            <v>0</v>
          </cell>
          <cell r="G125">
            <v>0</v>
          </cell>
          <cell r="J125">
            <v>0</v>
          </cell>
          <cell r="L125">
            <v>0</v>
          </cell>
        </row>
        <row r="126">
          <cell r="C126">
            <v>0</v>
          </cell>
          <cell r="D126">
            <v>0</v>
          </cell>
          <cell r="E126">
            <v>0</v>
          </cell>
          <cell r="F126">
            <v>0</v>
          </cell>
          <cell r="G126">
            <v>0</v>
          </cell>
          <cell r="I126">
            <v>42672</v>
          </cell>
          <cell r="J126">
            <v>42672</v>
          </cell>
          <cell r="L126">
            <v>121344</v>
          </cell>
        </row>
        <row r="127">
          <cell r="C127">
            <v>0</v>
          </cell>
          <cell r="D127">
            <v>0</v>
          </cell>
          <cell r="F127">
            <v>0</v>
          </cell>
          <cell r="G127">
            <v>0</v>
          </cell>
          <cell r="J127">
            <v>0</v>
          </cell>
          <cell r="L127">
            <v>0</v>
          </cell>
        </row>
        <row r="128">
          <cell r="C128">
            <v>0</v>
          </cell>
          <cell r="D128">
            <v>0</v>
          </cell>
          <cell r="F128">
            <v>0</v>
          </cell>
          <cell r="G128">
            <v>0</v>
          </cell>
          <cell r="J128">
            <v>0</v>
          </cell>
          <cell r="L128">
            <v>0</v>
          </cell>
        </row>
        <row r="129">
          <cell r="C129">
            <v>0</v>
          </cell>
          <cell r="D129">
            <v>0</v>
          </cell>
          <cell r="F129">
            <v>0</v>
          </cell>
          <cell r="G129">
            <v>0</v>
          </cell>
          <cell r="J129">
            <v>0</v>
          </cell>
          <cell r="L129">
            <v>0</v>
          </cell>
        </row>
        <row r="130">
          <cell r="C130">
            <v>0</v>
          </cell>
          <cell r="D130">
            <v>0</v>
          </cell>
          <cell r="F130">
            <v>0</v>
          </cell>
          <cell r="G130">
            <v>0</v>
          </cell>
          <cell r="H130" t="str">
            <v>A4.4.3</v>
          </cell>
          <cell r="I130">
            <v>42672</v>
          </cell>
          <cell r="J130">
            <v>42672</v>
          </cell>
          <cell r="L130">
            <v>154285</v>
          </cell>
        </row>
        <row r="131">
          <cell r="C131">
            <v>0</v>
          </cell>
          <cell r="D131">
            <v>0</v>
          </cell>
          <cell r="F131">
            <v>0</v>
          </cell>
          <cell r="G131">
            <v>0</v>
          </cell>
          <cell r="J131">
            <v>0</v>
          </cell>
          <cell r="L131">
            <v>0</v>
          </cell>
        </row>
        <row r="132">
          <cell r="C132">
            <v>0</v>
          </cell>
          <cell r="D132">
            <v>0</v>
          </cell>
          <cell r="F132">
            <v>0</v>
          </cell>
          <cell r="G132">
            <v>0</v>
          </cell>
          <cell r="J132">
            <v>0</v>
          </cell>
          <cell r="L132">
            <v>0</v>
          </cell>
        </row>
        <row r="133">
          <cell r="C133">
            <v>0</v>
          </cell>
          <cell r="D133">
            <v>0</v>
          </cell>
          <cell r="E133">
            <v>0</v>
          </cell>
          <cell r="F133">
            <v>0</v>
          </cell>
          <cell r="G133">
            <v>0</v>
          </cell>
          <cell r="I133">
            <v>0</v>
          </cell>
          <cell r="J133">
            <v>0</v>
          </cell>
          <cell r="L133">
            <v>0</v>
          </cell>
        </row>
        <row r="134">
          <cell r="C134">
            <v>11581206.01</v>
          </cell>
          <cell r="D134">
            <v>6434003.3388888882</v>
          </cell>
          <cell r="E134">
            <v>28157.24999999968</v>
          </cell>
          <cell r="F134">
            <v>6462160.5888888892</v>
          </cell>
          <cell r="G134">
            <v>5585550.9580771383</v>
          </cell>
          <cell r="I134">
            <v>-183324</v>
          </cell>
          <cell r="J134">
            <v>6278836.5888888892</v>
          </cell>
          <cell r="L134">
            <v>5351205.9580771383</v>
          </cell>
        </row>
        <row r="135">
          <cell r="C135">
            <v>9910678.9499999993</v>
          </cell>
          <cell r="D135">
            <v>5505932.75</v>
          </cell>
          <cell r="E135">
            <v>79618.24999999968</v>
          </cell>
          <cell r="F135">
            <v>5585551</v>
          </cell>
          <cell r="G135">
            <v>6766633</v>
          </cell>
          <cell r="I135">
            <v>-234345</v>
          </cell>
          <cell r="J135">
            <v>5351206</v>
          </cell>
          <cell r="L135">
            <v>6657827</v>
          </cell>
        </row>
        <row r="136">
          <cell r="C136">
            <v>1950000</v>
          </cell>
          <cell r="D136">
            <v>1083333.3333333333</v>
          </cell>
          <cell r="E136">
            <v>294708.66666666674</v>
          </cell>
          <cell r="F136">
            <v>1378042</v>
          </cell>
          <cell r="G136">
            <v>1378042</v>
          </cell>
          <cell r="J136">
            <v>1378042</v>
          </cell>
          <cell r="L136">
            <v>1378042</v>
          </cell>
        </row>
        <row r="137">
          <cell r="C137">
            <v>0</v>
          </cell>
          <cell r="D137">
            <v>0</v>
          </cell>
          <cell r="F137">
            <v>0</v>
          </cell>
          <cell r="G137">
            <v>0</v>
          </cell>
          <cell r="J137">
            <v>0</v>
          </cell>
          <cell r="L137">
            <v>0</v>
          </cell>
        </row>
        <row r="138">
          <cell r="C138">
            <v>0</v>
          </cell>
          <cell r="D138">
            <v>0</v>
          </cell>
          <cell r="F138">
            <v>0</v>
          </cell>
          <cell r="G138">
            <v>0</v>
          </cell>
          <cell r="J138">
            <v>0</v>
          </cell>
          <cell r="L138">
            <v>0</v>
          </cell>
        </row>
        <row r="139">
          <cell r="C139">
            <v>0</v>
          </cell>
          <cell r="D139">
            <v>0</v>
          </cell>
          <cell r="F139">
            <v>0</v>
          </cell>
          <cell r="G139">
            <v>0</v>
          </cell>
          <cell r="J139">
            <v>0</v>
          </cell>
          <cell r="L139">
            <v>0</v>
          </cell>
        </row>
        <row r="140">
          <cell r="C140">
            <v>0</v>
          </cell>
          <cell r="D140">
            <v>0</v>
          </cell>
          <cell r="F140">
            <v>0</v>
          </cell>
          <cell r="G140">
            <v>0</v>
          </cell>
          <cell r="J140">
            <v>0</v>
          </cell>
          <cell r="L140">
            <v>0</v>
          </cell>
        </row>
        <row r="141">
          <cell r="C141">
            <v>0</v>
          </cell>
          <cell r="D141">
            <v>0</v>
          </cell>
          <cell r="F141">
            <v>0</v>
          </cell>
          <cell r="G141">
            <v>0</v>
          </cell>
          <cell r="J141">
            <v>0</v>
          </cell>
          <cell r="L141">
            <v>0</v>
          </cell>
        </row>
        <row r="142">
          <cell r="C142">
            <v>245153.59</v>
          </cell>
          <cell r="D142">
            <v>136196.43888888889</v>
          </cell>
          <cell r="E142">
            <v>-136196.43888888889</v>
          </cell>
          <cell r="F142">
            <v>0</v>
          </cell>
          <cell r="G142">
            <v>0</v>
          </cell>
          <cell r="J142">
            <v>0</v>
          </cell>
          <cell r="L142">
            <v>0</v>
          </cell>
        </row>
        <row r="143">
          <cell r="C143">
            <v>0</v>
          </cell>
          <cell r="D143">
            <v>0</v>
          </cell>
          <cell r="F143">
            <v>0</v>
          </cell>
          <cell r="G143">
            <v>0</v>
          </cell>
          <cell r="J143">
            <v>0</v>
          </cell>
          <cell r="L143">
            <v>0</v>
          </cell>
        </row>
        <row r="144">
          <cell r="C144">
            <v>0</v>
          </cell>
          <cell r="D144">
            <v>0</v>
          </cell>
          <cell r="F144">
            <v>0</v>
          </cell>
          <cell r="G144">
            <v>0</v>
          </cell>
          <cell r="J144">
            <v>0</v>
          </cell>
          <cell r="L144">
            <v>0</v>
          </cell>
        </row>
        <row r="145">
          <cell r="C145">
            <v>7715525.3600000003</v>
          </cell>
          <cell r="D145">
            <v>4286402.9777777782</v>
          </cell>
          <cell r="E145">
            <v>-78893.977777778171</v>
          </cell>
          <cell r="F145">
            <v>4207509</v>
          </cell>
          <cell r="G145">
            <v>5388591</v>
          </cell>
          <cell r="H145" t="str">
            <v>A4.4.3</v>
          </cell>
          <cell r="I145">
            <v>-234345</v>
          </cell>
          <cell r="J145">
            <v>3973164</v>
          </cell>
          <cell r="L145">
            <v>5279785</v>
          </cell>
        </row>
        <row r="146">
          <cell r="C146">
            <v>0</v>
          </cell>
          <cell r="D146">
            <v>0</v>
          </cell>
          <cell r="F146">
            <v>0</v>
          </cell>
          <cell r="G146">
            <v>0</v>
          </cell>
          <cell r="J146">
            <v>0</v>
          </cell>
          <cell r="L146">
            <v>0</v>
          </cell>
        </row>
        <row r="147">
          <cell r="C147">
            <v>0</v>
          </cell>
          <cell r="D147">
            <v>0</v>
          </cell>
          <cell r="F147">
            <v>0</v>
          </cell>
          <cell r="G147">
            <v>0</v>
          </cell>
          <cell r="J147">
            <v>0</v>
          </cell>
          <cell r="L147">
            <v>0</v>
          </cell>
        </row>
        <row r="148">
          <cell r="C148">
            <v>0</v>
          </cell>
          <cell r="D148">
            <v>0</v>
          </cell>
          <cell r="F148">
            <v>0</v>
          </cell>
          <cell r="G148">
            <v>0</v>
          </cell>
          <cell r="J148">
            <v>0</v>
          </cell>
          <cell r="L148">
            <v>0</v>
          </cell>
        </row>
        <row r="149">
          <cell r="C149">
            <v>1670527.06</v>
          </cell>
          <cell r="D149">
            <v>928070.58888888895</v>
          </cell>
          <cell r="E149">
            <v>-51461</v>
          </cell>
          <cell r="F149">
            <v>876609.58888888895</v>
          </cell>
          <cell r="G149">
            <v>-1181082.0419228617</v>
          </cell>
          <cell r="I149">
            <v>51021</v>
          </cell>
          <cell r="J149">
            <v>927630.58888888895</v>
          </cell>
          <cell r="L149">
            <v>-1306621.0419228617</v>
          </cell>
        </row>
        <row r="151">
          <cell r="C151">
            <v>1670527.0600000024</v>
          </cell>
          <cell r="D151">
            <v>941912.08999999962</v>
          </cell>
          <cell r="E151">
            <v>-65302.529999999329</v>
          </cell>
          <cell r="F151">
            <v>876609.56000000099</v>
          </cell>
          <cell r="G151">
            <v>-1181082.2799999993</v>
          </cell>
          <cell r="I151">
            <v>51021.399999999994</v>
          </cell>
          <cell r="J151">
            <v>927630.96000000136</v>
          </cell>
          <cell r="L151">
            <v>-1306621.2799999993</v>
          </cell>
        </row>
        <row r="152">
          <cell r="C152">
            <v>15556208.180000002</v>
          </cell>
          <cell r="D152">
            <v>8744027.0899999999</v>
          </cell>
          <cell r="E152">
            <v>865.97000000067055</v>
          </cell>
          <cell r="F152">
            <v>8744893.0600000005</v>
          </cell>
          <cell r="G152">
            <v>8140589.6900000004</v>
          </cell>
          <cell r="J152">
            <v>8744893.0600000005</v>
          </cell>
          <cell r="L152">
            <v>8140589.6900000004</v>
          </cell>
        </row>
        <row r="153">
          <cell r="C153">
            <v>0</v>
          </cell>
          <cell r="D153">
            <v>0</v>
          </cell>
          <cell r="F153">
            <v>0</v>
          </cell>
          <cell r="G153">
            <v>0</v>
          </cell>
          <cell r="J153">
            <v>0</v>
          </cell>
          <cell r="L153">
            <v>0</v>
          </cell>
        </row>
        <row r="154">
          <cell r="C154">
            <v>15556208.180000002</v>
          </cell>
          <cell r="D154">
            <v>8744027.0899999999</v>
          </cell>
          <cell r="E154">
            <v>865.97000000067055</v>
          </cell>
          <cell r="F154">
            <v>8744893.0600000005</v>
          </cell>
          <cell r="G154">
            <v>8140589.6900000004</v>
          </cell>
          <cell r="I154">
            <v>0</v>
          </cell>
          <cell r="J154">
            <v>8744893.0600000005</v>
          </cell>
          <cell r="L154">
            <v>8140589.6900000004</v>
          </cell>
        </row>
        <row r="155">
          <cell r="C155">
            <v>-12661586.189999999</v>
          </cell>
          <cell r="D155">
            <v>-7113580.3700000001</v>
          </cell>
          <cell r="E155">
            <v>-9328.32</v>
          </cell>
          <cell r="F155">
            <v>-7122908.6899999995</v>
          </cell>
          <cell r="G155">
            <v>-7008903.8499999996</v>
          </cell>
          <cell r="I155">
            <v>111613.9</v>
          </cell>
          <cell r="J155">
            <v>-7011294.7899999991</v>
          </cell>
          <cell r="L155">
            <v>-7041844.8499999996</v>
          </cell>
        </row>
        <row r="156">
          <cell r="C156">
            <v>0</v>
          </cell>
          <cell r="D156">
            <v>0</v>
          </cell>
          <cell r="F156">
            <v>0</v>
          </cell>
          <cell r="G156">
            <v>0</v>
          </cell>
          <cell r="J156">
            <v>0</v>
          </cell>
          <cell r="L156">
            <v>0</v>
          </cell>
        </row>
        <row r="157">
          <cell r="C157">
            <v>0</v>
          </cell>
          <cell r="D157">
            <v>0</v>
          </cell>
          <cell r="F157">
            <v>0</v>
          </cell>
          <cell r="G157">
            <v>0</v>
          </cell>
          <cell r="J157">
            <v>0</v>
          </cell>
          <cell r="L157">
            <v>0</v>
          </cell>
        </row>
        <row r="158">
          <cell r="C158">
            <v>0</v>
          </cell>
          <cell r="D158">
            <v>0</v>
          </cell>
          <cell r="F158">
            <v>0</v>
          </cell>
          <cell r="G158">
            <v>0</v>
          </cell>
          <cell r="J158">
            <v>0</v>
          </cell>
          <cell r="L158">
            <v>0</v>
          </cell>
        </row>
        <row r="159">
          <cell r="C159">
            <v>0</v>
          </cell>
          <cell r="D159">
            <v>0</v>
          </cell>
          <cell r="F159">
            <v>0</v>
          </cell>
          <cell r="G159">
            <v>0</v>
          </cell>
          <cell r="H159" t="str">
            <v>A4.4.3</v>
          </cell>
          <cell r="I159">
            <v>150086.39999999999</v>
          </cell>
          <cell r="J159">
            <v>150086.39999999999</v>
          </cell>
          <cell r="L159">
            <v>0</v>
          </cell>
        </row>
        <row r="160">
          <cell r="C160">
            <v>0</v>
          </cell>
          <cell r="D160">
            <v>0</v>
          </cell>
          <cell r="F160">
            <v>0</v>
          </cell>
          <cell r="G160">
            <v>0</v>
          </cell>
          <cell r="J160">
            <v>0</v>
          </cell>
          <cell r="L160">
            <v>0</v>
          </cell>
        </row>
        <row r="161">
          <cell r="C161">
            <v>-8604618.8599999994</v>
          </cell>
          <cell r="D161">
            <v>-4833134.8999999994</v>
          </cell>
          <cell r="E161">
            <v>2068.11</v>
          </cell>
          <cell r="F161">
            <v>-4831066.7899999991</v>
          </cell>
          <cell r="G161">
            <v>-3149962.47</v>
          </cell>
          <cell r="J161">
            <v>-4831066.7899999991</v>
          </cell>
          <cell r="L161">
            <v>-3149962.47</v>
          </cell>
        </row>
        <row r="162">
          <cell r="C162">
            <v>0</v>
          </cell>
          <cell r="D162">
            <v>0</v>
          </cell>
          <cell r="F162">
            <v>0</v>
          </cell>
          <cell r="G162">
            <v>0</v>
          </cell>
          <cell r="J162">
            <v>0</v>
          </cell>
          <cell r="L162">
            <v>0</v>
          </cell>
        </row>
        <row r="163">
          <cell r="C163">
            <v>0</v>
          </cell>
          <cell r="D163">
            <v>0</v>
          </cell>
          <cell r="F163">
            <v>0</v>
          </cell>
          <cell r="G163">
            <v>0</v>
          </cell>
          <cell r="J163">
            <v>0</v>
          </cell>
          <cell r="L163">
            <v>0</v>
          </cell>
        </row>
        <row r="164">
          <cell r="C164">
            <v>0</v>
          </cell>
          <cell r="D164">
            <v>0</v>
          </cell>
          <cell r="F164">
            <v>0</v>
          </cell>
          <cell r="G164">
            <v>0</v>
          </cell>
          <cell r="J164">
            <v>0</v>
          </cell>
          <cell r="L164">
            <v>0</v>
          </cell>
        </row>
        <row r="165">
          <cell r="C165">
            <v>-4219409.7700000005</v>
          </cell>
          <cell r="D165">
            <v>-2371279.66</v>
          </cell>
          <cell r="E165">
            <v>-12557.34</v>
          </cell>
          <cell r="F165">
            <v>-2383837</v>
          </cell>
          <cell r="G165">
            <v>-4035371.04</v>
          </cell>
          <cell r="J165">
            <v>-2383837</v>
          </cell>
          <cell r="L165">
            <v>-4035371.04</v>
          </cell>
        </row>
        <row r="166">
          <cell r="C166">
            <v>0</v>
          </cell>
          <cell r="D166">
            <v>0</v>
          </cell>
          <cell r="F166">
            <v>0</v>
          </cell>
          <cell r="G166">
            <v>0</v>
          </cell>
          <cell r="H166" t="str">
            <v>A4.4.3</v>
          </cell>
          <cell r="I166">
            <v>-38472.5</v>
          </cell>
          <cell r="J166">
            <v>-38472.5</v>
          </cell>
          <cell r="L166">
            <v>-32941</v>
          </cell>
        </row>
        <row r="167">
          <cell r="C167">
            <v>-17763.669999999998</v>
          </cell>
          <cell r="D167">
            <v>-10000.74</v>
          </cell>
          <cell r="E167">
            <v>1279.2399999999998</v>
          </cell>
          <cell r="F167">
            <v>-8721.5</v>
          </cell>
          <cell r="G167">
            <v>-52440</v>
          </cell>
          <cell r="J167">
            <v>-8721.5</v>
          </cell>
          <cell r="L167">
            <v>-52440</v>
          </cell>
        </row>
        <row r="168">
          <cell r="C168">
            <v>180206.11</v>
          </cell>
          <cell r="D168">
            <v>100834.93000000001</v>
          </cell>
          <cell r="E168">
            <v>-118.33</v>
          </cell>
          <cell r="F168">
            <v>100716.6</v>
          </cell>
          <cell r="G168">
            <v>228869.66</v>
          </cell>
          <cell r="J168">
            <v>100716.6</v>
          </cell>
          <cell r="L168">
            <v>228869.66</v>
          </cell>
        </row>
        <row r="169">
          <cell r="C169">
            <v>0</v>
          </cell>
          <cell r="D169">
            <v>0</v>
          </cell>
          <cell r="F169">
            <v>0</v>
          </cell>
          <cell r="G169">
            <v>0</v>
          </cell>
          <cell r="J169">
            <v>0</v>
          </cell>
          <cell r="L169">
            <v>0</v>
          </cell>
        </row>
        <row r="170">
          <cell r="C170">
            <v>0</v>
          </cell>
          <cell r="D170">
            <v>0</v>
          </cell>
          <cell r="F170">
            <v>0</v>
          </cell>
          <cell r="G170">
            <v>0</v>
          </cell>
          <cell r="J170">
            <v>0</v>
          </cell>
          <cell r="L170">
            <v>0</v>
          </cell>
        </row>
        <row r="171">
          <cell r="C171">
            <v>-54059.360000000001</v>
          </cell>
          <cell r="D171">
            <v>-30012.34</v>
          </cell>
          <cell r="E171">
            <v>-24861.66</v>
          </cell>
          <cell r="F171">
            <v>-54874</v>
          </cell>
          <cell r="G171">
            <v>-284930</v>
          </cell>
          <cell r="I171">
            <v>0</v>
          </cell>
          <cell r="J171">
            <v>-54874</v>
          </cell>
          <cell r="L171">
            <v>-284930</v>
          </cell>
        </row>
        <row r="172">
          <cell r="C172">
            <v>0</v>
          </cell>
          <cell r="D172">
            <v>0</v>
          </cell>
          <cell r="F172">
            <v>0</v>
          </cell>
          <cell r="G172">
            <v>0</v>
          </cell>
          <cell r="J172">
            <v>0</v>
          </cell>
          <cell r="L172">
            <v>0</v>
          </cell>
        </row>
        <row r="173">
          <cell r="C173">
            <v>0</v>
          </cell>
          <cell r="D173">
            <v>0</v>
          </cell>
          <cell r="F173">
            <v>0</v>
          </cell>
          <cell r="G173">
            <v>0</v>
          </cell>
          <cell r="J173">
            <v>0</v>
          </cell>
          <cell r="L173">
            <v>0</v>
          </cell>
        </row>
        <row r="174">
          <cell r="C174">
            <v>0</v>
          </cell>
          <cell r="D174">
            <v>0</v>
          </cell>
          <cell r="F174">
            <v>0</v>
          </cell>
          <cell r="G174">
            <v>0</v>
          </cell>
          <cell r="J174">
            <v>0</v>
          </cell>
          <cell r="L174">
            <v>0</v>
          </cell>
        </row>
        <row r="175">
          <cell r="C175">
            <v>-54059.360000000001</v>
          </cell>
          <cell r="D175">
            <v>-30012.34</v>
          </cell>
          <cell r="E175">
            <v>-24861.66</v>
          </cell>
          <cell r="F175">
            <v>-54874</v>
          </cell>
          <cell r="G175">
            <v>-284930</v>
          </cell>
          <cell r="J175">
            <v>-54874</v>
          </cell>
          <cell r="L175">
            <v>-284930</v>
          </cell>
        </row>
        <row r="176">
          <cell r="C176">
            <v>-199718.16999999998</v>
          </cell>
          <cell r="D176">
            <v>-111501.42</v>
          </cell>
          <cell r="E176">
            <v>16477.159999999996</v>
          </cell>
          <cell r="F176">
            <v>-95024.260000000009</v>
          </cell>
          <cell r="G176">
            <v>-397693.15</v>
          </cell>
          <cell r="I176">
            <v>0</v>
          </cell>
          <cell r="J176">
            <v>-95024.260000000009</v>
          </cell>
          <cell r="L176">
            <v>-397693.15</v>
          </cell>
        </row>
        <row r="177">
          <cell r="C177">
            <v>0</v>
          </cell>
          <cell r="D177">
            <v>0</v>
          </cell>
          <cell r="F177">
            <v>0</v>
          </cell>
          <cell r="G177">
            <v>0</v>
          </cell>
          <cell r="J177">
            <v>0</v>
          </cell>
          <cell r="L177">
            <v>0</v>
          </cell>
        </row>
        <row r="178">
          <cell r="C178">
            <v>0</v>
          </cell>
          <cell r="D178">
            <v>0</v>
          </cell>
          <cell r="F178">
            <v>0</v>
          </cell>
          <cell r="G178">
            <v>0</v>
          </cell>
          <cell r="J178">
            <v>0</v>
          </cell>
          <cell r="L178">
            <v>0</v>
          </cell>
        </row>
        <row r="179">
          <cell r="C179">
            <v>0</v>
          </cell>
          <cell r="D179">
            <v>0</v>
          </cell>
          <cell r="F179">
            <v>0</v>
          </cell>
          <cell r="G179">
            <v>0</v>
          </cell>
          <cell r="J179">
            <v>0</v>
          </cell>
          <cell r="L179">
            <v>0</v>
          </cell>
        </row>
        <row r="180">
          <cell r="C180">
            <v>0</v>
          </cell>
          <cell r="D180">
            <v>0</v>
          </cell>
          <cell r="F180">
            <v>0</v>
          </cell>
          <cell r="G180">
            <v>0</v>
          </cell>
          <cell r="J180">
            <v>0</v>
          </cell>
          <cell r="L180">
            <v>0</v>
          </cell>
        </row>
        <row r="181">
          <cell r="C181">
            <v>-28916.57</v>
          </cell>
          <cell r="D181">
            <v>-16168.44</v>
          </cell>
          <cell r="E181">
            <v>-29784.050000000003</v>
          </cell>
          <cell r="F181">
            <v>-45952.490000000005</v>
          </cell>
          <cell r="G181">
            <v>-105994.84</v>
          </cell>
          <cell r="J181">
            <v>-45952.490000000005</v>
          </cell>
          <cell r="L181">
            <v>-105994.84</v>
          </cell>
        </row>
        <row r="182">
          <cell r="C182">
            <v>-5784.36</v>
          </cell>
          <cell r="D182">
            <v>-3217.83</v>
          </cell>
          <cell r="F182">
            <v>-3217.83</v>
          </cell>
          <cell r="G182">
            <v>-1339.5</v>
          </cell>
          <cell r="J182">
            <v>-3217.83</v>
          </cell>
          <cell r="L182">
            <v>-1339.5</v>
          </cell>
        </row>
        <row r="183">
          <cell r="C183">
            <v>-156047.25</v>
          </cell>
          <cell r="D183">
            <v>-87042.62</v>
          </cell>
          <cell r="E183">
            <v>41188.68</v>
          </cell>
          <cell r="F183">
            <v>-45853.939999999995</v>
          </cell>
          <cell r="G183">
            <v>-292872.81</v>
          </cell>
          <cell r="J183">
            <v>-45853.939999999995</v>
          </cell>
          <cell r="L183">
            <v>-292872.81</v>
          </cell>
        </row>
        <row r="184">
          <cell r="C184">
            <v>0</v>
          </cell>
          <cell r="D184">
            <v>0</v>
          </cell>
          <cell r="F184">
            <v>0</v>
          </cell>
          <cell r="G184">
            <v>0</v>
          </cell>
          <cell r="J184">
            <v>0</v>
          </cell>
          <cell r="L184">
            <v>0</v>
          </cell>
        </row>
        <row r="185">
          <cell r="C185">
            <v>0</v>
          </cell>
          <cell r="D185">
            <v>0</v>
          </cell>
          <cell r="F185">
            <v>0</v>
          </cell>
          <cell r="G185">
            <v>0</v>
          </cell>
          <cell r="J185">
            <v>0</v>
          </cell>
          <cell r="L185">
            <v>0</v>
          </cell>
        </row>
        <row r="186">
          <cell r="C186">
            <v>0</v>
          </cell>
          <cell r="D186">
            <v>0</v>
          </cell>
          <cell r="F186">
            <v>0</v>
          </cell>
          <cell r="G186">
            <v>0</v>
          </cell>
          <cell r="J186">
            <v>0</v>
          </cell>
          <cell r="L186">
            <v>0</v>
          </cell>
        </row>
        <row r="187">
          <cell r="C187">
            <v>0</v>
          </cell>
          <cell r="D187">
            <v>0</v>
          </cell>
          <cell r="F187">
            <v>0</v>
          </cell>
          <cell r="G187">
            <v>0</v>
          </cell>
          <cell r="J187">
            <v>0</v>
          </cell>
          <cell r="L187">
            <v>0</v>
          </cell>
        </row>
        <row r="188">
          <cell r="C188">
            <v>0</v>
          </cell>
          <cell r="D188">
            <v>0</v>
          </cell>
          <cell r="F188">
            <v>0</v>
          </cell>
          <cell r="G188">
            <v>0</v>
          </cell>
          <cell r="J188">
            <v>0</v>
          </cell>
          <cell r="L188">
            <v>0</v>
          </cell>
        </row>
        <row r="189">
          <cell r="C189">
            <v>0</v>
          </cell>
          <cell r="D189">
            <v>0</v>
          </cell>
          <cell r="F189">
            <v>0</v>
          </cell>
          <cell r="G189">
            <v>6334</v>
          </cell>
          <cell r="J189">
            <v>0</v>
          </cell>
          <cell r="L189">
            <v>6334</v>
          </cell>
        </row>
        <row r="190">
          <cell r="C190">
            <v>-8969.99</v>
          </cell>
          <cell r="D190">
            <v>-5072.53</v>
          </cell>
          <cell r="E190">
            <v>5072.53</v>
          </cell>
          <cell r="F190">
            <v>0</v>
          </cell>
          <cell r="G190">
            <v>-3820</v>
          </cell>
          <cell r="J190">
            <v>0</v>
          </cell>
          <cell r="L190">
            <v>-3820</v>
          </cell>
        </row>
        <row r="191">
          <cell r="C191">
            <v>0</v>
          </cell>
          <cell r="D191">
            <v>0</v>
          </cell>
          <cell r="F191">
            <v>0</v>
          </cell>
          <cell r="G191">
            <v>0</v>
          </cell>
          <cell r="J191">
            <v>0</v>
          </cell>
          <cell r="L191">
            <v>0</v>
          </cell>
        </row>
        <row r="192">
          <cell r="C192">
            <v>2640844.4600000023</v>
          </cell>
          <cell r="D192">
            <v>1488932.9599999997</v>
          </cell>
          <cell r="E192">
            <v>-16846.849999999329</v>
          </cell>
          <cell r="F192">
            <v>1472086.110000001</v>
          </cell>
          <cell r="G192">
            <v>449062.69000000076</v>
          </cell>
          <cell r="I192">
            <v>111613.9</v>
          </cell>
          <cell r="J192">
            <v>1583700.0100000014</v>
          </cell>
          <cell r="L192">
            <v>416121.69000000076</v>
          </cell>
        </row>
        <row r="193">
          <cell r="C193">
            <v>117789.41</v>
          </cell>
          <cell r="D193">
            <v>66675.740000000005</v>
          </cell>
          <cell r="E193">
            <v>65316.66</v>
          </cell>
          <cell r="F193">
            <v>131992.4</v>
          </cell>
          <cell r="G193">
            <v>33934.29</v>
          </cell>
          <cell r="I193">
            <v>0</v>
          </cell>
          <cell r="J193">
            <v>131992.4</v>
          </cell>
          <cell r="L193">
            <v>33934.29</v>
          </cell>
        </row>
        <row r="194">
          <cell r="C194">
            <v>0</v>
          </cell>
          <cell r="D194">
            <v>0</v>
          </cell>
          <cell r="F194">
            <v>0</v>
          </cell>
          <cell r="G194">
            <v>0</v>
          </cell>
          <cell r="J194">
            <v>0</v>
          </cell>
          <cell r="L194">
            <v>0</v>
          </cell>
        </row>
        <row r="195">
          <cell r="C195">
            <v>0</v>
          </cell>
          <cell r="D195">
            <v>0</v>
          </cell>
          <cell r="F195">
            <v>0</v>
          </cell>
          <cell r="G195">
            <v>0</v>
          </cell>
          <cell r="J195">
            <v>0</v>
          </cell>
          <cell r="L195">
            <v>0</v>
          </cell>
        </row>
        <row r="196">
          <cell r="C196">
            <v>0</v>
          </cell>
          <cell r="D196">
            <v>0</v>
          </cell>
          <cell r="F196">
            <v>0</v>
          </cell>
          <cell r="G196">
            <v>0</v>
          </cell>
          <cell r="J196">
            <v>0</v>
          </cell>
          <cell r="L196">
            <v>0</v>
          </cell>
        </row>
        <row r="197">
          <cell r="C197">
            <v>0</v>
          </cell>
          <cell r="D197">
            <v>0</v>
          </cell>
          <cell r="F197">
            <v>0</v>
          </cell>
          <cell r="G197">
            <v>0</v>
          </cell>
          <cell r="J197">
            <v>0</v>
          </cell>
          <cell r="L197">
            <v>0</v>
          </cell>
        </row>
        <row r="198">
          <cell r="C198">
            <v>115136.52</v>
          </cell>
          <cell r="D198">
            <v>65209.61</v>
          </cell>
          <cell r="F198">
            <v>65209.61</v>
          </cell>
          <cell r="G198">
            <v>36.28</v>
          </cell>
          <cell r="J198">
            <v>65209.61</v>
          </cell>
          <cell r="L198">
            <v>36.28</v>
          </cell>
        </row>
        <row r="199">
          <cell r="C199">
            <v>0</v>
          </cell>
          <cell r="D199">
            <v>0</v>
          </cell>
          <cell r="F199">
            <v>0</v>
          </cell>
          <cell r="G199">
            <v>0</v>
          </cell>
          <cell r="J199">
            <v>0</v>
          </cell>
          <cell r="L199">
            <v>0</v>
          </cell>
        </row>
        <row r="200">
          <cell r="C200">
            <v>0</v>
          </cell>
          <cell r="D200">
            <v>0</v>
          </cell>
          <cell r="E200">
            <v>65316.66</v>
          </cell>
          <cell r="F200">
            <v>65316.66</v>
          </cell>
          <cell r="G200">
            <v>0</v>
          </cell>
          <cell r="J200">
            <v>65316.66</v>
          </cell>
          <cell r="L200">
            <v>0</v>
          </cell>
        </row>
        <row r="201">
          <cell r="C201">
            <v>0</v>
          </cell>
          <cell r="D201">
            <v>0</v>
          </cell>
          <cell r="F201">
            <v>0</v>
          </cell>
          <cell r="G201">
            <v>0</v>
          </cell>
          <cell r="J201">
            <v>0</v>
          </cell>
          <cell r="L201">
            <v>0</v>
          </cell>
        </row>
        <row r="202">
          <cell r="C202">
            <v>0</v>
          </cell>
          <cell r="D202">
            <v>0</v>
          </cell>
          <cell r="F202">
            <v>0</v>
          </cell>
          <cell r="G202">
            <v>0</v>
          </cell>
          <cell r="J202">
            <v>0</v>
          </cell>
          <cell r="L202">
            <v>0</v>
          </cell>
        </row>
        <row r="203">
          <cell r="C203">
            <v>0</v>
          </cell>
          <cell r="D203">
            <v>0</v>
          </cell>
          <cell r="F203">
            <v>0</v>
          </cell>
          <cell r="G203">
            <v>0</v>
          </cell>
          <cell r="J203">
            <v>0</v>
          </cell>
          <cell r="L203">
            <v>0</v>
          </cell>
        </row>
        <row r="204">
          <cell r="C204">
            <v>2652.8900000000003</v>
          </cell>
          <cell r="D204">
            <v>1466.1299999999999</v>
          </cell>
          <cell r="F204">
            <v>1466.1299999999999</v>
          </cell>
          <cell r="G204">
            <v>33898.01</v>
          </cell>
          <cell r="J204">
            <v>1466.1299999999999</v>
          </cell>
          <cell r="L204">
            <v>33898.01</v>
          </cell>
        </row>
        <row r="205">
          <cell r="C205">
            <v>-137623.36000000002</v>
          </cell>
          <cell r="D205">
            <v>-76805.22</v>
          </cell>
          <cell r="E205">
            <v>0</v>
          </cell>
          <cell r="F205">
            <v>-76805.22</v>
          </cell>
          <cell r="G205">
            <v>-1553443.8</v>
          </cell>
          <cell r="I205">
            <v>-35411.5</v>
          </cell>
          <cell r="J205">
            <v>-112216.72</v>
          </cell>
          <cell r="L205">
            <v>-1573746.8</v>
          </cell>
        </row>
        <row r="206">
          <cell r="C206">
            <v>-561.91999999999996</v>
          </cell>
          <cell r="D206">
            <v>-316.41000000000003</v>
          </cell>
          <cell r="F206">
            <v>-316.41000000000003</v>
          </cell>
          <cell r="G206">
            <v>0</v>
          </cell>
          <cell r="J206">
            <v>-316.41000000000003</v>
          </cell>
          <cell r="L206">
            <v>0</v>
          </cell>
        </row>
        <row r="207">
          <cell r="C207">
            <v>0</v>
          </cell>
          <cell r="D207">
            <v>0</v>
          </cell>
          <cell r="F207">
            <v>0</v>
          </cell>
          <cell r="G207">
            <v>0</v>
          </cell>
          <cell r="J207">
            <v>0</v>
          </cell>
          <cell r="L207">
            <v>0</v>
          </cell>
        </row>
        <row r="208">
          <cell r="C208">
            <v>0</v>
          </cell>
          <cell r="D208">
            <v>0</v>
          </cell>
          <cell r="F208">
            <v>0</v>
          </cell>
          <cell r="G208">
            <v>0</v>
          </cell>
          <cell r="J208">
            <v>0</v>
          </cell>
          <cell r="L208">
            <v>0</v>
          </cell>
        </row>
        <row r="209">
          <cell r="C209">
            <v>0</v>
          </cell>
          <cell r="D209">
            <v>0</v>
          </cell>
          <cell r="F209">
            <v>0</v>
          </cell>
          <cell r="G209">
            <v>0</v>
          </cell>
          <cell r="J209">
            <v>0</v>
          </cell>
          <cell r="L209">
            <v>0</v>
          </cell>
        </row>
        <row r="210">
          <cell r="C210">
            <v>0</v>
          </cell>
          <cell r="D210">
            <v>0</v>
          </cell>
          <cell r="F210">
            <v>0</v>
          </cell>
          <cell r="G210">
            <v>0</v>
          </cell>
          <cell r="J210">
            <v>0</v>
          </cell>
          <cell r="L210">
            <v>0</v>
          </cell>
        </row>
        <row r="211">
          <cell r="C211">
            <v>0</v>
          </cell>
          <cell r="D211">
            <v>0</v>
          </cell>
          <cell r="F211">
            <v>0</v>
          </cell>
          <cell r="G211">
            <v>0</v>
          </cell>
          <cell r="J211">
            <v>0</v>
          </cell>
          <cell r="L211">
            <v>0</v>
          </cell>
        </row>
        <row r="212">
          <cell r="C212">
            <v>0</v>
          </cell>
          <cell r="D212">
            <v>0</v>
          </cell>
          <cell r="F212">
            <v>0</v>
          </cell>
          <cell r="G212">
            <v>-1504673.83</v>
          </cell>
          <cell r="J212">
            <v>0</v>
          </cell>
          <cell r="L212">
            <v>-1504673.83</v>
          </cell>
        </row>
        <row r="213">
          <cell r="C213">
            <v>-6.28</v>
          </cell>
          <cell r="D213">
            <v>-3.47</v>
          </cell>
          <cell r="F213">
            <v>-3.47</v>
          </cell>
          <cell r="G213">
            <v>0</v>
          </cell>
          <cell r="J213">
            <v>-3.47</v>
          </cell>
          <cell r="L213">
            <v>0</v>
          </cell>
        </row>
        <row r="214">
          <cell r="C214">
            <v>0</v>
          </cell>
          <cell r="D214">
            <v>0</v>
          </cell>
          <cell r="F214">
            <v>0</v>
          </cell>
          <cell r="G214">
            <v>0</v>
          </cell>
          <cell r="J214">
            <v>0</v>
          </cell>
          <cell r="L214">
            <v>0</v>
          </cell>
        </row>
        <row r="215">
          <cell r="C215">
            <v>0</v>
          </cell>
          <cell r="D215">
            <v>0</v>
          </cell>
          <cell r="F215">
            <v>0</v>
          </cell>
          <cell r="G215">
            <v>0</v>
          </cell>
          <cell r="J215">
            <v>0</v>
          </cell>
          <cell r="L215">
            <v>0</v>
          </cell>
        </row>
        <row r="216">
          <cell r="C216">
            <v>0</v>
          </cell>
          <cell r="D216">
            <v>0</v>
          </cell>
          <cell r="F216">
            <v>0</v>
          </cell>
          <cell r="G216">
            <v>0</v>
          </cell>
          <cell r="J216">
            <v>0</v>
          </cell>
          <cell r="L216">
            <v>0</v>
          </cell>
        </row>
        <row r="217">
          <cell r="C217">
            <v>0</v>
          </cell>
          <cell r="D217">
            <v>0</v>
          </cell>
          <cell r="F217">
            <v>0</v>
          </cell>
          <cell r="G217">
            <v>0</v>
          </cell>
          <cell r="J217">
            <v>0</v>
          </cell>
          <cell r="L217">
            <v>0</v>
          </cell>
        </row>
        <row r="218">
          <cell r="C218">
            <v>0</v>
          </cell>
          <cell r="D218">
            <v>0</v>
          </cell>
          <cell r="F218">
            <v>0</v>
          </cell>
          <cell r="G218">
            <v>0</v>
          </cell>
          <cell r="J218">
            <v>0</v>
          </cell>
          <cell r="L218">
            <v>0</v>
          </cell>
        </row>
        <row r="219">
          <cell r="C219">
            <v>-137055.16</v>
          </cell>
          <cell r="D219">
            <v>-76485.34</v>
          </cell>
          <cell r="F219">
            <v>-76485.34</v>
          </cell>
          <cell r="G219">
            <v>-48769.97</v>
          </cell>
          <cell r="H219" t="str">
            <v>A4.4.3</v>
          </cell>
          <cell r="I219">
            <v>-35411.5</v>
          </cell>
          <cell r="J219">
            <v>-111896.84</v>
          </cell>
          <cell r="L219">
            <v>-69072.97</v>
          </cell>
        </row>
        <row r="220">
          <cell r="C220">
            <v>-32126.12</v>
          </cell>
          <cell r="D220">
            <v>-19239.330000000002</v>
          </cell>
          <cell r="E220">
            <v>-123567.67000000001</v>
          </cell>
          <cell r="F220">
            <v>-142807</v>
          </cell>
          <cell r="G220">
            <v>312822</v>
          </cell>
          <cell r="I220">
            <v>800</v>
          </cell>
          <cell r="J220">
            <v>-142007</v>
          </cell>
          <cell r="L220">
            <v>211822</v>
          </cell>
        </row>
        <row r="221">
          <cell r="C221">
            <v>-32055.5</v>
          </cell>
          <cell r="D221">
            <v>-19200.18</v>
          </cell>
          <cell r="E221">
            <v>19200.18</v>
          </cell>
          <cell r="F221">
            <v>0</v>
          </cell>
          <cell r="G221">
            <v>312822</v>
          </cell>
          <cell r="J221">
            <v>0</v>
          </cell>
          <cell r="L221">
            <v>312822</v>
          </cell>
        </row>
        <row r="222">
          <cell r="C222">
            <v>0</v>
          </cell>
          <cell r="D222">
            <v>0</v>
          </cell>
          <cell r="F222">
            <v>0</v>
          </cell>
          <cell r="G222">
            <v>0</v>
          </cell>
          <cell r="J222">
            <v>0</v>
          </cell>
          <cell r="L222">
            <v>0</v>
          </cell>
        </row>
        <row r="223">
          <cell r="C223">
            <v>0</v>
          </cell>
          <cell r="D223">
            <v>0</v>
          </cell>
          <cell r="F223">
            <v>0</v>
          </cell>
          <cell r="G223">
            <v>0</v>
          </cell>
          <cell r="H223" t="str">
            <v>A4.4.3</v>
          </cell>
          <cell r="I223">
            <v>800</v>
          </cell>
          <cell r="J223">
            <v>800</v>
          </cell>
          <cell r="L223">
            <v>0</v>
          </cell>
        </row>
        <row r="224">
          <cell r="C224">
            <v>-70.62</v>
          </cell>
          <cell r="D224">
            <v>-39.15</v>
          </cell>
          <cell r="E224">
            <v>-142767.85</v>
          </cell>
          <cell r="F224">
            <v>-142807</v>
          </cell>
          <cell r="G224">
            <v>0</v>
          </cell>
          <cell r="J224">
            <v>-142807</v>
          </cell>
          <cell r="L224">
            <v>0</v>
          </cell>
        </row>
        <row r="225">
          <cell r="C225">
            <v>0</v>
          </cell>
          <cell r="D225">
            <v>0</v>
          </cell>
          <cell r="F225">
            <v>0</v>
          </cell>
          <cell r="G225">
            <v>0</v>
          </cell>
          <cell r="J225">
            <v>0</v>
          </cell>
          <cell r="L225">
            <v>0</v>
          </cell>
        </row>
        <row r="226">
          <cell r="C226">
            <v>0</v>
          </cell>
          <cell r="D226">
            <v>0</v>
          </cell>
          <cell r="F226">
            <v>0</v>
          </cell>
          <cell r="G226">
            <v>0</v>
          </cell>
          <cell r="J226">
            <v>0</v>
          </cell>
          <cell r="L226">
            <v>-101000</v>
          </cell>
        </row>
        <row r="227">
          <cell r="C227">
            <v>0</v>
          </cell>
          <cell r="D227">
            <v>0</v>
          </cell>
          <cell r="E227">
            <v>0</v>
          </cell>
          <cell r="F227">
            <v>0</v>
          </cell>
          <cell r="G227">
            <v>0</v>
          </cell>
          <cell r="I227">
            <v>0</v>
          </cell>
          <cell r="J227">
            <v>0</v>
          </cell>
          <cell r="L227">
            <v>0</v>
          </cell>
        </row>
        <row r="228">
          <cell r="C228">
            <v>0</v>
          </cell>
          <cell r="D228">
            <v>0</v>
          </cell>
          <cell r="F228">
            <v>0</v>
          </cell>
          <cell r="G228">
            <v>0</v>
          </cell>
          <cell r="J228">
            <v>0</v>
          </cell>
          <cell r="L228">
            <v>0</v>
          </cell>
        </row>
        <row r="229">
          <cell r="C229">
            <v>0</v>
          </cell>
          <cell r="D229">
            <v>0</v>
          </cell>
          <cell r="F229">
            <v>0</v>
          </cell>
          <cell r="G229">
            <v>0</v>
          </cell>
          <cell r="J229">
            <v>0</v>
          </cell>
          <cell r="L229">
            <v>0</v>
          </cell>
        </row>
        <row r="230">
          <cell r="C230">
            <v>0</v>
          </cell>
          <cell r="D230">
            <v>0</v>
          </cell>
          <cell r="F230">
            <v>0</v>
          </cell>
          <cell r="G230">
            <v>0</v>
          </cell>
          <cell r="J230">
            <v>0</v>
          </cell>
          <cell r="L230">
            <v>0</v>
          </cell>
        </row>
        <row r="231">
          <cell r="C231">
            <v>0</v>
          </cell>
          <cell r="D231">
            <v>0</v>
          </cell>
          <cell r="F231">
            <v>0</v>
          </cell>
          <cell r="G231">
            <v>0</v>
          </cell>
          <cell r="J231">
            <v>0</v>
          </cell>
          <cell r="L231">
            <v>0</v>
          </cell>
        </row>
        <row r="232">
          <cell r="C232">
            <v>2588884.3900000025</v>
          </cell>
          <cell r="D232">
            <v>1459564.1499999997</v>
          </cell>
          <cell r="E232">
            <v>-75097.859999999346</v>
          </cell>
          <cell r="F232">
            <v>1384466.290000001</v>
          </cell>
          <cell r="G232">
            <v>-757624.81999999937</v>
          </cell>
          <cell r="I232">
            <v>77002.399999999994</v>
          </cell>
          <cell r="J232">
            <v>1461468.6900000013</v>
          </cell>
          <cell r="L232">
            <v>-911868.81999999937</v>
          </cell>
        </row>
        <row r="233">
          <cell r="J233">
            <v>0</v>
          </cell>
          <cell r="L233">
            <v>0</v>
          </cell>
        </row>
        <row r="234">
          <cell r="C234">
            <v>-918357.33000000007</v>
          </cell>
          <cell r="D234">
            <v>-517652.06</v>
          </cell>
          <cell r="E234">
            <v>9795.3300000000163</v>
          </cell>
          <cell r="F234">
            <v>-507856.73</v>
          </cell>
          <cell r="G234">
            <v>-423457.46</v>
          </cell>
          <cell r="I234">
            <v>-25981</v>
          </cell>
          <cell r="J234">
            <v>-533837.73</v>
          </cell>
          <cell r="L234">
            <v>-394752.46</v>
          </cell>
        </row>
        <row r="235">
          <cell r="C235">
            <v>-918357.33000000007</v>
          </cell>
          <cell r="D235">
            <v>-517652.06</v>
          </cell>
          <cell r="E235">
            <v>9795.3300000000163</v>
          </cell>
          <cell r="F235">
            <v>-507856.73</v>
          </cell>
          <cell r="G235">
            <v>-423457.46</v>
          </cell>
          <cell r="J235">
            <v>-507856.73</v>
          </cell>
          <cell r="L235">
            <v>-423457.46</v>
          </cell>
        </row>
        <row r="236">
          <cell r="C236">
            <v>0</v>
          </cell>
          <cell r="D236">
            <v>0</v>
          </cell>
          <cell r="F236">
            <v>0</v>
          </cell>
          <cell r="G236">
            <v>0</v>
          </cell>
          <cell r="H236" t="str">
            <v>A4.4.3</v>
          </cell>
          <cell r="I236">
            <v>-25981</v>
          </cell>
          <cell r="J236">
            <v>-25981</v>
          </cell>
          <cell r="L236">
            <v>28705</v>
          </cell>
        </row>
        <row r="237">
          <cell r="J237">
            <v>0</v>
          </cell>
          <cell r="L237">
            <v>0</v>
          </cell>
        </row>
        <row r="238">
          <cell r="C238">
            <v>0</v>
          </cell>
          <cell r="D238">
            <v>0</v>
          </cell>
          <cell r="E238">
            <v>0</v>
          </cell>
          <cell r="F238">
            <v>0</v>
          </cell>
          <cell r="G238">
            <v>0</v>
          </cell>
          <cell r="I238">
            <v>0</v>
          </cell>
          <cell r="J238">
            <v>0</v>
          </cell>
          <cell r="L238">
            <v>0</v>
          </cell>
        </row>
      </sheetData>
      <sheetData sheetId="1">
        <row r="5">
          <cell r="C5">
            <v>18036444.380000003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5">
          <cell r="C5">
            <v>18036444.380000003</v>
          </cell>
        </row>
      </sheetData>
      <sheetData sheetId="11">
        <row r="5">
          <cell r="C5">
            <v>18036444.380000003</v>
          </cell>
        </row>
      </sheetData>
      <sheetData sheetId="12">
        <row r="5">
          <cell r="C5">
            <v>18036444.380000003</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9">
          <cell r="C9" t="str">
            <v>Fideicomiso / PLA</v>
          </cell>
        </row>
      </sheetData>
      <sheetData sheetId="26">
        <row r="5">
          <cell r="C5">
            <v>18036444.380000003</v>
          </cell>
        </row>
      </sheetData>
      <sheetData sheetId="27"/>
      <sheetData sheetId="28"/>
      <sheetData sheetId="29" refreshError="1"/>
      <sheetData sheetId="30" refreshError="1"/>
      <sheetData sheetId="31" refreshError="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2008"/>
      <sheetName val="2005-2008"/>
      <sheetName val="Gráf1"/>
      <sheetName val="Gráfico"/>
      <sheetName val="Inv 2000-2007"/>
      <sheetName val="Business Plan"/>
      <sheetName val="Depreciação"/>
      <sheetName val="2003"/>
      <sheetName val="2004"/>
      <sheetName val="2005"/>
      <sheetName val="2006"/>
      <sheetName val="2007-REALIZADO"/>
      <sheetName val="2007-PLANEJADO"/>
      <sheetName val="vinc"/>
    </sheetNames>
    <sheetDataSet>
      <sheetData sheetId="0" refreshError="1"/>
      <sheetData sheetId="1" refreshError="1"/>
      <sheetData sheetId="2" refreshError="1"/>
      <sheetData sheetId="3" refreshError="1"/>
      <sheetData sheetId="4" refreshError="1"/>
      <sheetData sheetId="5" refreshError="1"/>
      <sheetData sheetId="6">
        <row r="10">
          <cell r="A10" t="str">
            <v>1320111040</v>
          </cell>
        </row>
      </sheetData>
      <sheetData sheetId="7" refreshError="1">
        <row r="10">
          <cell r="A10" t="str">
            <v>1320111040</v>
          </cell>
          <cell r="B10" t="str">
            <v>Edific. Obras Cívis Benfeit.</v>
          </cell>
          <cell r="C10">
            <v>667778.17000000004</v>
          </cell>
          <cell r="D10">
            <v>-576262.56000000006</v>
          </cell>
        </row>
        <row r="11">
          <cell r="A11" t="str">
            <v>1320111050</v>
          </cell>
          <cell r="B11" t="str">
            <v>Máquinas Equipamentos</v>
          </cell>
          <cell r="C11">
            <v>4189361.58</v>
          </cell>
          <cell r="D11">
            <v>-1514398.78</v>
          </cell>
        </row>
        <row r="12">
          <cell r="A12" t="str">
            <v>1320311010</v>
          </cell>
          <cell r="B12" t="str">
            <v>Intangíveis</v>
          </cell>
          <cell r="C12">
            <v>7543430.1299999999</v>
          </cell>
          <cell r="D12">
            <v>-882577.63</v>
          </cell>
        </row>
        <row r="13">
          <cell r="A13" t="str">
            <v>1320311020</v>
          </cell>
          <cell r="B13" t="str">
            <v>Terrenos</v>
          </cell>
          <cell r="C13">
            <v>3167789.85</v>
          </cell>
          <cell r="D13">
            <v>0</v>
          </cell>
        </row>
        <row r="14">
          <cell r="A14" t="str">
            <v>1320311040</v>
          </cell>
          <cell r="B14" t="str">
            <v>Edific. Obras Cívis Benfeit.</v>
          </cell>
          <cell r="C14">
            <v>22154191.34</v>
          </cell>
          <cell r="D14">
            <v>-7693440.120000001</v>
          </cell>
        </row>
        <row r="15">
          <cell r="A15" t="str">
            <v>1320311050</v>
          </cell>
          <cell r="B15" t="str">
            <v>Máquinas Equipamentos</v>
          </cell>
          <cell r="C15">
            <v>1269330223.97</v>
          </cell>
          <cell r="D15">
            <v>-485127294.58000004</v>
          </cell>
        </row>
        <row r="16">
          <cell r="A16" t="str">
            <v>1320311060</v>
          </cell>
          <cell r="B16" t="str">
            <v>Veículos</v>
          </cell>
          <cell r="C16">
            <v>10074215.74</v>
          </cell>
          <cell r="D16">
            <v>-7186779.6400000006</v>
          </cell>
        </row>
        <row r="17">
          <cell r="A17" t="str">
            <v>1320311070</v>
          </cell>
          <cell r="B17" t="str">
            <v>Móveis Utensílios</v>
          </cell>
          <cell r="C17">
            <v>8035099.5699999994</v>
          </cell>
          <cell r="D17">
            <v>-4147619.45</v>
          </cell>
        </row>
        <row r="18">
          <cell r="A18" t="str">
            <v>1320411010</v>
          </cell>
          <cell r="B18" t="str">
            <v>Intangíveis</v>
          </cell>
          <cell r="C18">
            <v>21237427.780000001</v>
          </cell>
          <cell r="D18">
            <v>-2964753.15</v>
          </cell>
        </row>
        <row r="19">
          <cell r="A19" t="str">
            <v>1320411020</v>
          </cell>
          <cell r="B19" t="str">
            <v>Terrenos</v>
          </cell>
          <cell r="C19">
            <v>1854901.11</v>
          </cell>
          <cell r="D19">
            <v>0</v>
          </cell>
        </row>
        <row r="20">
          <cell r="A20" t="str">
            <v>1320411040</v>
          </cell>
          <cell r="B20" t="str">
            <v>Edific. Obras Cívis Benfeit.</v>
          </cell>
          <cell r="C20">
            <v>19946656.799999997</v>
          </cell>
          <cell r="D20">
            <v>-13674385.229999999</v>
          </cell>
        </row>
        <row r="21">
          <cell r="A21" t="str">
            <v>1320411050</v>
          </cell>
          <cell r="B21" t="str">
            <v>Máquinas Equipamentos</v>
          </cell>
          <cell r="C21">
            <v>15945235.060000001</v>
          </cell>
          <cell r="D21">
            <v>-4476037.54</v>
          </cell>
        </row>
        <row r="22">
          <cell r="A22" t="str">
            <v>1320411060</v>
          </cell>
          <cell r="B22" t="str">
            <v>Veículos</v>
          </cell>
          <cell r="C22">
            <v>3078698.76</v>
          </cell>
          <cell r="D22">
            <v>-2149625.66</v>
          </cell>
        </row>
        <row r="23">
          <cell r="A23" t="str">
            <v>1320411070</v>
          </cell>
          <cell r="B23" t="str">
            <v>Móveis e Utensílios</v>
          </cell>
          <cell r="C23">
            <v>23000067.459999997</v>
          </cell>
          <cell r="D23">
            <v>-9848741.9000000004</v>
          </cell>
        </row>
        <row r="24">
          <cell r="A24" t="str">
            <v>1320511010</v>
          </cell>
          <cell r="B24" t="str">
            <v>Intangíveis</v>
          </cell>
          <cell r="C24">
            <v>23211362.969999999</v>
          </cell>
          <cell r="D24">
            <v>-1590390.6</v>
          </cell>
        </row>
        <row r="25">
          <cell r="A25" t="str">
            <v>1320511020</v>
          </cell>
          <cell r="B25" t="str">
            <v>Terrenos</v>
          </cell>
          <cell r="C25">
            <v>0</v>
          </cell>
          <cell r="D25">
            <v>0</v>
          </cell>
        </row>
        <row r="26">
          <cell r="A26" t="str">
            <v>1320511040</v>
          </cell>
          <cell r="B26" t="str">
            <v>Edific. Obras Cívis Benfeit.</v>
          </cell>
          <cell r="C26">
            <v>2947227.94</v>
          </cell>
          <cell r="D26">
            <v>-1252504.4099999999</v>
          </cell>
        </row>
        <row r="27">
          <cell r="A27" t="str">
            <v>1320511050</v>
          </cell>
          <cell r="B27" t="str">
            <v>Máquinas Equipamentos</v>
          </cell>
          <cell r="C27">
            <v>3338463</v>
          </cell>
          <cell r="D27">
            <v>-446357.72</v>
          </cell>
        </row>
        <row r="28">
          <cell r="A28" t="str">
            <v>1320511060</v>
          </cell>
          <cell r="B28" t="str">
            <v>Veículos</v>
          </cell>
          <cell r="C28">
            <v>6340126</v>
          </cell>
          <cell r="D28">
            <v>-5076963.24</v>
          </cell>
        </row>
        <row r="29">
          <cell r="A29" t="str">
            <v>1320511070</v>
          </cell>
          <cell r="B29" t="str">
            <v>Móveis Utensílios</v>
          </cell>
          <cell r="C29">
            <v>11493953.140000001</v>
          </cell>
          <cell r="D29">
            <v>-6354698.4199999999</v>
          </cell>
        </row>
      </sheetData>
      <sheetData sheetId="8" refreshError="1">
        <row r="10">
          <cell r="A10" t="str">
            <v>1320111040</v>
          </cell>
          <cell r="B10" t="str">
            <v>Edific. Obras Cívis Benfeit.</v>
          </cell>
          <cell r="C10">
            <v>667778.17000000004</v>
          </cell>
          <cell r="D10">
            <v>-602973.68000000005</v>
          </cell>
        </row>
        <row r="11">
          <cell r="A11" t="str">
            <v>1320111050</v>
          </cell>
          <cell r="B11" t="str">
            <v>Máquinas Equipamentos</v>
          </cell>
          <cell r="C11">
            <v>6924554.6299999999</v>
          </cell>
          <cell r="D11">
            <v>-1738625.91</v>
          </cell>
        </row>
        <row r="12">
          <cell r="A12" t="str">
            <v>1320311010</v>
          </cell>
          <cell r="B12" t="str">
            <v>Intangíveis</v>
          </cell>
          <cell r="C12">
            <v>10222251.18</v>
          </cell>
          <cell r="D12">
            <v>-1915891.87</v>
          </cell>
        </row>
        <row r="13">
          <cell r="A13" t="str">
            <v>1320311020</v>
          </cell>
          <cell r="B13" t="str">
            <v>Terrenos</v>
          </cell>
          <cell r="C13">
            <v>3179601</v>
          </cell>
          <cell r="D13">
            <v>0</v>
          </cell>
        </row>
        <row r="14">
          <cell r="A14" t="str">
            <v>1320311040</v>
          </cell>
          <cell r="B14" t="str">
            <v>Edific. Obras Cívis Benfeit.</v>
          </cell>
          <cell r="C14">
            <v>22861453.239999998</v>
          </cell>
          <cell r="D14">
            <v>-8640845.1600000001</v>
          </cell>
        </row>
        <row r="15">
          <cell r="A15" t="str">
            <v>1320311050</v>
          </cell>
          <cell r="B15" t="str">
            <v>Máquinas Equipamentos</v>
          </cell>
          <cell r="C15">
            <v>1364771049</v>
          </cell>
          <cell r="D15">
            <v>-543366981.68999994</v>
          </cell>
        </row>
        <row r="16">
          <cell r="A16" t="str">
            <v>1320311060</v>
          </cell>
          <cell r="B16" t="str">
            <v>Veículos</v>
          </cell>
          <cell r="C16">
            <v>10571737.289999999</v>
          </cell>
          <cell r="D16">
            <v>-7561218.9299999997</v>
          </cell>
        </row>
        <row r="17">
          <cell r="A17" t="str">
            <v>1320311070</v>
          </cell>
          <cell r="B17" t="str">
            <v>Móveis Utensílios</v>
          </cell>
          <cell r="C17">
            <v>8637978.5199999996</v>
          </cell>
          <cell r="D17">
            <v>-4890616.67</v>
          </cell>
        </row>
        <row r="18">
          <cell r="A18" t="str">
            <v>1320321010</v>
          </cell>
          <cell r="B18" t="str">
            <v>Intangíveis</v>
          </cell>
          <cell r="C18">
            <v>0</v>
          </cell>
          <cell r="D18">
            <v>0</v>
          </cell>
        </row>
        <row r="19">
          <cell r="A19" t="str">
            <v>1320321020</v>
          </cell>
          <cell r="B19" t="str">
            <v>Terrenos</v>
          </cell>
          <cell r="C19">
            <v>0</v>
          </cell>
          <cell r="D19">
            <v>0</v>
          </cell>
        </row>
        <row r="20">
          <cell r="A20" t="str">
            <v>1320321040</v>
          </cell>
          <cell r="B20" t="str">
            <v>Edific. Obras Cívis Benfeit.</v>
          </cell>
          <cell r="C20">
            <v>0</v>
          </cell>
          <cell r="D20">
            <v>0</v>
          </cell>
        </row>
        <row r="21">
          <cell r="A21" t="str">
            <v>1320321050</v>
          </cell>
          <cell r="B21" t="str">
            <v>Máquinas Equipamentos</v>
          </cell>
          <cell r="C21">
            <v>0</v>
          </cell>
          <cell r="D21">
            <v>0</v>
          </cell>
        </row>
        <row r="22">
          <cell r="A22" t="str">
            <v>1320321070</v>
          </cell>
          <cell r="B22" t="str">
            <v>Móveis Utensílios</v>
          </cell>
          <cell r="C22">
            <v>0</v>
          </cell>
          <cell r="D22">
            <v>0</v>
          </cell>
        </row>
        <row r="23">
          <cell r="A23" t="str">
            <v>1320411010</v>
          </cell>
          <cell r="B23" t="str">
            <v>Intangíveis</v>
          </cell>
          <cell r="C23">
            <v>27517393.34</v>
          </cell>
          <cell r="D23">
            <v>-5922211.5700000003</v>
          </cell>
        </row>
        <row r="24">
          <cell r="A24" t="str">
            <v>1320411020</v>
          </cell>
          <cell r="B24" t="str">
            <v>Terrenos</v>
          </cell>
          <cell r="C24">
            <v>1848134.94</v>
          </cell>
          <cell r="D24">
            <v>0</v>
          </cell>
        </row>
        <row r="25">
          <cell r="A25" t="str">
            <v>1320411040</v>
          </cell>
          <cell r="B25" t="str">
            <v>Edific. Obras Cívis Benfeit.</v>
          </cell>
          <cell r="C25">
            <v>19875172.23</v>
          </cell>
          <cell r="D25">
            <v>-14314785.08</v>
          </cell>
        </row>
        <row r="26">
          <cell r="A26" t="str">
            <v>1320411050</v>
          </cell>
          <cell r="B26" t="str">
            <v>Máquinas Equipamentos</v>
          </cell>
          <cell r="C26">
            <v>16747016.289999999</v>
          </cell>
          <cell r="D26">
            <v>-5467569.9199999999</v>
          </cell>
        </row>
        <row r="27">
          <cell r="A27" t="str">
            <v>1320411060</v>
          </cell>
          <cell r="B27" t="str">
            <v>Veículos</v>
          </cell>
          <cell r="C27">
            <v>3012428.77</v>
          </cell>
          <cell r="D27">
            <v>-2408655.9300000002</v>
          </cell>
        </row>
        <row r="28">
          <cell r="A28" t="str">
            <v>1320411070</v>
          </cell>
          <cell r="B28" t="str">
            <v>Móveis e Utensílios</v>
          </cell>
          <cell r="C28">
            <v>23908753.710000001</v>
          </cell>
          <cell r="D28">
            <v>-11942917.27</v>
          </cell>
        </row>
        <row r="29">
          <cell r="A29" t="str">
            <v>1320511010</v>
          </cell>
          <cell r="B29" t="str">
            <v>Intangíveis</v>
          </cell>
          <cell r="C29">
            <v>25275654.920000002</v>
          </cell>
          <cell r="D29">
            <v>-5830536.2800000003</v>
          </cell>
        </row>
        <row r="30">
          <cell r="A30" t="str">
            <v>1320511040</v>
          </cell>
          <cell r="B30" t="str">
            <v>Edific. Obras Cívis Benfeit.</v>
          </cell>
          <cell r="C30">
            <v>2947227.94</v>
          </cell>
          <cell r="D30">
            <v>-1370393.52</v>
          </cell>
        </row>
        <row r="31">
          <cell r="A31" t="str">
            <v>1320511050</v>
          </cell>
          <cell r="B31" t="str">
            <v>Máquinas Equipamentos</v>
          </cell>
          <cell r="C31">
            <v>3597218.95</v>
          </cell>
          <cell r="D31">
            <v>-669456.21</v>
          </cell>
        </row>
        <row r="32">
          <cell r="A32" t="str">
            <v>1320511060</v>
          </cell>
          <cell r="B32" t="str">
            <v>Veículos</v>
          </cell>
          <cell r="C32">
            <v>5478871.71</v>
          </cell>
          <cell r="D32">
            <v>-5044582.47</v>
          </cell>
        </row>
        <row r="33">
          <cell r="A33" t="str">
            <v>1320511070</v>
          </cell>
          <cell r="B33" t="str">
            <v>Móveis Utensílios</v>
          </cell>
          <cell r="C33">
            <v>11501411.23</v>
          </cell>
          <cell r="D33">
            <v>-7260405.3200000003</v>
          </cell>
        </row>
      </sheetData>
      <sheetData sheetId="9" refreshError="1">
        <row r="10">
          <cell r="A10" t="str">
            <v>1320111040</v>
          </cell>
          <cell r="B10" t="str">
            <v>Edific. Obras Cívis Benfeit.</v>
          </cell>
          <cell r="C10">
            <v>1732998.04</v>
          </cell>
          <cell r="D10">
            <v>-643887.73</v>
          </cell>
        </row>
        <row r="11">
          <cell r="A11" t="str">
            <v>1320111050</v>
          </cell>
          <cell r="B11" t="str">
            <v>Máquinas Equipamentos</v>
          </cell>
          <cell r="C11">
            <v>6936266.0899999999</v>
          </cell>
          <cell r="D11">
            <v>-2241780.41</v>
          </cell>
        </row>
        <row r="12">
          <cell r="A12" t="str">
            <v>1320311010</v>
          </cell>
          <cell r="B12" t="str">
            <v>Intangíveis</v>
          </cell>
          <cell r="C12">
            <v>31303841.850000001</v>
          </cell>
          <cell r="D12">
            <v>-5618223.75</v>
          </cell>
        </row>
        <row r="13">
          <cell r="A13" t="str">
            <v>1320311020</v>
          </cell>
          <cell r="B13" t="str">
            <v>Terrenos</v>
          </cell>
          <cell r="C13">
            <v>3576452.82</v>
          </cell>
          <cell r="D13">
            <v>0</v>
          </cell>
        </row>
        <row r="14">
          <cell r="A14" t="str">
            <v>1320311040</v>
          </cell>
          <cell r="B14" t="str">
            <v>Edific. Obras Cívis Benfeit.</v>
          </cell>
          <cell r="C14">
            <v>24007068.099999998</v>
          </cell>
          <cell r="D14">
            <v>-10121217.400000002</v>
          </cell>
        </row>
        <row r="15">
          <cell r="A15" t="str">
            <v>1320311050</v>
          </cell>
          <cell r="B15" t="str">
            <v>Máquinas Equipamentos</v>
          </cell>
          <cell r="C15">
            <v>1515142253.6199999</v>
          </cell>
          <cell r="D15">
            <v>-599132568.12</v>
          </cell>
        </row>
        <row r="16">
          <cell r="A16" t="str">
            <v>1320311060</v>
          </cell>
          <cell r="B16" t="str">
            <v>Veículos</v>
          </cell>
          <cell r="C16">
            <v>10514474.059999999</v>
          </cell>
          <cell r="D16">
            <v>-8656429.6300000008</v>
          </cell>
        </row>
        <row r="17">
          <cell r="A17" t="str">
            <v>1320311070</v>
          </cell>
          <cell r="B17" t="str">
            <v>Móveis Utensílios</v>
          </cell>
          <cell r="C17">
            <v>10776399.909999998</v>
          </cell>
          <cell r="D17">
            <v>-5449628.2700000005</v>
          </cell>
        </row>
        <row r="18">
          <cell r="A18" t="str">
            <v>1320321010</v>
          </cell>
          <cell r="B18" t="str">
            <v>Intangíveis</v>
          </cell>
          <cell r="C18">
            <v>0</v>
          </cell>
          <cell r="D18">
            <v>0</v>
          </cell>
        </row>
        <row r="19">
          <cell r="A19" t="str">
            <v>1320321020</v>
          </cell>
          <cell r="B19" t="str">
            <v>Terrenos</v>
          </cell>
          <cell r="C19">
            <v>0</v>
          </cell>
          <cell r="D19">
            <v>0</v>
          </cell>
        </row>
        <row r="20">
          <cell r="A20" t="str">
            <v>1320321040</v>
          </cell>
          <cell r="B20" t="str">
            <v>Edific. Obras Cívis Benfeit.</v>
          </cell>
          <cell r="C20">
            <v>0</v>
          </cell>
          <cell r="D20">
            <v>0</v>
          </cell>
        </row>
        <row r="21">
          <cell r="A21" t="str">
            <v>1320321050</v>
          </cell>
          <cell r="B21" t="str">
            <v>Máquinas Equipamentos</v>
          </cell>
          <cell r="C21">
            <v>0</v>
          </cell>
          <cell r="D21">
            <v>0</v>
          </cell>
        </row>
        <row r="22">
          <cell r="A22" t="str">
            <v>1320321070</v>
          </cell>
          <cell r="B22" t="str">
            <v>Móveis Utensílios</v>
          </cell>
          <cell r="C22">
            <v>0</v>
          </cell>
          <cell r="D22">
            <v>0</v>
          </cell>
        </row>
        <row r="23">
          <cell r="A23" t="str">
            <v>1320411010</v>
          </cell>
          <cell r="B23" t="str">
            <v>Intangíveis</v>
          </cell>
          <cell r="C23">
            <v>33975914.350000001</v>
          </cell>
          <cell r="D23">
            <v>-15114400.93</v>
          </cell>
        </row>
        <row r="24">
          <cell r="A24" t="str">
            <v>1320411020</v>
          </cell>
          <cell r="B24" t="str">
            <v>Terrenos</v>
          </cell>
          <cell r="C24">
            <v>1848134.94</v>
          </cell>
          <cell r="D24">
            <v>0</v>
          </cell>
        </row>
        <row r="25">
          <cell r="A25" t="str">
            <v>1320411040</v>
          </cell>
          <cell r="B25" t="str">
            <v>Edific. Obras Cívis Benfeit.</v>
          </cell>
          <cell r="C25">
            <v>19889329.670000002</v>
          </cell>
          <cell r="D25">
            <v>-14949382.549999995</v>
          </cell>
        </row>
        <row r="26">
          <cell r="A26" t="str">
            <v>1320411050</v>
          </cell>
          <cell r="B26" t="str">
            <v>Máquinas Equipamentos</v>
          </cell>
          <cell r="C26">
            <v>16747016.289999999</v>
          </cell>
          <cell r="D26">
            <v>-6533477.5000000019</v>
          </cell>
        </row>
        <row r="27">
          <cell r="A27" t="str">
            <v>1320411060</v>
          </cell>
          <cell r="B27" t="str">
            <v>Veículos</v>
          </cell>
          <cell r="C27">
            <v>3012428.77</v>
          </cell>
          <cell r="D27">
            <v>-2842293.55</v>
          </cell>
        </row>
        <row r="28">
          <cell r="A28" t="str">
            <v>1320411070</v>
          </cell>
          <cell r="B28" t="str">
            <v>Móveis e Utensílios</v>
          </cell>
          <cell r="C28">
            <v>25065337.070000004</v>
          </cell>
          <cell r="D28">
            <v>-13726500.099999998</v>
          </cell>
        </row>
        <row r="29">
          <cell r="A29" t="str">
            <v>1320511010</v>
          </cell>
          <cell r="B29" t="str">
            <v>Intangíveis</v>
          </cell>
          <cell r="C29">
            <v>25275654.920000002</v>
          </cell>
          <cell r="D29">
            <v>-10449135.48</v>
          </cell>
        </row>
        <row r="30">
          <cell r="A30" t="str">
            <v>1320511020</v>
          </cell>
          <cell r="B30" t="str">
            <v>Terrenos</v>
          </cell>
          <cell r="C30">
            <v>0</v>
          </cell>
          <cell r="D30">
            <v>0</v>
          </cell>
        </row>
        <row r="31">
          <cell r="A31" t="str">
            <v>1320511040</v>
          </cell>
          <cell r="B31" t="str">
            <v>Edific. Obras Cívis Benfeit.</v>
          </cell>
          <cell r="C31">
            <v>3742258.82</v>
          </cell>
          <cell r="D31">
            <v>-1443715.03</v>
          </cell>
        </row>
        <row r="32">
          <cell r="A32" t="str">
            <v>1320511050</v>
          </cell>
          <cell r="B32" t="str">
            <v>Máquinas Equipamentos</v>
          </cell>
          <cell r="C32">
            <v>3977016.61</v>
          </cell>
          <cell r="D32">
            <v>-901140.62</v>
          </cell>
        </row>
        <row r="33">
          <cell r="A33" t="str">
            <v>1320511060</v>
          </cell>
          <cell r="B33" t="str">
            <v>Veículos</v>
          </cell>
          <cell r="C33">
            <v>5478871.71</v>
          </cell>
          <cell r="D33">
            <v>-5418029.4799999995</v>
          </cell>
        </row>
        <row r="34">
          <cell r="A34" t="str">
            <v>1320511070</v>
          </cell>
          <cell r="B34" t="str">
            <v>Móveis Utensílios</v>
          </cell>
          <cell r="C34">
            <v>11502592.640000001</v>
          </cell>
          <cell r="D34">
            <v>-7883887.5199999986</v>
          </cell>
        </row>
      </sheetData>
      <sheetData sheetId="10" refreshError="1">
        <row r="10">
          <cell r="A10" t="str">
            <v>1320111040</v>
          </cell>
          <cell r="B10" t="str">
            <v>Edific. Obras Cívis Benfeit.</v>
          </cell>
          <cell r="C10">
            <v>1768321.18</v>
          </cell>
          <cell r="D10">
            <v>-697935.82</v>
          </cell>
        </row>
        <row r="11">
          <cell r="A11" t="str">
            <v>1320111050</v>
          </cell>
          <cell r="B11" t="str">
            <v>Máquinas Equipamentos</v>
          </cell>
          <cell r="C11">
            <v>8668682.9800000004</v>
          </cell>
          <cell r="D11">
            <v>-2385145.9900000002</v>
          </cell>
        </row>
        <row r="12">
          <cell r="A12" t="str">
            <v>1320311010</v>
          </cell>
          <cell r="B12" t="str">
            <v>Intangíveis</v>
          </cell>
          <cell r="C12">
            <v>30982705.029999997</v>
          </cell>
          <cell r="D12">
            <v>-11512973.34</v>
          </cell>
        </row>
        <row r="13">
          <cell r="A13" t="str">
            <v>1320311020</v>
          </cell>
          <cell r="B13" t="str">
            <v>Terrenos</v>
          </cell>
          <cell r="C13">
            <v>334169.03000000003</v>
          </cell>
          <cell r="D13">
            <v>0</v>
          </cell>
        </row>
        <row r="14">
          <cell r="A14" t="str">
            <v>1320311040</v>
          </cell>
          <cell r="B14" t="str">
            <v>Edific. Obras Cívis Benfeit.</v>
          </cell>
          <cell r="C14">
            <v>4341868.9000000004</v>
          </cell>
          <cell r="D14">
            <v>-2396199.9</v>
          </cell>
        </row>
        <row r="15">
          <cell r="A15" t="str">
            <v>1320311050</v>
          </cell>
          <cell r="B15" t="str">
            <v>Máquinas Equipamentos</v>
          </cell>
          <cell r="C15">
            <v>1501066490.1399999</v>
          </cell>
          <cell r="D15">
            <v>-544531051.83000004</v>
          </cell>
        </row>
        <row r="16">
          <cell r="A16" t="str">
            <v>1320311060</v>
          </cell>
          <cell r="B16" t="str">
            <v>Veículos</v>
          </cell>
          <cell r="C16">
            <v>17529752.199999999</v>
          </cell>
          <cell r="D16">
            <v>-9038192.6300000008</v>
          </cell>
        </row>
        <row r="17">
          <cell r="A17" t="str">
            <v>1320311070</v>
          </cell>
          <cell r="B17" t="str">
            <v>Móveis Utensílios</v>
          </cell>
          <cell r="C17">
            <v>12147679.469999999</v>
          </cell>
          <cell r="D17">
            <v>-6141676.1000000006</v>
          </cell>
        </row>
        <row r="18">
          <cell r="A18" t="str">
            <v>1320321010</v>
          </cell>
          <cell r="B18" t="str">
            <v>Intangíveis</v>
          </cell>
          <cell r="C18">
            <v>2868079.13</v>
          </cell>
          <cell r="D18">
            <v>0</v>
          </cell>
        </row>
        <row r="19">
          <cell r="A19" t="str">
            <v>1320321020</v>
          </cell>
          <cell r="B19" t="str">
            <v>Terrenos</v>
          </cell>
          <cell r="C19">
            <v>3242429.79</v>
          </cell>
          <cell r="D19">
            <v>0</v>
          </cell>
        </row>
        <row r="20">
          <cell r="A20" t="str">
            <v>1320321040</v>
          </cell>
          <cell r="B20" t="str">
            <v>Edific. Obras Cívis Benfeit.</v>
          </cell>
          <cell r="C20">
            <v>20583874.52</v>
          </cell>
          <cell r="D20">
            <v>-8660159.9700000007</v>
          </cell>
        </row>
        <row r="21">
          <cell r="A21" t="str">
            <v>1320321050</v>
          </cell>
          <cell r="B21" t="str">
            <v>Máquinas Equipamentos</v>
          </cell>
          <cell r="C21">
            <v>273070495.19000006</v>
          </cell>
          <cell r="D21">
            <v>-119044035.12</v>
          </cell>
        </row>
        <row r="22">
          <cell r="A22" t="str">
            <v>1320321060</v>
          </cell>
          <cell r="B22" t="str">
            <v>Veículos</v>
          </cell>
          <cell r="C22">
            <v>0</v>
          </cell>
          <cell r="D22">
            <v>0</v>
          </cell>
        </row>
        <row r="23">
          <cell r="A23" t="str">
            <v>1320321070</v>
          </cell>
          <cell r="B23" t="str">
            <v>Móveis Utensílios</v>
          </cell>
          <cell r="C23">
            <v>205304.12</v>
          </cell>
          <cell r="D23">
            <v>-8306.7000000000007</v>
          </cell>
        </row>
        <row r="24">
          <cell r="A24" t="str">
            <v>1320411010</v>
          </cell>
          <cell r="B24" t="str">
            <v>Intangíveis</v>
          </cell>
          <cell r="C24">
            <v>38933309.049999997</v>
          </cell>
          <cell r="D24">
            <v>-21871345.27</v>
          </cell>
        </row>
        <row r="25">
          <cell r="A25" t="str">
            <v>1320411020</v>
          </cell>
          <cell r="B25" t="str">
            <v>Terrenos</v>
          </cell>
          <cell r="C25">
            <v>1848134.94</v>
          </cell>
          <cell r="D25">
            <v>0</v>
          </cell>
        </row>
        <row r="26">
          <cell r="A26" t="str">
            <v>1320411040</v>
          </cell>
          <cell r="B26" t="str">
            <v>Edific. Obras Cívis Benfeit.</v>
          </cell>
          <cell r="C26">
            <v>20024952.66</v>
          </cell>
          <cell r="D26">
            <v>-15437313.129999995</v>
          </cell>
        </row>
        <row r="27">
          <cell r="A27" t="str">
            <v>1320411050</v>
          </cell>
          <cell r="B27" t="str">
            <v>Máquinas Equipamentos</v>
          </cell>
          <cell r="C27">
            <v>18385279.43</v>
          </cell>
          <cell r="D27">
            <v>-7468056.6400000015</v>
          </cell>
        </row>
        <row r="28">
          <cell r="A28" t="str">
            <v>1320411060</v>
          </cell>
          <cell r="B28" t="str">
            <v>Veículos</v>
          </cell>
          <cell r="C28">
            <v>3040541.94</v>
          </cell>
          <cell r="D28">
            <v>-2639251.0499999998</v>
          </cell>
        </row>
        <row r="29">
          <cell r="A29" t="str">
            <v>1320411070</v>
          </cell>
          <cell r="B29" t="str">
            <v>Móveis e Utensílios</v>
          </cell>
          <cell r="C29">
            <v>28943893.790000003</v>
          </cell>
          <cell r="D29">
            <v>-15604430.499999996</v>
          </cell>
        </row>
        <row r="30">
          <cell r="A30" t="str">
            <v>1320511010</v>
          </cell>
          <cell r="B30" t="str">
            <v>Intangíveis</v>
          </cell>
          <cell r="C30">
            <v>25291122</v>
          </cell>
          <cell r="D30">
            <v>-15359013.560000002</v>
          </cell>
        </row>
        <row r="31">
          <cell r="A31" t="str">
            <v>1320511020</v>
          </cell>
          <cell r="B31" t="str">
            <v>Terrenos</v>
          </cell>
          <cell r="C31">
            <v>0</v>
          </cell>
          <cell r="D31">
            <v>0</v>
          </cell>
        </row>
        <row r="32">
          <cell r="A32" t="str">
            <v>1320511040</v>
          </cell>
          <cell r="B32" t="str">
            <v>Edific. Obras Cívis Benfeit.</v>
          </cell>
          <cell r="C32">
            <v>4046911.02</v>
          </cell>
          <cell r="D32">
            <v>-1542415.41</v>
          </cell>
        </row>
        <row r="33">
          <cell r="A33" t="str">
            <v>1320511050</v>
          </cell>
          <cell r="B33" t="str">
            <v>Máquinas Equipamentos</v>
          </cell>
          <cell r="C33">
            <v>4069301.22</v>
          </cell>
          <cell r="D33">
            <v>-1140341.48</v>
          </cell>
        </row>
        <row r="34">
          <cell r="A34" t="str">
            <v>1320511060</v>
          </cell>
          <cell r="B34" t="str">
            <v>Veículos</v>
          </cell>
          <cell r="C34">
            <v>5302713.4400000004</v>
          </cell>
          <cell r="D34">
            <v>-5250712.0199999996</v>
          </cell>
        </row>
        <row r="35">
          <cell r="A35" t="str">
            <v>1320511070</v>
          </cell>
          <cell r="B35" t="str">
            <v>Móveis Utensílios</v>
          </cell>
          <cell r="C35">
            <v>12300863.310000001</v>
          </cell>
          <cell r="D35">
            <v>-8365372.0199999986</v>
          </cell>
        </row>
      </sheetData>
      <sheetData sheetId="11" refreshError="1">
        <row r="10">
          <cell r="A10" t="str">
            <v>1320111040</v>
          </cell>
          <cell r="B10" t="str">
            <v>Edific. Obras Cívis Benfeit.</v>
          </cell>
          <cell r="C10">
            <v>1768321.18</v>
          </cell>
          <cell r="D10">
            <v>-725676.74</v>
          </cell>
        </row>
        <row r="11">
          <cell r="A11" t="str">
            <v>1320111050</v>
          </cell>
          <cell r="B11" t="str">
            <v>Máquinas Equipamentos</v>
          </cell>
          <cell r="C11">
            <v>8487232.6799999978</v>
          </cell>
          <cell r="D11">
            <v>-2508260.06</v>
          </cell>
        </row>
        <row r="12">
          <cell r="A12" t="str">
            <v>1320311010</v>
          </cell>
          <cell r="B12" t="str">
            <v>Intangíveis</v>
          </cell>
          <cell r="C12">
            <v>31469889.300000001</v>
          </cell>
          <cell r="D12">
            <v>-14738528.069999998</v>
          </cell>
        </row>
        <row r="13">
          <cell r="A13" t="str">
            <v>1320311020</v>
          </cell>
          <cell r="B13" t="str">
            <v>Terrenos</v>
          </cell>
          <cell r="C13">
            <v>334169.03000000003</v>
          </cell>
          <cell r="D13">
            <v>0</v>
          </cell>
        </row>
        <row r="14">
          <cell r="A14" t="str">
            <v>1320311040</v>
          </cell>
          <cell r="B14" t="str">
            <v>Edific. Obras Cívis Benfeit.</v>
          </cell>
          <cell r="C14">
            <v>4227061.08</v>
          </cell>
          <cell r="D14">
            <v>-2446032.96</v>
          </cell>
        </row>
        <row r="15">
          <cell r="A15" t="str">
            <v>1320311050</v>
          </cell>
          <cell r="B15" t="str">
            <v>Máquinas Equipamentos</v>
          </cell>
          <cell r="C15">
            <v>1550320446.6600003</v>
          </cell>
          <cell r="D15">
            <v>-580898277.79999995</v>
          </cell>
        </row>
        <row r="16">
          <cell r="A16" t="str">
            <v>1320311060</v>
          </cell>
          <cell r="B16" t="str">
            <v>Veículos</v>
          </cell>
          <cell r="C16">
            <v>19752984.09</v>
          </cell>
          <cell r="D16">
            <v>-9290714.959999999</v>
          </cell>
        </row>
        <row r="17">
          <cell r="A17" t="str">
            <v>1320311070</v>
          </cell>
          <cell r="B17" t="str">
            <v>Móveis Utensílios</v>
          </cell>
          <cell r="C17">
            <v>12881331.110000001</v>
          </cell>
          <cell r="D17">
            <v>-6619024.4900000002</v>
          </cell>
        </row>
        <row r="18">
          <cell r="A18" t="str">
            <v>1320321010</v>
          </cell>
          <cell r="B18" t="str">
            <v>Intangíveis</v>
          </cell>
          <cell r="C18">
            <v>2868079.13</v>
          </cell>
          <cell r="D18">
            <v>0</v>
          </cell>
        </row>
        <row r="19">
          <cell r="A19" t="str">
            <v>1320321020</v>
          </cell>
          <cell r="B19" t="str">
            <v>Terrenos</v>
          </cell>
          <cell r="C19">
            <v>3242429.79</v>
          </cell>
          <cell r="D19">
            <v>0</v>
          </cell>
        </row>
        <row r="20">
          <cell r="A20" t="str">
            <v>1320321040</v>
          </cell>
          <cell r="B20" t="str">
            <v>Edific. Obras Cívis Benfeit.</v>
          </cell>
          <cell r="C20">
            <v>20591188.399999999</v>
          </cell>
          <cell r="D20">
            <v>-9119113.2200000007</v>
          </cell>
        </row>
        <row r="21">
          <cell r="A21" t="str">
            <v>1320321050</v>
          </cell>
          <cell r="B21" t="str">
            <v>Máquinas Equipamentos</v>
          </cell>
          <cell r="C21">
            <v>274440477.45000005</v>
          </cell>
          <cell r="D21">
            <v>-124533790.36</v>
          </cell>
        </row>
        <row r="22">
          <cell r="A22" t="str">
            <v>1320321060</v>
          </cell>
          <cell r="B22" t="str">
            <v>Veículos</v>
          </cell>
          <cell r="C22">
            <v>0</v>
          </cell>
          <cell r="D22">
            <v>0</v>
          </cell>
        </row>
        <row r="23">
          <cell r="A23" t="str">
            <v>1320321070</v>
          </cell>
          <cell r="B23" t="str">
            <v>Móveis Utensílios</v>
          </cell>
          <cell r="C23">
            <v>221105.21</v>
          </cell>
          <cell r="D23">
            <v>-16137.01</v>
          </cell>
        </row>
        <row r="24">
          <cell r="A24" t="str">
            <v>1320411010</v>
          </cell>
          <cell r="B24" t="str">
            <v>Intangíveis</v>
          </cell>
          <cell r="C24">
            <v>39829909.059999995</v>
          </cell>
          <cell r="D24">
            <v>-25492470.579999994</v>
          </cell>
        </row>
        <row r="25">
          <cell r="A25" t="str">
            <v>1320411020</v>
          </cell>
          <cell r="B25" t="str">
            <v>Terrenos</v>
          </cell>
          <cell r="C25">
            <v>1848134.94</v>
          </cell>
          <cell r="D25">
            <v>0</v>
          </cell>
        </row>
        <row r="26">
          <cell r="A26" t="str">
            <v>1320411040</v>
          </cell>
          <cell r="B26" t="str">
            <v>Edific. Obras Cívis Benfeit.</v>
          </cell>
          <cell r="C26">
            <v>20024952.66</v>
          </cell>
          <cell r="D26">
            <v>-15667513.029999994</v>
          </cell>
        </row>
        <row r="27">
          <cell r="A27" t="str">
            <v>1320411050</v>
          </cell>
          <cell r="B27" t="str">
            <v>Máquinas Equipamentos</v>
          </cell>
          <cell r="C27">
            <v>18486088.240000002</v>
          </cell>
          <cell r="D27">
            <v>-8098478.8400000045</v>
          </cell>
        </row>
        <row r="28">
          <cell r="A28" t="str">
            <v>1320411060</v>
          </cell>
          <cell r="B28" t="str">
            <v>Veículos</v>
          </cell>
          <cell r="C28">
            <v>3384913.7</v>
          </cell>
          <cell r="D28">
            <v>-2587078.6800000002</v>
          </cell>
        </row>
        <row r="29">
          <cell r="A29" t="str">
            <v>1320411070</v>
          </cell>
          <cell r="B29" t="str">
            <v>Móveis e Utensílios</v>
          </cell>
          <cell r="C29">
            <v>28527459.050000008</v>
          </cell>
          <cell r="D29">
            <v>-16676338.489999996</v>
          </cell>
        </row>
        <row r="30">
          <cell r="A30" t="str">
            <v>1320511010</v>
          </cell>
          <cell r="B30" t="str">
            <v>Intangíveis</v>
          </cell>
          <cell r="C30">
            <v>25291122</v>
          </cell>
          <cell r="D30">
            <v>-18230202.280000001</v>
          </cell>
        </row>
        <row r="31">
          <cell r="A31" t="str">
            <v>1320511020</v>
          </cell>
          <cell r="B31" t="str">
            <v>Terrenos</v>
          </cell>
          <cell r="C31">
            <v>0</v>
          </cell>
          <cell r="D31">
            <v>0</v>
          </cell>
        </row>
        <row r="32">
          <cell r="A32" t="str">
            <v>1320511040</v>
          </cell>
          <cell r="B32" t="str">
            <v>Edific. Obras Cívis Benfeit.</v>
          </cell>
          <cell r="C32">
            <v>4254505.05</v>
          </cell>
          <cell r="D32">
            <v>-1593675.64</v>
          </cell>
        </row>
        <row r="33">
          <cell r="A33" t="str">
            <v>1320511050</v>
          </cell>
          <cell r="B33" t="str">
            <v>Máquinas Equipamentos</v>
          </cell>
          <cell r="C33">
            <v>4591271.67</v>
          </cell>
          <cell r="D33">
            <v>-1298209.6399999999</v>
          </cell>
        </row>
        <row r="34">
          <cell r="A34" t="str">
            <v>1320511060</v>
          </cell>
          <cell r="B34" t="str">
            <v>Veículos</v>
          </cell>
          <cell r="C34">
            <v>4322647.26</v>
          </cell>
          <cell r="D34">
            <v>-4284755.78</v>
          </cell>
        </row>
        <row r="35">
          <cell r="A35" t="str">
            <v>1320511070</v>
          </cell>
          <cell r="B35" t="str">
            <v>Móveis Utensílios</v>
          </cell>
          <cell r="C35">
            <v>12167995.300000001</v>
          </cell>
          <cell r="D35">
            <v>-8635352.0200000014</v>
          </cell>
        </row>
      </sheetData>
      <sheetData sheetId="12" refreshError="1"/>
      <sheetData sheetId="1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TRIMON"/>
      <sheetName val="BALANCO96"/>
      <sheetName val="Plan1"/>
      <sheetName val="1993 Old"/>
      <sheetName val="1994 Old"/>
      <sheetName val="1995 Old"/>
      <sheetName val="ITABANCO"/>
      <sheetName val="BETA"/>
      <sheetName val="T-Bonds"/>
      <sheetName val="Controle"/>
      <sheetName val="CDI"/>
      <sheetName val="Template"/>
      <sheetName val="DCF_Inputs"/>
      <sheetName val="Financials"/>
      <sheetName val="Menu"/>
      <sheetName val="A_I"/>
      <sheetName val="Inputs"/>
      <sheetName val="Acquisition_Schedule"/>
      <sheetName val="Control_Panel"/>
      <sheetName val="Balance"/>
      <sheetName val="CheckControl"/>
      <sheetName val="EquityTemplate"/>
      <sheetName val="Sheet3"/>
      <sheetName val="Laticínios"/>
      <sheetName val="Add-on"/>
      <sheetName val="Batata"/>
      <sheetName val="CRITERIA1"/>
      <sheetName val="Transinputs"/>
      <sheetName val="Carnes"/>
      <sheetName val="Sheet1_(4)"/>
      <sheetName val="Suco"/>
      <sheetName val="Manager"/>
      <sheetName val="Assump"/>
      <sheetName val="Snapshot"/>
      <sheetName val="Consolidado"/>
      <sheetName val="C&amp;P_-_Consulting"/>
      <sheetName val="CR_Junho02"/>
      <sheetName val="Assum"/>
      <sheetName val="Analyst_data"/>
      <sheetName val="DOLAR"/>
      <sheetName val="Hist_Inputs"/>
      <sheetName val="Wang_DCF_"/>
      <sheetName val="Data"/>
      <sheetName val="Currency"/>
      <sheetName val="Sheet1"/>
      <sheetName val="C&amp;P_-_CRM"/>
      <sheetName val="C&amp;P_-_PM"/>
      <sheetName val="C&amp;P_-_Sales"/>
      <sheetName val="3YrReturns"/>
      <sheetName val="CONVERSION"/>
      <sheetName val="Returns"/>
      <sheetName val="Corp_-_Finance"/>
      <sheetName val="REVENUE"/>
      <sheetName val="Frangos"/>
      <sheetName val="RETURNS_SCENARIOS"/>
      <sheetName val="Corp_-_G&amp;A"/>
      <sheetName val="Tabela"/>
      <sheetName val="Personale"/>
      <sheetName val="Corp_-_ASP_Hosting"/>
      <sheetName val="IS_-_GERENCIAL"/>
      <sheetName val="Resumo"/>
      <sheetName val="CALCULOS_INDICADORES_"/>
      <sheetName val="Intl_-_PM_"/>
      <sheetName val="Intl_-_Sales"/>
      <sheetName val="Acquire"/>
      <sheetName val="Corp_-_Legal"/>
      <sheetName val="EPS"/>
      <sheetName val="GAP_Case_IS"/>
      <sheetName val="Corp_-_Mgmt"/>
      <sheetName val="Peru_-_Acertar_nesta_planilha"/>
      <sheetName val="Returns_"/>
      <sheetName val="Assumptions"/>
      <sheetName val="Income"/>
      <sheetName val="BEAQPL"/>
      <sheetName val="C&amp;P_-_QA"/>
      <sheetName val="Returns_(Series_C)"/>
      <sheetName val="DRE"/>
      <sheetName val="_BILANZ"/>
      <sheetName val="GA"/>
      <sheetName val="TPGMODEL"/>
      <sheetName val="Trans_Assump"/>
      <sheetName val="Sales_-_Total"/>
      <sheetName val="Triggers"/>
      <sheetName val="Obs_options"/>
      <sheetName val="Data_Download"/>
      <sheetName val="Corp_-_Strat_Dev"/>
      <sheetName val="DCF"/>
      <sheetName val="Suínos"/>
      <sheetName val="C&amp;P_-_SW_Eng"/>
      <sheetName val="Sensitivities"/>
      <sheetName val="AI"/>
      <sheetName val="ValSum"/>
      <sheetName val="chart"/>
      <sheetName val="Uber_1"/>
      <sheetName val="Sales_Analysis-_Jul"/>
      <sheetName val="Summary_Output"/>
      <sheetName val="ATPREST"/>
      <sheetName val="Leveraged MBO"/>
      <sheetName val="Sheet2"/>
      <sheetName val="Patrimonial"/>
      <sheetName val="A0021"/>
      <sheetName val="BANCO1"/>
      <sheetName val="06"/>
      <sheetName val="10"/>
      <sheetName val="11"/>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5"/>
      <sheetName val="46"/>
      <sheetName val="Bal_200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4.6-SEAOIL"/>
      <sheetName val="A4_6_SEAOIL"/>
      <sheetName val="A4.4-MARFLEX"/>
      <sheetName val="A4.2-FLEXIBRAS"/>
      <sheetName val="Dados"/>
      <sheetName val="Codificação"/>
      <sheetName val="A4_6-SEAOIL"/>
      <sheetName val="A4_4-MARFLEX"/>
      <sheetName val="A4_2-FLEXIBRAS"/>
      <sheetName val="A4_6-SEAOIL1"/>
      <sheetName val="A4_4-MARFLEX1"/>
      <sheetName val="A4_2-FLEXIBRAS1"/>
      <sheetName val="Outstanding"/>
      <sheetName val="A4_6-SEAOIL2"/>
      <sheetName val="LT_011011"/>
      <sheetName val="LT_12131415"/>
      <sheetName val="A4_4-MARFLEX2"/>
      <sheetName val="A4_2-FLEXIBRAS2"/>
      <sheetName val="N"/>
      <sheetName val="A4_6-SEAOIL3"/>
      <sheetName val="INFO"/>
      <sheetName val="PATRIMON"/>
      <sheetName val="Link"/>
      <sheetName val="COTAÇÕES"/>
      <sheetName val="CDI"/>
      <sheetName val="Taxas"/>
      <sheetName val="pl atual"/>
      <sheetName val="APLIC012010"/>
      <sheetName val="APLIC012011"/>
      <sheetName val="APLIC012012"/>
      <sheetName val="APLIC012013"/>
      <sheetName val="APLIC022010"/>
      <sheetName val="APLIC022011"/>
      <sheetName val="APLIC022012"/>
      <sheetName val="APLIC022013"/>
      <sheetName val="APLIC032010"/>
      <sheetName val="APLIC032011"/>
      <sheetName val="APLIC032012"/>
      <sheetName val="APLIC032013"/>
      <sheetName val="APLIC042010"/>
      <sheetName val="APLIC042011"/>
      <sheetName val="APLIC042012"/>
      <sheetName val="APLIC052010"/>
      <sheetName val="APLIC052011"/>
      <sheetName val="APLIC052012"/>
      <sheetName val="APLIC062010"/>
      <sheetName val="APLIC062011"/>
      <sheetName val="APLIC062012"/>
      <sheetName val="APLIC072010"/>
      <sheetName val="APLIC072011"/>
      <sheetName val="APLIC072012"/>
      <sheetName val="APLIC082010"/>
      <sheetName val="APLIC082011"/>
      <sheetName val="APLIC082012"/>
      <sheetName val="APLIC092010"/>
      <sheetName val="APLIC092011"/>
      <sheetName val="APLIC092012"/>
      <sheetName val="APLIC102010"/>
      <sheetName val="APLIC102011"/>
      <sheetName val="APLIC102012"/>
      <sheetName val="APLIC112010"/>
      <sheetName val="APLIC112011"/>
      <sheetName val="APLIC112012"/>
      <sheetName val="APLIC122009"/>
      <sheetName val="APLIC122010"/>
      <sheetName val="APLIC122011"/>
      <sheetName val="APLIC122012"/>
      <sheetName val="Detail"/>
      <sheetName val="Plan1"/>
      <sheetName val="BL"/>
      <sheetName val="A4_6-SEAOIL4"/>
      <sheetName val="A4_4-MARFLEX3"/>
      <sheetName val="A4_2-FLEXIBRAS3"/>
      <sheetName val="Ativos"/>
      <sheetName val="Balanço"/>
      <sheetName val="Tabelas"/>
      <sheetName val="24370022 2030"/>
      <sheetName val="Três Marias (TM)"/>
      <sheetName val="CMM"/>
      <sheetName val="Morro Agudo (MA)"/>
      <sheetName val="otr.cred."/>
      <sheetName val="Paraná"/>
      <sheetName val="GERREAL"/>
      <sheetName val="Laticínios"/>
      <sheetName val="Batata"/>
      <sheetName val="Carnes"/>
      <sheetName val="Consolidado"/>
      <sheetName val="Frangos"/>
      <sheetName val="Peru - Acertar nesta planilha"/>
      <sheetName val="Suco"/>
      <sheetName val="Suínos"/>
      <sheetName val="BDados"/>
      <sheetName val="les cèdres"/>
      <sheetName val="mercado"/>
      <sheetName val="q3_4"/>
      <sheetName val="Lead"/>
    </sheetNames>
    <sheetDataSet>
      <sheetData sheetId="0" refreshError="1">
        <row r="5">
          <cell r="C5">
            <v>0</v>
          </cell>
          <cell r="D5">
            <v>2430870.08</v>
          </cell>
          <cell r="E5">
            <v>0</v>
          </cell>
          <cell r="F5">
            <v>2430870.08</v>
          </cell>
          <cell r="G5">
            <v>2355812.0300000003</v>
          </cell>
          <cell r="H5">
            <v>0</v>
          </cell>
          <cell r="I5">
            <v>2430870.08</v>
          </cell>
          <cell r="J5" t="str">
            <v>A4 consolidado</v>
          </cell>
          <cell r="K5">
            <v>2355812.0300000003</v>
          </cell>
        </row>
        <row r="6">
          <cell r="C6">
            <v>0</v>
          </cell>
          <cell r="D6">
            <v>752813.21</v>
          </cell>
          <cell r="E6">
            <v>0</v>
          </cell>
          <cell r="F6">
            <v>752813.21</v>
          </cell>
          <cell r="G6">
            <v>677755.16</v>
          </cell>
          <cell r="H6">
            <v>0</v>
          </cell>
          <cell r="I6">
            <v>752813.21</v>
          </cell>
          <cell r="K6">
            <v>677755.16</v>
          </cell>
        </row>
        <row r="7">
          <cell r="C7">
            <v>0</v>
          </cell>
          <cell r="D7">
            <v>679736.44</v>
          </cell>
          <cell r="E7">
            <v>0</v>
          </cell>
          <cell r="F7">
            <v>679736.44</v>
          </cell>
          <cell r="G7">
            <v>677755.16</v>
          </cell>
          <cell r="H7">
            <v>0</v>
          </cell>
          <cell r="I7">
            <v>679736.44</v>
          </cell>
          <cell r="K7">
            <v>677755.16</v>
          </cell>
        </row>
        <row r="8">
          <cell r="D8">
            <v>0</v>
          </cell>
          <cell r="F8">
            <v>0</v>
          </cell>
          <cell r="G8">
            <v>677755.16</v>
          </cell>
          <cell r="I8">
            <v>0</v>
          </cell>
          <cell r="K8">
            <v>677755.16</v>
          </cell>
        </row>
        <row r="9">
          <cell r="D9">
            <v>0</v>
          </cell>
          <cell r="F9">
            <v>0</v>
          </cell>
          <cell r="G9">
            <v>0</v>
          </cell>
          <cell r="I9">
            <v>0</v>
          </cell>
          <cell r="K9">
            <v>0</v>
          </cell>
        </row>
        <row r="10">
          <cell r="D10">
            <v>679736.44</v>
          </cell>
          <cell r="F10">
            <v>679736.44</v>
          </cell>
          <cell r="G10">
            <v>0</v>
          </cell>
          <cell r="I10">
            <v>679736.44</v>
          </cell>
          <cell r="K10">
            <v>0</v>
          </cell>
        </row>
        <row r="11">
          <cell r="D11">
            <v>0</v>
          </cell>
          <cell r="F11">
            <v>0</v>
          </cell>
          <cell r="G11">
            <v>0</v>
          </cell>
          <cell r="I11">
            <v>0</v>
          </cell>
          <cell r="K11">
            <v>0</v>
          </cell>
        </row>
        <row r="12">
          <cell r="C12">
            <v>0</v>
          </cell>
          <cell r="D12">
            <v>73076.77</v>
          </cell>
          <cell r="E12">
            <v>0</v>
          </cell>
          <cell r="F12">
            <v>73076.77</v>
          </cell>
          <cell r="G12">
            <v>0</v>
          </cell>
          <cell r="H12">
            <v>0</v>
          </cell>
          <cell r="I12">
            <v>73076.77</v>
          </cell>
          <cell r="K12">
            <v>0</v>
          </cell>
        </row>
        <row r="13">
          <cell r="D13">
            <v>73076.77</v>
          </cell>
          <cell r="F13">
            <v>73076.77</v>
          </cell>
          <cell r="G13">
            <v>0</v>
          </cell>
          <cell r="I13">
            <v>73076.77</v>
          </cell>
          <cell r="K13">
            <v>0</v>
          </cell>
        </row>
        <row r="14">
          <cell r="D14">
            <v>0</v>
          </cell>
          <cell r="F14">
            <v>0</v>
          </cell>
          <cell r="G14">
            <v>0</v>
          </cell>
          <cell r="I14">
            <v>0</v>
          </cell>
          <cell r="K14">
            <v>0</v>
          </cell>
        </row>
        <row r="15">
          <cell r="C15">
            <v>0</v>
          </cell>
          <cell r="D15">
            <v>0</v>
          </cell>
          <cell r="E15">
            <v>0</v>
          </cell>
          <cell r="F15">
            <v>0</v>
          </cell>
          <cell r="G15">
            <v>0</v>
          </cell>
          <cell r="H15">
            <v>0</v>
          </cell>
          <cell r="I15">
            <v>0</v>
          </cell>
          <cell r="K15">
            <v>0</v>
          </cell>
        </row>
        <row r="16">
          <cell r="D16">
            <v>0</v>
          </cell>
          <cell r="F16">
            <v>0</v>
          </cell>
          <cell r="G16">
            <v>0</v>
          </cell>
          <cell r="I16">
            <v>0</v>
          </cell>
          <cell r="K16">
            <v>0</v>
          </cell>
        </row>
        <row r="17">
          <cell r="D17">
            <v>0</v>
          </cell>
          <cell r="F17">
            <v>0</v>
          </cell>
          <cell r="G17">
            <v>0</v>
          </cell>
          <cell r="I17">
            <v>0</v>
          </cell>
          <cell r="K17">
            <v>0</v>
          </cell>
        </row>
        <row r="18">
          <cell r="D18">
            <v>0</v>
          </cell>
          <cell r="F18">
            <v>0</v>
          </cell>
          <cell r="G18">
            <v>0</v>
          </cell>
          <cell r="I18">
            <v>0</v>
          </cell>
          <cell r="K18">
            <v>0</v>
          </cell>
        </row>
        <row r="19">
          <cell r="D19">
            <v>0</v>
          </cell>
          <cell r="F19">
            <v>0</v>
          </cell>
          <cell r="G19">
            <v>0</v>
          </cell>
          <cell r="I19">
            <v>0</v>
          </cell>
          <cell r="K19">
            <v>0</v>
          </cell>
        </row>
        <row r="20">
          <cell r="C20">
            <v>0</v>
          </cell>
          <cell r="D20">
            <v>0</v>
          </cell>
          <cell r="E20">
            <v>0</v>
          </cell>
          <cell r="F20">
            <v>0</v>
          </cell>
          <cell r="G20">
            <v>0</v>
          </cell>
          <cell r="H20">
            <v>0</v>
          </cell>
          <cell r="I20">
            <v>0</v>
          </cell>
          <cell r="K20">
            <v>0</v>
          </cell>
        </row>
        <row r="21">
          <cell r="D21">
            <v>0</v>
          </cell>
          <cell r="F21">
            <v>0</v>
          </cell>
          <cell r="G21">
            <v>0</v>
          </cell>
          <cell r="I21">
            <v>0</v>
          </cell>
          <cell r="K21">
            <v>0</v>
          </cell>
        </row>
        <row r="22">
          <cell r="D22">
            <v>0</v>
          </cell>
          <cell r="F22">
            <v>0</v>
          </cell>
          <cell r="G22">
            <v>0</v>
          </cell>
          <cell r="I22">
            <v>0</v>
          </cell>
          <cell r="K22">
            <v>0</v>
          </cell>
        </row>
        <row r="23">
          <cell r="D23">
            <v>0</v>
          </cell>
          <cell r="F23">
            <v>0</v>
          </cell>
          <cell r="G23">
            <v>0</v>
          </cell>
          <cell r="I23">
            <v>0</v>
          </cell>
          <cell r="K23">
            <v>0</v>
          </cell>
        </row>
        <row r="24">
          <cell r="D24">
            <v>0</v>
          </cell>
          <cell r="F24">
            <v>0</v>
          </cell>
          <cell r="G24">
            <v>0</v>
          </cell>
          <cell r="I24">
            <v>0</v>
          </cell>
          <cell r="K24">
            <v>0</v>
          </cell>
        </row>
        <row r="25">
          <cell r="D25">
            <v>0</v>
          </cell>
          <cell r="F25">
            <v>0</v>
          </cell>
          <cell r="G25">
            <v>0</v>
          </cell>
          <cell r="I25">
            <v>0</v>
          </cell>
          <cell r="K25">
            <v>0</v>
          </cell>
        </row>
        <row r="26">
          <cell r="D26">
            <v>0</v>
          </cell>
          <cell r="F26">
            <v>0</v>
          </cell>
          <cell r="G26">
            <v>0</v>
          </cell>
          <cell r="I26">
            <v>0</v>
          </cell>
          <cell r="K26">
            <v>0</v>
          </cell>
        </row>
        <row r="27">
          <cell r="D27">
            <v>0</v>
          </cell>
          <cell r="F27">
            <v>0</v>
          </cell>
          <cell r="G27">
            <v>0</v>
          </cell>
          <cell r="I27">
            <v>0</v>
          </cell>
          <cell r="K27">
            <v>0</v>
          </cell>
        </row>
        <row r="28">
          <cell r="D28">
            <v>0</v>
          </cell>
          <cell r="F28">
            <v>0</v>
          </cell>
          <cell r="G28">
            <v>0</v>
          </cell>
          <cell r="I28">
            <v>0</v>
          </cell>
          <cell r="K28">
            <v>0</v>
          </cell>
        </row>
        <row r="29">
          <cell r="C29">
            <v>0</v>
          </cell>
          <cell r="D29">
            <v>0</v>
          </cell>
          <cell r="E29">
            <v>0</v>
          </cell>
          <cell r="F29">
            <v>0</v>
          </cell>
          <cell r="G29">
            <v>0</v>
          </cell>
          <cell r="H29">
            <v>0</v>
          </cell>
          <cell r="I29">
            <v>0</v>
          </cell>
          <cell r="K29">
            <v>0</v>
          </cell>
        </row>
        <row r="30">
          <cell r="D30">
            <v>0</v>
          </cell>
          <cell r="F30">
            <v>0</v>
          </cell>
          <cell r="G30">
            <v>0</v>
          </cell>
          <cell r="I30">
            <v>0</v>
          </cell>
          <cell r="K30">
            <v>0</v>
          </cell>
        </row>
        <row r="31">
          <cell r="D31">
            <v>0</v>
          </cell>
          <cell r="F31">
            <v>0</v>
          </cell>
          <cell r="G31">
            <v>0</v>
          </cell>
          <cell r="I31">
            <v>0</v>
          </cell>
          <cell r="K31">
            <v>0</v>
          </cell>
        </row>
        <row r="32">
          <cell r="D32">
            <v>0</v>
          </cell>
          <cell r="F32">
            <v>0</v>
          </cell>
          <cell r="G32">
            <v>0</v>
          </cell>
          <cell r="I32">
            <v>0</v>
          </cell>
          <cell r="K32">
            <v>0</v>
          </cell>
        </row>
        <row r="33">
          <cell r="D33">
            <v>0</v>
          </cell>
          <cell r="F33">
            <v>0</v>
          </cell>
          <cell r="G33">
            <v>0</v>
          </cell>
          <cell r="I33">
            <v>0</v>
          </cell>
          <cell r="K33">
            <v>0</v>
          </cell>
        </row>
        <row r="34">
          <cell r="D34">
            <v>0</v>
          </cell>
          <cell r="F34">
            <v>0</v>
          </cell>
          <cell r="G34">
            <v>0</v>
          </cell>
          <cell r="I34">
            <v>0</v>
          </cell>
          <cell r="K34">
            <v>0</v>
          </cell>
        </row>
        <row r="35">
          <cell r="C35">
            <v>0</v>
          </cell>
          <cell r="D35">
            <v>0</v>
          </cell>
          <cell r="E35">
            <v>0</v>
          </cell>
          <cell r="F35">
            <v>0</v>
          </cell>
          <cell r="G35">
            <v>0</v>
          </cell>
          <cell r="H35">
            <v>0</v>
          </cell>
          <cell r="I35">
            <v>0</v>
          </cell>
          <cell r="K35">
            <v>0</v>
          </cell>
        </row>
        <row r="36">
          <cell r="D36">
            <v>0</v>
          </cell>
          <cell r="F36">
            <v>0</v>
          </cell>
          <cell r="G36">
            <v>0</v>
          </cell>
          <cell r="I36">
            <v>0</v>
          </cell>
          <cell r="K36">
            <v>0</v>
          </cell>
        </row>
        <row r="37">
          <cell r="D37">
            <v>0</v>
          </cell>
          <cell r="F37">
            <v>0</v>
          </cell>
          <cell r="G37">
            <v>0</v>
          </cell>
          <cell r="I37">
            <v>0</v>
          </cell>
          <cell r="K37">
            <v>0</v>
          </cell>
        </row>
        <row r="38">
          <cell r="D38">
            <v>0</v>
          </cell>
          <cell r="F38">
            <v>0</v>
          </cell>
          <cell r="G38">
            <v>0</v>
          </cell>
          <cell r="I38">
            <v>0</v>
          </cell>
          <cell r="K38">
            <v>0</v>
          </cell>
        </row>
        <row r="39">
          <cell r="D39">
            <v>0</v>
          </cell>
          <cell r="F39">
            <v>0</v>
          </cell>
          <cell r="G39">
            <v>0</v>
          </cell>
          <cell r="I39">
            <v>0</v>
          </cell>
          <cell r="K39">
            <v>0</v>
          </cell>
        </row>
        <row r="40">
          <cell r="D40">
            <v>0</v>
          </cell>
          <cell r="F40">
            <v>0</v>
          </cell>
          <cell r="G40">
            <v>0</v>
          </cell>
          <cell r="I40">
            <v>0</v>
          </cell>
          <cell r="K40">
            <v>0</v>
          </cell>
        </row>
        <row r="41">
          <cell r="D41">
            <v>0</v>
          </cell>
          <cell r="F41">
            <v>0</v>
          </cell>
          <cell r="G41">
            <v>0</v>
          </cell>
          <cell r="I41">
            <v>0</v>
          </cell>
          <cell r="K41">
            <v>0</v>
          </cell>
        </row>
        <row r="42">
          <cell r="D42">
            <v>0</v>
          </cell>
          <cell r="F42">
            <v>0</v>
          </cell>
          <cell r="G42">
            <v>0</v>
          </cell>
          <cell r="I42">
            <v>0</v>
          </cell>
          <cell r="K42">
            <v>0</v>
          </cell>
        </row>
        <row r="43">
          <cell r="D43">
            <v>0</v>
          </cell>
          <cell r="F43">
            <v>0</v>
          </cell>
          <cell r="G43">
            <v>0</v>
          </cell>
          <cell r="I43">
            <v>0</v>
          </cell>
          <cell r="K43">
            <v>0</v>
          </cell>
        </row>
        <row r="44">
          <cell r="D44">
            <v>0</v>
          </cell>
          <cell r="F44">
            <v>0</v>
          </cell>
          <cell r="G44">
            <v>0</v>
          </cell>
          <cell r="I44">
            <v>0</v>
          </cell>
          <cell r="K44">
            <v>0</v>
          </cell>
        </row>
        <row r="45">
          <cell r="C45">
            <v>0</v>
          </cell>
          <cell r="D45">
            <v>1678056.87</v>
          </cell>
          <cell r="E45">
            <v>0</v>
          </cell>
          <cell r="F45">
            <v>1678056.87</v>
          </cell>
          <cell r="G45">
            <v>1678056.87</v>
          </cell>
          <cell r="H45">
            <v>0</v>
          </cell>
          <cell r="I45">
            <v>1678056.87</v>
          </cell>
          <cell r="K45">
            <v>1678056.87</v>
          </cell>
        </row>
        <row r="46">
          <cell r="C46">
            <v>0</v>
          </cell>
          <cell r="D46">
            <v>0</v>
          </cell>
          <cell r="E46">
            <v>0</v>
          </cell>
          <cell r="F46">
            <v>0</v>
          </cell>
          <cell r="G46">
            <v>0</v>
          </cell>
          <cell r="H46">
            <v>0</v>
          </cell>
          <cell r="I46">
            <v>0</v>
          </cell>
          <cell r="K46">
            <v>0</v>
          </cell>
        </row>
        <row r="47">
          <cell r="D47">
            <v>0</v>
          </cell>
          <cell r="F47">
            <v>0</v>
          </cell>
          <cell r="G47">
            <v>0</v>
          </cell>
          <cell r="I47">
            <v>0</v>
          </cell>
          <cell r="K47">
            <v>0</v>
          </cell>
        </row>
        <row r="48">
          <cell r="D48">
            <v>0</v>
          </cell>
          <cell r="F48">
            <v>0</v>
          </cell>
          <cell r="G48">
            <v>0</v>
          </cell>
          <cell r="I48">
            <v>0</v>
          </cell>
          <cell r="K48">
            <v>0</v>
          </cell>
        </row>
        <row r="49">
          <cell r="D49">
            <v>0</v>
          </cell>
          <cell r="F49">
            <v>0</v>
          </cell>
          <cell r="G49">
            <v>0</v>
          </cell>
          <cell r="I49">
            <v>0</v>
          </cell>
          <cell r="K49">
            <v>0</v>
          </cell>
        </row>
        <row r="50">
          <cell r="D50">
            <v>0</v>
          </cell>
          <cell r="F50">
            <v>0</v>
          </cell>
          <cell r="G50">
            <v>0</v>
          </cell>
          <cell r="I50">
            <v>0</v>
          </cell>
          <cell r="K50">
            <v>0</v>
          </cell>
        </row>
        <row r="51">
          <cell r="D51">
            <v>0</v>
          </cell>
          <cell r="F51">
            <v>0</v>
          </cell>
          <cell r="G51">
            <v>0</v>
          </cell>
          <cell r="I51">
            <v>0</v>
          </cell>
          <cell r="K51">
            <v>0</v>
          </cell>
        </row>
        <row r="52">
          <cell r="D52">
            <v>0</v>
          </cell>
          <cell r="F52">
            <v>0</v>
          </cell>
          <cell r="G52">
            <v>0</v>
          </cell>
          <cell r="I52">
            <v>0</v>
          </cell>
          <cell r="K52">
            <v>0</v>
          </cell>
        </row>
        <row r="53">
          <cell r="C53">
            <v>0</v>
          </cell>
          <cell r="D53">
            <v>1678056.87</v>
          </cell>
          <cell r="E53">
            <v>0</v>
          </cell>
          <cell r="F53">
            <v>1678056.87</v>
          </cell>
          <cell r="G53">
            <v>1678056.87</v>
          </cell>
          <cell r="H53">
            <v>0</v>
          </cell>
          <cell r="I53">
            <v>1678056.87</v>
          </cell>
          <cell r="K53">
            <v>1678056.87</v>
          </cell>
        </row>
        <row r="54">
          <cell r="C54">
            <v>0</v>
          </cell>
          <cell r="D54">
            <v>1678056.87</v>
          </cell>
          <cell r="E54">
            <v>0</v>
          </cell>
          <cell r="F54">
            <v>1678056.87</v>
          </cell>
          <cell r="G54">
            <v>1678056.87</v>
          </cell>
          <cell r="H54">
            <v>0</v>
          </cell>
          <cell r="I54">
            <v>1678056.87</v>
          </cell>
          <cell r="K54">
            <v>1678056.87</v>
          </cell>
        </row>
        <row r="55">
          <cell r="D55">
            <v>0</v>
          </cell>
          <cell r="F55">
            <v>0</v>
          </cell>
          <cell r="G55">
            <v>0</v>
          </cell>
          <cell r="I55">
            <v>0</v>
          </cell>
          <cell r="K55">
            <v>0</v>
          </cell>
        </row>
        <row r="56">
          <cell r="D56">
            <v>1678056.87</v>
          </cell>
          <cell r="F56">
            <v>1678056.87</v>
          </cell>
          <cell r="G56">
            <v>1678056.87</v>
          </cell>
          <cell r="I56">
            <v>1678056.87</v>
          </cell>
          <cell r="K56">
            <v>1678056.87</v>
          </cell>
        </row>
        <row r="57">
          <cell r="D57">
            <v>0</v>
          </cell>
          <cell r="F57">
            <v>0</v>
          </cell>
          <cell r="G57">
            <v>0</v>
          </cell>
          <cell r="I57">
            <v>0</v>
          </cell>
          <cell r="K57">
            <v>0</v>
          </cell>
        </row>
        <row r="58">
          <cell r="D58">
            <v>0</v>
          </cell>
          <cell r="F58">
            <v>0</v>
          </cell>
          <cell r="G58">
            <v>0</v>
          </cell>
          <cell r="I58">
            <v>0</v>
          </cell>
          <cell r="K58">
            <v>0</v>
          </cell>
        </row>
        <row r="59">
          <cell r="D59">
            <v>0</v>
          </cell>
          <cell r="F59">
            <v>0</v>
          </cell>
          <cell r="H59">
            <v>0</v>
          </cell>
          <cell r="I59">
            <v>0</v>
          </cell>
          <cell r="K59">
            <v>0</v>
          </cell>
        </row>
        <row r="60">
          <cell r="D60">
            <v>0</v>
          </cell>
          <cell r="F60">
            <v>0</v>
          </cell>
          <cell r="G60">
            <v>0</v>
          </cell>
          <cell r="I60">
            <v>0</v>
          </cell>
          <cell r="K60">
            <v>0</v>
          </cell>
        </row>
        <row r="61">
          <cell r="D61">
            <v>0</v>
          </cell>
          <cell r="F61">
            <v>0</v>
          </cell>
          <cell r="G61">
            <v>0</v>
          </cell>
          <cell r="I61">
            <v>0</v>
          </cell>
          <cell r="K61">
            <v>0</v>
          </cell>
        </row>
        <row r="62">
          <cell r="D62">
            <v>0</v>
          </cell>
          <cell r="F62">
            <v>0</v>
          </cell>
          <cell r="G62">
            <v>0</v>
          </cell>
          <cell r="I62">
            <v>0</v>
          </cell>
          <cell r="K62">
            <v>0</v>
          </cell>
        </row>
        <row r="63">
          <cell r="D63">
            <v>0</v>
          </cell>
          <cell r="F63">
            <v>0</v>
          </cell>
          <cell r="G63">
            <v>0</v>
          </cell>
          <cell r="I63">
            <v>0</v>
          </cell>
          <cell r="K63">
            <v>0</v>
          </cell>
        </row>
        <row r="64">
          <cell r="C64">
            <v>0</v>
          </cell>
          <cell r="D64">
            <v>0</v>
          </cell>
          <cell r="E64">
            <v>0</v>
          </cell>
          <cell r="F64">
            <v>0</v>
          </cell>
          <cell r="G64">
            <v>0</v>
          </cell>
          <cell r="H64">
            <v>0</v>
          </cell>
          <cell r="I64">
            <v>0</v>
          </cell>
          <cell r="K64">
            <v>0</v>
          </cell>
        </row>
        <row r="65">
          <cell r="D65">
            <v>0</v>
          </cell>
          <cell r="F65">
            <v>0</v>
          </cell>
          <cell r="G65">
            <v>0</v>
          </cell>
          <cell r="I65">
            <v>0</v>
          </cell>
          <cell r="K65">
            <v>0</v>
          </cell>
        </row>
        <row r="66">
          <cell r="D66">
            <v>0</v>
          </cell>
          <cell r="F66">
            <v>0</v>
          </cell>
          <cell r="G66">
            <v>0</v>
          </cell>
          <cell r="I66">
            <v>0</v>
          </cell>
          <cell r="K66">
            <v>0</v>
          </cell>
        </row>
        <row r="67">
          <cell r="D67">
            <v>0</v>
          </cell>
          <cell r="F67">
            <v>0</v>
          </cell>
          <cell r="G67">
            <v>0</v>
          </cell>
          <cell r="I67">
            <v>0</v>
          </cell>
          <cell r="K67">
            <v>0</v>
          </cell>
        </row>
        <row r="68">
          <cell r="D68">
            <v>0</v>
          </cell>
          <cell r="F68">
            <v>0</v>
          </cell>
          <cell r="G68">
            <v>0</v>
          </cell>
          <cell r="I68">
            <v>0</v>
          </cell>
          <cell r="K68">
            <v>0</v>
          </cell>
        </row>
        <row r="69">
          <cell r="D69">
            <v>0</v>
          </cell>
          <cell r="F69">
            <v>0</v>
          </cell>
          <cell r="G69">
            <v>0</v>
          </cell>
          <cell r="I69">
            <v>0</v>
          </cell>
          <cell r="K69">
            <v>0</v>
          </cell>
        </row>
        <row r="70">
          <cell r="D70">
            <v>0</v>
          </cell>
          <cell r="F70">
            <v>0</v>
          </cell>
          <cell r="G70">
            <v>0</v>
          </cell>
          <cell r="I70">
            <v>0</v>
          </cell>
          <cell r="K70">
            <v>0</v>
          </cell>
        </row>
        <row r="71">
          <cell r="D71">
            <v>0</v>
          </cell>
          <cell r="F71">
            <v>0</v>
          </cell>
          <cell r="G71">
            <v>0</v>
          </cell>
          <cell r="I71">
            <v>0</v>
          </cell>
          <cell r="K71">
            <v>0</v>
          </cell>
        </row>
        <row r="72">
          <cell r="C72">
            <v>0</v>
          </cell>
          <cell r="D72">
            <v>0</v>
          </cell>
          <cell r="E72">
            <v>0</v>
          </cell>
          <cell r="F72">
            <v>0</v>
          </cell>
          <cell r="G72">
            <v>0</v>
          </cell>
          <cell r="H72">
            <v>0</v>
          </cell>
          <cell r="I72">
            <v>0</v>
          </cell>
          <cell r="K72">
            <v>0</v>
          </cell>
        </row>
        <row r="73">
          <cell r="C73">
            <v>0</v>
          </cell>
          <cell r="D73">
            <v>350000</v>
          </cell>
          <cell r="E73">
            <v>0</v>
          </cell>
          <cell r="F73">
            <v>350000</v>
          </cell>
          <cell r="G73">
            <v>350000</v>
          </cell>
          <cell r="H73">
            <v>0</v>
          </cell>
          <cell r="I73">
            <v>350000</v>
          </cell>
          <cell r="K73">
            <v>350000</v>
          </cell>
        </row>
        <row r="74">
          <cell r="D74">
            <v>0</v>
          </cell>
          <cell r="F74">
            <v>0</v>
          </cell>
          <cell r="G74">
            <v>0</v>
          </cell>
          <cell r="I74">
            <v>0</v>
          </cell>
          <cell r="K74">
            <v>0</v>
          </cell>
        </row>
        <row r="75">
          <cell r="D75">
            <v>0</v>
          </cell>
          <cell r="F75">
            <v>0</v>
          </cell>
          <cell r="G75">
            <v>0</v>
          </cell>
          <cell r="I75">
            <v>0</v>
          </cell>
          <cell r="K75">
            <v>0</v>
          </cell>
        </row>
        <row r="76">
          <cell r="D76">
            <v>0</v>
          </cell>
          <cell r="F76">
            <v>0</v>
          </cell>
          <cell r="G76">
            <v>0</v>
          </cell>
          <cell r="I76">
            <v>0</v>
          </cell>
          <cell r="K76">
            <v>0</v>
          </cell>
        </row>
        <row r="77">
          <cell r="D77">
            <v>350000</v>
          </cell>
          <cell r="F77">
            <v>350000</v>
          </cell>
          <cell r="G77">
            <v>350000</v>
          </cell>
          <cell r="I77">
            <v>350000</v>
          </cell>
          <cell r="K77">
            <v>350000</v>
          </cell>
        </row>
        <row r="78">
          <cell r="D78">
            <v>0</v>
          </cell>
          <cell r="F78">
            <v>0</v>
          </cell>
          <cell r="G78">
            <v>0</v>
          </cell>
          <cell r="I78">
            <v>0</v>
          </cell>
          <cell r="K78">
            <v>0</v>
          </cell>
        </row>
        <row r="79">
          <cell r="D79">
            <v>0</v>
          </cell>
          <cell r="F79">
            <v>0</v>
          </cell>
          <cell r="G79">
            <v>0</v>
          </cell>
          <cell r="I79">
            <v>0</v>
          </cell>
          <cell r="K79">
            <v>0</v>
          </cell>
        </row>
        <row r="80">
          <cell r="D80">
            <v>0</v>
          </cell>
          <cell r="F80">
            <v>0</v>
          </cell>
          <cell r="G80">
            <v>0</v>
          </cell>
          <cell r="I80">
            <v>0</v>
          </cell>
          <cell r="K80">
            <v>0</v>
          </cell>
        </row>
        <row r="81">
          <cell r="C81">
            <v>0</v>
          </cell>
          <cell r="D81">
            <v>350000</v>
          </cell>
          <cell r="E81">
            <v>0</v>
          </cell>
          <cell r="F81">
            <v>350000</v>
          </cell>
          <cell r="G81">
            <v>350000</v>
          </cell>
          <cell r="H81">
            <v>0</v>
          </cell>
          <cell r="I81">
            <v>350000</v>
          </cell>
          <cell r="K81">
            <v>350000</v>
          </cell>
        </row>
        <row r="82">
          <cell r="D82">
            <v>0</v>
          </cell>
          <cell r="F82">
            <v>0</v>
          </cell>
          <cell r="G82">
            <v>0</v>
          </cell>
          <cell r="I82">
            <v>0</v>
          </cell>
          <cell r="K82">
            <v>0</v>
          </cell>
        </row>
        <row r="83">
          <cell r="D83">
            <v>0</v>
          </cell>
          <cell r="F83">
            <v>0</v>
          </cell>
          <cell r="G83">
            <v>0</v>
          </cell>
          <cell r="I83">
            <v>0</v>
          </cell>
          <cell r="K83">
            <v>0</v>
          </cell>
        </row>
        <row r="84">
          <cell r="D84">
            <v>350000</v>
          </cell>
          <cell r="F84">
            <v>350000</v>
          </cell>
          <cell r="G84">
            <v>350000</v>
          </cell>
          <cell r="I84">
            <v>350000</v>
          </cell>
          <cell r="K84">
            <v>350000</v>
          </cell>
        </row>
        <row r="85">
          <cell r="D85">
            <v>0</v>
          </cell>
          <cell r="F85">
            <v>0</v>
          </cell>
          <cell r="G85">
            <v>0</v>
          </cell>
          <cell r="I85">
            <v>0</v>
          </cell>
          <cell r="K85">
            <v>0</v>
          </cell>
        </row>
        <row r="86">
          <cell r="D86">
            <v>0</v>
          </cell>
          <cell r="F86">
            <v>0</v>
          </cell>
          <cell r="G86">
            <v>0</v>
          </cell>
          <cell r="I86">
            <v>0</v>
          </cell>
          <cell r="K86">
            <v>0</v>
          </cell>
        </row>
        <row r="87">
          <cell r="D87">
            <v>0</v>
          </cell>
          <cell r="F87">
            <v>0</v>
          </cell>
          <cell r="G87">
            <v>0</v>
          </cell>
          <cell r="I87">
            <v>0</v>
          </cell>
          <cell r="K87">
            <v>0</v>
          </cell>
        </row>
        <row r="88">
          <cell r="C88">
            <v>0</v>
          </cell>
          <cell r="D88">
            <v>0</v>
          </cell>
          <cell r="E88">
            <v>0</v>
          </cell>
          <cell r="F88">
            <v>0</v>
          </cell>
          <cell r="G88">
            <v>0</v>
          </cell>
          <cell r="H88">
            <v>0</v>
          </cell>
          <cell r="I88">
            <v>0</v>
          </cell>
          <cell r="K88">
            <v>0</v>
          </cell>
        </row>
        <row r="89">
          <cell r="C89">
            <v>0</v>
          </cell>
          <cell r="D89">
            <v>0</v>
          </cell>
          <cell r="E89">
            <v>0</v>
          </cell>
          <cell r="F89">
            <v>0</v>
          </cell>
          <cell r="G89">
            <v>0</v>
          </cell>
          <cell r="H89">
            <v>0</v>
          </cell>
          <cell r="I89">
            <v>0</v>
          </cell>
          <cell r="K89">
            <v>0</v>
          </cell>
        </row>
        <row r="90">
          <cell r="D90">
            <v>0</v>
          </cell>
          <cell r="F90">
            <v>0</v>
          </cell>
          <cell r="G90">
            <v>0</v>
          </cell>
          <cell r="I90">
            <v>0</v>
          </cell>
          <cell r="K90">
            <v>0</v>
          </cell>
        </row>
        <row r="91">
          <cell r="D91">
            <v>0</v>
          </cell>
          <cell r="F91">
            <v>0</v>
          </cell>
          <cell r="G91">
            <v>0</v>
          </cell>
          <cell r="I91">
            <v>0</v>
          </cell>
          <cell r="K91">
            <v>0</v>
          </cell>
        </row>
        <row r="92">
          <cell r="C92">
            <v>0</v>
          </cell>
          <cell r="D92">
            <v>0</v>
          </cell>
          <cell r="E92">
            <v>0</v>
          </cell>
          <cell r="F92">
            <v>0</v>
          </cell>
          <cell r="G92">
            <v>0</v>
          </cell>
          <cell r="H92">
            <v>0</v>
          </cell>
          <cell r="I92">
            <v>0</v>
          </cell>
          <cell r="K92">
            <v>0</v>
          </cell>
        </row>
        <row r="93">
          <cell r="D93">
            <v>0</v>
          </cell>
          <cell r="F93">
            <v>0</v>
          </cell>
          <cell r="G93">
            <v>0</v>
          </cell>
          <cell r="I93">
            <v>0</v>
          </cell>
          <cell r="K93">
            <v>0</v>
          </cell>
        </row>
        <row r="94">
          <cell r="D94">
            <v>0</v>
          </cell>
          <cell r="F94">
            <v>0</v>
          </cell>
          <cell r="G94">
            <v>0</v>
          </cell>
          <cell r="I94">
            <v>0</v>
          </cell>
          <cell r="K94">
            <v>0</v>
          </cell>
        </row>
        <row r="96">
          <cell r="C96">
            <v>0</v>
          </cell>
          <cell r="D96">
            <v>2430870.08</v>
          </cell>
          <cell r="E96">
            <v>0</v>
          </cell>
          <cell r="F96">
            <v>2430870.08</v>
          </cell>
          <cell r="G96">
            <v>2355812.0300000003</v>
          </cell>
          <cell r="H96">
            <v>0</v>
          </cell>
          <cell r="I96">
            <v>2430870.08</v>
          </cell>
          <cell r="K96">
            <v>2355811.87</v>
          </cell>
        </row>
        <row r="97">
          <cell r="C97">
            <v>0</v>
          </cell>
          <cell r="D97">
            <v>39835.660000000003</v>
          </cell>
          <cell r="E97">
            <v>0</v>
          </cell>
          <cell r="F97">
            <v>39835.660000000003</v>
          </cell>
          <cell r="G97">
            <v>29703.97</v>
          </cell>
          <cell r="H97">
            <v>0</v>
          </cell>
          <cell r="I97">
            <v>39835.660000000003</v>
          </cell>
          <cell r="K97">
            <v>29703.97</v>
          </cell>
        </row>
        <row r="98">
          <cell r="C98">
            <v>0</v>
          </cell>
          <cell r="D98">
            <v>0</v>
          </cell>
          <cell r="E98">
            <v>0</v>
          </cell>
          <cell r="F98">
            <v>0</v>
          </cell>
          <cell r="G98">
            <v>0</v>
          </cell>
          <cell r="H98">
            <v>0</v>
          </cell>
          <cell r="I98">
            <v>0</v>
          </cell>
          <cell r="K98">
            <v>0</v>
          </cell>
        </row>
        <row r="99">
          <cell r="C99">
            <v>0</v>
          </cell>
          <cell r="D99">
            <v>0</v>
          </cell>
          <cell r="E99">
            <v>0</v>
          </cell>
          <cell r="F99">
            <v>0</v>
          </cell>
          <cell r="G99">
            <v>0</v>
          </cell>
          <cell r="H99">
            <v>0</v>
          </cell>
          <cell r="I99">
            <v>0</v>
          </cell>
          <cell r="K99">
            <v>0</v>
          </cell>
        </row>
        <row r="100">
          <cell r="C100">
            <v>0</v>
          </cell>
          <cell r="D100">
            <v>10131.69</v>
          </cell>
          <cell r="F100">
            <v>10131.69</v>
          </cell>
          <cell r="G100">
            <v>0</v>
          </cell>
          <cell r="I100">
            <v>10131.69</v>
          </cell>
          <cell r="K100">
            <v>0</v>
          </cell>
        </row>
        <row r="101">
          <cell r="C101">
            <v>0</v>
          </cell>
          <cell r="D101">
            <v>0</v>
          </cell>
          <cell r="E101">
            <v>0</v>
          </cell>
          <cell r="F101">
            <v>0</v>
          </cell>
          <cell r="G101">
            <v>0</v>
          </cell>
          <cell r="H101">
            <v>0</v>
          </cell>
          <cell r="I101">
            <v>0</v>
          </cell>
          <cell r="K101">
            <v>0</v>
          </cell>
        </row>
        <row r="102">
          <cell r="D102">
            <v>0</v>
          </cell>
          <cell r="F102">
            <v>0</v>
          </cell>
          <cell r="G102">
            <v>0</v>
          </cell>
          <cell r="I102">
            <v>0</v>
          </cell>
          <cell r="K102">
            <v>0</v>
          </cell>
        </row>
        <row r="103">
          <cell r="D103">
            <v>0</v>
          </cell>
          <cell r="F103">
            <v>0</v>
          </cell>
          <cell r="G103">
            <v>0</v>
          </cell>
          <cell r="I103">
            <v>0</v>
          </cell>
          <cell r="K103">
            <v>0</v>
          </cell>
        </row>
        <row r="104">
          <cell r="D104">
            <v>0</v>
          </cell>
          <cell r="F104">
            <v>0</v>
          </cell>
          <cell r="G104">
            <v>0</v>
          </cell>
          <cell r="I104">
            <v>0</v>
          </cell>
          <cell r="K104">
            <v>0</v>
          </cell>
        </row>
        <row r="105">
          <cell r="C105">
            <v>0</v>
          </cell>
          <cell r="D105">
            <v>0</v>
          </cell>
          <cell r="E105">
            <v>0</v>
          </cell>
          <cell r="F105">
            <v>0</v>
          </cell>
          <cell r="G105">
            <v>0</v>
          </cell>
          <cell r="H105">
            <v>0</v>
          </cell>
          <cell r="I105">
            <v>0</v>
          </cell>
          <cell r="K105">
            <v>0</v>
          </cell>
        </row>
        <row r="106">
          <cell r="D106">
            <v>0</v>
          </cell>
          <cell r="F106">
            <v>0</v>
          </cell>
          <cell r="G106">
            <v>0</v>
          </cell>
          <cell r="I106">
            <v>0</v>
          </cell>
          <cell r="K106">
            <v>0</v>
          </cell>
        </row>
        <row r="107">
          <cell r="D107">
            <v>0</v>
          </cell>
          <cell r="F107">
            <v>0</v>
          </cell>
          <cell r="G107">
            <v>0</v>
          </cell>
          <cell r="I107">
            <v>0</v>
          </cell>
          <cell r="K107">
            <v>0</v>
          </cell>
        </row>
        <row r="108">
          <cell r="D108">
            <v>0</v>
          </cell>
          <cell r="F108">
            <v>0</v>
          </cell>
          <cell r="G108">
            <v>0</v>
          </cell>
          <cell r="I108">
            <v>0</v>
          </cell>
          <cell r="K108">
            <v>0</v>
          </cell>
        </row>
        <row r="109">
          <cell r="D109">
            <v>0</v>
          </cell>
          <cell r="F109">
            <v>0</v>
          </cell>
          <cell r="G109">
            <v>0</v>
          </cell>
          <cell r="I109">
            <v>0</v>
          </cell>
          <cell r="K109">
            <v>0</v>
          </cell>
        </row>
        <row r="110">
          <cell r="C110">
            <v>0</v>
          </cell>
          <cell r="D110">
            <v>29703.97</v>
          </cell>
          <cell r="E110">
            <v>0</v>
          </cell>
          <cell r="F110">
            <v>29703.97</v>
          </cell>
          <cell r="G110">
            <v>29703.97</v>
          </cell>
          <cell r="H110">
            <v>0</v>
          </cell>
          <cell r="I110">
            <v>29703.97</v>
          </cell>
          <cell r="K110">
            <v>29703.97</v>
          </cell>
        </row>
        <row r="111">
          <cell r="D111">
            <v>0</v>
          </cell>
          <cell r="F111">
            <v>0</v>
          </cell>
          <cell r="G111">
            <v>0</v>
          </cell>
          <cell r="I111">
            <v>0</v>
          </cell>
          <cell r="K111">
            <v>0</v>
          </cell>
        </row>
        <row r="112">
          <cell r="D112">
            <v>0</v>
          </cell>
          <cell r="F112">
            <v>0</v>
          </cell>
          <cell r="G112">
            <v>0</v>
          </cell>
          <cell r="I112">
            <v>0</v>
          </cell>
          <cell r="K112">
            <v>0</v>
          </cell>
        </row>
        <row r="113">
          <cell r="D113">
            <v>29703.97</v>
          </cell>
          <cell r="F113">
            <v>29703.97</v>
          </cell>
          <cell r="G113">
            <v>29703.97</v>
          </cell>
          <cell r="I113">
            <v>29703.97</v>
          </cell>
          <cell r="K113">
            <v>29703.97</v>
          </cell>
        </row>
        <row r="114">
          <cell r="D114">
            <v>0</v>
          </cell>
          <cell r="F114">
            <v>0</v>
          </cell>
          <cell r="G114">
            <v>0</v>
          </cell>
          <cell r="I114">
            <v>0</v>
          </cell>
          <cell r="K114">
            <v>0</v>
          </cell>
        </row>
        <row r="115">
          <cell r="D115">
            <v>0</v>
          </cell>
          <cell r="F115">
            <v>0</v>
          </cell>
          <cell r="G115">
            <v>0</v>
          </cell>
          <cell r="I115">
            <v>0</v>
          </cell>
          <cell r="K115">
            <v>0</v>
          </cell>
        </row>
        <row r="116">
          <cell r="D116">
            <v>0</v>
          </cell>
          <cell r="F116">
            <v>0</v>
          </cell>
          <cell r="G116">
            <v>0</v>
          </cell>
          <cell r="I116">
            <v>0</v>
          </cell>
          <cell r="K116">
            <v>0</v>
          </cell>
        </row>
        <row r="117">
          <cell r="C117">
            <v>0</v>
          </cell>
          <cell r="D117">
            <v>0</v>
          </cell>
          <cell r="E117">
            <v>0</v>
          </cell>
          <cell r="F117">
            <v>0</v>
          </cell>
          <cell r="G117">
            <v>0</v>
          </cell>
          <cell r="H117">
            <v>0</v>
          </cell>
          <cell r="I117">
            <v>0</v>
          </cell>
          <cell r="K117">
            <v>0</v>
          </cell>
        </row>
        <row r="118">
          <cell r="C118">
            <v>0</v>
          </cell>
          <cell r="D118">
            <v>0</v>
          </cell>
          <cell r="E118">
            <v>0</v>
          </cell>
          <cell r="F118">
            <v>0</v>
          </cell>
          <cell r="G118">
            <v>0</v>
          </cell>
          <cell r="I118">
            <v>0</v>
          </cell>
          <cell r="K118">
            <v>0</v>
          </cell>
        </row>
        <row r="119">
          <cell r="C119">
            <v>0</v>
          </cell>
          <cell r="D119">
            <v>0</v>
          </cell>
          <cell r="E119">
            <v>0</v>
          </cell>
          <cell r="F119">
            <v>0</v>
          </cell>
          <cell r="G119">
            <v>0</v>
          </cell>
          <cell r="H119">
            <v>0</v>
          </cell>
          <cell r="I119">
            <v>0</v>
          </cell>
          <cell r="K119">
            <v>0</v>
          </cell>
        </row>
        <row r="120">
          <cell r="D120">
            <v>0</v>
          </cell>
          <cell r="F120">
            <v>0</v>
          </cell>
          <cell r="G120">
            <v>0</v>
          </cell>
          <cell r="I120">
            <v>0</v>
          </cell>
          <cell r="K120">
            <v>0</v>
          </cell>
        </row>
        <row r="121">
          <cell r="D121">
            <v>0</v>
          </cell>
          <cell r="F121">
            <v>0</v>
          </cell>
          <cell r="G121">
            <v>0</v>
          </cell>
          <cell r="I121">
            <v>0</v>
          </cell>
          <cell r="K121">
            <v>0</v>
          </cell>
        </row>
        <row r="122">
          <cell r="D122">
            <v>0</v>
          </cell>
          <cell r="F122">
            <v>0</v>
          </cell>
          <cell r="G122">
            <v>0</v>
          </cell>
          <cell r="I122">
            <v>0</v>
          </cell>
          <cell r="K122">
            <v>0</v>
          </cell>
        </row>
        <row r="123">
          <cell r="D123">
            <v>0</v>
          </cell>
          <cell r="F123">
            <v>0</v>
          </cell>
          <cell r="G123">
            <v>0</v>
          </cell>
          <cell r="I123">
            <v>0</v>
          </cell>
          <cell r="K123">
            <v>0</v>
          </cell>
        </row>
        <row r="124">
          <cell r="D124">
            <v>0</v>
          </cell>
          <cell r="F124">
            <v>0</v>
          </cell>
          <cell r="G124">
            <v>0</v>
          </cell>
          <cell r="I124">
            <v>0</v>
          </cell>
          <cell r="K124">
            <v>0</v>
          </cell>
        </row>
        <row r="125">
          <cell r="D125">
            <v>0</v>
          </cell>
          <cell r="F125">
            <v>0</v>
          </cell>
          <cell r="G125">
            <v>0</v>
          </cell>
          <cell r="I125">
            <v>0</v>
          </cell>
          <cell r="K125">
            <v>0</v>
          </cell>
        </row>
        <row r="126">
          <cell r="C126">
            <v>0</v>
          </cell>
          <cell r="D126">
            <v>0</v>
          </cell>
          <cell r="E126">
            <v>0</v>
          </cell>
          <cell r="F126">
            <v>0</v>
          </cell>
          <cell r="G126">
            <v>0</v>
          </cell>
          <cell r="H126">
            <v>0</v>
          </cell>
          <cell r="I126">
            <v>0</v>
          </cell>
          <cell r="K126">
            <v>0</v>
          </cell>
        </row>
        <row r="127">
          <cell r="D127">
            <v>0</v>
          </cell>
          <cell r="F127">
            <v>0</v>
          </cell>
          <cell r="G127">
            <v>0</v>
          </cell>
          <cell r="I127">
            <v>0</v>
          </cell>
          <cell r="K127">
            <v>0</v>
          </cell>
        </row>
        <row r="128">
          <cell r="D128">
            <v>0</v>
          </cell>
          <cell r="F128">
            <v>0</v>
          </cell>
          <cell r="G128">
            <v>0</v>
          </cell>
          <cell r="I128">
            <v>0</v>
          </cell>
          <cell r="K128">
            <v>0</v>
          </cell>
        </row>
        <row r="129">
          <cell r="D129">
            <v>0</v>
          </cell>
          <cell r="F129">
            <v>0</v>
          </cell>
          <cell r="G129">
            <v>0</v>
          </cell>
          <cell r="I129">
            <v>0</v>
          </cell>
          <cell r="K129">
            <v>0</v>
          </cell>
        </row>
        <row r="130">
          <cell r="D130">
            <v>0</v>
          </cell>
          <cell r="F130">
            <v>0</v>
          </cell>
          <cell r="G130">
            <v>0</v>
          </cell>
          <cell r="I130">
            <v>0</v>
          </cell>
          <cell r="K130">
            <v>0</v>
          </cell>
        </row>
        <row r="131">
          <cell r="D131">
            <v>0</v>
          </cell>
          <cell r="F131">
            <v>0</v>
          </cell>
          <cell r="G131">
            <v>0</v>
          </cell>
          <cell r="I131">
            <v>0</v>
          </cell>
          <cell r="K131">
            <v>0</v>
          </cell>
        </row>
        <row r="132">
          <cell r="D132">
            <v>0</v>
          </cell>
          <cell r="F132">
            <v>0</v>
          </cell>
          <cell r="G132">
            <v>0</v>
          </cell>
          <cell r="I132">
            <v>0</v>
          </cell>
          <cell r="K132">
            <v>0</v>
          </cell>
        </row>
        <row r="133">
          <cell r="C133">
            <v>0</v>
          </cell>
          <cell r="D133">
            <v>0</v>
          </cell>
          <cell r="E133">
            <v>0</v>
          </cell>
          <cell r="F133">
            <v>0</v>
          </cell>
          <cell r="G133">
            <v>0</v>
          </cell>
          <cell r="H133">
            <v>0</v>
          </cell>
          <cell r="I133">
            <v>0</v>
          </cell>
          <cell r="K133">
            <v>0</v>
          </cell>
        </row>
        <row r="134">
          <cell r="C134">
            <v>0</v>
          </cell>
          <cell r="D134">
            <v>2391034.42</v>
          </cell>
          <cell r="E134">
            <v>0</v>
          </cell>
          <cell r="F134">
            <v>2391034.42</v>
          </cell>
          <cell r="G134">
            <v>2326108.06</v>
          </cell>
          <cell r="H134">
            <v>0</v>
          </cell>
          <cell r="I134">
            <v>2391034.42</v>
          </cell>
          <cell r="K134">
            <v>2326107.9</v>
          </cell>
        </row>
        <row r="135">
          <cell r="C135">
            <v>0</v>
          </cell>
          <cell r="D135">
            <v>2326108.06</v>
          </cell>
          <cell r="E135">
            <v>0</v>
          </cell>
          <cell r="F135">
            <v>2326108.06</v>
          </cell>
          <cell r="G135">
            <v>2254269.2000000002</v>
          </cell>
          <cell r="H135">
            <v>0</v>
          </cell>
          <cell r="I135">
            <v>2326108.06</v>
          </cell>
          <cell r="K135">
            <v>2139666.04</v>
          </cell>
        </row>
        <row r="136">
          <cell r="D136">
            <v>50000</v>
          </cell>
          <cell r="F136">
            <v>50000</v>
          </cell>
          <cell r="G136">
            <v>50000</v>
          </cell>
          <cell r="I136">
            <v>50000</v>
          </cell>
          <cell r="K136">
            <v>50000</v>
          </cell>
        </row>
        <row r="137">
          <cell r="D137">
            <v>0</v>
          </cell>
          <cell r="F137">
            <v>0</v>
          </cell>
          <cell r="G137">
            <v>0</v>
          </cell>
          <cell r="I137">
            <v>0</v>
          </cell>
          <cell r="K137">
            <v>0</v>
          </cell>
        </row>
        <row r="138">
          <cell r="D138">
            <v>0</v>
          </cell>
          <cell r="F138">
            <v>0</v>
          </cell>
          <cell r="G138">
            <v>0</v>
          </cell>
          <cell r="I138">
            <v>0</v>
          </cell>
          <cell r="K138">
            <v>0</v>
          </cell>
        </row>
        <row r="139">
          <cell r="D139">
            <v>0</v>
          </cell>
          <cell r="F139">
            <v>0</v>
          </cell>
          <cell r="G139">
            <v>0</v>
          </cell>
          <cell r="I139">
            <v>0</v>
          </cell>
          <cell r="K139">
            <v>0</v>
          </cell>
        </row>
        <row r="140">
          <cell r="D140">
            <v>0</v>
          </cell>
          <cell r="F140">
            <v>0</v>
          </cell>
          <cell r="G140">
            <v>0</v>
          </cell>
          <cell r="I140">
            <v>0</v>
          </cell>
          <cell r="K140">
            <v>0</v>
          </cell>
        </row>
        <row r="141">
          <cell r="D141">
            <v>0</v>
          </cell>
          <cell r="F141">
            <v>0</v>
          </cell>
          <cell r="G141">
            <v>0</v>
          </cell>
          <cell r="I141">
            <v>0</v>
          </cell>
          <cell r="K141">
            <v>0</v>
          </cell>
        </row>
        <row r="142">
          <cell r="D142">
            <v>0</v>
          </cell>
          <cell r="F142">
            <v>0</v>
          </cell>
          <cell r="G142">
            <v>0</v>
          </cell>
          <cell r="I142">
            <v>0</v>
          </cell>
          <cell r="K142">
            <v>0</v>
          </cell>
        </row>
        <row r="143">
          <cell r="D143">
            <v>0</v>
          </cell>
          <cell r="F143">
            <v>0</v>
          </cell>
          <cell r="G143">
            <v>0</v>
          </cell>
          <cell r="I143">
            <v>0</v>
          </cell>
          <cell r="K143">
            <v>0</v>
          </cell>
        </row>
        <row r="144">
          <cell r="D144">
            <v>0</v>
          </cell>
          <cell r="F144">
            <v>0</v>
          </cell>
          <cell r="G144">
            <v>0</v>
          </cell>
          <cell r="I144">
            <v>0</v>
          </cell>
          <cell r="K144">
            <v>0</v>
          </cell>
        </row>
        <row r="145">
          <cell r="D145">
            <v>2276108.06</v>
          </cell>
          <cell r="F145">
            <v>2276108.06</v>
          </cell>
          <cell r="G145">
            <v>2204269.2000000002</v>
          </cell>
          <cell r="I145">
            <v>2276108.06</v>
          </cell>
          <cell r="K145">
            <v>2089666.04</v>
          </cell>
        </row>
        <row r="146">
          <cell r="D146">
            <v>0</v>
          </cell>
          <cell r="F146">
            <v>0</v>
          </cell>
          <cell r="G146">
            <v>0</v>
          </cell>
          <cell r="I146">
            <v>0</v>
          </cell>
          <cell r="K146">
            <v>0</v>
          </cell>
        </row>
        <row r="147">
          <cell r="D147">
            <v>0</v>
          </cell>
          <cell r="F147">
            <v>0</v>
          </cell>
          <cell r="G147">
            <v>0</v>
          </cell>
          <cell r="I147">
            <v>0</v>
          </cell>
          <cell r="K147">
            <v>0</v>
          </cell>
        </row>
        <row r="148">
          <cell r="D148">
            <v>0</v>
          </cell>
          <cell r="F148">
            <v>0</v>
          </cell>
          <cell r="G148">
            <v>0</v>
          </cell>
          <cell r="I148">
            <v>0</v>
          </cell>
          <cell r="K148">
            <v>0</v>
          </cell>
        </row>
        <row r="149">
          <cell r="C149">
            <v>0</v>
          </cell>
          <cell r="D149">
            <v>64926.36</v>
          </cell>
          <cell r="E149">
            <v>0</v>
          </cell>
          <cell r="F149">
            <v>64926.36</v>
          </cell>
          <cell r="G149">
            <v>71838.86</v>
          </cell>
          <cell r="H149">
            <v>0</v>
          </cell>
          <cell r="I149">
            <v>64926.36</v>
          </cell>
          <cell r="K149">
            <v>186441.86</v>
          </cell>
        </row>
        <row r="151">
          <cell r="C151">
            <v>0</v>
          </cell>
          <cell r="D151">
            <v>64926.36</v>
          </cell>
          <cell r="E151">
            <v>0</v>
          </cell>
          <cell r="F151">
            <v>64926.36</v>
          </cell>
          <cell r="G151">
            <v>71838.86</v>
          </cell>
          <cell r="H151">
            <v>0</v>
          </cell>
          <cell r="I151">
            <v>64926.36</v>
          </cell>
          <cell r="K151">
            <v>186442.02000000002</v>
          </cell>
        </row>
        <row r="152">
          <cell r="D152">
            <v>73076.77</v>
          </cell>
          <cell r="F152">
            <v>73076.77</v>
          </cell>
          <cell r="G152">
            <v>200514.39</v>
          </cell>
          <cell r="I152">
            <v>73076.77</v>
          </cell>
          <cell r="K152">
            <v>200514.39</v>
          </cell>
        </row>
        <row r="153">
          <cell r="D153">
            <v>0</v>
          </cell>
          <cell r="F153">
            <v>0</v>
          </cell>
          <cell r="G153">
            <v>0</v>
          </cell>
          <cell r="I153">
            <v>0</v>
          </cell>
          <cell r="K153">
            <v>0</v>
          </cell>
        </row>
        <row r="154">
          <cell r="C154">
            <v>0</v>
          </cell>
          <cell r="D154">
            <v>73076.77</v>
          </cell>
          <cell r="E154">
            <v>0</v>
          </cell>
          <cell r="F154">
            <v>73076.77</v>
          </cell>
          <cell r="G154">
            <v>200514.39</v>
          </cell>
          <cell r="H154">
            <v>0</v>
          </cell>
          <cell r="I154">
            <v>73076.77</v>
          </cell>
          <cell r="K154">
            <v>200514.39</v>
          </cell>
        </row>
        <row r="155">
          <cell r="C155">
            <v>0</v>
          </cell>
          <cell r="D155">
            <v>-10131.69</v>
          </cell>
          <cell r="E155">
            <v>0</v>
          </cell>
          <cell r="F155">
            <v>-10131.69</v>
          </cell>
          <cell r="G155">
            <v>-181008.71000000002</v>
          </cell>
          <cell r="H155">
            <v>0</v>
          </cell>
          <cell r="I155">
            <v>-10131.69</v>
          </cell>
          <cell r="K155">
            <v>-66405.55</v>
          </cell>
        </row>
        <row r="156">
          <cell r="D156">
            <v>0</v>
          </cell>
          <cell r="F156">
            <v>0</v>
          </cell>
          <cell r="G156">
            <v>0</v>
          </cell>
          <cell r="I156">
            <v>0</v>
          </cell>
          <cell r="K156">
            <v>0</v>
          </cell>
        </row>
        <row r="157">
          <cell r="D157">
            <v>0</v>
          </cell>
          <cell r="F157">
            <v>0</v>
          </cell>
          <cell r="G157">
            <v>0</v>
          </cell>
          <cell r="I157">
            <v>0</v>
          </cell>
          <cell r="K157">
            <v>0</v>
          </cell>
        </row>
        <row r="158">
          <cell r="D158">
            <v>0</v>
          </cell>
          <cell r="F158">
            <v>0</v>
          </cell>
          <cell r="G158">
            <v>0</v>
          </cell>
          <cell r="I158">
            <v>0</v>
          </cell>
          <cell r="K158">
            <v>0</v>
          </cell>
        </row>
        <row r="159">
          <cell r="D159">
            <v>0</v>
          </cell>
          <cell r="F159">
            <v>0</v>
          </cell>
          <cell r="G159">
            <v>0</v>
          </cell>
          <cell r="I159">
            <v>0</v>
          </cell>
          <cell r="K159">
            <v>0</v>
          </cell>
        </row>
        <row r="160">
          <cell r="D160">
            <v>0</v>
          </cell>
          <cell r="F160">
            <v>0</v>
          </cell>
          <cell r="G160">
            <v>0</v>
          </cell>
          <cell r="I160">
            <v>0</v>
          </cell>
          <cell r="K160">
            <v>0</v>
          </cell>
        </row>
        <row r="161">
          <cell r="D161">
            <v>-10131.69</v>
          </cell>
          <cell r="F161">
            <v>-10131.69</v>
          </cell>
          <cell r="G161">
            <v>-59065.58</v>
          </cell>
          <cell r="I161">
            <v>-10131.69</v>
          </cell>
          <cell r="K161">
            <v>-29361.61</v>
          </cell>
        </row>
        <row r="162">
          <cell r="D162">
            <v>0</v>
          </cell>
          <cell r="F162">
            <v>0</v>
          </cell>
          <cell r="G162">
            <v>0</v>
          </cell>
          <cell r="I162">
            <v>0</v>
          </cell>
          <cell r="K162">
            <v>0</v>
          </cell>
        </row>
        <row r="163">
          <cell r="D163">
            <v>0</v>
          </cell>
          <cell r="F163">
            <v>0</v>
          </cell>
          <cell r="G163">
            <v>0</v>
          </cell>
          <cell r="I163">
            <v>0</v>
          </cell>
          <cell r="K163">
            <v>0</v>
          </cell>
        </row>
        <row r="164">
          <cell r="D164">
            <v>0</v>
          </cell>
          <cell r="F164">
            <v>0</v>
          </cell>
          <cell r="G164">
            <v>0</v>
          </cell>
          <cell r="I164">
            <v>0</v>
          </cell>
          <cell r="K164">
            <v>0</v>
          </cell>
        </row>
        <row r="165">
          <cell r="D165">
            <v>0</v>
          </cell>
          <cell r="F165">
            <v>0</v>
          </cell>
          <cell r="G165">
            <v>-121943.13</v>
          </cell>
          <cell r="I165">
            <v>0</v>
          </cell>
          <cell r="K165">
            <v>-37043.94</v>
          </cell>
        </row>
        <row r="166">
          <cell r="D166">
            <v>0</v>
          </cell>
          <cell r="F166">
            <v>0</v>
          </cell>
          <cell r="G166">
            <v>0</v>
          </cell>
          <cell r="I166">
            <v>0</v>
          </cell>
          <cell r="K166">
            <v>0</v>
          </cell>
        </row>
        <row r="167">
          <cell r="D167">
            <v>0</v>
          </cell>
          <cell r="F167">
            <v>0</v>
          </cell>
          <cell r="G167">
            <v>0</v>
          </cell>
          <cell r="I167">
            <v>0</v>
          </cell>
          <cell r="K167">
            <v>0</v>
          </cell>
        </row>
        <row r="168">
          <cell r="D168">
            <v>0</v>
          </cell>
          <cell r="F168">
            <v>0</v>
          </cell>
          <cell r="G168">
            <v>0</v>
          </cell>
          <cell r="I168">
            <v>0</v>
          </cell>
          <cell r="K168">
            <v>0</v>
          </cell>
        </row>
        <row r="169">
          <cell r="D169">
            <v>0</v>
          </cell>
          <cell r="F169">
            <v>0</v>
          </cell>
          <cell r="G169">
            <v>0</v>
          </cell>
          <cell r="I169">
            <v>0</v>
          </cell>
          <cell r="K169">
            <v>0</v>
          </cell>
        </row>
        <row r="170">
          <cell r="D170">
            <v>0</v>
          </cell>
          <cell r="F170">
            <v>0</v>
          </cell>
          <cell r="G170">
            <v>0</v>
          </cell>
          <cell r="I170">
            <v>0</v>
          </cell>
          <cell r="K170">
            <v>0</v>
          </cell>
        </row>
        <row r="171">
          <cell r="C171">
            <v>0</v>
          </cell>
          <cell r="D171">
            <v>0</v>
          </cell>
          <cell r="E171">
            <v>0</v>
          </cell>
          <cell r="F171">
            <v>0</v>
          </cell>
          <cell r="G171">
            <v>0</v>
          </cell>
          <cell r="H171">
            <v>0</v>
          </cell>
          <cell r="I171">
            <v>0</v>
          </cell>
          <cell r="K171">
            <v>0</v>
          </cell>
        </row>
        <row r="172">
          <cell r="D172">
            <v>0</v>
          </cell>
          <cell r="F172">
            <v>0</v>
          </cell>
          <cell r="G172">
            <v>0</v>
          </cell>
          <cell r="I172">
            <v>0</v>
          </cell>
          <cell r="K172">
            <v>0</v>
          </cell>
        </row>
        <row r="173">
          <cell r="D173">
            <v>0</v>
          </cell>
          <cell r="F173">
            <v>0</v>
          </cell>
          <cell r="G173">
            <v>0</v>
          </cell>
          <cell r="I173">
            <v>0</v>
          </cell>
          <cell r="K173">
            <v>0</v>
          </cell>
        </row>
        <row r="174">
          <cell r="D174">
            <v>0</v>
          </cell>
          <cell r="F174">
            <v>0</v>
          </cell>
          <cell r="G174">
            <v>0</v>
          </cell>
          <cell r="I174">
            <v>0</v>
          </cell>
          <cell r="K174">
            <v>0</v>
          </cell>
        </row>
        <row r="175">
          <cell r="D175">
            <v>0</v>
          </cell>
          <cell r="F175">
            <v>0</v>
          </cell>
          <cell r="G175">
            <v>0</v>
          </cell>
          <cell r="I175">
            <v>0</v>
          </cell>
          <cell r="K175">
            <v>0</v>
          </cell>
        </row>
        <row r="176">
          <cell r="C176">
            <v>0</v>
          </cell>
          <cell r="D176">
            <v>0</v>
          </cell>
          <cell r="E176">
            <v>0</v>
          </cell>
          <cell r="F176">
            <v>0</v>
          </cell>
          <cell r="G176">
            <v>-1500</v>
          </cell>
          <cell r="H176">
            <v>0</v>
          </cell>
          <cell r="I176">
            <v>0</v>
          </cell>
          <cell r="K176">
            <v>-1500</v>
          </cell>
        </row>
        <row r="177">
          <cell r="D177">
            <v>0</v>
          </cell>
          <cell r="F177">
            <v>0</v>
          </cell>
          <cell r="G177">
            <v>0</v>
          </cell>
          <cell r="I177">
            <v>0</v>
          </cell>
          <cell r="K177">
            <v>0</v>
          </cell>
        </row>
        <row r="178">
          <cell r="D178">
            <v>0</v>
          </cell>
          <cell r="F178">
            <v>0</v>
          </cell>
          <cell r="G178">
            <v>0</v>
          </cell>
          <cell r="I178">
            <v>0</v>
          </cell>
          <cell r="K178">
            <v>0</v>
          </cell>
        </row>
        <row r="179">
          <cell r="D179">
            <v>0</v>
          </cell>
          <cell r="F179">
            <v>0</v>
          </cell>
          <cell r="G179">
            <v>0</v>
          </cell>
          <cell r="I179">
            <v>0</v>
          </cell>
          <cell r="K179">
            <v>0</v>
          </cell>
        </row>
        <row r="180">
          <cell r="D180">
            <v>0</v>
          </cell>
          <cell r="F180">
            <v>0</v>
          </cell>
          <cell r="G180">
            <v>0</v>
          </cell>
          <cell r="I180">
            <v>0</v>
          </cell>
          <cell r="K180">
            <v>0</v>
          </cell>
        </row>
        <row r="181">
          <cell r="D181">
            <v>0</v>
          </cell>
          <cell r="F181">
            <v>0</v>
          </cell>
          <cell r="G181">
            <v>0</v>
          </cell>
          <cell r="I181">
            <v>0</v>
          </cell>
          <cell r="K181">
            <v>0</v>
          </cell>
        </row>
        <row r="182">
          <cell r="D182">
            <v>0</v>
          </cell>
          <cell r="F182">
            <v>0</v>
          </cell>
          <cell r="G182">
            <v>0</v>
          </cell>
          <cell r="I182">
            <v>0</v>
          </cell>
          <cell r="K182">
            <v>0</v>
          </cell>
        </row>
        <row r="183">
          <cell r="D183">
            <v>0</v>
          </cell>
          <cell r="F183">
            <v>0</v>
          </cell>
          <cell r="G183">
            <v>-1500</v>
          </cell>
          <cell r="I183">
            <v>0</v>
          </cell>
          <cell r="K183">
            <v>-1500</v>
          </cell>
        </row>
        <row r="184">
          <cell r="D184">
            <v>0</v>
          </cell>
          <cell r="F184">
            <v>0</v>
          </cell>
          <cell r="G184">
            <v>0</v>
          </cell>
          <cell r="I184">
            <v>0</v>
          </cell>
          <cell r="K184">
            <v>0</v>
          </cell>
        </row>
        <row r="185">
          <cell r="D185">
            <v>0</v>
          </cell>
          <cell r="F185">
            <v>0</v>
          </cell>
          <cell r="G185">
            <v>0</v>
          </cell>
          <cell r="I185">
            <v>0</v>
          </cell>
          <cell r="K185">
            <v>0</v>
          </cell>
        </row>
        <row r="186">
          <cell r="D186">
            <v>0</v>
          </cell>
          <cell r="F186">
            <v>0</v>
          </cell>
          <cell r="G186">
            <v>0</v>
          </cell>
          <cell r="I186">
            <v>0</v>
          </cell>
          <cell r="K186">
            <v>0</v>
          </cell>
        </row>
        <row r="187">
          <cell r="D187">
            <v>0</v>
          </cell>
          <cell r="F187">
            <v>0</v>
          </cell>
          <cell r="G187">
            <v>0</v>
          </cell>
          <cell r="I187">
            <v>0</v>
          </cell>
          <cell r="K187">
            <v>0</v>
          </cell>
        </row>
        <row r="188">
          <cell r="D188">
            <v>0</v>
          </cell>
          <cell r="F188">
            <v>0</v>
          </cell>
          <cell r="G188">
            <v>0</v>
          </cell>
          <cell r="I188">
            <v>0</v>
          </cell>
          <cell r="K188">
            <v>0</v>
          </cell>
        </row>
        <row r="189">
          <cell r="D189">
            <v>0</v>
          </cell>
          <cell r="F189">
            <v>0</v>
          </cell>
          <cell r="G189">
            <v>0</v>
          </cell>
          <cell r="I189">
            <v>0</v>
          </cell>
          <cell r="K189">
            <v>0</v>
          </cell>
        </row>
        <row r="190">
          <cell r="D190">
            <v>0</v>
          </cell>
          <cell r="F190">
            <v>0</v>
          </cell>
          <cell r="G190">
            <v>0</v>
          </cell>
          <cell r="I190">
            <v>0</v>
          </cell>
          <cell r="K190">
            <v>0</v>
          </cell>
        </row>
        <row r="191">
          <cell r="D191">
            <v>0</v>
          </cell>
          <cell r="F191">
            <v>0</v>
          </cell>
          <cell r="G191">
            <v>0</v>
          </cell>
          <cell r="I191">
            <v>0</v>
          </cell>
          <cell r="K191">
            <v>0</v>
          </cell>
        </row>
        <row r="192">
          <cell r="C192">
            <v>0</v>
          </cell>
          <cell r="D192">
            <v>62945.08</v>
          </cell>
          <cell r="E192">
            <v>0</v>
          </cell>
          <cell r="F192">
            <v>62945.08</v>
          </cell>
          <cell r="G192">
            <v>18005.679999999993</v>
          </cell>
          <cell r="H192">
            <v>0</v>
          </cell>
          <cell r="I192">
            <v>62945.08</v>
          </cell>
          <cell r="K192">
            <v>132608.84000000003</v>
          </cell>
        </row>
        <row r="193">
          <cell r="C193">
            <v>0</v>
          </cell>
          <cell r="D193">
            <v>0</v>
          </cell>
          <cell r="E193">
            <v>0</v>
          </cell>
          <cell r="F193">
            <v>0</v>
          </cell>
          <cell r="G193">
            <v>52259.26</v>
          </cell>
          <cell r="H193">
            <v>0</v>
          </cell>
          <cell r="I193">
            <v>0</v>
          </cell>
          <cell r="K193">
            <v>52259.26</v>
          </cell>
        </row>
        <row r="194">
          <cell r="D194">
            <v>0</v>
          </cell>
          <cell r="F194">
            <v>0</v>
          </cell>
          <cell r="G194">
            <v>0</v>
          </cell>
          <cell r="I194">
            <v>0</v>
          </cell>
          <cell r="K194">
            <v>0</v>
          </cell>
        </row>
        <row r="195">
          <cell r="D195">
            <v>0</v>
          </cell>
          <cell r="F195">
            <v>0</v>
          </cell>
          <cell r="G195">
            <v>0</v>
          </cell>
          <cell r="I195">
            <v>0</v>
          </cell>
          <cell r="K195">
            <v>0</v>
          </cell>
        </row>
        <row r="196">
          <cell r="D196">
            <v>0</v>
          </cell>
          <cell r="F196">
            <v>0</v>
          </cell>
          <cell r="G196">
            <v>0</v>
          </cell>
          <cell r="I196">
            <v>0</v>
          </cell>
          <cell r="K196">
            <v>0</v>
          </cell>
        </row>
        <row r="197">
          <cell r="D197">
            <v>0</v>
          </cell>
          <cell r="F197">
            <v>0</v>
          </cell>
          <cell r="G197">
            <v>0</v>
          </cell>
          <cell r="I197">
            <v>0</v>
          </cell>
          <cell r="K197">
            <v>0</v>
          </cell>
        </row>
        <row r="198">
          <cell r="D198">
            <v>0</v>
          </cell>
          <cell r="F198">
            <v>0</v>
          </cell>
          <cell r="G198">
            <v>52259.26</v>
          </cell>
          <cell r="I198">
            <v>0</v>
          </cell>
          <cell r="K198">
            <v>52259.26</v>
          </cell>
        </row>
        <row r="199">
          <cell r="D199">
            <v>0</v>
          </cell>
          <cell r="F199">
            <v>0</v>
          </cell>
          <cell r="G199">
            <v>0</v>
          </cell>
          <cell r="I199">
            <v>0</v>
          </cell>
          <cell r="K199">
            <v>0</v>
          </cell>
        </row>
        <row r="200">
          <cell r="D200">
            <v>0</v>
          </cell>
          <cell r="F200">
            <v>0</v>
          </cell>
          <cell r="G200">
            <v>0</v>
          </cell>
          <cell r="I200">
            <v>0</v>
          </cell>
          <cell r="K200">
            <v>0</v>
          </cell>
        </row>
        <row r="201">
          <cell r="D201">
            <v>0</v>
          </cell>
          <cell r="F201">
            <v>0</v>
          </cell>
          <cell r="G201">
            <v>0</v>
          </cell>
          <cell r="I201">
            <v>0</v>
          </cell>
          <cell r="K201">
            <v>0</v>
          </cell>
        </row>
        <row r="202">
          <cell r="D202">
            <v>0</v>
          </cell>
          <cell r="F202">
            <v>0</v>
          </cell>
          <cell r="G202">
            <v>0</v>
          </cell>
          <cell r="I202">
            <v>0</v>
          </cell>
          <cell r="K202">
            <v>0</v>
          </cell>
        </row>
        <row r="203">
          <cell r="D203">
            <v>0</v>
          </cell>
          <cell r="F203">
            <v>0</v>
          </cell>
          <cell r="G203">
            <v>0</v>
          </cell>
          <cell r="I203">
            <v>0</v>
          </cell>
          <cell r="K203">
            <v>0</v>
          </cell>
        </row>
        <row r="204">
          <cell r="D204">
            <v>0</v>
          </cell>
          <cell r="F204">
            <v>0</v>
          </cell>
          <cell r="G204">
            <v>0</v>
          </cell>
          <cell r="I204">
            <v>0</v>
          </cell>
          <cell r="K204">
            <v>0</v>
          </cell>
        </row>
        <row r="205">
          <cell r="C205">
            <v>0</v>
          </cell>
          <cell r="D205">
            <v>1981.28</v>
          </cell>
          <cell r="E205">
            <v>0</v>
          </cell>
          <cell r="F205">
            <v>1981.28</v>
          </cell>
          <cell r="G205">
            <v>-321.60000000000002</v>
          </cell>
          <cell r="H205">
            <v>0</v>
          </cell>
          <cell r="I205">
            <v>1981.28</v>
          </cell>
          <cell r="K205">
            <v>-321.60000000000002</v>
          </cell>
        </row>
        <row r="206">
          <cell r="D206">
            <v>0</v>
          </cell>
          <cell r="F206">
            <v>0</v>
          </cell>
          <cell r="G206">
            <v>0</v>
          </cell>
          <cell r="I206">
            <v>0</v>
          </cell>
          <cell r="K206">
            <v>0</v>
          </cell>
        </row>
        <row r="207">
          <cell r="D207">
            <v>0</v>
          </cell>
          <cell r="F207">
            <v>0</v>
          </cell>
          <cell r="G207">
            <v>0</v>
          </cell>
          <cell r="I207">
            <v>0</v>
          </cell>
          <cell r="K207">
            <v>0</v>
          </cell>
        </row>
        <row r="208">
          <cell r="D208">
            <v>0</v>
          </cell>
          <cell r="F208">
            <v>0</v>
          </cell>
          <cell r="G208">
            <v>0</v>
          </cell>
          <cell r="I208">
            <v>0</v>
          </cell>
          <cell r="K208">
            <v>0</v>
          </cell>
        </row>
        <row r="209">
          <cell r="D209">
            <v>0</v>
          </cell>
          <cell r="F209">
            <v>0</v>
          </cell>
          <cell r="G209">
            <v>0</v>
          </cell>
          <cell r="I209">
            <v>0</v>
          </cell>
          <cell r="K209">
            <v>0</v>
          </cell>
        </row>
        <row r="210">
          <cell r="D210">
            <v>0</v>
          </cell>
          <cell r="F210">
            <v>0</v>
          </cell>
          <cell r="G210">
            <v>0</v>
          </cell>
          <cell r="I210">
            <v>0</v>
          </cell>
          <cell r="K210">
            <v>0</v>
          </cell>
        </row>
        <row r="211">
          <cell r="D211">
            <v>0</v>
          </cell>
          <cell r="F211">
            <v>0</v>
          </cell>
          <cell r="G211">
            <v>0</v>
          </cell>
          <cell r="I211">
            <v>0</v>
          </cell>
          <cell r="K211">
            <v>0</v>
          </cell>
        </row>
        <row r="212">
          <cell r="D212">
            <v>0</v>
          </cell>
          <cell r="F212">
            <v>0</v>
          </cell>
          <cell r="G212">
            <v>0</v>
          </cell>
          <cell r="I212">
            <v>0</v>
          </cell>
          <cell r="K212">
            <v>0</v>
          </cell>
        </row>
        <row r="213">
          <cell r="D213">
            <v>0</v>
          </cell>
          <cell r="F213">
            <v>0</v>
          </cell>
          <cell r="G213">
            <v>0</v>
          </cell>
          <cell r="I213">
            <v>0</v>
          </cell>
          <cell r="K213">
            <v>0</v>
          </cell>
        </row>
        <row r="214">
          <cell r="D214">
            <v>0</v>
          </cell>
          <cell r="F214">
            <v>0</v>
          </cell>
          <cell r="G214">
            <v>0</v>
          </cell>
          <cell r="I214">
            <v>0</v>
          </cell>
          <cell r="K214">
            <v>0</v>
          </cell>
        </row>
        <row r="215">
          <cell r="D215">
            <v>0</v>
          </cell>
          <cell r="F215">
            <v>0</v>
          </cell>
          <cell r="G215">
            <v>0</v>
          </cell>
          <cell r="I215">
            <v>0</v>
          </cell>
          <cell r="K215">
            <v>0</v>
          </cell>
        </row>
        <row r="216">
          <cell r="D216">
            <v>0</v>
          </cell>
          <cell r="F216">
            <v>0</v>
          </cell>
          <cell r="G216">
            <v>0</v>
          </cell>
          <cell r="I216">
            <v>0</v>
          </cell>
          <cell r="K216">
            <v>0</v>
          </cell>
        </row>
        <row r="217">
          <cell r="D217">
            <v>0</v>
          </cell>
          <cell r="F217">
            <v>0</v>
          </cell>
          <cell r="G217">
            <v>0</v>
          </cell>
          <cell r="I217">
            <v>0</v>
          </cell>
          <cell r="K217">
            <v>0</v>
          </cell>
        </row>
        <row r="218">
          <cell r="D218">
            <v>0</v>
          </cell>
          <cell r="F218">
            <v>0</v>
          </cell>
          <cell r="G218">
            <v>0</v>
          </cell>
          <cell r="I218">
            <v>0</v>
          </cell>
          <cell r="K218">
            <v>0</v>
          </cell>
        </row>
        <row r="219">
          <cell r="D219">
            <v>1981.28</v>
          </cell>
          <cell r="F219">
            <v>1981.28</v>
          </cell>
          <cell r="G219">
            <v>-321.60000000000002</v>
          </cell>
          <cell r="I219">
            <v>1981.28</v>
          </cell>
          <cell r="K219">
            <v>-321.60000000000002</v>
          </cell>
        </row>
        <row r="220">
          <cell r="C220">
            <v>0</v>
          </cell>
          <cell r="D220">
            <v>0</v>
          </cell>
          <cell r="E220">
            <v>0</v>
          </cell>
          <cell r="F220">
            <v>0</v>
          </cell>
          <cell r="G220">
            <v>1895.52</v>
          </cell>
          <cell r="H220">
            <v>0</v>
          </cell>
          <cell r="I220">
            <v>0</v>
          </cell>
          <cell r="K220">
            <v>1895.52</v>
          </cell>
        </row>
        <row r="221">
          <cell r="D221">
            <v>0</v>
          </cell>
          <cell r="F221">
            <v>0</v>
          </cell>
          <cell r="G221">
            <v>1895.52</v>
          </cell>
          <cell r="I221">
            <v>0</v>
          </cell>
          <cell r="K221">
            <v>1895.52</v>
          </cell>
        </row>
        <row r="222">
          <cell r="D222">
            <v>0</v>
          </cell>
          <cell r="F222">
            <v>0</v>
          </cell>
          <cell r="G222">
            <v>0</v>
          </cell>
          <cell r="I222">
            <v>0</v>
          </cell>
          <cell r="K222">
            <v>0</v>
          </cell>
        </row>
        <row r="223">
          <cell r="D223">
            <v>0</v>
          </cell>
          <cell r="F223">
            <v>0</v>
          </cell>
          <cell r="G223">
            <v>0</v>
          </cell>
          <cell r="I223">
            <v>0</v>
          </cell>
          <cell r="K223">
            <v>0</v>
          </cell>
        </row>
        <row r="224">
          <cell r="D224">
            <v>0</v>
          </cell>
          <cell r="F224">
            <v>0</v>
          </cell>
          <cell r="G224">
            <v>0</v>
          </cell>
          <cell r="I224">
            <v>0</v>
          </cell>
          <cell r="K224">
            <v>0</v>
          </cell>
        </row>
        <row r="225">
          <cell r="D225">
            <v>0</v>
          </cell>
          <cell r="F225">
            <v>0</v>
          </cell>
          <cell r="G225">
            <v>0</v>
          </cell>
          <cell r="I225">
            <v>0</v>
          </cell>
          <cell r="K225">
            <v>0</v>
          </cell>
        </row>
        <row r="226">
          <cell r="D226">
            <v>0</v>
          </cell>
          <cell r="F226">
            <v>0</v>
          </cell>
          <cell r="G226">
            <v>0</v>
          </cell>
          <cell r="I226">
            <v>0</v>
          </cell>
          <cell r="K226">
            <v>0</v>
          </cell>
        </row>
        <row r="227">
          <cell r="C227">
            <v>0</v>
          </cell>
          <cell r="D227">
            <v>0</v>
          </cell>
          <cell r="E227">
            <v>0</v>
          </cell>
          <cell r="F227">
            <v>0</v>
          </cell>
          <cell r="G227">
            <v>0</v>
          </cell>
          <cell r="H227">
            <v>0</v>
          </cell>
          <cell r="I227">
            <v>0</v>
          </cell>
          <cell r="K227">
            <v>0</v>
          </cell>
        </row>
        <row r="228">
          <cell r="D228">
            <v>0</v>
          </cell>
          <cell r="F228">
            <v>0</v>
          </cell>
          <cell r="G228">
            <v>0</v>
          </cell>
          <cell r="I228">
            <v>0</v>
          </cell>
          <cell r="K228">
            <v>0</v>
          </cell>
        </row>
        <row r="229">
          <cell r="D229">
            <v>0</v>
          </cell>
          <cell r="F229">
            <v>0</v>
          </cell>
          <cell r="G229">
            <v>0</v>
          </cell>
          <cell r="I229">
            <v>0</v>
          </cell>
          <cell r="K229">
            <v>0</v>
          </cell>
        </row>
        <row r="230">
          <cell r="D230">
            <v>0</v>
          </cell>
          <cell r="F230">
            <v>0</v>
          </cell>
          <cell r="G230">
            <v>0</v>
          </cell>
          <cell r="I230">
            <v>0</v>
          </cell>
          <cell r="K230">
            <v>0</v>
          </cell>
        </row>
        <row r="231">
          <cell r="D231">
            <v>0</v>
          </cell>
          <cell r="F231">
            <v>0</v>
          </cell>
          <cell r="G231">
            <v>0</v>
          </cell>
          <cell r="I231">
            <v>0</v>
          </cell>
          <cell r="K231">
            <v>0</v>
          </cell>
        </row>
        <row r="232">
          <cell r="C232">
            <v>0</v>
          </cell>
          <cell r="D232">
            <v>64926.36</v>
          </cell>
          <cell r="E232">
            <v>0</v>
          </cell>
          <cell r="F232">
            <v>64926.36</v>
          </cell>
          <cell r="G232">
            <v>71838.86</v>
          </cell>
          <cell r="H232">
            <v>0</v>
          </cell>
          <cell r="I232">
            <v>64926.36</v>
          </cell>
          <cell r="K232">
            <v>186442.02000000002</v>
          </cell>
        </row>
        <row r="233">
          <cell r="I233">
            <v>0</v>
          </cell>
          <cell r="K233">
            <v>0</v>
          </cell>
        </row>
        <row r="234">
          <cell r="C234">
            <v>0</v>
          </cell>
          <cell r="D234">
            <v>0</v>
          </cell>
          <cell r="E234">
            <v>0</v>
          </cell>
          <cell r="F234">
            <v>0</v>
          </cell>
          <cell r="G234">
            <v>0</v>
          </cell>
          <cell r="H234">
            <v>0</v>
          </cell>
          <cell r="I234">
            <v>0</v>
          </cell>
          <cell r="K234">
            <v>0</v>
          </cell>
        </row>
        <row r="235">
          <cell r="D235">
            <v>0</v>
          </cell>
          <cell r="F235">
            <v>0</v>
          </cell>
          <cell r="I235">
            <v>0</v>
          </cell>
          <cell r="K235">
            <v>0</v>
          </cell>
        </row>
        <row r="236">
          <cell r="D236">
            <v>0</v>
          </cell>
          <cell r="F236">
            <v>0</v>
          </cell>
          <cell r="I236">
            <v>0</v>
          </cell>
          <cell r="K236">
            <v>0</v>
          </cell>
        </row>
        <row r="237">
          <cell r="I237">
            <v>0</v>
          </cell>
          <cell r="K237">
            <v>0</v>
          </cell>
        </row>
        <row r="238">
          <cell r="C238">
            <v>0</v>
          </cell>
          <cell r="D238">
            <v>0</v>
          </cell>
          <cell r="E238">
            <v>0</v>
          </cell>
          <cell r="F238">
            <v>0</v>
          </cell>
          <cell r="G238">
            <v>0</v>
          </cell>
          <cell r="H238">
            <v>0</v>
          </cell>
          <cell r="I238">
            <v>0</v>
          </cell>
          <cell r="K238">
            <v>0</v>
          </cell>
        </row>
      </sheetData>
      <sheetData sheetId="1">
        <row r="5">
          <cell r="C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ow r="5">
          <cell r="C5">
            <v>0</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ow r="5">
          <cell r="C5">
            <v>0</v>
          </cell>
        </row>
      </sheetData>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4.3-SIGMA"/>
      <sheetName val="A4_3_SIGMA"/>
      <sheetName val="A4.6-SEAOIL"/>
      <sheetName val="A4_3-SIGMA"/>
      <sheetName val="A4_6-SEAOIL"/>
      <sheetName val="A4_3-SIGMA1"/>
      <sheetName val="A4_6-SEAOIL1"/>
      <sheetName val="A4.2-FLEXIBRAS"/>
      <sheetName val="A4_3-SIGMA2"/>
      <sheetName val="A4_3-SIGMA3"/>
      <sheetName val="A4_6-SEAOIL2"/>
      <sheetName val="A4_2-FLEXIBRAS"/>
      <sheetName val="INFO"/>
      <sheetName val="E72_2001"/>
      <sheetName val="E72_2002"/>
      <sheetName val="LT_011011"/>
      <sheetName val="LT_12131415"/>
      <sheetName val="Links"/>
      <sheetName val="Lead"/>
      <sheetName val="pl atual"/>
      <sheetName val=" PIB Brasil ( R$ de 1996 )"/>
      <sheetName val="APLIC102009"/>
      <sheetName val="2000"/>
      <sheetName val="APLIC012010"/>
      <sheetName val="APLIC012011"/>
      <sheetName val="APLIC012012"/>
      <sheetName val="APLIC012013"/>
      <sheetName val="APLIC022010"/>
      <sheetName val="APLIC022011"/>
      <sheetName val="APLIC022012"/>
      <sheetName val="APLIC022013"/>
      <sheetName val="APLIC032010"/>
      <sheetName val="APLIC032011"/>
      <sheetName val="APLIC032012"/>
      <sheetName val="APLIC032013"/>
      <sheetName val="APLIC042010"/>
      <sheetName val="APLIC042011"/>
      <sheetName val="APLIC042012"/>
      <sheetName val="APLIC052010"/>
      <sheetName val="APLIC052011"/>
      <sheetName val="APLIC052012"/>
      <sheetName val="APLIC062010"/>
      <sheetName val="APLIC062011"/>
      <sheetName val="APLIC062012"/>
      <sheetName val="APLIC072010"/>
      <sheetName val="APLIC072011"/>
      <sheetName val="APLIC072012"/>
      <sheetName val="APLIC082010"/>
      <sheetName val="APLIC082011"/>
      <sheetName val="APLIC082012"/>
      <sheetName val="APLIC092010"/>
      <sheetName val="APLIC092011"/>
      <sheetName val="APLIC092012"/>
      <sheetName val="APLIC102010"/>
      <sheetName val="APLIC102011"/>
      <sheetName val="APLIC102012"/>
      <sheetName val="APLIC112010"/>
      <sheetName val="APLIC112011"/>
      <sheetName val="APLIC112012"/>
      <sheetName val="APLIC122009"/>
      <sheetName val="APLIC122010"/>
      <sheetName val="APLIC122011"/>
      <sheetName val="APLIC122012"/>
      <sheetName val="Entrada"/>
      <sheetName val="Análise"/>
      <sheetName val="VENDAS "/>
      <sheetName val="custo_prod"/>
      <sheetName val="indic_econ"/>
      <sheetName val="cpv"/>
      <sheetName val="mix_venda"/>
      <sheetName val="A4_3-SIGMA4"/>
      <sheetName val="A4_6-SEAOIL3"/>
      <sheetName val="A4_2-FLEXIBRAS1"/>
      <sheetName val="Cliente interno"/>
      <sheetName val="Cliente_interno"/>
      <sheetName val="Três Marias (TM)"/>
      <sheetName val="CMM"/>
      <sheetName val="Morro Agudo (MA)"/>
      <sheetName val="DIF FAT FEV 01"/>
      <sheetName val="sales vol."/>
      <sheetName val="HIN-BR Detail"/>
      <sheetName val="Backend"/>
      <sheetName val="Macro_2003"/>
      <sheetName val="2003"/>
      <sheetName val="Versao 1b ($=R$2,13)"/>
    </sheetNames>
    <sheetDataSet>
      <sheetData sheetId="0" refreshError="1">
        <row r="5">
          <cell r="C5">
            <v>69703743.959999993</v>
          </cell>
          <cell r="D5">
            <v>38724302.199999988</v>
          </cell>
          <cell r="F5">
            <v>-3682972.7344444445</v>
          </cell>
          <cell r="G5">
            <v>35041329.465555541</v>
          </cell>
          <cell r="H5">
            <v>40457427.01774735</v>
          </cell>
          <cell r="J5">
            <v>-1480322</v>
          </cell>
        </row>
        <row r="6">
          <cell r="C6">
            <v>11222103.120000001</v>
          </cell>
          <cell r="D6">
            <v>6234501.7333333343</v>
          </cell>
          <cell r="F6">
            <v>-3726303.14</v>
          </cell>
          <cell r="G6">
            <v>2508198.5933333342</v>
          </cell>
          <cell r="H6">
            <v>2532691.1669927407</v>
          </cell>
          <cell r="J6">
            <v>534010</v>
          </cell>
        </row>
        <row r="7">
          <cell r="C7">
            <v>74406.740000000005</v>
          </cell>
          <cell r="D7">
            <v>41337.077777777769</v>
          </cell>
          <cell r="F7">
            <v>0</v>
          </cell>
          <cell r="G7">
            <v>41337.077777777769</v>
          </cell>
          <cell r="H7">
            <v>426553.04080491897</v>
          </cell>
          <cell r="J7">
            <v>0</v>
          </cell>
        </row>
        <row r="8">
          <cell r="C8">
            <v>0</v>
          </cell>
          <cell r="D8">
            <v>0</v>
          </cell>
          <cell r="G8">
            <v>0</v>
          </cell>
          <cell r="H8">
            <v>0</v>
          </cell>
        </row>
        <row r="9">
          <cell r="C9">
            <v>0</v>
          </cell>
          <cell r="D9">
            <v>0</v>
          </cell>
          <cell r="G9">
            <v>0</v>
          </cell>
          <cell r="H9">
            <v>0</v>
          </cell>
        </row>
        <row r="10">
          <cell r="C10">
            <v>74406.740000000005</v>
          </cell>
          <cell r="D10">
            <v>41337.077777777769</v>
          </cell>
          <cell r="G10">
            <v>41337.077777777769</v>
          </cell>
          <cell r="H10">
            <v>426553.04080491897</v>
          </cell>
        </row>
        <row r="11">
          <cell r="C11">
            <v>0</v>
          </cell>
          <cell r="D11">
            <v>0</v>
          </cell>
          <cell r="G11">
            <v>0</v>
          </cell>
          <cell r="H11">
            <v>0</v>
          </cell>
        </row>
        <row r="12">
          <cell r="C12">
            <v>895319.65</v>
          </cell>
          <cell r="D12">
            <v>497399.80555555556</v>
          </cell>
          <cell r="F12">
            <v>0</v>
          </cell>
          <cell r="G12">
            <v>497399.80555555556</v>
          </cell>
          <cell r="H12">
            <v>551325.20402459474</v>
          </cell>
          <cell r="J12">
            <v>0</v>
          </cell>
        </row>
        <row r="13">
          <cell r="C13">
            <v>895319.65</v>
          </cell>
          <cell r="D13">
            <v>497399.80555555556</v>
          </cell>
          <cell r="G13">
            <v>497399.80555555556</v>
          </cell>
          <cell r="H13">
            <v>551325.20402459474</v>
          </cell>
        </row>
        <row r="14">
          <cell r="C14">
            <v>0</v>
          </cell>
          <cell r="D14">
            <v>0</v>
          </cell>
          <cell r="G14">
            <v>0</v>
          </cell>
          <cell r="H14">
            <v>0</v>
          </cell>
        </row>
        <row r="15">
          <cell r="C15">
            <v>0</v>
          </cell>
          <cell r="D15">
            <v>0</v>
          </cell>
          <cell r="F15">
            <v>0</v>
          </cell>
          <cell r="G15">
            <v>0</v>
          </cell>
          <cell r="H15">
            <v>0</v>
          </cell>
          <cell r="J15">
            <v>0</v>
          </cell>
        </row>
        <row r="16">
          <cell r="C16">
            <v>0</v>
          </cell>
          <cell r="D16">
            <v>0</v>
          </cell>
          <cell r="G16">
            <v>0</v>
          </cell>
          <cell r="H16">
            <v>0</v>
          </cell>
        </row>
        <row r="17">
          <cell r="C17">
            <v>0</v>
          </cell>
          <cell r="D17">
            <v>0</v>
          </cell>
          <cell r="G17">
            <v>0</v>
          </cell>
          <cell r="H17">
            <v>0</v>
          </cell>
        </row>
        <row r="18">
          <cell r="C18">
            <v>0</v>
          </cell>
          <cell r="D18">
            <v>0</v>
          </cell>
          <cell r="G18">
            <v>0</v>
          </cell>
          <cell r="H18">
            <v>0</v>
          </cell>
        </row>
        <row r="19">
          <cell r="C19">
            <v>0</v>
          </cell>
          <cell r="D19">
            <v>0</v>
          </cell>
          <cell r="G19">
            <v>0</v>
          </cell>
          <cell r="H19">
            <v>0</v>
          </cell>
        </row>
        <row r="20">
          <cell r="C20">
            <v>946681.54</v>
          </cell>
          <cell r="D20">
            <v>525934.18888888892</v>
          </cell>
          <cell r="F20">
            <v>0</v>
          </cell>
          <cell r="G20">
            <v>525934.18888888892</v>
          </cell>
          <cell r="H20">
            <v>306137.78804359981</v>
          </cell>
          <cell r="J20">
            <v>0</v>
          </cell>
        </row>
        <row r="21">
          <cell r="C21">
            <v>946681.54</v>
          </cell>
          <cell r="D21">
            <v>525934.18888888892</v>
          </cell>
          <cell r="F21">
            <v>-525934.18999999994</v>
          </cell>
          <cell r="G21">
            <v>-1.1111110216006637E-3</v>
          </cell>
          <cell r="H21">
            <v>0</v>
          </cell>
        </row>
        <row r="22">
          <cell r="C22">
            <v>0</v>
          </cell>
          <cell r="D22">
            <v>0</v>
          </cell>
          <cell r="G22">
            <v>0</v>
          </cell>
          <cell r="H22">
            <v>0</v>
          </cell>
        </row>
        <row r="23">
          <cell r="C23">
            <v>0</v>
          </cell>
          <cell r="D23">
            <v>0</v>
          </cell>
          <cell r="G23">
            <v>0</v>
          </cell>
          <cell r="H23">
            <v>0</v>
          </cell>
        </row>
        <row r="24">
          <cell r="C24">
            <v>0</v>
          </cell>
          <cell r="D24">
            <v>0</v>
          </cell>
          <cell r="G24">
            <v>0</v>
          </cell>
          <cell r="H24">
            <v>0</v>
          </cell>
        </row>
        <row r="25">
          <cell r="C25">
            <v>0</v>
          </cell>
          <cell r="D25">
            <v>0</v>
          </cell>
          <cell r="G25">
            <v>0</v>
          </cell>
          <cell r="H25">
            <v>0</v>
          </cell>
        </row>
        <row r="26">
          <cell r="C26">
            <v>0</v>
          </cell>
          <cell r="D26">
            <v>0</v>
          </cell>
          <cell r="G26">
            <v>0</v>
          </cell>
          <cell r="H26">
            <v>0</v>
          </cell>
        </row>
        <row r="27">
          <cell r="C27">
            <v>0</v>
          </cell>
          <cell r="D27">
            <v>0</v>
          </cell>
          <cell r="F27">
            <v>525934.18999999994</v>
          </cell>
          <cell r="G27">
            <v>525934.18999999994</v>
          </cell>
          <cell r="H27">
            <v>306137.78804359981</v>
          </cell>
        </row>
        <row r="28">
          <cell r="C28">
            <v>0</v>
          </cell>
          <cell r="D28">
            <v>0</v>
          </cell>
          <cell r="G28">
            <v>0</v>
          </cell>
          <cell r="H28">
            <v>0</v>
          </cell>
        </row>
        <row r="29">
          <cell r="C29">
            <v>0</v>
          </cell>
          <cell r="D29">
            <v>0</v>
          </cell>
          <cell r="F29">
            <v>24403</v>
          </cell>
          <cell r="G29">
            <v>24403</v>
          </cell>
          <cell r="H29">
            <v>82868.460000000006</v>
          </cell>
          <cell r="J29">
            <v>534010</v>
          </cell>
        </row>
        <row r="30">
          <cell r="C30">
            <v>0</v>
          </cell>
          <cell r="D30">
            <v>0</v>
          </cell>
          <cell r="G30">
            <v>0</v>
          </cell>
          <cell r="H30">
            <v>0</v>
          </cell>
        </row>
        <row r="31">
          <cell r="C31">
            <v>0</v>
          </cell>
          <cell r="D31">
            <v>0</v>
          </cell>
          <cell r="G31">
            <v>0</v>
          </cell>
          <cell r="H31">
            <v>0</v>
          </cell>
        </row>
        <row r="32">
          <cell r="C32">
            <v>0</v>
          </cell>
          <cell r="D32">
            <v>0</v>
          </cell>
          <cell r="F32">
            <v>24403</v>
          </cell>
          <cell r="G32">
            <v>24403</v>
          </cell>
          <cell r="H32">
            <v>24666</v>
          </cell>
        </row>
        <row r="33">
          <cell r="C33">
            <v>0</v>
          </cell>
          <cell r="D33">
            <v>0</v>
          </cell>
          <cell r="G33">
            <v>0</v>
          </cell>
          <cell r="H33">
            <v>58202.46</v>
          </cell>
          <cell r="I33" t="str">
            <v xml:space="preserve">A4.3.3 SIGMA - </v>
          </cell>
          <cell r="J33">
            <v>534010</v>
          </cell>
        </row>
        <row r="34">
          <cell r="C34">
            <v>0</v>
          </cell>
          <cell r="D34">
            <v>0</v>
          </cell>
          <cell r="G34">
            <v>0</v>
          </cell>
          <cell r="H34">
            <v>0</v>
          </cell>
        </row>
        <row r="35">
          <cell r="C35">
            <v>9305695.1900000013</v>
          </cell>
          <cell r="D35">
            <v>5169830.6611111118</v>
          </cell>
          <cell r="F35">
            <v>-3750706.14</v>
          </cell>
          <cell r="G35">
            <v>1419124.5211111116</v>
          </cell>
          <cell r="H35">
            <v>1165806.6741196273</v>
          </cell>
          <cell r="J35">
            <v>0</v>
          </cell>
        </row>
        <row r="36">
          <cell r="C36">
            <v>6907806.5500000007</v>
          </cell>
          <cell r="D36">
            <v>3837670.305555556</v>
          </cell>
          <cell r="F36">
            <v>-3620926.64</v>
          </cell>
          <cell r="G36">
            <v>216743.66555555584</v>
          </cell>
          <cell r="H36">
            <v>7045.3884851871544</v>
          </cell>
        </row>
        <row r="37">
          <cell r="C37">
            <v>0</v>
          </cell>
          <cell r="D37">
            <v>0</v>
          </cell>
          <cell r="G37">
            <v>0</v>
          </cell>
          <cell r="H37">
            <v>0</v>
          </cell>
        </row>
        <row r="38">
          <cell r="C38">
            <v>2323357.31</v>
          </cell>
          <cell r="D38">
            <v>1290754.0611111112</v>
          </cell>
          <cell r="F38">
            <v>-129779.5</v>
          </cell>
          <cell r="G38">
            <v>1160974.5611111112</v>
          </cell>
          <cell r="H38">
            <v>1047167.4958077214</v>
          </cell>
        </row>
        <row r="39">
          <cell r="C39">
            <v>0</v>
          </cell>
          <cell r="D39">
            <v>0</v>
          </cell>
          <cell r="G39">
            <v>0</v>
          </cell>
          <cell r="H39">
            <v>0</v>
          </cell>
        </row>
        <row r="40">
          <cell r="C40">
            <v>74531.33</v>
          </cell>
          <cell r="D40">
            <v>41406.294444444444</v>
          </cell>
          <cell r="G40">
            <v>41406.294444444444</v>
          </cell>
          <cell r="H40">
            <v>111593.78982671884</v>
          </cell>
        </row>
        <row r="41">
          <cell r="C41">
            <v>0</v>
          </cell>
          <cell r="D41">
            <v>0</v>
          </cell>
          <cell r="G41">
            <v>0</v>
          </cell>
          <cell r="H41">
            <v>0</v>
          </cell>
        </row>
        <row r="42">
          <cell r="C42">
            <v>0</v>
          </cell>
          <cell r="D42">
            <v>0</v>
          </cell>
          <cell r="G42">
            <v>0</v>
          </cell>
          <cell r="H42">
            <v>0</v>
          </cell>
        </row>
        <row r="43">
          <cell r="C43">
            <v>0</v>
          </cell>
          <cell r="D43">
            <v>0</v>
          </cell>
          <cell r="G43">
            <v>0</v>
          </cell>
          <cell r="H43">
            <v>0</v>
          </cell>
        </row>
        <row r="44">
          <cell r="C44">
            <v>0</v>
          </cell>
          <cell r="D44">
            <v>0</v>
          </cell>
          <cell r="G44">
            <v>0</v>
          </cell>
          <cell r="H44">
            <v>0</v>
          </cell>
        </row>
        <row r="45">
          <cell r="C45">
            <v>58118419.569999993</v>
          </cell>
          <cell r="D45">
            <v>32288010.872222219</v>
          </cell>
          <cell r="F45">
            <v>0</v>
          </cell>
          <cell r="G45">
            <v>32288010.872222219</v>
          </cell>
          <cell r="H45">
            <v>37636732.850754611</v>
          </cell>
          <cell r="J45">
            <v>-2014332</v>
          </cell>
        </row>
        <row r="46">
          <cell r="C46">
            <v>0</v>
          </cell>
          <cell r="D46">
            <v>0</v>
          </cell>
          <cell r="F46">
            <v>0</v>
          </cell>
          <cell r="G46">
            <v>0</v>
          </cell>
          <cell r="H46">
            <v>0</v>
          </cell>
          <cell r="J46">
            <v>0</v>
          </cell>
        </row>
        <row r="47">
          <cell r="C47">
            <v>0</v>
          </cell>
          <cell r="D47">
            <v>0</v>
          </cell>
          <cell r="G47">
            <v>0</v>
          </cell>
          <cell r="H47">
            <v>0</v>
          </cell>
        </row>
        <row r="48">
          <cell r="C48">
            <v>0</v>
          </cell>
          <cell r="D48">
            <v>0</v>
          </cell>
          <cell r="G48">
            <v>0</v>
          </cell>
          <cell r="H48">
            <v>0</v>
          </cell>
        </row>
        <row r="49">
          <cell r="C49">
            <v>0</v>
          </cell>
          <cell r="D49">
            <v>0</v>
          </cell>
          <cell r="G49">
            <v>0</v>
          </cell>
          <cell r="H49">
            <v>0</v>
          </cell>
        </row>
        <row r="50">
          <cell r="C50">
            <v>0</v>
          </cell>
          <cell r="D50">
            <v>0</v>
          </cell>
          <cell r="G50">
            <v>0</v>
          </cell>
          <cell r="H50">
            <v>0</v>
          </cell>
        </row>
        <row r="51">
          <cell r="C51">
            <v>0</v>
          </cell>
          <cell r="D51">
            <v>0</v>
          </cell>
          <cell r="G51">
            <v>0</v>
          </cell>
          <cell r="H51">
            <v>0</v>
          </cell>
        </row>
        <row r="52">
          <cell r="C52">
            <v>0</v>
          </cell>
          <cell r="D52">
            <v>0</v>
          </cell>
          <cell r="G52">
            <v>0</v>
          </cell>
          <cell r="H52">
            <v>0</v>
          </cell>
        </row>
        <row r="53">
          <cell r="C53">
            <v>58118419.569999993</v>
          </cell>
          <cell r="D53">
            <v>32288010.872222219</v>
          </cell>
          <cell r="F53">
            <v>0</v>
          </cell>
          <cell r="G53">
            <v>32288010.872222219</v>
          </cell>
          <cell r="H53">
            <v>37636732.850754611</v>
          </cell>
          <cell r="J53">
            <v>-2014332</v>
          </cell>
        </row>
        <row r="54">
          <cell r="C54">
            <v>58118419.569999993</v>
          </cell>
          <cell r="D54">
            <v>32288010.872222219</v>
          </cell>
          <cell r="F54">
            <v>0</v>
          </cell>
          <cell r="G54">
            <v>32288010.872222219</v>
          </cell>
          <cell r="H54">
            <v>37636732.850754611</v>
          </cell>
          <cell r="J54">
            <v>0</v>
          </cell>
        </row>
        <row r="55">
          <cell r="C55">
            <v>0</v>
          </cell>
          <cell r="D55">
            <v>0</v>
          </cell>
          <cell r="G55">
            <v>0</v>
          </cell>
          <cell r="H55">
            <v>0</v>
          </cell>
        </row>
        <row r="56">
          <cell r="C56">
            <v>54296204.909999996</v>
          </cell>
          <cell r="D56">
            <v>30164558.283333331</v>
          </cell>
          <cell r="G56">
            <v>30164558.283333331</v>
          </cell>
          <cell r="H56">
            <v>35275340.832867526</v>
          </cell>
        </row>
        <row r="57">
          <cell r="C57">
            <v>0</v>
          </cell>
          <cell r="D57">
            <v>0</v>
          </cell>
          <cell r="G57">
            <v>0</v>
          </cell>
          <cell r="H57">
            <v>0</v>
          </cell>
        </row>
        <row r="58">
          <cell r="C58">
            <v>3822214.66</v>
          </cell>
          <cell r="D58">
            <v>2123452.5888888887</v>
          </cell>
          <cell r="G58">
            <v>2123452.5888888887</v>
          </cell>
          <cell r="H58">
            <v>2361392.017887088</v>
          </cell>
        </row>
        <row r="59">
          <cell r="C59">
            <v>0</v>
          </cell>
          <cell r="D59">
            <v>0</v>
          </cell>
          <cell r="F59">
            <v>0</v>
          </cell>
          <cell r="G59">
            <v>0</v>
          </cell>
          <cell r="H59">
            <v>0</v>
          </cell>
          <cell r="J59">
            <v>-2014332</v>
          </cell>
        </row>
        <row r="60">
          <cell r="C60">
            <v>0</v>
          </cell>
          <cell r="D60">
            <v>0</v>
          </cell>
          <cell r="G60">
            <v>0</v>
          </cell>
          <cell r="H60">
            <v>0</v>
          </cell>
        </row>
        <row r="61">
          <cell r="C61">
            <v>0</v>
          </cell>
          <cell r="D61">
            <v>0</v>
          </cell>
          <cell r="G61">
            <v>0</v>
          </cell>
          <cell r="H61">
            <v>0</v>
          </cell>
        </row>
        <row r="62">
          <cell r="C62">
            <v>0</v>
          </cell>
          <cell r="D62">
            <v>0</v>
          </cell>
          <cell r="G62">
            <v>0</v>
          </cell>
          <cell r="H62">
            <v>0</v>
          </cell>
        </row>
        <row r="63">
          <cell r="C63">
            <v>0</v>
          </cell>
          <cell r="D63">
            <v>0</v>
          </cell>
          <cell r="G63">
            <v>0</v>
          </cell>
          <cell r="H63">
            <v>0</v>
          </cell>
          <cell r="I63" t="str">
            <v xml:space="preserve">A4.3.3 SIGMA - </v>
          </cell>
          <cell r="J63">
            <v>-2014332</v>
          </cell>
        </row>
        <row r="64">
          <cell r="C64">
            <v>0</v>
          </cell>
          <cell r="D64">
            <v>0</v>
          </cell>
          <cell r="F64">
            <v>0</v>
          </cell>
          <cell r="G64">
            <v>0</v>
          </cell>
          <cell r="H64">
            <v>0</v>
          </cell>
          <cell r="J64">
            <v>0</v>
          </cell>
        </row>
        <row r="65">
          <cell r="C65">
            <v>0</v>
          </cell>
          <cell r="D65">
            <v>0</v>
          </cell>
          <cell r="G65">
            <v>0</v>
          </cell>
          <cell r="H65">
            <v>0</v>
          </cell>
        </row>
        <row r="66">
          <cell r="C66">
            <v>0</v>
          </cell>
          <cell r="D66">
            <v>0</v>
          </cell>
          <cell r="G66">
            <v>0</v>
          </cell>
          <cell r="H66">
            <v>0</v>
          </cell>
        </row>
        <row r="67">
          <cell r="C67">
            <v>0</v>
          </cell>
          <cell r="D67">
            <v>0</v>
          </cell>
          <cell r="G67">
            <v>0</v>
          </cell>
          <cell r="H67">
            <v>0</v>
          </cell>
        </row>
        <row r="68">
          <cell r="C68">
            <v>0</v>
          </cell>
          <cell r="D68">
            <v>0</v>
          </cell>
          <cell r="G68">
            <v>0</v>
          </cell>
          <cell r="H68">
            <v>0</v>
          </cell>
        </row>
        <row r="69">
          <cell r="C69">
            <v>0</v>
          </cell>
          <cell r="D69">
            <v>0</v>
          </cell>
          <cell r="G69">
            <v>0</v>
          </cell>
          <cell r="H69">
            <v>0</v>
          </cell>
        </row>
        <row r="70">
          <cell r="C70">
            <v>0</v>
          </cell>
          <cell r="D70">
            <v>0</v>
          </cell>
          <cell r="G70">
            <v>0</v>
          </cell>
          <cell r="H70">
            <v>0</v>
          </cell>
        </row>
        <row r="71">
          <cell r="C71">
            <v>0</v>
          </cell>
          <cell r="D71">
            <v>0</v>
          </cell>
          <cell r="G71">
            <v>0</v>
          </cell>
          <cell r="H71">
            <v>0</v>
          </cell>
        </row>
        <row r="72">
          <cell r="C72">
            <v>358070.25</v>
          </cell>
          <cell r="D72">
            <v>198927.91666666698</v>
          </cell>
          <cell r="F72">
            <v>33304.083333333023</v>
          </cell>
          <cell r="G72">
            <v>232232</v>
          </cell>
          <cell r="H72">
            <v>275115</v>
          </cell>
          <cell r="J72">
            <v>0</v>
          </cell>
        </row>
        <row r="73">
          <cell r="C73">
            <v>3712596.19</v>
          </cell>
          <cell r="D73">
            <v>2062553.438888889</v>
          </cell>
          <cell r="F73">
            <v>1221570.561111111</v>
          </cell>
          <cell r="G73">
            <v>3284124</v>
          </cell>
          <cell r="H73">
            <v>3306132</v>
          </cell>
          <cell r="J73">
            <v>0</v>
          </cell>
        </row>
        <row r="74">
          <cell r="C74">
            <v>166438.29999999999</v>
          </cell>
          <cell r="D74">
            <v>92465.722222222219</v>
          </cell>
          <cell r="F74">
            <v>-92465.722222222219</v>
          </cell>
          <cell r="G74">
            <v>0</v>
          </cell>
          <cell r="H74">
            <v>0</v>
          </cell>
        </row>
        <row r="75">
          <cell r="C75">
            <v>3197081.68</v>
          </cell>
          <cell r="D75">
            <v>1776156.4888888889</v>
          </cell>
          <cell r="F75">
            <v>-1776156.4888888889</v>
          </cell>
          <cell r="G75">
            <v>0</v>
          </cell>
          <cell r="H75">
            <v>0</v>
          </cell>
        </row>
        <row r="76">
          <cell r="C76">
            <v>185768.76</v>
          </cell>
          <cell r="D76">
            <v>103204.86666666667</v>
          </cell>
          <cell r="F76">
            <v>3076454.1333333333</v>
          </cell>
          <cell r="G76">
            <v>3179659</v>
          </cell>
          <cell r="H76">
            <v>3174545</v>
          </cell>
        </row>
        <row r="77">
          <cell r="C77">
            <v>964.11</v>
          </cell>
          <cell r="D77">
            <v>535.61666666666667</v>
          </cell>
          <cell r="F77">
            <v>8613.3833333333332</v>
          </cell>
          <cell r="G77">
            <v>9149</v>
          </cell>
          <cell r="H77">
            <v>9149</v>
          </cell>
        </row>
        <row r="78">
          <cell r="C78">
            <v>133012.01</v>
          </cell>
          <cell r="D78">
            <v>73895.561111111121</v>
          </cell>
          <cell r="F78">
            <v>13786.438888888879</v>
          </cell>
          <cell r="G78">
            <v>87682</v>
          </cell>
          <cell r="H78">
            <v>113668</v>
          </cell>
        </row>
        <row r="79">
          <cell r="C79">
            <v>29331.33</v>
          </cell>
          <cell r="D79">
            <v>16295.183333333334</v>
          </cell>
          <cell r="F79">
            <v>-8661.1833333333343</v>
          </cell>
          <cell r="G79">
            <v>7634</v>
          </cell>
          <cell r="H79">
            <v>8770</v>
          </cell>
        </row>
        <row r="80">
          <cell r="C80">
            <v>0</v>
          </cell>
          <cell r="D80">
            <v>0</v>
          </cell>
          <cell r="G80">
            <v>0</v>
          </cell>
          <cell r="H80">
            <v>0</v>
          </cell>
        </row>
        <row r="81">
          <cell r="C81">
            <v>3354525.94</v>
          </cell>
          <cell r="D81">
            <v>1863625.5222222221</v>
          </cell>
          <cell r="F81">
            <v>1188266.4777777779</v>
          </cell>
          <cell r="G81">
            <v>3051892</v>
          </cell>
          <cell r="H81">
            <v>3031017</v>
          </cell>
          <cell r="J81">
            <v>0</v>
          </cell>
        </row>
        <row r="82">
          <cell r="C82">
            <v>3182102.26</v>
          </cell>
          <cell r="D82">
            <v>1767834.5888888887</v>
          </cell>
          <cell r="F82">
            <v>-1767834.5888888887</v>
          </cell>
          <cell r="G82">
            <v>0</v>
          </cell>
          <cell r="H82">
            <v>0</v>
          </cell>
        </row>
        <row r="83">
          <cell r="C83">
            <v>101295.65</v>
          </cell>
          <cell r="D83">
            <v>56275.361111111109</v>
          </cell>
          <cell r="F83">
            <v>2979164.638888889</v>
          </cell>
          <cell r="G83">
            <v>3035440</v>
          </cell>
          <cell r="H83">
            <v>3010317</v>
          </cell>
        </row>
        <row r="84">
          <cell r="C84">
            <v>425.6</v>
          </cell>
          <cell r="D84">
            <v>236.44444444444446</v>
          </cell>
          <cell r="F84">
            <v>2421.5555555555557</v>
          </cell>
          <cell r="G84">
            <v>2658</v>
          </cell>
          <cell r="H84">
            <v>2200</v>
          </cell>
        </row>
        <row r="85">
          <cell r="C85">
            <v>70702.429999999993</v>
          </cell>
          <cell r="D85">
            <v>39279.127777777772</v>
          </cell>
          <cell r="F85">
            <v>-25485.127777777772</v>
          </cell>
          <cell r="G85">
            <v>13794</v>
          </cell>
          <cell r="H85">
            <v>18500</v>
          </cell>
        </row>
        <row r="86">
          <cell r="C86">
            <v>0</v>
          </cell>
          <cell r="D86">
            <v>0</v>
          </cell>
          <cell r="G86">
            <v>0</v>
          </cell>
          <cell r="H86">
            <v>0</v>
          </cell>
        </row>
        <row r="87">
          <cell r="C87">
            <v>0</v>
          </cell>
          <cell r="D87">
            <v>0</v>
          </cell>
          <cell r="G87">
            <v>0</v>
          </cell>
          <cell r="H87">
            <v>0</v>
          </cell>
        </row>
        <row r="88">
          <cell r="C88">
            <v>5151.019999999553</v>
          </cell>
          <cell r="D88">
            <v>2861.6777777774259</v>
          </cell>
          <cell r="F88">
            <v>10026.322222222574</v>
          </cell>
          <cell r="G88">
            <v>12888</v>
          </cell>
          <cell r="H88">
            <v>12888</v>
          </cell>
          <cell r="J88">
            <v>0</v>
          </cell>
        </row>
        <row r="89">
          <cell r="C89">
            <v>3682892.51</v>
          </cell>
          <cell r="D89">
            <v>2046051.3944444442</v>
          </cell>
          <cell r="F89">
            <v>2163209.6055555558</v>
          </cell>
          <cell r="G89">
            <v>4209261</v>
          </cell>
          <cell r="H89">
            <v>4209261</v>
          </cell>
          <cell r="J89">
            <v>0</v>
          </cell>
        </row>
        <row r="90">
          <cell r="C90">
            <v>0</v>
          </cell>
          <cell r="D90">
            <v>0</v>
          </cell>
          <cell r="F90">
            <v>679373</v>
          </cell>
          <cell r="G90">
            <v>679373</v>
          </cell>
          <cell r="H90">
            <v>679373</v>
          </cell>
        </row>
        <row r="91">
          <cell r="C91">
            <v>3682892.51</v>
          </cell>
          <cell r="D91">
            <v>2046051.3944444442</v>
          </cell>
          <cell r="F91">
            <v>1483836.6055555558</v>
          </cell>
          <cell r="G91">
            <v>3529888</v>
          </cell>
          <cell r="H91">
            <v>3529888</v>
          </cell>
        </row>
        <row r="92">
          <cell r="C92">
            <v>3677741.49</v>
          </cell>
          <cell r="D92">
            <v>2043189.7166666668</v>
          </cell>
          <cell r="F92">
            <v>2153183.2833333332</v>
          </cell>
          <cell r="G92">
            <v>4196373</v>
          </cell>
          <cell r="H92">
            <v>4196373</v>
          </cell>
          <cell r="J92">
            <v>0</v>
          </cell>
        </row>
        <row r="93">
          <cell r="C93">
            <v>0</v>
          </cell>
          <cell r="D93">
            <v>0</v>
          </cell>
          <cell r="F93">
            <v>679373</v>
          </cell>
          <cell r="G93">
            <v>679373</v>
          </cell>
          <cell r="H93">
            <v>679373</v>
          </cell>
        </row>
        <row r="94">
          <cell r="C94">
            <v>3677741.49</v>
          </cell>
          <cell r="D94">
            <v>2043189.7166666668</v>
          </cell>
          <cell r="F94">
            <v>1473810.2833333332</v>
          </cell>
          <cell r="G94">
            <v>3517000</v>
          </cell>
          <cell r="H94">
            <v>3517000</v>
          </cell>
        </row>
        <row r="96">
          <cell r="C96">
            <v>69703743.960000008</v>
          </cell>
          <cell r="D96">
            <v>38724302.199999996</v>
          </cell>
          <cell r="F96">
            <v>-3682972.7255555564</v>
          </cell>
          <cell r="G96">
            <v>35041329.474444441</v>
          </cell>
          <cell r="H96">
            <v>40457426.653247617</v>
          </cell>
          <cell r="J96">
            <v>-1480322</v>
          </cell>
        </row>
        <row r="97">
          <cell r="C97">
            <v>8329404.2200000025</v>
          </cell>
          <cell r="D97">
            <v>4627446.7888888894</v>
          </cell>
          <cell r="F97">
            <v>-3851494.47</v>
          </cell>
          <cell r="G97">
            <v>775952.31888888916</v>
          </cell>
          <cell r="H97">
            <v>4458565.3158188928</v>
          </cell>
          <cell r="J97">
            <v>1043294</v>
          </cell>
        </row>
        <row r="98">
          <cell r="C98">
            <v>0</v>
          </cell>
          <cell r="D98">
            <v>0</v>
          </cell>
          <cell r="F98">
            <v>0</v>
          </cell>
          <cell r="G98">
            <v>0</v>
          </cell>
          <cell r="H98">
            <v>0</v>
          </cell>
          <cell r="J98">
            <v>0</v>
          </cell>
        </row>
        <row r="99">
          <cell r="C99">
            <v>0</v>
          </cell>
          <cell r="D99">
            <v>0</v>
          </cell>
          <cell r="F99">
            <v>0</v>
          </cell>
          <cell r="G99">
            <v>0</v>
          </cell>
          <cell r="H99">
            <v>0</v>
          </cell>
          <cell r="J99">
            <v>0</v>
          </cell>
        </row>
        <row r="100">
          <cell r="C100">
            <v>708291.77</v>
          </cell>
          <cell r="D100">
            <v>393495.42777777778</v>
          </cell>
          <cell r="F100">
            <v>-65391.38</v>
          </cell>
          <cell r="G100">
            <v>328104.04777777777</v>
          </cell>
          <cell r="H100">
            <v>404082.33091112354</v>
          </cell>
          <cell r="J100">
            <v>0</v>
          </cell>
        </row>
        <row r="101">
          <cell r="C101">
            <v>0</v>
          </cell>
          <cell r="D101">
            <v>0</v>
          </cell>
          <cell r="F101">
            <v>0</v>
          </cell>
          <cell r="G101">
            <v>0</v>
          </cell>
          <cell r="H101">
            <v>0</v>
          </cell>
          <cell r="J101">
            <v>0</v>
          </cell>
        </row>
        <row r="102">
          <cell r="C102">
            <v>0</v>
          </cell>
          <cell r="D102">
            <v>0</v>
          </cell>
          <cell r="G102">
            <v>0</v>
          </cell>
          <cell r="H102">
            <v>0</v>
          </cell>
        </row>
        <row r="103">
          <cell r="C103">
            <v>0</v>
          </cell>
          <cell r="D103">
            <v>0</v>
          </cell>
          <cell r="G103">
            <v>0</v>
          </cell>
          <cell r="H103">
            <v>0</v>
          </cell>
        </row>
        <row r="104">
          <cell r="C104">
            <v>0</v>
          </cell>
          <cell r="D104">
            <v>0</v>
          </cell>
          <cell r="G104">
            <v>0</v>
          </cell>
          <cell r="H104">
            <v>0</v>
          </cell>
        </row>
        <row r="105">
          <cell r="C105">
            <v>0</v>
          </cell>
          <cell r="D105">
            <v>0</v>
          </cell>
          <cell r="F105">
            <v>0</v>
          </cell>
          <cell r="G105">
            <v>0</v>
          </cell>
          <cell r="H105">
            <v>0</v>
          </cell>
          <cell r="J105">
            <v>0</v>
          </cell>
        </row>
        <row r="106">
          <cell r="C106">
            <v>0</v>
          </cell>
          <cell r="D106">
            <v>0</v>
          </cell>
          <cell r="G106">
            <v>0</v>
          </cell>
          <cell r="H106">
            <v>0</v>
          </cell>
        </row>
        <row r="107">
          <cell r="C107">
            <v>0</v>
          </cell>
          <cell r="D107">
            <v>0</v>
          </cell>
          <cell r="G107">
            <v>0</v>
          </cell>
          <cell r="H107">
            <v>0</v>
          </cell>
        </row>
        <row r="108">
          <cell r="C108">
            <v>0</v>
          </cell>
          <cell r="D108">
            <v>0</v>
          </cell>
          <cell r="G108">
            <v>0</v>
          </cell>
          <cell r="H108">
            <v>0</v>
          </cell>
        </row>
        <row r="109">
          <cell r="C109">
            <v>0</v>
          </cell>
          <cell r="D109">
            <v>0</v>
          </cell>
          <cell r="G109">
            <v>0</v>
          </cell>
          <cell r="H109">
            <v>0</v>
          </cell>
        </row>
        <row r="110">
          <cell r="C110">
            <v>7621112.450000002</v>
          </cell>
          <cell r="D110">
            <v>4233951.3611111119</v>
          </cell>
          <cell r="F110">
            <v>-3786103.09</v>
          </cell>
          <cell r="G110">
            <v>447848.27111111209</v>
          </cell>
          <cell r="H110">
            <v>4054482.9849077696</v>
          </cell>
          <cell r="J110">
            <v>1043294</v>
          </cell>
        </row>
        <row r="111">
          <cell r="C111">
            <v>0</v>
          </cell>
          <cell r="D111">
            <v>0</v>
          </cell>
          <cell r="G111">
            <v>0</v>
          </cell>
          <cell r="H111">
            <v>0</v>
          </cell>
        </row>
        <row r="112">
          <cell r="C112">
            <v>7584165.0600000024</v>
          </cell>
          <cell r="D112">
            <v>4213425.0333333341</v>
          </cell>
          <cell r="F112">
            <v>-3765576.76</v>
          </cell>
          <cell r="G112">
            <v>447848.27333333436</v>
          </cell>
          <cell r="H112">
            <v>4033830.4471771936</v>
          </cell>
          <cell r="I112" t="str">
            <v xml:space="preserve">A4.3.3 SIGMA - </v>
          </cell>
          <cell r="J112">
            <v>523388</v>
          </cell>
        </row>
        <row r="113">
          <cell r="C113">
            <v>0</v>
          </cell>
          <cell r="D113">
            <v>0</v>
          </cell>
          <cell r="G113">
            <v>0</v>
          </cell>
          <cell r="H113">
            <v>20652.537730575816</v>
          </cell>
          <cell r="I113" t="str">
            <v xml:space="preserve">A4.3.3 SIGMA - </v>
          </cell>
          <cell r="J113">
            <v>200000</v>
          </cell>
        </row>
        <row r="114">
          <cell r="C114">
            <v>36947.39</v>
          </cell>
          <cell r="D114">
            <v>20526.327777777777</v>
          </cell>
          <cell r="F114">
            <v>-20526.330000000002</v>
          </cell>
          <cell r="G114">
            <v>-2.2222222251002677E-3</v>
          </cell>
          <cell r="H114">
            <v>0</v>
          </cell>
        </row>
        <row r="115">
          <cell r="C115">
            <v>0</v>
          </cell>
          <cell r="D115">
            <v>0</v>
          </cell>
          <cell r="G115">
            <v>0</v>
          </cell>
          <cell r="H115">
            <v>0</v>
          </cell>
          <cell r="I115" t="str">
            <v xml:space="preserve">A4.3.3 SIGMA - </v>
          </cell>
          <cell r="J115">
            <v>319906</v>
          </cell>
        </row>
        <row r="116">
          <cell r="C116">
            <v>0</v>
          </cell>
          <cell r="D116">
            <v>0</v>
          </cell>
          <cell r="G116">
            <v>0</v>
          </cell>
          <cell r="H116">
            <v>0</v>
          </cell>
        </row>
        <row r="117">
          <cell r="C117">
            <v>0</v>
          </cell>
          <cell r="D117">
            <v>0</v>
          </cell>
          <cell r="F117">
            <v>0</v>
          </cell>
          <cell r="G117">
            <v>0</v>
          </cell>
          <cell r="H117">
            <v>1684188.6249301287</v>
          </cell>
          <cell r="J117">
            <v>0</v>
          </cell>
        </row>
        <row r="118">
          <cell r="C118">
            <v>0</v>
          </cell>
          <cell r="D118">
            <v>0</v>
          </cell>
          <cell r="F118">
            <v>0</v>
          </cell>
          <cell r="G118">
            <v>0</v>
          </cell>
          <cell r="H118">
            <v>1684188.6249301287</v>
          </cell>
          <cell r="J118">
            <v>0</v>
          </cell>
        </row>
        <row r="119">
          <cell r="C119">
            <v>0</v>
          </cell>
          <cell r="D119">
            <v>0</v>
          </cell>
          <cell r="F119">
            <v>0</v>
          </cell>
          <cell r="G119">
            <v>0</v>
          </cell>
          <cell r="H119">
            <v>0</v>
          </cell>
          <cell r="J119">
            <v>0</v>
          </cell>
        </row>
        <row r="120">
          <cell r="C120">
            <v>0</v>
          </cell>
          <cell r="D120">
            <v>0</v>
          </cell>
          <cell r="G120">
            <v>0</v>
          </cell>
          <cell r="H120">
            <v>0</v>
          </cell>
        </row>
        <row r="121">
          <cell r="C121">
            <v>0</v>
          </cell>
          <cell r="D121">
            <v>0</v>
          </cell>
          <cell r="G121">
            <v>0</v>
          </cell>
          <cell r="H121">
            <v>0</v>
          </cell>
        </row>
        <row r="122">
          <cell r="C122">
            <v>0</v>
          </cell>
          <cell r="D122">
            <v>0</v>
          </cell>
          <cell r="G122">
            <v>0</v>
          </cell>
          <cell r="H122">
            <v>0</v>
          </cell>
        </row>
        <row r="123">
          <cell r="C123">
            <v>0</v>
          </cell>
          <cell r="D123">
            <v>0</v>
          </cell>
          <cell r="G123">
            <v>0</v>
          </cell>
          <cell r="H123">
            <v>0</v>
          </cell>
        </row>
        <row r="124">
          <cell r="C124">
            <v>0</v>
          </cell>
          <cell r="D124">
            <v>0</v>
          </cell>
          <cell r="G124">
            <v>0</v>
          </cell>
          <cell r="H124">
            <v>0</v>
          </cell>
        </row>
        <row r="125">
          <cell r="C125">
            <v>0</v>
          </cell>
          <cell r="D125">
            <v>0</v>
          </cell>
          <cell r="G125">
            <v>0</v>
          </cell>
          <cell r="H125">
            <v>0</v>
          </cell>
        </row>
        <row r="126">
          <cell r="C126">
            <v>0</v>
          </cell>
          <cell r="D126">
            <v>0</v>
          </cell>
          <cell r="F126">
            <v>0</v>
          </cell>
          <cell r="G126">
            <v>0</v>
          </cell>
          <cell r="H126">
            <v>0</v>
          </cell>
          <cell r="J126">
            <v>0</v>
          </cell>
        </row>
        <row r="127">
          <cell r="C127">
            <v>0</v>
          </cell>
          <cell r="D127">
            <v>0</v>
          </cell>
          <cell r="G127">
            <v>0</v>
          </cell>
          <cell r="H127">
            <v>0</v>
          </cell>
        </row>
        <row r="128">
          <cell r="C128">
            <v>0</v>
          </cell>
          <cell r="D128">
            <v>0</v>
          </cell>
          <cell r="G128">
            <v>0</v>
          </cell>
          <cell r="H128">
            <v>0</v>
          </cell>
        </row>
        <row r="129">
          <cell r="C129">
            <v>0</v>
          </cell>
          <cell r="D129">
            <v>0</v>
          </cell>
          <cell r="G129">
            <v>0</v>
          </cell>
          <cell r="H129">
            <v>0</v>
          </cell>
        </row>
        <row r="130">
          <cell r="C130">
            <v>0</v>
          </cell>
          <cell r="D130">
            <v>0</v>
          </cell>
          <cell r="G130">
            <v>0</v>
          </cell>
          <cell r="H130">
            <v>0</v>
          </cell>
        </row>
        <row r="131">
          <cell r="C131">
            <v>0</v>
          </cell>
          <cell r="D131">
            <v>0</v>
          </cell>
          <cell r="G131">
            <v>0</v>
          </cell>
          <cell r="H131">
            <v>0</v>
          </cell>
        </row>
        <row r="132">
          <cell r="C132">
            <v>0</v>
          </cell>
          <cell r="D132">
            <v>0</v>
          </cell>
          <cell r="G132">
            <v>0</v>
          </cell>
          <cell r="H132">
            <v>0</v>
          </cell>
        </row>
        <row r="133">
          <cell r="C133">
            <v>0</v>
          </cell>
          <cell r="D133">
            <v>0</v>
          </cell>
          <cell r="F133">
            <v>0</v>
          </cell>
          <cell r="G133">
            <v>0</v>
          </cell>
          <cell r="H133">
            <v>0</v>
          </cell>
          <cell r="J133">
            <v>0</v>
          </cell>
        </row>
        <row r="134">
          <cell r="C134">
            <v>61374339.740000002</v>
          </cell>
          <cell r="D134">
            <v>34096855.411111109</v>
          </cell>
          <cell r="F134">
            <v>168521.74444444384</v>
          </cell>
          <cell r="G134">
            <v>34265377.155555554</v>
          </cell>
          <cell r="H134">
            <v>34314672.712498598</v>
          </cell>
          <cell r="J134">
            <v>-2523616</v>
          </cell>
        </row>
        <row r="135">
          <cell r="C135">
            <v>61256201.859999999</v>
          </cell>
          <cell r="D135">
            <v>34031223.255555555</v>
          </cell>
          <cell r="F135">
            <v>283449.74444444384</v>
          </cell>
          <cell r="G135">
            <v>34314673</v>
          </cell>
          <cell r="H135">
            <v>29386411.939999998</v>
          </cell>
          <cell r="J135">
            <v>-2379085</v>
          </cell>
        </row>
        <row r="136">
          <cell r="C136">
            <v>2464600</v>
          </cell>
          <cell r="D136">
            <v>1369222.2222222222</v>
          </cell>
          <cell r="F136">
            <v>-1335222.2222222222</v>
          </cell>
          <cell r="G136">
            <v>34000</v>
          </cell>
          <cell r="H136">
            <v>34000</v>
          </cell>
        </row>
        <row r="137">
          <cell r="C137">
            <v>0</v>
          </cell>
          <cell r="D137">
            <v>0</v>
          </cell>
          <cell r="G137">
            <v>0</v>
          </cell>
          <cell r="H137">
            <v>0</v>
          </cell>
        </row>
        <row r="138">
          <cell r="C138">
            <v>0</v>
          </cell>
          <cell r="D138">
            <v>0</v>
          </cell>
          <cell r="G138">
            <v>0</v>
          </cell>
          <cell r="H138">
            <v>0</v>
          </cell>
        </row>
        <row r="139">
          <cell r="C139">
            <v>61590.53</v>
          </cell>
          <cell r="D139">
            <v>34216.961111111108</v>
          </cell>
          <cell r="F139">
            <v>-29216.961111111108</v>
          </cell>
          <cell r="G139">
            <v>5000</v>
          </cell>
          <cell r="H139">
            <v>5000</v>
          </cell>
        </row>
        <row r="140">
          <cell r="C140">
            <v>0</v>
          </cell>
          <cell r="D140">
            <v>0</v>
          </cell>
          <cell r="G140">
            <v>0</v>
          </cell>
          <cell r="H140">
            <v>0</v>
          </cell>
        </row>
        <row r="141">
          <cell r="C141">
            <v>0</v>
          </cell>
          <cell r="D141">
            <v>0</v>
          </cell>
          <cell r="G141">
            <v>0</v>
          </cell>
          <cell r="H141">
            <v>0</v>
          </cell>
        </row>
        <row r="142">
          <cell r="C142">
            <v>2817098.7</v>
          </cell>
          <cell r="D142">
            <v>1565054.8333333335</v>
          </cell>
          <cell r="F142">
            <v>-1565054.8333333335</v>
          </cell>
          <cell r="G142">
            <v>0</v>
          </cell>
          <cell r="H142">
            <v>0</v>
          </cell>
        </row>
        <row r="143">
          <cell r="C143">
            <v>0</v>
          </cell>
          <cell r="D143">
            <v>0</v>
          </cell>
          <cell r="G143">
            <v>0</v>
          </cell>
          <cell r="H143">
            <v>0</v>
          </cell>
        </row>
        <row r="144">
          <cell r="C144">
            <v>0</v>
          </cell>
          <cell r="D144">
            <v>0</v>
          </cell>
          <cell r="G144">
            <v>0</v>
          </cell>
          <cell r="H144">
            <v>0</v>
          </cell>
        </row>
        <row r="145">
          <cell r="C145">
            <v>55912912.630000003</v>
          </cell>
          <cell r="D145">
            <v>31062729.23888889</v>
          </cell>
          <cell r="F145">
            <v>3212943.7611111104</v>
          </cell>
          <cell r="G145">
            <v>34275673</v>
          </cell>
          <cell r="H145">
            <v>29347411.939999998</v>
          </cell>
          <cell r="I145" t="str">
            <v xml:space="preserve">A4.3.3 SIGMA - </v>
          </cell>
          <cell r="J145">
            <v>-2379085</v>
          </cell>
        </row>
        <row r="146">
          <cell r="C146">
            <v>0</v>
          </cell>
          <cell r="D146">
            <v>0</v>
          </cell>
          <cell r="G146">
            <v>0</v>
          </cell>
          <cell r="H146">
            <v>0</v>
          </cell>
        </row>
        <row r="147">
          <cell r="C147">
            <v>0</v>
          </cell>
          <cell r="D147">
            <v>0</v>
          </cell>
          <cell r="G147">
            <v>0</v>
          </cell>
          <cell r="H147">
            <v>0</v>
          </cell>
        </row>
        <row r="148">
          <cell r="C148">
            <v>0</v>
          </cell>
          <cell r="D148">
            <v>0</v>
          </cell>
          <cell r="G148">
            <v>0</v>
          </cell>
          <cell r="H148">
            <v>0</v>
          </cell>
        </row>
        <row r="149">
          <cell r="C149">
            <v>118137.88</v>
          </cell>
          <cell r="D149">
            <v>65632.155555555553</v>
          </cell>
          <cell r="F149">
            <v>-114928</v>
          </cell>
          <cell r="G149">
            <v>-49295.844444444447</v>
          </cell>
          <cell r="H149">
            <v>4928260.772498602</v>
          </cell>
          <cell r="J149">
            <v>-144531</v>
          </cell>
        </row>
        <row r="151">
          <cell r="C151">
            <v>118137.88000000082</v>
          </cell>
          <cell r="D151">
            <v>62854.409999999363</v>
          </cell>
          <cell r="F151">
            <v>-112150.1</v>
          </cell>
          <cell r="G151">
            <v>-49295.690000000643</v>
          </cell>
          <cell r="H151">
            <v>4928260.8499999996</v>
          </cell>
          <cell r="J151">
            <v>-144531</v>
          </cell>
        </row>
        <row r="152">
          <cell r="C152">
            <v>5769682.7100000009</v>
          </cell>
          <cell r="D152">
            <v>3232434.73</v>
          </cell>
          <cell r="F152">
            <v>299.25</v>
          </cell>
          <cell r="G152">
            <v>3232733.98</v>
          </cell>
          <cell r="H152">
            <v>51191732.770000003</v>
          </cell>
        </row>
        <row r="153">
          <cell r="C153">
            <v>0</v>
          </cell>
          <cell r="D153">
            <v>0</v>
          </cell>
          <cell r="G153">
            <v>0</v>
          </cell>
          <cell r="H153">
            <v>0</v>
          </cell>
        </row>
        <row r="154">
          <cell r="C154">
            <v>5769682.7100000009</v>
          </cell>
          <cell r="D154">
            <v>3232434.73</v>
          </cell>
          <cell r="F154">
            <v>299.25</v>
          </cell>
          <cell r="G154">
            <v>3232733.98</v>
          </cell>
          <cell r="H154">
            <v>51191732.770000003</v>
          </cell>
          <cell r="J154">
            <v>0</v>
          </cell>
        </row>
        <row r="155">
          <cell r="C155">
            <v>-5316995.62</v>
          </cell>
          <cell r="D155">
            <v>-2981406.43</v>
          </cell>
          <cell r="F155">
            <v>165636.51999999999</v>
          </cell>
          <cell r="G155">
            <v>-2815769.91</v>
          </cell>
          <cell r="H155">
            <v>-32617543.459999997</v>
          </cell>
          <cell r="J155">
            <v>0</v>
          </cell>
        </row>
        <row r="156">
          <cell r="C156">
            <v>0</v>
          </cell>
          <cell r="D156">
            <v>0</v>
          </cell>
          <cell r="G156">
            <v>0</v>
          </cell>
          <cell r="H156">
            <v>0</v>
          </cell>
        </row>
        <row r="157">
          <cell r="C157">
            <v>0</v>
          </cell>
          <cell r="D157">
            <v>0</v>
          </cell>
          <cell r="G157">
            <v>0</v>
          </cell>
          <cell r="H157">
            <v>0</v>
          </cell>
        </row>
        <row r="158">
          <cell r="C158">
            <v>0</v>
          </cell>
          <cell r="D158">
            <v>0</v>
          </cell>
          <cell r="G158">
            <v>0</v>
          </cell>
          <cell r="H158">
            <v>0</v>
          </cell>
        </row>
        <row r="159">
          <cell r="C159">
            <v>0</v>
          </cell>
          <cell r="D159">
            <v>0</v>
          </cell>
          <cell r="G159">
            <v>0</v>
          </cell>
          <cell r="H159">
            <v>0</v>
          </cell>
        </row>
        <row r="160">
          <cell r="C160">
            <v>0</v>
          </cell>
          <cell r="D160">
            <v>0</v>
          </cell>
          <cell r="G160">
            <v>0</v>
          </cell>
          <cell r="H160">
            <v>0</v>
          </cell>
        </row>
        <row r="161">
          <cell r="C161">
            <v>-2725139.18</v>
          </cell>
          <cell r="D161">
            <v>-1529976.99</v>
          </cell>
          <cell r="F161">
            <v>165695.03</v>
          </cell>
          <cell r="G161">
            <v>-1364281.96</v>
          </cell>
          <cell r="H161">
            <v>-30032439.559999999</v>
          </cell>
        </row>
        <row r="162">
          <cell r="C162">
            <v>0</v>
          </cell>
          <cell r="D162">
            <v>0</v>
          </cell>
          <cell r="G162">
            <v>0</v>
          </cell>
          <cell r="H162">
            <v>0</v>
          </cell>
        </row>
        <row r="163">
          <cell r="C163">
            <v>0</v>
          </cell>
          <cell r="D163">
            <v>0</v>
          </cell>
          <cell r="G163">
            <v>0</v>
          </cell>
          <cell r="H163">
            <v>0</v>
          </cell>
        </row>
        <row r="164">
          <cell r="C164">
            <v>0</v>
          </cell>
          <cell r="D164">
            <v>0</v>
          </cell>
          <cell r="G164">
            <v>0</v>
          </cell>
          <cell r="H164">
            <v>0</v>
          </cell>
        </row>
        <row r="165">
          <cell r="C165">
            <v>-2591963.41</v>
          </cell>
          <cell r="D165">
            <v>-1451487.95</v>
          </cell>
          <cell r="G165">
            <v>-1451487.95</v>
          </cell>
          <cell r="H165">
            <v>-2534388.3199999998</v>
          </cell>
        </row>
        <row r="166">
          <cell r="C166">
            <v>0</v>
          </cell>
          <cell r="D166">
            <v>0</v>
          </cell>
          <cell r="G166">
            <v>0</v>
          </cell>
          <cell r="H166">
            <v>0</v>
          </cell>
        </row>
        <row r="167">
          <cell r="C167">
            <v>0</v>
          </cell>
          <cell r="D167">
            <v>0</v>
          </cell>
          <cell r="G167">
            <v>0</v>
          </cell>
          <cell r="H167">
            <v>0</v>
          </cell>
        </row>
        <row r="168">
          <cell r="C168">
            <v>106.97</v>
          </cell>
          <cell r="D168">
            <v>58.51</v>
          </cell>
          <cell r="F168">
            <v>-58.51</v>
          </cell>
          <cell r="G168">
            <v>0</v>
          </cell>
          <cell r="H168">
            <v>0</v>
          </cell>
        </row>
        <row r="169">
          <cell r="C169">
            <v>0</v>
          </cell>
          <cell r="D169">
            <v>0</v>
          </cell>
          <cell r="G169">
            <v>0</v>
          </cell>
          <cell r="H169">
            <v>-50715.579999999842</v>
          </cell>
        </row>
        <row r="170">
          <cell r="C170">
            <v>0</v>
          </cell>
          <cell r="D170">
            <v>0</v>
          </cell>
          <cell r="G170">
            <v>0</v>
          </cell>
          <cell r="H170">
            <v>0</v>
          </cell>
        </row>
        <row r="171">
          <cell r="C171">
            <v>-42619.24</v>
          </cell>
          <cell r="D171">
            <v>-24149.26</v>
          </cell>
          <cell r="F171">
            <v>-9169.74</v>
          </cell>
          <cell r="G171">
            <v>-33319</v>
          </cell>
          <cell r="H171">
            <v>-69052</v>
          </cell>
          <cell r="J171">
            <v>0</v>
          </cell>
        </row>
        <row r="172">
          <cell r="C172">
            <v>0</v>
          </cell>
          <cell r="D172">
            <v>0</v>
          </cell>
          <cell r="G172">
            <v>0</v>
          </cell>
          <cell r="H172">
            <v>0</v>
          </cell>
        </row>
        <row r="173">
          <cell r="C173">
            <v>0</v>
          </cell>
          <cell r="D173">
            <v>0</v>
          </cell>
          <cell r="G173">
            <v>0</v>
          </cell>
          <cell r="H173">
            <v>0</v>
          </cell>
        </row>
        <row r="174">
          <cell r="C174">
            <v>0</v>
          </cell>
          <cell r="D174">
            <v>0</v>
          </cell>
          <cell r="G174">
            <v>0</v>
          </cell>
          <cell r="H174">
            <v>0</v>
          </cell>
        </row>
        <row r="175">
          <cell r="C175">
            <v>-42619.24</v>
          </cell>
          <cell r="D175">
            <v>-24149.26</v>
          </cell>
          <cell r="F175">
            <v>-9169.74</v>
          </cell>
          <cell r="G175">
            <v>-33319</v>
          </cell>
          <cell r="H175">
            <v>-69052</v>
          </cell>
        </row>
        <row r="176">
          <cell r="C176">
            <v>-131317.59</v>
          </cell>
          <cell r="D176">
            <v>-73559.360000000001</v>
          </cell>
          <cell r="F176">
            <v>-2994.25</v>
          </cell>
          <cell r="G176">
            <v>-76553.61</v>
          </cell>
          <cell r="H176">
            <v>-225847.96</v>
          </cell>
          <cell r="J176">
            <v>0</v>
          </cell>
        </row>
        <row r="177">
          <cell r="C177">
            <v>0</v>
          </cell>
          <cell r="D177">
            <v>0</v>
          </cell>
          <cell r="G177">
            <v>0</v>
          </cell>
          <cell r="H177">
            <v>0</v>
          </cell>
        </row>
        <row r="178">
          <cell r="C178">
            <v>0</v>
          </cell>
          <cell r="D178">
            <v>0</v>
          </cell>
          <cell r="G178">
            <v>0</v>
          </cell>
          <cell r="H178">
            <v>0</v>
          </cell>
        </row>
        <row r="179">
          <cell r="C179">
            <v>0</v>
          </cell>
          <cell r="D179">
            <v>0</v>
          </cell>
          <cell r="G179">
            <v>0</v>
          </cell>
          <cell r="H179">
            <v>0</v>
          </cell>
        </row>
        <row r="180">
          <cell r="C180">
            <v>0</v>
          </cell>
          <cell r="D180">
            <v>0</v>
          </cell>
          <cell r="G180">
            <v>0</v>
          </cell>
          <cell r="H180">
            <v>0</v>
          </cell>
        </row>
        <row r="181">
          <cell r="C181">
            <v>-101562.02</v>
          </cell>
          <cell r="D181">
            <v>-56893.51</v>
          </cell>
          <cell r="F181">
            <v>-103.18</v>
          </cell>
          <cell r="G181">
            <v>-56996.69</v>
          </cell>
          <cell r="H181">
            <v>-123539.05</v>
          </cell>
        </row>
        <row r="182">
          <cell r="C182">
            <v>-7998.75</v>
          </cell>
          <cell r="D182">
            <v>-4438.8</v>
          </cell>
          <cell r="G182">
            <v>-4438.8</v>
          </cell>
          <cell r="H182">
            <v>-43245.43</v>
          </cell>
        </row>
        <row r="183">
          <cell r="C183">
            <v>-21631.52</v>
          </cell>
          <cell r="D183">
            <v>-12155.12</v>
          </cell>
          <cell r="G183">
            <v>-12155.12</v>
          </cell>
          <cell r="H183">
            <v>-62385.48</v>
          </cell>
        </row>
        <row r="184">
          <cell r="C184">
            <v>0</v>
          </cell>
          <cell r="D184">
            <v>0</v>
          </cell>
          <cell r="G184">
            <v>0</v>
          </cell>
          <cell r="H184">
            <v>0</v>
          </cell>
        </row>
        <row r="185">
          <cell r="C185">
            <v>0</v>
          </cell>
          <cell r="D185">
            <v>0</v>
          </cell>
          <cell r="G185">
            <v>0</v>
          </cell>
          <cell r="H185">
            <v>0</v>
          </cell>
        </row>
        <row r="186">
          <cell r="C186">
            <v>0</v>
          </cell>
          <cell r="D186">
            <v>0</v>
          </cell>
          <cell r="G186">
            <v>0</v>
          </cell>
          <cell r="H186">
            <v>0</v>
          </cell>
        </row>
        <row r="187">
          <cell r="C187">
            <v>0</v>
          </cell>
          <cell r="D187">
            <v>0</v>
          </cell>
          <cell r="G187">
            <v>0</v>
          </cell>
          <cell r="H187">
            <v>0</v>
          </cell>
        </row>
        <row r="188">
          <cell r="C188">
            <v>0</v>
          </cell>
          <cell r="D188">
            <v>0</v>
          </cell>
          <cell r="G188">
            <v>0</v>
          </cell>
          <cell r="H188">
            <v>0</v>
          </cell>
        </row>
        <row r="189">
          <cell r="C189">
            <v>6441.5</v>
          </cell>
          <cell r="D189">
            <v>3698.07</v>
          </cell>
          <cell r="F189">
            <v>39.929999999999836</v>
          </cell>
          <cell r="G189">
            <v>3738</v>
          </cell>
          <cell r="H189">
            <v>17322</v>
          </cell>
        </row>
        <row r="190">
          <cell r="C190">
            <v>-6566.8</v>
          </cell>
          <cell r="D190">
            <v>-3770</v>
          </cell>
          <cell r="F190">
            <v>-2931</v>
          </cell>
          <cell r="G190">
            <v>-6701</v>
          </cell>
          <cell r="H190">
            <v>-14000</v>
          </cell>
        </row>
        <row r="191">
          <cell r="C191">
            <v>0</v>
          </cell>
          <cell r="D191">
            <v>0</v>
          </cell>
          <cell r="G191">
            <v>0</v>
          </cell>
          <cell r="H191">
            <v>0</v>
          </cell>
        </row>
        <row r="192">
          <cell r="C192">
            <v>278750.26000000082</v>
          </cell>
          <cell r="D192">
            <v>153319.67999999935</v>
          </cell>
          <cell r="F192">
            <v>153771.78</v>
          </cell>
          <cell r="G192">
            <v>307091.45999999938</v>
          </cell>
          <cell r="H192">
            <v>18279289.350000005</v>
          </cell>
          <cell r="J192">
            <v>0</v>
          </cell>
        </row>
        <row r="193">
          <cell r="C193">
            <v>141927.35</v>
          </cell>
          <cell r="D193">
            <v>79938.710000000006</v>
          </cell>
          <cell r="F193">
            <v>955731.76</v>
          </cell>
          <cell r="G193">
            <v>1035670.47</v>
          </cell>
          <cell r="H193">
            <v>342793.77</v>
          </cell>
          <cell r="J193">
            <v>0</v>
          </cell>
        </row>
        <row r="194">
          <cell r="C194">
            <v>0</v>
          </cell>
          <cell r="D194">
            <v>0</v>
          </cell>
          <cell r="G194">
            <v>0</v>
          </cell>
          <cell r="H194">
            <v>0</v>
          </cell>
        </row>
        <row r="195">
          <cell r="C195">
            <v>0</v>
          </cell>
          <cell r="D195">
            <v>0</v>
          </cell>
          <cell r="G195">
            <v>0</v>
          </cell>
          <cell r="H195">
            <v>0</v>
          </cell>
        </row>
        <row r="196">
          <cell r="C196">
            <v>0</v>
          </cell>
          <cell r="D196">
            <v>0</v>
          </cell>
          <cell r="G196">
            <v>0</v>
          </cell>
          <cell r="H196">
            <v>0</v>
          </cell>
        </row>
        <row r="197">
          <cell r="C197">
            <v>0</v>
          </cell>
          <cell r="D197">
            <v>0</v>
          </cell>
          <cell r="G197">
            <v>0</v>
          </cell>
          <cell r="H197">
            <v>0</v>
          </cell>
        </row>
        <row r="198">
          <cell r="C198">
            <v>6.3</v>
          </cell>
          <cell r="D198">
            <v>3.49</v>
          </cell>
          <cell r="G198">
            <v>3.49</v>
          </cell>
          <cell r="H198">
            <v>84066.58</v>
          </cell>
        </row>
        <row r="199">
          <cell r="C199">
            <v>0</v>
          </cell>
          <cell r="D199">
            <v>0</v>
          </cell>
          <cell r="G199">
            <v>0</v>
          </cell>
          <cell r="H199">
            <v>0</v>
          </cell>
        </row>
        <row r="200">
          <cell r="C200">
            <v>0</v>
          </cell>
          <cell r="D200">
            <v>0</v>
          </cell>
          <cell r="E200" t="str">
            <v xml:space="preserve">A4.3.5-SIGMA - </v>
          </cell>
          <cell r="F200">
            <v>955731.76</v>
          </cell>
          <cell r="G200">
            <v>955731.76</v>
          </cell>
          <cell r="H200">
            <v>0</v>
          </cell>
        </row>
        <row r="201">
          <cell r="C201">
            <v>0</v>
          </cell>
          <cell r="D201">
            <v>0</v>
          </cell>
          <cell r="G201">
            <v>0</v>
          </cell>
          <cell r="H201">
            <v>0</v>
          </cell>
        </row>
        <row r="202">
          <cell r="C202">
            <v>0</v>
          </cell>
          <cell r="D202">
            <v>0</v>
          </cell>
          <cell r="G202">
            <v>0</v>
          </cell>
          <cell r="H202">
            <v>0</v>
          </cell>
        </row>
        <row r="203">
          <cell r="C203">
            <v>140015.73000000001</v>
          </cell>
          <cell r="D203">
            <v>78870.86</v>
          </cell>
          <cell r="G203">
            <v>78870.86</v>
          </cell>
          <cell r="H203">
            <v>252448.15</v>
          </cell>
        </row>
        <row r="204">
          <cell r="C204">
            <v>1905.32</v>
          </cell>
          <cell r="D204">
            <v>1064.3599999999999</v>
          </cell>
          <cell r="G204">
            <v>1064.3599999999999</v>
          </cell>
          <cell r="H204">
            <v>6279.04</v>
          </cell>
        </row>
        <row r="205">
          <cell r="C205">
            <v>-289428.74</v>
          </cell>
          <cell r="D205">
            <v>-162960.23000000001</v>
          </cell>
          <cell r="F205">
            <v>0</v>
          </cell>
          <cell r="G205">
            <v>-162960.23000000001</v>
          </cell>
          <cell r="H205">
            <v>-14592138.030000001</v>
          </cell>
          <cell r="J205">
            <v>-251738</v>
          </cell>
        </row>
        <row r="206">
          <cell r="C206">
            <v>-6827.88</v>
          </cell>
          <cell r="D206">
            <v>-3805.85</v>
          </cell>
          <cell r="G206">
            <v>-3805.85</v>
          </cell>
          <cell r="H206">
            <v>-7027.11</v>
          </cell>
        </row>
        <row r="207">
          <cell r="C207">
            <v>0</v>
          </cell>
          <cell r="D207">
            <v>0</v>
          </cell>
          <cell r="G207">
            <v>0</v>
          </cell>
          <cell r="H207">
            <v>0</v>
          </cell>
        </row>
        <row r="208">
          <cell r="C208">
            <v>0</v>
          </cell>
          <cell r="D208">
            <v>0</v>
          </cell>
          <cell r="G208">
            <v>0</v>
          </cell>
          <cell r="H208">
            <v>0</v>
          </cell>
        </row>
        <row r="209">
          <cell r="C209">
            <v>0</v>
          </cell>
          <cell r="D209">
            <v>0</v>
          </cell>
          <cell r="G209">
            <v>0</v>
          </cell>
          <cell r="H209">
            <v>0</v>
          </cell>
        </row>
        <row r="210">
          <cell r="C210">
            <v>0</v>
          </cell>
          <cell r="D210">
            <v>0</v>
          </cell>
          <cell r="G210">
            <v>0</v>
          </cell>
          <cell r="H210">
            <v>0</v>
          </cell>
        </row>
        <row r="211">
          <cell r="C211">
            <v>0</v>
          </cell>
          <cell r="D211">
            <v>0</v>
          </cell>
          <cell r="G211">
            <v>0</v>
          </cell>
          <cell r="H211">
            <v>0</v>
          </cell>
        </row>
        <row r="212">
          <cell r="C212">
            <v>0</v>
          </cell>
          <cell r="D212">
            <v>0</v>
          </cell>
          <cell r="G212">
            <v>0</v>
          </cell>
          <cell r="H212">
            <v>-13815023.68</v>
          </cell>
        </row>
        <row r="213">
          <cell r="C213">
            <v>0</v>
          </cell>
          <cell r="D213">
            <v>0</v>
          </cell>
          <cell r="G213">
            <v>0</v>
          </cell>
          <cell r="H213">
            <v>-93615.14</v>
          </cell>
        </row>
        <row r="214">
          <cell r="C214">
            <v>0</v>
          </cell>
          <cell r="D214">
            <v>0</v>
          </cell>
          <cell r="G214">
            <v>0</v>
          </cell>
          <cell r="H214">
            <v>0</v>
          </cell>
        </row>
        <row r="215">
          <cell r="C215">
            <v>0</v>
          </cell>
          <cell r="D215">
            <v>0</v>
          </cell>
          <cell r="G215">
            <v>0</v>
          </cell>
          <cell r="H215">
            <v>0</v>
          </cell>
        </row>
        <row r="216">
          <cell r="C216">
            <v>0</v>
          </cell>
          <cell r="D216">
            <v>0</v>
          </cell>
          <cell r="G216">
            <v>0</v>
          </cell>
          <cell r="H216">
            <v>0</v>
          </cell>
        </row>
        <row r="217">
          <cell r="C217">
            <v>0</v>
          </cell>
          <cell r="D217">
            <v>0</v>
          </cell>
          <cell r="G217">
            <v>0</v>
          </cell>
          <cell r="H217">
            <v>0</v>
          </cell>
        </row>
        <row r="218">
          <cell r="C218">
            <v>-254574.05</v>
          </cell>
          <cell r="D218">
            <v>-143401.56</v>
          </cell>
          <cell r="G218">
            <v>-143401.56</v>
          </cell>
          <cell r="H218">
            <v>-467675.71</v>
          </cell>
        </row>
        <row r="219">
          <cell r="C219">
            <v>-28026.81</v>
          </cell>
          <cell r="D219">
            <v>-15752.82</v>
          </cell>
          <cell r="G219">
            <v>-15752.82</v>
          </cell>
          <cell r="H219">
            <v>-208796.39</v>
          </cell>
          <cell r="I219" t="str">
            <v xml:space="preserve">A4.3.3 SIGMA - </v>
          </cell>
          <cell r="J219">
            <v>-251738</v>
          </cell>
        </row>
        <row r="220">
          <cell r="C220">
            <v>87419.51</v>
          </cell>
          <cell r="D220">
            <v>47131.59</v>
          </cell>
          <cell r="F220">
            <v>-1162169.5900000001</v>
          </cell>
          <cell r="G220">
            <v>-1115038</v>
          </cell>
          <cell r="H220">
            <v>6469892</v>
          </cell>
          <cell r="J220">
            <v>23754</v>
          </cell>
        </row>
        <row r="221">
          <cell r="C221">
            <v>108921.1</v>
          </cell>
          <cell r="D221">
            <v>59243.27</v>
          </cell>
          <cell r="F221">
            <v>-59243.27</v>
          </cell>
          <cell r="G221">
            <v>0</v>
          </cell>
          <cell r="H221">
            <v>6469892</v>
          </cell>
        </row>
        <row r="222">
          <cell r="C222">
            <v>0</v>
          </cell>
          <cell r="D222">
            <v>0</v>
          </cell>
          <cell r="G222">
            <v>0</v>
          </cell>
          <cell r="H222">
            <v>0</v>
          </cell>
        </row>
        <row r="223">
          <cell r="C223">
            <v>0</v>
          </cell>
          <cell r="D223">
            <v>0</v>
          </cell>
          <cell r="G223">
            <v>0</v>
          </cell>
          <cell r="H223">
            <v>0</v>
          </cell>
          <cell r="I223" t="str">
            <v xml:space="preserve">A4.3.3 SIGMA - </v>
          </cell>
          <cell r="J223">
            <v>23754</v>
          </cell>
        </row>
        <row r="224">
          <cell r="C224">
            <v>-21501.59</v>
          </cell>
          <cell r="D224">
            <v>-12111.68</v>
          </cell>
          <cell r="F224">
            <v>-1102926.32</v>
          </cell>
          <cell r="G224">
            <v>-1115038</v>
          </cell>
          <cell r="H224">
            <v>0</v>
          </cell>
        </row>
        <row r="225">
          <cell r="C225">
            <v>0</v>
          </cell>
          <cell r="D225">
            <v>0</v>
          </cell>
          <cell r="G225">
            <v>0</v>
          </cell>
          <cell r="H225">
            <v>0</v>
          </cell>
        </row>
        <row r="226">
          <cell r="C226">
            <v>0</v>
          </cell>
          <cell r="D226">
            <v>0</v>
          </cell>
          <cell r="G226">
            <v>0</v>
          </cell>
          <cell r="H226">
            <v>0</v>
          </cell>
        </row>
        <row r="227">
          <cell r="C227">
            <v>0</v>
          </cell>
          <cell r="D227">
            <v>0</v>
          </cell>
          <cell r="F227">
            <v>0</v>
          </cell>
          <cell r="G227">
            <v>0</v>
          </cell>
          <cell r="H227">
            <v>0</v>
          </cell>
          <cell r="J227">
            <v>0</v>
          </cell>
        </row>
        <row r="228">
          <cell r="C228">
            <v>0</v>
          </cell>
          <cell r="D228">
            <v>0</v>
          </cell>
          <cell r="G228">
            <v>0</v>
          </cell>
          <cell r="H228">
            <v>0</v>
          </cell>
        </row>
        <row r="229">
          <cell r="C229">
            <v>0</v>
          </cell>
          <cell r="D229">
            <v>0</v>
          </cell>
          <cell r="G229">
            <v>0</v>
          </cell>
          <cell r="H229">
            <v>0</v>
          </cell>
        </row>
        <row r="230">
          <cell r="C230">
            <v>0</v>
          </cell>
          <cell r="D230">
            <v>0</v>
          </cell>
          <cell r="G230">
            <v>0</v>
          </cell>
          <cell r="H230">
            <v>0</v>
          </cell>
        </row>
        <row r="231">
          <cell r="C231">
            <v>0</v>
          </cell>
          <cell r="D231">
            <v>0</v>
          </cell>
          <cell r="G231">
            <v>0</v>
          </cell>
          <cell r="H231">
            <v>0</v>
          </cell>
        </row>
        <row r="232">
          <cell r="C232">
            <v>218668.38000000082</v>
          </cell>
          <cell r="D232">
            <v>117429.74999999936</v>
          </cell>
          <cell r="F232">
            <v>-52666.05</v>
          </cell>
          <cell r="G232">
            <v>64763.699999999357</v>
          </cell>
          <cell r="H232">
            <v>10499837.090000004</v>
          </cell>
          <cell r="J232">
            <v>-227984</v>
          </cell>
        </row>
        <row r="234">
          <cell r="C234">
            <v>-100530.5</v>
          </cell>
          <cell r="D234">
            <v>-54575.34</v>
          </cell>
          <cell r="F234">
            <v>-59484.05</v>
          </cell>
          <cell r="G234">
            <v>-114059.39</v>
          </cell>
          <cell r="H234">
            <v>-5571576.2400000002</v>
          </cell>
          <cell r="J234">
            <v>83453</v>
          </cell>
        </row>
        <row r="235">
          <cell r="C235">
            <v>-100530.5</v>
          </cell>
          <cell r="D235">
            <v>-54575.34</v>
          </cell>
          <cell r="F235">
            <v>-1018.59</v>
          </cell>
          <cell r="G235">
            <v>-55593.929999999993</v>
          </cell>
          <cell r="H235">
            <v>-5617914.7000000002</v>
          </cell>
        </row>
        <row r="236">
          <cell r="C236">
            <v>0</v>
          </cell>
          <cell r="D236">
            <v>0</v>
          </cell>
          <cell r="F236">
            <v>-58465.46</v>
          </cell>
          <cell r="G236">
            <v>-58465.46</v>
          </cell>
          <cell r="H236">
            <v>46338.46</v>
          </cell>
          <cell r="I236" t="str">
            <v xml:space="preserve">A4.3.3 SIGMA - </v>
          </cell>
          <cell r="J236">
            <v>83453</v>
          </cell>
        </row>
        <row r="238">
          <cell r="C238">
            <v>0</v>
          </cell>
          <cell r="D238">
            <v>0</v>
          </cell>
          <cell r="F238">
            <v>0</v>
          </cell>
          <cell r="G238">
            <v>0</v>
          </cell>
          <cell r="H238">
            <v>0</v>
          </cell>
          <cell r="J238">
            <v>0</v>
          </cell>
        </row>
      </sheetData>
      <sheetData sheetId="1">
        <row r="5">
          <cell r="C5">
            <v>69703743.959999993</v>
          </cell>
        </row>
      </sheetData>
      <sheetData sheetId="2" refreshError="1"/>
      <sheetData sheetId="3" refreshError="1"/>
      <sheetData sheetId="4" refreshError="1"/>
      <sheetData sheetId="5" refreshError="1"/>
      <sheetData sheetId="6" refreshError="1"/>
      <sheetData sheetId="7" refreshError="1"/>
      <sheetData sheetId="8" refreshError="1"/>
      <sheetData sheetId="9">
        <row r="5">
          <cell r="C5">
            <v>69703743.959999993</v>
          </cell>
        </row>
      </sheetData>
      <sheetData sheetId="10">
        <row r="5">
          <cell r="C5">
            <v>69703743.959999993</v>
          </cell>
        </row>
      </sheetData>
      <sheetData sheetId="11">
        <row r="5">
          <cell r="C5">
            <v>69703743.959999993</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ow r="5">
          <cell r="C5">
            <v>69703743.959999993</v>
          </cell>
        </row>
      </sheetData>
      <sheetData sheetId="71"/>
      <sheetData sheetId="72"/>
      <sheetData sheetId="73" refreshError="1"/>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EIC Rev"/>
      <sheetName val="O&amp;M "/>
      <sheetName val="OpCo Income BGAAP"/>
      <sheetName val="OpCo Income USGAAP"/>
      <sheetName val="OpCO Taxes Local"/>
      <sheetName val="OpCo Cash Flow"/>
      <sheetName val="OpCo Balance BGAAP"/>
      <sheetName val="OpCo Balance USGAAP"/>
      <sheetName val="Template"/>
      <sheetName val="HoldCo BGAAP $R"/>
      <sheetName val="HoldCo USGAAP $R"/>
      <sheetName val="HoldCo Consol $R"/>
      <sheetName val="HoldCo USGAAP $US"/>
      <sheetName val="HoldCo Consol $US"/>
      <sheetName val="TT Debt"/>
      <sheetName val="PP Debt"/>
      <sheetName val="HC Debt"/>
      <sheetName val="US Ta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27"/>
      <sheetName val="Var Preços"/>
    </sheetNames>
    <sheetDataSet>
      <sheetData sheetId="0" refreshError="1"/>
      <sheetData sheetId="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Input Page"/>
      <sheetName val="ControlMod"/>
      <sheetName val="Performance_Ratios"/>
      <sheetName val="__FDSCACHE__"/>
      <sheetName val="US Trading Multiples"/>
      <sheetName val="Br Trading Multiples"/>
      <sheetName val="Financials"/>
      <sheetName val="Margins"/>
      <sheetName val="Chart1"/>
      <sheetName val="DB"/>
      <sheetName val="RecalcDialog"/>
      <sheetName val="Report"/>
      <sheetName val="FormulaHelp"/>
      <sheetName val="DescriptionDLG"/>
      <sheetName val="industryDialog"/>
      <sheetName val="FactSet Declarations"/>
    </sheetNames>
    <sheetDataSet>
      <sheetData sheetId="0" refreshError="1"/>
      <sheetData sheetId="1" refreshError="1">
        <row r="2">
          <cell r="K2" t="str">
            <v>Currency</v>
          </cell>
          <cell r="O2" t="str">
            <v>Report
Cycle</v>
          </cell>
          <cell r="P2" t="str">
            <v>Estimate
Database</v>
          </cell>
          <cell r="Q2" t="str">
            <v>Estimate
Statistic</v>
          </cell>
        </row>
        <row r="3">
          <cell r="K3" t="str">
            <v>U.S. Dollar</v>
          </cell>
          <cell r="O3">
            <v>1</v>
          </cell>
          <cell r="P3">
            <v>1</v>
          </cell>
          <cell r="Q3">
            <v>1</v>
          </cell>
        </row>
        <row r="4">
          <cell r="BJ4" t="str">
            <v>SALES</v>
          </cell>
          <cell r="BP4" t="str">
            <v>FISCAL</v>
          </cell>
          <cell r="BR4" t="str">
            <v>FISCAL</v>
          </cell>
          <cell r="BV4" t="str">
            <v>GROSS PROFIT</v>
          </cell>
          <cell r="CB4" t="str">
            <v>FISCAL</v>
          </cell>
          <cell r="CD4" t="str">
            <v>FISCAL</v>
          </cell>
          <cell r="CH4" t="str">
            <v>OPERATING INCOME</v>
          </cell>
          <cell r="CN4" t="str">
            <v>FISCAL</v>
          </cell>
          <cell r="CP4" t="str">
            <v>FISCAL</v>
          </cell>
          <cell r="CT4" t="str">
            <v>DEPR. AND AMOR.</v>
          </cell>
          <cell r="CZ4" t="str">
            <v>FISCAL</v>
          </cell>
          <cell r="DB4" t="str">
            <v>FISCAL</v>
          </cell>
          <cell r="DH4" t="str">
            <v>FISCAL</v>
          </cell>
          <cell r="DJ4" t="str">
            <v>FISCAL</v>
          </cell>
          <cell r="DP4" t="str">
            <v>FISCAL</v>
          </cell>
          <cell r="DR4" t="str">
            <v>FISCAL</v>
          </cell>
          <cell r="DX4" t="str">
            <v>FISCAL</v>
          </cell>
          <cell r="DZ4" t="str">
            <v>FISCAL</v>
          </cell>
          <cell r="ED4" t="str">
            <v>REPORTED NET INCOME</v>
          </cell>
          <cell r="EJ4" t="str">
            <v>FISCAL</v>
          </cell>
          <cell r="EL4" t="str">
            <v>FISCAL</v>
          </cell>
          <cell r="ET4" t="str">
            <v>IBES ESTIMATES</v>
          </cell>
        </row>
        <row r="5">
          <cell r="O5" t="str">
            <v>PRICE RANGE</v>
          </cell>
          <cell r="T5" t="str">
            <v>FISCAL</v>
          </cell>
          <cell r="X5" t="str">
            <v>FISCAL</v>
          </cell>
          <cell r="AB5" t="str">
            <v>FISCAL</v>
          </cell>
          <cell r="AF5" t="str">
            <v>FISCAL</v>
          </cell>
          <cell r="AJ5" t="str">
            <v>FISCAL</v>
          </cell>
          <cell r="AN5" t="str">
            <v>FISCAL</v>
          </cell>
          <cell r="AR5" t="str">
            <v>FISCAL</v>
          </cell>
          <cell r="AV5" t="str">
            <v>FISCAL</v>
          </cell>
          <cell r="AZ5" t="str">
            <v>FISCAL</v>
          </cell>
          <cell r="BD5" t="str">
            <v>FISCAL</v>
          </cell>
          <cell r="BH5" t="str">
            <v>FISCAL</v>
          </cell>
          <cell r="BJ5" t="str">
            <v>3, 6 OR 9 MONTHS</v>
          </cell>
          <cell r="BP5" t="str">
            <v>YEAR</v>
          </cell>
          <cell r="BR5" t="str">
            <v>YEAR</v>
          </cell>
          <cell r="BV5" t="str">
            <v>3, 6 OR 9 MONTHS</v>
          </cell>
          <cell r="CB5" t="str">
            <v>YEAR END</v>
          </cell>
          <cell r="CD5" t="str">
            <v>YEAR END</v>
          </cell>
          <cell r="CH5" t="str">
            <v>3, 6 OR 9 MONTHS</v>
          </cell>
          <cell r="CN5" t="str">
            <v>YEAR END</v>
          </cell>
          <cell r="CP5" t="str">
            <v>YEAR END</v>
          </cell>
          <cell r="CT5" t="str">
            <v>3, 6 OR 9 MONTHS</v>
          </cell>
          <cell r="CZ5" t="str">
            <v>YEAR END</v>
          </cell>
          <cell r="DB5" t="str">
            <v>YEAR END</v>
          </cell>
          <cell r="DH5" t="str">
            <v>YEAR END</v>
          </cell>
          <cell r="DJ5" t="str">
            <v>YEAR END</v>
          </cell>
          <cell r="DP5" t="str">
            <v>YEAR END</v>
          </cell>
          <cell r="DR5" t="str">
            <v>YEAR END</v>
          </cell>
          <cell r="DX5" t="str">
            <v>YEAR END</v>
          </cell>
          <cell r="DZ5" t="str">
            <v>YEAR END</v>
          </cell>
          <cell r="ED5" t="str">
            <v>3, 6 OR 9 MONTHS</v>
          </cell>
          <cell r="EJ5" t="str">
            <v>YEAR END</v>
          </cell>
          <cell r="EL5" t="str">
            <v>YEAR END</v>
          </cell>
          <cell r="ER5" t="str">
            <v>Actual</v>
          </cell>
          <cell r="EV5" t="str">
            <v>05</v>
          </cell>
          <cell r="EX5">
            <v>6</v>
          </cell>
          <cell r="EZ5">
            <v>35494</v>
          </cell>
          <cell r="FD5" t="str">
            <v>FISCAL</v>
          </cell>
          <cell r="FF5" t="str">
            <v>FISCAL</v>
          </cell>
        </row>
        <row r="6">
          <cell r="K6" t="str">
            <v>10/7/05</v>
          </cell>
          <cell r="T6" t="str">
            <v>COMMON</v>
          </cell>
          <cell r="X6" t="str">
            <v>CASH AND</v>
          </cell>
          <cell r="AJ6" t="str">
            <v>TOTAL SHT</v>
          </cell>
          <cell r="AZ6" t="str">
            <v>YEAR END</v>
          </cell>
          <cell r="BH6" t="str">
            <v>TOTAL</v>
          </cell>
          <cell r="BJ6" t="str">
            <v>(USE LONGEST AVAIl.)</v>
          </cell>
          <cell r="BP6" t="str">
            <v>END</v>
          </cell>
          <cell r="BR6" t="str">
            <v>END</v>
          </cell>
          <cell r="BV6" t="str">
            <v>(USE LONGEST AVAIl.)</v>
          </cell>
          <cell r="CB6" t="str">
            <v>GROSS</v>
          </cell>
          <cell r="CD6" t="str">
            <v>GROSS</v>
          </cell>
          <cell r="CH6" t="str">
            <v>(USE LONGEST AVAIl.)</v>
          </cell>
          <cell r="CN6" t="str">
            <v>OPERATING</v>
          </cell>
          <cell r="CP6" t="str">
            <v>OPERATING</v>
          </cell>
          <cell r="CT6" t="str">
            <v>(USE LONGEST AVAIl.)</v>
          </cell>
          <cell r="CZ6" t="str">
            <v>DEPR. AND</v>
          </cell>
          <cell r="DB6" t="str">
            <v>DEPR. AND</v>
          </cell>
          <cell r="DP6" t="str">
            <v>INTEREST</v>
          </cell>
          <cell r="DR6" t="str">
            <v>INTEREST</v>
          </cell>
          <cell r="DX6" t="str">
            <v>PRETAX</v>
          </cell>
          <cell r="DZ6" t="str">
            <v>PRETAX</v>
          </cell>
          <cell r="ED6" t="str">
            <v>(USE LONGEST AVAIl.)</v>
          </cell>
          <cell r="EJ6" t="str">
            <v>REPORTED</v>
          </cell>
          <cell r="EL6" t="str">
            <v>REPORTED</v>
          </cell>
          <cell r="ER6" t="str">
            <v>Fiscal</v>
          </cell>
          <cell r="ET6" t="str">
            <v>LTM</v>
          </cell>
          <cell r="EV6" t="str">
            <v>Calendar</v>
          </cell>
          <cell r="EX6" t="str">
            <v>Calendar</v>
          </cell>
          <cell r="EZ6" t="str">
            <v>Year</v>
          </cell>
          <cell r="FD6" t="str">
            <v>YEAR</v>
          </cell>
          <cell r="FF6" t="str">
            <v>YEAR</v>
          </cell>
        </row>
        <row r="7">
          <cell r="K7" t="str">
            <v>CURRENT</v>
          </cell>
          <cell r="O7" t="str">
            <v>52 WK</v>
          </cell>
          <cell r="P7" t="str">
            <v>52 WK</v>
          </cell>
          <cell r="Q7" t="str">
            <v>52 WK</v>
          </cell>
          <cell r="T7" t="str">
            <v>SHARES</v>
          </cell>
          <cell r="X7" t="str">
            <v>MARKETABLE</v>
          </cell>
          <cell r="AB7" t="str">
            <v>SHORT-TERM</v>
          </cell>
          <cell r="AF7" t="str">
            <v>LONG-TERM</v>
          </cell>
          <cell r="AJ7" t="str">
            <v>AND</v>
          </cell>
          <cell r="AN7" t="str">
            <v>NET</v>
          </cell>
          <cell r="AR7" t="str">
            <v>TOTAL</v>
          </cell>
          <cell r="AV7" t="str">
            <v>MINORITY</v>
          </cell>
          <cell r="AZ7" t="str">
            <v>BOOK</v>
          </cell>
          <cell r="BD7" t="str">
            <v>PREFERRED</v>
          </cell>
          <cell r="BH7" t="str">
            <v>STKHLDR'S</v>
          </cell>
          <cell r="BJ7" t="str">
            <v>CURRENT</v>
          </cell>
          <cell r="BL7" t="str">
            <v>PREVIOUS</v>
          </cell>
          <cell r="BP7" t="str">
            <v>SALES</v>
          </cell>
          <cell r="BR7" t="str">
            <v>SALES</v>
          </cell>
          <cell r="BV7" t="str">
            <v>CURRENT</v>
          </cell>
          <cell r="BX7" t="str">
            <v>PREVIOUS</v>
          </cell>
          <cell r="CB7" t="str">
            <v>PROFIT</v>
          </cell>
          <cell r="CD7" t="str">
            <v>PROFIT</v>
          </cell>
          <cell r="CH7" t="str">
            <v>CURRENT</v>
          </cell>
          <cell r="CJ7" t="str">
            <v>PREVIOUS</v>
          </cell>
          <cell r="CN7" t="str">
            <v>INCOME</v>
          </cell>
          <cell r="CP7" t="str">
            <v>INCOME</v>
          </cell>
          <cell r="CT7" t="str">
            <v>CURRENT</v>
          </cell>
          <cell r="CV7" t="str">
            <v>PREVIOUS</v>
          </cell>
          <cell r="CZ7" t="str">
            <v>AMOR.</v>
          </cell>
          <cell r="DB7" t="str">
            <v>AMOR.</v>
          </cell>
          <cell r="DH7" t="str">
            <v>EBITDA</v>
          </cell>
          <cell r="DJ7" t="str">
            <v>EBITDA</v>
          </cell>
          <cell r="DP7" t="str">
            <v>EXP</v>
          </cell>
          <cell r="DR7" t="str">
            <v>EXP</v>
          </cell>
          <cell r="DX7" t="str">
            <v>INCOME</v>
          </cell>
          <cell r="DZ7" t="str">
            <v>INCOME</v>
          </cell>
          <cell r="ED7" t="str">
            <v>CURRENT</v>
          </cell>
          <cell r="EF7" t="str">
            <v>PREVIOUS</v>
          </cell>
          <cell r="EJ7" t="str">
            <v>NET INCOME</v>
          </cell>
          <cell r="EL7" t="str">
            <v>NET INCOME</v>
          </cell>
          <cell r="ER7" t="str">
            <v>Earnings</v>
          </cell>
          <cell r="ET7" t="str">
            <v>Earnings</v>
          </cell>
          <cell r="EV7" t="str">
            <v>Earnings</v>
          </cell>
          <cell r="EX7" t="str">
            <v>Earnings</v>
          </cell>
          <cell r="EZ7" t="str">
            <v>Est Growth</v>
          </cell>
          <cell r="FD7" t="str">
            <v>END</v>
          </cell>
          <cell r="FF7" t="str">
            <v>END</v>
          </cell>
        </row>
        <row r="8">
          <cell r="K8" t="str">
            <v>PRICE</v>
          </cell>
          <cell r="O8" t="str">
            <v>HIGH</v>
          </cell>
          <cell r="P8" t="str">
            <v>LOW</v>
          </cell>
          <cell r="Q8" t="str">
            <v>PCHG</v>
          </cell>
          <cell r="T8" t="str">
            <v>OUTSTANDING</v>
          </cell>
          <cell r="X8" t="str">
            <v>SECURITIES</v>
          </cell>
          <cell r="AB8" t="str">
            <v>DEBT</v>
          </cell>
          <cell r="AF8" t="str">
            <v>DEBT</v>
          </cell>
          <cell r="AJ8" t="str">
            <v>LONG DEBT</v>
          </cell>
          <cell r="AN8" t="str">
            <v>DEBT</v>
          </cell>
          <cell r="AR8" t="str">
            <v>ASSETS</v>
          </cell>
          <cell r="AV8" t="str">
            <v>INTERESTS</v>
          </cell>
          <cell r="AZ8" t="str">
            <v>VALUE</v>
          </cell>
          <cell r="BD8" t="str">
            <v>STOCK</v>
          </cell>
          <cell r="BH8" t="str">
            <v>EQUITY</v>
          </cell>
          <cell r="BJ8" t="str">
            <v>PERIOD</v>
          </cell>
          <cell r="BL8" t="str">
            <v>PERIOD</v>
          </cell>
          <cell r="BP8" t="str">
            <v>-1 FY</v>
          </cell>
          <cell r="BR8" t="str">
            <v>-2FY</v>
          </cell>
          <cell r="BV8" t="str">
            <v>PERIOD</v>
          </cell>
          <cell r="BX8" t="str">
            <v>PERIOD</v>
          </cell>
          <cell r="CB8" t="str">
            <v>-1FY</v>
          </cell>
          <cell r="CD8" t="str">
            <v>-2FY</v>
          </cell>
          <cell r="CH8" t="str">
            <v>PERIOD</v>
          </cell>
          <cell r="CJ8" t="str">
            <v>PERIOD</v>
          </cell>
          <cell r="CN8" t="str">
            <v>-1 FY</v>
          </cell>
          <cell r="CP8" t="str">
            <v>-2 FY</v>
          </cell>
          <cell r="CT8" t="str">
            <v>PERIOD</v>
          </cell>
          <cell r="CV8" t="str">
            <v>PERIOD</v>
          </cell>
          <cell r="CZ8" t="str">
            <v>-1 FY</v>
          </cell>
          <cell r="DB8" t="str">
            <v>-2 FY</v>
          </cell>
          <cell r="DH8" t="str">
            <v>-1 FY</v>
          </cell>
          <cell r="DJ8" t="str">
            <v>-2 FY</v>
          </cell>
          <cell r="DP8" t="str">
            <v>-1 FY</v>
          </cell>
          <cell r="DR8" t="str">
            <v>-2 FY</v>
          </cell>
          <cell r="DX8" t="str">
            <v>-1 FY</v>
          </cell>
          <cell r="DZ8" t="str">
            <v>-2 FY</v>
          </cell>
          <cell r="ED8" t="str">
            <v>PERIOD</v>
          </cell>
          <cell r="EF8" t="str">
            <v>PERIOD</v>
          </cell>
          <cell r="EJ8" t="str">
            <v>-1 FY</v>
          </cell>
          <cell r="EL8" t="str">
            <v>-2 FY</v>
          </cell>
          <cell r="ER8" t="str">
            <v>Per Share</v>
          </cell>
          <cell r="ET8" t="str">
            <v>Per Share</v>
          </cell>
          <cell r="EV8" t="str">
            <v>Per Share</v>
          </cell>
          <cell r="EX8" t="str">
            <v>Per Share</v>
          </cell>
          <cell r="EZ8" t="str">
            <v>Rate</v>
          </cell>
          <cell r="FD8" t="str">
            <v>-1 FY</v>
          </cell>
          <cell r="FF8" t="str">
            <v>-2 FY</v>
          </cell>
        </row>
        <row r="10">
          <cell r="K10" t="str">
            <v>IB_PRICE</v>
          </cell>
          <cell r="O10" t="str">
            <v>IB_PH_1Y</v>
          </cell>
          <cell r="P10" t="str">
            <v>IB_PL_1Y</v>
          </cell>
          <cell r="Q10" t="str">
            <v>IB_PCHG_1Y</v>
          </cell>
          <cell r="X10" t="str">
            <v>@!IB_CASH_Q</v>
          </cell>
          <cell r="AB10" t="str">
            <v>@!IB_ST_DEBT_Q</v>
          </cell>
          <cell r="AF10" t="str">
            <v>@!IB_LT_DEBT_Q</v>
          </cell>
          <cell r="AR10" t="str">
            <v>@!IB_ASSETS_Q</v>
          </cell>
          <cell r="AV10" t="str">
            <v>@!IB_MIN_INT_ACCUM_Q</v>
          </cell>
          <cell r="AZ10" t="str">
            <v>@!IB_COM_EQUITY_Q</v>
          </cell>
          <cell r="BD10" t="str">
            <v>IB_PFD_STK_Q</v>
          </cell>
          <cell r="BH10" t="str">
            <v>IB_STKHLDRS_EQ_Q</v>
          </cell>
          <cell r="BJ10" t="str">
            <v>IB_SALES_YTD</v>
          </cell>
          <cell r="BL10" t="str">
            <v>IB_SALES_YTD1</v>
          </cell>
          <cell r="BP10" t="str">
            <v>IB_SALES_FY</v>
          </cell>
          <cell r="BR10" t="str">
            <v>IB_SALES_FY</v>
          </cell>
          <cell r="CH10" t="str">
            <v>IB_EBIT_YTD</v>
          </cell>
          <cell r="CJ10" t="str">
            <v>IB_EBIT_YTD1</v>
          </cell>
          <cell r="CN10" t="str">
            <v>@!IB_EBIT_FY</v>
          </cell>
          <cell r="CP10" t="str">
            <v>@!IB_EBIT_FY</v>
          </cell>
          <cell r="CT10" t="str">
            <v>IB_DEP_EXP_CF_YTD</v>
          </cell>
          <cell r="CV10" t="str">
            <v>IB_DEP_EXP_CF_YTD1</v>
          </cell>
          <cell r="CZ10" t="str">
            <v>@!IB_DEP_EXP_CF_FY</v>
          </cell>
          <cell r="DB10" t="str">
            <v>@!IB_DEP_EXP_CF_FY</v>
          </cell>
          <cell r="DP10" t="str">
            <v>IB_INT_EXP_FY</v>
          </cell>
          <cell r="DR10" t="str">
            <v>IB_INT_EXP_FY</v>
          </cell>
          <cell r="DX10" t="str">
            <v>IB_PTX_INC_FY</v>
          </cell>
          <cell r="DZ10" t="str">
            <v>IB_PTX_INC_FY</v>
          </cell>
          <cell r="ED10" t="str">
            <v>IB_NET_INC_EXT_YTD</v>
          </cell>
          <cell r="EF10" t="str">
            <v>IB_NET_INC_EXT_YTD1</v>
          </cell>
          <cell r="EJ10" t="str">
            <v>IB_NET_INC_EXT_FY</v>
          </cell>
          <cell r="EL10" t="str">
            <v>IB_NET_INC_EXT_FY</v>
          </cell>
          <cell r="FD10" t="str">
            <v>IB_DATE_FISCAL_YRJ</v>
          </cell>
          <cell r="FF10" t="str">
            <v>IB_DATE_FISCAL_YRJ</v>
          </cell>
        </row>
        <row r="11">
          <cell r="K11" t="str">
            <v>IBG_PRICE</v>
          </cell>
          <cell r="O11" t="str">
            <v>IBG_PH_1Y</v>
          </cell>
          <cell r="P11" t="str">
            <v>IBG_PL_1Y</v>
          </cell>
          <cell r="Q11" t="str">
            <v>IBG_PCHG_1Y</v>
          </cell>
          <cell r="T11" t="str">
            <v>@!IBG_COM_SHS_OUT</v>
          </cell>
          <cell r="X11" t="str">
            <v>@!IBG_CASH</v>
          </cell>
          <cell r="AB11" t="str">
            <v>@!IBG_ST_DEBT</v>
          </cell>
          <cell r="AF11" t="str">
            <v>@!IBG_LT_DEBT</v>
          </cell>
          <cell r="AR11" t="str">
            <v>@!IBG_ASSETS</v>
          </cell>
          <cell r="AV11" t="str">
            <v>@!IBG_MIN_INT_ACCUM</v>
          </cell>
          <cell r="AZ11" t="str">
            <v>@!IBG_COM_EQUITY</v>
          </cell>
          <cell r="BD11" t="str">
            <v>G_PREFERRED_STK</v>
          </cell>
          <cell r="BH11" t="str">
            <v>@!IBG_STKHLDRS_EQ</v>
          </cell>
          <cell r="BJ11" t="str">
            <v>IB_SALES_YTD</v>
          </cell>
          <cell r="BL11" t="str">
            <v>IB_SALES_YTD1</v>
          </cell>
          <cell r="BP11" t="str">
            <v>IBG_SALES</v>
          </cell>
          <cell r="BR11" t="str">
            <v>IBG_SALES</v>
          </cell>
          <cell r="CH11" t="str">
            <v>IB_EBIT_YTD</v>
          </cell>
          <cell r="CJ11" t="str">
            <v>IB_EBIT_YTD1</v>
          </cell>
          <cell r="CN11" t="str">
            <v>@!IBG_EBIT</v>
          </cell>
          <cell r="CP11" t="str">
            <v>@!IBG_EBIT</v>
          </cell>
          <cell r="CT11" t="str">
            <v>IB_DEP_EXP_CF_YTD</v>
          </cell>
          <cell r="CV11" t="str">
            <v>IB_DEP_EXP_CF_YTD1</v>
          </cell>
          <cell r="CZ11" t="str">
            <v>@!IBG_DEP_EXP_CF</v>
          </cell>
          <cell r="DB11" t="str">
            <v>@!IBG_DEP_EXP_CF</v>
          </cell>
          <cell r="DP11" t="str">
            <v>IBG_INT_EXP</v>
          </cell>
          <cell r="DR11" t="str">
            <v>IBG_INT_EXP</v>
          </cell>
          <cell r="DX11" t="str">
            <v>IBG_PTX_INC</v>
          </cell>
          <cell r="DZ11" t="str">
            <v>IBG_PTX_INC</v>
          </cell>
          <cell r="ED11" t="str">
            <v>IB_NET_INC_EXT_YTD</v>
          </cell>
          <cell r="EF11" t="str">
            <v>IB_NET_INC_EXT_YTD1</v>
          </cell>
          <cell r="EJ11" t="str">
            <v>IBG_NET_INC_EXT</v>
          </cell>
          <cell r="EL11" t="str">
            <v>IBG_NET_INC_EXT</v>
          </cell>
          <cell r="ER11" t="str">
            <v>IH_EPS_ACT</v>
          </cell>
          <cell r="ET11" t="str">
            <v>IH_EPS_ACT_QTR(0q)+IH_EPS_ACT_QTR(-1q)+IH_EPS_ACT_QTR(-2q)+IH_EPS_ACT_QTR(-3q)</v>
          </cell>
          <cell r="EZ11" t="str">
            <v>IBG_IBES_mean_LTG</v>
          </cell>
          <cell r="FD11" t="str">
            <v>IBG_DATE_FISCAL_YRJ</v>
          </cell>
          <cell r="FF11" t="str">
            <v>IBG_DATE_FISCAL_YRJ</v>
          </cell>
        </row>
        <row r="12">
          <cell r="K12">
            <v>29.72</v>
          </cell>
          <cell r="O12">
            <v>31.43</v>
          </cell>
          <cell r="P12">
            <v>16.66</v>
          </cell>
          <cell r="Q12">
            <v>75.339230000000001</v>
          </cell>
          <cell r="T12">
            <v>0</v>
          </cell>
          <cell r="X12">
            <v>0</v>
          </cell>
          <cell r="AB12">
            <v>0</v>
          </cell>
          <cell r="AF12">
            <v>0</v>
          </cell>
          <cell r="AJ12">
            <v>0</v>
          </cell>
          <cell r="AN12">
            <v>0</v>
          </cell>
          <cell r="AR12">
            <v>0</v>
          </cell>
          <cell r="AV12">
            <v>0</v>
          </cell>
          <cell r="AZ12">
            <v>0</v>
          </cell>
          <cell r="BD12">
            <v>0</v>
          </cell>
          <cell r="BH12">
            <v>0</v>
          </cell>
          <cell r="BJ12">
            <v>1468.68</v>
          </cell>
          <cell r="BL12">
            <v>1344.345</v>
          </cell>
          <cell r="BP12">
            <v>2472.4320000000002</v>
          </cell>
          <cell r="BR12">
            <v>2988.4870000000001</v>
          </cell>
          <cell r="CB12">
            <v>5114.8500000000004</v>
          </cell>
          <cell r="CD12">
            <v>6476.1140000000005</v>
          </cell>
          <cell r="CH12">
            <v>307.34690000000001</v>
          </cell>
          <cell r="CJ12">
            <v>225.41900000000001</v>
          </cell>
          <cell r="CN12">
            <v>-122.64282000000001</v>
          </cell>
          <cell r="CP12">
            <v>-478.72</v>
          </cell>
          <cell r="CT12" t="b">
            <v>0</v>
          </cell>
          <cell r="CV12" t="b">
            <v>0</v>
          </cell>
          <cell r="CZ12">
            <v>326.9348</v>
          </cell>
          <cell r="DB12">
            <v>308.55200000000002</v>
          </cell>
          <cell r="DH12">
            <v>204.29197999999997</v>
          </cell>
          <cell r="DJ12">
            <v>-170.16800000000001</v>
          </cell>
          <cell r="DP12">
            <v>477.99780000000004</v>
          </cell>
          <cell r="DR12">
            <v>312.59890000000001</v>
          </cell>
          <cell r="DX12">
            <v>-553.34080000000006</v>
          </cell>
          <cell r="DZ12">
            <v>-845.11890000000005</v>
          </cell>
          <cell r="ED12">
            <v>26.754000000000001</v>
          </cell>
          <cell r="EF12">
            <v>-3.6580049999999997</v>
          </cell>
          <cell r="EJ12">
            <v>-349.94190000000003</v>
          </cell>
          <cell r="EL12">
            <v>-627.65280000000007</v>
          </cell>
          <cell r="ER12">
            <v>0.52</v>
          </cell>
          <cell r="ET12">
            <v>1.06</v>
          </cell>
          <cell r="EV12" t="str">
            <v>NA</v>
          </cell>
          <cell r="EX12" t="str">
            <v>NA</v>
          </cell>
          <cell r="EZ12">
            <v>3.5</v>
          </cell>
          <cell r="FD12">
            <v>37986</v>
          </cell>
          <cell r="FF12">
            <v>37621</v>
          </cell>
        </row>
        <row r="13">
          <cell r="K13">
            <v>52.09</v>
          </cell>
          <cell r="O13">
            <v>56.77</v>
          </cell>
          <cell r="P13">
            <v>46.01</v>
          </cell>
          <cell r="Q13">
            <v>12.602687</v>
          </cell>
          <cell r="T13">
            <v>0</v>
          </cell>
          <cell r="X13">
            <v>0</v>
          </cell>
          <cell r="AB13">
            <v>0</v>
          </cell>
          <cell r="AF13">
            <v>0</v>
          </cell>
          <cell r="AJ13">
            <v>0</v>
          </cell>
          <cell r="AN13">
            <v>0</v>
          </cell>
          <cell r="AR13">
            <v>0</v>
          </cell>
          <cell r="AV13">
            <v>0</v>
          </cell>
          <cell r="AZ13">
            <v>0</v>
          </cell>
          <cell r="BD13">
            <v>0</v>
          </cell>
          <cell r="BH13">
            <v>0</v>
          </cell>
          <cell r="BJ13">
            <v>3216</v>
          </cell>
          <cell r="BL13">
            <v>2368</v>
          </cell>
          <cell r="BP13">
            <v>4593</v>
          </cell>
          <cell r="BR13">
            <v>3841</v>
          </cell>
          <cell r="CB13">
            <v>8147</v>
          </cell>
          <cell r="CD13">
            <v>6809</v>
          </cell>
          <cell r="CH13">
            <v>635</v>
          </cell>
          <cell r="CJ13">
            <v>472</v>
          </cell>
          <cell r="CN13">
            <v>1051</v>
          </cell>
          <cell r="CP13">
            <v>852</v>
          </cell>
          <cell r="CT13" t="b">
            <v>0</v>
          </cell>
          <cell r="CV13" t="b">
            <v>0</v>
          </cell>
          <cell r="CZ13">
            <v>562</v>
          </cell>
          <cell r="DB13">
            <v>469</v>
          </cell>
          <cell r="DH13">
            <v>1613</v>
          </cell>
          <cell r="DJ13">
            <v>1321</v>
          </cell>
          <cell r="DP13">
            <v>277</v>
          </cell>
          <cell r="DR13">
            <v>219</v>
          </cell>
          <cell r="DX13">
            <v>825</v>
          </cell>
          <cell r="DZ13">
            <v>644</v>
          </cell>
          <cell r="ED13">
            <v>312</v>
          </cell>
          <cell r="EF13">
            <v>220</v>
          </cell>
          <cell r="EJ13">
            <v>535</v>
          </cell>
          <cell r="EL13">
            <v>393</v>
          </cell>
          <cell r="ER13">
            <v>2.82</v>
          </cell>
          <cell r="ET13">
            <v>3.17</v>
          </cell>
          <cell r="EV13" t="str">
            <v>NA</v>
          </cell>
          <cell r="EX13" t="str">
            <v>NA</v>
          </cell>
          <cell r="EZ13">
            <v>4.07</v>
          </cell>
          <cell r="FD13">
            <v>37986</v>
          </cell>
          <cell r="FF13">
            <v>37621</v>
          </cell>
        </row>
        <row r="14">
          <cell r="K14">
            <v>18.420000000000002</v>
          </cell>
          <cell r="O14">
            <v>20.200000000000003</v>
          </cell>
          <cell r="P14">
            <v>16.309999999999999</v>
          </cell>
          <cell r="Q14">
            <v>1.320136</v>
          </cell>
          <cell r="T14">
            <v>0</v>
          </cell>
          <cell r="X14">
            <v>0</v>
          </cell>
          <cell r="AB14">
            <v>0</v>
          </cell>
          <cell r="AF14">
            <v>0</v>
          </cell>
          <cell r="AJ14">
            <v>0</v>
          </cell>
          <cell r="AN14">
            <v>0</v>
          </cell>
          <cell r="AR14">
            <v>0</v>
          </cell>
          <cell r="AV14">
            <v>0</v>
          </cell>
          <cell r="AZ14">
            <v>0</v>
          </cell>
          <cell r="BD14">
            <v>0</v>
          </cell>
          <cell r="BH14">
            <v>0</v>
          </cell>
          <cell r="BJ14">
            <v>635.49560000000008</v>
          </cell>
          <cell r="BL14">
            <v>569.62</v>
          </cell>
          <cell r="BP14">
            <v>1123.385</v>
          </cell>
          <cell r="BR14">
            <v>980.44580000000008</v>
          </cell>
          <cell r="CB14">
            <v>2070.1669999999999</v>
          </cell>
          <cell r="CD14">
            <v>1816.2049999999999</v>
          </cell>
          <cell r="CH14">
            <v>88.442000000000007</v>
          </cell>
          <cell r="CJ14">
            <v>85.141999999999996</v>
          </cell>
          <cell r="CN14">
            <v>183.86799999999999</v>
          </cell>
          <cell r="CP14">
            <v>169.398</v>
          </cell>
          <cell r="CT14" t="b">
            <v>0</v>
          </cell>
          <cell r="CV14" t="b">
            <v>0</v>
          </cell>
          <cell r="CZ14">
            <v>85.783000000000001</v>
          </cell>
          <cell r="DB14">
            <v>73.275000000000006</v>
          </cell>
          <cell r="DH14">
            <v>269.65100000000001</v>
          </cell>
          <cell r="DJ14">
            <v>242.673</v>
          </cell>
          <cell r="DP14">
            <v>92.984999999999999</v>
          </cell>
          <cell r="DR14">
            <v>105.336</v>
          </cell>
          <cell r="DX14">
            <v>85.983000000000004</v>
          </cell>
          <cell r="DZ14">
            <v>64.061999999999998</v>
          </cell>
          <cell r="ED14">
            <v>28.792999999999999</v>
          </cell>
          <cell r="EF14">
            <v>22.356000000000002</v>
          </cell>
          <cell r="EJ14">
            <v>44.503999999999998</v>
          </cell>
          <cell r="EL14">
            <v>31.307000000000002</v>
          </cell>
          <cell r="ER14">
            <v>1</v>
          </cell>
          <cell r="ET14">
            <v>1.1200000000000001</v>
          </cell>
          <cell r="EV14" t="str">
            <v>NA</v>
          </cell>
          <cell r="EX14" t="str">
            <v>NA</v>
          </cell>
          <cell r="EZ14">
            <v>5</v>
          </cell>
          <cell r="FD14">
            <v>37986</v>
          </cell>
          <cell r="FF14">
            <v>37621</v>
          </cell>
        </row>
        <row r="15">
          <cell r="K15">
            <v>13.89</v>
          </cell>
          <cell r="O15">
            <v>15.14</v>
          </cell>
          <cell r="P15">
            <v>10.31</v>
          </cell>
          <cell r="Q15">
            <v>28.136530000000004</v>
          </cell>
          <cell r="T15">
            <v>0</v>
          </cell>
          <cell r="X15">
            <v>0</v>
          </cell>
          <cell r="AB15">
            <v>0</v>
          </cell>
          <cell r="AF15">
            <v>0</v>
          </cell>
          <cell r="AJ15">
            <v>0</v>
          </cell>
          <cell r="AN15">
            <v>0</v>
          </cell>
          <cell r="AR15">
            <v>0</v>
          </cell>
          <cell r="AV15">
            <v>0</v>
          </cell>
          <cell r="AZ15">
            <v>0</v>
          </cell>
          <cell r="BD15">
            <v>0</v>
          </cell>
          <cell r="BH15">
            <v>0</v>
          </cell>
          <cell r="BJ15">
            <v>4694.0640000000003</v>
          </cell>
          <cell r="BL15">
            <v>4228.2</v>
          </cell>
          <cell r="BP15">
            <v>9760.121000000001</v>
          </cell>
          <cell r="BR15">
            <v>7922.4960000000001</v>
          </cell>
          <cell r="CB15">
            <v>17916.080000000002</v>
          </cell>
          <cell r="CD15">
            <v>14515.556</v>
          </cell>
          <cell r="CH15">
            <v>546.64089999999999</v>
          </cell>
          <cell r="CJ15">
            <v>439.95670000000001</v>
          </cell>
          <cell r="CN15">
            <v>1611.585</v>
          </cell>
          <cell r="CP15">
            <v>1344.5540000000001</v>
          </cell>
          <cell r="CT15" t="b">
            <v>0</v>
          </cell>
          <cell r="CV15" t="b">
            <v>0</v>
          </cell>
          <cell r="CZ15">
            <v>799.92290000000003</v>
          </cell>
          <cell r="DB15">
            <v>628.49900000000002</v>
          </cell>
          <cell r="DH15">
            <v>2411.5079000000001</v>
          </cell>
          <cell r="DJ15">
            <v>1973.0530000000001</v>
          </cell>
          <cell r="DP15">
            <v>946.82</v>
          </cell>
          <cell r="DR15">
            <v>750.24490000000003</v>
          </cell>
          <cell r="DX15">
            <v>664.76490000000001</v>
          </cell>
          <cell r="DZ15">
            <v>594.30880000000002</v>
          </cell>
          <cell r="ED15">
            <v>121.511</v>
          </cell>
          <cell r="EF15">
            <v>131.239</v>
          </cell>
          <cell r="EJ15">
            <v>483.66700000000003</v>
          </cell>
          <cell r="EL15">
            <v>-3920.2339999999999</v>
          </cell>
          <cell r="ER15">
            <v>0.53</v>
          </cell>
          <cell r="ET15">
            <v>0.39</v>
          </cell>
          <cell r="EV15" t="str">
            <v>NA</v>
          </cell>
          <cell r="EX15" t="str">
            <v>NA</v>
          </cell>
          <cell r="EZ15">
            <v>9.75</v>
          </cell>
          <cell r="FD15">
            <v>37986</v>
          </cell>
          <cell r="FF15">
            <v>37621</v>
          </cell>
        </row>
        <row r="16">
          <cell r="K16">
            <v>44.58</v>
          </cell>
          <cell r="O16">
            <v>48.31</v>
          </cell>
          <cell r="P16">
            <v>41.44</v>
          </cell>
          <cell r="Q16">
            <v>6.2440509999999998</v>
          </cell>
          <cell r="T16">
            <v>0</v>
          </cell>
          <cell r="X16">
            <v>0</v>
          </cell>
          <cell r="AB16">
            <v>0</v>
          </cell>
          <cell r="AF16">
            <v>0</v>
          </cell>
          <cell r="AJ16">
            <v>0</v>
          </cell>
          <cell r="AN16">
            <v>0</v>
          </cell>
          <cell r="AR16">
            <v>0</v>
          </cell>
          <cell r="AV16">
            <v>0</v>
          </cell>
          <cell r="AZ16">
            <v>0</v>
          </cell>
          <cell r="BD16">
            <v>0</v>
          </cell>
          <cell r="BH16">
            <v>0</v>
          </cell>
          <cell r="BJ16">
            <v>4260</v>
          </cell>
          <cell r="BL16">
            <v>3594</v>
          </cell>
          <cell r="BP16">
            <v>7041</v>
          </cell>
          <cell r="BR16">
            <v>6749</v>
          </cell>
          <cell r="CB16">
            <v>13335</v>
          </cell>
          <cell r="CD16">
            <v>12393</v>
          </cell>
          <cell r="CH16">
            <v>328</v>
          </cell>
          <cell r="CJ16">
            <v>504</v>
          </cell>
          <cell r="CN16">
            <v>812</v>
          </cell>
          <cell r="CP16">
            <v>1146</v>
          </cell>
          <cell r="CT16" t="b">
            <v>0</v>
          </cell>
          <cell r="CV16" t="b">
            <v>0</v>
          </cell>
          <cell r="CZ16">
            <v>691</v>
          </cell>
          <cell r="DB16">
            <v>759</v>
          </cell>
          <cell r="DH16">
            <v>1503</v>
          </cell>
          <cell r="DJ16">
            <v>1905</v>
          </cell>
          <cell r="DP16">
            <v>546</v>
          </cell>
          <cell r="DR16">
            <v>573</v>
          </cell>
          <cell r="DX16">
            <v>266</v>
          </cell>
          <cell r="DZ16">
            <v>573</v>
          </cell>
          <cell r="ED16">
            <v>151</v>
          </cell>
          <cell r="EF16">
            <v>225</v>
          </cell>
          <cell r="EJ16">
            <v>521</v>
          </cell>
          <cell r="EL16">
            <v>632</v>
          </cell>
          <cell r="ER16">
            <v>2.46</v>
          </cell>
          <cell r="ET16">
            <v>2.4300000000000002</v>
          </cell>
          <cell r="EV16" t="str">
            <v>NA</v>
          </cell>
          <cell r="EX16" t="str">
            <v>NA</v>
          </cell>
          <cell r="EZ16">
            <v>5.6000000000000005</v>
          </cell>
          <cell r="FD16">
            <v>37986</v>
          </cell>
          <cell r="FF16">
            <v>37621</v>
          </cell>
        </row>
        <row r="17">
          <cell r="K17">
            <v>52.02</v>
          </cell>
          <cell r="O17">
            <v>57.46</v>
          </cell>
          <cell r="P17">
            <v>37.28</v>
          </cell>
          <cell r="Q17">
            <v>37.292170000000006</v>
          </cell>
          <cell r="T17">
            <v>0</v>
          </cell>
          <cell r="X17">
            <v>0</v>
          </cell>
          <cell r="AB17">
            <v>0</v>
          </cell>
          <cell r="AF17">
            <v>0</v>
          </cell>
          <cell r="AJ17">
            <v>0</v>
          </cell>
          <cell r="AN17">
            <v>0</v>
          </cell>
          <cell r="AR17">
            <v>0</v>
          </cell>
          <cell r="AV17">
            <v>0</v>
          </cell>
          <cell r="AZ17">
            <v>0</v>
          </cell>
          <cell r="BD17">
            <v>0</v>
          </cell>
          <cell r="BH17">
            <v>0</v>
          </cell>
          <cell r="BJ17">
            <v>7045</v>
          </cell>
          <cell r="BL17">
            <v>7073</v>
          </cell>
          <cell r="BP17">
            <v>15812</v>
          </cell>
          <cell r="BR17">
            <v>14955</v>
          </cell>
          <cell r="CB17">
            <v>28481</v>
          </cell>
          <cell r="CD17">
            <v>26611</v>
          </cell>
          <cell r="CH17">
            <v>1859</v>
          </cell>
          <cell r="CJ17">
            <v>1596</v>
          </cell>
          <cell r="CN17">
            <v>3241</v>
          </cell>
          <cell r="CP17">
            <v>3375</v>
          </cell>
          <cell r="CT17" t="b">
            <v>0</v>
          </cell>
          <cell r="CV17" t="b">
            <v>0</v>
          </cell>
          <cell r="CZ17">
            <v>1718</v>
          </cell>
          <cell r="DB17">
            <v>1701</v>
          </cell>
          <cell r="DH17">
            <v>4959</v>
          </cell>
          <cell r="DJ17">
            <v>5076</v>
          </cell>
          <cell r="DP17">
            <v>920</v>
          </cell>
          <cell r="DR17">
            <v>1011</v>
          </cell>
          <cell r="DX17">
            <v>1124</v>
          </cell>
          <cell r="DZ17">
            <v>2668</v>
          </cell>
          <cell r="ED17">
            <v>1037</v>
          </cell>
          <cell r="EF17">
            <v>935</v>
          </cell>
          <cell r="EJ17">
            <v>905</v>
          </cell>
          <cell r="EL17">
            <v>1440</v>
          </cell>
          <cell r="ER17">
            <v>2.77</v>
          </cell>
          <cell r="ET17">
            <v>2.91</v>
          </cell>
          <cell r="EV17" t="str">
            <v>NA</v>
          </cell>
          <cell r="EX17" t="str">
            <v>NA</v>
          </cell>
          <cell r="EZ17">
            <v>6.63</v>
          </cell>
          <cell r="FD17">
            <v>37986</v>
          </cell>
          <cell r="FF17">
            <v>37621</v>
          </cell>
        </row>
        <row r="18">
          <cell r="K18">
            <v>45.72</v>
          </cell>
          <cell r="O18">
            <v>48.11</v>
          </cell>
          <cell r="P18">
            <v>33.664999999999999</v>
          </cell>
          <cell r="Q18">
            <v>34.490370000000006</v>
          </cell>
          <cell r="T18">
            <v>0</v>
          </cell>
          <cell r="X18">
            <v>0</v>
          </cell>
          <cell r="AB18">
            <v>0</v>
          </cell>
          <cell r="AF18">
            <v>0</v>
          </cell>
          <cell r="AJ18">
            <v>0</v>
          </cell>
          <cell r="AN18">
            <v>0</v>
          </cell>
          <cell r="AR18">
            <v>0</v>
          </cell>
          <cell r="AV18">
            <v>0</v>
          </cell>
          <cell r="AZ18">
            <v>0</v>
          </cell>
          <cell r="BD18">
            <v>0</v>
          </cell>
          <cell r="BH18">
            <v>0</v>
          </cell>
          <cell r="BJ18">
            <v>5178</v>
          </cell>
          <cell r="BL18">
            <v>4950</v>
          </cell>
          <cell r="BP18">
            <v>9630</v>
          </cell>
          <cell r="BR18">
            <v>8311</v>
          </cell>
          <cell r="CB18">
            <v>17729</v>
          </cell>
          <cell r="CD18">
            <v>15394</v>
          </cell>
          <cell r="CH18">
            <v>694</v>
          </cell>
          <cell r="CJ18">
            <v>764</v>
          </cell>
          <cell r="CN18">
            <v>1561</v>
          </cell>
          <cell r="CP18">
            <v>1223</v>
          </cell>
          <cell r="CT18" t="b">
            <v>0</v>
          </cell>
          <cell r="CV18" t="b">
            <v>0</v>
          </cell>
          <cell r="CZ18">
            <v>1118</v>
          </cell>
          <cell r="DB18">
            <v>908</v>
          </cell>
          <cell r="DH18">
            <v>2679</v>
          </cell>
          <cell r="DJ18">
            <v>2131</v>
          </cell>
          <cell r="DP18">
            <v>379</v>
          </cell>
          <cell r="DR18">
            <v>311</v>
          </cell>
          <cell r="DX18">
            <v>1274</v>
          </cell>
          <cell r="DZ18">
            <v>954</v>
          </cell>
          <cell r="ED18">
            <v>340</v>
          </cell>
          <cell r="EF18">
            <v>395</v>
          </cell>
          <cell r="EJ18">
            <v>903</v>
          </cell>
          <cell r="EL18">
            <v>488</v>
          </cell>
          <cell r="ER18">
            <v>2.46</v>
          </cell>
          <cell r="ET18">
            <v>2.48</v>
          </cell>
          <cell r="EV18" t="str">
            <v>NA</v>
          </cell>
          <cell r="EX18" t="str">
            <v>NA</v>
          </cell>
          <cell r="EZ18">
            <v>4.75</v>
          </cell>
          <cell r="FD18">
            <v>37986</v>
          </cell>
          <cell r="FF18">
            <v>37621</v>
          </cell>
        </row>
        <row r="19">
          <cell r="K19">
            <v>34.03</v>
          </cell>
          <cell r="O19">
            <v>37.130000000000003</v>
          </cell>
          <cell r="P19">
            <v>25.200000000000003</v>
          </cell>
          <cell r="Q19">
            <v>29.6875</v>
          </cell>
          <cell r="T19">
            <v>0</v>
          </cell>
          <cell r="X19">
            <v>0</v>
          </cell>
          <cell r="AB19">
            <v>0</v>
          </cell>
          <cell r="AF19">
            <v>0</v>
          </cell>
          <cell r="AJ19">
            <v>0</v>
          </cell>
          <cell r="AN19">
            <v>0</v>
          </cell>
          <cell r="AR19">
            <v>0</v>
          </cell>
          <cell r="AV19">
            <v>0</v>
          </cell>
          <cell r="AZ19">
            <v>0</v>
          </cell>
          <cell r="BD19">
            <v>0</v>
          </cell>
          <cell r="BH19">
            <v>0</v>
          </cell>
          <cell r="BJ19">
            <v>1374.4670000000001</v>
          </cell>
          <cell r="BL19">
            <v>1168.76</v>
          </cell>
          <cell r="BP19">
            <v>2352.1889999999999</v>
          </cell>
          <cell r="BR19">
            <v>2004.1369999999999</v>
          </cell>
          <cell r="CB19">
            <v>4392.3060000000005</v>
          </cell>
          <cell r="CD19">
            <v>3769.5570000000002</v>
          </cell>
          <cell r="CH19">
            <v>198.011</v>
          </cell>
          <cell r="CJ19">
            <v>143.11799999999999</v>
          </cell>
          <cell r="CN19">
            <v>334.27890000000002</v>
          </cell>
          <cell r="CP19">
            <v>252.28900000000002</v>
          </cell>
          <cell r="CT19" t="b">
            <v>0</v>
          </cell>
          <cell r="CV19" t="b">
            <v>0</v>
          </cell>
          <cell r="CZ19">
            <v>188.33700000000002</v>
          </cell>
          <cell r="DB19">
            <v>157.96100000000001</v>
          </cell>
          <cell r="DH19">
            <v>522.61590000000001</v>
          </cell>
          <cell r="DJ19">
            <v>410.25</v>
          </cell>
          <cell r="DP19">
            <v>60.194000000000003</v>
          </cell>
          <cell r="DR19">
            <v>52.615000000000002</v>
          </cell>
          <cell r="DX19">
            <v>281.48490000000004</v>
          </cell>
          <cell r="DZ19">
            <v>234.67400000000001</v>
          </cell>
          <cell r="ED19">
            <v>114.593</v>
          </cell>
          <cell r="EF19">
            <v>82.209000000000003</v>
          </cell>
          <cell r="EJ19">
            <v>175.32400000000001</v>
          </cell>
          <cell r="EL19">
            <v>148.44400000000002</v>
          </cell>
          <cell r="ER19">
            <v>1.75</v>
          </cell>
          <cell r="ET19">
            <v>1.84</v>
          </cell>
          <cell r="EV19" t="str">
            <v>NA</v>
          </cell>
          <cell r="EX19" t="str">
            <v>NA</v>
          </cell>
          <cell r="EZ19">
            <v>6.75</v>
          </cell>
          <cell r="FD19">
            <v>37986</v>
          </cell>
          <cell r="FF19">
            <v>37621</v>
          </cell>
        </row>
        <row r="20">
          <cell r="K20">
            <v>42.96</v>
          </cell>
          <cell r="O20">
            <v>46.1</v>
          </cell>
          <cell r="P20">
            <v>40.47</v>
          </cell>
          <cell r="Q20">
            <v>1.8009419999999998</v>
          </cell>
          <cell r="T20">
            <v>0</v>
          </cell>
          <cell r="X20">
            <v>0</v>
          </cell>
          <cell r="AB20">
            <v>0</v>
          </cell>
          <cell r="AF20">
            <v>0</v>
          </cell>
          <cell r="AJ20">
            <v>0</v>
          </cell>
          <cell r="AN20">
            <v>0</v>
          </cell>
          <cell r="AR20">
            <v>0</v>
          </cell>
          <cell r="AV20">
            <v>0</v>
          </cell>
          <cell r="AZ20">
            <v>0</v>
          </cell>
          <cell r="BD20">
            <v>0</v>
          </cell>
          <cell r="BH20">
            <v>0</v>
          </cell>
          <cell r="BJ20">
            <v>4531</v>
          </cell>
          <cell r="BL20">
            <v>4129</v>
          </cell>
          <cell r="BP20">
            <v>8743</v>
          </cell>
          <cell r="BR20">
            <v>7945.1170000000002</v>
          </cell>
          <cell r="CB20">
            <v>16107</v>
          </cell>
          <cell r="CD20">
            <v>14885.752</v>
          </cell>
          <cell r="CH20">
            <v>405</v>
          </cell>
          <cell r="CJ20">
            <v>592</v>
          </cell>
          <cell r="CN20">
            <v>1354</v>
          </cell>
          <cell r="CP20">
            <v>1044.0740000000001</v>
          </cell>
          <cell r="CT20" t="b">
            <v>0</v>
          </cell>
          <cell r="CV20" t="b">
            <v>0</v>
          </cell>
          <cell r="CZ20">
            <v>1146</v>
          </cell>
          <cell r="DB20">
            <v>1099.1279999999999</v>
          </cell>
          <cell r="DH20">
            <v>2500</v>
          </cell>
          <cell r="DJ20">
            <v>2143.2020000000002</v>
          </cell>
          <cell r="DP20">
            <v>632</v>
          </cell>
          <cell r="DR20">
            <v>641.57400000000007</v>
          </cell>
          <cell r="DX20">
            <v>705</v>
          </cell>
          <cell r="DZ20">
            <v>394.36080000000004</v>
          </cell>
          <cell r="ED20">
            <v>92</v>
          </cell>
          <cell r="EF20">
            <v>262</v>
          </cell>
          <cell r="EJ20">
            <v>782</v>
          </cell>
          <cell r="EL20">
            <v>528.38599999999997</v>
          </cell>
          <cell r="ER20">
            <v>3.06</v>
          </cell>
          <cell r="ET20">
            <v>2.7800000000000002</v>
          </cell>
          <cell r="EV20" t="str">
            <v>NA</v>
          </cell>
          <cell r="EX20" t="str">
            <v>NA</v>
          </cell>
          <cell r="EZ20">
            <v>3.7600000000000002</v>
          </cell>
          <cell r="FD20">
            <v>37986</v>
          </cell>
          <cell r="FF20">
            <v>37621</v>
          </cell>
        </row>
        <row r="21">
          <cell r="K21" t="e">
            <v>#N/A</v>
          </cell>
          <cell r="O21" t="e">
            <v>#N/A</v>
          </cell>
          <cell r="P21" t="e">
            <v>#N/A</v>
          </cell>
          <cell r="Q21" t="e">
            <v>#N/A</v>
          </cell>
          <cell r="T21">
            <v>0</v>
          </cell>
          <cell r="X21">
            <v>0</v>
          </cell>
          <cell r="AB21">
            <v>0</v>
          </cell>
          <cell r="AF21">
            <v>0</v>
          </cell>
          <cell r="AJ21">
            <v>0</v>
          </cell>
          <cell r="AN21">
            <v>0</v>
          </cell>
          <cell r="AR21">
            <v>0</v>
          </cell>
          <cell r="AV21">
            <v>0</v>
          </cell>
          <cell r="AZ21">
            <v>0</v>
          </cell>
          <cell r="BD21">
            <v>0</v>
          </cell>
          <cell r="BH21">
            <v>0</v>
          </cell>
          <cell r="BJ21" t="e">
            <v>#N/A</v>
          </cell>
          <cell r="BL21" t="e">
            <v>#N/A</v>
          </cell>
          <cell r="BP21" t="e">
            <v>#N/A</v>
          </cell>
          <cell r="BR21" t="e">
            <v>#N/A</v>
          </cell>
          <cell r="CB21" t="str">
            <v>NA</v>
          </cell>
          <cell r="CD21" t="str">
            <v>NA</v>
          </cell>
          <cell r="CH21" t="e">
            <v>#N/A</v>
          </cell>
          <cell r="CJ21" t="e">
            <v>#N/A</v>
          </cell>
          <cell r="CN21">
            <v>0</v>
          </cell>
          <cell r="CP21">
            <v>0</v>
          </cell>
          <cell r="CT21" t="b">
            <v>0</v>
          </cell>
          <cell r="CV21" t="b">
            <v>0</v>
          </cell>
          <cell r="CZ21">
            <v>0</v>
          </cell>
          <cell r="DB21">
            <v>0</v>
          </cell>
          <cell r="DH21">
            <v>0</v>
          </cell>
          <cell r="DJ21">
            <v>0</v>
          </cell>
          <cell r="DP21" t="e">
            <v>#N/A</v>
          </cell>
          <cell r="DR21" t="e">
            <v>#N/A</v>
          </cell>
          <cell r="DX21" t="e">
            <v>#N/A</v>
          </cell>
          <cell r="DZ21" t="e">
            <v>#N/A</v>
          </cell>
          <cell r="ED21" t="e">
            <v>#N/A</v>
          </cell>
          <cell r="EF21" t="e">
            <v>#N/A</v>
          </cell>
          <cell r="EJ21" t="e">
            <v>#N/A</v>
          </cell>
          <cell r="EL21" t="e">
            <v>#N/A</v>
          </cell>
          <cell r="ER21" t="str">
            <v>NA</v>
          </cell>
          <cell r="ET21" t="str">
            <v>NA</v>
          </cell>
          <cell r="EV21" t="str">
            <v>NA</v>
          </cell>
          <cell r="EX21" t="str">
            <v>NA</v>
          </cell>
          <cell r="EZ21" t="str">
            <v>NA</v>
          </cell>
          <cell r="FD21" t="e">
            <v>#N/A</v>
          </cell>
          <cell r="FF21" t="e">
            <v>#N/A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ação"/>
      <sheetName val="Critérios"/>
      <sheetName val="BancoSegment"/>
      <sheetName val="Controle"/>
      <sheetName val="Aux_4"/>
      <sheetName val="Aux_3"/>
      <sheetName val="Aux_1"/>
      <sheetName val="Rel.3"/>
      <sheetName val="Aux_2"/>
      <sheetName val="BAL1101"/>
      <sheetName val="Rel_3"/>
      <sheetName val="PAGAMENTO"/>
      <sheetName val="Inputs"/>
      <sheetName val="A4.2-FLEXIBRAS"/>
      <sheetName val="CELPE-média-mensal-99-04"/>
      <sheetName val="pl atual"/>
      <sheetName val="Dados Históricos"/>
      <sheetName val="Foglio2"/>
      <sheetName val="A4.4-MARFLEX"/>
      <sheetName val="CALC-RESUMO"/>
      <sheetName val="Plan1"/>
      <sheetName val="Coelba_2006 R$"/>
      <sheetName val="#REF"/>
      <sheetName val="BAL_L1_OUT12"/>
      <sheetName val="Resultados"/>
      <sheetName val="Base_Indicadores"/>
      <sheetName val="Base_Graficos"/>
      <sheetName val="CVA_Projetada12meses"/>
      <sheetName val="Taxas"/>
      <sheetName val="A4.6-SEAOIL"/>
      <sheetName val="Entrada"/>
      <sheetName val="Análise"/>
      <sheetName val="BDRENDAMENSAL"/>
      <sheetName val="CRITERIOS"/>
      <sheetName val="2007-04"/>
      <sheetName val="2007-08"/>
      <sheetName val="2007-12"/>
      <sheetName val="2007-02"/>
      <sheetName val="2007-01"/>
      <sheetName val="2007-07"/>
      <sheetName val="2007-06"/>
      <sheetName val="2007-05"/>
      <sheetName val="2007-03"/>
      <sheetName val="2007-11"/>
      <sheetName val="2007-10"/>
      <sheetName val="2007-09"/>
      <sheetName val="Rel_31"/>
      <sheetName val="A4_2-FLEXIBRAS"/>
      <sheetName val="pl_atual"/>
      <sheetName val="Dados_Históricos"/>
      <sheetName val="A4_4-MARFLEX"/>
      <sheetName val="Bal_2003"/>
    </sheetNames>
    <sheetDataSet>
      <sheetData sheetId="0" refreshError="1"/>
      <sheetData sheetId="1" refreshError="1">
        <row r="1">
          <cell r="A1" t="str">
            <v xml:space="preserve">SIGLA-SP         </v>
          </cell>
        </row>
        <row r="56">
          <cell r="C56" t="str">
            <v>Classe</v>
          </cell>
          <cell r="D56" t="str">
            <v>Faixa</v>
          </cell>
          <cell r="E56" t="str">
            <v>Faixa</v>
          </cell>
        </row>
        <row r="57">
          <cell r="C57">
            <v>2</v>
          </cell>
          <cell r="D57">
            <v>24</v>
          </cell>
          <cell r="E57">
            <v>3</v>
          </cell>
        </row>
      </sheetData>
      <sheetData sheetId="2" refreshError="1">
        <row r="1">
          <cell r="A1" t="str">
            <v xml:space="preserve">SIGLA-SP         </v>
          </cell>
          <cell r="B1" t="str">
            <v xml:space="preserve">COD-DISTR     </v>
          </cell>
          <cell r="C1" t="str">
            <v>SIGLA-DISTR</v>
          </cell>
          <cell r="D1" t="str">
            <v>CODG-ER</v>
          </cell>
          <cell r="E1" t="str">
            <v>CLASSE</v>
          </cell>
          <cell r="F1" t="str">
            <v>TENSAO</v>
          </cell>
          <cell r="G1" t="str">
            <v>FAIXA</v>
          </cell>
          <cell r="H1" t="str">
            <v>NUMCON</v>
          </cell>
          <cell r="I1" t="str">
            <v>CONSUM</v>
          </cell>
          <cell r="J1" t="str">
            <v>CON-P</v>
          </cell>
          <cell r="K1" t="str">
            <v>CON-FP</v>
          </cell>
          <cell r="L1" t="str">
            <v>DEMAND</v>
          </cell>
          <cell r="M1" t="str">
            <v>DEM-FP</v>
          </cell>
          <cell r="N1" t="str">
            <v>DEM-P</v>
          </cell>
          <cell r="O1" t="str">
            <v>VLRCON</v>
          </cell>
          <cell r="P1" t="str">
            <v>VLRDEM</v>
          </cell>
          <cell r="Q1" t="str">
            <v>FER</v>
          </cell>
          <cell r="R1" t="str">
            <v>ACRMOR</v>
          </cell>
          <cell r="S1" t="str">
            <v>JUROS</v>
          </cell>
          <cell r="T1" t="str">
            <v>SERTAX</v>
          </cell>
          <cell r="U1" t="str">
            <v>ICMS</v>
          </cell>
          <cell r="V1" t="str">
            <v>TXMANU</v>
          </cell>
          <cell r="W1" t="str">
            <v>FDR</v>
          </cell>
          <cell r="X1" t="str">
            <v>ENCFIN</v>
          </cell>
          <cell r="Y1" t="str">
            <v>TIP</v>
          </cell>
          <cell r="Z1" t="str">
            <v>IMPORT</v>
          </cell>
          <cell r="AA1" t="str">
            <v>TOTPAG</v>
          </cell>
          <cell r="AB1" t="str">
            <v>SIGLA-ER</v>
          </cell>
          <cell r="AC1" t="str">
            <v>MES-ANO-FAT</v>
          </cell>
          <cell r="AD1" t="str">
            <v>VERSAO</v>
          </cell>
          <cell r="AE1" t="str">
            <v>KWH REGIST.</v>
          </cell>
        </row>
        <row r="2">
          <cell r="A2" t="str">
            <v>SML</v>
          </cell>
          <cell r="B2">
            <v>0</v>
          </cell>
          <cell r="C2" t="str">
            <v>DRLS</v>
          </cell>
          <cell r="D2">
            <v>1</v>
          </cell>
          <cell r="E2">
            <v>1</v>
          </cell>
          <cell r="F2" t="str">
            <v>A4</v>
          </cell>
          <cell r="G2">
            <v>20</v>
          </cell>
          <cell r="H2">
            <v>5</v>
          </cell>
          <cell r="I2">
            <v>19865</v>
          </cell>
          <cell r="J2">
            <v>0</v>
          </cell>
          <cell r="K2">
            <v>0</v>
          </cell>
          <cell r="L2">
            <v>127</v>
          </cell>
          <cell r="M2">
            <v>0</v>
          </cell>
          <cell r="N2">
            <v>0</v>
          </cell>
          <cell r="O2">
            <v>227945</v>
          </cell>
          <cell r="P2">
            <v>99399</v>
          </cell>
          <cell r="Q2">
            <v>2972</v>
          </cell>
          <cell r="R2">
            <v>731</v>
          </cell>
          <cell r="S2">
            <v>0</v>
          </cell>
          <cell r="T2">
            <v>0</v>
          </cell>
          <cell r="U2">
            <v>68118</v>
          </cell>
          <cell r="V2">
            <v>0</v>
          </cell>
          <cell r="W2">
            <v>1566</v>
          </cell>
          <cell r="X2">
            <v>0</v>
          </cell>
          <cell r="Y2">
            <v>3771</v>
          </cell>
          <cell r="Z2">
            <v>331882</v>
          </cell>
          <cell r="AA2">
            <v>336384</v>
          </cell>
          <cell r="AB2" t="str">
            <v>ERCA</v>
          </cell>
          <cell r="AC2">
            <v>1101</v>
          </cell>
          <cell r="AD2">
            <v>2</v>
          </cell>
          <cell r="AE2">
            <v>19865</v>
          </cell>
        </row>
        <row r="3">
          <cell r="A3" t="str">
            <v>SML</v>
          </cell>
          <cell r="B3">
            <v>0</v>
          </cell>
          <cell r="C3" t="str">
            <v>DRLS</v>
          </cell>
          <cell r="D3">
            <v>1</v>
          </cell>
          <cell r="E3">
            <v>1</v>
          </cell>
          <cell r="F3" t="str">
            <v xml:space="preserve">B </v>
          </cell>
          <cell r="G3">
            <v>1</v>
          </cell>
          <cell r="H3">
            <v>6006</v>
          </cell>
          <cell r="I3">
            <v>138446</v>
          </cell>
          <cell r="J3">
            <v>0</v>
          </cell>
          <cell r="K3">
            <v>0</v>
          </cell>
          <cell r="L3">
            <v>0</v>
          </cell>
          <cell r="M3">
            <v>0</v>
          </cell>
          <cell r="N3">
            <v>0</v>
          </cell>
          <cell r="O3">
            <v>2248956</v>
          </cell>
          <cell r="P3">
            <v>0</v>
          </cell>
          <cell r="Q3">
            <v>0</v>
          </cell>
          <cell r="R3">
            <v>67003</v>
          </cell>
          <cell r="S3">
            <v>0</v>
          </cell>
          <cell r="T3">
            <v>960436</v>
          </cell>
          <cell r="U3">
            <v>990</v>
          </cell>
          <cell r="V3">
            <v>282</v>
          </cell>
          <cell r="W3">
            <v>0</v>
          </cell>
          <cell r="X3">
            <v>0</v>
          </cell>
          <cell r="Y3">
            <v>19922</v>
          </cell>
          <cell r="Z3">
            <v>2248956</v>
          </cell>
          <cell r="AA3">
            <v>3296599</v>
          </cell>
          <cell r="AB3" t="str">
            <v>ERCA</v>
          </cell>
          <cell r="AC3">
            <v>1101</v>
          </cell>
          <cell r="AD3">
            <v>2</v>
          </cell>
          <cell r="AE3">
            <v>100301</v>
          </cell>
        </row>
        <row r="4">
          <cell r="A4" t="str">
            <v>SML</v>
          </cell>
          <cell r="B4">
            <v>0</v>
          </cell>
          <cell r="C4" t="str">
            <v>DRLS</v>
          </cell>
          <cell r="D4">
            <v>1</v>
          </cell>
          <cell r="E4">
            <v>1</v>
          </cell>
          <cell r="F4" t="str">
            <v xml:space="preserve">B </v>
          </cell>
          <cell r="G4">
            <v>2</v>
          </cell>
          <cell r="H4">
            <v>3944</v>
          </cell>
          <cell r="I4">
            <v>160662</v>
          </cell>
          <cell r="J4">
            <v>0</v>
          </cell>
          <cell r="K4">
            <v>0</v>
          </cell>
          <cell r="L4">
            <v>0</v>
          </cell>
          <cell r="M4">
            <v>0</v>
          </cell>
          <cell r="N4">
            <v>0</v>
          </cell>
          <cell r="O4">
            <v>3114216</v>
          </cell>
          <cell r="P4">
            <v>0</v>
          </cell>
          <cell r="Q4">
            <v>0</v>
          </cell>
          <cell r="R4">
            <v>58524</v>
          </cell>
          <cell r="S4">
            <v>0</v>
          </cell>
          <cell r="T4">
            <v>215839</v>
          </cell>
          <cell r="U4">
            <v>529272</v>
          </cell>
          <cell r="V4">
            <v>188</v>
          </cell>
          <cell r="W4">
            <v>0</v>
          </cell>
          <cell r="X4">
            <v>0</v>
          </cell>
          <cell r="Y4">
            <v>280864</v>
          </cell>
          <cell r="Z4">
            <v>3114216</v>
          </cell>
          <cell r="AA4">
            <v>3669631</v>
          </cell>
          <cell r="AB4" t="str">
            <v>ERCA</v>
          </cell>
          <cell r="AC4">
            <v>1101</v>
          </cell>
          <cell r="AD4">
            <v>2</v>
          </cell>
          <cell r="AE4">
            <v>160662</v>
          </cell>
        </row>
        <row r="5">
          <cell r="A5" t="str">
            <v>SML</v>
          </cell>
          <cell r="B5">
            <v>0</v>
          </cell>
          <cell r="C5" t="str">
            <v>DRLS</v>
          </cell>
          <cell r="D5">
            <v>1</v>
          </cell>
          <cell r="E5">
            <v>1</v>
          </cell>
          <cell r="F5" t="str">
            <v xml:space="preserve">B </v>
          </cell>
          <cell r="G5">
            <v>3</v>
          </cell>
          <cell r="H5">
            <v>13621</v>
          </cell>
          <cell r="I5">
            <v>1040398</v>
          </cell>
          <cell r="J5">
            <v>0</v>
          </cell>
          <cell r="K5">
            <v>0</v>
          </cell>
          <cell r="L5">
            <v>0</v>
          </cell>
          <cell r="M5">
            <v>0</v>
          </cell>
          <cell r="N5">
            <v>0</v>
          </cell>
          <cell r="O5">
            <v>20169426</v>
          </cell>
          <cell r="P5">
            <v>0</v>
          </cell>
          <cell r="Q5">
            <v>0</v>
          </cell>
          <cell r="R5">
            <v>210759</v>
          </cell>
          <cell r="S5">
            <v>0</v>
          </cell>
          <cell r="T5">
            <v>551234</v>
          </cell>
          <cell r="U5">
            <v>3428820</v>
          </cell>
          <cell r="V5">
            <v>1980</v>
          </cell>
          <cell r="W5">
            <v>0</v>
          </cell>
          <cell r="X5">
            <v>0</v>
          </cell>
          <cell r="Y5">
            <v>1167270</v>
          </cell>
          <cell r="Z5">
            <v>20169426</v>
          </cell>
          <cell r="AA5">
            <v>22100669</v>
          </cell>
          <cell r="AB5" t="str">
            <v>ERCA</v>
          </cell>
          <cell r="AC5">
            <v>1101</v>
          </cell>
          <cell r="AD5">
            <v>2</v>
          </cell>
          <cell r="AE5">
            <v>1036725</v>
          </cell>
        </row>
        <row r="6">
          <cell r="A6" t="str">
            <v>SML</v>
          </cell>
          <cell r="B6">
            <v>0</v>
          </cell>
          <cell r="C6" t="str">
            <v>DRLS</v>
          </cell>
          <cell r="D6">
            <v>1</v>
          </cell>
          <cell r="E6">
            <v>1</v>
          </cell>
          <cell r="F6" t="str">
            <v xml:space="preserve">B </v>
          </cell>
          <cell r="G6">
            <v>4</v>
          </cell>
          <cell r="H6">
            <v>7182</v>
          </cell>
          <cell r="I6">
            <v>875904</v>
          </cell>
          <cell r="J6">
            <v>0</v>
          </cell>
          <cell r="K6">
            <v>0</v>
          </cell>
          <cell r="L6">
            <v>0</v>
          </cell>
          <cell r="M6">
            <v>0</v>
          </cell>
          <cell r="N6">
            <v>0</v>
          </cell>
          <cell r="O6">
            <v>16986001</v>
          </cell>
          <cell r="P6">
            <v>0</v>
          </cell>
          <cell r="Q6">
            <v>0</v>
          </cell>
          <cell r="R6">
            <v>198275</v>
          </cell>
          <cell r="S6">
            <v>0</v>
          </cell>
          <cell r="T6">
            <v>474131</v>
          </cell>
          <cell r="U6">
            <v>2887768</v>
          </cell>
          <cell r="V6">
            <v>1509</v>
          </cell>
          <cell r="W6">
            <v>0</v>
          </cell>
          <cell r="X6">
            <v>0</v>
          </cell>
          <cell r="Y6">
            <v>691928</v>
          </cell>
          <cell r="Z6">
            <v>16986001</v>
          </cell>
          <cell r="AA6">
            <v>18351844</v>
          </cell>
          <cell r="AB6" t="str">
            <v>ERCA</v>
          </cell>
          <cell r="AC6">
            <v>1101</v>
          </cell>
          <cell r="AD6">
            <v>2</v>
          </cell>
          <cell r="AE6">
            <v>875904</v>
          </cell>
        </row>
        <row r="7">
          <cell r="A7" t="str">
            <v>SML</v>
          </cell>
          <cell r="B7">
            <v>0</v>
          </cell>
          <cell r="C7" t="str">
            <v>DRLS</v>
          </cell>
          <cell r="D7">
            <v>1</v>
          </cell>
          <cell r="E7">
            <v>1</v>
          </cell>
          <cell r="F7" t="str">
            <v xml:space="preserve">B </v>
          </cell>
          <cell r="G7">
            <v>5</v>
          </cell>
          <cell r="H7">
            <v>3023</v>
          </cell>
          <cell r="I7">
            <v>523964</v>
          </cell>
          <cell r="J7">
            <v>0</v>
          </cell>
          <cell r="K7">
            <v>0</v>
          </cell>
          <cell r="L7">
            <v>0</v>
          </cell>
          <cell r="M7">
            <v>0</v>
          </cell>
          <cell r="N7">
            <v>0</v>
          </cell>
          <cell r="O7">
            <v>10162676</v>
          </cell>
          <cell r="P7">
            <v>0</v>
          </cell>
          <cell r="Q7">
            <v>0</v>
          </cell>
          <cell r="R7">
            <v>109055</v>
          </cell>
          <cell r="S7">
            <v>0</v>
          </cell>
          <cell r="T7">
            <v>286997</v>
          </cell>
          <cell r="U7">
            <v>1727703</v>
          </cell>
          <cell r="V7">
            <v>94</v>
          </cell>
          <cell r="W7">
            <v>0</v>
          </cell>
          <cell r="X7">
            <v>0</v>
          </cell>
          <cell r="Y7">
            <v>469928</v>
          </cell>
          <cell r="Z7">
            <v>10162676</v>
          </cell>
          <cell r="AA7">
            <v>11028750</v>
          </cell>
          <cell r="AB7" t="str">
            <v>ERCA</v>
          </cell>
          <cell r="AC7">
            <v>1101</v>
          </cell>
          <cell r="AD7">
            <v>2</v>
          </cell>
          <cell r="AE7">
            <v>523964</v>
          </cell>
        </row>
        <row r="8">
          <cell r="A8" t="str">
            <v>SML</v>
          </cell>
          <cell r="B8">
            <v>0</v>
          </cell>
          <cell r="C8" t="str">
            <v>DRLS</v>
          </cell>
          <cell r="D8">
            <v>1</v>
          </cell>
          <cell r="E8">
            <v>1</v>
          </cell>
          <cell r="F8" t="str">
            <v xml:space="preserve">B </v>
          </cell>
          <cell r="G8">
            <v>6</v>
          </cell>
          <cell r="H8">
            <v>2096</v>
          </cell>
          <cell r="I8">
            <v>503759</v>
          </cell>
          <cell r="J8">
            <v>0</v>
          </cell>
          <cell r="K8">
            <v>0</v>
          </cell>
          <cell r="L8">
            <v>0</v>
          </cell>
          <cell r="M8">
            <v>0</v>
          </cell>
          <cell r="N8">
            <v>0</v>
          </cell>
          <cell r="O8">
            <v>9771208</v>
          </cell>
          <cell r="P8">
            <v>0</v>
          </cell>
          <cell r="Q8">
            <v>0</v>
          </cell>
          <cell r="R8">
            <v>112088</v>
          </cell>
          <cell r="S8">
            <v>0</v>
          </cell>
          <cell r="T8">
            <v>221188</v>
          </cell>
          <cell r="U8">
            <v>1661608</v>
          </cell>
          <cell r="V8">
            <v>189</v>
          </cell>
          <cell r="W8">
            <v>0</v>
          </cell>
          <cell r="X8">
            <v>0</v>
          </cell>
          <cell r="Y8">
            <v>330322</v>
          </cell>
          <cell r="Z8">
            <v>9771208</v>
          </cell>
          <cell r="AA8">
            <v>10434995</v>
          </cell>
          <cell r="AB8" t="str">
            <v>ERCA</v>
          </cell>
          <cell r="AC8">
            <v>1101</v>
          </cell>
          <cell r="AD8">
            <v>2</v>
          </cell>
          <cell r="AE8">
            <v>503759</v>
          </cell>
        </row>
        <row r="9">
          <cell r="A9" t="str">
            <v>SML</v>
          </cell>
          <cell r="B9">
            <v>0</v>
          </cell>
          <cell r="C9" t="str">
            <v>DRLS</v>
          </cell>
          <cell r="D9">
            <v>1</v>
          </cell>
          <cell r="E9">
            <v>1</v>
          </cell>
          <cell r="F9" t="str">
            <v xml:space="preserve">B </v>
          </cell>
          <cell r="G9">
            <v>7</v>
          </cell>
          <cell r="H9">
            <v>654</v>
          </cell>
          <cell r="I9">
            <v>217538</v>
          </cell>
          <cell r="J9">
            <v>0</v>
          </cell>
          <cell r="K9">
            <v>0</v>
          </cell>
          <cell r="L9">
            <v>0</v>
          </cell>
          <cell r="M9">
            <v>0</v>
          </cell>
          <cell r="N9">
            <v>0</v>
          </cell>
          <cell r="O9">
            <v>4376243</v>
          </cell>
          <cell r="P9">
            <v>0</v>
          </cell>
          <cell r="Q9">
            <v>0</v>
          </cell>
          <cell r="R9">
            <v>46055</v>
          </cell>
          <cell r="S9">
            <v>0</v>
          </cell>
          <cell r="T9">
            <v>101395</v>
          </cell>
          <cell r="U9">
            <v>875540</v>
          </cell>
          <cell r="V9">
            <v>0</v>
          </cell>
          <cell r="W9">
            <v>0</v>
          </cell>
          <cell r="X9">
            <v>0</v>
          </cell>
          <cell r="Y9">
            <v>166650</v>
          </cell>
          <cell r="Z9">
            <v>4376243</v>
          </cell>
          <cell r="AA9">
            <v>4690343</v>
          </cell>
          <cell r="AB9" t="str">
            <v>ERCA</v>
          </cell>
          <cell r="AC9">
            <v>1101</v>
          </cell>
          <cell r="AD9">
            <v>2</v>
          </cell>
          <cell r="AE9">
            <v>217538</v>
          </cell>
        </row>
        <row r="10">
          <cell r="A10" t="str">
            <v>SML</v>
          </cell>
          <cell r="B10">
            <v>0</v>
          </cell>
          <cell r="C10" t="str">
            <v>DRLS</v>
          </cell>
          <cell r="D10">
            <v>1</v>
          </cell>
          <cell r="E10">
            <v>1</v>
          </cell>
          <cell r="F10" t="str">
            <v xml:space="preserve">B </v>
          </cell>
          <cell r="G10">
            <v>8</v>
          </cell>
          <cell r="H10">
            <v>306</v>
          </cell>
          <cell r="I10">
            <v>131425</v>
          </cell>
          <cell r="J10">
            <v>0</v>
          </cell>
          <cell r="K10">
            <v>0</v>
          </cell>
          <cell r="L10">
            <v>0</v>
          </cell>
          <cell r="M10">
            <v>0</v>
          </cell>
          <cell r="N10">
            <v>0</v>
          </cell>
          <cell r="O10">
            <v>2644694</v>
          </cell>
          <cell r="P10">
            <v>0</v>
          </cell>
          <cell r="Q10">
            <v>0</v>
          </cell>
          <cell r="R10">
            <v>17331</v>
          </cell>
          <cell r="S10">
            <v>0</v>
          </cell>
          <cell r="T10">
            <v>50268</v>
          </cell>
          <cell r="U10">
            <v>529058</v>
          </cell>
          <cell r="V10">
            <v>189</v>
          </cell>
          <cell r="W10">
            <v>0</v>
          </cell>
          <cell r="X10">
            <v>0</v>
          </cell>
          <cell r="Y10">
            <v>83750</v>
          </cell>
          <cell r="Z10">
            <v>2644694</v>
          </cell>
          <cell r="AA10">
            <v>2796232</v>
          </cell>
          <cell r="AB10" t="str">
            <v>ERCA</v>
          </cell>
          <cell r="AC10">
            <v>1101</v>
          </cell>
          <cell r="AD10">
            <v>2</v>
          </cell>
          <cell r="AE10">
            <v>131425</v>
          </cell>
        </row>
        <row r="11">
          <cell r="A11" t="str">
            <v>SML</v>
          </cell>
          <cell r="B11">
            <v>0</v>
          </cell>
          <cell r="C11" t="str">
            <v>DRLS</v>
          </cell>
          <cell r="D11">
            <v>1</v>
          </cell>
          <cell r="E11">
            <v>1</v>
          </cell>
          <cell r="F11" t="str">
            <v xml:space="preserve">B </v>
          </cell>
          <cell r="G11">
            <v>9</v>
          </cell>
          <cell r="H11">
            <v>408</v>
          </cell>
          <cell r="I11">
            <v>250770</v>
          </cell>
          <cell r="J11">
            <v>0</v>
          </cell>
          <cell r="K11">
            <v>0</v>
          </cell>
          <cell r="L11">
            <v>0</v>
          </cell>
          <cell r="M11">
            <v>0</v>
          </cell>
          <cell r="N11">
            <v>0</v>
          </cell>
          <cell r="O11">
            <v>5393601</v>
          </cell>
          <cell r="P11">
            <v>0</v>
          </cell>
          <cell r="Q11">
            <v>0</v>
          </cell>
          <cell r="R11">
            <v>41775</v>
          </cell>
          <cell r="S11">
            <v>0</v>
          </cell>
          <cell r="T11">
            <v>114061</v>
          </cell>
          <cell r="U11">
            <v>1348614</v>
          </cell>
          <cell r="V11">
            <v>189</v>
          </cell>
          <cell r="W11">
            <v>0</v>
          </cell>
          <cell r="X11">
            <v>0</v>
          </cell>
          <cell r="Y11">
            <v>143253</v>
          </cell>
          <cell r="Z11">
            <v>5393601</v>
          </cell>
          <cell r="AA11">
            <v>5692879</v>
          </cell>
          <cell r="AB11" t="str">
            <v>ERCA</v>
          </cell>
          <cell r="AC11">
            <v>1101</v>
          </cell>
          <cell r="AD11">
            <v>2</v>
          </cell>
          <cell r="AE11">
            <v>250770</v>
          </cell>
        </row>
        <row r="12">
          <cell r="A12" t="str">
            <v>SML</v>
          </cell>
          <cell r="B12">
            <v>0</v>
          </cell>
          <cell r="C12" t="str">
            <v>DRLS</v>
          </cell>
          <cell r="D12">
            <v>1</v>
          </cell>
          <cell r="E12">
            <v>1</v>
          </cell>
          <cell r="F12" t="str">
            <v xml:space="preserve">B </v>
          </cell>
          <cell r="G12">
            <v>10</v>
          </cell>
          <cell r="H12">
            <v>129</v>
          </cell>
          <cell r="I12">
            <v>203522</v>
          </cell>
          <cell r="J12">
            <v>0</v>
          </cell>
          <cell r="K12">
            <v>0</v>
          </cell>
          <cell r="L12">
            <v>0</v>
          </cell>
          <cell r="M12">
            <v>0</v>
          </cell>
          <cell r="N12">
            <v>0</v>
          </cell>
          <cell r="O12">
            <v>4370670</v>
          </cell>
          <cell r="P12">
            <v>0</v>
          </cell>
          <cell r="Q12">
            <v>0</v>
          </cell>
          <cell r="R12">
            <v>36528</v>
          </cell>
          <cell r="S12">
            <v>0</v>
          </cell>
          <cell r="T12">
            <v>106374</v>
          </cell>
          <cell r="U12">
            <v>1092756</v>
          </cell>
          <cell r="V12">
            <v>0</v>
          </cell>
          <cell r="W12">
            <v>0</v>
          </cell>
          <cell r="X12">
            <v>0</v>
          </cell>
          <cell r="Y12">
            <v>64545</v>
          </cell>
          <cell r="Z12">
            <v>4370670</v>
          </cell>
          <cell r="AA12">
            <v>4578117</v>
          </cell>
          <cell r="AB12" t="str">
            <v>ERCA</v>
          </cell>
          <cell r="AC12">
            <v>1101</v>
          </cell>
          <cell r="AD12">
            <v>2</v>
          </cell>
          <cell r="AE12">
            <v>203522</v>
          </cell>
        </row>
        <row r="13">
          <cell r="A13" t="str">
            <v>SML</v>
          </cell>
          <cell r="B13">
            <v>0</v>
          </cell>
          <cell r="C13" t="str">
            <v>DRLS</v>
          </cell>
          <cell r="D13">
            <v>1</v>
          </cell>
          <cell r="E13">
            <v>1</v>
          </cell>
          <cell r="F13" t="str">
            <v xml:space="preserve">B </v>
          </cell>
          <cell r="G13">
            <v>11</v>
          </cell>
          <cell r="H13">
            <v>5575</v>
          </cell>
          <cell r="I13">
            <v>135953</v>
          </cell>
          <cell r="J13">
            <v>0</v>
          </cell>
          <cell r="K13">
            <v>0</v>
          </cell>
          <cell r="L13">
            <v>0</v>
          </cell>
          <cell r="M13">
            <v>0</v>
          </cell>
          <cell r="N13">
            <v>0</v>
          </cell>
          <cell r="O13">
            <v>767610</v>
          </cell>
          <cell r="P13">
            <v>0</v>
          </cell>
          <cell r="Q13">
            <v>0</v>
          </cell>
          <cell r="R13">
            <v>14947</v>
          </cell>
          <cell r="S13">
            <v>0</v>
          </cell>
          <cell r="T13">
            <v>232444</v>
          </cell>
          <cell r="U13">
            <v>0</v>
          </cell>
          <cell r="V13">
            <v>566</v>
          </cell>
          <cell r="W13">
            <v>0</v>
          </cell>
          <cell r="X13">
            <v>0</v>
          </cell>
          <cell r="Y13">
            <v>10094</v>
          </cell>
          <cell r="Z13">
            <v>767610</v>
          </cell>
          <cell r="AA13">
            <v>1025661</v>
          </cell>
          <cell r="AB13" t="str">
            <v>ERCA</v>
          </cell>
          <cell r="AC13">
            <v>1101</v>
          </cell>
          <cell r="AD13">
            <v>2</v>
          </cell>
          <cell r="AE13">
            <v>107246</v>
          </cell>
        </row>
        <row r="14">
          <cell r="A14" t="str">
            <v>SML</v>
          </cell>
          <cell r="B14">
            <v>0</v>
          </cell>
          <cell r="C14" t="str">
            <v>DRLS</v>
          </cell>
          <cell r="D14">
            <v>1</v>
          </cell>
          <cell r="E14">
            <v>1</v>
          </cell>
          <cell r="F14" t="str">
            <v xml:space="preserve">B </v>
          </cell>
          <cell r="G14">
            <v>12</v>
          </cell>
          <cell r="H14">
            <v>8775</v>
          </cell>
          <cell r="I14">
            <v>548924</v>
          </cell>
          <cell r="J14">
            <v>0</v>
          </cell>
          <cell r="K14">
            <v>0</v>
          </cell>
          <cell r="L14">
            <v>0</v>
          </cell>
          <cell r="M14">
            <v>0</v>
          </cell>
          <cell r="N14">
            <v>0</v>
          </cell>
          <cell r="O14">
            <v>5153412</v>
          </cell>
          <cell r="P14">
            <v>0</v>
          </cell>
          <cell r="Q14">
            <v>0</v>
          </cell>
          <cell r="R14">
            <v>69030</v>
          </cell>
          <cell r="S14">
            <v>0</v>
          </cell>
          <cell r="T14">
            <v>149594</v>
          </cell>
          <cell r="U14">
            <v>876438</v>
          </cell>
          <cell r="V14">
            <v>564</v>
          </cell>
          <cell r="W14">
            <v>0</v>
          </cell>
          <cell r="X14">
            <v>0</v>
          </cell>
          <cell r="Y14">
            <v>618580</v>
          </cell>
          <cell r="Z14">
            <v>5153412</v>
          </cell>
          <cell r="AA14">
            <v>5991180</v>
          </cell>
          <cell r="AB14" t="str">
            <v>ERCA</v>
          </cell>
          <cell r="AC14">
            <v>1101</v>
          </cell>
          <cell r="AD14">
            <v>2</v>
          </cell>
          <cell r="AE14">
            <v>548924</v>
          </cell>
        </row>
        <row r="15">
          <cell r="A15" t="str">
            <v>SML</v>
          </cell>
          <cell r="B15">
            <v>0</v>
          </cell>
          <cell r="C15" t="str">
            <v>DRLS</v>
          </cell>
          <cell r="D15">
            <v>1</v>
          </cell>
          <cell r="E15">
            <v>1</v>
          </cell>
          <cell r="F15" t="str">
            <v xml:space="preserve">B </v>
          </cell>
          <cell r="G15">
            <v>13</v>
          </cell>
          <cell r="H15">
            <v>1350</v>
          </cell>
          <cell r="I15">
            <v>157682</v>
          </cell>
          <cell r="J15">
            <v>0</v>
          </cell>
          <cell r="K15">
            <v>0</v>
          </cell>
          <cell r="L15">
            <v>0</v>
          </cell>
          <cell r="M15">
            <v>0</v>
          </cell>
          <cell r="N15">
            <v>0</v>
          </cell>
          <cell r="O15">
            <v>1986201</v>
          </cell>
          <cell r="P15">
            <v>0</v>
          </cell>
          <cell r="Q15">
            <v>0</v>
          </cell>
          <cell r="R15">
            <v>20418</v>
          </cell>
          <cell r="S15">
            <v>0</v>
          </cell>
          <cell r="T15">
            <v>45540</v>
          </cell>
          <cell r="U15">
            <v>337690</v>
          </cell>
          <cell r="V15">
            <v>188</v>
          </cell>
          <cell r="W15">
            <v>0</v>
          </cell>
          <cell r="X15">
            <v>0</v>
          </cell>
          <cell r="Y15">
            <v>115620</v>
          </cell>
          <cell r="Z15">
            <v>1986201</v>
          </cell>
          <cell r="AA15">
            <v>2167967</v>
          </cell>
          <cell r="AB15" t="str">
            <v>ERCA</v>
          </cell>
          <cell r="AC15">
            <v>1101</v>
          </cell>
          <cell r="AD15">
            <v>2</v>
          </cell>
          <cell r="AE15">
            <v>157682</v>
          </cell>
        </row>
        <row r="16">
          <cell r="A16" t="str">
            <v>SML</v>
          </cell>
          <cell r="B16">
            <v>0</v>
          </cell>
          <cell r="C16" t="str">
            <v>DRLS</v>
          </cell>
          <cell r="D16">
            <v>1</v>
          </cell>
          <cell r="E16">
            <v>1</v>
          </cell>
          <cell r="F16" t="str">
            <v xml:space="preserve">B </v>
          </cell>
          <cell r="G16">
            <v>14</v>
          </cell>
          <cell r="H16">
            <v>143</v>
          </cell>
          <cell r="I16">
            <v>20953</v>
          </cell>
          <cell r="J16">
            <v>0</v>
          </cell>
          <cell r="K16">
            <v>0</v>
          </cell>
          <cell r="L16">
            <v>0</v>
          </cell>
          <cell r="M16">
            <v>0</v>
          </cell>
          <cell r="N16">
            <v>0</v>
          </cell>
          <cell r="O16">
            <v>265469</v>
          </cell>
          <cell r="P16">
            <v>0</v>
          </cell>
          <cell r="Q16">
            <v>0</v>
          </cell>
          <cell r="R16">
            <v>3208</v>
          </cell>
          <cell r="S16">
            <v>0</v>
          </cell>
          <cell r="T16">
            <v>1765</v>
          </cell>
          <cell r="U16">
            <v>45143</v>
          </cell>
          <cell r="V16">
            <v>0</v>
          </cell>
          <cell r="W16">
            <v>0</v>
          </cell>
          <cell r="X16">
            <v>0</v>
          </cell>
          <cell r="Y16">
            <v>15551</v>
          </cell>
          <cell r="Z16">
            <v>265469</v>
          </cell>
          <cell r="AA16">
            <v>285993</v>
          </cell>
          <cell r="AB16" t="str">
            <v>ERCA</v>
          </cell>
          <cell r="AC16">
            <v>1101</v>
          </cell>
          <cell r="AD16">
            <v>2</v>
          </cell>
          <cell r="AE16">
            <v>20953</v>
          </cell>
        </row>
        <row r="17">
          <cell r="A17" t="str">
            <v>SML</v>
          </cell>
          <cell r="B17">
            <v>0</v>
          </cell>
          <cell r="C17" t="str">
            <v>DRLS</v>
          </cell>
          <cell r="D17">
            <v>1</v>
          </cell>
          <cell r="E17">
            <v>1</v>
          </cell>
          <cell r="F17" t="str">
            <v xml:space="preserve">B </v>
          </cell>
          <cell r="G17">
            <v>15</v>
          </cell>
          <cell r="H17">
            <v>216</v>
          </cell>
          <cell r="I17">
            <v>45772</v>
          </cell>
          <cell r="J17">
            <v>0</v>
          </cell>
          <cell r="K17">
            <v>0</v>
          </cell>
          <cell r="L17">
            <v>0</v>
          </cell>
          <cell r="M17">
            <v>0</v>
          </cell>
          <cell r="N17">
            <v>0</v>
          </cell>
          <cell r="O17">
            <v>699186</v>
          </cell>
          <cell r="P17">
            <v>0</v>
          </cell>
          <cell r="Q17">
            <v>0</v>
          </cell>
          <cell r="R17">
            <v>12015</v>
          </cell>
          <cell r="S17">
            <v>0</v>
          </cell>
          <cell r="T17">
            <v>13439</v>
          </cell>
          <cell r="U17">
            <v>125618</v>
          </cell>
          <cell r="V17">
            <v>0</v>
          </cell>
          <cell r="W17">
            <v>0</v>
          </cell>
          <cell r="X17">
            <v>0</v>
          </cell>
          <cell r="Y17">
            <v>29862</v>
          </cell>
          <cell r="Z17">
            <v>699186</v>
          </cell>
          <cell r="AA17">
            <v>754502</v>
          </cell>
          <cell r="AB17" t="str">
            <v>ERCA</v>
          </cell>
          <cell r="AC17">
            <v>1101</v>
          </cell>
          <cell r="AD17">
            <v>2</v>
          </cell>
          <cell r="AE17">
            <v>45772</v>
          </cell>
        </row>
        <row r="18">
          <cell r="A18" t="str">
            <v>SML</v>
          </cell>
          <cell r="B18">
            <v>0</v>
          </cell>
          <cell r="C18" t="str">
            <v>DRLS</v>
          </cell>
          <cell r="D18">
            <v>1</v>
          </cell>
          <cell r="E18">
            <v>2</v>
          </cell>
          <cell r="F18" t="str">
            <v>A1</v>
          </cell>
          <cell r="G18">
            <v>24</v>
          </cell>
          <cell r="H18">
            <v>2</v>
          </cell>
          <cell r="I18">
            <v>4763991</v>
          </cell>
          <cell r="J18">
            <v>438163</v>
          </cell>
          <cell r="K18">
            <v>4325828</v>
          </cell>
          <cell r="L18">
            <v>17050</v>
          </cell>
          <cell r="M18">
            <v>10250</v>
          </cell>
          <cell r="N18">
            <v>9900</v>
          </cell>
          <cell r="O18">
            <v>23611695</v>
          </cell>
          <cell r="P18">
            <v>14249934</v>
          </cell>
          <cell r="Q18">
            <v>0</v>
          </cell>
          <cell r="R18">
            <v>245083</v>
          </cell>
          <cell r="S18">
            <v>0</v>
          </cell>
          <cell r="T18">
            <v>7406</v>
          </cell>
          <cell r="U18">
            <v>9465407</v>
          </cell>
          <cell r="V18">
            <v>0</v>
          </cell>
          <cell r="W18">
            <v>0</v>
          </cell>
          <cell r="X18">
            <v>0</v>
          </cell>
          <cell r="Y18">
            <v>1044</v>
          </cell>
          <cell r="Z18">
            <v>37861629</v>
          </cell>
          <cell r="AA18">
            <v>38115162</v>
          </cell>
          <cell r="AB18" t="str">
            <v>ERCA</v>
          </cell>
          <cell r="AC18">
            <v>1101</v>
          </cell>
          <cell r="AD18">
            <v>2</v>
          </cell>
          <cell r="AE18">
            <v>4763991</v>
          </cell>
        </row>
        <row r="19">
          <cell r="A19" t="str">
            <v>SML</v>
          </cell>
          <cell r="B19">
            <v>0</v>
          </cell>
          <cell r="C19" t="str">
            <v>DRLS</v>
          </cell>
          <cell r="D19">
            <v>1</v>
          </cell>
          <cell r="E19">
            <v>2</v>
          </cell>
          <cell r="F19" t="str">
            <v>A3</v>
          </cell>
          <cell r="G19">
            <v>26</v>
          </cell>
          <cell r="H19">
            <v>9</v>
          </cell>
          <cell r="I19">
            <v>24574344</v>
          </cell>
          <cell r="J19">
            <v>1630148</v>
          </cell>
          <cell r="K19">
            <v>22944196</v>
          </cell>
          <cell r="L19">
            <v>50206</v>
          </cell>
          <cell r="M19">
            <v>43325</v>
          </cell>
          <cell r="N19">
            <v>29751</v>
          </cell>
          <cell r="O19">
            <v>141234981</v>
          </cell>
          <cell r="P19">
            <v>128806026</v>
          </cell>
          <cell r="Q19">
            <v>1423260</v>
          </cell>
          <cell r="R19">
            <v>0</v>
          </cell>
          <cell r="S19">
            <v>0</v>
          </cell>
          <cell r="T19">
            <v>3703</v>
          </cell>
          <cell r="U19">
            <v>68046480</v>
          </cell>
          <cell r="V19">
            <v>0</v>
          </cell>
          <cell r="W19">
            <v>721643</v>
          </cell>
          <cell r="X19">
            <v>0</v>
          </cell>
          <cell r="Y19">
            <v>3210</v>
          </cell>
          <cell r="Z19">
            <v>272185910</v>
          </cell>
          <cell r="AA19">
            <v>272192823</v>
          </cell>
          <cell r="AB19" t="str">
            <v>ERCA</v>
          </cell>
          <cell r="AC19">
            <v>1101</v>
          </cell>
          <cell r="AD19">
            <v>2</v>
          </cell>
          <cell r="AE19">
            <v>24574344</v>
          </cell>
        </row>
        <row r="20">
          <cell r="A20" t="str">
            <v>SML</v>
          </cell>
          <cell r="B20">
            <v>0</v>
          </cell>
          <cell r="C20" t="str">
            <v>DRLS</v>
          </cell>
          <cell r="D20">
            <v>1</v>
          </cell>
          <cell r="E20">
            <v>2</v>
          </cell>
          <cell r="F20" t="str">
            <v>A4</v>
          </cell>
          <cell r="G20">
            <v>22</v>
          </cell>
          <cell r="H20">
            <v>8</v>
          </cell>
          <cell r="I20">
            <v>2179439</v>
          </cell>
          <cell r="J20">
            <v>171956</v>
          </cell>
          <cell r="K20">
            <v>2007483</v>
          </cell>
          <cell r="L20">
            <v>8622</v>
          </cell>
          <cell r="M20">
            <v>6120</v>
          </cell>
          <cell r="N20">
            <v>4111</v>
          </cell>
          <cell r="O20">
            <v>15018160</v>
          </cell>
          <cell r="P20">
            <v>11943999</v>
          </cell>
          <cell r="Q20">
            <v>286181</v>
          </cell>
          <cell r="R20">
            <v>191885</v>
          </cell>
          <cell r="S20">
            <v>0</v>
          </cell>
          <cell r="T20">
            <v>11109</v>
          </cell>
          <cell r="U20">
            <v>6818472</v>
          </cell>
          <cell r="V20">
            <v>0</v>
          </cell>
          <cell r="W20">
            <v>25552</v>
          </cell>
          <cell r="X20">
            <v>0</v>
          </cell>
          <cell r="Y20">
            <v>3288</v>
          </cell>
          <cell r="Z20">
            <v>27273892</v>
          </cell>
          <cell r="AA20">
            <v>27480174</v>
          </cell>
          <cell r="AB20" t="str">
            <v>ERCA</v>
          </cell>
          <cell r="AC20">
            <v>1101</v>
          </cell>
          <cell r="AD20">
            <v>2</v>
          </cell>
          <cell r="AE20">
            <v>2179439</v>
          </cell>
        </row>
        <row r="21">
          <cell r="A21" t="str">
            <v>SML</v>
          </cell>
          <cell r="B21">
            <v>0</v>
          </cell>
          <cell r="C21" t="str">
            <v>DRLS</v>
          </cell>
          <cell r="D21">
            <v>1</v>
          </cell>
          <cell r="E21">
            <v>2</v>
          </cell>
          <cell r="F21" t="str">
            <v>A4</v>
          </cell>
          <cell r="G21">
            <v>21</v>
          </cell>
          <cell r="H21">
            <v>18</v>
          </cell>
          <cell r="I21">
            <v>2332950</v>
          </cell>
          <cell r="J21">
            <v>135420</v>
          </cell>
          <cell r="K21">
            <v>2197530</v>
          </cell>
          <cell r="L21">
            <v>11962</v>
          </cell>
          <cell r="M21">
            <v>11318</v>
          </cell>
          <cell r="N21">
            <v>0</v>
          </cell>
          <cell r="O21">
            <v>22514722</v>
          </cell>
          <cell r="P21">
            <v>9216737</v>
          </cell>
          <cell r="Q21">
            <v>392782</v>
          </cell>
          <cell r="R21">
            <v>109854</v>
          </cell>
          <cell r="S21">
            <v>0</v>
          </cell>
          <cell r="T21">
            <v>2529637</v>
          </cell>
          <cell r="U21">
            <v>8033306</v>
          </cell>
          <cell r="V21">
            <v>0</v>
          </cell>
          <cell r="W21">
            <v>8979</v>
          </cell>
          <cell r="X21">
            <v>0</v>
          </cell>
          <cell r="Y21">
            <v>9069</v>
          </cell>
          <cell r="Z21">
            <v>32133220</v>
          </cell>
          <cell r="AA21">
            <v>34781780</v>
          </cell>
          <cell r="AB21" t="str">
            <v>ERCA</v>
          </cell>
          <cell r="AC21">
            <v>1101</v>
          </cell>
          <cell r="AD21">
            <v>2</v>
          </cell>
          <cell r="AE21">
            <v>2332950</v>
          </cell>
        </row>
        <row r="22">
          <cell r="A22" t="str">
            <v>SML</v>
          </cell>
          <cell r="B22">
            <v>0</v>
          </cell>
          <cell r="C22" t="str">
            <v>DRLS</v>
          </cell>
          <cell r="D22">
            <v>1</v>
          </cell>
          <cell r="E22">
            <v>2</v>
          </cell>
          <cell r="F22" t="str">
            <v>A4</v>
          </cell>
          <cell r="G22">
            <v>20</v>
          </cell>
          <cell r="H22">
            <v>60</v>
          </cell>
          <cell r="I22">
            <v>617498</v>
          </cell>
          <cell r="J22">
            <v>0</v>
          </cell>
          <cell r="K22">
            <v>0</v>
          </cell>
          <cell r="L22">
            <v>3526</v>
          </cell>
          <cell r="M22">
            <v>0</v>
          </cell>
          <cell r="N22">
            <v>0</v>
          </cell>
          <cell r="O22">
            <v>7085582</v>
          </cell>
          <cell r="P22">
            <v>2759688</v>
          </cell>
          <cell r="Q22">
            <v>766445</v>
          </cell>
          <cell r="R22">
            <v>96376</v>
          </cell>
          <cell r="S22">
            <v>0</v>
          </cell>
          <cell r="T22">
            <v>474173</v>
          </cell>
          <cell r="U22">
            <v>2755082</v>
          </cell>
          <cell r="V22">
            <v>0</v>
          </cell>
          <cell r="W22">
            <v>436728</v>
          </cell>
          <cell r="X22">
            <v>0</v>
          </cell>
          <cell r="Y22">
            <v>23164</v>
          </cell>
          <cell r="Z22">
            <v>11048443</v>
          </cell>
          <cell r="AA22">
            <v>11642156</v>
          </cell>
          <cell r="AB22" t="str">
            <v>ERCA</v>
          </cell>
          <cell r="AC22">
            <v>1101</v>
          </cell>
          <cell r="AD22">
            <v>2</v>
          </cell>
          <cell r="AE22">
            <v>617498</v>
          </cell>
        </row>
        <row r="23">
          <cell r="A23" t="str">
            <v>SML</v>
          </cell>
          <cell r="B23">
            <v>0</v>
          </cell>
          <cell r="C23" t="str">
            <v>DRLS</v>
          </cell>
          <cell r="D23">
            <v>1</v>
          </cell>
          <cell r="E23">
            <v>2</v>
          </cell>
          <cell r="F23" t="str">
            <v xml:space="preserve">B </v>
          </cell>
          <cell r="G23">
            <v>0</v>
          </cell>
          <cell r="H23">
            <v>147</v>
          </cell>
          <cell r="I23">
            <v>137279</v>
          </cell>
          <cell r="J23">
            <v>0</v>
          </cell>
          <cell r="K23">
            <v>0</v>
          </cell>
          <cell r="L23">
            <v>0</v>
          </cell>
          <cell r="M23">
            <v>0</v>
          </cell>
          <cell r="N23">
            <v>0</v>
          </cell>
          <cell r="O23">
            <v>2857930</v>
          </cell>
          <cell r="P23">
            <v>0</v>
          </cell>
          <cell r="Q23">
            <v>0</v>
          </cell>
          <cell r="R23">
            <v>52427</v>
          </cell>
          <cell r="S23">
            <v>0</v>
          </cell>
          <cell r="T23">
            <v>375009</v>
          </cell>
          <cell r="U23">
            <v>709635</v>
          </cell>
          <cell r="V23">
            <v>283</v>
          </cell>
          <cell r="W23">
            <v>0</v>
          </cell>
          <cell r="X23">
            <v>0</v>
          </cell>
          <cell r="Y23">
            <v>37908</v>
          </cell>
          <cell r="Z23">
            <v>2857930</v>
          </cell>
          <cell r="AA23">
            <v>3323557</v>
          </cell>
          <cell r="AB23" t="str">
            <v>ERCA</v>
          </cell>
          <cell r="AC23">
            <v>1101</v>
          </cell>
          <cell r="AD23">
            <v>2</v>
          </cell>
          <cell r="AE23">
            <v>136416</v>
          </cell>
        </row>
        <row r="24">
          <cell r="A24" t="str">
            <v>SML</v>
          </cell>
          <cell r="B24">
            <v>0</v>
          </cell>
          <cell r="C24" t="str">
            <v>DRLS</v>
          </cell>
          <cell r="D24">
            <v>1</v>
          </cell>
          <cell r="E24">
            <v>3</v>
          </cell>
          <cell r="F24" t="str">
            <v>A4</v>
          </cell>
          <cell r="G24">
            <v>22</v>
          </cell>
          <cell r="H24">
            <v>4</v>
          </cell>
          <cell r="I24">
            <v>953918</v>
          </cell>
          <cell r="J24">
            <v>82218</v>
          </cell>
          <cell r="K24">
            <v>871700</v>
          </cell>
          <cell r="L24">
            <v>3989</v>
          </cell>
          <cell r="M24">
            <v>2437</v>
          </cell>
          <cell r="N24">
            <v>2324</v>
          </cell>
          <cell r="O24">
            <v>6745599</v>
          </cell>
          <cell r="P24">
            <v>6495384</v>
          </cell>
          <cell r="Q24">
            <v>45133</v>
          </cell>
          <cell r="R24">
            <v>-88147</v>
          </cell>
          <cell r="S24">
            <v>0</v>
          </cell>
          <cell r="T24">
            <v>0</v>
          </cell>
          <cell r="U24">
            <v>3354143</v>
          </cell>
          <cell r="V24">
            <v>0</v>
          </cell>
          <cell r="W24">
            <v>130452</v>
          </cell>
          <cell r="X24">
            <v>0</v>
          </cell>
          <cell r="Y24">
            <v>561</v>
          </cell>
          <cell r="Z24">
            <v>13416568</v>
          </cell>
          <cell r="AA24">
            <v>13328982</v>
          </cell>
          <cell r="AB24" t="str">
            <v>ERCA</v>
          </cell>
          <cell r="AC24">
            <v>1101</v>
          </cell>
          <cell r="AD24">
            <v>2</v>
          </cell>
          <cell r="AE24">
            <v>953918</v>
          </cell>
        </row>
        <row r="25">
          <cell r="A25" t="str">
            <v>SML</v>
          </cell>
          <cell r="B25">
            <v>0</v>
          </cell>
          <cell r="C25" t="str">
            <v>DRLS</v>
          </cell>
          <cell r="D25">
            <v>1</v>
          </cell>
          <cell r="E25">
            <v>3</v>
          </cell>
          <cell r="F25" t="str">
            <v>A4</v>
          </cell>
          <cell r="G25">
            <v>21</v>
          </cell>
          <cell r="H25">
            <v>5</v>
          </cell>
          <cell r="I25">
            <v>239246</v>
          </cell>
          <cell r="J25">
            <v>15778</v>
          </cell>
          <cell r="K25">
            <v>223468</v>
          </cell>
          <cell r="L25">
            <v>1167</v>
          </cell>
          <cell r="M25">
            <v>1167</v>
          </cell>
          <cell r="N25">
            <v>0</v>
          </cell>
          <cell r="O25">
            <v>2412910</v>
          </cell>
          <cell r="P25">
            <v>806009</v>
          </cell>
          <cell r="Q25">
            <v>108456</v>
          </cell>
          <cell r="R25">
            <v>19540</v>
          </cell>
          <cell r="S25">
            <v>0</v>
          </cell>
          <cell r="T25">
            <v>33554</v>
          </cell>
          <cell r="U25">
            <v>831844</v>
          </cell>
          <cell r="V25">
            <v>0</v>
          </cell>
          <cell r="W25">
            <v>0</v>
          </cell>
          <cell r="X25">
            <v>0</v>
          </cell>
          <cell r="Y25">
            <v>2166</v>
          </cell>
          <cell r="Z25">
            <v>3327375</v>
          </cell>
          <cell r="AA25">
            <v>3382635</v>
          </cell>
          <cell r="AB25" t="str">
            <v>ERCA</v>
          </cell>
          <cell r="AC25">
            <v>1101</v>
          </cell>
          <cell r="AD25">
            <v>2</v>
          </cell>
          <cell r="AE25">
            <v>239246</v>
          </cell>
        </row>
        <row r="26">
          <cell r="A26" t="str">
            <v>SML</v>
          </cell>
          <cell r="B26">
            <v>0</v>
          </cell>
          <cell r="C26" t="str">
            <v>DRLS</v>
          </cell>
          <cell r="D26">
            <v>1</v>
          </cell>
          <cell r="E26">
            <v>3</v>
          </cell>
          <cell r="F26" t="str">
            <v>A4</v>
          </cell>
          <cell r="G26">
            <v>20</v>
          </cell>
          <cell r="H26">
            <v>95</v>
          </cell>
          <cell r="I26">
            <v>1013667</v>
          </cell>
          <cell r="J26">
            <v>0</v>
          </cell>
          <cell r="K26">
            <v>0</v>
          </cell>
          <cell r="L26">
            <v>3060</v>
          </cell>
          <cell r="M26">
            <v>0</v>
          </cell>
          <cell r="N26">
            <v>0</v>
          </cell>
          <cell r="O26">
            <v>11631517</v>
          </cell>
          <cell r="P26">
            <v>2394969</v>
          </cell>
          <cell r="Q26">
            <v>247646</v>
          </cell>
          <cell r="R26">
            <v>78096</v>
          </cell>
          <cell r="S26">
            <v>0</v>
          </cell>
          <cell r="T26">
            <v>47956</v>
          </cell>
          <cell r="U26">
            <v>3582102</v>
          </cell>
          <cell r="V26">
            <v>0</v>
          </cell>
          <cell r="W26">
            <v>71222</v>
          </cell>
          <cell r="X26">
            <v>0</v>
          </cell>
          <cell r="Y26">
            <v>30296</v>
          </cell>
          <cell r="Z26">
            <v>14345354</v>
          </cell>
          <cell r="AA26">
            <v>14501702</v>
          </cell>
          <cell r="AB26" t="str">
            <v>ERCA</v>
          </cell>
          <cell r="AC26">
            <v>1101</v>
          </cell>
          <cell r="AD26">
            <v>2</v>
          </cell>
          <cell r="AE26">
            <v>1013667</v>
          </cell>
        </row>
        <row r="27">
          <cell r="A27" t="str">
            <v>SML</v>
          </cell>
          <cell r="B27">
            <v>0</v>
          </cell>
          <cell r="C27" t="str">
            <v>DRLS</v>
          </cell>
          <cell r="D27">
            <v>1</v>
          </cell>
          <cell r="E27">
            <v>3</v>
          </cell>
          <cell r="F27" t="str">
            <v xml:space="preserve">B </v>
          </cell>
          <cell r="G27">
            <v>0</v>
          </cell>
          <cell r="H27">
            <v>4608</v>
          </cell>
          <cell r="I27">
            <v>1348079</v>
          </cell>
          <cell r="J27">
            <v>0</v>
          </cell>
          <cell r="K27">
            <v>0</v>
          </cell>
          <cell r="L27">
            <v>0</v>
          </cell>
          <cell r="M27">
            <v>0</v>
          </cell>
          <cell r="N27">
            <v>0</v>
          </cell>
          <cell r="O27">
            <v>28079201</v>
          </cell>
          <cell r="P27">
            <v>0</v>
          </cell>
          <cell r="Q27">
            <v>0</v>
          </cell>
          <cell r="R27">
            <v>442903</v>
          </cell>
          <cell r="S27">
            <v>0</v>
          </cell>
          <cell r="T27">
            <v>1624896</v>
          </cell>
          <cell r="U27">
            <v>6953116</v>
          </cell>
          <cell r="V27">
            <v>3114</v>
          </cell>
          <cell r="W27">
            <v>0</v>
          </cell>
          <cell r="X27">
            <v>0</v>
          </cell>
          <cell r="Y27">
            <v>597350</v>
          </cell>
          <cell r="Z27">
            <v>28079201</v>
          </cell>
          <cell r="AA27">
            <v>30747464</v>
          </cell>
          <cell r="AB27" t="str">
            <v>ERCA</v>
          </cell>
          <cell r="AC27">
            <v>1101</v>
          </cell>
          <cell r="AD27">
            <v>2</v>
          </cell>
          <cell r="AE27">
            <v>1325159</v>
          </cell>
        </row>
        <row r="28">
          <cell r="A28" t="str">
            <v>SML</v>
          </cell>
          <cell r="B28">
            <v>0</v>
          </cell>
          <cell r="C28" t="str">
            <v>DRLS</v>
          </cell>
          <cell r="D28">
            <v>1</v>
          </cell>
          <cell r="E28">
            <v>4</v>
          </cell>
          <cell r="F28" t="str">
            <v>A4</v>
          </cell>
          <cell r="G28">
            <v>20</v>
          </cell>
          <cell r="H28">
            <v>17</v>
          </cell>
          <cell r="I28">
            <v>259905</v>
          </cell>
          <cell r="J28">
            <v>0</v>
          </cell>
          <cell r="K28">
            <v>0</v>
          </cell>
          <cell r="L28">
            <v>950</v>
          </cell>
          <cell r="M28">
            <v>0</v>
          </cell>
          <cell r="N28">
            <v>0</v>
          </cell>
          <cell r="O28">
            <v>2012965</v>
          </cell>
          <cell r="P28">
            <v>501600</v>
          </cell>
          <cell r="Q28">
            <v>7652</v>
          </cell>
          <cell r="R28">
            <v>24579</v>
          </cell>
          <cell r="S28">
            <v>0</v>
          </cell>
          <cell r="T28">
            <v>0</v>
          </cell>
          <cell r="U28">
            <v>0</v>
          </cell>
          <cell r="V28">
            <v>0</v>
          </cell>
          <cell r="W28">
            <v>3168</v>
          </cell>
          <cell r="X28">
            <v>0</v>
          </cell>
          <cell r="Y28">
            <v>0</v>
          </cell>
          <cell r="Z28">
            <v>2525385</v>
          </cell>
          <cell r="AA28">
            <v>2549964</v>
          </cell>
          <cell r="AB28" t="str">
            <v>ERCA</v>
          </cell>
          <cell r="AC28">
            <v>1101</v>
          </cell>
          <cell r="AD28">
            <v>2</v>
          </cell>
          <cell r="AE28">
            <v>259905</v>
          </cell>
        </row>
        <row r="29">
          <cell r="A29" t="str">
            <v>SML</v>
          </cell>
          <cell r="B29">
            <v>0</v>
          </cell>
          <cell r="C29" t="str">
            <v>DRLS</v>
          </cell>
          <cell r="D29">
            <v>1</v>
          </cell>
          <cell r="E29">
            <v>4</v>
          </cell>
          <cell r="F29" t="str">
            <v xml:space="preserve">B </v>
          </cell>
          <cell r="G29">
            <v>0</v>
          </cell>
          <cell r="H29">
            <v>2147</v>
          </cell>
          <cell r="I29">
            <v>413830</v>
          </cell>
          <cell r="J29">
            <v>0</v>
          </cell>
          <cell r="K29">
            <v>0</v>
          </cell>
          <cell r="L29">
            <v>0</v>
          </cell>
          <cell r="M29">
            <v>0</v>
          </cell>
          <cell r="N29">
            <v>0</v>
          </cell>
          <cell r="O29">
            <v>4288036</v>
          </cell>
          <cell r="P29">
            <v>0</v>
          </cell>
          <cell r="Q29">
            <v>0</v>
          </cell>
          <cell r="R29">
            <v>4226</v>
          </cell>
          <cell r="S29">
            <v>0</v>
          </cell>
          <cell r="T29">
            <v>495163</v>
          </cell>
          <cell r="U29">
            <v>0</v>
          </cell>
          <cell r="V29">
            <v>94781</v>
          </cell>
          <cell r="W29">
            <v>0</v>
          </cell>
          <cell r="X29">
            <v>0</v>
          </cell>
          <cell r="Y29">
            <v>0</v>
          </cell>
          <cell r="Z29">
            <v>4288036</v>
          </cell>
          <cell r="AA29">
            <v>4882206</v>
          </cell>
          <cell r="AB29" t="str">
            <v>ERCA</v>
          </cell>
          <cell r="AC29">
            <v>1101</v>
          </cell>
          <cell r="AD29">
            <v>2</v>
          </cell>
          <cell r="AE29">
            <v>407267</v>
          </cell>
        </row>
        <row r="30">
          <cell r="A30" t="str">
            <v>SML</v>
          </cell>
          <cell r="B30">
            <v>0</v>
          </cell>
          <cell r="C30" t="str">
            <v>DRLS</v>
          </cell>
          <cell r="D30">
            <v>1</v>
          </cell>
          <cell r="E30">
            <v>5</v>
          </cell>
          <cell r="F30" t="str">
            <v>A4</v>
          </cell>
          <cell r="G30">
            <v>21</v>
          </cell>
          <cell r="H30">
            <v>1</v>
          </cell>
          <cell r="I30">
            <v>16441</v>
          </cell>
          <cell r="J30">
            <v>751</v>
          </cell>
          <cell r="K30">
            <v>15690</v>
          </cell>
          <cell r="L30">
            <v>70</v>
          </cell>
          <cell r="M30">
            <v>70</v>
          </cell>
          <cell r="N30">
            <v>0</v>
          </cell>
          <cell r="O30">
            <v>147481</v>
          </cell>
          <cell r="P30">
            <v>48347</v>
          </cell>
          <cell r="Q30">
            <v>0</v>
          </cell>
          <cell r="R30">
            <v>0</v>
          </cell>
          <cell r="S30">
            <v>0</v>
          </cell>
          <cell r="T30">
            <v>0</v>
          </cell>
          <cell r="U30">
            <v>48957</v>
          </cell>
          <cell r="V30">
            <v>0</v>
          </cell>
          <cell r="W30">
            <v>0</v>
          </cell>
          <cell r="X30">
            <v>0</v>
          </cell>
          <cell r="Y30">
            <v>0</v>
          </cell>
          <cell r="Z30">
            <v>195828</v>
          </cell>
          <cell r="AA30">
            <v>195828</v>
          </cell>
          <cell r="AB30" t="str">
            <v>ERCA</v>
          </cell>
          <cell r="AC30">
            <v>1101</v>
          </cell>
          <cell r="AD30">
            <v>2</v>
          </cell>
          <cell r="AE30">
            <v>16441</v>
          </cell>
        </row>
        <row r="31">
          <cell r="A31" t="str">
            <v>SML</v>
          </cell>
          <cell r="B31">
            <v>0</v>
          </cell>
          <cell r="C31" t="str">
            <v>DRLS</v>
          </cell>
          <cell r="D31">
            <v>1</v>
          </cell>
          <cell r="E31">
            <v>5</v>
          </cell>
          <cell r="F31" t="str">
            <v>A4</v>
          </cell>
          <cell r="G31">
            <v>20</v>
          </cell>
          <cell r="H31">
            <v>18</v>
          </cell>
          <cell r="I31">
            <v>299066</v>
          </cell>
          <cell r="J31">
            <v>0</v>
          </cell>
          <cell r="K31">
            <v>0</v>
          </cell>
          <cell r="L31">
            <v>1312</v>
          </cell>
          <cell r="M31">
            <v>0</v>
          </cell>
          <cell r="N31">
            <v>0</v>
          </cell>
          <cell r="O31">
            <v>2790475</v>
          </cell>
          <cell r="P31">
            <v>844497</v>
          </cell>
          <cell r="Q31">
            <v>133146</v>
          </cell>
          <cell r="R31">
            <v>9973</v>
          </cell>
          <cell r="S31">
            <v>0</v>
          </cell>
          <cell r="T31">
            <v>287600</v>
          </cell>
          <cell r="U31">
            <v>295994</v>
          </cell>
          <cell r="V31">
            <v>0</v>
          </cell>
          <cell r="W31">
            <v>34046</v>
          </cell>
          <cell r="X31">
            <v>0</v>
          </cell>
          <cell r="Y31">
            <v>0</v>
          </cell>
          <cell r="Z31">
            <v>3802164</v>
          </cell>
          <cell r="AA31">
            <v>4099737</v>
          </cell>
          <cell r="AB31" t="str">
            <v>ERCA</v>
          </cell>
          <cell r="AC31">
            <v>1101</v>
          </cell>
          <cell r="AD31">
            <v>2</v>
          </cell>
          <cell r="AE31">
            <v>299066</v>
          </cell>
        </row>
        <row r="32">
          <cell r="A32" t="str">
            <v>SML</v>
          </cell>
          <cell r="B32">
            <v>0</v>
          </cell>
          <cell r="C32" t="str">
            <v>DRLS</v>
          </cell>
          <cell r="D32">
            <v>1</v>
          </cell>
          <cell r="E32">
            <v>5</v>
          </cell>
          <cell r="F32" t="str">
            <v xml:space="preserve">B </v>
          </cell>
          <cell r="G32">
            <v>0</v>
          </cell>
          <cell r="H32">
            <v>287</v>
          </cell>
          <cell r="I32">
            <v>244126</v>
          </cell>
          <cell r="J32">
            <v>0</v>
          </cell>
          <cell r="K32">
            <v>0</v>
          </cell>
          <cell r="L32">
            <v>0</v>
          </cell>
          <cell r="M32">
            <v>0</v>
          </cell>
          <cell r="N32">
            <v>0</v>
          </cell>
          <cell r="O32">
            <v>4941473</v>
          </cell>
          <cell r="P32">
            <v>0</v>
          </cell>
          <cell r="Q32">
            <v>0</v>
          </cell>
          <cell r="R32">
            <v>9967</v>
          </cell>
          <cell r="S32">
            <v>0</v>
          </cell>
          <cell r="T32">
            <v>1577060</v>
          </cell>
          <cell r="U32">
            <v>1129712</v>
          </cell>
          <cell r="V32">
            <v>0</v>
          </cell>
          <cell r="W32">
            <v>0</v>
          </cell>
          <cell r="X32">
            <v>0</v>
          </cell>
          <cell r="Y32">
            <v>0</v>
          </cell>
          <cell r="Z32">
            <v>4941473</v>
          </cell>
          <cell r="AA32">
            <v>6528500</v>
          </cell>
          <cell r="AB32" t="str">
            <v>ERCA</v>
          </cell>
          <cell r="AC32">
            <v>1101</v>
          </cell>
          <cell r="AD32">
            <v>2</v>
          </cell>
          <cell r="AE32">
            <v>243321</v>
          </cell>
        </row>
        <row r="33">
          <cell r="A33" t="str">
            <v>SML</v>
          </cell>
          <cell r="B33">
            <v>0</v>
          </cell>
          <cell r="C33" t="str">
            <v>DRLS</v>
          </cell>
          <cell r="D33">
            <v>1</v>
          </cell>
          <cell r="E33">
            <v>6</v>
          </cell>
          <cell r="F33" t="str">
            <v xml:space="preserve">B </v>
          </cell>
          <cell r="G33">
            <v>0</v>
          </cell>
          <cell r="H33">
            <v>31</v>
          </cell>
          <cell r="I33">
            <v>527368</v>
          </cell>
          <cell r="J33">
            <v>0</v>
          </cell>
          <cell r="K33">
            <v>0</v>
          </cell>
          <cell r="L33">
            <v>0</v>
          </cell>
          <cell r="M33">
            <v>0</v>
          </cell>
          <cell r="N33">
            <v>0</v>
          </cell>
          <cell r="O33">
            <v>6208878</v>
          </cell>
          <cell r="P33">
            <v>0</v>
          </cell>
          <cell r="Q33">
            <v>0</v>
          </cell>
          <cell r="R33">
            <v>0</v>
          </cell>
          <cell r="S33">
            <v>0</v>
          </cell>
          <cell r="T33">
            <v>0</v>
          </cell>
          <cell r="U33">
            <v>1552222</v>
          </cell>
          <cell r="V33">
            <v>0</v>
          </cell>
          <cell r="W33">
            <v>0</v>
          </cell>
          <cell r="X33">
            <v>0</v>
          </cell>
          <cell r="Y33">
            <v>0</v>
          </cell>
          <cell r="Z33">
            <v>6208878</v>
          </cell>
          <cell r="AA33">
            <v>6208878</v>
          </cell>
          <cell r="AB33" t="str">
            <v>ERCA</v>
          </cell>
          <cell r="AC33">
            <v>1101</v>
          </cell>
          <cell r="AD33">
            <v>2</v>
          </cell>
          <cell r="AE33">
            <v>527368</v>
          </cell>
        </row>
        <row r="34">
          <cell r="A34" t="str">
            <v>SML</v>
          </cell>
          <cell r="B34">
            <v>0</v>
          </cell>
          <cell r="C34" t="str">
            <v>DRLS</v>
          </cell>
          <cell r="D34">
            <v>1</v>
          </cell>
          <cell r="E34">
            <v>7</v>
          </cell>
          <cell r="F34" t="str">
            <v>A4</v>
          </cell>
          <cell r="G34">
            <v>22</v>
          </cell>
          <cell r="H34">
            <v>3</v>
          </cell>
          <cell r="I34">
            <v>787954</v>
          </cell>
          <cell r="J34">
            <v>63259</v>
          </cell>
          <cell r="K34">
            <v>724695</v>
          </cell>
          <cell r="L34">
            <v>2552</v>
          </cell>
          <cell r="M34">
            <v>1289</v>
          </cell>
          <cell r="N34">
            <v>1263</v>
          </cell>
          <cell r="O34">
            <v>4707389</v>
          </cell>
          <cell r="P34">
            <v>2979094</v>
          </cell>
          <cell r="Q34">
            <v>295940</v>
          </cell>
          <cell r="R34">
            <v>0</v>
          </cell>
          <cell r="S34">
            <v>0</v>
          </cell>
          <cell r="T34">
            <v>0</v>
          </cell>
          <cell r="U34">
            <v>2034179</v>
          </cell>
          <cell r="V34">
            <v>0</v>
          </cell>
          <cell r="W34">
            <v>154293</v>
          </cell>
          <cell r="X34">
            <v>0</v>
          </cell>
          <cell r="Y34">
            <v>0</v>
          </cell>
          <cell r="Z34">
            <v>8136716</v>
          </cell>
          <cell r="AA34">
            <v>8136716</v>
          </cell>
          <cell r="AB34" t="str">
            <v>ERCA</v>
          </cell>
          <cell r="AC34">
            <v>1101</v>
          </cell>
          <cell r="AD34">
            <v>2</v>
          </cell>
          <cell r="AE34">
            <v>787954</v>
          </cell>
        </row>
        <row r="35">
          <cell r="A35" t="str">
            <v>SML</v>
          </cell>
          <cell r="B35">
            <v>0</v>
          </cell>
          <cell r="C35" t="str">
            <v>DRLS</v>
          </cell>
          <cell r="D35">
            <v>1</v>
          </cell>
          <cell r="E35">
            <v>7</v>
          </cell>
          <cell r="F35" t="str">
            <v>A4</v>
          </cell>
          <cell r="G35">
            <v>20</v>
          </cell>
          <cell r="H35">
            <v>8</v>
          </cell>
          <cell r="I35">
            <v>311414</v>
          </cell>
          <cell r="J35">
            <v>0</v>
          </cell>
          <cell r="K35">
            <v>0</v>
          </cell>
          <cell r="L35">
            <v>640</v>
          </cell>
          <cell r="M35">
            <v>0</v>
          </cell>
          <cell r="N35">
            <v>0</v>
          </cell>
          <cell r="O35">
            <v>3037325</v>
          </cell>
          <cell r="P35">
            <v>424960</v>
          </cell>
          <cell r="Q35">
            <v>284623</v>
          </cell>
          <cell r="R35">
            <v>0</v>
          </cell>
          <cell r="S35">
            <v>0</v>
          </cell>
          <cell r="T35">
            <v>0</v>
          </cell>
          <cell r="U35">
            <v>950339</v>
          </cell>
          <cell r="V35">
            <v>0</v>
          </cell>
          <cell r="W35">
            <v>54448</v>
          </cell>
          <cell r="X35">
            <v>0</v>
          </cell>
          <cell r="Y35">
            <v>0</v>
          </cell>
          <cell r="Z35">
            <v>3801356</v>
          </cell>
          <cell r="AA35">
            <v>3801356</v>
          </cell>
          <cell r="AB35" t="str">
            <v>ERCA</v>
          </cell>
          <cell r="AC35">
            <v>1101</v>
          </cell>
          <cell r="AD35">
            <v>2</v>
          </cell>
          <cell r="AE35">
            <v>311414</v>
          </cell>
        </row>
        <row r="36">
          <cell r="A36" t="str">
            <v>SML</v>
          </cell>
          <cell r="B36">
            <v>0</v>
          </cell>
          <cell r="C36" t="str">
            <v>DRLS</v>
          </cell>
          <cell r="D36">
            <v>1</v>
          </cell>
          <cell r="E36">
            <v>7</v>
          </cell>
          <cell r="F36" t="str">
            <v xml:space="preserve">B </v>
          </cell>
          <cell r="G36">
            <v>0</v>
          </cell>
          <cell r="H36">
            <v>16</v>
          </cell>
          <cell r="I36">
            <v>38330</v>
          </cell>
          <cell r="J36">
            <v>0</v>
          </cell>
          <cell r="K36">
            <v>0</v>
          </cell>
          <cell r="L36">
            <v>0</v>
          </cell>
          <cell r="M36">
            <v>0</v>
          </cell>
          <cell r="N36">
            <v>0</v>
          </cell>
          <cell r="O36">
            <v>678237</v>
          </cell>
          <cell r="P36">
            <v>0</v>
          </cell>
          <cell r="Q36">
            <v>0</v>
          </cell>
          <cell r="R36">
            <v>0</v>
          </cell>
          <cell r="S36">
            <v>0</v>
          </cell>
          <cell r="T36">
            <v>0</v>
          </cell>
          <cell r="U36">
            <v>169560</v>
          </cell>
          <cell r="V36">
            <v>0</v>
          </cell>
          <cell r="W36">
            <v>0</v>
          </cell>
          <cell r="X36">
            <v>0</v>
          </cell>
          <cell r="Y36">
            <v>0</v>
          </cell>
          <cell r="Z36">
            <v>678237</v>
          </cell>
          <cell r="AA36">
            <v>678237</v>
          </cell>
          <cell r="AB36" t="str">
            <v>ERCA</v>
          </cell>
          <cell r="AC36">
            <v>1101</v>
          </cell>
          <cell r="AD36">
            <v>2</v>
          </cell>
          <cell r="AE36">
            <v>38329</v>
          </cell>
        </row>
        <row r="37">
          <cell r="A37" t="str">
            <v>SML</v>
          </cell>
          <cell r="B37">
            <v>0</v>
          </cell>
          <cell r="C37" t="str">
            <v>DRLS</v>
          </cell>
          <cell r="D37">
            <v>1</v>
          </cell>
          <cell r="E37">
            <v>8</v>
          </cell>
          <cell r="F37" t="str">
            <v xml:space="preserve">B </v>
          </cell>
          <cell r="G37">
            <v>0</v>
          </cell>
          <cell r="H37">
            <v>18</v>
          </cell>
          <cell r="I37">
            <v>23748</v>
          </cell>
          <cell r="J37">
            <v>0</v>
          </cell>
          <cell r="K37">
            <v>0</v>
          </cell>
          <cell r="L37">
            <v>0</v>
          </cell>
          <cell r="M37">
            <v>0</v>
          </cell>
          <cell r="N37">
            <v>0</v>
          </cell>
          <cell r="O37">
            <v>494396</v>
          </cell>
          <cell r="P37">
            <v>0</v>
          </cell>
          <cell r="Q37">
            <v>0</v>
          </cell>
          <cell r="R37">
            <v>0</v>
          </cell>
          <cell r="S37">
            <v>0</v>
          </cell>
          <cell r="T37">
            <v>0</v>
          </cell>
          <cell r="U37">
            <v>123599</v>
          </cell>
          <cell r="V37">
            <v>0</v>
          </cell>
          <cell r="W37">
            <v>0</v>
          </cell>
          <cell r="X37">
            <v>0</v>
          </cell>
          <cell r="Y37">
            <v>0</v>
          </cell>
          <cell r="Z37">
            <v>494396</v>
          </cell>
          <cell r="AA37">
            <v>494396</v>
          </cell>
          <cell r="AB37" t="str">
            <v>ERCA</v>
          </cell>
          <cell r="AC37">
            <v>1101</v>
          </cell>
          <cell r="AD37">
            <v>2</v>
          </cell>
          <cell r="AE37">
            <v>23395</v>
          </cell>
        </row>
        <row r="38">
          <cell r="A38" t="str">
            <v>SML</v>
          </cell>
          <cell r="B38">
            <v>0</v>
          </cell>
          <cell r="C38" t="str">
            <v>DRLS</v>
          </cell>
          <cell r="D38">
            <v>2</v>
          </cell>
          <cell r="E38">
            <v>1</v>
          </cell>
          <cell r="F38" t="str">
            <v xml:space="preserve">B </v>
          </cell>
          <cell r="G38">
            <v>1</v>
          </cell>
          <cell r="H38">
            <v>3567</v>
          </cell>
          <cell r="I38">
            <v>84038</v>
          </cell>
          <cell r="J38">
            <v>0</v>
          </cell>
          <cell r="K38">
            <v>0</v>
          </cell>
          <cell r="L38">
            <v>0</v>
          </cell>
          <cell r="M38">
            <v>0</v>
          </cell>
          <cell r="N38">
            <v>0</v>
          </cell>
          <cell r="O38">
            <v>1357945</v>
          </cell>
          <cell r="P38">
            <v>0</v>
          </cell>
          <cell r="Q38">
            <v>0</v>
          </cell>
          <cell r="R38">
            <v>45413</v>
          </cell>
          <cell r="S38">
            <v>0</v>
          </cell>
          <cell r="T38">
            <v>471646</v>
          </cell>
          <cell r="U38">
            <v>330</v>
          </cell>
          <cell r="V38">
            <v>94</v>
          </cell>
          <cell r="W38">
            <v>0</v>
          </cell>
          <cell r="X38">
            <v>0</v>
          </cell>
          <cell r="Y38">
            <v>28804</v>
          </cell>
          <cell r="Z38">
            <v>1357945</v>
          </cell>
          <cell r="AA38">
            <v>1903902</v>
          </cell>
          <cell r="AB38" t="str">
            <v>ERBA</v>
          </cell>
          <cell r="AC38">
            <v>1101</v>
          </cell>
          <cell r="AD38">
            <v>2</v>
          </cell>
          <cell r="AE38">
            <v>53726</v>
          </cell>
        </row>
        <row r="39">
          <cell r="A39" t="str">
            <v>SML</v>
          </cell>
          <cell r="B39">
            <v>0</v>
          </cell>
          <cell r="C39" t="str">
            <v>DRLS</v>
          </cell>
          <cell r="D39">
            <v>2</v>
          </cell>
          <cell r="E39">
            <v>1</v>
          </cell>
          <cell r="F39" t="str">
            <v xml:space="preserve">B </v>
          </cell>
          <cell r="G39">
            <v>2</v>
          </cell>
          <cell r="H39">
            <v>1833</v>
          </cell>
          <cell r="I39">
            <v>74603</v>
          </cell>
          <cell r="J39">
            <v>0</v>
          </cell>
          <cell r="K39">
            <v>0</v>
          </cell>
          <cell r="L39">
            <v>0</v>
          </cell>
          <cell r="M39">
            <v>0</v>
          </cell>
          <cell r="N39">
            <v>0</v>
          </cell>
          <cell r="O39">
            <v>1446700</v>
          </cell>
          <cell r="P39">
            <v>0</v>
          </cell>
          <cell r="Q39">
            <v>0</v>
          </cell>
          <cell r="R39">
            <v>19391</v>
          </cell>
          <cell r="S39">
            <v>0</v>
          </cell>
          <cell r="T39">
            <v>77008</v>
          </cell>
          <cell r="U39">
            <v>245854</v>
          </cell>
          <cell r="V39">
            <v>0</v>
          </cell>
          <cell r="W39">
            <v>0</v>
          </cell>
          <cell r="X39">
            <v>0</v>
          </cell>
          <cell r="Y39">
            <v>77257</v>
          </cell>
          <cell r="Z39">
            <v>1446700</v>
          </cell>
          <cell r="AA39">
            <v>1620356</v>
          </cell>
          <cell r="AB39" t="str">
            <v>ERBA</v>
          </cell>
          <cell r="AC39">
            <v>1101</v>
          </cell>
          <cell r="AD39">
            <v>2</v>
          </cell>
          <cell r="AE39">
            <v>74603</v>
          </cell>
        </row>
        <row r="40">
          <cell r="A40" t="str">
            <v>SML</v>
          </cell>
          <cell r="B40">
            <v>0</v>
          </cell>
          <cell r="C40" t="str">
            <v>DRLS</v>
          </cell>
          <cell r="D40">
            <v>2</v>
          </cell>
          <cell r="E40">
            <v>1</v>
          </cell>
          <cell r="F40" t="str">
            <v xml:space="preserve">B </v>
          </cell>
          <cell r="G40">
            <v>3</v>
          </cell>
          <cell r="H40">
            <v>5598</v>
          </cell>
          <cell r="I40">
            <v>422524</v>
          </cell>
          <cell r="J40">
            <v>0</v>
          </cell>
          <cell r="K40">
            <v>0</v>
          </cell>
          <cell r="L40">
            <v>0</v>
          </cell>
          <cell r="M40">
            <v>0</v>
          </cell>
          <cell r="N40">
            <v>0</v>
          </cell>
          <cell r="O40">
            <v>8188131</v>
          </cell>
          <cell r="P40">
            <v>0</v>
          </cell>
          <cell r="Q40">
            <v>0</v>
          </cell>
          <cell r="R40">
            <v>81375</v>
          </cell>
          <cell r="S40">
            <v>0</v>
          </cell>
          <cell r="T40">
            <v>213232</v>
          </cell>
          <cell r="U40">
            <v>1392003</v>
          </cell>
          <cell r="V40">
            <v>94</v>
          </cell>
          <cell r="W40">
            <v>0</v>
          </cell>
          <cell r="X40">
            <v>0</v>
          </cell>
          <cell r="Y40">
            <v>418337</v>
          </cell>
          <cell r="Z40">
            <v>8188131</v>
          </cell>
          <cell r="AA40">
            <v>8901169</v>
          </cell>
          <cell r="AB40" t="str">
            <v>ERBA</v>
          </cell>
          <cell r="AC40">
            <v>1101</v>
          </cell>
          <cell r="AD40">
            <v>2</v>
          </cell>
          <cell r="AE40">
            <v>419220</v>
          </cell>
        </row>
        <row r="41">
          <cell r="A41" t="str">
            <v>SML</v>
          </cell>
          <cell r="B41">
            <v>0</v>
          </cell>
          <cell r="C41" t="str">
            <v>DRLS</v>
          </cell>
          <cell r="D41">
            <v>2</v>
          </cell>
          <cell r="E41">
            <v>1</v>
          </cell>
          <cell r="F41" t="str">
            <v xml:space="preserve">B </v>
          </cell>
          <cell r="G41">
            <v>4</v>
          </cell>
          <cell r="H41">
            <v>2721</v>
          </cell>
          <cell r="I41">
            <v>330507</v>
          </cell>
          <cell r="J41">
            <v>0</v>
          </cell>
          <cell r="K41">
            <v>0</v>
          </cell>
          <cell r="L41">
            <v>0</v>
          </cell>
          <cell r="M41">
            <v>0</v>
          </cell>
          <cell r="N41">
            <v>0</v>
          </cell>
          <cell r="O41">
            <v>6399071</v>
          </cell>
          <cell r="P41">
            <v>0</v>
          </cell>
          <cell r="Q41">
            <v>0</v>
          </cell>
          <cell r="R41">
            <v>93072</v>
          </cell>
          <cell r="S41">
            <v>0</v>
          </cell>
          <cell r="T41">
            <v>135124</v>
          </cell>
          <cell r="U41">
            <v>1087871</v>
          </cell>
          <cell r="V41">
            <v>377</v>
          </cell>
          <cell r="W41">
            <v>0</v>
          </cell>
          <cell r="X41">
            <v>0</v>
          </cell>
          <cell r="Y41">
            <v>318940</v>
          </cell>
          <cell r="Z41">
            <v>6399071</v>
          </cell>
          <cell r="AA41">
            <v>6946584</v>
          </cell>
          <cell r="AB41" t="str">
            <v>ERBA</v>
          </cell>
          <cell r="AC41">
            <v>1101</v>
          </cell>
          <cell r="AD41">
            <v>2</v>
          </cell>
          <cell r="AE41">
            <v>330507</v>
          </cell>
        </row>
        <row r="42">
          <cell r="A42" t="str">
            <v>SML</v>
          </cell>
          <cell r="B42">
            <v>0</v>
          </cell>
          <cell r="C42" t="str">
            <v>DRLS</v>
          </cell>
          <cell r="D42">
            <v>2</v>
          </cell>
          <cell r="E42">
            <v>1</v>
          </cell>
          <cell r="F42" t="str">
            <v xml:space="preserve">B </v>
          </cell>
          <cell r="G42">
            <v>5</v>
          </cell>
          <cell r="H42">
            <v>1116</v>
          </cell>
          <cell r="I42">
            <v>193661</v>
          </cell>
          <cell r="J42">
            <v>0</v>
          </cell>
          <cell r="K42">
            <v>0</v>
          </cell>
          <cell r="L42">
            <v>0</v>
          </cell>
          <cell r="M42">
            <v>0</v>
          </cell>
          <cell r="N42">
            <v>0</v>
          </cell>
          <cell r="O42">
            <v>3754320</v>
          </cell>
          <cell r="P42">
            <v>0</v>
          </cell>
          <cell r="Q42">
            <v>0</v>
          </cell>
          <cell r="R42">
            <v>50439</v>
          </cell>
          <cell r="S42">
            <v>0</v>
          </cell>
          <cell r="T42">
            <v>64050</v>
          </cell>
          <cell r="U42">
            <v>638259</v>
          </cell>
          <cell r="V42">
            <v>471</v>
          </cell>
          <cell r="W42">
            <v>0</v>
          </cell>
          <cell r="X42">
            <v>0</v>
          </cell>
          <cell r="Y42">
            <v>208240</v>
          </cell>
          <cell r="Z42">
            <v>3754320</v>
          </cell>
          <cell r="AA42">
            <v>4077520</v>
          </cell>
          <cell r="AB42" t="str">
            <v>ERBA</v>
          </cell>
          <cell r="AC42">
            <v>1101</v>
          </cell>
          <cell r="AD42">
            <v>2</v>
          </cell>
          <cell r="AE42">
            <v>193661</v>
          </cell>
        </row>
        <row r="43">
          <cell r="A43" t="str">
            <v>SML</v>
          </cell>
          <cell r="B43">
            <v>0</v>
          </cell>
          <cell r="C43" t="str">
            <v>DRLS</v>
          </cell>
          <cell r="D43">
            <v>2</v>
          </cell>
          <cell r="E43">
            <v>1</v>
          </cell>
          <cell r="F43" t="str">
            <v xml:space="preserve">B </v>
          </cell>
          <cell r="G43">
            <v>6</v>
          </cell>
          <cell r="H43">
            <v>878</v>
          </cell>
          <cell r="I43">
            <v>211200</v>
          </cell>
          <cell r="J43">
            <v>0</v>
          </cell>
          <cell r="K43">
            <v>0</v>
          </cell>
          <cell r="L43">
            <v>0</v>
          </cell>
          <cell r="M43">
            <v>0</v>
          </cell>
          <cell r="N43">
            <v>0</v>
          </cell>
          <cell r="O43">
            <v>4084181</v>
          </cell>
          <cell r="P43">
            <v>0</v>
          </cell>
          <cell r="Q43">
            <v>0</v>
          </cell>
          <cell r="R43">
            <v>47784</v>
          </cell>
          <cell r="S43">
            <v>0</v>
          </cell>
          <cell r="T43">
            <v>76912</v>
          </cell>
          <cell r="U43">
            <v>694529</v>
          </cell>
          <cell r="V43">
            <v>0</v>
          </cell>
          <cell r="W43">
            <v>0</v>
          </cell>
          <cell r="X43">
            <v>0</v>
          </cell>
          <cell r="Y43">
            <v>177890</v>
          </cell>
          <cell r="Z43">
            <v>4084181</v>
          </cell>
          <cell r="AA43">
            <v>4386767</v>
          </cell>
          <cell r="AB43" t="str">
            <v>ERBA</v>
          </cell>
          <cell r="AC43">
            <v>1101</v>
          </cell>
          <cell r="AD43">
            <v>2</v>
          </cell>
          <cell r="AE43">
            <v>211200</v>
          </cell>
        </row>
        <row r="44">
          <cell r="A44" t="str">
            <v>SML</v>
          </cell>
          <cell r="B44">
            <v>0</v>
          </cell>
          <cell r="C44" t="str">
            <v>DRLS</v>
          </cell>
          <cell r="D44">
            <v>2</v>
          </cell>
          <cell r="E44">
            <v>1</v>
          </cell>
          <cell r="F44" t="str">
            <v xml:space="preserve">B </v>
          </cell>
          <cell r="G44">
            <v>7</v>
          </cell>
          <cell r="H44">
            <v>290</v>
          </cell>
          <cell r="I44">
            <v>97956</v>
          </cell>
          <cell r="J44">
            <v>0</v>
          </cell>
          <cell r="K44">
            <v>0</v>
          </cell>
          <cell r="L44">
            <v>0</v>
          </cell>
          <cell r="M44">
            <v>0</v>
          </cell>
          <cell r="N44">
            <v>0</v>
          </cell>
          <cell r="O44">
            <v>1972135</v>
          </cell>
          <cell r="P44">
            <v>0</v>
          </cell>
          <cell r="Q44">
            <v>0</v>
          </cell>
          <cell r="R44">
            <v>20864</v>
          </cell>
          <cell r="S44">
            <v>0</v>
          </cell>
          <cell r="T44">
            <v>22173</v>
          </cell>
          <cell r="U44">
            <v>394557</v>
          </cell>
          <cell r="V44">
            <v>0</v>
          </cell>
          <cell r="W44">
            <v>0</v>
          </cell>
          <cell r="X44">
            <v>0</v>
          </cell>
          <cell r="Y44">
            <v>110192</v>
          </cell>
          <cell r="Z44">
            <v>1972135</v>
          </cell>
          <cell r="AA44">
            <v>2125364</v>
          </cell>
          <cell r="AB44" t="str">
            <v>ERBA</v>
          </cell>
          <cell r="AC44">
            <v>1101</v>
          </cell>
          <cell r="AD44">
            <v>2</v>
          </cell>
          <cell r="AE44">
            <v>97956</v>
          </cell>
        </row>
        <row r="45">
          <cell r="A45" t="str">
            <v>SML</v>
          </cell>
          <cell r="B45">
            <v>0</v>
          </cell>
          <cell r="C45" t="str">
            <v>DRLS</v>
          </cell>
          <cell r="D45">
            <v>2</v>
          </cell>
          <cell r="E45">
            <v>1</v>
          </cell>
          <cell r="F45" t="str">
            <v xml:space="preserve">B </v>
          </cell>
          <cell r="G45">
            <v>8</v>
          </cell>
          <cell r="H45">
            <v>122</v>
          </cell>
          <cell r="I45">
            <v>53473</v>
          </cell>
          <cell r="J45">
            <v>0</v>
          </cell>
          <cell r="K45">
            <v>0</v>
          </cell>
          <cell r="L45">
            <v>0</v>
          </cell>
          <cell r="M45">
            <v>0</v>
          </cell>
          <cell r="N45">
            <v>0</v>
          </cell>
          <cell r="O45">
            <v>1076047</v>
          </cell>
          <cell r="P45">
            <v>0</v>
          </cell>
          <cell r="Q45">
            <v>0</v>
          </cell>
          <cell r="R45">
            <v>6851</v>
          </cell>
          <cell r="S45">
            <v>0</v>
          </cell>
          <cell r="T45">
            <v>11953</v>
          </cell>
          <cell r="U45">
            <v>215256</v>
          </cell>
          <cell r="V45">
            <v>0</v>
          </cell>
          <cell r="W45">
            <v>0</v>
          </cell>
          <cell r="X45">
            <v>0</v>
          </cell>
          <cell r="Y45">
            <v>44562</v>
          </cell>
          <cell r="Z45">
            <v>1076047</v>
          </cell>
          <cell r="AA45">
            <v>1139413</v>
          </cell>
          <cell r="AB45" t="str">
            <v>ERBA</v>
          </cell>
          <cell r="AC45">
            <v>1101</v>
          </cell>
          <cell r="AD45">
            <v>2</v>
          </cell>
          <cell r="AE45">
            <v>53473</v>
          </cell>
        </row>
        <row r="46">
          <cell r="A46" t="str">
            <v>SML</v>
          </cell>
          <cell r="B46">
            <v>0</v>
          </cell>
          <cell r="C46" t="str">
            <v>DRLS</v>
          </cell>
          <cell r="D46">
            <v>2</v>
          </cell>
          <cell r="E46">
            <v>1</v>
          </cell>
          <cell r="F46" t="str">
            <v xml:space="preserve">B </v>
          </cell>
          <cell r="G46">
            <v>9</v>
          </cell>
          <cell r="H46">
            <v>140</v>
          </cell>
          <cell r="I46">
            <v>88697</v>
          </cell>
          <cell r="J46">
            <v>0</v>
          </cell>
          <cell r="K46">
            <v>0</v>
          </cell>
          <cell r="L46">
            <v>0</v>
          </cell>
          <cell r="M46">
            <v>0</v>
          </cell>
          <cell r="N46">
            <v>0</v>
          </cell>
          <cell r="O46">
            <v>1902064</v>
          </cell>
          <cell r="P46">
            <v>0</v>
          </cell>
          <cell r="Q46">
            <v>0</v>
          </cell>
          <cell r="R46">
            <v>23907</v>
          </cell>
          <cell r="S46">
            <v>0</v>
          </cell>
          <cell r="T46">
            <v>26579</v>
          </cell>
          <cell r="U46">
            <v>475626</v>
          </cell>
          <cell r="V46">
            <v>0</v>
          </cell>
          <cell r="W46">
            <v>0</v>
          </cell>
          <cell r="X46">
            <v>0</v>
          </cell>
          <cell r="Y46">
            <v>69059</v>
          </cell>
          <cell r="Z46">
            <v>1902064</v>
          </cell>
          <cell r="AA46">
            <v>2021609</v>
          </cell>
          <cell r="AB46" t="str">
            <v>ERBA</v>
          </cell>
          <cell r="AC46">
            <v>1101</v>
          </cell>
          <cell r="AD46">
            <v>2</v>
          </cell>
          <cell r="AE46">
            <v>88697</v>
          </cell>
        </row>
        <row r="47">
          <cell r="A47" t="str">
            <v>SML</v>
          </cell>
          <cell r="B47">
            <v>0</v>
          </cell>
          <cell r="C47" t="str">
            <v>DRLS</v>
          </cell>
          <cell r="D47">
            <v>2</v>
          </cell>
          <cell r="E47">
            <v>1</v>
          </cell>
          <cell r="F47" t="str">
            <v xml:space="preserve">B </v>
          </cell>
          <cell r="G47">
            <v>10</v>
          </cell>
          <cell r="H47">
            <v>32</v>
          </cell>
          <cell r="I47">
            <v>33527</v>
          </cell>
          <cell r="J47">
            <v>0</v>
          </cell>
          <cell r="K47">
            <v>0</v>
          </cell>
          <cell r="L47">
            <v>0</v>
          </cell>
          <cell r="M47">
            <v>0</v>
          </cell>
          <cell r="N47">
            <v>0</v>
          </cell>
          <cell r="O47">
            <v>718827</v>
          </cell>
          <cell r="P47">
            <v>0</v>
          </cell>
          <cell r="Q47">
            <v>0</v>
          </cell>
          <cell r="R47">
            <v>7141</v>
          </cell>
          <cell r="S47">
            <v>0</v>
          </cell>
          <cell r="T47">
            <v>16500</v>
          </cell>
          <cell r="U47">
            <v>179717</v>
          </cell>
          <cell r="V47">
            <v>0</v>
          </cell>
          <cell r="W47">
            <v>0</v>
          </cell>
          <cell r="X47">
            <v>0</v>
          </cell>
          <cell r="Y47">
            <v>28307</v>
          </cell>
          <cell r="Z47">
            <v>718827</v>
          </cell>
          <cell r="AA47">
            <v>770775</v>
          </cell>
          <cell r="AB47" t="str">
            <v>ERBA</v>
          </cell>
          <cell r="AC47">
            <v>1101</v>
          </cell>
          <cell r="AD47">
            <v>2</v>
          </cell>
          <cell r="AE47">
            <v>33527</v>
          </cell>
        </row>
        <row r="48">
          <cell r="A48" t="str">
            <v>SML</v>
          </cell>
          <cell r="B48">
            <v>0</v>
          </cell>
          <cell r="C48" t="str">
            <v>DRLS</v>
          </cell>
          <cell r="D48">
            <v>2</v>
          </cell>
          <cell r="E48">
            <v>1</v>
          </cell>
          <cell r="F48" t="str">
            <v xml:space="preserve">B </v>
          </cell>
          <cell r="G48">
            <v>11</v>
          </cell>
          <cell r="H48">
            <v>4140</v>
          </cell>
          <cell r="I48">
            <v>98982</v>
          </cell>
          <cell r="J48">
            <v>0</v>
          </cell>
          <cell r="K48">
            <v>0</v>
          </cell>
          <cell r="L48">
            <v>0</v>
          </cell>
          <cell r="M48">
            <v>0</v>
          </cell>
          <cell r="N48">
            <v>0</v>
          </cell>
          <cell r="O48">
            <v>558484</v>
          </cell>
          <cell r="P48">
            <v>0</v>
          </cell>
          <cell r="Q48">
            <v>0</v>
          </cell>
          <cell r="R48">
            <v>12339</v>
          </cell>
          <cell r="S48">
            <v>0</v>
          </cell>
          <cell r="T48">
            <v>78668</v>
          </cell>
          <cell r="U48">
            <v>0</v>
          </cell>
          <cell r="V48">
            <v>0</v>
          </cell>
          <cell r="W48">
            <v>0</v>
          </cell>
          <cell r="X48">
            <v>0</v>
          </cell>
          <cell r="Y48">
            <v>28682</v>
          </cell>
          <cell r="Z48">
            <v>558484</v>
          </cell>
          <cell r="AA48">
            <v>678173</v>
          </cell>
          <cell r="AB48" t="str">
            <v>ERBA</v>
          </cell>
          <cell r="AC48">
            <v>1101</v>
          </cell>
          <cell r="AD48">
            <v>2</v>
          </cell>
          <cell r="AE48">
            <v>67426</v>
          </cell>
        </row>
        <row r="49">
          <cell r="A49" t="str">
            <v>SML</v>
          </cell>
          <cell r="B49">
            <v>0</v>
          </cell>
          <cell r="C49" t="str">
            <v>DRLS</v>
          </cell>
          <cell r="D49">
            <v>2</v>
          </cell>
          <cell r="E49">
            <v>1</v>
          </cell>
          <cell r="F49" t="str">
            <v xml:space="preserve">B </v>
          </cell>
          <cell r="G49">
            <v>12</v>
          </cell>
          <cell r="H49">
            <v>5434</v>
          </cell>
          <cell r="I49">
            <v>333851</v>
          </cell>
          <cell r="J49">
            <v>0</v>
          </cell>
          <cell r="K49">
            <v>0</v>
          </cell>
          <cell r="L49">
            <v>0</v>
          </cell>
          <cell r="M49">
            <v>0</v>
          </cell>
          <cell r="N49">
            <v>0</v>
          </cell>
          <cell r="O49">
            <v>3098236</v>
          </cell>
          <cell r="P49">
            <v>0</v>
          </cell>
          <cell r="Q49">
            <v>0</v>
          </cell>
          <cell r="R49">
            <v>32209</v>
          </cell>
          <cell r="S49">
            <v>0</v>
          </cell>
          <cell r="T49">
            <v>54349</v>
          </cell>
          <cell r="U49">
            <v>526918</v>
          </cell>
          <cell r="V49">
            <v>0</v>
          </cell>
          <cell r="W49">
            <v>0</v>
          </cell>
          <cell r="X49">
            <v>0</v>
          </cell>
          <cell r="Y49">
            <v>359575</v>
          </cell>
          <cell r="Z49">
            <v>3098236</v>
          </cell>
          <cell r="AA49">
            <v>3544369</v>
          </cell>
          <cell r="AB49" t="str">
            <v>ERBA</v>
          </cell>
          <cell r="AC49">
            <v>1101</v>
          </cell>
          <cell r="AD49">
            <v>2</v>
          </cell>
          <cell r="AE49">
            <v>333851</v>
          </cell>
        </row>
        <row r="50">
          <cell r="A50" t="str">
            <v>SML</v>
          </cell>
          <cell r="B50">
            <v>0</v>
          </cell>
          <cell r="C50" t="str">
            <v>DRLS</v>
          </cell>
          <cell r="D50">
            <v>2</v>
          </cell>
          <cell r="E50">
            <v>1</v>
          </cell>
          <cell r="F50" t="str">
            <v xml:space="preserve">B </v>
          </cell>
          <cell r="G50">
            <v>13</v>
          </cell>
          <cell r="H50">
            <v>630</v>
          </cell>
          <cell r="I50">
            <v>73297</v>
          </cell>
          <cell r="J50">
            <v>0</v>
          </cell>
          <cell r="K50">
            <v>0</v>
          </cell>
          <cell r="L50">
            <v>0</v>
          </cell>
          <cell r="M50">
            <v>0</v>
          </cell>
          <cell r="N50">
            <v>0</v>
          </cell>
          <cell r="O50">
            <v>900324</v>
          </cell>
          <cell r="P50">
            <v>0</v>
          </cell>
          <cell r="Q50">
            <v>0</v>
          </cell>
          <cell r="R50">
            <v>10302</v>
          </cell>
          <cell r="S50">
            <v>0</v>
          </cell>
          <cell r="T50">
            <v>10736</v>
          </cell>
          <cell r="U50">
            <v>153078</v>
          </cell>
          <cell r="V50">
            <v>0</v>
          </cell>
          <cell r="W50">
            <v>0</v>
          </cell>
          <cell r="X50">
            <v>0</v>
          </cell>
          <cell r="Y50">
            <v>72116</v>
          </cell>
          <cell r="Z50">
            <v>900324</v>
          </cell>
          <cell r="AA50">
            <v>993478</v>
          </cell>
          <cell r="AB50" t="str">
            <v>ERBA</v>
          </cell>
          <cell r="AC50">
            <v>1101</v>
          </cell>
          <cell r="AD50">
            <v>2</v>
          </cell>
          <cell r="AE50">
            <v>73297</v>
          </cell>
        </row>
        <row r="51">
          <cell r="A51" t="str">
            <v>SML</v>
          </cell>
          <cell r="B51">
            <v>0</v>
          </cell>
          <cell r="C51" t="str">
            <v>DRLS</v>
          </cell>
          <cell r="D51">
            <v>2</v>
          </cell>
          <cell r="E51">
            <v>1</v>
          </cell>
          <cell r="F51" t="str">
            <v xml:space="preserve">B </v>
          </cell>
          <cell r="G51">
            <v>14</v>
          </cell>
          <cell r="H51">
            <v>55</v>
          </cell>
          <cell r="I51">
            <v>8537</v>
          </cell>
          <cell r="J51">
            <v>0</v>
          </cell>
          <cell r="K51">
            <v>0</v>
          </cell>
          <cell r="L51">
            <v>0</v>
          </cell>
          <cell r="M51">
            <v>0</v>
          </cell>
          <cell r="N51">
            <v>0</v>
          </cell>
          <cell r="O51">
            <v>109364</v>
          </cell>
          <cell r="P51">
            <v>0</v>
          </cell>
          <cell r="Q51">
            <v>0</v>
          </cell>
          <cell r="R51">
            <v>1111</v>
          </cell>
          <cell r="S51">
            <v>0</v>
          </cell>
          <cell r="T51">
            <v>3571</v>
          </cell>
          <cell r="U51">
            <v>18592</v>
          </cell>
          <cell r="V51">
            <v>0</v>
          </cell>
          <cell r="W51">
            <v>0</v>
          </cell>
          <cell r="X51">
            <v>0</v>
          </cell>
          <cell r="Y51">
            <v>8418</v>
          </cell>
          <cell r="Z51">
            <v>109364</v>
          </cell>
          <cell r="AA51">
            <v>122464</v>
          </cell>
          <cell r="AB51" t="str">
            <v>ERBA</v>
          </cell>
          <cell r="AC51">
            <v>1101</v>
          </cell>
          <cell r="AD51">
            <v>2</v>
          </cell>
          <cell r="AE51">
            <v>8537</v>
          </cell>
        </row>
        <row r="52">
          <cell r="A52" t="str">
            <v>SML</v>
          </cell>
          <cell r="B52">
            <v>0</v>
          </cell>
          <cell r="C52" t="str">
            <v>DRLS</v>
          </cell>
          <cell r="D52">
            <v>2</v>
          </cell>
          <cell r="E52">
            <v>1</v>
          </cell>
          <cell r="F52" t="str">
            <v xml:space="preserve">B </v>
          </cell>
          <cell r="G52">
            <v>15</v>
          </cell>
          <cell r="H52">
            <v>83</v>
          </cell>
          <cell r="I52">
            <v>12569</v>
          </cell>
          <cell r="J52">
            <v>0</v>
          </cell>
          <cell r="K52">
            <v>0</v>
          </cell>
          <cell r="L52">
            <v>0</v>
          </cell>
          <cell r="M52">
            <v>0</v>
          </cell>
          <cell r="N52">
            <v>0</v>
          </cell>
          <cell r="O52">
            <v>160148</v>
          </cell>
          <cell r="P52">
            <v>0</v>
          </cell>
          <cell r="Q52">
            <v>0</v>
          </cell>
          <cell r="R52">
            <v>2218</v>
          </cell>
          <cell r="S52">
            <v>0</v>
          </cell>
          <cell r="T52">
            <v>2719</v>
          </cell>
          <cell r="U52">
            <v>21702</v>
          </cell>
          <cell r="V52">
            <v>0</v>
          </cell>
          <cell r="W52">
            <v>0</v>
          </cell>
          <cell r="X52">
            <v>0</v>
          </cell>
          <cell r="Y52">
            <v>11869</v>
          </cell>
          <cell r="Z52">
            <v>160148</v>
          </cell>
          <cell r="AA52">
            <v>176954</v>
          </cell>
          <cell r="AB52" t="str">
            <v>ERBA</v>
          </cell>
          <cell r="AC52">
            <v>1101</v>
          </cell>
          <cell r="AD52">
            <v>2</v>
          </cell>
          <cell r="AE52">
            <v>12569</v>
          </cell>
        </row>
        <row r="53">
          <cell r="A53" t="str">
            <v>SML</v>
          </cell>
          <cell r="B53">
            <v>0</v>
          </cell>
          <cell r="C53" t="str">
            <v>DRLS</v>
          </cell>
          <cell r="D53">
            <v>2</v>
          </cell>
          <cell r="E53">
            <v>2</v>
          </cell>
          <cell r="F53" t="str">
            <v>A4</v>
          </cell>
          <cell r="G53">
            <v>21</v>
          </cell>
          <cell r="H53">
            <v>1</v>
          </cell>
          <cell r="I53">
            <v>50218</v>
          </cell>
          <cell r="J53">
            <v>4494</v>
          </cell>
          <cell r="K53">
            <v>45724</v>
          </cell>
          <cell r="L53">
            <v>380</v>
          </cell>
          <cell r="M53">
            <v>380</v>
          </cell>
          <cell r="N53">
            <v>0</v>
          </cell>
          <cell r="O53">
            <v>571510</v>
          </cell>
          <cell r="P53">
            <v>262453</v>
          </cell>
          <cell r="Q53">
            <v>133877</v>
          </cell>
          <cell r="R53">
            <v>0</v>
          </cell>
          <cell r="S53">
            <v>0</v>
          </cell>
          <cell r="T53">
            <v>0</v>
          </cell>
          <cell r="U53">
            <v>244032</v>
          </cell>
          <cell r="V53">
            <v>0</v>
          </cell>
          <cell r="W53">
            <v>8288</v>
          </cell>
          <cell r="X53">
            <v>0</v>
          </cell>
          <cell r="Y53">
            <v>3062</v>
          </cell>
          <cell r="Z53">
            <v>976128</v>
          </cell>
          <cell r="AA53">
            <v>979190</v>
          </cell>
          <cell r="AB53" t="str">
            <v>ERBA</v>
          </cell>
          <cell r="AC53">
            <v>1101</v>
          </cell>
          <cell r="AD53">
            <v>2</v>
          </cell>
          <cell r="AE53">
            <v>50218</v>
          </cell>
        </row>
        <row r="54">
          <cell r="A54" t="str">
            <v>SML</v>
          </cell>
          <cell r="B54">
            <v>0</v>
          </cell>
          <cell r="C54" t="str">
            <v>DRLS</v>
          </cell>
          <cell r="D54">
            <v>2</v>
          </cell>
          <cell r="E54">
            <v>2</v>
          </cell>
          <cell r="F54" t="str">
            <v>A4</v>
          </cell>
          <cell r="G54">
            <v>20</v>
          </cell>
          <cell r="H54">
            <v>5</v>
          </cell>
          <cell r="I54">
            <v>13336</v>
          </cell>
          <cell r="J54">
            <v>0</v>
          </cell>
          <cell r="K54">
            <v>0</v>
          </cell>
          <cell r="L54">
            <v>339</v>
          </cell>
          <cell r="M54">
            <v>0</v>
          </cell>
          <cell r="N54">
            <v>0</v>
          </cell>
          <cell r="O54">
            <v>153025</v>
          </cell>
          <cell r="P54">
            <v>265325</v>
          </cell>
          <cell r="Q54">
            <v>9191</v>
          </cell>
          <cell r="R54">
            <v>9998</v>
          </cell>
          <cell r="S54">
            <v>0</v>
          </cell>
          <cell r="T54">
            <v>619448</v>
          </cell>
          <cell r="U54">
            <v>108842</v>
          </cell>
          <cell r="V54">
            <v>0</v>
          </cell>
          <cell r="W54">
            <v>7827</v>
          </cell>
          <cell r="X54">
            <v>0</v>
          </cell>
          <cell r="Y54">
            <v>909</v>
          </cell>
          <cell r="Z54">
            <v>435368</v>
          </cell>
          <cell r="AA54">
            <v>1065723</v>
          </cell>
          <cell r="AB54" t="str">
            <v>ERBA</v>
          </cell>
          <cell r="AC54">
            <v>1101</v>
          </cell>
          <cell r="AD54">
            <v>2</v>
          </cell>
          <cell r="AE54">
            <v>13336</v>
          </cell>
        </row>
        <row r="55">
          <cell r="A55" t="str">
            <v>SML</v>
          </cell>
          <cell r="B55">
            <v>0</v>
          </cell>
          <cell r="C55" t="str">
            <v>DRLS</v>
          </cell>
          <cell r="D55">
            <v>2</v>
          </cell>
          <cell r="E55">
            <v>2</v>
          </cell>
          <cell r="F55" t="str">
            <v xml:space="preserve">B </v>
          </cell>
          <cell r="G55">
            <v>0</v>
          </cell>
          <cell r="H55">
            <v>125</v>
          </cell>
          <cell r="I55">
            <v>65453</v>
          </cell>
          <cell r="J55">
            <v>0</v>
          </cell>
          <cell r="K55">
            <v>0</v>
          </cell>
          <cell r="L55">
            <v>0</v>
          </cell>
          <cell r="M55">
            <v>0</v>
          </cell>
          <cell r="N55">
            <v>0</v>
          </cell>
          <cell r="O55">
            <v>1362618</v>
          </cell>
          <cell r="P55">
            <v>0</v>
          </cell>
          <cell r="Q55">
            <v>0</v>
          </cell>
          <cell r="R55">
            <v>22649</v>
          </cell>
          <cell r="S55">
            <v>0</v>
          </cell>
          <cell r="T55">
            <v>142861</v>
          </cell>
          <cell r="U55">
            <v>329011</v>
          </cell>
          <cell r="V55">
            <v>0</v>
          </cell>
          <cell r="W55">
            <v>0</v>
          </cell>
          <cell r="X55">
            <v>0</v>
          </cell>
          <cell r="Y55">
            <v>38408</v>
          </cell>
          <cell r="Z55">
            <v>1362618</v>
          </cell>
          <cell r="AA55">
            <v>1566536</v>
          </cell>
          <cell r="AB55" t="str">
            <v>ERBA</v>
          </cell>
          <cell r="AC55">
            <v>1101</v>
          </cell>
          <cell r="AD55">
            <v>2</v>
          </cell>
          <cell r="AE55">
            <v>64415</v>
          </cell>
        </row>
        <row r="56">
          <cell r="A56" t="str">
            <v>SML</v>
          </cell>
          <cell r="B56">
            <v>0</v>
          </cell>
          <cell r="C56" t="str">
            <v>DRLS</v>
          </cell>
          <cell r="D56">
            <v>2</v>
          </cell>
          <cell r="E56">
            <v>3</v>
          </cell>
          <cell r="F56" t="str">
            <v>A4</v>
          </cell>
          <cell r="G56">
            <v>21</v>
          </cell>
          <cell r="H56">
            <v>2</v>
          </cell>
          <cell r="I56">
            <v>31789</v>
          </cell>
          <cell r="J56">
            <v>2110</v>
          </cell>
          <cell r="K56">
            <v>29679</v>
          </cell>
          <cell r="L56">
            <v>175</v>
          </cell>
          <cell r="M56">
            <v>175</v>
          </cell>
          <cell r="N56">
            <v>0</v>
          </cell>
          <cell r="O56">
            <v>321353</v>
          </cell>
          <cell r="P56">
            <v>120867</v>
          </cell>
          <cell r="Q56">
            <v>6730</v>
          </cell>
          <cell r="R56">
            <v>4607</v>
          </cell>
          <cell r="S56">
            <v>0</v>
          </cell>
          <cell r="T56">
            <v>17629</v>
          </cell>
          <cell r="U56">
            <v>112237</v>
          </cell>
          <cell r="V56">
            <v>0</v>
          </cell>
          <cell r="W56">
            <v>0</v>
          </cell>
          <cell r="X56">
            <v>0</v>
          </cell>
          <cell r="Y56">
            <v>5972</v>
          </cell>
          <cell r="Z56">
            <v>448950</v>
          </cell>
          <cell r="AA56">
            <v>477158</v>
          </cell>
          <cell r="AB56" t="str">
            <v>ERBA</v>
          </cell>
          <cell r="AC56">
            <v>1101</v>
          </cell>
          <cell r="AD56">
            <v>2</v>
          </cell>
          <cell r="AE56">
            <v>31789</v>
          </cell>
        </row>
        <row r="57">
          <cell r="A57" t="str">
            <v>SML</v>
          </cell>
          <cell r="B57">
            <v>0</v>
          </cell>
          <cell r="C57" t="str">
            <v>DRLS</v>
          </cell>
          <cell r="D57">
            <v>2</v>
          </cell>
          <cell r="E57">
            <v>3</v>
          </cell>
          <cell r="F57" t="str">
            <v>A4</v>
          </cell>
          <cell r="G57">
            <v>20</v>
          </cell>
          <cell r="H57">
            <v>6</v>
          </cell>
          <cell r="I57">
            <v>48083</v>
          </cell>
          <cell r="J57">
            <v>0</v>
          </cell>
          <cell r="K57">
            <v>0</v>
          </cell>
          <cell r="L57">
            <v>232</v>
          </cell>
          <cell r="M57">
            <v>0</v>
          </cell>
          <cell r="N57">
            <v>0</v>
          </cell>
          <cell r="O57">
            <v>551736</v>
          </cell>
          <cell r="P57">
            <v>181578</v>
          </cell>
          <cell r="Q57">
            <v>5610</v>
          </cell>
          <cell r="R57">
            <v>1952</v>
          </cell>
          <cell r="S57">
            <v>0</v>
          </cell>
          <cell r="T57">
            <v>0</v>
          </cell>
          <cell r="U57">
            <v>185515</v>
          </cell>
          <cell r="V57">
            <v>0</v>
          </cell>
          <cell r="W57">
            <v>3130</v>
          </cell>
          <cell r="X57">
            <v>0</v>
          </cell>
          <cell r="Y57">
            <v>15422</v>
          </cell>
          <cell r="Z57">
            <v>742054</v>
          </cell>
          <cell r="AA57">
            <v>759428</v>
          </cell>
          <cell r="AB57" t="str">
            <v>ERBA</v>
          </cell>
          <cell r="AC57">
            <v>1101</v>
          </cell>
          <cell r="AD57">
            <v>2</v>
          </cell>
          <cell r="AE57">
            <v>48083</v>
          </cell>
        </row>
        <row r="58">
          <cell r="A58" t="str">
            <v>SML</v>
          </cell>
          <cell r="B58">
            <v>0</v>
          </cell>
          <cell r="C58" t="str">
            <v>DRLS</v>
          </cell>
          <cell r="D58">
            <v>2</v>
          </cell>
          <cell r="E58">
            <v>3</v>
          </cell>
          <cell r="F58" t="str">
            <v xml:space="preserve">B </v>
          </cell>
          <cell r="G58">
            <v>0</v>
          </cell>
          <cell r="H58">
            <v>1923</v>
          </cell>
          <cell r="I58">
            <v>544856</v>
          </cell>
          <cell r="J58">
            <v>0</v>
          </cell>
          <cell r="K58">
            <v>0</v>
          </cell>
          <cell r="L58">
            <v>0</v>
          </cell>
          <cell r="M58">
            <v>0</v>
          </cell>
          <cell r="N58">
            <v>0</v>
          </cell>
          <cell r="O58">
            <v>11343437</v>
          </cell>
          <cell r="P58">
            <v>0</v>
          </cell>
          <cell r="Q58">
            <v>0</v>
          </cell>
          <cell r="R58">
            <v>178036</v>
          </cell>
          <cell r="S58">
            <v>0</v>
          </cell>
          <cell r="T58">
            <v>507108</v>
          </cell>
          <cell r="U58">
            <v>2811525</v>
          </cell>
          <cell r="V58">
            <v>0</v>
          </cell>
          <cell r="W58">
            <v>0</v>
          </cell>
          <cell r="X58">
            <v>0</v>
          </cell>
          <cell r="Y58">
            <v>374264</v>
          </cell>
          <cell r="Z58">
            <v>11343437</v>
          </cell>
          <cell r="AA58">
            <v>12402845</v>
          </cell>
          <cell r="AB58" t="str">
            <v>ERBA</v>
          </cell>
          <cell r="AC58">
            <v>1101</v>
          </cell>
          <cell r="AD58">
            <v>2</v>
          </cell>
          <cell r="AE58">
            <v>530730</v>
          </cell>
        </row>
        <row r="59">
          <cell r="A59" t="str">
            <v>SML</v>
          </cell>
          <cell r="B59">
            <v>0</v>
          </cell>
          <cell r="C59" t="str">
            <v>DRLS</v>
          </cell>
          <cell r="D59">
            <v>2</v>
          </cell>
          <cell r="E59">
            <v>4</v>
          </cell>
          <cell r="F59" t="str">
            <v>A4</v>
          </cell>
          <cell r="G59">
            <v>20</v>
          </cell>
          <cell r="H59">
            <v>8</v>
          </cell>
          <cell r="I59">
            <v>144869</v>
          </cell>
          <cell r="J59">
            <v>0</v>
          </cell>
          <cell r="K59">
            <v>0</v>
          </cell>
          <cell r="L59">
            <v>497</v>
          </cell>
          <cell r="M59">
            <v>0</v>
          </cell>
          <cell r="N59">
            <v>0</v>
          </cell>
          <cell r="O59">
            <v>1122010</v>
          </cell>
          <cell r="P59">
            <v>262416</v>
          </cell>
          <cell r="Q59">
            <v>113565</v>
          </cell>
          <cell r="R59">
            <v>20302</v>
          </cell>
          <cell r="S59">
            <v>0</v>
          </cell>
          <cell r="T59">
            <v>0</v>
          </cell>
          <cell r="U59">
            <v>0</v>
          </cell>
          <cell r="V59">
            <v>0</v>
          </cell>
          <cell r="W59">
            <v>32208</v>
          </cell>
          <cell r="X59">
            <v>0</v>
          </cell>
          <cell r="Y59">
            <v>0</v>
          </cell>
          <cell r="Z59">
            <v>1530199</v>
          </cell>
          <cell r="AA59">
            <v>1550501</v>
          </cell>
          <cell r="AB59" t="str">
            <v>ERBA</v>
          </cell>
          <cell r="AC59">
            <v>1101</v>
          </cell>
          <cell r="AD59">
            <v>2</v>
          </cell>
          <cell r="AE59">
            <v>144869</v>
          </cell>
        </row>
        <row r="60">
          <cell r="A60" t="str">
            <v>SML</v>
          </cell>
          <cell r="B60">
            <v>0</v>
          </cell>
          <cell r="C60" t="str">
            <v>DRLS</v>
          </cell>
          <cell r="D60">
            <v>2</v>
          </cell>
          <cell r="E60">
            <v>4</v>
          </cell>
          <cell r="F60" t="str">
            <v xml:space="preserve">B </v>
          </cell>
          <cell r="G60">
            <v>0</v>
          </cell>
          <cell r="H60">
            <v>371</v>
          </cell>
          <cell r="I60">
            <v>378471</v>
          </cell>
          <cell r="J60">
            <v>0</v>
          </cell>
          <cell r="K60">
            <v>0</v>
          </cell>
          <cell r="L60">
            <v>0</v>
          </cell>
          <cell r="M60">
            <v>0</v>
          </cell>
          <cell r="N60">
            <v>0</v>
          </cell>
          <cell r="O60">
            <v>3695960</v>
          </cell>
          <cell r="P60">
            <v>0</v>
          </cell>
          <cell r="Q60">
            <v>0</v>
          </cell>
          <cell r="R60">
            <v>0</v>
          </cell>
          <cell r="S60">
            <v>0</v>
          </cell>
          <cell r="T60">
            <v>1608160</v>
          </cell>
          <cell r="U60">
            <v>0</v>
          </cell>
          <cell r="V60">
            <v>6029</v>
          </cell>
          <cell r="W60">
            <v>0</v>
          </cell>
          <cell r="X60">
            <v>0</v>
          </cell>
          <cell r="Y60">
            <v>0</v>
          </cell>
          <cell r="Z60">
            <v>3695960</v>
          </cell>
          <cell r="AA60">
            <v>5310149</v>
          </cell>
          <cell r="AB60" t="str">
            <v>ERBA</v>
          </cell>
          <cell r="AC60">
            <v>1101</v>
          </cell>
          <cell r="AD60">
            <v>2</v>
          </cell>
          <cell r="AE60">
            <v>376265</v>
          </cell>
        </row>
        <row r="61">
          <cell r="A61" t="str">
            <v>SML</v>
          </cell>
          <cell r="B61">
            <v>0</v>
          </cell>
          <cell r="C61" t="str">
            <v>DRLS</v>
          </cell>
          <cell r="D61">
            <v>2</v>
          </cell>
          <cell r="E61">
            <v>5</v>
          </cell>
          <cell r="F61" t="str">
            <v>A4</v>
          </cell>
          <cell r="G61">
            <v>20</v>
          </cell>
          <cell r="H61">
            <v>6</v>
          </cell>
          <cell r="I61">
            <v>23853</v>
          </cell>
          <cell r="J61">
            <v>0</v>
          </cell>
          <cell r="K61">
            <v>0</v>
          </cell>
          <cell r="L61">
            <v>119</v>
          </cell>
          <cell r="M61">
            <v>0</v>
          </cell>
          <cell r="N61">
            <v>0</v>
          </cell>
          <cell r="O61">
            <v>273704</v>
          </cell>
          <cell r="P61">
            <v>93137</v>
          </cell>
          <cell r="Q61">
            <v>79557</v>
          </cell>
          <cell r="R61">
            <v>2204</v>
          </cell>
          <cell r="S61">
            <v>0</v>
          </cell>
          <cell r="T61">
            <v>0</v>
          </cell>
          <cell r="U61">
            <v>116688</v>
          </cell>
          <cell r="V61">
            <v>0</v>
          </cell>
          <cell r="W61">
            <v>20350</v>
          </cell>
          <cell r="X61">
            <v>0</v>
          </cell>
          <cell r="Y61">
            <v>0</v>
          </cell>
          <cell r="Z61">
            <v>466748</v>
          </cell>
          <cell r="AA61">
            <v>468952</v>
          </cell>
          <cell r="AB61" t="str">
            <v>ERBA</v>
          </cell>
          <cell r="AC61">
            <v>1101</v>
          </cell>
          <cell r="AD61">
            <v>2</v>
          </cell>
          <cell r="AE61">
            <v>23853</v>
          </cell>
        </row>
        <row r="62">
          <cell r="A62" t="str">
            <v>SML</v>
          </cell>
          <cell r="B62">
            <v>0</v>
          </cell>
          <cell r="C62" t="str">
            <v>DRLS</v>
          </cell>
          <cell r="D62">
            <v>2</v>
          </cell>
          <cell r="E62">
            <v>5</v>
          </cell>
          <cell r="F62" t="str">
            <v xml:space="preserve">B </v>
          </cell>
          <cell r="G62">
            <v>0</v>
          </cell>
          <cell r="H62">
            <v>307</v>
          </cell>
          <cell r="I62">
            <v>148389</v>
          </cell>
          <cell r="J62">
            <v>0</v>
          </cell>
          <cell r="K62">
            <v>0</v>
          </cell>
          <cell r="L62">
            <v>0</v>
          </cell>
          <cell r="M62">
            <v>0</v>
          </cell>
          <cell r="N62">
            <v>0</v>
          </cell>
          <cell r="O62">
            <v>2859287</v>
          </cell>
          <cell r="P62">
            <v>0</v>
          </cell>
          <cell r="Q62">
            <v>0</v>
          </cell>
          <cell r="R62">
            <v>17939</v>
          </cell>
          <cell r="S62">
            <v>0</v>
          </cell>
          <cell r="T62">
            <v>-11124</v>
          </cell>
          <cell r="U62">
            <v>542388</v>
          </cell>
          <cell r="V62">
            <v>0</v>
          </cell>
          <cell r="W62">
            <v>0</v>
          </cell>
          <cell r="X62">
            <v>0</v>
          </cell>
          <cell r="Y62">
            <v>0</v>
          </cell>
          <cell r="Z62">
            <v>2859287</v>
          </cell>
          <cell r="AA62">
            <v>2866102</v>
          </cell>
          <cell r="AB62" t="str">
            <v>ERBA</v>
          </cell>
          <cell r="AC62">
            <v>1101</v>
          </cell>
          <cell r="AD62">
            <v>2</v>
          </cell>
          <cell r="AE62">
            <v>146610</v>
          </cell>
        </row>
        <row r="63">
          <cell r="A63" t="str">
            <v>SML</v>
          </cell>
          <cell r="B63">
            <v>0</v>
          </cell>
          <cell r="C63" t="str">
            <v>DRLS</v>
          </cell>
          <cell r="D63">
            <v>2</v>
          </cell>
          <cell r="E63">
            <v>6</v>
          </cell>
          <cell r="F63" t="str">
            <v xml:space="preserve">B </v>
          </cell>
          <cell r="G63">
            <v>0</v>
          </cell>
          <cell r="H63">
            <v>15</v>
          </cell>
          <cell r="I63">
            <v>279206</v>
          </cell>
          <cell r="J63">
            <v>0</v>
          </cell>
          <cell r="K63">
            <v>0</v>
          </cell>
          <cell r="L63">
            <v>0</v>
          </cell>
          <cell r="M63">
            <v>0</v>
          </cell>
          <cell r="N63">
            <v>0</v>
          </cell>
          <cell r="O63">
            <v>3287183</v>
          </cell>
          <cell r="P63">
            <v>0</v>
          </cell>
          <cell r="Q63">
            <v>0</v>
          </cell>
          <cell r="R63">
            <v>20263</v>
          </cell>
          <cell r="S63">
            <v>0</v>
          </cell>
          <cell r="T63">
            <v>0</v>
          </cell>
          <cell r="U63">
            <v>821795</v>
          </cell>
          <cell r="V63">
            <v>0</v>
          </cell>
          <cell r="W63">
            <v>0</v>
          </cell>
          <cell r="X63">
            <v>0</v>
          </cell>
          <cell r="Y63">
            <v>0</v>
          </cell>
          <cell r="Z63">
            <v>3287183</v>
          </cell>
          <cell r="AA63">
            <v>3307446</v>
          </cell>
          <cell r="AB63" t="str">
            <v>ERBA</v>
          </cell>
          <cell r="AC63">
            <v>1101</v>
          </cell>
          <cell r="AD63">
            <v>2</v>
          </cell>
          <cell r="AE63">
            <v>279206</v>
          </cell>
        </row>
        <row r="64">
          <cell r="A64" t="str">
            <v>SML</v>
          </cell>
          <cell r="B64">
            <v>0</v>
          </cell>
          <cell r="C64" t="str">
            <v>DRLS</v>
          </cell>
          <cell r="D64">
            <v>2</v>
          </cell>
          <cell r="E64">
            <v>7</v>
          </cell>
          <cell r="F64" t="str">
            <v>A4</v>
          </cell>
          <cell r="G64">
            <v>20</v>
          </cell>
          <cell r="H64">
            <v>14</v>
          </cell>
          <cell r="I64">
            <v>226825</v>
          </cell>
          <cell r="J64">
            <v>0</v>
          </cell>
          <cell r="K64">
            <v>0</v>
          </cell>
          <cell r="L64">
            <v>506</v>
          </cell>
          <cell r="M64">
            <v>0</v>
          </cell>
          <cell r="N64">
            <v>0</v>
          </cell>
          <cell r="O64">
            <v>2212298</v>
          </cell>
          <cell r="P64">
            <v>335984</v>
          </cell>
          <cell r="Q64">
            <v>81831</v>
          </cell>
          <cell r="R64">
            <v>755</v>
          </cell>
          <cell r="S64">
            <v>0</v>
          </cell>
          <cell r="T64">
            <v>0</v>
          </cell>
          <cell r="U64">
            <v>663174</v>
          </cell>
          <cell r="V64">
            <v>0</v>
          </cell>
          <cell r="W64">
            <v>22576</v>
          </cell>
          <cell r="X64">
            <v>0</v>
          </cell>
          <cell r="Y64">
            <v>0</v>
          </cell>
          <cell r="Z64">
            <v>2652689</v>
          </cell>
          <cell r="AA64">
            <v>2653444</v>
          </cell>
          <cell r="AB64" t="str">
            <v>ERBA</v>
          </cell>
          <cell r="AC64">
            <v>1101</v>
          </cell>
          <cell r="AD64">
            <v>2</v>
          </cell>
          <cell r="AE64">
            <v>226825</v>
          </cell>
        </row>
        <row r="65">
          <cell r="A65" t="str">
            <v>SML</v>
          </cell>
          <cell r="B65">
            <v>0</v>
          </cell>
          <cell r="C65" t="str">
            <v>DRLS</v>
          </cell>
          <cell r="D65">
            <v>2</v>
          </cell>
          <cell r="E65">
            <v>7</v>
          </cell>
          <cell r="F65" t="str">
            <v xml:space="preserve">B </v>
          </cell>
          <cell r="G65">
            <v>0</v>
          </cell>
          <cell r="H65">
            <v>6</v>
          </cell>
          <cell r="I65">
            <v>3931</v>
          </cell>
          <cell r="J65">
            <v>0</v>
          </cell>
          <cell r="K65">
            <v>0</v>
          </cell>
          <cell r="L65">
            <v>0</v>
          </cell>
          <cell r="M65">
            <v>0</v>
          </cell>
          <cell r="N65">
            <v>0</v>
          </cell>
          <cell r="O65">
            <v>69556</v>
          </cell>
          <cell r="P65">
            <v>0</v>
          </cell>
          <cell r="Q65">
            <v>0</v>
          </cell>
          <cell r="R65">
            <v>0</v>
          </cell>
          <cell r="S65">
            <v>0</v>
          </cell>
          <cell r="T65">
            <v>0</v>
          </cell>
          <cell r="U65">
            <v>17389</v>
          </cell>
          <cell r="V65">
            <v>0</v>
          </cell>
          <cell r="W65">
            <v>0</v>
          </cell>
          <cell r="X65">
            <v>0</v>
          </cell>
          <cell r="Y65">
            <v>0</v>
          </cell>
          <cell r="Z65">
            <v>69556</v>
          </cell>
          <cell r="AA65">
            <v>69556</v>
          </cell>
          <cell r="AB65" t="str">
            <v>ERBA</v>
          </cell>
          <cell r="AC65">
            <v>1101</v>
          </cell>
          <cell r="AD65">
            <v>2</v>
          </cell>
          <cell r="AE65">
            <v>3931</v>
          </cell>
        </row>
        <row r="66">
          <cell r="A66" t="str">
            <v>SML</v>
          </cell>
          <cell r="B66">
            <v>0</v>
          </cell>
          <cell r="C66" t="str">
            <v>DRLS</v>
          </cell>
          <cell r="D66">
            <v>2</v>
          </cell>
          <cell r="E66">
            <v>8</v>
          </cell>
          <cell r="F66" t="str">
            <v xml:space="preserve">B </v>
          </cell>
          <cell r="G66">
            <v>0</v>
          </cell>
          <cell r="H66">
            <v>5</v>
          </cell>
          <cell r="I66">
            <v>5715</v>
          </cell>
          <cell r="J66">
            <v>0</v>
          </cell>
          <cell r="K66">
            <v>0</v>
          </cell>
          <cell r="L66">
            <v>0</v>
          </cell>
          <cell r="M66">
            <v>0</v>
          </cell>
          <cell r="N66">
            <v>0</v>
          </cell>
          <cell r="O66">
            <v>118977</v>
          </cell>
          <cell r="P66">
            <v>0</v>
          </cell>
          <cell r="Q66">
            <v>0</v>
          </cell>
          <cell r="R66">
            <v>0</v>
          </cell>
          <cell r="S66">
            <v>0</v>
          </cell>
          <cell r="T66">
            <v>0</v>
          </cell>
          <cell r="U66">
            <v>29744</v>
          </cell>
          <cell r="V66">
            <v>0</v>
          </cell>
          <cell r="W66">
            <v>0</v>
          </cell>
          <cell r="X66">
            <v>0</v>
          </cell>
          <cell r="Y66">
            <v>0</v>
          </cell>
          <cell r="Z66">
            <v>118977</v>
          </cell>
          <cell r="AA66">
            <v>118977</v>
          </cell>
          <cell r="AB66" t="str">
            <v>ERBA</v>
          </cell>
          <cell r="AC66">
            <v>1101</v>
          </cell>
          <cell r="AD66">
            <v>2</v>
          </cell>
          <cell r="AE66">
            <v>5615</v>
          </cell>
        </row>
        <row r="67">
          <cell r="A67" t="str">
            <v>SML</v>
          </cell>
          <cell r="B67">
            <v>0</v>
          </cell>
          <cell r="C67" t="str">
            <v>DRLS</v>
          </cell>
          <cell r="D67">
            <v>2</v>
          </cell>
          <cell r="E67">
            <v>90</v>
          </cell>
          <cell r="F67" t="str">
            <v>A4</v>
          </cell>
          <cell r="G67">
            <v>20</v>
          </cell>
          <cell r="H67">
            <v>1</v>
          </cell>
          <cell r="I67">
            <v>236400</v>
          </cell>
          <cell r="J67">
            <v>0</v>
          </cell>
          <cell r="K67">
            <v>0</v>
          </cell>
          <cell r="L67">
            <v>778</v>
          </cell>
          <cell r="M67">
            <v>0</v>
          </cell>
          <cell r="N67">
            <v>0</v>
          </cell>
          <cell r="O67">
            <v>617240</v>
          </cell>
          <cell r="P67">
            <v>668302</v>
          </cell>
          <cell r="Q67">
            <v>0</v>
          </cell>
          <cell r="R67">
            <v>0</v>
          </cell>
          <cell r="S67">
            <v>0</v>
          </cell>
          <cell r="T67">
            <v>0</v>
          </cell>
          <cell r="U67">
            <v>0</v>
          </cell>
          <cell r="V67">
            <v>0</v>
          </cell>
          <cell r="W67">
            <v>0</v>
          </cell>
          <cell r="X67">
            <v>0</v>
          </cell>
          <cell r="Y67">
            <v>0</v>
          </cell>
          <cell r="Z67">
            <v>1285542</v>
          </cell>
          <cell r="AA67">
            <v>1285542</v>
          </cell>
          <cell r="AB67" t="str">
            <v>ERBA</v>
          </cell>
          <cell r="AC67">
            <v>1101</v>
          </cell>
          <cell r="AD67">
            <v>2</v>
          </cell>
          <cell r="AE67">
            <v>236400</v>
          </cell>
        </row>
        <row r="68">
          <cell r="A68" t="str">
            <v>SML</v>
          </cell>
          <cell r="B68">
            <v>0</v>
          </cell>
          <cell r="C68" t="str">
            <v>DRLS</v>
          </cell>
          <cell r="D68">
            <v>3</v>
          </cell>
          <cell r="E68">
            <v>1</v>
          </cell>
          <cell r="F68" t="str">
            <v xml:space="preserve">B </v>
          </cell>
          <cell r="G68">
            <v>1</v>
          </cell>
          <cell r="H68">
            <v>2603</v>
          </cell>
          <cell r="I68">
            <v>60740</v>
          </cell>
          <cell r="J68">
            <v>0</v>
          </cell>
          <cell r="K68">
            <v>0</v>
          </cell>
          <cell r="L68">
            <v>0</v>
          </cell>
          <cell r="M68">
            <v>0</v>
          </cell>
          <cell r="N68">
            <v>0</v>
          </cell>
          <cell r="O68">
            <v>986472</v>
          </cell>
          <cell r="P68">
            <v>0</v>
          </cell>
          <cell r="Q68">
            <v>0</v>
          </cell>
          <cell r="R68">
            <v>22655</v>
          </cell>
          <cell r="S68">
            <v>0</v>
          </cell>
          <cell r="T68">
            <v>338570</v>
          </cell>
          <cell r="U68">
            <v>330</v>
          </cell>
          <cell r="V68">
            <v>565</v>
          </cell>
          <cell r="W68">
            <v>0</v>
          </cell>
          <cell r="X68">
            <v>0</v>
          </cell>
          <cell r="Y68">
            <v>21234</v>
          </cell>
          <cell r="Z68">
            <v>986472</v>
          </cell>
          <cell r="AA68">
            <v>1369496</v>
          </cell>
          <cell r="AB68" t="str">
            <v>ERJA</v>
          </cell>
          <cell r="AC68">
            <v>1101</v>
          </cell>
          <cell r="AD68">
            <v>2</v>
          </cell>
          <cell r="AE68">
            <v>37912</v>
          </cell>
        </row>
        <row r="69">
          <cell r="A69" t="str">
            <v>SML</v>
          </cell>
          <cell r="B69">
            <v>0</v>
          </cell>
          <cell r="C69" t="str">
            <v>DRLS</v>
          </cell>
          <cell r="D69">
            <v>3</v>
          </cell>
          <cell r="E69">
            <v>1</v>
          </cell>
          <cell r="F69" t="str">
            <v xml:space="preserve">B </v>
          </cell>
          <cell r="G69">
            <v>2</v>
          </cell>
          <cell r="H69">
            <v>1982</v>
          </cell>
          <cell r="I69">
            <v>82503</v>
          </cell>
          <cell r="J69">
            <v>0</v>
          </cell>
          <cell r="K69">
            <v>0</v>
          </cell>
          <cell r="L69">
            <v>0</v>
          </cell>
          <cell r="M69">
            <v>0</v>
          </cell>
          <cell r="N69">
            <v>0</v>
          </cell>
          <cell r="O69">
            <v>1599168</v>
          </cell>
          <cell r="P69">
            <v>0</v>
          </cell>
          <cell r="Q69">
            <v>0</v>
          </cell>
          <cell r="R69">
            <v>39474</v>
          </cell>
          <cell r="S69">
            <v>0</v>
          </cell>
          <cell r="T69">
            <v>83699</v>
          </cell>
          <cell r="U69">
            <v>271806</v>
          </cell>
          <cell r="V69">
            <v>0</v>
          </cell>
          <cell r="W69">
            <v>0</v>
          </cell>
          <cell r="X69">
            <v>0</v>
          </cell>
          <cell r="Y69">
            <v>142487</v>
          </cell>
          <cell r="Z69">
            <v>1599168</v>
          </cell>
          <cell r="AA69">
            <v>1864828</v>
          </cell>
          <cell r="AB69" t="str">
            <v>ERJA</v>
          </cell>
          <cell r="AC69">
            <v>1101</v>
          </cell>
          <cell r="AD69">
            <v>2</v>
          </cell>
          <cell r="AE69">
            <v>82503</v>
          </cell>
        </row>
        <row r="70">
          <cell r="A70" t="str">
            <v>SML</v>
          </cell>
          <cell r="B70">
            <v>0</v>
          </cell>
          <cell r="C70" t="str">
            <v>DRLS</v>
          </cell>
          <cell r="D70">
            <v>3</v>
          </cell>
          <cell r="E70">
            <v>1</v>
          </cell>
          <cell r="F70" t="str">
            <v xml:space="preserve">B </v>
          </cell>
          <cell r="G70">
            <v>3</v>
          </cell>
          <cell r="H70">
            <v>9045</v>
          </cell>
          <cell r="I70">
            <v>692970</v>
          </cell>
          <cell r="J70">
            <v>0</v>
          </cell>
          <cell r="K70">
            <v>0</v>
          </cell>
          <cell r="L70">
            <v>0</v>
          </cell>
          <cell r="M70">
            <v>0</v>
          </cell>
          <cell r="N70">
            <v>0</v>
          </cell>
          <cell r="O70">
            <v>13439273</v>
          </cell>
          <cell r="P70">
            <v>0</v>
          </cell>
          <cell r="Q70">
            <v>0</v>
          </cell>
          <cell r="R70">
            <v>129801</v>
          </cell>
          <cell r="S70">
            <v>0</v>
          </cell>
          <cell r="T70">
            <v>441865</v>
          </cell>
          <cell r="U70">
            <v>2284709</v>
          </cell>
          <cell r="V70">
            <v>94</v>
          </cell>
          <cell r="W70">
            <v>0</v>
          </cell>
          <cell r="X70">
            <v>0</v>
          </cell>
          <cell r="Y70">
            <v>907746</v>
          </cell>
          <cell r="Z70">
            <v>13439273</v>
          </cell>
          <cell r="AA70">
            <v>14918779</v>
          </cell>
          <cell r="AB70" t="str">
            <v>ERJA</v>
          </cell>
          <cell r="AC70">
            <v>1101</v>
          </cell>
          <cell r="AD70">
            <v>2</v>
          </cell>
          <cell r="AE70">
            <v>692470</v>
          </cell>
        </row>
        <row r="71">
          <cell r="A71" t="str">
            <v>SML</v>
          </cell>
          <cell r="B71">
            <v>0</v>
          </cell>
          <cell r="C71" t="str">
            <v>DRLS</v>
          </cell>
          <cell r="D71">
            <v>3</v>
          </cell>
          <cell r="E71">
            <v>1</v>
          </cell>
          <cell r="F71" t="str">
            <v xml:space="preserve">B </v>
          </cell>
          <cell r="G71">
            <v>4</v>
          </cell>
          <cell r="H71">
            <v>5011</v>
          </cell>
          <cell r="I71">
            <v>607605</v>
          </cell>
          <cell r="J71">
            <v>0</v>
          </cell>
          <cell r="K71">
            <v>0</v>
          </cell>
          <cell r="L71">
            <v>0</v>
          </cell>
          <cell r="M71">
            <v>0</v>
          </cell>
          <cell r="N71">
            <v>0</v>
          </cell>
          <cell r="O71">
            <v>11784031</v>
          </cell>
          <cell r="P71">
            <v>0</v>
          </cell>
          <cell r="Q71">
            <v>0</v>
          </cell>
          <cell r="R71">
            <v>132087</v>
          </cell>
          <cell r="S71">
            <v>0</v>
          </cell>
          <cell r="T71">
            <v>345375</v>
          </cell>
          <cell r="U71">
            <v>2003306</v>
          </cell>
          <cell r="V71">
            <v>378</v>
          </cell>
          <cell r="W71">
            <v>0</v>
          </cell>
          <cell r="X71">
            <v>0</v>
          </cell>
          <cell r="Y71">
            <v>961718</v>
          </cell>
          <cell r="Z71">
            <v>11784031</v>
          </cell>
          <cell r="AA71">
            <v>13223589</v>
          </cell>
          <cell r="AB71" t="str">
            <v>ERJA</v>
          </cell>
          <cell r="AC71">
            <v>1101</v>
          </cell>
          <cell r="AD71">
            <v>2</v>
          </cell>
          <cell r="AE71">
            <v>607605</v>
          </cell>
        </row>
        <row r="72">
          <cell r="A72" t="str">
            <v>SML</v>
          </cell>
          <cell r="B72">
            <v>0</v>
          </cell>
          <cell r="C72" t="str">
            <v>DRLS</v>
          </cell>
          <cell r="D72">
            <v>3</v>
          </cell>
          <cell r="E72">
            <v>1</v>
          </cell>
          <cell r="F72" t="str">
            <v xml:space="preserve">B </v>
          </cell>
          <cell r="G72">
            <v>5</v>
          </cell>
          <cell r="H72">
            <v>1973</v>
          </cell>
          <cell r="I72">
            <v>339187</v>
          </cell>
          <cell r="J72">
            <v>0</v>
          </cell>
          <cell r="K72">
            <v>0</v>
          </cell>
          <cell r="L72">
            <v>0</v>
          </cell>
          <cell r="M72">
            <v>0</v>
          </cell>
          <cell r="N72">
            <v>0</v>
          </cell>
          <cell r="O72">
            <v>6576601</v>
          </cell>
          <cell r="P72">
            <v>0</v>
          </cell>
          <cell r="Q72">
            <v>0</v>
          </cell>
          <cell r="R72">
            <v>88032</v>
          </cell>
          <cell r="S72">
            <v>0</v>
          </cell>
          <cell r="T72">
            <v>197588</v>
          </cell>
          <cell r="U72">
            <v>1118043</v>
          </cell>
          <cell r="V72">
            <v>471</v>
          </cell>
          <cell r="W72">
            <v>0</v>
          </cell>
          <cell r="X72">
            <v>0</v>
          </cell>
          <cell r="Y72">
            <v>434694</v>
          </cell>
          <cell r="Z72">
            <v>6576601</v>
          </cell>
          <cell r="AA72">
            <v>7297386</v>
          </cell>
          <cell r="AB72" t="str">
            <v>ERJA</v>
          </cell>
          <cell r="AC72">
            <v>1101</v>
          </cell>
          <cell r="AD72">
            <v>2</v>
          </cell>
          <cell r="AE72">
            <v>339187</v>
          </cell>
        </row>
        <row r="73">
          <cell r="A73" t="str">
            <v>SML</v>
          </cell>
          <cell r="B73">
            <v>0</v>
          </cell>
          <cell r="C73" t="str">
            <v>DRLS</v>
          </cell>
          <cell r="D73">
            <v>3</v>
          </cell>
          <cell r="E73">
            <v>1</v>
          </cell>
          <cell r="F73" t="str">
            <v xml:space="preserve">B </v>
          </cell>
          <cell r="G73">
            <v>6</v>
          </cell>
          <cell r="H73">
            <v>1001</v>
          </cell>
          <cell r="I73">
            <v>235473</v>
          </cell>
          <cell r="J73">
            <v>0</v>
          </cell>
          <cell r="K73">
            <v>0</v>
          </cell>
          <cell r="L73">
            <v>0</v>
          </cell>
          <cell r="M73">
            <v>0</v>
          </cell>
          <cell r="N73">
            <v>0</v>
          </cell>
          <cell r="O73">
            <v>4567012</v>
          </cell>
          <cell r="P73">
            <v>0</v>
          </cell>
          <cell r="Q73">
            <v>0</v>
          </cell>
          <cell r="R73">
            <v>56742</v>
          </cell>
          <cell r="S73">
            <v>0</v>
          </cell>
          <cell r="T73">
            <v>142148</v>
          </cell>
          <cell r="U73">
            <v>776634</v>
          </cell>
          <cell r="V73">
            <v>0</v>
          </cell>
          <cell r="W73">
            <v>0</v>
          </cell>
          <cell r="X73">
            <v>0</v>
          </cell>
          <cell r="Y73">
            <v>222661</v>
          </cell>
          <cell r="Z73">
            <v>4567012</v>
          </cell>
          <cell r="AA73">
            <v>4988563</v>
          </cell>
          <cell r="AB73" t="str">
            <v>ERJA</v>
          </cell>
          <cell r="AC73">
            <v>1101</v>
          </cell>
          <cell r="AD73">
            <v>2</v>
          </cell>
          <cell r="AE73">
            <v>235473</v>
          </cell>
        </row>
        <row r="74">
          <cell r="A74" t="str">
            <v>SML</v>
          </cell>
          <cell r="B74">
            <v>0</v>
          </cell>
          <cell r="C74" t="str">
            <v>DRLS</v>
          </cell>
          <cell r="D74">
            <v>3</v>
          </cell>
          <cell r="E74">
            <v>1</v>
          </cell>
          <cell r="F74" t="str">
            <v xml:space="preserve">B </v>
          </cell>
          <cell r="G74">
            <v>7</v>
          </cell>
          <cell r="H74">
            <v>232</v>
          </cell>
          <cell r="I74">
            <v>75902</v>
          </cell>
          <cell r="J74">
            <v>0</v>
          </cell>
          <cell r="K74">
            <v>0</v>
          </cell>
          <cell r="L74">
            <v>0</v>
          </cell>
          <cell r="M74">
            <v>0</v>
          </cell>
          <cell r="N74">
            <v>0</v>
          </cell>
          <cell r="O74">
            <v>1527465</v>
          </cell>
          <cell r="P74">
            <v>0</v>
          </cell>
          <cell r="Q74">
            <v>0</v>
          </cell>
          <cell r="R74">
            <v>27622</v>
          </cell>
          <cell r="S74">
            <v>0</v>
          </cell>
          <cell r="T74">
            <v>35482</v>
          </cell>
          <cell r="U74">
            <v>305592</v>
          </cell>
          <cell r="V74">
            <v>0</v>
          </cell>
          <cell r="W74">
            <v>0</v>
          </cell>
          <cell r="X74">
            <v>0</v>
          </cell>
          <cell r="Y74">
            <v>93549</v>
          </cell>
          <cell r="Z74">
            <v>1527465</v>
          </cell>
          <cell r="AA74">
            <v>1684118</v>
          </cell>
          <cell r="AB74" t="str">
            <v>ERJA</v>
          </cell>
          <cell r="AC74">
            <v>1101</v>
          </cell>
          <cell r="AD74">
            <v>2</v>
          </cell>
          <cell r="AE74">
            <v>75902</v>
          </cell>
        </row>
        <row r="75">
          <cell r="A75" t="str">
            <v>SML</v>
          </cell>
          <cell r="B75">
            <v>0</v>
          </cell>
          <cell r="C75" t="str">
            <v>DRLS</v>
          </cell>
          <cell r="D75">
            <v>3</v>
          </cell>
          <cell r="E75">
            <v>1</v>
          </cell>
          <cell r="F75" t="str">
            <v xml:space="preserve">B </v>
          </cell>
          <cell r="G75">
            <v>8</v>
          </cell>
          <cell r="H75">
            <v>67</v>
          </cell>
          <cell r="I75">
            <v>29711</v>
          </cell>
          <cell r="J75">
            <v>0</v>
          </cell>
          <cell r="K75">
            <v>0</v>
          </cell>
          <cell r="L75">
            <v>0</v>
          </cell>
          <cell r="M75">
            <v>0</v>
          </cell>
          <cell r="N75">
            <v>0</v>
          </cell>
          <cell r="O75">
            <v>597585</v>
          </cell>
          <cell r="P75">
            <v>0</v>
          </cell>
          <cell r="Q75">
            <v>0</v>
          </cell>
          <cell r="R75">
            <v>7886</v>
          </cell>
          <cell r="S75">
            <v>0</v>
          </cell>
          <cell r="T75">
            <v>29478</v>
          </cell>
          <cell r="U75">
            <v>119546</v>
          </cell>
          <cell r="V75">
            <v>189</v>
          </cell>
          <cell r="W75">
            <v>0</v>
          </cell>
          <cell r="X75">
            <v>0</v>
          </cell>
          <cell r="Y75">
            <v>27698</v>
          </cell>
          <cell r="Z75">
            <v>597585</v>
          </cell>
          <cell r="AA75">
            <v>662836</v>
          </cell>
          <cell r="AB75" t="str">
            <v>ERJA</v>
          </cell>
          <cell r="AC75">
            <v>1101</v>
          </cell>
          <cell r="AD75">
            <v>2</v>
          </cell>
          <cell r="AE75">
            <v>29711</v>
          </cell>
        </row>
        <row r="76">
          <cell r="A76" t="str">
            <v>SML</v>
          </cell>
          <cell r="B76">
            <v>0</v>
          </cell>
          <cell r="C76" t="str">
            <v>DRLS</v>
          </cell>
          <cell r="D76">
            <v>3</v>
          </cell>
          <cell r="E76">
            <v>1</v>
          </cell>
          <cell r="F76" t="str">
            <v xml:space="preserve">B </v>
          </cell>
          <cell r="G76">
            <v>9</v>
          </cell>
          <cell r="H76">
            <v>63</v>
          </cell>
          <cell r="I76">
            <v>33479</v>
          </cell>
          <cell r="J76">
            <v>0</v>
          </cell>
          <cell r="K76">
            <v>0</v>
          </cell>
          <cell r="L76">
            <v>0</v>
          </cell>
          <cell r="M76">
            <v>0</v>
          </cell>
          <cell r="N76">
            <v>0</v>
          </cell>
          <cell r="O76">
            <v>721069</v>
          </cell>
          <cell r="P76">
            <v>0</v>
          </cell>
          <cell r="Q76">
            <v>0</v>
          </cell>
          <cell r="R76">
            <v>8273</v>
          </cell>
          <cell r="S76">
            <v>0</v>
          </cell>
          <cell r="T76">
            <v>14238</v>
          </cell>
          <cell r="U76">
            <v>180303</v>
          </cell>
          <cell r="V76">
            <v>0</v>
          </cell>
          <cell r="W76">
            <v>0</v>
          </cell>
          <cell r="X76">
            <v>0</v>
          </cell>
          <cell r="Y76">
            <v>46502</v>
          </cell>
          <cell r="Z76">
            <v>721069</v>
          </cell>
          <cell r="AA76">
            <v>790082</v>
          </cell>
          <cell r="AB76" t="str">
            <v>ERJA</v>
          </cell>
          <cell r="AC76">
            <v>1101</v>
          </cell>
          <cell r="AD76">
            <v>2</v>
          </cell>
          <cell r="AE76">
            <v>33479</v>
          </cell>
        </row>
        <row r="77">
          <cell r="A77" t="str">
            <v>SML</v>
          </cell>
          <cell r="B77">
            <v>0</v>
          </cell>
          <cell r="C77" t="str">
            <v>DRLS</v>
          </cell>
          <cell r="D77">
            <v>3</v>
          </cell>
          <cell r="E77">
            <v>1</v>
          </cell>
          <cell r="F77" t="str">
            <v xml:space="preserve">B </v>
          </cell>
          <cell r="G77">
            <v>10</v>
          </cell>
          <cell r="H77">
            <v>17</v>
          </cell>
          <cell r="I77">
            <v>19388</v>
          </cell>
          <cell r="J77">
            <v>0</v>
          </cell>
          <cell r="K77">
            <v>0</v>
          </cell>
          <cell r="L77">
            <v>0</v>
          </cell>
          <cell r="M77">
            <v>0</v>
          </cell>
          <cell r="N77">
            <v>0</v>
          </cell>
          <cell r="O77">
            <v>416089</v>
          </cell>
          <cell r="P77">
            <v>0</v>
          </cell>
          <cell r="Q77">
            <v>0</v>
          </cell>
          <cell r="R77">
            <v>3199</v>
          </cell>
          <cell r="S77">
            <v>0</v>
          </cell>
          <cell r="T77">
            <v>26762</v>
          </cell>
          <cell r="U77">
            <v>104038</v>
          </cell>
          <cell r="V77">
            <v>189</v>
          </cell>
          <cell r="W77">
            <v>0</v>
          </cell>
          <cell r="X77">
            <v>0</v>
          </cell>
          <cell r="Y77">
            <v>25942</v>
          </cell>
          <cell r="Z77">
            <v>416089</v>
          </cell>
          <cell r="AA77">
            <v>472181</v>
          </cell>
          <cell r="AB77" t="str">
            <v>ERJA</v>
          </cell>
          <cell r="AC77">
            <v>1101</v>
          </cell>
          <cell r="AD77">
            <v>2</v>
          </cell>
          <cell r="AE77">
            <v>19388</v>
          </cell>
        </row>
        <row r="78">
          <cell r="A78" t="str">
            <v>SML</v>
          </cell>
          <cell r="B78">
            <v>0</v>
          </cell>
          <cell r="C78" t="str">
            <v>DRLS</v>
          </cell>
          <cell r="D78">
            <v>3</v>
          </cell>
          <cell r="E78">
            <v>1</v>
          </cell>
          <cell r="F78" t="str">
            <v xml:space="preserve">B </v>
          </cell>
          <cell r="G78">
            <v>11</v>
          </cell>
          <cell r="H78">
            <v>4468</v>
          </cell>
          <cell r="I78">
            <v>107135</v>
          </cell>
          <cell r="J78">
            <v>0</v>
          </cell>
          <cell r="K78">
            <v>0</v>
          </cell>
          <cell r="L78">
            <v>0</v>
          </cell>
          <cell r="M78">
            <v>0</v>
          </cell>
          <cell r="N78">
            <v>0</v>
          </cell>
          <cell r="O78">
            <v>605059</v>
          </cell>
          <cell r="P78">
            <v>0</v>
          </cell>
          <cell r="Q78">
            <v>0</v>
          </cell>
          <cell r="R78">
            <v>11351</v>
          </cell>
          <cell r="S78">
            <v>0</v>
          </cell>
          <cell r="T78">
            <v>76290</v>
          </cell>
          <cell r="U78">
            <v>0</v>
          </cell>
          <cell r="V78">
            <v>94</v>
          </cell>
          <cell r="W78">
            <v>0</v>
          </cell>
          <cell r="X78">
            <v>0</v>
          </cell>
          <cell r="Y78">
            <v>57450</v>
          </cell>
          <cell r="Z78">
            <v>605059</v>
          </cell>
          <cell r="AA78">
            <v>750244</v>
          </cell>
          <cell r="AB78" t="str">
            <v>ERJA</v>
          </cell>
          <cell r="AC78">
            <v>1101</v>
          </cell>
          <cell r="AD78">
            <v>2</v>
          </cell>
          <cell r="AE78">
            <v>68550</v>
          </cell>
        </row>
        <row r="79">
          <cell r="A79" t="str">
            <v>SML</v>
          </cell>
          <cell r="B79">
            <v>0</v>
          </cell>
          <cell r="C79" t="str">
            <v>DRLS</v>
          </cell>
          <cell r="D79">
            <v>3</v>
          </cell>
          <cell r="E79">
            <v>1</v>
          </cell>
          <cell r="F79" t="str">
            <v xml:space="preserve">B </v>
          </cell>
          <cell r="G79">
            <v>12</v>
          </cell>
          <cell r="H79">
            <v>8619</v>
          </cell>
          <cell r="I79">
            <v>554453</v>
          </cell>
          <cell r="J79">
            <v>0</v>
          </cell>
          <cell r="K79">
            <v>0</v>
          </cell>
          <cell r="L79">
            <v>0</v>
          </cell>
          <cell r="M79">
            <v>0</v>
          </cell>
          <cell r="N79">
            <v>0</v>
          </cell>
          <cell r="O79">
            <v>5210323</v>
          </cell>
          <cell r="P79">
            <v>0</v>
          </cell>
          <cell r="Q79">
            <v>0</v>
          </cell>
          <cell r="R79">
            <v>58369</v>
          </cell>
          <cell r="S79">
            <v>0</v>
          </cell>
          <cell r="T79">
            <v>187426</v>
          </cell>
          <cell r="U79">
            <v>886048</v>
          </cell>
          <cell r="V79">
            <v>0</v>
          </cell>
          <cell r="W79">
            <v>0</v>
          </cell>
          <cell r="X79">
            <v>0</v>
          </cell>
          <cell r="Y79">
            <v>846981</v>
          </cell>
          <cell r="Z79">
            <v>5210323</v>
          </cell>
          <cell r="AA79">
            <v>6303099</v>
          </cell>
          <cell r="AB79" t="str">
            <v>ERJA</v>
          </cell>
          <cell r="AC79">
            <v>1101</v>
          </cell>
          <cell r="AD79">
            <v>2</v>
          </cell>
          <cell r="AE79">
            <v>554453</v>
          </cell>
        </row>
        <row r="80">
          <cell r="A80" t="str">
            <v>SML</v>
          </cell>
          <cell r="B80">
            <v>0</v>
          </cell>
          <cell r="C80" t="str">
            <v>DRLS</v>
          </cell>
          <cell r="D80">
            <v>3</v>
          </cell>
          <cell r="E80">
            <v>1</v>
          </cell>
          <cell r="F80" t="str">
            <v xml:space="preserve">B </v>
          </cell>
          <cell r="G80">
            <v>13</v>
          </cell>
          <cell r="H80">
            <v>1456</v>
          </cell>
          <cell r="I80">
            <v>167375</v>
          </cell>
          <cell r="J80">
            <v>0</v>
          </cell>
          <cell r="K80">
            <v>0</v>
          </cell>
          <cell r="L80">
            <v>0</v>
          </cell>
          <cell r="M80">
            <v>0</v>
          </cell>
          <cell r="N80">
            <v>0</v>
          </cell>
          <cell r="O80">
            <v>2039083</v>
          </cell>
          <cell r="P80">
            <v>0</v>
          </cell>
          <cell r="Q80">
            <v>0</v>
          </cell>
          <cell r="R80">
            <v>21141</v>
          </cell>
          <cell r="S80">
            <v>0</v>
          </cell>
          <cell r="T80">
            <v>39862</v>
          </cell>
          <cell r="U80">
            <v>346677</v>
          </cell>
          <cell r="V80">
            <v>0</v>
          </cell>
          <cell r="W80">
            <v>0</v>
          </cell>
          <cell r="X80">
            <v>0</v>
          </cell>
          <cell r="Y80">
            <v>282692</v>
          </cell>
          <cell r="Z80">
            <v>2039083</v>
          </cell>
          <cell r="AA80">
            <v>2382778</v>
          </cell>
          <cell r="AB80" t="str">
            <v>ERJA</v>
          </cell>
          <cell r="AC80">
            <v>1101</v>
          </cell>
          <cell r="AD80">
            <v>2</v>
          </cell>
          <cell r="AE80">
            <v>167375</v>
          </cell>
        </row>
        <row r="81">
          <cell r="A81" t="str">
            <v>SML</v>
          </cell>
          <cell r="B81">
            <v>0</v>
          </cell>
          <cell r="C81" t="str">
            <v>DRLS</v>
          </cell>
          <cell r="D81">
            <v>3</v>
          </cell>
          <cell r="E81">
            <v>1</v>
          </cell>
          <cell r="F81" t="str">
            <v xml:space="preserve">B </v>
          </cell>
          <cell r="G81">
            <v>14</v>
          </cell>
          <cell r="H81">
            <v>127</v>
          </cell>
          <cell r="I81">
            <v>18851</v>
          </cell>
          <cell r="J81">
            <v>0</v>
          </cell>
          <cell r="K81">
            <v>0</v>
          </cell>
          <cell r="L81">
            <v>0</v>
          </cell>
          <cell r="M81">
            <v>0</v>
          </cell>
          <cell r="N81">
            <v>0</v>
          </cell>
          <cell r="O81">
            <v>240701</v>
          </cell>
          <cell r="P81">
            <v>0</v>
          </cell>
          <cell r="Q81">
            <v>0</v>
          </cell>
          <cell r="R81">
            <v>3372</v>
          </cell>
          <cell r="S81">
            <v>0</v>
          </cell>
          <cell r="T81">
            <v>12337</v>
          </cell>
          <cell r="U81">
            <v>40931</v>
          </cell>
          <cell r="V81">
            <v>0</v>
          </cell>
          <cell r="W81">
            <v>0</v>
          </cell>
          <cell r="X81">
            <v>0</v>
          </cell>
          <cell r="Y81">
            <v>25939</v>
          </cell>
          <cell r="Z81">
            <v>240701</v>
          </cell>
          <cell r="AA81">
            <v>282349</v>
          </cell>
          <cell r="AB81" t="str">
            <v>ERJA</v>
          </cell>
          <cell r="AC81">
            <v>1101</v>
          </cell>
          <cell r="AD81">
            <v>2</v>
          </cell>
          <cell r="AE81">
            <v>18851</v>
          </cell>
        </row>
        <row r="82">
          <cell r="A82" t="str">
            <v>SML</v>
          </cell>
          <cell r="B82">
            <v>0</v>
          </cell>
          <cell r="C82" t="str">
            <v>DRLS</v>
          </cell>
          <cell r="D82">
            <v>3</v>
          </cell>
          <cell r="E82">
            <v>1</v>
          </cell>
          <cell r="F82" t="str">
            <v xml:space="preserve">B </v>
          </cell>
          <cell r="G82">
            <v>15</v>
          </cell>
          <cell r="H82">
            <v>167</v>
          </cell>
          <cell r="I82">
            <v>38611</v>
          </cell>
          <cell r="J82">
            <v>0</v>
          </cell>
          <cell r="K82">
            <v>0</v>
          </cell>
          <cell r="L82">
            <v>0</v>
          </cell>
          <cell r="M82">
            <v>0</v>
          </cell>
          <cell r="N82">
            <v>0</v>
          </cell>
          <cell r="O82">
            <v>613297</v>
          </cell>
          <cell r="P82">
            <v>0</v>
          </cell>
          <cell r="Q82">
            <v>0</v>
          </cell>
          <cell r="R82">
            <v>4817</v>
          </cell>
          <cell r="S82">
            <v>0</v>
          </cell>
          <cell r="T82">
            <v>22277</v>
          </cell>
          <cell r="U82">
            <v>118037</v>
          </cell>
          <cell r="V82">
            <v>0</v>
          </cell>
          <cell r="W82">
            <v>0</v>
          </cell>
          <cell r="X82">
            <v>0</v>
          </cell>
          <cell r="Y82">
            <v>42884</v>
          </cell>
          <cell r="Z82">
            <v>613297</v>
          </cell>
          <cell r="AA82">
            <v>683275</v>
          </cell>
          <cell r="AB82" t="str">
            <v>ERJA</v>
          </cell>
          <cell r="AC82">
            <v>1101</v>
          </cell>
          <cell r="AD82">
            <v>2</v>
          </cell>
          <cell r="AE82">
            <v>38611</v>
          </cell>
        </row>
        <row r="83">
          <cell r="A83" t="str">
            <v>SML</v>
          </cell>
          <cell r="B83">
            <v>0</v>
          </cell>
          <cell r="C83" t="str">
            <v>DRLS</v>
          </cell>
          <cell r="D83">
            <v>3</v>
          </cell>
          <cell r="E83">
            <v>2</v>
          </cell>
          <cell r="F83" t="str">
            <v>A3</v>
          </cell>
          <cell r="G83">
            <v>26</v>
          </cell>
          <cell r="H83">
            <v>2</v>
          </cell>
          <cell r="I83">
            <v>4381305</v>
          </cell>
          <cell r="J83">
            <v>339948</v>
          </cell>
          <cell r="K83">
            <v>4041357</v>
          </cell>
          <cell r="L83">
            <v>9001</v>
          </cell>
          <cell r="M83">
            <v>9001</v>
          </cell>
          <cell r="N83">
            <v>7001</v>
          </cell>
          <cell r="O83">
            <v>25304803</v>
          </cell>
          <cell r="P83">
            <v>16176843</v>
          </cell>
          <cell r="Q83">
            <v>1628908</v>
          </cell>
          <cell r="R83">
            <v>532860</v>
          </cell>
          <cell r="S83">
            <v>0</v>
          </cell>
          <cell r="T83">
            <v>0</v>
          </cell>
          <cell r="U83">
            <v>11130022</v>
          </cell>
          <cell r="V83">
            <v>0</v>
          </cell>
          <cell r="W83">
            <v>1409532</v>
          </cell>
          <cell r="X83">
            <v>0</v>
          </cell>
          <cell r="Y83">
            <v>12342</v>
          </cell>
          <cell r="Z83">
            <v>44520086</v>
          </cell>
          <cell r="AA83">
            <v>45065288</v>
          </cell>
          <cell r="AB83" t="str">
            <v>ERJA</v>
          </cell>
          <cell r="AC83">
            <v>1101</v>
          </cell>
          <cell r="AD83">
            <v>2</v>
          </cell>
          <cell r="AE83">
            <v>4381305</v>
          </cell>
        </row>
        <row r="84">
          <cell r="A84" t="str">
            <v>SML</v>
          </cell>
          <cell r="B84">
            <v>0</v>
          </cell>
          <cell r="C84" t="str">
            <v>DRLS</v>
          </cell>
          <cell r="D84">
            <v>3</v>
          </cell>
          <cell r="E84">
            <v>2</v>
          </cell>
          <cell r="F84" t="str">
            <v>A4</v>
          </cell>
          <cell r="G84">
            <v>22</v>
          </cell>
          <cell r="H84">
            <v>3</v>
          </cell>
          <cell r="I84">
            <v>549578</v>
          </cell>
          <cell r="J84">
            <v>52398</v>
          </cell>
          <cell r="K84">
            <v>497180</v>
          </cell>
          <cell r="L84">
            <v>2329</v>
          </cell>
          <cell r="M84">
            <v>1224</v>
          </cell>
          <cell r="N84">
            <v>1105</v>
          </cell>
          <cell r="O84">
            <v>3922164</v>
          </cell>
          <cell r="P84">
            <v>3133463</v>
          </cell>
          <cell r="Q84">
            <v>155462</v>
          </cell>
          <cell r="R84">
            <v>190884</v>
          </cell>
          <cell r="S84">
            <v>0</v>
          </cell>
          <cell r="T84">
            <v>4444591</v>
          </cell>
          <cell r="U84">
            <v>1836944</v>
          </cell>
          <cell r="V84">
            <v>0</v>
          </cell>
          <cell r="W84">
            <v>136685</v>
          </cell>
          <cell r="X84">
            <v>0</v>
          </cell>
          <cell r="Y84">
            <v>13604</v>
          </cell>
          <cell r="Z84">
            <v>7347774</v>
          </cell>
          <cell r="AA84">
            <v>11996853</v>
          </cell>
          <cell r="AB84" t="str">
            <v>ERJA</v>
          </cell>
          <cell r="AC84">
            <v>1101</v>
          </cell>
          <cell r="AD84">
            <v>2</v>
          </cell>
          <cell r="AE84">
            <v>549578</v>
          </cell>
        </row>
        <row r="85">
          <cell r="A85" t="str">
            <v>SML</v>
          </cell>
          <cell r="B85">
            <v>0</v>
          </cell>
          <cell r="C85" t="str">
            <v>DRLS</v>
          </cell>
          <cell r="D85">
            <v>3</v>
          </cell>
          <cell r="E85">
            <v>2</v>
          </cell>
          <cell r="F85" t="str">
            <v>A4</v>
          </cell>
          <cell r="G85">
            <v>21</v>
          </cell>
          <cell r="H85">
            <v>4</v>
          </cell>
          <cell r="I85">
            <v>190426</v>
          </cell>
          <cell r="J85">
            <v>4078</v>
          </cell>
          <cell r="K85">
            <v>186348</v>
          </cell>
          <cell r="L85">
            <v>1234</v>
          </cell>
          <cell r="M85">
            <v>1234</v>
          </cell>
          <cell r="N85">
            <v>0</v>
          </cell>
          <cell r="O85">
            <v>1453995</v>
          </cell>
          <cell r="P85">
            <v>852282</v>
          </cell>
          <cell r="Q85">
            <v>376024</v>
          </cell>
          <cell r="R85">
            <v>92386</v>
          </cell>
          <cell r="S85">
            <v>0</v>
          </cell>
          <cell r="T85">
            <v>0</v>
          </cell>
          <cell r="U85">
            <v>678173</v>
          </cell>
          <cell r="V85">
            <v>0</v>
          </cell>
          <cell r="W85">
            <v>30390</v>
          </cell>
          <cell r="X85">
            <v>0</v>
          </cell>
          <cell r="Y85">
            <v>16128</v>
          </cell>
          <cell r="Z85">
            <v>2712691</v>
          </cell>
          <cell r="AA85">
            <v>2821205</v>
          </cell>
          <cell r="AB85" t="str">
            <v>ERJA</v>
          </cell>
          <cell r="AC85">
            <v>1101</v>
          </cell>
          <cell r="AD85">
            <v>2</v>
          </cell>
          <cell r="AE85">
            <v>190426</v>
          </cell>
        </row>
        <row r="86">
          <cell r="A86" t="str">
            <v>SML</v>
          </cell>
          <cell r="B86">
            <v>0</v>
          </cell>
          <cell r="C86" t="str">
            <v>DRLS</v>
          </cell>
          <cell r="D86">
            <v>3</v>
          </cell>
          <cell r="E86">
            <v>2</v>
          </cell>
          <cell r="F86" t="str">
            <v>A4</v>
          </cell>
          <cell r="G86">
            <v>20</v>
          </cell>
          <cell r="H86">
            <v>27</v>
          </cell>
          <cell r="I86">
            <v>374207</v>
          </cell>
          <cell r="J86">
            <v>0</v>
          </cell>
          <cell r="K86">
            <v>0</v>
          </cell>
          <cell r="L86">
            <v>1777</v>
          </cell>
          <cell r="M86">
            <v>0</v>
          </cell>
          <cell r="N86">
            <v>0</v>
          </cell>
          <cell r="O86">
            <v>4293875</v>
          </cell>
          <cell r="P86">
            <v>1390801</v>
          </cell>
          <cell r="Q86">
            <v>264335</v>
          </cell>
          <cell r="R86">
            <v>73139</v>
          </cell>
          <cell r="S86">
            <v>0</v>
          </cell>
          <cell r="T86">
            <v>230135</v>
          </cell>
          <cell r="U86">
            <v>1513671</v>
          </cell>
          <cell r="V86">
            <v>0</v>
          </cell>
          <cell r="W86">
            <v>105660</v>
          </cell>
          <cell r="X86">
            <v>0</v>
          </cell>
          <cell r="Y86">
            <v>111214</v>
          </cell>
          <cell r="Z86">
            <v>6054671</v>
          </cell>
          <cell r="AA86">
            <v>6469159</v>
          </cell>
          <cell r="AB86" t="str">
            <v>ERJA</v>
          </cell>
          <cell r="AC86">
            <v>1101</v>
          </cell>
          <cell r="AD86">
            <v>2</v>
          </cell>
          <cell r="AE86">
            <v>374207</v>
          </cell>
        </row>
        <row r="87">
          <cell r="A87" t="str">
            <v>SML</v>
          </cell>
          <cell r="B87">
            <v>0</v>
          </cell>
          <cell r="C87" t="str">
            <v>DRLS</v>
          </cell>
          <cell r="D87">
            <v>3</v>
          </cell>
          <cell r="E87">
            <v>2</v>
          </cell>
          <cell r="F87" t="str">
            <v xml:space="preserve">B </v>
          </cell>
          <cell r="G87">
            <v>0</v>
          </cell>
          <cell r="H87">
            <v>121</v>
          </cell>
          <cell r="I87">
            <v>119282</v>
          </cell>
          <cell r="J87">
            <v>0</v>
          </cell>
          <cell r="K87">
            <v>0</v>
          </cell>
          <cell r="L87">
            <v>0</v>
          </cell>
          <cell r="M87">
            <v>0</v>
          </cell>
          <cell r="N87">
            <v>0</v>
          </cell>
          <cell r="O87">
            <v>2483274</v>
          </cell>
          <cell r="P87">
            <v>0</v>
          </cell>
          <cell r="Q87">
            <v>0</v>
          </cell>
          <cell r="R87">
            <v>35925</v>
          </cell>
          <cell r="S87">
            <v>0</v>
          </cell>
          <cell r="T87">
            <v>259275</v>
          </cell>
          <cell r="U87">
            <v>619748</v>
          </cell>
          <cell r="V87">
            <v>189</v>
          </cell>
          <cell r="W87">
            <v>0</v>
          </cell>
          <cell r="X87">
            <v>0</v>
          </cell>
          <cell r="Y87">
            <v>194129</v>
          </cell>
          <cell r="Z87">
            <v>2483274</v>
          </cell>
          <cell r="AA87">
            <v>2972792</v>
          </cell>
          <cell r="AB87" t="str">
            <v>ERJA</v>
          </cell>
          <cell r="AC87">
            <v>1101</v>
          </cell>
          <cell r="AD87">
            <v>2</v>
          </cell>
          <cell r="AE87">
            <v>117930</v>
          </cell>
        </row>
        <row r="88">
          <cell r="A88" t="str">
            <v>SML</v>
          </cell>
          <cell r="B88">
            <v>0</v>
          </cell>
          <cell r="C88" t="str">
            <v>DRLS</v>
          </cell>
          <cell r="D88">
            <v>3</v>
          </cell>
          <cell r="E88">
            <v>3</v>
          </cell>
          <cell r="F88" t="str">
            <v>A4</v>
          </cell>
          <cell r="G88">
            <v>21</v>
          </cell>
          <cell r="H88">
            <v>1</v>
          </cell>
          <cell r="I88">
            <v>17879</v>
          </cell>
          <cell r="J88">
            <v>669</v>
          </cell>
          <cell r="K88">
            <v>17210</v>
          </cell>
          <cell r="L88">
            <v>116</v>
          </cell>
          <cell r="M88">
            <v>116</v>
          </cell>
          <cell r="N88">
            <v>0</v>
          </cell>
          <cell r="O88">
            <v>152256</v>
          </cell>
          <cell r="P88">
            <v>80117</v>
          </cell>
          <cell r="Q88">
            <v>0</v>
          </cell>
          <cell r="R88">
            <v>0</v>
          </cell>
          <cell r="S88">
            <v>0</v>
          </cell>
          <cell r="T88">
            <v>0</v>
          </cell>
          <cell r="U88">
            <v>58093</v>
          </cell>
          <cell r="V88">
            <v>0</v>
          </cell>
          <cell r="W88">
            <v>0</v>
          </cell>
          <cell r="X88">
            <v>0</v>
          </cell>
          <cell r="Y88">
            <v>12342</v>
          </cell>
          <cell r="Z88">
            <v>232373</v>
          </cell>
          <cell r="AA88">
            <v>244715</v>
          </cell>
          <cell r="AB88" t="str">
            <v>ERJA</v>
          </cell>
          <cell r="AC88">
            <v>1101</v>
          </cell>
          <cell r="AD88">
            <v>2</v>
          </cell>
          <cell r="AE88">
            <v>17879</v>
          </cell>
        </row>
        <row r="89">
          <cell r="A89" t="str">
            <v>SML</v>
          </cell>
          <cell r="B89">
            <v>0</v>
          </cell>
          <cell r="C89" t="str">
            <v>DRLS</v>
          </cell>
          <cell r="D89">
            <v>3</v>
          </cell>
          <cell r="E89">
            <v>3</v>
          </cell>
          <cell r="F89" t="str">
            <v>A4</v>
          </cell>
          <cell r="G89">
            <v>20</v>
          </cell>
          <cell r="H89">
            <v>19</v>
          </cell>
          <cell r="I89">
            <v>319173</v>
          </cell>
          <cell r="J89">
            <v>0</v>
          </cell>
          <cell r="K89">
            <v>0</v>
          </cell>
          <cell r="L89">
            <v>941</v>
          </cell>
          <cell r="M89">
            <v>0</v>
          </cell>
          <cell r="N89">
            <v>0</v>
          </cell>
          <cell r="O89">
            <v>3662406</v>
          </cell>
          <cell r="P89">
            <v>736488</v>
          </cell>
          <cell r="Q89">
            <v>48618</v>
          </cell>
          <cell r="R89">
            <v>33228</v>
          </cell>
          <cell r="S89">
            <v>0</v>
          </cell>
          <cell r="T89">
            <v>0</v>
          </cell>
          <cell r="U89">
            <v>1114816</v>
          </cell>
          <cell r="V89">
            <v>0</v>
          </cell>
          <cell r="W89">
            <v>11740</v>
          </cell>
          <cell r="X89">
            <v>0</v>
          </cell>
          <cell r="Y89">
            <v>159938</v>
          </cell>
          <cell r="Z89">
            <v>4459252</v>
          </cell>
          <cell r="AA89">
            <v>4652418</v>
          </cell>
          <cell r="AB89" t="str">
            <v>ERJA</v>
          </cell>
          <cell r="AC89">
            <v>1101</v>
          </cell>
          <cell r="AD89">
            <v>2</v>
          </cell>
          <cell r="AE89">
            <v>319173</v>
          </cell>
        </row>
        <row r="90">
          <cell r="A90" t="str">
            <v>SML</v>
          </cell>
          <cell r="B90">
            <v>0</v>
          </cell>
          <cell r="C90" t="str">
            <v>DRLS</v>
          </cell>
          <cell r="D90">
            <v>3</v>
          </cell>
          <cell r="E90">
            <v>3</v>
          </cell>
          <cell r="F90" t="str">
            <v xml:space="preserve">B </v>
          </cell>
          <cell r="G90">
            <v>0</v>
          </cell>
          <cell r="H90">
            <v>2333</v>
          </cell>
          <cell r="I90">
            <v>521009</v>
          </cell>
          <cell r="J90">
            <v>0</v>
          </cell>
          <cell r="K90">
            <v>0</v>
          </cell>
          <cell r="L90">
            <v>0</v>
          </cell>
          <cell r="M90">
            <v>0</v>
          </cell>
          <cell r="N90">
            <v>0</v>
          </cell>
          <cell r="O90">
            <v>10847208</v>
          </cell>
          <cell r="P90">
            <v>0</v>
          </cell>
          <cell r="Q90">
            <v>0</v>
          </cell>
          <cell r="R90">
            <v>160760</v>
          </cell>
          <cell r="S90">
            <v>0</v>
          </cell>
          <cell r="T90">
            <v>558392</v>
          </cell>
          <cell r="U90">
            <v>2679120</v>
          </cell>
          <cell r="V90">
            <v>378</v>
          </cell>
          <cell r="W90">
            <v>0</v>
          </cell>
          <cell r="X90">
            <v>0</v>
          </cell>
          <cell r="Y90">
            <v>860639</v>
          </cell>
          <cell r="Z90">
            <v>10847208</v>
          </cell>
          <cell r="AA90">
            <v>12427377</v>
          </cell>
          <cell r="AB90" t="str">
            <v>ERJA</v>
          </cell>
          <cell r="AC90">
            <v>1101</v>
          </cell>
          <cell r="AD90">
            <v>2</v>
          </cell>
          <cell r="AE90">
            <v>503299</v>
          </cell>
        </row>
        <row r="91">
          <cell r="A91" t="str">
            <v>SML</v>
          </cell>
          <cell r="B91">
            <v>0</v>
          </cell>
          <cell r="C91" t="str">
            <v>DRLS</v>
          </cell>
          <cell r="D91">
            <v>3</v>
          </cell>
          <cell r="E91">
            <v>4</v>
          </cell>
          <cell r="F91" t="str">
            <v>A4</v>
          </cell>
          <cell r="G91">
            <v>20</v>
          </cell>
          <cell r="H91">
            <v>3</v>
          </cell>
          <cell r="I91">
            <v>33005</v>
          </cell>
          <cell r="J91">
            <v>0</v>
          </cell>
          <cell r="K91">
            <v>0</v>
          </cell>
          <cell r="L91">
            <v>171</v>
          </cell>
          <cell r="M91">
            <v>0</v>
          </cell>
          <cell r="N91">
            <v>0</v>
          </cell>
          <cell r="O91">
            <v>255624</v>
          </cell>
          <cell r="P91">
            <v>90288</v>
          </cell>
          <cell r="Q91">
            <v>16985</v>
          </cell>
          <cell r="R91">
            <v>7543</v>
          </cell>
          <cell r="S91">
            <v>0</v>
          </cell>
          <cell r="T91">
            <v>0</v>
          </cell>
          <cell r="U91">
            <v>0</v>
          </cell>
          <cell r="V91">
            <v>0</v>
          </cell>
          <cell r="W91">
            <v>4752</v>
          </cell>
          <cell r="X91">
            <v>0</v>
          </cell>
          <cell r="Y91">
            <v>0</v>
          </cell>
          <cell r="Z91">
            <v>367649</v>
          </cell>
          <cell r="AA91">
            <v>375192</v>
          </cell>
          <cell r="AB91" t="str">
            <v>ERJA</v>
          </cell>
          <cell r="AC91">
            <v>1101</v>
          </cell>
          <cell r="AD91">
            <v>2</v>
          </cell>
          <cell r="AE91">
            <v>33005</v>
          </cell>
        </row>
        <row r="92">
          <cell r="A92" t="str">
            <v>SML</v>
          </cell>
          <cell r="B92">
            <v>0</v>
          </cell>
          <cell r="C92" t="str">
            <v>DRLS</v>
          </cell>
          <cell r="D92">
            <v>3</v>
          </cell>
          <cell r="E92">
            <v>4</v>
          </cell>
          <cell r="F92" t="str">
            <v xml:space="preserve">B </v>
          </cell>
          <cell r="G92">
            <v>0</v>
          </cell>
          <cell r="H92">
            <v>350</v>
          </cell>
          <cell r="I92">
            <v>288803</v>
          </cell>
          <cell r="J92">
            <v>0</v>
          </cell>
          <cell r="K92">
            <v>0</v>
          </cell>
          <cell r="L92">
            <v>0</v>
          </cell>
          <cell r="M92">
            <v>0</v>
          </cell>
          <cell r="N92">
            <v>0</v>
          </cell>
          <cell r="O92">
            <v>2783478</v>
          </cell>
          <cell r="P92">
            <v>0</v>
          </cell>
          <cell r="Q92">
            <v>0</v>
          </cell>
          <cell r="R92">
            <v>293</v>
          </cell>
          <cell r="S92">
            <v>0</v>
          </cell>
          <cell r="T92">
            <v>204874</v>
          </cell>
          <cell r="U92">
            <v>0</v>
          </cell>
          <cell r="V92">
            <v>34517</v>
          </cell>
          <cell r="W92">
            <v>0</v>
          </cell>
          <cell r="X92">
            <v>0</v>
          </cell>
          <cell r="Y92">
            <v>0</v>
          </cell>
          <cell r="Z92">
            <v>2783478</v>
          </cell>
          <cell r="AA92">
            <v>3023162</v>
          </cell>
          <cell r="AB92" t="str">
            <v>ERJA</v>
          </cell>
          <cell r="AC92">
            <v>1101</v>
          </cell>
          <cell r="AD92">
            <v>2</v>
          </cell>
          <cell r="AE92">
            <v>286739</v>
          </cell>
        </row>
        <row r="93">
          <cell r="A93" t="str">
            <v>SML</v>
          </cell>
          <cell r="B93">
            <v>0</v>
          </cell>
          <cell r="C93" t="str">
            <v>DRLS</v>
          </cell>
          <cell r="D93">
            <v>3</v>
          </cell>
          <cell r="E93">
            <v>5</v>
          </cell>
          <cell r="F93" t="str">
            <v>A4</v>
          </cell>
          <cell r="G93">
            <v>20</v>
          </cell>
          <cell r="H93">
            <v>5</v>
          </cell>
          <cell r="I93">
            <v>18265</v>
          </cell>
          <cell r="J93">
            <v>0</v>
          </cell>
          <cell r="K93">
            <v>0</v>
          </cell>
          <cell r="L93">
            <v>112</v>
          </cell>
          <cell r="M93">
            <v>0</v>
          </cell>
          <cell r="N93">
            <v>0</v>
          </cell>
          <cell r="O93">
            <v>209584</v>
          </cell>
          <cell r="P93">
            <v>87659</v>
          </cell>
          <cell r="Q93">
            <v>2754</v>
          </cell>
          <cell r="R93">
            <v>0</v>
          </cell>
          <cell r="S93">
            <v>0</v>
          </cell>
          <cell r="T93">
            <v>0</v>
          </cell>
          <cell r="U93">
            <v>75196</v>
          </cell>
          <cell r="V93">
            <v>0</v>
          </cell>
          <cell r="W93">
            <v>783</v>
          </cell>
          <cell r="X93">
            <v>0</v>
          </cell>
          <cell r="Y93">
            <v>0</v>
          </cell>
          <cell r="Z93">
            <v>300780</v>
          </cell>
          <cell r="AA93">
            <v>300780</v>
          </cell>
          <cell r="AB93" t="str">
            <v>ERJA</v>
          </cell>
          <cell r="AC93">
            <v>1101</v>
          </cell>
          <cell r="AD93">
            <v>2</v>
          </cell>
          <cell r="AE93">
            <v>18265</v>
          </cell>
        </row>
        <row r="94">
          <cell r="A94" t="str">
            <v>SML</v>
          </cell>
          <cell r="B94">
            <v>0</v>
          </cell>
          <cell r="C94" t="str">
            <v>DRLS</v>
          </cell>
          <cell r="D94">
            <v>3</v>
          </cell>
          <cell r="E94">
            <v>5</v>
          </cell>
          <cell r="F94" t="str">
            <v xml:space="preserve">B </v>
          </cell>
          <cell r="G94">
            <v>0</v>
          </cell>
          <cell r="H94">
            <v>187</v>
          </cell>
          <cell r="I94">
            <v>119303</v>
          </cell>
          <cell r="J94">
            <v>0</v>
          </cell>
          <cell r="K94">
            <v>0</v>
          </cell>
          <cell r="L94">
            <v>0</v>
          </cell>
          <cell r="M94">
            <v>0</v>
          </cell>
          <cell r="N94">
            <v>0</v>
          </cell>
          <cell r="O94">
            <v>2296284</v>
          </cell>
          <cell r="P94">
            <v>0</v>
          </cell>
          <cell r="Q94">
            <v>0</v>
          </cell>
          <cell r="R94">
            <v>14341</v>
          </cell>
          <cell r="S94">
            <v>0</v>
          </cell>
          <cell r="T94">
            <v>2237</v>
          </cell>
          <cell r="U94">
            <v>433495</v>
          </cell>
          <cell r="V94">
            <v>377</v>
          </cell>
          <cell r="W94">
            <v>0</v>
          </cell>
          <cell r="X94">
            <v>0</v>
          </cell>
          <cell r="Y94">
            <v>0</v>
          </cell>
          <cell r="Z94">
            <v>2296284</v>
          </cell>
          <cell r="AA94">
            <v>2313239</v>
          </cell>
          <cell r="AB94" t="str">
            <v>ERJA</v>
          </cell>
          <cell r="AC94">
            <v>1101</v>
          </cell>
          <cell r="AD94">
            <v>2</v>
          </cell>
          <cell r="AE94">
            <v>118711</v>
          </cell>
        </row>
        <row r="95">
          <cell r="A95" t="str">
            <v>SML</v>
          </cell>
          <cell r="B95">
            <v>0</v>
          </cell>
          <cell r="C95" t="str">
            <v>DRLS</v>
          </cell>
          <cell r="D95">
            <v>3</v>
          </cell>
          <cell r="E95">
            <v>6</v>
          </cell>
          <cell r="F95" t="str">
            <v xml:space="preserve">B </v>
          </cell>
          <cell r="G95">
            <v>0</v>
          </cell>
          <cell r="H95">
            <v>6</v>
          </cell>
          <cell r="I95">
            <v>382144</v>
          </cell>
          <cell r="J95">
            <v>0</v>
          </cell>
          <cell r="K95">
            <v>0</v>
          </cell>
          <cell r="L95">
            <v>0</v>
          </cell>
          <cell r="M95">
            <v>0</v>
          </cell>
          <cell r="N95">
            <v>0</v>
          </cell>
          <cell r="O95">
            <v>4499107</v>
          </cell>
          <cell r="P95">
            <v>0</v>
          </cell>
          <cell r="Q95">
            <v>0</v>
          </cell>
          <cell r="R95">
            <v>21297</v>
          </cell>
          <cell r="S95">
            <v>0</v>
          </cell>
          <cell r="T95">
            <v>0</v>
          </cell>
          <cell r="U95">
            <v>1124777</v>
          </cell>
          <cell r="V95">
            <v>0</v>
          </cell>
          <cell r="W95">
            <v>0</v>
          </cell>
          <cell r="X95">
            <v>0</v>
          </cell>
          <cell r="Y95">
            <v>0</v>
          </cell>
          <cell r="Z95">
            <v>4499107</v>
          </cell>
          <cell r="AA95">
            <v>4520404</v>
          </cell>
          <cell r="AB95" t="str">
            <v>ERJA</v>
          </cell>
          <cell r="AC95">
            <v>1101</v>
          </cell>
          <cell r="AD95">
            <v>2</v>
          </cell>
          <cell r="AE95">
            <v>382144</v>
          </cell>
        </row>
        <row r="96">
          <cell r="A96" t="str">
            <v>SML</v>
          </cell>
          <cell r="B96">
            <v>0</v>
          </cell>
          <cell r="C96" t="str">
            <v>DRLS</v>
          </cell>
          <cell r="D96">
            <v>3</v>
          </cell>
          <cell r="E96">
            <v>7</v>
          </cell>
          <cell r="F96" t="str">
            <v>A4</v>
          </cell>
          <cell r="G96">
            <v>22</v>
          </cell>
          <cell r="H96">
            <v>2</v>
          </cell>
          <cell r="I96">
            <v>801867</v>
          </cell>
          <cell r="J96">
            <v>42765</v>
          </cell>
          <cell r="K96">
            <v>759102</v>
          </cell>
          <cell r="L96">
            <v>1841</v>
          </cell>
          <cell r="M96">
            <v>1111</v>
          </cell>
          <cell r="N96">
            <v>730</v>
          </cell>
          <cell r="O96">
            <v>4659630</v>
          </cell>
          <cell r="P96">
            <v>1936587</v>
          </cell>
          <cell r="Q96">
            <v>126773</v>
          </cell>
          <cell r="R96">
            <v>0</v>
          </cell>
          <cell r="S96">
            <v>0</v>
          </cell>
          <cell r="T96">
            <v>0</v>
          </cell>
          <cell r="U96">
            <v>1701721</v>
          </cell>
          <cell r="V96">
            <v>0</v>
          </cell>
          <cell r="W96">
            <v>83893</v>
          </cell>
          <cell r="X96">
            <v>0</v>
          </cell>
          <cell r="Y96">
            <v>0</v>
          </cell>
          <cell r="Z96">
            <v>6806883</v>
          </cell>
          <cell r="AA96">
            <v>6806883</v>
          </cell>
          <cell r="AB96" t="str">
            <v>ERJA</v>
          </cell>
          <cell r="AC96">
            <v>1101</v>
          </cell>
          <cell r="AD96">
            <v>2</v>
          </cell>
          <cell r="AE96">
            <v>801867</v>
          </cell>
        </row>
        <row r="97">
          <cell r="A97" t="str">
            <v>SML</v>
          </cell>
          <cell r="B97">
            <v>0</v>
          </cell>
          <cell r="C97" t="str">
            <v>DRLS</v>
          </cell>
          <cell r="D97">
            <v>3</v>
          </cell>
          <cell r="E97">
            <v>7</v>
          </cell>
          <cell r="F97" t="str">
            <v>A4</v>
          </cell>
          <cell r="G97">
            <v>20</v>
          </cell>
          <cell r="H97">
            <v>8</v>
          </cell>
          <cell r="I97">
            <v>326298</v>
          </cell>
          <cell r="J97">
            <v>0</v>
          </cell>
          <cell r="K97">
            <v>0</v>
          </cell>
          <cell r="L97">
            <v>631</v>
          </cell>
          <cell r="M97">
            <v>0</v>
          </cell>
          <cell r="N97">
            <v>0</v>
          </cell>
          <cell r="O97">
            <v>3182492</v>
          </cell>
          <cell r="P97">
            <v>418984</v>
          </cell>
          <cell r="Q97">
            <v>127163</v>
          </cell>
          <cell r="R97">
            <v>0</v>
          </cell>
          <cell r="S97">
            <v>0</v>
          </cell>
          <cell r="T97">
            <v>0</v>
          </cell>
          <cell r="U97">
            <v>935979</v>
          </cell>
          <cell r="V97">
            <v>0</v>
          </cell>
          <cell r="W97">
            <v>15272</v>
          </cell>
          <cell r="X97">
            <v>0</v>
          </cell>
          <cell r="Y97">
            <v>0</v>
          </cell>
          <cell r="Z97">
            <v>3743911</v>
          </cell>
          <cell r="AA97">
            <v>3743911</v>
          </cell>
          <cell r="AB97" t="str">
            <v>ERJA</v>
          </cell>
          <cell r="AC97">
            <v>1101</v>
          </cell>
          <cell r="AD97">
            <v>2</v>
          </cell>
          <cell r="AE97">
            <v>326298</v>
          </cell>
        </row>
        <row r="98">
          <cell r="A98" t="str">
            <v>SML</v>
          </cell>
          <cell r="B98">
            <v>0</v>
          </cell>
          <cell r="C98" t="str">
            <v>DRLS</v>
          </cell>
          <cell r="D98">
            <v>3</v>
          </cell>
          <cell r="E98">
            <v>7</v>
          </cell>
          <cell r="F98" t="str">
            <v xml:space="preserve">B </v>
          </cell>
          <cell r="G98">
            <v>0</v>
          </cell>
          <cell r="H98">
            <v>3</v>
          </cell>
          <cell r="I98">
            <v>7908</v>
          </cell>
          <cell r="J98">
            <v>0</v>
          </cell>
          <cell r="K98">
            <v>0</v>
          </cell>
          <cell r="L98">
            <v>0</v>
          </cell>
          <cell r="M98">
            <v>0</v>
          </cell>
          <cell r="N98">
            <v>0</v>
          </cell>
          <cell r="O98">
            <v>139929</v>
          </cell>
          <cell r="P98">
            <v>0</v>
          </cell>
          <cell r="Q98">
            <v>0</v>
          </cell>
          <cell r="R98">
            <v>0</v>
          </cell>
          <cell r="S98">
            <v>0</v>
          </cell>
          <cell r="T98">
            <v>0</v>
          </cell>
          <cell r="U98">
            <v>34982</v>
          </cell>
          <cell r="V98">
            <v>0</v>
          </cell>
          <cell r="W98">
            <v>0</v>
          </cell>
          <cell r="X98">
            <v>0</v>
          </cell>
          <cell r="Y98">
            <v>0</v>
          </cell>
          <cell r="Z98">
            <v>139929</v>
          </cell>
          <cell r="AA98">
            <v>139929</v>
          </cell>
          <cell r="AB98" t="str">
            <v>ERJA</v>
          </cell>
          <cell r="AC98">
            <v>1101</v>
          </cell>
          <cell r="AD98">
            <v>2</v>
          </cell>
          <cell r="AE98">
            <v>7908</v>
          </cell>
        </row>
        <row r="99">
          <cell r="A99" t="str">
            <v>SML</v>
          </cell>
          <cell r="B99">
            <v>0</v>
          </cell>
          <cell r="C99" t="str">
            <v>DRLS</v>
          </cell>
          <cell r="D99">
            <v>3</v>
          </cell>
          <cell r="E99">
            <v>8</v>
          </cell>
          <cell r="F99" t="str">
            <v xml:space="preserve">B </v>
          </cell>
          <cell r="G99">
            <v>0</v>
          </cell>
          <cell r="H99">
            <v>4</v>
          </cell>
          <cell r="I99">
            <v>4003</v>
          </cell>
          <cell r="J99">
            <v>0</v>
          </cell>
          <cell r="K99">
            <v>0</v>
          </cell>
          <cell r="L99">
            <v>0</v>
          </cell>
          <cell r="M99">
            <v>0</v>
          </cell>
          <cell r="N99">
            <v>0</v>
          </cell>
          <cell r="O99">
            <v>83336</v>
          </cell>
          <cell r="P99">
            <v>0</v>
          </cell>
          <cell r="Q99">
            <v>0</v>
          </cell>
          <cell r="R99">
            <v>0</v>
          </cell>
          <cell r="S99">
            <v>0</v>
          </cell>
          <cell r="T99">
            <v>0</v>
          </cell>
          <cell r="U99">
            <v>20834</v>
          </cell>
          <cell r="V99">
            <v>0</v>
          </cell>
          <cell r="W99">
            <v>0</v>
          </cell>
          <cell r="X99">
            <v>0</v>
          </cell>
          <cell r="Y99">
            <v>0</v>
          </cell>
          <cell r="Z99">
            <v>83336</v>
          </cell>
          <cell r="AA99">
            <v>83336</v>
          </cell>
          <cell r="AB99" t="str">
            <v>ERJA</v>
          </cell>
          <cell r="AC99">
            <v>1101</v>
          </cell>
          <cell r="AD99">
            <v>2</v>
          </cell>
          <cell r="AE99">
            <v>4003</v>
          </cell>
        </row>
        <row r="100">
          <cell r="A100" t="str">
            <v>SML</v>
          </cell>
          <cell r="B100">
            <v>0</v>
          </cell>
          <cell r="C100" t="str">
            <v>DRLN</v>
          </cell>
          <cell r="D100">
            <v>5</v>
          </cell>
          <cell r="E100">
            <v>1</v>
          </cell>
          <cell r="F100" t="str">
            <v>A4</v>
          </cell>
          <cell r="G100">
            <v>20</v>
          </cell>
          <cell r="H100">
            <v>1</v>
          </cell>
          <cell r="I100">
            <v>51120</v>
          </cell>
          <cell r="J100">
            <v>0</v>
          </cell>
          <cell r="K100">
            <v>0</v>
          </cell>
          <cell r="L100">
            <v>219</v>
          </cell>
          <cell r="M100">
            <v>0</v>
          </cell>
          <cell r="N100">
            <v>0</v>
          </cell>
          <cell r="O100">
            <v>586586</v>
          </cell>
          <cell r="P100">
            <v>171404</v>
          </cell>
          <cell r="Q100">
            <v>47092</v>
          </cell>
          <cell r="R100">
            <v>8644</v>
          </cell>
          <cell r="S100">
            <v>0</v>
          </cell>
          <cell r="T100">
            <v>0</v>
          </cell>
          <cell r="U100">
            <v>203227</v>
          </cell>
          <cell r="V100">
            <v>0</v>
          </cell>
          <cell r="W100">
            <v>7827</v>
          </cell>
          <cell r="X100">
            <v>0</v>
          </cell>
          <cell r="Y100">
            <v>0</v>
          </cell>
          <cell r="Z100">
            <v>812909</v>
          </cell>
          <cell r="AA100">
            <v>821553</v>
          </cell>
          <cell r="AB100" t="str">
            <v>ERGO</v>
          </cell>
          <cell r="AC100">
            <v>1101</v>
          </cell>
          <cell r="AD100">
            <v>2</v>
          </cell>
          <cell r="AE100">
            <v>51120</v>
          </cell>
        </row>
        <row r="101">
          <cell r="A101" t="str">
            <v>SML</v>
          </cell>
          <cell r="B101">
            <v>0</v>
          </cell>
          <cell r="C101" t="str">
            <v>DRLN</v>
          </cell>
          <cell r="D101">
            <v>5</v>
          </cell>
          <cell r="E101">
            <v>1</v>
          </cell>
          <cell r="F101" t="str">
            <v xml:space="preserve">B </v>
          </cell>
          <cell r="G101">
            <v>1</v>
          </cell>
          <cell r="H101">
            <v>4487</v>
          </cell>
          <cell r="I101">
            <v>104017</v>
          </cell>
          <cell r="J101">
            <v>0</v>
          </cell>
          <cell r="K101">
            <v>0</v>
          </cell>
          <cell r="L101">
            <v>0</v>
          </cell>
          <cell r="M101">
            <v>0</v>
          </cell>
          <cell r="N101">
            <v>0</v>
          </cell>
          <cell r="O101">
            <v>1682640</v>
          </cell>
          <cell r="P101">
            <v>0</v>
          </cell>
          <cell r="Q101">
            <v>0</v>
          </cell>
          <cell r="R101">
            <v>26499</v>
          </cell>
          <cell r="S101">
            <v>0</v>
          </cell>
          <cell r="T101">
            <v>461286</v>
          </cell>
          <cell r="U101">
            <v>0</v>
          </cell>
          <cell r="V101">
            <v>377</v>
          </cell>
          <cell r="W101">
            <v>0</v>
          </cell>
          <cell r="X101">
            <v>0</v>
          </cell>
          <cell r="Y101">
            <v>0</v>
          </cell>
          <cell r="Z101">
            <v>1682640</v>
          </cell>
          <cell r="AA101">
            <v>2170802</v>
          </cell>
          <cell r="AB101" t="str">
            <v>ERGO</v>
          </cell>
          <cell r="AC101">
            <v>1101</v>
          </cell>
          <cell r="AD101">
            <v>2</v>
          </cell>
          <cell r="AE101">
            <v>71871</v>
          </cell>
        </row>
        <row r="102">
          <cell r="A102" t="str">
            <v>SML</v>
          </cell>
          <cell r="B102">
            <v>0</v>
          </cell>
          <cell r="C102" t="str">
            <v>DRLN</v>
          </cell>
          <cell r="D102">
            <v>5</v>
          </cell>
          <cell r="E102">
            <v>1</v>
          </cell>
          <cell r="F102" t="str">
            <v xml:space="preserve">B </v>
          </cell>
          <cell r="G102">
            <v>2</v>
          </cell>
          <cell r="H102">
            <v>2438</v>
          </cell>
          <cell r="I102">
            <v>99707</v>
          </cell>
          <cell r="J102">
            <v>0</v>
          </cell>
          <cell r="K102">
            <v>0</v>
          </cell>
          <cell r="L102">
            <v>0</v>
          </cell>
          <cell r="M102">
            <v>0</v>
          </cell>
          <cell r="N102">
            <v>0</v>
          </cell>
          <cell r="O102">
            <v>1933817</v>
          </cell>
          <cell r="P102">
            <v>0</v>
          </cell>
          <cell r="Q102">
            <v>0</v>
          </cell>
          <cell r="R102">
            <v>17727</v>
          </cell>
          <cell r="S102">
            <v>0</v>
          </cell>
          <cell r="T102">
            <v>61722</v>
          </cell>
          <cell r="U102">
            <v>328673</v>
          </cell>
          <cell r="V102">
            <v>0</v>
          </cell>
          <cell r="W102">
            <v>0</v>
          </cell>
          <cell r="X102">
            <v>0</v>
          </cell>
          <cell r="Y102">
            <v>0</v>
          </cell>
          <cell r="Z102">
            <v>1933817</v>
          </cell>
          <cell r="AA102">
            <v>2013266</v>
          </cell>
          <cell r="AB102" t="str">
            <v>ERGO</v>
          </cell>
          <cell r="AC102">
            <v>1101</v>
          </cell>
          <cell r="AD102">
            <v>2</v>
          </cell>
          <cell r="AE102">
            <v>99707</v>
          </cell>
        </row>
        <row r="103">
          <cell r="A103" t="str">
            <v>SML</v>
          </cell>
          <cell r="B103">
            <v>0</v>
          </cell>
          <cell r="C103" t="str">
            <v>DRLN</v>
          </cell>
          <cell r="D103">
            <v>5</v>
          </cell>
          <cell r="E103">
            <v>1</v>
          </cell>
          <cell r="F103" t="str">
            <v xml:space="preserve">B </v>
          </cell>
          <cell r="G103">
            <v>3</v>
          </cell>
          <cell r="H103">
            <v>8678</v>
          </cell>
          <cell r="I103">
            <v>655291</v>
          </cell>
          <cell r="J103">
            <v>0</v>
          </cell>
          <cell r="K103">
            <v>0</v>
          </cell>
          <cell r="L103">
            <v>0</v>
          </cell>
          <cell r="M103">
            <v>0</v>
          </cell>
          <cell r="N103">
            <v>0</v>
          </cell>
          <cell r="O103">
            <v>12708769</v>
          </cell>
          <cell r="P103">
            <v>0</v>
          </cell>
          <cell r="Q103">
            <v>213</v>
          </cell>
          <cell r="R103">
            <v>116570</v>
          </cell>
          <cell r="S103">
            <v>0</v>
          </cell>
          <cell r="T103">
            <v>173999</v>
          </cell>
          <cell r="U103">
            <v>2160591</v>
          </cell>
          <cell r="V103">
            <v>850</v>
          </cell>
          <cell r="W103">
            <v>0</v>
          </cell>
          <cell r="X103">
            <v>0</v>
          </cell>
          <cell r="Y103">
            <v>0</v>
          </cell>
          <cell r="Z103">
            <v>12708982</v>
          </cell>
          <cell r="AA103">
            <v>13000401</v>
          </cell>
          <cell r="AB103" t="str">
            <v>ERGO</v>
          </cell>
          <cell r="AC103">
            <v>1101</v>
          </cell>
          <cell r="AD103">
            <v>2</v>
          </cell>
          <cell r="AE103">
            <v>651720</v>
          </cell>
        </row>
        <row r="104">
          <cell r="A104" t="str">
            <v>SML</v>
          </cell>
          <cell r="B104">
            <v>0</v>
          </cell>
          <cell r="C104" t="str">
            <v>DRLN</v>
          </cell>
          <cell r="D104">
            <v>5</v>
          </cell>
          <cell r="E104">
            <v>1</v>
          </cell>
          <cell r="F104" t="str">
            <v xml:space="preserve">B </v>
          </cell>
          <cell r="G104">
            <v>4</v>
          </cell>
          <cell r="H104">
            <v>3568</v>
          </cell>
          <cell r="I104">
            <v>431304</v>
          </cell>
          <cell r="J104">
            <v>0</v>
          </cell>
          <cell r="K104">
            <v>0</v>
          </cell>
          <cell r="L104">
            <v>0</v>
          </cell>
          <cell r="M104">
            <v>0</v>
          </cell>
          <cell r="N104">
            <v>0</v>
          </cell>
          <cell r="O104">
            <v>8388520</v>
          </cell>
          <cell r="P104">
            <v>0</v>
          </cell>
          <cell r="Q104">
            <v>0</v>
          </cell>
          <cell r="R104">
            <v>98296</v>
          </cell>
          <cell r="S104">
            <v>0</v>
          </cell>
          <cell r="T104">
            <v>116209</v>
          </cell>
          <cell r="U104">
            <v>1445085</v>
          </cell>
          <cell r="V104">
            <v>0</v>
          </cell>
          <cell r="W104">
            <v>0</v>
          </cell>
          <cell r="X104">
            <v>0</v>
          </cell>
          <cell r="Y104">
            <v>0</v>
          </cell>
          <cell r="Z104">
            <v>8388520</v>
          </cell>
          <cell r="AA104">
            <v>8603025</v>
          </cell>
          <cell r="AB104" t="str">
            <v>ERGO</v>
          </cell>
          <cell r="AC104">
            <v>1101</v>
          </cell>
          <cell r="AD104">
            <v>2</v>
          </cell>
          <cell r="AE104">
            <v>431304</v>
          </cell>
        </row>
        <row r="105">
          <cell r="A105" t="str">
            <v>SML</v>
          </cell>
          <cell r="B105">
            <v>0</v>
          </cell>
          <cell r="C105" t="str">
            <v>DRLN</v>
          </cell>
          <cell r="D105">
            <v>5</v>
          </cell>
          <cell r="E105">
            <v>1</v>
          </cell>
          <cell r="F105" t="str">
            <v xml:space="preserve">B </v>
          </cell>
          <cell r="G105">
            <v>5</v>
          </cell>
          <cell r="H105">
            <v>1329</v>
          </cell>
          <cell r="I105">
            <v>227813</v>
          </cell>
          <cell r="J105">
            <v>0</v>
          </cell>
          <cell r="K105">
            <v>0</v>
          </cell>
          <cell r="L105">
            <v>0</v>
          </cell>
          <cell r="M105">
            <v>0</v>
          </cell>
          <cell r="N105">
            <v>0</v>
          </cell>
          <cell r="O105">
            <v>4428479</v>
          </cell>
          <cell r="P105">
            <v>0</v>
          </cell>
          <cell r="Q105">
            <v>0</v>
          </cell>
          <cell r="R105">
            <v>48364</v>
          </cell>
          <cell r="S105">
            <v>0</v>
          </cell>
          <cell r="T105">
            <v>62375</v>
          </cell>
          <cell r="U105">
            <v>761172</v>
          </cell>
          <cell r="V105">
            <v>472</v>
          </cell>
          <cell r="W105">
            <v>0</v>
          </cell>
          <cell r="X105">
            <v>0</v>
          </cell>
          <cell r="Y105">
            <v>0</v>
          </cell>
          <cell r="Z105">
            <v>4428479</v>
          </cell>
          <cell r="AA105">
            <v>4539690</v>
          </cell>
          <cell r="AB105" t="str">
            <v>ERGO</v>
          </cell>
          <cell r="AC105">
            <v>1101</v>
          </cell>
          <cell r="AD105">
            <v>2</v>
          </cell>
          <cell r="AE105">
            <v>227813</v>
          </cell>
        </row>
        <row r="106">
          <cell r="A106" t="str">
            <v>SML</v>
          </cell>
          <cell r="B106">
            <v>0</v>
          </cell>
          <cell r="C106" t="str">
            <v>DRLN</v>
          </cell>
          <cell r="D106">
            <v>5</v>
          </cell>
          <cell r="E106">
            <v>1</v>
          </cell>
          <cell r="F106" t="str">
            <v xml:space="preserve">B </v>
          </cell>
          <cell r="G106">
            <v>6</v>
          </cell>
          <cell r="H106">
            <v>791</v>
          </cell>
          <cell r="I106">
            <v>187742</v>
          </cell>
          <cell r="J106">
            <v>0</v>
          </cell>
          <cell r="K106">
            <v>0</v>
          </cell>
          <cell r="L106">
            <v>0</v>
          </cell>
          <cell r="M106">
            <v>0</v>
          </cell>
          <cell r="N106">
            <v>0</v>
          </cell>
          <cell r="O106">
            <v>3649347</v>
          </cell>
          <cell r="P106">
            <v>0</v>
          </cell>
          <cell r="Q106">
            <v>0</v>
          </cell>
          <cell r="R106">
            <v>37809</v>
          </cell>
          <cell r="S106">
            <v>0</v>
          </cell>
          <cell r="T106">
            <v>98470</v>
          </cell>
          <cell r="U106">
            <v>626736</v>
          </cell>
          <cell r="V106">
            <v>283</v>
          </cell>
          <cell r="W106">
            <v>0</v>
          </cell>
          <cell r="X106">
            <v>0</v>
          </cell>
          <cell r="Y106">
            <v>0</v>
          </cell>
          <cell r="Z106">
            <v>3649347</v>
          </cell>
          <cell r="AA106">
            <v>3785909</v>
          </cell>
          <cell r="AB106" t="str">
            <v>ERGO</v>
          </cell>
          <cell r="AC106">
            <v>1101</v>
          </cell>
          <cell r="AD106">
            <v>2</v>
          </cell>
          <cell r="AE106">
            <v>187742</v>
          </cell>
        </row>
        <row r="107">
          <cell r="A107" t="str">
            <v>SML</v>
          </cell>
          <cell r="B107">
            <v>0</v>
          </cell>
          <cell r="C107" t="str">
            <v>DRLN</v>
          </cell>
          <cell r="D107">
            <v>5</v>
          </cell>
          <cell r="E107">
            <v>1</v>
          </cell>
          <cell r="F107" t="str">
            <v xml:space="preserve">B </v>
          </cell>
          <cell r="G107">
            <v>7</v>
          </cell>
          <cell r="H107">
            <v>223</v>
          </cell>
          <cell r="I107">
            <v>73569</v>
          </cell>
          <cell r="J107">
            <v>0</v>
          </cell>
          <cell r="K107">
            <v>0</v>
          </cell>
          <cell r="L107">
            <v>0</v>
          </cell>
          <cell r="M107">
            <v>0</v>
          </cell>
          <cell r="N107">
            <v>0</v>
          </cell>
          <cell r="O107">
            <v>1480584</v>
          </cell>
          <cell r="P107">
            <v>0</v>
          </cell>
          <cell r="Q107">
            <v>0</v>
          </cell>
          <cell r="R107">
            <v>13209</v>
          </cell>
          <cell r="S107">
            <v>0</v>
          </cell>
          <cell r="T107">
            <v>41174</v>
          </cell>
          <cell r="U107">
            <v>296203</v>
          </cell>
          <cell r="V107">
            <v>0</v>
          </cell>
          <cell r="W107">
            <v>0</v>
          </cell>
          <cell r="X107">
            <v>0</v>
          </cell>
          <cell r="Y107">
            <v>0</v>
          </cell>
          <cell r="Z107">
            <v>1480584</v>
          </cell>
          <cell r="AA107">
            <v>1534967</v>
          </cell>
          <cell r="AB107" t="str">
            <v>ERGO</v>
          </cell>
          <cell r="AC107">
            <v>1101</v>
          </cell>
          <cell r="AD107">
            <v>2</v>
          </cell>
          <cell r="AE107">
            <v>73569</v>
          </cell>
        </row>
        <row r="108">
          <cell r="A108" t="str">
            <v>SML</v>
          </cell>
          <cell r="B108">
            <v>0</v>
          </cell>
          <cell r="C108" t="str">
            <v>DRLN</v>
          </cell>
          <cell r="D108">
            <v>5</v>
          </cell>
          <cell r="E108">
            <v>1</v>
          </cell>
          <cell r="F108" t="str">
            <v xml:space="preserve">B </v>
          </cell>
          <cell r="G108">
            <v>8</v>
          </cell>
          <cell r="H108">
            <v>89</v>
          </cell>
          <cell r="I108">
            <v>38236</v>
          </cell>
          <cell r="J108">
            <v>0</v>
          </cell>
          <cell r="K108">
            <v>0</v>
          </cell>
          <cell r="L108">
            <v>0</v>
          </cell>
          <cell r="M108">
            <v>0</v>
          </cell>
          <cell r="N108">
            <v>0</v>
          </cell>
          <cell r="O108">
            <v>769428</v>
          </cell>
          <cell r="P108">
            <v>0</v>
          </cell>
          <cell r="Q108">
            <v>0</v>
          </cell>
          <cell r="R108">
            <v>10218</v>
          </cell>
          <cell r="S108">
            <v>0</v>
          </cell>
          <cell r="T108">
            <v>13712</v>
          </cell>
          <cell r="U108">
            <v>153917</v>
          </cell>
          <cell r="V108">
            <v>0</v>
          </cell>
          <cell r="W108">
            <v>0</v>
          </cell>
          <cell r="X108">
            <v>0</v>
          </cell>
          <cell r="Y108">
            <v>0</v>
          </cell>
          <cell r="Z108">
            <v>769428</v>
          </cell>
          <cell r="AA108">
            <v>793358</v>
          </cell>
          <cell r="AB108" t="str">
            <v>ERGO</v>
          </cell>
          <cell r="AC108">
            <v>1101</v>
          </cell>
          <cell r="AD108">
            <v>2</v>
          </cell>
          <cell r="AE108">
            <v>38236</v>
          </cell>
        </row>
        <row r="109">
          <cell r="A109" t="str">
            <v>SML</v>
          </cell>
          <cell r="B109">
            <v>0</v>
          </cell>
          <cell r="C109" t="str">
            <v>DRLN</v>
          </cell>
          <cell r="D109">
            <v>5</v>
          </cell>
          <cell r="E109">
            <v>1</v>
          </cell>
          <cell r="F109" t="str">
            <v xml:space="preserve">B </v>
          </cell>
          <cell r="G109">
            <v>9</v>
          </cell>
          <cell r="H109">
            <v>104</v>
          </cell>
          <cell r="I109">
            <v>62362</v>
          </cell>
          <cell r="J109">
            <v>0</v>
          </cell>
          <cell r="K109">
            <v>0</v>
          </cell>
          <cell r="L109">
            <v>0</v>
          </cell>
          <cell r="M109">
            <v>0</v>
          </cell>
          <cell r="N109">
            <v>0</v>
          </cell>
          <cell r="O109">
            <v>1335460</v>
          </cell>
          <cell r="P109">
            <v>0</v>
          </cell>
          <cell r="Q109">
            <v>0</v>
          </cell>
          <cell r="R109">
            <v>13610</v>
          </cell>
          <cell r="S109">
            <v>0</v>
          </cell>
          <cell r="T109">
            <v>32370</v>
          </cell>
          <cell r="U109">
            <v>331661</v>
          </cell>
          <cell r="V109">
            <v>0</v>
          </cell>
          <cell r="W109">
            <v>0</v>
          </cell>
          <cell r="X109">
            <v>0</v>
          </cell>
          <cell r="Y109">
            <v>0</v>
          </cell>
          <cell r="Z109">
            <v>1335460</v>
          </cell>
          <cell r="AA109">
            <v>1381440</v>
          </cell>
          <cell r="AB109" t="str">
            <v>ERGO</v>
          </cell>
          <cell r="AC109">
            <v>1101</v>
          </cell>
          <cell r="AD109">
            <v>2</v>
          </cell>
          <cell r="AE109">
            <v>62362</v>
          </cell>
        </row>
        <row r="110">
          <cell r="A110" t="str">
            <v>SML</v>
          </cell>
          <cell r="B110">
            <v>0</v>
          </cell>
          <cell r="C110" t="str">
            <v>DRLN</v>
          </cell>
          <cell r="D110">
            <v>5</v>
          </cell>
          <cell r="E110">
            <v>1</v>
          </cell>
          <cell r="F110" t="str">
            <v xml:space="preserve">B </v>
          </cell>
          <cell r="G110">
            <v>10</v>
          </cell>
          <cell r="H110">
            <v>26</v>
          </cell>
          <cell r="I110">
            <v>29943</v>
          </cell>
          <cell r="J110">
            <v>0</v>
          </cell>
          <cell r="K110">
            <v>0</v>
          </cell>
          <cell r="L110">
            <v>0</v>
          </cell>
          <cell r="M110">
            <v>0</v>
          </cell>
          <cell r="N110">
            <v>0</v>
          </cell>
          <cell r="O110">
            <v>641135</v>
          </cell>
          <cell r="P110">
            <v>0</v>
          </cell>
          <cell r="Q110">
            <v>0</v>
          </cell>
          <cell r="R110">
            <v>10531</v>
          </cell>
          <cell r="S110">
            <v>0</v>
          </cell>
          <cell r="T110">
            <v>27503</v>
          </cell>
          <cell r="U110">
            <v>159177</v>
          </cell>
          <cell r="V110">
            <v>0</v>
          </cell>
          <cell r="W110">
            <v>0</v>
          </cell>
          <cell r="X110">
            <v>0</v>
          </cell>
          <cell r="Y110">
            <v>0</v>
          </cell>
          <cell r="Z110">
            <v>641135</v>
          </cell>
          <cell r="AA110">
            <v>679169</v>
          </cell>
          <cell r="AB110" t="str">
            <v>ERGO</v>
          </cell>
          <cell r="AC110">
            <v>1101</v>
          </cell>
          <cell r="AD110">
            <v>2</v>
          </cell>
          <cell r="AE110">
            <v>29943</v>
          </cell>
        </row>
        <row r="111">
          <cell r="A111" t="str">
            <v>SML</v>
          </cell>
          <cell r="B111">
            <v>0</v>
          </cell>
          <cell r="C111" t="str">
            <v>DRLN</v>
          </cell>
          <cell r="D111">
            <v>5</v>
          </cell>
          <cell r="E111">
            <v>1</v>
          </cell>
          <cell r="F111" t="str">
            <v xml:space="preserve">B </v>
          </cell>
          <cell r="G111">
            <v>11</v>
          </cell>
          <cell r="H111">
            <v>6499</v>
          </cell>
          <cell r="I111">
            <v>147624</v>
          </cell>
          <cell r="J111">
            <v>0</v>
          </cell>
          <cell r="K111">
            <v>0</v>
          </cell>
          <cell r="L111">
            <v>0</v>
          </cell>
          <cell r="M111">
            <v>0</v>
          </cell>
          <cell r="N111">
            <v>0</v>
          </cell>
          <cell r="O111">
            <v>832358</v>
          </cell>
          <cell r="P111">
            <v>0</v>
          </cell>
          <cell r="Q111">
            <v>0</v>
          </cell>
          <cell r="R111">
            <v>11111</v>
          </cell>
          <cell r="S111">
            <v>0</v>
          </cell>
          <cell r="T111">
            <v>91704</v>
          </cell>
          <cell r="U111">
            <v>0</v>
          </cell>
          <cell r="V111">
            <v>565</v>
          </cell>
          <cell r="W111">
            <v>0</v>
          </cell>
          <cell r="X111">
            <v>0</v>
          </cell>
          <cell r="Y111">
            <v>0</v>
          </cell>
          <cell r="Z111">
            <v>832358</v>
          </cell>
          <cell r="AA111">
            <v>935738</v>
          </cell>
          <cell r="AB111" t="str">
            <v>ERGO</v>
          </cell>
          <cell r="AC111">
            <v>1101</v>
          </cell>
          <cell r="AD111">
            <v>2</v>
          </cell>
          <cell r="AE111">
            <v>111459</v>
          </cell>
        </row>
        <row r="112">
          <cell r="A112" t="str">
            <v>SML</v>
          </cell>
          <cell r="B112">
            <v>0</v>
          </cell>
          <cell r="C112" t="str">
            <v>DRLN</v>
          </cell>
          <cell r="D112">
            <v>5</v>
          </cell>
          <cell r="E112">
            <v>1</v>
          </cell>
          <cell r="F112" t="str">
            <v xml:space="preserve">B </v>
          </cell>
          <cell r="G112">
            <v>12</v>
          </cell>
          <cell r="H112">
            <v>8821</v>
          </cell>
          <cell r="I112">
            <v>534607</v>
          </cell>
          <cell r="J112">
            <v>0</v>
          </cell>
          <cell r="K112">
            <v>0</v>
          </cell>
          <cell r="L112">
            <v>0</v>
          </cell>
          <cell r="M112">
            <v>0</v>
          </cell>
          <cell r="N112">
            <v>0</v>
          </cell>
          <cell r="O112">
            <v>4942433</v>
          </cell>
          <cell r="P112">
            <v>0</v>
          </cell>
          <cell r="Q112">
            <v>0</v>
          </cell>
          <cell r="R112">
            <v>48700</v>
          </cell>
          <cell r="S112">
            <v>0</v>
          </cell>
          <cell r="T112">
            <v>54199</v>
          </cell>
          <cell r="U112">
            <v>840644</v>
          </cell>
          <cell r="V112">
            <v>282</v>
          </cell>
          <cell r="W112">
            <v>0</v>
          </cell>
          <cell r="X112">
            <v>0</v>
          </cell>
          <cell r="Y112">
            <v>0</v>
          </cell>
          <cell r="Z112">
            <v>4942433</v>
          </cell>
          <cell r="AA112">
            <v>5045614</v>
          </cell>
          <cell r="AB112" t="str">
            <v>ERGO</v>
          </cell>
          <cell r="AC112">
            <v>1101</v>
          </cell>
          <cell r="AD112">
            <v>2</v>
          </cell>
          <cell r="AE112">
            <v>534607</v>
          </cell>
        </row>
        <row r="113">
          <cell r="A113" t="str">
            <v>SML</v>
          </cell>
          <cell r="B113">
            <v>0</v>
          </cell>
          <cell r="C113" t="str">
            <v>DRLN</v>
          </cell>
          <cell r="D113">
            <v>5</v>
          </cell>
          <cell r="E113">
            <v>1</v>
          </cell>
          <cell r="F113" t="str">
            <v xml:space="preserve">B </v>
          </cell>
          <cell r="G113">
            <v>13</v>
          </cell>
          <cell r="H113">
            <v>862</v>
          </cell>
          <cell r="I113">
            <v>97605</v>
          </cell>
          <cell r="J113">
            <v>0</v>
          </cell>
          <cell r="K113">
            <v>0</v>
          </cell>
          <cell r="L113">
            <v>0</v>
          </cell>
          <cell r="M113">
            <v>0</v>
          </cell>
          <cell r="N113">
            <v>0</v>
          </cell>
          <cell r="O113">
            <v>1144025</v>
          </cell>
          <cell r="P113">
            <v>0</v>
          </cell>
          <cell r="Q113">
            <v>0</v>
          </cell>
          <cell r="R113">
            <v>13717</v>
          </cell>
          <cell r="S113">
            <v>0</v>
          </cell>
          <cell r="T113">
            <v>9605</v>
          </cell>
          <cell r="U113">
            <v>199548</v>
          </cell>
          <cell r="V113">
            <v>0</v>
          </cell>
          <cell r="W113">
            <v>0</v>
          </cell>
          <cell r="X113">
            <v>0</v>
          </cell>
          <cell r="Y113">
            <v>0</v>
          </cell>
          <cell r="Z113">
            <v>1144025</v>
          </cell>
          <cell r="AA113">
            <v>1167347</v>
          </cell>
          <cell r="AB113" t="str">
            <v>ERGO</v>
          </cell>
          <cell r="AC113">
            <v>1101</v>
          </cell>
          <cell r="AD113">
            <v>2</v>
          </cell>
          <cell r="AE113">
            <v>97605</v>
          </cell>
        </row>
        <row r="114">
          <cell r="A114" t="str">
            <v>SML</v>
          </cell>
          <cell r="B114">
            <v>0</v>
          </cell>
          <cell r="C114" t="str">
            <v>DRLN</v>
          </cell>
          <cell r="D114">
            <v>5</v>
          </cell>
          <cell r="E114">
            <v>1</v>
          </cell>
          <cell r="F114" t="str">
            <v xml:space="preserve">B </v>
          </cell>
          <cell r="G114">
            <v>14</v>
          </cell>
          <cell r="H114">
            <v>68</v>
          </cell>
          <cell r="I114">
            <v>10005</v>
          </cell>
          <cell r="J114">
            <v>0</v>
          </cell>
          <cell r="K114">
            <v>0</v>
          </cell>
          <cell r="L114">
            <v>0</v>
          </cell>
          <cell r="M114">
            <v>0</v>
          </cell>
          <cell r="N114">
            <v>0</v>
          </cell>
          <cell r="O114">
            <v>127504</v>
          </cell>
          <cell r="P114">
            <v>0</v>
          </cell>
          <cell r="Q114">
            <v>0</v>
          </cell>
          <cell r="R114">
            <v>1417</v>
          </cell>
          <cell r="S114">
            <v>0</v>
          </cell>
          <cell r="T114">
            <v>2159</v>
          </cell>
          <cell r="U114">
            <v>22020</v>
          </cell>
          <cell r="V114">
            <v>0</v>
          </cell>
          <cell r="W114">
            <v>0</v>
          </cell>
          <cell r="X114">
            <v>0</v>
          </cell>
          <cell r="Y114">
            <v>0</v>
          </cell>
          <cell r="Z114">
            <v>127504</v>
          </cell>
          <cell r="AA114">
            <v>131080</v>
          </cell>
          <cell r="AB114" t="str">
            <v>ERGO</v>
          </cell>
          <cell r="AC114">
            <v>1101</v>
          </cell>
          <cell r="AD114">
            <v>2</v>
          </cell>
          <cell r="AE114">
            <v>10005</v>
          </cell>
        </row>
        <row r="115">
          <cell r="A115" t="str">
            <v>SML</v>
          </cell>
          <cell r="B115">
            <v>0</v>
          </cell>
          <cell r="C115" t="str">
            <v>DRLN</v>
          </cell>
          <cell r="D115">
            <v>5</v>
          </cell>
          <cell r="E115">
            <v>1</v>
          </cell>
          <cell r="F115" t="str">
            <v xml:space="preserve">B </v>
          </cell>
          <cell r="G115">
            <v>15</v>
          </cell>
          <cell r="H115">
            <v>77</v>
          </cell>
          <cell r="I115">
            <v>17224</v>
          </cell>
          <cell r="J115">
            <v>0</v>
          </cell>
          <cell r="K115">
            <v>0</v>
          </cell>
          <cell r="L115">
            <v>0</v>
          </cell>
          <cell r="M115">
            <v>0</v>
          </cell>
          <cell r="N115">
            <v>0</v>
          </cell>
          <cell r="O115">
            <v>278356</v>
          </cell>
          <cell r="P115">
            <v>0</v>
          </cell>
          <cell r="Q115">
            <v>0</v>
          </cell>
          <cell r="R115">
            <v>1835</v>
          </cell>
          <cell r="S115">
            <v>0</v>
          </cell>
          <cell r="T115">
            <v>3880</v>
          </cell>
          <cell r="U115">
            <v>55484</v>
          </cell>
          <cell r="V115">
            <v>0</v>
          </cell>
          <cell r="W115">
            <v>0</v>
          </cell>
          <cell r="X115">
            <v>0</v>
          </cell>
          <cell r="Y115">
            <v>0</v>
          </cell>
          <cell r="Z115">
            <v>278356</v>
          </cell>
          <cell r="AA115">
            <v>284071</v>
          </cell>
          <cell r="AB115" t="str">
            <v>ERGO</v>
          </cell>
          <cell r="AC115">
            <v>1101</v>
          </cell>
          <cell r="AD115">
            <v>2</v>
          </cell>
          <cell r="AE115">
            <v>17224</v>
          </cell>
        </row>
        <row r="116">
          <cell r="A116" t="str">
            <v>SML</v>
          </cell>
          <cell r="B116">
            <v>0</v>
          </cell>
          <cell r="C116" t="str">
            <v>DRLN</v>
          </cell>
          <cell r="D116">
            <v>5</v>
          </cell>
          <cell r="E116">
            <v>2</v>
          </cell>
          <cell r="F116" t="str">
            <v>A3</v>
          </cell>
          <cell r="G116">
            <v>26</v>
          </cell>
          <cell r="H116">
            <v>2</v>
          </cell>
          <cell r="I116">
            <v>6490189</v>
          </cell>
          <cell r="J116">
            <v>439931</v>
          </cell>
          <cell r="K116">
            <v>6050258</v>
          </cell>
          <cell r="L116">
            <v>18944</v>
          </cell>
          <cell r="M116">
            <v>14950</v>
          </cell>
          <cell r="N116">
            <v>9844</v>
          </cell>
          <cell r="O116">
            <v>37324467</v>
          </cell>
          <cell r="P116">
            <v>23816469</v>
          </cell>
          <cell r="Q116">
            <v>245217</v>
          </cell>
          <cell r="R116">
            <v>894188</v>
          </cell>
          <cell r="S116">
            <v>0</v>
          </cell>
          <cell r="T116">
            <v>0</v>
          </cell>
          <cell r="U116">
            <v>15348249</v>
          </cell>
          <cell r="V116">
            <v>0</v>
          </cell>
          <cell r="W116">
            <v>6843</v>
          </cell>
          <cell r="X116">
            <v>0</v>
          </cell>
          <cell r="Y116">
            <v>0</v>
          </cell>
          <cell r="Z116">
            <v>61392996</v>
          </cell>
          <cell r="AA116">
            <v>62287184</v>
          </cell>
          <cell r="AB116" t="str">
            <v>ERGO</v>
          </cell>
          <cell r="AC116">
            <v>1101</v>
          </cell>
          <cell r="AD116">
            <v>2</v>
          </cell>
          <cell r="AE116">
            <v>6490189</v>
          </cell>
        </row>
        <row r="117">
          <cell r="A117" t="str">
            <v>SML</v>
          </cell>
          <cell r="B117">
            <v>0</v>
          </cell>
          <cell r="C117" t="str">
            <v>DRLN</v>
          </cell>
          <cell r="D117">
            <v>5</v>
          </cell>
          <cell r="E117">
            <v>2</v>
          </cell>
          <cell r="F117" t="str">
            <v>A4</v>
          </cell>
          <cell r="G117">
            <v>22</v>
          </cell>
          <cell r="H117">
            <v>2</v>
          </cell>
          <cell r="I117">
            <v>547791</v>
          </cell>
          <cell r="J117">
            <v>3411</v>
          </cell>
          <cell r="K117">
            <v>544380</v>
          </cell>
          <cell r="L117">
            <v>2182</v>
          </cell>
          <cell r="M117">
            <v>2153</v>
          </cell>
          <cell r="N117">
            <v>1254</v>
          </cell>
          <cell r="O117">
            <v>3561573</v>
          </cell>
          <cell r="P117">
            <v>4083621</v>
          </cell>
          <cell r="Q117">
            <v>32476</v>
          </cell>
          <cell r="R117">
            <v>190642</v>
          </cell>
          <cell r="S117">
            <v>0</v>
          </cell>
          <cell r="T117">
            <v>0</v>
          </cell>
          <cell r="U117">
            <v>1976361</v>
          </cell>
          <cell r="V117">
            <v>0</v>
          </cell>
          <cell r="W117">
            <v>227773</v>
          </cell>
          <cell r="X117">
            <v>0</v>
          </cell>
          <cell r="Y117">
            <v>0</v>
          </cell>
          <cell r="Z117">
            <v>7905443</v>
          </cell>
          <cell r="AA117">
            <v>8096085</v>
          </cell>
          <cell r="AB117" t="str">
            <v>ERGO</v>
          </cell>
          <cell r="AC117">
            <v>1101</v>
          </cell>
          <cell r="AD117">
            <v>2</v>
          </cell>
          <cell r="AE117">
            <v>547791</v>
          </cell>
        </row>
        <row r="118">
          <cell r="A118" t="str">
            <v>SML</v>
          </cell>
          <cell r="B118">
            <v>0</v>
          </cell>
          <cell r="C118" t="str">
            <v>DRLN</v>
          </cell>
          <cell r="D118">
            <v>5</v>
          </cell>
          <cell r="E118">
            <v>2</v>
          </cell>
          <cell r="F118" t="str">
            <v>A4</v>
          </cell>
          <cell r="G118">
            <v>21</v>
          </cell>
          <cell r="H118">
            <v>2</v>
          </cell>
          <cell r="I118">
            <v>132757</v>
          </cell>
          <cell r="J118">
            <v>10886</v>
          </cell>
          <cell r="K118">
            <v>121871</v>
          </cell>
          <cell r="L118">
            <v>636</v>
          </cell>
          <cell r="M118">
            <v>600</v>
          </cell>
          <cell r="N118">
            <v>0</v>
          </cell>
          <cell r="O118">
            <v>1456147</v>
          </cell>
          <cell r="P118">
            <v>488944</v>
          </cell>
          <cell r="Q118">
            <v>42105</v>
          </cell>
          <cell r="R118">
            <v>5536</v>
          </cell>
          <cell r="S118">
            <v>0</v>
          </cell>
          <cell r="T118">
            <v>0</v>
          </cell>
          <cell r="U118">
            <v>496799</v>
          </cell>
          <cell r="V118">
            <v>0</v>
          </cell>
          <cell r="W118">
            <v>0</v>
          </cell>
          <cell r="X118">
            <v>0</v>
          </cell>
          <cell r="Y118">
            <v>0</v>
          </cell>
          <cell r="Z118">
            <v>1987196</v>
          </cell>
          <cell r="AA118">
            <v>1992732</v>
          </cell>
          <cell r="AB118" t="str">
            <v>ERGO</v>
          </cell>
          <cell r="AC118">
            <v>1101</v>
          </cell>
          <cell r="AD118">
            <v>2</v>
          </cell>
          <cell r="AE118">
            <v>132757</v>
          </cell>
        </row>
        <row r="119">
          <cell r="A119" t="str">
            <v>SML</v>
          </cell>
          <cell r="B119">
            <v>0</v>
          </cell>
          <cell r="C119" t="str">
            <v>DRLN</v>
          </cell>
          <cell r="D119">
            <v>5</v>
          </cell>
          <cell r="E119">
            <v>2</v>
          </cell>
          <cell r="F119" t="str">
            <v>A4</v>
          </cell>
          <cell r="G119">
            <v>20</v>
          </cell>
          <cell r="H119">
            <v>7</v>
          </cell>
          <cell r="I119">
            <v>110648</v>
          </cell>
          <cell r="J119">
            <v>0</v>
          </cell>
          <cell r="K119">
            <v>0</v>
          </cell>
          <cell r="L119">
            <v>525</v>
          </cell>
          <cell r="M119">
            <v>0</v>
          </cell>
          <cell r="N119">
            <v>0</v>
          </cell>
          <cell r="O119">
            <v>1269651</v>
          </cell>
          <cell r="P119">
            <v>410900</v>
          </cell>
          <cell r="Q119">
            <v>235220</v>
          </cell>
          <cell r="R119">
            <v>10793</v>
          </cell>
          <cell r="S119">
            <v>0</v>
          </cell>
          <cell r="T119">
            <v>0</v>
          </cell>
          <cell r="U119">
            <v>498120</v>
          </cell>
          <cell r="V119">
            <v>0</v>
          </cell>
          <cell r="W119">
            <v>76702</v>
          </cell>
          <cell r="X119">
            <v>0</v>
          </cell>
          <cell r="Y119">
            <v>0</v>
          </cell>
          <cell r="Z119">
            <v>1992473</v>
          </cell>
          <cell r="AA119">
            <v>2003266</v>
          </cell>
          <cell r="AB119" t="str">
            <v>ERGO</v>
          </cell>
          <cell r="AC119">
            <v>1101</v>
          </cell>
          <cell r="AD119">
            <v>2</v>
          </cell>
          <cell r="AE119">
            <v>110648</v>
          </cell>
        </row>
        <row r="120">
          <cell r="A120" t="str">
            <v>SML</v>
          </cell>
          <cell r="B120">
            <v>0</v>
          </cell>
          <cell r="C120" t="str">
            <v>DRLN</v>
          </cell>
          <cell r="D120">
            <v>5</v>
          </cell>
          <cell r="E120">
            <v>2</v>
          </cell>
          <cell r="F120" t="str">
            <v xml:space="preserve">B </v>
          </cell>
          <cell r="G120">
            <v>0</v>
          </cell>
          <cell r="H120">
            <v>193</v>
          </cell>
          <cell r="I120">
            <v>105150</v>
          </cell>
          <cell r="J120">
            <v>0</v>
          </cell>
          <cell r="K120">
            <v>0</v>
          </cell>
          <cell r="L120">
            <v>0</v>
          </cell>
          <cell r="M120">
            <v>0</v>
          </cell>
          <cell r="N120">
            <v>0</v>
          </cell>
          <cell r="O120">
            <v>2176322</v>
          </cell>
          <cell r="P120">
            <v>0</v>
          </cell>
          <cell r="Q120">
            <v>40325</v>
          </cell>
          <cell r="R120">
            <v>41037</v>
          </cell>
          <cell r="S120">
            <v>0</v>
          </cell>
          <cell r="T120">
            <v>196964</v>
          </cell>
          <cell r="U120">
            <v>535236</v>
          </cell>
          <cell r="V120">
            <v>0</v>
          </cell>
          <cell r="W120">
            <v>0</v>
          </cell>
          <cell r="X120">
            <v>0</v>
          </cell>
          <cell r="Y120">
            <v>0</v>
          </cell>
          <cell r="Z120">
            <v>2216647</v>
          </cell>
          <cell r="AA120">
            <v>2454648</v>
          </cell>
          <cell r="AB120" t="str">
            <v>ERGO</v>
          </cell>
          <cell r="AC120">
            <v>1101</v>
          </cell>
          <cell r="AD120">
            <v>2</v>
          </cell>
          <cell r="AE120">
            <v>103491</v>
          </cell>
        </row>
        <row r="121">
          <cell r="A121" t="str">
            <v>SML</v>
          </cell>
          <cell r="B121">
            <v>0</v>
          </cell>
          <cell r="C121" t="str">
            <v>DRLN</v>
          </cell>
          <cell r="D121">
            <v>5</v>
          </cell>
          <cell r="E121">
            <v>3</v>
          </cell>
          <cell r="F121" t="str">
            <v>A4</v>
          </cell>
          <cell r="G121">
            <v>20</v>
          </cell>
          <cell r="H121">
            <v>6</v>
          </cell>
          <cell r="I121">
            <v>45899</v>
          </cell>
          <cell r="J121">
            <v>0</v>
          </cell>
          <cell r="K121">
            <v>0</v>
          </cell>
          <cell r="L121">
            <v>177</v>
          </cell>
          <cell r="M121">
            <v>0</v>
          </cell>
          <cell r="N121">
            <v>0</v>
          </cell>
          <cell r="O121">
            <v>526677</v>
          </cell>
          <cell r="P121">
            <v>138532</v>
          </cell>
          <cell r="Q121">
            <v>18577</v>
          </cell>
          <cell r="R121">
            <v>0</v>
          </cell>
          <cell r="S121">
            <v>0</v>
          </cell>
          <cell r="T121">
            <v>0</v>
          </cell>
          <cell r="U121">
            <v>171730</v>
          </cell>
          <cell r="V121">
            <v>0</v>
          </cell>
          <cell r="W121">
            <v>3131</v>
          </cell>
          <cell r="X121">
            <v>0</v>
          </cell>
          <cell r="Y121">
            <v>0</v>
          </cell>
          <cell r="Z121">
            <v>686917</v>
          </cell>
          <cell r="AA121">
            <v>686917</v>
          </cell>
          <cell r="AB121" t="str">
            <v>ERGO</v>
          </cell>
          <cell r="AC121">
            <v>1101</v>
          </cell>
          <cell r="AD121">
            <v>2</v>
          </cell>
          <cell r="AE121">
            <v>45899</v>
          </cell>
        </row>
        <row r="122">
          <cell r="A122" t="str">
            <v>SML</v>
          </cell>
          <cell r="B122">
            <v>0</v>
          </cell>
          <cell r="C122" t="str">
            <v>DRLN</v>
          </cell>
          <cell r="D122">
            <v>5</v>
          </cell>
          <cell r="E122">
            <v>3</v>
          </cell>
          <cell r="F122" t="str">
            <v xml:space="preserve">B </v>
          </cell>
          <cell r="G122">
            <v>0</v>
          </cell>
          <cell r="H122">
            <v>2940</v>
          </cell>
          <cell r="I122">
            <v>585915</v>
          </cell>
          <cell r="J122">
            <v>0</v>
          </cell>
          <cell r="K122">
            <v>0</v>
          </cell>
          <cell r="L122">
            <v>0</v>
          </cell>
          <cell r="M122">
            <v>0</v>
          </cell>
          <cell r="N122">
            <v>0</v>
          </cell>
          <cell r="O122">
            <v>12257069</v>
          </cell>
          <cell r="P122">
            <v>0</v>
          </cell>
          <cell r="Q122">
            <v>117540</v>
          </cell>
          <cell r="R122">
            <v>155617</v>
          </cell>
          <cell r="S122">
            <v>0</v>
          </cell>
          <cell r="T122">
            <v>544586</v>
          </cell>
          <cell r="U122">
            <v>3020453</v>
          </cell>
          <cell r="V122">
            <v>94</v>
          </cell>
          <cell r="W122">
            <v>0</v>
          </cell>
          <cell r="X122">
            <v>0</v>
          </cell>
          <cell r="Y122">
            <v>0</v>
          </cell>
          <cell r="Z122">
            <v>12374609</v>
          </cell>
          <cell r="AA122">
            <v>13074906</v>
          </cell>
          <cell r="AB122" t="str">
            <v>ERGO</v>
          </cell>
          <cell r="AC122">
            <v>1101</v>
          </cell>
          <cell r="AD122">
            <v>2</v>
          </cell>
          <cell r="AE122">
            <v>566668</v>
          </cell>
        </row>
        <row r="123">
          <cell r="A123" t="str">
            <v>SML</v>
          </cell>
          <cell r="B123">
            <v>0</v>
          </cell>
          <cell r="C123" t="str">
            <v>DRLN</v>
          </cell>
          <cell r="D123">
            <v>5</v>
          </cell>
          <cell r="E123">
            <v>4</v>
          </cell>
          <cell r="F123" t="str">
            <v>A4</v>
          </cell>
          <cell r="G123">
            <v>21</v>
          </cell>
          <cell r="H123">
            <v>2</v>
          </cell>
          <cell r="I123">
            <v>466974</v>
          </cell>
          <cell r="J123">
            <v>32340</v>
          </cell>
          <cell r="K123">
            <v>434634</v>
          </cell>
          <cell r="L123">
            <v>1487</v>
          </cell>
          <cell r="M123">
            <v>1455</v>
          </cell>
          <cell r="N123">
            <v>0</v>
          </cell>
          <cell r="O123">
            <v>3236019</v>
          </cell>
          <cell r="P123">
            <v>727726</v>
          </cell>
          <cell r="Q123">
            <v>6326</v>
          </cell>
          <cell r="R123">
            <v>0</v>
          </cell>
          <cell r="S123">
            <v>0</v>
          </cell>
          <cell r="T123">
            <v>0</v>
          </cell>
          <cell r="U123">
            <v>0</v>
          </cell>
          <cell r="V123">
            <v>0</v>
          </cell>
          <cell r="W123">
            <v>7922</v>
          </cell>
          <cell r="X123">
            <v>0</v>
          </cell>
          <cell r="Y123">
            <v>0</v>
          </cell>
          <cell r="Z123">
            <v>3977993</v>
          </cell>
          <cell r="AA123">
            <v>3977993</v>
          </cell>
          <cell r="AB123" t="str">
            <v>ERGO</v>
          </cell>
          <cell r="AC123">
            <v>1101</v>
          </cell>
          <cell r="AD123">
            <v>2</v>
          </cell>
          <cell r="AE123">
            <v>466974</v>
          </cell>
        </row>
        <row r="124">
          <cell r="A124" t="str">
            <v>SML</v>
          </cell>
          <cell r="B124">
            <v>0</v>
          </cell>
          <cell r="C124" t="str">
            <v>DRLN</v>
          </cell>
          <cell r="D124">
            <v>5</v>
          </cell>
          <cell r="E124">
            <v>4</v>
          </cell>
          <cell r="F124" t="str">
            <v>A4</v>
          </cell>
          <cell r="G124">
            <v>20</v>
          </cell>
          <cell r="H124">
            <v>12</v>
          </cell>
          <cell r="I124">
            <v>169983</v>
          </cell>
          <cell r="J124">
            <v>0</v>
          </cell>
          <cell r="K124">
            <v>0</v>
          </cell>
          <cell r="L124">
            <v>1115</v>
          </cell>
          <cell r="M124">
            <v>0</v>
          </cell>
          <cell r="N124">
            <v>0</v>
          </cell>
          <cell r="O124">
            <v>1316519</v>
          </cell>
          <cell r="P124">
            <v>588720</v>
          </cell>
          <cell r="Q124">
            <v>140905</v>
          </cell>
          <cell r="R124">
            <v>3399</v>
          </cell>
          <cell r="S124">
            <v>0</v>
          </cell>
          <cell r="T124">
            <v>0</v>
          </cell>
          <cell r="U124">
            <v>0</v>
          </cell>
          <cell r="V124">
            <v>0</v>
          </cell>
          <cell r="W124">
            <v>39600</v>
          </cell>
          <cell r="X124">
            <v>0</v>
          </cell>
          <cell r="Y124">
            <v>0</v>
          </cell>
          <cell r="Z124">
            <v>2085744</v>
          </cell>
          <cell r="AA124">
            <v>2089143</v>
          </cell>
          <cell r="AB124" t="str">
            <v>ERGO</v>
          </cell>
          <cell r="AC124">
            <v>1101</v>
          </cell>
          <cell r="AD124">
            <v>2</v>
          </cell>
          <cell r="AE124">
            <v>169983</v>
          </cell>
        </row>
        <row r="125">
          <cell r="A125" t="str">
            <v>SML</v>
          </cell>
          <cell r="B125">
            <v>0</v>
          </cell>
          <cell r="C125" t="str">
            <v>DRLN</v>
          </cell>
          <cell r="D125">
            <v>5</v>
          </cell>
          <cell r="E125">
            <v>4</v>
          </cell>
          <cell r="F125" t="str">
            <v xml:space="preserve">B </v>
          </cell>
          <cell r="G125">
            <v>0</v>
          </cell>
          <cell r="H125">
            <v>289</v>
          </cell>
          <cell r="I125">
            <v>169420</v>
          </cell>
          <cell r="J125">
            <v>0</v>
          </cell>
          <cell r="K125">
            <v>0</v>
          </cell>
          <cell r="L125">
            <v>0</v>
          </cell>
          <cell r="M125">
            <v>0</v>
          </cell>
          <cell r="N125">
            <v>0</v>
          </cell>
          <cell r="O125">
            <v>1585262</v>
          </cell>
          <cell r="P125">
            <v>0</v>
          </cell>
          <cell r="Q125">
            <v>0</v>
          </cell>
          <cell r="R125">
            <v>187</v>
          </cell>
          <cell r="S125">
            <v>0</v>
          </cell>
          <cell r="T125">
            <v>89384</v>
          </cell>
          <cell r="U125">
            <v>29889</v>
          </cell>
          <cell r="V125">
            <v>7634</v>
          </cell>
          <cell r="W125">
            <v>0</v>
          </cell>
          <cell r="X125">
            <v>0</v>
          </cell>
          <cell r="Y125">
            <v>0</v>
          </cell>
          <cell r="Z125">
            <v>1585262</v>
          </cell>
          <cell r="AA125">
            <v>1682467</v>
          </cell>
          <cell r="AB125" t="str">
            <v>ERGO</v>
          </cell>
          <cell r="AC125">
            <v>1101</v>
          </cell>
          <cell r="AD125">
            <v>2</v>
          </cell>
          <cell r="AE125">
            <v>167529</v>
          </cell>
        </row>
        <row r="126">
          <cell r="A126" t="str">
            <v>SML</v>
          </cell>
          <cell r="B126">
            <v>0</v>
          </cell>
          <cell r="C126" t="str">
            <v>DRLN</v>
          </cell>
          <cell r="D126">
            <v>5</v>
          </cell>
          <cell r="E126">
            <v>5</v>
          </cell>
          <cell r="F126" t="str">
            <v>A4</v>
          </cell>
          <cell r="G126">
            <v>20</v>
          </cell>
          <cell r="H126">
            <v>5</v>
          </cell>
          <cell r="I126">
            <v>74169</v>
          </cell>
          <cell r="J126">
            <v>0</v>
          </cell>
          <cell r="K126">
            <v>0</v>
          </cell>
          <cell r="L126">
            <v>275</v>
          </cell>
          <cell r="M126">
            <v>0</v>
          </cell>
          <cell r="N126">
            <v>0</v>
          </cell>
          <cell r="O126">
            <v>806314</v>
          </cell>
          <cell r="P126">
            <v>204472</v>
          </cell>
          <cell r="Q126">
            <v>35434</v>
          </cell>
          <cell r="R126">
            <v>10101</v>
          </cell>
          <cell r="S126">
            <v>0</v>
          </cell>
          <cell r="T126">
            <v>0</v>
          </cell>
          <cell r="U126">
            <v>221423</v>
          </cell>
          <cell r="V126">
            <v>0</v>
          </cell>
          <cell r="W126">
            <v>7044</v>
          </cell>
          <cell r="X126">
            <v>0</v>
          </cell>
          <cell r="Y126">
            <v>0</v>
          </cell>
          <cell r="Z126">
            <v>1053264</v>
          </cell>
          <cell r="AA126">
            <v>1063365</v>
          </cell>
          <cell r="AB126" t="str">
            <v>ERGO</v>
          </cell>
          <cell r="AC126">
            <v>1101</v>
          </cell>
          <cell r="AD126">
            <v>2</v>
          </cell>
          <cell r="AE126">
            <v>74169</v>
          </cell>
        </row>
        <row r="127">
          <cell r="A127" t="str">
            <v>SML</v>
          </cell>
          <cell r="B127">
            <v>0</v>
          </cell>
          <cell r="C127" t="str">
            <v>DRLN</v>
          </cell>
          <cell r="D127">
            <v>5</v>
          </cell>
          <cell r="E127">
            <v>5</v>
          </cell>
          <cell r="F127" t="str">
            <v xml:space="preserve">B </v>
          </cell>
          <cell r="G127">
            <v>0</v>
          </cell>
          <cell r="H127">
            <v>364</v>
          </cell>
          <cell r="I127">
            <v>352934</v>
          </cell>
          <cell r="J127">
            <v>0</v>
          </cell>
          <cell r="K127">
            <v>0</v>
          </cell>
          <cell r="L127">
            <v>0</v>
          </cell>
          <cell r="M127">
            <v>0</v>
          </cell>
          <cell r="N127">
            <v>0</v>
          </cell>
          <cell r="O127">
            <v>7155489</v>
          </cell>
          <cell r="P127">
            <v>0</v>
          </cell>
          <cell r="Q127">
            <v>0</v>
          </cell>
          <cell r="R127">
            <v>68199</v>
          </cell>
          <cell r="S127">
            <v>0</v>
          </cell>
          <cell r="T127">
            <v>295</v>
          </cell>
          <cell r="U127">
            <v>1644811</v>
          </cell>
          <cell r="V127">
            <v>0</v>
          </cell>
          <cell r="W127">
            <v>0</v>
          </cell>
          <cell r="X127">
            <v>0</v>
          </cell>
          <cell r="Y127">
            <v>0</v>
          </cell>
          <cell r="Z127">
            <v>7155489</v>
          </cell>
          <cell r="AA127">
            <v>7223983</v>
          </cell>
          <cell r="AB127" t="str">
            <v>ERGO</v>
          </cell>
          <cell r="AC127">
            <v>1101</v>
          </cell>
          <cell r="AD127">
            <v>2</v>
          </cell>
          <cell r="AE127">
            <v>351047</v>
          </cell>
        </row>
        <row r="128">
          <cell r="A128" t="str">
            <v>SML</v>
          </cell>
          <cell r="B128">
            <v>0</v>
          </cell>
          <cell r="C128" t="str">
            <v>DRLN</v>
          </cell>
          <cell r="D128">
            <v>5</v>
          </cell>
          <cell r="E128">
            <v>6</v>
          </cell>
          <cell r="F128" t="str">
            <v xml:space="preserve">B </v>
          </cell>
          <cell r="G128">
            <v>0</v>
          </cell>
          <cell r="H128">
            <v>25</v>
          </cell>
          <cell r="I128">
            <v>435967</v>
          </cell>
          <cell r="J128">
            <v>0</v>
          </cell>
          <cell r="K128">
            <v>0</v>
          </cell>
          <cell r="L128">
            <v>0</v>
          </cell>
          <cell r="M128">
            <v>0</v>
          </cell>
          <cell r="N128">
            <v>0</v>
          </cell>
          <cell r="O128">
            <v>5112584</v>
          </cell>
          <cell r="P128">
            <v>0</v>
          </cell>
          <cell r="Q128">
            <v>0</v>
          </cell>
          <cell r="R128">
            <v>48863</v>
          </cell>
          <cell r="S128">
            <v>0</v>
          </cell>
          <cell r="T128">
            <v>0</v>
          </cell>
          <cell r="U128">
            <v>1262995</v>
          </cell>
          <cell r="V128">
            <v>0</v>
          </cell>
          <cell r="W128">
            <v>0</v>
          </cell>
          <cell r="X128">
            <v>0</v>
          </cell>
          <cell r="Y128">
            <v>0</v>
          </cell>
          <cell r="Z128">
            <v>5112584</v>
          </cell>
          <cell r="AA128">
            <v>5161447</v>
          </cell>
          <cell r="AB128" t="str">
            <v>ERGO</v>
          </cell>
          <cell r="AC128">
            <v>1101</v>
          </cell>
          <cell r="AD128">
            <v>2</v>
          </cell>
          <cell r="AE128">
            <v>435967</v>
          </cell>
        </row>
        <row r="129">
          <cell r="A129" t="str">
            <v>SML</v>
          </cell>
          <cell r="B129">
            <v>0</v>
          </cell>
          <cell r="C129" t="str">
            <v>DRLN</v>
          </cell>
          <cell r="D129">
            <v>5</v>
          </cell>
          <cell r="E129">
            <v>7</v>
          </cell>
          <cell r="F129" t="str">
            <v>A4</v>
          </cell>
          <cell r="G129">
            <v>22</v>
          </cell>
          <cell r="H129">
            <v>2</v>
          </cell>
          <cell r="I129">
            <v>632391</v>
          </cell>
          <cell r="J129">
            <v>52812</v>
          </cell>
          <cell r="K129">
            <v>579579</v>
          </cell>
          <cell r="L129">
            <v>1967</v>
          </cell>
          <cell r="M129">
            <v>940</v>
          </cell>
          <cell r="N129">
            <v>939</v>
          </cell>
          <cell r="O129">
            <v>3790390</v>
          </cell>
          <cell r="P129">
            <v>2386326</v>
          </cell>
          <cell r="Q129">
            <v>151097</v>
          </cell>
          <cell r="R129">
            <v>0</v>
          </cell>
          <cell r="S129">
            <v>0</v>
          </cell>
          <cell r="T129">
            <v>0</v>
          </cell>
          <cell r="U129">
            <v>1581954</v>
          </cell>
          <cell r="V129">
            <v>0</v>
          </cell>
          <cell r="W129">
            <v>0</v>
          </cell>
          <cell r="X129">
            <v>0</v>
          </cell>
          <cell r="Y129">
            <v>0</v>
          </cell>
          <cell r="Z129">
            <v>6327813</v>
          </cell>
          <cell r="AA129">
            <v>6327813</v>
          </cell>
          <cell r="AB129" t="str">
            <v>ERGO</v>
          </cell>
          <cell r="AC129">
            <v>1101</v>
          </cell>
          <cell r="AD129">
            <v>2</v>
          </cell>
          <cell r="AE129">
            <v>632391</v>
          </cell>
        </row>
        <row r="130">
          <cell r="A130" t="str">
            <v>SML</v>
          </cell>
          <cell r="B130">
            <v>0</v>
          </cell>
          <cell r="C130" t="str">
            <v>DRLN</v>
          </cell>
          <cell r="D130">
            <v>5</v>
          </cell>
          <cell r="E130">
            <v>7</v>
          </cell>
          <cell r="F130" t="str">
            <v>A4</v>
          </cell>
          <cell r="G130">
            <v>20</v>
          </cell>
          <cell r="H130">
            <v>11</v>
          </cell>
          <cell r="I130">
            <v>238446</v>
          </cell>
          <cell r="J130">
            <v>0</v>
          </cell>
          <cell r="K130">
            <v>0</v>
          </cell>
          <cell r="L130">
            <v>538</v>
          </cell>
          <cell r="M130">
            <v>0</v>
          </cell>
          <cell r="N130">
            <v>0</v>
          </cell>
          <cell r="O130">
            <v>2313045</v>
          </cell>
          <cell r="P130">
            <v>354784</v>
          </cell>
          <cell r="Q130">
            <v>226085</v>
          </cell>
          <cell r="R130">
            <v>0</v>
          </cell>
          <cell r="S130">
            <v>0</v>
          </cell>
          <cell r="T130">
            <v>0</v>
          </cell>
          <cell r="U130">
            <v>722402</v>
          </cell>
          <cell r="V130">
            <v>0</v>
          </cell>
          <cell r="W130">
            <v>41791</v>
          </cell>
          <cell r="X130">
            <v>0</v>
          </cell>
          <cell r="Y130">
            <v>0</v>
          </cell>
          <cell r="Z130">
            <v>2935705</v>
          </cell>
          <cell r="AA130">
            <v>2935705</v>
          </cell>
          <cell r="AB130" t="str">
            <v>ERGO</v>
          </cell>
          <cell r="AC130">
            <v>1101</v>
          </cell>
          <cell r="AD130">
            <v>2</v>
          </cell>
          <cell r="AE130">
            <v>238446</v>
          </cell>
        </row>
        <row r="131">
          <cell r="A131" t="str">
            <v>SML</v>
          </cell>
          <cell r="B131">
            <v>0</v>
          </cell>
          <cell r="C131" t="str">
            <v>DRLN</v>
          </cell>
          <cell r="D131">
            <v>5</v>
          </cell>
          <cell r="E131">
            <v>7</v>
          </cell>
          <cell r="F131" t="str">
            <v xml:space="preserve">B </v>
          </cell>
          <cell r="G131">
            <v>0</v>
          </cell>
          <cell r="H131">
            <v>8</v>
          </cell>
          <cell r="I131">
            <v>13412</v>
          </cell>
          <cell r="J131">
            <v>0</v>
          </cell>
          <cell r="K131">
            <v>0</v>
          </cell>
          <cell r="L131">
            <v>0</v>
          </cell>
          <cell r="M131">
            <v>0</v>
          </cell>
          <cell r="N131">
            <v>0</v>
          </cell>
          <cell r="O131">
            <v>237322</v>
          </cell>
          <cell r="P131">
            <v>0</v>
          </cell>
          <cell r="Q131">
            <v>0</v>
          </cell>
          <cell r="R131">
            <v>0</v>
          </cell>
          <cell r="S131">
            <v>0</v>
          </cell>
          <cell r="T131">
            <v>0</v>
          </cell>
          <cell r="U131">
            <v>59331</v>
          </cell>
          <cell r="V131">
            <v>0</v>
          </cell>
          <cell r="W131">
            <v>0</v>
          </cell>
          <cell r="X131">
            <v>0</v>
          </cell>
          <cell r="Y131">
            <v>0</v>
          </cell>
          <cell r="Z131">
            <v>237322</v>
          </cell>
          <cell r="AA131">
            <v>237322</v>
          </cell>
          <cell r="AB131" t="str">
            <v>ERGO</v>
          </cell>
          <cell r="AC131">
            <v>1101</v>
          </cell>
          <cell r="AD131">
            <v>2</v>
          </cell>
          <cell r="AE131">
            <v>13383</v>
          </cell>
        </row>
        <row r="132">
          <cell r="A132" t="str">
            <v>SML</v>
          </cell>
          <cell r="B132">
            <v>0</v>
          </cell>
          <cell r="C132" t="str">
            <v>DRLN</v>
          </cell>
          <cell r="D132">
            <v>5</v>
          </cell>
          <cell r="E132">
            <v>8</v>
          </cell>
          <cell r="F132" t="str">
            <v xml:space="preserve">B </v>
          </cell>
          <cell r="G132">
            <v>0</v>
          </cell>
          <cell r="H132">
            <v>11</v>
          </cell>
          <cell r="I132">
            <v>12220</v>
          </cell>
          <cell r="J132">
            <v>0</v>
          </cell>
          <cell r="K132">
            <v>0</v>
          </cell>
          <cell r="L132">
            <v>0</v>
          </cell>
          <cell r="M132">
            <v>0</v>
          </cell>
          <cell r="N132">
            <v>0</v>
          </cell>
          <cell r="O132">
            <v>254400</v>
          </cell>
          <cell r="P132">
            <v>0</v>
          </cell>
          <cell r="Q132">
            <v>0</v>
          </cell>
          <cell r="R132">
            <v>0</v>
          </cell>
          <cell r="S132">
            <v>0</v>
          </cell>
          <cell r="T132">
            <v>0</v>
          </cell>
          <cell r="U132">
            <v>63600</v>
          </cell>
          <cell r="V132">
            <v>0</v>
          </cell>
          <cell r="W132">
            <v>0</v>
          </cell>
          <cell r="X132">
            <v>0</v>
          </cell>
          <cell r="Y132">
            <v>0</v>
          </cell>
          <cell r="Z132">
            <v>254400</v>
          </cell>
          <cell r="AA132">
            <v>254400</v>
          </cell>
          <cell r="AB132" t="str">
            <v>ERGO</v>
          </cell>
          <cell r="AC132">
            <v>1101</v>
          </cell>
          <cell r="AD132">
            <v>2</v>
          </cell>
          <cell r="AE132">
            <v>12100</v>
          </cell>
        </row>
        <row r="133">
          <cell r="A133" t="str">
            <v>SML</v>
          </cell>
          <cell r="B133">
            <v>0</v>
          </cell>
          <cell r="C133" t="str">
            <v>DRLN</v>
          </cell>
          <cell r="D133">
            <v>5</v>
          </cell>
          <cell r="E133">
            <v>90</v>
          </cell>
          <cell r="F133" t="str">
            <v>A4</v>
          </cell>
          <cell r="G133">
            <v>20</v>
          </cell>
          <cell r="H133">
            <v>1</v>
          </cell>
          <cell r="I133">
            <v>844800</v>
          </cell>
          <cell r="J133">
            <v>0</v>
          </cell>
          <cell r="K133">
            <v>0</v>
          </cell>
          <cell r="L133">
            <v>3472</v>
          </cell>
          <cell r="M133">
            <v>0</v>
          </cell>
          <cell r="N133">
            <v>0</v>
          </cell>
          <cell r="O133">
            <v>2243789</v>
          </cell>
          <cell r="P133">
            <v>2982448</v>
          </cell>
          <cell r="Q133">
            <v>0</v>
          </cell>
          <cell r="R133">
            <v>0</v>
          </cell>
          <cell r="S133">
            <v>0</v>
          </cell>
          <cell r="T133">
            <v>0</v>
          </cell>
          <cell r="U133">
            <v>0</v>
          </cell>
          <cell r="V133">
            <v>0</v>
          </cell>
          <cell r="W133">
            <v>0</v>
          </cell>
          <cell r="X133">
            <v>0</v>
          </cell>
          <cell r="Y133">
            <v>0</v>
          </cell>
          <cell r="Z133">
            <v>5226237</v>
          </cell>
          <cell r="AA133">
            <v>5226237</v>
          </cell>
          <cell r="AB133" t="str">
            <v>ERGO</v>
          </cell>
          <cell r="AC133">
            <v>1101</v>
          </cell>
          <cell r="AD133">
            <v>2</v>
          </cell>
          <cell r="AE133">
            <v>844800</v>
          </cell>
        </row>
        <row r="134">
          <cell r="A134" t="str">
            <v>SML</v>
          </cell>
          <cell r="B134">
            <v>0</v>
          </cell>
          <cell r="C134" t="str">
            <v>DRLN</v>
          </cell>
          <cell r="D134">
            <v>6</v>
          </cell>
          <cell r="E134">
            <v>1</v>
          </cell>
          <cell r="F134" t="str">
            <v>A4</v>
          </cell>
          <cell r="G134">
            <v>20</v>
          </cell>
          <cell r="H134">
            <v>8</v>
          </cell>
          <cell r="I134">
            <v>29674</v>
          </cell>
          <cell r="J134">
            <v>0</v>
          </cell>
          <cell r="K134">
            <v>0</v>
          </cell>
          <cell r="L134">
            <v>165</v>
          </cell>
          <cell r="M134">
            <v>0</v>
          </cell>
          <cell r="N134">
            <v>0</v>
          </cell>
          <cell r="O134">
            <v>340501</v>
          </cell>
          <cell r="P134">
            <v>129140</v>
          </cell>
          <cell r="Q134">
            <v>9892</v>
          </cell>
          <cell r="R134">
            <v>1302</v>
          </cell>
          <cell r="S134">
            <v>0</v>
          </cell>
          <cell r="T134">
            <v>0</v>
          </cell>
          <cell r="U134">
            <v>118204</v>
          </cell>
          <cell r="V134">
            <v>0</v>
          </cell>
          <cell r="W134">
            <v>3132</v>
          </cell>
          <cell r="X134">
            <v>0</v>
          </cell>
          <cell r="Y134">
            <v>14274</v>
          </cell>
          <cell r="Z134">
            <v>482665</v>
          </cell>
          <cell r="AA134">
            <v>498241</v>
          </cell>
          <cell r="AB134" t="str">
            <v>ERSL</v>
          </cell>
          <cell r="AC134">
            <v>1101</v>
          </cell>
          <cell r="AD134">
            <v>2</v>
          </cell>
          <cell r="AE134">
            <v>29674</v>
          </cell>
        </row>
        <row r="135">
          <cell r="A135" t="str">
            <v>SML</v>
          </cell>
          <cell r="B135">
            <v>0</v>
          </cell>
          <cell r="C135" t="str">
            <v>DRLN</v>
          </cell>
          <cell r="D135">
            <v>6</v>
          </cell>
          <cell r="E135">
            <v>1</v>
          </cell>
          <cell r="F135" t="str">
            <v xml:space="preserve">B </v>
          </cell>
          <cell r="G135">
            <v>1</v>
          </cell>
          <cell r="H135">
            <v>5340</v>
          </cell>
          <cell r="I135">
            <v>126559</v>
          </cell>
          <cell r="J135">
            <v>0</v>
          </cell>
          <cell r="K135">
            <v>0</v>
          </cell>
          <cell r="L135">
            <v>0</v>
          </cell>
          <cell r="M135">
            <v>0</v>
          </cell>
          <cell r="N135">
            <v>0</v>
          </cell>
          <cell r="O135">
            <v>2042606</v>
          </cell>
          <cell r="P135">
            <v>0</v>
          </cell>
          <cell r="Q135">
            <v>0</v>
          </cell>
          <cell r="R135">
            <v>46015</v>
          </cell>
          <cell r="S135">
            <v>0</v>
          </cell>
          <cell r="T135">
            <v>1609997</v>
          </cell>
          <cell r="U135">
            <v>330</v>
          </cell>
          <cell r="V135">
            <v>0</v>
          </cell>
          <cell r="W135">
            <v>0</v>
          </cell>
          <cell r="X135">
            <v>0</v>
          </cell>
          <cell r="Y135">
            <v>116428</v>
          </cell>
          <cell r="Z135">
            <v>2042606</v>
          </cell>
          <cell r="AA135">
            <v>3815046</v>
          </cell>
          <cell r="AB135" t="str">
            <v>ERSL</v>
          </cell>
          <cell r="AC135">
            <v>1101</v>
          </cell>
          <cell r="AD135">
            <v>2</v>
          </cell>
          <cell r="AE135">
            <v>79906</v>
          </cell>
        </row>
        <row r="136">
          <cell r="A136" t="str">
            <v>SML</v>
          </cell>
          <cell r="B136">
            <v>0</v>
          </cell>
          <cell r="C136" t="str">
            <v>DRLN</v>
          </cell>
          <cell r="D136">
            <v>6</v>
          </cell>
          <cell r="E136">
            <v>1</v>
          </cell>
          <cell r="F136" t="str">
            <v xml:space="preserve">B </v>
          </cell>
          <cell r="G136">
            <v>2</v>
          </cell>
          <cell r="H136">
            <v>3353</v>
          </cell>
          <cell r="I136">
            <v>136995</v>
          </cell>
          <cell r="J136">
            <v>0</v>
          </cell>
          <cell r="K136">
            <v>0</v>
          </cell>
          <cell r="L136">
            <v>0</v>
          </cell>
          <cell r="M136">
            <v>0</v>
          </cell>
          <cell r="N136">
            <v>0</v>
          </cell>
          <cell r="O136">
            <v>2657045</v>
          </cell>
          <cell r="P136">
            <v>0</v>
          </cell>
          <cell r="Q136">
            <v>0</v>
          </cell>
          <cell r="R136">
            <v>30379</v>
          </cell>
          <cell r="S136">
            <v>0</v>
          </cell>
          <cell r="T136">
            <v>148009</v>
          </cell>
          <cell r="U136">
            <v>451579</v>
          </cell>
          <cell r="V136">
            <v>378</v>
          </cell>
          <cell r="W136">
            <v>0</v>
          </cell>
          <cell r="X136">
            <v>0</v>
          </cell>
          <cell r="Y136">
            <v>219533</v>
          </cell>
          <cell r="Z136">
            <v>2657045</v>
          </cell>
          <cell r="AA136">
            <v>3055344</v>
          </cell>
          <cell r="AB136" t="str">
            <v>ERSL</v>
          </cell>
          <cell r="AC136">
            <v>1101</v>
          </cell>
          <cell r="AD136">
            <v>2</v>
          </cell>
          <cell r="AE136">
            <v>136995</v>
          </cell>
        </row>
        <row r="137">
          <cell r="A137" t="str">
            <v>SML</v>
          </cell>
          <cell r="B137">
            <v>0</v>
          </cell>
          <cell r="C137" t="str">
            <v>DRLN</v>
          </cell>
          <cell r="D137">
            <v>6</v>
          </cell>
          <cell r="E137">
            <v>1</v>
          </cell>
          <cell r="F137" t="str">
            <v xml:space="preserve">B </v>
          </cell>
          <cell r="G137">
            <v>3</v>
          </cell>
          <cell r="H137">
            <v>13186</v>
          </cell>
          <cell r="I137">
            <v>1019061</v>
          </cell>
          <cell r="J137">
            <v>0</v>
          </cell>
          <cell r="K137">
            <v>0</v>
          </cell>
          <cell r="L137">
            <v>0</v>
          </cell>
          <cell r="M137">
            <v>0</v>
          </cell>
          <cell r="N137">
            <v>0</v>
          </cell>
          <cell r="O137">
            <v>19763317</v>
          </cell>
          <cell r="P137">
            <v>0</v>
          </cell>
          <cell r="Q137">
            <v>0</v>
          </cell>
          <cell r="R137">
            <v>164510</v>
          </cell>
          <cell r="S137">
            <v>0</v>
          </cell>
          <cell r="T137">
            <v>656045</v>
          </cell>
          <cell r="U137">
            <v>3359841</v>
          </cell>
          <cell r="V137">
            <v>472</v>
          </cell>
          <cell r="W137">
            <v>0</v>
          </cell>
          <cell r="X137">
            <v>0</v>
          </cell>
          <cell r="Y137">
            <v>1774496</v>
          </cell>
          <cell r="Z137">
            <v>19763317</v>
          </cell>
          <cell r="AA137">
            <v>22358840</v>
          </cell>
          <cell r="AB137" t="str">
            <v>ERSL</v>
          </cell>
          <cell r="AC137">
            <v>1101</v>
          </cell>
          <cell r="AD137">
            <v>2</v>
          </cell>
          <cell r="AE137">
            <v>1012456</v>
          </cell>
        </row>
        <row r="138">
          <cell r="A138" t="str">
            <v>SML</v>
          </cell>
          <cell r="B138">
            <v>0</v>
          </cell>
          <cell r="C138" t="str">
            <v>DRLN</v>
          </cell>
          <cell r="D138">
            <v>6</v>
          </cell>
          <cell r="E138">
            <v>1</v>
          </cell>
          <cell r="F138" t="str">
            <v xml:space="preserve">B </v>
          </cell>
          <cell r="G138">
            <v>4</v>
          </cell>
          <cell r="H138">
            <v>7780</v>
          </cell>
          <cell r="I138">
            <v>944317</v>
          </cell>
          <cell r="J138">
            <v>0</v>
          </cell>
          <cell r="K138">
            <v>0</v>
          </cell>
          <cell r="L138">
            <v>0</v>
          </cell>
          <cell r="M138">
            <v>0</v>
          </cell>
          <cell r="N138">
            <v>0</v>
          </cell>
          <cell r="O138">
            <v>18316770</v>
          </cell>
          <cell r="P138">
            <v>0</v>
          </cell>
          <cell r="Q138">
            <v>0</v>
          </cell>
          <cell r="R138">
            <v>187504</v>
          </cell>
          <cell r="S138">
            <v>0</v>
          </cell>
          <cell r="T138">
            <v>538499</v>
          </cell>
          <cell r="U138">
            <v>3113867</v>
          </cell>
          <cell r="V138">
            <v>377</v>
          </cell>
          <cell r="W138">
            <v>0</v>
          </cell>
          <cell r="X138">
            <v>0</v>
          </cell>
          <cell r="Y138">
            <v>1930354</v>
          </cell>
          <cell r="Z138">
            <v>18316770</v>
          </cell>
          <cell r="AA138">
            <v>20973504</v>
          </cell>
          <cell r="AB138" t="str">
            <v>ERSL</v>
          </cell>
          <cell r="AC138">
            <v>1101</v>
          </cell>
          <cell r="AD138">
            <v>2</v>
          </cell>
          <cell r="AE138">
            <v>944317</v>
          </cell>
        </row>
        <row r="139">
          <cell r="A139" t="str">
            <v>SML</v>
          </cell>
          <cell r="B139">
            <v>0</v>
          </cell>
          <cell r="C139" t="str">
            <v>DRLN</v>
          </cell>
          <cell r="D139">
            <v>6</v>
          </cell>
          <cell r="E139">
            <v>1</v>
          </cell>
          <cell r="F139" t="str">
            <v xml:space="preserve">B </v>
          </cell>
          <cell r="G139">
            <v>5</v>
          </cell>
          <cell r="H139">
            <v>2980</v>
          </cell>
          <cell r="I139">
            <v>513981</v>
          </cell>
          <cell r="J139">
            <v>0</v>
          </cell>
          <cell r="K139">
            <v>0</v>
          </cell>
          <cell r="L139">
            <v>0</v>
          </cell>
          <cell r="M139">
            <v>0</v>
          </cell>
          <cell r="N139">
            <v>0</v>
          </cell>
          <cell r="O139">
            <v>9968849</v>
          </cell>
          <cell r="P139">
            <v>0</v>
          </cell>
          <cell r="Q139">
            <v>0</v>
          </cell>
          <cell r="R139">
            <v>108155</v>
          </cell>
          <cell r="S139">
            <v>0</v>
          </cell>
          <cell r="T139">
            <v>248578</v>
          </cell>
          <cell r="U139">
            <v>1694739</v>
          </cell>
          <cell r="V139">
            <v>189</v>
          </cell>
          <cell r="W139">
            <v>0</v>
          </cell>
          <cell r="X139">
            <v>0</v>
          </cell>
          <cell r="Y139">
            <v>1277888</v>
          </cell>
          <cell r="Z139">
            <v>9968849</v>
          </cell>
          <cell r="AA139">
            <v>11603659</v>
          </cell>
          <cell r="AB139" t="str">
            <v>ERSL</v>
          </cell>
          <cell r="AC139">
            <v>1101</v>
          </cell>
          <cell r="AD139">
            <v>2</v>
          </cell>
          <cell r="AE139">
            <v>513981</v>
          </cell>
        </row>
        <row r="140">
          <cell r="A140" t="str">
            <v>SML</v>
          </cell>
          <cell r="B140">
            <v>0</v>
          </cell>
          <cell r="C140" t="str">
            <v>DRLN</v>
          </cell>
          <cell r="D140">
            <v>6</v>
          </cell>
          <cell r="E140">
            <v>1</v>
          </cell>
          <cell r="F140" t="str">
            <v xml:space="preserve">B </v>
          </cell>
          <cell r="G140">
            <v>6</v>
          </cell>
          <cell r="H140">
            <v>1986</v>
          </cell>
          <cell r="I140">
            <v>469367</v>
          </cell>
          <cell r="J140">
            <v>0</v>
          </cell>
          <cell r="K140">
            <v>0</v>
          </cell>
          <cell r="L140">
            <v>0</v>
          </cell>
          <cell r="M140">
            <v>0</v>
          </cell>
          <cell r="N140">
            <v>0</v>
          </cell>
          <cell r="O140">
            <v>9103973</v>
          </cell>
          <cell r="P140">
            <v>0</v>
          </cell>
          <cell r="Q140">
            <v>0</v>
          </cell>
          <cell r="R140">
            <v>97233</v>
          </cell>
          <cell r="S140">
            <v>0</v>
          </cell>
          <cell r="T140">
            <v>256820</v>
          </cell>
          <cell r="U140">
            <v>1548241</v>
          </cell>
          <cell r="V140">
            <v>189</v>
          </cell>
          <cell r="W140">
            <v>0</v>
          </cell>
          <cell r="X140">
            <v>0</v>
          </cell>
          <cell r="Y140">
            <v>824383</v>
          </cell>
          <cell r="Z140">
            <v>9103973</v>
          </cell>
          <cell r="AA140">
            <v>10282598</v>
          </cell>
          <cell r="AB140" t="str">
            <v>ERSL</v>
          </cell>
          <cell r="AC140">
            <v>1101</v>
          </cell>
          <cell r="AD140">
            <v>2</v>
          </cell>
          <cell r="AE140">
            <v>469367</v>
          </cell>
        </row>
        <row r="141">
          <cell r="A141" t="str">
            <v>SML</v>
          </cell>
          <cell r="B141">
            <v>0</v>
          </cell>
          <cell r="C141" t="str">
            <v>DRLN</v>
          </cell>
          <cell r="D141">
            <v>6</v>
          </cell>
          <cell r="E141">
            <v>1</v>
          </cell>
          <cell r="F141" t="str">
            <v xml:space="preserve">B </v>
          </cell>
          <cell r="G141">
            <v>7</v>
          </cell>
          <cell r="H141">
            <v>569</v>
          </cell>
          <cell r="I141">
            <v>189526</v>
          </cell>
          <cell r="J141">
            <v>0</v>
          </cell>
          <cell r="K141">
            <v>0</v>
          </cell>
          <cell r="L141">
            <v>0</v>
          </cell>
          <cell r="M141">
            <v>0</v>
          </cell>
          <cell r="N141">
            <v>0</v>
          </cell>
          <cell r="O141">
            <v>3813096</v>
          </cell>
          <cell r="P141">
            <v>0</v>
          </cell>
          <cell r="Q141">
            <v>0</v>
          </cell>
          <cell r="R141">
            <v>36748</v>
          </cell>
          <cell r="S141">
            <v>0</v>
          </cell>
          <cell r="T141">
            <v>96040</v>
          </cell>
          <cell r="U141">
            <v>762858</v>
          </cell>
          <cell r="V141">
            <v>283</v>
          </cell>
          <cell r="W141">
            <v>0</v>
          </cell>
          <cell r="X141">
            <v>0</v>
          </cell>
          <cell r="Y141">
            <v>395594</v>
          </cell>
          <cell r="Z141">
            <v>3813096</v>
          </cell>
          <cell r="AA141">
            <v>4341761</v>
          </cell>
          <cell r="AB141" t="str">
            <v>ERSL</v>
          </cell>
          <cell r="AC141">
            <v>1101</v>
          </cell>
          <cell r="AD141">
            <v>2</v>
          </cell>
          <cell r="AE141">
            <v>189526</v>
          </cell>
        </row>
        <row r="142">
          <cell r="A142" t="str">
            <v>SML</v>
          </cell>
          <cell r="B142">
            <v>0</v>
          </cell>
          <cell r="C142" t="str">
            <v>DRLN</v>
          </cell>
          <cell r="D142">
            <v>6</v>
          </cell>
          <cell r="E142">
            <v>1</v>
          </cell>
          <cell r="F142" t="str">
            <v xml:space="preserve">B </v>
          </cell>
          <cell r="G142">
            <v>8</v>
          </cell>
          <cell r="H142">
            <v>289</v>
          </cell>
          <cell r="I142">
            <v>124648</v>
          </cell>
          <cell r="J142">
            <v>0</v>
          </cell>
          <cell r="K142">
            <v>0</v>
          </cell>
          <cell r="L142">
            <v>0</v>
          </cell>
          <cell r="M142">
            <v>0</v>
          </cell>
          <cell r="N142">
            <v>0</v>
          </cell>
          <cell r="O142">
            <v>2506398</v>
          </cell>
          <cell r="P142">
            <v>0</v>
          </cell>
          <cell r="Q142">
            <v>0</v>
          </cell>
          <cell r="R142">
            <v>31871</v>
          </cell>
          <cell r="S142">
            <v>0</v>
          </cell>
          <cell r="T142">
            <v>125810</v>
          </cell>
          <cell r="U142">
            <v>499853</v>
          </cell>
          <cell r="V142">
            <v>378</v>
          </cell>
          <cell r="W142">
            <v>0</v>
          </cell>
          <cell r="X142">
            <v>0</v>
          </cell>
          <cell r="Y142">
            <v>211430</v>
          </cell>
          <cell r="Z142">
            <v>2506398</v>
          </cell>
          <cell r="AA142">
            <v>2875887</v>
          </cell>
          <cell r="AB142" t="str">
            <v>ERSL</v>
          </cell>
          <cell r="AC142">
            <v>1101</v>
          </cell>
          <cell r="AD142">
            <v>2</v>
          </cell>
          <cell r="AE142">
            <v>124648</v>
          </cell>
        </row>
        <row r="143">
          <cell r="A143" t="str">
            <v>SML</v>
          </cell>
          <cell r="B143">
            <v>0</v>
          </cell>
          <cell r="C143" t="str">
            <v>DRLN</v>
          </cell>
          <cell r="D143">
            <v>6</v>
          </cell>
          <cell r="E143">
            <v>1</v>
          </cell>
          <cell r="F143" t="str">
            <v xml:space="preserve">B </v>
          </cell>
          <cell r="G143">
            <v>9</v>
          </cell>
          <cell r="H143">
            <v>372</v>
          </cell>
          <cell r="I143">
            <v>235561</v>
          </cell>
          <cell r="J143">
            <v>0</v>
          </cell>
          <cell r="K143">
            <v>0</v>
          </cell>
          <cell r="L143">
            <v>0</v>
          </cell>
          <cell r="M143">
            <v>0</v>
          </cell>
          <cell r="N143">
            <v>0</v>
          </cell>
          <cell r="O143">
            <v>5054438</v>
          </cell>
          <cell r="P143">
            <v>0</v>
          </cell>
          <cell r="Q143">
            <v>0</v>
          </cell>
          <cell r="R143">
            <v>37567</v>
          </cell>
          <cell r="S143">
            <v>0</v>
          </cell>
          <cell r="T143">
            <v>78402</v>
          </cell>
          <cell r="U143">
            <v>1263786</v>
          </cell>
          <cell r="V143">
            <v>189</v>
          </cell>
          <cell r="W143">
            <v>0</v>
          </cell>
          <cell r="X143">
            <v>0</v>
          </cell>
          <cell r="Y143">
            <v>465104</v>
          </cell>
          <cell r="Z143">
            <v>5054438</v>
          </cell>
          <cell r="AA143">
            <v>5635700</v>
          </cell>
          <cell r="AB143" t="str">
            <v>ERSL</v>
          </cell>
          <cell r="AC143">
            <v>1101</v>
          </cell>
          <cell r="AD143">
            <v>2</v>
          </cell>
          <cell r="AE143">
            <v>235561</v>
          </cell>
        </row>
        <row r="144">
          <cell r="A144" t="str">
            <v>SML</v>
          </cell>
          <cell r="B144">
            <v>0</v>
          </cell>
          <cell r="C144" t="str">
            <v>DRLN</v>
          </cell>
          <cell r="D144">
            <v>6</v>
          </cell>
          <cell r="E144">
            <v>1</v>
          </cell>
          <cell r="F144" t="str">
            <v xml:space="preserve">B </v>
          </cell>
          <cell r="G144">
            <v>10</v>
          </cell>
          <cell r="H144">
            <v>95</v>
          </cell>
          <cell r="I144">
            <v>147493</v>
          </cell>
          <cell r="J144">
            <v>0</v>
          </cell>
          <cell r="K144">
            <v>0</v>
          </cell>
          <cell r="L144">
            <v>0</v>
          </cell>
          <cell r="M144">
            <v>0</v>
          </cell>
          <cell r="N144">
            <v>0</v>
          </cell>
          <cell r="O144">
            <v>3156926</v>
          </cell>
          <cell r="P144">
            <v>0</v>
          </cell>
          <cell r="Q144">
            <v>0</v>
          </cell>
          <cell r="R144">
            <v>19257</v>
          </cell>
          <cell r="S144">
            <v>0</v>
          </cell>
          <cell r="T144">
            <v>48940</v>
          </cell>
          <cell r="U144">
            <v>789277</v>
          </cell>
          <cell r="V144">
            <v>566</v>
          </cell>
          <cell r="W144">
            <v>0</v>
          </cell>
          <cell r="X144">
            <v>0</v>
          </cell>
          <cell r="Y144">
            <v>135983</v>
          </cell>
          <cell r="Z144">
            <v>3156926</v>
          </cell>
          <cell r="AA144">
            <v>3361672</v>
          </cell>
          <cell r="AB144" t="str">
            <v>ERSL</v>
          </cell>
          <cell r="AC144">
            <v>1101</v>
          </cell>
          <cell r="AD144">
            <v>2</v>
          </cell>
          <cell r="AE144">
            <v>147493</v>
          </cell>
        </row>
        <row r="145">
          <cell r="A145" t="str">
            <v>SML</v>
          </cell>
          <cell r="B145">
            <v>0</v>
          </cell>
          <cell r="C145" t="str">
            <v>DRLN</v>
          </cell>
          <cell r="D145">
            <v>6</v>
          </cell>
          <cell r="E145">
            <v>1</v>
          </cell>
          <cell r="F145" t="str">
            <v xml:space="preserve">B </v>
          </cell>
          <cell r="G145">
            <v>11</v>
          </cell>
          <cell r="H145">
            <v>3022</v>
          </cell>
          <cell r="I145">
            <v>75453</v>
          </cell>
          <cell r="J145">
            <v>0</v>
          </cell>
          <cell r="K145">
            <v>0</v>
          </cell>
          <cell r="L145">
            <v>0</v>
          </cell>
          <cell r="M145">
            <v>0</v>
          </cell>
          <cell r="N145">
            <v>0</v>
          </cell>
          <cell r="O145">
            <v>426254</v>
          </cell>
          <cell r="P145">
            <v>0</v>
          </cell>
          <cell r="Q145">
            <v>0</v>
          </cell>
          <cell r="R145">
            <v>10748</v>
          </cell>
          <cell r="S145">
            <v>0</v>
          </cell>
          <cell r="T145">
            <v>213837</v>
          </cell>
          <cell r="U145">
            <v>0</v>
          </cell>
          <cell r="V145">
            <v>0</v>
          </cell>
          <cell r="W145">
            <v>0</v>
          </cell>
          <cell r="X145">
            <v>0</v>
          </cell>
          <cell r="Y145">
            <v>68546</v>
          </cell>
          <cell r="Z145">
            <v>426254</v>
          </cell>
          <cell r="AA145">
            <v>719385</v>
          </cell>
          <cell r="AB145" t="str">
            <v>ERSL</v>
          </cell>
          <cell r="AC145">
            <v>1101</v>
          </cell>
          <cell r="AD145">
            <v>2</v>
          </cell>
          <cell r="AE145">
            <v>47917</v>
          </cell>
        </row>
        <row r="146">
          <cell r="A146" t="str">
            <v>SML</v>
          </cell>
          <cell r="B146">
            <v>0</v>
          </cell>
          <cell r="C146" t="str">
            <v>DRLN</v>
          </cell>
          <cell r="D146">
            <v>6</v>
          </cell>
          <cell r="E146">
            <v>1</v>
          </cell>
          <cell r="F146" t="str">
            <v xml:space="preserve">B </v>
          </cell>
          <cell r="G146">
            <v>12</v>
          </cell>
          <cell r="H146">
            <v>6001</v>
          </cell>
          <cell r="I146">
            <v>394118</v>
          </cell>
          <cell r="J146">
            <v>0</v>
          </cell>
          <cell r="K146">
            <v>0</v>
          </cell>
          <cell r="L146">
            <v>0</v>
          </cell>
          <cell r="M146">
            <v>0</v>
          </cell>
          <cell r="N146">
            <v>0</v>
          </cell>
          <cell r="O146">
            <v>3728746</v>
          </cell>
          <cell r="P146">
            <v>0</v>
          </cell>
          <cell r="Q146">
            <v>0</v>
          </cell>
          <cell r="R146">
            <v>54898</v>
          </cell>
          <cell r="S146">
            <v>0</v>
          </cell>
          <cell r="T146">
            <v>154209</v>
          </cell>
          <cell r="U146">
            <v>634039</v>
          </cell>
          <cell r="V146">
            <v>0</v>
          </cell>
          <cell r="W146">
            <v>0</v>
          </cell>
          <cell r="X146">
            <v>0</v>
          </cell>
          <cell r="Y146">
            <v>760188</v>
          </cell>
          <cell r="Z146">
            <v>3728746</v>
          </cell>
          <cell r="AA146">
            <v>4698041</v>
          </cell>
          <cell r="AB146" t="str">
            <v>ERSL</v>
          </cell>
          <cell r="AC146">
            <v>1101</v>
          </cell>
          <cell r="AD146">
            <v>2</v>
          </cell>
          <cell r="AE146">
            <v>394118</v>
          </cell>
        </row>
        <row r="147">
          <cell r="A147" t="str">
            <v>SML</v>
          </cell>
          <cell r="B147">
            <v>0</v>
          </cell>
          <cell r="C147" t="str">
            <v>DRLN</v>
          </cell>
          <cell r="D147">
            <v>6</v>
          </cell>
          <cell r="E147">
            <v>1</v>
          </cell>
          <cell r="F147" t="str">
            <v xml:space="preserve">B </v>
          </cell>
          <cell r="G147">
            <v>13</v>
          </cell>
          <cell r="H147">
            <v>1549</v>
          </cell>
          <cell r="I147">
            <v>181297</v>
          </cell>
          <cell r="J147">
            <v>0</v>
          </cell>
          <cell r="K147">
            <v>0</v>
          </cell>
          <cell r="L147">
            <v>0</v>
          </cell>
          <cell r="M147">
            <v>0</v>
          </cell>
          <cell r="N147">
            <v>0</v>
          </cell>
          <cell r="O147">
            <v>2467791</v>
          </cell>
          <cell r="P147">
            <v>0</v>
          </cell>
          <cell r="Q147">
            <v>0</v>
          </cell>
          <cell r="R147">
            <v>28438</v>
          </cell>
          <cell r="S147">
            <v>0</v>
          </cell>
          <cell r="T147">
            <v>56222</v>
          </cell>
          <cell r="U147">
            <v>419597</v>
          </cell>
          <cell r="V147">
            <v>0</v>
          </cell>
          <cell r="W147">
            <v>0</v>
          </cell>
          <cell r="X147">
            <v>0</v>
          </cell>
          <cell r="Y147">
            <v>425859</v>
          </cell>
          <cell r="Z147">
            <v>2467791</v>
          </cell>
          <cell r="AA147">
            <v>2978310</v>
          </cell>
          <cell r="AB147" t="str">
            <v>ERSL</v>
          </cell>
          <cell r="AC147">
            <v>1101</v>
          </cell>
          <cell r="AD147">
            <v>2</v>
          </cell>
          <cell r="AE147">
            <v>181297</v>
          </cell>
        </row>
        <row r="148">
          <cell r="A148" t="str">
            <v>SML</v>
          </cell>
          <cell r="B148">
            <v>0</v>
          </cell>
          <cell r="C148" t="str">
            <v>DRLN</v>
          </cell>
          <cell r="D148">
            <v>6</v>
          </cell>
          <cell r="E148">
            <v>1</v>
          </cell>
          <cell r="F148" t="str">
            <v xml:space="preserve">B </v>
          </cell>
          <cell r="G148">
            <v>14</v>
          </cell>
          <cell r="H148">
            <v>117</v>
          </cell>
          <cell r="I148">
            <v>16869</v>
          </cell>
          <cell r="J148">
            <v>0</v>
          </cell>
          <cell r="K148">
            <v>0</v>
          </cell>
          <cell r="L148">
            <v>0</v>
          </cell>
          <cell r="M148">
            <v>0</v>
          </cell>
          <cell r="N148">
            <v>0</v>
          </cell>
          <cell r="O148">
            <v>214246</v>
          </cell>
          <cell r="P148">
            <v>0</v>
          </cell>
          <cell r="Q148">
            <v>0</v>
          </cell>
          <cell r="R148">
            <v>2516</v>
          </cell>
          <cell r="S148">
            <v>0</v>
          </cell>
          <cell r="T148">
            <v>6629</v>
          </cell>
          <cell r="U148">
            <v>36433</v>
          </cell>
          <cell r="V148">
            <v>0</v>
          </cell>
          <cell r="W148">
            <v>0</v>
          </cell>
          <cell r="X148">
            <v>0</v>
          </cell>
          <cell r="Y148">
            <v>42648</v>
          </cell>
          <cell r="Z148">
            <v>214246</v>
          </cell>
          <cell r="AA148">
            <v>266039</v>
          </cell>
          <cell r="AB148" t="str">
            <v>ERSL</v>
          </cell>
          <cell r="AC148">
            <v>1101</v>
          </cell>
          <cell r="AD148">
            <v>2</v>
          </cell>
          <cell r="AE148">
            <v>16869</v>
          </cell>
        </row>
        <row r="149">
          <cell r="A149" t="str">
            <v>SML</v>
          </cell>
          <cell r="B149">
            <v>0</v>
          </cell>
          <cell r="C149" t="str">
            <v>DRLN</v>
          </cell>
          <cell r="D149">
            <v>6</v>
          </cell>
          <cell r="E149">
            <v>1</v>
          </cell>
          <cell r="F149" t="str">
            <v xml:space="preserve">B </v>
          </cell>
          <cell r="G149">
            <v>15</v>
          </cell>
          <cell r="H149">
            <v>154</v>
          </cell>
          <cell r="I149">
            <v>37163</v>
          </cell>
          <cell r="J149">
            <v>0</v>
          </cell>
          <cell r="K149">
            <v>0</v>
          </cell>
          <cell r="L149">
            <v>0</v>
          </cell>
          <cell r="M149">
            <v>0</v>
          </cell>
          <cell r="N149">
            <v>0</v>
          </cell>
          <cell r="O149">
            <v>598013</v>
          </cell>
          <cell r="P149">
            <v>0</v>
          </cell>
          <cell r="Q149">
            <v>0</v>
          </cell>
          <cell r="R149">
            <v>4377</v>
          </cell>
          <cell r="S149">
            <v>0</v>
          </cell>
          <cell r="T149">
            <v>17125</v>
          </cell>
          <cell r="U149">
            <v>118489</v>
          </cell>
          <cell r="V149">
            <v>0</v>
          </cell>
          <cell r="W149">
            <v>0</v>
          </cell>
          <cell r="X149">
            <v>0</v>
          </cell>
          <cell r="Y149">
            <v>74064</v>
          </cell>
          <cell r="Z149">
            <v>598013</v>
          </cell>
          <cell r="AA149">
            <v>693579</v>
          </cell>
          <cell r="AB149" t="str">
            <v>ERSL</v>
          </cell>
          <cell r="AC149">
            <v>1101</v>
          </cell>
          <cell r="AD149">
            <v>2</v>
          </cell>
          <cell r="AE149">
            <v>37163</v>
          </cell>
        </row>
        <row r="150">
          <cell r="A150" t="str">
            <v>SML</v>
          </cell>
          <cell r="B150">
            <v>0</v>
          </cell>
          <cell r="C150" t="str">
            <v>DRLN</v>
          </cell>
          <cell r="D150">
            <v>6</v>
          </cell>
          <cell r="E150">
            <v>2</v>
          </cell>
          <cell r="F150" t="str">
            <v>A4</v>
          </cell>
          <cell r="G150">
            <v>22</v>
          </cell>
          <cell r="H150">
            <v>3</v>
          </cell>
          <cell r="I150">
            <v>188036</v>
          </cell>
          <cell r="J150">
            <v>15103</v>
          </cell>
          <cell r="K150">
            <v>172933</v>
          </cell>
          <cell r="L150">
            <v>4021</v>
          </cell>
          <cell r="M150">
            <v>2225</v>
          </cell>
          <cell r="N150">
            <v>1796</v>
          </cell>
          <cell r="O150">
            <v>1321827</v>
          </cell>
          <cell r="P150">
            <v>5255651</v>
          </cell>
          <cell r="Q150">
            <v>45369</v>
          </cell>
          <cell r="R150">
            <v>279397</v>
          </cell>
          <cell r="S150">
            <v>0</v>
          </cell>
          <cell r="T150">
            <v>0</v>
          </cell>
          <cell r="U150">
            <v>1655713</v>
          </cell>
          <cell r="V150">
            <v>0</v>
          </cell>
          <cell r="W150">
            <v>0</v>
          </cell>
          <cell r="X150">
            <v>0</v>
          </cell>
          <cell r="Y150">
            <v>14060</v>
          </cell>
          <cell r="Z150">
            <v>6622847</v>
          </cell>
          <cell r="AA150">
            <v>6916304</v>
          </cell>
          <cell r="AB150" t="str">
            <v>ERSL</v>
          </cell>
          <cell r="AC150">
            <v>1101</v>
          </cell>
          <cell r="AD150">
            <v>2</v>
          </cell>
          <cell r="AE150">
            <v>188036</v>
          </cell>
        </row>
        <row r="151">
          <cell r="A151" t="str">
            <v>SML</v>
          </cell>
          <cell r="B151">
            <v>0</v>
          </cell>
          <cell r="C151" t="str">
            <v>DRLN</v>
          </cell>
          <cell r="D151">
            <v>6</v>
          </cell>
          <cell r="E151">
            <v>2</v>
          </cell>
          <cell r="F151" t="str">
            <v>A4</v>
          </cell>
          <cell r="G151">
            <v>21</v>
          </cell>
          <cell r="H151">
            <v>5</v>
          </cell>
          <cell r="I151">
            <v>476260</v>
          </cell>
          <cell r="J151">
            <v>23313</v>
          </cell>
          <cell r="K151">
            <v>452947</v>
          </cell>
          <cell r="L151">
            <v>1859</v>
          </cell>
          <cell r="M151">
            <v>1817</v>
          </cell>
          <cell r="N151">
            <v>0</v>
          </cell>
          <cell r="O151">
            <v>4357928</v>
          </cell>
          <cell r="P151">
            <v>1341910</v>
          </cell>
          <cell r="Q151">
            <v>61034</v>
          </cell>
          <cell r="R151">
            <v>37460</v>
          </cell>
          <cell r="S151">
            <v>0</v>
          </cell>
          <cell r="T151">
            <v>680000</v>
          </cell>
          <cell r="U151">
            <v>1441773</v>
          </cell>
          <cell r="V151">
            <v>0</v>
          </cell>
          <cell r="W151">
            <v>6216</v>
          </cell>
          <cell r="X151">
            <v>0</v>
          </cell>
          <cell r="Y151">
            <v>9816</v>
          </cell>
          <cell r="Z151">
            <v>5767088</v>
          </cell>
          <cell r="AA151">
            <v>6494364</v>
          </cell>
          <cell r="AB151" t="str">
            <v>ERSL</v>
          </cell>
          <cell r="AC151">
            <v>1101</v>
          </cell>
          <cell r="AD151">
            <v>2</v>
          </cell>
          <cell r="AE151">
            <v>476260</v>
          </cell>
        </row>
        <row r="152">
          <cell r="A152" t="str">
            <v>SML</v>
          </cell>
          <cell r="B152">
            <v>0</v>
          </cell>
          <cell r="C152" t="str">
            <v>DRLN</v>
          </cell>
          <cell r="D152">
            <v>6</v>
          </cell>
          <cell r="E152">
            <v>2</v>
          </cell>
          <cell r="F152" t="str">
            <v>A4</v>
          </cell>
          <cell r="G152">
            <v>20</v>
          </cell>
          <cell r="H152">
            <v>29</v>
          </cell>
          <cell r="I152">
            <v>320128</v>
          </cell>
          <cell r="J152">
            <v>0</v>
          </cell>
          <cell r="K152">
            <v>0</v>
          </cell>
          <cell r="L152">
            <v>1954</v>
          </cell>
          <cell r="M152">
            <v>0</v>
          </cell>
          <cell r="N152">
            <v>0</v>
          </cell>
          <cell r="O152">
            <v>3673363</v>
          </cell>
          <cell r="P152">
            <v>1529330</v>
          </cell>
          <cell r="Q152">
            <v>242493</v>
          </cell>
          <cell r="R152">
            <v>76918</v>
          </cell>
          <cell r="S152">
            <v>0</v>
          </cell>
          <cell r="T152">
            <v>80411</v>
          </cell>
          <cell r="U152">
            <v>1391406</v>
          </cell>
          <cell r="V152">
            <v>0</v>
          </cell>
          <cell r="W152">
            <v>154186</v>
          </cell>
          <cell r="X152">
            <v>0</v>
          </cell>
          <cell r="Y152">
            <v>74338</v>
          </cell>
          <cell r="Z152">
            <v>5599372</v>
          </cell>
          <cell r="AA152">
            <v>5831039</v>
          </cell>
          <cell r="AB152" t="str">
            <v>ERSL</v>
          </cell>
          <cell r="AC152">
            <v>1101</v>
          </cell>
          <cell r="AD152">
            <v>2</v>
          </cell>
          <cell r="AE152">
            <v>320128</v>
          </cell>
        </row>
        <row r="153">
          <cell r="A153" t="str">
            <v>SML</v>
          </cell>
          <cell r="B153">
            <v>0</v>
          </cell>
          <cell r="C153" t="str">
            <v>DRLN</v>
          </cell>
          <cell r="D153">
            <v>6</v>
          </cell>
          <cell r="E153">
            <v>2</v>
          </cell>
          <cell r="F153" t="str">
            <v xml:space="preserve">B </v>
          </cell>
          <cell r="G153">
            <v>0</v>
          </cell>
          <cell r="H153">
            <v>179</v>
          </cell>
          <cell r="I153">
            <v>161607</v>
          </cell>
          <cell r="J153">
            <v>0</v>
          </cell>
          <cell r="K153">
            <v>0</v>
          </cell>
          <cell r="L153">
            <v>0</v>
          </cell>
          <cell r="M153">
            <v>0</v>
          </cell>
          <cell r="N153">
            <v>0</v>
          </cell>
          <cell r="O153">
            <v>3364532</v>
          </cell>
          <cell r="P153">
            <v>0</v>
          </cell>
          <cell r="Q153">
            <v>0</v>
          </cell>
          <cell r="R153">
            <v>51605</v>
          </cell>
          <cell r="S153">
            <v>0</v>
          </cell>
          <cell r="T153">
            <v>809789</v>
          </cell>
          <cell r="U153">
            <v>832020</v>
          </cell>
          <cell r="V153">
            <v>0</v>
          </cell>
          <cell r="W153">
            <v>0</v>
          </cell>
          <cell r="X153">
            <v>0</v>
          </cell>
          <cell r="Y153">
            <v>176993</v>
          </cell>
          <cell r="Z153">
            <v>3364532</v>
          </cell>
          <cell r="AA153">
            <v>4402919</v>
          </cell>
          <cell r="AB153" t="str">
            <v>ERSL</v>
          </cell>
          <cell r="AC153">
            <v>1101</v>
          </cell>
          <cell r="AD153">
            <v>2</v>
          </cell>
          <cell r="AE153">
            <v>159823</v>
          </cell>
        </row>
        <row r="154">
          <cell r="A154" t="str">
            <v>SML</v>
          </cell>
          <cell r="B154">
            <v>0</v>
          </cell>
          <cell r="C154" t="str">
            <v>DRLN</v>
          </cell>
          <cell r="D154">
            <v>6</v>
          </cell>
          <cell r="E154">
            <v>3</v>
          </cell>
          <cell r="F154" t="str">
            <v>A4</v>
          </cell>
          <cell r="G154">
            <v>22</v>
          </cell>
          <cell r="H154">
            <v>1</v>
          </cell>
          <cell r="I154">
            <v>28748</v>
          </cell>
          <cell r="J154">
            <v>2393</v>
          </cell>
          <cell r="K154">
            <v>26355</v>
          </cell>
          <cell r="L154">
            <v>185</v>
          </cell>
          <cell r="M154">
            <v>80</v>
          </cell>
          <cell r="N154">
            <v>65</v>
          </cell>
          <cell r="O154">
            <v>202686</v>
          </cell>
          <cell r="P154">
            <v>338977</v>
          </cell>
          <cell r="Q154">
            <v>15504</v>
          </cell>
          <cell r="R154">
            <v>8265</v>
          </cell>
          <cell r="S154">
            <v>0</v>
          </cell>
          <cell r="T154">
            <v>0</v>
          </cell>
          <cell r="U154">
            <v>139982</v>
          </cell>
          <cell r="V154">
            <v>0</v>
          </cell>
          <cell r="W154">
            <v>2762</v>
          </cell>
          <cell r="X154">
            <v>0</v>
          </cell>
          <cell r="Y154">
            <v>4908</v>
          </cell>
          <cell r="Z154">
            <v>559929</v>
          </cell>
          <cell r="AA154">
            <v>573102</v>
          </cell>
          <cell r="AB154" t="str">
            <v>ERSL</v>
          </cell>
          <cell r="AC154">
            <v>1101</v>
          </cell>
          <cell r="AD154">
            <v>2</v>
          </cell>
          <cell r="AE154">
            <v>28748</v>
          </cell>
        </row>
        <row r="155">
          <cell r="A155" t="str">
            <v>SML</v>
          </cell>
          <cell r="B155">
            <v>0</v>
          </cell>
          <cell r="C155" t="str">
            <v>DRLN</v>
          </cell>
          <cell r="D155">
            <v>6</v>
          </cell>
          <cell r="E155">
            <v>3</v>
          </cell>
          <cell r="F155" t="str">
            <v>A4</v>
          </cell>
          <cell r="G155">
            <v>21</v>
          </cell>
          <cell r="H155">
            <v>1</v>
          </cell>
          <cell r="I155">
            <v>9571</v>
          </cell>
          <cell r="J155">
            <v>904</v>
          </cell>
          <cell r="K155">
            <v>8667</v>
          </cell>
          <cell r="L155">
            <v>60</v>
          </cell>
          <cell r="M155">
            <v>60</v>
          </cell>
          <cell r="N155">
            <v>0</v>
          </cell>
          <cell r="O155">
            <v>111536</v>
          </cell>
          <cell r="P155">
            <v>41440</v>
          </cell>
          <cell r="Q155">
            <v>105148</v>
          </cell>
          <cell r="R155">
            <v>0</v>
          </cell>
          <cell r="S155">
            <v>0</v>
          </cell>
          <cell r="T155">
            <v>0</v>
          </cell>
          <cell r="U155">
            <v>64531</v>
          </cell>
          <cell r="V155">
            <v>0</v>
          </cell>
          <cell r="W155">
            <v>0</v>
          </cell>
          <cell r="X155">
            <v>0</v>
          </cell>
          <cell r="Y155">
            <v>4908</v>
          </cell>
          <cell r="Z155">
            <v>258124</v>
          </cell>
          <cell r="AA155">
            <v>263032</v>
          </cell>
          <cell r="AB155" t="str">
            <v>ERSL</v>
          </cell>
          <cell r="AC155">
            <v>1101</v>
          </cell>
          <cell r="AD155">
            <v>2</v>
          </cell>
          <cell r="AE155">
            <v>9571</v>
          </cell>
        </row>
        <row r="156">
          <cell r="A156" t="str">
            <v>SML</v>
          </cell>
          <cell r="B156">
            <v>0</v>
          </cell>
          <cell r="C156" t="str">
            <v>DRLN</v>
          </cell>
          <cell r="D156">
            <v>6</v>
          </cell>
          <cell r="E156">
            <v>3</v>
          </cell>
          <cell r="F156" t="str">
            <v>A4</v>
          </cell>
          <cell r="G156">
            <v>20</v>
          </cell>
          <cell r="H156">
            <v>14</v>
          </cell>
          <cell r="I156">
            <v>230769</v>
          </cell>
          <cell r="J156">
            <v>0</v>
          </cell>
          <cell r="K156">
            <v>0</v>
          </cell>
          <cell r="L156">
            <v>800</v>
          </cell>
          <cell r="M156">
            <v>0</v>
          </cell>
          <cell r="N156">
            <v>0</v>
          </cell>
          <cell r="O156">
            <v>2647997</v>
          </cell>
          <cell r="P156">
            <v>626133</v>
          </cell>
          <cell r="Q156">
            <v>71293</v>
          </cell>
          <cell r="R156">
            <v>39547</v>
          </cell>
          <cell r="S156">
            <v>0</v>
          </cell>
          <cell r="T156">
            <v>0</v>
          </cell>
          <cell r="U156">
            <v>839487</v>
          </cell>
          <cell r="V156">
            <v>0</v>
          </cell>
          <cell r="W156">
            <v>12522</v>
          </cell>
          <cell r="X156">
            <v>0</v>
          </cell>
          <cell r="Y156">
            <v>50393</v>
          </cell>
          <cell r="Z156">
            <v>3357945</v>
          </cell>
          <cell r="AA156">
            <v>3447885</v>
          </cell>
          <cell r="AB156" t="str">
            <v>ERSL</v>
          </cell>
          <cell r="AC156">
            <v>1101</v>
          </cell>
          <cell r="AD156">
            <v>2</v>
          </cell>
          <cell r="AE156">
            <v>230769</v>
          </cell>
        </row>
        <row r="157">
          <cell r="A157" t="str">
            <v>SML</v>
          </cell>
          <cell r="B157">
            <v>0</v>
          </cell>
          <cell r="C157" t="str">
            <v>DRLN</v>
          </cell>
          <cell r="D157">
            <v>6</v>
          </cell>
          <cell r="E157">
            <v>3</v>
          </cell>
          <cell r="F157" t="str">
            <v xml:space="preserve">B </v>
          </cell>
          <cell r="G157">
            <v>0</v>
          </cell>
          <cell r="H157">
            <v>3545</v>
          </cell>
          <cell r="I157">
            <v>910175</v>
          </cell>
          <cell r="J157">
            <v>0</v>
          </cell>
          <cell r="K157">
            <v>0</v>
          </cell>
          <cell r="L157">
            <v>0</v>
          </cell>
          <cell r="M157">
            <v>0</v>
          </cell>
          <cell r="N157">
            <v>0</v>
          </cell>
          <cell r="O157">
            <v>18980209</v>
          </cell>
          <cell r="P157">
            <v>0</v>
          </cell>
          <cell r="Q157">
            <v>0</v>
          </cell>
          <cell r="R157">
            <v>241431</v>
          </cell>
          <cell r="S157">
            <v>0</v>
          </cell>
          <cell r="T157">
            <v>1606355</v>
          </cell>
          <cell r="U157">
            <v>4704935</v>
          </cell>
          <cell r="V157">
            <v>660</v>
          </cell>
          <cell r="W157">
            <v>0</v>
          </cell>
          <cell r="X157">
            <v>0</v>
          </cell>
          <cell r="Y157">
            <v>1774435</v>
          </cell>
          <cell r="Z157">
            <v>18980209</v>
          </cell>
          <cell r="AA157">
            <v>22603090</v>
          </cell>
          <cell r="AB157" t="str">
            <v>ERSL</v>
          </cell>
          <cell r="AC157">
            <v>1101</v>
          </cell>
          <cell r="AD157">
            <v>2</v>
          </cell>
          <cell r="AE157">
            <v>889004</v>
          </cell>
        </row>
        <row r="158">
          <cell r="A158" t="str">
            <v>SML</v>
          </cell>
          <cell r="B158">
            <v>0</v>
          </cell>
          <cell r="C158" t="str">
            <v>DRLN</v>
          </cell>
          <cell r="D158">
            <v>6</v>
          </cell>
          <cell r="E158">
            <v>4</v>
          </cell>
          <cell r="F158" t="str">
            <v>A4</v>
          </cell>
          <cell r="G158">
            <v>20</v>
          </cell>
          <cell r="H158">
            <v>8</v>
          </cell>
          <cell r="I158">
            <v>130944</v>
          </cell>
          <cell r="J158">
            <v>0</v>
          </cell>
          <cell r="K158">
            <v>0</v>
          </cell>
          <cell r="L158">
            <v>360</v>
          </cell>
          <cell r="M158">
            <v>0</v>
          </cell>
          <cell r="N158">
            <v>0</v>
          </cell>
          <cell r="O158">
            <v>1014161</v>
          </cell>
          <cell r="P158">
            <v>190080</v>
          </cell>
          <cell r="Q158">
            <v>101800</v>
          </cell>
          <cell r="R158">
            <v>12599</v>
          </cell>
          <cell r="S158">
            <v>0</v>
          </cell>
          <cell r="T158">
            <v>0</v>
          </cell>
          <cell r="U158">
            <v>0</v>
          </cell>
          <cell r="V158">
            <v>0</v>
          </cell>
          <cell r="W158">
            <v>15312</v>
          </cell>
          <cell r="X158">
            <v>0</v>
          </cell>
          <cell r="Y158">
            <v>0</v>
          </cell>
          <cell r="Z158">
            <v>1321353</v>
          </cell>
          <cell r="AA158">
            <v>1333952</v>
          </cell>
          <cell r="AB158" t="str">
            <v>ERSL</v>
          </cell>
          <cell r="AC158">
            <v>1101</v>
          </cell>
          <cell r="AD158">
            <v>2</v>
          </cell>
          <cell r="AE158">
            <v>130944</v>
          </cell>
        </row>
        <row r="159">
          <cell r="A159" t="str">
            <v>SML</v>
          </cell>
          <cell r="B159">
            <v>0</v>
          </cell>
          <cell r="C159" t="str">
            <v>DRLN</v>
          </cell>
          <cell r="D159">
            <v>6</v>
          </cell>
          <cell r="E159">
            <v>4</v>
          </cell>
          <cell r="F159" t="str">
            <v xml:space="preserve">B </v>
          </cell>
          <cell r="G159">
            <v>0</v>
          </cell>
          <cell r="H159">
            <v>683</v>
          </cell>
          <cell r="I159">
            <v>370329</v>
          </cell>
          <cell r="J159">
            <v>0</v>
          </cell>
          <cell r="K159">
            <v>0</v>
          </cell>
          <cell r="L159">
            <v>0</v>
          </cell>
          <cell r="M159">
            <v>0</v>
          </cell>
          <cell r="N159">
            <v>0</v>
          </cell>
          <cell r="O159">
            <v>3627776</v>
          </cell>
          <cell r="P159">
            <v>0</v>
          </cell>
          <cell r="Q159">
            <v>0</v>
          </cell>
          <cell r="R159">
            <v>233</v>
          </cell>
          <cell r="S159">
            <v>0</v>
          </cell>
          <cell r="T159">
            <v>299349</v>
          </cell>
          <cell r="U159">
            <v>0</v>
          </cell>
          <cell r="V159">
            <v>18345</v>
          </cell>
          <cell r="W159">
            <v>0</v>
          </cell>
          <cell r="X159">
            <v>0</v>
          </cell>
          <cell r="Y159">
            <v>0</v>
          </cell>
          <cell r="Z159">
            <v>3627776</v>
          </cell>
          <cell r="AA159">
            <v>3945703</v>
          </cell>
          <cell r="AB159" t="str">
            <v>ERSL</v>
          </cell>
          <cell r="AC159">
            <v>1101</v>
          </cell>
          <cell r="AD159">
            <v>2</v>
          </cell>
          <cell r="AE159">
            <v>366691</v>
          </cell>
        </row>
        <row r="160">
          <cell r="A160" t="str">
            <v>SML</v>
          </cell>
          <cell r="B160">
            <v>0</v>
          </cell>
          <cell r="C160" t="str">
            <v>DRLN</v>
          </cell>
          <cell r="D160">
            <v>6</v>
          </cell>
          <cell r="E160">
            <v>5</v>
          </cell>
          <cell r="F160" t="str">
            <v>A4</v>
          </cell>
          <cell r="G160">
            <v>20</v>
          </cell>
          <cell r="H160">
            <v>10</v>
          </cell>
          <cell r="I160">
            <v>95480</v>
          </cell>
          <cell r="J160">
            <v>0</v>
          </cell>
          <cell r="K160">
            <v>0</v>
          </cell>
          <cell r="L160">
            <v>521</v>
          </cell>
          <cell r="M160">
            <v>0</v>
          </cell>
          <cell r="N160">
            <v>0</v>
          </cell>
          <cell r="O160">
            <v>996332</v>
          </cell>
          <cell r="P160">
            <v>368831</v>
          </cell>
          <cell r="Q160">
            <v>51445</v>
          </cell>
          <cell r="R160">
            <v>4747</v>
          </cell>
          <cell r="S160">
            <v>0</v>
          </cell>
          <cell r="T160">
            <v>0</v>
          </cell>
          <cell r="U160">
            <v>252652</v>
          </cell>
          <cell r="V160">
            <v>0</v>
          </cell>
          <cell r="W160">
            <v>14871</v>
          </cell>
          <cell r="X160">
            <v>0</v>
          </cell>
          <cell r="Y160">
            <v>0</v>
          </cell>
          <cell r="Z160">
            <v>1431479</v>
          </cell>
          <cell r="AA160">
            <v>1436226</v>
          </cell>
          <cell r="AB160" t="str">
            <v>ERSL</v>
          </cell>
          <cell r="AC160">
            <v>1101</v>
          </cell>
          <cell r="AD160">
            <v>2</v>
          </cell>
          <cell r="AE160">
            <v>95480</v>
          </cell>
        </row>
        <row r="161">
          <cell r="A161" t="str">
            <v>SML</v>
          </cell>
          <cell r="B161">
            <v>0</v>
          </cell>
          <cell r="C161" t="str">
            <v>DRLN</v>
          </cell>
          <cell r="D161">
            <v>6</v>
          </cell>
          <cell r="E161">
            <v>5</v>
          </cell>
          <cell r="F161" t="str">
            <v xml:space="preserve">B </v>
          </cell>
          <cell r="G161">
            <v>0</v>
          </cell>
          <cell r="H161">
            <v>191</v>
          </cell>
          <cell r="I161">
            <v>149843</v>
          </cell>
          <cell r="J161">
            <v>0</v>
          </cell>
          <cell r="K161">
            <v>0</v>
          </cell>
          <cell r="L161">
            <v>0</v>
          </cell>
          <cell r="M161">
            <v>0</v>
          </cell>
          <cell r="N161">
            <v>0</v>
          </cell>
          <cell r="O161">
            <v>2822666</v>
          </cell>
          <cell r="P161">
            <v>0</v>
          </cell>
          <cell r="Q161">
            <v>0</v>
          </cell>
          <cell r="R161">
            <v>8533</v>
          </cell>
          <cell r="S161">
            <v>0</v>
          </cell>
          <cell r="T161">
            <v>162661</v>
          </cell>
          <cell r="U161">
            <v>482583</v>
          </cell>
          <cell r="V161">
            <v>0</v>
          </cell>
          <cell r="W161">
            <v>0</v>
          </cell>
          <cell r="X161">
            <v>0</v>
          </cell>
          <cell r="Y161">
            <v>0</v>
          </cell>
          <cell r="Z161">
            <v>2822666</v>
          </cell>
          <cell r="AA161">
            <v>2993860</v>
          </cell>
          <cell r="AB161" t="str">
            <v>ERSL</v>
          </cell>
          <cell r="AC161">
            <v>1101</v>
          </cell>
          <cell r="AD161">
            <v>2</v>
          </cell>
          <cell r="AE161">
            <v>148549</v>
          </cell>
        </row>
        <row r="162">
          <cell r="A162" t="str">
            <v>SML</v>
          </cell>
          <cell r="B162">
            <v>0</v>
          </cell>
          <cell r="C162" t="str">
            <v>DRLN</v>
          </cell>
          <cell r="D162">
            <v>6</v>
          </cell>
          <cell r="E162">
            <v>6</v>
          </cell>
          <cell r="F162" t="str">
            <v xml:space="preserve">B </v>
          </cell>
          <cell r="G162">
            <v>0</v>
          </cell>
          <cell r="H162">
            <v>6</v>
          </cell>
          <cell r="I162">
            <v>428437</v>
          </cell>
          <cell r="J162">
            <v>0</v>
          </cell>
          <cell r="K162">
            <v>0</v>
          </cell>
          <cell r="L162">
            <v>0</v>
          </cell>
          <cell r="M162">
            <v>0</v>
          </cell>
          <cell r="N162">
            <v>0</v>
          </cell>
          <cell r="O162">
            <v>5044130</v>
          </cell>
          <cell r="P162">
            <v>0</v>
          </cell>
          <cell r="Q162">
            <v>0</v>
          </cell>
          <cell r="R162">
            <v>2582</v>
          </cell>
          <cell r="S162">
            <v>0</v>
          </cell>
          <cell r="T162">
            <v>0</v>
          </cell>
          <cell r="U162">
            <v>1261032</v>
          </cell>
          <cell r="V162">
            <v>0</v>
          </cell>
          <cell r="W162">
            <v>0</v>
          </cell>
          <cell r="X162">
            <v>0</v>
          </cell>
          <cell r="Y162">
            <v>0</v>
          </cell>
          <cell r="Z162">
            <v>5044130</v>
          </cell>
          <cell r="AA162">
            <v>5046712</v>
          </cell>
          <cell r="AB162" t="str">
            <v>ERSL</v>
          </cell>
          <cell r="AC162">
            <v>1101</v>
          </cell>
          <cell r="AD162">
            <v>2</v>
          </cell>
          <cell r="AE162">
            <v>428437</v>
          </cell>
        </row>
        <row r="163">
          <cell r="A163" t="str">
            <v>SML</v>
          </cell>
          <cell r="B163">
            <v>0</v>
          </cell>
          <cell r="C163" t="str">
            <v>DRLN</v>
          </cell>
          <cell r="D163">
            <v>6</v>
          </cell>
          <cell r="E163">
            <v>7</v>
          </cell>
          <cell r="F163" t="str">
            <v>A4</v>
          </cell>
          <cell r="G163">
            <v>22</v>
          </cell>
          <cell r="H163">
            <v>3</v>
          </cell>
          <cell r="I163">
            <v>898781</v>
          </cell>
          <cell r="J163">
            <v>63710</v>
          </cell>
          <cell r="K163">
            <v>835071</v>
          </cell>
          <cell r="L163">
            <v>3257</v>
          </cell>
          <cell r="M163">
            <v>1759</v>
          </cell>
          <cell r="N163">
            <v>1419</v>
          </cell>
          <cell r="O163">
            <v>5318341</v>
          </cell>
          <cell r="P163">
            <v>3692970</v>
          </cell>
          <cell r="Q163">
            <v>375615</v>
          </cell>
          <cell r="R163">
            <v>0</v>
          </cell>
          <cell r="S163">
            <v>0</v>
          </cell>
          <cell r="T163">
            <v>0</v>
          </cell>
          <cell r="U163">
            <v>2403493</v>
          </cell>
          <cell r="V163">
            <v>0</v>
          </cell>
          <cell r="W163">
            <v>227040</v>
          </cell>
          <cell r="X163">
            <v>0</v>
          </cell>
          <cell r="Y163">
            <v>0</v>
          </cell>
          <cell r="Z163">
            <v>9613966</v>
          </cell>
          <cell r="AA163">
            <v>9613966</v>
          </cell>
          <cell r="AB163" t="str">
            <v>ERSL</v>
          </cell>
          <cell r="AC163">
            <v>1101</v>
          </cell>
          <cell r="AD163">
            <v>2</v>
          </cell>
          <cell r="AE163">
            <v>898781</v>
          </cell>
        </row>
        <row r="164">
          <cell r="A164" t="str">
            <v>SML</v>
          </cell>
          <cell r="B164">
            <v>0</v>
          </cell>
          <cell r="C164" t="str">
            <v>DRLN</v>
          </cell>
          <cell r="D164">
            <v>6</v>
          </cell>
          <cell r="E164">
            <v>7</v>
          </cell>
          <cell r="F164" t="str">
            <v>A4</v>
          </cell>
          <cell r="G164">
            <v>20</v>
          </cell>
          <cell r="H164">
            <v>9</v>
          </cell>
          <cell r="I164">
            <v>135066</v>
          </cell>
          <cell r="J164">
            <v>0</v>
          </cell>
          <cell r="K164">
            <v>0</v>
          </cell>
          <cell r="L164">
            <v>315</v>
          </cell>
          <cell r="M164">
            <v>0</v>
          </cell>
          <cell r="N164">
            <v>0</v>
          </cell>
          <cell r="O164">
            <v>1317344</v>
          </cell>
          <cell r="P164">
            <v>209160</v>
          </cell>
          <cell r="Q164">
            <v>84855</v>
          </cell>
          <cell r="R164">
            <v>83</v>
          </cell>
          <cell r="S164">
            <v>0</v>
          </cell>
          <cell r="T164">
            <v>0</v>
          </cell>
          <cell r="U164">
            <v>406160</v>
          </cell>
          <cell r="V164">
            <v>0</v>
          </cell>
          <cell r="W164">
            <v>13280</v>
          </cell>
          <cell r="X164">
            <v>0</v>
          </cell>
          <cell r="Y164">
            <v>0</v>
          </cell>
          <cell r="Z164">
            <v>1624639</v>
          </cell>
          <cell r="AA164">
            <v>1624722</v>
          </cell>
          <cell r="AB164" t="str">
            <v>ERSL</v>
          </cell>
          <cell r="AC164">
            <v>1101</v>
          </cell>
          <cell r="AD164">
            <v>2</v>
          </cell>
          <cell r="AE164">
            <v>135066</v>
          </cell>
        </row>
        <row r="165">
          <cell r="A165" t="str">
            <v>SML</v>
          </cell>
          <cell r="B165">
            <v>0</v>
          </cell>
          <cell r="C165" t="str">
            <v>DRLN</v>
          </cell>
          <cell r="D165">
            <v>6</v>
          </cell>
          <cell r="E165">
            <v>7</v>
          </cell>
          <cell r="F165" t="str">
            <v xml:space="preserve">B </v>
          </cell>
          <cell r="G165">
            <v>0</v>
          </cell>
          <cell r="H165">
            <v>21</v>
          </cell>
          <cell r="I165">
            <v>78758</v>
          </cell>
          <cell r="J165">
            <v>0</v>
          </cell>
          <cell r="K165">
            <v>0</v>
          </cell>
          <cell r="L165">
            <v>0</v>
          </cell>
          <cell r="M165">
            <v>0</v>
          </cell>
          <cell r="N165">
            <v>0</v>
          </cell>
          <cell r="O165">
            <v>1393595</v>
          </cell>
          <cell r="P165">
            <v>0</v>
          </cell>
          <cell r="Q165">
            <v>0</v>
          </cell>
          <cell r="R165">
            <v>0</v>
          </cell>
          <cell r="S165">
            <v>0</v>
          </cell>
          <cell r="T165">
            <v>0</v>
          </cell>
          <cell r="U165">
            <v>348399</v>
          </cell>
          <cell r="V165">
            <v>0</v>
          </cell>
          <cell r="W165">
            <v>0</v>
          </cell>
          <cell r="X165">
            <v>0</v>
          </cell>
          <cell r="Y165">
            <v>0</v>
          </cell>
          <cell r="Z165">
            <v>1393595</v>
          </cell>
          <cell r="AA165">
            <v>1393595</v>
          </cell>
          <cell r="AB165" t="str">
            <v>ERSL</v>
          </cell>
          <cell r="AC165">
            <v>1101</v>
          </cell>
          <cell r="AD165">
            <v>2</v>
          </cell>
          <cell r="AE165">
            <v>78514</v>
          </cell>
        </row>
        <row r="166">
          <cell r="A166" t="str">
            <v>SML</v>
          </cell>
          <cell r="B166">
            <v>0</v>
          </cell>
          <cell r="C166" t="str">
            <v>DRLN</v>
          </cell>
          <cell r="D166">
            <v>6</v>
          </cell>
          <cell r="E166">
            <v>8</v>
          </cell>
          <cell r="F166" t="str">
            <v xml:space="preserve">B </v>
          </cell>
          <cell r="G166">
            <v>0</v>
          </cell>
          <cell r="H166">
            <v>7</v>
          </cell>
          <cell r="I166">
            <v>11612</v>
          </cell>
          <cell r="J166">
            <v>0</v>
          </cell>
          <cell r="K166">
            <v>0</v>
          </cell>
          <cell r="L166">
            <v>0</v>
          </cell>
          <cell r="M166">
            <v>0</v>
          </cell>
          <cell r="N166">
            <v>0</v>
          </cell>
          <cell r="O166">
            <v>241745</v>
          </cell>
          <cell r="P166">
            <v>0</v>
          </cell>
          <cell r="Q166">
            <v>0</v>
          </cell>
          <cell r="R166">
            <v>0</v>
          </cell>
          <cell r="S166">
            <v>0</v>
          </cell>
          <cell r="T166">
            <v>0</v>
          </cell>
          <cell r="U166">
            <v>60436</v>
          </cell>
          <cell r="V166">
            <v>0</v>
          </cell>
          <cell r="W166">
            <v>0</v>
          </cell>
          <cell r="X166">
            <v>0</v>
          </cell>
          <cell r="Y166">
            <v>0</v>
          </cell>
          <cell r="Z166">
            <v>241745</v>
          </cell>
          <cell r="AA166">
            <v>241745</v>
          </cell>
          <cell r="AB166" t="str">
            <v>ERSL</v>
          </cell>
          <cell r="AC166">
            <v>1101</v>
          </cell>
          <cell r="AD166">
            <v>2</v>
          </cell>
          <cell r="AE166">
            <v>11512</v>
          </cell>
        </row>
        <row r="167">
          <cell r="A167" t="str">
            <v>SML</v>
          </cell>
          <cell r="B167">
            <v>0</v>
          </cell>
          <cell r="C167" t="str">
            <v>DRLN</v>
          </cell>
          <cell r="D167">
            <v>7</v>
          </cell>
          <cell r="E167">
            <v>1</v>
          </cell>
          <cell r="F167" t="str">
            <v xml:space="preserve">B </v>
          </cell>
          <cell r="G167">
            <v>1</v>
          </cell>
          <cell r="H167">
            <v>7095</v>
          </cell>
          <cell r="I167">
            <v>174188</v>
          </cell>
          <cell r="J167">
            <v>0</v>
          </cell>
          <cell r="K167">
            <v>0</v>
          </cell>
          <cell r="L167">
            <v>0</v>
          </cell>
          <cell r="M167">
            <v>0</v>
          </cell>
          <cell r="N167">
            <v>0</v>
          </cell>
          <cell r="O167">
            <v>2827970</v>
          </cell>
          <cell r="P167">
            <v>0</v>
          </cell>
          <cell r="Q167">
            <v>0</v>
          </cell>
          <cell r="R167">
            <v>71082</v>
          </cell>
          <cell r="S167">
            <v>0</v>
          </cell>
          <cell r="T167">
            <v>1312510</v>
          </cell>
          <cell r="U167">
            <v>0</v>
          </cell>
          <cell r="V167">
            <v>0</v>
          </cell>
          <cell r="W167">
            <v>0</v>
          </cell>
          <cell r="X167">
            <v>0</v>
          </cell>
          <cell r="Y167">
            <v>313580</v>
          </cell>
          <cell r="Z167">
            <v>2827970</v>
          </cell>
          <cell r="AA167">
            <v>4525142</v>
          </cell>
          <cell r="AB167" t="str">
            <v>ERPA</v>
          </cell>
          <cell r="AC167">
            <v>1101</v>
          </cell>
          <cell r="AD167">
            <v>2</v>
          </cell>
          <cell r="AE167">
            <v>107624</v>
          </cell>
        </row>
        <row r="168">
          <cell r="A168" t="str">
            <v>SML</v>
          </cell>
          <cell r="B168">
            <v>0</v>
          </cell>
          <cell r="C168" t="str">
            <v>DRLN</v>
          </cell>
          <cell r="D168">
            <v>7</v>
          </cell>
          <cell r="E168">
            <v>1</v>
          </cell>
          <cell r="F168" t="str">
            <v xml:space="preserve">B </v>
          </cell>
          <cell r="G168">
            <v>2</v>
          </cell>
          <cell r="H168">
            <v>4584</v>
          </cell>
          <cell r="I168">
            <v>186869</v>
          </cell>
          <cell r="J168">
            <v>0</v>
          </cell>
          <cell r="K168">
            <v>0</v>
          </cell>
          <cell r="L168">
            <v>0</v>
          </cell>
          <cell r="M168">
            <v>0</v>
          </cell>
          <cell r="N168">
            <v>0</v>
          </cell>
          <cell r="O168">
            <v>3625640</v>
          </cell>
          <cell r="P168">
            <v>0</v>
          </cell>
          <cell r="Q168">
            <v>0</v>
          </cell>
          <cell r="R168">
            <v>79045</v>
          </cell>
          <cell r="S168">
            <v>0</v>
          </cell>
          <cell r="T168">
            <v>374083</v>
          </cell>
          <cell r="U168">
            <v>616196</v>
          </cell>
          <cell r="V168">
            <v>378</v>
          </cell>
          <cell r="W168">
            <v>0</v>
          </cell>
          <cell r="X168">
            <v>0</v>
          </cell>
          <cell r="Y168">
            <v>384468</v>
          </cell>
          <cell r="Z168">
            <v>3625640</v>
          </cell>
          <cell r="AA168">
            <v>4463614</v>
          </cell>
          <cell r="AB168" t="str">
            <v>ERPA</v>
          </cell>
          <cell r="AC168">
            <v>1101</v>
          </cell>
          <cell r="AD168">
            <v>2</v>
          </cell>
          <cell r="AE168">
            <v>186719</v>
          </cell>
        </row>
        <row r="169">
          <cell r="A169" t="str">
            <v>SML</v>
          </cell>
          <cell r="B169">
            <v>0</v>
          </cell>
          <cell r="C169" t="str">
            <v>DRLN</v>
          </cell>
          <cell r="D169">
            <v>7</v>
          </cell>
          <cell r="E169">
            <v>1</v>
          </cell>
          <cell r="F169" t="str">
            <v xml:space="preserve">B </v>
          </cell>
          <cell r="G169">
            <v>3</v>
          </cell>
          <cell r="H169">
            <v>19688</v>
          </cell>
          <cell r="I169">
            <v>1529599</v>
          </cell>
          <cell r="J169">
            <v>0</v>
          </cell>
          <cell r="K169">
            <v>0</v>
          </cell>
          <cell r="L169">
            <v>0</v>
          </cell>
          <cell r="M169">
            <v>0</v>
          </cell>
          <cell r="N169">
            <v>0</v>
          </cell>
          <cell r="O169">
            <v>29657703</v>
          </cell>
          <cell r="P169">
            <v>0</v>
          </cell>
          <cell r="Q169">
            <v>0</v>
          </cell>
          <cell r="R169">
            <v>328101</v>
          </cell>
          <cell r="S169">
            <v>0</v>
          </cell>
          <cell r="T169">
            <v>1007363</v>
          </cell>
          <cell r="U169">
            <v>5041849</v>
          </cell>
          <cell r="V169">
            <v>0</v>
          </cell>
          <cell r="W169">
            <v>0</v>
          </cell>
          <cell r="X169">
            <v>0</v>
          </cell>
          <cell r="Y169">
            <v>2730137</v>
          </cell>
          <cell r="Z169">
            <v>29657703</v>
          </cell>
          <cell r="AA169">
            <v>33723304</v>
          </cell>
          <cell r="AB169" t="str">
            <v>ERPA</v>
          </cell>
          <cell r="AC169">
            <v>1101</v>
          </cell>
          <cell r="AD169">
            <v>2</v>
          </cell>
          <cell r="AE169">
            <v>1527279</v>
          </cell>
        </row>
        <row r="170">
          <cell r="A170" t="str">
            <v>SML</v>
          </cell>
          <cell r="B170">
            <v>0</v>
          </cell>
          <cell r="C170" t="str">
            <v>DRLN</v>
          </cell>
          <cell r="D170">
            <v>7</v>
          </cell>
          <cell r="E170">
            <v>1</v>
          </cell>
          <cell r="F170" t="str">
            <v xml:space="preserve">B </v>
          </cell>
          <cell r="G170">
            <v>4</v>
          </cell>
          <cell r="H170">
            <v>12826</v>
          </cell>
          <cell r="I170">
            <v>1561539</v>
          </cell>
          <cell r="J170">
            <v>0</v>
          </cell>
          <cell r="K170">
            <v>0</v>
          </cell>
          <cell r="L170">
            <v>0</v>
          </cell>
          <cell r="M170">
            <v>0</v>
          </cell>
          <cell r="N170">
            <v>0</v>
          </cell>
          <cell r="O170">
            <v>30278390</v>
          </cell>
          <cell r="P170">
            <v>0</v>
          </cell>
          <cell r="Q170">
            <v>0</v>
          </cell>
          <cell r="R170">
            <v>400143</v>
          </cell>
          <cell r="S170">
            <v>0</v>
          </cell>
          <cell r="T170">
            <v>888855</v>
          </cell>
          <cell r="U170">
            <v>5147367</v>
          </cell>
          <cell r="V170">
            <v>0</v>
          </cell>
          <cell r="W170">
            <v>0</v>
          </cell>
          <cell r="X170">
            <v>0</v>
          </cell>
          <cell r="Y170">
            <v>2515869</v>
          </cell>
          <cell r="Z170">
            <v>30278390</v>
          </cell>
          <cell r="AA170">
            <v>34083257</v>
          </cell>
          <cell r="AB170" t="str">
            <v>ERPA</v>
          </cell>
          <cell r="AC170">
            <v>1101</v>
          </cell>
          <cell r="AD170">
            <v>2</v>
          </cell>
          <cell r="AE170">
            <v>1561539</v>
          </cell>
        </row>
        <row r="171">
          <cell r="A171" t="str">
            <v>SML</v>
          </cell>
          <cell r="B171">
            <v>0</v>
          </cell>
          <cell r="C171" t="str">
            <v>DRLN</v>
          </cell>
          <cell r="D171">
            <v>7</v>
          </cell>
          <cell r="E171">
            <v>1</v>
          </cell>
          <cell r="F171" t="str">
            <v xml:space="preserve">B </v>
          </cell>
          <cell r="G171">
            <v>5</v>
          </cell>
          <cell r="H171">
            <v>5105</v>
          </cell>
          <cell r="I171">
            <v>878112</v>
          </cell>
          <cell r="J171">
            <v>0</v>
          </cell>
          <cell r="K171">
            <v>0</v>
          </cell>
          <cell r="L171">
            <v>0</v>
          </cell>
          <cell r="M171">
            <v>0</v>
          </cell>
          <cell r="N171">
            <v>0</v>
          </cell>
          <cell r="O171">
            <v>17020338</v>
          </cell>
          <cell r="P171">
            <v>0</v>
          </cell>
          <cell r="Q171">
            <v>0</v>
          </cell>
          <cell r="R171">
            <v>224284</v>
          </cell>
          <cell r="S171">
            <v>0</v>
          </cell>
          <cell r="T171">
            <v>458412</v>
          </cell>
          <cell r="U171">
            <v>2893538</v>
          </cell>
          <cell r="V171">
            <v>0</v>
          </cell>
          <cell r="W171">
            <v>0</v>
          </cell>
          <cell r="X171">
            <v>0</v>
          </cell>
          <cell r="Y171">
            <v>1762348</v>
          </cell>
          <cell r="Z171">
            <v>17020338</v>
          </cell>
          <cell r="AA171">
            <v>19465382</v>
          </cell>
          <cell r="AB171" t="str">
            <v>ERPA</v>
          </cell>
          <cell r="AC171">
            <v>1101</v>
          </cell>
          <cell r="AD171">
            <v>2</v>
          </cell>
          <cell r="AE171">
            <v>878112</v>
          </cell>
        </row>
        <row r="172">
          <cell r="A172" t="str">
            <v>SML</v>
          </cell>
          <cell r="B172">
            <v>0</v>
          </cell>
          <cell r="C172" t="str">
            <v>DRLN</v>
          </cell>
          <cell r="D172">
            <v>7</v>
          </cell>
          <cell r="E172">
            <v>1</v>
          </cell>
          <cell r="F172" t="str">
            <v xml:space="preserve">B </v>
          </cell>
          <cell r="G172">
            <v>6</v>
          </cell>
          <cell r="H172">
            <v>2919</v>
          </cell>
          <cell r="I172">
            <v>680198</v>
          </cell>
          <cell r="J172">
            <v>0</v>
          </cell>
          <cell r="K172">
            <v>0</v>
          </cell>
          <cell r="L172">
            <v>0</v>
          </cell>
          <cell r="M172">
            <v>0</v>
          </cell>
          <cell r="N172">
            <v>0</v>
          </cell>
          <cell r="O172">
            <v>13186969</v>
          </cell>
          <cell r="P172">
            <v>0</v>
          </cell>
          <cell r="Q172">
            <v>0</v>
          </cell>
          <cell r="R172">
            <v>215375</v>
          </cell>
          <cell r="S172">
            <v>0</v>
          </cell>
          <cell r="T172">
            <v>392802</v>
          </cell>
          <cell r="U172">
            <v>2242521</v>
          </cell>
          <cell r="V172">
            <v>0</v>
          </cell>
          <cell r="W172">
            <v>0</v>
          </cell>
          <cell r="X172">
            <v>0</v>
          </cell>
          <cell r="Y172">
            <v>975568</v>
          </cell>
          <cell r="Z172">
            <v>13186969</v>
          </cell>
          <cell r="AA172">
            <v>14770714</v>
          </cell>
          <cell r="AB172" t="str">
            <v>ERPA</v>
          </cell>
          <cell r="AC172">
            <v>1101</v>
          </cell>
          <cell r="AD172">
            <v>2</v>
          </cell>
          <cell r="AE172">
            <v>680198</v>
          </cell>
        </row>
        <row r="173">
          <cell r="A173" t="str">
            <v>SML</v>
          </cell>
          <cell r="B173">
            <v>0</v>
          </cell>
          <cell r="C173" t="str">
            <v>DRLN</v>
          </cell>
          <cell r="D173">
            <v>7</v>
          </cell>
          <cell r="E173">
            <v>1</v>
          </cell>
          <cell r="F173" t="str">
            <v xml:space="preserve">B </v>
          </cell>
          <cell r="G173">
            <v>7</v>
          </cell>
          <cell r="H173">
            <v>558</v>
          </cell>
          <cell r="I173">
            <v>180219</v>
          </cell>
          <cell r="J173">
            <v>0</v>
          </cell>
          <cell r="K173">
            <v>0</v>
          </cell>
          <cell r="L173">
            <v>0</v>
          </cell>
          <cell r="M173">
            <v>0</v>
          </cell>
          <cell r="N173">
            <v>0</v>
          </cell>
          <cell r="O173">
            <v>3628257</v>
          </cell>
          <cell r="P173">
            <v>0</v>
          </cell>
          <cell r="Q173">
            <v>0</v>
          </cell>
          <cell r="R173">
            <v>44447</v>
          </cell>
          <cell r="S173">
            <v>0</v>
          </cell>
          <cell r="T173">
            <v>87761</v>
          </cell>
          <cell r="U173">
            <v>725897</v>
          </cell>
          <cell r="V173">
            <v>283</v>
          </cell>
          <cell r="W173">
            <v>0</v>
          </cell>
          <cell r="X173">
            <v>0</v>
          </cell>
          <cell r="Y173">
            <v>244532</v>
          </cell>
          <cell r="Z173">
            <v>3628257</v>
          </cell>
          <cell r="AA173">
            <v>4005280</v>
          </cell>
          <cell r="AB173" t="str">
            <v>ERPA</v>
          </cell>
          <cell r="AC173">
            <v>1101</v>
          </cell>
          <cell r="AD173">
            <v>2</v>
          </cell>
          <cell r="AE173">
            <v>180219</v>
          </cell>
        </row>
        <row r="174">
          <cell r="A174" t="str">
            <v>SML</v>
          </cell>
          <cell r="B174">
            <v>0</v>
          </cell>
          <cell r="C174" t="str">
            <v>DRLN</v>
          </cell>
          <cell r="D174">
            <v>7</v>
          </cell>
          <cell r="E174">
            <v>1</v>
          </cell>
          <cell r="F174" t="str">
            <v xml:space="preserve">B </v>
          </cell>
          <cell r="G174">
            <v>8</v>
          </cell>
          <cell r="H174">
            <v>188</v>
          </cell>
          <cell r="I174">
            <v>77681</v>
          </cell>
          <cell r="J174">
            <v>0</v>
          </cell>
          <cell r="K174">
            <v>0</v>
          </cell>
          <cell r="L174">
            <v>0</v>
          </cell>
          <cell r="M174">
            <v>0</v>
          </cell>
          <cell r="N174">
            <v>0</v>
          </cell>
          <cell r="O174">
            <v>1563263</v>
          </cell>
          <cell r="P174">
            <v>0</v>
          </cell>
          <cell r="Q174">
            <v>0</v>
          </cell>
          <cell r="R174">
            <v>21264</v>
          </cell>
          <cell r="S174">
            <v>0</v>
          </cell>
          <cell r="T174">
            <v>63459</v>
          </cell>
          <cell r="U174">
            <v>312720</v>
          </cell>
          <cell r="V174">
            <v>189</v>
          </cell>
          <cell r="W174">
            <v>0</v>
          </cell>
          <cell r="X174">
            <v>0</v>
          </cell>
          <cell r="Y174">
            <v>85285</v>
          </cell>
          <cell r="Z174">
            <v>1563263</v>
          </cell>
          <cell r="AA174">
            <v>1733460</v>
          </cell>
          <cell r="AB174" t="str">
            <v>ERPA</v>
          </cell>
          <cell r="AC174">
            <v>1101</v>
          </cell>
          <cell r="AD174">
            <v>2</v>
          </cell>
          <cell r="AE174">
            <v>77681</v>
          </cell>
        </row>
        <row r="175">
          <cell r="A175" t="str">
            <v>SML</v>
          </cell>
          <cell r="B175">
            <v>0</v>
          </cell>
          <cell r="C175" t="str">
            <v>DRLN</v>
          </cell>
          <cell r="D175">
            <v>7</v>
          </cell>
          <cell r="E175">
            <v>1</v>
          </cell>
          <cell r="F175" t="str">
            <v xml:space="preserve">B </v>
          </cell>
          <cell r="G175">
            <v>9</v>
          </cell>
          <cell r="H175">
            <v>165</v>
          </cell>
          <cell r="I175">
            <v>76582</v>
          </cell>
          <cell r="J175">
            <v>0</v>
          </cell>
          <cell r="K175">
            <v>0</v>
          </cell>
          <cell r="L175">
            <v>0</v>
          </cell>
          <cell r="M175">
            <v>0</v>
          </cell>
          <cell r="N175">
            <v>0</v>
          </cell>
          <cell r="O175">
            <v>1649110</v>
          </cell>
          <cell r="P175">
            <v>0</v>
          </cell>
          <cell r="Q175">
            <v>0</v>
          </cell>
          <cell r="R175">
            <v>14626</v>
          </cell>
          <cell r="S175">
            <v>0</v>
          </cell>
          <cell r="T175">
            <v>4422</v>
          </cell>
          <cell r="U175">
            <v>412348</v>
          </cell>
          <cell r="V175">
            <v>0</v>
          </cell>
          <cell r="W175">
            <v>0</v>
          </cell>
          <cell r="X175">
            <v>0</v>
          </cell>
          <cell r="Y175">
            <v>79319</v>
          </cell>
          <cell r="Z175">
            <v>1649110</v>
          </cell>
          <cell r="AA175">
            <v>1747477</v>
          </cell>
          <cell r="AB175" t="str">
            <v>ERPA</v>
          </cell>
          <cell r="AC175">
            <v>1101</v>
          </cell>
          <cell r="AD175">
            <v>2</v>
          </cell>
          <cell r="AE175">
            <v>76582</v>
          </cell>
        </row>
        <row r="176">
          <cell r="A176" t="str">
            <v>SML</v>
          </cell>
          <cell r="B176">
            <v>0</v>
          </cell>
          <cell r="C176" t="str">
            <v>DRLN</v>
          </cell>
          <cell r="D176">
            <v>7</v>
          </cell>
          <cell r="E176">
            <v>1</v>
          </cell>
          <cell r="F176" t="str">
            <v xml:space="preserve">B </v>
          </cell>
          <cell r="G176">
            <v>10</v>
          </cell>
          <cell r="H176">
            <v>47</v>
          </cell>
          <cell r="I176">
            <v>-37280</v>
          </cell>
          <cell r="J176">
            <v>0</v>
          </cell>
          <cell r="K176">
            <v>0</v>
          </cell>
          <cell r="L176">
            <v>0</v>
          </cell>
          <cell r="M176">
            <v>0</v>
          </cell>
          <cell r="N176">
            <v>0</v>
          </cell>
          <cell r="O176">
            <v>-774738</v>
          </cell>
          <cell r="P176">
            <v>0</v>
          </cell>
          <cell r="Q176">
            <v>0</v>
          </cell>
          <cell r="R176">
            <v>6281</v>
          </cell>
          <cell r="S176">
            <v>0</v>
          </cell>
          <cell r="T176">
            <v>15394</v>
          </cell>
          <cell r="U176">
            <v>-193670</v>
          </cell>
          <cell r="V176">
            <v>0</v>
          </cell>
          <cell r="W176">
            <v>0</v>
          </cell>
          <cell r="X176">
            <v>0</v>
          </cell>
          <cell r="Y176">
            <v>10444</v>
          </cell>
          <cell r="Z176">
            <v>-774738</v>
          </cell>
          <cell r="AA176">
            <v>-742619</v>
          </cell>
          <cell r="AB176" t="str">
            <v>ERPA</v>
          </cell>
          <cell r="AC176">
            <v>1101</v>
          </cell>
          <cell r="AD176">
            <v>2</v>
          </cell>
          <cell r="AE176">
            <v>-37280</v>
          </cell>
        </row>
        <row r="177">
          <cell r="A177" t="str">
            <v>SML</v>
          </cell>
          <cell r="B177">
            <v>0</v>
          </cell>
          <cell r="C177" t="str">
            <v>DRLN</v>
          </cell>
          <cell r="D177">
            <v>7</v>
          </cell>
          <cell r="E177">
            <v>1</v>
          </cell>
          <cell r="F177" t="str">
            <v xml:space="preserve">B </v>
          </cell>
          <cell r="G177">
            <v>11</v>
          </cell>
          <cell r="H177">
            <v>2252</v>
          </cell>
          <cell r="I177">
            <v>56323</v>
          </cell>
          <cell r="J177">
            <v>0</v>
          </cell>
          <cell r="K177">
            <v>0</v>
          </cell>
          <cell r="L177">
            <v>0</v>
          </cell>
          <cell r="M177">
            <v>0</v>
          </cell>
          <cell r="N177">
            <v>0</v>
          </cell>
          <cell r="O177">
            <v>318172</v>
          </cell>
          <cell r="P177">
            <v>0</v>
          </cell>
          <cell r="Q177">
            <v>0</v>
          </cell>
          <cell r="R177">
            <v>24696</v>
          </cell>
          <cell r="S177">
            <v>0</v>
          </cell>
          <cell r="T177">
            <v>147476</v>
          </cell>
          <cell r="U177">
            <v>0</v>
          </cell>
          <cell r="V177">
            <v>0</v>
          </cell>
          <cell r="W177">
            <v>0</v>
          </cell>
          <cell r="X177">
            <v>0</v>
          </cell>
          <cell r="Y177">
            <v>104566</v>
          </cell>
          <cell r="Z177">
            <v>318172</v>
          </cell>
          <cell r="AA177">
            <v>594910</v>
          </cell>
          <cell r="AB177" t="str">
            <v>ERPA</v>
          </cell>
          <cell r="AC177">
            <v>1101</v>
          </cell>
          <cell r="AD177">
            <v>2</v>
          </cell>
          <cell r="AE177">
            <v>36130</v>
          </cell>
        </row>
        <row r="178">
          <cell r="A178" t="str">
            <v>SML</v>
          </cell>
          <cell r="B178">
            <v>0</v>
          </cell>
          <cell r="C178" t="str">
            <v>DRLN</v>
          </cell>
          <cell r="D178">
            <v>7</v>
          </cell>
          <cell r="E178">
            <v>1</v>
          </cell>
          <cell r="F178" t="str">
            <v xml:space="preserve">B </v>
          </cell>
          <cell r="G178">
            <v>12</v>
          </cell>
          <cell r="H178">
            <v>5516</v>
          </cell>
          <cell r="I178">
            <v>375589</v>
          </cell>
          <cell r="J178">
            <v>0</v>
          </cell>
          <cell r="K178">
            <v>0</v>
          </cell>
          <cell r="L178">
            <v>0</v>
          </cell>
          <cell r="M178">
            <v>0</v>
          </cell>
          <cell r="N178">
            <v>0</v>
          </cell>
          <cell r="O178">
            <v>3569993</v>
          </cell>
          <cell r="P178">
            <v>0</v>
          </cell>
          <cell r="Q178">
            <v>0</v>
          </cell>
          <cell r="R178">
            <v>61558</v>
          </cell>
          <cell r="S178">
            <v>0</v>
          </cell>
          <cell r="T178">
            <v>144657</v>
          </cell>
          <cell r="U178">
            <v>607066</v>
          </cell>
          <cell r="V178">
            <v>472</v>
          </cell>
          <cell r="W178">
            <v>0</v>
          </cell>
          <cell r="X178">
            <v>0</v>
          </cell>
          <cell r="Y178">
            <v>781883</v>
          </cell>
          <cell r="Z178">
            <v>3569993</v>
          </cell>
          <cell r="AA178">
            <v>4558563</v>
          </cell>
          <cell r="AB178" t="str">
            <v>ERPA</v>
          </cell>
          <cell r="AC178">
            <v>1101</v>
          </cell>
          <cell r="AD178">
            <v>2</v>
          </cell>
          <cell r="AE178">
            <v>375589</v>
          </cell>
        </row>
        <row r="179">
          <cell r="A179" t="str">
            <v>SML</v>
          </cell>
          <cell r="B179">
            <v>0</v>
          </cell>
          <cell r="C179" t="str">
            <v>DRLN</v>
          </cell>
          <cell r="D179">
            <v>7</v>
          </cell>
          <cell r="E179">
            <v>1</v>
          </cell>
          <cell r="F179" t="str">
            <v xml:space="preserve">B </v>
          </cell>
          <cell r="G179">
            <v>13</v>
          </cell>
          <cell r="H179">
            <v>1345</v>
          </cell>
          <cell r="I179">
            <v>158408</v>
          </cell>
          <cell r="J179">
            <v>0</v>
          </cell>
          <cell r="K179">
            <v>0</v>
          </cell>
          <cell r="L179">
            <v>0</v>
          </cell>
          <cell r="M179">
            <v>0</v>
          </cell>
          <cell r="N179">
            <v>0</v>
          </cell>
          <cell r="O179">
            <v>2025987</v>
          </cell>
          <cell r="P179">
            <v>0</v>
          </cell>
          <cell r="Q179">
            <v>0</v>
          </cell>
          <cell r="R179">
            <v>29021</v>
          </cell>
          <cell r="S179">
            <v>0</v>
          </cell>
          <cell r="T179">
            <v>74460</v>
          </cell>
          <cell r="U179">
            <v>344456</v>
          </cell>
          <cell r="V179">
            <v>0</v>
          </cell>
          <cell r="W179">
            <v>0</v>
          </cell>
          <cell r="X179">
            <v>0</v>
          </cell>
          <cell r="Y179">
            <v>283857</v>
          </cell>
          <cell r="Z179">
            <v>2025987</v>
          </cell>
          <cell r="AA179">
            <v>2413325</v>
          </cell>
          <cell r="AB179" t="str">
            <v>ERPA</v>
          </cell>
          <cell r="AC179">
            <v>1101</v>
          </cell>
          <cell r="AD179">
            <v>2</v>
          </cell>
          <cell r="AE179">
            <v>158408</v>
          </cell>
        </row>
        <row r="180">
          <cell r="A180" t="str">
            <v>SML</v>
          </cell>
          <cell r="B180">
            <v>0</v>
          </cell>
          <cell r="C180" t="str">
            <v>DRLN</v>
          </cell>
          <cell r="D180">
            <v>7</v>
          </cell>
          <cell r="E180">
            <v>1</v>
          </cell>
          <cell r="F180" t="str">
            <v xml:space="preserve">B </v>
          </cell>
          <cell r="G180">
            <v>14</v>
          </cell>
          <cell r="H180">
            <v>120</v>
          </cell>
          <cell r="I180">
            <v>17488</v>
          </cell>
          <cell r="J180">
            <v>0</v>
          </cell>
          <cell r="K180">
            <v>0</v>
          </cell>
          <cell r="L180">
            <v>0</v>
          </cell>
          <cell r="M180">
            <v>0</v>
          </cell>
          <cell r="N180">
            <v>0</v>
          </cell>
          <cell r="O180">
            <v>222251</v>
          </cell>
          <cell r="P180">
            <v>0</v>
          </cell>
          <cell r="Q180">
            <v>0</v>
          </cell>
          <cell r="R180">
            <v>2864</v>
          </cell>
          <cell r="S180">
            <v>0</v>
          </cell>
          <cell r="T180">
            <v>2759</v>
          </cell>
          <cell r="U180">
            <v>37790</v>
          </cell>
          <cell r="V180">
            <v>0</v>
          </cell>
          <cell r="W180">
            <v>0</v>
          </cell>
          <cell r="X180">
            <v>0</v>
          </cell>
          <cell r="Y180">
            <v>34349</v>
          </cell>
          <cell r="Z180">
            <v>222251</v>
          </cell>
          <cell r="AA180">
            <v>262223</v>
          </cell>
          <cell r="AB180" t="str">
            <v>ERPA</v>
          </cell>
          <cell r="AC180">
            <v>1101</v>
          </cell>
          <cell r="AD180">
            <v>2</v>
          </cell>
          <cell r="AE180">
            <v>17488</v>
          </cell>
        </row>
        <row r="181">
          <cell r="A181" t="str">
            <v>SML</v>
          </cell>
          <cell r="B181">
            <v>0</v>
          </cell>
          <cell r="C181" t="str">
            <v>DRLN</v>
          </cell>
          <cell r="D181">
            <v>7</v>
          </cell>
          <cell r="E181">
            <v>1</v>
          </cell>
          <cell r="F181" t="str">
            <v xml:space="preserve">B </v>
          </cell>
          <cell r="G181">
            <v>15</v>
          </cell>
          <cell r="H181">
            <v>187</v>
          </cell>
          <cell r="I181">
            <v>28490</v>
          </cell>
          <cell r="J181">
            <v>0</v>
          </cell>
          <cell r="K181">
            <v>0</v>
          </cell>
          <cell r="L181">
            <v>0</v>
          </cell>
          <cell r="M181">
            <v>0</v>
          </cell>
          <cell r="N181">
            <v>0</v>
          </cell>
          <cell r="O181">
            <v>373932</v>
          </cell>
          <cell r="P181">
            <v>0</v>
          </cell>
          <cell r="Q181">
            <v>0</v>
          </cell>
          <cell r="R181">
            <v>13784</v>
          </cell>
          <cell r="S181">
            <v>0</v>
          </cell>
          <cell r="T181">
            <v>8595</v>
          </cell>
          <cell r="U181">
            <v>54614</v>
          </cell>
          <cell r="V181">
            <v>0</v>
          </cell>
          <cell r="W181">
            <v>0</v>
          </cell>
          <cell r="X181">
            <v>0</v>
          </cell>
          <cell r="Y181">
            <v>70664</v>
          </cell>
          <cell r="Z181">
            <v>373932</v>
          </cell>
          <cell r="AA181">
            <v>466975</v>
          </cell>
          <cell r="AB181" t="str">
            <v>ERPA</v>
          </cell>
          <cell r="AC181">
            <v>1101</v>
          </cell>
          <cell r="AD181">
            <v>2</v>
          </cell>
          <cell r="AE181">
            <v>28490</v>
          </cell>
        </row>
        <row r="182">
          <cell r="A182" t="str">
            <v>SML</v>
          </cell>
          <cell r="B182">
            <v>0</v>
          </cell>
          <cell r="C182" t="str">
            <v>DRLN</v>
          </cell>
          <cell r="D182">
            <v>7</v>
          </cell>
          <cell r="E182">
            <v>2</v>
          </cell>
          <cell r="F182" t="str">
            <v>A3</v>
          </cell>
          <cell r="G182">
            <v>26</v>
          </cell>
          <cell r="H182">
            <v>4</v>
          </cell>
          <cell r="I182">
            <v>6112138</v>
          </cell>
          <cell r="J182">
            <v>381315</v>
          </cell>
          <cell r="K182">
            <v>5730823</v>
          </cell>
          <cell r="L182">
            <v>15800</v>
          </cell>
          <cell r="M182">
            <v>12900</v>
          </cell>
          <cell r="N182">
            <v>8900</v>
          </cell>
          <cell r="O182">
            <v>35067153</v>
          </cell>
          <cell r="P182">
            <v>21244934</v>
          </cell>
          <cell r="Q182">
            <v>126783</v>
          </cell>
          <cell r="R182">
            <v>0</v>
          </cell>
          <cell r="S182">
            <v>0</v>
          </cell>
          <cell r="T182">
            <v>0</v>
          </cell>
          <cell r="U182">
            <v>14109718</v>
          </cell>
          <cell r="V182">
            <v>0</v>
          </cell>
          <cell r="W182">
            <v>0</v>
          </cell>
          <cell r="X182">
            <v>0</v>
          </cell>
          <cell r="Y182">
            <v>2244</v>
          </cell>
          <cell r="Z182">
            <v>56438870</v>
          </cell>
          <cell r="AA182">
            <v>56441114</v>
          </cell>
          <cell r="AB182" t="str">
            <v>ERPA</v>
          </cell>
          <cell r="AC182">
            <v>1101</v>
          </cell>
          <cell r="AD182">
            <v>2</v>
          </cell>
          <cell r="AE182">
            <v>6112138</v>
          </cell>
        </row>
        <row r="183">
          <cell r="A183" t="str">
            <v>SML</v>
          </cell>
          <cell r="B183">
            <v>0</v>
          </cell>
          <cell r="C183" t="str">
            <v>DRLN</v>
          </cell>
          <cell r="D183">
            <v>7</v>
          </cell>
          <cell r="E183">
            <v>2</v>
          </cell>
          <cell r="F183" t="str">
            <v>A4</v>
          </cell>
          <cell r="G183">
            <v>22</v>
          </cell>
          <cell r="H183">
            <v>9</v>
          </cell>
          <cell r="I183">
            <v>4038842</v>
          </cell>
          <cell r="J183">
            <v>368566</v>
          </cell>
          <cell r="K183">
            <v>3670276</v>
          </cell>
          <cell r="L183">
            <v>15388</v>
          </cell>
          <cell r="M183">
            <v>11666</v>
          </cell>
          <cell r="N183">
            <v>9125</v>
          </cell>
          <cell r="O183">
            <v>28706302</v>
          </cell>
          <cell r="P183">
            <v>27946498</v>
          </cell>
          <cell r="Q183">
            <v>817109</v>
          </cell>
          <cell r="R183">
            <v>89302</v>
          </cell>
          <cell r="S183">
            <v>0</v>
          </cell>
          <cell r="T183">
            <v>0</v>
          </cell>
          <cell r="U183">
            <v>14465514</v>
          </cell>
          <cell r="V183">
            <v>0</v>
          </cell>
          <cell r="W183">
            <v>392139</v>
          </cell>
          <cell r="X183">
            <v>0</v>
          </cell>
          <cell r="Y183">
            <v>19638</v>
          </cell>
          <cell r="Z183">
            <v>57862048</v>
          </cell>
          <cell r="AA183">
            <v>57970988</v>
          </cell>
          <cell r="AB183" t="str">
            <v>ERPA</v>
          </cell>
          <cell r="AC183">
            <v>1101</v>
          </cell>
          <cell r="AD183">
            <v>2</v>
          </cell>
          <cell r="AE183">
            <v>4038842</v>
          </cell>
        </row>
        <row r="184">
          <cell r="A184" t="str">
            <v>SML</v>
          </cell>
          <cell r="B184">
            <v>0</v>
          </cell>
          <cell r="C184" t="str">
            <v>DRLN</v>
          </cell>
          <cell r="D184">
            <v>7</v>
          </cell>
          <cell r="E184">
            <v>2</v>
          </cell>
          <cell r="F184" t="str">
            <v>A4</v>
          </cell>
          <cell r="G184">
            <v>21</v>
          </cell>
          <cell r="H184">
            <v>16</v>
          </cell>
          <cell r="I184">
            <v>1049178</v>
          </cell>
          <cell r="J184">
            <v>49102</v>
          </cell>
          <cell r="K184">
            <v>1000076</v>
          </cell>
          <cell r="L184">
            <v>4258</v>
          </cell>
          <cell r="M184">
            <v>4120</v>
          </cell>
          <cell r="N184">
            <v>0</v>
          </cell>
          <cell r="O184">
            <v>9476222</v>
          </cell>
          <cell r="P184">
            <v>3491596</v>
          </cell>
          <cell r="Q184">
            <v>536593</v>
          </cell>
          <cell r="R184">
            <v>141549</v>
          </cell>
          <cell r="S184">
            <v>0</v>
          </cell>
          <cell r="T184">
            <v>815343</v>
          </cell>
          <cell r="U184">
            <v>3399415</v>
          </cell>
          <cell r="V184">
            <v>0</v>
          </cell>
          <cell r="W184">
            <v>93239</v>
          </cell>
          <cell r="X184">
            <v>0</v>
          </cell>
          <cell r="Y184">
            <v>34788</v>
          </cell>
          <cell r="Z184">
            <v>13597650</v>
          </cell>
          <cell r="AA184">
            <v>14589330</v>
          </cell>
          <cell r="AB184" t="str">
            <v>ERPA</v>
          </cell>
          <cell r="AC184">
            <v>1101</v>
          </cell>
          <cell r="AD184">
            <v>2</v>
          </cell>
          <cell r="AE184">
            <v>1049178</v>
          </cell>
        </row>
        <row r="185">
          <cell r="A185" t="str">
            <v>SML</v>
          </cell>
          <cell r="B185">
            <v>0</v>
          </cell>
          <cell r="C185" t="str">
            <v>DRLN</v>
          </cell>
          <cell r="D185">
            <v>7</v>
          </cell>
          <cell r="E185">
            <v>2</v>
          </cell>
          <cell r="F185" t="str">
            <v>A4</v>
          </cell>
          <cell r="G185">
            <v>20</v>
          </cell>
          <cell r="H185">
            <v>43</v>
          </cell>
          <cell r="I185">
            <v>814111</v>
          </cell>
          <cell r="J185">
            <v>0</v>
          </cell>
          <cell r="K185">
            <v>0</v>
          </cell>
          <cell r="L185">
            <v>3667</v>
          </cell>
          <cell r="M185">
            <v>0</v>
          </cell>
          <cell r="N185">
            <v>0</v>
          </cell>
          <cell r="O185">
            <v>9341652</v>
          </cell>
          <cell r="P185">
            <v>2870037</v>
          </cell>
          <cell r="Q185">
            <v>583824</v>
          </cell>
          <cell r="R185">
            <v>113570</v>
          </cell>
          <cell r="S185">
            <v>0</v>
          </cell>
          <cell r="T185">
            <v>1077902</v>
          </cell>
          <cell r="U185">
            <v>3261686</v>
          </cell>
          <cell r="V185">
            <v>0</v>
          </cell>
          <cell r="W185">
            <v>251236</v>
          </cell>
          <cell r="X185">
            <v>0</v>
          </cell>
          <cell r="Y185">
            <v>87470</v>
          </cell>
          <cell r="Z185">
            <v>13046749</v>
          </cell>
          <cell r="AA185">
            <v>14325691</v>
          </cell>
          <cell r="AB185" t="str">
            <v>ERPA</v>
          </cell>
          <cell r="AC185">
            <v>1101</v>
          </cell>
          <cell r="AD185">
            <v>2</v>
          </cell>
          <cell r="AE185">
            <v>814111</v>
          </cell>
        </row>
        <row r="186">
          <cell r="A186" t="str">
            <v>SML</v>
          </cell>
          <cell r="B186">
            <v>0</v>
          </cell>
          <cell r="C186" t="str">
            <v>DRLN</v>
          </cell>
          <cell r="D186">
            <v>7</v>
          </cell>
          <cell r="E186">
            <v>2</v>
          </cell>
          <cell r="F186" t="str">
            <v xml:space="preserve">B </v>
          </cell>
          <cell r="G186">
            <v>0</v>
          </cell>
          <cell r="H186">
            <v>180</v>
          </cell>
          <cell r="I186">
            <v>211244</v>
          </cell>
          <cell r="J186">
            <v>0</v>
          </cell>
          <cell r="K186">
            <v>0</v>
          </cell>
          <cell r="L186">
            <v>0</v>
          </cell>
          <cell r="M186">
            <v>0</v>
          </cell>
          <cell r="N186">
            <v>0</v>
          </cell>
          <cell r="O186">
            <v>4397782</v>
          </cell>
          <cell r="P186">
            <v>0</v>
          </cell>
          <cell r="Q186">
            <v>0</v>
          </cell>
          <cell r="R186">
            <v>90475</v>
          </cell>
          <cell r="S186">
            <v>0</v>
          </cell>
          <cell r="T186">
            <v>1104426</v>
          </cell>
          <cell r="U186">
            <v>1093417</v>
          </cell>
          <cell r="V186">
            <v>0</v>
          </cell>
          <cell r="W186">
            <v>0</v>
          </cell>
          <cell r="X186">
            <v>0</v>
          </cell>
          <cell r="Y186">
            <v>207186</v>
          </cell>
          <cell r="Z186">
            <v>4397782</v>
          </cell>
          <cell r="AA186">
            <v>5799869</v>
          </cell>
          <cell r="AB186" t="str">
            <v>ERPA</v>
          </cell>
          <cell r="AC186">
            <v>1101</v>
          </cell>
          <cell r="AD186">
            <v>2</v>
          </cell>
          <cell r="AE186">
            <v>210254</v>
          </cell>
        </row>
        <row r="187">
          <cell r="A187" t="str">
            <v>SML</v>
          </cell>
          <cell r="B187">
            <v>0</v>
          </cell>
          <cell r="C187" t="str">
            <v>DRLN</v>
          </cell>
          <cell r="D187">
            <v>7</v>
          </cell>
          <cell r="E187">
            <v>3</v>
          </cell>
          <cell r="F187" t="str">
            <v>A4</v>
          </cell>
          <cell r="G187">
            <v>21</v>
          </cell>
          <cell r="H187">
            <v>1</v>
          </cell>
          <cell r="I187">
            <v>14504</v>
          </cell>
          <cell r="J187">
            <v>1086</v>
          </cell>
          <cell r="K187">
            <v>13418</v>
          </cell>
          <cell r="L187">
            <v>80</v>
          </cell>
          <cell r="M187">
            <v>80</v>
          </cell>
          <cell r="N187">
            <v>0</v>
          </cell>
          <cell r="O187">
            <v>153403</v>
          </cell>
          <cell r="P187">
            <v>55253</v>
          </cell>
          <cell r="Q187">
            <v>5692</v>
          </cell>
          <cell r="R187">
            <v>0</v>
          </cell>
          <cell r="S187">
            <v>0</v>
          </cell>
          <cell r="T187">
            <v>0</v>
          </cell>
          <cell r="U187">
            <v>53587</v>
          </cell>
          <cell r="V187">
            <v>0</v>
          </cell>
          <cell r="W187">
            <v>0</v>
          </cell>
          <cell r="X187">
            <v>0</v>
          </cell>
          <cell r="Y187">
            <v>2244</v>
          </cell>
          <cell r="Z187">
            <v>214348</v>
          </cell>
          <cell r="AA187">
            <v>216592</v>
          </cell>
          <cell r="AB187" t="str">
            <v>ERPA</v>
          </cell>
          <cell r="AC187">
            <v>1101</v>
          </cell>
          <cell r="AD187">
            <v>2</v>
          </cell>
          <cell r="AE187">
            <v>14504</v>
          </cell>
        </row>
        <row r="188">
          <cell r="A188" t="str">
            <v>SML</v>
          </cell>
          <cell r="B188">
            <v>0</v>
          </cell>
          <cell r="C188" t="str">
            <v>DRLN</v>
          </cell>
          <cell r="D188">
            <v>7</v>
          </cell>
          <cell r="E188">
            <v>3</v>
          </cell>
          <cell r="F188" t="str">
            <v>A4</v>
          </cell>
          <cell r="G188">
            <v>20</v>
          </cell>
          <cell r="H188">
            <v>34</v>
          </cell>
          <cell r="I188">
            <v>540139</v>
          </cell>
          <cell r="J188">
            <v>0</v>
          </cell>
          <cell r="K188">
            <v>0</v>
          </cell>
          <cell r="L188">
            <v>1918</v>
          </cell>
          <cell r="M188">
            <v>0</v>
          </cell>
          <cell r="N188">
            <v>0</v>
          </cell>
          <cell r="O188">
            <v>6197917</v>
          </cell>
          <cell r="P188">
            <v>1501156</v>
          </cell>
          <cell r="Q188">
            <v>269438</v>
          </cell>
          <cell r="R188">
            <v>43895</v>
          </cell>
          <cell r="S188">
            <v>0</v>
          </cell>
          <cell r="T188">
            <v>0</v>
          </cell>
          <cell r="U188">
            <v>2000932</v>
          </cell>
          <cell r="V188">
            <v>0</v>
          </cell>
          <cell r="W188">
            <v>56352</v>
          </cell>
          <cell r="X188">
            <v>0</v>
          </cell>
          <cell r="Y188">
            <v>75826</v>
          </cell>
          <cell r="Z188">
            <v>8024863</v>
          </cell>
          <cell r="AA188">
            <v>8144584</v>
          </cell>
          <cell r="AB188" t="str">
            <v>ERPA</v>
          </cell>
          <cell r="AC188">
            <v>1101</v>
          </cell>
          <cell r="AD188">
            <v>2</v>
          </cell>
          <cell r="AE188">
            <v>540139</v>
          </cell>
        </row>
        <row r="189">
          <cell r="A189" t="str">
            <v>SML</v>
          </cell>
          <cell r="B189">
            <v>0</v>
          </cell>
          <cell r="C189" t="str">
            <v>DRLN</v>
          </cell>
          <cell r="D189">
            <v>7</v>
          </cell>
          <cell r="E189">
            <v>3</v>
          </cell>
          <cell r="F189" t="str">
            <v xml:space="preserve">B </v>
          </cell>
          <cell r="G189">
            <v>0</v>
          </cell>
          <cell r="H189">
            <v>4845</v>
          </cell>
          <cell r="I189">
            <v>1112516</v>
          </cell>
          <cell r="J189">
            <v>0</v>
          </cell>
          <cell r="K189">
            <v>0</v>
          </cell>
          <cell r="L189">
            <v>0</v>
          </cell>
          <cell r="M189">
            <v>0</v>
          </cell>
          <cell r="N189">
            <v>0</v>
          </cell>
          <cell r="O189">
            <v>23209098</v>
          </cell>
          <cell r="P189">
            <v>0</v>
          </cell>
          <cell r="Q189">
            <v>0</v>
          </cell>
          <cell r="R189">
            <v>396980</v>
          </cell>
          <cell r="S189">
            <v>0</v>
          </cell>
          <cell r="T189">
            <v>1413737</v>
          </cell>
          <cell r="U189">
            <v>5751094</v>
          </cell>
          <cell r="V189">
            <v>94</v>
          </cell>
          <cell r="W189">
            <v>0</v>
          </cell>
          <cell r="X189">
            <v>0</v>
          </cell>
          <cell r="Y189">
            <v>2074894</v>
          </cell>
          <cell r="Z189">
            <v>23209098</v>
          </cell>
          <cell r="AA189">
            <v>27094803</v>
          </cell>
          <cell r="AB189" t="str">
            <v>ERPA</v>
          </cell>
          <cell r="AC189">
            <v>1101</v>
          </cell>
          <cell r="AD189">
            <v>2</v>
          </cell>
          <cell r="AE189">
            <v>1086284</v>
          </cell>
        </row>
        <row r="190">
          <cell r="A190" t="str">
            <v>SML</v>
          </cell>
          <cell r="B190">
            <v>0</v>
          </cell>
          <cell r="C190" t="str">
            <v>DRLN</v>
          </cell>
          <cell r="D190">
            <v>7</v>
          </cell>
          <cell r="E190">
            <v>4</v>
          </cell>
          <cell r="F190" t="str">
            <v>A4</v>
          </cell>
          <cell r="G190">
            <v>20</v>
          </cell>
          <cell r="H190">
            <v>3</v>
          </cell>
          <cell r="I190">
            <v>103453</v>
          </cell>
          <cell r="J190">
            <v>0</v>
          </cell>
          <cell r="K190">
            <v>0</v>
          </cell>
          <cell r="L190">
            <v>211</v>
          </cell>
          <cell r="M190">
            <v>0</v>
          </cell>
          <cell r="N190">
            <v>0</v>
          </cell>
          <cell r="O190">
            <v>801243</v>
          </cell>
          <cell r="P190">
            <v>111408</v>
          </cell>
          <cell r="Q190">
            <v>21833</v>
          </cell>
          <cell r="R190">
            <v>3819</v>
          </cell>
          <cell r="S190">
            <v>0</v>
          </cell>
          <cell r="T190">
            <v>0</v>
          </cell>
          <cell r="U190">
            <v>0</v>
          </cell>
          <cell r="V190">
            <v>0</v>
          </cell>
          <cell r="W190">
            <v>3696</v>
          </cell>
          <cell r="X190">
            <v>0</v>
          </cell>
          <cell r="Y190">
            <v>0</v>
          </cell>
          <cell r="Z190">
            <v>938180</v>
          </cell>
          <cell r="AA190">
            <v>941999</v>
          </cell>
          <cell r="AB190" t="str">
            <v>ERPA</v>
          </cell>
          <cell r="AC190">
            <v>1101</v>
          </cell>
          <cell r="AD190">
            <v>2</v>
          </cell>
          <cell r="AE190">
            <v>103453</v>
          </cell>
        </row>
        <row r="191">
          <cell r="A191" t="str">
            <v>SML</v>
          </cell>
          <cell r="B191">
            <v>0</v>
          </cell>
          <cell r="C191" t="str">
            <v>DRLN</v>
          </cell>
          <cell r="D191">
            <v>7</v>
          </cell>
          <cell r="E191">
            <v>4</v>
          </cell>
          <cell r="F191" t="str">
            <v xml:space="preserve">B </v>
          </cell>
          <cell r="G191">
            <v>0</v>
          </cell>
          <cell r="H191">
            <v>161</v>
          </cell>
          <cell r="I191">
            <v>138418</v>
          </cell>
          <cell r="J191">
            <v>0</v>
          </cell>
          <cell r="K191">
            <v>0</v>
          </cell>
          <cell r="L191">
            <v>0</v>
          </cell>
          <cell r="M191">
            <v>0</v>
          </cell>
          <cell r="N191">
            <v>0</v>
          </cell>
          <cell r="O191">
            <v>1355029</v>
          </cell>
          <cell r="P191">
            <v>0</v>
          </cell>
          <cell r="Q191">
            <v>0</v>
          </cell>
          <cell r="R191">
            <v>10</v>
          </cell>
          <cell r="S191">
            <v>0</v>
          </cell>
          <cell r="T191">
            <v>199882</v>
          </cell>
          <cell r="U191">
            <v>0</v>
          </cell>
          <cell r="V191">
            <v>189</v>
          </cell>
          <cell r="W191">
            <v>0</v>
          </cell>
          <cell r="X191">
            <v>0</v>
          </cell>
          <cell r="Y191">
            <v>0</v>
          </cell>
          <cell r="Z191">
            <v>1355029</v>
          </cell>
          <cell r="AA191">
            <v>1555110</v>
          </cell>
          <cell r="AB191" t="str">
            <v>ERPA</v>
          </cell>
          <cell r="AC191">
            <v>1101</v>
          </cell>
          <cell r="AD191">
            <v>2</v>
          </cell>
          <cell r="AE191">
            <v>137964</v>
          </cell>
        </row>
        <row r="192">
          <cell r="A192" t="str">
            <v>SML</v>
          </cell>
          <cell r="B192">
            <v>0</v>
          </cell>
          <cell r="C192" t="str">
            <v>DRLN</v>
          </cell>
          <cell r="D192">
            <v>7</v>
          </cell>
          <cell r="E192">
            <v>5</v>
          </cell>
          <cell r="F192" t="str">
            <v>A4</v>
          </cell>
          <cell r="G192">
            <v>21</v>
          </cell>
          <cell r="H192">
            <v>1</v>
          </cell>
          <cell r="I192">
            <v>25046</v>
          </cell>
          <cell r="J192">
            <v>1299</v>
          </cell>
          <cell r="K192">
            <v>23747</v>
          </cell>
          <cell r="L192">
            <v>109</v>
          </cell>
          <cell r="M192">
            <v>109</v>
          </cell>
          <cell r="N192">
            <v>0</v>
          </cell>
          <cell r="O192">
            <v>233195</v>
          </cell>
          <cell r="P192">
            <v>75283</v>
          </cell>
          <cell r="Q192">
            <v>0</v>
          </cell>
          <cell r="R192">
            <v>0</v>
          </cell>
          <cell r="S192">
            <v>0</v>
          </cell>
          <cell r="T192">
            <v>0</v>
          </cell>
          <cell r="U192">
            <v>77120</v>
          </cell>
          <cell r="V192">
            <v>0</v>
          </cell>
          <cell r="W192">
            <v>0</v>
          </cell>
          <cell r="X192">
            <v>0</v>
          </cell>
          <cell r="Y192">
            <v>0</v>
          </cell>
          <cell r="Z192">
            <v>308478</v>
          </cell>
          <cell r="AA192">
            <v>308478</v>
          </cell>
          <cell r="AB192" t="str">
            <v>ERPA</v>
          </cell>
          <cell r="AC192">
            <v>1101</v>
          </cell>
          <cell r="AD192">
            <v>2</v>
          </cell>
          <cell r="AE192">
            <v>25046</v>
          </cell>
        </row>
        <row r="193">
          <cell r="A193" t="str">
            <v>SML</v>
          </cell>
          <cell r="B193">
            <v>0</v>
          </cell>
          <cell r="C193" t="str">
            <v>DRLN</v>
          </cell>
          <cell r="D193">
            <v>7</v>
          </cell>
          <cell r="E193">
            <v>5</v>
          </cell>
          <cell r="F193" t="str">
            <v>A4</v>
          </cell>
          <cell r="G193">
            <v>20</v>
          </cell>
          <cell r="H193">
            <v>12</v>
          </cell>
          <cell r="I193">
            <v>94905</v>
          </cell>
          <cell r="J193">
            <v>0</v>
          </cell>
          <cell r="K193">
            <v>0</v>
          </cell>
          <cell r="L193">
            <v>425</v>
          </cell>
          <cell r="M193">
            <v>0</v>
          </cell>
          <cell r="N193">
            <v>0</v>
          </cell>
          <cell r="O193">
            <v>871826</v>
          </cell>
          <cell r="P193">
            <v>267476</v>
          </cell>
          <cell r="Q193">
            <v>31842</v>
          </cell>
          <cell r="R193">
            <v>8818</v>
          </cell>
          <cell r="S193">
            <v>0</v>
          </cell>
          <cell r="T193">
            <v>378000</v>
          </cell>
          <cell r="U193">
            <v>73942</v>
          </cell>
          <cell r="V193">
            <v>0</v>
          </cell>
          <cell r="W193">
            <v>10762</v>
          </cell>
          <cell r="X193">
            <v>0</v>
          </cell>
          <cell r="Y193">
            <v>0</v>
          </cell>
          <cell r="Z193">
            <v>1181906</v>
          </cell>
          <cell r="AA193">
            <v>1568724</v>
          </cell>
          <cell r="AB193" t="str">
            <v>ERPA</v>
          </cell>
          <cell r="AC193">
            <v>1101</v>
          </cell>
          <cell r="AD193">
            <v>2</v>
          </cell>
          <cell r="AE193">
            <v>94905</v>
          </cell>
        </row>
        <row r="194">
          <cell r="A194" t="str">
            <v>SML</v>
          </cell>
          <cell r="B194">
            <v>0</v>
          </cell>
          <cell r="C194" t="str">
            <v>DRLN</v>
          </cell>
          <cell r="D194">
            <v>7</v>
          </cell>
          <cell r="E194">
            <v>5</v>
          </cell>
          <cell r="F194" t="str">
            <v xml:space="preserve">B </v>
          </cell>
          <cell r="G194">
            <v>0</v>
          </cell>
          <cell r="H194">
            <v>173</v>
          </cell>
          <cell r="I194">
            <v>184657</v>
          </cell>
          <cell r="J194">
            <v>0</v>
          </cell>
          <cell r="K194">
            <v>0</v>
          </cell>
          <cell r="L194">
            <v>0</v>
          </cell>
          <cell r="M194">
            <v>0</v>
          </cell>
          <cell r="N194">
            <v>0</v>
          </cell>
          <cell r="O194">
            <v>3550245</v>
          </cell>
          <cell r="P194">
            <v>0</v>
          </cell>
          <cell r="Q194">
            <v>0</v>
          </cell>
          <cell r="R194">
            <v>11474</v>
          </cell>
          <cell r="S194">
            <v>0</v>
          </cell>
          <cell r="T194">
            <v>289619</v>
          </cell>
          <cell r="U194">
            <v>666096</v>
          </cell>
          <cell r="V194">
            <v>0</v>
          </cell>
          <cell r="W194">
            <v>0</v>
          </cell>
          <cell r="X194">
            <v>0</v>
          </cell>
          <cell r="Y194">
            <v>0</v>
          </cell>
          <cell r="Z194">
            <v>3550245</v>
          </cell>
          <cell r="AA194">
            <v>3851338</v>
          </cell>
          <cell r="AB194" t="str">
            <v>ERPA</v>
          </cell>
          <cell r="AC194">
            <v>1101</v>
          </cell>
          <cell r="AD194">
            <v>2</v>
          </cell>
          <cell r="AE194">
            <v>184135</v>
          </cell>
        </row>
        <row r="195">
          <cell r="A195" t="str">
            <v>SML</v>
          </cell>
          <cell r="B195">
            <v>0</v>
          </cell>
          <cell r="C195" t="str">
            <v>DRLN</v>
          </cell>
          <cell r="D195">
            <v>7</v>
          </cell>
          <cell r="E195">
            <v>6</v>
          </cell>
          <cell r="F195" t="str">
            <v xml:space="preserve">B </v>
          </cell>
          <cell r="G195">
            <v>0</v>
          </cell>
          <cell r="H195">
            <v>2</v>
          </cell>
          <cell r="I195">
            <v>357170</v>
          </cell>
          <cell r="J195">
            <v>0</v>
          </cell>
          <cell r="K195">
            <v>0</v>
          </cell>
          <cell r="L195">
            <v>0</v>
          </cell>
          <cell r="M195">
            <v>0</v>
          </cell>
          <cell r="N195">
            <v>0</v>
          </cell>
          <cell r="O195">
            <v>4205080</v>
          </cell>
          <cell r="P195">
            <v>0</v>
          </cell>
          <cell r="Q195">
            <v>0</v>
          </cell>
          <cell r="R195">
            <v>31482</v>
          </cell>
          <cell r="S195">
            <v>0</v>
          </cell>
          <cell r="T195">
            <v>0</v>
          </cell>
          <cell r="U195">
            <v>1051271</v>
          </cell>
          <cell r="V195">
            <v>0</v>
          </cell>
          <cell r="W195">
            <v>0</v>
          </cell>
          <cell r="X195">
            <v>0</v>
          </cell>
          <cell r="Y195">
            <v>0</v>
          </cell>
          <cell r="Z195">
            <v>4205080</v>
          </cell>
          <cell r="AA195">
            <v>4236562</v>
          </cell>
          <cell r="AB195" t="str">
            <v>ERPA</v>
          </cell>
          <cell r="AC195">
            <v>1101</v>
          </cell>
          <cell r="AD195">
            <v>2</v>
          </cell>
          <cell r="AE195">
            <v>357170</v>
          </cell>
        </row>
        <row r="196">
          <cell r="A196" t="str">
            <v>SML</v>
          </cell>
          <cell r="B196">
            <v>0</v>
          </cell>
          <cell r="C196" t="str">
            <v>DRLN</v>
          </cell>
          <cell r="D196">
            <v>7</v>
          </cell>
          <cell r="E196">
            <v>7</v>
          </cell>
          <cell r="F196" t="str">
            <v>A4</v>
          </cell>
          <cell r="G196">
            <v>22</v>
          </cell>
          <cell r="H196">
            <v>1</v>
          </cell>
          <cell r="I196">
            <v>384671</v>
          </cell>
          <cell r="J196">
            <v>30162</v>
          </cell>
          <cell r="K196">
            <v>354509</v>
          </cell>
          <cell r="L196">
            <v>1340</v>
          </cell>
          <cell r="M196">
            <v>675</v>
          </cell>
          <cell r="N196">
            <v>665</v>
          </cell>
          <cell r="O196">
            <v>2293736</v>
          </cell>
          <cell r="P196">
            <v>1566400</v>
          </cell>
          <cell r="Q196">
            <v>145647</v>
          </cell>
          <cell r="R196">
            <v>0</v>
          </cell>
          <cell r="S196">
            <v>0</v>
          </cell>
          <cell r="T196">
            <v>0</v>
          </cell>
          <cell r="U196">
            <v>1037819</v>
          </cell>
          <cell r="V196">
            <v>0</v>
          </cell>
          <cell r="W196">
            <v>145493</v>
          </cell>
          <cell r="X196">
            <v>0</v>
          </cell>
          <cell r="Y196">
            <v>0</v>
          </cell>
          <cell r="Z196">
            <v>4151276</v>
          </cell>
          <cell r="AA196">
            <v>4151276</v>
          </cell>
          <cell r="AB196" t="str">
            <v>ERPA</v>
          </cell>
          <cell r="AC196">
            <v>1101</v>
          </cell>
          <cell r="AD196">
            <v>2</v>
          </cell>
          <cell r="AE196">
            <v>384671</v>
          </cell>
        </row>
        <row r="197">
          <cell r="A197" t="str">
            <v>SML</v>
          </cell>
          <cell r="B197">
            <v>0</v>
          </cell>
          <cell r="C197" t="str">
            <v>DRLN</v>
          </cell>
          <cell r="D197">
            <v>7</v>
          </cell>
          <cell r="E197">
            <v>7</v>
          </cell>
          <cell r="F197" t="str">
            <v>A4</v>
          </cell>
          <cell r="G197">
            <v>20</v>
          </cell>
          <cell r="H197">
            <v>44</v>
          </cell>
          <cell r="I197">
            <v>709466</v>
          </cell>
          <cell r="J197">
            <v>0</v>
          </cell>
          <cell r="K197">
            <v>0</v>
          </cell>
          <cell r="L197">
            <v>1617</v>
          </cell>
          <cell r="M197">
            <v>0</v>
          </cell>
          <cell r="N197">
            <v>0</v>
          </cell>
          <cell r="O197">
            <v>6919662</v>
          </cell>
          <cell r="P197">
            <v>1081656</v>
          </cell>
          <cell r="Q197">
            <v>280501</v>
          </cell>
          <cell r="R197">
            <v>0</v>
          </cell>
          <cell r="S197">
            <v>0</v>
          </cell>
          <cell r="T197">
            <v>0</v>
          </cell>
          <cell r="U197">
            <v>2081908</v>
          </cell>
          <cell r="V197">
            <v>0</v>
          </cell>
          <cell r="W197">
            <v>45816</v>
          </cell>
          <cell r="X197">
            <v>0</v>
          </cell>
          <cell r="Y197">
            <v>0</v>
          </cell>
          <cell r="Z197">
            <v>8327635</v>
          </cell>
          <cell r="AA197">
            <v>8327635</v>
          </cell>
          <cell r="AB197" t="str">
            <v>ERPA</v>
          </cell>
          <cell r="AC197">
            <v>1101</v>
          </cell>
          <cell r="AD197">
            <v>2</v>
          </cell>
          <cell r="AE197">
            <v>709466</v>
          </cell>
        </row>
        <row r="198">
          <cell r="A198" t="str">
            <v>SML</v>
          </cell>
          <cell r="B198">
            <v>0</v>
          </cell>
          <cell r="C198" t="str">
            <v>DRLN</v>
          </cell>
          <cell r="D198">
            <v>7</v>
          </cell>
          <cell r="E198">
            <v>7</v>
          </cell>
          <cell r="F198" t="str">
            <v xml:space="preserve">B </v>
          </cell>
          <cell r="G198">
            <v>0</v>
          </cell>
          <cell r="H198">
            <v>32</v>
          </cell>
          <cell r="I198">
            <v>73531</v>
          </cell>
          <cell r="J198">
            <v>0</v>
          </cell>
          <cell r="K198">
            <v>0</v>
          </cell>
          <cell r="L198">
            <v>0</v>
          </cell>
          <cell r="M198">
            <v>0</v>
          </cell>
          <cell r="N198">
            <v>0</v>
          </cell>
          <cell r="O198">
            <v>1301104</v>
          </cell>
          <cell r="P198">
            <v>0</v>
          </cell>
          <cell r="Q198">
            <v>0</v>
          </cell>
          <cell r="R198">
            <v>0</v>
          </cell>
          <cell r="S198">
            <v>0</v>
          </cell>
          <cell r="T198">
            <v>0</v>
          </cell>
          <cell r="U198">
            <v>325274</v>
          </cell>
          <cell r="V198">
            <v>0</v>
          </cell>
          <cell r="W198">
            <v>0</v>
          </cell>
          <cell r="X198">
            <v>0</v>
          </cell>
          <cell r="Y198">
            <v>0</v>
          </cell>
          <cell r="Z198">
            <v>1301104</v>
          </cell>
          <cell r="AA198">
            <v>1301104</v>
          </cell>
          <cell r="AB198" t="str">
            <v>ERPA</v>
          </cell>
          <cell r="AC198">
            <v>1101</v>
          </cell>
          <cell r="AD198">
            <v>2</v>
          </cell>
          <cell r="AE198">
            <v>72861</v>
          </cell>
        </row>
        <row r="199">
          <cell r="A199" t="str">
            <v>SML</v>
          </cell>
          <cell r="B199">
            <v>0</v>
          </cell>
          <cell r="C199" t="str">
            <v>DRLN</v>
          </cell>
          <cell r="D199">
            <v>7</v>
          </cell>
          <cell r="E199">
            <v>8</v>
          </cell>
          <cell r="F199" t="str">
            <v xml:space="preserve">B </v>
          </cell>
          <cell r="G199">
            <v>0</v>
          </cell>
          <cell r="H199">
            <v>6</v>
          </cell>
          <cell r="I199">
            <v>10039</v>
          </cell>
          <cell r="J199">
            <v>0</v>
          </cell>
          <cell r="K199">
            <v>0</v>
          </cell>
          <cell r="L199">
            <v>0</v>
          </cell>
          <cell r="M199">
            <v>0</v>
          </cell>
          <cell r="N199">
            <v>0</v>
          </cell>
          <cell r="O199">
            <v>208998</v>
          </cell>
          <cell r="P199">
            <v>0</v>
          </cell>
          <cell r="Q199">
            <v>0</v>
          </cell>
          <cell r="R199">
            <v>0</v>
          </cell>
          <cell r="S199">
            <v>0</v>
          </cell>
          <cell r="T199">
            <v>0</v>
          </cell>
          <cell r="U199">
            <v>52249</v>
          </cell>
          <cell r="V199">
            <v>0</v>
          </cell>
          <cell r="W199">
            <v>0</v>
          </cell>
          <cell r="X199">
            <v>0</v>
          </cell>
          <cell r="Y199">
            <v>0</v>
          </cell>
          <cell r="Z199">
            <v>208998</v>
          </cell>
          <cell r="AA199">
            <v>208998</v>
          </cell>
          <cell r="AB199" t="str">
            <v>ERPA</v>
          </cell>
          <cell r="AC199">
            <v>1101</v>
          </cell>
          <cell r="AD199">
            <v>2</v>
          </cell>
          <cell r="AE199">
            <v>9939</v>
          </cell>
        </row>
        <row r="200">
          <cell r="A200" t="str">
            <v>SML</v>
          </cell>
          <cell r="B200">
            <v>0</v>
          </cell>
          <cell r="C200" t="str">
            <v>DRLN</v>
          </cell>
          <cell r="D200">
            <v>8</v>
          </cell>
          <cell r="E200">
            <v>1</v>
          </cell>
          <cell r="F200" t="str">
            <v>A4</v>
          </cell>
          <cell r="G200">
            <v>20</v>
          </cell>
          <cell r="H200">
            <v>7</v>
          </cell>
          <cell r="I200">
            <v>24262</v>
          </cell>
          <cell r="J200">
            <v>0</v>
          </cell>
          <cell r="K200">
            <v>0</v>
          </cell>
          <cell r="L200">
            <v>132</v>
          </cell>
          <cell r="M200">
            <v>0</v>
          </cell>
          <cell r="N200">
            <v>0</v>
          </cell>
          <cell r="O200">
            <v>278400</v>
          </cell>
          <cell r="P200">
            <v>103312</v>
          </cell>
          <cell r="Q200">
            <v>12026</v>
          </cell>
          <cell r="R200">
            <v>8476</v>
          </cell>
          <cell r="S200">
            <v>0</v>
          </cell>
          <cell r="T200">
            <v>0</v>
          </cell>
          <cell r="U200">
            <v>45374</v>
          </cell>
          <cell r="V200">
            <v>0</v>
          </cell>
          <cell r="W200">
            <v>5479</v>
          </cell>
          <cell r="X200">
            <v>0</v>
          </cell>
          <cell r="Y200">
            <v>720</v>
          </cell>
          <cell r="Z200">
            <v>399217</v>
          </cell>
          <cell r="AA200">
            <v>408413</v>
          </cell>
          <cell r="AB200" t="str">
            <v>ERIG</v>
          </cell>
          <cell r="AC200">
            <v>1101</v>
          </cell>
          <cell r="AD200">
            <v>2</v>
          </cell>
          <cell r="AE200">
            <v>24262</v>
          </cell>
        </row>
        <row r="201">
          <cell r="A201" t="str">
            <v>SML</v>
          </cell>
          <cell r="B201">
            <v>0</v>
          </cell>
          <cell r="C201" t="str">
            <v>DRLN</v>
          </cell>
          <cell r="D201">
            <v>8</v>
          </cell>
          <cell r="E201">
            <v>1</v>
          </cell>
          <cell r="F201" t="str">
            <v xml:space="preserve">B </v>
          </cell>
          <cell r="G201">
            <v>1</v>
          </cell>
          <cell r="H201">
            <v>7658</v>
          </cell>
          <cell r="I201">
            <v>188548</v>
          </cell>
          <cell r="J201">
            <v>0</v>
          </cell>
          <cell r="K201">
            <v>0</v>
          </cell>
          <cell r="L201">
            <v>0</v>
          </cell>
          <cell r="M201">
            <v>0</v>
          </cell>
          <cell r="N201">
            <v>0</v>
          </cell>
          <cell r="O201">
            <v>3050338</v>
          </cell>
          <cell r="P201">
            <v>0</v>
          </cell>
          <cell r="Q201">
            <v>0</v>
          </cell>
          <cell r="R201">
            <v>69247</v>
          </cell>
          <cell r="S201">
            <v>0</v>
          </cell>
          <cell r="T201">
            <v>2008698</v>
          </cell>
          <cell r="U201">
            <v>0</v>
          </cell>
          <cell r="V201">
            <v>1978</v>
          </cell>
          <cell r="W201">
            <v>0</v>
          </cell>
          <cell r="X201">
            <v>0</v>
          </cell>
          <cell r="Y201">
            <v>356281</v>
          </cell>
          <cell r="Z201">
            <v>3050338</v>
          </cell>
          <cell r="AA201">
            <v>5486542</v>
          </cell>
          <cell r="AB201" t="str">
            <v>ERIG</v>
          </cell>
          <cell r="AC201">
            <v>1101</v>
          </cell>
          <cell r="AD201">
            <v>2</v>
          </cell>
          <cell r="AE201">
            <v>144825</v>
          </cell>
        </row>
        <row r="202">
          <cell r="A202" t="str">
            <v>SML</v>
          </cell>
          <cell r="B202">
            <v>0</v>
          </cell>
          <cell r="C202" t="str">
            <v>DRLN</v>
          </cell>
          <cell r="D202">
            <v>8</v>
          </cell>
          <cell r="E202">
            <v>1</v>
          </cell>
          <cell r="F202" t="str">
            <v xml:space="preserve">B </v>
          </cell>
          <cell r="G202">
            <v>2</v>
          </cell>
          <cell r="H202">
            <v>3713</v>
          </cell>
          <cell r="I202">
            <v>148401</v>
          </cell>
          <cell r="J202">
            <v>0</v>
          </cell>
          <cell r="K202">
            <v>0</v>
          </cell>
          <cell r="L202">
            <v>0</v>
          </cell>
          <cell r="M202">
            <v>0</v>
          </cell>
          <cell r="N202">
            <v>0</v>
          </cell>
          <cell r="O202">
            <v>2878164</v>
          </cell>
          <cell r="P202">
            <v>0</v>
          </cell>
          <cell r="Q202">
            <v>0</v>
          </cell>
          <cell r="R202">
            <v>43817</v>
          </cell>
          <cell r="S202">
            <v>0</v>
          </cell>
          <cell r="T202">
            <v>437965</v>
          </cell>
          <cell r="U202">
            <v>489153</v>
          </cell>
          <cell r="V202">
            <v>565</v>
          </cell>
          <cell r="W202">
            <v>0</v>
          </cell>
          <cell r="X202">
            <v>0</v>
          </cell>
          <cell r="Y202">
            <v>172060</v>
          </cell>
          <cell r="Z202">
            <v>2878164</v>
          </cell>
          <cell r="AA202">
            <v>3532571</v>
          </cell>
          <cell r="AB202" t="str">
            <v>ERIG</v>
          </cell>
          <cell r="AC202">
            <v>1101</v>
          </cell>
          <cell r="AD202">
            <v>2</v>
          </cell>
          <cell r="AE202">
            <v>148401</v>
          </cell>
        </row>
        <row r="203">
          <cell r="A203" t="str">
            <v>SML</v>
          </cell>
          <cell r="B203">
            <v>0</v>
          </cell>
          <cell r="C203" t="str">
            <v>DRLN</v>
          </cell>
          <cell r="D203">
            <v>8</v>
          </cell>
          <cell r="E203">
            <v>1</v>
          </cell>
          <cell r="F203" t="str">
            <v xml:space="preserve">B </v>
          </cell>
          <cell r="G203">
            <v>3</v>
          </cell>
          <cell r="H203">
            <v>10161</v>
          </cell>
          <cell r="I203">
            <v>762431</v>
          </cell>
          <cell r="J203">
            <v>0</v>
          </cell>
          <cell r="K203">
            <v>0</v>
          </cell>
          <cell r="L203">
            <v>0</v>
          </cell>
          <cell r="M203">
            <v>0</v>
          </cell>
          <cell r="N203">
            <v>0</v>
          </cell>
          <cell r="O203">
            <v>14786887</v>
          </cell>
          <cell r="P203">
            <v>0</v>
          </cell>
          <cell r="Q203">
            <v>0</v>
          </cell>
          <cell r="R203">
            <v>167518</v>
          </cell>
          <cell r="S203">
            <v>0</v>
          </cell>
          <cell r="T203">
            <v>1096694</v>
          </cell>
          <cell r="U203">
            <v>2513793</v>
          </cell>
          <cell r="V203">
            <v>2072</v>
          </cell>
          <cell r="W203">
            <v>0</v>
          </cell>
          <cell r="X203">
            <v>0</v>
          </cell>
          <cell r="Y203">
            <v>634858</v>
          </cell>
          <cell r="Z203">
            <v>14786887</v>
          </cell>
          <cell r="AA203">
            <v>16688029</v>
          </cell>
          <cell r="AB203" t="str">
            <v>ERIG</v>
          </cell>
          <cell r="AC203">
            <v>1101</v>
          </cell>
          <cell r="AD203">
            <v>2</v>
          </cell>
          <cell r="AE203">
            <v>758881</v>
          </cell>
        </row>
        <row r="204">
          <cell r="A204" t="str">
            <v>SML</v>
          </cell>
          <cell r="B204">
            <v>0</v>
          </cell>
          <cell r="C204" t="str">
            <v>DRLN</v>
          </cell>
          <cell r="D204">
            <v>8</v>
          </cell>
          <cell r="E204">
            <v>1</v>
          </cell>
          <cell r="F204" t="str">
            <v xml:space="preserve">B </v>
          </cell>
          <cell r="G204">
            <v>4</v>
          </cell>
          <cell r="H204">
            <v>4229</v>
          </cell>
          <cell r="I204">
            <v>514693</v>
          </cell>
          <cell r="J204">
            <v>0</v>
          </cell>
          <cell r="K204">
            <v>0</v>
          </cell>
          <cell r="L204">
            <v>0</v>
          </cell>
          <cell r="M204">
            <v>0</v>
          </cell>
          <cell r="N204">
            <v>0</v>
          </cell>
          <cell r="O204">
            <v>9983963</v>
          </cell>
          <cell r="P204">
            <v>0</v>
          </cell>
          <cell r="Q204">
            <v>0</v>
          </cell>
          <cell r="R204">
            <v>122226</v>
          </cell>
          <cell r="S204">
            <v>0</v>
          </cell>
          <cell r="T204">
            <v>717453</v>
          </cell>
          <cell r="U204">
            <v>1697274</v>
          </cell>
          <cell r="V204">
            <v>941</v>
          </cell>
          <cell r="W204">
            <v>0</v>
          </cell>
          <cell r="X204">
            <v>0</v>
          </cell>
          <cell r="Y204">
            <v>435186</v>
          </cell>
          <cell r="Z204">
            <v>9983963</v>
          </cell>
          <cell r="AA204">
            <v>11259769</v>
          </cell>
          <cell r="AB204" t="str">
            <v>ERIG</v>
          </cell>
          <cell r="AC204">
            <v>1101</v>
          </cell>
          <cell r="AD204">
            <v>2</v>
          </cell>
          <cell r="AE204">
            <v>514693</v>
          </cell>
        </row>
        <row r="205">
          <cell r="A205" t="str">
            <v>SML</v>
          </cell>
          <cell r="B205">
            <v>0</v>
          </cell>
          <cell r="C205" t="str">
            <v>DRLN</v>
          </cell>
          <cell r="D205">
            <v>8</v>
          </cell>
          <cell r="E205">
            <v>1</v>
          </cell>
          <cell r="F205" t="str">
            <v xml:space="preserve">B </v>
          </cell>
          <cell r="G205">
            <v>5</v>
          </cell>
          <cell r="H205">
            <v>1615</v>
          </cell>
          <cell r="I205">
            <v>278361</v>
          </cell>
          <cell r="J205">
            <v>0</v>
          </cell>
          <cell r="K205">
            <v>0</v>
          </cell>
          <cell r="L205">
            <v>0</v>
          </cell>
          <cell r="M205">
            <v>0</v>
          </cell>
          <cell r="N205">
            <v>0</v>
          </cell>
          <cell r="O205">
            <v>5397264</v>
          </cell>
          <cell r="P205">
            <v>0</v>
          </cell>
          <cell r="Q205">
            <v>0</v>
          </cell>
          <cell r="R205">
            <v>62445</v>
          </cell>
          <cell r="S205">
            <v>0</v>
          </cell>
          <cell r="T205">
            <v>347337</v>
          </cell>
          <cell r="U205">
            <v>917551</v>
          </cell>
          <cell r="V205">
            <v>471</v>
          </cell>
          <cell r="W205">
            <v>0</v>
          </cell>
          <cell r="X205">
            <v>0</v>
          </cell>
          <cell r="Y205">
            <v>251168</v>
          </cell>
          <cell r="Z205">
            <v>5397264</v>
          </cell>
          <cell r="AA205">
            <v>6058685</v>
          </cell>
          <cell r="AB205" t="str">
            <v>ERIG</v>
          </cell>
          <cell r="AC205">
            <v>1101</v>
          </cell>
          <cell r="AD205">
            <v>2</v>
          </cell>
          <cell r="AE205">
            <v>278361</v>
          </cell>
        </row>
        <row r="206">
          <cell r="A206" t="str">
            <v>SML</v>
          </cell>
          <cell r="B206">
            <v>0</v>
          </cell>
          <cell r="C206" t="str">
            <v>DRLN</v>
          </cell>
          <cell r="D206">
            <v>8</v>
          </cell>
          <cell r="E206">
            <v>1</v>
          </cell>
          <cell r="F206" t="str">
            <v xml:space="preserve">B </v>
          </cell>
          <cell r="G206">
            <v>6</v>
          </cell>
          <cell r="H206">
            <v>1090</v>
          </cell>
          <cell r="I206">
            <v>259611</v>
          </cell>
          <cell r="J206">
            <v>0</v>
          </cell>
          <cell r="K206">
            <v>0</v>
          </cell>
          <cell r="L206">
            <v>0</v>
          </cell>
          <cell r="M206">
            <v>0</v>
          </cell>
          <cell r="N206">
            <v>0</v>
          </cell>
          <cell r="O206">
            <v>5035175</v>
          </cell>
          <cell r="P206">
            <v>0</v>
          </cell>
          <cell r="Q206">
            <v>0</v>
          </cell>
          <cell r="R206">
            <v>55791</v>
          </cell>
          <cell r="S206">
            <v>0</v>
          </cell>
          <cell r="T206">
            <v>302080</v>
          </cell>
          <cell r="U206">
            <v>856282</v>
          </cell>
          <cell r="V206">
            <v>753</v>
          </cell>
          <cell r="W206">
            <v>0</v>
          </cell>
          <cell r="X206">
            <v>0</v>
          </cell>
          <cell r="Y206">
            <v>185364</v>
          </cell>
          <cell r="Z206">
            <v>5035175</v>
          </cell>
          <cell r="AA206">
            <v>5579163</v>
          </cell>
          <cell r="AB206" t="str">
            <v>ERIG</v>
          </cell>
          <cell r="AC206">
            <v>1101</v>
          </cell>
          <cell r="AD206">
            <v>2</v>
          </cell>
          <cell r="AE206">
            <v>259611</v>
          </cell>
        </row>
        <row r="207">
          <cell r="A207" t="str">
            <v>SML</v>
          </cell>
          <cell r="B207">
            <v>0</v>
          </cell>
          <cell r="C207" t="str">
            <v>DRLN</v>
          </cell>
          <cell r="D207">
            <v>8</v>
          </cell>
          <cell r="E207">
            <v>1</v>
          </cell>
          <cell r="F207" t="str">
            <v xml:space="preserve">B </v>
          </cell>
          <cell r="G207">
            <v>7</v>
          </cell>
          <cell r="H207">
            <v>305</v>
          </cell>
          <cell r="I207">
            <v>102441</v>
          </cell>
          <cell r="J207">
            <v>0</v>
          </cell>
          <cell r="K207">
            <v>0</v>
          </cell>
          <cell r="L207">
            <v>0</v>
          </cell>
          <cell r="M207">
            <v>0</v>
          </cell>
          <cell r="N207">
            <v>0</v>
          </cell>
          <cell r="O207">
            <v>2061365</v>
          </cell>
          <cell r="P207">
            <v>0</v>
          </cell>
          <cell r="Q207">
            <v>0</v>
          </cell>
          <cell r="R207">
            <v>21779</v>
          </cell>
          <cell r="S207">
            <v>0</v>
          </cell>
          <cell r="T207">
            <v>123721</v>
          </cell>
          <cell r="U207">
            <v>412419</v>
          </cell>
          <cell r="V207">
            <v>189</v>
          </cell>
          <cell r="W207">
            <v>0</v>
          </cell>
          <cell r="X207">
            <v>0</v>
          </cell>
          <cell r="Y207">
            <v>75755</v>
          </cell>
          <cell r="Z207">
            <v>2061365</v>
          </cell>
          <cell r="AA207">
            <v>2282809</v>
          </cell>
          <cell r="AB207" t="str">
            <v>ERIG</v>
          </cell>
          <cell r="AC207">
            <v>1101</v>
          </cell>
          <cell r="AD207">
            <v>2</v>
          </cell>
          <cell r="AE207">
            <v>102441</v>
          </cell>
        </row>
        <row r="208">
          <cell r="A208" t="str">
            <v>SML</v>
          </cell>
          <cell r="B208">
            <v>0</v>
          </cell>
          <cell r="C208" t="str">
            <v>DRLN</v>
          </cell>
          <cell r="D208">
            <v>8</v>
          </cell>
          <cell r="E208">
            <v>1</v>
          </cell>
          <cell r="F208" t="str">
            <v xml:space="preserve">B </v>
          </cell>
          <cell r="G208">
            <v>8</v>
          </cell>
          <cell r="H208">
            <v>197</v>
          </cell>
          <cell r="I208">
            <v>83514</v>
          </cell>
          <cell r="J208">
            <v>0</v>
          </cell>
          <cell r="K208">
            <v>0</v>
          </cell>
          <cell r="L208">
            <v>0</v>
          </cell>
          <cell r="M208">
            <v>0</v>
          </cell>
          <cell r="N208">
            <v>0</v>
          </cell>
          <cell r="O208">
            <v>1680310</v>
          </cell>
          <cell r="P208">
            <v>0</v>
          </cell>
          <cell r="Q208">
            <v>0</v>
          </cell>
          <cell r="R208">
            <v>11987</v>
          </cell>
          <cell r="S208">
            <v>0</v>
          </cell>
          <cell r="T208">
            <v>67164</v>
          </cell>
          <cell r="U208">
            <v>336138</v>
          </cell>
          <cell r="V208">
            <v>94</v>
          </cell>
          <cell r="W208">
            <v>0</v>
          </cell>
          <cell r="X208">
            <v>0</v>
          </cell>
          <cell r="Y208">
            <v>48558</v>
          </cell>
          <cell r="Z208">
            <v>1680310</v>
          </cell>
          <cell r="AA208">
            <v>1808113</v>
          </cell>
          <cell r="AB208" t="str">
            <v>ERIG</v>
          </cell>
          <cell r="AC208">
            <v>1101</v>
          </cell>
          <cell r="AD208">
            <v>2</v>
          </cell>
          <cell r="AE208">
            <v>83514</v>
          </cell>
        </row>
        <row r="209">
          <cell r="A209" t="str">
            <v>SML</v>
          </cell>
          <cell r="B209">
            <v>0</v>
          </cell>
          <cell r="C209" t="str">
            <v>DRLN</v>
          </cell>
          <cell r="D209">
            <v>8</v>
          </cell>
          <cell r="E209">
            <v>1</v>
          </cell>
          <cell r="F209" t="str">
            <v xml:space="preserve">B </v>
          </cell>
          <cell r="G209">
            <v>9</v>
          </cell>
          <cell r="H209">
            <v>203</v>
          </cell>
          <cell r="I209">
            <v>112455</v>
          </cell>
          <cell r="J209">
            <v>0</v>
          </cell>
          <cell r="K209">
            <v>0</v>
          </cell>
          <cell r="L209">
            <v>0</v>
          </cell>
          <cell r="M209">
            <v>0</v>
          </cell>
          <cell r="N209">
            <v>0</v>
          </cell>
          <cell r="O209">
            <v>2415786</v>
          </cell>
          <cell r="P209">
            <v>0</v>
          </cell>
          <cell r="Q209">
            <v>0</v>
          </cell>
          <cell r="R209">
            <v>22432</v>
          </cell>
          <cell r="S209">
            <v>0</v>
          </cell>
          <cell r="T209">
            <v>156881</v>
          </cell>
          <cell r="U209">
            <v>604071</v>
          </cell>
          <cell r="V209">
            <v>566</v>
          </cell>
          <cell r="W209">
            <v>0</v>
          </cell>
          <cell r="X209">
            <v>0</v>
          </cell>
          <cell r="Y209">
            <v>57222</v>
          </cell>
          <cell r="Z209">
            <v>2415786</v>
          </cell>
          <cell r="AA209">
            <v>2652887</v>
          </cell>
          <cell r="AB209" t="str">
            <v>ERIG</v>
          </cell>
          <cell r="AC209">
            <v>1101</v>
          </cell>
          <cell r="AD209">
            <v>2</v>
          </cell>
          <cell r="AE209">
            <v>112455</v>
          </cell>
        </row>
        <row r="210">
          <cell r="A210" t="str">
            <v>SML</v>
          </cell>
          <cell r="B210">
            <v>0</v>
          </cell>
          <cell r="C210" t="str">
            <v>DRLN</v>
          </cell>
          <cell r="D210">
            <v>8</v>
          </cell>
          <cell r="E210">
            <v>1</v>
          </cell>
          <cell r="F210" t="str">
            <v xml:space="preserve">B </v>
          </cell>
          <cell r="G210">
            <v>10</v>
          </cell>
          <cell r="H210">
            <v>113</v>
          </cell>
          <cell r="I210">
            <v>228220</v>
          </cell>
          <cell r="J210">
            <v>0</v>
          </cell>
          <cell r="K210">
            <v>0</v>
          </cell>
          <cell r="L210">
            <v>0</v>
          </cell>
          <cell r="M210">
            <v>0</v>
          </cell>
          <cell r="N210">
            <v>0</v>
          </cell>
          <cell r="O210">
            <v>4862796</v>
          </cell>
          <cell r="P210">
            <v>0</v>
          </cell>
          <cell r="Q210">
            <v>0</v>
          </cell>
          <cell r="R210">
            <v>6079</v>
          </cell>
          <cell r="S210">
            <v>0</v>
          </cell>
          <cell r="T210">
            <v>40225</v>
          </cell>
          <cell r="U210">
            <v>1215773</v>
          </cell>
          <cell r="V210">
            <v>189</v>
          </cell>
          <cell r="W210">
            <v>0</v>
          </cell>
          <cell r="X210">
            <v>0</v>
          </cell>
          <cell r="Y210">
            <v>21965</v>
          </cell>
          <cell r="Z210">
            <v>4862796</v>
          </cell>
          <cell r="AA210">
            <v>4931254</v>
          </cell>
          <cell r="AB210" t="str">
            <v>ERIG</v>
          </cell>
          <cell r="AC210">
            <v>1101</v>
          </cell>
          <cell r="AD210">
            <v>2</v>
          </cell>
          <cell r="AE210">
            <v>228220</v>
          </cell>
        </row>
        <row r="211">
          <cell r="A211" t="str">
            <v>SML</v>
          </cell>
          <cell r="B211">
            <v>0</v>
          </cell>
          <cell r="C211" t="str">
            <v>DRLN</v>
          </cell>
          <cell r="D211">
            <v>8</v>
          </cell>
          <cell r="E211">
            <v>1</v>
          </cell>
          <cell r="F211" t="str">
            <v xml:space="preserve">B </v>
          </cell>
          <cell r="G211">
            <v>11</v>
          </cell>
          <cell r="H211">
            <v>504</v>
          </cell>
          <cell r="I211">
            <v>12480</v>
          </cell>
          <cell r="J211">
            <v>0</v>
          </cell>
          <cell r="K211">
            <v>0</v>
          </cell>
          <cell r="L211">
            <v>0</v>
          </cell>
          <cell r="M211">
            <v>0</v>
          </cell>
          <cell r="N211">
            <v>0</v>
          </cell>
          <cell r="O211">
            <v>70583</v>
          </cell>
          <cell r="P211">
            <v>0</v>
          </cell>
          <cell r="Q211">
            <v>0</v>
          </cell>
          <cell r="R211">
            <v>2290</v>
          </cell>
          <cell r="S211">
            <v>0</v>
          </cell>
          <cell r="T211">
            <v>43276</v>
          </cell>
          <cell r="U211">
            <v>0</v>
          </cell>
          <cell r="V211">
            <v>0</v>
          </cell>
          <cell r="W211">
            <v>0</v>
          </cell>
          <cell r="X211">
            <v>0</v>
          </cell>
          <cell r="Y211">
            <v>5529</v>
          </cell>
          <cell r="Z211">
            <v>70583</v>
          </cell>
          <cell r="AA211">
            <v>121678</v>
          </cell>
          <cell r="AB211" t="str">
            <v>ERIG</v>
          </cell>
          <cell r="AC211">
            <v>1101</v>
          </cell>
          <cell r="AD211">
            <v>2</v>
          </cell>
          <cell r="AE211">
            <v>10298</v>
          </cell>
        </row>
        <row r="212">
          <cell r="A212" t="str">
            <v>SML</v>
          </cell>
          <cell r="B212">
            <v>0</v>
          </cell>
          <cell r="C212" t="str">
            <v>DRLN</v>
          </cell>
          <cell r="D212">
            <v>8</v>
          </cell>
          <cell r="E212">
            <v>1</v>
          </cell>
          <cell r="F212" t="str">
            <v xml:space="preserve">B </v>
          </cell>
          <cell r="G212">
            <v>12</v>
          </cell>
          <cell r="H212">
            <v>592</v>
          </cell>
          <cell r="I212">
            <v>35968</v>
          </cell>
          <cell r="J212">
            <v>0</v>
          </cell>
          <cell r="K212">
            <v>0</v>
          </cell>
          <cell r="L212">
            <v>0</v>
          </cell>
          <cell r="M212">
            <v>0</v>
          </cell>
          <cell r="N212">
            <v>0</v>
          </cell>
          <cell r="O212">
            <v>331358</v>
          </cell>
          <cell r="P212">
            <v>0</v>
          </cell>
          <cell r="Q212">
            <v>0</v>
          </cell>
          <cell r="R212">
            <v>6279</v>
          </cell>
          <cell r="S212">
            <v>0</v>
          </cell>
          <cell r="T212">
            <v>53081</v>
          </cell>
          <cell r="U212">
            <v>56361</v>
          </cell>
          <cell r="V212">
            <v>189</v>
          </cell>
          <cell r="W212">
            <v>0</v>
          </cell>
          <cell r="X212">
            <v>0</v>
          </cell>
          <cell r="Y212">
            <v>17036</v>
          </cell>
          <cell r="Z212">
            <v>331358</v>
          </cell>
          <cell r="AA212">
            <v>407943</v>
          </cell>
          <cell r="AB212" t="str">
            <v>ERIG</v>
          </cell>
          <cell r="AC212">
            <v>1101</v>
          </cell>
          <cell r="AD212">
            <v>2</v>
          </cell>
          <cell r="AE212">
            <v>35968</v>
          </cell>
        </row>
        <row r="213">
          <cell r="A213" t="str">
            <v>SML</v>
          </cell>
          <cell r="B213">
            <v>0</v>
          </cell>
          <cell r="C213" t="str">
            <v>DRLN</v>
          </cell>
          <cell r="D213">
            <v>8</v>
          </cell>
          <cell r="E213">
            <v>1</v>
          </cell>
          <cell r="F213" t="str">
            <v xml:space="preserve">B </v>
          </cell>
          <cell r="G213">
            <v>13</v>
          </cell>
          <cell r="H213">
            <v>133</v>
          </cell>
          <cell r="I213">
            <v>16518</v>
          </cell>
          <cell r="J213">
            <v>0</v>
          </cell>
          <cell r="K213">
            <v>0</v>
          </cell>
          <cell r="L213">
            <v>0</v>
          </cell>
          <cell r="M213">
            <v>0</v>
          </cell>
          <cell r="N213">
            <v>0</v>
          </cell>
          <cell r="O213">
            <v>246725</v>
          </cell>
          <cell r="P213">
            <v>0</v>
          </cell>
          <cell r="Q213">
            <v>0</v>
          </cell>
          <cell r="R213">
            <v>2607</v>
          </cell>
          <cell r="S213">
            <v>0</v>
          </cell>
          <cell r="T213">
            <v>18745</v>
          </cell>
          <cell r="U213">
            <v>41947</v>
          </cell>
          <cell r="V213">
            <v>0</v>
          </cell>
          <cell r="W213">
            <v>0</v>
          </cell>
          <cell r="X213">
            <v>0</v>
          </cell>
          <cell r="Y213">
            <v>5046</v>
          </cell>
          <cell r="Z213">
            <v>246725</v>
          </cell>
          <cell r="AA213">
            <v>273123</v>
          </cell>
          <cell r="AB213" t="str">
            <v>ERIG</v>
          </cell>
          <cell r="AC213">
            <v>1101</v>
          </cell>
          <cell r="AD213">
            <v>2</v>
          </cell>
          <cell r="AE213">
            <v>16518</v>
          </cell>
        </row>
        <row r="214">
          <cell r="A214" t="str">
            <v>SML</v>
          </cell>
          <cell r="B214">
            <v>0</v>
          </cell>
          <cell r="C214" t="str">
            <v>DRLN</v>
          </cell>
          <cell r="D214">
            <v>8</v>
          </cell>
          <cell r="E214">
            <v>1</v>
          </cell>
          <cell r="F214" t="str">
            <v xml:space="preserve">B </v>
          </cell>
          <cell r="G214">
            <v>14</v>
          </cell>
          <cell r="H214">
            <v>7</v>
          </cell>
          <cell r="I214">
            <v>1049</v>
          </cell>
          <cell r="J214">
            <v>0</v>
          </cell>
          <cell r="K214">
            <v>0</v>
          </cell>
          <cell r="L214">
            <v>0</v>
          </cell>
          <cell r="M214">
            <v>0</v>
          </cell>
          <cell r="N214">
            <v>0</v>
          </cell>
          <cell r="O214">
            <v>13351</v>
          </cell>
          <cell r="P214">
            <v>0</v>
          </cell>
          <cell r="Q214">
            <v>0</v>
          </cell>
          <cell r="R214">
            <v>103</v>
          </cell>
          <cell r="S214">
            <v>0</v>
          </cell>
          <cell r="T214">
            <v>532</v>
          </cell>
          <cell r="U214">
            <v>2270</v>
          </cell>
          <cell r="V214">
            <v>0</v>
          </cell>
          <cell r="W214">
            <v>0</v>
          </cell>
          <cell r="X214">
            <v>0</v>
          </cell>
          <cell r="Y214">
            <v>690</v>
          </cell>
          <cell r="Z214">
            <v>13351</v>
          </cell>
          <cell r="AA214">
            <v>14676</v>
          </cell>
          <cell r="AB214" t="str">
            <v>ERIG</v>
          </cell>
          <cell r="AC214">
            <v>1101</v>
          </cell>
          <cell r="AD214">
            <v>2</v>
          </cell>
          <cell r="AE214">
            <v>1049</v>
          </cell>
        </row>
        <row r="215">
          <cell r="A215" t="str">
            <v>SML</v>
          </cell>
          <cell r="B215">
            <v>0</v>
          </cell>
          <cell r="C215" t="str">
            <v>DRLN</v>
          </cell>
          <cell r="D215">
            <v>8</v>
          </cell>
          <cell r="E215">
            <v>1</v>
          </cell>
          <cell r="F215" t="str">
            <v xml:space="preserve">B </v>
          </cell>
          <cell r="G215">
            <v>15</v>
          </cell>
          <cell r="H215">
            <v>13</v>
          </cell>
          <cell r="I215">
            <v>3984</v>
          </cell>
          <cell r="J215">
            <v>0</v>
          </cell>
          <cell r="K215">
            <v>0</v>
          </cell>
          <cell r="L215">
            <v>0</v>
          </cell>
          <cell r="M215">
            <v>0</v>
          </cell>
          <cell r="N215">
            <v>0</v>
          </cell>
          <cell r="O215">
            <v>67646</v>
          </cell>
          <cell r="P215">
            <v>0</v>
          </cell>
          <cell r="Q215">
            <v>0</v>
          </cell>
          <cell r="R215">
            <v>447</v>
          </cell>
          <cell r="S215">
            <v>0</v>
          </cell>
          <cell r="T215">
            <v>12698</v>
          </cell>
          <cell r="U215">
            <v>14305</v>
          </cell>
          <cell r="V215">
            <v>0</v>
          </cell>
          <cell r="W215">
            <v>0</v>
          </cell>
          <cell r="X215">
            <v>0</v>
          </cell>
          <cell r="Y215">
            <v>542</v>
          </cell>
          <cell r="Z215">
            <v>67646</v>
          </cell>
          <cell r="AA215">
            <v>81333</v>
          </cell>
          <cell r="AB215" t="str">
            <v>ERIG</v>
          </cell>
          <cell r="AC215">
            <v>1101</v>
          </cell>
          <cell r="AD215">
            <v>2</v>
          </cell>
          <cell r="AE215">
            <v>3984</v>
          </cell>
        </row>
        <row r="216">
          <cell r="A216" t="str">
            <v>SML</v>
          </cell>
          <cell r="B216">
            <v>0</v>
          </cell>
          <cell r="C216" t="str">
            <v>DRLN</v>
          </cell>
          <cell r="D216">
            <v>8</v>
          </cell>
          <cell r="E216">
            <v>2</v>
          </cell>
          <cell r="F216" t="str">
            <v>A3</v>
          </cell>
          <cell r="G216">
            <v>26</v>
          </cell>
          <cell r="H216">
            <v>3</v>
          </cell>
          <cell r="I216">
            <v>14963109</v>
          </cell>
          <cell r="J216">
            <v>1159131</v>
          </cell>
          <cell r="K216">
            <v>13803978</v>
          </cell>
          <cell r="L216">
            <v>45000</v>
          </cell>
          <cell r="M216">
            <v>28900</v>
          </cell>
          <cell r="N216">
            <v>24100</v>
          </cell>
          <cell r="O216">
            <v>86416704</v>
          </cell>
          <cell r="P216">
            <v>60026652</v>
          </cell>
          <cell r="Q216">
            <v>183593</v>
          </cell>
          <cell r="R216">
            <v>0</v>
          </cell>
          <cell r="S216">
            <v>0</v>
          </cell>
          <cell r="T216">
            <v>6168326</v>
          </cell>
          <cell r="U216">
            <v>36656737</v>
          </cell>
          <cell r="V216">
            <v>0</v>
          </cell>
          <cell r="W216">
            <v>0</v>
          </cell>
          <cell r="X216">
            <v>0</v>
          </cell>
          <cell r="Y216">
            <v>0</v>
          </cell>
          <cell r="Z216">
            <v>146626949</v>
          </cell>
          <cell r="AA216">
            <v>152795275</v>
          </cell>
          <cell r="AB216" t="str">
            <v>ERIG</v>
          </cell>
          <cell r="AC216">
            <v>1101</v>
          </cell>
          <cell r="AD216">
            <v>2</v>
          </cell>
          <cell r="AE216">
            <v>14963109</v>
          </cell>
        </row>
        <row r="217">
          <cell r="A217" t="str">
            <v>SML</v>
          </cell>
          <cell r="B217">
            <v>0</v>
          </cell>
          <cell r="C217" t="str">
            <v>DRLN</v>
          </cell>
          <cell r="D217">
            <v>8</v>
          </cell>
          <cell r="E217">
            <v>2</v>
          </cell>
          <cell r="F217" t="str">
            <v>A4</v>
          </cell>
          <cell r="G217">
            <v>22</v>
          </cell>
          <cell r="H217">
            <v>5</v>
          </cell>
          <cell r="I217">
            <v>1656453</v>
          </cell>
          <cell r="J217">
            <v>133513</v>
          </cell>
          <cell r="K217">
            <v>1522940</v>
          </cell>
          <cell r="L217">
            <v>5697</v>
          </cell>
          <cell r="M217">
            <v>3748</v>
          </cell>
          <cell r="N217">
            <v>3711</v>
          </cell>
          <cell r="O217">
            <v>11647594</v>
          </cell>
          <cell r="P217">
            <v>10272864</v>
          </cell>
          <cell r="Q217">
            <v>221735</v>
          </cell>
          <cell r="R217">
            <v>65256</v>
          </cell>
          <cell r="S217">
            <v>0</v>
          </cell>
          <cell r="T217">
            <v>3703</v>
          </cell>
          <cell r="U217">
            <v>5535550</v>
          </cell>
          <cell r="V217">
            <v>0</v>
          </cell>
          <cell r="W217">
            <v>0</v>
          </cell>
          <cell r="X217">
            <v>0</v>
          </cell>
          <cell r="Y217">
            <v>0</v>
          </cell>
          <cell r="Z217">
            <v>22142193</v>
          </cell>
          <cell r="AA217">
            <v>22211152</v>
          </cell>
          <cell r="AB217" t="str">
            <v>ERIG</v>
          </cell>
          <cell r="AC217">
            <v>1101</v>
          </cell>
          <cell r="AD217">
            <v>2</v>
          </cell>
          <cell r="AE217">
            <v>1656453</v>
          </cell>
        </row>
        <row r="218">
          <cell r="A218" t="str">
            <v>SML</v>
          </cell>
          <cell r="B218">
            <v>0</v>
          </cell>
          <cell r="C218" t="str">
            <v>DRLN</v>
          </cell>
          <cell r="D218">
            <v>8</v>
          </cell>
          <cell r="E218">
            <v>2</v>
          </cell>
          <cell r="F218" t="str">
            <v>A4</v>
          </cell>
          <cell r="G218">
            <v>21</v>
          </cell>
          <cell r="H218">
            <v>5</v>
          </cell>
          <cell r="I218">
            <v>1777634</v>
          </cell>
          <cell r="J218">
            <v>138122</v>
          </cell>
          <cell r="K218">
            <v>1639512</v>
          </cell>
          <cell r="L218">
            <v>7184</v>
          </cell>
          <cell r="M218">
            <v>7071</v>
          </cell>
          <cell r="N218">
            <v>0</v>
          </cell>
          <cell r="O218">
            <v>19077514</v>
          </cell>
          <cell r="P218">
            <v>5117689</v>
          </cell>
          <cell r="Q218">
            <v>2253147</v>
          </cell>
          <cell r="R218">
            <v>4038</v>
          </cell>
          <cell r="S218">
            <v>0</v>
          </cell>
          <cell r="T218">
            <v>0</v>
          </cell>
          <cell r="U218">
            <v>6674765</v>
          </cell>
          <cell r="V218">
            <v>0</v>
          </cell>
          <cell r="W218">
            <v>250712</v>
          </cell>
          <cell r="X218">
            <v>0</v>
          </cell>
          <cell r="Y218">
            <v>0</v>
          </cell>
          <cell r="Z218">
            <v>26699062</v>
          </cell>
          <cell r="AA218">
            <v>26703100</v>
          </cell>
          <cell r="AB218" t="str">
            <v>ERIG</v>
          </cell>
          <cell r="AC218">
            <v>1101</v>
          </cell>
          <cell r="AD218">
            <v>2</v>
          </cell>
          <cell r="AE218">
            <v>1777634</v>
          </cell>
        </row>
        <row r="219">
          <cell r="A219" t="str">
            <v>SML</v>
          </cell>
          <cell r="B219">
            <v>0</v>
          </cell>
          <cell r="C219" t="str">
            <v>DRLN</v>
          </cell>
          <cell r="D219">
            <v>8</v>
          </cell>
          <cell r="E219">
            <v>2</v>
          </cell>
          <cell r="F219" t="str">
            <v>A4</v>
          </cell>
          <cell r="G219">
            <v>20</v>
          </cell>
          <cell r="H219">
            <v>23</v>
          </cell>
          <cell r="I219">
            <v>475246</v>
          </cell>
          <cell r="J219">
            <v>0</v>
          </cell>
          <cell r="K219">
            <v>0</v>
          </cell>
          <cell r="L219">
            <v>1848</v>
          </cell>
          <cell r="M219">
            <v>0</v>
          </cell>
          <cell r="N219">
            <v>0</v>
          </cell>
          <cell r="O219">
            <v>5453285</v>
          </cell>
          <cell r="P219">
            <v>1446368</v>
          </cell>
          <cell r="Q219">
            <v>724728</v>
          </cell>
          <cell r="R219">
            <v>79740</v>
          </cell>
          <cell r="S219">
            <v>0</v>
          </cell>
          <cell r="T219">
            <v>971773</v>
          </cell>
          <cell r="U219">
            <v>1954079</v>
          </cell>
          <cell r="V219">
            <v>0</v>
          </cell>
          <cell r="W219">
            <v>213667</v>
          </cell>
          <cell r="X219">
            <v>0</v>
          </cell>
          <cell r="Y219">
            <v>1578</v>
          </cell>
          <cell r="Z219">
            <v>7838048</v>
          </cell>
          <cell r="AA219">
            <v>8891139</v>
          </cell>
          <cell r="AB219" t="str">
            <v>ERIG</v>
          </cell>
          <cell r="AC219">
            <v>1101</v>
          </cell>
          <cell r="AD219">
            <v>2</v>
          </cell>
          <cell r="AE219">
            <v>475246</v>
          </cell>
        </row>
        <row r="220">
          <cell r="A220" t="str">
            <v>SML</v>
          </cell>
          <cell r="B220">
            <v>0</v>
          </cell>
          <cell r="C220" t="str">
            <v>DRLN</v>
          </cell>
          <cell r="D220">
            <v>8</v>
          </cell>
          <cell r="E220">
            <v>2</v>
          </cell>
          <cell r="F220" t="str">
            <v xml:space="preserve">B </v>
          </cell>
          <cell r="G220">
            <v>0</v>
          </cell>
          <cell r="H220">
            <v>88</v>
          </cell>
          <cell r="I220">
            <v>114095</v>
          </cell>
          <cell r="J220">
            <v>0</v>
          </cell>
          <cell r="K220">
            <v>0</v>
          </cell>
          <cell r="L220">
            <v>0</v>
          </cell>
          <cell r="M220">
            <v>0</v>
          </cell>
          <cell r="N220">
            <v>0</v>
          </cell>
          <cell r="O220">
            <v>2378163</v>
          </cell>
          <cell r="P220">
            <v>0</v>
          </cell>
          <cell r="Q220">
            <v>0</v>
          </cell>
          <cell r="R220">
            <v>40505</v>
          </cell>
          <cell r="S220">
            <v>0</v>
          </cell>
          <cell r="T220">
            <v>561769</v>
          </cell>
          <cell r="U220">
            <v>589235</v>
          </cell>
          <cell r="V220">
            <v>283</v>
          </cell>
          <cell r="W220">
            <v>0</v>
          </cell>
          <cell r="X220">
            <v>0</v>
          </cell>
          <cell r="Y220">
            <v>29502</v>
          </cell>
          <cell r="Z220">
            <v>2378163</v>
          </cell>
          <cell r="AA220">
            <v>3010222</v>
          </cell>
          <cell r="AB220" t="str">
            <v>ERIG</v>
          </cell>
          <cell r="AC220">
            <v>1101</v>
          </cell>
          <cell r="AD220">
            <v>2</v>
          </cell>
          <cell r="AE220">
            <v>113688</v>
          </cell>
        </row>
        <row r="221">
          <cell r="A221" t="str">
            <v>SML</v>
          </cell>
          <cell r="B221">
            <v>0</v>
          </cell>
          <cell r="C221" t="str">
            <v>DRLN</v>
          </cell>
          <cell r="D221">
            <v>8</v>
          </cell>
          <cell r="E221">
            <v>3</v>
          </cell>
          <cell r="F221" t="str">
            <v>A4</v>
          </cell>
          <cell r="G221">
            <v>22</v>
          </cell>
          <cell r="H221">
            <v>1</v>
          </cell>
          <cell r="I221">
            <v>100399</v>
          </cell>
          <cell r="J221">
            <v>1275</v>
          </cell>
          <cell r="K221">
            <v>99124</v>
          </cell>
          <cell r="L221">
            <v>689</v>
          </cell>
          <cell r="M221">
            <v>600</v>
          </cell>
          <cell r="N221">
            <v>60</v>
          </cell>
          <cell r="O221">
            <v>657394</v>
          </cell>
          <cell r="P221">
            <v>718865</v>
          </cell>
          <cell r="Q221">
            <v>47035</v>
          </cell>
          <cell r="R221">
            <v>0</v>
          </cell>
          <cell r="S221">
            <v>0</v>
          </cell>
          <cell r="T221">
            <v>0</v>
          </cell>
          <cell r="U221">
            <v>402414</v>
          </cell>
          <cell r="V221">
            <v>0</v>
          </cell>
          <cell r="W221">
            <v>186360</v>
          </cell>
          <cell r="X221">
            <v>0</v>
          </cell>
          <cell r="Y221">
            <v>0</v>
          </cell>
          <cell r="Z221">
            <v>1609654</v>
          </cell>
          <cell r="AA221">
            <v>1609654</v>
          </cell>
          <cell r="AB221" t="str">
            <v>ERIG</v>
          </cell>
          <cell r="AC221">
            <v>1101</v>
          </cell>
          <cell r="AD221">
            <v>2</v>
          </cell>
          <cell r="AE221">
            <v>100399</v>
          </cell>
        </row>
        <row r="222">
          <cell r="A222" t="str">
            <v>SML</v>
          </cell>
          <cell r="B222">
            <v>0</v>
          </cell>
          <cell r="C222" t="str">
            <v>DRLN</v>
          </cell>
          <cell r="D222">
            <v>8</v>
          </cell>
          <cell r="E222">
            <v>3</v>
          </cell>
          <cell r="F222" t="str">
            <v>A4</v>
          </cell>
          <cell r="G222">
            <v>20</v>
          </cell>
          <cell r="H222">
            <v>23</v>
          </cell>
          <cell r="I222">
            <v>299470</v>
          </cell>
          <cell r="J222">
            <v>0</v>
          </cell>
          <cell r="K222">
            <v>0</v>
          </cell>
          <cell r="L222">
            <v>1163</v>
          </cell>
          <cell r="M222">
            <v>0</v>
          </cell>
          <cell r="N222">
            <v>0</v>
          </cell>
          <cell r="O222">
            <v>3436315</v>
          </cell>
          <cell r="P222">
            <v>910240</v>
          </cell>
          <cell r="Q222">
            <v>217284</v>
          </cell>
          <cell r="R222">
            <v>55631</v>
          </cell>
          <cell r="S222">
            <v>0</v>
          </cell>
          <cell r="T222">
            <v>0</v>
          </cell>
          <cell r="U222">
            <v>1144818</v>
          </cell>
          <cell r="V222">
            <v>0</v>
          </cell>
          <cell r="W222">
            <v>48527</v>
          </cell>
          <cell r="X222">
            <v>0</v>
          </cell>
          <cell r="Y222">
            <v>10226</v>
          </cell>
          <cell r="Z222">
            <v>4612366</v>
          </cell>
          <cell r="AA222">
            <v>4678223</v>
          </cell>
          <cell r="AB222" t="str">
            <v>ERIG</v>
          </cell>
          <cell r="AC222">
            <v>1101</v>
          </cell>
          <cell r="AD222">
            <v>2</v>
          </cell>
          <cell r="AE222">
            <v>299470</v>
          </cell>
        </row>
        <row r="223">
          <cell r="A223" t="str">
            <v>SML</v>
          </cell>
          <cell r="B223">
            <v>0</v>
          </cell>
          <cell r="C223" t="str">
            <v>DRLN</v>
          </cell>
          <cell r="D223">
            <v>8</v>
          </cell>
          <cell r="E223">
            <v>3</v>
          </cell>
          <cell r="F223" t="str">
            <v xml:space="preserve">B </v>
          </cell>
          <cell r="G223">
            <v>0</v>
          </cell>
          <cell r="H223">
            <v>2333</v>
          </cell>
          <cell r="I223">
            <v>544891</v>
          </cell>
          <cell r="J223">
            <v>0</v>
          </cell>
          <cell r="K223">
            <v>0</v>
          </cell>
          <cell r="L223">
            <v>0</v>
          </cell>
          <cell r="M223">
            <v>0</v>
          </cell>
          <cell r="N223">
            <v>0</v>
          </cell>
          <cell r="O223">
            <v>11344270</v>
          </cell>
          <cell r="P223">
            <v>0</v>
          </cell>
          <cell r="Q223">
            <v>0</v>
          </cell>
          <cell r="R223">
            <v>168910</v>
          </cell>
          <cell r="S223">
            <v>0</v>
          </cell>
          <cell r="T223">
            <v>1464387</v>
          </cell>
          <cell r="U223">
            <v>2808323</v>
          </cell>
          <cell r="V223">
            <v>1604</v>
          </cell>
          <cell r="W223">
            <v>0</v>
          </cell>
          <cell r="X223">
            <v>0</v>
          </cell>
          <cell r="Y223">
            <v>405872</v>
          </cell>
          <cell r="Z223">
            <v>11344270</v>
          </cell>
          <cell r="AA223">
            <v>13385043</v>
          </cell>
          <cell r="AB223" t="str">
            <v>ERIG</v>
          </cell>
          <cell r="AC223">
            <v>1101</v>
          </cell>
          <cell r="AD223">
            <v>2</v>
          </cell>
          <cell r="AE223">
            <v>532637</v>
          </cell>
        </row>
        <row r="224">
          <cell r="A224" t="str">
            <v>SML</v>
          </cell>
          <cell r="B224">
            <v>0</v>
          </cell>
          <cell r="C224" t="str">
            <v>DRLN</v>
          </cell>
          <cell r="D224">
            <v>8</v>
          </cell>
          <cell r="E224">
            <v>4</v>
          </cell>
          <cell r="F224" t="str">
            <v>A4</v>
          </cell>
          <cell r="G224">
            <v>21</v>
          </cell>
          <cell r="H224">
            <v>1</v>
          </cell>
          <cell r="I224">
            <v>303028</v>
          </cell>
          <cell r="J224">
            <v>8122</v>
          </cell>
          <cell r="K224">
            <v>294906</v>
          </cell>
          <cell r="L224">
            <v>624</v>
          </cell>
          <cell r="M224">
            <v>624</v>
          </cell>
          <cell r="N224">
            <v>0</v>
          </cell>
          <cell r="O224">
            <v>1622206</v>
          </cell>
          <cell r="P224">
            <v>290784</v>
          </cell>
          <cell r="Q224">
            <v>77748</v>
          </cell>
          <cell r="R224">
            <v>0</v>
          </cell>
          <cell r="S224">
            <v>0</v>
          </cell>
          <cell r="T224">
            <v>0</v>
          </cell>
          <cell r="U224">
            <v>0</v>
          </cell>
          <cell r="V224">
            <v>0</v>
          </cell>
          <cell r="W224">
            <v>22368</v>
          </cell>
          <cell r="X224">
            <v>0</v>
          </cell>
          <cell r="Y224">
            <v>0</v>
          </cell>
          <cell r="Z224">
            <v>2013106</v>
          </cell>
          <cell r="AA224">
            <v>2013106</v>
          </cell>
          <cell r="AB224" t="str">
            <v>ERIG</v>
          </cell>
          <cell r="AC224">
            <v>1101</v>
          </cell>
          <cell r="AD224">
            <v>2</v>
          </cell>
          <cell r="AE224">
            <v>303028</v>
          </cell>
        </row>
        <row r="225">
          <cell r="A225" t="str">
            <v>SML</v>
          </cell>
          <cell r="B225">
            <v>0</v>
          </cell>
          <cell r="C225" t="str">
            <v>DRLN</v>
          </cell>
          <cell r="D225">
            <v>8</v>
          </cell>
          <cell r="E225">
            <v>4</v>
          </cell>
          <cell r="F225" t="str">
            <v>A4</v>
          </cell>
          <cell r="G225">
            <v>20</v>
          </cell>
          <cell r="H225">
            <v>2</v>
          </cell>
          <cell r="I225">
            <v>338</v>
          </cell>
          <cell r="J225">
            <v>0</v>
          </cell>
          <cell r="K225">
            <v>0</v>
          </cell>
          <cell r="L225">
            <v>7</v>
          </cell>
          <cell r="M225">
            <v>0</v>
          </cell>
          <cell r="N225">
            <v>0</v>
          </cell>
          <cell r="O225">
            <v>2618</v>
          </cell>
          <cell r="P225">
            <v>3696</v>
          </cell>
          <cell r="Q225">
            <v>0</v>
          </cell>
          <cell r="R225">
            <v>337</v>
          </cell>
          <cell r="S225">
            <v>0</v>
          </cell>
          <cell r="T225">
            <v>0</v>
          </cell>
          <cell r="U225">
            <v>0</v>
          </cell>
          <cell r="V225">
            <v>0</v>
          </cell>
          <cell r="W225">
            <v>0</v>
          </cell>
          <cell r="X225">
            <v>0</v>
          </cell>
          <cell r="Y225">
            <v>0</v>
          </cell>
          <cell r="Z225">
            <v>6314</v>
          </cell>
          <cell r="AA225">
            <v>6651</v>
          </cell>
          <cell r="AB225" t="str">
            <v>ERIG</v>
          </cell>
          <cell r="AC225">
            <v>1101</v>
          </cell>
          <cell r="AD225">
            <v>2</v>
          </cell>
          <cell r="AE225">
            <v>338</v>
          </cell>
        </row>
        <row r="226">
          <cell r="A226" t="str">
            <v>SML</v>
          </cell>
          <cell r="B226">
            <v>0</v>
          </cell>
          <cell r="C226" t="str">
            <v>DRLN</v>
          </cell>
          <cell r="D226">
            <v>8</v>
          </cell>
          <cell r="E226">
            <v>4</v>
          </cell>
          <cell r="F226" t="str">
            <v xml:space="preserve">B </v>
          </cell>
          <cell r="G226">
            <v>0</v>
          </cell>
          <cell r="H226">
            <v>504</v>
          </cell>
          <cell r="I226">
            <v>269142</v>
          </cell>
          <cell r="J226">
            <v>0</v>
          </cell>
          <cell r="K226">
            <v>0</v>
          </cell>
          <cell r="L226">
            <v>0</v>
          </cell>
          <cell r="M226">
            <v>0</v>
          </cell>
          <cell r="N226">
            <v>0</v>
          </cell>
          <cell r="O226">
            <v>2634473</v>
          </cell>
          <cell r="P226">
            <v>0</v>
          </cell>
          <cell r="Q226">
            <v>0</v>
          </cell>
          <cell r="R226">
            <v>438</v>
          </cell>
          <cell r="S226">
            <v>0</v>
          </cell>
          <cell r="T226">
            <v>310988</v>
          </cell>
          <cell r="U226">
            <v>0</v>
          </cell>
          <cell r="V226">
            <v>40742</v>
          </cell>
          <cell r="W226">
            <v>0</v>
          </cell>
          <cell r="X226">
            <v>0</v>
          </cell>
          <cell r="Y226">
            <v>0</v>
          </cell>
          <cell r="Z226">
            <v>2634473</v>
          </cell>
          <cell r="AA226">
            <v>2986641</v>
          </cell>
          <cell r="AB226" t="str">
            <v>ERIG</v>
          </cell>
          <cell r="AC226">
            <v>1101</v>
          </cell>
          <cell r="AD226">
            <v>2</v>
          </cell>
          <cell r="AE226">
            <v>266697</v>
          </cell>
        </row>
        <row r="227">
          <cell r="A227" t="str">
            <v>SML</v>
          </cell>
          <cell r="B227">
            <v>0</v>
          </cell>
          <cell r="C227" t="str">
            <v>DRLN</v>
          </cell>
          <cell r="D227">
            <v>8</v>
          </cell>
          <cell r="E227">
            <v>5</v>
          </cell>
          <cell r="F227" t="str">
            <v>A4</v>
          </cell>
          <cell r="G227">
            <v>20</v>
          </cell>
          <cell r="H227">
            <v>9</v>
          </cell>
          <cell r="I227">
            <v>173689</v>
          </cell>
          <cell r="J227">
            <v>0</v>
          </cell>
          <cell r="K227">
            <v>0</v>
          </cell>
          <cell r="L227">
            <v>574</v>
          </cell>
          <cell r="M227">
            <v>0</v>
          </cell>
          <cell r="N227">
            <v>0</v>
          </cell>
          <cell r="O227">
            <v>1542754</v>
          </cell>
          <cell r="P227">
            <v>358657</v>
          </cell>
          <cell r="Q227">
            <v>83142</v>
          </cell>
          <cell r="R227">
            <v>39266</v>
          </cell>
          <cell r="S227">
            <v>0</v>
          </cell>
          <cell r="T227">
            <v>0</v>
          </cell>
          <cell r="U227">
            <v>72595</v>
          </cell>
          <cell r="V227">
            <v>0</v>
          </cell>
          <cell r="W227">
            <v>19763</v>
          </cell>
          <cell r="X227">
            <v>0</v>
          </cell>
          <cell r="Y227">
            <v>0</v>
          </cell>
          <cell r="Z227">
            <v>2004316</v>
          </cell>
          <cell r="AA227">
            <v>2043582</v>
          </cell>
          <cell r="AB227" t="str">
            <v>ERIG</v>
          </cell>
          <cell r="AC227">
            <v>1101</v>
          </cell>
          <cell r="AD227">
            <v>2</v>
          </cell>
          <cell r="AE227">
            <v>173689</v>
          </cell>
        </row>
        <row r="228">
          <cell r="A228" t="str">
            <v>SML</v>
          </cell>
          <cell r="B228">
            <v>0</v>
          </cell>
          <cell r="C228" t="str">
            <v>DRLN</v>
          </cell>
          <cell r="D228">
            <v>8</v>
          </cell>
          <cell r="E228">
            <v>5</v>
          </cell>
          <cell r="F228" t="str">
            <v xml:space="preserve">B </v>
          </cell>
          <cell r="G228">
            <v>0</v>
          </cell>
          <cell r="H228">
            <v>219</v>
          </cell>
          <cell r="I228">
            <v>132817</v>
          </cell>
          <cell r="J228">
            <v>0</v>
          </cell>
          <cell r="K228">
            <v>0</v>
          </cell>
          <cell r="L228">
            <v>0</v>
          </cell>
          <cell r="M228">
            <v>0</v>
          </cell>
          <cell r="N228">
            <v>0</v>
          </cell>
          <cell r="O228">
            <v>2618808</v>
          </cell>
          <cell r="P228">
            <v>0</v>
          </cell>
          <cell r="Q228">
            <v>0</v>
          </cell>
          <cell r="R228">
            <v>4436</v>
          </cell>
          <cell r="S228">
            <v>0</v>
          </cell>
          <cell r="T228">
            <v>0</v>
          </cell>
          <cell r="U228">
            <v>545023</v>
          </cell>
          <cell r="V228">
            <v>0</v>
          </cell>
          <cell r="W228">
            <v>0</v>
          </cell>
          <cell r="X228">
            <v>0</v>
          </cell>
          <cell r="Y228">
            <v>0</v>
          </cell>
          <cell r="Z228">
            <v>2618808</v>
          </cell>
          <cell r="AA228">
            <v>2623244</v>
          </cell>
          <cell r="AB228" t="str">
            <v>ERIG</v>
          </cell>
          <cell r="AC228">
            <v>1101</v>
          </cell>
          <cell r="AD228">
            <v>2</v>
          </cell>
          <cell r="AE228">
            <v>132057</v>
          </cell>
        </row>
        <row r="229">
          <cell r="A229" t="str">
            <v>SML</v>
          </cell>
          <cell r="B229">
            <v>0</v>
          </cell>
          <cell r="C229" t="str">
            <v>DRLN</v>
          </cell>
          <cell r="D229">
            <v>8</v>
          </cell>
          <cell r="E229">
            <v>6</v>
          </cell>
          <cell r="F229" t="str">
            <v xml:space="preserve">B </v>
          </cell>
          <cell r="G229">
            <v>0</v>
          </cell>
          <cell r="H229">
            <v>3</v>
          </cell>
          <cell r="I229">
            <v>380088</v>
          </cell>
          <cell r="J229">
            <v>0</v>
          </cell>
          <cell r="K229">
            <v>0</v>
          </cell>
          <cell r="L229">
            <v>0</v>
          </cell>
          <cell r="M229">
            <v>0</v>
          </cell>
          <cell r="N229">
            <v>0</v>
          </cell>
          <cell r="O229">
            <v>4474901</v>
          </cell>
          <cell r="P229">
            <v>0</v>
          </cell>
          <cell r="Q229">
            <v>0</v>
          </cell>
          <cell r="R229">
            <v>0</v>
          </cell>
          <cell r="S229">
            <v>0</v>
          </cell>
          <cell r="T229">
            <v>0</v>
          </cell>
          <cell r="U229">
            <v>1118726</v>
          </cell>
          <cell r="V229">
            <v>0</v>
          </cell>
          <cell r="W229">
            <v>0</v>
          </cell>
          <cell r="X229">
            <v>0</v>
          </cell>
          <cell r="Y229">
            <v>0</v>
          </cell>
          <cell r="Z229">
            <v>4474901</v>
          </cell>
          <cell r="AA229">
            <v>4474901</v>
          </cell>
          <cell r="AB229" t="str">
            <v>ERIG</v>
          </cell>
          <cell r="AC229">
            <v>1101</v>
          </cell>
          <cell r="AD229">
            <v>2</v>
          </cell>
          <cell r="AE229">
            <v>380088</v>
          </cell>
        </row>
        <row r="230">
          <cell r="A230" t="str">
            <v>SML</v>
          </cell>
          <cell r="B230">
            <v>0</v>
          </cell>
          <cell r="C230" t="str">
            <v>DRLN</v>
          </cell>
          <cell r="D230">
            <v>8</v>
          </cell>
          <cell r="E230">
            <v>7</v>
          </cell>
          <cell r="F230" t="str">
            <v>A4</v>
          </cell>
          <cell r="G230">
            <v>22</v>
          </cell>
          <cell r="H230">
            <v>6</v>
          </cell>
          <cell r="I230">
            <v>1946230</v>
          </cell>
          <cell r="J230">
            <v>151998</v>
          </cell>
          <cell r="K230">
            <v>1794232</v>
          </cell>
          <cell r="L230">
            <v>6434</v>
          </cell>
          <cell r="M230">
            <v>3608</v>
          </cell>
          <cell r="N230">
            <v>2826</v>
          </cell>
          <cell r="O230">
            <v>11601408</v>
          </cell>
          <cell r="P230">
            <v>7090453</v>
          </cell>
          <cell r="Q230">
            <v>289883</v>
          </cell>
          <cell r="R230">
            <v>0</v>
          </cell>
          <cell r="S230">
            <v>0</v>
          </cell>
          <cell r="T230">
            <v>0</v>
          </cell>
          <cell r="U230">
            <v>4776969</v>
          </cell>
          <cell r="V230">
            <v>0</v>
          </cell>
          <cell r="W230">
            <v>126134</v>
          </cell>
          <cell r="X230">
            <v>0</v>
          </cell>
          <cell r="Y230">
            <v>0</v>
          </cell>
          <cell r="Z230">
            <v>19107878</v>
          </cell>
          <cell r="AA230">
            <v>19107878</v>
          </cell>
          <cell r="AB230" t="str">
            <v>ERIG</v>
          </cell>
          <cell r="AC230">
            <v>1101</v>
          </cell>
          <cell r="AD230">
            <v>2</v>
          </cell>
          <cell r="AE230">
            <v>1946230</v>
          </cell>
        </row>
        <row r="231">
          <cell r="A231" t="str">
            <v>SML</v>
          </cell>
          <cell r="B231">
            <v>0</v>
          </cell>
          <cell r="C231" t="str">
            <v>DRLN</v>
          </cell>
          <cell r="D231">
            <v>8</v>
          </cell>
          <cell r="E231">
            <v>7</v>
          </cell>
          <cell r="F231" t="str">
            <v>A4</v>
          </cell>
          <cell r="G231">
            <v>20</v>
          </cell>
          <cell r="H231">
            <v>27</v>
          </cell>
          <cell r="I231">
            <v>292410</v>
          </cell>
          <cell r="J231">
            <v>0</v>
          </cell>
          <cell r="K231">
            <v>0</v>
          </cell>
          <cell r="L231">
            <v>1009</v>
          </cell>
          <cell r="M231">
            <v>0</v>
          </cell>
          <cell r="N231">
            <v>0</v>
          </cell>
          <cell r="O231">
            <v>2851976</v>
          </cell>
          <cell r="P231">
            <v>697864</v>
          </cell>
          <cell r="Q231">
            <v>396453</v>
          </cell>
          <cell r="R231">
            <v>0</v>
          </cell>
          <cell r="S231">
            <v>0</v>
          </cell>
          <cell r="T231">
            <v>0</v>
          </cell>
          <cell r="U231">
            <v>1014133</v>
          </cell>
          <cell r="V231">
            <v>0</v>
          </cell>
          <cell r="W231">
            <v>110224</v>
          </cell>
          <cell r="X231">
            <v>0</v>
          </cell>
          <cell r="Y231">
            <v>0</v>
          </cell>
          <cell r="Z231">
            <v>4056517</v>
          </cell>
          <cell r="AA231">
            <v>4056517</v>
          </cell>
          <cell r="AB231" t="str">
            <v>ERIG</v>
          </cell>
          <cell r="AC231">
            <v>1101</v>
          </cell>
          <cell r="AD231">
            <v>2</v>
          </cell>
          <cell r="AE231">
            <v>292410</v>
          </cell>
        </row>
        <row r="232">
          <cell r="A232" t="str">
            <v>SML</v>
          </cell>
          <cell r="B232">
            <v>0</v>
          </cell>
          <cell r="C232" t="str">
            <v>DRLN</v>
          </cell>
          <cell r="D232">
            <v>8</v>
          </cell>
          <cell r="E232">
            <v>7</v>
          </cell>
          <cell r="F232" t="str">
            <v xml:space="preserve">B </v>
          </cell>
          <cell r="G232">
            <v>0</v>
          </cell>
          <cell r="H232">
            <v>14</v>
          </cell>
          <cell r="I232">
            <v>45898</v>
          </cell>
          <cell r="J232">
            <v>0</v>
          </cell>
          <cell r="K232">
            <v>0</v>
          </cell>
          <cell r="L232">
            <v>0</v>
          </cell>
          <cell r="M232">
            <v>0</v>
          </cell>
          <cell r="N232">
            <v>0</v>
          </cell>
          <cell r="O232">
            <v>812148</v>
          </cell>
          <cell r="P232">
            <v>0</v>
          </cell>
          <cell r="Q232">
            <v>0</v>
          </cell>
          <cell r="R232">
            <v>426</v>
          </cell>
          <cell r="S232">
            <v>0</v>
          </cell>
          <cell r="T232">
            <v>0</v>
          </cell>
          <cell r="U232">
            <v>203036</v>
          </cell>
          <cell r="V232">
            <v>0</v>
          </cell>
          <cell r="W232">
            <v>0</v>
          </cell>
          <cell r="X232">
            <v>0</v>
          </cell>
          <cell r="Y232">
            <v>0</v>
          </cell>
          <cell r="Z232">
            <v>812148</v>
          </cell>
          <cell r="AA232">
            <v>812574</v>
          </cell>
          <cell r="AB232" t="str">
            <v>ERIG</v>
          </cell>
          <cell r="AC232">
            <v>1101</v>
          </cell>
          <cell r="AD232">
            <v>2</v>
          </cell>
          <cell r="AE232">
            <v>45898</v>
          </cell>
        </row>
        <row r="233">
          <cell r="A233" t="str">
            <v>SML</v>
          </cell>
          <cell r="B233">
            <v>0</v>
          </cell>
          <cell r="C233" t="str">
            <v>DRLN</v>
          </cell>
          <cell r="D233">
            <v>8</v>
          </cell>
          <cell r="E233">
            <v>8</v>
          </cell>
          <cell r="F233" t="str">
            <v xml:space="preserve">B </v>
          </cell>
          <cell r="G233">
            <v>0</v>
          </cell>
          <cell r="H233">
            <v>10</v>
          </cell>
          <cell r="I233">
            <v>12029</v>
          </cell>
          <cell r="J233">
            <v>0</v>
          </cell>
          <cell r="K233">
            <v>0</v>
          </cell>
          <cell r="L233">
            <v>0</v>
          </cell>
          <cell r="M233">
            <v>0</v>
          </cell>
          <cell r="N233">
            <v>0</v>
          </cell>
          <cell r="O233">
            <v>250425</v>
          </cell>
          <cell r="P233">
            <v>0</v>
          </cell>
          <cell r="Q233">
            <v>0</v>
          </cell>
          <cell r="R233">
            <v>0</v>
          </cell>
          <cell r="S233">
            <v>0</v>
          </cell>
          <cell r="T233">
            <v>0</v>
          </cell>
          <cell r="U233">
            <v>62606</v>
          </cell>
          <cell r="V233">
            <v>0</v>
          </cell>
          <cell r="W233">
            <v>0</v>
          </cell>
          <cell r="X233">
            <v>0</v>
          </cell>
          <cell r="Y233">
            <v>0</v>
          </cell>
          <cell r="Z233">
            <v>250425</v>
          </cell>
          <cell r="AA233">
            <v>250425</v>
          </cell>
          <cell r="AB233" t="str">
            <v>ERIG</v>
          </cell>
          <cell r="AC233">
            <v>1101</v>
          </cell>
          <cell r="AD233">
            <v>2</v>
          </cell>
          <cell r="AE233">
            <v>12029</v>
          </cell>
        </row>
        <row r="234">
          <cell r="A234" t="str">
            <v>SSE</v>
          </cell>
          <cell r="B234">
            <v>1</v>
          </cell>
          <cell r="C234" t="str">
            <v>DRME</v>
          </cell>
          <cell r="D234">
            <v>11</v>
          </cell>
          <cell r="E234">
            <v>1</v>
          </cell>
          <cell r="F234" t="str">
            <v xml:space="preserve">B </v>
          </cell>
          <cell r="G234">
            <v>1</v>
          </cell>
          <cell r="H234">
            <v>9813</v>
          </cell>
          <cell r="I234">
            <v>208289</v>
          </cell>
          <cell r="J234">
            <v>0</v>
          </cell>
          <cell r="K234">
            <v>0</v>
          </cell>
          <cell r="L234">
            <v>0</v>
          </cell>
          <cell r="M234">
            <v>0</v>
          </cell>
          <cell r="N234">
            <v>0</v>
          </cell>
          <cell r="O234">
            <v>3359223</v>
          </cell>
          <cell r="P234">
            <v>0</v>
          </cell>
          <cell r="Q234">
            <v>0</v>
          </cell>
          <cell r="R234">
            <v>34631</v>
          </cell>
          <cell r="S234">
            <v>0</v>
          </cell>
          <cell r="T234">
            <v>196301</v>
          </cell>
          <cell r="U234">
            <v>-165</v>
          </cell>
          <cell r="V234">
            <v>1128</v>
          </cell>
          <cell r="W234">
            <v>0</v>
          </cell>
          <cell r="X234">
            <v>0</v>
          </cell>
          <cell r="Y234">
            <v>242452</v>
          </cell>
          <cell r="Z234">
            <v>3359223</v>
          </cell>
          <cell r="AA234">
            <v>3833735</v>
          </cell>
          <cell r="AB234" t="str">
            <v>ERST</v>
          </cell>
          <cell r="AC234">
            <v>1101</v>
          </cell>
          <cell r="AD234">
            <v>2</v>
          </cell>
          <cell r="AE234">
            <v>151673</v>
          </cell>
        </row>
        <row r="235">
          <cell r="A235" t="str">
            <v>SSE</v>
          </cell>
          <cell r="B235">
            <v>1</v>
          </cell>
          <cell r="C235" t="str">
            <v>DRME</v>
          </cell>
          <cell r="D235">
            <v>11</v>
          </cell>
          <cell r="E235">
            <v>1</v>
          </cell>
          <cell r="F235" t="str">
            <v xml:space="preserve">B </v>
          </cell>
          <cell r="G235">
            <v>2</v>
          </cell>
          <cell r="H235">
            <v>4677</v>
          </cell>
          <cell r="I235">
            <v>191255</v>
          </cell>
          <cell r="J235">
            <v>0</v>
          </cell>
          <cell r="K235">
            <v>0</v>
          </cell>
          <cell r="L235">
            <v>0</v>
          </cell>
          <cell r="M235">
            <v>0</v>
          </cell>
          <cell r="N235">
            <v>0</v>
          </cell>
          <cell r="O235">
            <v>3709139</v>
          </cell>
          <cell r="P235">
            <v>0</v>
          </cell>
          <cell r="Q235">
            <v>0</v>
          </cell>
          <cell r="R235">
            <v>30801</v>
          </cell>
          <cell r="S235">
            <v>0</v>
          </cell>
          <cell r="T235">
            <v>51217</v>
          </cell>
          <cell r="U235">
            <v>630390</v>
          </cell>
          <cell r="V235">
            <v>564</v>
          </cell>
          <cell r="W235">
            <v>0</v>
          </cell>
          <cell r="X235">
            <v>0</v>
          </cell>
          <cell r="Y235">
            <v>193255</v>
          </cell>
          <cell r="Z235">
            <v>3709139</v>
          </cell>
          <cell r="AA235">
            <v>3984976</v>
          </cell>
          <cell r="AB235" t="str">
            <v>ERST</v>
          </cell>
          <cell r="AC235">
            <v>1101</v>
          </cell>
          <cell r="AD235">
            <v>2</v>
          </cell>
          <cell r="AE235">
            <v>191148</v>
          </cell>
        </row>
        <row r="236">
          <cell r="A236" t="str">
            <v>SSE</v>
          </cell>
          <cell r="B236">
            <v>1</v>
          </cell>
          <cell r="C236" t="str">
            <v>DRME</v>
          </cell>
          <cell r="D236">
            <v>11</v>
          </cell>
          <cell r="E236">
            <v>1</v>
          </cell>
          <cell r="F236" t="str">
            <v xml:space="preserve">B </v>
          </cell>
          <cell r="G236">
            <v>3</v>
          </cell>
          <cell r="H236">
            <v>11087</v>
          </cell>
          <cell r="I236">
            <v>809599</v>
          </cell>
          <cell r="J236">
            <v>0</v>
          </cell>
          <cell r="K236">
            <v>0</v>
          </cell>
          <cell r="L236">
            <v>0</v>
          </cell>
          <cell r="M236">
            <v>0</v>
          </cell>
          <cell r="N236">
            <v>0</v>
          </cell>
          <cell r="O236">
            <v>15701426</v>
          </cell>
          <cell r="P236">
            <v>0</v>
          </cell>
          <cell r="Q236">
            <v>0</v>
          </cell>
          <cell r="R236">
            <v>115041</v>
          </cell>
          <cell r="S236">
            <v>0</v>
          </cell>
          <cell r="T236">
            <v>210537</v>
          </cell>
          <cell r="U236">
            <v>2669243</v>
          </cell>
          <cell r="V236">
            <v>470</v>
          </cell>
          <cell r="W236">
            <v>0</v>
          </cell>
          <cell r="X236">
            <v>0</v>
          </cell>
          <cell r="Y236">
            <v>921264</v>
          </cell>
          <cell r="Z236">
            <v>15701426</v>
          </cell>
          <cell r="AA236">
            <v>16948738</v>
          </cell>
          <cell r="AB236" t="str">
            <v>ERST</v>
          </cell>
          <cell r="AC236">
            <v>1101</v>
          </cell>
          <cell r="AD236">
            <v>2</v>
          </cell>
          <cell r="AE236">
            <v>806946</v>
          </cell>
        </row>
        <row r="237">
          <cell r="A237" t="str">
            <v>SSE</v>
          </cell>
          <cell r="B237">
            <v>1</v>
          </cell>
          <cell r="C237" t="str">
            <v>DRME</v>
          </cell>
          <cell r="D237">
            <v>11</v>
          </cell>
          <cell r="E237">
            <v>1</v>
          </cell>
          <cell r="F237" t="str">
            <v xml:space="preserve">B </v>
          </cell>
          <cell r="G237">
            <v>4</v>
          </cell>
          <cell r="H237">
            <v>3212</v>
          </cell>
          <cell r="I237">
            <v>384493</v>
          </cell>
          <cell r="J237">
            <v>0</v>
          </cell>
          <cell r="K237">
            <v>0</v>
          </cell>
          <cell r="L237">
            <v>0</v>
          </cell>
          <cell r="M237">
            <v>0</v>
          </cell>
          <cell r="N237">
            <v>0</v>
          </cell>
          <cell r="O237">
            <v>7459498</v>
          </cell>
          <cell r="P237">
            <v>0</v>
          </cell>
          <cell r="Q237">
            <v>0</v>
          </cell>
          <cell r="R237">
            <v>64932</v>
          </cell>
          <cell r="S237">
            <v>0</v>
          </cell>
          <cell r="T237">
            <v>114073</v>
          </cell>
          <cell r="U237">
            <v>1268120</v>
          </cell>
          <cell r="V237">
            <v>0</v>
          </cell>
          <cell r="W237">
            <v>0</v>
          </cell>
          <cell r="X237">
            <v>0</v>
          </cell>
          <cell r="Y237">
            <v>607433</v>
          </cell>
          <cell r="Z237">
            <v>7459498</v>
          </cell>
          <cell r="AA237">
            <v>8245936</v>
          </cell>
          <cell r="AB237" t="str">
            <v>ERST</v>
          </cell>
          <cell r="AC237">
            <v>1101</v>
          </cell>
          <cell r="AD237">
            <v>2</v>
          </cell>
          <cell r="AE237">
            <v>384493</v>
          </cell>
        </row>
        <row r="238">
          <cell r="A238" t="str">
            <v>SSE</v>
          </cell>
          <cell r="B238">
            <v>1</v>
          </cell>
          <cell r="C238" t="str">
            <v>DRME</v>
          </cell>
          <cell r="D238">
            <v>11</v>
          </cell>
          <cell r="E238">
            <v>1</v>
          </cell>
          <cell r="F238" t="str">
            <v xml:space="preserve">B </v>
          </cell>
          <cell r="G238">
            <v>5</v>
          </cell>
          <cell r="H238">
            <v>918</v>
          </cell>
          <cell r="I238">
            <v>158583</v>
          </cell>
          <cell r="J238">
            <v>0</v>
          </cell>
          <cell r="K238">
            <v>0</v>
          </cell>
          <cell r="L238">
            <v>0</v>
          </cell>
          <cell r="M238">
            <v>0</v>
          </cell>
          <cell r="N238">
            <v>0</v>
          </cell>
          <cell r="O238">
            <v>3075750</v>
          </cell>
          <cell r="P238">
            <v>0</v>
          </cell>
          <cell r="Q238">
            <v>0</v>
          </cell>
          <cell r="R238">
            <v>28632</v>
          </cell>
          <cell r="S238">
            <v>0</v>
          </cell>
          <cell r="T238">
            <v>64051</v>
          </cell>
          <cell r="U238">
            <v>522899</v>
          </cell>
          <cell r="V238">
            <v>0</v>
          </cell>
          <cell r="W238">
            <v>0</v>
          </cell>
          <cell r="X238">
            <v>0</v>
          </cell>
          <cell r="Y238">
            <v>235981</v>
          </cell>
          <cell r="Z238">
            <v>3075750</v>
          </cell>
          <cell r="AA238">
            <v>3404414</v>
          </cell>
          <cell r="AB238" t="str">
            <v>ERST</v>
          </cell>
          <cell r="AC238">
            <v>1101</v>
          </cell>
          <cell r="AD238">
            <v>2</v>
          </cell>
          <cell r="AE238">
            <v>158583</v>
          </cell>
        </row>
        <row r="239">
          <cell r="A239" t="str">
            <v>SSE</v>
          </cell>
          <cell r="B239">
            <v>1</v>
          </cell>
          <cell r="C239" t="str">
            <v>DRME</v>
          </cell>
          <cell r="D239">
            <v>11</v>
          </cell>
          <cell r="E239">
            <v>1</v>
          </cell>
          <cell r="F239" t="str">
            <v xml:space="preserve">B </v>
          </cell>
          <cell r="G239">
            <v>6</v>
          </cell>
          <cell r="H239">
            <v>626</v>
          </cell>
          <cell r="I239">
            <v>147903</v>
          </cell>
          <cell r="J239">
            <v>0</v>
          </cell>
          <cell r="K239">
            <v>0</v>
          </cell>
          <cell r="L239">
            <v>0</v>
          </cell>
          <cell r="M239">
            <v>0</v>
          </cell>
          <cell r="N239">
            <v>0</v>
          </cell>
          <cell r="O239">
            <v>2868786</v>
          </cell>
          <cell r="P239">
            <v>0</v>
          </cell>
          <cell r="Q239">
            <v>0</v>
          </cell>
          <cell r="R239">
            <v>25088</v>
          </cell>
          <cell r="S239">
            <v>0</v>
          </cell>
          <cell r="T239">
            <v>31590</v>
          </cell>
          <cell r="U239">
            <v>487855</v>
          </cell>
          <cell r="V239">
            <v>0</v>
          </cell>
          <cell r="W239">
            <v>0</v>
          </cell>
          <cell r="X239">
            <v>0</v>
          </cell>
          <cell r="Y239">
            <v>161557</v>
          </cell>
          <cell r="Z239">
            <v>2868786</v>
          </cell>
          <cell r="AA239">
            <v>3087021</v>
          </cell>
          <cell r="AB239" t="str">
            <v>ERST</v>
          </cell>
          <cell r="AC239">
            <v>1101</v>
          </cell>
          <cell r="AD239">
            <v>2</v>
          </cell>
          <cell r="AE239">
            <v>147903</v>
          </cell>
        </row>
        <row r="240">
          <cell r="A240" t="str">
            <v>SSE</v>
          </cell>
          <cell r="B240">
            <v>1</v>
          </cell>
          <cell r="C240" t="str">
            <v>DRME</v>
          </cell>
          <cell r="D240">
            <v>11</v>
          </cell>
          <cell r="E240">
            <v>1</v>
          </cell>
          <cell r="F240" t="str">
            <v xml:space="preserve">B </v>
          </cell>
          <cell r="G240">
            <v>7</v>
          </cell>
          <cell r="H240">
            <v>244</v>
          </cell>
          <cell r="I240">
            <v>83408</v>
          </cell>
          <cell r="J240">
            <v>0</v>
          </cell>
          <cell r="K240">
            <v>0</v>
          </cell>
          <cell r="L240">
            <v>0</v>
          </cell>
          <cell r="M240">
            <v>0</v>
          </cell>
          <cell r="N240">
            <v>0</v>
          </cell>
          <cell r="O240">
            <v>1678546</v>
          </cell>
          <cell r="P240">
            <v>0</v>
          </cell>
          <cell r="Q240">
            <v>0</v>
          </cell>
          <cell r="R240">
            <v>18987</v>
          </cell>
          <cell r="S240">
            <v>0</v>
          </cell>
          <cell r="T240">
            <v>26161</v>
          </cell>
          <cell r="U240">
            <v>335823</v>
          </cell>
          <cell r="V240">
            <v>0</v>
          </cell>
          <cell r="W240">
            <v>0</v>
          </cell>
          <cell r="X240">
            <v>0</v>
          </cell>
          <cell r="Y240">
            <v>103677</v>
          </cell>
          <cell r="Z240">
            <v>1678546</v>
          </cell>
          <cell r="AA240">
            <v>1827371</v>
          </cell>
          <cell r="AB240" t="str">
            <v>ERST</v>
          </cell>
          <cell r="AC240">
            <v>1101</v>
          </cell>
          <cell r="AD240">
            <v>2</v>
          </cell>
          <cell r="AE240">
            <v>83408</v>
          </cell>
        </row>
        <row r="241">
          <cell r="A241" t="str">
            <v>SSE</v>
          </cell>
          <cell r="B241">
            <v>1</v>
          </cell>
          <cell r="C241" t="str">
            <v>DRME</v>
          </cell>
          <cell r="D241">
            <v>11</v>
          </cell>
          <cell r="E241">
            <v>1</v>
          </cell>
          <cell r="F241" t="str">
            <v xml:space="preserve">B </v>
          </cell>
          <cell r="G241">
            <v>8</v>
          </cell>
          <cell r="H241">
            <v>119</v>
          </cell>
          <cell r="I241">
            <v>52906</v>
          </cell>
          <cell r="J241">
            <v>0</v>
          </cell>
          <cell r="K241">
            <v>0</v>
          </cell>
          <cell r="L241">
            <v>0</v>
          </cell>
          <cell r="M241">
            <v>0</v>
          </cell>
          <cell r="N241">
            <v>0</v>
          </cell>
          <cell r="O241">
            <v>1064632</v>
          </cell>
          <cell r="P241">
            <v>0</v>
          </cell>
          <cell r="Q241">
            <v>0</v>
          </cell>
          <cell r="R241">
            <v>11258</v>
          </cell>
          <cell r="S241">
            <v>0</v>
          </cell>
          <cell r="T241">
            <v>34040</v>
          </cell>
          <cell r="U241">
            <v>212978</v>
          </cell>
          <cell r="V241">
            <v>0</v>
          </cell>
          <cell r="W241">
            <v>0</v>
          </cell>
          <cell r="X241">
            <v>0</v>
          </cell>
          <cell r="Y241">
            <v>49558</v>
          </cell>
          <cell r="Z241">
            <v>1064632</v>
          </cell>
          <cell r="AA241">
            <v>1159488</v>
          </cell>
          <cell r="AB241" t="str">
            <v>ERST</v>
          </cell>
          <cell r="AC241">
            <v>1101</v>
          </cell>
          <cell r="AD241">
            <v>2</v>
          </cell>
          <cell r="AE241">
            <v>52906</v>
          </cell>
        </row>
        <row r="242">
          <cell r="A242" t="str">
            <v>SSE</v>
          </cell>
          <cell r="B242">
            <v>1</v>
          </cell>
          <cell r="C242" t="str">
            <v>DRME</v>
          </cell>
          <cell r="D242">
            <v>11</v>
          </cell>
          <cell r="E242">
            <v>1</v>
          </cell>
          <cell r="F242" t="str">
            <v xml:space="preserve">B </v>
          </cell>
          <cell r="G242">
            <v>9</v>
          </cell>
          <cell r="H242">
            <v>138</v>
          </cell>
          <cell r="I242">
            <v>87644</v>
          </cell>
          <cell r="J242">
            <v>0</v>
          </cell>
          <cell r="K242">
            <v>0</v>
          </cell>
          <cell r="L242">
            <v>0</v>
          </cell>
          <cell r="M242">
            <v>0</v>
          </cell>
          <cell r="N242">
            <v>0</v>
          </cell>
          <cell r="O242">
            <v>1881106</v>
          </cell>
          <cell r="P242">
            <v>0</v>
          </cell>
          <cell r="Q242">
            <v>0</v>
          </cell>
          <cell r="R242">
            <v>17425</v>
          </cell>
          <cell r="S242">
            <v>0</v>
          </cell>
          <cell r="T242">
            <v>21374</v>
          </cell>
          <cell r="U242">
            <v>470397</v>
          </cell>
          <cell r="V242">
            <v>0</v>
          </cell>
          <cell r="W242">
            <v>0</v>
          </cell>
          <cell r="X242">
            <v>0</v>
          </cell>
          <cell r="Y242">
            <v>92823</v>
          </cell>
          <cell r="Z242">
            <v>1881106</v>
          </cell>
          <cell r="AA242">
            <v>2012728</v>
          </cell>
          <cell r="AB242" t="str">
            <v>ERST</v>
          </cell>
          <cell r="AC242">
            <v>1101</v>
          </cell>
          <cell r="AD242">
            <v>2</v>
          </cell>
          <cell r="AE242">
            <v>87644</v>
          </cell>
        </row>
        <row r="243">
          <cell r="A243" t="str">
            <v>SSE</v>
          </cell>
          <cell r="B243">
            <v>1</v>
          </cell>
          <cell r="C243" t="str">
            <v>DRME</v>
          </cell>
          <cell r="D243">
            <v>11</v>
          </cell>
          <cell r="E243">
            <v>1</v>
          </cell>
          <cell r="F243" t="str">
            <v xml:space="preserve">B </v>
          </cell>
          <cell r="G243">
            <v>10</v>
          </cell>
          <cell r="H243">
            <v>19</v>
          </cell>
          <cell r="I243">
            <v>29028</v>
          </cell>
          <cell r="J243">
            <v>0</v>
          </cell>
          <cell r="K243">
            <v>0</v>
          </cell>
          <cell r="L243">
            <v>0</v>
          </cell>
          <cell r="M243">
            <v>0</v>
          </cell>
          <cell r="N243">
            <v>0</v>
          </cell>
          <cell r="O243">
            <v>622972</v>
          </cell>
          <cell r="P243">
            <v>0</v>
          </cell>
          <cell r="Q243">
            <v>0</v>
          </cell>
          <cell r="R243">
            <v>12992</v>
          </cell>
          <cell r="S243">
            <v>0</v>
          </cell>
          <cell r="T243">
            <v>0</v>
          </cell>
          <cell r="U243">
            <v>155758</v>
          </cell>
          <cell r="V243">
            <v>0</v>
          </cell>
          <cell r="W243">
            <v>0</v>
          </cell>
          <cell r="X243">
            <v>0</v>
          </cell>
          <cell r="Y243">
            <v>11890</v>
          </cell>
          <cell r="Z243">
            <v>622972</v>
          </cell>
          <cell r="AA243">
            <v>647854</v>
          </cell>
          <cell r="AB243" t="str">
            <v>ERST</v>
          </cell>
          <cell r="AC243">
            <v>1101</v>
          </cell>
          <cell r="AD243">
            <v>2</v>
          </cell>
          <cell r="AE243">
            <v>29028</v>
          </cell>
        </row>
        <row r="244">
          <cell r="A244" t="str">
            <v>SSE</v>
          </cell>
          <cell r="B244">
            <v>1</v>
          </cell>
          <cell r="C244" t="str">
            <v>DRME</v>
          </cell>
          <cell r="D244">
            <v>11</v>
          </cell>
          <cell r="E244">
            <v>1</v>
          </cell>
          <cell r="F244" t="str">
            <v xml:space="preserve">B </v>
          </cell>
          <cell r="G244">
            <v>11</v>
          </cell>
          <cell r="H244">
            <v>2306</v>
          </cell>
          <cell r="I244">
            <v>53358</v>
          </cell>
          <cell r="J244">
            <v>0</v>
          </cell>
          <cell r="K244">
            <v>0</v>
          </cell>
          <cell r="L244">
            <v>0</v>
          </cell>
          <cell r="M244">
            <v>0</v>
          </cell>
          <cell r="N244">
            <v>0</v>
          </cell>
          <cell r="O244">
            <v>300632</v>
          </cell>
          <cell r="P244">
            <v>0</v>
          </cell>
          <cell r="Q244">
            <v>0</v>
          </cell>
          <cell r="R244">
            <v>2623</v>
          </cell>
          <cell r="S244">
            <v>0</v>
          </cell>
          <cell r="T244">
            <v>26300</v>
          </cell>
          <cell r="U244">
            <v>0</v>
          </cell>
          <cell r="V244">
            <v>566</v>
          </cell>
          <cell r="W244">
            <v>0</v>
          </cell>
          <cell r="X244">
            <v>0</v>
          </cell>
          <cell r="Y244">
            <v>59866</v>
          </cell>
          <cell r="Z244">
            <v>300632</v>
          </cell>
          <cell r="AA244">
            <v>389987</v>
          </cell>
          <cell r="AB244" t="str">
            <v>ERST</v>
          </cell>
          <cell r="AC244">
            <v>1101</v>
          </cell>
          <cell r="AD244">
            <v>2</v>
          </cell>
          <cell r="AE244">
            <v>36241</v>
          </cell>
        </row>
        <row r="245">
          <cell r="A245" t="str">
            <v>SSE</v>
          </cell>
          <cell r="B245">
            <v>1</v>
          </cell>
          <cell r="C245" t="str">
            <v>DRME</v>
          </cell>
          <cell r="D245">
            <v>11</v>
          </cell>
          <cell r="E245">
            <v>1</v>
          </cell>
          <cell r="F245" t="str">
            <v xml:space="preserve">B </v>
          </cell>
          <cell r="G245">
            <v>12</v>
          </cell>
          <cell r="H245">
            <v>1656</v>
          </cell>
          <cell r="I245">
            <v>93167</v>
          </cell>
          <cell r="J245">
            <v>0</v>
          </cell>
          <cell r="K245">
            <v>0</v>
          </cell>
          <cell r="L245">
            <v>0</v>
          </cell>
          <cell r="M245">
            <v>0</v>
          </cell>
          <cell r="N245">
            <v>0</v>
          </cell>
          <cell r="O245">
            <v>844514</v>
          </cell>
          <cell r="P245">
            <v>0</v>
          </cell>
          <cell r="Q245">
            <v>0</v>
          </cell>
          <cell r="R245">
            <v>6976</v>
          </cell>
          <cell r="S245">
            <v>0</v>
          </cell>
          <cell r="T245">
            <v>10459</v>
          </cell>
          <cell r="U245">
            <v>143628</v>
          </cell>
          <cell r="V245">
            <v>94</v>
          </cell>
          <cell r="W245">
            <v>0</v>
          </cell>
          <cell r="X245">
            <v>0</v>
          </cell>
          <cell r="Y245">
            <v>111473</v>
          </cell>
          <cell r="Z245">
            <v>844514</v>
          </cell>
          <cell r="AA245">
            <v>973516</v>
          </cell>
          <cell r="AB245" t="str">
            <v>ERST</v>
          </cell>
          <cell r="AC245">
            <v>1101</v>
          </cell>
          <cell r="AD245">
            <v>2</v>
          </cell>
          <cell r="AE245">
            <v>93167</v>
          </cell>
        </row>
        <row r="246">
          <cell r="A246" t="str">
            <v>SSE</v>
          </cell>
          <cell r="B246">
            <v>1</v>
          </cell>
          <cell r="C246" t="str">
            <v>DRME</v>
          </cell>
          <cell r="D246">
            <v>11</v>
          </cell>
          <cell r="E246">
            <v>1</v>
          </cell>
          <cell r="F246" t="str">
            <v xml:space="preserve">B </v>
          </cell>
          <cell r="G246">
            <v>13</v>
          </cell>
          <cell r="H246">
            <v>156</v>
          </cell>
          <cell r="I246">
            <v>17908</v>
          </cell>
          <cell r="J246">
            <v>0</v>
          </cell>
          <cell r="K246">
            <v>0</v>
          </cell>
          <cell r="L246">
            <v>0</v>
          </cell>
          <cell r="M246">
            <v>0</v>
          </cell>
          <cell r="N246">
            <v>0</v>
          </cell>
          <cell r="O246">
            <v>219071</v>
          </cell>
          <cell r="P246">
            <v>0</v>
          </cell>
          <cell r="Q246">
            <v>0</v>
          </cell>
          <cell r="R246">
            <v>1666</v>
          </cell>
          <cell r="S246">
            <v>0</v>
          </cell>
          <cell r="T246">
            <v>3787</v>
          </cell>
          <cell r="U246">
            <v>37248</v>
          </cell>
          <cell r="V246">
            <v>0</v>
          </cell>
          <cell r="W246">
            <v>0</v>
          </cell>
          <cell r="X246">
            <v>0</v>
          </cell>
          <cell r="Y246">
            <v>33966</v>
          </cell>
          <cell r="Z246">
            <v>219071</v>
          </cell>
          <cell r="AA246">
            <v>258490</v>
          </cell>
          <cell r="AB246" t="str">
            <v>ERST</v>
          </cell>
          <cell r="AC246">
            <v>1101</v>
          </cell>
          <cell r="AD246">
            <v>2</v>
          </cell>
          <cell r="AE246">
            <v>17908</v>
          </cell>
        </row>
        <row r="247">
          <cell r="A247" t="str">
            <v>SSE</v>
          </cell>
          <cell r="B247">
            <v>1</v>
          </cell>
          <cell r="C247" t="str">
            <v>DRME</v>
          </cell>
          <cell r="D247">
            <v>11</v>
          </cell>
          <cell r="E247">
            <v>1</v>
          </cell>
          <cell r="F247" t="str">
            <v xml:space="preserve">B </v>
          </cell>
          <cell r="G247">
            <v>14</v>
          </cell>
          <cell r="H247">
            <v>9</v>
          </cell>
          <cell r="I247">
            <v>1301</v>
          </cell>
          <cell r="J247">
            <v>0</v>
          </cell>
          <cell r="K247">
            <v>0</v>
          </cell>
          <cell r="L247">
            <v>0</v>
          </cell>
          <cell r="M247">
            <v>0</v>
          </cell>
          <cell r="N247">
            <v>0</v>
          </cell>
          <cell r="O247">
            <v>16238</v>
          </cell>
          <cell r="P247">
            <v>0</v>
          </cell>
          <cell r="Q247">
            <v>0</v>
          </cell>
          <cell r="R247">
            <v>69</v>
          </cell>
          <cell r="S247">
            <v>0</v>
          </cell>
          <cell r="T247">
            <v>0</v>
          </cell>
          <cell r="U247">
            <v>2761</v>
          </cell>
          <cell r="V247">
            <v>0</v>
          </cell>
          <cell r="W247">
            <v>0</v>
          </cell>
          <cell r="X247">
            <v>0</v>
          </cell>
          <cell r="Y247">
            <v>2321</v>
          </cell>
          <cell r="Z247">
            <v>16238</v>
          </cell>
          <cell r="AA247">
            <v>18628</v>
          </cell>
          <cell r="AB247" t="str">
            <v>ERST</v>
          </cell>
          <cell r="AC247">
            <v>1101</v>
          </cell>
          <cell r="AD247">
            <v>2</v>
          </cell>
          <cell r="AE247">
            <v>1301</v>
          </cell>
        </row>
        <row r="248">
          <cell r="A248" t="str">
            <v>SSE</v>
          </cell>
          <cell r="B248">
            <v>1</v>
          </cell>
          <cell r="C248" t="str">
            <v>DRME</v>
          </cell>
          <cell r="D248">
            <v>11</v>
          </cell>
          <cell r="E248">
            <v>1</v>
          </cell>
          <cell r="F248" t="str">
            <v xml:space="preserve">B </v>
          </cell>
          <cell r="G248">
            <v>15</v>
          </cell>
          <cell r="H248">
            <v>11</v>
          </cell>
          <cell r="I248">
            <v>2376</v>
          </cell>
          <cell r="J248">
            <v>0</v>
          </cell>
          <cell r="K248">
            <v>0</v>
          </cell>
          <cell r="L248">
            <v>0</v>
          </cell>
          <cell r="M248">
            <v>0</v>
          </cell>
          <cell r="N248">
            <v>0</v>
          </cell>
          <cell r="O248">
            <v>36532</v>
          </cell>
          <cell r="P248">
            <v>0</v>
          </cell>
          <cell r="Q248">
            <v>0</v>
          </cell>
          <cell r="R248">
            <v>326</v>
          </cell>
          <cell r="S248">
            <v>0</v>
          </cell>
          <cell r="T248">
            <v>500</v>
          </cell>
          <cell r="U248">
            <v>6580</v>
          </cell>
          <cell r="V248">
            <v>0</v>
          </cell>
          <cell r="W248">
            <v>0</v>
          </cell>
          <cell r="X248">
            <v>0</v>
          </cell>
          <cell r="Y248">
            <v>2499</v>
          </cell>
          <cell r="Z248">
            <v>36532</v>
          </cell>
          <cell r="AA248">
            <v>39857</v>
          </cell>
          <cell r="AB248" t="str">
            <v>ERST</v>
          </cell>
          <cell r="AC248">
            <v>1101</v>
          </cell>
          <cell r="AD248">
            <v>2</v>
          </cell>
          <cell r="AE248">
            <v>2376</v>
          </cell>
        </row>
        <row r="249">
          <cell r="A249" t="str">
            <v>SSE</v>
          </cell>
          <cell r="B249">
            <v>1</v>
          </cell>
          <cell r="C249" t="str">
            <v>DRME</v>
          </cell>
          <cell r="D249">
            <v>11</v>
          </cell>
          <cell r="E249">
            <v>2</v>
          </cell>
          <cell r="F249" t="str">
            <v>A4</v>
          </cell>
          <cell r="G249">
            <v>20</v>
          </cell>
          <cell r="H249">
            <v>7</v>
          </cell>
          <cell r="I249">
            <v>133008</v>
          </cell>
          <cell r="J249">
            <v>0</v>
          </cell>
          <cell r="K249">
            <v>0</v>
          </cell>
          <cell r="L249">
            <v>630</v>
          </cell>
          <cell r="M249">
            <v>0</v>
          </cell>
          <cell r="N249">
            <v>0</v>
          </cell>
          <cell r="O249">
            <v>1526222</v>
          </cell>
          <cell r="P249">
            <v>493080</v>
          </cell>
          <cell r="Q249">
            <v>74712</v>
          </cell>
          <cell r="R249">
            <v>11045</v>
          </cell>
          <cell r="S249">
            <v>0</v>
          </cell>
          <cell r="T249">
            <v>0</v>
          </cell>
          <cell r="U249">
            <v>541702</v>
          </cell>
          <cell r="V249">
            <v>0</v>
          </cell>
          <cell r="W249">
            <v>72789</v>
          </cell>
          <cell r="X249">
            <v>0</v>
          </cell>
          <cell r="Y249">
            <v>2415</v>
          </cell>
          <cell r="Z249">
            <v>2166803</v>
          </cell>
          <cell r="AA249">
            <v>2180263</v>
          </cell>
          <cell r="AB249" t="str">
            <v>ERST</v>
          </cell>
          <cell r="AC249">
            <v>1101</v>
          </cell>
          <cell r="AD249">
            <v>2</v>
          </cell>
          <cell r="AE249">
            <v>133008</v>
          </cell>
        </row>
        <row r="250">
          <cell r="A250" t="str">
            <v>SSE</v>
          </cell>
          <cell r="B250">
            <v>1</v>
          </cell>
          <cell r="C250" t="str">
            <v>DRME</v>
          </cell>
          <cell r="D250">
            <v>11</v>
          </cell>
          <cell r="E250">
            <v>2</v>
          </cell>
          <cell r="F250" t="str">
            <v xml:space="preserve">B </v>
          </cell>
          <cell r="G250">
            <v>0</v>
          </cell>
          <cell r="H250">
            <v>218</v>
          </cell>
          <cell r="I250">
            <v>98109</v>
          </cell>
          <cell r="J250">
            <v>0</v>
          </cell>
          <cell r="K250">
            <v>0</v>
          </cell>
          <cell r="L250">
            <v>0</v>
          </cell>
          <cell r="M250">
            <v>0</v>
          </cell>
          <cell r="N250">
            <v>0</v>
          </cell>
          <cell r="O250">
            <v>2042432</v>
          </cell>
          <cell r="P250">
            <v>0</v>
          </cell>
          <cell r="Q250">
            <v>0</v>
          </cell>
          <cell r="R250">
            <v>29644</v>
          </cell>
          <cell r="S250">
            <v>0</v>
          </cell>
          <cell r="T250">
            <v>205744</v>
          </cell>
          <cell r="U250">
            <v>504619</v>
          </cell>
          <cell r="V250">
            <v>1887</v>
          </cell>
          <cell r="W250">
            <v>0</v>
          </cell>
          <cell r="X250">
            <v>0</v>
          </cell>
          <cell r="Y250">
            <v>91335</v>
          </cell>
          <cell r="Z250">
            <v>2042432</v>
          </cell>
          <cell r="AA250">
            <v>2371042</v>
          </cell>
          <cell r="AB250" t="str">
            <v>ERST</v>
          </cell>
          <cell r="AC250">
            <v>1101</v>
          </cell>
          <cell r="AD250">
            <v>2</v>
          </cell>
          <cell r="AE250">
            <v>94268</v>
          </cell>
        </row>
        <row r="251">
          <cell r="A251" t="str">
            <v>SSE</v>
          </cell>
          <cell r="B251">
            <v>1</v>
          </cell>
          <cell r="C251" t="str">
            <v>DRME</v>
          </cell>
          <cell r="D251">
            <v>11</v>
          </cell>
          <cell r="E251">
            <v>3</v>
          </cell>
          <cell r="F251" t="str">
            <v>A4</v>
          </cell>
          <cell r="G251">
            <v>21</v>
          </cell>
          <cell r="H251">
            <v>4</v>
          </cell>
          <cell r="I251">
            <v>23480</v>
          </cell>
          <cell r="J251">
            <v>819</v>
          </cell>
          <cell r="K251">
            <v>22661</v>
          </cell>
          <cell r="L251">
            <v>232</v>
          </cell>
          <cell r="M251">
            <v>232</v>
          </cell>
          <cell r="N251">
            <v>0</v>
          </cell>
          <cell r="O251">
            <v>196674</v>
          </cell>
          <cell r="P251">
            <v>160234</v>
          </cell>
          <cell r="Q251">
            <v>3568</v>
          </cell>
          <cell r="R251">
            <v>0</v>
          </cell>
          <cell r="S251">
            <v>0</v>
          </cell>
          <cell r="T251">
            <v>0</v>
          </cell>
          <cell r="U251">
            <v>90120</v>
          </cell>
          <cell r="V251">
            <v>0</v>
          </cell>
          <cell r="W251">
            <v>0</v>
          </cell>
          <cell r="X251">
            <v>0</v>
          </cell>
          <cell r="Y251">
            <v>7215</v>
          </cell>
          <cell r="Z251">
            <v>360476</v>
          </cell>
          <cell r="AA251">
            <v>367691</v>
          </cell>
          <cell r="AB251" t="str">
            <v>ERST</v>
          </cell>
          <cell r="AC251">
            <v>1101</v>
          </cell>
          <cell r="AD251">
            <v>2</v>
          </cell>
          <cell r="AE251">
            <v>23480</v>
          </cell>
        </row>
        <row r="252">
          <cell r="A252" t="str">
            <v>SSE</v>
          </cell>
          <cell r="B252">
            <v>1</v>
          </cell>
          <cell r="C252" t="str">
            <v>DRME</v>
          </cell>
          <cell r="D252">
            <v>11</v>
          </cell>
          <cell r="E252">
            <v>3</v>
          </cell>
          <cell r="F252" t="str">
            <v>A4</v>
          </cell>
          <cell r="G252">
            <v>20</v>
          </cell>
          <cell r="H252">
            <v>13</v>
          </cell>
          <cell r="I252">
            <v>94690</v>
          </cell>
          <cell r="J252">
            <v>0</v>
          </cell>
          <cell r="K252">
            <v>0</v>
          </cell>
          <cell r="L252">
            <v>407</v>
          </cell>
          <cell r="M252">
            <v>0</v>
          </cell>
          <cell r="N252">
            <v>0</v>
          </cell>
          <cell r="O252">
            <v>1086539</v>
          </cell>
          <cell r="P252">
            <v>318545</v>
          </cell>
          <cell r="Q252">
            <v>46999</v>
          </cell>
          <cell r="R252">
            <v>4016</v>
          </cell>
          <cell r="S252">
            <v>0</v>
          </cell>
          <cell r="T252">
            <v>0</v>
          </cell>
          <cell r="U252">
            <v>366935</v>
          </cell>
          <cell r="V252">
            <v>0</v>
          </cell>
          <cell r="W252">
            <v>15654</v>
          </cell>
          <cell r="X252">
            <v>0</v>
          </cell>
          <cell r="Y252">
            <v>26292</v>
          </cell>
          <cell r="Z252">
            <v>1467737</v>
          </cell>
          <cell r="AA252">
            <v>1498045</v>
          </cell>
          <cell r="AB252" t="str">
            <v>ERST</v>
          </cell>
          <cell r="AC252">
            <v>1101</v>
          </cell>
          <cell r="AD252">
            <v>2</v>
          </cell>
          <cell r="AE252">
            <v>94690</v>
          </cell>
        </row>
        <row r="253">
          <cell r="A253" t="str">
            <v>SSE</v>
          </cell>
          <cell r="B253">
            <v>1</v>
          </cell>
          <cell r="C253" t="str">
            <v>DRME</v>
          </cell>
          <cell r="D253">
            <v>11</v>
          </cell>
          <cell r="E253">
            <v>3</v>
          </cell>
          <cell r="F253" t="str">
            <v xml:space="preserve">B </v>
          </cell>
          <cell r="G253">
            <v>0</v>
          </cell>
          <cell r="H253">
            <v>3184</v>
          </cell>
          <cell r="I253">
            <v>610095</v>
          </cell>
          <cell r="J253">
            <v>0</v>
          </cell>
          <cell r="K253">
            <v>0</v>
          </cell>
          <cell r="L253">
            <v>0</v>
          </cell>
          <cell r="M253">
            <v>0</v>
          </cell>
          <cell r="N253">
            <v>0</v>
          </cell>
          <cell r="O253">
            <v>12695329</v>
          </cell>
          <cell r="P253">
            <v>0</v>
          </cell>
          <cell r="Q253">
            <v>0</v>
          </cell>
          <cell r="R253">
            <v>123368</v>
          </cell>
          <cell r="S253">
            <v>0</v>
          </cell>
          <cell r="T253">
            <v>748331</v>
          </cell>
          <cell r="U253">
            <v>3119968</v>
          </cell>
          <cell r="V253">
            <v>1318</v>
          </cell>
          <cell r="W253">
            <v>0</v>
          </cell>
          <cell r="X253">
            <v>0</v>
          </cell>
          <cell r="Y253">
            <v>874360</v>
          </cell>
          <cell r="Z253">
            <v>12695329</v>
          </cell>
          <cell r="AA253">
            <v>14442706</v>
          </cell>
          <cell r="AB253" t="str">
            <v>ERST</v>
          </cell>
          <cell r="AC253">
            <v>1101</v>
          </cell>
          <cell r="AD253">
            <v>2</v>
          </cell>
          <cell r="AE253">
            <v>584740</v>
          </cell>
        </row>
        <row r="254">
          <cell r="A254" t="str">
            <v>SSE</v>
          </cell>
          <cell r="B254">
            <v>1</v>
          </cell>
          <cell r="C254" t="str">
            <v>DRME</v>
          </cell>
          <cell r="D254">
            <v>11</v>
          </cell>
          <cell r="E254">
            <v>4</v>
          </cell>
          <cell r="F254" t="str">
            <v>A4</v>
          </cell>
          <cell r="G254">
            <v>20</v>
          </cell>
          <cell r="H254">
            <v>5</v>
          </cell>
          <cell r="I254">
            <v>10415</v>
          </cell>
          <cell r="J254">
            <v>0</v>
          </cell>
          <cell r="K254">
            <v>0</v>
          </cell>
          <cell r="L254">
            <v>126</v>
          </cell>
          <cell r="M254">
            <v>0</v>
          </cell>
          <cell r="N254">
            <v>0</v>
          </cell>
          <cell r="O254">
            <v>80664</v>
          </cell>
          <cell r="P254">
            <v>66528</v>
          </cell>
          <cell r="Q254">
            <v>5786</v>
          </cell>
          <cell r="R254">
            <v>0</v>
          </cell>
          <cell r="S254">
            <v>0</v>
          </cell>
          <cell r="T254">
            <v>0</v>
          </cell>
          <cell r="U254">
            <v>0</v>
          </cell>
          <cell r="V254">
            <v>0</v>
          </cell>
          <cell r="W254">
            <v>8448</v>
          </cell>
          <cell r="X254">
            <v>0</v>
          </cell>
          <cell r="Y254">
            <v>0</v>
          </cell>
          <cell r="Z254">
            <v>161426</v>
          </cell>
          <cell r="AA254">
            <v>161426</v>
          </cell>
          <cell r="AB254" t="str">
            <v>ERST</v>
          </cell>
          <cell r="AC254">
            <v>1101</v>
          </cell>
          <cell r="AD254">
            <v>2</v>
          </cell>
          <cell r="AE254">
            <v>10415</v>
          </cell>
        </row>
        <row r="255">
          <cell r="A255" t="str">
            <v>SSE</v>
          </cell>
          <cell r="B255">
            <v>1</v>
          </cell>
          <cell r="C255" t="str">
            <v>DRME</v>
          </cell>
          <cell r="D255">
            <v>11</v>
          </cell>
          <cell r="E255">
            <v>4</v>
          </cell>
          <cell r="F255" t="str">
            <v xml:space="preserve">B </v>
          </cell>
          <cell r="G255">
            <v>0</v>
          </cell>
          <cell r="H255">
            <v>14470</v>
          </cell>
          <cell r="I255">
            <v>1139400</v>
          </cell>
          <cell r="J255">
            <v>0</v>
          </cell>
          <cell r="K255">
            <v>0</v>
          </cell>
          <cell r="L255">
            <v>0</v>
          </cell>
          <cell r="M255">
            <v>0</v>
          </cell>
          <cell r="N255">
            <v>0</v>
          </cell>
          <cell r="O255">
            <v>10949645</v>
          </cell>
          <cell r="P255">
            <v>0</v>
          </cell>
          <cell r="Q255">
            <v>0</v>
          </cell>
          <cell r="R255">
            <v>20969</v>
          </cell>
          <cell r="S255">
            <v>0</v>
          </cell>
          <cell r="T255">
            <v>613667</v>
          </cell>
          <cell r="U255">
            <v>0</v>
          </cell>
          <cell r="V255">
            <v>435611</v>
          </cell>
          <cell r="W255">
            <v>0</v>
          </cell>
          <cell r="X255">
            <v>0</v>
          </cell>
          <cell r="Y255">
            <v>0</v>
          </cell>
          <cell r="Z255">
            <v>10949645</v>
          </cell>
          <cell r="AA255">
            <v>12019892</v>
          </cell>
          <cell r="AB255" t="str">
            <v>ERST</v>
          </cell>
          <cell r="AC255">
            <v>1101</v>
          </cell>
          <cell r="AD255">
            <v>2</v>
          </cell>
          <cell r="AE255">
            <v>1022692</v>
          </cell>
        </row>
        <row r="256">
          <cell r="A256" t="str">
            <v>SSE</v>
          </cell>
          <cell r="B256">
            <v>1</v>
          </cell>
          <cell r="C256" t="str">
            <v>DRME</v>
          </cell>
          <cell r="D256">
            <v>11</v>
          </cell>
          <cell r="E256">
            <v>5</v>
          </cell>
          <cell r="F256" t="str">
            <v>A4</v>
          </cell>
          <cell r="G256">
            <v>20</v>
          </cell>
          <cell r="H256">
            <v>4</v>
          </cell>
          <cell r="I256">
            <v>25605</v>
          </cell>
          <cell r="J256">
            <v>0</v>
          </cell>
          <cell r="K256">
            <v>0</v>
          </cell>
          <cell r="L256">
            <v>144</v>
          </cell>
          <cell r="M256">
            <v>0</v>
          </cell>
          <cell r="N256">
            <v>0</v>
          </cell>
          <cell r="O256">
            <v>243732</v>
          </cell>
          <cell r="P256">
            <v>98812</v>
          </cell>
          <cell r="Q256">
            <v>7815</v>
          </cell>
          <cell r="R256">
            <v>2726</v>
          </cell>
          <cell r="S256">
            <v>0</v>
          </cell>
          <cell r="T256">
            <v>0</v>
          </cell>
          <cell r="U256">
            <v>40788</v>
          </cell>
          <cell r="V256">
            <v>0</v>
          </cell>
          <cell r="W256">
            <v>4696</v>
          </cell>
          <cell r="X256">
            <v>0</v>
          </cell>
          <cell r="Y256">
            <v>0</v>
          </cell>
          <cell r="Z256">
            <v>355055</v>
          </cell>
          <cell r="AA256">
            <v>357781</v>
          </cell>
          <cell r="AB256" t="str">
            <v>ERST</v>
          </cell>
          <cell r="AC256">
            <v>1101</v>
          </cell>
          <cell r="AD256">
            <v>2</v>
          </cell>
          <cell r="AE256">
            <v>25605</v>
          </cell>
        </row>
        <row r="257">
          <cell r="A257" t="str">
            <v>SSE</v>
          </cell>
          <cell r="B257">
            <v>1</v>
          </cell>
          <cell r="C257" t="str">
            <v>DRME</v>
          </cell>
          <cell r="D257">
            <v>11</v>
          </cell>
          <cell r="E257">
            <v>5</v>
          </cell>
          <cell r="F257" t="str">
            <v xml:space="preserve">B </v>
          </cell>
          <cell r="G257">
            <v>0</v>
          </cell>
          <cell r="H257">
            <v>628</v>
          </cell>
          <cell r="I257">
            <v>163238</v>
          </cell>
          <cell r="J257">
            <v>0</v>
          </cell>
          <cell r="K257">
            <v>0</v>
          </cell>
          <cell r="L257">
            <v>0</v>
          </cell>
          <cell r="M257">
            <v>0</v>
          </cell>
          <cell r="N257">
            <v>0</v>
          </cell>
          <cell r="O257">
            <v>3188520</v>
          </cell>
          <cell r="P257">
            <v>0</v>
          </cell>
          <cell r="Q257">
            <v>0</v>
          </cell>
          <cell r="R257">
            <v>26791</v>
          </cell>
          <cell r="S257">
            <v>0</v>
          </cell>
          <cell r="T257">
            <v>98720</v>
          </cell>
          <cell r="U257">
            <v>637355</v>
          </cell>
          <cell r="V257">
            <v>471</v>
          </cell>
          <cell r="W257">
            <v>0</v>
          </cell>
          <cell r="X257">
            <v>0</v>
          </cell>
          <cell r="Y257">
            <v>0</v>
          </cell>
          <cell r="Z257">
            <v>3188520</v>
          </cell>
          <cell r="AA257">
            <v>3314502</v>
          </cell>
          <cell r="AB257" t="str">
            <v>ERST</v>
          </cell>
          <cell r="AC257">
            <v>1101</v>
          </cell>
          <cell r="AD257">
            <v>2</v>
          </cell>
          <cell r="AE257">
            <v>157626</v>
          </cell>
        </row>
        <row r="258">
          <cell r="A258" t="str">
            <v>SSE</v>
          </cell>
          <cell r="B258">
            <v>1</v>
          </cell>
          <cell r="C258" t="str">
            <v>DRME</v>
          </cell>
          <cell r="D258">
            <v>11</v>
          </cell>
          <cell r="E258">
            <v>6</v>
          </cell>
          <cell r="F258" t="str">
            <v xml:space="preserve">B </v>
          </cell>
          <cell r="G258">
            <v>0</v>
          </cell>
          <cell r="H258">
            <v>48</v>
          </cell>
          <cell r="I258">
            <v>348581</v>
          </cell>
          <cell r="J258">
            <v>0</v>
          </cell>
          <cell r="K258">
            <v>0</v>
          </cell>
          <cell r="L258">
            <v>0</v>
          </cell>
          <cell r="M258">
            <v>0</v>
          </cell>
          <cell r="N258">
            <v>0</v>
          </cell>
          <cell r="O258">
            <v>4177488</v>
          </cell>
          <cell r="P258">
            <v>0</v>
          </cell>
          <cell r="Q258">
            <v>0</v>
          </cell>
          <cell r="R258">
            <v>41125</v>
          </cell>
          <cell r="S258">
            <v>0</v>
          </cell>
          <cell r="T258">
            <v>29826</v>
          </cell>
          <cell r="U258">
            <v>1044371</v>
          </cell>
          <cell r="V258">
            <v>0</v>
          </cell>
          <cell r="W258">
            <v>0</v>
          </cell>
          <cell r="X258">
            <v>0</v>
          </cell>
          <cell r="Y258">
            <v>0</v>
          </cell>
          <cell r="Z258">
            <v>4177488</v>
          </cell>
          <cell r="AA258">
            <v>4248439</v>
          </cell>
          <cell r="AB258" t="str">
            <v>ERST</v>
          </cell>
          <cell r="AC258">
            <v>1101</v>
          </cell>
          <cell r="AD258">
            <v>2</v>
          </cell>
          <cell r="AE258">
            <v>348581</v>
          </cell>
        </row>
        <row r="259">
          <cell r="A259" t="str">
            <v>SSE</v>
          </cell>
          <cell r="B259">
            <v>1</v>
          </cell>
          <cell r="C259" t="str">
            <v>DRME</v>
          </cell>
          <cell r="D259">
            <v>11</v>
          </cell>
          <cell r="E259">
            <v>7</v>
          </cell>
          <cell r="F259" t="str">
            <v>A4</v>
          </cell>
          <cell r="G259">
            <v>20</v>
          </cell>
          <cell r="H259">
            <v>12</v>
          </cell>
          <cell r="I259">
            <v>311038</v>
          </cell>
          <cell r="J259">
            <v>0</v>
          </cell>
          <cell r="K259">
            <v>0</v>
          </cell>
          <cell r="L259">
            <v>626</v>
          </cell>
          <cell r="M259">
            <v>0</v>
          </cell>
          <cell r="N259">
            <v>0</v>
          </cell>
          <cell r="O259">
            <v>3033659</v>
          </cell>
          <cell r="P259">
            <v>415664</v>
          </cell>
          <cell r="Q259">
            <v>262316</v>
          </cell>
          <cell r="R259">
            <v>0</v>
          </cell>
          <cell r="S259">
            <v>0</v>
          </cell>
          <cell r="T259">
            <v>0</v>
          </cell>
          <cell r="U259">
            <v>936544</v>
          </cell>
          <cell r="V259">
            <v>0</v>
          </cell>
          <cell r="W259">
            <v>34528</v>
          </cell>
          <cell r="X259">
            <v>0</v>
          </cell>
          <cell r="Y259">
            <v>0</v>
          </cell>
          <cell r="Z259">
            <v>3746167</v>
          </cell>
          <cell r="AA259">
            <v>3746167</v>
          </cell>
          <cell r="AB259" t="str">
            <v>ERST</v>
          </cell>
          <cell r="AC259">
            <v>1101</v>
          </cell>
          <cell r="AD259">
            <v>2</v>
          </cell>
          <cell r="AE259">
            <v>311038</v>
          </cell>
        </row>
        <row r="260">
          <cell r="A260" t="str">
            <v>SSE</v>
          </cell>
          <cell r="B260">
            <v>1</v>
          </cell>
          <cell r="C260" t="str">
            <v>DRME</v>
          </cell>
          <cell r="D260">
            <v>11</v>
          </cell>
          <cell r="E260">
            <v>7</v>
          </cell>
          <cell r="F260" t="str">
            <v xml:space="preserve">B </v>
          </cell>
          <cell r="G260">
            <v>0</v>
          </cell>
          <cell r="H260">
            <v>36</v>
          </cell>
          <cell r="I260">
            <v>86498</v>
          </cell>
          <cell r="J260">
            <v>0</v>
          </cell>
          <cell r="K260">
            <v>0</v>
          </cell>
          <cell r="L260">
            <v>0</v>
          </cell>
          <cell r="M260">
            <v>0</v>
          </cell>
          <cell r="N260">
            <v>0</v>
          </cell>
          <cell r="O260">
            <v>1530552</v>
          </cell>
          <cell r="P260">
            <v>0</v>
          </cell>
          <cell r="Q260">
            <v>0</v>
          </cell>
          <cell r="R260">
            <v>0</v>
          </cell>
          <cell r="S260">
            <v>0</v>
          </cell>
          <cell r="T260">
            <v>0</v>
          </cell>
          <cell r="U260">
            <v>382638</v>
          </cell>
          <cell r="V260">
            <v>0</v>
          </cell>
          <cell r="W260">
            <v>0</v>
          </cell>
          <cell r="X260">
            <v>0</v>
          </cell>
          <cell r="Y260">
            <v>0</v>
          </cell>
          <cell r="Z260">
            <v>1530552</v>
          </cell>
          <cell r="AA260">
            <v>1530552</v>
          </cell>
          <cell r="AB260" t="str">
            <v>ERST</v>
          </cell>
          <cell r="AC260">
            <v>1101</v>
          </cell>
          <cell r="AD260">
            <v>2</v>
          </cell>
          <cell r="AE260">
            <v>86279</v>
          </cell>
        </row>
        <row r="261">
          <cell r="A261" t="str">
            <v>SSE</v>
          </cell>
          <cell r="B261">
            <v>1</v>
          </cell>
          <cell r="C261" t="str">
            <v>DRME</v>
          </cell>
          <cell r="D261">
            <v>11</v>
          </cell>
          <cell r="E261">
            <v>8</v>
          </cell>
          <cell r="F261" t="str">
            <v>A4</v>
          </cell>
          <cell r="G261">
            <v>20</v>
          </cell>
          <cell r="H261">
            <v>1</v>
          </cell>
          <cell r="I261">
            <v>17548</v>
          </cell>
          <cell r="J261">
            <v>0</v>
          </cell>
          <cell r="K261">
            <v>0</v>
          </cell>
          <cell r="L261">
            <v>71</v>
          </cell>
          <cell r="M261">
            <v>0</v>
          </cell>
          <cell r="N261">
            <v>0</v>
          </cell>
          <cell r="O261">
            <v>201357</v>
          </cell>
          <cell r="P261">
            <v>55569</v>
          </cell>
          <cell r="Q261">
            <v>0</v>
          </cell>
          <cell r="R261">
            <v>0</v>
          </cell>
          <cell r="S261">
            <v>0</v>
          </cell>
          <cell r="T261">
            <v>0</v>
          </cell>
          <cell r="U261">
            <v>64232</v>
          </cell>
          <cell r="V261">
            <v>0</v>
          </cell>
          <cell r="W261">
            <v>0</v>
          </cell>
          <cell r="X261">
            <v>0</v>
          </cell>
          <cell r="Y261">
            <v>0</v>
          </cell>
          <cell r="Z261">
            <v>256926</v>
          </cell>
          <cell r="AA261">
            <v>256926</v>
          </cell>
          <cell r="AB261" t="str">
            <v>ERST</v>
          </cell>
          <cell r="AC261">
            <v>1101</v>
          </cell>
          <cell r="AD261">
            <v>2</v>
          </cell>
          <cell r="AE261">
            <v>17548</v>
          </cell>
        </row>
        <row r="262">
          <cell r="A262" t="str">
            <v>SSE</v>
          </cell>
          <cell r="B262">
            <v>1</v>
          </cell>
          <cell r="C262" t="str">
            <v>DRME</v>
          </cell>
          <cell r="D262">
            <v>11</v>
          </cell>
          <cell r="E262">
            <v>8</v>
          </cell>
          <cell r="F262" t="str">
            <v xml:space="preserve">B </v>
          </cell>
          <cell r="G262">
            <v>0</v>
          </cell>
          <cell r="H262">
            <v>10</v>
          </cell>
          <cell r="I262">
            <v>5443</v>
          </cell>
          <cell r="J262">
            <v>0</v>
          </cell>
          <cell r="K262">
            <v>0</v>
          </cell>
          <cell r="L262">
            <v>0</v>
          </cell>
          <cell r="M262">
            <v>0</v>
          </cell>
          <cell r="N262">
            <v>0</v>
          </cell>
          <cell r="O262">
            <v>113313</v>
          </cell>
          <cell r="P262">
            <v>0</v>
          </cell>
          <cell r="Q262">
            <v>0</v>
          </cell>
          <cell r="R262">
            <v>0</v>
          </cell>
          <cell r="S262">
            <v>0</v>
          </cell>
          <cell r="T262">
            <v>0</v>
          </cell>
          <cell r="U262">
            <v>28328</v>
          </cell>
          <cell r="V262">
            <v>0</v>
          </cell>
          <cell r="W262">
            <v>0</v>
          </cell>
          <cell r="X262">
            <v>0</v>
          </cell>
          <cell r="Y262">
            <v>0</v>
          </cell>
          <cell r="Z262">
            <v>113313</v>
          </cell>
          <cell r="AA262">
            <v>113313</v>
          </cell>
          <cell r="AB262" t="str">
            <v>ERST</v>
          </cell>
          <cell r="AC262">
            <v>1101</v>
          </cell>
          <cell r="AD262">
            <v>2</v>
          </cell>
          <cell r="AE262">
            <v>5353</v>
          </cell>
        </row>
        <row r="263">
          <cell r="A263" t="str">
            <v>SSE</v>
          </cell>
          <cell r="B263">
            <v>1</v>
          </cell>
          <cell r="C263" t="str">
            <v>DRME</v>
          </cell>
          <cell r="D263">
            <v>11</v>
          </cell>
          <cell r="E263">
            <v>90</v>
          </cell>
          <cell r="F263" t="str">
            <v>A3</v>
          </cell>
          <cell r="G263">
            <v>26</v>
          </cell>
          <cell r="H263">
            <v>1</v>
          </cell>
          <cell r="I263">
            <v>2506419</v>
          </cell>
          <cell r="J263">
            <v>0</v>
          </cell>
          <cell r="K263">
            <v>0</v>
          </cell>
          <cell r="L263">
            <v>4409</v>
          </cell>
          <cell r="M263">
            <v>0</v>
          </cell>
          <cell r="N263">
            <v>0</v>
          </cell>
          <cell r="O263">
            <v>6657049</v>
          </cell>
          <cell r="P263">
            <v>3439020</v>
          </cell>
          <cell r="Q263">
            <v>0</v>
          </cell>
          <cell r="R263">
            <v>0</v>
          </cell>
          <cell r="S263">
            <v>0</v>
          </cell>
          <cell r="T263">
            <v>0</v>
          </cell>
          <cell r="U263">
            <v>0</v>
          </cell>
          <cell r="V263">
            <v>0</v>
          </cell>
          <cell r="W263">
            <v>0</v>
          </cell>
          <cell r="X263">
            <v>0</v>
          </cell>
          <cell r="Y263">
            <v>0</v>
          </cell>
          <cell r="Z263">
            <v>10096069</v>
          </cell>
          <cell r="AA263">
            <v>10096069</v>
          </cell>
          <cell r="AB263" t="str">
            <v>ERST</v>
          </cell>
          <cell r="AC263">
            <v>1101</v>
          </cell>
          <cell r="AD263">
            <v>2</v>
          </cell>
          <cell r="AE263">
            <v>2506419</v>
          </cell>
        </row>
        <row r="264">
          <cell r="A264" t="str">
            <v>SSE</v>
          </cell>
          <cell r="B264">
            <v>1</v>
          </cell>
          <cell r="C264" t="str">
            <v>DRME</v>
          </cell>
          <cell r="D264">
            <v>11</v>
          </cell>
          <cell r="E264">
            <v>90</v>
          </cell>
          <cell r="F264" t="str">
            <v>A4</v>
          </cell>
          <cell r="G264">
            <v>20</v>
          </cell>
          <cell r="H264">
            <v>3</v>
          </cell>
          <cell r="I264">
            <v>2216</v>
          </cell>
          <cell r="J264">
            <v>0</v>
          </cell>
          <cell r="K264">
            <v>0</v>
          </cell>
          <cell r="L264">
            <v>4</v>
          </cell>
          <cell r="M264">
            <v>0</v>
          </cell>
          <cell r="N264">
            <v>0</v>
          </cell>
          <cell r="O264">
            <v>5886</v>
          </cell>
          <cell r="P264">
            <v>3436</v>
          </cell>
          <cell r="Q264">
            <v>0</v>
          </cell>
          <cell r="R264">
            <v>0</v>
          </cell>
          <cell r="S264">
            <v>0</v>
          </cell>
          <cell r="T264">
            <v>0</v>
          </cell>
          <cell r="U264">
            <v>0</v>
          </cell>
          <cell r="V264">
            <v>0</v>
          </cell>
          <cell r="W264">
            <v>0</v>
          </cell>
          <cell r="X264">
            <v>0</v>
          </cell>
          <cell r="Y264">
            <v>0</v>
          </cell>
          <cell r="Z264">
            <v>9322</v>
          </cell>
          <cell r="AA264">
            <v>9322</v>
          </cell>
          <cell r="AB264" t="str">
            <v>ERST</v>
          </cell>
          <cell r="AC264">
            <v>1101</v>
          </cell>
          <cell r="AD264">
            <v>2</v>
          </cell>
          <cell r="AE264">
            <v>2216</v>
          </cell>
        </row>
        <row r="265">
          <cell r="A265" t="str">
            <v>SSE</v>
          </cell>
          <cell r="B265">
            <v>1</v>
          </cell>
          <cell r="C265" t="str">
            <v>DRME</v>
          </cell>
          <cell r="D265">
            <v>12</v>
          </cell>
          <cell r="E265">
            <v>1</v>
          </cell>
          <cell r="F265" t="str">
            <v xml:space="preserve">B </v>
          </cell>
          <cell r="G265">
            <v>1</v>
          </cell>
          <cell r="H265">
            <v>12546</v>
          </cell>
          <cell r="I265">
            <v>253679</v>
          </cell>
          <cell r="J265">
            <v>0</v>
          </cell>
          <cell r="K265">
            <v>0</v>
          </cell>
          <cell r="L265">
            <v>0</v>
          </cell>
          <cell r="M265">
            <v>0</v>
          </cell>
          <cell r="N265">
            <v>0</v>
          </cell>
          <cell r="O265">
            <v>4088409</v>
          </cell>
          <cell r="P265">
            <v>0</v>
          </cell>
          <cell r="Q265">
            <v>0</v>
          </cell>
          <cell r="R265">
            <v>19485</v>
          </cell>
          <cell r="S265">
            <v>0</v>
          </cell>
          <cell r="T265">
            <v>156285</v>
          </cell>
          <cell r="U265">
            <v>0</v>
          </cell>
          <cell r="V265">
            <v>103980</v>
          </cell>
          <cell r="W265">
            <v>0</v>
          </cell>
          <cell r="X265">
            <v>0</v>
          </cell>
          <cell r="Y265">
            <v>9000</v>
          </cell>
          <cell r="Z265">
            <v>4088409</v>
          </cell>
          <cell r="AA265">
            <v>4377159</v>
          </cell>
          <cell r="AB265" t="str">
            <v>ERAI</v>
          </cell>
          <cell r="AC265">
            <v>1101</v>
          </cell>
          <cell r="AD265">
            <v>2</v>
          </cell>
          <cell r="AE265">
            <v>185391</v>
          </cell>
        </row>
        <row r="266">
          <cell r="A266" t="str">
            <v>SSE</v>
          </cell>
          <cell r="B266">
            <v>1</v>
          </cell>
          <cell r="C266" t="str">
            <v>DRME</v>
          </cell>
          <cell r="D266">
            <v>12</v>
          </cell>
          <cell r="E266">
            <v>1</v>
          </cell>
          <cell r="F266" t="str">
            <v xml:space="preserve">B </v>
          </cell>
          <cell r="G266">
            <v>2</v>
          </cell>
          <cell r="H266">
            <v>4882</v>
          </cell>
          <cell r="I266">
            <v>199656</v>
          </cell>
          <cell r="J266">
            <v>0</v>
          </cell>
          <cell r="K266">
            <v>0</v>
          </cell>
          <cell r="L266">
            <v>0</v>
          </cell>
          <cell r="M266">
            <v>0</v>
          </cell>
          <cell r="N266">
            <v>0</v>
          </cell>
          <cell r="O266">
            <v>3872464</v>
          </cell>
          <cell r="P266">
            <v>0</v>
          </cell>
          <cell r="Q266">
            <v>0</v>
          </cell>
          <cell r="R266">
            <v>20828</v>
          </cell>
          <cell r="S266">
            <v>0</v>
          </cell>
          <cell r="T266">
            <v>18918</v>
          </cell>
          <cell r="U266">
            <v>658137</v>
          </cell>
          <cell r="V266">
            <v>42120</v>
          </cell>
          <cell r="W266">
            <v>0</v>
          </cell>
          <cell r="X266">
            <v>0</v>
          </cell>
          <cell r="Y266">
            <v>7152</v>
          </cell>
          <cell r="Z266">
            <v>3872464</v>
          </cell>
          <cell r="AA266">
            <v>3961482</v>
          </cell>
          <cell r="AB266" t="str">
            <v>ERAI</v>
          </cell>
          <cell r="AC266">
            <v>1101</v>
          </cell>
          <cell r="AD266">
            <v>2</v>
          </cell>
          <cell r="AE266">
            <v>199656</v>
          </cell>
        </row>
        <row r="267">
          <cell r="A267" t="str">
            <v>SSE</v>
          </cell>
          <cell r="B267">
            <v>1</v>
          </cell>
          <cell r="C267" t="str">
            <v>DRME</v>
          </cell>
          <cell r="D267">
            <v>12</v>
          </cell>
          <cell r="E267">
            <v>1</v>
          </cell>
          <cell r="F267" t="str">
            <v xml:space="preserve">B </v>
          </cell>
          <cell r="G267">
            <v>3</v>
          </cell>
          <cell r="H267">
            <v>8289</v>
          </cell>
          <cell r="I267">
            <v>572254</v>
          </cell>
          <cell r="J267">
            <v>0</v>
          </cell>
          <cell r="K267">
            <v>0</v>
          </cell>
          <cell r="L267">
            <v>0</v>
          </cell>
          <cell r="M267">
            <v>0</v>
          </cell>
          <cell r="N267">
            <v>0</v>
          </cell>
          <cell r="O267">
            <v>11098698</v>
          </cell>
          <cell r="P267">
            <v>0</v>
          </cell>
          <cell r="Q267">
            <v>0</v>
          </cell>
          <cell r="R267">
            <v>68299</v>
          </cell>
          <cell r="S267">
            <v>0</v>
          </cell>
          <cell r="T267">
            <v>68241</v>
          </cell>
          <cell r="U267">
            <v>1886791</v>
          </cell>
          <cell r="V267">
            <v>56053</v>
          </cell>
          <cell r="W267">
            <v>0</v>
          </cell>
          <cell r="X267">
            <v>0</v>
          </cell>
          <cell r="Y267">
            <v>20646</v>
          </cell>
          <cell r="Z267">
            <v>11098698</v>
          </cell>
          <cell r="AA267">
            <v>11311937</v>
          </cell>
          <cell r="AB267" t="str">
            <v>ERAI</v>
          </cell>
          <cell r="AC267">
            <v>1101</v>
          </cell>
          <cell r="AD267">
            <v>2</v>
          </cell>
          <cell r="AE267">
            <v>571435</v>
          </cell>
        </row>
        <row r="268">
          <cell r="A268" t="str">
            <v>SSE</v>
          </cell>
          <cell r="B268">
            <v>1</v>
          </cell>
          <cell r="C268" t="str">
            <v>DRME</v>
          </cell>
          <cell r="D268">
            <v>12</v>
          </cell>
          <cell r="E268">
            <v>1</v>
          </cell>
          <cell r="F268" t="str">
            <v xml:space="preserve">B </v>
          </cell>
          <cell r="G268">
            <v>4</v>
          </cell>
          <cell r="H268">
            <v>1132</v>
          </cell>
          <cell r="I268">
            <v>133144</v>
          </cell>
          <cell r="J268">
            <v>0</v>
          </cell>
          <cell r="K268">
            <v>0</v>
          </cell>
          <cell r="L268">
            <v>0</v>
          </cell>
          <cell r="M268">
            <v>0</v>
          </cell>
          <cell r="N268">
            <v>0</v>
          </cell>
          <cell r="O268">
            <v>2583075</v>
          </cell>
          <cell r="P268">
            <v>0</v>
          </cell>
          <cell r="Q268">
            <v>0</v>
          </cell>
          <cell r="R268">
            <v>22633</v>
          </cell>
          <cell r="S268">
            <v>0</v>
          </cell>
          <cell r="T268">
            <v>30280</v>
          </cell>
          <cell r="U268">
            <v>439135</v>
          </cell>
          <cell r="V268">
            <v>5933</v>
          </cell>
          <cell r="W268">
            <v>0</v>
          </cell>
          <cell r="X268">
            <v>0</v>
          </cell>
          <cell r="Y268">
            <v>3294</v>
          </cell>
          <cell r="Z268">
            <v>2583075</v>
          </cell>
          <cell r="AA268">
            <v>2645215</v>
          </cell>
          <cell r="AB268" t="str">
            <v>ERAI</v>
          </cell>
          <cell r="AC268">
            <v>1101</v>
          </cell>
          <cell r="AD268">
            <v>2</v>
          </cell>
          <cell r="AE268">
            <v>133144</v>
          </cell>
        </row>
        <row r="269">
          <cell r="A269" t="str">
            <v>SSE</v>
          </cell>
          <cell r="B269">
            <v>1</v>
          </cell>
          <cell r="C269" t="str">
            <v>DRME</v>
          </cell>
          <cell r="D269">
            <v>12</v>
          </cell>
          <cell r="E269">
            <v>1</v>
          </cell>
          <cell r="F269" t="str">
            <v xml:space="preserve">B </v>
          </cell>
          <cell r="G269">
            <v>5</v>
          </cell>
          <cell r="H269">
            <v>330</v>
          </cell>
          <cell r="I269">
            <v>56662</v>
          </cell>
          <cell r="J269">
            <v>0</v>
          </cell>
          <cell r="K269">
            <v>0</v>
          </cell>
          <cell r="L269">
            <v>0</v>
          </cell>
          <cell r="M269">
            <v>0</v>
          </cell>
          <cell r="N269">
            <v>0</v>
          </cell>
          <cell r="O269">
            <v>1098977</v>
          </cell>
          <cell r="P269">
            <v>0</v>
          </cell>
          <cell r="Q269">
            <v>0</v>
          </cell>
          <cell r="R269">
            <v>15107</v>
          </cell>
          <cell r="S269">
            <v>0</v>
          </cell>
          <cell r="T269">
            <v>12466</v>
          </cell>
          <cell r="U269">
            <v>186838</v>
          </cell>
          <cell r="V269">
            <v>1320</v>
          </cell>
          <cell r="W269">
            <v>0</v>
          </cell>
          <cell r="X269">
            <v>0</v>
          </cell>
          <cell r="Y269">
            <v>1764</v>
          </cell>
          <cell r="Z269">
            <v>1098977</v>
          </cell>
          <cell r="AA269">
            <v>1129634</v>
          </cell>
          <cell r="AB269" t="str">
            <v>ERAI</v>
          </cell>
          <cell r="AC269">
            <v>1101</v>
          </cell>
          <cell r="AD269">
            <v>2</v>
          </cell>
          <cell r="AE269">
            <v>56662</v>
          </cell>
        </row>
        <row r="270">
          <cell r="A270" t="str">
            <v>SSE</v>
          </cell>
          <cell r="B270">
            <v>1</v>
          </cell>
          <cell r="C270" t="str">
            <v>DRME</v>
          </cell>
          <cell r="D270">
            <v>12</v>
          </cell>
          <cell r="E270">
            <v>1</v>
          </cell>
          <cell r="F270" t="str">
            <v xml:space="preserve">B </v>
          </cell>
          <cell r="G270">
            <v>6</v>
          </cell>
          <cell r="H270">
            <v>192</v>
          </cell>
          <cell r="I270">
            <v>45787</v>
          </cell>
          <cell r="J270">
            <v>0</v>
          </cell>
          <cell r="K270">
            <v>0</v>
          </cell>
          <cell r="L270">
            <v>0</v>
          </cell>
          <cell r="M270">
            <v>0</v>
          </cell>
          <cell r="N270">
            <v>0</v>
          </cell>
          <cell r="O270">
            <v>888115</v>
          </cell>
          <cell r="P270">
            <v>0</v>
          </cell>
          <cell r="Q270">
            <v>0</v>
          </cell>
          <cell r="R270">
            <v>8106</v>
          </cell>
          <cell r="S270">
            <v>0</v>
          </cell>
          <cell r="T270">
            <v>7438</v>
          </cell>
          <cell r="U270">
            <v>151006</v>
          </cell>
          <cell r="V270">
            <v>1319</v>
          </cell>
          <cell r="W270">
            <v>0</v>
          </cell>
          <cell r="X270">
            <v>0</v>
          </cell>
          <cell r="Y270">
            <v>980</v>
          </cell>
          <cell r="Z270">
            <v>888115</v>
          </cell>
          <cell r="AA270">
            <v>905958</v>
          </cell>
          <cell r="AB270" t="str">
            <v>ERAI</v>
          </cell>
          <cell r="AC270">
            <v>1101</v>
          </cell>
          <cell r="AD270">
            <v>2</v>
          </cell>
          <cell r="AE270">
            <v>45787</v>
          </cell>
        </row>
        <row r="271">
          <cell r="A271" t="str">
            <v>SSE</v>
          </cell>
          <cell r="B271">
            <v>1</v>
          </cell>
          <cell r="C271" t="str">
            <v>DRME</v>
          </cell>
          <cell r="D271">
            <v>12</v>
          </cell>
          <cell r="E271">
            <v>1</v>
          </cell>
          <cell r="F271" t="str">
            <v xml:space="preserve">B </v>
          </cell>
          <cell r="G271">
            <v>7</v>
          </cell>
          <cell r="H271">
            <v>51</v>
          </cell>
          <cell r="I271">
            <v>17384</v>
          </cell>
          <cell r="J271">
            <v>0</v>
          </cell>
          <cell r="K271">
            <v>0</v>
          </cell>
          <cell r="L271">
            <v>0</v>
          </cell>
          <cell r="M271">
            <v>0</v>
          </cell>
          <cell r="N271">
            <v>0</v>
          </cell>
          <cell r="O271">
            <v>349846</v>
          </cell>
          <cell r="P271">
            <v>0</v>
          </cell>
          <cell r="Q271">
            <v>0</v>
          </cell>
          <cell r="R271">
            <v>2540</v>
          </cell>
          <cell r="S271">
            <v>0</v>
          </cell>
          <cell r="T271">
            <v>1332</v>
          </cell>
          <cell r="U271">
            <v>69987</v>
          </cell>
          <cell r="V271">
            <v>0</v>
          </cell>
          <cell r="W271">
            <v>0</v>
          </cell>
          <cell r="X271">
            <v>0</v>
          </cell>
          <cell r="Y271">
            <v>296</v>
          </cell>
          <cell r="Z271">
            <v>349846</v>
          </cell>
          <cell r="AA271">
            <v>354014</v>
          </cell>
          <cell r="AB271" t="str">
            <v>ERAI</v>
          </cell>
          <cell r="AC271">
            <v>1101</v>
          </cell>
          <cell r="AD271">
            <v>2</v>
          </cell>
          <cell r="AE271">
            <v>17384</v>
          </cell>
        </row>
        <row r="272">
          <cell r="A272" t="str">
            <v>SSE</v>
          </cell>
          <cell r="B272">
            <v>1</v>
          </cell>
          <cell r="C272" t="str">
            <v>DRME</v>
          </cell>
          <cell r="D272">
            <v>12</v>
          </cell>
          <cell r="E272">
            <v>1</v>
          </cell>
          <cell r="F272" t="str">
            <v xml:space="preserve">B </v>
          </cell>
          <cell r="G272">
            <v>8</v>
          </cell>
          <cell r="H272">
            <v>29</v>
          </cell>
          <cell r="I272">
            <v>12473</v>
          </cell>
          <cell r="J272">
            <v>0</v>
          </cell>
          <cell r="K272">
            <v>0</v>
          </cell>
          <cell r="L272">
            <v>0</v>
          </cell>
          <cell r="M272">
            <v>0</v>
          </cell>
          <cell r="N272">
            <v>0</v>
          </cell>
          <cell r="O272">
            <v>250992</v>
          </cell>
          <cell r="P272">
            <v>0</v>
          </cell>
          <cell r="Q272">
            <v>0</v>
          </cell>
          <cell r="R272">
            <v>2448</v>
          </cell>
          <cell r="S272">
            <v>0</v>
          </cell>
          <cell r="T272">
            <v>1784</v>
          </cell>
          <cell r="U272">
            <v>50208</v>
          </cell>
          <cell r="V272">
            <v>944</v>
          </cell>
          <cell r="W272">
            <v>0</v>
          </cell>
          <cell r="X272">
            <v>0</v>
          </cell>
          <cell r="Y272">
            <v>0</v>
          </cell>
          <cell r="Z272">
            <v>250992</v>
          </cell>
          <cell r="AA272">
            <v>256168</v>
          </cell>
          <cell r="AB272" t="str">
            <v>ERAI</v>
          </cell>
          <cell r="AC272">
            <v>1101</v>
          </cell>
          <cell r="AD272">
            <v>2</v>
          </cell>
          <cell r="AE272">
            <v>12473</v>
          </cell>
        </row>
        <row r="273">
          <cell r="A273" t="str">
            <v>SSE</v>
          </cell>
          <cell r="B273">
            <v>1</v>
          </cell>
          <cell r="C273" t="str">
            <v>DRME</v>
          </cell>
          <cell r="D273">
            <v>12</v>
          </cell>
          <cell r="E273">
            <v>1</v>
          </cell>
          <cell r="F273" t="str">
            <v xml:space="preserve">B </v>
          </cell>
          <cell r="G273">
            <v>9</v>
          </cell>
          <cell r="H273">
            <v>21</v>
          </cell>
          <cell r="I273">
            <v>12551</v>
          </cell>
          <cell r="J273">
            <v>0</v>
          </cell>
          <cell r="K273">
            <v>0</v>
          </cell>
          <cell r="L273">
            <v>0</v>
          </cell>
          <cell r="M273">
            <v>0</v>
          </cell>
          <cell r="N273">
            <v>0</v>
          </cell>
          <cell r="O273">
            <v>269383</v>
          </cell>
          <cell r="P273">
            <v>0</v>
          </cell>
          <cell r="Q273">
            <v>0</v>
          </cell>
          <cell r="R273">
            <v>1154</v>
          </cell>
          <cell r="S273">
            <v>0</v>
          </cell>
          <cell r="T273">
            <v>1064</v>
          </cell>
          <cell r="U273">
            <v>67359</v>
          </cell>
          <cell r="V273">
            <v>471</v>
          </cell>
          <cell r="W273">
            <v>0</v>
          </cell>
          <cell r="X273">
            <v>0</v>
          </cell>
          <cell r="Y273">
            <v>0</v>
          </cell>
          <cell r="Z273">
            <v>269383</v>
          </cell>
          <cell r="AA273">
            <v>272072</v>
          </cell>
          <cell r="AB273" t="str">
            <v>ERAI</v>
          </cell>
          <cell r="AC273">
            <v>1101</v>
          </cell>
          <cell r="AD273">
            <v>2</v>
          </cell>
          <cell r="AE273">
            <v>12551</v>
          </cell>
        </row>
        <row r="274">
          <cell r="A274" t="str">
            <v>SSE</v>
          </cell>
          <cell r="B274">
            <v>1</v>
          </cell>
          <cell r="C274" t="str">
            <v>DRME</v>
          </cell>
          <cell r="D274">
            <v>12</v>
          </cell>
          <cell r="E274">
            <v>1</v>
          </cell>
          <cell r="F274" t="str">
            <v xml:space="preserve">B </v>
          </cell>
          <cell r="G274">
            <v>10</v>
          </cell>
          <cell r="H274">
            <v>3</v>
          </cell>
          <cell r="I274">
            <v>-6176</v>
          </cell>
          <cell r="J274">
            <v>0</v>
          </cell>
          <cell r="K274">
            <v>0</v>
          </cell>
          <cell r="L274">
            <v>0</v>
          </cell>
          <cell r="M274">
            <v>0</v>
          </cell>
          <cell r="N274">
            <v>0</v>
          </cell>
          <cell r="O274">
            <v>-132538</v>
          </cell>
          <cell r="P274">
            <v>0</v>
          </cell>
          <cell r="Q274">
            <v>0</v>
          </cell>
          <cell r="R274">
            <v>-43</v>
          </cell>
          <cell r="S274">
            <v>0</v>
          </cell>
          <cell r="T274">
            <v>-880</v>
          </cell>
          <cell r="U274">
            <v>-33137</v>
          </cell>
          <cell r="V274">
            <v>0</v>
          </cell>
          <cell r="W274">
            <v>0</v>
          </cell>
          <cell r="X274">
            <v>0</v>
          </cell>
          <cell r="Y274">
            <v>0</v>
          </cell>
          <cell r="Z274">
            <v>-132538</v>
          </cell>
          <cell r="AA274">
            <v>-133461</v>
          </cell>
          <cell r="AB274" t="str">
            <v>ERAI</v>
          </cell>
          <cell r="AC274">
            <v>1101</v>
          </cell>
          <cell r="AD274">
            <v>2</v>
          </cell>
          <cell r="AE274">
            <v>-6176</v>
          </cell>
        </row>
        <row r="275">
          <cell r="A275" t="str">
            <v>SSE</v>
          </cell>
          <cell r="B275">
            <v>1</v>
          </cell>
          <cell r="C275" t="str">
            <v>DRME</v>
          </cell>
          <cell r="D275">
            <v>12</v>
          </cell>
          <cell r="E275">
            <v>1</v>
          </cell>
          <cell r="F275" t="str">
            <v xml:space="preserve">B </v>
          </cell>
          <cell r="G275">
            <v>11</v>
          </cell>
          <cell r="H275">
            <v>363</v>
          </cell>
          <cell r="I275">
            <v>8242</v>
          </cell>
          <cell r="J275">
            <v>0</v>
          </cell>
          <cell r="K275">
            <v>0</v>
          </cell>
          <cell r="L275">
            <v>0</v>
          </cell>
          <cell r="M275">
            <v>0</v>
          </cell>
          <cell r="N275">
            <v>0</v>
          </cell>
          <cell r="O275">
            <v>46440</v>
          </cell>
          <cell r="P275">
            <v>0</v>
          </cell>
          <cell r="Q275">
            <v>0</v>
          </cell>
          <cell r="R275">
            <v>258</v>
          </cell>
          <cell r="S275">
            <v>0</v>
          </cell>
          <cell r="T275">
            <v>1843</v>
          </cell>
          <cell r="U275">
            <v>0</v>
          </cell>
          <cell r="V275">
            <v>1316</v>
          </cell>
          <cell r="W275">
            <v>0</v>
          </cell>
          <cell r="X275">
            <v>0</v>
          </cell>
          <cell r="Y275">
            <v>204</v>
          </cell>
          <cell r="Z275">
            <v>46440</v>
          </cell>
          <cell r="AA275">
            <v>50061</v>
          </cell>
          <cell r="AB275" t="str">
            <v>ERAI</v>
          </cell>
          <cell r="AC275">
            <v>1101</v>
          </cell>
          <cell r="AD275">
            <v>2</v>
          </cell>
          <cell r="AE275">
            <v>4516</v>
          </cell>
        </row>
        <row r="276">
          <cell r="A276" t="str">
            <v>SSE</v>
          </cell>
          <cell r="B276">
            <v>1</v>
          </cell>
          <cell r="C276" t="str">
            <v>DRME</v>
          </cell>
          <cell r="D276">
            <v>12</v>
          </cell>
          <cell r="E276">
            <v>1</v>
          </cell>
          <cell r="F276" t="str">
            <v xml:space="preserve">B </v>
          </cell>
          <cell r="G276">
            <v>12</v>
          </cell>
          <cell r="H276">
            <v>116</v>
          </cell>
          <cell r="I276">
            <v>6699</v>
          </cell>
          <cell r="J276">
            <v>0</v>
          </cell>
          <cell r="K276">
            <v>0</v>
          </cell>
          <cell r="L276">
            <v>0</v>
          </cell>
          <cell r="M276">
            <v>0</v>
          </cell>
          <cell r="N276">
            <v>0</v>
          </cell>
          <cell r="O276">
            <v>61090</v>
          </cell>
          <cell r="P276">
            <v>0</v>
          </cell>
          <cell r="Q276">
            <v>0</v>
          </cell>
          <cell r="R276">
            <v>651</v>
          </cell>
          <cell r="S276">
            <v>0</v>
          </cell>
          <cell r="T276">
            <v>0</v>
          </cell>
          <cell r="U276">
            <v>10384</v>
          </cell>
          <cell r="V276">
            <v>188</v>
          </cell>
          <cell r="W276">
            <v>0</v>
          </cell>
          <cell r="X276">
            <v>0</v>
          </cell>
          <cell r="Y276">
            <v>244</v>
          </cell>
          <cell r="Z276">
            <v>61090</v>
          </cell>
          <cell r="AA276">
            <v>62173</v>
          </cell>
          <cell r="AB276" t="str">
            <v>ERAI</v>
          </cell>
          <cell r="AC276">
            <v>1101</v>
          </cell>
          <cell r="AD276">
            <v>2</v>
          </cell>
          <cell r="AE276">
            <v>6699</v>
          </cell>
        </row>
        <row r="277">
          <cell r="A277" t="str">
            <v>SSE</v>
          </cell>
          <cell r="B277">
            <v>1</v>
          </cell>
          <cell r="C277" t="str">
            <v>DRME</v>
          </cell>
          <cell r="D277">
            <v>12</v>
          </cell>
          <cell r="E277">
            <v>1</v>
          </cell>
          <cell r="F277" t="str">
            <v xml:space="preserve">B </v>
          </cell>
          <cell r="G277">
            <v>13</v>
          </cell>
          <cell r="H277">
            <v>7</v>
          </cell>
          <cell r="I277">
            <v>805</v>
          </cell>
          <cell r="J277">
            <v>0</v>
          </cell>
          <cell r="K277">
            <v>0</v>
          </cell>
          <cell r="L277">
            <v>0</v>
          </cell>
          <cell r="M277">
            <v>0</v>
          </cell>
          <cell r="N277">
            <v>0</v>
          </cell>
          <cell r="O277">
            <v>12818</v>
          </cell>
          <cell r="P277">
            <v>0</v>
          </cell>
          <cell r="Q277">
            <v>0</v>
          </cell>
          <cell r="R277">
            <v>280</v>
          </cell>
          <cell r="S277">
            <v>0</v>
          </cell>
          <cell r="T277">
            <v>0</v>
          </cell>
          <cell r="U277">
            <v>2179</v>
          </cell>
          <cell r="V277">
            <v>0</v>
          </cell>
          <cell r="W277">
            <v>0</v>
          </cell>
          <cell r="X277">
            <v>0</v>
          </cell>
          <cell r="Y277">
            <v>0</v>
          </cell>
          <cell r="Z277">
            <v>12818</v>
          </cell>
          <cell r="AA277">
            <v>13098</v>
          </cell>
          <cell r="AB277" t="str">
            <v>ERAI</v>
          </cell>
          <cell r="AC277">
            <v>1101</v>
          </cell>
          <cell r="AD277">
            <v>2</v>
          </cell>
          <cell r="AE277">
            <v>805</v>
          </cell>
        </row>
        <row r="278">
          <cell r="A278" t="str">
            <v>SSE</v>
          </cell>
          <cell r="B278">
            <v>1</v>
          </cell>
          <cell r="C278" t="str">
            <v>DRME</v>
          </cell>
          <cell r="D278">
            <v>12</v>
          </cell>
          <cell r="E278">
            <v>2</v>
          </cell>
          <cell r="F278" t="str">
            <v>A4</v>
          </cell>
          <cell r="G278">
            <v>21</v>
          </cell>
          <cell r="H278">
            <v>1</v>
          </cell>
          <cell r="I278">
            <v>309443</v>
          </cell>
          <cell r="J278">
            <v>8170</v>
          </cell>
          <cell r="K278">
            <v>301273</v>
          </cell>
          <cell r="L278">
            <v>799</v>
          </cell>
          <cell r="M278">
            <v>710</v>
          </cell>
          <cell r="N278">
            <v>0</v>
          </cell>
          <cell r="O278">
            <v>2447647</v>
          </cell>
          <cell r="P278">
            <v>674662</v>
          </cell>
          <cell r="Q278">
            <v>171054</v>
          </cell>
          <cell r="R278">
            <v>0</v>
          </cell>
          <cell r="S278">
            <v>0</v>
          </cell>
          <cell r="T278">
            <v>0</v>
          </cell>
          <cell r="U278">
            <v>840780</v>
          </cell>
          <cell r="V278">
            <v>0</v>
          </cell>
          <cell r="W278">
            <v>69757</v>
          </cell>
          <cell r="X278">
            <v>0</v>
          </cell>
          <cell r="Y278">
            <v>0</v>
          </cell>
          <cell r="Z278">
            <v>3363120</v>
          </cell>
          <cell r="AA278">
            <v>3363120</v>
          </cell>
          <cell r="AB278" t="str">
            <v>ERAI</v>
          </cell>
          <cell r="AC278">
            <v>1101</v>
          </cell>
          <cell r="AD278">
            <v>2</v>
          </cell>
          <cell r="AE278">
            <v>309443</v>
          </cell>
        </row>
        <row r="279">
          <cell r="A279" t="str">
            <v>SSE</v>
          </cell>
          <cell r="B279">
            <v>1</v>
          </cell>
          <cell r="C279" t="str">
            <v>DRME</v>
          </cell>
          <cell r="D279">
            <v>12</v>
          </cell>
          <cell r="E279">
            <v>2</v>
          </cell>
          <cell r="F279" t="str">
            <v>A4</v>
          </cell>
          <cell r="G279">
            <v>20</v>
          </cell>
          <cell r="H279">
            <v>4</v>
          </cell>
          <cell r="I279">
            <v>50141</v>
          </cell>
          <cell r="J279">
            <v>0</v>
          </cell>
          <cell r="K279">
            <v>0</v>
          </cell>
          <cell r="L279">
            <v>228</v>
          </cell>
          <cell r="M279">
            <v>0</v>
          </cell>
          <cell r="N279">
            <v>0</v>
          </cell>
          <cell r="O279">
            <v>575351</v>
          </cell>
          <cell r="P279">
            <v>178449</v>
          </cell>
          <cell r="Q279">
            <v>101058</v>
          </cell>
          <cell r="R279">
            <v>1644</v>
          </cell>
          <cell r="S279">
            <v>0</v>
          </cell>
          <cell r="T279">
            <v>0</v>
          </cell>
          <cell r="U279">
            <v>220759</v>
          </cell>
          <cell r="V279">
            <v>0</v>
          </cell>
          <cell r="W279">
            <v>28176</v>
          </cell>
          <cell r="X279">
            <v>0</v>
          </cell>
          <cell r="Y279">
            <v>0</v>
          </cell>
          <cell r="Z279">
            <v>883034</v>
          </cell>
          <cell r="AA279">
            <v>884678</v>
          </cell>
          <cell r="AB279" t="str">
            <v>ERAI</v>
          </cell>
          <cell r="AC279">
            <v>1101</v>
          </cell>
          <cell r="AD279">
            <v>2</v>
          </cell>
          <cell r="AE279">
            <v>50141</v>
          </cell>
        </row>
        <row r="280">
          <cell r="A280" t="str">
            <v>SSE</v>
          </cell>
          <cell r="B280">
            <v>1</v>
          </cell>
          <cell r="C280" t="str">
            <v>DRME</v>
          </cell>
          <cell r="D280">
            <v>12</v>
          </cell>
          <cell r="E280">
            <v>2</v>
          </cell>
          <cell r="F280" t="str">
            <v xml:space="preserve">B </v>
          </cell>
          <cell r="G280">
            <v>0</v>
          </cell>
          <cell r="H280">
            <v>181</v>
          </cell>
          <cell r="I280">
            <v>90645</v>
          </cell>
          <cell r="J280">
            <v>0</v>
          </cell>
          <cell r="K280">
            <v>0</v>
          </cell>
          <cell r="L280">
            <v>0</v>
          </cell>
          <cell r="M280">
            <v>0</v>
          </cell>
          <cell r="N280">
            <v>0</v>
          </cell>
          <cell r="O280">
            <v>1887043</v>
          </cell>
          <cell r="P280">
            <v>0</v>
          </cell>
          <cell r="Q280">
            <v>0</v>
          </cell>
          <cell r="R280">
            <v>26240</v>
          </cell>
          <cell r="S280">
            <v>0</v>
          </cell>
          <cell r="T280">
            <v>213352</v>
          </cell>
          <cell r="U280">
            <v>457039</v>
          </cell>
          <cell r="V280">
            <v>1226</v>
          </cell>
          <cell r="W280">
            <v>0</v>
          </cell>
          <cell r="X280">
            <v>0</v>
          </cell>
          <cell r="Y280">
            <v>1076</v>
          </cell>
          <cell r="Z280">
            <v>1887043</v>
          </cell>
          <cell r="AA280">
            <v>2128937</v>
          </cell>
          <cell r="AB280" t="str">
            <v>ERAI</v>
          </cell>
          <cell r="AC280">
            <v>1101</v>
          </cell>
          <cell r="AD280">
            <v>2</v>
          </cell>
          <cell r="AE280">
            <v>87071</v>
          </cell>
        </row>
        <row r="281">
          <cell r="A281" t="str">
            <v>SSE</v>
          </cell>
          <cell r="B281">
            <v>1</v>
          </cell>
          <cell r="C281" t="str">
            <v>DRME</v>
          </cell>
          <cell r="D281">
            <v>12</v>
          </cell>
          <cell r="E281">
            <v>3</v>
          </cell>
          <cell r="F281" t="str">
            <v>A4</v>
          </cell>
          <cell r="G281">
            <v>20</v>
          </cell>
          <cell r="H281">
            <v>2</v>
          </cell>
          <cell r="I281">
            <v>19977</v>
          </cell>
          <cell r="J281">
            <v>0</v>
          </cell>
          <cell r="K281">
            <v>0</v>
          </cell>
          <cell r="L281">
            <v>102</v>
          </cell>
          <cell r="M281">
            <v>0</v>
          </cell>
          <cell r="N281">
            <v>0</v>
          </cell>
          <cell r="O281">
            <v>229229</v>
          </cell>
          <cell r="P281">
            <v>79832</v>
          </cell>
          <cell r="Q281">
            <v>5909</v>
          </cell>
          <cell r="R281">
            <v>0</v>
          </cell>
          <cell r="S281">
            <v>0</v>
          </cell>
          <cell r="T281">
            <v>0</v>
          </cell>
          <cell r="U281">
            <v>79329</v>
          </cell>
          <cell r="V281">
            <v>0</v>
          </cell>
          <cell r="W281">
            <v>2348</v>
          </cell>
          <cell r="X281">
            <v>0</v>
          </cell>
          <cell r="Y281">
            <v>0</v>
          </cell>
          <cell r="Z281">
            <v>317318</v>
          </cell>
          <cell r="AA281">
            <v>317318</v>
          </cell>
          <cell r="AB281" t="str">
            <v>ERAI</v>
          </cell>
          <cell r="AC281">
            <v>1101</v>
          </cell>
          <cell r="AD281">
            <v>2</v>
          </cell>
          <cell r="AE281">
            <v>19977</v>
          </cell>
        </row>
        <row r="282">
          <cell r="A282" t="str">
            <v>SSE</v>
          </cell>
          <cell r="B282">
            <v>1</v>
          </cell>
          <cell r="C282" t="str">
            <v>DRME</v>
          </cell>
          <cell r="D282">
            <v>12</v>
          </cell>
          <cell r="E282">
            <v>3</v>
          </cell>
          <cell r="F282" t="str">
            <v xml:space="preserve">B </v>
          </cell>
          <cell r="G282">
            <v>0</v>
          </cell>
          <cell r="H282">
            <v>2123</v>
          </cell>
          <cell r="I282">
            <v>285281</v>
          </cell>
          <cell r="J282">
            <v>0</v>
          </cell>
          <cell r="K282">
            <v>0</v>
          </cell>
          <cell r="L282">
            <v>0</v>
          </cell>
          <cell r="M282">
            <v>0</v>
          </cell>
          <cell r="N282">
            <v>0</v>
          </cell>
          <cell r="O282">
            <v>5940080</v>
          </cell>
          <cell r="P282">
            <v>0</v>
          </cell>
          <cell r="Q282">
            <v>0</v>
          </cell>
          <cell r="R282">
            <v>61389</v>
          </cell>
          <cell r="S282">
            <v>0</v>
          </cell>
          <cell r="T282">
            <v>186426</v>
          </cell>
          <cell r="U282">
            <v>1460347</v>
          </cell>
          <cell r="V282">
            <v>3954</v>
          </cell>
          <cell r="W282">
            <v>0</v>
          </cell>
          <cell r="X282">
            <v>0</v>
          </cell>
          <cell r="Y282">
            <v>11832</v>
          </cell>
          <cell r="Z282">
            <v>5940080</v>
          </cell>
          <cell r="AA282">
            <v>6203681</v>
          </cell>
          <cell r="AB282" t="str">
            <v>ERAI</v>
          </cell>
          <cell r="AC282">
            <v>1101</v>
          </cell>
          <cell r="AD282">
            <v>2</v>
          </cell>
          <cell r="AE282">
            <v>267157</v>
          </cell>
        </row>
        <row r="283">
          <cell r="A283" t="str">
            <v>SSE</v>
          </cell>
          <cell r="B283">
            <v>1</v>
          </cell>
          <cell r="C283" t="str">
            <v>DRME</v>
          </cell>
          <cell r="D283">
            <v>12</v>
          </cell>
          <cell r="E283">
            <v>4</v>
          </cell>
          <cell r="F283" t="str">
            <v xml:space="preserve">B </v>
          </cell>
          <cell r="G283">
            <v>0</v>
          </cell>
          <cell r="H283">
            <v>712</v>
          </cell>
          <cell r="I283">
            <v>99252</v>
          </cell>
          <cell r="J283">
            <v>0</v>
          </cell>
          <cell r="K283">
            <v>0</v>
          </cell>
          <cell r="L283">
            <v>0</v>
          </cell>
          <cell r="M283">
            <v>0</v>
          </cell>
          <cell r="N283">
            <v>0</v>
          </cell>
          <cell r="O283">
            <v>1073752</v>
          </cell>
          <cell r="P283">
            <v>0</v>
          </cell>
          <cell r="Q283">
            <v>0</v>
          </cell>
          <cell r="R283">
            <v>718</v>
          </cell>
          <cell r="S283">
            <v>0</v>
          </cell>
          <cell r="T283">
            <v>61489</v>
          </cell>
          <cell r="U283">
            <v>0</v>
          </cell>
          <cell r="V283">
            <v>59636</v>
          </cell>
          <cell r="W283">
            <v>0</v>
          </cell>
          <cell r="X283">
            <v>0</v>
          </cell>
          <cell r="Y283">
            <v>0</v>
          </cell>
          <cell r="Z283">
            <v>1073752</v>
          </cell>
          <cell r="AA283">
            <v>1195595</v>
          </cell>
          <cell r="AB283" t="str">
            <v>ERAI</v>
          </cell>
          <cell r="AC283">
            <v>1101</v>
          </cell>
          <cell r="AD283">
            <v>2</v>
          </cell>
          <cell r="AE283">
            <v>89485</v>
          </cell>
        </row>
        <row r="284">
          <cell r="A284" t="str">
            <v>SSE</v>
          </cell>
          <cell r="B284">
            <v>1</v>
          </cell>
          <cell r="C284" t="str">
            <v>DRME</v>
          </cell>
          <cell r="D284">
            <v>12</v>
          </cell>
          <cell r="E284">
            <v>5</v>
          </cell>
          <cell r="F284" t="str">
            <v xml:space="preserve">B </v>
          </cell>
          <cell r="G284">
            <v>0</v>
          </cell>
          <cell r="H284">
            <v>466</v>
          </cell>
          <cell r="I284">
            <v>98478</v>
          </cell>
          <cell r="J284">
            <v>0</v>
          </cell>
          <cell r="K284">
            <v>0</v>
          </cell>
          <cell r="L284">
            <v>0</v>
          </cell>
          <cell r="M284">
            <v>0</v>
          </cell>
          <cell r="N284">
            <v>0</v>
          </cell>
          <cell r="O284">
            <v>1886556</v>
          </cell>
          <cell r="P284">
            <v>0</v>
          </cell>
          <cell r="Q284">
            <v>0</v>
          </cell>
          <cell r="R284">
            <v>9615</v>
          </cell>
          <cell r="S284">
            <v>0</v>
          </cell>
          <cell r="T284">
            <v>15000</v>
          </cell>
          <cell r="U284">
            <v>348699</v>
          </cell>
          <cell r="V284">
            <v>1223</v>
          </cell>
          <cell r="W284">
            <v>0</v>
          </cell>
          <cell r="X284">
            <v>0</v>
          </cell>
          <cell r="Y284">
            <v>0</v>
          </cell>
          <cell r="Z284">
            <v>1886556</v>
          </cell>
          <cell r="AA284">
            <v>1912394</v>
          </cell>
          <cell r="AB284" t="str">
            <v>ERAI</v>
          </cell>
          <cell r="AC284">
            <v>1101</v>
          </cell>
          <cell r="AD284">
            <v>2</v>
          </cell>
          <cell r="AE284">
            <v>94012</v>
          </cell>
        </row>
        <row r="285">
          <cell r="A285" t="str">
            <v>SSE</v>
          </cell>
          <cell r="B285">
            <v>1</v>
          </cell>
          <cell r="C285" t="str">
            <v>DRME</v>
          </cell>
          <cell r="D285">
            <v>12</v>
          </cell>
          <cell r="E285">
            <v>6</v>
          </cell>
          <cell r="F285" t="str">
            <v xml:space="preserve">B </v>
          </cell>
          <cell r="G285">
            <v>0</v>
          </cell>
          <cell r="H285">
            <v>107</v>
          </cell>
          <cell r="I285">
            <v>188672</v>
          </cell>
          <cell r="J285">
            <v>0</v>
          </cell>
          <cell r="K285">
            <v>0</v>
          </cell>
          <cell r="L285">
            <v>0</v>
          </cell>
          <cell r="M285">
            <v>0</v>
          </cell>
          <cell r="N285">
            <v>0</v>
          </cell>
          <cell r="O285">
            <v>2243863</v>
          </cell>
          <cell r="P285">
            <v>0</v>
          </cell>
          <cell r="Q285">
            <v>0</v>
          </cell>
          <cell r="R285">
            <v>24761</v>
          </cell>
          <cell r="S285">
            <v>0</v>
          </cell>
          <cell r="T285">
            <v>0</v>
          </cell>
          <cell r="U285">
            <v>560963</v>
          </cell>
          <cell r="V285">
            <v>0</v>
          </cell>
          <cell r="W285">
            <v>0</v>
          </cell>
          <cell r="X285">
            <v>0</v>
          </cell>
          <cell r="Y285">
            <v>0</v>
          </cell>
          <cell r="Z285">
            <v>2243863</v>
          </cell>
          <cell r="AA285">
            <v>2268624</v>
          </cell>
          <cell r="AB285" t="str">
            <v>ERAI</v>
          </cell>
          <cell r="AC285">
            <v>1101</v>
          </cell>
          <cell r="AD285">
            <v>2</v>
          </cell>
          <cell r="AE285">
            <v>188672</v>
          </cell>
        </row>
        <row r="286">
          <cell r="A286" t="str">
            <v>SSE</v>
          </cell>
          <cell r="B286">
            <v>1</v>
          </cell>
          <cell r="C286" t="str">
            <v>DRME</v>
          </cell>
          <cell r="D286">
            <v>12</v>
          </cell>
          <cell r="E286">
            <v>7</v>
          </cell>
          <cell r="F286" t="str">
            <v>A4</v>
          </cell>
          <cell r="G286">
            <v>20</v>
          </cell>
          <cell r="H286">
            <v>2</v>
          </cell>
          <cell r="I286">
            <v>160742</v>
          </cell>
          <cell r="J286">
            <v>0</v>
          </cell>
          <cell r="K286">
            <v>0</v>
          </cell>
          <cell r="L286">
            <v>337</v>
          </cell>
          <cell r="M286">
            <v>0</v>
          </cell>
          <cell r="N286">
            <v>0</v>
          </cell>
          <cell r="O286">
            <v>1567770</v>
          </cell>
          <cell r="P286">
            <v>223768</v>
          </cell>
          <cell r="Q286">
            <v>76603</v>
          </cell>
          <cell r="R286">
            <v>0</v>
          </cell>
          <cell r="S286">
            <v>0</v>
          </cell>
          <cell r="T286">
            <v>0</v>
          </cell>
          <cell r="U286">
            <v>470023</v>
          </cell>
          <cell r="V286">
            <v>0</v>
          </cell>
          <cell r="W286">
            <v>11952</v>
          </cell>
          <cell r="X286">
            <v>0</v>
          </cell>
          <cell r="Y286">
            <v>0</v>
          </cell>
          <cell r="Z286">
            <v>1880093</v>
          </cell>
          <cell r="AA286">
            <v>1880093</v>
          </cell>
          <cell r="AB286" t="str">
            <v>ERAI</v>
          </cell>
          <cell r="AC286">
            <v>1101</v>
          </cell>
          <cell r="AD286">
            <v>2</v>
          </cell>
          <cell r="AE286">
            <v>160742</v>
          </cell>
        </row>
        <row r="287">
          <cell r="A287" t="str">
            <v>SSE</v>
          </cell>
          <cell r="B287">
            <v>1</v>
          </cell>
          <cell r="C287" t="str">
            <v>DRME</v>
          </cell>
          <cell r="D287">
            <v>12</v>
          </cell>
          <cell r="E287">
            <v>7</v>
          </cell>
          <cell r="F287" t="str">
            <v xml:space="preserve">B </v>
          </cell>
          <cell r="G287">
            <v>0</v>
          </cell>
          <cell r="H287">
            <v>16</v>
          </cell>
          <cell r="I287">
            <v>27060</v>
          </cell>
          <cell r="J287">
            <v>0</v>
          </cell>
          <cell r="K287">
            <v>0</v>
          </cell>
          <cell r="L287">
            <v>0</v>
          </cell>
          <cell r="M287">
            <v>0</v>
          </cell>
          <cell r="N287">
            <v>0</v>
          </cell>
          <cell r="O287">
            <v>478817</v>
          </cell>
          <cell r="P287">
            <v>0</v>
          </cell>
          <cell r="Q287">
            <v>0</v>
          </cell>
          <cell r="R287">
            <v>76</v>
          </cell>
          <cell r="S287">
            <v>0</v>
          </cell>
          <cell r="T287">
            <v>5000</v>
          </cell>
          <cell r="U287">
            <v>119704</v>
          </cell>
          <cell r="V287">
            <v>189</v>
          </cell>
          <cell r="W287">
            <v>0</v>
          </cell>
          <cell r="X287">
            <v>0</v>
          </cell>
          <cell r="Y287">
            <v>0</v>
          </cell>
          <cell r="Z287">
            <v>478817</v>
          </cell>
          <cell r="AA287">
            <v>484082</v>
          </cell>
          <cell r="AB287" t="str">
            <v>ERAI</v>
          </cell>
          <cell r="AC287">
            <v>1101</v>
          </cell>
          <cell r="AD287">
            <v>2</v>
          </cell>
          <cell r="AE287">
            <v>26918</v>
          </cell>
        </row>
        <row r="288">
          <cell r="A288" t="str">
            <v>SSE</v>
          </cell>
          <cell r="B288">
            <v>1</v>
          </cell>
          <cell r="C288" t="str">
            <v>DRME</v>
          </cell>
          <cell r="D288">
            <v>12</v>
          </cell>
          <cell r="E288">
            <v>8</v>
          </cell>
          <cell r="F288" t="str">
            <v xml:space="preserve">B </v>
          </cell>
          <cell r="G288">
            <v>0</v>
          </cell>
          <cell r="H288">
            <v>4</v>
          </cell>
          <cell r="I288">
            <v>4264</v>
          </cell>
          <cell r="J288">
            <v>0</v>
          </cell>
          <cell r="K288">
            <v>0</v>
          </cell>
          <cell r="L288">
            <v>0</v>
          </cell>
          <cell r="M288">
            <v>0</v>
          </cell>
          <cell r="N288">
            <v>0</v>
          </cell>
          <cell r="O288">
            <v>88771</v>
          </cell>
          <cell r="P288">
            <v>0</v>
          </cell>
          <cell r="Q288">
            <v>0</v>
          </cell>
          <cell r="R288">
            <v>0</v>
          </cell>
          <cell r="S288">
            <v>0</v>
          </cell>
          <cell r="T288">
            <v>0</v>
          </cell>
          <cell r="U288">
            <v>22193</v>
          </cell>
          <cell r="V288">
            <v>0</v>
          </cell>
          <cell r="W288">
            <v>0</v>
          </cell>
          <cell r="X288">
            <v>0</v>
          </cell>
          <cell r="Y288">
            <v>0</v>
          </cell>
          <cell r="Z288">
            <v>88771</v>
          </cell>
          <cell r="AA288">
            <v>88771</v>
          </cell>
          <cell r="AB288" t="str">
            <v>ERAI</v>
          </cell>
          <cell r="AC288">
            <v>1101</v>
          </cell>
          <cell r="AD288">
            <v>2</v>
          </cell>
          <cell r="AE288">
            <v>4264</v>
          </cell>
        </row>
        <row r="289">
          <cell r="A289" t="str">
            <v>SSE</v>
          </cell>
          <cell r="B289">
            <v>1</v>
          </cell>
          <cell r="C289" t="str">
            <v>DRME</v>
          </cell>
          <cell r="D289">
            <v>12</v>
          </cell>
          <cell r="E289">
            <v>90</v>
          </cell>
          <cell r="F289" t="str">
            <v>A4</v>
          </cell>
          <cell r="G289">
            <v>20</v>
          </cell>
          <cell r="H289">
            <v>1</v>
          </cell>
          <cell r="I289">
            <v>196320</v>
          </cell>
          <cell r="J289">
            <v>0</v>
          </cell>
          <cell r="K289">
            <v>0</v>
          </cell>
          <cell r="L289">
            <v>509</v>
          </cell>
          <cell r="M289">
            <v>0</v>
          </cell>
          <cell r="N289">
            <v>0</v>
          </cell>
          <cell r="O289">
            <v>521426</v>
          </cell>
          <cell r="P289">
            <v>437231</v>
          </cell>
          <cell r="Q289">
            <v>0</v>
          </cell>
          <cell r="R289">
            <v>0</v>
          </cell>
          <cell r="S289">
            <v>0</v>
          </cell>
          <cell r="T289">
            <v>0</v>
          </cell>
          <cell r="U289">
            <v>0</v>
          </cell>
          <cell r="V289">
            <v>0</v>
          </cell>
          <cell r="W289">
            <v>0</v>
          </cell>
          <cell r="X289">
            <v>0</v>
          </cell>
          <cell r="Y289">
            <v>0</v>
          </cell>
          <cell r="Z289">
            <v>958657</v>
          </cell>
          <cell r="AA289">
            <v>958657</v>
          </cell>
          <cell r="AB289" t="str">
            <v>ERAI</v>
          </cell>
          <cell r="AC289">
            <v>1101</v>
          </cell>
          <cell r="AD289">
            <v>2</v>
          </cell>
          <cell r="AE289">
            <v>196320</v>
          </cell>
        </row>
        <row r="290">
          <cell r="A290" t="str">
            <v>SSE</v>
          </cell>
          <cell r="B290">
            <v>1</v>
          </cell>
          <cell r="C290" t="str">
            <v>DRME</v>
          </cell>
          <cell r="D290">
            <v>13</v>
          </cell>
          <cell r="E290">
            <v>1</v>
          </cell>
          <cell r="F290" t="str">
            <v xml:space="preserve">B </v>
          </cell>
          <cell r="G290">
            <v>1</v>
          </cell>
          <cell r="H290">
            <v>1949</v>
          </cell>
          <cell r="I290">
            <v>42755</v>
          </cell>
          <cell r="J290">
            <v>0</v>
          </cell>
          <cell r="K290">
            <v>0</v>
          </cell>
          <cell r="L290">
            <v>0</v>
          </cell>
          <cell r="M290">
            <v>0</v>
          </cell>
          <cell r="N290">
            <v>0</v>
          </cell>
          <cell r="O290">
            <v>695781</v>
          </cell>
          <cell r="P290">
            <v>0</v>
          </cell>
          <cell r="Q290">
            <v>0</v>
          </cell>
          <cell r="R290">
            <v>10316</v>
          </cell>
          <cell r="S290">
            <v>0</v>
          </cell>
          <cell r="T290">
            <v>183420</v>
          </cell>
          <cell r="U290">
            <v>495</v>
          </cell>
          <cell r="V290">
            <v>1320</v>
          </cell>
          <cell r="W290">
            <v>0</v>
          </cell>
          <cell r="X290">
            <v>0</v>
          </cell>
          <cell r="Y290">
            <v>10440</v>
          </cell>
          <cell r="Z290">
            <v>695781</v>
          </cell>
          <cell r="AA290">
            <v>901277</v>
          </cell>
          <cell r="AB290" t="str">
            <v>ERBF</v>
          </cell>
          <cell r="AC290">
            <v>1101</v>
          </cell>
          <cell r="AD290">
            <v>2</v>
          </cell>
          <cell r="AE290">
            <v>33013</v>
          </cell>
        </row>
        <row r="291">
          <cell r="A291" t="str">
            <v>SSE</v>
          </cell>
          <cell r="B291">
            <v>1</v>
          </cell>
          <cell r="C291" t="str">
            <v>DRME</v>
          </cell>
          <cell r="D291">
            <v>13</v>
          </cell>
          <cell r="E291">
            <v>1</v>
          </cell>
          <cell r="F291" t="str">
            <v xml:space="preserve">B </v>
          </cell>
          <cell r="G291">
            <v>2</v>
          </cell>
          <cell r="H291">
            <v>1066</v>
          </cell>
          <cell r="I291">
            <v>42800</v>
          </cell>
          <cell r="J291">
            <v>0</v>
          </cell>
          <cell r="K291">
            <v>0</v>
          </cell>
          <cell r="L291">
            <v>0</v>
          </cell>
          <cell r="M291">
            <v>0</v>
          </cell>
          <cell r="N291">
            <v>0</v>
          </cell>
          <cell r="O291">
            <v>830380</v>
          </cell>
          <cell r="P291">
            <v>0</v>
          </cell>
          <cell r="Q291">
            <v>0</v>
          </cell>
          <cell r="R291">
            <v>7987</v>
          </cell>
          <cell r="S291">
            <v>0</v>
          </cell>
          <cell r="T291">
            <v>26091</v>
          </cell>
          <cell r="U291">
            <v>141132</v>
          </cell>
          <cell r="V291">
            <v>565</v>
          </cell>
          <cell r="W291">
            <v>0</v>
          </cell>
          <cell r="X291">
            <v>0</v>
          </cell>
          <cell r="Y291">
            <v>12456</v>
          </cell>
          <cell r="Z291">
            <v>830380</v>
          </cell>
          <cell r="AA291">
            <v>877479</v>
          </cell>
          <cell r="AB291" t="str">
            <v>ERBF</v>
          </cell>
          <cell r="AC291">
            <v>1101</v>
          </cell>
          <cell r="AD291">
            <v>2</v>
          </cell>
          <cell r="AE291">
            <v>42800</v>
          </cell>
        </row>
        <row r="292">
          <cell r="A292" t="str">
            <v>SSE</v>
          </cell>
          <cell r="B292">
            <v>1</v>
          </cell>
          <cell r="C292" t="str">
            <v>DRME</v>
          </cell>
          <cell r="D292">
            <v>13</v>
          </cell>
          <cell r="E292">
            <v>1</v>
          </cell>
          <cell r="F292" t="str">
            <v xml:space="preserve">B </v>
          </cell>
          <cell r="G292">
            <v>3</v>
          </cell>
          <cell r="H292">
            <v>3418</v>
          </cell>
          <cell r="I292">
            <v>260648</v>
          </cell>
          <cell r="J292">
            <v>0</v>
          </cell>
          <cell r="K292">
            <v>0</v>
          </cell>
          <cell r="L292">
            <v>0</v>
          </cell>
          <cell r="M292">
            <v>0</v>
          </cell>
          <cell r="N292">
            <v>0</v>
          </cell>
          <cell r="O292">
            <v>5055562</v>
          </cell>
          <cell r="P292">
            <v>0</v>
          </cell>
          <cell r="Q292">
            <v>0</v>
          </cell>
          <cell r="R292">
            <v>43879</v>
          </cell>
          <cell r="S292">
            <v>0</v>
          </cell>
          <cell r="T292">
            <v>117308</v>
          </cell>
          <cell r="U292">
            <v>859455</v>
          </cell>
          <cell r="V292">
            <v>564</v>
          </cell>
          <cell r="W292">
            <v>0</v>
          </cell>
          <cell r="X292">
            <v>0</v>
          </cell>
          <cell r="Y292">
            <v>56030</v>
          </cell>
          <cell r="Z292">
            <v>5055562</v>
          </cell>
          <cell r="AA292">
            <v>5273343</v>
          </cell>
          <cell r="AB292" t="str">
            <v>ERBF</v>
          </cell>
          <cell r="AC292">
            <v>1101</v>
          </cell>
          <cell r="AD292">
            <v>2</v>
          </cell>
          <cell r="AE292">
            <v>260396</v>
          </cell>
        </row>
        <row r="293">
          <cell r="A293" t="str">
            <v>SSE</v>
          </cell>
          <cell r="B293">
            <v>1</v>
          </cell>
          <cell r="C293" t="str">
            <v>DRME</v>
          </cell>
          <cell r="D293">
            <v>13</v>
          </cell>
          <cell r="E293">
            <v>1</v>
          </cell>
          <cell r="F293" t="str">
            <v xml:space="preserve">B </v>
          </cell>
          <cell r="G293">
            <v>4</v>
          </cell>
          <cell r="H293">
            <v>1735</v>
          </cell>
          <cell r="I293">
            <v>208895</v>
          </cell>
          <cell r="J293">
            <v>0</v>
          </cell>
          <cell r="K293">
            <v>0</v>
          </cell>
          <cell r="L293">
            <v>0</v>
          </cell>
          <cell r="M293">
            <v>0</v>
          </cell>
          <cell r="N293">
            <v>0</v>
          </cell>
          <cell r="O293">
            <v>4051824</v>
          </cell>
          <cell r="P293">
            <v>0</v>
          </cell>
          <cell r="Q293">
            <v>0</v>
          </cell>
          <cell r="R293">
            <v>41030</v>
          </cell>
          <cell r="S293">
            <v>0</v>
          </cell>
          <cell r="T293">
            <v>78777</v>
          </cell>
          <cell r="U293">
            <v>688825</v>
          </cell>
          <cell r="V293">
            <v>94</v>
          </cell>
          <cell r="W293">
            <v>0</v>
          </cell>
          <cell r="X293">
            <v>0</v>
          </cell>
          <cell r="Y293">
            <v>56092</v>
          </cell>
          <cell r="Z293">
            <v>4051824</v>
          </cell>
          <cell r="AA293">
            <v>4227817</v>
          </cell>
          <cell r="AB293" t="str">
            <v>ERBF</v>
          </cell>
          <cell r="AC293">
            <v>1101</v>
          </cell>
          <cell r="AD293">
            <v>2</v>
          </cell>
          <cell r="AE293">
            <v>208895</v>
          </cell>
        </row>
        <row r="294">
          <cell r="A294" t="str">
            <v>SSE</v>
          </cell>
          <cell r="B294">
            <v>1</v>
          </cell>
          <cell r="C294" t="str">
            <v>DRME</v>
          </cell>
          <cell r="D294">
            <v>13</v>
          </cell>
          <cell r="E294">
            <v>1</v>
          </cell>
          <cell r="F294" t="str">
            <v xml:space="preserve">B </v>
          </cell>
          <cell r="G294">
            <v>5</v>
          </cell>
          <cell r="H294">
            <v>581</v>
          </cell>
          <cell r="I294">
            <v>98981</v>
          </cell>
          <cell r="J294">
            <v>0</v>
          </cell>
          <cell r="K294">
            <v>0</v>
          </cell>
          <cell r="L294">
            <v>0</v>
          </cell>
          <cell r="M294">
            <v>0</v>
          </cell>
          <cell r="N294">
            <v>0</v>
          </cell>
          <cell r="O294">
            <v>1919742</v>
          </cell>
          <cell r="P294">
            <v>0</v>
          </cell>
          <cell r="Q294">
            <v>0</v>
          </cell>
          <cell r="R294">
            <v>25335</v>
          </cell>
          <cell r="S294">
            <v>0</v>
          </cell>
          <cell r="T294">
            <v>51982</v>
          </cell>
          <cell r="U294">
            <v>326352</v>
          </cell>
          <cell r="V294">
            <v>0</v>
          </cell>
          <cell r="W294">
            <v>0</v>
          </cell>
          <cell r="X294">
            <v>0</v>
          </cell>
          <cell r="Y294">
            <v>34114</v>
          </cell>
          <cell r="Z294">
            <v>1919742</v>
          </cell>
          <cell r="AA294">
            <v>2031173</v>
          </cell>
          <cell r="AB294" t="str">
            <v>ERBF</v>
          </cell>
          <cell r="AC294">
            <v>1101</v>
          </cell>
          <cell r="AD294">
            <v>2</v>
          </cell>
          <cell r="AE294">
            <v>98981</v>
          </cell>
        </row>
        <row r="295">
          <cell r="A295" t="str">
            <v>SSE</v>
          </cell>
          <cell r="B295">
            <v>1</v>
          </cell>
          <cell r="C295" t="str">
            <v>DRME</v>
          </cell>
          <cell r="D295">
            <v>13</v>
          </cell>
          <cell r="E295">
            <v>1</v>
          </cell>
          <cell r="F295" t="str">
            <v xml:space="preserve">B </v>
          </cell>
          <cell r="G295">
            <v>6</v>
          </cell>
          <cell r="H295">
            <v>363</v>
          </cell>
          <cell r="I295">
            <v>87558</v>
          </cell>
          <cell r="J295">
            <v>0</v>
          </cell>
          <cell r="K295">
            <v>0</v>
          </cell>
          <cell r="L295">
            <v>0</v>
          </cell>
          <cell r="M295">
            <v>0</v>
          </cell>
          <cell r="N295">
            <v>0</v>
          </cell>
          <cell r="O295">
            <v>1697914</v>
          </cell>
          <cell r="P295">
            <v>0</v>
          </cell>
          <cell r="Q295">
            <v>0</v>
          </cell>
          <cell r="R295">
            <v>18741</v>
          </cell>
          <cell r="S295">
            <v>0</v>
          </cell>
          <cell r="T295">
            <v>79405</v>
          </cell>
          <cell r="U295">
            <v>288725</v>
          </cell>
          <cell r="V295">
            <v>0</v>
          </cell>
          <cell r="W295">
            <v>0</v>
          </cell>
          <cell r="X295">
            <v>0</v>
          </cell>
          <cell r="Y295">
            <v>21534</v>
          </cell>
          <cell r="Z295">
            <v>1697914</v>
          </cell>
          <cell r="AA295">
            <v>1817594</v>
          </cell>
          <cell r="AB295" t="str">
            <v>ERBF</v>
          </cell>
          <cell r="AC295">
            <v>1101</v>
          </cell>
          <cell r="AD295">
            <v>2</v>
          </cell>
          <cell r="AE295">
            <v>87558</v>
          </cell>
        </row>
        <row r="296">
          <cell r="A296" t="str">
            <v>SSE</v>
          </cell>
          <cell r="B296">
            <v>1</v>
          </cell>
          <cell r="C296" t="str">
            <v>DRME</v>
          </cell>
          <cell r="D296">
            <v>13</v>
          </cell>
          <cell r="E296">
            <v>1</v>
          </cell>
          <cell r="F296" t="str">
            <v xml:space="preserve">B </v>
          </cell>
          <cell r="G296">
            <v>7</v>
          </cell>
          <cell r="H296">
            <v>113</v>
          </cell>
          <cell r="I296">
            <v>38079</v>
          </cell>
          <cell r="J296">
            <v>0</v>
          </cell>
          <cell r="K296">
            <v>0</v>
          </cell>
          <cell r="L296">
            <v>0</v>
          </cell>
          <cell r="M296">
            <v>0</v>
          </cell>
          <cell r="N296">
            <v>0</v>
          </cell>
          <cell r="O296">
            <v>766322</v>
          </cell>
          <cell r="P296">
            <v>0</v>
          </cell>
          <cell r="Q296">
            <v>0</v>
          </cell>
          <cell r="R296">
            <v>9808</v>
          </cell>
          <cell r="S296">
            <v>0</v>
          </cell>
          <cell r="T296">
            <v>35985</v>
          </cell>
          <cell r="U296">
            <v>153307</v>
          </cell>
          <cell r="V296">
            <v>0</v>
          </cell>
          <cell r="W296">
            <v>0</v>
          </cell>
          <cell r="X296">
            <v>0</v>
          </cell>
          <cell r="Y296">
            <v>10643</v>
          </cell>
          <cell r="Z296">
            <v>766322</v>
          </cell>
          <cell r="AA296">
            <v>822758</v>
          </cell>
          <cell r="AB296" t="str">
            <v>ERBF</v>
          </cell>
          <cell r="AC296">
            <v>1101</v>
          </cell>
          <cell r="AD296">
            <v>2</v>
          </cell>
          <cell r="AE296">
            <v>38079</v>
          </cell>
        </row>
        <row r="297">
          <cell r="A297" t="str">
            <v>SSE</v>
          </cell>
          <cell r="B297">
            <v>1</v>
          </cell>
          <cell r="C297" t="str">
            <v>DRME</v>
          </cell>
          <cell r="D297">
            <v>13</v>
          </cell>
          <cell r="E297">
            <v>1</v>
          </cell>
          <cell r="F297" t="str">
            <v xml:space="preserve">B </v>
          </cell>
          <cell r="G297">
            <v>8</v>
          </cell>
          <cell r="H297">
            <v>56</v>
          </cell>
          <cell r="I297">
            <v>23894</v>
          </cell>
          <cell r="J297">
            <v>0</v>
          </cell>
          <cell r="K297">
            <v>0</v>
          </cell>
          <cell r="L297">
            <v>0</v>
          </cell>
          <cell r="M297">
            <v>0</v>
          </cell>
          <cell r="N297">
            <v>0</v>
          </cell>
          <cell r="O297">
            <v>479512</v>
          </cell>
          <cell r="P297">
            <v>0</v>
          </cell>
          <cell r="Q297">
            <v>0</v>
          </cell>
          <cell r="R297">
            <v>5254</v>
          </cell>
          <cell r="S297">
            <v>0</v>
          </cell>
          <cell r="T297">
            <v>13431</v>
          </cell>
          <cell r="U297">
            <v>95921</v>
          </cell>
          <cell r="V297">
            <v>0</v>
          </cell>
          <cell r="W297">
            <v>0</v>
          </cell>
          <cell r="X297">
            <v>0</v>
          </cell>
          <cell r="Y297">
            <v>4184</v>
          </cell>
          <cell r="Z297">
            <v>479512</v>
          </cell>
          <cell r="AA297">
            <v>502381</v>
          </cell>
          <cell r="AB297" t="str">
            <v>ERBF</v>
          </cell>
          <cell r="AC297">
            <v>1101</v>
          </cell>
          <cell r="AD297">
            <v>2</v>
          </cell>
          <cell r="AE297">
            <v>23894</v>
          </cell>
        </row>
        <row r="298">
          <cell r="A298" t="str">
            <v>SSE</v>
          </cell>
          <cell r="B298">
            <v>1</v>
          </cell>
          <cell r="C298" t="str">
            <v>DRME</v>
          </cell>
          <cell r="D298">
            <v>13</v>
          </cell>
          <cell r="E298">
            <v>1</v>
          </cell>
          <cell r="F298" t="str">
            <v xml:space="preserve">B </v>
          </cell>
          <cell r="G298">
            <v>9</v>
          </cell>
          <cell r="H298">
            <v>41</v>
          </cell>
          <cell r="I298">
            <v>26481</v>
          </cell>
          <cell r="J298">
            <v>0</v>
          </cell>
          <cell r="K298">
            <v>0</v>
          </cell>
          <cell r="L298">
            <v>0</v>
          </cell>
          <cell r="M298">
            <v>0</v>
          </cell>
          <cell r="N298">
            <v>0</v>
          </cell>
          <cell r="O298">
            <v>567929</v>
          </cell>
          <cell r="P298">
            <v>0</v>
          </cell>
          <cell r="Q298">
            <v>0</v>
          </cell>
          <cell r="R298">
            <v>12393</v>
          </cell>
          <cell r="S298">
            <v>0</v>
          </cell>
          <cell r="T298">
            <v>17663</v>
          </cell>
          <cell r="U298">
            <v>142011</v>
          </cell>
          <cell r="V298">
            <v>0</v>
          </cell>
          <cell r="W298">
            <v>0</v>
          </cell>
          <cell r="X298">
            <v>0</v>
          </cell>
          <cell r="Y298">
            <v>3194</v>
          </cell>
          <cell r="Z298">
            <v>567929</v>
          </cell>
          <cell r="AA298">
            <v>601179</v>
          </cell>
          <cell r="AB298" t="str">
            <v>ERBF</v>
          </cell>
          <cell r="AC298">
            <v>1101</v>
          </cell>
          <cell r="AD298">
            <v>2</v>
          </cell>
          <cell r="AE298">
            <v>26481</v>
          </cell>
        </row>
        <row r="299">
          <cell r="A299" t="str">
            <v>SSE</v>
          </cell>
          <cell r="B299">
            <v>1</v>
          </cell>
          <cell r="C299" t="str">
            <v>DRME</v>
          </cell>
          <cell r="D299">
            <v>13</v>
          </cell>
          <cell r="E299">
            <v>1</v>
          </cell>
          <cell r="F299" t="str">
            <v xml:space="preserve">B </v>
          </cell>
          <cell r="G299">
            <v>10</v>
          </cell>
          <cell r="H299">
            <v>9</v>
          </cell>
          <cell r="I299">
            <v>10363</v>
          </cell>
          <cell r="J299">
            <v>0</v>
          </cell>
          <cell r="K299">
            <v>0</v>
          </cell>
          <cell r="L299">
            <v>0</v>
          </cell>
          <cell r="M299">
            <v>0</v>
          </cell>
          <cell r="N299">
            <v>0</v>
          </cell>
          <cell r="O299">
            <v>222395</v>
          </cell>
          <cell r="P299">
            <v>0</v>
          </cell>
          <cell r="Q299">
            <v>0</v>
          </cell>
          <cell r="R299">
            <v>27540</v>
          </cell>
          <cell r="S299">
            <v>0</v>
          </cell>
          <cell r="T299">
            <v>4205</v>
          </cell>
          <cell r="U299">
            <v>55605</v>
          </cell>
          <cell r="V299">
            <v>0</v>
          </cell>
          <cell r="W299">
            <v>0</v>
          </cell>
          <cell r="X299">
            <v>0</v>
          </cell>
          <cell r="Y299">
            <v>986</v>
          </cell>
          <cell r="Z299">
            <v>222395</v>
          </cell>
          <cell r="AA299">
            <v>255126</v>
          </cell>
          <cell r="AB299" t="str">
            <v>ERBF</v>
          </cell>
          <cell r="AC299">
            <v>1101</v>
          </cell>
          <cell r="AD299">
            <v>2</v>
          </cell>
          <cell r="AE299">
            <v>10363</v>
          </cell>
        </row>
        <row r="300">
          <cell r="A300" t="str">
            <v>SSE</v>
          </cell>
          <cell r="B300">
            <v>1</v>
          </cell>
          <cell r="C300" t="str">
            <v>DRME</v>
          </cell>
          <cell r="D300">
            <v>13</v>
          </cell>
          <cell r="E300">
            <v>1</v>
          </cell>
          <cell r="F300" t="str">
            <v xml:space="preserve">B </v>
          </cell>
          <cell r="G300">
            <v>11</v>
          </cell>
          <cell r="H300">
            <v>1447</v>
          </cell>
          <cell r="I300">
            <v>31225</v>
          </cell>
          <cell r="J300">
            <v>0</v>
          </cell>
          <cell r="K300">
            <v>0</v>
          </cell>
          <cell r="L300">
            <v>0</v>
          </cell>
          <cell r="M300">
            <v>0</v>
          </cell>
          <cell r="N300">
            <v>0</v>
          </cell>
          <cell r="O300">
            <v>177185</v>
          </cell>
          <cell r="P300">
            <v>0</v>
          </cell>
          <cell r="Q300">
            <v>0</v>
          </cell>
          <cell r="R300">
            <v>4333</v>
          </cell>
          <cell r="S300">
            <v>0</v>
          </cell>
          <cell r="T300">
            <v>46986</v>
          </cell>
          <cell r="U300">
            <v>0</v>
          </cell>
          <cell r="V300">
            <v>2820</v>
          </cell>
          <cell r="W300">
            <v>0</v>
          </cell>
          <cell r="X300">
            <v>0</v>
          </cell>
          <cell r="Y300">
            <v>4424</v>
          </cell>
          <cell r="Z300">
            <v>177185</v>
          </cell>
          <cell r="AA300">
            <v>235748</v>
          </cell>
          <cell r="AB300" t="str">
            <v>ERBF</v>
          </cell>
          <cell r="AC300">
            <v>1101</v>
          </cell>
          <cell r="AD300">
            <v>2</v>
          </cell>
          <cell r="AE300">
            <v>23242</v>
          </cell>
        </row>
        <row r="301">
          <cell r="A301" t="str">
            <v>SSE</v>
          </cell>
          <cell r="B301">
            <v>1</v>
          </cell>
          <cell r="C301" t="str">
            <v>DRME</v>
          </cell>
          <cell r="D301">
            <v>13</v>
          </cell>
          <cell r="E301">
            <v>1</v>
          </cell>
          <cell r="F301" t="str">
            <v xml:space="preserve">B </v>
          </cell>
          <cell r="G301">
            <v>12</v>
          </cell>
          <cell r="H301">
            <v>1498</v>
          </cell>
          <cell r="I301">
            <v>88170</v>
          </cell>
          <cell r="J301">
            <v>0</v>
          </cell>
          <cell r="K301">
            <v>0</v>
          </cell>
          <cell r="L301">
            <v>0</v>
          </cell>
          <cell r="M301">
            <v>0</v>
          </cell>
          <cell r="N301">
            <v>0</v>
          </cell>
          <cell r="O301">
            <v>810790</v>
          </cell>
          <cell r="P301">
            <v>0</v>
          </cell>
          <cell r="Q301">
            <v>0</v>
          </cell>
          <cell r="R301">
            <v>8510</v>
          </cell>
          <cell r="S301">
            <v>0</v>
          </cell>
          <cell r="T301">
            <v>22930</v>
          </cell>
          <cell r="U301">
            <v>137894</v>
          </cell>
          <cell r="V301">
            <v>2727</v>
          </cell>
          <cell r="W301">
            <v>0</v>
          </cell>
          <cell r="X301">
            <v>0</v>
          </cell>
          <cell r="Y301">
            <v>16343</v>
          </cell>
          <cell r="Z301">
            <v>810790</v>
          </cell>
          <cell r="AA301">
            <v>861300</v>
          </cell>
          <cell r="AB301" t="str">
            <v>ERBF</v>
          </cell>
          <cell r="AC301">
            <v>1101</v>
          </cell>
          <cell r="AD301">
            <v>2</v>
          </cell>
          <cell r="AE301">
            <v>88170</v>
          </cell>
        </row>
        <row r="302">
          <cell r="A302" t="str">
            <v>SSE</v>
          </cell>
          <cell r="B302">
            <v>1</v>
          </cell>
          <cell r="C302" t="str">
            <v>DRME</v>
          </cell>
          <cell r="D302">
            <v>13</v>
          </cell>
          <cell r="E302">
            <v>1</v>
          </cell>
          <cell r="F302" t="str">
            <v xml:space="preserve">B </v>
          </cell>
          <cell r="G302">
            <v>13</v>
          </cell>
          <cell r="H302">
            <v>192</v>
          </cell>
          <cell r="I302">
            <v>21621</v>
          </cell>
          <cell r="J302">
            <v>0</v>
          </cell>
          <cell r="K302">
            <v>0</v>
          </cell>
          <cell r="L302">
            <v>0</v>
          </cell>
          <cell r="M302">
            <v>0</v>
          </cell>
          <cell r="N302">
            <v>0</v>
          </cell>
          <cell r="O302">
            <v>252666</v>
          </cell>
          <cell r="P302">
            <v>0</v>
          </cell>
          <cell r="Q302">
            <v>0</v>
          </cell>
          <cell r="R302">
            <v>2627</v>
          </cell>
          <cell r="S302">
            <v>0</v>
          </cell>
          <cell r="T302">
            <v>2763</v>
          </cell>
          <cell r="U302">
            <v>42955</v>
          </cell>
          <cell r="V302">
            <v>282</v>
          </cell>
          <cell r="W302">
            <v>0</v>
          </cell>
          <cell r="X302">
            <v>0</v>
          </cell>
          <cell r="Y302">
            <v>5402</v>
          </cell>
          <cell r="Z302">
            <v>252666</v>
          </cell>
          <cell r="AA302">
            <v>263740</v>
          </cell>
          <cell r="AB302" t="str">
            <v>ERBF</v>
          </cell>
          <cell r="AC302">
            <v>1101</v>
          </cell>
          <cell r="AD302">
            <v>2</v>
          </cell>
          <cell r="AE302">
            <v>21621</v>
          </cell>
        </row>
        <row r="303">
          <cell r="A303" t="str">
            <v>SSE</v>
          </cell>
          <cell r="B303">
            <v>1</v>
          </cell>
          <cell r="C303" t="str">
            <v>DRME</v>
          </cell>
          <cell r="D303">
            <v>13</v>
          </cell>
          <cell r="E303">
            <v>1</v>
          </cell>
          <cell r="F303" t="str">
            <v xml:space="preserve">B </v>
          </cell>
          <cell r="G303">
            <v>14</v>
          </cell>
          <cell r="H303">
            <v>22</v>
          </cell>
          <cell r="I303">
            <v>3139</v>
          </cell>
          <cell r="J303">
            <v>0</v>
          </cell>
          <cell r="K303">
            <v>0</v>
          </cell>
          <cell r="L303">
            <v>0</v>
          </cell>
          <cell r="M303">
            <v>0</v>
          </cell>
          <cell r="N303">
            <v>0</v>
          </cell>
          <cell r="O303">
            <v>39896</v>
          </cell>
          <cell r="P303">
            <v>0</v>
          </cell>
          <cell r="Q303">
            <v>0</v>
          </cell>
          <cell r="R303">
            <v>695</v>
          </cell>
          <cell r="S303">
            <v>0</v>
          </cell>
          <cell r="T303">
            <v>0</v>
          </cell>
          <cell r="U303">
            <v>6783</v>
          </cell>
          <cell r="V303">
            <v>0</v>
          </cell>
          <cell r="W303">
            <v>0</v>
          </cell>
          <cell r="X303">
            <v>0</v>
          </cell>
          <cell r="Y303">
            <v>703</v>
          </cell>
          <cell r="Z303">
            <v>39896</v>
          </cell>
          <cell r="AA303">
            <v>41294</v>
          </cell>
          <cell r="AB303" t="str">
            <v>ERBF</v>
          </cell>
          <cell r="AC303">
            <v>1101</v>
          </cell>
          <cell r="AD303">
            <v>2</v>
          </cell>
          <cell r="AE303">
            <v>3139</v>
          </cell>
        </row>
        <row r="304">
          <cell r="A304" t="str">
            <v>SSE</v>
          </cell>
          <cell r="B304">
            <v>1</v>
          </cell>
          <cell r="C304" t="str">
            <v>DRME</v>
          </cell>
          <cell r="D304">
            <v>13</v>
          </cell>
          <cell r="E304">
            <v>1</v>
          </cell>
          <cell r="F304" t="str">
            <v xml:space="preserve">B </v>
          </cell>
          <cell r="G304">
            <v>15</v>
          </cell>
          <cell r="H304">
            <v>27</v>
          </cell>
          <cell r="I304">
            <v>833</v>
          </cell>
          <cell r="J304">
            <v>0</v>
          </cell>
          <cell r="K304">
            <v>0</v>
          </cell>
          <cell r="L304">
            <v>0</v>
          </cell>
          <cell r="M304">
            <v>0</v>
          </cell>
          <cell r="N304">
            <v>0</v>
          </cell>
          <cell r="O304">
            <v>-4117</v>
          </cell>
          <cell r="P304">
            <v>0</v>
          </cell>
          <cell r="Q304">
            <v>0</v>
          </cell>
          <cell r="R304">
            <v>434</v>
          </cell>
          <cell r="S304">
            <v>0</v>
          </cell>
          <cell r="T304">
            <v>1000</v>
          </cell>
          <cell r="U304">
            <v>-6024</v>
          </cell>
          <cell r="V304">
            <v>-94</v>
          </cell>
          <cell r="W304">
            <v>0</v>
          </cell>
          <cell r="X304">
            <v>0</v>
          </cell>
          <cell r="Y304">
            <v>-543</v>
          </cell>
          <cell r="Z304">
            <v>-4117</v>
          </cell>
          <cell r="AA304">
            <v>-3320</v>
          </cell>
          <cell r="AB304" t="str">
            <v>ERBF</v>
          </cell>
          <cell r="AC304">
            <v>1101</v>
          </cell>
          <cell r="AD304">
            <v>2</v>
          </cell>
          <cell r="AE304">
            <v>833</v>
          </cell>
        </row>
        <row r="305">
          <cell r="A305" t="str">
            <v>SSE</v>
          </cell>
          <cell r="B305">
            <v>1</v>
          </cell>
          <cell r="C305" t="str">
            <v>DRME</v>
          </cell>
          <cell r="D305">
            <v>13</v>
          </cell>
          <cell r="E305">
            <v>2</v>
          </cell>
          <cell r="F305" t="str">
            <v>A4</v>
          </cell>
          <cell r="G305">
            <v>21</v>
          </cell>
          <cell r="H305">
            <v>3</v>
          </cell>
          <cell r="I305">
            <v>23588</v>
          </cell>
          <cell r="J305">
            <v>377</v>
          </cell>
          <cell r="K305">
            <v>23211</v>
          </cell>
          <cell r="L305">
            <v>193</v>
          </cell>
          <cell r="M305">
            <v>155</v>
          </cell>
          <cell r="N305">
            <v>0</v>
          </cell>
          <cell r="O305">
            <v>173057</v>
          </cell>
          <cell r="P305">
            <v>185739</v>
          </cell>
          <cell r="Q305">
            <v>11890</v>
          </cell>
          <cell r="R305">
            <v>19758</v>
          </cell>
          <cell r="S305">
            <v>0</v>
          </cell>
          <cell r="T305">
            <v>0</v>
          </cell>
          <cell r="U305">
            <v>102687</v>
          </cell>
          <cell r="V305">
            <v>0</v>
          </cell>
          <cell r="W305">
            <v>40058</v>
          </cell>
          <cell r="X305">
            <v>0</v>
          </cell>
          <cell r="Y305">
            <v>0</v>
          </cell>
          <cell r="Z305">
            <v>410744</v>
          </cell>
          <cell r="AA305">
            <v>430502</v>
          </cell>
          <cell r="AB305" t="str">
            <v>ERBF</v>
          </cell>
          <cell r="AC305">
            <v>1101</v>
          </cell>
          <cell r="AD305">
            <v>2</v>
          </cell>
          <cell r="AE305">
            <v>23588</v>
          </cell>
        </row>
        <row r="306">
          <cell r="A306" t="str">
            <v>SSE</v>
          </cell>
          <cell r="B306">
            <v>1</v>
          </cell>
          <cell r="C306" t="str">
            <v>DRME</v>
          </cell>
          <cell r="D306">
            <v>13</v>
          </cell>
          <cell r="E306">
            <v>2</v>
          </cell>
          <cell r="F306" t="str">
            <v>A4</v>
          </cell>
          <cell r="G306">
            <v>20</v>
          </cell>
          <cell r="H306">
            <v>1</v>
          </cell>
          <cell r="I306">
            <v>15211</v>
          </cell>
          <cell r="J306">
            <v>0</v>
          </cell>
          <cell r="K306">
            <v>0</v>
          </cell>
          <cell r="L306">
            <v>41</v>
          </cell>
          <cell r="M306">
            <v>0</v>
          </cell>
          <cell r="N306">
            <v>0</v>
          </cell>
          <cell r="O306">
            <v>174541</v>
          </cell>
          <cell r="P306">
            <v>32089</v>
          </cell>
          <cell r="Q306">
            <v>4877</v>
          </cell>
          <cell r="R306">
            <v>4110</v>
          </cell>
          <cell r="S306">
            <v>0</v>
          </cell>
          <cell r="T306">
            <v>0</v>
          </cell>
          <cell r="U306">
            <v>53073</v>
          </cell>
          <cell r="V306">
            <v>0</v>
          </cell>
          <cell r="W306">
            <v>783</v>
          </cell>
          <cell r="X306">
            <v>0</v>
          </cell>
          <cell r="Y306">
            <v>49</v>
          </cell>
          <cell r="Z306">
            <v>212290</v>
          </cell>
          <cell r="AA306">
            <v>216449</v>
          </cell>
          <cell r="AB306" t="str">
            <v>ERBF</v>
          </cell>
          <cell r="AC306">
            <v>1101</v>
          </cell>
          <cell r="AD306">
            <v>2</v>
          </cell>
          <cell r="AE306">
            <v>15211</v>
          </cell>
        </row>
        <row r="307">
          <cell r="A307" t="str">
            <v>SSE</v>
          </cell>
          <cell r="B307">
            <v>1</v>
          </cell>
          <cell r="C307" t="str">
            <v>DRME</v>
          </cell>
          <cell r="D307">
            <v>13</v>
          </cell>
          <cell r="E307">
            <v>2</v>
          </cell>
          <cell r="F307" t="str">
            <v xml:space="preserve">B </v>
          </cell>
          <cell r="G307">
            <v>0</v>
          </cell>
          <cell r="H307">
            <v>92</v>
          </cell>
          <cell r="I307">
            <v>52407</v>
          </cell>
          <cell r="J307">
            <v>0</v>
          </cell>
          <cell r="K307">
            <v>0</v>
          </cell>
          <cell r="L307">
            <v>0</v>
          </cell>
          <cell r="M307">
            <v>0</v>
          </cell>
          <cell r="N307">
            <v>0</v>
          </cell>
          <cell r="O307">
            <v>1078128</v>
          </cell>
          <cell r="P307">
            <v>0</v>
          </cell>
          <cell r="Q307">
            <v>0</v>
          </cell>
          <cell r="R307">
            <v>17067</v>
          </cell>
          <cell r="S307">
            <v>0</v>
          </cell>
          <cell r="T307">
            <v>140510</v>
          </cell>
          <cell r="U307">
            <v>265621</v>
          </cell>
          <cell r="V307">
            <v>0</v>
          </cell>
          <cell r="W307">
            <v>0</v>
          </cell>
          <cell r="X307">
            <v>0</v>
          </cell>
          <cell r="Y307">
            <v>5832</v>
          </cell>
          <cell r="Z307">
            <v>1078128</v>
          </cell>
          <cell r="AA307">
            <v>1241537</v>
          </cell>
          <cell r="AB307" t="str">
            <v>ERBF</v>
          </cell>
          <cell r="AC307">
            <v>1101</v>
          </cell>
          <cell r="AD307">
            <v>2</v>
          </cell>
          <cell r="AE307">
            <v>50643</v>
          </cell>
        </row>
        <row r="308">
          <cell r="A308" t="str">
            <v>SSE</v>
          </cell>
          <cell r="B308">
            <v>1</v>
          </cell>
          <cell r="C308" t="str">
            <v>DRME</v>
          </cell>
          <cell r="D308">
            <v>13</v>
          </cell>
          <cell r="E308">
            <v>3</v>
          </cell>
          <cell r="F308" t="str">
            <v>A4</v>
          </cell>
          <cell r="G308">
            <v>21</v>
          </cell>
          <cell r="H308">
            <v>1</v>
          </cell>
          <cell r="I308">
            <v>8361</v>
          </cell>
          <cell r="J308">
            <v>347</v>
          </cell>
          <cell r="K308">
            <v>8014</v>
          </cell>
          <cell r="L308">
            <v>50</v>
          </cell>
          <cell r="M308">
            <v>50</v>
          </cell>
          <cell r="N308">
            <v>0</v>
          </cell>
          <cell r="O308">
            <v>73080</v>
          </cell>
          <cell r="P308">
            <v>34533</v>
          </cell>
          <cell r="Q308">
            <v>0</v>
          </cell>
          <cell r="R308">
            <v>0</v>
          </cell>
          <cell r="S308">
            <v>0</v>
          </cell>
          <cell r="T308">
            <v>0</v>
          </cell>
          <cell r="U308">
            <v>26903</v>
          </cell>
          <cell r="V308">
            <v>0</v>
          </cell>
          <cell r="W308">
            <v>0</v>
          </cell>
          <cell r="X308">
            <v>0</v>
          </cell>
          <cell r="Y308">
            <v>49</v>
          </cell>
          <cell r="Z308">
            <v>107613</v>
          </cell>
          <cell r="AA308">
            <v>107662</v>
          </cell>
          <cell r="AB308" t="str">
            <v>ERBF</v>
          </cell>
          <cell r="AC308">
            <v>1101</v>
          </cell>
          <cell r="AD308">
            <v>2</v>
          </cell>
          <cell r="AE308">
            <v>8361</v>
          </cell>
        </row>
        <row r="309">
          <cell r="A309" t="str">
            <v>SSE</v>
          </cell>
          <cell r="B309">
            <v>1</v>
          </cell>
          <cell r="C309" t="str">
            <v>DRME</v>
          </cell>
          <cell r="D309">
            <v>13</v>
          </cell>
          <cell r="E309">
            <v>3</v>
          </cell>
          <cell r="F309" t="str">
            <v>A4</v>
          </cell>
          <cell r="G309">
            <v>20</v>
          </cell>
          <cell r="H309">
            <v>5</v>
          </cell>
          <cell r="I309">
            <v>53986</v>
          </cell>
          <cell r="J309">
            <v>0</v>
          </cell>
          <cell r="K309">
            <v>0</v>
          </cell>
          <cell r="L309">
            <v>307</v>
          </cell>
          <cell r="M309">
            <v>0</v>
          </cell>
          <cell r="N309">
            <v>0</v>
          </cell>
          <cell r="O309">
            <v>619471</v>
          </cell>
          <cell r="P309">
            <v>240279</v>
          </cell>
          <cell r="Q309">
            <v>28514</v>
          </cell>
          <cell r="R309">
            <v>12155</v>
          </cell>
          <cell r="S309">
            <v>0</v>
          </cell>
          <cell r="T309">
            <v>0</v>
          </cell>
          <cell r="U309">
            <v>224807</v>
          </cell>
          <cell r="V309">
            <v>0</v>
          </cell>
          <cell r="W309">
            <v>10957</v>
          </cell>
          <cell r="X309">
            <v>0</v>
          </cell>
          <cell r="Y309">
            <v>640</v>
          </cell>
          <cell r="Z309">
            <v>899221</v>
          </cell>
          <cell r="AA309">
            <v>912016</v>
          </cell>
          <cell r="AB309" t="str">
            <v>ERBF</v>
          </cell>
          <cell r="AC309">
            <v>1101</v>
          </cell>
          <cell r="AD309">
            <v>2</v>
          </cell>
          <cell r="AE309">
            <v>53986</v>
          </cell>
        </row>
        <row r="310">
          <cell r="A310" t="str">
            <v>SSE</v>
          </cell>
          <cell r="B310">
            <v>1</v>
          </cell>
          <cell r="C310" t="str">
            <v>DRME</v>
          </cell>
          <cell r="D310">
            <v>13</v>
          </cell>
          <cell r="E310">
            <v>3</v>
          </cell>
          <cell r="F310" t="str">
            <v xml:space="preserve">B </v>
          </cell>
          <cell r="G310">
            <v>0</v>
          </cell>
          <cell r="H310">
            <v>1287</v>
          </cell>
          <cell r="I310">
            <v>270903</v>
          </cell>
          <cell r="J310">
            <v>0</v>
          </cell>
          <cell r="K310">
            <v>0</v>
          </cell>
          <cell r="L310">
            <v>0</v>
          </cell>
          <cell r="M310">
            <v>0</v>
          </cell>
          <cell r="N310">
            <v>0</v>
          </cell>
          <cell r="O310">
            <v>5648009</v>
          </cell>
          <cell r="P310">
            <v>0</v>
          </cell>
          <cell r="Q310">
            <v>0</v>
          </cell>
          <cell r="R310">
            <v>83447</v>
          </cell>
          <cell r="S310">
            <v>0</v>
          </cell>
          <cell r="T310">
            <v>384570</v>
          </cell>
          <cell r="U310">
            <v>1389787</v>
          </cell>
          <cell r="V310">
            <v>94</v>
          </cell>
          <cell r="W310">
            <v>0</v>
          </cell>
          <cell r="X310">
            <v>0</v>
          </cell>
          <cell r="Y310">
            <v>43121</v>
          </cell>
          <cell r="Z310">
            <v>5648009</v>
          </cell>
          <cell r="AA310">
            <v>6159241</v>
          </cell>
          <cell r="AB310" t="str">
            <v>ERBF</v>
          </cell>
          <cell r="AC310">
            <v>1101</v>
          </cell>
          <cell r="AD310">
            <v>2</v>
          </cell>
          <cell r="AE310">
            <v>262705</v>
          </cell>
        </row>
        <row r="311">
          <cell r="A311" t="str">
            <v>SSE</v>
          </cell>
          <cell r="B311">
            <v>1</v>
          </cell>
          <cell r="C311" t="str">
            <v>DRME</v>
          </cell>
          <cell r="D311">
            <v>13</v>
          </cell>
          <cell r="E311">
            <v>4</v>
          </cell>
          <cell r="F311" t="str">
            <v>A4</v>
          </cell>
          <cell r="G311">
            <v>20</v>
          </cell>
          <cell r="H311">
            <v>5</v>
          </cell>
          <cell r="I311">
            <v>65334</v>
          </cell>
          <cell r="J311">
            <v>0</v>
          </cell>
          <cell r="K311">
            <v>0</v>
          </cell>
          <cell r="L311">
            <v>248</v>
          </cell>
          <cell r="M311">
            <v>0</v>
          </cell>
          <cell r="N311">
            <v>0</v>
          </cell>
          <cell r="O311">
            <v>506012</v>
          </cell>
          <cell r="P311">
            <v>130944</v>
          </cell>
          <cell r="Q311">
            <v>17357</v>
          </cell>
          <cell r="R311">
            <v>1198</v>
          </cell>
          <cell r="S311">
            <v>0</v>
          </cell>
          <cell r="T311">
            <v>0</v>
          </cell>
          <cell r="U311">
            <v>0</v>
          </cell>
          <cell r="V311">
            <v>0</v>
          </cell>
          <cell r="W311">
            <v>6336</v>
          </cell>
          <cell r="X311">
            <v>0</v>
          </cell>
          <cell r="Y311">
            <v>0</v>
          </cell>
          <cell r="Z311">
            <v>660649</v>
          </cell>
          <cell r="AA311">
            <v>661847</v>
          </cell>
          <cell r="AB311" t="str">
            <v>ERBF</v>
          </cell>
          <cell r="AC311">
            <v>1101</v>
          </cell>
          <cell r="AD311">
            <v>2</v>
          </cell>
          <cell r="AE311">
            <v>65334</v>
          </cell>
        </row>
        <row r="312">
          <cell r="A312" t="str">
            <v>SSE</v>
          </cell>
          <cell r="B312">
            <v>1</v>
          </cell>
          <cell r="C312" t="str">
            <v>DRME</v>
          </cell>
          <cell r="D312">
            <v>13</v>
          </cell>
          <cell r="E312">
            <v>4</v>
          </cell>
          <cell r="F312" t="str">
            <v xml:space="preserve">B </v>
          </cell>
          <cell r="G312">
            <v>0</v>
          </cell>
          <cell r="H312">
            <v>1190</v>
          </cell>
          <cell r="I312">
            <v>574122</v>
          </cell>
          <cell r="J312">
            <v>0</v>
          </cell>
          <cell r="K312">
            <v>0</v>
          </cell>
          <cell r="L312">
            <v>0</v>
          </cell>
          <cell r="M312">
            <v>0</v>
          </cell>
          <cell r="N312">
            <v>0</v>
          </cell>
          <cell r="O312">
            <v>5502721</v>
          </cell>
          <cell r="P312">
            <v>0</v>
          </cell>
          <cell r="Q312">
            <v>0</v>
          </cell>
          <cell r="R312">
            <v>3584</v>
          </cell>
          <cell r="S312">
            <v>0</v>
          </cell>
          <cell r="T312">
            <v>1290467</v>
          </cell>
          <cell r="U312">
            <v>0</v>
          </cell>
          <cell r="V312">
            <v>130324</v>
          </cell>
          <cell r="W312">
            <v>0</v>
          </cell>
          <cell r="X312">
            <v>0</v>
          </cell>
          <cell r="Y312">
            <v>0</v>
          </cell>
          <cell r="Z312">
            <v>5502721</v>
          </cell>
          <cell r="AA312">
            <v>6927096</v>
          </cell>
          <cell r="AB312" t="str">
            <v>ERBF</v>
          </cell>
          <cell r="AC312">
            <v>1101</v>
          </cell>
          <cell r="AD312">
            <v>2</v>
          </cell>
          <cell r="AE312">
            <v>561692</v>
          </cell>
        </row>
        <row r="313">
          <cell r="A313" t="str">
            <v>SSE</v>
          </cell>
          <cell r="B313">
            <v>1</v>
          </cell>
          <cell r="C313" t="str">
            <v>DRME</v>
          </cell>
          <cell r="D313">
            <v>13</v>
          </cell>
          <cell r="E313">
            <v>5</v>
          </cell>
          <cell r="F313" t="str">
            <v>A4</v>
          </cell>
          <cell r="G313">
            <v>22</v>
          </cell>
          <cell r="H313">
            <v>1</v>
          </cell>
          <cell r="I313">
            <v>511763</v>
          </cell>
          <cell r="J313">
            <v>39768</v>
          </cell>
          <cell r="K313">
            <v>471995</v>
          </cell>
          <cell r="L313">
            <v>2342</v>
          </cell>
          <cell r="M313">
            <v>1033</v>
          </cell>
          <cell r="N313">
            <v>1033</v>
          </cell>
          <cell r="O313">
            <v>3587985</v>
          </cell>
          <cell r="P313">
            <v>3995834</v>
          </cell>
          <cell r="Q313">
            <v>485577</v>
          </cell>
          <cell r="R313">
            <v>0</v>
          </cell>
          <cell r="S313">
            <v>0</v>
          </cell>
          <cell r="T313">
            <v>0</v>
          </cell>
          <cell r="U313">
            <v>2043076</v>
          </cell>
          <cell r="V313">
            <v>0</v>
          </cell>
          <cell r="W313">
            <v>102909</v>
          </cell>
          <cell r="X313">
            <v>0</v>
          </cell>
          <cell r="Y313">
            <v>0</v>
          </cell>
          <cell r="Z313">
            <v>8172305</v>
          </cell>
          <cell r="AA313">
            <v>8172305</v>
          </cell>
          <cell r="AB313" t="str">
            <v>ERBF</v>
          </cell>
          <cell r="AC313">
            <v>1101</v>
          </cell>
          <cell r="AD313">
            <v>2</v>
          </cell>
          <cell r="AE313">
            <v>511763</v>
          </cell>
        </row>
        <row r="314">
          <cell r="A314" t="str">
            <v>SSE</v>
          </cell>
          <cell r="B314">
            <v>1</v>
          </cell>
          <cell r="C314" t="str">
            <v>DRME</v>
          </cell>
          <cell r="D314">
            <v>13</v>
          </cell>
          <cell r="E314">
            <v>5</v>
          </cell>
          <cell r="F314" t="str">
            <v>A4</v>
          </cell>
          <cell r="G314">
            <v>20</v>
          </cell>
          <cell r="H314">
            <v>2</v>
          </cell>
          <cell r="I314">
            <v>76768</v>
          </cell>
          <cell r="J314">
            <v>0</v>
          </cell>
          <cell r="K314">
            <v>0</v>
          </cell>
          <cell r="L314">
            <v>313</v>
          </cell>
          <cell r="M314">
            <v>0</v>
          </cell>
          <cell r="N314">
            <v>0</v>
          </cell>
          <cell r="O314">
            <v>880887</v>
          </cell>
          <cell r="P314">
            <v>244975</v>
          </cell>
          <cell r="Q314">
            <v>136044</v>
          </cell>
          <cell r="R314">
            <v>0</v>
          </cell>
          <cell r="S314">
            <v>0</v>
          </cell>
          <cell r="T314">
            <v>0</v>
          </cell>
          <cell r="U314">
            <v>327217</v>
          </cell>
          <cell r="V314">
            <v>0</v>
          </cell>
          <cell r="W314">
            <v>46960</v>
          </cell>
          <cell r="X314">
            <v>0</v>
          </cell>
          <cell r="Y314">
            <v>0</v>
          </cell>
          <cell r="Z314">
            <v>1308866</v>
          </cell>
          <cell r="AA314">
            <v>1308866</v>
          </cell>
          <cell r="AB314" t="str">
            <v>ERBF</v>
          </cell>
          <cell r="AC314">
            <v>1101</v>
          </cell>
          <cell r="AD314">
            <v>2</v>
          </cell>
          <cell r="AE314">
            <v>76768</v>
          </cell>
        </row>
        <row r="315">
          <cell r="A315" t="str">
            <v>SSE</v>
          </cell>
          <cell r="B315">
            <v>1</v>
          </cell>
          <cell r="C315" t="str">
            <v>DRME</v>
          </cell>
          <cell r="D315">
            <v>13</v>
          </cell>
          <cell r="E315">
            <v>5</v>
          </cell>
          <cell r="F315" t="str">
            <v xml:space="preserve">B </v>
          </cell>
          <cell r="G315">
            <v>0</v>
          </cell>
          <cell r="H315">
            <v>241</v>
          </cell>
          <cell r="I315">
            <v>163102</v>
          </cell>
          <cell r="J315">
            <v>0</v>
          </cell>
          <cell r="K315">
            <v>0</v>
          </cell>
          <cell r="L315">
            <v>0</v>
          </cell>
          <cell r="M315">
            <v>0</v>
          </cell>
          <cell r="N315">
            <v>0</v>
          </cell>
          <cell r="O315">
            <v>3139627</v>
          </cell>
          <cell r="P315">
            <v>0</v>
          </cell>
          <cell r="Q315">
            <v>0</v>
          </cell>
          <cell r="R315">
            <v>85791</v>
          </cell>
          <cell r="S315">
            <v>0</v>
          </cell>
          <cell r="T315">
            <v>214905</v>
          </cell>
          <cell r="U315">
            <v>592985</v>
          </cell>
          <cell r="V315">
            <v>0</v>
          </cell>
          <cell r="W315">
            <v>0</v>
          </cell>
          <cell r="X315">
            <v>0</v>
          </cell>
          <cell r="Y315">
            <v>0</v>
          </cell>
          <cell r="Z315">
            <v>3139627</v>
          </cell>
          <cell r="AA315">
            <v>3440323</v>
          </cell>
          <cell r="AB315" t="str">
            <v>ERBF</v>
          </cell>
          <cell r="AC315">
            <v>1101</v>
          </cell>
          <cell r="AD315">
            <v>2</v>
          </cell>
          <cell r="AE315">
            <v>161869</v>
          </cell>
        </row>
        <row r="316">
          <cell r="A316" t="str">
            <v>SSE</v>
          </cell>
          <cell r="B316">
            <v>1</v>
          </cell>
          <cell r="C316" t="str">
            <v>DRME</v>
          </cell>
          <cell r="D316">
            <v>13</v>
          </cell>
          <cell r="E316">
            <v>6</v>
          </cell>
          <cell r="F316" t="str">
            <v xml:space="preserve">B </v>
          </cell>
          <cell r="G316">
            <v>0</v>
          </cell>
          <cell r="H316">
            <v>20</v>
          </cell>
          <cell r="I316">
            <v>256213</v>
          </cell>
          <cell r="J316">
            <v>0</v>
          </cell>
          <cell r="K316">
            <v>0</v>
          </cell>
          <cell r="L316">
            <v>0</v>
          </cell>
          <cell r="M316">
            <v>0</v>
          </cell>
          <cell r="N316">
            <v>0</v>
          </cell>
          <cell r="O316">
            <v>3005059</v>
          </cell>
          <cell r="P316">
            <v>0</v>
          </cell>
          <cell r="Q316">
            <v>0</v>
          </cell>
          <cell r="R316">
            <v>49594</v>
          </cell>
          <cell r="S316">
            <v>0</v>
          </cell>
          <cell r="T316">
            <v>0</v>
          </cell>
          <cell r="U316">
            <v>751265</v>
          </cell>
          <cell r="V316">
            <v>0</v>
          </cell>
          <cell r="W316">
            <v>0</v>
          </cell>
          <cell r="X316">
            <v>0</v>
          </cell>
          <cell r="Y316">
            <v>0</v>
          </cell>
          <cell r="Z316">
            <v>3005059</v>
          </cell>
          <cell r="AA316">
            <v>3054653</v>
          </cell>
          <cell r="AB316" t="str">
            <v>ERBF</v>
          </cell>
          <cell r="AC316">
            <v>1101</v>
          </cell>
          <cell r="AD316">
            <v>2</v>
          </cell>
          <cell r="AE316">
            <v>256213</v>
          </cell>
        </row>
        <row r="317">
          <cell r="A317" t="str">
            <v>SSE</v>
          </cell>
          <cell r="B317">
            <v>1</v>
          </cell>
          <cell r="C317" t="str">
            <v>DRME</v>
          </cell>
          <cell r="D317">
            <v>13</v>
          </cell>
          <cell r="E317">
            <v>7</v>
          </cell>
          <cell r="F317" t="str">
            <v>A4</v>
          </cell>
          <cell r="G317">
            <v>22</v>
          </cell>
          <cell r="H317">
            <v>2</v>
          </cell>
          <cell r="I317">
            <v>1353627</v>
          </cell>
          <cell r="J317">
            <v>92794</v>
          </cell>
          <cell r="K317">
            <v>1260833</v>
          </cell>
          <cell r="L317">
            <v>4050</v>
          </cell>
          <cell r="M317">
            <v>2420</v>
          </cell>
          <cell r="N317">
            <v>1630</v>
          </cell>
          <cell r="O317">
            <v>7990666</v>
          </cell>
          <cell r="P317">
            <v>4288533</v>
          </cell>
          <cell r="Q317">
            <v>378152</v>
          </cell>
          <cell r="R317">
            <v>0</v>
          </cell>
          <cell r="S317">
            <v>0</v>
          </cell>
          <cell r="T317">
            <v>0</v>
          </cell>
          <cell r="U317">
            <v>3212004</v>
          </cell>
          <cell r="V317">
            <v>0</v>
          </cell>
          <cell r="W317">
            <v>190667</v>
          </cell>
          <cell r="X317">
            <v>0</v>
          </cell>
          <cell r="Y317">
            <v>0</v>
          </cell>
          <cell r="Z317">
            <v>12848018</v>
          </cell>
          <cell r="AA317">
            <v>12848018</v>
          </cell>
          <cell r="AB317" t="str">
            <v>ERBF</v>
          </cell>
          <cell r="AC317">
            <v>1101</v>
          </cell>
          <cell r="AD317">
            <v>2</v>
          </cell>
          <cell r="AE317">
            <v>1353627</v>
          </cell>
        </row>
        <row r="318">
          <cell r="A318" t="str">
            <v>SSE</v>
          </cell>
          <cell r="B318">
            <v>1</v>
          </cell>
          <cell r="C318" t="str">
            <v>DRME</v>
          </cell>
          <cell r="D318">
            <v>13</v>
          </cell>
          <cell r="E318">
            <v>7</v>
          </cell>
          <cell r="F318" t="str">
            <v>A4</v>
          </cell>
          <cell r="G318">
            <v>20</v>
          </cell>
          <cell r="H318">
            <v>7</v>
          </cell>
          <cell r="I318">
            <v>309774</v>
          </cell>
          <cell r="J318">
            <v>0</v>
          </cell>
          <cell r="K318">
            <v>0</v>
          </cell>
          <cell r="L318">
            <v>541</v>
          </cell>
          <cell r="M318">
            <v>0</v>
          </cell>
          <cell r="N318">
            <v>0</v>
          </cell>
          <cell r="O318">
            <v>3021329</v>
          </cell>
          <cell r="P318">
            <v>391096</v>
          </cell>
          <cell r="Q318">
            <v>232130</v>
          </cell>
          <cell r="R318">
            <v>0</v>
          </cell>
          <cell r="S318">
            <v>0</v>
          </cell>
          <cell r="T318">
            <v>0</v>
          </cell>
          <cell r="U318">
            <v>917780</v>
          </cell>
          <cell r="V318">
            <v>0</v>
          </cell>
          <cell r="W318">
            <v>26560</v>
          </cell>
          <cell r="X318">
            <v>0</v>
          </cell>
          <cell r="Y318">
            <v>0</v>
          </cell>
          <cell r="Z318">
            <v>3671115</v>
          </cell>
          <cell r="AA318">
            <v>3671115</v>
          </cell>
          <cell r="AB318" t="str">
            <v>ERBF</v>
          </cell>
          <cell r="AC318">
            <v>1101</v>
          </cell>
          <cell r="AD318">
            <v>2</v>
          </cell>
          <cell r="AE318">
            <v>309774</v>
          </cell>
        </row>
        <row r="319">
          <cell r="A319" t="str">
            <v>SSE</v>
          </cell>
          <cell r="B319">
            <v>1</v>
          </cell>
          <cell r="C319" t="str">
            <v>DRME</v>
          </cell>
          <cell r="D319">
            <v>13</v>
          </cell>
          <cell r="E319">
            <v>7</v>
          </cell>
          <cell r="F319" t="str">
            <v xml:space="preserve">B </v>
          </cell>
          <cell r="G319">
            <v>0</v>
          </cell>
          <cell r="H319">
            <v>5</v>
          </cell>
          <cell r="I319">
            <v>21113</v>
          </cell>
          <cell r="J319">
            <v>0</v>
          </cell>
          <cell r="K319">
            <v>0</v>
          </cell>
          <cell r="L319">
            <v>0</v>
          </cell>
          <cell r="M319">
            <v>0</v>
          </cell>
          <cell r="N319">
            <v>0</v>
          </cell>
          <cell r="O319">
            <v>373588</v>
          </cell>
          <cell r="P319">
            <v>0</v>
          </cell>
          <cell r="Q319">
            <v>0</v>
          </cell>
          <cell r="R319">
            <v>0</v>
          </cell>
          <cell r="S319">
            <v>0</v>
          </cell>
          <cell r="T319">
            <v>0</v>
          </cell>
          <cell r="U319">
            <v>93397</v>
          </cell>
          <cell r="V319">
            <v>0</v>
          </cell>
          <cell r="W319">
            <v>0</v>
          </cell>
          <cell r="X319">
            <v>0</v>
          </cell>
          <cell r="Y319">
            <v>0</v>
          </cell>
          <cell r="Z319">
            <v>373588</v>
          </cell>
          <cell r="AA319">
            <v>373588</v>
          </cell>
          <cell r="AB319" t="str">
            <v>ERBF</v>
          </cell>
          <cell r="AC319">
            <v>1101</v>
          </cell>
          <cell r="AD319">
            <v>2</v>
          </cell>
          <cell r="AE319">
            <v>20983</v>
          </cell>
        </row>
        <row r="320">
          <cell r="A320" t="str">
            <v>SSE</v>
          </cell>
          <cell r="B320">
            <v>1</v>
          </cell>
          <cell r="C320" t="str">
            <v>DRME</v>
          </cell>
          <cell r="D320">
            <v>13</v>
          </cell>
          <cell r="E320">
            <v>8</v>
          </cell>
          <cell r="F320" t="str">
            <v xml:space="preserve">B </v>
          </cell>
          <cell r="G320">
            <v>0</v>
          </cell>
          <cell r="H320">
            <v>4</v>
          </cell>
          <cell r="I320">
            <v>5481</v>
          </cell>
          <cell r="J320">
            <v>0</v>
          </cell>
          <cell r="K320">
            <v>0</v>
          </cell>
          <cell r="L320">
            <v>0</v>
          </cell>
          <cell r="M320">
            <v>0</v>
          </cell>
          <cell r="N320">
            <v>0</v>
          </cell>
          <cell r="O320">
            <v>114106</v>
          </cell>
          <cell r="P320">
            <v>0</v>
          </cell>
          <cell r="Q320">
            <v>0</v>
          </cell>
          <cell r="R320">
            <v>0</v>
          </cell>
          <cell r="S320">
            <v>0</v>
          </cell>
          <cell r="T320">
            <v>0</v>
          </cell>
          <cell r="U320">
            <v>28526</v>
          </cell>
          <cell r="V320">
            <v>0</v>
          </cell>
          <cell r="W320">
            <v>0</v>
          </cell>
          <cell r="X320">
            <v>0</v>
          </cell>
          <cell r="Y320">
            <v>0</v>
          </cell>
          <cell r="Z320">
            <v>114106</v>
          </cell>
          <cell r="AA320">
            <v>114106</v>
          </cell>
          <cell r="AB320" t="str">
            <v>ERBF</v>
          </cell>
          <cell r="AC320">
            <v>1101</v>
          </cell>
          <cell r="AD320">
            <v>2</v>
          </cell>
          <cell r="AE320">
            <v>5481</v>
          </cell>
        </row>
        <row r="321">
          <cell r="A321" t="str">
            <v>SSE</v>
          </cell>
          <cell r="B321">
            <v>1</v>
          </cell>
          <cell r="C321" t="str">
            <v>DRME</v>
          </cell>
          <cell r="D321">
            <v>13</v>
          </cell>
          <cell r="E321">
            <v>90</v>
          </cell>
          <cell r="F321" t="str">
            <v>A3</v>
          </cell>
          <cell r="G321">
            <v>26</v>
          </cell>
          <cell r="H321">
            <v>1</v>
          </cell>
          <cell r="I321">
            <v>2997914</v>
          </cell>
          <cell r="J321">
            <v>0</v>
          </cell>
          <cell r="K321">
            <v>0</v>
          </cell>
          <cell r="L321">
            <v>6690</v>
          </cell>
          <cell r="M321">
            <v>0</v>
          </cell>
          <cell r="N321">
            <v>0</v>
          </cell>
          <cell r="O321">
            <v>7608706</v>
          </cell>
          <cell r="P321">
            <v>5057640</v>
          </cell>
          <cell r="Q321">
            <v>0</v>
          </cell>
          <cell r="R321">
            <v>0</v>
          </cell>
          <cell r="S321">
            <v>0</v>
          </cell>
          <cell r="T321">
            <v>0</v>
          </cell>
          <cell r="U321">
            <v>0</v>
          </cell>
          <cell r="V321">
            <v>0</v>
          </cell>
          <cell r="W321">
            <v>0</v>
          </cell>
          <cell r="X321">
            <v>0</v>
          </cell>
          <cell r="Y321">
            <v>0</v>
          </cell>
          <cell r="Z321">
            <v>12666346</v>
          </cell>
          <cell r="AA321">
            <v>12666346</v>
          </cell>
          <cell r="AB321" t="str">
            <v>ERBF</v>
          </cell>
          <cell r="AC321">
            <v>1101</v>
          </cell>
          <cell r="AD321">
            <v>2</v>
          </cell>
          <cell r="AE321">
            <v>2997914</v>
          </cell>
        </row>
        <row r="322">
          <cell r="A322" t="str">
            <v>SSE</v>
          </cell>
          <cell r="B322">
            <v>1</v>
          </cell>
          <cell r="C322" t="str">
            <v>DRME</v>
          </cell>
          <cell r="D322">
            <v>13</v>
          </cell>
          <cell r="E322">
            <v>90</v>
          </cell>
          <cell r="F322" t="str">
            <v>A4</v>
          </cell>
          <cell r="G322">
            <v>20</v>
          </cell>
          <cell r="H322">
            <v>1</v>
          </cell>
          <cell r="I322">
            <v>405600</v>
          </cell>
          <cell r="J322">
            <v>0</v>
          </cell>
          <cell r="K322">
            <v>0</v>
          </cell>
          <cell r="L322">
            <v>858</v>
          </cell>
          <cell r="M322">
            <v>0</v>
          </cell>
          <cell r="N322">
            <v>0</v>
          </cell>
          <cell r="O322">
            <v>1029413</v>
          </cell>
          <cell r="P322">
            <v>714714</v>
          </cell>
          <cell r="Q322">
            <v>0</v>
          </cell>
          <cell r="R322">
            <v>0</v>
          </cell>
          <cell r="S322">
            <v>0</v>
          </cell>
          <cell r="T322">
            <v>0</v>
          </cell>
          <cell r="U322">
            <v>0</v>
          </cell>
          <cell r="V322">
            <v>0</v>
          </cell>
          <cell r="W322">
            <v>0</v>
          </cell>
          <cell r="X322">
            <v>0</v>
          </cell>
          <cell r="Y322">
            <v>0</v>
          </cell>
          <cell r="Z322">
            <v>1744127</v>
          </cell>
          <cell r="AA322">
            <v>1744127</v>
          </cell>
          <cell r="AB322" t="str">
            <v>ERBF</v>
          </cell>
          <cell r="AC322">
            <v>1101</v>
          </cell>
          <cell r="AD322">
            <v>2</v>
          </cell>
          <cell r="AE322">
            <v>405600</v>
          </cell>
        </row>
        <row r="323">
          <cell r="A323" t="str">
            <v>SSE</v>
          </cell>
          <cell r="B323">
            <v>1</v>
          </cell>
          <cell r="C323" t="str">
            <v>DRME</v>
          </cell>
          <cell r="D323">
            <v>14</v>
          </cell>
          <cell r="E323">
            <v>1</v>
          </cell>
          <cell r="F323" t="str">
            <v xml:space="preserve">B </v>
          </cell>
          <cell r="G323">
            <v>1</v>
          </cell>
          <cell r="H323">
            <v>7537</v>
          </cell>
          <cell r="I323">
            <v>147837</v>
          </cell>
          <cell r="J323">
            <v>0</v>
          </cell>
          <cell r="K323">
            <v>0</v>
          </cell>
          <cell r="L323">
            <v>0</v>
          </cell>
          <cell r="M323">
            <v>0</v>
          </cell>
          <cell r="N323">
            <v>0</v>
          </cell>
          <cell r="O323">
            <v>2391663</v>
          </cell>
          <cell r="P323">
            <v>0</v>
          </cell>
          <cell r="Q323">
            <v>0</v>
          </cell>
          <cell r="R323">
            <v>23341</v>
          </cell>
          <cell r="S323">
            <v>0</v>
          </cell>
          <cell r="T323">
            <v>513354</v>
          </cell>
          <cell r="U323">
            <v>0</v>
          </cell>
          <cell r="V323">
            <v>21818</v>
          </cell>
          <cell r="W323">
            <v>0</v>
          </cell>
          <cell r="X323">
            <v>0</v>
          </cell>
          <cell r="Y323">
            <v>145340</v>
          </cell>
          <cell r="Z323">
            <v>2391663</v>
          </cell>
          <cell r="AA323">
            <v>3095516</v>
          </cell>
          <cell r="AB323" t="str">
            <v>ERSA</v>
          </cell>
          <cell r="AC323">
            <v>1101</v>
          </cell>
          <cell r="AD323">
            <v>2</v>
          </cell>
          <cell r="AE323">
            <v>111125</v>
          </cell>
        </row>
        <row r="324">
          <cell r="A324" t="str">
            <v>SSE</v>
          </cell>
          <cell r="B324">
            <v>1</v>
          </cell>
          <cell r="C324" t="str">
            <v>DRME</v>
          </cell>
          <cell r="D324">
            <v>14</v>
          </cell>
          <cell r="E324">
            <v>1</v>
          </cell>
          <cell r="F324" t="str">
            <v xml:space="preserve">B </v>
          </cell>
          <cell r="G324">
            <v>2</v>
          </cell>
          <cell r="H324">
            <v>2762</v>
          </cell>
          <cell r="I324">
            <v>110843</v>
          </cell>
          <cell r="J324">
            <v>0</v>
          </cell>
          <cell r="K324">
            <v>0</v>
          </cell>
          <cell r="L324">
            <v>0</v>
          </cell>
          <cell r="M324">
            <v>0</v>
          </cell>
          <cell r="N324">
            <v>0</v>
          </cell>
          <cell r="O324">
            <v>2149961</v>
          </cell>
          <cell r="P324">
            <v>0</v>
          </cell>
          <cell r="Q324">
            <v>0</v>
          </cell>
          <cell r="R324">
            <v>30464</v>
          </cell>
          <cell r="S324">
            <v>0</v>
          </cell>
          <cell r="T324">
            <v>61560</v>
          </cell>
          <cell r="U324">
            <v>365402</v>
          </cell>
          <cell r="V324">
            <v>12131</v>
          </cell>
          <cell r="W324">
            <v>0</v>
          </cell>
          <cell r="X324">
            <v>0</v>
          </cell>
          <cell r="Y324">
            <v>132905</v>
          </cell>
          <cell r="Z324">
            <v>2149961</v>
          </cell>
          <cell r="AA324">
            <v>2387021</v>
          </cell>
          <cell r="AB324" t="str">
            <v>ERSA</v>
          </cell>
          <cell r="AC324">
            <v>1101</v>
          </cell>
          <cell r="AD324">
            <v>2</v>
          </cell>
          <cell r="AE324">
            <v>110793</v>
          </cell>
        </row>
        <row r="325">
          <cell r="A325" t="str">
            <v>SSE</v>
          </cell>
          <cell r="B325">
            <v>1</v>
          </cell>
          <cell r="C325" t="str">
            <v>DRME</v>
          </cell>
          <cell r="D325">
            <v>14</v>
          </cell>
          <cell r="E325">
            <v>1</v>
          </cell>
          <cell r="F325" t="str">
            <v xml:space="preserve">B </v>
          </cell>
          <cell r="G325">
            <v>3</v>
          </cell>
          <cell r="H325">
            <v>6388</v>
          </cell>
          <cell r="I325">
            <v>467197</v>
          </cell>
          <cell r="J325">
            <v>0</v>
          </cell>
          <cell r="K325">
            <v>0</v>
          </cell>
          <cell r="L325">
            <v>0</v>
          </cell>
          <cell r="M325">
            <v>0</v>
          </cell>
          <cell r="N325">
            <v>0</v>
          </cell>
          <cell r="O325">
            <v>9061623</v>
          </cell>
          <cell r="P325">
            <v>0</v>
          </cell>
          <cell r="Q325">
            <v>0</v>
          </cell>
          <cell r="R325">
            <v>74589</v>
          </cell>
          <cell r="S325">
            <v>0</v>
          </cell>
          <cell r="T325">
            <v>192427</v>
          </cell>
          <cell r="U325">
            <v>1540521</v>
          </cell>
          <cell r="V325">
            <v>19185</v>
          </cell>
          <cell r="W325">
            <v>0</v>
          </cell>
          <cell r="X325">
            <v>0</v>
          </cell>
          <cell r="Y325">
            <v>550143</v>
          </cell>
          <cell r="Z325">
            <v>9061623</v>
          </cell>
          <cell r="AA325">
            <v>9897967</v>
          </cell>
          <cell r="AB325" t="str">
            <v>ERSA</v>
          </cell>
          <cell r="AC325">
            <v>1101</v>
          </cell>
          <cell r="AD325">
            <v>2</v>
          </cell>
          <cell r="AE325">
            <v>465665</v>
          </cell>
        </row>
        <row r="326">
          <cell r="A326" t="str">
            <v>SSE</v>
          </cell>
          <cell r="B326">
            <v>1</v>
          </cell>
          <cell r="C326" t="str">
            <v>DRME</v>
          </cell>
          <cell r="D326">
            <v>14</v>
          </cell>
          <cell r="E326">
            <v>1</v>
          </cell>
          <cell r="F326" t="str">
            <v xml:space="preserve">B </v>
          </cell>
          <cell r="G326">
            <v>4</v>
          </cell>
          <cell r="H326">
            <v>1989</v>
          </cell>
          <cell r="I326">
            <v>235737</v>
          </cell>
          <cell r="J326">
            <v>0</v>
          </cell>
          <cell r="K326">
            <v>0</v>
          </cell>
          <cell r="L326">
            <v>0</v>
          </cell>
          <cell r="M326">
            <v>0</v>
          </cell>
          <cell r="N326">
            <v>0</v>
          </cell>
          <cell r="O326">
            <v>4573154</v>
          </cell>
          <cell r="P326">
            <v>0</v>
          </cell>
          <cell r="Q326">
            <v>0</v>
          </cell>
          <cell r="R326">
            <v>49302</v>
          </cell>
          <cell r="S326">
            <v>0</v>
          </cell>
          <cell r="T326">
            <v>98664</v>
          </cell>
          <cell r="U326">
            <v>777462</v>
          </cell>
          <cell r="V326">
            <v>3106</v>
          </cell>
          <cell r="W326">
            <v>0</v>
          </cell>
          <cell r="X326">
            <v>0</v>
          </cell>
          <cell r="Y326">
            <v>324126</v>
          </cell>
          <cell r="Z326">
            <v>4573154</v>
          </cell>
          <cell r="AA326">
            <v>5048352</v>
          </cell>
          <cell r="AB326" t="str">
            <v>ERSA</v>
          </cell>
          <cell r="AC326">
            <v>1101</v>
          </cell>
          <cell r="AD326">
            <v>2</v>
          </cell>
          <cell r="AE326">
            <v>235737</v>
          </cell>
        </row>
        <row r="327">
          <cell r="A327" t="str">
            <v>SSE</v>
          </cell>
          <cell r="B327">
            <v>1</v>
          </cell>
          <cell r="C327" t="str">
            <v>DRME</v>
          </cell>
          <cell r="D327">
            <v>14</v>
          </cell>
          <cell r="E327">
            <v>1</v>
          </cell>
          <cell r="F327" t="str">
            <v xml:space="preserve">B </v>
          </cell>
          <cell r="G327">
            <v>5</v>
          </cell>
          <cell r="H327">
            <v>538</v>
          </cell>
          <cell r="I327">
            <v>92468</v>
          </cell>
          <cell r="J327">
            <v>0</v>
          </cell>
          <cell r="K327">
            <v>0</v>
          </cell>
          <cell r="L327">
            <v>0</v>
          </cell>
          <cell r="M327">
            <v>0</v>
          </cell>
          <cell r="N327">
            <v>0</v>
          </cell>
          <cell r="O327">
            <v>1793878</v>
          </cell>
          <cell r="P327">
            <v>0</v>
          </cell>
          <cell r="Q327">
            <v>0</v>
          </cell>
          <cell r="R327">
            <v>19848</v>
          </cell>
          <cell r="S327">
            <v>0</v>
          </cell>
          <cell r="T327">
            <v>63295</v>
          </cell>
          <cell r="U327">
            <v>304966</v>
          </cell>
          <cell r="V327">
            <v>753</v>
          </cell>
          <cell r="W327">
            <v>0</v>
          </cell>
          <cell r="X327">
            <v>0</v>
          </cell>
          <cell r="Y327">
            <v>138358</v>
          </cell>
          <cell r="Z327">
            <v>1793878</v>
          </cell>
          <cell r="AA327">
            <v>2016132</v>
          </cell>
          <cell r="AB327" t="str">
            <v>ERSA</v>
          </cell>
          <cell r="AC327">
            <v>1101</v>
          </cell>
          <cell r="AD327">
            <v>2</v>
          </cell>
          <cell r="AE327">
            <v>92468</v>
          </cell>
        </row>
        <row r="328">
          <cell r="A328" t="str">
            <v>SSE</v>
          </cell>
          <cell r="B328">
            <v>1</v>
          </cell>
          <cell r="C328" t="str">
            <v>DRME</v>
          </cell>
          <cell r="D328">
            <v>14</v>
          </cell>
          <cell r="E328">
            <v>1</v>
          </cell>
          <cell r="F328" t="str">
            <v xml:space="preserve">B </v>
          </cell>
          <cell r="G328">
            <v>6</v>
          </cell>
          <cell r="H328">
            <v>406</v>
          </cell>
          <cell r="I328">
            <v>95446</v>
          </cell>
          <cell r="J328">
            <v>0</v>
          </cell>
          <cell r="K328">
            <v>0</v>
          </cell>
          <cell r="L328">
            <v>0</v>
          </cell>
          <cell r="M328">
            <v>0</v>
          </cell>
          <cell r="N328">
            <v>0</v>
          </cell>
          <cell r="O328">
            <v>1851308</v>
          </cell>
          <cell r="P328">
            <v>0</v>
          </cell>
          <cell r="Q328">
            <v>0</v>
          </cell>
          <cell r="R328">
            <v>22073</v>
          </cell>
          <cell r="S328">
            <v>0</v>
          </cell>
          <cell r="T328">
            <v>82343</v>
          </cell>
          <cell r="U328">
            <v>314802</v>
          </cell>
          <cell r="V328">
            <v>565</v>
          </cell>
          <cell r="W328">
            <v>0</v>
          </cell>
          <cell r="X328">
            <v>0</v>
          </cell>
          <cell r="Y328">
            <v>102969</v>
          </cell>
          <cell r="Z328">
            <v>1851308</v>
          </cell>
          <cell r="AA328">
            <v>2059258</v>
          </cell>
          <cell r="AB328" t="str">
            <v>ERSA</v>
          </cell>
          <cell r="AC328">
            <v>1101</v>
          </cell>
          <cell r="AD328">
            <v>2</v>
          </cell>
          <cell r="AE328">
            <v>95446</v>
          </cell>
        </row>
        <row r="329">
          <cell r="A329" t="str">
            <v>SSE</v>
          </cell>
          <cell r="B329">
            <v>1</v>
          </cell>
          <cell r="C329" t="str">
            <v>DRME</v>
          </cell>
          <cell r="D329">
            <v>14</v>
          </cell>
          <cell r="E329">
            <v>1</v>
          </cell>
          <cell r="F329" t="str">
            <v xml:space="preserve">B </v>
          </cell>
          <cell r="G329">
            <v>7</v>
          </cell>
          <cell r="H329">
            <v>173</v>
          </cell>
          <cell r="I329">
            <v>58661</v>
          </cell>
          <cell r="J329">
            <v>0</v>
          </cell>
          <cell r="K329">
            <v>0</v>
          </cell>
          <cell r="L329">
            <v>0</v>
          </cell>
          <cell r="M329">
            <v>0</v>
          </cell>
          <cell r="N329">
            <v>0</v>
          </cell>
          <cell r="O329">
            <v>1180541</v>
          </cell>
          <cell r="P329">
            <v>0</v>
          </cell>
          <cell r="Q329">
            <v>0</v>
          </cell>
          <cell r="R329">
            <v>11308</v>
          </cell>
          <cell r="S329">
            <v>0</v>
          </cell>
          <cell r="T329">
            <v>22013</v>
          </cell>
          <cell r="U329">
            <v>236174</v>
          </cell>
          <cell r="V329">
            <v>283</v>
          </cell>
          <cell r="W329">
            <v>0</v>
          </cell>
          <cell r="X329">
            <v>0</v>
          </cell>
          <cell r="Y329">
            <v>58547</v>
          </cell>
          <cell r="Z329">
            <v>1180541</v>
          </cell>
          <cell r="AA329">
            <v>1272692</v>
          </cell>
          <cell r="AB329" t="str">
            <v>ERSA</v>
          </cell>
          <cell r="AC329">
            <v>1101</v>
          </cell>
          <cell r="AD329">
            <v>2</v>
          </cell>
          <cell r="AE329">
            <v>58661</v>
          </cell>
        </row>
        <row r="330">
          <cell r="A330" t="str">
            <v>SSE</v>
          </cell>
          <cell r="B330">
            <v>1</v>
          </cell>
          <cell r="C330" t="str">
            <v>DRME</v>
          </cell>
          <cell r="D330">
            <v>14</v>
          </cell>
          <cell r="E330">
            <v>1</v>
          </cell>
          <cell r="F330" t="str">
            <v xml:space="preserve">B </v>
          </cell>
          <cell r="G330">
            <v>8</v>
          </cell>
          <cell r="H330">
            <v>75</v>
          </cell>
          <cell r="I330">
            <v>32708</v>
          </cell>
          <cell r="J330">
            <v>0</v>
          </cell>
          <cell r="K330">
            <v>0</v>
          </cell>
          <cell r="L330">
            <v>0</v>
          </cell>
          <cell r="M330">
            <v>0</v>
          </cell>
          <cell r="N330">
            <v>0</v>
          </cell>
          <cell r="O330">
            <v>658185</v>
          </cell>
          <cell r="P330">
            <v>0</v>
          </cell>
          <cell r="Q330">
            <v>0</v>
          </cell>
          <cell r="R330">
            <v>5863</v>
          </cell>
          <cell r="S330">
            <v>0</v>
          </cell>
          <cell r="T330">
            <v>5313</v>
          </cell>
          <cell r="U330">
            <v>131666</v>
          </cell>
          <cell r="V330">
            <v>0</v>
          </cell>
          <cell r="W330">
            <v>0</v>
          </cell>
          <cell r="X330">
            <v>0</v>
          </cell>
          <cell r="Y330">
            <v>24242</v>
          </cell>
          <cell r="Z330">
            <v>658185</v>
          </cell>
          <cell r="AA330">
            <v>693603</v>
          </cell>
          <cell r="AB330" t="str">
            <v>ERSA</v>
          </cell>
          <cell r="AC330">
            <v>1101</v>
          </cell>
          <cell r="AD330">
            <v>2</v>
          </cell>
          <cell r="AE330">
            <v>32708</v>
          </cell>
        </row>
        <row r="331">
          <cell r="A331" t="str">
            <v>SSE</v>
          </cell>
          <cell r="B331">
            <v>1</v>
          </cell>
          <cell r="C331" t="str">
            <v>DRME</v>
          </cell>
          <cell r="D331">
            <v>14</v>
          </cell>
          <cell r="E331">
            <v>1</v>
          </cell>
          <cell r="F331" t="str">
            <v xml:space="preserve">B </v>
          </cell>
          <cell r="G331">
            <v>9</v>
          </cell>
          <cell r="H331">
            <v>63</v>
          </cell>
          <cell r="I331">
            <v>36589</v>
          </cell>
          <cell r="J331">
            <v>0</v>
          </cell>
          <cell r="K331">
            <v>0</v>
          </cell>
          <cell r="L331">
            <v>0</v>
          </cell>
          <cell r="M331">
            <v>0</v>
          </cell>
          <cell r="N331">
            <v>0</v>
          </cell>
          <cell r="O331">
            <v>783494</v>
          </cell>
          <cell r="P331">
            <v>0</v>
          </cell>
          <cell r="Q331">
            <v>0</v>
          </cell>
          <cell r="R331">
            <v>6843</v>
          </cell>
          <cell r="S331">
            <v>0</v>
          </cell>
          <cell r="T331">
            <v>29489</v>
          </cell>
          <cell r="U331">
            <v>195890</v>
          </cell>
          <cell r="V331">
            <v>0</v>
          </cell>
          <cell r="W331">
            <v>0</v>
          </cell>
          <cell r="X331">
            <v>0</v>
          </cell>
          <cell r="Y331">
            <v>27306</v>
          </cell>
          <cell r="Z331">
            <v>783494</v>
          </cell>
          <cell r="AA331">
            <v>847132</v>
          </cell>
          <cell r="AB331" t="str">
            <v>ERSA</v>
          </cell>
          <cell r="AC331">
            <v>1101</v>
          </cell>
          <cell r="AD331">
            <v>2</v>
          </cell>
          <cell r="AE331">
            <v>36589</v>
          </cell>
        </row>
        <row r="332">
          <cell r="A332" t="str">
            <v>SSE</v>
          </cell>
          <cell r="B332">
            <v>1</v>
          </cell>
          <cell r="C332" t="str">
            <v>DRME</v>
          </cell>
          <cell r="D332">
            <v>14</v>
          </cell>
          <cell r="E332">
            <v>1</v>
          </cell>
          <cell r="F332" t="str">
            <v xml:space="preserve">B </v>
          </cell>
          <cell r="G332">
            <v>10</v>
          </cell>
          <cell r="H332">
            <v>7</v>
          </cell>
          <cell r="I332">
            <v>8510</v>
          </cell>
          <cell r="J332">
            <v>0</v>
          </cell>
          <cell r="K332">
            <v>0</v>
          </cell>
          <cell r="L332">
            <v>0</v>
          </cell>
          <cell r="M332">
            <v>0</v>
          </cell>
          <cell r="N332">
            <v>0</v>
          </cell>
          <cell r="O332">
            <v>185565</v>
          </cell>
          <cell r="P332">
            <v>0</v>
          </cell>
          <cell r="Q332">
            <v>0</v>
          </cell>
          <cell r="R332">
            <v>2410</v>
          </cell>
          <cell r="S332">
            <v>0</v>
          </cell>
          <cell r="T332">
            <v>8511</v>
          </cell>
          <cell r="U332">
            <v>46397</v>
          </cell>
          <cell r="V332">
            <v>189</v>
          </cell>
          <cell r="W332">
            <v>0</v>
          </cell>
          <cell r="X332">
            <v>0</v>
          </cell>
          <cell r="Y332">
            <v>3366</v>
          </cell>
          <cell r="Z332">
            <v>185565</v>
          </cell>
          <cell r="AA332">
            <v>200041</v>
          </cell>
          <cell r="AB332" t="str">
            <v>ERSA</v>
          </cell>
          <cell r="AC332">
            <v>1101</v>
          </cell>
          <cell r="AD332">
            <v>2</v>
          </cell>
          <cell r="AE332">
            <v>8510</v>
          </cell>
        </row>
        <row r="333">
          <cell r="A333" t="str">
            <v>SSE</v>
          </cell>
          <cell r="B333">
            <v>1</v>
          </cell>
          <cell r="C333" t="str">
            <v>DRME</v>
          </cell>
          <cell r="D333">
            <v>14</v>
          </cell>
          <cell r="E333">
            <v>1</v>
          </cell>
          <cell r="F333" t="str">
            <v xml:space="preserve">B </v>
          </cell>
          <cell r="G333">
            <v>11</v>
          </cell>
          <cell r="H333">
            <v>2044</v>
          </cell>
          <cell r="I333">
            <v>43953</v>
          </cell>
          <cell r="J333">
            <v>0</v>
          </cell>
          <cell r="K333">
            <v>0</v>
          </cell>
          <cell r="L333">
            <v>0</v>
          </cell>
          <cell r="M333">
            <v>0</v>
          </cell>
          <cell r="N333">
            <v>0</v>
          </cell>
          <cell r="O333">
            <v>247786</v>
          </cell>
          <cell r="P333">
            <v>0</v>
          </cell>
          <cell r="Q333">
            <v>0</v>
          </cell>
          <cell r="R333">
            <v>2437</v>
          </cell>
          <cell r="S333">
            <v>0</v>
          </cell>
          <cell r="T333">
            <v>19996</v>
          </cell>
          <cell r="U333">
            <v>0</v>
          </cell>
          <cell r="V333">
            <v>282</v>
          </cell>
          <cell r="W333">
            <v>0</v>
          </cell>
          <cell r="X333">
            <v>0</v>
          </cell>
          <cell r="Y333">
            <v>50236</v>
          </cell>
          <cell r="Z333">
            <v>247786</v>
          </cell>
          <cell r="AA333">
            <v>320737</v>
          </cell>
          <cell r="AB333" t="str">
            <v>ERSA</v>
          </cell>
          <cell r="AC333">
            <v>1101</v>
          </cell>
          <cell r="AD333">
            <v>2</v>
          </cell>
          <cell r="AE333">
            <v>32624</v>
          </cell>
        </row>
        <row r="334">
          <cell r="A334" t="str">
            <v>SSE</v>
          </cell>
          <cell r="B334">
            <v>1</v>
          </cell>
          <cell r="C334" t="str">
            <v>DRME</v>
          </cell>
          <cell r="D334">
            <v>14</v>
          </cell>
          <cell r="E334">
            <v>1</v>
          </cell>
          <cell r="F334" t="str">
            <v xml:space="preserve">B </v>
          </cell>
          <cell r="G334">
            <v>12</v>
          </cell>
          <cell r="H334">
            <v>1800</v>
          </cell>
          <cell r="I334">
            <v>105019</v>
          </cell>
          <cell r="J334">
            <v>0</v>
          </cell>
          <cell r="K334">
            <v>0</v>
          </cell>
          <cell r="L334">
            <v>0</v>
          </cell>
          <cell r="M334">
            <v>0</v>
          </cell>
          <cell r="N334">
            <v>0</v>
          </cell>
          <cell r="O334">
            <v>961708</v>
          </cell>
          <cell r="P334">
            <v>0</v>
          </cell>
          <cell r="Q334">
            <v>0</v>
          </cell>
          <cell r="R334">
            <v>9491</v>
          </cell>
          <cell r="S334">
            <v>0</v>
          </cell>
          <cell r="T334">
            <v>22618</v>
          </cell>
          <cell r="U334">
            <v>163552</v>
          </cell>
          <cell r="V334">
            <v>753</v>
          </cell>
          <cell r="W334">
            <v>0</v>
          </cell>
          <cell r="X334">
            <v>0</v>
          </cell>
          <cell r="Y334">
            <v>130737</v>
          </cell>
          <cell r="Z334">
            <v>961708</v>
          </cell>
          <cell r="AA334">
            <v>1125307</v>
          </cell>
          <cell r="AB334" t="str">
            <v>ERSA</v>
          </cell>
          <cell r="AC334">
            <v>1101</v>
          </cell>
          <cell r="AD334">
            <v>2</v>
          </cell>
          <cell r="AE334">
            <v>105019</v>
          </cell>
        </row>
        <row r="335">
          <cell r="A335" t="str">
            <v>SSE</v>
          </cell>
          <cell r="B335">
            <v>1</v>
          </cell>
          <cell r="C335" t="str">
            <v>DRME</v>
          </cell>
          <cell r="D335">
            <v>14</v>
          </cell>
          <cell r="E335">
            <v>1</v>
          </cell>
          <cell r="F335" t="str">
            <v xml:space="preserve">B </v>
          </cell>
          <cell r="G335">
            <v>13</v>
          </cell>
          <cell r="H335">
            <v>132</v>
          </cell>
          <cell r="I335">
            <v>14818</v>
          </cell>
          <cell r="J335">
            <v>0</v>
          </cell>
          <cell r="K335">
            <v>0</v>
          </cell>
          <cell r="L335">
            <v>0</v>
          </cell>
          <cell r="M335">
            <v>0</v>
          </cell>
          <cell r="N335">
            <v>0</v>
          </cell>
          <cell r="O335">
            <v>174917</v>
          </cell>
          <cell r="P335">
            <v>0</v>
          </cell>
          <cell r="Q335">
            <v>0</v>
          </cell>
          <cell r="R335">
            <v>2226</v>
          </cell>
          <cell r="S335">
            <v>0</v>
          </cell>
          <cell r="T335">
            <v>4732</v>
          </cell>
          <cell r="U335">
            <v>29739</v>
          </cell>
          <cell r="V335">
            <v>94</v>
          </cell>
          <cell r="W335">
            <v>0</v>
          </cell>
          <cell r="X335">
            <v>0</v>
          </cell>
          <cell r="Y335">
            <v>20551</v>
          </cell>
          <cell r="Z335">
            <v>174917</v>
          </cell>
          <cell r="AA335">
            <v>202520</v>
          </cell>
          <cell r="AB335" t="str">
            <v>ERSA</v>
          </cell>
          <cell r="AC335">
            <v>1101</v>
          </cell>
          <cell r="AD335">
            <v>2</v>
          </cell>
          <cell r="AE335">
            <v>14818</v>
          </cell>
        </row>
        <row r="336">
          <cell r="A336" t="str">
            <v>SSE</v>
          </cell>
          <cell r="B336">
            <v>1</v>
          </cell>
          <cell r="C336" t="str">
            <v>DRME</v>
          </cell>
          <cell r="D336">
            <v>14</v>
          </cell>
          <cell r="E336">
            <v>1</v>
          </cell>
          <cell r="F336" t="str">
            <v xml:space="preserve">B </v>
          </cell>
          <cell r="G336">
            <v>14</v>
          </cell>
          <cell r="H336">
            <v>8</v>
          </cell>
          <cell r="I336">
            <v>1029</v>
          </cell>
          <cell r="J336">
            <v>0</v>
          </cell>
          <cell r="K336">
            <v>0</v>
          </cell>
          <cell r="L336">
            <v>0</v>
          </cell>
          <cell r="M336">
            <v>0</v>
          </cell>
          <cell r="N336">
            <v>0</v>
          </cell>
          <cell r="O336">
            <v>12962</v>
          </cell>
          <cell r="P336">
            <v>0</v>
          </cell>
          <cell r="Q336">
            <v>0</v>
          </cell>
          <cell r="R336">
            <v>143</v>
          </cell>
          <cell r="S336">
            <v>0</v>
          </cell>
          <cell r="T336">
            <v>0</v>
          </cell>
          <cell r="U336">
            <v>2205</v>
          </cell>
          <cell r="V336">
            <v>0</v>
          </cell>
          <cell r="W336">
            <v>0</v>
          </cell>
          <cell r="X336">
            <v>0</v>
          </cell>
          <cell r="Y336">
            <v>1189</v>
          </cell>
          <cell r="Z336">
            <v>12962</v>
          </cell>
          <cell r="AA336">
            <v>14294</v>
          </cell>
          <cell r="AB336" t="str">
            <v>ERSA</v>
          </cell>
          <cell r="AC336">
            <v>1101</v>
          </cell>
          <cell r="AD336">
            <v>2</v>
          </cell>
          <cell r="AE336">
            <v>1029</v>
          </cell>
        </row>
        <row r="337">
          <cell r="A337" t="str">
            <v>SSE</v>
          </cell>
          <cell r="B337">
            <v>1</v>
          </cell>
          <cell r="C337" t="str">
            <v>DRME</v>
          </cell>
          <cell r="D337">
            <v>14</v>
          </cell>
          <cell r="E337">
            <v>1</v>
          </cell>
          <cell r="F337" t="str">
            <v xml:space="preserve">B </v>
          </cell>
          <cell r="G337">
            <v>15</v>
          </cell>
          <cell r="H337">
            <v>12</v>
          </cell>
          <cell r="I337">
            <v>2430</v>
          </cell>
          <cell r="J337">
            <v>0</v>
          </cell>
          <cell r="K337">
            <v>0</v>
          </cell>
          <cell r="L337">
            <v>0</v>
          </cell>
          <cell r="M337">
            <v>0</v>
          </cell>
          <cell r="N337">
            <v>0</v>
          </cell>
          <cell r="O337">
            <v>37486</v>
          </cell>
          <cell r="P337">
            <v>0</v>
          </cell>
          <cell r="Q337">
            <v>0</v>
          </cell>
          <cell r="R337">
            <v>332</v>
          </cell>
          <cell r="S337">
            <v>0</v>
          </cell>
          <cell r="T337">
            <v>32</v>
          </cell>
          <cell r="U337">
            <v>6663</v>
          </cell>
          <cell r="V337">
            <v>0</v>
          </cell>
          <cell r="W337">
            <v>0</v>
          </cell>
          <cell r="X337">
            <v>0</v>
          </cell>
          <cell r="Y337">
            <v>1540</v>
          </cell>
          <cell r="Z337">
            <v>37486</v>
          </cell>
          <cell r="AA337">
            <v>39390</v>
          </cell>
          <cell r="AB337" t="str">
            <v>ERSA</v>
          </cell>
          <cell r="AC337">
            <v>1101</v>
          </cell>
          <cell r="AD337">
            <v>2</v>
          </cell>
          <cell r="AE337">
            <v>2430</v>
          </cell>
        </row>
        <row r="338">
          <cell r="A338" t="str">
            <v>SSE</v>
          </cell>
          <cell r="B338">
            <v>1</v>
          </cell>
          <cell r="C338" t="str">
            <v>DRME</v>
          </cell>
          <cell r="D338">
            <v>14</v>
          </cell>
          <cell r="E338">
            <v>2</v>
          </cell>
          <cell r="F338" t="str">
            <v>A4</v>
          </cell>
          <cell r="G338">
            <v>20</v>
          </cell>
          <cell r="H338">
            <v>1</v>
          </cell>
          <cell r="I338">
            <v>308</v>
          </cell>
          <cell r="J338">
            <v>0</v>
          </cell>
          <cell r="K338">
            <v>0</v>
          </cell>
          <cell r="L338">
            <v>24</v>
          </cell>
          <cell r="M338">
            <v>0</v>
          </cell>
          <cell r="N338">
            <v>0</v>
          </cell>
          <cell r="O338">
            <v>3535</v>
          </cell>
          <cell r="P338">
            <v>18784</v>
          </cell>
          <cell r="Q338">
            <v>2317</v>
          </cell>
          <cell r="R338">
            <v>0</v>
          </cell>
          <cell r="S338">
            <v>0</v>
          </cell>
          <cell r="T338">
            <v>0</v>
          </cell>
          <cell r="U338">
            <v>9290</v>
          </cell>
          <cell r="V338">
            <v>0</v>
          </cell>
          <cell r="W338">
            <v>12523</v>
          </cell>
          <cell r="X338">
            <v>0</v>
          </cell>
          <cell r="Y338">
            <v>0</v>
          </cell>
          <cell r="Z338">
            <v>37159</v>
          </cell>
          <cell r="AA338">
            <v>37159</v>
          </cell>
          <cell r="AB338" t="str">
            <v>ERSA</v>
          </cell>
          <cell r="AC338">
            <v>1101</v>
          </cell>
          <cell r="AD338">
            <v>2</v>
          </cell>
          <cell r="AE338">
            <v>308</v>
          </cell>
        </row>
        <row r="339">
          <cell r="A339" t="str">
            <v>SSE</v>
          </cell>
          <cell r="B339">
            <v>1</v>
          </cell>
          <cell r="C339" t="str">
            <v>DRME</v>
          </cell>
          <cell r="D339">
            <v>14</v>
          </cell>
          <cell r="E339">
            <v>2</v>
          </cell>
          <cell r="F339" t="str">
            <v xml:space="preserve">B </v>
          </cell>
          <cell r="G339">
            <v>0</v>
          </cell>
          <cell r="H339">
            <v>57</v>
          </cell>
          <cell r="I339">
            <v>26778</v>
          </cell>
          <cell r="J339">
            <v>0</v>
          </cell>
          <cell r="K339">
            <v>0</v>
          </cell>
          <cell r="L339">
            <v>0</v>
          </cell>
          <cell r="M339">
            <v>0</v>
          </cell>
          <cell r="N339">
            <v>0</v>
          </cell>
          <cell r="O339">
            <v>557468</v>
          </cell>
          <cell r="P339">
            <v>0</v>
          </cell>
          <cell r="Q339">
            <v>0</v>
          </cell>
          <cell r="R339">
            <v>9863</v>
          </cell>
          <cell r="S339">
            <v>0</v>
          </cell>
          <cell r="T339">
            <v>101229</v>
          </cell>
          <cell r="U339">
            <v>130555</v>
          </cell>
          <cell r="V339">
            <v>0</v>
          </cell>
          <cell r="W339">
            <v>0</v>
          </cell>
          <cell r="X339">
            <v>0</v>
          </cell>
          <cell r="Y339">
            <v>18806</v>
          </cell>
          <cell r="Z339">
            <v>557468</v>
          </cell>
          <cell r="AA339">
            <v>687366</v>
          </cell>
          <cell r="AB339" t="str">
            <v>ERSA</v>
          </cell>
          <cell r="AC339">
            <v>1101</v>
          </cell>
          <cell r="AD339">
            <v>2</v>
          </cell>
          <cell r="AE339">
            <v>26019</v>
          </cell>
        </row>
        <row r="340">
          <cell r="A340" t="str">
            <v>SSE</v>
          </cell>
          <cell r="B340">
            <v>1</v>
          </cell>
          <cell r="C340" t="str">
            <v>DRME</v>
          </cell>
          <cell r="D340">
            <v>14</v>
          </cell>
          <cell r="E340">
            <v>3</v>
          </cell>
          <cell r="F340" t="str">
            <v>A4</v>
          </cell>
          <cell r="G340">
            <v>20</v>
          </cell>
          <cell r="H340">
            <v>12</v>
          </cell>
          <cell r="I340">
            <v>115815</v>
          </cell>
          <cell r="J340">
            <v>0</v>
          </cell>
          <cell r="K340">
            <v>0</v>
          </cell>
          <cell r="L340">
            <v>462</v>
          </cell>
          <cell r="M340">
            <v>0</v>
          </cell>
          <cell r="N340">
            <v>0</v>
          </cell>
          <cell r="O340">
            <v>1328939</v>
          </cell>
          <cell r="P340">
            <v>361591</v>
          </cell>
          <cell r="Q340">
            <v>68310</v>
          </cell>
          <cell r="R340">
            <v>9180</v>
          </cell>
          <cell r="S340">
            <v>0</v>
          </cell>
          <cell r="T340">
            <v>57108</v>
          </cell>
          <cell r="U340">
            <v>444213</v>
          </cell>
          <cell r="V340">
            <v>0</v>
          </cell>
          <cell r="W340">
            <v>18001</v>
          </cell>
          <cell r="X340">
            <v>0</v>
          </cell>
          <cell r="Y340">
            <v>7152</v>
          </cell>
          <cell r="Z340">
            <v>1776841</v>
          </cell>
          <cell r="AA340">
            <v>1850281</v>
          </cell>
          <cell r="AB340" t="str">
            <v>ERSA</v>
          </cell>
          <cell r="AC340">
            <v>1101</v>
          </cell>
          <cell r="AD340">
            <v>2</v>
          </cell>
          <cell r="AE340">
            <v>115815</v>
          </cell>
        </row>
        <row r="341">
          <cell r="A341" t="str">
            <v>SSE</v>
          </cell>
          <cell r="B341">
            <v>1</v>
          </cell>
          <cell r="C341" t="str">
            <v>DRME</v>
          </cell>
          <cell r="D341">
            <v>14</v>
          </cell>
          <cell r="E341">
            <v>3</v>
          </cell>
          <cell r="F341" t="str">
            <v xml:space="preserve">B </v>
          </cell>
          <cell r="G341">
            <v>0</v>
          </cell>
          <cell r="H341">
            <v>1851</v>
          </cell>
          <cell r="I341">
            <v>362444</v>
          </cell>
          <cell r="J341">
            <v>0</v>
          </cell>
          <cell r="K341">
            <v>0</v>
          </cell>
          <cell r="L341">
            <v>0</v>
          </cell>
          <cell r="M341">
            <v>0</v>
          </cell>
          <cell r="N341">
            <v>0</v>
          </cell>
          <cell r="O341">
            <v>7548163</v>
          </cell>
          <cell r="P341">
            <v>0</v>
          </cell>
          <cell r="Q341">
            <v>0</v>
          </cell>
          <cell r="R341">
            <v>83055</v>
          </cell>
          <cell r="S341">
            <v>55</v>
          </cell>
          <cell r="T341">
            <v>577934</v>
          </cell>
          <cell r="U341">
            <v>1861538</v>
          </cell>
          <cell r="V341">
            <v>94</v>
          </cell>
          <cell r="W341">
            <v>0</v>
          </cell>
          <cell r="X341">
            <v>0</v>
          </cell>
          <cell r="Y341">
            <v>335618</v>
          </cell>
          <cell r="Z341">
            <v>7548163</v>
          </cell>
          <cell r="AA341">
            <v>8544919</v>
          </cell>
          <cell r="AB341" t="str">
            <v>ERSA</v>
          </cell>
          <cell r="AC341">
            <v>1101</v>
          </cell>
          <cell r="AD341">
            <v>2</v>
          </cell>
          <cell r="AE341">
            <v>347088</v>
          </cell>
        </row>
        <row r="342">
          <cell r="A342" t="str">
            <v>SSE</v>
          </cell>
          <cell r="B342">
            <v>1</v>
          </cell>
          <cell r="C342" t="str">
            <v>DRME</v>
          </cell>
          <cell r="D342">
            <v>14</v>
          </cell>
          <cell r="E342">
            <v>4</v>
          </cell>
          <cell r="F342" t="str">
            <v xml:space="preserve">B </v>
          </cell>
          <cell r="G342">
            <v>0</v>
          </cell>
          <cell r="H342">
            <v>1077</v>
          </cell>
          <cell r="I342">
            <v>188161</v>
          </cell>
          <cell r="J342">
            <v>0</v>
          </cell>
          <cell r="K342">
            <v>0</v>
          </cell>
          <cell r="L342">
            <v>0</v>
          </cell>
          <cell r="M342">
            <v>0</v>
          </cell>
          <cell r="N342">
            <v>0</v>
          </cell>
          <cell r="O342">
            <v>1796511</v>
          </cell>
          <cell r="P342">
            <v>0</v>
          </cell>
          <cell r="Q342">
            <v>0</v>
          </cell>
          <cell r="R342">
            <v>1</v>
          </cell>
          <cell r="S342">
            <v>0</v>
          </cell>
          <cell r="T342">
            <v>421679</v>
          </cell>
          <cell r="U342">
            <v>0</v>
          </cell>
          <cell r="V342">
            <v>58495</v>
          </cell>
          <cell r="W342">
            <v>0</v>
          </cell>
          <cell r="X342">
            <v>0</v>
          </cell>
          <cell r="Y342">
            <v>0</v>
          </cell>
          <cell r="Z342">
            <v>1796511</v>
          </cell>
          <cell r="AA342">
            <v>2276686</v>
          </cell>
          <cell r="AB342" t="str">
            <v>ERSA</v>
          </cell>
          <cell r="AC342">
            <v>1101</v>
          </cell>
          <cell r="AD342">
            <v>2</v>
          </cell>
          <cell r="AE342">
            <v>177476</v>
          </cell>
        </row>
        <row r="343">
          <cell r="A343" t="str">
            <v>SSE</v>
          </cell>
          <cell r="B343">
            <v>1</v>
          </cell>
          <cell r="C343" t="str">
            <v>DRME</v>
          </cell>
          <cell r="D343">
            <v>14</v>
          </cell>
          <cell r="E343">
            <v>5</v>
          </cell>
          <cell r="F343" t="str">
            <v>A4</v>
          </cell>
          <cell r="G343">
            <v>20</v>
          </cell>
          <cell r="H343">
            <v>3</v>
          </cell>
          <cell r="I343">
            <v>36007</v>
          </cell>
          <cell r="J343">
            <v>0</v>
          </cell>
          <cell r="K343">
            <v>0</v>
          </cell>
          <cell r="L343">
            <v>177</v>
          </cell>
          <cell r="M343">
            <v>0</v>
          </cell>
          <cell r="N343">
            <v>0</v>
          </cell>
          <cell r="O343">
            <v>323666</v>
          </cell>
          <cell r="P343">
            <v>113487</v>
          </cell>
          <cell r="Q343">
            <v>74243</v>
          </cell>
          <cell r="R343">
            <v>10296</v>
          </cell>
          <cell r="S343">
            <v>0</v>
          </cell>
          <cell r="T343">
            <v>0</v>
          </cell>
          <cell r="U343">
            <v>23412</v>
          </cell>
          <cell r="V343">
            <v>0</v>
          </cell>
          <cell r="W343">
            <v>20545</v>
          </cell>
          <cell r="X343">
            <v>0</v>
          </cell>
          <cell r="Y343">
            <v>0</v>
          </cell>
          <cell r="Z343">
            <v>531941</v>
          </cell>
          <cell r="AA343">
            <v>542237</v>
          </cell>
          <cell r="AB343" t="str">
            <v>ERSA</v>
          </cell>
          <cell r="AC343">
            <v>1101</v>
          </cell>
          <cell r="AD343">
            <v>2</v>
          </cell>
          <cell r="AE343">
            <v>36007</v>
          </cell>
        </row>
        <row r="344">
          <cell r="A344" t="str">
            <v>SSE</v>
          </cell>
          <cell r="B344">
            <v>1</v>
          </cell>
          <cell r="C344" t="str">
            <v>DRME</v>
          </cell>
          <cell r="D344">
            <v>14</v>
          </cell>
          <cell r="E344">
            <v>5</v>
          </cell>
          <cell r="F344" t="str">
            <v xml:space="preserve">B </v>
          </cell>
          <cell r="G344">
            <v>0</v>
          </cell>
          <cell r="H344">
            <v>486</v>
          </cell>
          <cell r="I344">
            <v>136912</v>
          </cell>
          <cell r="J344">
            <v>0</v>
          </cell>
          <cell r="K344">
            <v>0</v>
          </cell>
          <cell r="L344">
            <v>0</v>
          </cell>
          <cell r="M344">
            <v>0</v>
          </cell>
          <cell r="N344">
            <v>0</v>
          </cell>
          <cell r="O344">
            <v>2596607</v>
          </cell>
          <cell r="P344">
            <v>0</v>
          </cell>
          <cell r="Q344">
            <v>0</v>
          </cell>
          <cell r="R344">
            <v>24619</v>
          </cell>
          <cell r="S344">
            <v>0</v>
          </cell>
          <cell r="T344">
            <v>85400</v>
          </cell>
          <cell r="U344">
            <v>458405</v>
          </cell>
          <cell r="V344">
            <v>0</v>
          </cell>
          <cell r="W344">
            <v>0</v>
          </cell>
          <cell r="X344">
            <v>0</v>
          </cell>
          <cell r="Y344">
            <v>0</v>
          </cell>
          <cell r="Z344">
            <v>2596607</v>
          </cell>
          <cell r="AA344">
            <v>2706626</v>
          </cell>
          <cell r="AB344" t="str">
            <v>ERSA</v>
          </cell>
          <cell r="AC344">
            <v>1101</v>
          </cell>
          <cell r="AD344">
            <v>2</v>
          </cell>
          <cell r="AE344">
            <v>131659</v>
          </cell>
        </row>
        <row r="345">
          <cell r="A345" t="str">
            <v>SSE</v>
          </cell>
          <cell r="B345">
            <v>1</v>
          </cell>
          <cell r="C345" t="str">
            <v>DRME</v>
          </cell>
          <cell r="D345">
            <v>14</v>
          </cell>
          <cell r="E345">
            <v>6</v>
          </cell>
          <cell r="F345" t="str">
            <v xml:space="preserve">B </v>
          </cell>
          <cell r="G345">
            <v>0</v>
          </cell>
          <cell r="H345">
            <v>33</v>
          </cell>
          <cell r="I345">
            <v>259042</v>
          </cell>
          <cell r="J345">
            <v>0</v>
          </cell>
          <cell r="K345">
            <v>0</v>
          </cell>
          <cell r="L345">
            <v>0</v>
          </cell>
          <cell r="M345">
            <v>0</v>
          </cell>
          <cell r="N345">
            <v>0</v>
          </cell>
          <cell r="O345">
            <v>3052244</v>
          </cell>
          <cell r="P345">
            <v>0</v>
          </cell>
          <cell r="Q345">
            <v>0</v>
          </cell>
          <cell r="R345">
            <v>7107</v>
          </cell>
          <cell r="S345">
            <v>0</v>
          </cell>
          <cell r="T345">
            <v>0</v>
          </cell>
          <cell r="U345">
            <v>763062</v>
          </cell>
          <cell r="V345">
            <v>0</v>
          </cell>
          <cell r="W345">
            <v>0</v>
          </cell>
          <cell r="X345">
            <v>0</v>
          </cell>
          <cell r="Y345">
            <v>0</v>
          </cell>
          <cell r="Z345">
            <v>3052244</v>
          </cell>
          <cell r="AA345">
            <v>3059351</v>
          </cell>
          <cell r="AB345" t="str">
            <v>ERSA</v>
          </cell>
          <cell r="AC345">
            <v>1101</v>
          </cell>
          <cell r="AD345">
            <v>2</v>
          </cell>
          <cell r="AE345">
            <v>259042</v>
          </cell>
        </row>
        <row r="346">
          <cell r="A346" t="str">
            <v>SSE</v>
          </cell>
          <cell r="B346">
            <v>1</v>
          </cell>
          <cell r="C346" t="str">
            <v>DRME</v>
          </cell>
          <cell r="D346">
            <v>14</v>
          </cell>
          <cell r="E346">
            <v>7</v>
          </cell>
          <cell r="F346" t="str">
            <v>A4</v>
          </cell>
          <cell r="G346">
            <v>20</v>
          </cell>
          <cell r="H346">
            <v>4</v>
          </cell>
          <cell r="I346">
            <v>132898</v>
          </cell>
          <cell r="J346">
            <v>0</v>
          </cell>
          <cell r="K346">
            <v>0</v>
          </cell>
          <cell r="L346">
            <v>330</v>
          </cell>
          <cell r="M346">
            <v>0</v>
          </cell>
          <cell r="N346">
            <v>0</v>
          </cell>
          <cell r="O346">
            <v>1296198</v>
          </cell>
          <cell r="P346">
            <v>219120</v>
          </cell>
          <cell r="Q346">
            <v>153867</v>
          </cell>
          <cell r="R346">
            <v>0</v>
          </cell>
          <cell r="S346">
            <v>0</v>
          </cell>
          <cell r="T346">
            <v>0</v>
          </cell>
          <cell r="U346">
            <v>441699</v>
          </cell>
          <cell r="V346">
            <v>0</v>
          </cell>
          <cell r="W346">
            <v>97608</v>
          </cell>
          <cell r="X346">
            <v>0</v>
          </cell>
          <cell r="Y346">
            <v>0</v>
          </cell>
          <cell r="Z346">
            <v>1766793</v>
          </cell>
          <cell r="AA346">
            <v>1766793</v>
          </cell>
          <cell r="AB346" t="str">
            <v>ERSA</v>
          </cell>
          <cell r="AC346">
            <v>1101</v>
          </cell>
          <cell r="AD346">
            <v>2</v>
          </cell>
          <cell r="AE346">
            <v>132898</v>
          </cell>
        </row>
        <row r="347">
          <cell r="A347" t="str">
            <v>SSE</v>
          </cell>
          <cell r="B347">
            <v>1</v>
          </cell>
          <cell r="C347" t="str">
            <v>DRME</v>
          </cell>
          <cell r="D347">
            <v>14</v>
          </cell>
          <cell r="E347">
            <v>7</v>
          </cell>
          <cell r="F347" t="str">
            <v xml:space="preserve">B </v>
          </cell>
          <cell r="G347">
            <v>0</v>
          </cell>
          <cell r="H347">
            <v>13</v>
          </cell>
          <cell r="I347">
            <v>13311</v>
          </cell>
          <cell r="J347">
            <v>0</v>
          </cell>
          <cell r="K347">
            <v>0</v>
          </cell>
          <cell r="L347">
            <v>0</v>
          </cell>
          <cell r="M347">
            <v>0</v>
          </cell>
          <cell r="N347">
            <v>0</v>
          </cell>
          <cell r="O347">
            <v>235533</v>
          </cell>
          <cell r="P347">
            <v>0</v>
          </cell>
          <cell r="Q347">
            <v>0</v>
          </cell>
          <cell r="R347">
            <v>422</v>
          </cell>
          <cell r="S347">
            <v>0</v>
          </cell>
          <cell r="T347">
            <v>0</v>
          </cell>
          <cell r="U347">
            <v>58883</v>
          </cell>
          <cell r="V347">
            <v>0</v>
          </cell>
          <cell r="W347">
            <v>0</v>
          </cell>
          <cell r="X347">
            <v>0</v>
          </cell>
          <cell r="Y347">
            <v>0</v>
          </cell>
          <cell r="Z347">
            <v>235533</v>
          </cell>
          <cell r="AA347">
            <v>235955</v>
          </cell>
          <cell r="AB347" t="str">
            <v>ERSA</v>
          </cell>
          <cell r="AC347">
            <v>1101</v>
          </cell>
          <cell r="AD347">
            <v>2</v>
          </cell>
          <cell r="AE347">
            <v>12985</v>
          </cell>
        </row>
        <row r="348">
          <cell r="A348" t="str">
            <v>SSE</v>
          </cell>
          <cell r="B348">
            <v>1</v>
          </cell>
          <cell r="C348" t="str">
            <v>DRME</v>
          </cell>
          <cell r="D348">
            <v>14</v>
          </cell>
          <cell r="E348">
            <v>8</v>
          </cell>
          <cell r="F348" t="str">
            <v xml:space="preserve">B </v>
          </cell>
          <cell r="G348">
            <v>0</v>
          </cell>
          <cell r="H348">
            <v>7</v>
          </cell>
          <cell r="I348">
            <v>6948</v>
          </cell>
          <cell r="J348">
            <v>0</v>
          </cell>
          <cell r="K348">
            <v>0</v>
          </cell>
          <cell r="L348">
            <v>0</v>
          </cell>
          <cell r="M348">
            <v>0</v>
          </cell>
          <cell r="N348">
            <v>0</v>
          </cell>
          <cell r="O348">
            <v>144646</v>
          </cell>
          <cell r="P348">
            <v>0</v>
          </cell>
          <cell r="Q348">
            <v>0</v>
          </cell>
          <cell r="R348">
            <v>0</v>
          </cell>
          <cell r="S348">
            <v>0</v>
          </cell>
          <cell r="T348">
            <v>0</v>
          </cell>
          <cell r="U348">
            <v>36161</v>
          </cell>
          <cell r="V348">
            <v>0</v>
          </cell>
          <cell r="W348">
            <v>0</v>
          </cell>
          <cell r="X348">
            <v>0</v>
          </cell>
          <cell r="Y348">
            <v>0</v>
          </cell>
          <cell r="Z348">
            <v>144646</v>
          </cell>
          <cell r="AA348">
            <v>144646</v>
          </cell>
          <cell r="AB348" t="str">
            <v>ERSA</v>
          </cell>
          <cell r="AC348">
            <v>1101</v>
          </cell>
          <cell r="AD348">
            <v>2</v>
          </cell>
          <cell r="AE348">
            <v>6948</v>
          </cell>
        </row>
        <row r="349">
          <cell r="A349" t="str">
            <v>SSE</v>
          </cell>
          <cell r="B349">
            <v>1</v>
          </cell>
          <cell r="C349" t="str">
            <v>DRME</v>
          </cell>
          <cell r="D349">
            <v>15</v>
          </cell>
          <cell r="E349">
            <v>1</v>
          </cell>
          <cell r="F349" t="str">
            <v xml:space="preserve">B </v>
          </cell>
          <cell r="G349">
            <v>1</v>
          </cell>
          <cell r="H349">
            <v>8218</v>
          </cell>
          <cell r="I349">
            <v>166470</v>
          </cell>
          <cell r="J349">
            <v>0</v>
          </cell>
          <cell r="K349">
            <v>0</v>
          </cell>
          <cell r="L349">
            <v>0</v>
          </cell>
          <cell r="M349">
            <v>0</v>
          </cell>
          <cell r="N349">
            <v>0</v>
          </cell>
          <cell r="O349">
            <v>2689581</v>
          </cell>
          <cell r="P349">
            <v>0</v>
          </cell>
          <cell r="Q349">
            <v>0</v>
          </cell>
          <cell r="R349">
            <v>14022</v>
          </cell>
          <cell r="S349">
            <v>0</v>
          </cell>
          <cell r="T349">
            <v>60545</v>
          </cell>
          <cell r="U349">
            <v>0</v>
          </cell>
          <cell r="V349">
            <v>12510</v>
          </cell>
          <cell r="W349">
            <v>0</v>
          </cell>
          <cell r="X349">
            <v>0</v>
          </cell>
          <cell r="Y349">
            <v>14216</v>
          </cell>
          <cell r="Z349">
            <v>2689581</v>
          </cell>
          <cell r="AA349">
            <v>2790874</v>
          </cell>
          <cell r="AB349" t="str">
            <v>ERSJ</v>
          </cell>
          <cell r="AC349">
            <v>1101</v>
          </cell>
          <cell r="AD349">
            <v>2</v>
          </cell>
          <cell r="AE349">
            <v>114887</v>
          </cell>
        </row>
        <row r="350">
          <cell r="A350" t="str">
            <v>SSE</v>
          </cell>
          <cell r="B350">
            <v>1</v>
          </cell>
          <cell r="C350" t="str">
            <v>DRME</v>
          </cell>
          <cell r="D350">
            <v>15</v>
          </cell>
          <cell r="E350">
            <v>1</v>
          </cell>
          <cell r="F350" t="str">
            <v xml:space="preserve">B </v>
          </cell>
          <cell r="G350">
            <v>2</v>
          </cell>
          <cell r="H350">
            <v>3508</v>
          </cell>
          <cell r="I350">
            <v>143397</v>
          </cell>
          <cell r="J350">
            <v>0</v>
          </cell>
          <cell r="K350">
            <v>0</v>
          </cell>
          <cell r="L350">
            <v>0</v>
          </cell>
          <cell r="M350">
            <v>0</v>
          </cell>
          <cell r="N350">
            <v>0</v>
          </cell>
          <cell r="O350">
            <v>2782437</v>
          </cell>
          <cell r="P350">
            <v>0</v>
          </cell>
          <cell r="Q350">
            <v>0</v>
          </cell>
          <cell r="R350">
            <v>16088</v>
          </cell>
          <cell r="S350">
            <v>0</v>
          </cell>
          <cell r="T350">
            <v>13868</v>
          </cell>
          <cell r="U350">
            <v>472897</v>
          </cell>
          <cell r="V350">
            <v>8559</v>
          </cell>
          <cell r="W350">
            <v>0</v>
          </cell>
          <cell r="X350">
            <v>0</v>
          </cell>
          <cell r="Y350">
            <v>6642</v>
          </cell>
          <cell r="Z350">
            <v>2782437</v>
          </cell>
          <cell r="AA350">
            <v>2827594</v>
          </cell>
          <cell r="AB350" t="str">
            <v>ERSJ</v>
          </cell>
          <cell r="AC350">
            <v>1101</v>
          </cell>
          <cell r="AD350">
            <v>2</v>
          </cell>
          <cell r="AE350">
            <v>143397</v>
          </cell>
        </row>
        <row r="351">
          <cell r="A351" t="str">
            <v>SSE</v>
          </cell>
          <cell r="B351">
            <v>1</v>
          </cell>
          <cell r="C351" t="str">
            <v>DRME</v>
          </cell>
          <cell r="D351">
            <v>15</v>
          </cell>
          <cell r="E351">
            <v>1</v>
          </cell>
          <cell r="F351" t="str">
            <v xml:space="preserve">B </v>
          </cell>
          <cell r="G351">
            <v>3</v>
          </cell>
          <cell r="H351">
            <v>5899</v>
          </cell>
          <cell r="I351">
            <v>405156</v>
          </cell>
          <cell r="J351">
            <v>0</v>
          </cell>
          <cell r="K351">
            <v>0</v>
          </cell>
          <cell r="L351">
            <v>0</v>
          </cell>
          <cell r="M351">
            <v>0</v>
          </cell>
          <cell r="N351">
            <v>0</v>
          </cell>
          <cell r="O351">
            <v>7857737</v>
          </cell>
          <cell r="P351">
            <v>0</v>
          </cell>
          <cell r="Q351">
            <v>0</v>
          </cell>
          <cell r="R351">
            <v>46403</v>
          </cell>
          <cell r="S351">
            <v>0</v>
          </cell>
          <cell r="T351">
            <v>22489</v>
          </cell>
          <cell r="U351">
            <v>1335842</v>
          </cell>
          <cell r="V351">
            <v>9875</v>
          </cell>
          <cell r="W351">
            <v>0</v>
          </cell>
          <cell r="X351">
            <v>0</v>
          </cell>
          <cell r="Y351">
            <v>18656</v>
          </cell>
          <cell r="Z351">
            <v>7857737</v>
          </cell>
          <cell r="AA351">
            <v>7955160</v>
          </cell>
          <cell r="AB351" t="str">
            <v>ERSJ</v>
          </cell>
          <cell r="AC351">
            <v>1101</v>
          </cell>
          <cell r="AD351">
            <v>2</v>
          </cell>
          <cell r="AE351">
            <v>404888</v>
          </cell>
        </row>
        <row r="352">
          <cell r="A352" t="str">
            <v>SSE</v>
          </cell>
          <cell r="B352">
            <v>1</v>
          </cell>
          <cell r="C352" t="str">
            <v>DRME</v>
          </cell>
          <cell r="D352">
            <v>15</v>
          </cell>
          <cell r="E352">
            <v>1</v>
          </cell>
          <cell r="F352" t="str">
            <v xml:space="preserve">B </v>
          </cell>
          <cell r="G352">
            <v>4</v>
          </cell>
          <cell r="H352">
            <v>788</v>
          </cell>
          <cell r="I352">
            <v>92644</v>
          </cell>
          <cell r="J352">
            <v>0</v>
          </cell>
          <cell r="K352">
            <v>0</v>
          </cell>
          <cell r="L352">
            <v>0</v>
          </cell>
          <cell r="M352">
            <v>0</v>
          </cell>
          <cell r="N352">
            <v>0</v>
          </cell>
          <cell r="O352">
            <v>1796981</v>
          </cell>
          <cell r="P352">
            <v>0</v>
          </cell>
          <cell r="Q352">
            <v>0</v>
          </cell>
          <cell r="R352">
            <v>15719</v>
          </cell>
          <cell r="S352">
            <v>0</v>
          </cell>
          <cell r="T352">
            <v>12289</v>
          </cell>
          <cell r="U352">
            <v>305503</v>
          </cell>
          <cell r="V352">
            <v>2544</v>
          </cell>
          <cell r="W352">
            <v>0</v>
          </cell>
          <cell r="X352">
            <v>0</v>
          </cell>
          <cell r="Y352">
            <v>3973</v>
          </cell>
          <cell r="Z352">
            <v>1796981</v>
          </cell>
          <cell r="AA352">
            <v>1831506</v>
          </cell>
          <cell r="AB352" t="str">
            <v>ERSJ</v>
          </cell>
          <cell r="AC352">
            <v>1101</v>
          </cell>
          <cell r="AD352">
            <v>2</v>
          </cell>
          <cell r="AE352">
            <v>92644</v>
          </cell>
        </row>
        <row r="353">
          <cell r="A353" t="str">
            <v>SSE</v>
          </cell>
          <cell r="B353">
            <v>1</v>
          </cell>
          <cell r="C353" t="str">
            <v>DRME</v>
          </cell>
          <cell r="D353">
            <v>15</v>
          </cell>
          <cell r="E353">
            <v>1</v>
          </cell>
          <cell r="F353" t="str">
            <v xml:space="preserve">B </v>
          </cell>
          <cell r="G353">
            <v>5</v>
          </cell>
          <cell r="H353">
            <v>168</v>
          </cell>
          <cell r="I353">
            <v>28860</v>
          </cell>
          <cell r="J353">
            <v>0</v>
          </cell>
          <cell r="K353">
            <v>0</v>
          </cell>
          <cell r="L353">
            <v>0</v>
          </cell>
          <cell r="M353">
            <v>0</v>
          </cell>
          <cell r="N353">
            <v>0</v>
          </cell>
          <cell r="O353">
            <v>559755</v>
          </cell>
          <cell r="P353">
            <v>0</v>
          </cell>
          <cell r="Q353">
            <v>0</v>
          </cell>
          <cell r="R353">
            <v>4767</v>
          </cell>
          <cell r="S353">
            <v>0</v>
          </cell>
          <cell r="T353">
            <v>5636</v>
          </cell>
          <cell r="U353">
            <v>95159</v>
          </cell>
          <cell r="V353">
            <v>659</v>
          </cell>
          <cell r="W353">
            <v>0</v>
          </cell>
          <cell r="X353">
            <v>0</v>
          </cell>
          <cell r="Y353">
            <v>672</v>
          </cell>
          <cell r="Z353">
            <v>559755</v>
          </cell>
          <cell r="AA353">
            <v>571489</v>
          </cell>
          <cell r="AB353" t="str">
            <v>ERSJ</v>
          </cell>
          <cell r="AC353">
            <v>1101</v>
          </cell>
          <cell r="AD353">
            <v>2</v>
          </cell>
          <cell r="AE353">
            <v>28860</v>
          </cell>
        </row>
        <row r="354">
          <cell r="A354" t="str">
            <v>SSE</v>
          </cell>
          <cell r="B354">
            <v>1</v>
          </cell>
          <cell r="C354" t="str">
            <v>DRME</v>
          </cell>
          <cell r="D354">
            <v>15</v>
          </cell>
          <cell r="E354">
            <v>1</v>
          </cell>
          <cell r="F354" t="str">
            <v xml:space="preserve">B </v>
          </cell>
          <cell r="G354">
            <v>6</v>
          </cell>
          <cell r="H354">
            <v>116</v>
          </cell>
          <cell r="I354">
            <v>27701</v>
          </cell>
          <cell r="J354">
            <v>0</v>
          </cell>
          <cell r="K354">
            <v>0</v>
          </cell>
          <cell r="L354">
            <v>0</v>
          </cell>
          <cell r="M354">
            <v>0</v>
          </cell>
          <cell r="N354">
            <v>0</v>
          </cell>
          <cell r="O354">
            <v>537311</v>
          </cell>
          <cell r="P354">
            <v>0</v>
          </cell>
          <cell r="Q354">
            <v>0</v>
          </cell>
          <cell r="R354">
            <v>4567</v>
          </cell>
          <cell r="S354">
            <v>0</v>
          </cell>
          <cell r="T354">
            <v>4743</v>
          </cell>
          <cell r="U354">
            <v>91365</v>
          </cell>
          <cell r="V354">
            <v>189</v>
          </cell>
          <cell r="W354">
            <v>0</v>
          </cell>
          <cell r="X354">
            <v>0</v>
          </cell>
          <cell r="Y354">
            <v>552</v>
          </cell>
          <cell r="Z354">
            <v>537311</v>
          </cell>
          <cell r="AA354">
            <v>547362</v>
          </cell>
          <cell r="AB354" t="str">
            <v>ERSJ</v>
          </cell>
          <cell r="AC354">
            <v>1101</v>
          </cell>
          <cell r="AD354">
            <v>2</v>
          </cell>
          <cell r="AE354">
            <v>27701</v>
          </cell>
        </row>
        <row r="355">
          <cell r="A355" t="str">
            <v>SSE</v>
          </cell>
          <cell r="B355">
            <v>1</v>
          </cell>
          <cell r="C355" t="str">
            <v>DRME</v>
          </cell>
          <cell r="D355">
            <v>15</v>
          </cell>
          <cell r="E355">
            <v>1</v>
          </cell>
          <cell r="F355" t="str">
            <v xml:space="preserve">B </v>
          </cell>
          <cell r="G355">
            <v>7</v>
          </cell>
          <cell r="H355">
            <v>34</v>
          </cell>
          <cell r="I355">
            <v>11709</v>
          </cell>
          <cell r="J355">
            <v>0</v>
          </cell>
          <cell r="K355">
            <v>0</v>
          </cell>
          <cell r="L355">
            <v>0</v>
          </cell>
          <cell r="M355">
            <v>0</v>
          </cell>
          <cell r="N355">
            <v>0</v>
          </cell>
          <cell r="O355">
            <v>235642</v>
          </cell>
          <cell r="P355">
            <v>0</v>
          </cell>
          <cell r="Q355">
            <v>0</v>
          </cell>
          <cell r="R355">
            <v>1760</v>
          </cell>
          <cell r="S355">
            <v>0</v>
          </cell>
          <cell r="T355">
            <v>1661</v>
          </cell>
          <cell r="U355">
            <v>47137</v>
          </cell>
          <cell r="V355">
            <v>0</v>
          </cell>
          <cell r="W355">
            <v>0</v>
          </cell>
          <cell r="X355">
            <v>0</v>
          </cell>
          <cell r="Y355">
            <v>168</v>
          </cell>
          <cell r="Z355">
            <v>235642</v>
          </cell>
          <cell r="AA355">
            <v>239231</v>
          </cell>
          <cell r="AB355" t="str">
            <v>ERSJ</v>
          </cell>
          <cell r="AC355">
            <v>1101</v>
          </cell>
          <cell r="AD355">
            <v>2</v>
          </cell>
          <cell r="AE355">
            <v>11709</v>
          </cell>
        </row>
        <row r="356">
          <cell r="A356" t="str">
            <v>SSE</v>
          </cell>
          <cell r="B356">
            <v>1</v>
          </cell>
          <cell r="C356" t="str">
            <v>DRME</v>
          </cell>
          <cell r="D356">
            <v>15</v>
          </cell>
          <cell r="E356">
            <v>1</v>
          </cell>
          <cell r="F356" t="str">
            <v xml:space="preserve">B </v>
          </cell>
          <cell r="G356">
            <v>8</v>
          </cell>
          <cell r="H356">
            <v>10</v>
          </cell>
          <cell r="I356">
            <v>4471</v>
          </cell>
          <cell r="J356">
            <v>0</v>
          </cell>
          <cell r="K356">
            <v>0</v>
          </cell>
          <cell r="L356">
            <v>0</v>
          </cell>
          <cell r="M356">
            <v>0</v>
          </cell>
          <cell r="N356">
            <v>0</v>
          </cell>
          <cell r="O356">
            <v>89971</v>
          </cell>
          <cell r="P356">
            <v>0</v>
          </cell>
          <cell r="Q356">
            <v>0</v>
          </cell>
          <cell r="R356">
            <v>1440</v>
          </cell>
          <cell r="S356">
            <v>0</v>
          </cell>
          <cell r="T356">
            <v>1000</v>
          </cell>
          <cell r="U356">
            <v>17997</v>
          </cell>
          <cell r="V356">
            <v>0</v>
          </cell>
          <cell r="W356">
            <v>0</v>
          </cell>
          <cell r="X356">
            <v>0</v>
          </cell>
          <cell r="Y356">
            <v>48</v>
          </cell>
          <cell r="Z356">
            <v>89971</v>
          </cell>
          <cell r="AA356">
            <v>92459</v>
          </cell>
          <cell r="AB356" t="str">
            <v>ERSJ</v>
          </cell>
          <cell r="AC356">
            <v>1101</v>
          </cell>
          <cell r="AD356">
            <v>2</v>
          </cell>
          <cell r="AE356">
            <v>4471</v>
          </cell>
        </row>
        <row r="357">
          <cell r="A357" t="str">
            <v>SSE</v>
          </cell>
          <cell r="B357">
            <v>1</v>
          </cell>
          <cell r="C357" t="str">
            <v>DRME</v>
          </cell>
          <cell r="D357">
            <v>15</v>
          </cell>
          <cell r="E357">
            <v>1</v>
          </cell>
          <cell r="F357" t="str">
            <v xml:space="preserve">B </v>
          </cell>
          <cell r="G357">
            <v>9</v>
          </cell>
          <cell r="H357">
            <v>10</v>
          </cell>
          <cell r="I357">
            <v>6357</v>
          </cell>
          <cell r="J357">
            <v>0</v>
          </cell>
          <cell r="K357">
            <v>0</v>
          </cell>
          <cell r="L357">
            <v>0</v>
          </cell>
          <cell r="M357">
            <v>0</v>
          </cell>
          <cell r="N357">
            <v>0</v>
          </cell>
          <cell r="O357">
            <v>136436</v>
          </cell>
          <cell r="P357">
            <v>0</v>
          </cell>
          <cell r="Q357">
            <v>0</v>
          </cell>
          <cell r="R357">
            <v>2664</v>
          </cell>
          <cell r="S357">
            <v>0</v>
          </cell>
          <cell r="T357">
            <v>7752</v>
          </cell>
          <cell r="U357">
            <v>34119</v>
          </cell>
          <cell r="V357">
            <v>0</v>
          </cell>
          <cell r="W357">
            <v>0</v>
          </cell>
          <cell r="X357">
            <v>0</v>
          </cell>
          <cell r="Y357">
            <v>96</v>
          </cell>
          <cell r="Z357">
            <v>136436</v>
          </cell>
          <cell r="AA357">
            <v>146948</v>
          </cell>
          <cell r="AB357" t="str">
            <v>ERSJ</v>
          </cell>
          <cell r="AC357">
            <v>1101</v>
          </cell>
          <cell r="AD357">
            <v>2</v>
          </cell>
          <cell r="AE357">
            <v>6357</v>
          </cell>
        </row>
        <row r="358">
          <cell r="A358" t="str">
            <v>SSE</v>
          </cell>
          <cell r="B358">
            <v>1</v>
          </cell>
          <cell r="C358" t="str">
            <v>DRME</v>
          </cell>
          <cell r="D358">
            <v>15</v>
          </cell>
          <cell r="E358">
            <v>1</v>
          </cell>
          <cell r="F358" t="str">
            <v xml:space="preserve">B </v>
          </cell>
          <cell r="G358">
            <v>10</v>
          </cell>
          <cell r="H358">
            <v>2</v>
          </cell>
          <cell r="I358">
            <v>877</v>
          </cell>
          <cell r="J358">
            <v>0</v>
          </cell>
          <cell r="K358">
            <v>0</v>
          </cell>
          <cell r="L358">
            <v>0</v>
          </cell>
          <cell r="M358">
            <v>0</v>
          </cell>
          <cell r="N358">
            <v>0</v>
          </cell>
          <cell r="O358">
            <v>18822</v>
          </cell>
          <cell r="P358">
            <v>0</v>
          </cell>
          <cell r="Q358">
            <v>0</v>
          </cell>
          <cell r="R358">
            <v>0</v>
          </cell>
          <cell r="S358">
            <v>0</v>
          </cell>
          <cell r="T358">
            <v>295</v>
          </cell>
          <cell r="U358">
            <v>4704</v>
          </cell>
          <cell r="V358">
            <v>0</v>
          </cell>
          <cell r="W358">
            <v>0</v>
          </cell>
          <cell r="X358">
            <v>0</v>
          </cell>
          <cell r="Y358">
            <v>0</v>
          </cell>
          <cell r="Z358">
            <v>18822</v>
          </cell>
          <cell r="AA358">
            <v>19117</v>
          </cell>
          <cell r="AB358" t="str">
            <v>ERSJ</v>
          </cell>
          <cell r="AC358">
            <v>1101</v>
          </cell>
          <cell r="AD358">
            <v>2</v>
          </cell>
          <cell r="AE358">
            <v>877</v>
          </cell>
        </row>
        <row r="359">
          <cell r="A359" t="str">
            <v>SSE</v>
          </cell>
          <cell r="B359">
            <v>1</v>
          </cell>
          <cell r="C359" t="str">
            <v>DRME</v>
          </cell>
          <cell r="D359">
            <v>15</v>
          </cell>
          <cell r="E359">
            <v>1</v>
          </cell>
          <cell r="F359" t="str">
            <v xml:space="preserve">B </v>
          </cell>
          <cell r="G359">
            <v>11</v>
          </cell>
          <cell r="H359">
            <v>162</v>
          </cell>
          <cell r="I359">
            <v>3843</v>
          </cell>
          <cell r="J359">
            <v>0</v>
          </cell>
          <cell r="K359">
            <v>0</v>
          </cell>
          <cell r="L359">
            <v>0</v>
          </cell>
          <cell r="M359">
            <v>0</v>
          </cell>
          <cell r="N359">
            <v>0</v>
          </cell>
          <cell r="O359">
            <v>21784</v>
          </cell>
          <cell r="P359">
            <v>0</v>
          </cell>
          <cell r="Q359">
            <v>0</v>
          </cell>
          <cell r="R359">
            <v>836</v>
          </cell>
          <cell r="S359">
            <v>0</v>
          </cell>
          <cell r="T359">
            <v>2065</v>
          </cell>
          <cell r="U359">
            <v>0</v>
          </cell>
          <cell r="V359">
            <v>0</v>
          </cell>
          <cell r="W359">
            <v>0</v>
          </cell>
          <cell r="X359">
            <v>0</v>
          </cell>
          <cell r="Y359">
            <v>252</v>
          </cell>
          <cell r="Z359">
            <v>21784</v>
          </cell>
          <cell r="AA359">
            <v>24937</v>
          </cell>
          <cell r="AB359" t="str">
            <v>ERSJ</v>
          </cell>
          <cell r="AC359">
            <v>1101</v>
          </cell>
          <cell r="AD359">
            <v>2</v>
          </cell>
          <cell r="AE359">
            <v>2578</v>
          </cell>
        </row>
        <row r="360">
          <cell r="A360" t="str">
            <v>SSE</v>
          </cell>
          <cell r="B360">
            <v>1</v>
          </cell>
          <cell r="C360" t="str">
            <v>DRME</v>
          </cell>
          <cell r="D360">
            <v>15</v>
          </cell>
          <cell r="E360">
            <v>1</v>
          </cell>
          <cell r="F360" t="str">
            <v xml:space="preserve">B </v>
          </cell>
          <cell r="G360">
            <v>12</v>
          </cell>
          <cell r="H360">
            <v>85</v>
          </cell>
          <cell r="I360">
            <v>4780</v>
          </cell>
          <cell r="J360">
            <v>0</v>
          </cell>
          <cell r="K360">
            <v>0</v>
          </cell>
          <cell r="L360">
            <v>0</v>
          </cell>
          <cell r="M360">
            <v>0</v>
          </cell>
          <cell r="N360">
            <v>0</v>
          </cell>
          <cell r="O360">
            <v>43263</v>
          </cell>
          <cell r="P360">
            <v>0</v>
          </cell>
          <cell r="Q360">
            <v>0</v>
          </cell>
          <cell r="R360">
            <v>407</v>
          </cell>
          <cell r="S360">
            <v>0</v>
          </cell>
          <cell r="T360">
            <v>437</v>
          </cell>
          <cell r="U360">
            <v>7355</v>
          </cell>
          <cell r="V360">
            <v>94</v>
          </cell>
          <cell r="W360">
            <v>0</v>
          </cell>
          <cell r="X360">
            <v>0</v>
          </cell>
          <cell r="Y360">
            <v>181</v>
          </cell>
          <cell r="Z360">
            <v>43263</v>
          </cell>
          <cell r="AA360">
            <v>44382</v>
          </cell>
          <cell r="AB360" t="str">
            <v>ERSJ</v>
          </cell>
          <cell r="AC360">
            <v>1101</v>
          </cell>
          <cell r="AD360">
            <v>2</v>
          </cell>
          <cell r="AE360">
            <v>4780</v>
          </cell>
        </row>
        <row r="361">
          <cell r="A361" t="str">
            <v>SSE</v>
          </cell>
          <cell r="B361">
            <v>1</v>
          </cell>
          <cell r="C361" t="str">
            <v>DRME</v>
          </cell>
          <cell r="D361">
            <v>15</v>
          </cell>
          <cell r="E361">
            <v>1</v>
          </cell>
          <cell r="F361" t="str">
            <v xml:space="preserve">B </v>
          </cell>
          <cell r="G361">
            <v>13</v>
          </cell>
          <cell r="H361">
            <v>3</v>
          </cell>
          <cell r="I361">
            <v>335</v>
          </cell>
          <cell r="J361">
            <v>0</v>
          </cell>
          <cell r="K361">
            <v>0</v>
          </cell>
          <cell r="L361">
            <v>0</v>
          </cell>
          <cell r="M361">
            <v>0</v>
          </cell>
          <cell r="N361">
            <v>0</v>
          </cell>
          <cell r="O361">
            <v>3664</v>
          </cell>
          <cell r="P361">
            <v>0</v>
          </cell>
          <cell r="Q361">
            <v>0</v>
          </cell>
          <cell r="R361">
            <v>81</v>
          </cell>
          <cell r="S361">
            <v>0</v>
          </cell>
          <cell r="T361">
            <v>0</v>
          </cell>
          <cell r="U361">
            <v>623</v>
          </cell>
          <cell r="V361">
            <v>0</v>
          </cell>
          <cell r="W361">
            <v>0</v>
          </cell>
          <cell r="X361">
            <v>0</v>
          </cell>
          <cell r="Y361">
            <v>24</v>
          </cell>
          <cell r="Z361">
            <v>3664</v>
          </cell>
          <cell r="AA361">
            <v>3769</v>
          </cell>
          <cell r="AB361" t="str">
            <v>ERSJ</v>
          </cell>
          <cell r="AC361">
            <v>1101</v>
          </cell>
          <cell r="AD361">
            <v>2</v>
          </cell>
          <cell r="AE361">
            <v>335</v>
          </cell>
        </row>
        <row r="362">
          <cell r="A362" t="str">
            <v>SSE</v>
          </cell>
          <cell r="B362">
            <v>1</v>
          </cell>
          <cell r="C362" t="str">
            <v>DRME</v>
          </cell>
          <cell r="D362">
            <v>15</v>
          </cell>
          <cell r="E362">
            <v>2</v>
          </cell>
          <cell r="F362" t="str">
            <v xml:space="preserve">B </v>
          </cell>
          <cell r="G362">
            <v>0</v>
          </cell>
          <cell r="H362">
            <v>134</v>
          </cell>
          <cell r="I362">
            <v>54787</v>
          </cell>
          <cell r="J362">
            <v>0</v>
          </cell>
          <cell r="K362">
            <v>0</v>
          </cell>
          <cell r="L362">
            <v>0</v>
          </cell>
          <cell r="M362">
            <v>0</v>
          </cell>
          <cell r="N362">
            <v>0</v>
          </cell>
          <cell r="O362">
            <v>1140619</v>
          </cell>
          <cell r="P362">
            <v>0</v>
          </cell>
          <cell r="Q362">
            <v>0</v>
          </cell>
          <cell r="R362">
            <v>16246</v>
          </cell>
          <cell r="S362">
            <v>0</v>
          </cell>
          <cell r="T362">
            <v>18101</v>
          </cell>
          <cell r="U362">
            <v>283854</v>
          </cell>
          <cell r="V362">
            <v>94</v>
          </cell>
          <cell r="W362">
            <v>0</v>
          </cell>
          <cell r="X362">
            <v>0</v>
          </cell>
          <cell r="Y362">
            <v>408</v>
          </cell>
          <cell r="Z362">
            <v>1140619</v>
          </cell>
          <cell r="AA362">
            <v>1175468</v>
          </cell>
          <cell r="AB362" t="str">
            <v>ERSJ</v>
          </cell>
          <cell r="AC362">
            <v>1101</v>
          </cell>
          <cell r="AD362">
            <v>2</v>
          </cell>
          <cell r="AE362">
            <v>52125</v>
          </cell>
        </row>
        <row r="363">
          <cell r="A363" t="str">
            <v>SSE</v>
          </cell>
          <cell r="B363">
            <v>1</v>
          </cell>
          <cell r="C363" t="str">
            <v>DRME</v>
          </cell>
          <cell r="D363">
            <v>15</v>
          </cell>
          <cell r="E363">
            <v>3</v>
          </cell>
          <cell r="F363" t="str">
            <v>A4</v>
          </cell>
          <cell r="G363">
            <v>20</v>
          </cell>
          <cell r="H363">
            <v>2</v>
          </cell>
          <cell r="I363">
            <v>13735</v>
          </cell>
          <cell r="J363">
            <v>0</v>
          </cell>
          <cell r="K363">
            <v>0</v>
          </cell>
          <cell r="L363">
            <v>59</v>
          </cell>
          <cell r="M363">
            <v>0</v>
          </cell>
          <cell r="N363">
            <v>0</v>
          </cell>
          <cell r="O363">
            <v>157604</v>
          </cell>
          <cell r="P363">
            <v>46177</v>
          </cell>
          <cell r="Q363">
            <v>8136</v>
          </cell>
          <cell r="R363">
            <v>2636</v>
          </cell>
          <cell r="S363">
            <v>0</v>
          </cell>
          <cell r="T363">
            <v>0</v>
          </cell>
          <cell r="U363">
            <v>53566</v>
          </cell>
          <cell r="V363">
            <v>0</v>
          </cell>
          <cell r="W363">
            <v>2348</v>
          </cell>
          <cell r="X363">
            <v>0</v>
          </cell>
          <cell r="Y363">
            <v>0</v>
          </cell>
          <cell r="Z363">
            <v>214265</v>
          </cell>
          <cell r="AA363">
            <v>216901</v>
          </cell>
          <cell r="AB363" t="str">
            <v>ERSJ</v>
          </cell>
          <cell r="AC363">
            <v>1101</v>
          </cell>
          <cell r="AD363">
            <v>2</v>
          </cell>
          <cell r="AE363">
            <v>13735</v>
          </cell>
        </row>
        <row r="364">
          <cell r="A364" t="str">
            <v>SSE</v>
          </cell>
          <cell r="B364">
            <v>1</v>
          </cell>
          <cell r="C364" t="str">
            <v>DRME</v>
          </cell>
          <cell r="D364">
            <v>15</v>
          </cell>
          <cell r="E364">
            <v>3</v>
          </cell>
          <cell r="F364" t="str">
            <v xml:space="preserve">B </v>
          </cell>
          <cell r="G364">
            <v>0</v>
          </cell>
          <cell r="H364">
            <v>1298</v>
          </cell>
          <cell r="I364">
            <v>146037</v>
          </cell>
          <cell r="J364">
            <v>0</v>
          </cell>
          <cell r="K364">
            <v>0</v>
          </cell>
          <cell r="L364">
            <v>0</v>
          </cell>
          <cell r="M364">
            <v>0</v>
          </cell>
          <cell r="N364">
            <v>0</v>
          </cell>
          <cell r="O364">
            <v>3041867</v>
          </cell>
          <cell r="P364">
            <v>0</v>
          </cell>
          <cell r="Q364">
            <v>0</v>
          </cell>
          <cell r="R364">
            <v>26912</v>
          </cell>
          <cell r="S364">
            <v>0</v>
          </cell>
          <cell r="T364">
            <v>32739</v>
          </cell>
          <cell r="U364">
            <v>747022</v>
          </cell>
          <cell r="V364">
            <v>943</v>
          </cell>
          <cell r="W364">
            <v>0</v>
          </cell>
          <cell r="X364">
            <v>0</v>
          </cell>
          <cell r="Y364">
            <v>4474</v>
          </cell>
          <cell r="Z364">
            <v>3041867</v>
          </cell>
          <cell r="AA364">
            <v>3106935</v>
          </cell>
          <cell r="AB364" t="str">
            <v>ERSJ</v>
          </cell>
          <cell r="AC364">
            <v>1101</v>
          </cell>
          <cell r="AD364">
            <v>2</v>
          </cell>
          <cell r="AE364">
            <v>132979</v>
          </cell>
        </row>
        <row r="365">
          <cell r="A365" t="str">
            <v>SSE</v>
          </cell>
          <cell r="B365">
            <v>1</v>
          </cell>
          <cell r="C365" t="str">
            <v>DRME</v>
          </cell>
          <cell r="D365">
            <v>15</v>
          </cell>
          <cell r="E365">
            <v>4</v>
          </cell>
          <cell r="F365" t="str">
            <v>A4</v>
          </cell>
          <cell r="G365">
            <v>21</v>
          </cell>
          <cell r="H365">
            <v>1</v>
          </cell>
          <cell r="I365">
            <v>123463</v>
          </cell>
          <cell r="J365">
            <v>2511</v>
          </cell>
          <cell r="K365">
            <v>120952</v>
          </cell>
          <cell r="L365">
            <v>414</v>
          </cell>
          <cell r="M365">
            <v>414</v>
          </cell>
          <cell r="N365">
            <v>0</v>
          </cell>
          <cell r="O365">
            <v>631298</v>
          </cell>
          <cell r="P365">
            <v>192924</v>
          </cell>
          <cell r="Q365">
            <v>113397</v>
          </cell>
          <cell r="R365">
            <v>0</v>
          </cell>
          <cell r="S365">
            <v>0</v>
          </cell>
          <cell r="T365">
            <v>0</v>
          </cell>
          <cell r="U365">
            <v>0</v>
          </cell>
          <cell r="V365">
            <v>0</v>
          </cell>
          <cell r="W365">
            <v>26096</v>
          </cell>
          <cell r="X365">
            <v>0</v>
          </cell>
          <cell r="Y365">
            <v>0</v>
          </cell>
          <cell r="Z365">
            <v>963715</v>
          </cell>
          <cell r="AA365">
            <v>963715</v>
          </cell>
          <cell r="AB365" t="str">
            <v>ERSJ</v>
          </cell>
          <cell r="AC365">
            <v>1101</v>
          </cell>
          <cell r="AD365">
            <v>2</v>
          </cell>
          <cell r="AE365">
            <v>123463</v>
          </cell>
        </row>
        <row r="366">
          <cell r="A366" t="str">
            <v>SSE</v>
          </cell>
          <cell r="B366">
            <v>1</v>
          </cell>
          <cell r="C366" t="str">
            <v>DRME</v>
          </cell>
          <cell r="D366">
            <v>15</v>
          </cell>
          <cell r="E366">
            <v>4</v>
          </cell>
          <cell r="F366" t="str">
            <v>A4</v>
          </cell>
          <cell r="G366">
            <v>20</v>
          </cell>
          <cell r="H366">
            <v>3</v>
          </cell>
          <cell r="I366">
            <v>30075</v>
          </cell>
          <cell r="J366">
            <v>0</v>
          </cell>
          <cell r="K366">
            <v>0</v>
          </cell>
          <cell r="L366">
            <v>101</v>
          </cell>
          <cell r="M366">
            <v>0</v>
          </cell>
          <cell r="N366">
            <v>0</v>
          </cell>
          <cell r="O366">
            <v>232931</v>
          </cell>
          <cell r="P366">
            <v>53328</v>
          </cell>
          <cell r="Q366">
            <v>60504</v>
          </cell>
          <cell r="R366">
            <v>0</v>
          </cell>
          <cell r="S366">
            <v>0</v>
          </cell>
          <cell r="T366">
            <v>0</v>
          </cell>
          <cell r="U366">
            <v>0</v>
          </cell>
          <cell r="V366">
            <v>0</v>
          </cell>
          <cell r="W366">
            <v>17424</v>
          </cell>
          <cell r="X366">
            <v>0</v>
          </cell>
          <cell r="Y366">
            <v>0</v>
          </cell>
          <cell r="Z366">
            <v>364187</v>
          </cell>
          <cell r="AA366">
            <v>364187</v>
          </cell>
          <cell r="AB366" t="str">
            <v>ERSJ</v>
          </cell>
          <cell r="AC366">
            <v>1101</v>
          </cell>
          <cell r="AD366">
            <v>2</v>
          </cell>
          <cell r="AE366">
            <v>30075</v>
          </cell>
        </row>
        <row r="367">
          <cell r="A367" t="str">
            <v>SSE</v>
          </cell>
          <cell r="B367">
            <v>1</v>
          </cell>
          <cell r="C367" t="str">
            <v>DRME</v>
          </cell>
          <cell r="D367">
            <v>15</v>
          </cell>
          <cell r="E367">
            <v>4</v>
          </cell>
          <cell r="F367" t="str">
            <v xml:space="preserve">B </v>
          </cell>
          <cell r="G367">
            <v>0</v>
          </cell>
          <cell r="H367">
            <v>1046</v>
          </cell>
          <cell r="I367">
            <v>177709</v>
          </cell>
          <cell r="J367">
            <v>0</v>
          </cell>
          <cell r="K367">
            <v>0</v>
          </cell>
          <cell r="L367">
            <v>0</v>
          </cell>
          <cell r="M367">
            <v>0</v>
          </cell>
          <cell r="N367">
            <v>0</v>
          </cell>
          <cell r="O367">
            <v>1739932</v>
          </cell>
          <cell r="P367">
            <v>0</v>
          </cell>
          <cell r="Q367">
            <v>0</v>
          </cell>
          <cell r="R367">
            <v>0</v>
          </cell>
          <cell r="S367">
            <v>0</v>
          </cell>
          <cell r="T367">
            <v>53154</v>
          </cell>
          <cell r="U367">
            <v>0</v>
          </cell>
          <cell r="V367">
            <v>58884</v>
          </cell>
          <cell r="W367">
            <v>0</v>
          </cell>
          <cell r="X367">
            <v>0</v>
          </cell>
          <cell r="Y367">
            <v>0</v>
          </cell>
          <cell r="Z367">
            <v>1739932</v>
          </cell>
          <cell r="AA367">
            <v>1851970</v>
          </cell>
          <cell r="AB367" t="str">
            <v>ERSJ</v>
          </cell>
          <cell r="AC367">
            <v>1101</v>
          </cell>
          <cell r="AD367">
            <v>2</v>
          </cell>
          <cell r="AE367">
            <v>167085</v>
          </cell>
        </row>
        <row r="368">
          <cell r="A368" t="str">
            <v>SSE</v>
          </cell>
          <cell r="B368">
            <v>1</v>
          </cell>
          <cell r="C368" t="str">
            <v>DRME</v>
          </cell>
          <cell r="D368">
            <v>15</v>
          </cell>
          <cell r="E368">
            <v>5</v>
          </cell>
          <cell r="F368" t="str">
            <v xml:space="preserve">B </v>
          </cell>
          <cell r="G368">
            <v>0</v>
          </cell>
          <cell r="H368">
            <v>382</v>
          </cell>
          <cell r="I368">
            <v>79207</v>
          </cell>
          <cell r="J368">
            <v>0</v>
          </cell>
          <cell r="K368">
            <v>0</v>
          </cell>
          <cell r="L368">
            <v>0</v>
          </cell>
          <cell r="M368">
            <v>0</v>
          </cell>
          <cell r="N368">
            <v>0</v>
          </cell>
          <cell r="O368">
            <v>1574941</v>
          </cell>
          <cell r="P368">
            <v>0</v>
          </cell>
          <cell r="Q368">
            <v>0</v>
          </cell>
          <cell r="R368">
            <v>5699</v>
          </cell>
          <cell r="S368">
            <v>0</v>
          </cell>
          <cell r="T368">
            <v>14418</v>
          </cell>
          <cell r="U368">
            <v>338282</v>
          </cell>
          <cell r="V368">
            <v>848</v>
          </cell>
          <cell r="W368">
            <v>0</v>
          </cell>
          <cell r="X368">
            <v>0</v>
          </cell>
          <cell r="Y368">
            <v>0</v>
          </cell>
          <cell r="Z368">
            <v>1574941</v>
          </cell>
          <cell r="AA368">
            <v>1595906</v>
          </cell>
          <cell r="AB368" t="str">
            <v>ERSJ</v>
          </cell>
          <cell r="AC368">
            <v>1101</v>
          </cell>
          <cell r="AD368">
            <v>2</v>
          </cell>
          <cell r="AE368">
            <v>74959</v>
          </cell>
        </row>
        <row r="369">
          <cell r="A369" t="str">
            <v>SSE</v>
          </cell>
          <cell r="B369">
            <v>1</v>
          </cell>
          <cell r="C369" t="str">
            <v>DRME</v>
          </cell>
          <cell r="D369">
            <v>15</v>
          </cell>
          <cell r="E369">
            <v>6</v>
          </cell>
          <cell r="F369" t="str">
            <v xml:space="preserve">B </v>
          </cell>
          <cell r="G369">
            <v>0</v>
          </cell>
          <cell r="H369">
            <v>127</v>
          </cell>
          <cell r="I369">
            <v>143387</v>
          </cell>
          <cell r="J369">
            <v>0</v>
          </cell>
          <cell r="K369">
            <v>0</v>
          </cell>
          <cell r="L369">
            <v>0</v>
          </cell>
          <cell r="M369">
            <v>0</v>
          </cell>
          <cell r="N369">
            <v>0</v>
          </cell>
          <cell r="O369">
            <v>1718713</v>
          </cell>
          <cell r="P369">
            <v>0</v>
          </cell>
          <cell r="Q369">
            <v>0</v>
          </cell>
          <cell r="R369">
            <v>10128</v>
          </cell>
          <cell r="S369">
            <v>0</v>
          </cell>
          <cell r="T369">
            <v>0</v>
          </cell>
          <cell r="U369">
            <v>429680</v>
          </cell>
          <cell r="V369">
            <v>0</v>
          </cell>
          <cell r="W369">
            <v>0</v>
          </cell>
          <cell r="X369">
            <v>0</v>
          </cell>
          <cell r="Y369">
            <v>0</v>
          </cell>
          <cell r="Z369">
            <v>1718713</v>
          </cell>
          <cell r="AA369">
            <v>1728841</v>
          </cell>
          <cell r="AB369" t="str">
            <v>ERSJ</v>
          </cell>
          <cell r="AC369">
            <v>1101</v>
          </cell>
          <cell r="AD369">
            <v>2</v>
          </cell>
          <cell r="AE369">
            <v>143387</v>
          </cell>
        </row>
        <row r="370">
          <cell r="A370" t="str">
            <v>SSE</v>
          </cell>
          <cell r="B370">
            <v>1</v>
          </cell>
          <cell r="C370" t="str">
            <v>DRME</v>
          </cell>
          <cell r="D370">
            <v>15</v>
          </cell>
          <cell r="E370">
            <v>7</v>
          </cell>
          <cell r="F370" t="str">
            <v>A4</v>
          </cell>
          <cell r="G370">
            <v>20</v>
          </cell>
          <cell r="H370">
            <v>5</v>
          </cell>
          <cell r="I370">
            <v>46433</v>
          </cell>
          <cell r="J370">
            <v>0</v>
          </cell>
          <cell r="K370">
            <v>0</v>
          </cell>
          <cell r="L370">
            <v>128</v>
          </cell>
          <cell r="M370">
            <v>0</v>
          </cell>
          <cell r="N370">
            <v>0</v>
          </cell>
          <cell r="O370">
            <v>452876</v>
          </cell>
          <cell r="P370">
            <v>84992</v>
          </cell>
          <cell r="Q370">
            <v>31805</v>
          </cell>
          <cell r="R370">
            <v>0</v>
          </cell>
          <cell r="S370">
            <v>0</v>
          </cell>
          <cell r="T370">
            <v>0</v>
          </cell>
          <cell r="U370">
            <v>143747</v>
          </cell>
          <cell r="V370">
            <v>0</v>
          </cell>
          <cell r="W370">
            <v>5312</v>
          </cell>
          <cell r="X370">
            <v>0</v>
          </cell>
          <cell r="Y370">
            <v>0</v>
          </cell>
          <cell r="Z370">
            <v>574985</v>
          </cell>
          <cell r="AA370">
            <v>574985</v>
          </cell>
          <cell r="AB370" t="str">
            <v>ERSJ</v>
          </cell>
          <cell r="AC370">
            <v>1101</v>
          </cell>
          <cell r="AD370">
            <v>2</v>
          </cell>
          <cell r="AE370">
            <v>46433</v>
          </cell>
        </row>
        <row r="371">
          <cell r="A371" t="str">
            <v>SSE</v>
          </cell>
          <cell r="B371">
            <v>1</v>
          </cell>
          <cell r="C371" t="str">
            <v>DRME</v>
          </cell>
          <cell r="D371">
            <v>15</v>
          </cell>
          <cell r="E371">
            <v>7</v>
          </cell>
          <cell r="F371" t="str">
            <v xml:space="preserve">B </v>
          </cell>
          <cell r="G371">
            <v>0</v>
          </cell>
          <cell r="H371">
            <v>7</v>
          </cell>
          <cell r="I371">
            <v>7134</v>
          </cell>
          <cell r="J371">
            <v>0</v>
          </cell>
          <cell r="K371">
            <v>0</v>
          </cell>
          <cell r="L371">
            <v>0</v>
          </cell>
          <cell r="M371">
            <v>0</v>
          </cell>
          <cell r="N371">
            <v>0</v>
          </cell>
          <cell r="O371">
            <v>126233</v>
          </cell>
          <cell r="P371">
            <v>0</v>
          </cell>
          <cell r="Q371">
            <v>0</v>
          </cell>
          <cell r="R371">
            <v>0</v>
          </cell>
          <cell r="S371">
            <v>0</v>
          </cell>
          <cell r="T371">
            <v>0</v>
          </cell>
          <cell r="U371">
            <v>31557</v>
          </cell>
          <cell r="V371">
            <v>0</v>
          </cell>
          <cell r="W371">
            <v>0</v>
          </cell>
          <cell r="X371">
            <v>0</v>
          </cell>
          <cell r="Y371">
            <v>0</v>
          </cell>
          <cell r="Z371">
            <v>126233</v>
          </cell>
          <cell r="AA371">
            <v>126233</v>
          </cell>
          <cell r="AB371" t="str">
            <v>ERSJ</v>
          </cell>
          <cell r="AC371">
            <v>1101</v>
          </cell>
          <cell r="AD371">
            <v>2</v>
          </cell>
          <cell r="AE371">
            <v>6962</v>
          </cell>
        </row>
        <row r="372">
          <cell r="A372" t="str">
            <v>SSE</v>
          </cell>
          <cell r="B372">
            <v>1</v>
          </cell>
          <cell r="C372" t="str">
            <v>DRME</v>
          </cell>
          <cell r="D372">
            <v>15</v>
          </cell>
          <cell r="E372">
            <v>8</v>
          </cell>
          <cell r="F372" t="str">
            <v xml:space="preserve">B </v>
          </cell>
          <cell r="G372">
            <v>0</v>
          </cell>
          <cell r="H372">
            <v>4</v>
          </cell>
          <cell r="I372">
            <v>2628</v>
          </cell>
          <cell r="J372">
            <v>0</v>
          </cell>
          <cell r="K372">
            <v>0</v>
          </cell>
          <cell r="L372">
            <v>0</v>
          </cell>
          <cell r="M372">
            <v>0</v>
          </cell>
          <cell r="N372">
            <v>0</v>
          </cell>
          <cell r="O372">
            <v>54709</v>
          </cell>
          <cell r="P372">
            <v>0</v>
          </cell>
          <cell r="Q372">
            <v>0</v>
          </cell>
          <cell r="R372">
            <v>0</v>
          </cell>
          <cell r="S372">
            <v>0</v>
          </cell>
          <cell r="T372">
            <v>0</v>
          </cell>
          <cell r="U372">
            <v>13677</v>
          </cell>
          <cell r="V372">
            <v>0</v>
          </cell>
          <cell r="W372">
            <v>0</v>
          </cell>
          <cell r="X372">
            <v>0</v>
          </cell>
          <cell r="Y372">
            <v>0</v>
          </cell>
          <cell r="Z372">
            <v>54709</v>
          </cell>
          <cell r="AA372">
            <v>54709</v>
          </cell>
          <cell r="AB372" t="str">
            <v>ERSJ</v>
          </cell>
          <cell r="AC372">
            <v>1101</v>
          </cell>
          <cell r="AD372">
            <v>2</v>
          </cell>
          <cell r="AE372">
            <v>2528</v>
          </cell>
        </row>
        <row r="373">
          <cell r="A373" t="str">
            <v>SSE</v>
          </cell>
          <cell r="B373">
            <v>1</v>
          </cell>
          <cell r="C373" t="str">
            <v>DRME</v>
          </cell>
          <cell r="D373">
            <v>15</v>
          </cell>
          <cell r="E373">
            <v>90</v>
          </cell>
          <cell r="F373" t="str">
            <v>A4</v>
          </cell>
          <cell r="G373">
            <v>20</v>
          </cell>
          <cell r="H373">
            <v>2</v>
          </cell>
          <cell r="I373">
            <v>180480</v>
          </cell>
          <cell r="J373">
            <v>0</v>
          </cell>
          <cell r="K373">
            <v>0</v>
          </cell>
          <cell r="L373">
            <v>506</v>
          </cell>
          <cell r="M373">
            <v>0</v>
          </cell>
          <cell r="N373">
            <v>0</v>
          </cell>
          <cell r="O373">
            <v>479355</v>
          </cell>
          <cell r="P373">
            <v>434654</v>
          </cell>
          <cell r="Q373">
            <v>0</v>
          </cell>
          <cell r="R373">
            <v>0</v>
          </cell>
          <cell r="S373">
            <v>0</v>
          </cell>
          <cell r="T373">
            <v>0</v>
          </cell>
          <cell r="U373">
            <v>0</v>
          </cell>
          <cell r="V373">
            <v>0</v>
          </cell>
          <cell r="W373">
            <v>0</v>
          </cell>
          <cell r="X373">
            <v>0</v>
          </cell>
          <cell r="Y373">
            <v>0</v>
          </cell>
          <cell r="Z373">
            <v>914009</v>
          </cell>
          <cell r="AA373">
            <v>914009</v>
          </cell>
          <cell r="AB373" t="str">
            <v>ERSJ</v>
          </cell>
          <cell r="AC373">
            <v>1101</v>
          </cell>
          <cell r="AD373">
            <v>2</v>
          </cell>
          <cell r="AE373">
            <v>180480</v>
          </cell>
        </row>
        <row r="374">
          <cell r="A374" t="str">
            <v>SSE</v>
          </cell>
          <cell r="B374">
            <v>1</v>
          </cell>
          <cell r="C374" t="str">
            <v>DRME</v>
          </cell>
          <cell r="D374">
            <v>16</v>
          </cell>
          <cell r="E374">
            <v>1</v>
          </cell>
          <cell r="F374" t="str">
            <v xml:space="preserve">B </v>
          </cell>
          <cell r="G374">
            <v>1</v>
          </cell>
          <cell r="H374">
            <v>1421</v>
          </cell>
          <cell r="I374">
            <v>30625</v>
          </cell>
          <cell r="J374">
            <v>0</v>
          </cell>
          <cell r="K374">
            <v>0</v>
          </cell>
          <cell r="L374">
            <v>0</v>
          </cell>
          <cell r="M374">
            <v>0</v>
          </cell>
          <cell r="N374">
            <v>0</v>
          </cell>
          <cell r="O374">
            <v>497826</v>
          </cell>
          <cell r="P374">
            <v>0</v>
          </cell>
          <cell r="Q374">
            <v>0</v>
          </cell>
          <cell r="R374">
            <v>6634</v>
          </cell>
          <cell r="S374">
            <v>0</v>
          </cell>
          <cell r="T374">
            <v>55847</v>
          </cell>
          <cell r="U374">
            <v>0</v>
          </cell>
          <cell r="V374">
            <v>94</v>
          </cell>
          <cell r="W374">
            <v>0</v>
          </cell>
          <cell r="X374">
            <v>0</v>
          </cell>
          <cell r="Y374">
            <v>0</v>
          </cell>
          <cell r="Z374">
            <v>497826</v>
          </cell>
          <cell r="AA374">
            <v>560401</v>
          </cell>
          <cell r="AB374" t="str">
            <v>ERPE</v>
          </cell>
          <cell r="AC374">
            <v>1101</v>
          </cell>
          <cell r="AD374">
            <v>2</v>
          </cell>
          <cell r="AE374">
            <v>21907</v>
          </cell>
        </row>
        <row r="375">
          <cell r="A375" t="str">
            <v>SSE</v>
          </cell>
          <cell r="B375">
            <v>1</v>
          </cell>
          <cell r="C375" t="str">
            <v>DRME</v>
          </cell>
          <cell r="D375">
            <v>16</v>
          </cell>
          <cell r="E375">
            <v>1</v>
          </cell>
          <cell r="F375" t="str">
            <v xml:space="preserve">B </v>
          </cell>
          <cell r="G375">
            <v>2</v>
          </cell>
          <cell r="H375">
            <v>880</v>
          </cell>
          <cell r="I375">
            <v>35765</v>
          </cell>
          <cell r="J375">
            <v>0</v>
          </cell>
          <cell r="K375">
            <v>0</v>
          </cell>
          <cell r="L375">
            <v>0</v>
          </cell>
          <cell r="M375">
            <v>0</v>
          </cell>
          <cell r="N375">
            <v>0</v>
          </cell>
          <cell r="O375">
            <v>693663</v>
          </cell>
          <cell r="P375">
            <v>0</v>
          </cell>
          <cell r="Q375">
            <v>0</v>
          </cell>
          <cell r="R375">
            <v>4970</v>
          </cell>
          <cell r="S375">
            <v>0</v>
          </cell>
          <cell r="T375">
            <v>10593</v>
          </cell>
          <cell r="U375">
            <v>117894</v>
          </cell>
          <cell r="V375">
            <v>94</v>
          </cell>
          <cell r="W375">
            <v>0</v>
          </cell>
          <cell r="X375">
            <v>0</v>
          </cell>
          <cell r="Y375">
            <v>0</v>
          </cell>
          <cell r="Z375">
            <v>693663</v>
          </cell>
          <cell r="AA375">
            <v>709320</v>
          </cell>
          <cell r="AB375" t="str">
            <v>ERPE</v>
          </cell>
          <cell r="AC375">
            <v>1101</v>
          </cell>
          <cell r="AD375">
            <v>2</v>
          </cell>
          <cell r="AE375">
            <v>35765</v>
          </cell>
        </row>
        <row r="376">
          <cell r="A376" t="str">
            <v>SSE</v>
          </cell>
          <cell r="B376">
            <v>1</v>
          </cell>
          <cell r="C376" t="str">
            <v>DRME</v>
          </cell>
          <cell r="D376">
            <v>16</v>
          </cell>
          <cell r="E376">
            <v>1</v>
          </cell>
          <cell r="F376" t="str">
            <v xml:space="preserve">B </v>
          </cell>
          <cell r="G376">
            <v>3</v>
          </cell>
          <cell r="H376">
            <v>2862</v>
          </cell>
          <cell r="I376">
            <v>216514</v>
          </cell>
          <cell r="J376">
            <v>0</v>
          </cell>
          <cell r="K376">
            <v>0</v>
          </cell>
          <cell r="L376">
            <v>0</v>
          </cell>
          <cell r="M376">
            <v>0</v>
          </cell>
          <cell r="N376">
            <v>0</v>
          </cell>
          <cell r="O376">
            <v>4199022</v>
          </cell>
          <cell r="P376">
            <v>0</v>
          </cell>
          <cell r="Q376">
            <v>0</v>
          </cell>
          <cell r="R376">
            <v>30873</v>
          </cell>
          <cell r="S376">
            <v>0</v>
          </cell>
          <cell r="T376">
            <v>67502</v>
          </cell>
          <cell r="U376">
            <v>713805</v>
          </cell>
          <cell r="V376">
            <v>94</v>
          </cell>
          <cell r="W376">
            <v>0</v>
          </cell>
          <cell r="X376">
            <v>0</v>
          </cell>
          <cell r="Y376">
            <v>0</v>
          </cell>
          <cell r="Z376">
            <v>4199022</v>
          </cell>
          <cell r="AA376">
            <v>4297491</v>
          </cell>
          <cell r="AB376" t="str">
            <v>ERPE</v>
          </cell>
          <cell r="AC376">
            <v>1101</v>
          </cell>
          <cell r="AD376">
            <v>2</v>
          </cell>
          <cell r="AE376">
            <v>215038</v>
          </cell>
        </row>
        <row r="377">
          <cell r="A377" t="str">
            <v>SSE</v>
          </cell>
          <cell r="B377">
            <v>1</v>
          </cell>
          <cell r="C377" t="str">
            <v>DRME</v>
          </cell>
          <cell r="D377">
            <v>16</v>
          </cell>
          <cell r="E377">
            <v>1</v>
          </cell>
          <cell r="F377" t="str">
            <v xml:space="preserve">B </v>
          </cell>
          <cell r="G377">
            <v>4</v>
          </cell>
          <cell r="H377">
            <v>1300</v>
          </cell>
          <cell r="I377">
            <v>156610</v>
          </cell>
          <cell r="J377">
            <v>0</v>
          </cell>
          <cell r="K377">
            <v>0</v>
          </cell>
          <cell r="L377">
            <v>0</v>
          </cell>
          <cell r="M377">
            <v>0</v>
          </cell>
          <cell r="N377">
            <v>0</v>
          </cell>
          <cell r="O377">
            <v>3037701</v>
          </cell>
          <cell r="P377">
            <v>0</v>
          </cell>
          <cell r="Q377">
            <v>0</v>
          </cell>
          <cell r="R377">
            <v>21964</v>
          </cell>
          <cell r="S377">
            <v>0</v>
          </cell>
          <cell r="T377">
            <v>48650</v>
          </cell>
          <cell r="U377">
            <v>516426</v>
          </cell>
          <cell r="V377">
            <v>0</v>
          </cell>
          <cell r="W377">
            <v>0</v>
          </cell>
          <cell r="X377">
            <v>0</v>
          </cell>
          <cell r="Y377">
            <v>0</v>
          </cell>
          <cell r="Z377">
            <v>3037701</v>
          </cell>
          <cell r="AA377">
            <v>3108315</v>
          </cell>
          <cell r="AB377" t="str">
            <v>ERPE</v>
          </cell>
          <cell r="AC377">
            <v>1101</v>
          </cell>
          <cell r="AD377">
            <v>2</v>
          </cell>
          <cell r="AE377">
            <v>156610</v>
          </cell>
        </row>
        <row r="378">
          <cell r="A378" t="str">
            <v>SSE</v>
          </cell>
          <cell r="B378">
            <v>1</v>
          </cell>
          <cell r="C378" t="str">
            <v>DRME</v>
          </cell>
          <cell r="D378">
            <v>16</v>
          </cell>
          <cell r="E378">
            <v>1</v>
          </cell>
          <cell r="F378" t="str">
            <v xml:space="preserve">B </v>
          </cell>
          <cell r="G378">
            <v>5</v>
          </cell>
          <cell r="H378">
            <v>398</v>
          </cell>
          <cell r="I378">
            <v>66760</v>
          </cell>
          <cell r="J378">
            <v>0</v>
          </cell>
          <cell r="K378">
            <v>0</v>
          </cell>
          <cell r="L378">
            <v>0</v>
          </cell>
          <cell r="M378">
            <v>0</v>
          </cell>
          <cell r="N378">
            <v>0</v>
          </cell>
          <cell r="O378">
            <v>1294836</v>
          </cell>
          <cell r="P378">
            <v>0</v>
          </cell>
          <cell r="Q378">
            <v>0</v>
          </cell>
          <cell r="R378">
            <v>12306</v>
          </cell>
          <cell r="S378">
            <v>0</v>
          </cell>
          <cell r="T378">
            <v>19114</v>
          </cell>
          <cell r="U378">
            <v>220133</v>
          </cell>
          <cell r="V378">
            <v>0</v>
          </cell>
          <cell r="W378">
            <v>0</v>
          </cell>
          <cell r="X378">
            <v>0</v>
          </cell>
          <cell r="Y378">
            <v>0</v>
          </cell>
          <cell r="Z378">
            <v>1294836</v>
          </cell>
          <cell r="AA378">
            <v>1326256</v>
          </cell>
          <cell r="AB378" t="str">
            <v>ERPE</v>
          </cell>
          <cell r="AC378">
            <v>1101</v>
          </cell>
          <cell r="AD378">
            <v>2</v>
          </cell>
          <cell r="AE378">
            <v>66760</v>
          </cell>
        </row>
        <row r="379">
          <cell r="A379" t="str">
            <v>SSE</v>
          </cell>
          <cell r="B379">
            <v>1</v>
          </cell>
          <cell r="C379" t="str">
            <v>DRME</v>
          </cell>
          <cell r="D379">
            <v>16</v>
          </cell>
          <cell r="E379">
            <v>1</v>
          </cell>
          <cell r="F379" t="str">
            <v xml:space="preserve">B </v>
          </cell>
          <cell r="G379">
            <v>6</v>
          </cell>
          <cell r="H379">
            <v>212</v>
          </cell>
          <cell r="I379">
            <v>49908</v>
          </cell>
          <cell r="J379">
            <v>0</v>
          </cell>
          <cell r="K379">
            <v>0</v>
          </cell>
          <cell r="L379">
            <v>0</v>
          </cell>
          <cell r="M379">
            <v>0</v>
          </cell>
          <cell r="N379">
            <v>0</v>
          </cell>
          <cell r="O379">
            <v>968036</v>
          </cell>
          <cell r="P379">
            <v>0</v>
          </cell>
          <cell r="Q379">
            <v>0</v>
          </cell>
          <cell r="R379">
            <v>8368</v>
          </cell>
          <cell r="S379">
            <v>0</v>
          </cell>
          <cell r="T379">
            <v>15398</v>
          </cell>
          <cell r="U379">
            <v>164633</v>
          </cell>
          <cell r="V379">
            <v>0</v>
          </cell>
          <cell r="W379">
            <v>0</v>
          </cell>
          <cell r="X379">
            <v>0</v>
          </cell>
          <cell r="Y379">
            <v>0</v>
          </cell>
          <cell r="Z379">
            <v>968036</v>
          </cell>
          <cell r="AA379">
            <v>991802</v>
          </cell>
          <cell r="AB379" t="str">
            <v>ERPE</v>
          </cell>
          <cell r="AC379">
            <v>1101</v>
          </cell>
          <cell r="AD379">
            <v>2</v>
          </cell>
          <cell r="AE379">
            <v>49908</v>
          </cell>
        </row>
        <row r="380">
          <cell r="A380" t="str">
            <v>SSE</v>
          </cell>
          <cell r="B380">
            <v>1</v>
          </cell>
          <cell r="C380" t="str">
            <v>DRME</v>
          </cell>
          <cell r="D380">
            <v>16</v>
          </cell>
          <cell r="E380">
            <v>1</v>
          </cell>
          <cell r="F380" t="str">
            <v xml:space="preserve">B </v>
          </cell>
          <cell r="G380">
            <v>7</v>
          </cell>
          <cell r="H380">
            <v>53</v>
          </cell>
          <cell r="I380">
            <v>18056</v>
          </cell>
          <cell r="J380">
            <v>0</v>
          </cell>
          <cell r="K380">
            <v>0</v>
          </cell>
          <cell r="L380">
            <v>0</v>
          </cell>
          <cell r="M380">
            <v>0</v>
          </cell>
          <cell r="N380">
            <v>0</v>
          </cell>
          <cell r="O380">
            <v>363373</v>
          </cell>
          <cell r="P380">
            <v>0</v>
          </cell>
          <cell r="Q380">
            <v>0</v>
          </cell>
          <cell r="R380">
            <v>3178</v>
          </cell>
          <cell r="S380">
            <v>0</v>
          </cell>
          <cell r="T380">
            <v>1984</v>
          </cell>
          <cell r="U380">
            <v>72701</v>
          </cell>
          <cell r="V380">
            <v>0</v>
          </cell>
          <cell r="W380">
            <v>0</v>
          </cell>
          <cell r="X380">
            <v>0</v>
          </cell>
          <cell r="Y380">
            <v>0</v>
          </cell>
          <cell r="Z380">
            <v>363373</v>
          </cell>
          <cell r="AA380">
            <v>368535</v>
          </cell>
          <cell r="AB380" t="str">
            <v>ERPE</v>
          </cell>
          <cell r="AC380">
            <v>1101</v>
          </cell>
          <cell r="AD380">
            <v>2</v>
          </cell>
          <cell r="AE380">
            <v>18056</v>
          </cell>
        </row>
        <row r="381">
          <cell r="A381" t="str">
            <v>SSE</v>
          </cell>
          <cell r="B381">
            <v>1</v>
          </cell>
          <cell r="C381" t="str">
            <v>DRME</v>
          </cell>
          <cell r="D381">
            <v>16</v>
          </cell>
          <cell r="E381">
            <v>1</v>
          </cell>
          <cell r="F381" t="str">
            <v xml:space="preserve">B </v>
          </cell>
          <cell r="G381">
            <v>8</v>
          </cell>
          <cell r="H381">
            <v>19</v>
          </cell>
          <cell r="I381">
            <v>8249</v>
          </cell>
          <cell r="J381">
            <v>0</v>
          </cell>
          <cell r="K381">
            <v>0</v>
          </cell>
          <cell r="L381">
            <v>0</v>
          </cell>
          <cell r="M381">
            <v>0</v>
          </cell>
          <cell r="N381">
            <v>0</v>
          </cell>
          <cell r="O381">
            <v>165991</v>
          </cell>
          <cell r="P381">
            <v>0</v>
          </cell>
          <cell r="Q381">
            <v>0</v>
          </cell>
          <cell r="R381">
            <v>1712</v>
          </cell>
          <cell r="S381">
            <v>0</v>
          </cell>
          <cell r="T381">
            <v>4610</v>
          </cell>
          <cell r="U381">
            <v>33206</v>
          </cell>
          <cell r="V381">
            <v>0</v>
          </cell>
          <cell r="W381">
            <v>0</v>
          </cell>
          <cell r="X381">
            <v>0</v>
          </cell>
          <cell r="Y381">
            <v>0</v>
          </cell>
          <cell r="Z381">
            <v>165991</v>
          </cell>
          <cell r="AA381">
            <v>172313</v>
          </cell>
          <cell r="AB381" t="str">
            <v>ERPE</v>
          </cell>
          <cell r="AC381">
            <v>1101</v>
          </cell>
          <cell r="AD381">
            <v>2</v>
          </cell>
          <cell r="AE381">
            <v>8249</v>
          </cell>
        </row>
        <row r="382">
          <cell r="A382" t="str">
            <v>SSE</v>
          </cell>
          <cell r="B382">
            <v>1</v>
          </cell>
          <cell r="C382" t="str">
            <v>DRME</v>
          </cell>
          <cell r="D382">
            <v>16</v>
          </cell>
          <cell r="E382">
            <v>1</v>
          </cell>
          <cell r="F382" t="str">
            <v xml:space="preserve">B </v>
          </cell>
          <cell r="G382">
            <v>9</v>
          </cell>
          <cell r="H382">
            <v>20</v>
          </cell>
          <cell r="I382">
            <v>8925</v>
          </cell>
          <cell r="J382">
            <v>0</v>
          </cell>
          <cell r="K382">
            <v>0</v>
          </cell>
          <cell r="L382">
            <v>0</v>
          </cell>
          <cell r="M382">
            <v>0</v>
          </cell>
          <cell r="N382">
            <v>0</v>
          </cell>
          <cell r="O382">
            <v>191564</v>
          </cell>
          <cell r="P382">
            <v>0</v>
          </cell>
          <cell r="Q382">
            <v>0</v>
          </cell>
          <cell r="R382">
            <v>1432</v>
          </cell>
          <cell r="S382">
            <v>0</v>
          </cell>
          <cell r="T382">
            <v>0</v>
          </cell>
          <cell r="U382">
            <v>47905</v>
          </cell>
          <cell r="V382">
            <v>0</v>
          </cell>
          <cell r="W382">
            <v>0</v>
          </cell>
          <cell r="X382">
            <v>0</v>
          </cell>
          <cell r="Y382">
            <v>0</v>
          </cell>
          <cell r="Z382">
            <v>191564</v>
          </cell>
          <cell r="AA382">
            <v>192996</v>
          </cell>
          <cell r="AB382" t="str">
            <v>ERPE</v>
          </cell>
          <cell r="AC382">
            <v>1101</v>
          </cell>
          <cell r="AD382">
            <v>2</v>
          </cell>
          <cell r="AE382">
            <v>8925</v>
          </cell>
        </row>
        <row r="383">
          <cell r="A383" t="str">
            <v>SSE</v>
          </cell>
          <cell r="B383">
            <v>1</v>
          </cell>
          <cell r="C383" t="str">
            <v>DRME</v>
          </cell>
          <cell r="D383">
            <v>16</v>
          </cell>
          <cell r="E383">
            <v>1</v>
          </cell>
          <cell r="F383" t="str">
            <v xml:space="preserve">B </v>
          </cell>
          <cell r="G383">
            <v>10</v>
          </cell>
          <cell r="H383">
            <v>3</v>
          </cell>
          <cell r="I383">
            <v>10088</v>
          </cell>
          <cell r="J383">
            <v>0</v>
          </cell>
          <cell r="K383">
            <v>0</v>
          </cell>
          <cell r="L383">
            <v>0</v>
          </cell>
          <cell r="M383">
            <v>0</v>
          </cell>
          <cell r="N383">
            <v>0</v>
          </cell>
          <cell r="O383">
            <v>216494</v>
          </cell>
          <cell r="P383">
            <v>0</v>
          </cell>
          <cell r="Q383">
            <v>0</v>
          </cell>
          <cell r="R383">
            <v>0</v>
          </cell>
          <cell r="S383">
            <v>0</v>
          </cell>
          <cell r="T383">
            <v>295</v>
          </cell>
          <cell r="U383">
            <v>54127</v>
          </cell>
          <cell r="V383">
            <v>0</v>
          </cell>
          <cell r="W383">
            <v>0</v>
          </cell>
          <cell r="X383">
            <v>0</v>
          </cell>
          <cell r="Y383">
            <v>0</v>
          </cell>
          <cell r="Z383">
            <v>216494</v>
          </cell>
          <cell r="AA383">
            <v>216789</v>
          </cell>
          <cell r="AB383" t="str">
            <v>ERPE</v>
          </cell>
          <cell r="AC383">
            <v>1101</v>
          </cell>
          <cell r="AD383">
            <v>2</v>
          </cell>
          <cell r="AE383">
            <v>10088</v>
          </cell>
        </row>
        <row r="384">
          <cell r="A384" t="str">
            <v>SSE</v>
          </cell>
          <cell r="B384">
            <v>1</v>
          </cell>
          <cell r="C384" t="str">
            <v>DRME</v>
          </cell>
          <cell r="D384">
            <v>16</v>
          </cell>
          <cell r="E384">
            <v>1</v>
          </cell>
          <cell r="F384" t="str">
            <v xml:space="preserve">B </v>
          </cell>
          <cell r="G384">
            <v>11</v>
          </cell>
          <cell r="H384">
            <v>2123</v>
          </cell>
          <cell r="I384">
            <v>47086</v>
          </cell>
          <cell r="J384">
            <v>0</v>
          </cell>
          <cell r="K384">
            <v>0</v>
          </cell>
          <cell r="L384">
            <v>0</v>
          </cell>
          <cell r="M384">
            <v>0</v>
          </cell>
          <cell r="N384">
            <v>0</v>
          </cell>
          <cell r="O384">
            <v>265608</v>
          </cell>
          <cell r="P384">
            <v>0</v>
          </cell>
          <cell r="Q384">
            <v>0</v>
          </cell>
          <cell r="R384">
            <v>3913</v>
          </cell>
          <cell r="S384">
            <v>0</v>
          </cell>
          <cell r="T384">
            <v>18641</v>
          </cell>
          <cell r="U384">
            <v>0</v>
          </cell>
          <cell r="V384">
            <v>1128</v>
          </cell>
          <cell r="W384">
            <v>0</v>
          </cell>
          <cell r="X384">
            <v>0</v>
          </cell>
          <cell r="Y384">
            <v>0</v>
          </cell>
          <cell r="Z384">
            <v>265608</v>
          </cell>
          <cell r="AA384">
            <v>289290</v>
          </cell>
          <cell r="AB384" t="str">
            <v>ERPE</v>
          </cell>
          <cell r="AC384">
            <v>1101</v>
          </cell>
          <cell r="AD384">
            <v>2</v>
          </cell>
          <cell r="AE384">
            <v>33864</v>
          </cell>
        </row>
        <row r="385">
          <cell r="A385" t="str">
            <v>SSE</v>
          </cell>
          <cell r="B385">
            <v>1</v>
          </cell>
          <cell r="C385" t="str">
            <v>DRME</v>
          </cell>
          <cell r="D385">
            <v>16</v>
          </cell>
          <cell r="E385">
            <v>1</v>
          </cell>
          <cell r="F385" t="str">
            <v xml:space="preserve">B </v>
          </cell>
          <cell r="G385">
            <v>12</v>
          </cell>
          <cell r="H385">
            <v>2707</v>
          </cell>
          <cell r="I385">
            <v>160703</v>
          </cell>
          <cell r="J385">
            <v>0</v>
          </cell>
          <cell r="K385">
            <v>0</v>
          </cell>
          <cell r="L385">
            <v>0</v>
          </cell>
          <cell r="M385">
            <v>0</v>
          </cell>
          <cell r="N385">
            <v>0</v>
          </cell>
          <cell r="O385">
            <v>1477423</v>
          </cell>
          <cell r="P385">
            <v>0</v>
          </cell>
          <cell r="Q385">
            <v>0</v>
          </cell>
          <cell r="R385">
            <v>12911</v>
          </cell>
          <cell r="S385">
            <v>0</v>
          </cell>
          <cell r="T385">
            <v>19699</v>
          </cell>
          <cell r="U385">
            <v>251260</v>
          </cell>
          <cell r="V385">
            <v>846</v>
          </cell>
          <cell r="W385">
            <v>0</v>
          </cell>
          <cell r="X385">
            <v>0</v>
          </cell>
          <cell r="Y385">
            <v>0</v>
          </cell>
          <cell r="Z385">
            <v>1477423</v>
          </cell>
          <cell r="AA385">
            <v>1510879</v>
          </cell>
          <cell r="AB385" t="str">
            <v>ERPE</v>
          </cell>
          <cell r="AC385">
            <v>1101</v>
          </cell>
          <cell r="AD385">
            <v>2</v>
          </cell>
          <cell r="AE385">
            <v>160703</v>
          </cell>
        </row>
        <row r="386">
          <cell r="A386" t="str">
            <v>SSE</v>
          </cell>
          <cell r="B386">
            <v>1</v>
          </cell>
          <cell r="C386" t="str">
            <v>DRME</v>
          </cell>
          <cell r="D386">
            <v>16</v>
          </cell>
          <cell r="E386">
            <v>1</v>
          </cell>
          <cell r="F386" t="str">
            <v xml:space="preserve">B </v>
          </cell>
          <cell r="G386">
            <v>13</v>
          </cell>
          <cell r="H386">
            <v>253</v>
          </cell>
          <cell r="I386">
            <v>29155</v>
          </cell>
          <cell r="J386">
            <v>0</v>
          </cell>
          <cell r="K386">
            <v>0</v>
          </cell>
          <cell r="L386">
            <v>0</v>
          </cell>
          <cell r="M386">
            <v>0</v>
          </cell>
          <cell r="N386">
            <v>0</v>
          </cell>
          <cell r="O386">
            <v>335506</v>
          </cell>
          <cell r="P386">
            <v>0</v>
          </cell>
          <cell r="Q386">
            <v>0</v>
          </cell>
          <cell r="R386">
            <v>2342</v>
          </cell>
          <cell r="S386">
            <v>0</v>
          </cell>
          <cell r="T386">
            <v>2422</v>
          </cell>
          <cell r="U386">
            <v>57043</v>
          </cell>
          <cell r="V386">
            <v>0</v>
          </cell>
          <cell r="W386">
            <v>0</v>
          </cell>
          <cell r="X386">
            <v>0</v>
          </cell>
          <cell r="Y386">
            <v>0</v>
          </cell>
          <cell r="Z386">
            <v>335506</v>
          </cell>
          <cell r="AA386">
            <v>340270</v>
          </cell>
          <cell r="AB386" t="str">
            <v>ERPE</v>
          </cell>
          <cell r="AC386">
            <v>1101</v>
          </cell>
          <cell r="AD386">
            <v>2</v>
          </cell>
          <cell r="AE386">
            <v>29155</v>
          </cell>
        </row>
        <row r="387">
          <cell r="A387" t="str">
            <v>SSE</v>
          </cell>
          <cell r="B387">
            <v>1</v>
          </cell>
          <cell r="C387" t="str">
            <v>DRME</v>
          </cell>
          <cell r="D387">
            <v>16</v>
          </cell>
          <cell r="E387">
            <v>1</v>
          </cell>
          <cell r="F387" t="str">
            <v xml:space="preserve">B </v>
          </cell>
          <cell r="G387">
            <v>14</v>
          </cell>
          <cell r="H387">
            <v>30</v>
          </cell>
          <cell r="I387">
            <v>4514</v>
          </cell>
          <cell r="J387">
            <v>0</v>
          </cell>
          <cell r="K387">
            <v>0</v>
          </cell>
          <cell r="L387">
            <v>0</v>
          </cell>
          <cell r="M387">
            <v>0</v>
          </cell>
          <cell r="N387">
            <v>0</v>
          </cell>
          <cell r="O387">
            <v>57565</v>
          </cell>
          <cell r="P387">
            <v>0</v>
          </cell>
          <cell r="Q387">
            <v>0</v>
          </cell>
          <cell r="R387">
            <v>445</v>
          </cell>
          <cell r="S387">
            <v>0</v>
          </cell>
          <cell r="T387">
            <v>1540</v>
          </cell>
          <cell r="U387">
            <v>9787</v>
          </cell>
          <cell r="V387">
            <v>0</v>
          </cell>
          <cell r="W387">
            <v>0</v>
          </cell>
          <cell r="X387">
            <v>0</v>
          </cell>
          <cell r="Y387">
            <v>0</v>
          </cell>
          <cell r="Z387">
            <v>57565</v>
          </cell>
          <cell r="AA387">
            <v>59550</v>
          </cell>
          <cell r="AB387" t="str">
            <v>ERPE</v>
          </cell>
          <cell r="AC387">
            <v>1101</v>
          </cell>
          <cell r="AD387">
            <v>2</v>
          </cell>
          <cell r="AE387">
            <v>4514</v>
          </cell>
        </row>
        <row r="388">
          <cell r="A388" t="str">
            <v>SSE</v>
          </cell>
          <cell r="B388">
            <v>1</v>
          </cell>
          <cell r="C388" t="str">
            <v>DRME</v>
          </cell>
          <cell r="D388">
            <v>16</v>
          </cell>
          <cell r="E388">
            <v>1</v>
          </cell>
          <cell r="F388" t="str">
            <v xml:space="preserve">B </v>
          </cell>
          <cell r="G388">
            <v>15</v>
          </cell>
          <cell r="H388">
            <v>30</v>
          </cell>
          <cell r="I388">
            <v>7124</v>
          </cell>
          <cell r="J388">
            <v>0</v>
          </cell>
          <cell r="K388">
            <v>0</v>
          </cell>
          <cell r="L388">
            <v>0</v>
          </cell>
          <cell r="M388">
            <v>0</v>
          </cell>
          <cell r="N388">
            <v>0</v>
          </cell>
          <cell r="O388">
            <v>114102</v>
          </cell>
          <cell r="P388">
            <v>0</v>
          </cell>
          <cell r="Q388">
            <v>0</v>
          </cell>
          <cell r="R388">
            <v>-3523</v>
          </cell>
          <cell r="S388">
            <v>0</v>
          </cell>
          <cell r="T388">
            <v>0</v>
          </cell>
          <cell r="U388">
            <v>22671</v>
          </cell>
          <cell r="V388">
            <v>0</v>
          </cell>
          <cell r="W388">
            <v>0</v>
          </cell>
          <cell r="X388">
            <v>0</v>
          </cell>
          <cell r="Y388">
            <v>0</v>
          </cell>
          <cell r="Z388">
            <v>114102</v>
          </cell>
          <cell r="AA388">
            <v>110579</v>
          </cell>
          <cell r="AB388" t="str">
            <v>ERPE</v>
          </cell>
          <cell r="AC388">
            <v>1101</v>
          </cell>
          <cell r="AD388">
            <v>2</v>
          </cell>
          <cell r="AE388">
            <v>7124</v>
          </cell>
        </row>
        <row r="389">
          <cell r="A389" t="str">
            <v>SSE</v>
          </cell>
          <cell r="B389">
            <v>1</v>
          </cell>
          <cell r="C389" t="str">
            <v>DRME</v>
          </cell>
          <cell r="D389">
            <v>16</v>
          </cell>
          <cell r="E389">
            <v>2</v>
          </cell>
          <cell r="F389" t="str">
            <v xml:space="preserve">B </v>
          </cell>
          <cell r="G389">
            <v>0</v>
          </cell>
          <cell r="H389">
            <v>94</v>
          </cell>
          <cell r="I389">
            <v>41613</v>
          </cell>
          <cell r="J389">
            <v>0</v>
          </cell>
          <cell r="K389">
            <v>0</v>
          </cell>
          <cell r="L389">
            <v>0</v>
          </cell>
          <cell r="M389">
            <v>0</v>
          </cell>
          <cell r="N389">
            <v>0</v>
          </cell>
          <cell r="O389">
            <v>866297</v>
          </cell>
          <cell r="P389">
            <v>0</v>
          </cell>
          <cell r="Q389">
            <v>0</v>
          </cell>
          <cell r="R389">
            <v>14235</v>
          </cell>
          <cell r="S389">
            <v>0</v>
          </cell>
          <cell r="T389">
            <v>31923</v>
          </cell>
          <cell r="U389">
            <v>208648</v>
          </cell>
          <cell r="V389">
            <v>0</v>
          </cell>
          <cell r="W389">
            <v>0</v>
          </cell>
          <cell r="X389">
            <v>0</v>
          </cell>
          <cell r="Y389">
            <v>0</v>
          </cell>
          <cell r="Z389">
            <v>866297</v>
          </cell>
          <cell r="AA389">
            <v>912455</v>
          </cell>
          <cell r="AB389" t="str">
            <v>ERPE</v>
          </cell>
          <cell r="AC389">
            <v>1101</v>
          </cell>
          <cell r="AD389">
            <v>2</v>
          </cell>
          <cell r="AE389">
            <v>39854</v>
          </cell>
        </row>
        <row r="390">
          <cell r="A390" t="str">
            <v>SSE</v>
          </cell>
          <cell r="B390">
            <v>1</v>
          </cell>
          <cell r="C390" t="str">
            <v>DRME</v>
          </cell>
          <cell r="D390">
            <v>16</v>
          </cell>
          <cell r="E390">
            <v>3</v>
          </cell>
          <cell r="F390" t="str">
            <v>A4</v>
          </cell>
          <cell r="G390">
            <v>20</v>
          </cell>
          <cell r="H390">
            <v>4</v>
          </cell>
          <cell r="I390">
            <v>24456</v>
          </cell>
          <cell r="J390">
            <v>0</v>
          </cell>
          <cell r="K390">
            <v>0</v>
          </cell>
          <cell r="L390">
            <v>115</v>
          </cell>
          <cell r="M390">
            <v>0</v>
          </cell>
          <cell r="N390">
            <v>0</v>
          </cell>
          <cell r="O390">
            <v>280625</v>
          </cell>
          <cell r="P390">
            <v>90006</v>
          </cell>
          <cell r="Q390">
            <v>10764</v>
          </cell>
          <cell r="R390">
            <v>0</v>
          </cell>
          <cell r="S390">
            <v>0</v>
          </cell>
          <cell r="T390">
            <v>0</v>
          </cell>
          <cell r="U390">
            <v>96131</v>
          </cell>
          <cell r="V390">
            <v>0</v>
          </cell>
          <cell r="W390">
            <v>3130</v>
          </cell>
          <cell r="X390">
            <v>0</v>
          </cell>
          <cell r="Y390">
            <v>0</v>
          </cell>
          <cell r="Z390">
            <v>384525</v>
          </cell>
          <cell r="AA390">
            <v>384525</v>
          </cell>
          <cell r="AB390" t="str">
            <v>ERPE</v>
          </cell>
          <cell r="AC390">
            <v>1101</v>
          </cell>
          <cell r="AD390">
            <v>2</v>
          </cell>
          <cell r="AE390">
            <v>24456</v>
          </cell>
        </row>
        <row r="391">
          <cell r="A391" t="str">
            <v>SSE</v>
          </cell>
          <cell r="B391">
            <v>1</v>
          </cell>
          <cell r="C391" t="str">
            <v>DRME</v>
          </cell>
          <cell r="D391">
            <v>16</v>
          </cell>
          <cell r="E391">
            <v>3</v>
          </cell>
          <cell r="F391" t="str">
            <v xml:space="preserve">B </v>
          </cell>
          <cell r="G391">
            <v>0</v>
          </cell>
          <cell r="H391">
            <v>910</v>
          </cell>
          <cell r="I391">
            <v>185854</v>
          </cell>
          <cell r="J391">
            <v>0</v>
          </cell>
          <cell r="K391">
            <v>0</v>
          </cell>
          <cell r="L391">
            <v>0</v>
          </cell>
          <cell r="M391">
            <v>0</v>
          </cell>
          <cell r="N391">
            <v>0</v>
          </cell>
          <cell r="O391">
            <v>3869747</v>
          </cell>
          <cell r="P391">
            <v>0</v>
          </cell>
          <cell r="Q391">
            <v>0</v>
          </cell>
          <cell r="R391">
            <v>30014</v>
          </cell>
          <cell r="S391">
            <v>0</v>
          </cell>
          <cell r="T391">
            <v>106544</v>
          </cell>
          <cell r="U391">
            <v>953741</v>
          </cell>
          <cell r="V391">
            <v>0</v>
          </cell>
          <cell r="W391">
            <v>0</v>
          </cell>
          <cell r="X391">
            <v>0</v>
          </cell>
          <cell r="Y391">
            <v>0</v>
          </cell>
          <cell r="Z391">
            <v>3869747</v>
          </cell>
          <cell r="AA391">
            <v>4006305</v>
          </cell>
          <cell r="AB391" t="str">
            <v>ERPE</v>
          </cell>
          <cell r="AC391">
            <v>1101</v>
          </cell>
          <cell r="AD391">
            <v>2</v>
          </cell>
          <cell r="AE391">
            <v>176724</v>
          </cell>
        </row>
        <row r="392">
          <cell r="A392" t="str">
            <v>SSE</v>
          </cell>
          <cell r="B392">
            <v>1</v>
          </cell>
          <cell r="C392" t="str">
            <v>DRME</v>
          </cell>
          <cell r="D392">
            <v>16</v>
          </cell>
          <cell r="E392">
            <v>4</v>
          </cell>
          <cell r="F392" t="str">
            <v>A4</v>
          </cell>
          <cell r="G392">
            <v>21</v>
          </cell>
          <cell r="H392">
            <v>1</v>
          </cell>
          <cell r="I392">
            <v>12499</v>
          </cell>
          <cell r="J392">
            <v>489</v>
          </cell>
          <cell r="K392">
            <v>12010</v>
          </cell>
          <cell r="L392">
            <v>84</v>
          </cell>
          <cell r="M392">
            <v>60</v>
          </cell>
          <cell r="N392">
            <v>0</v>
          </cell>
          <cell r="O392">
            <v>72630</v>
          </cell>
          <cell r="P392">
            <v>65232</v>
          </cell>
          <cell r="Q392">
            <v>0</v>
          </cell>
          <cell r="R392">
            <v>0</v>
          </cell>
          <cell r="S392">
            <v>0</v>
          </cell>
          <cell r="T392">
            <v>0</v>
          </cell>
          <cell r="U392">
            <v>0</v>
          </cell>
          <cell r="V392">
            <v>0</v>
          </cell>
          <cell r="W392">
            <v>0</v>
          </cell>
          <cell r="X392">
            <v>0</v>
          </cell>
          <cell r="Y392">
            <v>0</v>
          </cell>
          <cell r="Z392">
            <v>137862</v>
          </cell>
          <cell r="AA392">
            <v>137862</v>
          </cell>
          <cell r="AB392" t="str">
            <v>ERPE</v>
          </cell>
          <cell r="AC392">
            <v>1101</v>
          </cell>
          <cell r="AD392">
            <v>2</v>
          </cell>
          <cell r="AE392">
            <v>12499</v>
          </cell>
        </row>
        <row r="393">
          <cell r="A393" t="str">
            <v>SSE</v>
          </cell>
          <cell r="B393">
            <v>1</v>
          </cell>
          <cell r="C393" t="str">
            <v>DRME</v>
          </cell>
          <cell r="D393">
            <v>16</v>
          </cell>
          <cell r="E393">
            <v>4</v>
          </cell>
          <cell r="F393" t="str">
            <v xml:space="preserve">B </v>
          </cell>
          <cell r="G393">
            <v>0</v>
          </cell>
          <cell r="H393">
            <v>503</v>
          </cell>
          <cell r="I393">
            <v>288472</v>
          </cell>
          <cell r="J393">
            <v>0</v>
          </cell>
          <cell r="K393">
            <v>0</v>
          </cell>
          <cell r="L393">
            <v>0</v>
          </cell>
          <cell r="M393">
            <v>0</v>
          </cell>
          <cell r="N393">
            <v>0</v>
          </cell>
          <cell r="O393">
            <v>2512330</v>
          </cell>
          <cell r="P393">
            <v>0</v>
          </cell>
          <cell r="Q393">
            <v>0</v>
          </cell>
          <cell r="R393">
            <v>0</v>
          </cell>
          <cell r="S393">
            <v>0</v>
          </cell>
          <cell r="T393">
            <v>233167</v>
          </cell>
          <cell r="U393">
            <v>0</v>
          </cell>
          <cell r="V393">
            <v>6133</v>
          </cell>
          <cell r="W393">
            <v>0</v>
          </cell>
          <cell r="X393">
            <v>0</v>
          </cell>
          <cell r="Y393">
            <v>0</v>
          </cell>
          <cell r="Z393">
            <v>2512330</v>
          </cell>
          <cell r="AA393">
            <v>2751630</v>
          </cell>
          <cell r="AB393" t="str">
            <v>ERPE</v>
          </cell>
          <cell r="AC393">
            <v>1101</v>
          </cell>
          <cell r="AD393">
            <v>2</v>
          </cell>
          <cell r="AE393">
            <v>282740</v>
          </cell>
        </row>
        <row r="394">
          <cell r="A394" t="str">
            <v>SSE</v>
          </cell>
          <cell r="B394">
            <v>1</v>
          </cell>
          <cell r="C394" t="str">
            <v>DRME</v>
          </cell>
          <cell r="D394">
            <v>16</v>
          </cell>
          <cell r="E394">
            <v>4</v>
          </cell>
          <cell r="F394" t="str">
            <v>A4</v>
          </cell>
          <cell r="G394">
            <v>23</v>
          </cell>
          <cell r="H394">
            <v>9</v>
          </cell>
          <cell r="I394">
            <v>1813748</v>
          </cell>
          <cell r="J394">
            <v>1040</v>
          </cell>
          <cell r="K394">
            <v>1740084</v>
          </cell>
          <cell r="L394">
            <v>7721</v>
          </cell>
          <cell r="M394">
            <v>7264</v>
          </cell>
          <cell r="N394">
            <v>0</v>
          </cell>
          <cell r="O394">
            <v>7661589</v>
          </cell>
          <cell r="P394">
            <v>4094745</v>
          </cell>
          <cell r="Q394">
            <v>442448</v>
          </cell>
          <cell r="R394">
            <v>116366</v>
          </cell>
          <cell r="S394">
            <v>0</v>
          </cell>
          <cell r="T394">
            <v>0</v>
          </cell>
          <cell r="U394">
            <v>0</v>
          </cell>
          <cell r="V394">
            <v>0</v>
          </cell>
          <cell r="W394">
            <v>49396</v>
          </cell>
          <cell r="X394">
            <v>0</v>
          </cell>
          <cell r="Y394">
            <v>0</v>
          </cell>
          <cell r="Z394">
            <v>12248178</v>
          </cell>
          <cell r="AA394">
            <v>12364544</v>
          </cell>
          <cell r="AB394" t="str">
            <v>ERPE</v>
          </cell>
          <cell r="AC394">
            <v>1101</v>
          </cell>
          <cell r="AD394">
            <v>2</v>
          </cell>
          <cell r="AE394">
            <v>1813748</v>
          </cell>
        </row>
        <row r="395">
          <cell r="A395" t="str">
            <v>SSE</v>
          </cell>
          <cell r="B395">
            <v>1</v>
          </cell>
          <cell r="C395" t="str">
            <v>DRME</v>
          </cell>
          <cell r="D395">
            <v>16</v>
          </cell>
          <cell r="E395">
            <v>5</v>
          </cell>
          <cell r="F395" t="str">
            <v>A4</v>
          </cell>
          <cell r="G395">
            <v>20</v>
          </cell>
          <cell r="H395">
            <v>2</v>
          </cell>
          <cell r="I395">
            <v>81360</v>
          </cell>
          <cell r="J395">
            <v>0</v>
          </cell>
          <cell r="K395">
            <v>0</v>
          </cell>
          <cell r="L395">
            <v>195</v>
          </cell>
          <cell r="M395">
            <v>0</v>
          </cell>
          <cell r="N395">
            <v>0</v>
          </cell>
          <cell r="O395">
            <v>933579</v>
          </cell>
          <cell r="P395">
            <v>152620</v>
          </cell>
          <cell r="Q395">
            <v>11440</v>
          </cell>
          <cell r="R395">
            <v>0</v>
          </cell>
          <cell r="S395">
            <v>0</v>
          </cell>
          <cell r="T395">
            <v>0</v>
          </cell>
          <cell r="U395">
            <v>274801</v>
          </cell>
          <cell r="V395">
            <v>0</v>
          </cell>
          <cell r="W395">
            <v>1565</v>
          </cell>
          <cell r="X395">
            <v>0</v>
          </cell>
          <cell r="Y395">
            <v>0</v>
          </cell>
          <cell r="Z395">
            <v>1099204</v>
          </cell>
          <cell r="AA395">
            <v>1099204</v>
          </cell>
          <cell r="AB395" t="str">
            <v>ERPE</v>
          </cell>
          <cell r="AC395">
            <v>1101</v>
          </cell>
          <cell r="AD395">
            <v>2</v>
          </cell>
          <cell r="AE395">
            <v>81360</v>
          </cell>
        </row>
        <row r="396">
          <cell r="A396" t="str">
            <v>SSE</v>
          </cell>
          <cell r="B396">
            <v>1</v>
          </cell>
          <cell r="C396" t="str">
            <v>DRME</v>
          </cell>
          <cell r="D396">
            <v>16</v>
          </cell>
          <cell r="E396">
            <v>5</v>
          </cell>
          <cell r="F396" t="str">
            <v xml:space="preserve">B </v>
          </cell>
          <cell r="G396">
            <v>0</v>
          </cell>
          <cell r="H396">
            <v>233</v>
          </cell>
          <cell r="I396">
            <v>60155</v>
          </cell>
          <cell r="J396">
            <v>0</v>
          </cell>
          <cell r="K396">
            <v>0</v>
          </cell>
          <cell r="L396">
            <v>0</v>
          </cell>
          <cell r="M396">
            <v>0</v>
          </cell>
          <cell r="N396">
            <v>0</v>
          </cell>
          <cell r="O396">
            <v>1172340</v>
          </cell>
          <cell r="P396">
            <v>0</v>
          </cell>
          <cell r="Q396">
            <v>0</v>
          </cell>
          <cell r="R396">
            <v>751</v>
          </cell>
          <cell r="S396">
            <v>0</v>
          </cell>
          <cell r="T396">
            <v>379260</v>
          </cell>
          <cell r="U396">
            <v>233121</v>
          </cell>
          <cell r="V396">
            <v>0</v>
          </cell>
          <cell r="W396">
            <v>0</v>
          </cell>
          <cell r="X396">
            <v>0</v>
          </cell>
          <cell r="Y396">
            <v>0</v>
          </cell>
          <cell r="Z396">
            <v>1172340</v>
          </cell>
          <cell r="AA396">
            <v>1552351</v>
          </cell>
          <cell r="AB396" t="str">
            <v>ERPE</v>
          </cell>
          <cell r="AC396">
            <v>1101</v>
          </cell>
          <cell r="AD396">
            <v>2</v>
          </cell>
          <cell r="AE396">
            <v>58545</v>
          </cell>
        </row>
        <row r="397">
          <cell r="A397" t="str">
            <v>SSE</v>
          </cell>
          <cell r="B397">
            <v>1</v>
          </cell>
          <cell r="C397" t="str">
            <v>DRME</v>
          </cell>
          <cell r="D397">
            <v>16</v>
          </cell>
          <cell r="E397">
            <v>6</v>
          </cell>
          <cell r="F397" t="str">
            <v xml:space="preserve">B </v>
          </cell>
          <cell r="G397">
            <v>0</v>
          </cell>
          <cell r="H397">
            <v>24</v>
          </cell>
          <cell r="I397">
            <v>140273</v>
          </cell>
          <cell r="J397">
            <v>0</v>
          </cell>
          <cell r="K397">
            <v>0</v>
          </cell>
          <cell r="L397">
            <v>0</v>
          </cell>
          <cell r="M397">
            <v>0</v>
          </cell>
          <cell r="N397">
            <v>0</v>
          </cell>
          <cell r="O397">
            <v>1662971</v>
          </cell>
          <cell r="P397">
            <v>0</v>
          </cell>
          <cell r="Q397">
            <v>0</v>
          </cell>
          <cell r="R397">
            <v>0</v>
          </cell>
          <cell r="S397">
            <v>0</v>
          </cell>
          <cell r="T397">
            <v>59689</v>
          </cell>
          <cell r="U397">
            <v>415744</v>
          </cell>
          <cell r="V397">
            <v>0</v>
          </cell>
          <cell r="W397">
            <v>0</v>
          </cell>
          <cell r="X397">
            <v>0</v>
          </cell>
          <cell r="Y397">
            <v>0</v>
          </cell>
          <cell r="Z397">
            <v>1662971</v>
          </cell>
          <cell r="AA397">
            <v>1722660</v>
          </cell>
          <cell r="AB397" t="str">
            <v>ERPE</v>
          </cell>
          <cell r="AC397">
            <v>1101</v>
          </cell>
          <cell r="AD397">
            <v>2</v>
          </cell>
          <cell r="AE397">
            <v>140273</v>
          </cell>
        </row>
        <row r="398">
          <cell r="A398" t="str">
            <v>SSE</v>
          </cell>
          <cell r="B398">
            <v>1</v>
          </cell>
          <cell r="C398" t="str">
            <v>DRME</v>
          </cell>
          <cell r="D398">
            <v>16</v>
          </cell>
          <cell r="E398">
            <v>7</v>
          </cell>
          <cell r="F398" t="str">
            <v>A4</v>
          </cell>
          <cell r="G398">
            <v>20</v>
          </cell>
          <cell r="H398">
            <v>3</v>
          </cell>
          <cell r="I398">
            <v>78146</v>
          </cell>
          <cell r="J398">
            <v>0</v>
          </cell>
          <cell r="K398">
            <v>0</v>
          </cell>
          <cell r="L398">
            <v>190</v>
          </cell>
          <cell r="M398">
            <v>0</v>
          </cell>
          <cell r="N398">
            <v>0</v>
          </cell>
          <cell r="O398">
            <v>762184</v>
          </cell>
          <cell r="P398">
            <v>126160</v>
          </cell>
          <cell r="Q398">
            <v>48991</v>
          </cell>
          <cell r="R398">
            <v>0</v>
          </cell>
          <cell r="S398">
            <v>0</v>
          </cell>
          <cell r="T398">
            <v>0</v>
          </cell>
          <cell r="U398">
            <v>236326</v>
          </cell>
          <cell r="V398">
            <v>0</v>
          </cell>
          <cell r="W398">
            <v>7968</v>
          </cell>
          <cell r="X398">
            <v>0</v>
          </cell>
          <cell r="Y398">
            <v>0</v>
          </cell>
          <cell r="Z398">
            <v>945303</v>
          </cell>
          <cell r="AA398">
            <v>945303</v>
          </cell>
          <cell r="AB398" t="str">
            <v>ERPE</v>
          </cell>
          <cell r="AC398">
            <v>1101</v>
          </cell>
          <cell r="AD398">
            <v>2</v>
          </cell>
          <cell r="AE398">
            <v>78146</v>
          </cell>
        </row>
        <row r="399">
          <cell r="A399" t="str">
            <v>SSE</v>
          </cell>
          <cell r="B399">
            <v>1</v>
          </cell>
          <cell r="C399" t="str">
            <v>DRME</v>
          </cell>
          <cell r="D399">
            <v>16</v>
          </cell>
          <cell r="E399">
            <v>7</v>
          </cell>
          <cell r="F399" t="str">
            <v xml:space="preserve">B </v>
          </cell>
          <cell r="G399">
            <v>0</v>
          </cell>
          <cell r="H399">
            <v>5</v>
          </cell>
          <cell r="I399">
            <v>21491</v>
          </cell>
          <cell r="J399">
            <v>0</v>
          </cell>
          <cell r="K399">
            <v>0</v>
          </cell>
          <cell r="L399">
            <v>0</v>
          </cell>
          <cell r="M399">
            <v>0</v>
          </cell>
          <cell r="N399">
            <v>0</v>
          </cell>
          <cell r="O399">
            <v>380275</v>
          </cell>
          <cell r="P399">
            <v>0</v>
          </cell>
          <cell r="Q399">
            <v>0</v>
          </cell>
          <cell r="R399">
            <v>0</v>
          </cell>
          <cell r="S399">
            <v>0</v>
          </cell>
          <cell r="T399">
            <v>0</v>
          </cell>
          <cell r="U399">
            <v>95068</v>
          </cell>
          <cell r="V399">
            <v>0</v>
          </cell>
          <cell r="W399">
            <v>0</v>
          </cell>
          <cell r="X399">
            <v>0</v>
          </cell>
          <cell r="Y399">
            <v>0</v>
          </cell>
          <cell r="Z399">
            <v>380275</v>
          </cell>
          <cell r="AA399">
            <v>380275</v>
          </cell>
          <cell r="AB399" t="str">
            <v>ERPE</v>
          </cell>
          <cell r="AC399">
            <v>1101</v>
          </cell>
          <cell r="AD399">
            <v>2</v>
          </cell>
          <cell r="AE399">
            <v>21425</v>
          </cell>
        </row>
        <row r="400">
          <cell r="A400" t="str">
            <v>SSE</v>
          </cell>
          <cell r="B400">
            <v>1</v>
          </cell>
          <cell r="C400" t="str">
            <v>DRME</v>
          </cell>
          <cell r="D400">
            <v>16</v>
          </cell>
          <cell r="E400">
            <v>8</v>
          </cell>
          <cell r="F400" t="str">
            <v xml:space="preserve">B </v>
          </cell>
          <cell r="G400">
            <v>0</v>
          </cell>
          <cell r="H400">
            <v>3</v>
          </cell>
          <cell r="I400">
            <v>3880</v>
          </cell>
          <cell r="J400">
            <v>0</v>
          </cell>
          <cell r="K400">
            <v>0</v>
          </cell>
          <cell r="L400">
            <v>0</v>
          </cell>
          <cell r="M400">
            <v>0</v>
          </cell>
          <cell r="N400">
            <v>0</v>
          </cell>
          <cell r="O400">
            <v>80778</v>
          </cell>
          <cell r="P400">
            <v>0</v>
          </cell>
          <cell r="Q400">
            <v>0</v>
          </cell>
          <cell r="R400">
            <v>0</v>
          </cell>
          <cell r="S400">
            <v>0</v>
          </cell>
          <cell r="T400">
            <v>0</v>
          </cell>
          <cell r="U400">
            <v>20195</v>
          </cell>
          <cell r="V400">
            <v>0</v>
          </cell>
          <cell r="W400">
            <v>0</v>
          </cell>
          <cell r="X400">
            <v>0</v>
          </cell>
          <cell r="Y400">
            <v>0</v>
          </cell>
          <cell r="Z400">
            <v>80778</v>
          </cell>
          <cell r="AA400">
            <v>80778</v>
          </cell>
          <cell r="AB400" t="str">
            <v>ERPE</v>
          </cell>
          <cell r="AC400">
            <v>1101</v>
          </cell>
          <cell r="AD400">
            <v>2</v>
          </cell>
          <cell r="AE400">
            <v>3880</v>
          </cell>
        </row>
        <row r="401">
          <cell r="A401" t="str">
            <v>SMA</v>
          </cell>
          <cell r="B401">
            <v>2</v>
          </cell>
          <cell r="C401" t="str">
            <v>DRAM</v>
          </cell>
          <cell r="D401">
            <v>21</v>
          </cell>
          <cell r="E401">
            <v>1</v>
          </cell>
          <cell r="F401" t="str">
            <v xml:space="preserve">B </v>
          </cell>
          <cell r="G401">
            <v>1</v>
          </cell>
          <cell r="H401">
            <v>9234</v>
          </cell>
          <cell r="I401">
            <v>200835</v>
          </cell>
          <cell r="J401">
            <v>0</v>
          </cell>
          <cell r="K401">
            <v>0</v>
          </cell>
          <cell r="L401">
            <v>0</v>
          </cell>
          <cell r="M401">
            <v>0</v>
          </cell>
          <cell r="N401">
            <v>0</v>
          </cell>
          <cell r="O401">
            <v>3250792</v>
          </cell>
          <cell r="P401">
            <v>0</v>
          </cell>
          <cell r="Q401">
            <v>0</v>
          </cell>
          <cell r="R401">
            <v>42275</v>
          </cell>
          <cell r="S401">
            <v>0</v>
          </cell>
          <cell r="T401">
            <v>233289</v>
          </cell>
          <cell r="U401">
            <v>0</v>
          </cell>
          <cell r="V401">
            <v>2914</v>
          </cell>
          <cell r="W401">
            <v>0</v>
          </cell>
          <cell r="X401">
            <v>0</v>
          </cell>
          <cell r="Y401">
            <v>14280</v>
          </cell>
          <cell r="Z401">
            <v>3250792</v>
          </cell>
          <cell r="AA401">
            <v>3543550</v>
          </cell>
          <cell r="AB401" t="str">
            <v>ERGA</v>
          </cell>
          <cell r="AC401">
            <v>1101</v>
          </cell>
          <cell r="AD401">
            <v>2</v>
          </cell>
          <cell r="AE401">
            <v>155397</v>
          </cell>
        </row>
        <row r="402">
          <cell r="A402" t="str">
            <v>SMA</v>
          </cell>
          <cell r="B402">
            <v>2</v>
          </cell>
          <cell r="C402" t="str">
            <v>DRAM</v>
          </cell>
          <cell r="D402">
            <v>21</v>
          </cell>
          <cell r="E402">
            <v>1</v>
          </cell>
          <cell r="F402" t="str">
            <v xml:space="preserve">B </v>
          </cell>
          <cell r="G402">
            <v>2</v>
          </cell>
          <cell r="H402">
            <v>5905</v>
          </cell>
          <cell r="I402">
            <v>240309</v>
          </cell>
          <cell r="J402">
            <v>0</v>
          </cell>
          <cell r="K402">
            <v>0</v>
          </cell>
          <cell r="L402">
            <v>0</v>
          </cell>
          <cell r="M402">
            <v>0</v>
          </cell>
          <cell r="N402">
            <v>0</v>
          </cell>
          <cell r="O402">
            <v>4660835</v>
          </cell>
          <cell r="P402">
            <v>0</v>
          </cell>
          <cell r="Q402">
            <v>0</v>
          </cell>
          <cell r="R402">
            <v>32953</v>
          </cell>
          <cell r="S402">
            <v>0</v>
          </cell>
          <cell r="T402">
            <v>87003</v>
          </cell>
          <cell r="U402">
            <v>792146</v>
          </cell>
          <cell r="V402">
            <v>1128</v>
          </cell>
          <cell r="W402">
            <v>0</v>
          </cell>
          <cell r="X402">
            <v>0</v>
          </cell>
          <cell r="Y402">
            <v>12888</v>
          </cell>
          <cell r="Z402">
            <v>4660835</v>
          </cell>
          <cell r="AA402">
            <v>4794807</v>
          </cell>
          <cell r="AB402" t="str">
            <v>ERGA</v>
          </cell>
          <cell r="AC402">
            <v>1101</v>
          </cell>
          <cell r="AD402">
            <v>2</v>
          </cell>
          <cell r="AE402">
            <v>240309</v>
          </cell>
        </row>
        <row r="403">
          <cell r="A403" t="str">
            <v>SMA</v>
          </cell>
          <cell r="B403">
            <v>2</v>
          </cell>
          <cell r="C403" t="str">
            <v>DRAM</v>
          </cell>
          <cell r="D403">
            <v>21</v>
          </cell>
          <cell r="E403">
            <v>1</v>
          </cell>
          <cell r="F403" t="str">
            <v xml:space="preserve">B </v>
          </cell>
          <cell r="G403">
            <v>3</v>
          </cell>
          <cell r="H403">
            <v>15726</v>
          </cell>
          <cell r="I403">
            <v>1143106</v>
          </cell>
          <cell r="J403">
            <v>0</v>
          </cell>
          <cell r="K403">
            <v>0</v>
          </cell>
          <cell r="L403">
            <v>0</v>
          </cell>
          <cell r="M403">
            <v>0</v>
          </cell>
          <cell r="N403">
            <v>0</v>
          </cell>
          <cell r="O403">
            <v>22169777</v>
          </cell>
          <cell r="P403">
            <v>0</v>
          </cell>
          <cell r="Q403">
            <v>0</v>
          </cell>
          <cell r="R403">
            <v>167965</v>
          </cell>
          <cell r="S403">
            <v>0</v>
          </cell>
          <cell r="T403">
            <v>280958</v>
          </cell>
          <cell r="U403">
            <v>3768835</v>
          </cell>
          <cell r="V403">
            <v>1598</v>
          </cell>
          <cell r="W403">
            <v>0</v>
          </cell>
          <cell r="X403">
            <v>0</v>
          </cell>
          <cell r="Y403">
            <v>767462</v>
          </cell>
          <cell r="Z403">
            <v>22169777</v>
          </cell>
          <cell r="AA403">
            <v>23387760</v>
          </cell>
          <cell r="AB403" t="str">
            <v>ERGA</v>
          </cell>
          <cell r="AC403">
            <v>1101</v>
          </cell>
          <cell r="AD403">
            <v>2</v>
          </cell>
          <cell r="AE403">
            <v>1140658</v>
          </cell>
        </row>
        <row r="404">
          <cell r="A404" t="str">
            <v>SMA</v>
          </cell>
          <cell r="B404">
            <v>2</v>
          </cell>
          <cell r="C404" t="str">
            <v>DRAM</v>
          </cell>
          <cell r="D404">
            <v>21</v>
          </cell>
          <cell r="E404">
            <v>1</v>
          </cell>
          <cell r="F404" t="str">
            <v xml:space="preserve">B </v>
          </cell>
          <cell r="G404">
            <v>4</v>
          </cell>
          <cell r="H404">
            <v>4606</v>
          </cell>
          <cell r="I404">
            <v>552311</v>
          </cell>
          <cell r="J404">
            <v>0</v>
          </cell>
          <cell r="K404">
            <v>0</v>
          </cell>
          <cell r="L404">
            <v>0</v>
          </cell>
          <cell r="M404">
            <v>0</v>
          </cell>
          <cell r="N404">
            <v>0</v>
          </cell>
          <cell r="O404">
            <v>10713162</v>
          </cell>
          <cell r="P404">
            <v>0</v>
          </cell>
          <cell r="Q404">
            <v>0</v>
          </cell>
          <cell r="R404">
            <v>111120</v>
          </cell>
          <cell r="S404">
            <v>0</v>
          </cell>
          <cell r="T404">
            <v>177376</v>
          </cell>
          <cell r="U404">
            <v>1821269</v>
          </cell>
          <cell r="V404">
            <v>0</v>
          </cell>
          <cell r="W404">
            <v>0</v>
          </cell>
          <cell r="X404">
            <v>0</v>
          </cell>
          <cell r="Y404">
            <v>427997</v>
          </cell>
          <cell r="Z404">
            <v>10713162</v>
          </cell>
          <cell r="AA404">
            <v>11429655</v>
          </cell>
          <cell r="AB404" t="str">
            <v>ERGA</v>
          </cell>
          <cell r="AC404">
            <v>1101</v>
          </cell>
          <cell r="AD404">
            <v>2</v>
          </cell>
          <cell r="AE404">
            <v>552311</v>
          </cell>
        </row>
        <row r="405">
          <cell r="A405" t="str">
            <v>SMA</v>
          </cell>
          <cell r="B405">
            <v>2</v>
          </cell>
          <cell r="C405" t="str">
            <v>DRAM</v>
          </cell>
          <cell r="D405">
            <v>21</v>
          </cell>
          <cell r="E405">
            <v>1</v>
          </cell>
          <cell r="F405" t="str">
            <v xml:space="preserve">B </v>
          </cell>
          <cell r="G405">
            <v>5</v>
          </cell>
          <cell r="H405">
            <v>1592</v>
          </cell>
          <cell r="I405">
            <v>272209</v>
          </cell>
          <cell r="J405">
            <v>0</v>
          </cell>
          <cell r="K405">
            <v>0</v>
          </cell>
          <cell r="L405">
            <v>0</v>
          </cell>
          <cell r="M405">
            <v>0</v>
          </cell>
          <cell r="N405">
            <v>0</v>
          </cell>
          <cell r="O405">
            <v>5279947</v>
          </cell>
          <cell r="P405">
            <v>0</v>
          </cell>
          <cell r="Q405">
            <v>0</v>
          </cell>
          <cell r="R405">
            <v>55447</v>
          </cell>
          <cell r="S405">
            <v>0</v>
          </cell>
          <cell r="T405">
            <v>60963</v>
          </cell>
          <cell r="U405">
            <v>897608</v>
          </cell>
          <cell r="V405">
            <v>0</v>
          </cell>
          <cell r="W405">
            <v>0</v>
          </cell>
          <cell r="X405">
            <v>0</v>
          </cell>
          <cell r="Y405">
            <v>273350</v>
          </cell>
          <cell r="Z405">
            <v>5279947</v>
          </cell>
          <cell r="AA405">
            <v>5669707</v>
          </cell>
          <cell r="AB405" t="str">
            <v>ERGA</v>
          </cell>
          <cell r="AC405">
            <v>1101</v>
          </cell>
          <cell r="AD405">
            <v>2</v>
          </cell>
          <cell r="AE405">
            <v>272209</v>
          </cell>
        </row>
        <row r="406">
          <cell r="A406" t="str">
            <v>SMA</v>
          </cell>
          <cell r="B406">
            <v>2</v>
          </cell>
          <cell r="C406" t="str">
            <v>DRAM</v>
          </cell>
          <cell r="D406">
            <v>21</v>
          </cell>
          <cell r="E406">
            <v>1</v>
          </cell>
          <cell r="F406" t="str">
            <v xml:space="preserve">B </v>
          </cell>
          <cell r="G406">
            <v>6</v>
          </cell>
          <cell r="H406">
            <v>1022</v>
          </cell>
          <cell r="I406">
            <v>244067</v>
          </cell>
          <cell r="J406">
            <v>0</v>
          </cell>
          <cell r="K406">
            <v>0</v>
          </cell>
          <cell r="L406">
            <v>0</v>
          </cell>
          <cell r="M406">
            <v>0</v>
          </cell>
          <cell r="N406">
            <v>0</v>
          </cell>
          <cell r="O406">
            <v>4733870</v>
          </cell>
          <cell r="P406">
            <v>0</v>
          </cell>
          <cell r="Q406">
            <v>0</v>
          </cell>
          <cell r="R406">
            <v>58112</v>
          </cell>
          <cell r="S406">
            <v>0</v>
          </cell>
          <cell r="T406">
            <v>112475</v>
          </cell>
          <cell r="U406">
            <v>804931</v>
          </cell>
          <cell r="V406">
            <v>0</v>
          </cell>
          <cell r="W406">
            <v>0</v>
          </cell>
          <cell r="X406">
            <v>0</v>
          </cell>
          <cell r="Y406">
            <v>186571</v>
          </cell>
          <cell r="Z406">
            <v>4733870</v>
          </cell>
          <cell r="AA406">
            <v>5091028</v>
          </cell>
          <cell r="AB406" t="str">
            <v>ERGA</v>
          </cell>
          <cell r="AC406">
            <v>1101</v>
          </cell>
          <cell r="AD406">
            <v>2</v>
          </cell>
          <cell r="AE406">
            <v>244067</v>
          </cell>
        </row>
        <row r="407">
          <cell r="A407" t="str">
            <v>SMA</v>
          </cell>
          <cell r="B407">
            <v>2</v>
          </cell>
          <cell r="C407" t="str">
            <v>DRAM</v>
          </cell>
          <cell r="D407">
            <v>21</v>
          </cell>
          <cell r="E407">
            <v>1</v>
          </cell>
          <cell r="F407" t="str">
            <v xml:space="preserve">B </v>
          </cell>
          <cell r="G407">
            <v>7</v>
          </cell>
          <cell r="H407">
            <v>235</v>
          </cell>
          <cell r="I407">
            <v>77727</v>
          </cell>
          <cell r="J407">
            <v>0</v>
          </cell>
          <cell r="K407">
            <v>0</v>
          </cell>
          <cell r="L407">
            <v>0</v>
          </cell>
          <cell r="M407">
            <v>0</v>
          </cell>
          <cell r="N407">
            <v>0</v>
          </cell>
          <cell r="O407">
            <v>1564226</v>
          </cell>
          <cell r="P407">
            <v>0</v>
          </cell>
          <cell r="Q407">
            <v>0</v>
          </cell>
          <cell r="R407">
            <v>17015</v>
          </cell>
          <cell r="S407">
            <v>0</v>
          </cell>
          <cell r="T407">
            <v>20390</v>
          </cell>
          <cell r="U407">
            <v>312925</v>
          </cell>
          <cell r="V407">
            <v>0</v>
          </cell>
          <cell r="W407">
            <v>0</v>
          </cell>
          <cell r="X407">
            <v>0</v>
          </cell>
          <cell r="Y407">
            <v>88328</v>
          </cell>
          <cell r="Z407">
            <v>1564226</v>
          </cell>
          <cell r="AA407">
            <v>1689959</v>
          </cell>
          <cell r="AB407" t="str">
            <v>ERGA</v>
          </cell>
          <cell r="AC407">
            <v>1101</v>
          </cell>
          <cell r="AD407">
            <v>2</v>
          </cell>
          <cell r="AE407">
            <v>77727</v>
          </cell>
        </row>
        <row r="408">
          <cell r="A408" t="str">
            <v>SMA</v>
          </cell>
          <cell r="B408">
            <v>2</v>
          </cell>
          <cell r="C408" t="str">
            <v>DRAM</v>
          </cell>
          <cell r="D408">
            <v>21</v>
          </cell>
          <cell r="E408">
            <v>1</v>
          </cell>
          <cell r="F408" t="str">
            <v xml:space="preserve">B </v>
          </cell>
          <cell r="G408">
            <v>8</v>
          </cell>
          <cell r="H408">
            <v>87</v>
          </cell>
          <cell r="I408">
            <v>37700</v>
          </cell>
          <cell r="J408">
            <v>0</v>
          </cell>
          <cell r="K408">
            <v>0</v>
          </cell>
          <cell r="L408">
            <v>0</v>
          </cell>
          <cell r="M408">
            <v>0</v>
          </cell>
          <cell r="N408">
            <v>0</v>
          </cell>
          <cell r="O408">
            <v>759767</v>
          </cell>
          <cell r="P408">
            <v>0</v>
          </cell>
          <cell r="Q408">
            <v>0</v>
          </cell>
          <cell r="R408">
            <v>8019</v>
          </cell>
          <cell r="S408">
            <v>0</v>
          </cell>
          <cell r="T408">
            <v>-1262</v>
          </cell>
          <cell r="U408">
            <v>151984</v>
          </cell>
          <cell r="V408">
            <v>0</v>
          </cell>
          <cell r="W408">
            <v>0</v>
          </cell>
          <cell r="X408">
            <v>0</v>
          </cell>
          <cell r="Y408">
            <v>29486</v>
          </cell>
          <cell r="Z408">
            <v>759767</v>
          </cell>
          <cell r="AA408">
            <v>796010</v>
          </cell>
          <cell r="AB408" t="str">
            <v>ERGA</v>
          </cell>
          <cell r="AC408">
            <v>1101</v>
          </cell>
          <cell r="AD408">
            <v>2</v>
          </cell>
          <cell r="AE408">
            <v>37700</v>
          </cell>
        </row>
        <row r="409">
          <cell r="A409" t="str">
            <v>SMA</v>
          </cell>
          <cell r="B409">
            <v>2</v>
          </cell>
          <cell r="C409" t="str">
            <v>DRAM</v>
          </cell>
          <cell r="D409">
            <v>21</v>
          </cell>
          <cell r="E409">
            <v>1</v>
          </cell>
          <cell r="F409" t="str">
            <v xml:space="preserve">B </v>
          </cell>
          <cell r="G409">
            <v>9</v>
          </cell>
          <cell r="H409">
            <v>74</v>
          </cell>
          <cell r="I409">
            <v>41179</v>
          </cell>
          <cell r="J409">
            <v>0</v>
          </cell>
          <cell r="K409">
            <v>0</v>
          </cell>
          <cell r="L409">
            <v>0</v>
          </cell>
          <cell r="M409">
            <v>0</v>
          </cell>
          <cell r="N409">
            <v>0</v>
          </cell>
          <cell r="O409">
            <v>883828</v>
          </cell>
          <cell r="P409">
            <v>0</v>
          </cell>
          <cell r="Q409">
            <v>0</v>
          </cell>
          <cell r="R409">
            <v>16924</v>
          </cell>
          <cell r="S409">
            <v>0</v>
          </cell>
          <cell r="T409">
            <v>2322</v>
          </cell>
          <cell r="U409">
            <v>220993</v>
          </cell>
          <cell r="V409">
            <v>0</v>
          </cell>
          <cell r="W409">
            <v>0</v>
          </cell>
          <cell r="X409">
            <v>0</v>
          </cell>
          <cell r="Y409">
            <v>41837</v>
          </cell>
          <cell r="Z409">
            <v>883828</v>
          </cell>
          <cell r="AA409">
            <v>944911</v>
          </cell>
          <cell r="AB409" t="str">
            <v>ERGA</v>
          </cell>
          <cell r="AC409">
            <v>1101</v>
          </cell>
          <cell r="AD409">
            <v>2</v>
          </cell>
          <cell r="AE409">
            <v>41179</v>
          </cell>
        </row>
        <row r="410">
          <cell r="A410" t="str">
            <v>SMA</v>
          </cell>
          <cell r="B410">
            <v>2</v>
          </cell>
          <cell r="C410" t="str">
            <v>DRAM</v>
          </cell>
          <cell r="D410">
            <v>21</v>
          </cell>
          <cell r="E410">
            <v>1</v>
          </cell>
          <cell r="F410" t="str">
            <v xml:space="preserve">B </v>
          </cell>
          <cell r="G410">
            <v>10</v>
          </cell>
          <cell r="H410">
            <v>15</v>
          </cell>
          <cell r="I410">
            <v>29137</v>
          </cell>
          <cell r="J410">
            <v>0</v>
          </cell>
          <cell r="K410">
            <v>0</v>
          </cell>
          <cell r="L410">
            <v>0</v>
          </cell>
          <cell r="M410">
            <v>0</v>
          </cell>
          <cell r="N410">
            <v>0</v>
          </cell>
          <cell r="O410">
            <v>625305</v>
          </cell>
          <cell r="P410">
            <v>0</v>
          </cell>
          <cell r="Q410">
            <v>0</v>
          </cell>
          <cell r="R410">
            <v>-11853</v>
          </cell>
          <cell r="S410">
            <v>0</v>
          </cell>
          <cell r="T410">
            <v>0</v>
          </cell>
          <cell r="U410">
            <v>156346</v>
          </cell>
          <cell r="V410">
            <v>0</v>
          </cell>
          <cell r="W410">
            <v>0</v>
          </cell>
          <cell r="X410">
            <v>0</v>
          </cell>
          <cell r="Y410">
            <v>5960</v>
          </cell>
          <cell r="Z410">
            <v>625305</v>
          </cell>
          <cell r="AA410">
            <v>619412</v>
          </cell>
          <cell r="AB410" t="str">
            <v>ERGA</v>
          </cell>
          <cell r="AC410">
            <v>1101</v>
          </cell>
          <cell r="AD410">
            <v>2</v>
          </cell>
          <cell r="AE410">
            <v>29137</v>
          </cell>
        </row>
        <row r="411">
          <cell r="A411" t="str">
            <v>SMA</v>
          </cell>
          <cell r="B411">
            <v>2</v>
          </cell>
          <cell r="C411" t="str">
            <v>DRAM</v>
          </cell>
          <cell r="D411">
            <v>21</v>
          </cell>
          <cell r="E411">
            <v>1</v>
          </cell>
          <cell r="F411" t="str">
            <v xml:space="preserve">B </v>
          </cell>
          <cell r="G411">
            <v>11</v>
          </cell>
          <cell r="H411">
            <v>6751</v>
          </cell>
          <cell r="I411">
            <v>147084</v>
          </cell>
          <cell r="J411">
            <v>0</v>
          </cell>
          <cell r="K411">
            <v>0</v>
          </cell>
          <cell r="L411">
            <v>0</v>
          </cell>
          <cell r="M411">
            <v>0</v>
          </cell>
          <cell r="N411">
            <v>0</v>
          </cell>
          <cell r="O411">
            <v>830486</v>
          </cell>
          <cell r="P411">
            <v>0</v>
          </cell>
          <cell r="Q411">
            <v>0</v>
          </cell>
          <cell r="R411">
            <v>6681</v>
          </cell>
          <cell r="S411">
            <v>0</v>
          </cell>
          <cell r="T411">
            <v>38170</v>
          </cell>
          <cell r="U411">
            <v>0</v>
          </cell>
          <cell r="V411">
            <v>4607</v>
          </cell>
          <cell r="W411">
            <v>0</v>
          </cell>
          <cell r="X411">
            <v>0</v>
          </cell>
          <cell r="Y411">
            <v>18888</v>
          </cell>
          <cell r="Z411">
            <v>830486</v>
          </cell>
          <cell r="AA411">
            <v>898832</v>
          </cell>
          <cell r="AB411" t="str">
            <v>ERGA</v>
          </cell>
          <cell r="AC411">
            <v>1101</v>
          </cell>
          <cell r="AD411">
            <v>2</v>
          </cell>
          <cell r="AE411">
            <v>113911</v>
          </cell>
        </row>
        <row r="412">
          <cell r="A412" t="str">
            <v>SMA</v>
          </cell>
          <cell r="B412">
            <v>2</v>
          </cell>
          <cell r="C412" t="str">
            <v>DRAM</v>
          </cell>
          <cell r="D412">
            <v>21</v>
          </cell>
          <cell r="E412">
            <v>1</v>
          </cell>
          <cell r="F412" t="str">
            <v xml:space="preserve">B </v>
          </cell>
          <cell r="G412">
            <v>12</v>
          </cell>
          <cell r="H412">
            <v>4701</v>
          </cell>
          <cell r="I412">
            <v>254016</v>
          </cell>
          <cell r="J412">
            <v>0</v>
          </cell>
          <cell r="K412">
            <v>0</v>
          </cell>
          <cell r="L412">
            <v>0</v>
          </cell>
          <cell r="M412">
            <v>0</v>
          </cell>
          <cell r="N412">
            <v>0</v>
          </cell>
          <cell r="O412">
            <v>2273940</v>
          </cell>
          <cell r="P412">
            <v>0</v>
          </cell>
          <cell r="Q412">
            <v>0</v>
          </cell>
          <cell r="R412">
            <v>19721</v>
          </cell>
          <cell r="S412">
            <v>-6</v>
          </cell>
          <cell r="T412">
            <v>25498</v>
          </cell>
          <cell r="U412">
            <v>386819</v>
          </cell>
          <cell r="V412">
            <v>1975</v>
          </cell>
          <cell r="W412">
            <v>0</v>
          </cell>
          <cell r="X412">
            <v>0</v>
          </cell>
          <cell r="Y412">
            <v>80926</v>
          </cell>
          <cell r="Z412">
            <v>2273940</v>
          </cell>
          <cell r="AA412">
            <v>2402054</v>
          </cell>
          <cell r="AB412" t="str">
            <v>ERGA</v>
          </cell>
          <cell r="AC412">
            <v>1101</v>
          </cell>
          <cell r="AD412">
            <v>2</v>
          </cell>
          <cell r="AE412">
            <v>254016</v>
          </cell>
        </row>
        <row r="413">
          <cell r="A413" t="str">
            <v>SMA</v>
          </cell>
          <cell r="B413">
            <v>2</v>
          </cell>
          <cell r="C413" t="str">
            <v>DRAM</v>
          </cell>
          <cell r="D413">
            <v>21</v>
          </cell>
          <cell r="E413">
            <v>1</v>
          </cell>
          <cell r="F413" t="str">
            <v xml:space="preserve">B </v>
          </cell>
          <cell r="G413">
            <v>13</v>
          </cell>
          <cell r="H413">
            <v>232</v>
          </cell>
          <cell r="I413">
            <v>26562</v>
          </cell>
          <cell r="J413">
            <v>0</v>
          </cell>
          <cell r="K413">
            <v>0</v>
          </cell>
          <cell r="L413">
            <v>0</v>
          </cell>
          <cell r="M413">
            <v>0</v>
          </cell>
          <cell r="N413">
            <v>0</v>
          </cell>
          <cell r="O413">
            <v>326226</v>
          </cell>
          <cell r="P413">
            <v>0</v>
          </cell>
          <cell r="Q413">
            <v>0</v>
          </cell>
          <cell r="R413">
            <v>3323</v>
          </cell>
          <cell r="S413">
            <v>0</v>
          </cell>
          <cell r="T413">
            <v>2590</v>
          </cell>
          <cell r="U413">
            <v>55473</v>
          </cell>
          <cell r="V413">
            <v>94</v>
          </cell>
          <cell r="W413">
            <v>0</v>
          </cell>
          <cell r="X413">
            <v>0</v>
          </cell>
          <cell r="Y413">
            <v>17721</v>
          </cell>
          <cell r="Z413">
            <v>326226</v>
          </cell>
          <cell r="AA413">
            <v>349954</v>
          </cell>
          <cell r="AB413" t="str">
            <v>ERGA</v>
          </cell>
          <cell r="AC413">
            <v>1101</v>
          </cell>
          <cell r="AD413">
            <v>2</v>
          </cell>
          <cell r="AE413">
            <v>26562</v>
          </cell>
        </row>
        <row r="414">
          <cell r="A414" t="str">
            <v>SMA</v>
          </cell>
          <cell r="B414">
            <v>2</v>
          </cell>
          <cell r="C414" t="str">
            <v>DRAM</v>
          </cell>
          <cell r="D414">
            <v>21</v>
          </cell>
          <cell r="E414">
            <v>1</v>
          </cell>
          <cell r="F414" t="str">
            <v xml:space="preserve">B </v>
          </cell>
          <cell r="G414">
            <v>14</v>
          </cell>
          <cell r="H414">
            <v>17</v>
          </cell>
          <cell r="I414">
            <v>2547</v>
          </cell>
          <cell r="J414">
            <v>0</v>
          </cell>
          <cell r="K414">
            <v>0</v>
          </cell>
          <cell r="L414">
            <v>0</v>
          </cell>
          <cell r="M414">
            <v>0</v>
          </cell>
          <cell r="N414">
            <v>0</v>
          </cell>
          <cell r="O414">
            <v>32411</v>
          </cell>
          <cell r="P414">
            <v>0</v>
          </cell>
          <cell r="Q414">
            <v>0</v>
          </cell>
          <cell r="R414">
            <v>357</v>
          </cell>
          <cell r="S414">
            <v>0</v>
          </cell>
          <cell r="T414">
            <v>0</v>
          </cell>
          <cell r="U414">
            <v>5512</v>
          </cell>
          <cell r="V414">
            <v>0</v>
          </cell>
          <cell r="W414">
            <v>0</v>
          </cell>
          <cell r="X414">
            <v>0</v>
          </cell>
          <cell r="Y414">
            <v>1024</v>
          </cell>
          <cell r="Z414">
            <v>32411</v>
          </cell>
          <cell r="AA414">
            <v>33792</v>
          </cell>
          <cell r="AB414" t="str">
            <v>ERGA</v>
          </cell>
          <cell r="AC414">
            <v>1101</v>
          </cell>
          <cell r="AD414">
            <v>2</v>
          </cell>
          <cell r="AE414">
            <v>2547</v>
          </cell>
        </row>
        <row r="415">
          <cell r="A415" t="str">
            <v>SMA</v>
          </cell>
          <cell r="B415">
            <v>2</v>
          </cell>
          <cell r="C415" t="str">
            <v>DRAM</v>
          </cell>
          <cell r="D415">
            <v>21</v>
          </cell>
          <cell r="E415">
            <v>1</v>
          </cell>
          <cell r="F415" t="str">
            <v xml:space="preserve">B </v>
          </cell>
          <cell r="G415">
            <v>15</v>
          </cell>
          <cell r="H415">
            <v>24</v>
          </cell>
          <cell r="I415">
            <v>17367</v>
          </cell>
          <cell r="J415">
            <v>0</v>
          </cell>
          <cell r="K415">
            <v>0</v>
          </cell>
          <cell r="L415">
            <v>0</v>
          </cell>
          <cell r="M415">
            <v>0</v>
          </cell>
          <cell r="N415">
            <v>0</v>
          </cell>
          <cell r="O415">
            <v>353528</v>
          </cell>
          <cell r="P415">
            <v>0</v>
          </cell>
          <cell r="Q415">
            <v>0</v>
          </cell>
          <cell r="R415">
            <v>508</v>
          </cell>
          <cell r="S415">
            <v>0</v>
          </cell>
          <cell r="T415">
            <v>32</v>
          </cell>
          <cell r="U415">
            <v>85216</v>
          </cell>
          <cell r="V415">
            <v>0</v>
          </cell>
          <cell r="W415">
            <v>0</v>
          </cell>
          <cell r="X415">
            <v>0</v>
          </cell>
          <cell r="Y415">
            <v>-110</v>
          </cell>
          <cell r="Z415">
            <v>353528</v>
          </cell>
          <cell r="AA415">
            <v>353958</v>
          </cell>
          <cell r="AB415" t="str">
            <v>ERGA</v>
          </cell>
          <cell r="AC415">
            <v>1101</v>
          </cell>
          <cell r="AD415">
            <v>2</v>
          </cell>
          <cell r="AE415">
            <v>17367</v>
          </cell>
        </row>
        <row r="416">
          <cell r="A416" t="str">
            <v>SMA</v>
          </cell>
          <cell r="B416">
            <v>2</v>
          </cell>
          <cell r="C416" t="str">
            <v>DRAM</v>
          </cell>
          <cell r="D416">
            <v>21</v>
          </cell>
          <cell r="E416">
            <v>2</v>
          </cell>
          <cell r="F416" t="str">
            <v>A4</v>
          </cell>
          <cell r="G416">
            <v>22</v>
          </cell>
          <cell r="H416">
            <v>3</v>
          </cell>
          <cell r="I416">
            <v>410293</v>
          </cell>
          <cell r="J416">
            <v>38309</v>
          </cell>
          <cell r="K416">
            <v>371984</v>
          </cell>
          <cell r="L416">
            <v>2106</v>
          </cell>
          <cell r="M416">
            <v>1429</v>
          </cell>
          <cell r="N416">
            <v>987</v>
          </cell>
          <cell r="O416">
            <v>2922363</v>
          </cell>
          <cell r="P416">
            <v>3030710</v>
          </cell>
          <cell r="Q416">
            <v>227072</v>
          </cell>
          <cell r="R416">
            <v>0</v>
          </cell>
          <cell r="S416">
            <v>0</v>
          </cell>
          <cell r="T416">
            <v>7406</v>
          </cell>
          <cell r="U416">
            <v>1566442</v>
          </cell>
          <cell r="V416">
            <v>0</v>
          </cell>
          <cell r="W416">
            <v>85623</v>
          </cell>
          <cell r="X416">
            <v>0</v>
          </cell>
          <cell r="Y416">
            <v>5960</v>
          </cell>
          <cell r="Z416">
            <v>6265768</v>
          </cell>
          <cell r="AA416">
            <v>6279134</v>
          </cell>
          <cell r="AB416" t="str">
            <v>ERGA</v>
          </cell>
          <cell r="AC416">
            <v>1101</v>
          </cell>
          <cell r="AD416">
            <v>2</v>
          </cell>
          <cell r="AE416">
            <v>410293</v>
          </cell>
        </row>
        <row r="417">
          <cell r="A417" t="str">
            <v>SMA</v>
          </cell>
          <cell r="B417">
            <v>2</v>
          </cell>
          <cell r="C417" t="str">
            <v>DRAM</v>
          </cell>
          <cell r="D417">
            <v>21</v>
          </cell>
          <cell r="E417">
            <v>2</v>
          </cell>
          <cell r="F417" t="str">
            <v>A4</v>
          </cell>
          <cell r="G417">
            <v>21</v>
          </cell>
          <cell r="H417">
            <v>2</v>
          </cell>
          <cell r="I417">
            <v>401400</v>
          </cell>
          <cell r="J417">
            <v>33460</v>
          </cell>
          <cell r="K417">
            <v>367940</v>
          </cell>
          <cell r="L417">
            <v>929</v>
          </cell>
          <cell r="M417">
            <v>900</v>
          </cell>
          <cell r="N417">
            <v>0</v>
          </cell>
          <cell r="O417">
            <v>4432765</v>
          </cell>
          <cell r="P417">
            <v>681649</v>
          </cell>
          <cell r="Q417">
            <v>38012</v>
          </cell>
          <cell r="R417">
            <v>133922</v>
          </cell>
          <cell r="S417">
            <v>0</v>
          </cell>
          <cell r="T417">
            <v>0</v>
          </cell>
          <cell r="U417">
            <v>1290179</v>
          </cell>
          <cell r="V417">
            <v>0</v>
          </cell>
          <cell r="W417">
            <v>8288</v>
          </cell>
          <cell r="X417">
            <v>0</v>
          </cell>
          <cell r="Y417">
            <v>2980</v>
          </cell>
          <cell r="Z417">
            <v>5160714</v>
          </cell>
          <cell r="AA417">
            <v>5297616</v>
          </cell>
          <cell r="AB417" t="str">
            <v>ERGA</v>
          </cell>
          <cell r="AC417">
            <v>1101</v>
          </cell>
          <cell r="AD417">
            <v>2</v>
          </cell>
          <cell r="AE417">
            <v>401400</v>
          </cell>
        </row>
        <row r="418">
          <cell r="A418" t="str">
            <v>SMA</v>
          </cell>
          <cell r="B418">
            <v>2</v>
          </cell>
          <cell r="C418" t="str">
            <v>DRAM</v>
          </cell>
          <cell r="D418">
            <v>21</v>
          </cell>
          <cell r="E418">
            <v>2</v>
          </cell>
          <cell r="F418" t="str">
            <v>A4</v>
          </cell>
          <cell r="G418">
            <v>20</v>
          </cell>
          <cell r="H418">
            <v>23</v>
          </cell>
          <cell r="I418">
            <v>299535</v>
          </cell>
          <cell r="J418">
            <v>0</v>
          </cell>
          <cell r="K418">
            <v>0</v>
          </cell>
          <cell r="L418">
            <v>1619</v>
          </cell>
          <cell r="M418">
            <v>0</v>
          </cell>
          <cell r="N418">
            <v>0</v>
          </cell>
          <cell r="O418">
            <v>3437066</v>
          </cell>
          <cell r="P418">
            <v>1267139</v>
          </cell>
          <cell r="Q418">
            <v>430336</v>
          </cell>
          <cell r="R418">
            <v>53195</v>
          </cell>
          <cell r="S418">
            <v>0</v>
          </cell>
          <cell r="T418">
            <v>183827</v>
          </cell>
          <cell r="U418">
            <v>1342340</v>
          </cell>
          <cell r="V418">
            <v>0</v>
          </cell>
          <cell r="W418">
            <v>234802</v>
          </cell>
          <cell r="X418">
            <v>0</v>
          </cell>
          <cell r="Y418">
            <v>26162</v>
          </cell>
          <cell r="Z418">
            <v>5369343</v>
          </cell>
          <cell r="AA418">
            <v>5632527</v>
          </cell>
          <cell r="AB418" t="str">
            <v>ERGA</v>
          </cell>
          <cell r="AC418">
            <v>1101</v>
          </cell>
          <cell r="AD418">
            <v>2</v>
          </cell>
          <cell r="AE418">
            <v>299535</v>
          </cell>
        </row>
        <row r="419">
          <cell r="A419" t="str">
            <v>SMA</v>
          </cell>
          <cell r="B419">
            <v>2</v>
          </cell>
          <cell r="C419" t="str">
            <v>DRAM</v>
          </cell>
          <cell r="D419">
            <v>21</v>
          </cell>
          <cell r="E419">
            <v>2</v>
          </cell>
          <cell r="F419" t="str">
            <v xml:space="preserve">B </v>
          </cell>
          <cell r="G419">
            <v>0</v>
          </cell>
          <cell r="H419">
            <v>304</v>
          </cell>
          <cell r="I419">
            <v>139489</v>
          </cell>
          <cell r="J419">
            <v>0</v>
          </cell>
          <cell r="K419">
            <v>0</v>
          </cell>
          <cell r="L419">
            <v>0</v>
          </cell>
          <cell r="M419">
            <v>0</v>
          </cell>
          <cell r="N419">
            <v>0</v>
          </cell>
          <cell r="O419">
            <v>2912683</v>
          </cell>
          <cell r="P419">
            <v>0</v>
          </cell>
          <cell r="Q419">
            <v>0</v>
          </cell>
          <cell r="R419">
            <v>47070</v>
          </cell>
          <cell r="S419">
            <v>0</v>
          </cell>
          <cell r="T419">
            <v>178770</v>
          </cell>
          <cell r="U419">
            <v>725800</v>
          </cell>
          <cell r="V419">
            <v>94</v>
          </cell>
          <cell r="W419">
            <v>0</v>
          </cell>
          <cell r="X419">
            <v>0</v>
          </cell>
          <cell r="Y419">
            <v>46019</v>
          </cell>
          <cell r="Z419">
            <v>2912683</v>
          </cell>
          <cell r="AA419">
            <v>3184636</v>
          </cell>
          <cell r="AB419" t="str">
            <v>ERGA</v>
          </cell>
          <cell r="AC419">
            <v>1101</v>
          </cell>
          <cell r="AD419">
            <v>2</v>
          </cell>
          <cell r="AE419">
            <v>136009</v>
          </cell>
        </row>
        <row r="420">
          <cell r="A420" t="str">
            <v>SMA</v>
          </cell>
          <cell r="B420">
            <v>2</v>
          </cell>
          <cell r="C420" t="str">
            <v>DRAM</v>
          </cell>
          <cell r="D420">
            <v>21</v>
          </cell>
          <cell r="E420">
            <v>3</v>
          </cell>
          <cell r="F420" t="str">
            <v>A4</v>
          </cell>
          <cell r="G420">
            <v>21</v>
          </cell>
          <cell r="H420">
            <v>1</v>
          </cell>
          <cell r="I420">
            <v>15845</v>
          </cell>
          <cell r="J420">
            <v>1156</v>
          </cell>
          <cell r="K420">
            <v>14689</v>
          </cell>
          <cell r="L420">
            <v>115</v>
          </cell>
          <cell r="M420">
            <v>115</v>
          </cell>
          <cell r="N420">
            <v>0</v>
          </cell>
          <cell r="O420">
            <v>165913</v>
          </cell>
          <cell r="P420">
            <v>79427</v>
          </cell>
          <cell r="Q420">
            <v>0</v>
          </cell>
          <cell r="R420">
            <v>0</v>
          </cell>
          <cell r="S420">
            <v>0</v>
          </cell>
          <cell r="T420">
            <v>0</v>
          </cell>
          <cell r="U420">
            <v>61335</v>
          </cell>
          <cell r="V420">
            <v>0</v>
          </cell>
          <cell r="W420">
            <v>0</v>
          </cell>
          <cell r="X420">
            <v>0</v>
          </cell>
          <cell r="Y420">
            <v>2980</v>
          </cell>
          <cell r="Z420">
            <v>245340</v>
          </cell>
          <cell r="AA420">
            <v>248320</v>
          </cell>
          <cell r="AB420" t="str">
            <v>ERGA</v>
          </cell>
          <cell r="AC420">
            <v>1101</v>
          </cell>
          <cell r="AD420">
            <v>2</v>
          </cell>
          <cell r="AE420">
            <v>15845</v>
          </cell>
        </row>
        <row r="421">
          <cell r="A421" t="str">
            <v>SMA</v>
          </cell>
          <cell r="B421">
            <v>2</v>
          </cell>
          <cell r="C421" t="str">
            <v>DRAM</v>
          </cell>
          <cell r="D421">
            <v>21</v>
          </cell>
          <cell r="E421">
            <v>3</v>
          </cell>
          <cell r="F421" t="str">
            <v>A4</v>
          </cell>
          <cell r="G421">
            <v>20</v>
          </cell>
          <cell r="H421">
            <v>38</v>
          </cell>
          <cell r="I421">
            <v>461502</v>
          </cell>
          <cell r="J421">
            <v>0</v>
          </cell>
          <cell r="K421">
            <v>0</v>
          </cell>
          <cell r="L421">
            <v>1826</v>
          </cell>
          <cell r="M421">
            <v>0</v>
          </cell>
          <cell r="N421">
            <v>0</v>
          </cell>
          <cell r="O421">
            <v>5295584</v>
          </cell>
          <cell r="P421">
            <v>1429152</v>
          </cell>
          <cell r="Q421">
            <v>360535</v>
          </cell>
          <cell r="R421">
            <v>21387</v>
          </cell>
          <cell r="S421">
            <v>0</v>
          </cell>
          <cell r="T421">
            <v>130000</v>
          </cell>
          <cell r="U421">
            <v>1794803</v>
          </cell>
          <cell r="V421">
            <v>0</v>
          </cell>
          <cell r="W421">
            <v>93920</v>
          </cell>
          <cell r="X421">
            <v>0</v>
          </cell>
          <cell r="Y421">
            <v>81880</v>
          </cell>
          <cell r="Z421">
            <v>7179191</v>
          </cell>
          <cell r="AA421">
            <v>7412458</v>
          </cell>
          <cell r="AB421" t="str">
            <v>ERGA</v>
          </cell>
          <cell r="AC421">
            <v>1101</v>
          </cell>
          <cell r="AD421">
            <v>2</v>
          </cell>
          <cell r="AE421">
            <v>461502</v>
          </cell>
        </row>
        <row r="422">
          <cell r="A422" t="str">
            <v>SMA</v>
          </cell>
          <cell r="B422">
            <v>2</v>
          </cell>
          <cell r="C422" t="str">
            <v>DRAM</v>
          </cell>
          <cell r="D422">
            <v>21</v>
          </cell>
          <cell r="E422">
            <v>3</v>
          </cell>
          <cell r="F422" t="str">
            <v xml:space="preserve">B </v>
          </cell>
          <cell r="G422">
            <v>0</v>
          </cell>
          <cell r="H422">
            <v>3462</v>
          </cell>
          <cell r="I422">
            <v>727792</v>
          </cell>
          <cell r="J422">
            <v>0</v>
          </cell>
          <cell r="K422">
            <v>0</v>
          </cell>
          <cell r="L422">
            <v>0</v>
          </cell>
          <cell r="M422">
            <v>0</v>
          </cell>
          <cell r="N422">
            <v>0</v>
          </cell>
          <cell r="O422">
            <v>15157181</v>
          </cell>
          <cell r="P422">
            <v>0</v>
          </cell>
          <cell r="Q422">
            <v>0</v>
          </cell>
          <cell r="R422">
            <v>186562</v>
          </cell>
          <cell r="S422">
            <v>3</v>
          </cell>
          <cell r="T422">
            <v>455893</v>
          </cell>
          <cell r="U422">
            <v>3747328</v>
          </cell>
          <cell r="V422">
            <v>471</v>
          </cell>
          <cell r="W422">
            <v>0</v>
          </cell>
          <cell r="X422">
            <v>0</v>
          </cell>
          <cell r="Y422">
            <v>545997</v>
          </cell>
          <cell r="Z422">
            <v>15157181</v>
          </cell>
          <cell r="AA422">
            <v>16346107</v>
          </cell>
          <cell r="AB422" t="str">
            <v>ERGA</v>
          </cell>
          <cell r="AC422">
            <v>1101</v>
          </cell>
          <cell r="AD422">
            <v>2</v>
          </cell>
          <cell r="AE422">
            <v>701981</v>
          </cell>
        </row>
        <row r="423">
          <cell r="A423" t="str">
            <v>SMA</v>
          </cell>
          <cell r="B423">
            <v>2</v>
          </cell>
          <cell r="C423" t="str">
            <v>DRAM</v>
          </cell>
          <cell r="D423">
            <v>21</v>
          </cell>
          <cell r="E423">
            <v>4</v>
          </cell>
          <cell r="F423" t="str">
            <v>A4</v>
          </cell>
          <cell r="G423">
            <v>22</v>
          </cell>
          <cell r="H423">
            <v>1</v>
          </cell>
          <cell r="I423">
            <v>18813</v>
          </cell>
          <cell r="J423">
            <v>0</v>
          </cell>
          <cell r="K423">
            <v>18813</v>
          </cell>
          <cell r="L423">
            <v>128</v>
          </cell>
          <cell r="M423">
            <v>122</v>
          </cell>
          <cell r="N423">
            <v>6</v>
          </cell>
          <cell r="O423">
            <v>81987</v>
          </cell>
          <cell r="P423">
            <v>65234</v>
          </cell>
          <cell r="Q423">
            <v>0</v>
          </cell>
          <cell r="R423">
            <v>0</v>
          </cell>
          <cell r="S423">
            <v>0</v>
          </cell>
          <cell r="T423">
            <v>0</v>
          </cell>
          <cell r="U423">
            <v>0</v>
          </cell>
          <cell r="V423">
            <v>0</v>
          </cell>
          <cell r="W423">
            <v>0</v>
          </cell>
          <cell r="X423">
            <v>0</v>
          </cell>
          <cell r="Y423">
            <v>0</v>
          </cell>
          <cell r="Z423">
            <v>147221</v>
          </cell>
          <cell r="AA423">
            <v>147221</v>
          </cell>
          <cell r="AB423" t="str">
            <v>ERGA</v>
          </cell>
          <cell r="AC423">
            <v>1101</v>
          </cell>
          <cell r="AD423">
            <v>2</v>
          </cell>
          <cell r="AE423">
            <v>18813</v>
          </cell>
        </row>
        <row r="424">
          <cell r="A424" t="str">
            <v>SMA</v>
          </cell>
          <cell r="B424">
            <v>2</v>
          </cell>
          <cell r="C424" t="str">
            <v>DRAM</v>
          </cell>
          <cell r="D424">
            <v>21</v>
          </cell>
          <cell r="E424">
            <v>4</v>
          </cell>
          <cell r="F424" t="str">
            <v>A4</v>
          </cell>
          <cell r="G424">
            <v>20</v>
          </cell>
          <cell r="H424">
            <v>3</v>
          </cell>
          <cell r="I424">
            <v>14912</v>
          </cell>
          <cell r="J424">
            <v>0</v>
          </cell>
          <cell r="K424">
            <v>0</v>
          </cell>
          <cell r="L424">
            <v>85</v>
          </cell>
          <cell r="M424">
            <v>0</v>
          </cell>
          <cell r="N424">
            <v>0</v>
          </cell>
          <cell r="O424">
            <v>115494</v>
          </cell>
          <cell r="P424">
            <v>44880</v>
          </cell>
          <cell r="Q424">
            <v>0</v>
          </cell>
          <cell r="R424">
            <v>1721</v>
          </cell>
          <cell r="S424">
            <v>0</v>
          </cell>
          <cell r="T424">
            <v>0</v>
          </cell>
          <cell r="U424">
            <v>0</v>
          </cell>
          <cell r="V424">
            <v>0</v>
          </cell>
          <cell r="W424">
            <v>0</v>
          </cell>
          <cell r="X424">
            <v>0</v>
          </cell>
          <cell r="Y424">
            <v>0</v>
          </cell>
          <cell r="Z424">
            <v>160374</v>
          </cell>
          <cell r="AA424">
            <v>162095</v>
          </cell>
          <cell r="AB424" t="str">
            <v>ERGA</v>
          </cell>
          <cell r="AC424">
            <v>1101</v>
          </cell>
          <cell r="AD424">
            <v>2</v>
          </cell>
          <cell r="AE424">
            <v>14912</v>
          </cell>
        </row>
        <row r="425">
          <cell r="A425" t="str">
            <v>SMA</v>
          </cell>
          <cell r="B425">
            <v>2</v>
          </cell>
          <cell r="C425" t="str">
            <v>DRAM</v>
          </cell>
          <cell r="D425">
            <v>21</v>
          </cell>
          <cell r="E425">
            <v>4</v>
          </cell>
          <cell r="F425" t="str">
            <v xml:space="preserve">B </v>
          </cell>
          <cell r="G425">
            <v>0</v>
          </cell>
          <cell r="H425">
            <v>968</v>
          </cell>
          <cell r="I425">
            <v>157185</v>
          </cell>
          <cell r="J425">
            <v>0</v>
          </cell>
          <cell r="K425">
            <v>0</v>
          </cell>
          <cell r="L425">
            <v>0</v>
          </cell>
          <cell r="M425">
            <v>0</v>
          </cell>
          <cell r="N425">
            <v>0</v>
          </cell>
          <cell r="O425">
            <v>1543058</v>
          </cell>
          <cell r="P425">
            <v>0</v>
          </cell>
          <cell r="Q425">
            <v>0</v>
          </cell>
          <cell r="R425">
            <v>17</v>
          </cell>
          <cell r="S425">
            <v>0</v>
          </cell>
          <cell r="T425">
            <v>63830</v>
          </cell>
          <cell r="U425">
            <v>0</v>
          </cell>
          <cell r="V425">
            <v>68911</v>
          </cell>
          <cell r="W425">
            <v>0</v>
          </cell>
          <cell r="X425">
            <v>0</v>
          </cell>
          <cell r="Y425">
            <v>0</v>
          </cell>
          <cell r="Z425">
            <v>1543058</v>
          </cell>
          <cell r="AA425">
            <v>1675816</v>
          </cell>
          <cell r="AB425" t="str">
            <v>ERGA</v>
          </cell>
          <cell r="AC425">
            <v>1101</v>
          </cell>
          <cell r="AD425">
            <v>2</v>
          </cell>
          <cell r="AE425">
            <v>147434</v>
          </cell>
        </row>
        <row r="426">
          <cell r="A426" t="str">
            <v>SMA</v>
          </cell>
          <cell r="B426">
            <v>2</v>
          </cell>
          <cell r="C426" t="str">
            <v>DRAM</v>
          </cell>
          <cell r="D426">
            <v>21</v>
          </cell>
          <cell r="E426">
            <v>4</v>
          </cell>
          <cell r="F426" t="str">
            <v>A4</v>
          </cell>
          <cell r="G426">
            <v>23</v>
          </cell>
          <cell r="H426">
            <v>1</v>
          </cell>
          <cell r="I426">
            <v>3419</v>
          </cell>
          <cell r="J426">
            <v>49</v>
          </cell>
          <cell r="K426">
            <v>1957</v>
          </cell>
          <cell r="L426">
            <v>22</v>
          </cell>
          <cell r="M426">
            <v>22</v>
          </cell>
          <cell r="N426">
            <v>0</v>
          </cell>
          <cell r="O426">
            <v>11246</v>
          </cell>
          <cell r="P426">
            <v>10252</v>
          </cell>
          <cell r="Q426">
            <v>7836</v>
          </cell>
          <cell r="R426">
            <v>0</v>
          </cell>
          <cell r="S426">
            <v>0</v>
          </cell>
          <cell r="T426">
            <v>0</v>
          </cell>
          <cell r="U426">
            <v>0</v>
          </cell>
          <cell r="V426">
            <v>0</v>
          </cell>
          <cell r="W426">
            <v>10718</v>
          </cell>
          <cell r="X426">
            <v>0</v>
          </cell>
          <cell r="Y426">
            <v>0</v>
          </cell>
          <cell r="Z426">
            <v>40052</v>
          </cell>
          <cell r="AA426">
            <v>40052</v>
          </cell>
          <cell r="AB426" t="str">
            <v>ERGA</v>
          </cell>
          <cell r="AC426">
            <v>1101</v>
          </cell>
          <cell r="AD426">
            <v>2</v>
          </cell>
          <cell r="AE426">
            <v>3419</v>
          </cell>
        </row>
        <row r="427">
          <cell r="A427" t="str">
            <v>SMA</v>
          </cell>
          <cell r="B427">
            <v>2</v>
          </cell>
          <cell r="C427" t="str">
            <v>DRAM</v>
          </cell>
          <cell r="D427">
            <v>21</v>
          </cell>
          <cell r="E427">
            <v>5</v>
          </cell>
          <cell r="F427" t="str">
            <v>A4</v>
          </cell>
          <cell r="G427">
            <v>21</v>
          </cell>
          <cell r="H427">
            <v>1</v>
          </cell>
          <cell r="I427">
            <v>9685</v>
          </cell>
          <cell r="J427">
            <v>512</v>
          </cell>
          <cell r="K427">
            <v>9173</v>
          </cell>
          <cell r="L427">
            <v>68</v>
          </cell>
          <cell r="M427">
            <v>68</v>
          </cell>
          <cell r="N427">
            <v>0</v>
          </cell>
          <cell r="O427">
            <v>90706</v>
          </cell>
          <cell r="P427">
            <v>46965</v>
          </cell>
          <cell r="Q427">
            <v>0</v>
          </cell>
          <cell r="R427">
            <v>0</v>
          </cell>
          <cell r="S427">
            <v>0</v>
          </cell>
          <cell r="T427">
            <v>0</v>
          </cell>
          <cell r="U427">
            <v>34418</v>
          </cell>
          <cell r="V427">
            <v>0</v>
          </cell>
          <cell r="W427">
            <v>0</v>
          </cell>
          <cell r="X427">
            <v>0</v>
          </cell>
          <cell r="Y427">
            <v>0</v>
          </cell>
          <cell r="Z427">
            <v>137671</v>
          </cell>
          <cell r="AA427">
            <v>137671</v>
          </cell>
          <cell r="AB427" t="str">
            <v>ERGA</v>
          </cell>
          <cell r="AC427">
            <v>1101</v>
          </cell>
          <cell r="AD427">
            <v>2</v>
          </cell>
          <cell r="AE427">
            <v>9685</v>
          </cell>
        </row>
        <row r="428">
          <cell r="A428" t="str">
            <v>SMA</v>
          </cell>
          <cell r="B428">
            <v>2</v>
          </cell>
          <cell r="C428" t="str">
            <v>DRAM</v>
          </cell>
          <cell r="D428">
            <v>21</v>
          </cell>
          <cell r="E428">
            <v>5</v>
          </cell>
          <cell r="F428" t="str">
            <v>A4</v>
          </cell>
          <cell r="G428">
            <v>20</v>
          </cell>
          <cell r="H428">
            <v>13</v>
          </cell>
          <cell r="I428">
            <v>67508</v>
          </cell>
          <cell r="J428">
            <v>0</v>
          </cell>
          <cell r="K428">
            <v>0</v>
          </cell>
          <cell r="L428">
            <v>322</v>
          </cell>
          <cell r="M428">
            <v>0</v>
          </cell>
          <cell r="N428">
            <v>0</v>
          </cell>
          <cell r="O428">
            <v>678862</v>
          </cell>
          <cell r="P428">
            <v>226386</v>
          </cell>
          <cell r="Q428">
            <v>56378</v>
          </cell>
          <cell r="R428">
            <v>5869</v>
          </cell>
          <cell r="S428">
            <v>0</v>
          </cell>
          <cell r="T428">
            <v>0</v>
          </cell>
          <cell r="U428">
            <v>137428</v>
          </cell>
          <cell r="V428">
            <v>0</v>
          </cell>
          <cell r="W428">
            <v>16045</v>
          </cell>
          <cell r="X428">
            <v>0</v>
          </cell>
          <cell r="Y428">
            <v>0</v>
          </cell>
          <cell r="Z428">
            <v>977671</v>
          </cell>
          <cell r="AA428">
            <v>983540</v>
          </cell>
          <cell r="AB428" t="str">
            <v>ERGA</v>
          </cell>
          <cell r="AC428">
            <v>1101</v>
          </cell>
          <cell r="AD428">
            <v>2</v>
          </cell>
          <cell r="AE428">
            <v>67508</v>
          </cell>
        </row>
        <row r="429">
          <cell r="A429" t="str">
            <v>SMA</v>
          </cell>
          <cell r="B429">
            <v>2</v>
          </cell>
          <cell r="C429" t="str">
            <v>DRAM</v>
          </cell>
          <cell r="D429">
            <v>21</v>
          </cell>
          <cell r="E429">
            <v>5</v>
          </cell>
          <cell r="F429" t="str">
            <v xml:space="preserve">B </v>
          </cell>
          <cell r="G429">
            <v>0</v>
          </cell>
          <cell r="H429">
            <v>709</v>
          </cell>
          <cell r="I429">
            <v>269904</v>
          </cell>
          <cell r="J429">
            <v>0</v>
          </cell>
          <cell r="K429">
            <v>0</v>
          </cell>
          <cell r="L429">
            <v>0</v>
          </cell>
          <cell r="M429">
            <v>0</v>
          </cell>
          <cell r="N429">
            <v>0</v>
          </cell>
          <cell r="O429">
            <v>5234998</v>
          </cell>
          <cell r="P429">
            <v>0</v>
          </cell>
          <cell r="Q429">
            <v>0</v>
          </cell>
          <cell r="R429">
            <v>42724</v>
          </cell>
          <cell r="S429">
            <v>0</v>
          </cell>
          <cell r="T429">
            <v>0</v>
          </cell>
          <cell r="U429">
            <v>1020858</v>
          </cell>
          <cell r="V429">
            <v>0</v>
          </cell>
          <cell r="W429">
            <v>0</v>
          </cell>
          <cell r="X429">
            <v>0</v>
          </cell>
          <cell r="Y429">
            <v>0</v>
          </cell>
          <cell r="Z429">
            <v>5234998</v>
          </cell>
          <cell r="AA429">
            <v>5277722</v>
          </cell>
          <cell r="AB429" t="str">
            <v>ERGA</v>
          </cell>
          <cell r="AC429">
            <v>1101</v>
          </cell>
          <cell r="AD429">
            <v>2</v>
          </cell>
          <cell r="AE429">
            <v>265897</v>
          </cell>
        </row>
        <row r="430">
          <cell r="A430" t="str">
            <v>SMA</v>
          </cell>
          <cell r="B430">
            <v>2</v>
          </cell>
          <cell r="C430" t="str">
            <v>DRAM</v>
          </cell>
          <cell r="D430">
            <v>21</v>
          </cell>
          <cell r="E430">
            <v>6</v>
          </cell>
          <cell r="F430" t="str">
            <v xml:space="preserve">B </v>
          </cell>
          <cell r="G430">
            <v>0</v>
          </cell>
          <cell r="H430">
            <v>46</v>
          </cell>
          <cell r="I430">
            <v>664660</v>
          </cell>
          <cell r="J430">
            <v>0</v>
          </cell>
          <cell r="K430">
            <v>0</v>
          </cell>
          <cell r="L430">
            <v>0</v>
          </cell>
          <cell r="M430">
            <v>0</v>
          </cell>
          <cell r="N430">
            <v>0</v>
          </cell>
          <cell r="O430">
            <v>7825265</v>
          </cell>
          <cell r="P430">
            <v>0</v>
          </cell>
          <cell r="Q430">
            <v>0</v>
          </cell>
          <cell r="R430">
            <v>85867</v>
          </cell>
          <cell r="S430">
            <v>0</v>
          </cell>
          <cell r="T430">
            <v>517884</v>
          </cell>
          <cell r="U430">
            <v>1956317</v>
          </cell>
          <cell r="V430">
            <v>0</v>
          </cell>
          <cell r="W430">
            <v>0</v>
          </cell>
          <cell r="X430">
            <v>0</v>
          </cell>
          <cell r="Y430">
            <v>0</v>
          </cell>
          <cell r="Z430">
            <v>7825265</v>
          </cell>
          <cell r="AA430">
            <v>8429016</v>
          </cell>
          <cell r="AB430" t="str">
            <v>ERGA</v>
          </cell>
          <cell r="AC430">
            <v>1101</v>
          </cell>
          <cell r="AD430">
            <v>2</v>
          </cell>
          <cell r="AE430">
            <v>664660</v>
          </cell>
        </row>
        <row r="431">
          <cell r="A431" t="str">
            <v>SMA</v>
          </cell>
          <cell r="B431">
            <v>2</v>
          </cell>
          <cell r="C431" t="str">
            <v>DRAM</v>
          </cell>
          <cell r="D431">
            <v>21</v>
          </cell>
          <cell r="E431">
            <v>7</v>
          </cell>
          <cell r="F431" t="str">
            <v>A4</v>
          </cell>
          <cell r="G431">
            <v>22</v>
          </cell>
          <cell r="H431">
            <v>2</v>
          </cell>
          <cell r="I431">
            <v>830255</v>
          </cell>
          <cell r="J431">
            <v>67116</v>
          </cell>
          <cell r="K431">
            <v>763139</v>
          </cell>
          <cell r="L431">
            <v>2298</v>
          </cell>
          <cell r="M431">
            <v>1152</v>
          </cell>
          <cell r="N431">
            <v>1146</v>
          </cell>
          <cell r="O431">
            <v>4962894</v>
          </cell>
          <cell r="P431">
            <v>2692800</v>
          </cell>
          <cell r="Q431">
            <v>1288604</v>
          </cell>
          <cell r="R431">
            <v>0</v>
          </cell>
          <cell r="S431">
            <v>0</v>
          </cell>
          <cell r="T431">
            <v>0</v>
          </cell>
          <cell r="U431">
            <v>2448595</v>
          </cell>
          <cell r="V431">
            <v>0</v>
          </cell>
          <cell r="W431">
            <v>850080</v>
          </cell>
          <cell r="X431">
            <v>0</v>
          </cell>
          <cell r="Y431">
            <v>0</v>
          </cell>
          <cell r="Z431">
            <v>9794378</v>
          </cell>
          <cell r="AA431">
            <v>9794378</v>
          </cell>
          <cell r="AB431" t="str">
            <v>ERGA</v>
          </cell>
          <cell r="AC431">
            <v>1101</v>
          </cell>
          <cell r="AD431">
            <v>2</v>
          </cell>
          <cell r="AE431">
            <v>830255</v>
          </cell>
        </row>
        <row r="432">
          <cell r="A432" t="str">
            <v>SMA</v>
          </cell>
          <cell r="B432">
            <v>2</v>
          </cell>
          <cell r="C432" t="str">
            <v>DRAM</v>
          </cell>
          <cell r="D432">
            <v>21</v>
          </cell>
          <cell r="E432">
            <v>7</v>
          </cell>
          <cell r="F432" t="str">
            <v>A4</v>
          </cell>
          <cell r="G432">
            <v>20</v>
          </cell>
          <cell r="H432">
            <v>16</v>
          </cell>
          <cell r="I432">
            <v>650025</v>
          </cell>
          <cell r="J432">
            <v>0</v>
          </cell>
          <cell r="K432">
            <v>0</v>
          </cell>
          <cell r="L432">
            <v>1006</v>
          </cell>
          <cell r="M432">
            <v>0</v>
          </cell>
          <cell r="N432">
            <v>0</v>
          </cell>
          <cell r="O432">
            <v>6339908</v>
          </cell>
          <cell r="P432">
            <v>674913</v>
          </cell>
          <cell r="Q432">
            <v>154706</v>
          </cell>
          <cell r="R432">
            <v>0</v>
          </cell>
          <cell r="S432">
            <v>0</v>
          </cell>
          <cell r="T432">
            <v>0</v>
          </cell>
          <cell r="U432">
            <v>1796698</v>
          </cell>
          <cell r="V432">
            <v>0</v>
          </cell>
          <cell r="W432">
            <v>17264</v>
          </cell>
          <cell r="X432">
            <v>0</v>
          </cell>
          <cell r="Y432">
            <v>0</v>
          </cell>
          <cell r="Z432">
            <v>7186791</v>
          </cell>
          <cell r="AA432">
            <v>7186791</v>
          </cell>
          <cell r="AB432" t="str">
            <v>ERGA</v>
          </cell>
          <cell r="AC432">
            <v>1101</v>
          </cell>
          <cell r="AD432">
            <v>2</v>
          </cell>
          <cell r="AE432">
            <v>650025</v>
          </cell>
        </row>
        <row r="433">
          <cell r="A433" t="str">
            <v>SMA</v>
          </cell>
          <cell r="B433">
            <v>2</v>
          </cell>
          <cell r="C433" t="str">
            <v>DRAM</v>
          </cell>
          <cell r="D433">
            <v>21</v>
          </cell>
          <cell r="E433">
            <v>7</v>
          </cell>
          <cell r="F433" t="str">
            <v xml:space="preserve">B </v>
          </cell>
          <cell r="G433">
            <v>0</v>
          </cell>
          <cell r="H433">
            <v>10</v>
          </cell>
          <cell r="I433">
            <v>32252</v>
          </cell>
          <cell r="J433">
            <v>0</v>
          </cell>
          <cell r="K433">
            <v>0</v>
          </cell>
          <cell r="L433">
            <v>0</v>
          </cell>
          <cell r="M433">
            <v>0</v>
          </cell>
          <cell r="N433">
            <v>0</v>
          </cell>
          <cell r="O433">
            <v>570688</v>
          </cell>
          <cell r="P433">
            <v>0</v>
          </cell>
          <cell r="Q433">
            <v>0</v>
          </cell>
          <cell r="R433">
            <v>0</v>
          </cell>
          <cell r="S433">
            <v>0</v>
          </cell>
          <cell r="T433">
            <v>0</v>
          </cell>
          <cell r="U433">
            <v>142672</v>
          </cell>
          <cell r="V433">
            <v>0</v>
          </cell>
          <cell r="W433">
            <v>0</v>
          </cell>
          <cell r="X433">
            <v>0</v>
          </cell>
          <cell r="Y433">
            <v>0</v>
          </cell>
          <cell r="Z433">
            <v>570688</v>
          </cell>
          <cell r="AA433">
            <v>570688</v>
          </cell>
          <cell r="AB433" t="str">
            <v>ERGA</v>
          </cell>
          <cell r="AC433">
            <v>1101</v>
          </cell>
          <cell r="AD433">
            <v>2</v>
          </cell>
          <cell r="AE433">
            <v>32152</v>
          </cell>
        </row>
        <row r="434">
          <cell r="A434" t="str">
            <v>SMA</v>
          </cell>
          <cell r="B434">
            <v>2</v>
          </cell>
          <cell r="C434" t="str">
            <v>DRAM</v>
          </cell>
          <cell r="D434">
            <v>21</v>
          </cell>
          <cell r="E434">
            <v>8</v>
          </cell>
          <cell r="F434" t="str">
            <v xml:space="preserve">B </v>
          </cell>
          <cell r="G434">
            <v>0</v>
          </cell>
          <cell r="H434">
            <v>11</v>
          </cell>
          <cell r="I434">
            <v>10121</v>
          </cell>
          <cell r="J434">
            <v>0</v>
          </cell>
          <cell r="K434">
            <v>0</v>
          </cell>
          <cell r="L434">
            <v>0</v>
          </cell>
          <cell r="M434">
            <v>0</v>
          </cell>
          <cell r="N434">
            <v>0</v>
          </cell>
          <cell r="O434">
            <v>210702</v>
          </cell>
          <cell r="P434">
            <v>0</v>
          </cell>
          <cell r="Q434">
            <v>0</v>
          </cell>
          <cell r="R434">
            <v>0</v>
          </cell>
          <cell r="S434">
            <v>0</v>
          </cell>
          <cell r="T434">
            <v>0</v>
          </cell>
          <cell r="U434">
            <v>52674</v>
          </cell>
          <cell r="V434">
            <v>0</v>
          </cell>
          <cell r="W434">
            <v>0</v>
          </cell>
          <cell r="X434">
            <v>0</v>
          </cell>
          <cell r="Y434">
            <v>0</v>
          </cell>
          <cell r="Z434">
            <v>210702</v>
          </cell>
          <cell r="AA434">
            <v>210702</v>
          </cell>
          <cell r="AB434" t="str">
            <v>ERGA</v>
          </cell>
          <cell r="AC434">
            <v>1101</v>
          </cell>
          <cell r="AD434">
            <v>2</v>
          </cell>
          <cell r="AE434">
            <v>9891</v>
          </cell>
        </row>
        <row r="435">
          <cell r="A435" t="str">
            <v>SMA</v>
          </cell>
          <cell r="B435">
            <v>2</v>
          </cell>
          <cell r="C435" t="str">
            <v>DRAM</v>
          </cell>
          <cell r="D435">
            <v>22</v>
          </cell>
          <cell r="E435">
            <v>1</v>
          </cell>
          <cell r="F435" t="str">
            <v xml:space="preserve">B </v>
          </cell>
          <cell r="G435">
            <v>1</v>
          </cell>
          <cell r="H435">
            <v>13304</v>
          </cell>
          <cell r="I435">
            <v>285303</v>
          </cell>
          <cell r="J435">
            <v>0</v>
          </cell>
          <cell r="K435">
            <v>0</v>
          </cell>
          <cell r="L435">
            <v>0</v>
          </cell>
          <cell r="M435">
            <v>0</v>
          </cell>
          <cell r="N435">
            <v>0</v>
          </cell>
          <cell r="O435">
            <v>4616094</v>
          </cell>
          <cell r="P435">
            <v>0</v>
          </cell>
          <cell r="Q435">
            <v>0</v>
          </cell>
          <cell r="R435">
            <v>49783</v>
          </cell>
          <cell r="S435">
            <v>0</v>
          </cell>
          <cell r="T435">
            <v>446084</v>
          </cell>
          <cell r="U435">
            <v>0</v>
          </cell>
          <cell r="V435">
            <v>25950</v>
          </cell>
          <cell r="W435">
            <v>0</v>
          </cell>
          <cell r="X435">
            <v>0</v>
          </cell>
          <cell r="Y435">
            <v>39018</v>
          </cell>
          <cell r="Z435">
            <v>4616094</v>
          </cell>
          <cell r="AA435">
            <v>5176929</v>
          </cell>
          <cell r="AB435" t="str">
            <v>ERLA</v>
          </cell>
          <cell r="AC435">
            <v>1101</v>
          </cell>
          <cell r="AD435">
            <v>2</v>
          </cell>
          <cell r="AE435">
            <v>215378</v>
          </cell>
        </row>
        <row r="436">
          <cell r="A436" t="str">
            <v>SMA</v>
          </cell>
          <cell r="B436">
            <v>2</v>
          </cell>
          <cell r="C436" t="str">
            <v>DRAM</v>
          </cell>
          <cell r="D436">
            <v>22</v>
          </cell>
          <cell r="E436">
            <v>1</v>
          </cell>
          <cell r="F436" t="str">
            <v xml:space="preserve">B </v>
          </cell>
          <cell r="G436">
            <v>2</v>
          </cell>
          <cell r="H436">
            <v>5875</v>
          </cell>
          <cell r="I436">
            <v>236287</v>
          </cell>
          <cell r="J436">
            <v>0</v>
          </cell>
          <cell r="K436">
            <v>0</v>
          </cell>
          <cell r="L436">
            <v>0</v>
          </cell>
          <cell r="M436">
            <v>0</v>
          </cell>
          <cell r="N436">
            <v>0</v>
          </cell>
          <cell r="O436">
            <v>4582980</v>
          </cell>
          <cell r="P436">
            <v>0</v>
          </cell>
          <cell r="Q436">
            <v>0</v>
          </cell>
          <cell r="R436">
            <v>39535</v>
          </cell>
          <cell r="S436">
            <v>0</v>
          </cell>
          <cell r="T436">
            <v>103961</v>
          </cell>
          <cell r="U436">
            <v>778908</v>
          </cell>
          <cell r="V436">
            <v>9307</v>
          </cell>
          <cell r="W436">
            <v>0</v>
          </cell>
          <cell r="X436">
            <v>0</v>
          </cell>
          <cell r="Y436">
            <v>32220</v>
          </cell>
          <cell r="Z436">
            <v>4582980</v>
          </cell>
          <cell r="AA436">
            <v>4768003</v>
          </cell>
          <cell r="AB436" t="str">
            <v>ERLA</v>
          </cell>
          <cell r="AC436">
            <v>1101</v>
          </cell>
          <cell r="AD436">
            <v>2</v>
          </cell>
          <cell r="AE436">
            <v>236287</v>
          </cell>
        </row>
        <row r="437">
          <cell r="A437" t="str">
            <v>SMA</v>
          </cell>
          <cell r="B437">
            <v>2</v>
          </cell>
          <cell r="C437" t="str">
            <v>DRAM</v>
          </cell>
          <cell r="D437">
            <v>22</v>
          </cell>
          <cell r="E437">
            <v>1</v>
          </cell>
          <cell r="F437" t="str">
            <v xml:space="preserve">B </v>
          </cell>
          <cell r="G437">
            <v>3</v>
          </cell>
          <cell r="H437">
            <v>10753</v>
          </cell>
          <cell r="I437">
            <v>765883</v>
          </cell>
          <cell r="J437">
            <v>0</v>
          </cell>
          <cell r="K437">
            <v>0</v>
          </cell>
          <cell r="L437">
            <v>0</v>
          </cell>
          <cell r="M437">
            <v>0</v>
          </cell>
          <cell r="N437">
            <v>0</v>
          </cell>
          <cell r="O437">
            <v>14853503</v>
          </cell>
          <cell r="P437">
            <v>0</v>
          </cell>
          <cell r="Q437">
            <v>0</v>
          </cell>
          <cell r="R437">
            <v>146068</v>
          </cell>
          <cell r="S437">
            <v>0</v>
          </cell>
          <cell r="T437">
            <v>208594</v>
          </cell>
          <cell r="U437">
            <v>2525131</v>
          </cell>
          <cell r="V437">
            <v>15140</v>
          </cell>
          <cell r="W437">
            <v>0</v>
          </cell>
          <cell r="X437">
            <v>0</v>
          </cell>
          <cell r="Y437">
            <v>66120</v>
          </cell>
          <cell r="Z437">
            <v>14853503</v>
          </cell>
          <cell r="AA437">
            <v>15289425</v>
          </cell>
          <cell r="AB437" t="str">
            <v>ERLA</v>
          </cell>
          <cell r="AC437">
            <v>1101</v>
          </cell>
          <cell r="AD437">
            <v>2</v>
          </cell>
          <cell r="AE437">
            <v>764899</v>
          </cell>
        </row>
        <row r="438">
          <cell r="A438" t="str">
            <v>SMA</v>
          </cell>
          <cell r="B438">
            <v>2</v>
          </cell>
          <cell r="C438" t="str">
            <v>DRAM</v>
          </cell>
          <cell r="D438">
            <v>22</v>
          </cell>
          <cell r="E438">
            <v>1</v>
          </cell>
          <cell r="F438" t="str">
            <v xml:space="preserve">B </v>
          </cell>
          <cell r="G438">
            <v>4</v>
          </cell>
          <cell r="H438">
            <v>2197</v>
          </cell>
          <cell r="I438">
            <v>261827</v>
          </cell>
          <cell r="J438">
            <v>0</v>
          </cell>
          <cell r="K438">
            <v>0</v>
          </cell>
          <cell r="L438">
            <v>0</v>
          </cell>
          <cell r="M438">
            <v>0</v>
          </cell>
          <cell r="N438">
            <v>0</v>
          </cell>
          <cell r="O438">
            <v>5078828</v>
          </cell>
          <cell r="P438">
            <v>0</v>
          </cell>
          <cell r="Q438">
            <v>0</v>
          </cell>
          <cell r="R438">
            <v>73106</v>
          </cell>
          <cell r="S438">
            <v>0</v>
          </cell>
          <cell r="T438">
            <v>82526</v>
          </cell>
          <cell r="U438">
            <v>863421</v>
          </cell>
          <cell r="V438">
            <v>2257</v>
          </cell>
          <cell r="W438">
            <v>0</v>
          </cell>
          <cell r="X438">
            <v>0</v>
          </cell>
          <cell r="Y438">
            <v>21887</v>
          </cell>
          <cell r="Z438">
            <v>5078828</v>
          </cell>
          <cell r="AA438">
            <v>5258604</v>
          </cell>
          <cell r="AB438" t="str">
            <v>ERLA</v>
          </cell>
          <cell r="AC438">
            <v>1101</v>
          </cell>
          <cell r="AD438">
            <v>2</v>
          </cell>
          <cell r="AE438">
            <v>261827</v>
          </cell>
        </row>
        <row r="439">
          <cell r="A439" t="str">
            <v>SMA</v>
          </cell>
          <cell r="B439">
            <v>2</v>
          </cell>
          <cell r="C439" t="str">
            <v>DRAM</v>
          </cell>
          <cell r="D439">
            <v>22</v>
          </cell>
          <cell r="E439">
            <v>1</v>
          </cell>
          <cell r="F439" t="str">
            <v xml:space="preserve">B </v>
          </cell>
          <cell r="G439">
            <v>5</v>
          </cell>
          <cell r="H439">
            <v>666</v>
          </cell>
          <cell r="I439">
            <v>113899</v>
          </cell>
          <cell r="J439">
            <v>0</v>
          </cell>
          <cell r="K439">
            <v>0</v>
          </cell>
          <cell r="L439">
            <v>0</v>
          </cell>
          <cell r="M439">
            <v>0</v>
          </cell>
          <cell r="N439">
            <v>0</v>
          </cell>
          <cell r="O439">
            <v>2209489</v>
          </cell>
          <cell r="P439">
            <v>0</v>
          </cell>
          <cell r="Q439">
            <v>0</v>
          </cell>
          <cell r="R439">
            <v>33951</v>
          </cell>
          <cell r="S439">
            <v>0</v>
          </cell>
          <cell r="T439">
            <v>48621</v>
          </cell>
          <cell r="U439">
            <v>375630</v>
          </cell>
          <cell r="V439">
            <v>752</v>
          </cell>
          <cell r="W439">
            <v>0</v>
          </cell>
          <cell r="X439">
            <v>0</v>
          </cell>
          <cell r="Y439">
            <v>8471</v>
          </cell>
          <cell r="Z439">
            <v>2209489</v>
          </cell>
          <cell r="AA439">
            <v>2301284</v>
          </cell>
          <cell r="AB439" t="str">
            <v>ERLA</v>
          </cell>
          <cell r="AC439">
            <v>1101</v>
          </cell>
          <cell r="AD439">
            <v>2</v>
          </cell>
          <cell r="AE439">
            <v>113899</v>
          </cell>
        </row>
        <row r="440">
          <cell r="A440" t="str">
            <v>SMA</v>
          </cell>
          <cell r="B440">
            <v>2</v>
          </cell>
          <cell r="C440" t="str">
            <v>DRAM</v>
          </cell>
          <cell r="D440">
            <v>22</v>
          </cell>
          <cell r="E440">
            <v>1</v>
          </cell>
          <cell r="F440" t="str">
            <v xml:space="preserve">B </v>
          </cell>
          <cell r="G440">
            <v>6</v>
          </cell>
          <cell r="H440">
            <v>350</v>
          </cell>
          <cell r="I440">
            <v>80993</v>
          </cell>
          <cell r="J440">
            <v>0</v>
          </cell>
          <cell r="K440">
            <v>0</v>
          </cell>
          <cell r="L440">
            <v>0</v>
          </cell>
          <cell r="M440">
            <v>0</v>
          </cell>
          <cell r="N440">
            <v>0</v>
          </cell>
          <cell r="O440">
            <v>1571609</v>
          </cell>
          <cell r="P440">
            <v>0</v>
          </cell>
          <cell r="Q440">
            <v>0</v>
          </cell>
          <cell r="R440">
            <v>19945</v>
          </cell>
          <cell r="S440">
            <v>0</v>
          </cell>
          <cell r="T440">
            <v>15101</v>
          </cell>
          <cell r="U440">
            <v>267263</v>
          </cell>
          <cell r="V440">
            <v>753</v>
          </cell>
          <cell r="W440">
            <v>0</v>
          </cell>
          <cell r="X440">
            <v>0</v>
          </cell>
          <cell r="Y440">
            <v>4644</v>
          </cell>
          <cell r="Z440">
            <v>1571609</v>
          </cell>
          <cell r="AA440">
            <v>1612052</v>
          </cell>
          <cell r="AB440" t="str">
            <v>ERLA</v>
          </cell>
          <cell r="AC440">
            <v>1101</v>
          </cell>
          <cell r="AD440">
            <v>2</v>
          </cell>
          <cell r="AE440">
            <v>80993</v>
          </cell>
        </row>
        <row r="441">
          <cell r="A441" t="str">
            <v>SMA</v>
          </cell>
          <cell r="B441">
            <v>2</v>
          </cell>
          <cell r="C441" t="str">
            <v>DRAM</v>
          </cell>
          <cell r="D441">
            <v>22</v>
          </cell>
          <cell r="E441">
            <v>1</v>
          </cell>
          <cell r="F441" t="str">
            <v xml:space="preserve">B </v>
          </cell>
          <cell r="G441">
            <v>7</v>
          </cell>
          <cell r="H441">
            <v>88</v>
          </cell>
          <cell r="I441">
            <v>26919</v>
          </cell>
          <cell r="J441">
            <v>0</v>
          </cell>
          <cell r="K441">
            <v>0</v>
          </cell>
          <cell r="L441">
            <v>0</v>
          </cell>
          <cell r="M441">
            <v>0</v>
          </cell>
          <cell r="N441">
            <v>0</v>
          </cell>
          <cell r="O441">
            <v>540987</v>
          </cell>
          <cell r="P441">
            <v>0</v>
          </cell>
          <cell r="Q441">
            <v>0</v>
          </cell>
          <cell r="R441">
            <v>-8804</v>
          </cell>
          <cell r="S441">
            <v>0</v>
          </cell>
          <cell r="T441">
            <v>24377</v>
          </cell>
          <cell r="U441">
            <v>108249</v>
          </cell>
          <cell r="V441">
            <v>0</v>
          </cell>
          <cell r="W441">
            <v>0</v>
          </cell>
          <cell r="X441">
            <v>0</v>
          </cell>
          <cell r="Y441">
            <v>860</v>
          </cell>
          <cell r="Z441">
            <v>540987</v>
          </cell>
          <cell r="AA441">
            <v>557420</v>
          </cell>
          <cell r="AB441" t="str">
            <v>ERLA</v>
          </cell>
          <cell r="AC441">
            <v>1101</v>
          </cell>
          <cell r="AD441">
            <v>2</v>
          </cell>
          <cell r="AE441">
            <v>26919</v>
          </cell>
        </row>
        <row r="442">
          <cell r="A442" t="str">
            <v>SMA</v>
          </cell>
          <cell r="B442">
            <v>2</v>
          </cell>
          <cell r="C442" t="str">
            <v>DRAM</v>
          </cell>
          <cell r="D442">
            <v>22</v>
          </cell>
          <cell r="E442">
            <v>1</v>
          </cell>
          <cell r="F442" t="str">
            <v xml:space="preserve">B </v>
          </cell>
          <cell r="G442">
            <v>8</v>
          </cell>
          <cell r="H442">
            <v>31</v>
          </cell>
          <cell r="I442">
            <v>10440</v>
          </cell>
          <cell r="J442">
            <v>0</v>
          </cell>
          <cell r="K442">
            <v>0</v>
          </cell>
          <cell r="L442">
            <v>0</v>
          </cell>
          <cell r="M442">
            <v>0</v>
          </cell>
          <cell r="N442">
            <v>0</v>
          </cell>
          <cell r="O442">
            <v>210082</v>
          </cell>
          <cell r="P442">
            <v>0</v>
          </cell>
          <cell r="Q442">
            <v>0</v>
          </cell>
          <cell r="R442">
            <v>2048</v>
          </cell>
          <cell r="S442">
            <v>0</v>
          </cell>
          <cell r="T442">
            <v>1811</v>
          </cell>
          <cell r="U442">
            <v>42022</v>
          </cell>
          <cell r="V442">
            <v>0</v>
          </cell>
          <cell r="W442">
            <v>0</v>
          </cell>
          <cell r="X442">
            <v>0</v>
          </cell>
          <cell r="Y442">
            <v>258</v>
          </cell>
          <cell r="Z442">
            <v>210082</v>
          </cell>
          <cell r="AA442">
            <v>214199</v>
          </cell>
          <cell r="AB442" t="str">
            <v>ERLA</v>
          </cell>
          <cell r="AC442">
            <v>1101</v>
          </cell>
          <cell r="AD442">
            <v>2</v>
          </cell>
          <cell r="AE442">
            <v>10440</v>
          </cell>
        </row>
        <row r="443">
          <cell r="A443" t="str">
            <v>SMA</v>
          </cell>
          <cell r="B443">
            <v>2</v>
          </cell>
          <cell r="C443" t="str">
            <v>DRAM</v>
          </cell>
          <cell r="D443">
            <v>22</v>
          </cell>
          <cell r="E443">
            <v>1</v>
          </cell>
          <cell r="F443" t="str">
            <v xml:space="preserve">B </v>
          </cell>
          <cell r="G443">
            <v>9</v>
          </cell>
          <cell r="H443">
            <v>49</v>
          </cell>
          <cell r="I443">
            <v>13142</v>
          </cell>
          <cell r="J443">
            <v>0</v>
          </cell>
          <cell r="K443">
            <v>0</v>
          </cell>
          <cell r="L443">
            <v>0</v>
          </cell>
          <cell r="M443">
            <v>0</v>
          </cell>
          <cell r="N443">
            <v>0</v>
          </cell>
          <cell r="O443">
            <v>283778</v>
          </cell>
          <cell r="P443">
            <v>0</v>
          </cell>
          <cell r="Q443">
            <v>0</v>
          </cell>
          <cell r="R443">
            <v>3069</v>
          </cell>
          <cell r="S443">
            <v>0</v>
          </cell>
          <cell r="T443">
            <v>9691</v>
          </cell>
          <cell r="U443">
            <v>70967</v>
          </cell>
          <cell r="V443">
            <v>188</v>
          </cell>
          <cell r="W443">
            <v>0</v>
          </cell>
          <cell r="X443">
            <v>0</v>
          </cell>
          <cell r="Y443">
            <v>258</v>
          </cell>
          <cell r="Z443">
            <v>283778</v>
          </cell>
          <cell r="AA443">
            <v>296984</v>
          </cell>
          <cell r="AB443" t="str">
            <v>ERLA</v>
          </cell>
          <cell r="AC443">
            <v>1101</v>
          </cell>
          <cell r="AD443">
            <v>2</v>
          </cell>
          <cell r="AE443">
            <v>13142</v>
          </cell>
        </row>
        <row r="444">
          <cell r="A444" t="str">
            <v>SMA</v>
          </cell>
          <cell r="B444">
            <v>2</v>
          </cell>
          <cell r="C444" t="str">
            <v>DRAM</v>
          </cell>
          <cell r="D444">
            <v>22</v>
          </cell>
          <cell r="E444">
            <v>1</v>
          </cell>
          <cell r="F444" t="str">
            <v xml:space="preserve">B </v>
          </cell>
          <cell r="G444">
            <v>10</v>
          </cell>
          <cell r="H444">
            <v>34</v>
          </cell>
          <cell r="I444">
            <v>12001</v>
          </cell>
          <cell r="J444">
            <v>0</v>
          </cell>
          <cell r="K444">
            <v>0</v>
          </cell>
          <cell r="L444">
            <v>0</v>
          </cell>
          <cell r="M444">
            <v>0</v>
          </cell>
          <cell r="N444">
            <v>0</v>
          </cell>
          <cell r="O444">
            <v>317472</v>
          </cell>
          <cell r="P444">
            <v>0</v>
          </cell>
          <cell r="Q444">
            <v>0</v>
          </cell>
          <cell r="R444">
            <v>2709</v>
          </cell>
          <cell r="S444">
            <v>0</v>
          </cell>
          <cell r="T444">
            <v>24542</v>
          </cell>
          <cell r="U444">
            <v>79364</v>
          </cell>
          <cell r="V444">
            <v>0</v>
          </cell>
          <cell r="W444">
            <v>0</v>
          </cell>
          <cell r="X444">
            <v>0</v>
          </cell>
          <cell r="Y444">
            <v>43</v>
          </cell>
          <cell r="Z444">
            <v>317472</v>
          </cell>
          <cell r="AA444">
            <v>344766</v>
          </cell>
          <cell r="AB444" t="str">
            <v>ERLA</v>
          </cell>
          <cell r="AC444">
            <v>1101</v>
          </cell>
          <cell r="AD444">
            <v>2</v>
          </cell>
          <cell r="AE444">
            <v>12001</v>
          </cell>
        </row>
        <row r="445">
          <cell r="A445" t="str">
            <v>SMA</v>
          </cell>
          <cell r="B445">
            <v>2</v>
          </cell>
          <cell r="C445" t="str">
            <v>DRAM</v>
          </cell>
          <cell r="D445">
            <v>22</v>
          </cell>
          <cell r="E445">
            <v>1</v>
          </cell>
          <cell r="F445" t="str">
            <v xml:space="preserve">B </v>
          </cell>
          <cell r="G445">
            <v>11</v>
          </cell>
          <cell r="H445">
            <v>2502</v>
          </cell>
          <cell r="I445">
            <v>57750</v>
          </cell>
          <cell r="J445">
            <v>0</v>
          </cell>
          <cell r="K445">
            <v>0</v>
          </cell>
          <cell r="L445">
            <v>0</v>
          </cell>
          <cell r="M445">
            <v>0</v>
          </cell>
          <cell r="N445">
            <v>0</v>
          </cell>
          <cell r="O445">
            <v>326806</v>
          </cell>
          <cell r="P445">
            <v>0</v>
          </cell>
          <cell r="Q445">
            <v>0</v>
          </cell>
          <cell r="R445">
            <v>3336</v>
          </cell>
          <cell r="S445">
            <v>0</v>
          </cell>
          <cell r="T445">
            <v>58523</v>
          </cell>
          <cell r="U445">
            <v>0</v>
          </cell>
          <cell r="V445">
            <v>3854</v>
          </cell>
          <cell r="W445">
            <v>0</v>
          </cell>
          <cell r="X445">
            <v>0</v>
          </cell>
          <cell r="Y445">
            <v>5682</v>
          </cell>
          <cell r="Z445">
            <v>326806</v>
          </cell>
          <cell r="AA445">
            <v>398201</v>
          </cell>
          <cell r="AB445" t="str">
            <v>ERLA</v>
          </cell>
          <cell r="AC445">
            <v>1101</v>
          </cell>
          <cell r="AD445">
            <v>2</v>
          </cell>
          <cell r="AE445">
            <v>39084</v>
          </cell>
        </row>
        <row r="446">
          <cell r="A446" t="str">
            <v>SMA</v>
          </cell>
          <cell r="B446">
            <v>2</v>
          </cell>
          <cell r="C446" t="str">
            <v>DRAM</v>
          </cell>
          <cell r="D446">
            <v>22</v>
          </cell>
          <cell r="E446">
            <v>1</v>
          </cell>
          <cell r="F446" t="str">
            <v xml:space="preserve">B </v>
          </cell>
          <cell r="G446">
            <v>12</v>
          </cell>
          <cell r="H446">
            <v>1518</v>
          </cell>
          <cell r="I446">
            <v>83164</v>
          </cell>
          <cell r="J446">
            <v>0</v>
          </cell>
          <cell r="K446">
            <v>0</v>
          </cell>
          <cell r="L446">
            <v>0</v>
          </cell>
          <cell r="M446">
            <v>0</v>
          </cell>
          <cell r="N446">
            <v>0</v>
          </cell>
          <cell r="O446">
            <v>747104</v>
          </cell>
          <cell r="P446">
            <v>0</v>
          </cell>
          <cell r="Q446">
            <v>0</v>
          </cell>
          <cell r="R446">
            <v>103799</v>
          </cell>
          <cell r="S446">
            <v>0</v>
          </cell>
          <cell r="T446">
            <v>24419</v>
          </cell>
          <cell r="U446">
            <v>127070</v>
          </cell>
          <cell r="V446">
            <v>4324</v>
          </cell>
          <cell r="W446">
            <v>0</v>
          </cell>
          <cell r="X446">
            <v>0</v>
          </cell>
          <cell r="Y446">
            <v>6882</v>
          </cell>
          <cell r="Z446">
            <v>747104</v>
          </cell>
          <cell r="AA446">
            <v>886528</v>
          </cell>
          <cell r="AB446" t="str">
            <v>ERLA</v>
          </cell>
          <cell r="AC446">
            <v>1101</v>
          </cell>
          <cell r="AD446">
            <v>2</v>
          </cell>
          <cell r="AE446">
            <v>83164</v>
          </cell>
        </row>
        <row r="447">
          <cell r="A447" t="str">
            <v>SMA</v>
          </cell>
          <cell r="B447">
            <v>2</v>
          </cell>
          <cell r="C447" t="str">
            <v>DRAM</v>
          </cell>
          <cell r="D447">
            <v>22</v>
          </cell>
          <cell r="E447">
            <v>1</v>
          </cell>
          <cell r="F447" t="str">
            <v xml:space="preserve">B </v>
          </cell>
          <cell r="G447">
            <v>13</v>
          </cell>
          <cell r="H447">
            <v>102</v>
          </cell>
          <cell r="I447">
            <v>12469</v>
          </cell>
          <cell r="J447">
            <v>0</v>
          </cell>
          <cell r="K447">
            <v>0</v>
          </cell>
          <cell r="L447">
            <v>0</v>
          </cell>
          <cell r="M447">
            <v>0</v>
          </cell>
          <cell r="N447">
            <v>0</v>
          </cell>
          <cell r="O447">
            <v>162157</v>
          </cell>
          <cell r="P447">
            <v>0</v>
          </cell>
          <cell r="Q447">
            <v>0</v>
          </cell>
          <cell r="R447">
            <v>4086</v>
          </cell>
          <cell r="S447">
            <v>0</v>
          </cell>
          <cell r="T447">
            <v>5870</v>
          </cell>
          <cell r="U447">
            <v>27569</v>
          </cell>
          <cell r="V447">
            <v>94</v>
          </cell>
          <cell r="W447">
            <v>0</v>
          </cell>
          <cell r="X447">
            <v>0</v>
          </cell>
          <cell r="Y447">
            <v>602</v>
          </cell>
          <cell r="Z447">
            <v>162157</v>
          </cell>
          <cell r="AA447">
            <v>172809</v>
          </cell>
          <cell r="AB447" t="str">
            <v>ERLA</v>
          </cell>
          <cell r="AC447">
            <v>1101</v>
          </cell>
          <cell r="AD447">
            <v>2</v>
          </cell>
          <cell r="AE447">
            <v>12469</v>
          </cell>
        </row>
        <row r="448">
          <cell r="A448" t="str">
            <v>SMA</v>
          </cell>
          <cell r="B448">
            <v>2</v>
          </cell>
          <cell r="C448" t="str">
            <v>DRAM</v>
          </cell>
          <cell r="D448">
            <v>22</v>
          </cell>
          <cell r="E448">
            <v>1</v>
          </cell>
          <cell r="F448" t="str">
            <v xml:space="preserve">B </v>
          </cell>
          <cell r="G448">
            <v>14</v>
          </cell>
          <cell r="H448">
            <v>8</v>
          </cell>
          <cell r="I448">
            <v>1375</v>
          </cell>
          <cell r="J448">
            <v>0</v>
          </cell>
          <cell r="K448">
            <v>0</v>
          </cell>
          <cell r="L448">
            <v>0</v>
          </cell>
          <cell r="M448">
            <v>0</v>
          </cell>
          <cell r="N448">
            <v>0</v>
          </cell>
          <cell r="O448">
            <v>17676</v>
          </cell>
          <cell r="P448">
            <v>0</v>
          </cell>
          <cell r="Q448">
            <v>0</v>
          </cell>
          <cell r="R448">
            <v>107</v>
          </cell>
          <cell r="S448">
            <v>0</v>
          </cell>
          <cell r="T448">
            <v>32</v>
          </cell>
          <cell r="U448">
            <v>3005</v>
          </cell>
          <cell r="V448">
            <v>0</v>
          </cell>
          <cell r="W448">
            <v>0</v>
          </cell>
          <cell r="X448">
            <v>0</v>
          </cell>
          <cell r="Y448">
            <v>43</v>
          </cell>
          <cell r="Z448">
            <v>17676</v>
          </cell>
          <cell r="AA448">
            <v>17858</v>
          </cell>
          <cell r="AB448" t="str">
            <v>ERLA</v>
          </cell>
          <cell r="AC448">
            <v>1101</v>
          </cell>
          <cell r="AD448">
            <v>2</v>
          </cell>
          <cell r="AE448">
            <v>1375</v>
          </cell>
        </row>
        <row r="449">
          <cell r="A449" t="str">
            <v>SMA</v>
          </cell>
          <cell r="B449">
            <v>2</v>
          </cell>
          <cell r="C449" t="str">
            <v>DRAM</v>
          </cell>
          <cell r="D449">
            <v>22</v>
          </cell>
          <cell r="E449">
            <v>1</v>
          </cell>
          <cell r="F449" t="str">
            <v xml:space="preserve">B </v>
          </cell>
          <cell r="G449">
            <v>15</v>
          </cell>
          <cell r="H449">
            <v>35</v>
          </cell>
          <cell r="I449">
            <v>-8549</v>
          </cell>
          <cell r="J449">
            <v>0</v>
          </cell>
          <cell r="K449">
            <v>0</v>
          </cell>
          <cell r="L449">
            <v>0</v>
          </cell>
          <cell r="M449">
            <v>0</v>
          </cell>
          <cell r="N449">
            <v>0</v>
          </cell>
          <cell r="O449">
            <v>-203748</v>
          </cell>
          <cell r="P449">
            <v>0</v>
          </cell>
          <cell r="Q449">
            <v>0</v>
          </cell>
          <cell r="R449">
            <v>1204</v>
          </cell>
          <cell r="S449">
            <v>0</v>
          </cell>
          <cell r="T449">
            <v>2269</v>
          </cell>
          <cell r="U449">
            <v>-55143</v>
          </cell>
          <cell r="V449">
            <v>94</v>
          </cell>
          <cell r="W449">
            <v>0</v>
          </cell>
          <cell r="X449">
            <v>0</v>
          </cell>
          <cell r="Y449">
            <v>43</v>
          </cell>
          <cell r="Z449">
            <v>-203748</v>
          </cell>
          <cell r="AA449">
            <v>-200138</v>
          </cell>
          <cell r="AB449" t="str">
            <v>ERLA</v>
          </cell>
          <cell r="AC449">
            <v>1101</v>
          </cell>
          <cell r="AD449">
            <v>2</v>
          </cell>
          <cell r="AE449">
            <v>-8549</v>
          </cell>
        </row>
        <row r="450">
          <cell r="A450" t="str">
            <v>SMA</v>
          </cell>
          <cell r="B450">
            <v>2</v>
          </cell>
          <cell r="C450" t="str">
            <v>DRAM</v>
          </cell>
          <cell r="D450">
            <v>22</v>
          </cell>
          <cell r="E450">
            <v>2</v>
          </cell>
          <cell r="F450" t="str">
            <v>A4</v>
          </cell>
          <cell r="G450">
            <v>22</v>
          </cell>
          <cell r="H450">
            <v>1</v>
          </cell>
          <cell r="I450">
            <v>248285</v>
          </cell>
          <cell r="J450">
            <v>21361</v>
          </cell>
          <cell r="K450">
            <v>226924</v>
          </cell>
          <cell r="L450">
            <v>1308</v>
          </cell>
          <cell r="M450">
            <v>654</v>
          </cell>
          <cell r="N450">
            <v>654</v>
          </cell>
          <cell r="O450">
            <v>1755464</v>
          </cell>
          <cell r="P450">
            <v>1805912</v>
          </cell>
          <cell r="Q450">
            <v>15343</v>
          </cell>
          <cell r="R450">
            <v>0</v>
          </cell>
          <cell r="S450">
            <v>0</v>
          </cell>
          <cell r="T450">
            <v>0</v>
          </cell>
          <cell r="U450">
            <v>894180</v>
          </cell>
          <cell r="V450">
            <v>0</v>
          </cell>
          <cell r="W450">
            <v>0</v>
          </cell>
          <cell r="X450">
            <v>0</v>
          </cell>
          <cell r="Y450">
            <v>0</v>
          </cell>
          <cell r="Z450">
            <v>3576719</v>
          </cell>
          <cell r="AA450">
            <v>3576719</v>
          </cell>
          <cell r="AB450" t="str">
            <v>ERLA</v>
          </cell>
          <cell r="AC450">
            <v>1101</v>
          </cell>
          <cell r="AD450">
            <v>2</v>
          </cell>
          <cell r="AE450">
            <v>248285</v>
          </cell>
        </row>
        <row r="451">
          <cell r="A451" t="str">
            <v>SMA</v>
          </cell>
          <cell r="B451">
            <v>2</v>
          </cell>
          <cell r="C451" t="str">
            <v>DRAM</v>
          </cell>
          <cell r="D451">
            <v>22</v>
          </cell>
          <cell r="E451">
            <v>2</v>
          </cell>
          <cell r="F451" t="str">
            <v>A4</v>
          </cell>
          <cell r="G451">
            <v>20</v>
          </cell>
          <cell r="H451">
            <v>3</v>
          </cell>
          <cell r="I451">
            <v>27716</v>
          </cell>
          <cell r="J451">
            <v>0</v>
          </cell>
          <cell r="K451">
            <v>0</v>
          </cell>
          <cell r="L451">
            <v>226</v>
          </cell>
          <cell r="M451">
            <v>0</v>
          </cell>
          <cell r="N451">
            <v>0</v>
          </cell>
          <cell r="O451">
            <v>318032</v>
          </cell>
          <cell r="P451">
            <v>176883</v>
          </cell>
          <cell r="Q451">
            <v>31084</v>
          </cell>
          <cell r="R451">
            <v>0</v>
          </cell>
          <cell r="S451">
            <v>0</v>
          </cell>
          <cell r="T451">
            <v>0</v>
          </cell>
          <cell r="U451">
            <v>137370</v>
          </cell>
          <cell r="V451">
            <v>0</v>
          </cell>
          <cell r="W451">
            <v>23480</v>
          </cell>
          <cell r="X451">
            <v>0</v>
          </cell>
          <cell r="Y451">
            <v>0</v>
          </cell>
          <cell r="Z451">
            <v>549479</v>
          </cell>
          <cell r="AA451">
            <v>549479</v>
          </cell>
          <cell r="AB451" t="str">
            <v>ERLA</v>
          </cell>
          <cell r="AC451">
            <v>1101</v>
          </cell>
          <cell r="AD451">
            <v>2</v>
          </cell>
          <cell r="AE451">
            <v>27716</v>
          </cell>
        </row>
        <row r="452">
          <cell r="A452" t="str">
            <v>SMA</v>
          </cell>
          <cell r="B452">
            <v>2</v>
          </cell>
          <cell r="C452" t="str">
            <v>DRAM</v>
          </cell>
          <cell r="D452">
            <v>22</v>
          </cell>
          <cell r="E452">
            <v>2</v>
          </cell>
          <cell r="F452" t="str">
            <v xml:space="preserve">B </v>
          </cell>
          <cell r="G452">
            <v>0</v>
          </cell>
          <cell r="H452">
            <v>474</v>
          </cell>
          <cell r="I452">
            <v>142519</v>
          </cell>
          <cell r="J452">
            <v>0</v>
          </cell>
          <cell r="K452">
            <v>0</v>
          </cell>
          <cell r="L452">
            <v>0</v>
          </cell>
          <cell r="M452">
            <v>0</v>
          </cell>
          <cell r="N452">
            <v>0</v>
          </cell>
          <cell r="O452">
            <v>2966961</v>
          </cell>
          <cell r="P452">
            <v>0</v>
          </cell>
          <cell r="Q452">
            <v>0</v>
          </cell>
          <cell r="R452">
            <v>16773</v>
          </cell>
          <cell r="S452">
            <v>364</v>
          </cell>
          <cell r="T452">
            <v>262049</v>
          </cell>
          <cell r="U452">
            <v>734268</v>
          </cell>
          <cell r="V452">
            <v>1510</v>
          </cell>
          <cell r="W452">
            <v>0</v>
          </cell>
          <cell r="X452">
            <v>0</v>
          </cell>
          <cell r="Y452">
            <v>4240</v>
          </cell>
          <cell r="Z452">
            <v>2966961</v>
          </cell>
          <cell r="AA452">
            <v>3251897</v>
          </cell>
          <cell r="AB452" t="str">
            <v>ERLA</v>
          </cell>
          <cell r="AC452">
            <v>1101</v>
          </cell>
          <cell r="AD452">
            <v>2</v>
          </cell>
          <cell r="AE452">
            <v>138070</v>
          </cell>
        </row>
        <row r="453">
          <cell r="A453" t="str">
            <v>SMA</v>
          </cell>
          <cell r="B453">
            <v>2</v>
          </cell>
          <cell r="C453" t="str">
            <v>DRAM</v>
          </cell>
          <cell r="D453">
            <v>22</v>
          </cell>
          <cell r="E453">
            <v>3</v>
          </cell>
          <cell r="F453" t="str">
            <v>A4</v>
          </cell>
          <cell r="G453">
            <v>20</v>
          </cell>
          <cell r="H453">
            <v>3</v>
          </cell>
          <cell r="I453">
            <v>5894</v>
          </cell>
          <cell r="J453">
            <v>0</v>
          </cell>
          <cell r="K453">
            <v>0</v>
          </cell>
          <cell r="L453">
            <v>32</v>
          </cell>
          <cell r="M453">
            <v>0</v>
          </cell>
          <cell r="N453">
            <v>0</v>
          </cell>
          <cell r="O453">
            <v>67633</v>
          </cell>
          <cell r="P453">
            <v>25046</v>
          </cell>
          <cell r="Q453">
            <v>276</v>
          </cell>
          <cell r="R453">
            <v>567</v>
          </cell>
          <cell r="S453">
            <v>0</v>
          </cell>
          <cell r="T453">
            <v>0</v>
          </cell>
          <cell r="U453">
            <v>23240</v>
          </cell>
          <cell r="V453">
            <v>0</v>
          </cell>
          <cell r="W453">
            <v>0</v>
          </cell>
          <cell r="X453">
            <v>0</v>
          </cell>
          <cell r="Y453">
            <v>160</v>
          </cell>
          <cell r="Z453">
            <v>92955</v>
          </cell>
          <cell r="AA453">
            <v>93682</v>
          </cell>
          <cell r="AB453" t="str">
            <v>ERLA</v>
          </cell>
          <cell r="AC453">
            <v>1101</v>
          </cell>
          <cell r="AD453">
            <v>2</v>
          </cell>
          <cell r="AE453">
            <v>5894</v>
          </cell>
        </row>
        <row r="454">
          <cell r="A454" t="str">
            <v>SMA</v>
          </cell>
          <cell r="B454">
            <v>2</v>
          </cell>
          <cell r="C454" t="str">
            <v>DRAM</v>
          </cell>
          <cell r="D454">
            <v>22</v>
          </cell>
          <cell r="E454">
            <v>3</v>
          </cell>
          <cell r="F454" t="str">
            <v xml:space="preserve">B </v>
          </cell>
          <cell r="G454">
            <v>0</v>
          </cell>
          <cell r="H454">
            <v>1673</v>
          </cell>
          <cell r="I454">
            <v>274800</v>
          </cell>
          <cell r="J454">
            <v>0</v>
          </cell>
          <cell r="K454">
            <v>0</v>
          </cell>
          <cell r="L454">
            <v>0</v>
          </cell>
          <cell r="M454">
            <v>0</v>
          </cell>
          <cell r="N454">
            <v>0</v>
          </cell>
          <cell r="O454">
            <v>5724496</v>
          </cell>
          <cell r="P454">
            <v>0</v>
          </cell>
          <cell r="Q454">
            <v>0</v>
          </cell>
          <cell r="R454">
            <v>95164</v>
          </cell>
          <cell r="S454">
            <v>71</v>
          </cell>
          <cell r="T454">
            <v>389738</v>
          </cell>
          <cell r="U454">
            <v>1414539</v>
          </cell>
          <cell r="V454">
            <v>1508</v>
          </cell>
          <cell r="W454">
            <v>0</v>
          </cell>
          <cell r="X454">
            <v>0</v>
          </cell>
          <cell r="Y454">
            <v>27360</v>
          </cell>
          <cell r="Z454">
            <v>5724496</v>
          </cell>
          <cell r="AA454">
            <v>6238337</v>
          </cell>
          <cell r="AB454" t="str">
            <v>ERLA</v>
          </cell>
          <cell r="AC454">
            <v>1101</v>
          </cell>
          <cell r="AD454">
            <v>2</v>
          </cell>
          <cell r="AE454">
            <v>262119</v>
          </cell>
        </row>
        <row r="455">
          <cell r="A455" t="str">
            <v>SMA</v>
          </cell>
          <cell r="B455">
            <v>2</v>
          </cell>
          <cell r="C455" t="str">
            <v>DRAM</v>
          </cell>
          <cell r="D455">
            <v>22</v>
          </cell>
          <cell r="E455">
            <v>4</v>
          </cell>
          <cell r="F455" t="str">
            <v>A4</v>
          </cell>
          <cell r="G455">
            <v>20</v>
          </cell>
          <cell r="H455">
            <v>4</v>
          </cell>
          <cell r="I455">
            <v>3352</v>
          </cell>
          <cell r="J455">
            <v>0</v>
          </cell>
          <cell r="K455">
            <v>0</v>
          </cell>
          <cell r="L455">
            <v>33</v>
          </cell>
          <cell r="M455">
            <v>0</v>
          </cell>
          <cell r="N455">
            <v>0</v>
          </cell>
          <cell r="O455">
            <v>25962</v>
          </cell>
          <cell r="P455">
            <v>17424</v>
          </cell>
          <cell r="Q455">
            <v>4097</v>
          </cell>
          <cell r="R455">
            <v>0</v>
          </cell>
          <cell r="S455">
            <v>0</v>
          </cell>
          <cell r="T455">
            <v>0</v>
          </cell>
          <cell r="U455">
            <v>0</v>
          </cell>
          <cell r="V455">
            <v>0</v>
          </cell>
          <cell r="W455">
            <v>2112</v>
          </cell>
          <cell r="X455">
            <v>0</v>
          </cell>
          <cell r="Y455">
            <v>0</v>
          </cell>
          <cell r="Z455">
            <v>49595</v>
          </cell>
          <cell r="AA455">
            <v>49595</v>
          </cell>
          <cell r="AB455" t="str">
            <v>ERLA</v>
          </cell>
          <cell r="AC455">
            <v>1101</v>
          </cell>
          <cell r="AD455">
            <v>2</v>
          </cell>
          <cell r="AE455">
            <v>3352</v>
          </cell>
        </row>
        <row r="456">
          <cell r="A456" t="str">
            <v>SMA</v>
          </cell>
          <cell r="B456">
            <v>2</v>
          </cell>
          <cell r="C456" t="str">
            <v>DRAM</v>
          </cell>
          <cell r="D456">
            <v>22</v>
          </cell>
          <cell r="E456">
            <v>4</v>
          </cell>
          <cell r="F456" t="str">
            <v xml:space="preserve">B </v>
          </cell>
          <cell r="G456">
            <v>0</v>
          </cell>
          <cell r="H456">
            <v>2532</v>
          </cell>
          <cell r="I456">
            <v>381765</v>
          </cell>
          <cell r="J456">
            <v>0</v>
          </cell>
          <cell r="K456">
            <v>0</v>
          </cell>
          <cell r="L456">
            <v>0</v>
          </cell>
          <cell r="M456">
            <v>0</v>
          </cell>
          <cell r="N456">
            <v>0</v>
          </cell>
          <cell r="O456">
            <v>3678091</v>
          </cell>
          <cell r="P456">
            <v>0</v>
          </cell>
          <cell r="Q456">
            <v>0</v>
          </cell>
          <cell r="R456">
            <v>-120413</v>
          </cell>
          <cell r="S456">
            <v>0</v>
          </cell>
          <cell r="T456">
            <v>393146</v>
          </cell>
          <cell r="U456">
            <v>0</v>
          </cell>
          <cell r="V456">
            <v>217419</v>
          </cell>
          <cell r="W456">
            <v>0</v>
          </cell>
          <cell r="X456">
            <v>0</v>
          </cell>
          <cell r="Y456">
            <v>0</v>
          </cell>
          <cell r="Z456">
            <v>3678091</v>
          </cell>
          <cell r="AA456">
            <v>4168243</v>
          </cell>
          <cell r="AB456" t="str">
            <v>ERLA</v>
          </cell>
          <cell r="AC456">
            <v>1101</v>
          </cell>
          <cell r="AD456">
            <v>2</v>
          </cell>
          <cell r="AE456">
            <v>360928</v>
          </cell>
        </row>
        <row r="457">
          <cell r="A457" t="str">
            <v>SMA</v>
          </cell>
          <cell r="B457">
            <v>2</v>
          </cell>
          <cell r="C457" t="str">
            <v>DRAM</v>
          </cell>
          <cell r="D457">
            <v>22</v>
          </cell>
          <cell r="E457">
            <v>5</v>
          </cell>
          <cell r="F457" t="str">
            <v>A4</v>
          </cell>
          <cell r="G457">
            <v>20</v>
          </cell>
          <cell r="H457">
            <v>1</v>
          </cell>
          <cell r="I457">
            <v>0</v>
          </cell>
          <cell r="J457">
            <v>0</v>
          </cell>
          <cell r="K457">
            <v>0</v>
          </cell>
          <cell r="L457">
            <v>9</v>
          </cell>
          <cell r="M457">
            <v>0</v>
          </cell>
          <cell r="N457">
            <v>0</v>
          </cell>
          <cell r="O457">
            <v>0</v>
          </cell>
          <cell r="P457">
            <v>7044</v>
          </cell>
          <cell r="Q457">
            <v>0</v>
          </cell>
          <cell r="R457">
            <v>630</v>
          </cell>
          <cell r="S457">
            <v>0</v>
          </cell>
          <cell r="T457">
            <v>0</v>
          </cell>
          <cell r="U457">
            <v>1761</v>
          </cell>
          <cell r="V457">
            <v>0</v>
          </cell>
          <cell r="W457">
            <v>0</v>
          </cell>
          <cell r="X457">
            <v>0</v>
          </cell>
          <cell r="Y457">
            <v>0</v>
          </cell>
          <cell r="Z457">
            <v>7044</v>
          </cell>
          <cell r="AA457">
            <v>7674</v>
          </cell>
          <cell r="AB457" t="str">
            <v>ERLA</v>
          </cell>
          <cell r="AC457">
            <v>1101</v>
          </cell>
          <cell r="AD457">
            <v>2</v>
          </cell>
          <cell r="AE457">
            <v>0</v>
          </cell>
        </row>
        <row r="458">
          <cell r="A458" t="str">
            <v>SMA</v>
          </cell>
          <cell r="B458">
            <v>2</v>
          </cell>
          <cell r="C458" t="str">
            <v>DRAM</v>
          </cell>
          <cell r="D458">
            <v>22</v>
          </cell>
          <cell r="E458">
            <v>5</v>
          </cell>
          <cell r="F458" t="str">
            <v xml:space="preserve">B </v>
          </cell>
          <cell r="G458">
            <v>0</v>
          </cell>
          <cell r="H458">
            <v>451</v>
          </cell>
          <cell r="I458">
            <v>66770</v>
          </cell>
          <cell r="J458">
            <v>0</v>
          </cell>
          <cell r="K458">
            <v>0</v>
          </cell>
          <cell r="L458">
            <v>0</v>
          </cell>
          <cell r="M458">
            <v>0</v>
          </cell>
          <cell r="N458">
            <v>0</v>
          </cell>
          <cell r="O458">
            <v>1313764</v>
          </cell>
          <cell r="P458">
            <v>0</v>
          </cell>
          <cell r="Q458">
            <v>0</v>
          </cell>
          <cell r="R458">
            <v>19200</v>
          </cell>
          <cell r="S458">
            <v>0</v>
          </cell>
          <cell r="T458">
            <v>179183</v>
          </cell>
          <cell r="U458">
            <v>271325</v>
          </cell>
          <cell r="V458">
            <v>0</v>
          </cell>
          <cell r="W458">
            <v>0</v>
          </cell>
          <cell r="X458">
            <v>0</v>
          </cell>
          <cell r="Y458">
            <v>0</v>
          </cell>
          <cell r="Z458">
            <v>1313764</v>
          </cell>
          <cell r="AA458">
            <v>1512147</v>
          </cell>
          <cell r="AB458" t="str">
            <v>ERLA</v>
          </cell>
          <cell r="AC458">
            <v>1101</v>
          </cell>
          <cell r="AD458">
            <v>2</v>
          </cell>
          <cell r="AE458">
            <v>65007</v>
          </cell>
        </row>
        <row r="459">
          <cell r="A459" t="str">
            <v>SMA</v>
          </cell>
          <cell r="B459">
            <v>2</v>
          </cell>
          <cell r="C459" t="str">
            <v>DRAM</v>
          </cell>
          <cell r="D459">
            <v>22</v>
          </cell>
          <cell r="E459">
            <v>6</v>
          </cell>
          <cell r="F459" t="str">
            <v xml:space="preserve">B </v>
          </cell>
          <cell r="G459">
            <v>0</v>
          </cell>
          <cell r="H459">
            <v>38</v>
          </cell>
          <cell r="I459">
            <v>394268</v>
          </cell>
          <cell r="J459">
            <v>0</v>
          </cell>
          <cell r="K459">
            <v>0</v>
          </cell>
          <cell r="L459">
            <v>0</v>
          </cell>
          <cell r="M459">
            <v>0</v>
          </cell>
          <cell r="N459">
            <v>0</v>
          </cell>
          <cell r="O459">
            <v>4641846</v>
          </cell>
          <cell r="P459">
            <v>0</v>
          </cell>
          <cell r="Q459">
            <v>0</v>
          </cell>
          <cell r="R459">
            <v>55000</v>
          </cell>
          <cell r="S459">
            <v>0</v>
          </cell>
          <cell r="T459">
            <v>0</v>
          </cell>
          <cell r="U459">
            <v>1160462</v>
          </cell>
          <cell r="V459">
            <v>0</v>
          </cell>
          <cell r="W459">
            <v>0</v>
          </cell>
          <cell r="X459">
            <v>0</v>
          </cell>
          <cell r="Y459">
            <v>0</v>
          </cell>
          <cell r="Z459">
            <v>4641846</v>
          </cell>
          <cell r="AA459">
            <v>4696846</v>
          </cell>
          <cell r="AB459" t="str">
            <v>ERLA</v>
          </cell>
          <cell r="AC459">
            <v>1101</v>
          </cell>
          <cell r="AD459">
            <v>2</v>
          </cell>
          <cell r="AE459">
            <v>394268</v>
          </cell>
        </row>
        <row r="460">
          <cell r="A460" t="str">
            <v>SMA</v>
          </cell>
          <cell r="B460">
            <v>2</v>
          </cell>
          <cell r="C460" t="str">
            <v>DRAM</v>
          </cell>
          <cell r="D460">
            <v>22</v>
          </cell>
          <cell r="E460">
            <v>7</v>
          </cell>
          <cell r="F460" t="str">
            <v>A4</v>
          </cell>
          <cell r="G460">
            <v>20</v>
          </cell>
          <cell r="H460">
            <v>5</v>
          </cell>
          <cell r="I460">
            <v>85084</v>
          </cell>
          <cell r="J460">
            <v>0</v>
          </cell>
          <cell r="K460">
            <v>0</v>
          </cell>
          <cell r="L460">
            <v>319</v>
          </cell>
          <cell r="M460">
            <v>0</v>
          </cell>
          <cell r="N460">
            <v>0</v>
          </cell>
          <cell r="O460">
            <v>829853</v>
          </cell>
          <cell r="P460">
            <v>211816</v>
          </cell>
          <cell r="Q460">
            <v>34908</v>
          </cell>
          <cell r="R460">
            <v>0</v>
          </cell>
          <cell r="S460">
            <v>0</v>
          </cell>
          <cell r="T460">
            <v>0</v>
          </cell>
          <cell r="U460">
            <v>270473</v>
          </cell>
          <cell r="V460">
            <v>0</v>
          </cell>
          <cell r="W460">
            <v>5312</v>
          </cell>
          <cell r="X460">
            <v>0</v>
          </cell>
          <cell r="Y460">
            <v>0</v>
          </cell>
          <cell r="Z460">
            <v>1081889</v>
          </cell>
          <cell r="AA460">
            <v>1081889</v>
          </cell>
          <cell r="AB460" t="str">
            <v>ERLA</v>
          </cell>
          <cell r="AC460">
            <v>1101</v>
          </cell>
          <cell r="AD460">
            <v>2</v>
          </cell>
          <cell r="AE460">
            <v>85084</v>
          </cell>
        </row>
        <row r="461">
          <cell r="A461" t="str">
            <v>SMA</v>
          </cell>
          <cell r="B461">
            <v>2</v>
          </cell>
          <cell r="C461" t="str">
            <v>DRAM</v>
          </cell>
          <cell r="D461">
            <v>22</v>
          </cell>
          <cell r="E461">
            <v>7</v>
          </cell>
          <cell r="F461" t="str">
            <v xml:space="preserve">B </v>
          </cell>
          <cell r="G461">
            <v>0</v>
          </cell>
          <cell r="H461">
            <v>18</v>
          </cell>
          <cell r="I461">
            <v>19327</v>
          </cell>
          <cell r="J461">
            <v>0</v>
          </cell>
          <cell r="K461">
            <v>0</v>
          </cell>
          <cell r="L461">
            <v>0</v>
          </cell>
          <cell r="M461">
            <v>0</v>
          </cell>
          <cell r="N461">
            <v>0</v>
          </cell>
          <cell r="O461">
            <v>341987</v>
          </cell>
          <cell r="P461">
            <v>0</v>
          </cell>
          <cell r="Q461">
            <v>0</v>
          </cell>
          <cell r="R461">
            <v>762</v>
          </cell>
          <cell r="S461">
            <v>0</v>
          </cell>
          <cell r="T461">
            <v>0</v>
          </cell>
          <cell r="U461">
            <v>85497</v>
          </cell>
          <cell r="V461">
            <v>0</v>
          </cell>
          <cell r="W461">
            <v>0</v>
          </cell>
          <cell r="X461">
            <v>0</v>
          </cell>
          <cell r="Y461">
            <v>0</v>
          </cell>
          <cell r="Z461">
            <v>341987</v>
          </cell>
          <cell r="AA461">
            <v>342749</v>
          </cell>
          <cell r="AB461" t="str">
            <v>ERLA</v>
          </cell>
          <cell r="AC461">
            <v>1101</v>
          </cell>
          <cell r="AD461">
            <v>2</v>
          </cell>
          <cell r="AE461">
            <v>19244</v>
          </cell>
        </row>
        <row r="462">
          <cell r="A462" t="str">
            <v>SMA</v>
          </cell>
          <cell r="B462">
            <v>2</v>
          </cell>
          <cell r="C462" t="str">
            <v>DRAM</v>
          </cell>
          <cell r="D462">
            <v>22</v>
          </cell>
          <cell r="E462">
            <v>8</v>
          </cell>
          <cell r="F462" t="str">
            <v xml:space="preserve">B </v>
          </cell>
          <cell r="G462">
            <v>0</v>
          </cell>
          <cell r="H462">
            <v>5</v>
          </cell>
          <cell r="I462">
            <v>5846</v>
          </cell>
          <cell r="J462">
            <v>0</v>
          </cell>
          <cell r="K462">
            <v>0</v>
          </cell>
          <cell r="L462">
            <v>0</v>
          </cell>
          <cell r="M462">
            <v>0</v>
          </cell>
          <cell r="N462">
            <v>0</v>
          </cell>
          <cell r="O462">
            <v>121706</v>
          </cell>
          <cell r="P462">
            <v>0</v>
          </cell>
          <cell r="Q462">
            <v>0</v>
          </cell>
          <cell r="R462">
            <v>0</v>
          </cell>
          <cell r="S462">
            <v>0</v>
          </cell>
          <cell r="T462">
            <v>0</v>
          </cell>
          <cell r="U462">
            <v>30427</v>
          </cell>
          <cell r="V462">
            <v>0</v>
          </cell>
          <cell r="W462">
            <v>0</v>
          </cell>
          <cell r="X462">
            <v>0</v>
          </cell>
          <cell r="Y462">
            <v>0</v>
          </cell>
          <cell r="Z462">
            <v>121706</v>
          </cell>
          <cell r="AA462">
            <v>121706</v>
          </cell>
          <cell r="AB462" t="str">
            <v>ERLA</v>
          </cell>
          <cell r="AC462">
            <v>1101</v>
          </cell>
          <cell r="AD462">
            <v>2</v>
          </cell>
          <cell r="AE462">
            <v>5846</v>
          </cell>
        </row>
        <row r="463">
          <cell r="A463" t="str">
            <v>SMA</v>
          </cell>
          <cell r="B463">
            <v>2</v>
          </cell>
          <cell r="C463" t="str">
            <v>DRAM</v>
          </cell>
          <cell r="D463">
            <v>23</v>
          </cell>
          <cell r="E463">
            <v>1</v>
          </cell>
          <cell r="F463" t="str">
            <v xml:space="preserve">B </v>
          </cell>
          <cell r="G463">
            <v>1</v>
          </cell>
          <cell r="H463">
            <v>5132</v>
          </cell>
          <cell r="I463">
            <v>107594</v>
          </cell>
          <cell r="J463">
            <v>0</v>
          </cell>
          <cell r="K463">
            <v>0</v>
          </cell>
          <cell r="L463">
            <v>0</v>
          </cell>
          <cell r="M463">
            <v>0</v>
          </cell>
          <cell r="N463">
            <v>0</v>
          </cell>
          <cell r="O463">
            <v>1740737</v>
          </cell>
          <cell r="P463">
            <v>0</v>
          </cell>
          <cell r="Q463">
            <v>0</v>
          </cell>
          <cell r="R463">
            <v>17632</v>
          </cell>
          <cell r="S463">
            <v>0</v>
          </cell>
          <cell r="T463">
            <v>133840</v>
          </cell>
          <cell r="U463">
            <v>0</v>
          </cell>
          <cell r="V463">
            <v>1410</v>
          </cell>
          <cell r="W463">
            <v>0</v>
          </cell>
          <cell r="X463">
            <v>0</v>
          </cell>
          <cell r="Y463">
            <v>92039</v>
          </cell>
          <cell r="Z463">
            <v>1740737</v>
          </cell>
          <cell r="AA463">
            <v>1985658</v>
          </cell>
          <cell r="AB463" t="str">
            <v>ERAR</v>
          </cell>
          <cell r="AC463">
            <v>1101</v>
          </cell>
          <cell r="AD463">
            <v>2</v>
          </cell>
          <cell r="AE463">
            <v>83973</v>
          </cell>
        </row>
        <row r="464">
          <cell r="A464" t="str">
            <v>SMA</v>
          </cell>
          <cell r="B464">
            <v>2</v>
          </cell>
          <cell r="C464" t="str">
            <v>DRAM</v>
          </cell>
          <cell r="D464">
            <v>23</v>
          </cell>
          <cell r="E464">
            <v>1</v>
          </cell>
          <cell r="F464" t="str">
            <v xml:space="preserve">B </v>
          </cell>
          <cell r="G464">
            <v>2</v>
          </cell>
          <cell r="H464">
            <v>3239</v>
          </cell>
          <cell r="I464">
            <v>132419</v>
          </cell>
          <cell r="J464">
            <v>0</v>
          </cell>
          <cell r="K464">
            <v>0</v>
          </cell>
          <cell r="L464">
            <v>0</v>
          </cell>
          <cell r="M464">
            <v>0</v>
          </cell>
          <cell r="N464">
            <v>0</v>
          </cell>
          <cell r="O464">
            <v>2568192</v>
          </cell>
          <cell r="P464">
            <v>0</v>
          </cell>
          <cell r="Q464">
            <v>0</v>
          </cell>
          <cell r="R464">
            <v>17916</v>
          </cell>
          <cell r="S464">
            <v>0</v>
          </cell>
          <cell r="T464">
            <v>31035</v>
          </cell>
          <cell r="U464">
            <v>436460</v>
          </cell>
          <cell r="V464">
            <v>940</v>
          </cell>
          <cell r="W464">
            <v>0</v>
          </cell>
          <cell r="X464">
            <v>0</v>
          </cell>
          <cell r="Y464">
            <v>132902</v>
          </cell>
          <cell r="Z464">
            <v>2568192</v>
          </cell>
          <cell r="AA464">
            <v>2750985</v>
          </cell>
          <cell r="AB464" t="str">
            <v>ERAR</v>
          </cell>
          <cell r="AC464">
            <v>1101</v>
          </cell>
          <cell r="AD464">
            <v>2</v>
          </cell>
          <cell r="AE464">
            <v>132419</v>
          </cell>
        </row>
        <row r="465">
          <cell r="A465" t="str">
            <v>SMA</v>
          </cell>
          <cell r="B465">
            <v>2</v>
          </cell>
          <cell r="C465" t="str">
            <v>DRAM</v>
          </cell>
          <cell r="D465">
            <v>23</v>
          </cell>
          <cell r="E465">
            <v>1</v>
          </cell>
          <cell r="F465" t="str">
            <v xml:space="preserve">B </v>
          </cell>
          <cell r="G465">
            <v>3</v>
          </cell>
          <cell r="H465">
            <v>8985</v>
          </cell>
          <cell r="I465">
            <v>653834</v>
          </cell>
          <cell r="J465">
            <v>0</v>
          </cell>
          <cell r="K465">
            <v>0</v>
          </cell>
          <cell r="L465">
            <v>0</v>
          </cell>
          <cell r="M465">
            <v>0</v>
          </cell>
          <cell r="N465">
            <v>0</v>
          </cell>
          <cell r="O465">
            <v>12680537</v>
          </cell>
          <cell r="P465">
            <v>0</v>
          </cell>
          <cell r="Q465">
            <v>0</v>
          </cell>
          <cell r="R465">
            <v>83473</v>
          </cell>
          <cell r="S465">
            <v>0</v>
          </cell>
          <cell r="T465">
            <v>86484</v>
          </cell>
          <cell r="U465">
            <v>2155685</v>
          </cell>
          <cell r="V465">
            <v>2727</v>
          </cell>
          <cell r="W465">
            <v>0</v>
          </cell>
          <cell r="X465">
            <v>0</v>
          </cell>
          <cell r="Y465">
            <v>441320</v>
          </cell>
          <cell r="Z465">
            <v>12680537</v>
          </cell>
          <cell r="AA465">
            <v>13294541</v>
          </cell>
          <cell r="AB465" t="str">
            <v>ERAR</v>
          </cell>
          <cell r="AC465">
            <v>1101</v>
          </cell>
          <cell r="AD465">
            <v>2</v>
          </cell>
          <cell r="AE465">
            <v>652130</v>
          </cell>
        </row>
        <row r="466">
          <cell r="A466" t="str">
            <v>SMA</v>
          </cell>
          <cell r="B466">
            <v>2</v>
          </cell>
          <cell r="C466" t="str">
            <v>DRAM</v>
          </cell>
          <cell r="D466">
            <v>23</v>
          </cell>
          <cell r="E466">
            <v>1</v>
          </cell>
          <cell r="F466" t="str">
            <v xml:space="preserve">B </v>
          </cell>
          <cell r="G466">
            <v>4</v>
          </cell>
          <cell r="H466">
            <v>2358</v>
          </cell>
          <cell r="I466">
            <v>280865</v>
          </cell>
          <cell r="J466">
            <v>0</v>
          </cell>
          <cell r="K466">
            <v>0</v>
          </cell>
          <cell r="L466">
            <v>0</v>
          </cell>
          <cell r="M466">
            <v>0</v>
          </cell>
          <cell r="N466">
            <v>0</v>
          </cell>
          <cell r="O466">
            <v>5447919</v>
          </cell>
          <cell r="P466">
            <v>0</v>
          </cell>
          <cell r="Q466">
            <v>0</v>
          </cell>
          <cell r="R466">
            <v>49405</v>
          </cell>
          <cell r="S466">
            <v>0</v>
          </cell>
          <cell r="T466">
            <v>52333</v>
          </cell>
          <cell r="U466">
            <v>926178</v>
          </cell>
          <cell r="V466">
            <v>658</v>
          </cell>
          <cell r="W466">
            <v>0</v>
          </cell>
          <cell r="X466">
            <v>0</v>
          </cell>
          <cell r="Y466">
            <v>179388</v>
          </cell>
          <cell r="Z466">
            <v>5447919</v>
          </cell>
          <cell r="AA466">
            <v>5729703</v>
          </cell>
          <cell r="AB466" t="str">
            <v>ERAR</v>
          </cell>
          <cell r="AC466">
            <v>1101</v>
          </cell>
          <cell r="AD466">
            <v>2</v>
          </cell>
          <cell r="AE466">
            <v>280865</v>
          </cell>
        </row>
        <row r="467">
          <cell r="A467" t="str">
            <v>SMA</v>
          </cell>
          <cell r="B467">
            <v>2</v>
          </cell>
          <cell r="C467" t="str">
            <v>DRAM</v>
          </cell>
          <cell r="D467">
            <v>23</v>
          </cell>
          <cell r="E467">
            <v>1</v>
          </cell>
          <cell r="F467" t="str">
            <v xml:space="preserve">B </v>
          </cell>
          <cell r="G467">
            <v>5</v>
          </cell>
          <cell r="H467">
            <v>778</v>
          </cell>
          <cell r="I467">
            <v>131819</v>
          </cell>
          <cell r="J467">
            <v>0</v>
          </cell>
          <cell r="K467">
            <v>0</v>
          </cell>
          <cell r="L467">
            <v>0</v>
          </cell>
          <cell r="M467">
            <v>0</v>
          </cell>
          <cell r="N467">
            <v>0</v>
          </cell>
          <cell r="O467">
            <v>2556574</v>
          </cell>
          <cell r="P467">
            <v>0</v>
          </cell>
          <cell r="Q467">
            <v>0</v>
          </cell>
          <cell r="R467">
            <v>26268</v>
          </cell>
          <cell r="S467">
            <v>0</v>
          </cell>
          <cell r="T467">
            <v>25224</v>
          </cell>
          <cell r="U467">
            <v>434633</v>
          </cell>
          <cell r="V467">
            <v>377</v>
          </cell>
          <cell r="W467">
            <v>0</v>
          </cell>
          <cell r="X467">
            <v>0</v>
          </cell>
          <cell r="Y467">
            <v>239540</v>
          </cell>
          <cell r="Z467">
            <v>2556574</v>
          </cell>
          <cell r="AA467">
            <v>2847983</v>
          </cell>
          <cell r="AB467" t="str">
            <v>ERAR</v>
          </cell>
          <cell r="AC467">
            <v>1101</v>
          </cell>
          <cell r="AD467">
            <v>2</v>
          </cell>
          <cell r="AE467">
            <v>131819</v>
          </cell>
        </row>
        <row r="468">
          <cell r="A468" t="str">
            <v>SMA</v>
          </cell>
          <cell r="B468">
            <v>2</v>
          </cell>
          <cell r="C468" t="str">
            <v>DRAM</v>
          </cell>
          <cell r="D468">
            <v>23</v>
          </cell>
          <cell r="E468">
            <v>1</v>
          </cell>
          <cell r="F468" t="str">
            <v xml:space="preserve">B </v>
          </cell>
          <cell r="G468">
            <v>6</v>
          </cell>
          <cell r="H468">
            <v>472</v>
          </cell>
          <cell r="I468">
            <v>110191</v>
          </cell>
          <cell r="J468">
            <v>0</v>
          </cell>
          <cell r="K468">
            <v>0</v>
          </cell>
          <cell r="L468">
            <v>0</v>
          </cell>
          <cell r="M468">
            <v>0</v>
          </cell>
          <cell r="N468">
            <v>0</v>
          </cell>
          <cell r="O468">
            <v>2137974</v>
          </cell>
          <cell r="P468">
            <v>0</v>
          </cell>
          <cell r="Q468">
            <v>0</v>
          </cell>
          <cell r="R468">
            <v>21273</v>
          </cell>
          <cell r="S468">
            <v>0</v>
          </cell>
          <cell r="T468">
            <v>11129</v>
          </cell>
          <cell r="U468">
            <v>363548</v>
          </cell>
          <cell r="V468">
            <v>94</v>
          </cell>
          <cell r="W468">
            <v>0</v>
          </cell>
          <cell r="X468">
            <v>0</v>
          </cell>
          <cell r="Y468">
            <v>144366</v>
          </cell>
          <cell r="Z468">
            <v>2137974</v>
          </cell>
          <cell r="AA468">
            <v>2314836</v>
          </cell>
          <cell r="AB468" t="str">
            <v>ERAR</v>
          </cell>
          <cell r="AC468">
            <v>1101</v>
          </cell>
          <cell r="AD468">
            <v>2</v>
          </cell>
          <cell r="AE468">
            <v>110191</v>
          </cell>
        </row>
        <row r="469">
          <cell r="A469" t="str">
            <v>SMA</v>
          </cell>
          <cell r="B469">
            <v>2</v>
          </cell>
          <cell r="C469" t="str">
            <v>DRAM</v>
          </cell>
          <cell r="D469">
            <v>23</v>
          </cell>
          <cell r="E469">
            <v>1</v>
          </cell>
          <cell r="F469" t="str">
            <v xml:space="preserve">B </v>
          </cell>
          <cell r="G469">
            <v>7</v>
          </cell>
          <cell r="H469">
            <v>125</v>
          </cell>
          <cell r="I469">
            <v>41368</v>
          </cell>
          <cell r="J469">
            <v>0</v>
          </cell>
          <cell r="K469">
            <v>0</v>
          </cell>
          <cell r="L469">
            <v>0</v>
          </cell>
          <cell r="M469">
            <v>0</v>
          </cell>
          <cell r="N469">
            <v>0</v>
          </cell>
          <cell r="O469">
            <v>833302</v>
          </cell>
          <cell r="P469">
            <v>0</v>
          </cell>
          <cell r="Q469">
            <v>0</v>
          </cell>
          <cell r="R469">
            <v>8256</v>
          </cell>
          <cell r="S469">
            <v>0</v>
          </cell>
          <cell r="T469">
            <v>7232</v>
          </cell>
          <cell r="U469">
            <v>166708</v>
          </cell>
          <cell r="V469">
            <v>0</v>
          </cell>
          <cell r="W469">
            <v>0</v>
          </cell>
          <cell r="X469">
            <v>0</v>
          </cell>
          <cell r="Y469">
            <v>39091</v>
          </cell>
          <cell r="Z469">
            <v>833302</v>
          </cell>
          <cell r="AA469">
            <v>887881</v>
          </cell>
          <cell r="AB469" t="str">
            <v>ERAR</v>
          </cell>
          <cell r="AC469">
            <v>1101</v>
          </cell>
          <cell r="AD469">
            <v>2</v>
          </cell>
          <cell r="AE469">
            <v>41368</v>
          </cell>
        </row>
        <row r="470">
          <cell r="A470" t="str">
            <v>SMA</v>
          </cell>
          <cell r="B470">
            <v>2</v>
          </cell>
          <cell r="C470" t="str">
            <v>DRAM</v>
          </cell>
          <cell r="D470">
            <v>23</v>
          </cell>
          <cell r="E470">
            <v>1</v>
          </cell>
          <cell r="F470" t="str">
            <v xml:space="preserve">B </v>
          </cell>
          <cell r="G470">
            <v>8</v>
          </cell>
          <cell r="H470">
            <v>46</v>
          </cell>
          <cell r="I470">
            <v>19002</v>
          </cell>
          <cell r="J470">
            <v>0</v>
          </cell>
          <cell r="K470">
            <v>0</v>
          </cell>
          <cell r="L470">
            <v>0</v>
          </cell>
          <cell r="M470">
            <v>0</v>
          </cell>
          <cell r="N470">
            <v>0</v>
          </cell>
          <cell r="O470">
            <v>382378</v>
          </cell>
          <cell r="P470">
            <v>0</v>
          </cell>
          <cell r="Q470">
            <v>0</v>
          </cell>
          <cell r="R470">
            <v>3825</v>
          </cell>
          <cell r="S470">
            <v>0</v>
          </cell>
          <cell r="T470">
            <v>2971</v>
          </cell>
          <cell r="U470">
            <v>76484</v>
          </cell>
          <cell r="V470">
            <v>0</v>
          </cell>
          <cell r="W470">
            <v>0</v>
          </cell>
          <cell r="X470">
            <v>0</v>
          </cell>
          <cell r="Y470">
            <v>15956</v>
          </cell>
          <cell r="Z470">
            <v>382378</v>
          </cell>
          <cell r="AA470">
            <v>405130</v>
          </cell>
          <cell r="AB470" t="str">
            <v>ERAR</v>
          </cell>
          <cell r="AC470">
            <v>1101</v>
          </cell>
          <cell r="AD470">
            <v>2</v>
          </cell>
          <cell r="AE470">
            <v>19002</v>
          </cell>
        </row>
        <row r="471">
          <cell r="A471" t="str">
            <v>SMA</v>
          </cell>
          <cell r="B471">
            <v>2</v>
          </cell>
          <cell r="C471" t="str">
            <v>DRAM</v>
          </cell>
          <cell r="D471">
            <v>23</v>
          </cell>
          <cell r="E471">
            <v>1</v>
          </cell>
          <cell r="F471" t="str">
            <v xml:space="preserve">B </v>
          </cell>
          <cell r="G471">
            <v>9</v>
          </cell>
          <cell r="H471">
            <v>37</v>
          </cell>
          <cell r="I471">
            <v>19903</v>
          </cell>
          <cell r="J471">
            <v>0</v>
          </cell>
          <cell r="K471">
            <v>0</v>
          </cell>
          <cell r="L471">
            <v>0</v>
          </cell>
          <cell r="M471">
            <v>0</v>
          </cell>
          <cell r="N471">
            <v>0</v>
          </cell>
          <cell r="O471">
            <v>427181</v>
          </cell>
          <cell r="P471">
            <v>0</v>
          </cell>
          <cell r="Q471">
            <v>0</v>
          </cell>
          <cell r="R471">
            <v>3828</v>
          </cell>
          <cell r="S471">
            <v>0</v>
          </cell>
          <cell r="T471">
            <v>3301</v>
          </cell>
          <cell r="U471">
            <v>106804</v>
          </cell>
          <cell r="V471">
            <v>-94</v>
          </cell>
          <cell r="W471">
            <v>0</v>
          </cell>
          <cell r="X471">
            <v>0</v>
          </cell>
          <cell r="Y471">
            <v>11298</v>
          </cell>
          <cell r="Z471">
            <v>427181</v>
          </cell>
          <cell r="AA471">
            <v>445514</v>
          </cell>
          <cell r="AB471" t="str">
            <v>ERAR</v>
          </cell>
          <cell r="AC471">
            <v>1101</v>
          </cell>
          <cell r="AD471">
            <v>2</v>
          </cell>
          <cell r="AE471">
            <v>19903</v>
          </cell>
        </row>
        <row r="472">
          <cell r="A472" t="str">
            <v>SMA</v>
          </cell>
          <cell r="B472">
            <v>2</v>
          </cell>
          <cell r="C472" t="str">
            <v>DRAM</v>
          </cell>
          <cell r="D472">
            <v>23</v>
          </cell>
          <cell r="E472">
            <v>1</v>
          </cell>
          <cell r="F472" t="str">
            <v xml:space="preserve">B </v>
          </cell>
          <cell r="G472">
            <v>10</v>
          </cell>
          <cell r="H472">
            <v>10</v>
          </cell>
          <cell r="I472">
            <v>13123</v>
          </cell>
          <cell r="J472">
            <v>0</v>
          </cell>
          <cell r="K472">
            <v>0</v>
          </cell>
          <cell r="L472">
            <v>0</v>
          </cell>
          <cell r="M472">
            <v>0</v>
          </cell>
          <cell r="N472">
            <v>0</v>
          </cell>
          <cell r="O472">
            <v>281619</v>
          </cell>
          <cell r="P472">
            <v>0</v>
          </cell>
          <cell r="Q472">
            <v>0</v>
          </cell>
          <cell r="R472">
            <v>58475</v>
          </cell>
          <cell r="S472">
            <v>0</v>
          </cell>
          <cell r="T472">
            <v>-110</v>
          </cell>
          <cell r="U472">
            <v>70404</v>
          </cell>
          <cell r="V472">
            <v>0</v>
          </cell>
          <cell r="W472">
            <v>0</v>
          </cell>
          <cell r="X472">
            <v>0</v>
          </cell>
          <cell r="Y472">
            <v>443</v>
          </cell>
          <cell r="Z472">
            <v>281619</v>
          </cell>
          <cell r="AA472">
            <v>340427</v>
          </cell>
          <cell r="AB472" t="str">
            <v>ERAR</v>
          </cell>
          <cell r="AC472">
            <v>1101</v>
          </cell>
          <cell r="AD472">
            <v>2</v>
          </cell>
          <cell r="AE472">
            <v>13123</v>
          </cell>
        </row>
        <row r="473">
          <cell r="A473" t="str">
            <v>SMA</v>
          </cell>
          <cell r="B473">
            <v>2</v>
          </cell>
          <cell r="C473" t="str">
            <v>DRAM</v>
          </cell>
          <cell r="D473">
            <v>23</v>
          </cell>
          <cell r="E473">
            <v>1</v>
          </cell>
          <cell r="F473" t="str">
            <v xml:space="preserve">B </v>
          </cell>
          <cell r="G473">
            <v>11</v>
          </cell>
          <cell r="H473">
            <v>3616</v>
          </cell>
          <cell r="I473">
            <v>79096</v>
          </cell>
          <cell r="J473">
            <v>0</v>
          </cell>
          <cell r="K473">
            <v>0</v>
          </cell>
          <cell r="L473">
            <v>0</v>
          </cell>
          <cell r="M473">
            <v>0</v>
          </cell>
          <cell r="N473">
            <v>0</v>
          </cell>
          <cell r="O473">
            <v>446086</v>
          </cell>
          <cell r="P473">
            <v>0</v>
          </cell>
          <cell r="Q473">
            <v>0</v>
          </cell>
          <cell r="R473">
            <v>4773</v>
          </cell>
          <cell r="S473">
            <v>0</v>
          </cell>
          <cell r="T473">
            <v>40165</v>
          </cell>
          <cell r="U473">
            <v>0</v>
          </cell>
          <cell r="V473">
            <v>1411</v>
          </cell>
          <cell r="W473">
            <v>0</v>
          </cell>
          <cell r="X473">
            <v>0</v>
          </cell>
          <cell r="Y473">
            <v>74420</v>
          </cell>
          <cell r="Z473">
            <v>446086</v>
          </cell>
          <cell r="AA473">
            <v>566855</v>
          </cell>
          <cell r="AB473" t="str">
            <v>ERAR</v>
          </cell>
          <cell r="AC473">
            <v>1101</v>
          </cell>
          <cell r="AD473">
            <v>2</v>
          </cell>
          <cell r="AE473">
            <v>59947</v>
          </cell>
        </row>
        <row r="474">
          <cell r="A474" t="str">
            <v>SMA</v>
          </cell>
          <cell r="B474">
            <v>2</v>
          </cell>
          <cell r="C474" t="str">
            <v>DRAM</v>
          </cell>
          <cell r="D474">
            <v>23</v>
          </cell>
          <cell r="E474">
            <v>1</v>
          </cell>
          <cell r="F474" t="str">
            <v xml:space="preserve">B </v>
          </cell>
          <cell r="G474">
            <v>12</v>
          </cell>
          <cell r="H474">
            <v>2834</v>
          </cell>
          <cell r="I474">
            <v>156705</v>
          </cell>
          <cell r="J474">
            <v>0</v>
          </cell>
          <cell r="K474">
            <v>0</v>
          </cell>
          <cell r="L474">
            <v>0</v>
          </cell>
          <cell r="M474">
            <v>0</v>
          </cell>
          <cell r="N474">
            <v>0</v>
          </cell>
          <cell r="O474">
            <v>1412161</v>
          </cell>
          <cell r="P474">
            <v>0</v>
          </cell>
          <cell r="Q474">
            <v>0</v>
          </cell>
          <cell r="R474">
            <v>14015</v>
          </cell>
          <cell r="S474">
            <v>0</v>
          </cell>
          <cell r="T474">
            <v>22644</v>
          </cell>
          <cell r="U474">
            <v>240235</v>
          </cell>
          <cell r="V474">
            <v>2256</v>
          </cell>
          <cell r="W474">
            <v>0</v>
          </cell>
          <cell r="X474">
            <v>0</v>
          </cell>
          <cell r="Y474">
            <v>139044</v>
          </cell>
          <cell r="Z474">
            <v>1412161</v>
          </cell>
          <cell r="AA474">
            <v>1590120</v>
          </cell>
          <cell r="AB474" t="str">
            <v>ERAR</v>
          </cell>
          <cell r="AC474">
            <v>1101</v>
          </cell>
          <cell r="AD474">
            <v>2</v>
          </cell>
          <cell r="AE474">
            <v>156705</v>
          </cell>
        </row>
        <row r="475">
          <cell r="A475" t="str">
            <v>SMA</v>
          </cell>
          <cell r="B475">
            <v>2</v>
          </cell>
          <cell r="C475" t="str">
            <v>DRAM</v>
          </cell>
          <cell r="D475">
            <v>23</v>
          </cell>
          <cell r="E475">
            <v>1</v>
          </cell>
          <cell r="F475" t="str">
            <v xml:space="preserve">B </v>
          </cell>
          <cell r="G475">
            <v>13</v>
          </cell>
          <cell r="H475">
            <v>178</v>
          </cell>
          <cell r="I475">
            <v>20233</v>
          </cell>
          <cell r="J475">
            <v>0</v>
          </cell>
          <cell r="K475">
            <v>0</v>
          </cell>
          <cell r="L475">
            <v>0</v>
          </cell>
          <cell r="M475">
            <v>0</v>
          </cell>
          <cell r="N475">
            <v>0</v>
          </cell>
          <cell r="O475">
            <v>254830</v>
          </cell>
          <cell r="P475">
            <v>0</v>
          </cell>
          <cell r="Q475">
            <v>0</v>
          </cell>
          <cell r="R475">
            <v>2330</v>
          </cell>
          <cell r="S475">
            <v>0</v>
          </cell>
          <cell r="T475">
            <v>977</v>
          </cell>
          <cell r="U475">
            <v>43329</v>
          </cell>
          <cell r="V475">
            <v>282</v>
          </cell>
          <cell r="W475">
            <v>0</v>
          </cell>
          <cell r="X475">
            <v>0</v>
          </cell>
          <cell r="Y475">
            <v>12222</v>
          </cell>
          <cell r="Z475">
            <v>254830</v>
          </cell>
          <cell r="AA475">
            <v>270641</v>
          </cell>
          <cell r="AB475" t="str">
            <v>ERAR</v>
          </cell>
          <cell r="AC475">
            <v>1101</v>
          </cell>
          <cell r="AD475">
            <v>2</v>
          </cell>
          <cell r="AE475">
            <v>20233</v>
          </cell>
        </row>
        <row r="476">
          <cell r="A476" t="str">
            <v>SMA</v>
          </cell>
          <cell r="B476">
            <v>2</v>
          </cell>
          <cell r="C476" t="str">
            <v>DRAM</v>
          </cell>
          <cell r="D476">
            <v>23</v>
          </cell>
          <cell r="E476">
            <v>1</v>
          </cell>
          <cell r="F476" t="str">
            <v xml:space="preserve">B </v>
          </cell>
          <cell r="G476">
            <v>14</v>
          </cell>
          <cell r="H476">
            <v>16</v>
          </cell>
          <cell r="I476">
            <v>2314</v>
          </cell>
          <cell r="J476">
            <v>0</v>
          </cell>
          <cell r="K476">
            <v>0</v>
          </cell>
          <cell r="L476">
            <v>0</v>
          </cell>
          <cell r="M476">
            <v>0</v>
          </cell>
          <cell r="N476">
            <v>0</v>
          </cell>
          <cell r="O476">
            <v>28889</v>
          </cell>
          <cell r="P476">
            <v>0</v>
          </cell>
          <cell r="Q476">
            <v>0</v>
          </cell>
          <cell r="R476">
            <v>314</v>
          </cell>
          <cell r="S476">
            <v>0</v>
          </cell>
          <cell r="T476">
            <v>0</v>
          </cell>
          <cell r="U476">
            <v>4911</v>
          </cell>
          <cell r="V476">
            <v>188</v>
          </cell>
          <cell r="W476">
            <v>0</v>
          </cell>
          <cell r="X476">
            <v>0</v>
          </cell>
          <cell r="Y476">
            <v>1092</v>
          </cell>
          <cell r="Z476">
            <v>28889</v>
          </cell>
          <cell r="AA476">
            <v>30483</v>
          </cell>
          <cell r="AB476" t="str">
            <v>ERAR</v>
          </cell>
          <cell r="AC476">
            <v>1101</v>
          </cell>
          <cell r="AD476">
            <v>2</v>
          </cell>
          <cell r="AE476">
            <v>2314</v>
          </cell>
        </row>
        <row r="477">
          <cell r="A477" t="str">
            <v>SMA</v>
          </cell>
          <cell r="B477">
            <v>2</v>
          </cell>
          <cell r="C477" t="str">
            <v>DRAM</v>
          </cell>
          <cell r="D477">
            <v>23</v>
          </cell>
          <cell r="E477">
            <v>1</v>
          </cell>
          <cell r="F477" t="str">
            <v xml:space="preserve">B </v>
          </cell>
          <cell r="G477">
            <v>15</v>
          </cell>
          <cell r="H477">
            <v>18</v>
          </cell>
          <cell r="I477">
            <v>-10466</v>
          </cell>
          <cell r="J477">
            <v>0</v>
          </cell>
          <cell r="K477">
            <v>0</v>
          </cell>
          <cell r="L477">
            <v>0</v>
          </cell>
          <cell r="M477">
            <v>0</v>
          </cell>
          <cell r="N477">
            <v>0</v>
          </cell>
          <cell r="O477">
            <v>-245142</v>
          </cell>
          <cell r="P477">
            <v>0</v>
          </cell>
          <cell r="Q477">
            <v>0</v>
          </cell>
          <cell r="R477">
            <v>82</v>
          </cell>
          <cell r="S477">
            <v>0</v>
          </cell>
          <cell r="T477">
            <v>32</v>
          </cell>
          <cell r="U477">
            <v>-65085</v>
          </cell>
          <cell r="V477">
            <v>189</v>
          </cell>
          <cell r="W477">
            <v>0</v>
          </cell>
          <cell r="X477">
            <v>0</v>
          </cell>
          <cell r="Y477">
            <v>2431</v>
          </cell>
          <cell r="Z477">
            <v>-245142</v>
          </cell>
          <cell r="AA477">
            <v>-242408</v>
          </cell>
          <cell r="AB477" t="str">
            <v>ERAR</v>
          </cell>
          <cell r="AC477">
            <v>1101</v>
          </cell>
          <cell r="AD477">
            <v>2</v>
          </cell>
          <cell r="AE477">
            <v>-10466</v>
          </cell>
        </row>
        <row r="478">
          <cell r="A478" t="str">
            <v>SMA</v>
          </cell>
          <cell r="B478">
            <v>2</v>
          </cell>
          <cell r="C478" t="str">
            <v>DRAM</v>
          </cell>
          <cell r="D478">
            <v>23</v>
          </cell>
          <cell r="E478">
            <v>2</v>
          </cell>
          <cell r="F478" t="str">
            <v>A4</v>
          </cell>
          <cell r="G478">
            <v>20</v>
          </cell>
          <cell r="H478">
            <v>8</v>
          </cell>
          <cell r="I478">
            <v>126547</v>
          </cell>
          <cell r="J478">
            <v>0</v>
          </cell>
          <cell r="K478">
            <v>0</v>
          </cell>
          <cell r="L478">
            <v>606</v>
          </cell>
          <cell r="M478">
            <v>0</v>
          </cell>
          <cell r="N478">
            <v>0</v>
          </cell>
          <cell r="O478">
            <v>1452087</v>
          </cell>
          <cell r="P478">
            <v>474294</v>
          </cell>
          <cell r="Q478">
            <v>232455</v>
          </cell>
          <cell r="R478">
            <v>23979</v>
          </cell>
          <cell r="S478">
            <v>0</v>
          </cell>
          <cell r="T478">
            <v>58296</v>
          </cell>
          <cell r="U478">
            <v>555754</v>
          </cell>
          <cell r="V478">
            <v>0</v>
          </cell>
          <cell r="W478">
            <v>64179</v>
          </cell>
          <cell r="X478">
            <v>0</v>
          </cell>
          <cell r="Y478">
            <v>5658</v>
          </cell>
          <cell r="Z478">
            <v>2223015</v>
          </cell>
          <cell r="AA478">
            <v>2310948</v>
          </cell>
          <cell r="AB478" t="str">
            <v>ERAR</v>
          </cell>
          <cell r="AC478">
            <v>1101</v>
          </cell>
          <cell r="AD478">
            <v>2</v>
          </cell>
          <cell r="AE478">
            <v>126547</v>
          </cell>
        </row>
        <row r="479">
          <cell r="A479" t="str">
            <v>SMA</v>
          </cell>
          <cell r="B479">
            <v>2</v>
          </cell>
          <cell r="C479" t="str">
            <v>DRAM</v>
          </cell>
          <cell r="D479">
            <v>23</v>
          </cell>
          <cell r="E479">
            <v>2</v>
          </cell>
          <cell r="F479" t="str">
            <v xml:space="preserve">B </v>
          </cell>
          <cell r="G479">
            <v>0</v>
          </cell>
          <cell r="H479">
            <v>56</v>
          </cell>
          <cell r="I479">
            <v>34976</v>
          </cell>
          <cell r="J479">
            <v>0</v>
          </cell>
          <cell r="K479">
            <v>0</v>
          </cell>
          <cell r="L479">
            <v>0</v>
          </cell>
          <cell r="M479">
            <v>0</v>
          </cell>
          <cell r="N479">
            <v>0</v>
          </cell>
          <cell r="O479">
            <v>728140</v>
          </cell>
          <cell r="P479">
            <v>0</v>
          </cell>
          <cell r="Q479">
            <v>0</v>
          </cell>
          <cell r="R479">
            <v>4282</v>
          </cell>
          <cell r="S479">
            <v>0</v>
          </cell>
          <cell r="T479">
            <v>2104</v>
          </cell>
          <cell r="U479">
            <v>179503</v>
          </cell>
          <cell r="V479">
            <v>0</v>
          </cell>
          <cell r="W479">
            <v>0</v>
          </cell>
          <cell r="X479">
            <v>0</v>
          </cell>
          <cell r="Y479">
            <v>14199</v>
          </cell>
          <cell r="Z479">
            <v>728140</v>
          </cell>
          <cell r="AA479">
            <v>748725</v>
          </cell>
          <cell r="AB479" t="str">
            <v>ERAR</v>
          </cell>
          <cell r="AC479">
            <v>1101</v>
          </cell>
          <cell r="AD479">
            <v>2</v>
          </cell>
          <cell r="AE479">
            <v>34146</v>
          </cell>
        </row>
        <row r="480">
          <cell r="A480" t="str">
            <v>SMA</v>
          </cell>
          <cell r="B480">
            <v>2</v>
          </cell>
          <cell r="C480" t="str">
            <v>DRAM</v>
          </cell>
          <cell r="D480">
            <v>23</v>
          </cell>
          <cell r="E480">
            <v>3</v>
          </cell>
          <cell r="F480" t="str">
            <v>A4</v>
          </cell>
          <cell r="G480">
            <v>21</v>
          </cell>
          <cell r="H480">
            <v>1</v>
          </cell>
          <cell r="I480">
            <v>12914</v>
          </cell>
          <cell r="J480">
            <v>993</v>
          </cell>
          <cell r="K480">
            <v>11921</v>
          </cell>
          <cell r="L480">
            <v>60</v>
          </cell>
          <cell r="M480">
            <v>60</v>
          </cell>
          <cell r="N480">
            <v>0</v>
          </cell>
          <cell r="O480">
            <v>138018</v>
          </cell>
          <cell r="P480">
            <v>41440</v>
          </cell>
          <cell r="Q480">
            <v>0</v>
          </cell>
          <cell r="R480">
            <v>0</v>
          </cell>
          <cell r="S480">
            <v>0</v>
          </cell>
          <cell r="T480">
            <v>0</v>
          </cell>
          <cell r="U480">
            <v>44865</v>
          </cell>
          <cell r="V480">
            <v>0</v>
          </cell>
          <cell r="W480">
            <v>0</v>
          </cell>
          <cell r="X480">
            <v>0</v>
          </cell>
          <cell r="Y480">
            <v>1122</v>
          </cell>
          <cell r="Z480">
            <v>179458</v>
          </cell>
          <cell r="AA480">
            <v>180580</v>
          </cell>
          <cell r="AB480" t="str">
            <v>ERAR</v>
          </cell>
          <cell r="AC480">
            <v>1101</v>
          </cell>
          <cell r="AD480">
            <v>2</v>
          </cell>
          <cell r="AE480">
            <v>12914</v>
          </cell>
        </row>
        <row r="481">
          <cell r="A481" t="str">
            <v>SMA</v>
          </cell>
          <cell r="B481">
            <v>2</v>
          </cell>
          <cell r="C481" t="str">
            <v>DRAM</v>
          </cell>
          <cell r="D481">
            <v>23</v>
          </cell>
          <cell r="E481">
            <v>3</v>
          </cell>
          <cell r="F481" t="str">
            <v>A4</v>
          </cell>
          <cell r="G481">
            <v>20</v>
          </cell>
          <cell r="H481">
            <v>10</v>
          </cell>
          <cell r="I481">
            <v>143033</v>
          </cell>
          <cell r="J481">
            <v>0</v>
          </cell>
          <cell r="K481">
            <v>0</v>
          </cell>
          <cell r="L481">
            <v>387</v>
          </cell>
          <cell r="M481">
            <v>0</v>
          </cell>
          <cell r="N481">
            <v>0</v>
          </cell>
          <cell r="O481">
            <v>1641254</v>
          </cell>
          <cell r="P481">
            <v>302892</v>
          </cell>
          <cell r="Q481">
            <v>59185</v>
          </cell>
          <cell r="R481">
            <v>8769</v>
          </cell>
          <cell r="S481">
            <v>0</v>
          </cell>
          <cell r="T481">
            <v>0</v>
          </cell>
          <cell r="U481">
            <v>503768</v>
          </cell>
          <cell r="V481">
            <v>0</v>
          </cell>
          <cell r="W481">
            <v>11739</v>
          </cell>
          <cell r="X481">
            <v>0</v>
          </cell>
          <cell r="Y481">
            <v>9000</v>
          </cell>
          <cell r="Z481">
            <v>2015070</v>
          </cell>
          <cell r="AA481">
            <v>2032839</v>
          </cell>
          <cell r="AB481" t="str">
            <v>ERAR</v>
          </cell>
          <cell r="AC481">
            <v>1101</v>
          </cell>
          <cell r="AD481">
            <v>2</v>
          </cell>
          <cell r="AE481">
            <v>143033</v>
          </cell>
        </row>
        <row r="482">
          <cell r="A482" t="str">
            <v>SMA</v>
          </cell>
          <cell r="B482">
            <v>2</v>
          </cell>
          <cell r="C482" t="str">
            <v>DRAM</v>
          </cell>
          <cell r="D482">
            <v>23</v>
          </cell>
          <cell r="E482">
            <v>3</v>
          </cell>
          <cell r="F482" t="str">
            <v xml:space="preserve">B </v>
          </cell>
          <cell r="G482">
            <v>0</v>
          </cell>
          <cell r="H482">
            <v>2716</v>
          </cell>
          <cell r="I482">
            <v>512749</v>
          </cell>
          <cell r="J482">
            <v>0</v>
          </cell>
          <cell r="K482">
            <v>0</v>
          </cell>
          <cell r="L482">
            <v>0</v>
          </cell>
          <cell r="M482">
            <v>0</v>
          </cell>
          <cell r="N482">
            <v>0</v>
          </cell>
          <cell r="O482">
            <v>10713295</v>
          </cell>
          <cell r="P482">
            <v>0</v>
          </cell>
          <cell r="Q482">
            <v>0</v>
          </cell>
          <cell r="R482">
            <v>120874</v>
          </cell>
          <cell r="S482">
            <v>0</v>
          </cell>
          <cell r="T482">
            <v>238878</v>
          </cell>
          <cell r="U482">
            <v>2631445</v>
          </cell>
          <cell r="V482">
            <v>2167</v>
          </cell>
          <cell r="W482">
            <v>0</v>
          </cell>
          <cell r="X482">
            <v>0</v>
          </cell>
          <cell r="Y482">
            <v>466849</v>
          </cell>
          <cell r="Z482">
            <v>10713295</v>
          </cell>
          <cell r="AA482">
            <v>11542063</v>
          </cell>
          <cell r="AB482" t="str">
            <v>ERAR</v>
          </cell>
          <cell r="AC482">
            <v>1101</v>
          </cell>
          <cell r="AD482">
            <v>2</v>
          </cell>
          <cell r="AE482">
            <v>489882</v>
          </cell>
        </row>
        <row r="483">
          <cell r="A483" t="str">
            <v>SMA</v>
          </cell>
          <cell r="B483">
            <v>2</v>
          </cell>
          <cell r="C483" t="str">
            <v>DRAM</v>
          </cell>
          <cell r="D483">
            <v>23</v>
          </cell>
          <cell r="E483">
            <v>4</v>
          </cell>
          <cell r="F483" t="str">
            <v>A4</v>
          </cell>
          <cell r="G483">
            <v>20</v>
          </cell>
          <cell r="H483">
            <v>1</v>
          </cell>
          <cell r="I483">
            <v>820</v>
          </cell>
          <cell r="J483">
            <v>0</v>
          </cell>
          <cell r="K483">
            <v>0</v>
          </cell>
          <cell r="L483">
            <v>8</v>
          </cell>
          <cell r="M483">
            <v>0</v>
          </cell>
          <cell r="N483">
            <v>0</v>
          </cell>
          <cell r="O483">
            <v>6351</v>
          </cell>
          <cell r="P483">
            <v>4224</v>
          </cell>
          <cell r="Q483">
            <v>542</v>
          </cell>
          <cell r="R483">
            <v>216</v>
          </cell>
          <cell r="S483">
            <v>0</v>
          </cell>
          <cell r="T483">
            <v>0</v>
          </cell>
          <cell r="U483">
            <v>0</v>
          </cell>
          <cell r="V483">
            <v>0</v>
          </cell>
          <cell r="W483">
            <v>528</v>
          </cell>
          <cell r="X483">
            <v>0</v>
          </cell>
          <cell r="Y483">
            <v>0</v>
          </cell>
          <cell r="Z483">
            <v>11645</v>
          </cell>
          <cell r="AA483">
            <v>11861</v>
          </cell>
          <cell r="AB483" t="str">
            <v>ERAR</v>
          </cell>
          <cell r="AC483">
            <v>1101</v>
          </cell>
          <cell r="AD483">
            <v>2</v>
          </cell>
          <cell r="AE483">
            <v>820</v>
          </cell>
        </row>
        <row r="484">
          <cell r="A484" t="str">
            <v>SMA</v>
          </cell>
          <cell r="B484">
            <v>2</v>
          </cell>
          <cell r="C484" t="str">
            <v>DRAM</v>
          </cell>
          <cell r="D484">
            <v>23</v>
          </cell>
          <cell r="E484">
            <v>4</v>
          </cell>
          <cell r="F484" t="str">
            <v xml:space="preserve">B </v>
          </cell>
          <cell r="G484">
            <v>0</v>
          </cell>
          <cell r="H484">
            <v>8561</v>
          </cell>
          <cell r="I484">
            <v>542910</v>
          </cell>
          <cell r="J484">
            <v>0</v>
          </cell>
          <cell r="K484">
            <v>0</v>
          </cell>
          <cell r="L484">
            <v>0</v>
          </cell>
          <cell r="M484">
            <v>0</v>
          </cell>
          <cell r="N484">
            <v>0</v>
          </cell>
          <cell r="O484">
            <v>5327493</v>
          </cell>
          <cell r="P484">
            <v>0</v>
          </cell>
          <cell r="Q484">
            <v>0</v>
          </cell>
          <cell r="R484">
            <v>44</v>
          </cell>
          <cell r="S484">
            <v>0</v>
          </cell>
          <cell r="T484">
            <v>245657</v>
          </cell>
          <cell r="U484">
            <v>0</v>
          </cell>
          <cell r="V484">
            <v>226273</v>
          </cell>
          <cell r="W484">
            <v>0</v>
          </cell>
          <cell r="X484">
            <v>0</v>
          </cell>
          <cell r="Y484">
            <v>0</v>
          </cell>
          <cell r="Z484">
            <v>5327493</v>
          </cell>
          <cell r="AA484">
            <v>5799467</v>
          </cell>
          <cell r="AB484" t="str">
            <v>ERAR</v>
          </cell>
          <cell r="AC484">
            <v>1101</v>
          </cell>
          <cell r="AD484">
            <v>2</v>
          </cell>
          <cell r="AE484">
            <v>471094</v>
          </cell>
        </row>
        <row r="485">
          <cell r="A485" t="str">
            <v>SMA</v>
          </cell>
          <cell r="B485">
            <v>2</v>
          </cell>
          <cell r="C485" t="str">
            <v>DRAM</v>
          </cell>
          <cell r="D485">
            <v>23</v>
          </cell>
          <cell r="E485">
            <v>5</v>
          </cell>
          <cell r="F485" t="str">
            <v>A4</v>
          </cell>
          <cell r="G485">
            <v>21</v>
          </cell>
          <cell r="H485">
            <v>1</v>
          </cell>
          <cell r="I485">
            <v>9070</v>
          </cell>
          <cell r="J485">
            <v>683</v>
          </cell>
          <cell r="K485">
            <v>8387</v>
          </cell>
          <cell r="L485">
            <v>46</v>
          </cell>
          <cell r="M485">
            <v>46</v>
          </cell>
          <cell r="N485">
            <v>0</v>
          </cell>
          <cell r="O485">
            <v>96142</v>
          </cell>
          <cell r="P485">
            <v>31771</v>
          </cell>
          <cell r="Q485">
            <v>0</v>
          </cell>
          <cell r="R485">
            <v>0</v>
          </cell>
          <cell r="S485">
            <v>0</v>
          </cell>
          <cell r="T485">
            <v>0</v>
          </cell>
          <cell r="U485">
            <v>31978</v>
          </cell>
          <cell r="V485">
            <v>0</v>
          </cell>
          <cell r="W485">
            <v>0</v>
          </cell>
          <cell r="X485">
            <v>0</v>
          </cell>
          <cell r="Y485">
            <v>0</v>
          </cell>
          <cell r="Z485">
            <v>127913</v>
          </cell>
          <cell r="AA485">
            <v>127913</v>
          </cell>
          <cell r="AB485" t="str">
            <v>ERAR</v>
          </cell>
          <cell r="AC485">
            <v>1101</v>
          </cell>
          <cell r="AD485">
            <v>2</v>
          </cell>
          <cell r="AE485">
            <v>9070</v>
          </cell>
        </row>
        <row r="486">
          <cell r="A486" t="str">
            <v>SMA</v>
          </cell>
          <cell r="B486">
            <v>2</v>
          </cell>
          <cell r="C486" t="str">
            <v>DRAM</v>
          </cell>
          <cell r="D486">
            <v>23</v>
          </cell>
          <cell r="E486">
            <v>5</v>
          </cell>
          <cell r="F486" t="str">
            <v>A4</v>
          </cell>
          <cell r="G486">
            <v>20</v>
          </cell>
          <cell r="H486">
            <v>6</v>
          </cell>
          <cell r="I486">
            <v>53074</v>
          </cell>
          <cell r="J486">
            <v>0</v>
          </cell>
          <cell r="K486">
            <v>0</v>
          </cell>
          <cell r="L486">
            <v>188</v>
          </cell>
          <cell r="M486">
            <v>0</v>
          </cell>
          <cell r="N486">
            <v>0</v>
          </cell>
          <cell r="O486">
            <v>474045</v>
          </cell>
          <cell r="P486">
            <v>119161</v>
          </cell>
          <cell r="Q486">
            <v>10898</v>
          </cell>
          <cell r="R486">
            <v>5760</v>
          </cell>
          <cell r="S486">
            <v>0</v>
          </cell>
          <cell r="T486">
            <v>0</v>
          </cell>
          <cell r="U486">
            <v>28370</v>
          </cell>
          <cell r="V486">
            <v>0</v>
          </cell>
          <cell r="W486">
            <v>4305</v>
          </cell>
          <cell r="X486">
            <v>0</v>
          </cell>
          <cell r="Y486">
            <v>0</v>
          </cell>
          <cell r="Z486">
            <v>608409</v>
          </cell>
          <cell r="AA486">
            <v>614169</v>
          </cell>
          <cell r="AB486" t="str">
            <v>ERAR</v>
          </cell>
          <cell r="AC486">
            <v>1101</v>
          </cell>
          <cell r="AD486">
            <v>2</v>
          </cell>
          <cell r="AE486">
            <v>53074</v>
          </cell>
        </row>
        <row r="487">
          <cell r="A487" t="str">
            <v>SMA</v>
          </cell>
          <cell r="B487">
            <v>2</v>
          </cell>
          <cell r="C487" t="str">
            <v>DRAM</v>
          </cell>
          <cell r="D487">
            <v>23</v>
          </cell>
          <cell r="E487">
            <v>5</v>
          </cell>
          <cell r="F487" t="str">
            <v xml:space="preserve">B </v>
          </cell>
          <cell r="G487">
            <v>0</v>
          </cell>
          <cell r="H487">
            <v>470</v>
          </cell>
          <cell r="I487">
            <v>133789</v>
          </cell>
          <cell r="J487">
            <v>0</v>
          </cell>
          <cell r="K487">
            <v>0</v>
          </cell>
          <cell r="L487">
            <v>0</v>
          </cell>
          <cell r="M487">
            <v>0</v>
          </cell>
          <cell r="N487">
            <v>0</v>
          </cell>
          <cell r="O487">
            <v>2510075</v>
          </cell>
          <cell r="P487">
            <v>0</v>
          </cell>
          <cell r="Q487">
            <v>0</v>
          </cell>
          <cell r="R487">
            <v>12286</v>
          </cell>
          <cell r="S487">
            <v>0</v>
          </cell>
          <cell r="T487">
            <v>231649</v>
          </cell>
          <cell r="U487">
            <v>419779</v>
          </cell>
          <cell r="V487">
            <v>660</v>
          </cell>
          <cell r="W487">
            <v>0</v>
          </cell>
          <cell r="X487">
            <v>0</v>
          </cell>
          <cell r="Y487">
            <v>0</v>
          </cell>
          <cell r="Z487">
            <v>2510075</v>
          </cell>
          <cell r="AA487">
            <v>2754670</v>
          </cell>
          <cell r="AB487" t="str">
            <v>ERAR</v>
          </cell>
          <cell r="AC487">
            <v>1101</v>
          </cell>
          <cell r="AD487">
            <v>2</v>
          </cell>
          <cell r="AE487">
            <v>130432</v>
          </cell>
        </row>
        <row r="488">
          <cell r="A488" t="str">
            <v>SMA</v>
          </cell>
          <cell r="B488">
            <v>2</v>
          </cell>
          <cell r="C488" t="str">
            <v>DRAM</v>
          </cell>
          <cell r="D488">
            <v>23</v>
          </cell>
          <cell r="E488">
            <v>6</v>
          </cell>
          <cell r="F488" t="str">
            <v xml:space="preserve">B </v>
          </cell>
          <cell r="G488">
            <v>0</v>
          </cell>
          <cell r="H488">
            <v>24</v>
          </cell>
          <cell r="I488">
            <v>389726</v>
          </cell>
          <cell r="J488">
            <v>0</v>
          </cell>
          <cell r="K488">
            <v>0</v>
          </cell>
          <cell r="L488">
            <v>0</v>
          </cell>
          <cell r="M488">
            <v>0</v>
          </cell>
          <cell r="N488">
            <v>0</v>
          </cell>
          <cell r="O488">
            <v>4588374</v>
          </cell>
          <cell r="P488">
            <v>0</v>
          </cell>
          <cell r="Q488">
            <v>0</v>
          </cell>
          <cell r="R488">
            <v>9212</v>
          </cell>
          <cell r="S488">
            <v>0</v>
          </cell>
          <cell r="T488">
            <v>0</v>
          </cell>
          <cell r="U488">
            <v>1147093</v>
          </cell>
          <cell r="V488">
            <v>0</v>
          </cell>
          <cell r="W488">
            <v>0</v>
          </cell>
          <cell r="X488">
            <v>0</v>
          </cell>
          <cell r="Y488">
            <v>0</v>
          </cell>
          <cell r="Z488">
            <v>4588374</v>
          </cell>
          <cell r="AA488">
            <v>4597586</v>
          </cell>
          <cell r="AB488" t="str">
            <v>ERAR</v>
          </cell>
          <cell r="AC488">
            <v>1101</v>
          </cell>
          <cell r="AD488">
            <v>2</v>
          </cell>
          <cell r="AE488">
            <v>389726</v>
          </cell>
        </row>
        <row r="489">
          <cell r="A489" t="str">
            <v>SMA</v>
          </cell>
          <cell r="B489">
            <v>2</v>
          </cell>
          <cell r="C489" t="str">
            <v>DRAM</v>
          </cell>
          <cell r="D489">
            <v>23</v>
          </cell>
          <cell r="E489">
            <v>7</v>
          </cell>
          <cell r="F489" t="str">
            <v>A4</v>
          </cell>
          <cell r="G489">
            <v>22</v>
          </cell>
          <cell r="H489">
            <v>2</v>
          </cell>
          <cell r="I489">
            <v>279708</v>
          </cell>
          <cell r="J489">
            <v>26868</v>
          </cell>
          <cell r="K489">
            <v>252840</v>
          </cell>
          <cell r="L489">
            <v>1702</v>
          </cell>
          <cell r="M489">
            <v>880</v>
          </cell>
          <cell r="N489">
            <v>516</v>
          </cell>
          <cell r="O489">
            <v>1697750</v>
          </cell>
          <cell r="P489">
            <v>3326114</v>
          </cell>
          <cell r="Q489">
            <v>366326</v>
          </cell>
          <cell r="R489">
            <v>0</v>
          </cell>
          <cell r="S489">
            <v>0</v>
          </cell>
          <cell r="T489">
            <v>0</v>
          </cell>
          <cell r="U489">
            <v>1458574</v>
          </cell>
          <cell r="V489">
            <v>0</v>
          </cell>
          <cell r="W489">
            <v>444107</v>
          </cell>
          <cell r="X489">
            <v>0</v>
          </cell>
          <cell r="Y489">
            <v>0</v>
          </cell>
          <cell r="Z489">
            <v>5834297</v>
          </cell>
          <cell r="AA489">
            <v>5834297</v>
          </cell>
          <cell r="AB489" t="str">
            <v>ERAR</v>
          </cell>
          <cell r="AC489">
            <v>1101</v>
          </cell>
          <cell r="AD489">
            <v>2</v>
          </cell>
          <cell r="AE489">
            <v>279708</v>
          </cell>
        </row>
        <row r="490">
          <cell r="A490" t="str">
            <v>SMA</v>
          </cell>
          <cell r="B490">
            <v>2</v>
          </cell>
          <cell r="C490" t="str">
            <v>DRAM</v>
          </cell>
          <cell r="D490">
            <v>23</v>
          </cell>
          <cell r="E490">
            <v>7</v>
          </cell>
          <cell r="F490" t="str">
            <v>A4</v>
          </cell>
          <cell r="G490">
            <v>20</v>
          </cell>
          <cell r="H490">
            <v>10</v>
          </cell>
          <cell r="I490">
            <v>234264</v>
          </cell>
          <cell r="J490">
            <v>0</v>
          </cell>
          <cell r="K490">
            <v>0</v>
          </cell>
          <cell r="L490">
            <v>669</v>
          </cell>
          <cell r="M490">
            <v>0</v>
          </cell>
          <cell r="N490">
            <v>0</v>
          </cell>
          <cell r="O490">
            <v>2284857</v>
          </cell>
          <cell r="P490">
            <v>457496</v>
          </cell>
          <cell r="Q490">
            <v>248365</v>
          </cell>
          <cell r="R490">
            <v>0</v>
          </cell>
          <cell r="S490">
            <v>0</v>
          </cell>
          <cell r="T490">
            <v>0</v>
          </cell>
          <cell r="U490">
            <v>762952</v>
          </cell>
          <cell r="V490">
            <v>0</v>
          </cell>
          <cell r="W490">
            <v>61088</v>
          </cell>
          <cell r="X490">
            <v>0</v>
          </cell>
          <cell r="Y490">
            <v>0</v>
          </cell>
          <cell r="Z490">
            <v>3051806</v>
          </cell>
          <cell r="AA490">
            <v>3051806</v>
          </cell>
          <cell r="AB490" t="str">
            <v>ERAR</v>
          </cell>
          <cell r="AC490">
            <v>1101</v>
          </cell>
          <cell r="AD490">
            <v>2</v>
          </cell>
          <cell r="AE490">
            <v>234264</v>
          </cell>
        </row>
        <row r="491">
          <cell r="A491" t="str">
            <v>SMA</v>
          </cell>
          <cell r="B491">
            <v>2</v>
          </cell>
          <cell r="C491" t="str">
            <v>DRAM</v>
          </cell>
          <cell r="D491">
            <v>23</v>
          </cell>
          <cell r="E491">
            <v>7</v>
          </cell>
          <cell r="F491" t="str">
            <v xml:space="preserve">B </v>
          </cell>
          <cell r="G491">
            <v>0</v>
          </cell>
          <cell r="H491">
            <v>9</v>
          </cell>
          <cell r="I491">
            <v>24873</v>
          </cell>
          <cell r="J491">
            <v>0</v>
          </cell>
          <cell r="K491">
            <v>0</v>
          </cell>
          <cell r="L491">
            <v>0</v>
          </cell>
          <cell r="M491">
            <v>0</v>
          </cell>
          <cell r="N491">
            <v>0</v>
          </cell>
          <cell r="O491">
            <v>440118</v>
          </cell>
          <cell r="P491">
            <v>0</v>
          </cell>
          <cell r="Q491">
            <v>0</v>
          </cell>
          <cell r="R491">
            <v>0</v>
          </cell>
          <cell r="S491">
            <v>0</v>
          </cell>
          <cell r="T491">
            <v>0</v>
          </cell>
          <cell r="U491">
            <v>110029</v>
          </cell>
          <cell r="V491">
            <v>0</v>
          </cell>
          <cell r="W491">
            <v>0</v>
          </cell>
          <cell r="X491">
            <v>0</v>
          </cell>
          <cell r="Y491">
            <v>0</v>
          </cell>
          <cell r="Z491">
            <v>440118</v>
          </cell>
          <cell r="AA491">
            <v>440118</v>
          </cell>
          <cell r="AB491" t="str">
            <v>ERAR</v>
          </cell>
          <cell r="AC491">
            <v>1101</v>
          </cell>
          <cell r="AD491">
            <v>2</v>
          </cell>
          <cell r="AE491">
            <v>24744</v>
          </cell>
        </row>
        <row r="492">
          <cell r="A492" t="str">
            <v>SMA</v>
          </cell>
          <cell r="B492">
            <v>2</v>
          </cell>
          <cell r="C492" t="str">
            <v>DRAM</v>
          </cell>
          <cell r="D492">
            <v>23</v>
          </cell>
          <cell r="E492">
            <v>8</v>
          </cell>
          <cell r="F492" t="str">
            <v xml:space="preserve">B </v>
          </cell>
          <cell r="G492">
            <v>0</v>
          </cell>
          <cell r="H492">
            <v>6</v>
          </cell>
          <cell r="I492">
            <v>7903</v>
          </cell>
          <cell r="J492">
            <v>0</v>
          </cell>
          <cell r="K492">
            <v>0</v>
          </cell>
          <cell r="L492">
            <v>0</v>
          </cell>
          <cell r="M492">
            <v>0</v>
          </cell>
          <cell r="N492">
            <v>0</v>
          </cell>
          <cell r="O492">
            <v>164529</v>
          </cell>
          <cell r="P492">
            <v>0</v>
          </cell>
          <cell r="Q492">
            <v>0</v>
          </cell>
          <cell r="R492">
            <v>0</v>
          </cell>
          <cell r="S492">
            <v>0</v>
          </cell>
          <cell r="T492">
            <v>0</v>
          </cell>
          <cell r="U492">
            <v>41132</v>
          </cell>
          <cell r="V492">
            <v>0</v>
          </cell>
          <cell r="W492">
            <v>0</v>
          </cell>
          <cell r="X492">
            <v>0</v>
          </cell>
          <cell r="Y492">
            <v>0</v>
          </cell>
          <cell r="Z492">
            <v>164529</v>
          </cell>
          <cell r="AA492">
            <v>164529</v>
          </cell>
          <cell r="AB492" t="str">
            <v>ERAR</v>
          </cell>
          <cell r="AC492">
            <v>1101</v>
          </cell>
          <cell r="AD492">
            <v>2</v>
          </cell>
          <cell r="AE492">
            <v>7873</v>
          </cell>
        </row>
        <row r="493">
          <cell r="A493" t="str">
            <v>SMA</v>
          </cell>
          <cell r="B493">
            <v>2</v>
          </cell>
          <cell r="C493" t="str">
            <v>DRAM</v>
          </cell>
          <cell r="D493">
            <v>24</v>
          </cell>
          <cell r="E493">
            <v>1</v>
          </cell>
          <cell r="F493" t="str">
            <v xml:space="preserve">B </v>
          </cell>
          <cell r="G493">
            <v>1</v>
          </cell>
          <cell r="H493">
            <v>6930</v>
          </cell>
          <cell r="I493">
            <v>140092</v>
          </cell>
          <cell r="J493">
            <v>0</v>
          </cell>
          <cell r="K493">
            <v>0</v>
          </cell>
          <cell r="L493">
            <v>0</v>
          </cell>
          <cell r="M493">
            <v>0</v>
          </cell>
          <cell r="N493">
            <v>0</v>
          </cell>
          <cell r="O493">
            <v>2271320</v>
          </cell>
          <cell r="P493">
            <v>0</v>
          </cell>
          <cell r="Q493">
            <v>0</v>
          </cell>
          <cell r="R493">
            <v>21015</v>
          </cell>
          <cell r="S493">
            <v>0</v>
          </cell>
          <cell r="T493">
            <v>114093</v>
          </cell>
          <cell r="U493">
            <v>330</v>
          </cell>
          <cell r="V493">
            <v>7802</v>
          </cell>
          <cell r="W493">
            <v>0</v>
          </cell>
          <cell r="X493">
            <v>0</v>
          </cell>
          <cell r="Y493">
            <v>227292</v>
          </cell>
          <cell r="Z493">
            <v>2271320</v>
          </cell>
          <cell r="AA493">
            <v>2641522</v>
          </cell>
          <cell r="AB493" t="str">
            <v>ERPQ</v>
          </cell>
          <cell r="AC493">
            <v>1101</v>
          </cell>
          <cell r="AD493">
            <v>2</v>
          </cell>
          <cell r="AE493">
            <v>108738</v>
          </cell>
        </row>
        <row r="494">
          <cell r="A494" t="str">
            <v>SMA</v>
          </cell>
          <cell r="B494">
            <v>2</v>
          </cell>
          <cell r="C494" t="str">
            <v>DRAM</v>
          </cell>
          <cell r="D494">
            <v>24</v>
          </cell>
          <cell r="E494">
            <v>1</v>
          </cell>
          <cell r="F494" t="str">
            <v xml:space="preserve">B </v>
          </cell>
          <cell r="G494">
            <v>2</v>
          </cell>
          <cell r="H494">
            <v>3231</v>
          </cell>
          <cell r="I494">
            <v>131326</v>
          </cell>
          <cell r="J494">
            <v>0</v>
          </cell>
          <cell r="K494">
            <v>0</v>
          </cell>
          <cell r="L494">
            <v>0</v>
          </cell>
          <cell r="M494">
            <v>0</v>
          </cell>
          <cell r="N494">
            <v>0</v>
          </cell>
          <cell r="O494">
            <v>2547059</v>
          </cell>
          <cell r="P494">
            <v>0</v>
          </cell>
          <cell r="Q494">
            <v>0</v>
          </cell>
          <cell r="R494">
            <v>25718</v>
          </cell>
          <cell r="S494">
            <v>0</v>
          </cell>
          <cell r="T494">
            <v>21946</v>
          </cell>
          <cell r="U494">
            <v>432889</v>
          </cell>
          <cell r="V494">
            <v>4044</v>
          </cell>
          <cell r="W494">
            <v>0</v>
          </cell>
          <cell r="X494">
            <v>0</v>
          </cell>
          <cell r="Y494">
            <v>190705</v>
          </cell>
          <cell r="Z494">
            <v>2547059</v>
          </cell>
          <cell r="AA494">
            <v>2789472</v>
          </cell>
          <cell r="AB494" t="str">
            <v>ERPQ</v>
          </cell>
          <cell r="AC494">
            <v>1101</v>
          </cell>
          <cell r="AD494">
            <v>2</v>
          </cell>
          <cell r="AE494">
            <v>131326</v>
          </cell>
        </row>
        <row r="495">
          <cell r="A495" t="str">
            <v>SMA</v>
          </cell>
          <cell r="B495">
            <v>2</v>
          </cell>
          <cell r="C495" t="str">
            <v>DRAM</v>
          </cell>
          <cell r="D495">
            <v>24</v>
          </cell>
          <cell r="E495">
            <v>1</v>
          </cell>
          <cell r="F495" t="str">
            <v xml:space="preserve">B </v>
          </cell>
          <cell r="G495">
            <v>3</v>
          </cell>
          <cell r="H495">
            <v>6039</v>
          </cell>
          <cell r="I495">
            <v>426211</v>
          </cell>
          <cell r="J495">
            <v>0</v>
          </cell>
          <cell r="K495">
            <v>0</v>
          </cell>
          <cell r="L495">
            <v>0</v>
          </cell>
          <cell r="M495">
            <v>0</v>
          </cell>
          <cell r="N495">
            <v>0</v>
          </cell>
          <cell r="O495">
            <v>8266193</v>
          </cell>
          <cell r="P495">
            <v>0</v>
          </cell>
          <cell r="Q495">
            <v>0</v>
          </cell>
          <cell r="R495">
            <v>125768</v>
          </cell>
          <cell r="S495">
            <v>0</v>
          </cell>
          <cell r="T495">
            <v>63028</v>
          </cell>
          <cell r="U495">
            <v>1405430</v>
          </cell>
          <cell r="V495">
            <v>3761</v>
          </cell>
          <cell r="W495">
            <v>0</v>
          </cell>
          <cell r="X495">
            <v>0</v>
          </cell>
          <cell r="Y495">
            <v>579365</v>
          </cell>
          <cell r="Z495">
            <v>8266193</v>
          </cell>
          <cell r="AA495">
            <v>9038115</v>
          </cell>
          <cell r="AB495" t="str">
            <v>ERPQ</v>
          </cell>
          <cell r="AC495">
            <v>1101</v>
          </cell>
          <cell r="AD495">
            <v>2</v>
          </cell>
          <cell r="AE495">
            <v>425211</v>
          </cell>
        </row>
        <row r="496">
          <cell r="A496" t="str">
            <v>SMA</v>
          </cell>
          <cell r="B496">
            <v>2</v>
          </cell>
          <cell r="C496" t="str">
            <v>DRAM</v>
          </cell>
          <cell r="D496">
            <v>24</v>
          </cell>
          <cell r="E496">
            <v>1</v>
          </cell>
          <cell r="F496" t="str">
            <v xml:space="preserve">B </v>
          </cell>
          <cell r="G496">
            <v>4</v>
          </cell>
          <cell r="H496">
            <v>1211</v>
          </cell>
          <cell r="I496">
            <v>143094</v>
          </cell>
          <cell r="J496">
            <v>0</v>
          </cell>
          <cell r="K496">
            <v>0</v>
          </cell>
          <cell r="L496">
            <v>0</v>
          </cell>
          <cell r="M496">
            <v>0</v>
          </cell>
          <cell r="N496">
            <v>0</v>
          </cell>
          <cell r="O496">
            <v>2775480</v>
          </cell>
          <cell r="P496">
            <v>0</v>
          </cell>
          <cell r="Q496">
            <v>0</v>
          </cell>
          <cell r="R496">
            <v>59805</v>
          </cell>
          <cell r="S496">
            <v>0</v>
          </cell>
          <cell r="T496">
            <v>23370</v>
          </cell>
          <cell r="U496">
            <v>471828</v>
          </cell>
          <cell r="V496">
            <v>376</v>
          </cell>
          <cell r="W496">
            <v>0</v>
          </cell>
          <cell r="X496">
            <v>0</v>
          </cell>
          <cell r="Y496">
            <v>173278</v>
          </cell>
          <cell r="Z496">
            <v>2775480</v>
          </cell>
          <cell r="AA496">
            <v>3032309</v>
          </cell>
          <cell r="AB496" t="str">
            <v>ERPQ</v>
          </cell>
          <cell r="AC496">
            <v>1101</v>
          </cell>
          <cell r="AD496">
            <v>2</v>
          </cell>
          <cell r="AE496">
            <v>143094</v>
          </cell>
        </row>
        <row r="497">
          <cell r="A497" t="str">
            <v>SMA</v>
          </cell>
          <cell r="B497">
            <v>2</v>
          </cell>
          <cell r="C497" t="str">
            <v>DRAM</v>
          </cell>
          <cell r="D497">
            <v>24</v>
          </cell>
          <cell r="E497">
            <v>1</v>
          </cell>
          <cell r="F497" t="str">
            <v xml:space="preserve">B </v>
          </cell>
          <cell r="G497">
            <v>5</v>
          </cell>
          <cell r="H497">
            <v>376</v>
          </cell>
          <cell r="I497">
            <v>62533</v>
          </cell>
          <cell r="J497">
            <v>0</v>
          </cell>
          <cell r="K497">
            <v>0</v>
          </cell>
          <cell r="L497">
            <v>0</v>
          </cell>
          <cell r="M497">
            <v>0</v>
          </cell>
          <cell r="N497">
            <v>0</v>
          </cell>
          <cell r="O497">
            <v>1214430</v>
          </cell>
          <cell r="P497">
            <v>0</v>
          </cell>
          <cell r="Q497">
            <v>0</v>
          </cell>
          <cell r="R497">
            <v>12217</v>
          </cell>
          <cell r="S497">
            <v>0</v>
          </cell>
          <cell r="T497">
            <v>7429</v>
          </cell>
          <cell r="U497">
            <v>206456</v>
          </cell>
          <cell r="V497">
            <v>189</v>
          </cell>
          <cell r="W497">
            <v>0</v>
          </cell>
          <cell r="X497">
            <v>0</v>
          </cell>
          <cell r="Y497">
            <v>114016</v>
          </cell>
          <cell r="Z497">
            <v>1214430</v>
          </cell>
          <cell r="AA497">
            <v>1348281</v>
          </cell>
          <cell r="AB497" t="str">
            <v>ERPQ</v>
          </cell>
          <cell r="AC497">
            <v>1101</v>
          </cell>
          <cell r="AD497">
            <v>2</v>
          </cell>
          <cell r="AE497">
            <v>62533</v>
          </cell>
        </row>
        <row r="498">
          <cell r="A498" t="str">
            <v>SMA</v>
          </cell>
          <cell r="B498">
            <v>2</v>
          </cell>
          <cell r="C498" t="str">
            <v>DRAM</v>
          </cell>
          <cell r="D498">
            <v>24</v>
          </cell>
          <cell r="E498">
            <v>1</v>
          </cell>
          <cell r="F498" t="str">
            <v xml:space="preserve">B </v>
          </cell>
          <cell r="G498">
            <v>6</v>
          </cell>
          <cell r="H498">
            <v>221</v>
          </cell>
          <cell r="I498">
            <v>51204</v>
          </cell>
          <cell r="J498">
            <v>0</v>
          </cell>
          <cell r="K498">
            <v>0</v>
          </cell>
          <cell r="L498">
            <v>0</v>
          </cell>
          <cell r="M498">
            <v>0</v>
          </cell>
          <cell r="N498">
            <v>0</v>
          </cell>
          <cell r="O498">
            <v>993189</v>
          </cell>
          <cell r="P498">
            <v>0</v>
          </cell>
          <cell r="Q498">
            <v>0</v>
          </cell>
          <cell r="R498">
            <v>9622</v>
          </cell>
          <cell r="S498">
            <v>0</v>
          </cell>
          <cell r="T498">
            <v>18919</v>
          </cell>
          <cell r="U498">
            <v>168887</v>
          </cell>
          <cell r="V498">
            <v>0</v>
          </cell>
          <cell r="W498">
            <v>0</v>
          </cell>
          <cell r="X498">
            <v>0</v>
          </cell>
          <cell r="Y498">
            <v>67126</v>
          </cell>
          <cell r="Z498">
            <v>993189</v>
          </cell>
          <cell r="AA498">
            <v>1088856</v>
          </cell>
          <cell r="AB498" t="str">
            <v>ERPQ</v>
          </cell>
          <cell r="AC498">
            <v>1101</v>
          </cell>
          <cell r="AD498">
            <v>2</v>
          </cell>
          <cell r="AE498">
            <v>51204</v>
          </cell>
        </row>
        <row r="499">
          <cell r="A499" t="str">
            <v>SMA</v>
          </cell>
          <cell r="B499">
            <v>2</v>
          </cell>
          <cell r="C499" t="str">
            <v>DRAM</v>
          </cell>
          <cell r="D499">
            <v>24</v>
          </cell>
          <cell r="E499">
            <v>1</v>
          </cell>
          <cell r="F499" t="str">
            <v xml:space="preserve">B </v>
          </cell>
          <cell r="G499">
            <v>7</v>
          </cell>
          <cell r="H499">
            <v>58</v>
          </cell>
          <cell r="I499">
            <v>18841</v>
          </cell>
          <cell r="J499">
            <v>0</v>
          </cell>
          <cell r="K499">
            <v>0</v>
          </cell>
          <cell r="L499">
            <v>0</v>
          </cell>
          <cell r="M499">
            <v>0</v>
          </cell>
          <cell r="N499">
            <v>0</v>
          </cell>
          <cell r="O499">
            <v>379167</v>
          </cell>
          <cell r="P499">
            <v>0</v>
          </cell>
          <cell r="Q499">
            <v>0</v>
          </cell>
          <cell r="R499">
            <v>4723</v>
          </cell>
          <cell r="S499">
            <v>0</v>
          </cell>
          <cell r="T499">
            <v>206</v>
          </cell>
          <cell r="U499">
            <v>75856</v>
          </cell>
          <cell r="V499">
            <v>0</v>
          </cell>
          <cell r="W499">
            <v>0</v>
          </cell>
          <cell r="X499">
            <v>0</v>
          </cell>
          <cell r="Y499">
            <v>43172</v>
          </cell>
          <cell r="Z499">
            <v>379167</v>
          </cell>
          <cell r="AA499">
            <v>427268</v>
          </cell>
          <cell r="AB499" t="str">
            <v>ERPQ</v>
          </cell>
          <cell r="AC499">
            <v>1101</v>
          </cell>
          <cell r="AD499">
            <v>2</v>
          </cell>
          <cell r="AE499">
            <v>18841</v>
          </cell>
        </row>
        <row r="500">
          <cell r="A500" t="str">
            <v>SMA</v>
          </cell>
          <cell r="B500">
            <v>2</v>
          </cell>
          <cell r="C500" t="str">
            <v>DRAM</v>
          </cell>
          <cell r="D500">
            <v>24</v>
          </cell>
          <cell r="E500">
            <v>1</v>
          </cell>
          <cell r="F500" t="str">
            <v xml:space="preserve">B </v>
          </cell>
          <cell r="G500">
            <v>8</v>
          </cell>
          <cell r="H500">
            <v>21</v>
          </cell>
          <cell r="I500">
            <v>9038</v>
          </cell>
          <cell r="J500">
            <v>0</v>
          </cell>
          <cell r="K500">
            <v>0</v>
          </cell>
          <cell r="L500">
            <v>0</v>
          </cell>
          <cell r="M500">
            <v>0</v>
          </cell>
          <cell r="N500">
            <v>0</v>
          </cell>
          <cell r="O500">
            <v>181876</v>
          </cell>
          <cell r="P500">
            <v>0</v>
          </cell>
          <cell r="Q500">
            <v>0</v>
          </cell>
          <cell r="R500">
            <v>1383</v>
          </cell>
          <cell r="S500">
            <v>0</v>
          </cell>
          <cell r="T500">
            <v>220</v>
          </cell>
          <cell r="U500">
            <v>36382</v>
          </cell>
          <cell r="V500">
            <v>0</v>
          </cell>
          <cell r="W500">
            <v>0</v>
          </cell>
          <cell r="X500">
            <v>0</v>
          </cell>
          <cell r="Y500">
            <v>14558</v>
          </cell>
          <cell r="Z500">
            <v>181876</v>
          </cell>
          <cell r="AA500">
            <v>198037</v>
          </cell>
          <cell r="AB500" t="str">
            <v>ERPQ</v>
          </cell>
          <cell r="AC500">
            <v>1101</v>
          </cell>
          <cell r="AD500">
            <v>2</v>
          </cell>
          <cell r="AE500">
            <v>9038</v>
          </cell>
        </row>
        <row r="501">
          <cell r="A501" t="str">
            <v>SMA</v>
          </cell>
          <cell r="B501">
            <v>2</v>
          </cell>
          <cell r="C501" t="str">
            <v>DRAM</v>
          </cell>
          <cell r="D501">
            <v>24</v>
          </cell>
          <cell r="E501">
            <v>1</v>
          </cell>
          <cell r="F501" t="str">
            <v xml:space="preserve">B </v>
          </cell>
          <cell r="G501">
            <v>9</v>
          </cell>
          <cell r="H501">
            <v>19</v>
          </cell>
          <cell r="I501">
            <v>9206</v>
          </cell>
          <cell r="J501">
            <v>0</v>
          </cell>
          <cell r="K501">
            <v>0</v>
          </cell>
          <cell r="L501">
            <v>0</v>
          </cell>
          <cell r="M501">
            <v>0</v>
          </cell>
          <cell r="N501">
            <v>0</v>
          </cell>
          <cell r="O501">
            <v>197582</v>
          </cell>
          <cell r="P501">
            <v>0</v>
          </cell>
          <cell r="Q501">
            <v>0</v>
          </cell>
          <cell r="R501">
            <v>7210</v>
          </cell>
          <cell r="S501">
            <v>0</v>
          </cell>
          <cell r="T501">
            <v>1441</v>
          </cell>
          <cell r="U501">
            <v>49403</v>
          </cell>
          <cell r="V501">
            <v>94</v>
          </cell>
          <cell r="W501">
            <v>0</v>
          </cell>
          <cell r="X501">
            <v>0</v>
          </cell>
          <cell r="Y501">
            <v>8394</v>
          </cell>
          <cell r="Z501">
            <v>197582</v>
          </cell>
          <cell r="AA501">
            <v>214721</v>
          </cell>
          <cell r="AB501" t="str">
            <v>ERPQ</v>
          </cell>
          <cell r="AC501">
            <v>1101</v>
          </cell>
          <cell r="AD501">
            <v>2</v>
          </cell>
          <cell r="AE501">
            <v>9206</v>
          </cell>
        </row>
        <row r="502">
          <cell r="A502" t="str">
            <v>SMA</v>
          </cell>
          <cell r="B502">
            <v>2</v>
          </cell>
          <cell r="C502" t="str">
            <v>DRAM</v>
          </cell>
          <cell r="D502">
            <v>24</v>
          </cell>
          <cell r="E502">
            <v>1</v>
          </cell>
          <cell r="F502" t="str">
            <v xml:space="preserve">B </v>
          </cell>
          <cell r="G502">
            <v>10</v>
          </cell>
          <cell r="H502">
            <v>10</v>
          </cell>
          <cell r="I502">
            <v>15181</v>
          </cell>
          <cell r="J502">
            <v>0</v>
          </cell>
          <cell r="K502">
            <v>0</v>
          </cell>
          <cell r="L502">
            <v>0</v>
          </cell>
          <cell r="M502">
            <v>0</v>
          </cell>
          <cell r="N502">
            <v>0</v>
          </cell>
          <cell r="O502">
            <v>325798</v>
          </cell>
          <cell r="P502">
            <v>0</v>
          </cell>
          <cell r="Q502">
            <v>0</v>
          </cell>
          <cell r="R502">
            <v>1201</v>
          </cell>
          <cell r="S502">
            <v>0</v>
          </cell>
          <cell r="T502">
            <v>20412</v>
          </cell>
          <cell r="U502">
            <v>81455</v>
          </cell>
          <cell r="V502">
            <v>0</v>
          </cell>
          <cell r="W502">
            <v>0</v>
          </cell>
          <cell r="X502">
            <v>0</v>
          </cell>
          <cell r="Y502">
            <v>9214</v>
          </cell>
          <cell r="Z502">
            <v>325798</v>
          </cell>
          <cell r="AA502">
            <v>356625</v>
          </cell>
          <cell r="AB502" t="str">
            <v>ERPQ</v>
          </cell>
          <cell r="AC502">
            <v>1101</v>
          </cell>
          <cell r="AD502">
            <v>2</v>
          </cell>
          <cell r="AE502">
            <v>15181</v>
          </cell>
        </row>
        <row r="503">
          <cell r="A503" t="str">
            <v>SMA</v>
          </cell>
          <cell r="B503">
            <v>2</v>
          </cell>
          <cell r="C503" t="str">
            <v>DRAM</v>
          </cell>
          <cell r="D503">
            <v>24</v>
          </cell>
          <cell r="E503">
            <v>1</v>
          </cell>
          <cell r="F503" t="str">
            <v xml:space="preserve">B </v>
          </cell>
          <cell r="G503">
            <v>11</v>
          </cell>
          <cell r="H503">
            <v>3540</v>
          </cell>
          <cell r="I503">
            <v>77617</v>
          </cell>
          <cell r="J503">
            <v>0</v>
          </cell>
          <cell r="K503">
            <v>0</v>
          </cell>
          <cell r="L503">
            <v>0</v>
          </cell>
          <cell r="M503">
            <v>0</v>
          </cell>
          <cell r="N503">
            <v>0</v>
          </cell>
          <cell r="O503">
            <v>437612</v>
          </cell>
          <cell r="P503">
            <v>0</v>
          </cell>
          <cell r="Q503">
            <v>0</v>
          </cell>
          <cell r="R503">
            <v>5015</v>
          </cell>
          <cell r="S503">
            <v>0</v>
          </cell>
          <cell r="T503">
            <v>32238</v>
          </cell>
          <cell r="U503">
            <v>0</v>
          </cell>
          <cell r="V503">
            <v>22655</v>
          </cell>
          <cell r="W503">
            <v>0</v>
          </cell>
          <cell r="X503">
            <v>0</v>
          </cell>
          <cell r="Y503">
            <v>95672</v>
          </cell>
          <cell r="Z503">
            <v>437612</v>
          </cell>
          <cell r="AA503">
            <v>593192</v>
          </cell>
          <cell r="AB503" t="str">
            <v>ERPQ</v>
          </cell>
          <cell r="AC503">
            <v>1101</v>
          </cell>
          <cell r="AD503">
            <v>2</v>
          </cell>
          <cell r="AE503">
            <v>55053</v>
          </cell>
        </row>
        <row r="504">
          <cell r="A504" t="str">
            <v>SMA</v>
          </cell>
          <cell r="B504">
            <v>2</v>
          </cell>
          <cell r="C504" t="str">
            <v>DRAM</v>
          </cell>
          <cell r="D504">
            <v>24</v>
          </cell>
          <cell r="E504">
            <v>1</v>
          </cell>
          <cell r="F504" t="str">
            <v xml:space="preserve">B </v>
          </cell>
          <cell r="G504">
            <v>12</v>
          </cell>
          <cell r="H504">
            <v>2452</v>
          </cell>
          <cell r="I504">
            <v>134142</v>
          </cell>
          <cell r="J504">
            <v>0</v>
          </cell>
          <cell r="K504">
            <v>0</v>
          </cell>
          <cell r="L504">
            <v>0</v>
          </cell>
          <cell r="M504">
            <v>0</v>
          </cell>
          <cell r="N504">
            <v>0</v>
          </cell>
          <cell r="O504">
            <v>1205062</v>
          </cell>
          <cell r="P504">
            <v>0</v>
          </cell>
          <cell r="Q504">
            <v>0</v>
          </cell>
          <cell r="R504">
            <v>13846</v>
          </cell>
          <cell r="S504">
            <v>0</v>
          </cell>
          <cell r="T504">
            <v>18196</v>
          </cell>
          <cell r="U504">
            <v>204962</v>
          </cell>
          <cell r="V504">
            <v>11092</v>
          </cell>
          <cell r="W504">
            <v>0</v>
          </cell>
          <cell r="X504">
            <v>0</v>
          </cell>
          <cell r="Y504">
            <v>174780</v>
          </cell>
          <cell r="Z504">
            <v>1205062</v>
          </cell>
          <cell r="AA504">
            <v>1422976</v>
          </cell>
          <cell r="AB504" t="str">
            <v>ERPQ</v>
          </cell>
          <cell r="AC504">
            <v>1101</v>
          </cell>
          <cell r="AD504">
            <v>2</v>
          </cell>
          <cell r="AE504">
            <v>134142</v>
          </cell>
        </row>
        <row r="505">
          <cell r="A505" t="str">
            <v>SMA</v>
          </cell>
          <cell r="B505">
            <v>2</v>
          </cell>
          <cell r="C505" t="str">
            <v>DRAM</v>
          </cell>
          <cell r="D505">
            <v>24</v>
          </cell>
          <cell r="E505">
            <v>1</v>
          </cell>
          <cell r="F505" t="str">
            <v xml:space="preserve">B </v>
          </cell>
          <cell r="G505">
            <v>13</v>
          </cell>
          <cell r="H505">
            <v>87</v>
          </cell>
          <cell r="I505">
            <v>9834</v>
          </cell>
          <cell r="J505">
            <v>0</v>
          </cell>
          <cell r="K505">
            <v>0</v>
          </cell>
          <cell r="L505">
            <v>0</v>
          </cell>
          <cell r="M505">
            <v>0</v>
          </cell>
          <cell r="N505">
            <v>0</v>
          </cell>
          <cell r="O505">
            <v>115107</v>
          </cell>
          <cell r="P505">
            <v>0</v>
          </cell>
          <cell r="Q505">
            <v>0</v>
          </cell>
          <cell r="R505">
            <v>2248</v>
          </cell>
          <cell r="S505">
            <v>0</v>
          </cell>
          <cell r="T505">
            <v>327</v>
          </cell>
          <cell r="U505">
            <v>19568</v>
          </cell>
          <cell r="V505">
            <v>376</v>
          </cell>
          <cell r="W505">
            <v>0</v>
          </cell>
          <cell r="X505">
            <v>0</v>
          </cell>
          <cell r="Y505">
            <v>12114</v>
          </cell>
          <cell r="Z505">
            <v>115107</v>
          </cell>
          <cell r="AA505">
            <v>130172</v>
          </cell>
          <cell r="AB505" t="str">
            <v>ERPQ</v>
          </cell>
          <cell r="AC505">
            <v>1101</v>
          </cell>
          <cell r="AD505">
            <v>2</v>
          </cell>
          <cell r="AE505">
            <v>9834</v>
          </cell>
        </row>
        <row r="506">
          <cell r="A506" t="str">
            <v>SMA</v>
          </cell>
          <cell r="B506">
            <v>2</v>
          </cell>
          <cell r="C506" t="str">
            <v>DRAM</v>
          </cell>
          <cell r="D506">
            <v>24</v>
          </cell>
          <cell r="E506">
            <v>1</v>
          </cell>
          <cell r="F506" t="str">
            <v xml:space="preserve">B </v>
          </cell>
          <cell r="G506">
            <v>14</v>
          </cell>
          <cell r="H506">
            <v>7</v>
          </cell>
          <cell r="I506">
            <v>919</v>
          </cell>
          <cell r="J506">
            <v>0</v>
          </cell>
          <cell r="K506">
            <v>0</v>
          </cell>
          <cell r="L506">
            <v>0</v>
          </cell>
          <cell r="M506">
            <v>0</v>
          </cell>
          <cell r="N506">
            <v>0</v>
          </cell>
          <cell r="O506">
            <v>11829</v>
          </cell>
          <cell r="P506">
            <v>0</v>
          </cell>
          <cell r="Q506">
            <v>0</v>
          </cell>
          <cell r="R506">
            <v>127</v>
          </cell>
          <cell r="S506">
            <v>0</v>
          </cell>
          <cell r="T506">
            <v>0</v>
          </cell>
          <cell r="U506">
            <v>2011</v>
          </cell>
          <cell r="V506">
            <v>0</v>
          </cell>
          <cell r="W506">
            <v>0</v>
          </cell>
          <cell r="X506">
            <v>0</v>
          </cell>
          <cell r="Y506">
            <v>1698</v>
          </cell>
          <cell r="Z506">
            <v>11829</v>
          </cell>
          <cell r="AA506">
            <v>13654</v>
          </cell>
          <cell r="AB506" t="str">
            <v>ERPQ</v>
          </cell>
          <cell r="AC506">
            <v>1101</v>
          </cell>
          <cell r="AD506">
            <v>2</v>
          </cell>
          <cell r="AE506">
            <v>919</v>
          </cell>
        </row>
        <row r="507">
          <cell r="A507" t="str">
            <v>SMA</v>
          </cell>
          <cell r="B507">
            <v>2</v>
          </cell>
          <cell r="C507" t="str">
            <v>DRAM</v>
          </cell>
          <cell r="D507">
            <v>24</v>
          </cell>
          <cell r="E507">
            <v>1</v>
          </cell>
          <cell r="F507" t="str">
            <v xml:space="preserve">B </v>
          </cell>
          <cell r="G507">
            <v>15</v>
          </cell>
          <cell r="H507">
            <v>12</v>
          </cell>
          <cell r="I507">
            <v>5280</v>
          </cell>
          <cell r="J507">
            <v>0</v>
          </cell>
          <cell r="K507">
            <v>0</v>
          </cell>
          <cell r="L507">
            <v>0</v>
          </cell>
          <cell r="M507">
            <v>0</v>
          </cell>
          <cell r="N507">
            <v>0</v>
          </cell>
          <cell r="O507">
            <v>100025</v>
          </cell>
          <cell r="P507">
            <v>0</v>
          </cell>
          <cell r="Q507">
            <v>0</v>
          </cell>
          <cell r="R507">
            <v>599</v>
          </cell>
          <cell r="S507">
            <v>0</v>
          </cell>
          <cell r="T507">
            <v>625</v>
          </cell>
          <cell r="U507">
            <v>23339</v>
          </cell>
          <cell r="V507">
            <v>188</v>
          </cell>
          <cell r="W507">
            <v>0</v>
          </cell>
          <cell r="X507">
            <v>0</v>
          </cell>
          <cell r="Y507">
            <v>3433</v>
          </cell>
          <cell r="Z507">
            <v>100025</v>
          </cell>
          <cell r="AA507">
            <v>104870</v>
          </cell>
          <cell r="AB507" t="str">
            <v>ERPQ</v>
          </cell>
          <cell r="AC507">
            <v>1101</v>
          </cell>
          <cell r="AD507">
            <v>2</v>
          </cell>
          <cell r="AE507">
            <v>5280</v>
          </cell>
        </row>
        <row r="508">
          <cell r="A508" t="str">
            <v>SMA</v>
          </cell>
          <cell r="B508">
            <v>2</v>
          </cell>
          <cell r="C508" t="str">
            <v>DRAM</v>
          </cell>
          <cell r="D508">
            <v>24</v>
          </cell>
          <cell r="E508">
            <v>2</v>
          </cell>
          <cell r="F508" t="str">
            <v>A4</v>
          </cell>
          <cell r="G508">
            <v>20</v>
          </cell>
          <cell r="H508">
            <v>9</v>
          </cell>
          <cell r="I508">
            <v>63874</v>
          </cell>
          <cell r="J508">
            <v>0</v>
          </cell>
          <cell r="K508">
            <v>0</v>
          </cell>
          <cell r="L508">
            <v>431</v>
          </cell>
          <cell r="M508">
            <v>0</v>
          </cell>
          <cell r="N508">
            <v>0</v>
          </cell>
          <cell r="O508">
            <v>732933</v>
          </cell>
          <cell r="P508">
            <v>349851</v>
          </cell>
          <cell r="Q508">
            <v>218823</v>
          </cell>
          <cell r="R508">
            <v>15600</v>
          </cell>
          <cell r="S508">
            <v>0</v>
          </cell>
          <cell r="T508">
            <v>37945</v>
          </cell>
          <cell r="U508">
            <v>339881</v>
          </cell>
          <cell r="V508">
            <v>0</v>
          </cell>
          <cell r="W508">
            <v>57918</v>
          </cell>
          <cell r="X508">
            <v>0</v>
          </cell>
          <cell r="Y508">
            <v>18510</v>
          </cell>
          <cell r="Z508">
            <v>1359525</v>
          </cell>
          <cell r="AA508">
            <v>1431580</v>
          </cell>
          <cell r="AB508" t="str">
            <v>ERPQ</v>
          </cell>
          <cell r="AC508">
            <v>1101</v>
          </cell>
          <cell r="AD508">
            <v>2</v>
          </cell>
          <cell r="AE508">
            <v>63874</v>
          </cell>
        </row>
        <row r="509">
          <cell r="A509" t="str">
            <v>SMA</v>
          </cell>
          <cell r="B509">
            <v>2</v>
          </cell>
          <cell r="C509" t="str">
            <v>DRAM</v>
          </cell>
          <cell r="D509">
            <v>24</v>
          </cell>
          <cell r="E509">
            <v>2</v>
          </cell>
          <cell r="F509" t="str">
            <v xml:space="preserve">B </v>
          </cell>
          <cell r="G509">
            <v>0</v>
          </cell>
          <cell r="H509">
            <v>127</v>
          </cell>
          <cell r="I509">
            <v>65484</v>
          </cell>
          <cell r="J509">
            <v>0</v>
          </cell>
          <cell r="K509">
            <v>0</v>
          </cell>
          <cell r="L509">
            <v>0</v>
          </cell>
          <cell r="M509">
            <v>0</v>
          </cell>
          <cell r="N509">
            <v>0</v>
          </cell>
          <cell r="O509">
            <v>1364906</v>
          </cell>
          <cell r="P509">
            <v>0</v>
          </cell>
          <cell r="Q509">
            <v>0</v>
          </cell>
          <cell r="R509">
            <v>48004</v>
          </cell>
          <cell r="S509">
            <v>0</v>
          </cell>
          <cell r="T509">
            <v>14481</v>
          </cell>
          <cell r="U509">
            <v>333388</v>
          </cell>
          <cell r="V509">
            <v>0</v>
          </cell>
          <cell r="W509">
            <v>0</v>
          </cell>
          <cell r="X509">
            <v>0</v>
          </cell>
          <cell r="Y509">
            <v>82816</v>
          </cell>
          <cell r="Z509">
            <v>1364906</v>
          </cell>
          <cell r="AA509">
            <v>1510207</v>
          </cell>
          <cell r="AB509" t="str">
            <v>ERPQ</v>
          </cell>
          <cell r="AC509">
            <v>1101</v>
          </cell>
          <cell r="AD509">
            <v>2</v>
          </cell>
          <cell r="AE509">
            <v>63328</v>
          </cell>
        </row>
        <row r="510">
          <cell r="A510" t="str">
            <v>SMA</v>
          </cell>
          <cell r="B510">
            <v>2</v>
          </cell>
          <cell r="C510" t="str">
            <v>DRAM</v>
          </cell>
          <cell r="D510">
            <v>24</v>
          </cell>
          <cell r="E510">
            <v>3</v>
          </cell>
          <cell r="F510" t="str">
            <v>A4</v>
          </cell>
          <cell r="G510">
            <v>20</v>
          </cell>
          <cell r="H510">
            <v>11</v>
          </cell>
          <cell r="I510">
            <v>64187</v>
          </cell>
          <cell r="J510">
            <v>0</v>
          </cell>
          <cell r="K510">
            <v>0</v>
          </cell>
          <cell r="L510">
            <v>256</v>
          </cell>
          <cell r="M510">
            <v>0</v>
          </cell>
          <cell r="N510">
            <v>0</v>
          </cell>
          <cell r="O510">
            <v>736526</v>
          </cell>
          <cell r="P510">
            <v>200361</v>
          </cell>
          <cell r="Q510">
            <v>78830</v>
          </cell>
          <cell r="R510">
            <v>10966</v>
          </cell>
          <cell r="S510">
            <v>0</v>
          </cell>
          <cell r="T510">
            <v>0</v>
          </cell>
          <cell r="U510">
            <v>259605</v>
          </cell>
          <cell r="V510">
            <v>0</v>
          </cell>
          <cell r="W510">
            <v>22696</v>
          </cell>
          <cell r="X510">
            <v>0</v>
          </cell>
          <cell r="Y510">
            <v>28188</v>
          </cell>
          <cell r="Z510">
            <v>1038413</v>
          </cell>
          <cell r="AA510">
            <v>1077567</v>
          </cell>
          <cell r="AB510" t="str">
            <v>ERPQ</v>
          </cell>
          <cell r="AC510">
            <v>1101</v>
          </cell>
          <cell r="AD510">
            <v>2</v>
          </cell>
          <cell r="AE510">
            <v>64187</v>
          </cell>
        </row>
        <row r="511">
          <cell r="A511" t="str">
            <v>SMA</v>
          </cell>
          <cell r="B511">
            <v>2</v>
          </cell>
          <cell r="C511" t="str">
            <v>DRAM</v>
          </cell>
          <cell r="D511">
            <v>24</v>
          </cell>
          <cell r="E511">
            <v>3</v>
          </cell>
          <cell r="F511" t="str">
            <v xml:space="preserve">B </v>
          </cell>
          <cell r="G511">
            <v>0</v>
          </cell>
          <cell r="H511">
            <v>1537</v>
          </cell>
          <cell r="I511">
            <v>245000</v>
          </cell>
          <cell r="J511">
            <v>0</v>
          </cell>
          <cell r="K511">
            <v>0</v>
          </cell>
          <cell r="L511">
            <v>0</v>
          </cell>
          <cell r="M511">
            <v>0</v>
          </cell>
          <cell r="N511">
            <v>0</v>
          </cell>
          <cell r="O511">
            <v>5103207</v>
          </cell>
          <cell r="P511">
            <v>0</v>
          </cell>
          <cell r="Q511">
            <v>0</v>
          </cell>
          <cell r="R511">
            <v>52703</v>
          </cell>
          <cell r="S511">
            <v>0</v>
          </cell>
          <cell r="T511">
            <v>102730</v>
          </cell>
          <cell r="U511">
            <v>1262493</v>
          </cell>
          <cell r="V511">
            <v>188</v>
          </cell>
          <cell r="W511">
            <v>0</v>
          </cell>
          <cell r="X511">
            <v>0</v>
          </cell>
          <cell r="Y511">
            <v>430813</v>
          </cell>
          <cell r="Z511">
            <v>5103207</v>
          </cell>
          <cell r="AA511">
            <v>5689641</v>
          </cell>
          <cell r="AB511" t="str">
            <v>ERPQ</v>
          </cell>
          <cell r="AC511">
            <v>1101</v>
          </cell>
          <cell r="AD511">
            <v>2</v>
          </cell>
          <cell r="AE511">
            <v>232414</v>
          </cell>
        </row>
        <row r="512">
          <cell r="A512" t="str">
            <v>SMA</v>
          </cell>
          <cell r="B512">
            <v>2</v>
          </cell>
          <cell r="C512" t="str">
            <v>DRAM</v>
          </cell>
          <cell r="D512">
            <v>24</v>
          </cell>
          <cell r="E512">
            <v>4</v>
          </cell>
          <cell r="F512" t="str">
            <v>A4</v>
          </cell>
          <cell r="G512">
            <v>20</v>
          </cell>
          <cell r="H512">
            <v>1</v>
          </cell>
          <cell r="I512">
            <v>1568</v>
          </cell>
          <cell r="J512">
            <v>0</v>
          </cell>
          <cell r="K512">
            <v>0</v>
          </cell>
          <cell r="L512">
            <v>7</v>
          </cell>
          <cell r="M512">
            <v>0</v>
          </cell>
          <cell r="N512">
            <v>0</v>
          </cell>
          <cell r="O512">
            <v>12144</v>
          </cell>
          <cell r="P512">
            <v>3696</v>
          </cell>
          <cell r="Q512">
            <v>5793</v>
          </cell>
          <cell r="R512">
            <v>0</v>
          </cell>
          <cell r="S512">
            <v>0</v>
          </cell>
          <cell r="T512">
            <v>0</v>
          </cell>
          <cell r="U512">
            <v>0</v>
          </cell>
          <cell r="V512">
            <v>0</v>
          </cell>
          <cell r="W512">
            <v>1584</v>
          </cell>
          <cell r="X512">
            <v>0</v>
          </cell>
          <cell r="Y512">
            <v>0</v>
          </cell>
          <cell r="Z512">
            <v>23217</v>
          </cell>
          <cell r="AA512">
            <v>23217</v>
          </cell>
          <cell r="AB512" t="str">
            <v>ERPQ</v>
          </cell>
          <cell r="AC512">
            <v>1101</v>
          </cell>
          <cell r="AD512">
            <v>2</v>
          </cell>
          <cell r="AE512">
            <v>1568</v>
          </cell>
        </row>
        <row r="513">
          <cell r="A513" t="str">
            <v>SMA</v>
          </cell>
          <cell r="B513">
            <v>2</v>
          </cell>
          <cell r="C513" t="str">
            <v>DRAM</v>
          </cell>
          <cell r="D513">
            <v>24</v>
          </cell>
          <cell r="E513">
            <v>4</v>
          </cell>
          <cell r="F513" t="str">
            <v xml:space="preserve">B </v>
          </cell>
          <cell r="G513">
            <v>0</v>
          </cell>
          <cell r="H513">
            <v>1267</v>
          </cell>
          <cell r="I513">
            <v>172458</v>
          </cell>
          <cell r="J513">
            <v>0</v>
          </cell>
          <cell r="K513">
            <v>0</v>
          </cell>
          <cell r="L513">
            <v>0</v>
          </cell>
          <cell r="M513">
            <v>0</v>
          </cell>
          <cell r="N513">
            <v>0</v>
          </cell>
          <cell r="O513">
            <v>1701270</v>
          </cell>
          <cell r="P513">
            <v>0</v>
          </cell>
          <cell r="Q513">
            <v>0</v>
          </cell>
          <cell r="R513">
            <v>5051</v>
          </cell>
          <cell r="S513">
            <v>0</v>
          </cell>
          <cell r="T513">
            <v>217145</v>
          </cell>
          <cell r="U513">
            <v>0</v>
          </cell>
          <cell r="V513">
            <v>104232</v>
          </cell>
          <cell r="W513">
            <v>0</v>
          </cell>
          <cell r="X513">
            <v>0</v>
          </cell>
          <cell r="Y513">
            <v>0</v>
          </cell>
          <cell r="Z513">
            <v>1701270</v>
          </cell>
          <cell r="AA513">
            <v>2027698</v>
          </cell>
          <cell r="AB513" t="str">
            <v>ERPQ</v>
          </cell>
          <cell r="AC513">
            <v>1101</v>
          </cell>
          <cell r="AD513">
            <v>2</v>
          </cell>
          <cell r="AE513">
            <v>157167</v>
          </cell>
        </row>
        <row r="514">
          <cell r="A514" t="str">
            <v>SMA</v>
          </cell>
          <cell r="B514">
            <v>2</v>
          </cell>
          <cell r="C514" t="str">
            <v>DRAM</v>
          </cell>
          <cell r="D514">
            <v>24</v>
          </cell>
          <cell r="E514">
            <v>5</v>
          </cell>
          <cell r="F514" t="str">
            <v>A4</v>
          </cell>
          <cell r="G514">
            <v>21</v>
          </cell>
          <cell r="H514">
            <v>1</v>
          </cell>
          <cell r="I514">
            <v>9224</v>
          </cell>
          <cell r="J514">
            <v>762</v>
          </cell>
          <cell r="K514">
            <v>8462</v>
          </cell>
          <cell r="L514">
            <v>43</v>
          </cell>
          <cell r="M514">
            <v>43</v>
          </cell>
          <cell r="N514">
            <v>0</v>
          </cell>
          <cell r="O514">
            <v>101482</v>
          </cell>
          <cell r="P514">
            <v>29699</v>
          </cell>
          <cell r="Q514">
            <v>0</v>
          </cell>
          <cell r="R514">
            <v>0</v>
          </cell>
          <cell r="S514">
            <v>0</v>
          </cell>
          <cell r="T514">
            <v>0</v>
          </cell>
          <cell r="U514">
            <v>32795</v>
          </cell>
          <cell r="V514">
            <v>0</v>
          </cell>
          <cell r="W514">
            <v>0</v>
          </cell>
          <cell r="X514">
            <v>0</v>
          </cell>
          <cell r="Y514">
            <v>0</v>
          </cell>
          <cell r="Z514">
            <v>131181</v>
          </cell>
          <cell r="AA514">
            <v>131181</v>
          </cell>
          <cell r="AB514" t="str">
            <v>ERPQ</v>
          </cell>
          <cell r="AC514">
            <v>1101</v>
          </cell>
          <cell r="AD514">
            <v>2</v>
          </cell>
          <cell r="AE514">
            <v>9224</v>
          </cell>
        </row>
        <row r="515">
          <cell r="A515" t="str">
            <v>SMA</v>
          </cell>
          <cell r="B515">
            <v>2</v>
          </cell>
          <cell r="C515" t="str">
            <v>DRAM</v>
          </cell>
          <cell r="D515">
            <v>24</v>
          </cell>
          <cell r="E515">
            <v>5</v>
          </cell>
          <cell r="F515" t="str">
            <v>A4</v>
          </cell>
          <cell r="G515">
            <v>20</v>
          </cell>
          <cell r="H515">
            <v>2</v>
          </cell>
          <cell r="I515">
            <v>21115</v>
          </cell>
          <cell r="J515">
            <v>0</v>
          </cell>
          <cell r="K515">
            <v>0</v>
          </cell>
          <cell r="L515">
            <v>70</v>
          </cell>
          <cell r="M515">
            <v>0</v>
          </cell>
          <cell r="N515">
            <v>0</v>
          </cell>
          <cell r="O515">
            <v>201268</v>
          </cell>
          <cell r="P515">
            <v>47156</v>
          </cell>
          <cell r="Q515">
            <v>25182</v>
          </cell>
          <cell r="R515">
            <v>5467</v>
          </cell>
          <cell r="S515">
            <v>0</v>
          </cell>
          <cell r="T515">
            <v>0</v>
          </cell>
          <cell r="U515">
            <v>26589</v>
          </cell>
          <cell r="V515">
            <v>0</v>
          </cell>
          <cell r="W515">
            <v>4892</v>
          </cell>
          <cell r="X515">
            <v>0</v>
          </cell>
          <cell r="Y515">
            <v>0</v>
          </cell>
          <cell r="Z515">
            <v>278498</v>
          </cell>
          <cell r="AA515">
            <v>283965</v>
          </cell>
          <cell r="AB515" t="str">
            <v>ERPQ</v>
          </cell>
          <cell r="AC515">
            <v>1101</v>
          </cell>
          <cell r="AD515">
            <v>2</v>
          </cell>
          <cell r="AE515">
            <v>21115</v>
          </cell>
        </row>
        <row r="516">
          <cell r="A516" t="str">
            <v>SMA</v>
          </cell>
          <cell r="B516">
            <v>2</v>
          </cell>
          <cell r="C516" t="str">
            <v>DRAM</v>
          </cell>
          <cell r="D516">
            <v>24</v>
          </cell>
          <cell r="E516">
            <v>5</v>
          </cell>
          <cell r="F516" t="str">
            <v xml:space="preserve">B </v>
          </cell>
          <cell r="G516">
            <v>0</v>
          </cell>
          <cell r="H516">
            <v>325</v>
          </cell>
          <cell r="I516">
            <v>49267</v>
          </cell>
          <cell r="J516">
            <v>0</v>
          </cell>
          <cell r="K516">
            <v>0</v>
          </cell>
          <cell r="L516">
            <v>0</v>
          </cell>
          <cell r="M516">
            <v>0</v>
          </cell>
          <cell r="N516">
            <v>0</v>
          </cell>
          <cell r="O516">
            <v>928498</v>
          </cell>
          <cell r="P516">
            <v>0</v>
          </cell>
          <cell r="Q516">
            <v>0</v>
          </cell>
          <cell r="R516">
            <v>8545</v>
          </cell>
          <cell r="S516">
            <v>0</v>
          </cell>
          <cell r="T516">
            <v>68616</v>
          </cell>
          <cell r="U516">
            <v>158922</v>
          </cell>
          <cell r="V516">
            <v>0</v>
          </cell>
          <cell r="W516">
            <v>0</v>
          </cell>
          <cell r="X516">
            <v>0</v>
          </cell>
          <cell r="Y516">
            <v>0</v>
          </cell>
          <cell r="Z516">
            <v>928498</v>
          </cell>
          <cell r="AA516">
            <v>1005659</v>
          </cell>
          <cell r="AB516" t="str">
            <v>ERPQ</v>
          </cell>
          <cell r="AC516">
            <v>1101</v>
          </cell>
          <cell r="AD516">
            <v>2</v>
          </cell>
          <cell r="AE516">
            <v>45956</v>
          </cell>
        </row>
        <row r="517">
          <cell r="A517" t="str">
            <v>SMA</v>
          </cell>
          <cell r="B517">
            <v>2</v>
          </cell>
          <cell r="C517" t="str">
            <v>DRAM</v>
          </cell>
          <cell r="D517">
            <v>24</v>
          </cell>
          <cell r="E517">
            <v>6</v>
          </cell>
          <cell r="F517" t="str">
            <v xml:space="preserve">B </v>
          </cell>
          <cell r="G517">
            <v>0</v>
          </cell>
          <cell r="H517">
            <v>39</v>
          </cell>
          <cell r="I517">
            <v>274183</v>
          </cell>
          <cell r="J517">
            <v>0</v>
          </cell>
          <cell r="K517">
            <v>0</v>
          </cell>
          <cell r="L517">
            <v>0</v>
          </cell>
          <cell r="M517">
            <v>0</v>
          </cell>
          <cell r="N517">
            <v>0</v>
          </cell>
          <cell r="O517">
            <v>3228048</v>
          </cell>
          <cell r="P517">
            <v>0</v>
          </cell>
          <cell r="Q517">
            <v>0</v>
          </cell>
          <cell r="R517">
            <v>15375</v>
          </cell>
          <cell r="S517">
            <v>0</v>
          </cell>
          <cell r="T517">
            <v>0</v>
          </cell>
          <cell r="U517">
            <v>807013</v>
          </cell>
          <cell r="V517">
            <v>0</v>
          </cell>
          <cell r="W517">
            <v>0</v>
          </cell>
          <cell r="X517">
            <v>0</v>
          </cell>
          <cell r="Y517">
            <v>0</v>
          </cell>
          <cell r="Z517">
            <v>3228048</v>
          </cell>
          <cell r="AA517">
            <v>3243423</v>
          </cell>
          <cell r="AB517" t="str">
            <v>ERPQ</v>
          </cell>
          <cell r="AC517">
            <v>1101</v>
          </cell>
          <cell r="AD517">
            <v>2</v>
          </cell>
          <cell r="AE517">
            <v>274183</v>
          </cell>
        </row>
        <row r="518">
          <cell r="A518" t="str">
            <v>SMA</v>
          </cell>
          <cell r="B518">
            <v>2</v>
          </cell>
          <cell r="C518" t="str">
            <v>DRAM</v>
          </cell>
          <cell r="D518">
            <v>24</v>
          </cell>
          <cell r="E518">
            <v>7</v>
          </cell>
          <cell r="F518" t="str">
            <v>A4</v>
          </cell>
          <cell r="G518">
            <v>20</v>
          </cell>
          <cell r="H518">
            <v>2</v>
          </cell>
          <cell r="I518">
            <v>28547</v>
          </cell>
          <cell r="J518">
            <v>0</v>
          </cell>
          <cell r="K518">
            <v>0</v>
          </cell>
          <cell r="L518">
            <v>75</v>
          </cell>
          <cell r="M518">
            <v>0</v>
          </cell>
          <cell r="N518">
            <v>0</v>
          </cell>
          <cell r="O518">
            <v>278429</v>
          </cell>
          <cell r="P518">
            <v>49800</v>
          </cell>
          <cell r="Q518">
            <v>45062</v>
          </cell>
          <cell r="R518">
            <v>0</v>
          </cell>
          <cell r="S518">
            <v>0</v>
          </cell>
          <cell r="T518">
            <v>0</v>
          </cell>
          <cell r="U518">
            <v>95315</v>
          </cell>
          <cell r="V518">
            <v>0</v>
          </cell>
          <cell r="W518">
            <v>7968</v>
          </cell>
          <cell r="X518">
            <v>0</v>
          </cell>
          <cell r="Y518">
            <v>0</v>
          </cell>
          <cell r="Z518">
            <v>381259</v>
          </cell>
          <cell r="AA518">
            <v>381259</v>
          </cell>
          <cell r="AB518" t="str">
            <v>ERPQ</v>
          </cell>
          <cell r="AC518">
            <v>1101</v>
          </cell>
          <cell r="AD518">
            <v>2</v>
          </cell>
          <cell r="AE518">
            <v>28547</v>
          </cell>
        </row>
        <row r="519">
          <cell r="A519" t="str">
            <v>SMA</v>
          </cell>
          <cell r="B519">
            <v>2</v>
          </cell>
          <cell r="C519" t="str">
            <v>DRAM</v>
          </cell>
          <cell r="D519">
            <v>24</v>
          </cell>
          <cell r="E519">
            <v>7</v>
          </cell>
          <cell r="F519" t="str">
            <v xml:space="preserve">B </v>
          </cell>
          <cell r="G519">
            <v>0</v>
          </cell>
          <cell r="H519">
            <v>9</v>
          </cell>
          <cell r="I519">
            <v>4384</v>
          </cell>
          <cell r="J519">
            <v>0</v>
          </cell>
          <cell r="K519">
            <v>0</v>
          </cell>
          <cell r="L519">
            <v>0</v>
          </cell>
          <cell r="M519">
            <v>0</v>
          </cell>
          <cell r="N519">
            <v>0</v>
          </cell>
          <cell r="O519">
            <v>77573</v>
          </cell>
          <cell r="P519">
            <v>0</v>
          </cell>
          <cell r="Q519">
            <v>0</v>
          </cell>
          <cell r="R519">
            <v>0</v>
          </cell>
          <cell r="S519">
            <v>0</v>
          </cell>
          <cell r="T519">
            <v>0</v>
          </cell>
          <cell r="U519">
            <v>19393</v>
          </cell>
          <cell r="V519">
            <v>0</v>
          </cell>
          <cell r="W519">
            <v>0</v>
          </cell>
          <cell r="X519">
            <v>0</v>
          </cell>
          <cell r="Y519">
            <v>0</v>
          </cell>
          <cell r="Z519">
            <v>77573</v>
          </cell>
          <cell r="AA519">
            <v>77573</v>
          </cell>
          <cell r="AB519" t="str">
            <v>ERPQ</v>
          </cell>
          <cell r="AC519">
            <v>1101</v>
          </cell>
          <cell r="AD519">
            <v>2</v>
          </cell>
          <cell r="AE519">
            <v>4139</v>
          </cell>
        </row>
        <row r="520">
          <cell r="A520" t="str">
            <v>SMA</v>
          </cell>
          <cell r="B520">
            <v>2</v>
          </cell>
          <cell r="C520" t="str">
            <v>DRAM</v>
          </cell>
          <cell r="D520">
            <v>24</v>
          </cell>
          <cell r="E520">
            <v>8</v>
          </cell>
          <cell r="F520" t="str">
            <v xml:space="preserve">B </v>
          </cell>
          <cell r="G520">
            <v>0</v>
          </cell>
          <cell r="H520">
            <v>2</v>
          </cell>
          <cell r="I520">
            <v>1958</v>
          </cell>
          <cell r="J520">
            <v>0</v>
          </cell>
          <cell r="K520">
            <v>0</v>
          </cell>
          <cell r="L520">
            <v>0</v>
          </cell>
          <cell r="M520">
            <v>0</v>
          </cell>
          <cell r="N520">
            <v>0</v>
          </cell>
          <cell r="O520">
            <v>40764</v>
          </cell>
          <cell r="P520">
            <v>0</v>
          </cell>
          <cell r="Q520">
            <v>0</v>
          </cell>
          <cell r="R520">
            <v>0</v>
          </cell>
          <cell r="S520">
            <v>0</v>
          </cell>
          <cell r="T520">
            <v>0</v>
          </cell>
          <cell r="U520">
            <v>10191</v>
          </cell>
          <cell r="V520">
            <v>0</v>
          </cell>
          <cell r="W520">
            <v>0</v>
          </cell>
          <cell r="X520">
            <v>0</v>
          </cell>
          <cell r="Y520">
            <v>0</v>
          </cell>
          <cell r="Z520">
            <v>40764</v>
          </cell>
          <cell r="AA520">
            <v>40764</v>
          </cell>
          <cell r="AB520" t="str">
            <v>ERPQ</v>
          </cell>
          <cell r="AC520">
            <v>1101</v>
          </cell>
          <cell r="AD520">
            <v>2</v>
          </cell>
          <cell r="AE520">
            <v>1958</v>
          </cell>
        </row>
        <row r="521">
          <cell r="A521" t="str">
            <v>SMA</v>
          </cell>
          <cell r="B521">
            <v>2</v>
          </cell>
          <cell r="C521" t="str">
            <v>DRAM</v>
          </cell>
          <cell r="D521">
            <v>24</v>
          </cell>
          <cell r="E521">
            <v>90</v>
          </cell>
          <cell r="F521" t="str">
            <v>A4</v>
          </cell>
          <cell r="G521">
            <v>20</v>
          </cell>
          <cell r="H521">
            <v>3</v>
          </cell>
          <cell r="I521">
            <v>7049</v>
          </cell>
          <cell r="J521">
            <v>0</v>
          </cell>
          <cell r="K521">
            <v>0</v>
          </cell>
          <cell r="L521">
            <v>19</v>
          </cell>
          <cell r="M521">
            <v>0</v>
          </cell>
          <cell r="N521">
            <v>0</v>
          </cell>
          <cell r="O521">
            <v>18723</v>
          </cell>
          <cell r="P521">
            <v>16321</v>
          </cell>
          <cell r="Q521">
            <v>0</v>
          </cell>
          <cell r="R521">
            <v>0</v>
          </cell>
          <cell r="S521">
            <v>0</v>
          </cell>
          <cell r="T521">
            <v>0</v>
          </cell>
          <cell r="U521">
            <v>0</v>
          </cell>
          <cell r="V521">
            <v>0</v>
          </cell>
          <cell r="W521">
            <v>0</v>
          </cell>
          <cell r="X521">
            <v>0</v>
          </cell>
          <cell r="Y521">
            <v>0</v>
          </cell>
          <cell r="Z521">
            <v>35044</v>
          </cell>
          <cell r="AA521">
            <v>35044</v>
          </cell>
          <cell r="AB521" t="str">
            <v>ERPQ</v>
          </cell>
          <cell r="AC521">
            <v>1101</v>
          </cell>
          <cell r="AD521">
            <v>2</v>
          </cell>
          <cell r="AE521">
            <v>7049</v>
          </cell>
        </row>
        <row r="522">
          <cell r="A522" t="str">
            <v>SMA</v>
          </cell>
          <cell r="B522">
            <v>2</v>
          </cell>
          <cell r="C522" t="str">
            <v>DRAM</v>
          </cell>
          <cell r="D522">
            <v>25</v>
          </cell>
          <cell r="E522">
            <v>1</v>
          </cell>
          <cell r="F522" t="str">
            <v xml:space="preserve">B </v>
          </cell>
          <cell r="G522">
            <v>1</v>
          </cell>
          <cell r="H522">
            <v>9374</v>
          </cell>
          <cell r="I522">
            <v>198960</v>
          </cell>
          <cell r="J522">
            <v>0</v>
          </cell>
          <cell r="K522">
            <v>0</v>
          </cell>
          <cell r="L522">
            <v>0</v>
          </cell>
          <cell r="M522">
            <v>0</v>
          </cell>
          <cell r="N522">
            <v>0</v>
          </cell>
          <cell r="O522">
            <v>3208467</v>
          </cell>
          <cell r="P522">
            <v>0</v>
          </cell>
          <cell r="Q522">
            <v>0</v>
          </cell>
          <cell r="R522">
            <v>26523</v>
          </cell>
          <cell r="S522">
            <v>0</v>
          </cell>
          <cell r="T522">
            <v>189412</v>
          </cell>
          <cell r="U522">
            <v>0</v>
          </cell>
          <cell r="V522">
            <v>2353</v>
          </cell>
          <cell r="W522">
            <v>0</v>
          </cell>
          <cell r="X522">
            <v>0</v>
          </cell>
          <cell r="Y522">
            <v>257584</v>
          </cell>
          <cell r="Z522">
            <v>3208467</v>
          </cell>
          <cell r="AA522">
            <v>3684339</v>
          </cell>
          <cell r="AB522" t="str">
            <v>ERBC</v>
          </cell>
          <cell r="AC522">
            <v>1101</v>
          </cell>
          <cell r="AD522">
            <v>2</v>
          </cell>
          <cell r="AE522">
            <v>150101</v>
          </cell>
        </row>
        <row r="523">
          <cell r="A523" t="str">
            <v>SMA</v>
          </cell>
          <cell r="B523">
            <v>2</v>
          </cell>
          <cell r="C523" t="str">
            <v>DRAM</v>
          </cell>
          <cell r="D523">
            <v>25</v>
          </cell>
          <cell r="E523">
            <v>1</v>
          </cell>
          <cell r="F523" t="str">
            <v xml:space="preserve">B </v>
          </cell>
          <cell r="G523">
            <v>2</v>
          </cell>
          <cell r="H523">
            <v>3213</v>
          </cell>
          <cell r="I523">
            <v>128362</v>
          </cell>
          <cell r="J523">
            <v>0</v>
          </cell>
          <cell r="K523">
            <v>0</v>
          </cell>
          <cell r="L523">
            <v>0</v>
          </cell>
          <cell r="M523">
            <v>0</v>
          </cell>
          <cell r="N523">
            <v>0</v>
          </cell>
          <cell r="O523">
            <v>2489499</v>
          </cell>
          <cell r="P523">
            <v>0</v>
          </cell>
          <cell r="Q523">
            <v>0</v>
          </cell>
          <cell r="R523">
            <v>18451</v>
          </cell>
          <cell r="S523">
            <v>0</v>
          </cell>
          <cell r="T523">
            <v>17614</v>
          </cell>
          <cell r="U523">
            <v>423059</v>
          </cell>
          <cell r="V523">
            <v>1695</v>
          </cell>
          <cell r="W523">
            <v>0</v>
          </cell>
          <cell r="X523">
            <v>0</v>
          </cell>
          <cell r="Y523">
            <v>159602</v>
          </cell>
          <cell r="Z523">
            <v>2489499</v>
          </cell>
          <cell r="AA523">
            <v>2686861</v>
          </cell>
          <cell r="AB523" t="str">
            <v>ERBC</v>
          </cell>
          <cell r="AC523">
            <v>1101</v>
          </cell>
          <cell r="AD523">
            <v>2</v>
          </cell>
          <cell r="AE523">
            <v>128362</v>
          </cell>
        </row>
        <row r="524">
          <cell r="A524" t="str">
            <v>SMA</v>
          </cell>
          <cell r="B524">
            <v>2</v>
          </cell>
          <cell r="C524" t="str">
            <v>DRAM</v>
          </cell>
          <cell r="D524">
            <v>25</v>
          </cell>
          <cell r="E524">
            <v>1</v>
          </cell>
          <cell r="F524" t="str">
            <v xml:space="preserve">B </v>
          </cell>
          <cell r="G524">
            <v>3</v>
          </cell>
          <cell r="H524">
            <v>5645</v>
          </cell>
          <cell r="I524">
            <v>400292</v>
          </cell>
          <cell r="J524">
            <v>0</v>
          </cell>
          <cell r="K524">
            <v>0</v>
          </cell>
          <cell r="L524">
            <v>0</v>
          </cell>
          <cell r="M524">
            <v>0</v>
          </cell>
          <cell r="N524">
            <v>0</v>
          </cell>
          <cell r="O524">
            <v>7763411</v>
          </cell>
          <cell r="P524">
            <v>0</v>
          </cell>
          <cell r="Q524">
            <v>0</v>
          </cell>
          <cell r="R524">
            <v>55860</v>
          </cell>
          <cell r="S524">
            <v>0</v>
          </cell>
          <cell r="T524">
            <v>52694</v>
          </cell>
          <cell r="U524">
            <v>1319787</v>
          </cell>
          <cell r="V524">
            <v>6874</v>
          </cell>
          <cell r="W524">
            <v>0</v>
          </cell>
          <cell r="X524">
            <v>0</v>
          </cell>
          <cell r="Y524">
            <v>456491</v>
          </cell>
          <cell r="Z524">
            <v>7763411</v>
          </cell>
          <cell r="AA524">
            <v>8335330</v>
          </cell>
          <cell r="AB524" t="str">
            <v>ERBC</v>
          </cell>
          <cell r="AC524">
            <v>1101</v>
          </cell>
          <cell r="AD524">
            <v>2</v>
          </cell>
          <cell r="AE524">
            <v>399879</v>
          </cell>
        </row>
        <row r="525">
          <cell r="A525" t="str">
            <v>SMA</v>
          </cell>
          <cell r="B525">
            <v>2</v>
          </cell>
          <cell r="C525" t="str">
            <v>DRAM</v>
          </cell>
          <cell r="D525">
            <v>25</v>
          </cell>
          <cell r="E525">
            <v>1</v>
          </cell>
          <cell r="F525" t="str">
            <v xml:space="preserve">B </v>
          </cell>
          <cell r="G525">
            <v>4</v>
          </cell>
          <cell r="H525">
            <v>1179</v>
          </cell>
          <cell r="I525">
            <v>140371</v>
          </cell>
          <cell r="J525">
            <v>0</v>
          </cell>
          <cell r="K525">
            <v>0</v>
          </cell>
          <cell r="L525">
            <v>0</v>
          </cell>
          <cell r="M525">
            <v>0</v>
          </cell>
          <cell r="N525">
            <v>0</v>
          </cell>
          <cell r="O525">
            <v>2722575</v>
          </cell>
          <cell r="P525">
            <v>0</v>
          </cell>
          <cell r="Q525">
            <v>0</v>
          </cell>
          <cell r="R525">
            <v>27257</v>
          </cell>
          <cell r="S525">
            <v>0</v>
          </cell>
          <cell r="T525">
            <v>27555</v>
          </cell>
          <cell r="U525">
            <v>462848</v>
          </cell>
          <cell r="V525">
            <v>3393</v>
          </cell>
          <cell r="W525">
            <v>0</v>
          </cell>
          <cell r="X525">
            <v>0</v>
          </cell>
          <cell r="Y525">
            <v>158285</v>
          </cell>
          <cell r="Z525">
            <v>2722575</v>
          </cell>
          <cell r="AA525">
            <v>2939065</v>
          </cell>
          <cell r="AB525" t="str">
            <v>ERBC</v>
          </cell>
          <cell r="AC525">
            <v>1101</v>
          </cell>
          <cell r="AD525">
            <v>2</v>
          </cell>
          <cell r="AE525">
            <v>140371</v>
          </cell>
        </row>
        <row r="526">
          <cell r="A526" t="str">
            <v>SMA</v>
          </cell>
          <cell r="B526">
            <v>2</v>
          </cell>
          <cell r="C526" t="str">
            <v>DRAM</v>
          </cell>
          <cell r="D526">
            <v>25</v>
          </cell>
          <cell r="E526">
            <v>1</v>
          </cell>
          <cell r="F526" t="str">
            <v xml:space="preserve">B </v>
          </cell>
          <cell r="G526">
            <v>5</v>
          </cell>
          <cell r="H526">
            <v>306</v>
          </cell>
          <cell r="I526">
            <v>52012</v>
          </cell>
          <cell r="J526">
            <v>0</v>
          </cell>
          <cell r="K526">
            <v>0</v>
          </cell>
          <cell r="L526">
            <v>0</v>
          </cell>
          <cell r="M526">
            <v>0</v>
          </cell>
          <cell r="N526">
            <v>0</v>
          </cell>
          <cell r="O526">
            <v>1008775</v>
          </cell>
          <cell r="P526">
            <v>0</v>
          </cell>
          <cell r="Q526">
            <v>0</v>
          </cell>
          <cell r="R526">
            <v>11149</v>
          </cell>
          <cell r="S526">
            <v>0</v>
          </cell>
          <cell r="T526">
            <v>34117</v>
          </cell>
          <cell r="U526">
            <v>171493</v>
          </cell>
          <cell r="V526">
            <v>1319</v>
          </cell>
          <cell r="W526">
            <v>0</v>
          </cell>
          <cell r="X526">
            <v>0</v>
          </cell>
          <cell r="Y526">
            <v>94269</v>
          </cell>
          <cell r="Z526">
            <v>1008775</v>
          </cell>
          <cell r="AA526">
            <v>1149629</v>
          </cell>
          <cell r="AB526" t="str">
            <v>ERBC</v>
          </cell>
          <cell r="AC526">
            <v>1101</v>
          </cell>
          <cell r="AD526">
            <v>2</v>
          </cell>
          <cell r="AE526">
            <v>52012</v>
          </cell>
        </row>
        <row r="527">
          <cell r="A527" t="str">
            <v>SMA</v>
          </cell>
          <cell r="B527">
            <v>2</v>
          </cell>
          <cell r="C527" t="str">
            <v>DRAM</v>
          </cell>
          <cell r="D527">
            <v>25</v>
          </cell>
          <cell r="E527">
            <v>1</v>
          </cell>
          <cell r="F527" t="str">
            <v xml:space="preserve">B </v>
          </cell>
          <cell r="G527">
            <v>6</v>
          </cell>
          <cell r="H527">
            <v>228</v>
          </cell>
          <cell r="I527">
            <v>55137</v>
          </cell>
          <cell r="J527">
            <v>0</v>
          </cell>
          <cell r="K527">
            <v>0</v>
          </cell>
          <cell r="L527">
            <v>0</v>
          </cell>
          <cell r="M527">
            <v>0</v>
          </cell>
          <cell r="N527">
            <v>0</v>
          </cell>
          <cell r="O527">
            <v>1069456</v>
          </cell>
          <cell r="P527">
            <v>0</v>
          </cell>
          <cell r="Q527">
            <v>0</v>
          </cell>
          <cell r="R527">
            <v>20142</v>
          </cell>
          <cell r="S527">
            <v>0</v>
          </cell>
          <cell r="T527">
            <v>21073</v>
          </cell>
          <cell r="U527">
            <v>181858</v>
          </cell>
          <cell r="V527">
            <v>659</v>
          </cell>
          <cell r="W527">
            <v>0</v>
          </cell>
          <cell r="X527">
            <v>0</v>
          </cell>
          <cell r="Y527">
            <v>68300</v>
          </cell>
          <cell r="Z527">
            <v>1069456</v>
          </cell>
          <cell r="AA527">
            <v>1179630</v>
          </cell>
          <cell r="AB527" t="str">
            <v>ERBC</v>
          </cell>
          <cell r="AC527">
            <v>1101</v>
          </cell>
          <cell r="AD527">
            <v>2</v>
          </cell>
          <cell r="AE527">
            <v>55137</v>
          </cell>
        </row>
        <row r="528">
          <cell r="A528" t="str">
            <v>SMA</v>
          </cell>
          <cell r="B528">
            <v>2</v>
          </cell>
          <cell r="C528" t="str">
            <v>DRAM</v>
          </cell>
          <cell r="D528">
            <v>25</v>
          </cell>
          <cell r="E528">
            <v>1</v>
          </cell>
          <cell r="F528" t="str">
            <v xml:space="preserve">B </v>
          </cell>
          <cell r="G528">
            <v>7</v>
          </cell>
          <cell r="H528">
            <v>54</v>
          </cell>
          <cell r="I528">
            <v>18394</v>
          </cell>
          <cell r="J528">
            <v>0</v>
          </cell>
          <cell r="K528">
            <v>0</v>
          </cell>
          <cell r="L528">
            <v>0</v>
          </cell>
          <cell r="M528">
            <v>0</v>
          </cell>
          <cell r="N528">
            <v>0</v>
          </cell>
          <cell r="O528">
            <v>370621</v>
          </cell>
          <cell r="P528">
            <v>0</v>
          </cell>
          <cell r="Q528">
            <v>0</v>
          </cell>
          <cell r="R528">
            <v>3645</v>
          </cell>
          <cell r="S528">
            <v>0</v>
          </cell>
          <cell r="T528">
            <v>4210</v>
          </cell>
          <cell r="U528">
            <v>74156</v>
          </cell>
          <cell r="V528">
            <v>189</v>
          </cell>
          <cell r="W528">
            <v>0</v>
          </cell>
          <cell r="X528">
            <v>0</v>
          </cell>
          <cell r="Y528">
            <v>26890</v>
          </cell>
          <cell r="Z528">
            <v>370621</v>
          </cell>
          <cell r="AA528">
            <v>405555</v>
          </cell>
          <cell r="AB528" t="str">
            <v>ERBC</v>
          </cell>
          <cell r="AC528">
            <v>1101</v>
          </cell>
          <cell r="AD528">
            <v>2</v>
          </cell>
          <cell r="AE528">
            <v>18394</v>
          </cell>
        </row>
        <row r="529">
          <cell r="A529" t="str">
            <v>SMA</v>
          </cell>
          <cell r="B529">
            <v>2</v>
          </cell>
          <cell r="C529" t="str">
            <v>DRAM</v>
          </cell>
          <cell r="D529">
            <v>25</v>
          </cell>
          <cell r="E529">
            <v>1</v>
          </cell>
          <cell r="F529" t="str">
            <v xml:space="preserve">B </v>
          </cell>
          <cell r="G529">
            <v>8</v>
          </cell>
          <cell r="H529">
            <v>19</v>
          </cell>
          <cell r="I529">
            <v>7920</v>
          </cell>
          <cell r="J529">
            <v>0</v>
          </cell>
          <cell r="K529">
            <v>0</v>
          </cell>
          <cell r="L529">
            <v>0</v>
          </cell>
          <cell r="M529">
            <v>0</v>
          </cell>
          <cell r="N529">
            <v>0</v>
          </cell>
          <cell r="O529">
            <v>159372</v>
          </cell>
          <cell r="P529">
            <v>0</v>
          </cell>
          <cell r="Q529">
            <v>0</v>
          </cell>
          <cell r="R529">
            <v>2339</v>
          </cell>
          <cell r="S529">
            <v>0</v>
          </cell>
          <cell r="T529">
            <v>18453</v>
          </cell>
          <cell r="U529">
            <v>31881</v>
          </cell>
          <cell r="V529">
            <v>660</v>
          </cell>
          <cell r="W529">
            <v>0</v>
          </cell>
          <cell r="X529">
            <v>0</v>
          </cell>
          <cell r="Y529">
            <v>6322</v>
          </cell>
          <cell r="Z529">
            <v>159372</v>
          </cell>
          <cell r="AA529">
            <v>187146</v>
          </cell>
          <cell r="AB529" t="str">
            <v>ERBC</v>
          </cell>
          <cell r="AC529">
            <v>1101</v>
          </cell>
          <cell r="AD529">
            <v>2</v>
          </cell>
          <cell r="AE529">
            <v>7920</v>
          </cell>
        </row>
        <row r="530">
          <cell r="A530" t="str">
            <v>SMA</v>
          </cell>
          <cell r="B530">
            <v>2</v>
          </cell>
          <cell r="C530" t="str">
            <v>DRAM</v>
          </cell>
          <cell r="D530">
            <v>25</v>
          </cell>
          <cell r="E530">
            <v>1</v>
          </cell>
          <cell r="F530" t="str">
            <v xml:space="preserve">B </v>
          </cell>
          <cell r="G530">
            <v>9</v>
          </cell>
          <cell r="H530">
            <v>27</v>
          </cell>
          <cell r="I530">
            <v>17207</v>
          </cell>
          <cell r="J530">
            <v>0</v>
          </cell>
          <cell r="K530">
            <v>0</v>
          </cell>
          <cell r="L530">
            <v>0</v>
          </cell>
          <cell r="M530">
            <v>0</v>
          </cell>
          <cell r="N530">
            <v>0</v>
          </cell>
          <cell r="O530">
            <v>369311</v>
          </cell>
          <cell r="P530">
            <v>0</v>
          </cell>
          <cell r="Q530">
            <v>0</v>
          </cell>
          <cell r="R530">
            <v>9129</v>
          </cell>
          <cell r="S530">
            <v>0</v>
          </cell>
          <cell r="T530">
            <v>13771</v>
          </cell>
          <cell r="U530">
            <v>92347</v>
          </cell>
          <cell r="V530">
            <v>1037</v>
          </cell>
          <cell r="W530">
            <v>0</v>
          </cell>
          <cell r="X530">
            <v>0</v>
          </cell>
          <cell r="Y530">
            <v>15309</v>
          </cell>
          <cell r="Z530">
            <v>369311</v>
          </cell>
          <cell r="AA530">
            <v>408557</v>
          </cell>
          <cell r="AB530" t="str">
            <v>ERBC</v>
          </cell>
          <cell r="AC530">
            <v>1101</v>
          </cell>
          <cell r="AD530">
            <v>2</v>
          </cell>
          <cell r="AE530">
            <v>17207</v>
          </cell>
        </row>
        <row r="531">
          <cell r="A531" t="str">
            <v>SMA</v>
          </cell>
          <cell r="B531">
            <v>2</v>
          </cell>
          <cell r="C531" t="str">
            <v>DRAM</v>
          </cell>
          <cell r="D531">
            <v>25</v>
          </cell>
          <cell r="E531">
            <v>1</v>
          </cell>
          <cell r="F531" t="str">
            <v xml:space="preserve">B </v>
          </cell>
          <cell r="G531">
            <v>10</v>
          </cell>
          <cell r="H531">
            <v>12</v>
          </cell>
          <cell r="I531">
            <v>26386</v>
          </cell>
          <cell r="J531">
            <v>0</v>
          </cell>
          <cell r="K531">
            <v>0</v>
          </cell>
          <cell r="L531">
            <v>0</v>
          </cell>
          <cell r="M531">
            <v>0</v>
          </cell>
          <cell r="N531">
            <v>0</v>
          </cell>
          <cell r="O531">
            <v>566266</v>
          </cell>
          <cell r="P531">
            <v>0</v>
          </cell>
          <cell r="Q531">
            <v>0</v>
          </cell>
          <cell r="R531">
            <v>-62780</v>
          </cell>
          <cell r="S531">
            <v>0</v>
          </cell>
          <cell r="T531">
            <v>13148</v>
          </cell>
          <cell r="U531">
            <v>141581</v>
          </cell>
          <cell r="V531">
            <v>377</v>
          </cell>
          <cell r="W531">
            <v>0</v>
          </cell>
          <cell r="X531">
            <v>0</v>
          </cell>
          <cell r="Y531">
            <v>5397</v>
          </cell>
          <cell r="Z531">
            <v>566266</v>
          </cell>
          <cell r="AA531">
            <v>522408</v>
          </cell>
          <cell r="AB531" t="str">
            <v>ERBC</v>
          </cell>
          <cell r="AC531">
            <v>1101</v>
          </cell>
          <cell r="AD531">
            <v>2</v>
          </cell>
          <cell r="AE531">
            <v>26386</v>
          </cell>
        </row>
        <row r="532">
          <cell r="A532" t="str">
            <v>SMA</v>
          </cell>
          <cell r="B532">
            <v>2</v>
          </cell>
          <cell r="C532" t="str">
            <v>DRAM</v>
          </cell>
          <cell r="D532">
            <v>25</v>
          </cell>
          <cell r="E532">
            <v>1</v>
          </cell>
          <cell r="F532" t="str">
            <v xml:space="preserve">B </v>
          </cell>
          <cell r="G532">
            <v>11</v>
          </cell>
          <cell r="H532">
            <v>83</v>
          </cell>
          <cell r="I532">
            <v>2074</v>
          </cell>
          <cell r="J532">
            <v>0</v>
          </cell>
          <cell r="K532">
            <v>0</v>
          </cell>
          <cell r="L532">
            <v>0</v>
          </cell>
          <cell r="M532">
            <v>0</v>
          </cell>
          <cell r="N532">
            <v>0</v>
          </cell>
          <cell r="O532">
            <v>11684</v>
          </cell>
          <cell r="P532">
            <v>0</v>
          </cell>
          <cell r="Q532">
            <v>0</v>
          </cell>
          <cell r="R532">
            <v>70</v>
          </cell>
          <cell r="S532">
            <v>0</v>
          </cell>
          <cell r="T532">
            <v>1325</v>
          </cell>
          <cell r="U532">
            <v>0</v>
          </cell>
          <cell r="V532">
            <v>0</v>
          </cell>
          <cell r="W532">
            <v>0</v>
          </cell>
          <cell r="X532">
            <v>0</v>
          </cell>
          <cell r="Y532">
            <v>1609</v>
          </cell>
          <cell r="Z532">
            <v>11684</v>
          </cell>
          <cell r="AA532">
            <v>14688</v>
          </cell>
          <cell r="AB532" t="str">
            <v>ERBC</v>
          </cell>
          <cell r="AC532">
            <v>1101</v>
          </cell>
          <cell r="AD532">
            <v>2</v>
          </cell>
          <cell r="AE532">
            <v>1758</v>
          </cell>
        </row>
        <row r="533">
          <cell r="A533" t="str">
            <v>SMA</v>
          </cell>
          <cell r="B533">
            <v>2</v>
          </cell>
          <cell r="C533" t="str">
            <v>DRAM</v>
          </cell>
          <cell r="D533">
            <v>25</v>
          </cell>
          <cell r="E533">
            <v>1</v>
          </cell>
          <cell r="F533" t="str">
            <v xml:space="preserve">B </v>
          </cell>
          <cell r="G533">
            <v>12</v>
          </cell>
          <cell r="H533">
            <v>42</v>
          </cell>
          <cell r="I533">
            <v>2247</v>
          </cell>
          <cell r="J533">
            <v>0</v>
          </cell>
          <cell r="K533">
            <v>0</v>
          </cell>
          <cell r="L533">
            <v>0</v>
          </cell>
          <cell r="M533">
            <v>0</v>
          </cell>
          <cell r="N533">
            <v>0</v>
          </cell>
          <cell r="O533">
            <v>20032</v>
          </cell>
          <cell r="P533">
            <v>0</v>
          </cell>
          <cell r="Q533">
            <v>0</v>
          </cell>
          <cell r="R533">
            <v>194</v>
          </cell>
          <cell r="S533">
            <v>0</v>
          </cell>
          <cell r="T533">
            <v>0</v>
          </cell>
          <cell r="U533">
            <v>3405</v>
          </cell>
          <cell r="V533">
            <v>0</v>
          </cell>
          <cell r="W533">
            <v>0</v>
          </cell>
          <cell r="X533">
            <v>0</v>
          </cell>
          <cell r="Y533">
            <v>2182</v>
          </cell>
          <cell r="Z533">
            <v>20032</v>
          </cell>
          <cell r="AA533">
            <v>22408</v>
          </cell>
          <cell r="AB533" t="str">
            <v>ERBC</v>
          </cell>
          <cell r="AC533">
            <v>1101</v>
          </cell>
          <cell r="AD533">
            <v>2</v>
          </cell>
          <cell r="AE533">
            <v>2247</v>
          </cell>
        </row>
        <row r="534">
          <cell r="A534" t="str">
            <v>SMA</v>
          </cell>
          <cell r="B534">
            <v>2</v>
          </cell>
          <cell r="C534" t="str">
            <v>DRAM</v>
          </cell>
          <cell r="D534">
            <v>25</v>
          </cell>
          <cell r="E534">
            <v>1</v>
          </cell>
          <cell r="F534" t="str">
            <v xml:space="preserve">B </v>
          </cell>
          <cell r="G534">
            <v>13</v>
          </cell>
          <cell r="H534">
            <v>3</v>
          </cell>
          <cell r="I534">
            <v>363</v>
          </cell>
          <cell r="J534">
            <v>0</v>
          </cell>
          <cell r="K534">
            <v>0</v>
          </cell>
          <cell r="L534">
            <v>0</v>
          </cell>
          <cell r="M534">
            <v>0</v>
          </cell>
          <cell r="N534">
            <v>0</v>
          </cell>
          <cell r="O534">
            <v>6105</v>
          </cell>
          <cell r="P534">
            <v>0</v>
          </cell>
          <cell r="Q534">
            <v>0</v>
          </cell>
          <cell r="R534">
            <v>51</v>
          </cell>
          <cell r="S534">
            <v>0</v>
          </cell>
          <cell r="T534">
            <v>0</v>
          </cell>
          <cell r="U534">
            <v>1038</v>
          </cell>
          <cell r="V534">
            <v>0</v>
          </cell>
          <cell r="W534">
            <v>0</v>
          </cell>
          <cell r="X534">
            <v>0</v>
          </cell>
          <cell r="Y534">
            <v>440</v>
          </cell>
          <cell r="Z534">
            <v>6105</v>
          </cell>
          <cell r="AA534">
            <v>6596</v>
          </cell>
          <cell r="AB534" t="str">
            <v>ERBC</v>
          </cell>
          <cell r="AC534">
            <v>1101</v>
          </cell>
          <cell r="AD534">
            <v>2</v>
          </cell>
          <cell r="AE534">
            <v>363</v>
          </cell>
        </row>
        <row r="535">
          <cell r="A535" t="str">
            <v>SMA</v>
          </cell>
          <cell r="B535">
            <v>2</v>
          </cell>
          <cell r="C535" t="str">
            <v>DRAM</v>
          </cell>
          <cell r="D535">
            <v>25</v>
          </cell>
          <cell r="E535">
            <v>2</v>
          </cell>
          <cell r="F535" t="str">
            <v>A4</v>
          </cell>
          <cell r="G535">
            <v>20</v>
          </cell>
          <cell r="H535">
            <v>2</v>
          </cell>
          <cell r="I535">
            <v>19742</v>
          </cell>
          <cell r="J535">
            <v>0</v>
          </cell>
          <cell r="K535">
            <v>0</v>
          </cell>
          <cell r="L535">
            <v>147</v>
          </cell>
          <cell r="M535">
            <v>0</v>
          </cell>
          <cell r="N535">
            <v>0</v>
          </cell>
          <cell r="O535">
            <v>226533</v>
          </cell>
          <cell r="P535">
            <v>115052</v>
          </cell>
          <cell r="Q535">
            <v>78739</v>
          </cell>
          <cell r="R535">
            <v>1527</v>
          </cell>
          <cell r="S535">
            <v>0</v>
          </cell>
          <cell r="T535">
            <v>0</v>
          </cell>
          <cell r="U535">
            <v>115256</v>
          </cell>
          <cell r="V535">
            <v>0</v>
          </cell>
          <cell r="W535">
            <v>40699</v>
          </cell>
          <cell r="X535">
            <v>0</v>
          </cell>
          <cell r="Y535">
            <v>0</v>
          </cell>
          <cell r="Z535">
            <v>461023</v>
          </cell>
          <cell r="AA535">
            <v>462550</v>
          </cell>
          <cell r="AB535" t="str">
            <v>ERBC</v>
          </cell>
          <cell r="AC535">
            <v>1101</v>
          </cell>
          <cell r="AD535">
            <v>2</v>
          </cell>
          <cell r="AE535">
            <v>19742</v>
          </cell>
        </row>
        <row r="536">
          <cell r="A536" t="str">
            <v>SMA</v>
          </cell>
          <cell r="B536">
            <v>2</v>
          </cell>
          <cell r="C536" t="str">
            <v>DRAM</v>
          </cell>
          <cell r="D536">
            <v>25</v>
          </cell>
          <cell r="E536">
            <v>2</v>
          </cell>
          <cell r="F536" t="str">
            <v xml:space="preserve">B </v>
          </cell>
          <cell r="G536">
            <v>0</v>
          </cell>
          <cell r="H536">
            <v>163</v>
          </cell>
          <cell r="I536">
            <v>60107</v>
          </cell>
          <cell r="J536">
            <v>0</v>
          </cell>
          <cell r="K536">
            <v>0</v>
          </cell>
          <cell r="L536">
            <v>0</v>
          </cell>
          <cell r="M536">
            <v>0</v>
          </cell>
          <cell r="N536">
            <v>0</v>
          </cell>
          <cell r="O536">
            <v>1251299</v>
          </cell>
          <cell r="P536">
            <v>0</v>
          </cell>
          <cell r="Q536">
            <v>0</v>
          </cell>
          <cell r="R536">
            <v>17115</v>
          </cell>
          <cell r="S536">
            <v>0</v>
          </cell>
          <cell r="T536">
            <v>12462</v>
          </cell>
          <cell r="U536">
            <v>312155</v>
          </cell>
          <cell r="V536">
            <v>0</v>
          </cell>
          <cell r="W536">
            <v>0</v>
          </cell>
          <cell r="X536">
            <v>0</v>
          </cell>
          <cell r="Y536">
            <v>76116</v>
          </cell>
          <cell r="Z536">
            <v>1251299</v>
          </cell>
          <cell r="AA536">
            <v>1356992</v>
          </cell>
          <cell r="AB536" t="str">
            <v>ERBC</v>
          </cell>
          <cell r="AC536">
            <v>1101</v>
          </cell>
          <cell r="AD536">
            <v>2</v>
          </cell>
          <cell r="AE536">
            <v>58150</v>
          </cell>
        </row>
        <row r="537">
          <cell r="A537" t="str">
            <v>SMA</v>
          </cell>
          <cell r="B537">
            <v>2</v>
          </cell>
          <cell r="C537" t="str">
            <v>DRAM</v>
          </cell>
          <cell r="D537">
            <v>25</v>
          </cell>
          <cell r="E537">
            <v>3</v>
          </cell>
          <cell r="F537" t="str">
            <v>A4</v>
          </cell>
          <cell r="G537">
            <v>21</v>
          </cell>
          <cell r="H537">
            <v>3</v>
          </cell>
          <cell r="I537">
            <v>19966</v>
          </cell>
          <cell r="J537">
            <v>1410</v>
          </cell>
          <cell r="K537">
            <v>18556</v>
          </cell>
          <cell r="L537">
            <v>210</v>
          </cell>
          <cell r="M537">
            <v>210</v>
          </cell>
          <cell r="N537">
            <v>0</v>
          </cell>
          <cell r="O537">
            <v>206497</v>
          </cell>
          <cell r="P537">
            <v>145041</v>
          </cell>
          <cell r="Q537">
            <v>13929</v>
          </cell>
          <cell r="R537">
            <v>0</v>
          </cell>
          <cell r="S537">
            <v>0</v>
          </cell>
          <cell r="T537">
            <v>0</v>
          </cell>
          <cell r="U537">
            <v>92576</v>
          </cell>
          <cell r="V537">
            <v>0</v>
          </cell>
          <cell r="W537">
            <v>4835</v>
          </cell>
          <cell r="X537">
            <v>0</v>
          </cell>
          <cell r="Y537">
            <v>7120</v>
          </cell>
          <cell r="Z537">
            <v>370302</v>
          </cell>
          <cell r="AA537">
            <v>377422</v>
          </cell>
          <cell r="AB537" t="str">
            <v>ERBC</v>
          </cell>
          <cell r="AC537">
            <v>1101</v>
          </cell>
          <cell r="AD537">
            <v>2</v>
          </cell>
          <cell r="AE537">
            <v>19966</v>
          </cell>
        </row>
        <row r="538">
          <cell r="A538" t="str">
            <v>SMA</v>
          </cell>
          <cell r="B538">
            <v>2</v>
          </cell>
          <cell r="C538" t="str">
            <v>DRAM</v>
          </cell>
          <cell r="D538">
            <v>25</v>
          </cell>
          <cell r="E538">
            <v>3</v>
          </cell>
          <cell r="F538" t="str">
            <v>A4</v>
          </cell>
          <cell r="G538">
            <v>20</v>
          </cell>
          <cell r="H538">
            <v>1</v>
          </cell>
          <cell r="I538">
            <v>14391</v>
          </cell>
          <cell r="J538">
            <v>0</v>
          </cell>
          <cell r="K538">
            <v>0</v>
          </cell>
          <cell r="L538">
            <v>50</v>
          </cell>
          <cell r="M538">
            <v>0</v>
          </cell>
          <cell r="N538">
            <v>0</v>
          </cell>
          <cell r="O538">
            <v>165132</v>
          </cell>
          <cell r="P538">
            <v>39133</v>
          </cell>
          <cell r="Q538">
            <v>30396</v>
          </cell>
          <cell r="R538">
            <v>0</v>
          </cell>
          <cell r="S538">
            <v>0</v>
          </cell>
          <cell r="T538">
            <v>110502</v>
          </cell>
          <cell r="U538">
            <v>60426</v>
          </cell>
          <cell r="V538">
            <v>0</v>
          </cell>
          <cell r="W538">
            <v>7044</v>
          </cell>
          <cell r="X538">
            <v>0</v>
          </cell>
          <cell r="Y538">
            <v>3506</v>
          </cell>
          <cell r="Z538">
            <v>241705</v>
          </cell>
          <cell r="AA538">
            <v>355713</v>
          </cell>
          <cell r="AB538" t="str">
            <v>ERBC</v>
          </cell>
          <cell r="AC538">
            <v>1101</v>
          </cell>
          <cell r="AD538">
            <v>2</v>
          </cell>
          <cell r="AE538">
            <v>14391</v>
          </cell>
        </row>
        <row r="539">
          <cell r="A539" t="str">
            <v>SMA</v>
          </cell>
          <cell r="B539">
            <v>2</v>
          </cell>
          <cell r="C539" t="str">
            <v>DRAM</v>
          </cell>
          <cell r="D539">
            <v>25</v>
          </cell>
          <cell r="E539">
            <v>3</v>
          </cell>
          <cell r="F539" t="str">
            <v xml:space="preserve">B </v>
          </cell>
          <cell r="G539">
            <v>0</v>
          </cell>
          <cell r="H539">
            <v>1105</v>
          </cell>
          <cell r="I539">
            <v>171287</v>
          </cell>
          <cell r="J539">
            <v>0</v>
          </cell>
          <cell r="K539">
            <v>0</v>
          </cell>
          <cell r="L539">
            <v>0</v>
          </cell>
          <cell r="M539">
            <v>0</v>
          </cell>
          <cell r="N539">
            <v>0</v>
          </cell>
          <cell r="O539">
            <v>3566802</v>
          </cell>
          <cell r="P539">
            <v>0</v>
          </cell>
          <cell r="Q539">
            <v>0</v>
          </cell>
          <cell r="R539">
            <v>-10512</v>
          </cell>
          <cell r="S539">
            <v>0</v>
          </cell>
          <cell r="T539">
            <v>54225</v>
          </cell>
          <cell r="U539">
            <v>884022</v>
          </cell>
          <cell r="V539">
            <v>0</v>
          </cell>
          <cell r="W539">
            <v>0</v>
          </cell>
          <cell r="X539">
            <v>0</v>
          </cell>
          <cell r="Y539">
            <v>265498</v>
          </cell>
          <cell r="Z539">
            <v>3566802</v>
          </cell>
          <cell r="AA539">
            <v>3876013</v>
          </cell>
          <cell r="AB539" t="str">
            <v>ERBC</v>
          </cell>
          <cell r="AC539">
            <v>1101</v>
          </cell>
          <cell r="AD539">
            <v>2</v>
          </cell>
          <cell r="AE539">
            <v>162503</v>
          </cell>
        </row>
        <row r="540">
          <cell r="A540" t="str">
            <v>SMA</v>
          </cell>
          <cell r="B540">
            <v>2</v>
          </cell>
          <cell r="C540" t="str">
            <v>DRAM</v>
          </cell>
          <cell r="D540">
            <v>25</v>
          </cell>
          <cell r="E540">
            <v>4</v>
          </cell>
          <cell r="F540" t="str">
            <v>A4</v>
          </cell>
          <cell r="G540">
            <v>20</v>
          </cell>
          <cell r="H540">
            <v>4</v>
          </cell>
          <cell r="I540">
            <v>21517</v>
          </cell>
          <cell r="J540">
            <v>0</v>
          </cell>
          <cell r="K540">
            <v>0</v>
          </cell>
          <cell r="L540">
            <v>155</v>
          </cell>
          <cell r="M540">
            <v>0</v>
          </cell>
          <cell r="N540">
            <v>0</v>
          </cell>
          <cell r="O540">
            <v>166648</v>
          </cell>
          <cell r="P540">
            <v>81840</v>
          </cell>
          <cell r="Q540">
            <v>1913</v>
          </cell>
          <cell r="R540">
            <v>972</v>
          </cell>
          <cell r="S540">
            <v>0</v>
          </cell>
          <cell r="T540">
            <v>0</v>
          </cell>
          <cell r="U540">
            <v>0</v>
          </cell>
          <cell r="V540">
            <v>0</v>
          </cell>
          <cell r="W540">
            <v>3168</v>
          </cell>
          <cell r="X540">
            <v>0</v>
          </cell>
          <cell r="Y540">
            <v>0</v>
          </cell>
          <cell r="Z540">
            <v>253569</v>
          </cell>
          <cell r="AA540">
            <v>254541</v>
          </cell>
          <cell r="AB540" t="str">
            <v>ERBC</v>
          </cell>
          <cell r="AC540">
            <v>1101</v>
          </cell>
          <cell r="AD540">
            <v>2</v>
          </cell>
          <cell r="AE540">
            <v>21517</v>
          </cell>
        </row>
        <row r="541">
          <cell r="A541" t="str">
            <v>SMA</v>
          </cell>
          <cell r="B541">
            <v>2</v>
          </cell>
          <cell r="C541" t="str">
            <v>DRAM</v>
          </cell>
          <cell r="D541">
            <v>25</v>
          </cell>
          <cell r="E541">
            <v>4</v>
          </cell>
          <cell r="F541" t="str">
            <v xml:space="preserve">B </v>
          </cell>
          <cell r="G541">
            <v>0</v>
          </cell>
          <cell r="H541">
            <v>120</v>
          </cell>
          <cell r="I541">
            <v>69611</v>
          </cell>
          <cell r="J541">
            <v>0</v>
          </cell>
          <cell r="K541">
            <v>0</v>
          </cell>
          <cell r="L541">
            <v>0</v>
          </cell>
          <cell r="M541">
            <v>0</v>
          </cell>
          <cell r="N541">
            <v>0</v>
          </cell>
          <cell r="O541">
            <v>682300</v>
          </cell>
          <cell r="P541">
            <v>0</v>
          </cell>
          <cell r="Q541">
            <v>0</v>
          </cell>
          <cell r="R541">
            <v>0</v>
          </cell>
          <cell r="S541">
            <v>0</v>
          </cell>
          <cell r="T541">
            <v>16748</v>
          </cell>
          <cell r="U541">
            <v>0</v>
          </cell>
          <cell r="V541">
            <v>13399</v>
          </cell>
          <cell r="W541">
            <v>0</v>
          </cell>
          <cell r="X541">
            <v>0</v>
          </cell>
          <cell r="Y541">
            <v>0</v>
          </cell>
          <cell r="Z541">
            <v>682300</v>
          </cell>
          <cell r="AA541">
            <v>712447</v>
          </cell>
          <cell r="AB541" t="str">
            <v>ERBC</v>
          </cell>
          <cell r="AC541">
            <v>1101</v>
          </cell>
          <cell r="AD541">
            <v>2</v>
          </cell>
          <cell r="AE541">
            <v>68002</v>
          </cell>
        </row>
        <row r="542">
          <cell r="A542" t="str">
            <v>SMA</v>
          </cell>
          <cell r="B542">
            <v>2</v>
          </cell>
          <cell r="C542" t="str">
            <v>DRAM</v>
          </cell>
          <cell r="D542">
            <v>25</v>
          </cell>
          <cell r="E542">
            <v>5</v>
          </cell>
          <cell r="F542" t="str">
            <v>A4</v>
          </cell>
          <cell r="G542">
            <v>20</v>
          </cell>
          <cell r="H542">
            <v>2</v>
          </cell>
          <cell r="I542">
            <v>49603</v>
          </cell>
          <cell r="J542">
            <v>0</v>
          </cell>
          <cell r="K542">
            <v>0</v>
          </cell>
          <cell r="L542">
            <v>155</v>
          </cell>
          <cell r="M542">
            <v>0</v>
          </cell>
          <cell r="N542">
            <v>0</v>
          </cell>
          <cell r="O542">
            <v>569177</v>
          </cell>
          <cell r="P542">
            <v>121314</v>
          </cell>
          <cell r="Q542">
            <v>26163</v>
          </cell>
          <cell r="R542">
            <v>0</v>
          </cell>
          <cell r="S542">
            <v>0</v>
          </cell>
          <cell r="T542">
            <v>0</v>
          </cell>
          <cell r="U542">
            <v>180534</v>
          </cell>
          <cell r="V542">
            <v>0</v>
          </cell>
          <cell r="W542">
            <v>5479</v>
          </cell>
          <cell r="X542">
            <v>0</v>
          </cell>
          <cell r="Y542">
            <v>0</v>
          </cell>
          <cell r="Z542">
            <v>722133</v>
          </cell>
          <cell r="AA542">
            <v>722133</v>
          </cell>
          <cell r="AB542" t="str">
            <v>ERBC</v>
          </cell>
          <cell r="AC542">
            <v>1101</v>
          </cell>
          <cell r="AD542">
            <v>2</v>
          </cell>
          <cell r="AE542">
            <v>49603</v>
          </cell>
        </row>
        <row r="543">
          <cell r="A543" t="str">
            <v>SMA</v>
          </cell>
          <cell r="B543">
            <v>2</v>
          </cell>
          <cell r="C543" t="str">
            <v>DRAM</v>
          </cell>
          <cell r="D543">
            <v>25</v>
          </cell>
          <cell r="E543">
            <v>5</v>
          </cell>
          <cell r="F543" t="str">
            <v xml:space="preserve">B </v>
          </cell>
          <cell r="G543">
            <v>0</v>
          </cell>
          <cell r="H543">
            <v>458</v>
          </cell>
          <cell r="I543">
            <v>132645</v>
          </cell>
          <cell r="J543">
            <v>0</v>
          </cell>
          <cell r="K543">
            <v>0</v>
          </cell>
          <cell r="L543">
            <v>0</v>
          </cell>
          <cell r="M543">
            <v>0</v>
          </cell>
          <cell r="N543">
            <v>0</v>
          </cell>
          <cell r="O543">
            <v>2635744</v>
          </cell>
          <cell r="P543">
            <v>0</v>
          </cell>
          <cell r="Q543">
            <v>0</v>
          </cell>
          <cell r="R543">
            <v>33705</v>
          </cell>
          <cell r="S543">
            <v>0</v>
          </cell>
          <cell r="T543">
            <v>13107</v>
          </cell>
          <cell r="U543">
            <v>564720</v>
          </cell>
          <cell r="V543">
            <v>565</v>
          </cell>
          <cell r="W543">
            <v>0</v>
          </cell>
          <cell r="X543">
            <v>0</v>
          </cell>
          <cell r="Y543">
            <v>0</v>
          </cell>
          <cell r="Z543">
            <v>2635744</v>
          </cell>
          <cell r="AA543">
            <v>2683121</v>
          </cell>
          <cell r="AB543" t="str">
            <v>ERBC</v>
          </cell>
          <cell r="AC543">
            <v>1101</v>
          </cell>
          <cell r="AD543">
            <v>2</v>
          </cell>
          <cell r="AE543">
            <v>129085</v>
          </cell>
        </row>
        <row r="544">
          <cell r="A544" t="str">
            <v>SMA</v>
          </cell>
          <cell r="B544">
            <v>2</v>
          </cell>
          <cell r="C544" t="str">
            <v>DRAM</v>
          </cell>
          <cell r="D544">
            <v>25</v>
          </cell>
          <cell r="E544">
            <v>6</v>
          </cell>
          <cell r="F544" t="str">
            <v xml:space="preserve">B </v>
          </cell>
          <cell r="G544">
            <v>0</v>
          </cell>
          <cell r="H544">
            <v>38</v>
          </cell>
          <cell r="I544">
            <v>293402</v>
          </cell>
          <cell r="J544">
            <v>0</v>
          </cell>
          <cell r="K544">
            <v>0</v>
          </cell>
          <cell r="L544">
            <v>0</v>
          </cell>
          <cell r="M544">
            <v>0</v>
          </cell>
          <cell r="N544">
            <v>0</v>
          </cell>
          <cell r="O544">
            <v>3454322</v>
          </cell>
          <cell r="P544">
            <v>0</v>
          </cell>
          <cell r="Q544">
            <v>0</v>
          </cell>
          <cell r="R544">
            <v>53284</v>
          </cell>
          <cell r="S544">
            <v>0</v>
          </cell>
          <cell r="T544">
            <v>0</v>
          </cell>
          <cell r="U544">
            <v>863582</v>
          </cell>
          <cell r="V544">
            <v>0</v>
          </cell>
          <cell r="W544">
            <v>0</v>
          </cell>
          <cell r="X544">
            <v>0</v>
          </cell>
          <cell r="Y544">
            <v>0</v>
          </cell>
          <cell r="Z544">
            <v>3454322</v>
          </cell>
          <cell r="AA544">
            <v>3507606</v>
          </cell>
          <cell r="AB544" t="str">
            <v>ERBC</v>
          </cell>
          <cell r="AC544">
            <v>1101</v>
          </cell>
          <cell r="AD544">
            <v>2</v>
          </cell>
          <cell r="AE544">
            <v>293402</v>
          </cell>
        </row>
        <row r="545">
          <cell r="A545" t="str">
            <v>SMA</v>
          </cell>
          <cell r="B545">
            <v>2</v>
          </cell>
          <cell r="C545" t="str">
            <v>DRAM</v>
          </cell>
          <cell r="D545">
            <v>25</v>
          </cell>
          <cell r="E545">
            <v>7</v>
          </cell>
          <cell r="F545" t="str">
            <v>A4</v>
          </cell>
          <cell r="G545">
            <v>20</v>
          </cell>
          <cell r="H545">
            <v>4</v>
          </cell>
          <cell r="I545">
            <v>98913</v>
          </cell>
          <cell r="J545">
            <v>0</v>
          </cell>
          <cell r="K545">
            <v>0</v>
          </cell>
          <cell r="L545">
            <v>205</v>
          </cell>
          <cell r="M545">
            <v>0</v>
          </cell>
          <cell r="N545">
            <v>0</v>
          </cell>
          <cell r="O545">
            <v>964731</v>
          </cell>
          <cell r="P545">
            <v>136120</v>
          </cell>
          <cell r="Q545">
            <v>0</v>
          </cell>
          <cell r="R545">
            <v>0</v>
          </cell>
          <cell r="S545">
            <v>0</v>
          </cell>
          <cell r="T545">
            <v>0</v>
          </cell>
          <cell r="U545">
            <v>275213</v>
          </cell>
          <cell r="V545">
            <v>0</v>
          </cell>
          <cell r="W545">
            <v>0</v>
          </cell>
          <cell r="X545">
            <v>0</v>
          </cell>
          <cell r="Y545">
            <v>0</v>
          </cell>
          <cell r="Z545">
            <v>1100851</v>
          </cell>
          <cell r="AA545">
            <v>1100851</v>
          </cell>
          <cell r="AB545" t="str">
            <v>ERBC</v>
          </cell>
          <cell r="AC545">
            <v>1101</v>
          </cell>
          <cell r="AD545">
            <v>2</v>
          </cell>
          <cell r="AE545">
            <v>98913</v>
          </cell>
        </row>
        <row r="546">
          <cell r="A546" t="str">
            <v>SMA</v>
          </cell>
          <cell r="B546">
            <v>2</v>
          </cell>
          <cell r="C546" t="str">
            <v>DRAM</v>
          </cell>
          <cell r="D546">
            <v>25</v>
          </cell>
          <cell r="E546">
            <v>7</v>
          </cell>
          <cell r="F546" t="str">
            <v xml:space="preserve">B </v>
          </cell>
          <cell r="G546">
            <v>0</v>
          </cell>
          <cell r="H546">
            <v>13</v>
          </cell>
          <cell r="I546">
            <v>23260</v>
          </cell>
          <cell r="J546">
            <v>0</v>
          </cell>
          <cell r="K546">
            <v>0</v>
          </cell>
          <cell r="L546">
            <v>0</v>
          </cell>
          <cell r="M546">
            <v>0</v>
          </cell>
          <cell r="N546">
            <v>0</v>
          </cell>
          <cell r="O546">
            <v>411575</v>
          </cell>
          <cell r="P546">
            <v>0</v>
          </cell>
          <cell r="Q546">
            <v>0</v>
          </cell>
          <cell r="R546">
            <v>160</v>
          </cell>
          <cell r="S546">
            <v>0</v>
          </cell>
          <cell r="T546">
            <v>0</v>
          </cell>
          <cell r="U546">
            <v>102893</v>
          </cell>
          <cell r="V546">
            <v>0</v>
          </cell>
          <cell r="W546">
            <v>0</v>
          </cell>
          <cell r="X546">
            <v>0</v>
          </cell>
          <cell r="Y546">
            <v>0</v>
          </cell>
          <cell r="Z546">
            <v>411575</v>
          </cell>
          <cell r="AA546">
            <v>411735</v>
          </cell>
          <cell r="AB546" t="str">
            <v>ERBC</v>
          </cell>
          <cell r="AC546">
            <v>1101</v>
          </cell>
          <cell r="AD546">
            <v>2</v>
          </cell>
          <cell r="AE546">
            <v>23255</v>
          </cell>
        </row>
        <row r="547">
          <cell r="A547" t="str">
            <v>SMA</v>
          </cell>
          <cell r="B547">
            <v>2</v>
          </cell>
          <cell r="C547" t="str">
            <v>DRAM</v>
          </cell>
          <cell r="D547">
            <v>25</v>
          </cell>
          <cell r="E547">
            <v>8</v>
          </cell>
          <cell r="F547" t="str">
            <v xml:space="preserve">B </v>
          </cell>
          <cell r="G547">
            <v>0</v>
          </cell>
          <cell r="H547">
            <v>7</v>
          </cell>
          <cell r="I547">
            <v>3544</v>
          </cell>
          <cell r="J547">
            <v>0</v>
          </cell>
          <cell r="K547">
            <v>0</v>
          </cell>
          <cell r="L547">
            <v>0</v>
          </cell>
          <cell r="M547">
            <v>0</v>
          </cell>
          <cell r="N547">
            <v>0</v>
          </cell>
          <cell r="O547">
            <v>73780</v>
          </cell>
          <cell r="P547">
            <v>0</v>
          </cell>
          <cell r="Q547">
            <v>0</v>
          </cell>
          <cell r="R547">
            <v>0</v>
          </cell>
          <cell r="S547">
            <v>0</v>
          </cell>
          <cell r="T547">
            <v>0</v>
          </cell>
          <cell r="U547">
            <v>18445</v>
          </cell>
          <cell r="V547">
            <v>0</v>
          </cell>
          <cell r="W547">
            <v>0</v>
          </cell>
          <cell r="X547">
            <v>0</v>
          </cell>
          <cell r="Y547">
            <v>0</v>
          </cell>
          <cell r="Z547">
            <v>73780</v>
          </cell>
          <cell r="AA547">
            <v>73780</v>
          </cell>
          <cell r="AB547" t="str">
            <v>ERBC</v>
          </cell>
          <cell r="AC547">
            <v>1101</v>
          </cell>
          <cell r="AD547">
            <v>2</v>
          </cell>
          <cell r="AE547">
            <v>3482</v>
          </cell>
        </row>
        <row r="548">
          <cell r="A548" t="str">
            <v>SMA</v>
          </cell>
          <cell r="B548">
            <v>2</v>
          </cell>
          <cell r="C548" t="str">
            <v>DRAM</v>
          </cell>
          <cell r="D548">
            <v>25</v>
          </cell>
          <cell r="E548">
            <v>90</v>
          </cell>
          <cell r="F548" t="str">
            <v>A4</v>
          </cell>
          <cell r="G548">
            <v>20</v>
          </cell>
          <cell r="H548">
            <v>1</v>
          </cell>
          <cell r="I548">
            <v>3840</v>
          </cell>
          <cell r="J548">
            <v>0</v>
          </cell>
          <cell r="K548">
            <v>0</v>
          </cell>
          <cell r="L548">
            <v>12</v>
          </cell>
          <cell r="M548">
            <v>0</v>
          </cell>
          <cell r="N548">
            <v>0</v>
          </cell>
          <cell r="O548">
            <v>10026</v>
          </cell>
          <cell r="P548">
            <v>10308</v>
          </cell>
          <cell r="Q548">
            <v>0</v>
          </cell>
          <cell r="R548">
            <v>0</v>
          </cell>
          <cell r="S548">
            <v>0</v>
          </cell>
          <cell r="T548">
            <v>0</v>
          </cell>
          <cell r="U548">
            <v>0</v>
          </cell>
          <cell r="V548">
            <v>0</v>
          </cell>
          <cell r="W548">
            <v>0</v>
          </cell>
          <cell r="X548">
            <v>0</v>
          </cell>
          <cell r="Y548">
            <v>0</v>
          </cell>
          <cell r="Z548">
            <v>20334</v>
          </cell>
          <cell r="AA548">
            <v>20334</v>
          </cell>
          <cell r="AB548" t="str">
            <v>ERBC</v>
          </cell>
          <cell r="AC548">
            <v>1101</v>
          </cell>
          <cell r="AD548">
            <v>2</v>
          </cell>
          <cell r="AE548">
            <v>3840</v>
          </cell>
        </row>
        <row r="549">
          <cell r="A549" t="str">
            <v>SMA</v>
          </cell>
          <cell r="B549">
            <v>2</v>
          </cell>
          <cell r="C549" t="str">
            <v>DRAM</v>
          </cell>
          <cell r="D549">
            <v>26</v>
          </cell>
          <cell r="E549">
            <v>1</v>
          </cell>
          <cell r="F549" t="str">
            <v xml:space="preserve">B </v>
          </cell>
          <cell r="G549">
            <v>1</v>
          </cell>
          <cell r="H549">
            <v>3063</v>
          </cell>
          <cell r="I549">
            <v>64727</v>
          </cell>
          <cell r="J549">
            <v>0</v>
          </cell>
          <cell r="K549">
            <v>0</v>
          </cell>
          <cell r="L549">
            <v>0</v>
          </cell>
          <cell r="M549">
            <v>0</v>
          </cell>
          <cell r="N549">
            <v>0</v>
          </cell>
          <cell r="O549">
            <v>1060359</v>
          </cell>
          <cell r="P549">
            <v>0</v>
          </cell>
          <cell r="Q549">
            <v>0</v>
          </cell>
          <cell r="R549">
            <v>10764</v>
          </cell>
          <cell r="S549">
            <v>0</v>
          </cell>
          <cell r="T549">
            <v>99513</v>
          </cell>
          <cell r="U549">
            <v>0</v>
          </cell>
          <cell r="V549">
            <v>94</v>
          </cell>
          <cell r="W549">
            <v>0</v>
          </cell>
          <cell r="X549">
            <v>0</v>
          </cell>
          <cell r="Y549">
            <v>45311</v>
          </cell>
          <cell r="Z549">
            <v>1060359</v>
          </cell>
          <cell r="AA549">
            <v>1216041</v>
          </cell>
          <cell r="AB549" t="str">
            <v>ERSN</v>
          </cell>
          <cell r="AC549">
            <v>1101</v>
          </cell>
          <cell r="AD549">
            <v>2</v>
          </cell>
          <cell r="AE549">
            <v>47411</v>
          </cell>
        </row>
        <row r="550">
          <cell r="A550" t="str">
            <v>SMA</v>
          </cell>
          <cell r="B550">
            <v>2</v>
          </cell>
          <cell r="C550" t="str">
            <v>DRAM</v>
          </cell>
          <cell r="D550">
            <v>26</v>
          </cell>
          <cell r="E550">
            <v>1</v>
          </cell>
          <cell r="F550" t="str">
            <v xml:space="preserve">B </v>
          </cell>
          <cell r="G550">
            <v>2</v>
          </cell>
          <cell r="H550">
            <v>1308</v>
          </cell>
          <cell r="I550">
            <v>52844</v>
          </cell>
          <cell r="J550">
            <v>0</v>
          </cell>
          <cell r="K550">
            <v>0</v>
          </cell>
          <cell r="L550">
            <v>0</v>
          </cell>
          <cell r="M550">
            <v>0</v>
          </cell>
          <cell r="N550">
            <v>0</v>
          </cell>
          <cell r="O550">
            <v>1024905</v>
          </cell>
          <cell r="P550">
            <v>0</v>
          </cell>
          <cell r="Q550">
            <v>0</v>
          </cell>
          <cell r="R550">
            <v>7574</v>
          </cell>
          <cell r="S550">
            <v>0</v>
          </cell>
          <cell r="T550">
            <v>12185</v>
          </cell>
          <cell r="U550">
            <v>174190</v>
          </cell>
          <cell r="V550">
            <v>94</v>
          </cell>
          <cell r="W550">
            <v>0</v>
          </cell>
          <cell r="X550">
            <v>0</v>
          </cell>
          <cell r="Y550">
            <v>37237</v>
          </cell>
          <cell r="Z550">
            <v>1024905</v>
          </cell>
          <cell r="AA550">
            <v>1081995</v>
          </cell>
          <cell r="AB550" t="str">
            <v>ERSN</v>
          </cell>
          <cell r="AC550">
            <v>1101</v>
          </cell>
          <cell r="AD550">
            <v>2</v>
          </cell>
          <cell r="AE550">
            <v>52844</v>
          </cell>
        </row>
        <row r="551">
          <cell r="A551" t="str">
            <v>SMA</v>
          </cell>
          <cell r="B551">
            <v>2</v>
          </cell>
          <cell r="C551" t="str">
            <v>DRAM</v>
          </cell>
          <cell r="D551">
            <v>26</v>
          </cell>
          <cell r="E551">
            <v>1</v>
          </cell>
          <cell r="F551" t="str">
            <v xml:space="preserve">B </v>
          </cell>
          <cell r="G551">
            <v>3</v>
          </cell>
          <cell r="H551">
            <v>3422</v>
          </cell>
          <cell r="I551">
            <v>250467</v>
          </cell>
          <cell r="J551">
            <v>0</v>
          </cell>
          <cell r="K551">
            <v>0</v>
          </cell>
          <cell r="L551">
            <v>0</v>
          </cell>
          <cell r="M551">
            <v>0</v>
          </cell>
          <cell r="N551">
            <v>0</v>
          </cell>
          <cell r="O551">
            <v>4857367</v>
          </cell>
          <cell r="P551">
            <v>0</v>
          </cell>
          <cell r="Q551">
            <v>0</v>
          </cell>
          <cell r="R551">
            <v>34576</v>
          </cell>
          <cell r="S551">
            <v>0</v>
          </cell>
          <cell r="T551">
            <v>62096</v>
          </cell>
          <cell r="U551">
            <v>825758</v>
          </cell>
          <cell r="V551">
            <v>566</v>
          </cell>
          <cell r="W551">
            <v>0</v>
          </cell>
          <cell r="X551">
            <v>0</v>
          </cell>
          <cell r="Y551">
            <v>206222</v>
          </cell>
          <cell r="Z551">
            <v>4857367</v>
          </cell>
          <cell r="AA551">
            <v>5160827</v>
          </cell>
          <cell r="AB551" t="str">
            <v>ERSN</v>
          </cell>
          <cell r="AC551">
            <v>1101</v>
          </cell>
          <cell r="AD551">
            <v>2</v>
          </cell>
          <cell r="AE551">
            <v>250246</v>
          </cell>
        </row>
        <row r="552">
          <cell r="A552" t="str">
            <v>SMA</v>
          </cell>
          <cell r="B552">
            <v>2</v>
          </cell>
          <cell r="C552" t="str">
            <v>DRAM</v>
          </cell>
          <cell r="D552">
            <v>26</v>
          </cell>
          <cell r="E552">
            <v>1</v>
          </cell>
          <cell r="F552" t="str">
            <v xml:space="preserve">B </v>
          </cell>
          <cell r="G552">
            <v>4</v>
          </cell>
          <cell r="H552">
            <v>1000</v>
          </cell>
          <cell r="I552">
            <v>118812</v>
          </cell>
          <cell r="J552">
            <v>0</v>
          </cell>
          <cell r="K552">
            <v>0</v>
          </cell>
          <cell r="L552">
            <v>0</v>
          </cell>
          <cell r="M552">
            <v>0</v>
          </cell>
          <cell r="N552">
            <v>0</v>
          </cell>
          <cell r="O552">
            <v>2304518</v>
          </cell>
          <cell r="P552">
            <v>0</v>
          </cell>
          <cell r="Q552">
            <v>0</v>
          </cell>
          <cell r="R552">
            <v>21931</v>
          </cell>
          <cell r="S552">
            <v>0</v>
          </cell>
          <cell r="T552">
            <v>33591</v>
          </cell>
          <cell r="U552">
            <v>391773</v>
          </cell>
          <cell r="V552">
            <v>0</v>
          </cell>
          <cell r="W552">
            <v>0</v>
          </cell>
          <cell r="X552">
            <v>0</v>
          </cell>
          <cell r="Y552">
            <v>106288</v>
          </cell>
          <cell r="Z552">
            <v>2304518</v>
          </cell>
          <cell r="AA552">
            <v>2466328</v>
          </cell>
          <cell r="AB552" t="str">
            <v>ERSN</v>
          </cell>
          <cell r="AC552">
            <v>1101</v>
          </cell>
          <cell r="AD552">
            <v>2</v>
          </cell>
          <cell r="AE552">
            <v>118812</v>
          </cell>
        </row>
        <row r="553">
          <cell r="A553" t="str">
            <v>SMA</v>
          </cell>
          <cell r="B553">
            <v>2</v>
          </cell>
          <cell r="C553" t="str">
            <v>DRAM</v>
          </cell>
          <cell r="D553">
            <v>26</v>
          </cell>
          <cell r="E553">
            <v>1</v>
          </cell>
          <cell r="F553" t="str">
            <v xml:space="preserve">B </v>
          </cell>
          <cell r="G553">
            <v>5</v>
          </cell>
          <cell r="H553">
            <v>306</v>
          </cell>
          <cell r="I553">
            <v>51565</v>
          </cell>
          <cell r="J553">
            <v>0</v>
          </cell>
          <cell r="K553">
            <v>0</v>
          </cell>
          <cell r="L553">
            <v>0</v>
          </cell>
          <cell r="M553">
            <v>0</v>
          </cell>
          <cell r="N553">
            <v>0</v>
          </cell>
          <cell r="O553">
            <v>1001531</v>
          </cell>
          <cell r="P553">
            <v>0</v>
          </cell>
          <cell r="Q553">
            <v>0</v>
          </cell>
          <cell r="R553">
            <v>8912</v>
          </cell>
          <cell r="S553">
            <v>0</v>
          </cell>
          <cell r="T553">
            <v>24205</v>
          </cell>
          <cell r="U553">
            <v>170259</v>
          </cell>
          <cell r="V553">
            <v>0</v>
          </cell>
          <cell r="W553">
            <v>0</v>
          </cell>
          <cell r="X553">
            <v>0</v>
          </cell>
          <cell r="Y553">
            <v>56330</v>
          </cell>
          <cell r="Z553">
            <v>1001531</v>
          </cell>
          <cell r="AA553">
            <v>1090978</v>
          </cell>
          <cell r="AB553" t="str">
            <v>ERSN</v>
          </cell>
          <cell r="AC553">
            <v>1101</v>
          </cell>
          <cell r="AD553">
            <v>2</v>
          </cell>
          <cell r="AE553">
            <v>51565</v>
          </cell>
        </row>
        <row r="554">
          <cell r="A554" t="str">
            <v>SMA</v>
          </cell>
          <cell r="B554">
            <v>2</v>
          </cell>
          <cell r="C554" t="str">
            <v>DRAM</v>
          </cell>
          <cell r="D554">
            <v>26</v>
          </cell>
          <cell r="E554">
            <v>1</v>
          </cell>
          <cell r="F554" t="str">
            <v xml:space="preserve">B </v>
          </cell>
          <cell r="G554">
            <v>6</v>
          </cell>
          <cell r="H554">
            <v>143</v>
          </cell>
          <cell r="I554">
            <v>32630</v>
          </cell>
          <cell r="J554">
            <v>0</v>
          </cell>
          <cell r="K554">
            <v>0</v>
          </cell>
          <cell r="L554">
            <v>0</v>
          </cell>
          <cell r="M554">
            <v>0</v>
          </cell>
          <cell r="N554">
            <v>0</v>
          </cell>
          <cell r="O554">
            <v>632912</v>
          </cell>
          <cell r="P554">
            <v>0</v>
          </cell>
          <cell r="Q554">
            <v>0</v>
          </cell>
          <cell r="R554">
            <v>6322</v>
          </cell>
          <cell r="S554">
            <v>0</v>
          </cell>
          <cell r="T554">
            <v>10095</v>
          </cell>
          <cell r="U554">
            <v>107626</v>
          </cell>
          <cell r="V554">
            <v>0</v>
          </cell>
          <cell r="W554">
            <v>0</v>
          </cell>
          <cell r="X554">
            <v>0</v>
          </cell>
          <cell r="Y554">
            <v>25248</v>
          </cell>
          <cell r="Z554">
            <v>632912</v>
          </cell>
          <cell r="AA554">
            <v>674577</v>
          </cell>
          <cell r="AB554" t="str">
            <v>ERSN</v>
          </cell>
          <cell r="AC554">
            <v>1101</v>
          </cell>
          <cell r="AD554">
            <v>2</v>
          </cell>
          <cell r="AE554">
            <v>32630</v>
          </cell>
        </row>
        <row r="555">
          <cell r="A555" t="str">
            <v>SMA</v>
          </cell>
          <cell r="B555">
            <v>2</v>
          </cell>
          <cell r="C555" t="str">
            <v>DRAM</v>
          </cell>
          <cell r="D555">
            <v>26</v>
          </cell>
          <cell r="E555">
            <v>1</v>
          </cell>
          <cell r="F555" t="str">
            <v xml:space="preserve">B </v>
          </cell>
          <cell r="G555">
            <v>7</v>
          </cell>
          <cell r="H555">
            <v>32</v>
          </cell>
          <cell r="I555">
            <v>9773</v>
          </cell>
          <cell r="J555">
            <v>0</v>
          </cell>
          <cell r="K555">
            <v>0</v>
          </cell>
          <cell r="L555">
            <v>0</v>
          </cell>
          <cell r="M555">
            <v>0</v>
          </cell>
          <cell r="N555">
            <v>0</v>
          </cell>
          <cell r="O555">
            <v>196677</v>
          </cell>
          <cell r="P555">
            <v>0</v>
          </cell>
          <cell r="Q555">
            <v>0</v>
          </cell>
          <cell r="R555">
            <v>1977</v>
          </cell>
          <cell r="S555">
            <v>0</v>
          </cell>
          <cell r="T555">
            <v>1000</v>
          </cell>
          <cell r="U555">
            <v>39348</v>
          </cell>
          <cell r="V555">
            <v>0</v>
          </cell>
          <cell r="W555">
            <v>0</v>
          </cell>
          <cell r="X555">
            <v>0</v>
          </cell>
          <cell r="Y555">
            <v>6528</v>
          </cell>
          <cell r="Z555">
            <v>196677</v>
          </cell>
          <cell r="AA555">
            <v>206182</v>
          </cell>
          <cell r="AB555" t="str">
            <v>ERSN</v>
          </cell>
          <cell r="AC555">
            <v>1101</v>
          </cell>
          <cell r="AD555">
            <v>2</v>
          </cell>
          <cell r="AE555">
            <v>9773</v>
          </cell>
        </row>
        <row r="556">
          <cell r="A556" t="str">
            <v>SMA</v>
          </cell>
          <cell r="B556">
            <v>2</v>
          </cell>
          <cell r="C556" t="str">
            <v>DRAM</v>
          </cell>
          <cell r="D556">
            <v>26</v>
          </cell>
          <cell r="E556">
            <v>1</v>
          </cell>
          <cell r="F556" t="str">
            <v xml:space="preserve">B </v>
          </cell>
          <cell r="G556">
            <v>8</v>
          </cell>
          <cell r="H556">
            <v>10</v>
          </cell>
          <cell r="I556">
            <v>3060</v>
          </cell>
          <cell r="J556">
            <v>0</v>
          </cell>
          <cell r="K556">
            <v>0</v>
          </cell>
          <cell r="L556">
            <v>0</v>
          </cell>
          <cell r="M556">
            <v>0</v>
          </cell>
          <cell r="N556">
            <v>0</v>
          </cell>
          <cell r="O556">
            <v>61575</v>
          </cell>
          <cell r="P556">
            <v>0</v>
          </cell>
          <cell r="Q556">
            <v>0</v>
          </cell>
          <cell r="R556">
            <v>958</v>
          </cell>
          <cell r="S556">
            <v>0</v>
          </cell>
          <cell r="T556">
            <v>0</v>
          </cell>
          <cell r="U556">
            <v>12316</v>
          </cell>
          <cell r="V556">
            <v>0</v>
          </cell>
          <cell r="W556">
            <v>0</v>
          </cell>
          <cell r="X556">
            <v>0</v>
          </cell>
          <cell r="Y556">
            <v>71</v>
          </cell>
          <cell r="Z556">
            <v>61575</v>
          </cell>
          <cell r="AA556">
            <v>62604</v>
          </cell>
          <cell r="AB556" t="str">
            <v>ERSN</v>
          </cell>
          <cell r="AC556">
            <v>1101</v>
          </cell>
          <cell r="AD556">
            <v>2</v>
          </cell>
          <cell r="AE556">
            <v>3060</v>
          </cell>
        </row>
        <row r="557">
          <cell r="A557" t="str">
            <v>SMA</v>
          </cell>
          <cell r="B557">
            <v>2</v>
          </cell>
          <cell r="C557" t="str">
            <v>DRAM</v>
          </cell>
          <cell r="D557">
            <v>26</v>
          </cell>
          <cell r="E557">
            <v>1</v>
          </cell>
          <cell r="F557" t="str">
            <v xml:space="preserve">B </v>
          </cell>
          <cell r="G557">
            <v>9</v>
          </cell>
          <cell r="H557">
            <v>14</v>
          </cell>
          <cell r="I557">
            <v>7138</v>
          </cell>
          <cell r="J557">
            <v>0</v>
          </cell>
          <cell r="K557">
            <v>0</v>
          </cell>
          <cell r="L557">
            <v>0</v>
          </cell>
          <cell r="M557">
            <v>0</v>
          </cell>
          <cell r="N557">
            <v>0</v>
          </cell>
          <cell r="O557">
            <v>153199</v>
          </cell>
          <cell r="P557">
            <v>0</v>
          </cell>
          <cell r="Q557">
            <v>0</v>
          </cell>
          <cell r="R557">
            <v>1060</v>
          </cell>
          <cell r="S557">
            <v>0</v>
          </cell>
          <cell r="T557">
            <v>2968</v>
          </cell>
          <cell r="U557">
            <v>38301</v>
          </cell>
          <cell r="V557">
            <v>0</v>
          </cell>
          <cell r="W557">
            <v>0</v>
          </cell>
          <cell r="X557">
            <v>0</v>
          </cell>
          <cell r="Y557">
            <v>2982</v>
          </cell>
          <cell r="Z557">
            <v>153199</v>
          </cell>
          <cell r="AA557">
            <v>160209</v>
          </cell>
          <cell r="AB557" t="str">
            <v>ERSN</v>
          </cell>
          <cell r="AC557">
            <v>1101</v>
          </cell>
          <cell r="AD557">
            <v>2</v>
          </cell>
          <cell r="AE557">
            <v>7138</v>
          </cell>
        </row>
        <row r="558">
          <cell r="A558" t="str">
            <v>SMA</v>
          </cell>
          <cell r="B558">
            <v>2</v>
          </cell>
          <cell r="C558" t="str">
            <v>DRAM</v>
          </cell>
          <cell r="D558">
            <v>26</v>
          </cell>
          <cell r="E558">
            <v>1</v>
          </cell>
          <cell r="F558" t="str">
            <v xml:space="preserve">B </v>
          </cell>
          <cell r="G558">
            <v>10</v>
          </cell>
          <cell r="H558">
            <v>8</v>
          </cell>
          <cell r="I558">
            <v>12495</v>
          </cell>
          <cell r="J558">
            <v>0</v>
          </cell>
          <cell r="K558">
            <v>0</v>
          </cell>
          <cell r="L558">
            <v>0</v>
          </cell>
          <cell r="M558">
            <v>0</v>
          </cell>
          <cell r="N558">
            <v>0</v>
          </cell>
          <cell r="O558">
            <v>268155</v>
          </cell>
          <cell r="P558">
            <v>0</v>
          </cell>
          <cell r="Q558">
            <v>0</v>
          </cell>
          <cell r="R558">
            <v>2227</v>
          </cell>
          <cell r="S558">
            <v>0</v>
          </cell>
          <cell r="T558">
            <v>295</v>
          </cell>
          <cell r="U558">
            <v>67045</v>
          </cell>
          <cell r="V558">
            <v>0</v>
          </cell>
          <cell r="W558">
            <v>0</v>
          </cell>
          <cell r="X558">
            <v>0</v>
          </cell>
          <cell r="Y558">
            <v>807</v>
          </cell>
          <cell r="Z558">
            <v>268155</v>
          </cell>
          <cell r="AA558">
            <v>271484</v>
          </cell>
          <cell r="AB558" t="str">
            <v>ERSN</v>
          </cell>
          <cell r="AC558">
            <v>1101</v>
          </cell>
          <cell r="AD558">
            <v>2</v>
          </cell>
          <cell r="AE558">
            <v>12495</v>
          </cell>
        </row>
        <row r="559">
          <cell r="A559" t="str">
            <v>SMA</v>
          </cell>
          <cell r="B559">
            <v>2</v>
          </cell>
          <cell r="C559" t="str">
            <v>DRAM</v>
          </cell>
          <cell r="D559">
            <v>26</v>
          </cell>
          <cell r="E559">
            <v>1</v>
          </cell>
          <cell r="F559" t="str">
            <v xml:space="preserve">B </v>
          </cell>
          <cell r="G559">
            <v>11</v>
          </cell>
          <cell r="H559">
            <v>2225</v>
          </cell>
          <cell r="I559">
            <v>50147</v>
          </cell>
          <cell r="J559">
            <v>0</v>
          </cell>
          <cell r="K559">
            <v>0</v>
          </cell>
          <cell r="L559">
            <v>0</v>
          </cell>
          <cell r="M559">
            <v>0</v>
          </cell>
          <cell r="N559">
            <v>0</v>
          </cell>
          <cell r="O559">
            <v>283026</v>
          </cell>
          <cell r="P559">
            <v>0</v>
          </cell>
          <cell r="Q559">
            <v>0</v>
          </cell>
          <cell r="R559">
            <v>3011</v>
          </cell>
          <cell r="S559">
            <v>0</v>
          </cell>
          <cell r="T559">
            <v>28598</v>
          </cell>
          <cell r="U559">
            <v>0</v>
          </cell>
          <cell r="V559">
            <v>0</v>
          </cell>
          <cell r="W559">
            <v>0</v>
          </cell>
          <cell r="X559">
            <v>0</v>
          </cell>
          <cell r="Y559">
            <v>56277</v>
          </cell>
          <cell r="Z559">
            <v>283026</v>
          </cell>
          <cell r="AA559">
            <v>370912</v>
          </cell>
          <cell r="AB559" t="str">
            <v>ERSN</v>
          </cell>
          <cell r="AC559">
            <v>1101</v>
          </cell>
          <cell r="AD559">
            <v>2</v>
          </cell>
          <cell r="AE559">
            <v>34569</v>
          </cell>
        </row>
        <row r="560">
          <cell r="A560" t="str">
            <v>SMA</v>
          </cell>
          <cell r="B560">
            <v>2</v>
          </cell>
          <cell r="C560" t="str">
            <v>DRAM</v>
          </cell>
          <cell r="D560">
            <v>26</v>
          </cell>
          <cell r="E560">
            <v>1</v>
          </cell>
          <cell r="F560" t="str">
            <v xml:space="preserve">B </v>
          </cell>
          <cell r="G560">
            <v>12</v>
          </cell>
          <cell r="H560">
            <v>1480</v>
          </cell>
          <cell r="I560">
            <v>83155</v>
          </cell>
          <cell r="J560">
            <v>0</v>
          </cell>
          <cell r="K560">
            <v>0</v>
          </cell>
          <cell r="L560">
            <v>0</v>
          </cell>
          <cell r="M560">
            <v>0</v>
          </cell>
          <cell r="N560">
            <v>0</v>
          </cell>
          <cell r="O560">
            <v>753183</v>
          </cell>
          <cell r="P560">
            <v>0</v>
          </cell>
          <cell r="Q560">
            <v>0</v>
          </cell>
          <cell r="R560">
            <v>6196</v>
          </cell>
          <cell r="S560">
            <v>0</v>
          </cell>
          <cell r="T560">
            <v>13784</v>
          </cell>
          <cell r="U560">
            <v>128115</v>
          </cell>
          <cell r="V560">
            <v>0</v>
          </cell>
          <cell r="W560">
            <v>0</v>
          </cell>
          <cell r="X560">
            <v>0</v>
          </cell>
          <cell r="Y560">
            <v>95710</v>
          </cell>
          <cell r="Z560">
            <v>753183</v>
          </cell>
          <cell r="AA560">
            <v>868873</v>
          </cell>
          <cell r="AB560" t="str">
            <v>ERSN</v>
          </cell>
          <cell r="AC560">
            <v>1101</v>
          </cell>
          <cell r="AD560">
            <v>2</v>
          </cell>
          <cell r="AE560">
            <v>83155</v>
          </cell>
        </row>
        <row r="561">
          <cell r="A561" t="str">
            <v>SMA</v>
          </cell>
          <cell r="B561">
            <v>2</v>
          </cell>
          <cell r="C561" t="str">
            <v>DRAM</v>
          </cell>
          <cell r="D561">
            <v>26</v>
          </cell>
          <cell r="E561">
            <v>1</v>
          </cell>
          <cell r="F561" t="str">
            <v xml:space="preserve">B </v>
          </cell>
          <cell r="G561">
            <v>13</v>
          </cell>
          <cell r="H561">
            <v>112</v>
          </cell>
          <cell r="I561">
            <v>12909</v>
          </cell>
          <cell r="J561">
            <v>0</v>
          </cell>
          <cell r="K561">
            <v>0</v>
          </cell>
          <cell r="L561">
            <v>0</v>
          </cell>
          <cell r="M561">
            <v>0</v>
          </cell>
          <cell r="N561">
            <v>0</v>
          </cell>
          <cell r="O561">
            <v>157190</v>
          </cell>
          <cell r="P561">
            <v>0</v>
          </cell>
          <cell r="Q561">
            <v>0</v>
          </cell>
          <cell r="R561">
            <v>1253</v>
          </cell>
          <cell r="S561">
            <v>0</v>
          </cell>
          <cell r="T561">
            <v>2555</v>
          </cell>
          <cell r="U561">
            <v>26726</v>
          </cell>
          <cell r="V561">
            <v>0</v>
          </cell>
          <cell r="W561">
            <v>0</v>
          </cell>
          <cell r="X561">
            <v>0</v>
          </cell>
          <cell r="Y561">
            <v>16296</v>
          </cell>
          <cell r="Z561">
            <v>157190</v>
          </cell>
          <cell r="AA561">
            <v>177294</v>
          </cell>
          <cell r="AB561" t="str">
            <v>ERSN</v>
          </cell>
          <cell r="AC561">
            <v>1101</v>
          </cell>
          <cell r="AD561">
            <v>2</v>
          </cell>
          <cell r="AE561">
            <v>12909</v>
          </cell>
        </row>
        <row r="562">
          <cell r="A562" t="str">
            <v>SMA</v>
          </cell>
          <cell r="B562">
            <v>2</v>
          </cell>
          <cell r="C562" t="str">
            <v>DRAM</v>
          </cell>
          <cell r="D562">
            <v>26</v>
          </cell>
          <cell r="E562">
            <v>1</v>
          </cell>
          <cell r="F562" t="str">
            <v xml:space="preserve">B </v>
          </cell>
          <cell r="G562">
            <v>14</v>
          </cell>
          <cell r="H562">
            <v>7</v>
          </cell>
          <cell r="I562">
            <v>1034</v>
          </cell>
          <cell r="J562">
            <v>0</v>
          </cell>
          <cell r="K562">
            <v>0</v>
          </cell>
          <cell r="L562">
            <v>0</v>
          </cell>
          <cell r="M562">
            <v>0</v>
          </cell>
          <cell r="N562">
            <v>0</v>
          </cell>
          <cell r="O562">
            <v>13059</v>
          </cell>
          <cell r="P562">
            <v>0</v>
          </cell>
          <cell r="Q562">
            <v>0</v>
          </cell>
          <cell r="R562">
            <v>18</v>
          </cell>
          <cell r="S562">
            <v>0</v>
          </cell>
          <cell r="T562">
            <v>0</v>
          </cell>
          <cell r="U562">
            <v>2221</v>
          </cell>
          <cell r="V562">
            <v>0</v>
          </cell>
          <cell r="W562">
            <v>0</v>
          </cell>
          <cell r="X562">
            <v>0</v>
          </cell>
          <cell r="Y562">
            <v>1500</v>
          </cell>
          <cell r="Z562">
            <v>13059</v>
          </cell>
          <cell r="AA562">
            <v>14577</v>
          </cell>
          <cell r="AB562" t="str">
            <v>ERSN</v>
          </cell>
          <cell r="AC562">
            <v>1101</v>
          </cell>
          <cell r="AD562">
            <v>2</v>
          </cell>
          <cell r="AE562">
            <v>1034</v>
          </cell>
        </row>
        <row r="563">
          <cell r="A563" t="str">
            <v>SMA</v>
          </cell>
          <cell r="B563">
            <v>2</v>
          </cell>
          <cell r="C563" t="str">
            <v>DRAM</v>
          </cell>
          <cell r="D563">
            <v>26</v>
          </cell>
          <cell r="E563">
            <v>1</v>
          </cell>
          <cell r="F563" t="str">
            <v xml:space="preserve">B </v>
          </cell>
          <cell r="G563">
            <v>15</v>
          </cell>
          <cell r="H563">
            <v>12</v>
          </cell>
          <cell r="I563">
            <v>1983</v>
          </cell>
          <cell r="J563">
            <v>0</v>
          </cell>
          <cell r="K563">
            <v>0</v>
          </cell>
          <cell r="L563">
            <v>0</v>
          </cell>
          <cell r="M563">
            <v>0</v>
          </cell>
          <cell r="N563">
            <v>0</v>
          </cell>
          <cell r="O563">
            <v>33456</v>
          </cell>
          <cell r="P563">
            <v>0</v>
          </cell>
          <cell r="Q563">
            <v>0</v>
          </cell>
          <cell r="R563">
            <v>237</v>
          </cell>
          <cell r="S563">
            <v>0</v>
          </cell>
          <cell r="T563">
            <v>0</v>
          </cell>
          <cell r="U563">
            <v>7345</v>
          </cell>
          <cell r="V563">
            <v>0</v>
          </cell>
          <cell r="W563">
            <v>0</v>
          </cell>
          <cell r="X563">
            <v>0</v>
          </cell>
          <cell r="Y563">
            <v>2141</v>
          </cell>
          <cell r="Z563">
            <v>33456</v>
          </cell>
          <cell r="AA563">
            <v>35834</v>
          </cell>
          <cell r="AB563" t="str">
            <v>ERSN</v>
          </cell>
          <cell r="AC563">
            <v>1101</v>
          </cell>
          <cell r="AD563">
            <v>2</v>
          </cell>
          <cell r="AE563">
            <v>1983</v>
          </cell>
        </row>
        <row r="564">
          <cell r="A564" t="str">
            <v>SMA</v>
          </cell>
          <cell r="B564">
            <v>2</v>
          </cell>
          <cell r="C564" t="str">
            <v>DRAM</v>
          </cell>
          <cell r="D564">
            <v>26</v>
          </cell>
          <cell r="E564">
            <v>2</v>
          </cell>
          <cell r="F564" t="str">
            <v>A4</v>
          </cell>
          <cell r="G564">
            <v>21</v>
          </cell>
          <cell r="H564">
            <v>1</v>
          </cell>
          <cell r="I564">
            <v>155365</v>
          </cell>
          <cell r="J564">
            <v>4590</v>
          </cell>
          <cell r="K564">
            <v>150775</v>
          </cell>
          <cell r="L564">
            <v>307</v>
          </cell>
          <cell r="M564">
            <v>307</v>
          </cell>
          <cell r="N564">
            <v>0</v>
          </cell>
          <cell r="O564">
            <v>1255760</v>
          </cell>
          <cell r="P564">
            <v>212035</v>
          </cell>
          <cell r="Q564">
            <v>12113</v>
          </cell>
          <cell r="R564">
            <v>38634</v>
          </cell>
          <cell r="S564">
            <v>0</v>
          </cell>
          <cell r="T564">
            <v>0</v>
          </cell>
          <cell r="U564">
            <v>370495</v>
          </cell>
          <cell r="V564">
            <v>0</v>
          </cell>
          <cell r="W564">
            <v>2072</v>
          </cell>
          <cell r="X564">
            <v>0</v>
          </cell>
          <cell r="Y564">
            <v>0</v>
          </cell>
          <cell r="Z564">
            <v>1481980</v>
          </cell>
          <cell r="AA564">
            <v>1520614</v>
          </cell>
          <cell r="AB564" t="str">
            <v>ERSN</v>
          </cell>
          <cell r="AC564">
            <v>1101</v>
          </cell>
          <cell r="AD564">
            <v>2</v>
          </cell>
          <cell r="AE564">
            <v>155365</v>
          </cell>
        </row>
        <row r="565">
          <cell r="A565" t="str">
            <v>SMA</v>
          </cell>
          <cell r="B565">
            <v>2</v>
          </cell>
          <cell r="C565" t="str">
            <v>DRAM</v>
          </cell>
          <cell r="D565">
            <v>26</v>
          </cell>
          <cell r="E565">
            <v>2</v>
          </cell>
          <cell r="F565" t="str">
            <v>A4</v>
          </cell>
          <cell r="G565">
            <v>20</v>
          </cell>
          <cell r="H565">
            <v>5</v>
          </cell>
          <cell r="I565">
            <v>84002</v>
          </cell>
          <cell r="J565">
            <v>0</v>
          </cell>
          <cell r="K565">
            <v>0</v>
          </cell>
          <cell r="L565">
            <v>328</v>
          </cell>
          <cell r="M565">
            <v>0</v>
          </cell>
          <cell r="N565">
            <v>0</v>
          </cell>
          <cell r="O565">
            <v>963894</v>
          </cell>
          <cell r="P565">
            <v>256716</v>
          </cell>
          <cell r="Q565">
            <v>151328</v>
          </cell>
          <cell r="R565">
            <v>26644</v>
          </cell>
          <cell r="S565">
            <v>0</v>
          </cell>
          <cell r="T565">
            <v>-9402</v>
          </cell>
          <cell r="U565">
            <v>354725</v>
          </cell>
          <cell r="V565">
            <v>0</v>
          </cell>
          <cell r="W565">
            <v>46961</v>
          </cell>
          <cell r="X565">
            <v>0</v>
          </cell>
          <cell r="Y565">
            <v>1683</v>
          </cell>
          <cell r="Z565">
            <v>1418899</v>
          </cell>
          <cell r="AA565">
            <v>1437824</v>
          </cell>
          <cell r="AB565" t="str">
            <v>ERSN</v>
          </cell>
          <cell r="AC565">
            <v>1101</v>
          </cell>
          <cell r="AD565">
            <v>2</v>
          </cell>
          <cell r="AE565">
            <v>84002</v>
          </cell>
        </row>
        <row r="566">
          <cell r="A566" t="str">
            <v>SMA</v>
          </cell>
          <cell r="B566">
            <v>2</v>
          </cell>
          <cell r="C566" t="str">
            <v>DRAM</v>
          </cell>
          <cell r="D566">
            <v>26</v>
          </cell>
          <cell r="E566">
            <v>2</v>
          </cell>
          <cell r="F566" t="str">
            <v xml:space="preserve">B </v>
          </cell>
          <cell r="G566">
            <v>0</v>
          </cell>
          <cell r="H566">
            <v>90</v>
          </cell>
          <cell r="I566">
            <v>45955</v>
          </cell>
          <cell r="J566">
            <v>0</v>
          </cell>
          <cell r="K566">
            <v>0</v>
          </cell>
          <cell r="L566">
            <v>0</v>
          </cell>
          <cell r="M566">
            <v>0</v>
          </cell>
          <cell r="N566">
            <v>0</v>
          </cell>
          <cell r="O566">
            <v>956698</v>
          </cell>
          <cell r="P566">
            <v>0</v>
          </cell>
          <cell r="Q566">
            <v>20256</v>
          </cell>
          <cell r="R566">
            <v>10038</v>
          </cell>
          <cell r="S566">
            <v>0</v>
          </cell>
          <cell r="T566">
            <v>18938</v>
          </cell>
          <cell r="U566">
            <v>236944</v>
          </cell>
          <cell r="V566">
            <v>0</v>
          </cell>
          <cell r="W566">
            <v>0</v>
          </cell>
          <cell r="X566">
            <v>0</v>
          </cell>
          <cell r="Y566">
            <v>10664</v>
          </cell>
          <cell r="Z566">
            <v>976954</v>
          </cell>
          <cell r="AA566">
            <v>1016594</v>
          </cell>
          <cell r="AB566" t="str">
            <v>ERSN</v>
          </cell>
          <cell r="AC566">
            <v>1101</v>
          </cell>
          <cell r="AD566">
            <v>2</v>
          </cell>
          <cell r="AE566">
            <v>44433</v>
          </cell>
        </row>
        <row r="567">
          <cell r="A567" t="str">
            <v>SMA</v>
          </cell>
          <cell r="B567">
            <v>2</v>
          </cell>
          <cell r="C567" t="str">
            <v>DRAM</v>
          </cell>
          <cell r="D567">
            <v>26</v>
          </cell>
          <cell r="E567">
            <v>3</v>
          </cell>
          <cell r="F567" t="str">
            <v>A4</v>
          </cell>
          <cell r="G567">
            <v>21</v>
          </cell>
          <cell r="H567">
            <v>2</v>
          </cell>
          <cell r="I567">
            <v>10822</v>
          </cell>
          <cell r="J567">
            <v>403</v>
          </cell>
          <cell r="K567">
            <v>10419</v>
          </cell>
          <cell r="L567">
            <v>100</v>
          </cell>
          <cell r="M567">
            <v>100</v>
          </cell>
          <cell r="N567">
            <v>0</v>
          </cell>
          <cell r="O567">
            <v>92052</v>
          </cell>
          <cell r="P567">
            <v>69066</v>
          </cell>
          <cell r="Q567">
            <v>775</v>
          </cell>
          <cell r="R567">
            <v>0</v>
          </cell>
          <cell r="S567">
            <v>0</v>
          </cell>
          <cell r="T567">
            <v>0</v>
          </cell>
          <cell r="U567">
            <v>40473</v>
          </cell>
          <cell r="V567">
            <v>0</v>
          </cell>
          <cell r="W567">
            <v>0</v>
          </cell>
          <cell r="X567">
            <v>0</v>
          </cell>
          <cell r="Y567">
            <v>561</v>
          </cell>
          <cell r="Z567">
            <v>161893</v>
          </cell>
          <cell r="AA567">
            <v>162454</v>
          </cell>
          <cell r="AB567" t="str">
            <v>ERSN</v>
          </cell>
          <cell r="AC567">
            <v>1101</v>
          </cell>
          <cell r="AD567">
            <v>2</v>
          </cell>
          <cell r="AE567">
            <v>10822</v>
          </cell>
        </row>
        <row r="568">
          <cell r="A568" t="str">
            <v>SMA</v>
          </cell>
          <cell r="B568">
            <v>2</v>
          </cell>
          <cell r="C568" t="str">
            <v>DRAM</v>
          </cell>
          <cell r="D568">
            <v>26</v>
          </cell>
          <cell r="E568">
            <v>3</v>
          </cell>
          <cell r="F568" t="str">
            <v>A4</v>
          </cell>
          <cell r="G568">
            <v>20</v>
          </cell>
          <cell r="H568">
            <v>1</v>
          </cell>
          <cell r="I568">
            <v>5105</v>
          </cell>
          <cell r="J568">
            <v>0</v>
          </cell>
          <cell r="K568">
            <v>0</v>
          </cell>
          <cell r="L568">
            <v>35</v>
          </cell>
          <cell r="M568">
            <v>0</v>
          </cell>
          <cell r="N568">
            <v>0</v>
          </cell>
          <cell r="O568">
            <v>58579</v>
          </cell>
          <cell r="P568">
            <v>27393</v>
          </cell>
          <cell r="Q568">
            <v>1699</v>
          </cell>
          <cell r="R568">
            <v>0</v>
          </cell>
          <cell r="S568">
            <v>0</v>
          </cell>
          <cell r="T568">
            <v>0</v>
          </cell>
          <cell r="U568">
            <v>22114</v>
          </cell>
          <cell r="V568">
            <v>0</v>
          </cell>
          <cell r="W568">
            <v>783</v>
          </cell>
          <cell r="X568">
            <v>0</v>
          </cell>
          <cell r="Y568">
            <v>561</v>
          </cell>
          <cell r="Z568">
            <v>88454</v>
          </cell>
          <cell r="AA568">
            <v>89015</v>
          </cell>
          <cell r="AB568" t="str">
            <v>ERSN</v>
          </cell>
          <cell r="AC568">
            <v>1101</v>
          </cell>
          <cell r="AD568">
            <v>2</v>
          </cell>
          <cell r="AE568">
            <v>5105</v>
          </cell>
        </row>
        <row r="569">
          <cell r="A569" t="str">
            <v>SMA</v>
          </cell>
          <cell r="B569">
            <v>2</v>
          </cell>
          <cell r="C569" t="str">
            <v>DRAM</v>
          </cell>
          <cell r="D569">
            <v>26</v>
          </cell>
          <cell r="E569">
            <v>3</v>
          </cell>
          <cell r="F569" t="str">
            <v xml:space="preserve">B </v>
          </cell>
          <cell r="G569">
            <v>0</v>
          </cell>
          <cell r="H569">
            <v>975</v>
          </cell>
          <cell r="I569">
            <v>149128</v>
          </cell>
          <cell r="J569">
            <v>0</v>
          </cell>
          <cell r="K569">
            <v>0</v>
          </cell>
          <cell r="L569">
            <v>0</v>
          </cell>
          <cell r="M569">
            <v>0</v>
          </cell>
          <cell r="N569">
            <v>0</v>
          </cell>
          <cell r="O569">
            <v>3107296</v>
          </cell>
          <cell r="P569">
            <v>0</v>
          </cell>
          <cell r="Q569">
            <v>0</v>
          </cell>
          <cell r="R569">
            <v>32836</v>
          </cell>
          <cell r="S569">
            <v>0</v>
          </cell>
          <cell r="T569">
            <v>92650</v>
          </cell>
          <cell r="U569">
            <v>771814</v>
          </cell>
          <cell r="V569">
            <v>472</v>
          </cell>
          <cell r="W569">
            <v>0</v>
          </cell>
          <cell r="X569">
            <v>0</v>
          </cell>
          <cell r="Y569">
            <v>76919</v>
          </cell>
          <cell r="Z569">
            <v>3107296</v>
          </cell>
          <cell r="AA569">
            <v>3310173</v>
          </cell>
          <cell r="AB569" t="str">
            <v>ERSN</v>
          </cell>
          <cell r="AC569">
            <v>1101</v>
          </cell>
          <cell r="AD569">
            <v>2</v>
          </cell>
          <cell r="AE569">
            <v>141759</v>
          </cell>
        </row>
        <row r="570">
          <cell r="A570" t="str">
            <v>SMA</v>
          </cell>
          <cell r="B570">
            <v>2</v>
          </cell>
          <cell r="C570" t="str">
            <v>DRAM</v>
          </cell>
          <cell r="D570">
            <v>26</v>
          </cell>
          <cell r="E570">
            <v>4</v>
          </cell>
          <cell r="F570" t="str">
            <v>A4</v>
          </cell>
          <cell r="G570">
            <v>20</v>
          </cell>
          <cell r="H570">
            <v>1</v>
          </cell>
          <cell r="I570">
            <v>1476</v>
          </cell>
          <cell r="J570">
            <v>0</v>
          </cell>
          <cell r="K570">
            <v>0</v>
          </cell>
          <cell r="L570">
            <v>6</v>
          </cell>
          <cell r="M570">
            <v>0</v>
          </cell>
          <cell r="N570">
            <v>0</v>
          </cell>
          <cell r="O570">
            <v>11432</v>
          </cell>
          <cell r="P570">
            <v>3168</v>
          </cell>
          <cell r="Q570">
            <v>968</v>
          </cell>
          <cell r="R570">
            <v>0</v>
          </cell>
          <cell r="S570">
            <v>0</v>
          </cell>
          <cell r="T570">
            <v>0</v>
          </cell>
          <cell r="U570">
            <v>0</v>
          </cell>
          <cell r="V570">
            <v>0</v>
          </cell>
          <cell r="W570">
            <v>528</v>
          </cell>
          <cell r="X570">
            <v>0</v>
          </cell>
          <cell r="Y570">
            <v>0</v>
          </cell>
          <cell r="Z570">
            <v>16096</v>
          </cell>
          <cell r="AA570">
            <v>16096</v>
          </cell>
          <cell r="AB570" t="str">
            <v>ERSN</v>
          </cell>
          <cell r="AC570">
            <v>1101</v>
          </cell>
          <cell r="AD570">
            <v>2</v>
          </cell>
          <cell r="AE570">
            <v>1476</v>
          </cell>
        </row>
        <row r="571">
          <cell r="A571" t="str">
            <v>SMA</v>
          </cell>
          <cell r="B571">
            <v>2</v>
          </cell>
          <cell r="C571" t="str">
            <v>DRAM</v>
          </cell>
          <cell r="D571">
            <v>26</v>
          </cell>
          <cell r="E571">
            <v>4</v>
          </cell>
          <cell r="F571" t="str">
            <v xml:space="preserve">B </v>
          </cell>
          <cell r="G571">
            <v>0</v>
          </cell>
          <cell r="H571">
            <v>5166</v>
          </cell>
          <cell r="I571">
            <v>463714</v>
          </cell>
          <cell r="J571">
            <v>0</v>
          </cell>
          <cell r="K571">
            <v>0</v>
          </cell>
          <cell r="L571">
            <v>0</v>
          </cell>
          <cell r="M571">
            <v>0</v>
          </cell>
          <cell r="N571">
            <v>0</v>
          </cell>
          <cell r="O571">
            <v>4455594</v>
          </cell>
          <cell r="P571">
            <v>0</v>
          </cell>
          <cell r="Q571">
            <v>0</v>
          </cell>
          <cell r="R571">
            <v>24</v>
          </cell>
          <cell r="S571">
            <v>0</v>
          </cell>
          <cell r="T571">
            <v>403180</v>
          </cell>
          <cell r="U571">
            <v>0</v>
          </cell>
          <cell r="V571">
            <v>94734</v>
          </cell>
          <cell r="W571">
            <v>0</v>
          </cell>
          <cell r="X571">
            <v>0</v>
          </cell>
          <cell r="Y571">
            <v>0</v>
          </cell>
          <cell r="Z571">
            <v>4455594</v>
          </cell>
          <cell r="AA571">
            <v>4953532</v>
          </cell>
          <cell r="AB571" t="str">
            <v>ERSN</v>
          </cell>
          <cell r="AC571">
            <v>1101</v>
          </cell>
          <cell r="AD571">
            <v>2</v>
          </cell>
          <cell r="AE571">
            <v>412603</v>
          </cell>
        </row>
        <row r="572">
          <cell r="A572" t="str">
            <v>SMA</v>
          </cell>
          <cell r="B572">
            <v>2</v>
          </cell>
          <cell r="C572" t="str">
            <v>DRAM</v>
          </cell>
          <cell r="D572">
            <v>26</v>
          </cell>
          <cell r="E572">
            <v>5</v>
          </cell>
          <cell r="F572" t="str">
            <v>A4</v>
          </cell>
          <cell r="G572">
            <v>20</v>
          </cell>
          <cell r="H572">
            <v>1</v>
          </cell>
          <cell r="I572">
            <v>779</v>
          </cell>
          <cell r="J572">
            <v>0</v>
          </cell>
          <cell r="K572">
            <v>0</v>
          </cell>
          <cell r="L572">
            <v>3</v>
          </cell>
          <cell r="M572">
            <v>0</v>
          </cell>
          <cell r="N572">
            <v>0</v>
          </cell>
          <cell r="O572">
            <v>8939</v>
          </cell>
          <cell r="P572">
            <v>2348</v>
          </cell>
          <cell r="Q572">
            <v>573</v>
          </cell>
          <cell r="R572">
            <v>0</v>
          </cell>
          <cell r="S572">
            <v>0</v>
          </cell>
          <cell r="T572">
            <v>0</v>
          </cell>
          <cell r="U572">
            <v>2965</v>
          </cell>
          <cell r="V572">
            <v>0</v>
          </cell>
          <cell r="W572">
            <v>0</v>
          </cell>
          <cell r="X572">
            <v>0</v>
          </cell>
          <cell r="Y572">
            <v>0</v>
          </cell>
          <cell r="Z572">
            <v>11860</v>
          </cell>
          <cell r="AA572">
            <v>11860</v>
          </cell>
          <cell r="AB572" t="str">
            <v>ERSN</v>
          </cell>
          <cell r="AC572">
            <v>1101</v>
          </cell>
          <cell r="AD572">
            <v>2</v>
          </cell>
          <cell r="AE572">
            <v>779</v>
          </cell>
        </row>
        <row r="573">
          <cell r="A573" t="str">
            <v>SMA</v>
          </cell>
          <cell r="B573">
            <v>2</v>
          </cell>
          <cell r="C573" t="str">
            <v>DRAM</v>
          </cell>
          <cell r="D573">
            <v>26</v>
          </cell>
          <cell r="E573">
            <v>5</v>
          </cell>
          <cell r="F573" t="str">
            <v xml:space="preserve">B </v>
          </cell>
          <cell r="G573">
            <v>0</v>
          </cell>
          <cell r="H573">
            <v>378</v>
          </cell>
          <cell r="I573">
            <v>107316</v>
          </cell>
          <cell r="J573">
            <v>0</v>
          </cell>
          <cell r="K573">
            <v>0</v>
          </cell>
          <cell r="L573">
            <v>0</v>
          </cell>
          <cell r="M573">
            <v>0</v>
          </cell>
          <cell r="N573">
            <v>0</v>
          </cell>
          <cell r="O573">
            <v>2124593</v>
          </cell>
          <cell r="P573">
            <v>0</v>
          </cell>
          <cell r="Q573">
            <v>0</v>
          </cell>
          <cell r="R573">
            <v>22282</v>
          </cell>
          <cell r="S573">
            <v>150</v>
          </cell>
          <cell r="T573">
            <v>44055</v>
          </cell>
          <cell r="U573">
            <v>449047</v>
          </cell>
          <cell r="V573">
            <v>0</v>
          </cell>
          <cell r="W573">
            <v>0</v>
          </cell>
          <cell r="X573">
            <v>68</v>
          </cell>
          <cell r="Y573">
            <v>0</v>
          </cell>
          <cell r="Z573">
            <v>2124593</v>
          </cell>
          <cell r="AA573">
            <v>2191148</v>
          </cell>
          <cell r="AB573" t="str">
            <v>ERSN</v>
          </cell>
          <cell r="AC573">
            <v>1101</v>
          </cell>
          <cell r="AD573">
            <v>2</v>
          </cell>
          <cell r="AE573">
            <v>104410</v>
          </cell>
        </row>
        <row r="574">
          <cell r="A574" t="str">
            <v>SMA</v>
          </cell>
          <cell r="B574">
            <v>2</v>
          </cell>
          <cell r="C574" t="str">
            <v>DRAM</v>
          </cell>
          <cell r="D574">
            <v>26</v>
          </cell>
          <cell r="E574">
            <v>6</v>
          </cell>
          <cell r="F574" t="str">
            <v xml:space="preserve">B </v>
          </cell>
          <cell r="G574">
            <v>0</v>
          </cell>
          <cell r="H574">
            <v>25</v>
          </cell>
          <cell r="I574">
            <v>183303</v>
          </cell>
          <cell r="J574">
            <v>0</v>
          </cell>
          <cell r="K574">
            <v>0</v>
          </cell>
          <cell r="L574">
            <v>0</v>
          </cell>
          <cell r="M574">
            <v>0</v>
          </cell>
          <cell r="N574">
            <v>0</v>
          </cell>
          <cell r="O574">
            <v>2158088</v>
          </cell>
          <cell r="P574">
            <v>0</v>
          </cell>
          <cell r="Q574">
            <v>0</v>
          </cell>
          <cell r="R574">
            <v>32743</v>
          </cell>
          <cell r="S574">
            <v>0</v>
          </cell>
          <cell r="T574">
            <v>0</v>
          </cell>
          <cell r="U574">
            <v>539521</v>
          </cell>
          <cell r="V574">
            <v>0</v>
          </cell>
          <cell r="W574">
            <v>0</v>
          </cell>
          <cell r="X574">
            <v>0</v>
          </cell>
          <cell r="Y574">
            <v>0</v>
          </cell>
          <cell r="Z574">
            <v>2158088</v>
          </cell>
          <cell r="AA574">
            <v>2190831</v>
          </cell>
          <cell r="AB574" t="str">
            <v>ERSN</v>
          </cell>
          <cell r="AC574">
            <v>1101</v>
          </cell>
          <cell r="AD574">
            <v>2</v>
          </cell>
          <cell r="AE574">
            <v>183303</v>
          </cell>
        </row>
        <row r="575">
          <cell r="A575" t="str">
            <v>SMA</v>
          </cell>
          <cell r="B575">
            <v>2</v>
          </cell>
          <cell r="C575" t="str">
            <v>DRAM</v>
          </cell>
          <cell r="D575">
            <v>26</v>
          </cell>
          <cell r="E575">
            <v>7</v>
          </cell>
          <cell r="F575" t="str">
            <v>A4</v>
          </cell>
          <cell r="G575">
            <v>20</v>
          </cell>
          <cell r="H575">
            <v>4</v>
          </cell>
          <cell r="I575">
            <v>41462</v>
          </cell>
          <cell r="J575">
            <v>0</v>
          </cell>
          <cell r="K575">
            <v>0</v>
          </cell>
          <cell r="L575">
            <v>97</v>
          </cell>
          <cell r="M575">
            <v>0</v>
          </cell>
          <cell r="N575">
            <v>0</v>
          </cell>
          <cell r="O575">
            <v>404392</v>
          </cell>
          <cell r="P575">
            <v>64408</v>
          </cell>
          <cell r="Q575">
            <v>38975</v>
          </cell>
          <cell r="R575">
            <v>0</v>
          </cell>
          <cell r="S575">
            <v>0</v>
          </cell>
          <cell r="T575">
            <v>0</v>
          </cell>
          <cell r="U575">
            <v>128604</v>
          </cell>
          <cell r="V575">
            <v>0</v>
          </cell>
          <cell r="W575">
            <v>6640</v>
          </cell>
          <cell r="X575">
            <v>0</v>
          </cell>
          <cell r="Y575">
            <v>0</v>
          </cell>
          <cell r="Z575">
            <v>514415</v>
          </cell>
          <cell r="AA575">
            <v>514415</v>
          </cell>
          <cell r="AB575" t="str">
            <v>ERSN</v>
          </cell>
          <cell r="AC575">
            <v>1101</v>
          </cell>
          <cell r="AD575">
            <v>2</v>
          </cell>
          <cell r="AE575">
            <v>41462</v>
          </cell>
        </row>
        <row r="576">
          <cell r="A576" t="str">
            <v>SMA</v>
          </cell>
          <cell r="B576">
            <v>2</v>
          </cell>
          <cell r="C576" t="str">
            <v>DRAM</v>
          </cell>
          <cell r="D576">
            <v>26</v>
          </cell>
          <cell r="E576">
            <v>7</v>
          </cell>
          <cell r="F576" t="str">
            <v xml:space="preserve">B </v>
          </cell>
          <cell r="G576">
            <v>0</v>
          </cell>
          <cell r="H576">
            <v>6</v>
          </cell>
          <cell r="I576">
            <v>6468</v>
          </cell>
          <cell r="J576">
            <v>0</v>
          </cell>
          <cell r="K576">
            <v>0</v>
          </cell>
          <cell r="L576">
            <v>0</v>
          </cell>
          <cell r="M576">
            <v>0</v>
          </cell>
          <cell r="N576">
            <v>0</v>
          </cell>
          <cell r="O576">
            <v>114448</v>
          </cell>
          <cell r="P576">
            <v>0</v>
          </cell>
          <cell r="Q576">
            <v>0</v>
          </cell>
          <cell r="R576">
            <v>0</v>
          </cell>
          <cell r="S576">
            <v>0</v>
          </cell>
          <cell r="T576">
            <v>0</v>
          </cell>
          <cell r="U576">
            <v>28612</v>
          </cell>
          <cell r="V576">
            <v>0</v>
          </cell>
          <cell r="W576">
            <v>0</v>
          </cell>
          <cell r="X576">
            <v>0</v>
          </cell>
          <cell r="Y576">
            <v>0</v>
          </cell>
          <cell r="Z576">
            <v>114448</v>
          </cell>
          <cell r="AA576">
            <v>114448</v>
          </cell>
          <cell r="AB576" t="str">
            <v>ERSN</v>
          </cell>
          <cell r="AC576">
            <v>1101</v>
          </cell>
          <cell r="AD576">
            <v>2</v>
          </cell>
          <cell r="AE576">
            <v>6468</v>
          </cell>
        </row>
        <row r="577">
          <cell r="A577" t="str">
            <v>SMA</v>
          </cell>
          <cell r="B577">
            <v>2</v>
          </cell>
          <cell r="C577" t="str">
            <v>DRAM</v>
          </cell>
          <cell r="D577">
            <v>26</v>
          </cell>
          <cell r="E577">
            <v>8</v>
          </cell>
          <cell r="F577" t="str">
            <v xml:space="preserve">B </v>
          </cell>
          <cell r="G577">
            <v>0</v>
          </cell>
          <cell r="H577">
            <v>6</v>
          </cell>
          <cell r="I577">
            <v>2786</v>
          </cell>
          <cell r="J577">
            <v>0</v>
          </cell>
          <cell r="K577">
            <v>0</v>
          </cell>
          <cell r="L577">
            <v>0</v>
          </cell>
          <cell r="M577">
            <v>0</v>
          </cell>
          <cell r="N577">
            <v>0</v>
          </cell>
          <cell r="O577">
            <v>58000</v>
          </cell>
          <cell r="P577">
            <v>0</v>
          </cell>
          <cell r="Q577">
            <v>0</v>
          </cell>
          <cell r="R577">
            <v>0</v>
          </cell>
          <cell r="S577">
            <v>0</v>
          </cell>
          <cell r="T577">
            <v>0</v>
          </cell>
          <cell r="U577">
            <v>14500</v>
          </cell>
          <cell r="V577">
            <v>0</v>
          </cell>
          <cell r="W577">
            <v>0</v>
          </cell>
          <cell r="X577">
            <v>0</v>
          </cell>
          <cell r="Y577">
            <v>0</v>
          </cell>
          <cell r="Z577">
            <v>58000</v>
          </cell>
          <cell r="AA577">
            <v>58000</v>
          </cell>
          <cell r="AB577" t="str">
            <v>ERSN</v>
          </cell>
          <cell r="AC577">
            <v>1101</v>
          </cell>
          <cell r="AD577">
            <v>2</v>
          </cell>
          <cell r="AE577">
            <v>2742</v>
          </cell>
        </row>
        <row r="578">
          <cell r="A578" t="str">
            <v>SMA</v>
          </cell>
          <cell r="B578">
            <v>2</v>
          </cell>
          <cell r="C578" t="str">
            <v>DRAM</v>
          </cell>
          <cell r="D578">
            <v>26</v>
          </cell>
          <cell r="E578">
            <v>90</v>
          </cell>
          <cell r="F578" t="str">
            <v>A3</v>
          </cell>
          <cell r="G578">
            <v>26</v>
          </cell>
          <cell r="H578">
            <v>1</v>
          </cell>
          <cell r="I578">
            <v>1008000</v>
          </cell>
          <cell r="J578">
            <v>0</v>
          </cell>
          <cell r="K578">
            <v>0</v>
          </cell>
          <cell r="L578">
            <v>2478</v>
          </cell>
          <cell r="M578">
            <v>0</v>
          </cell>
          <cell r="N578">
            <v>0</v>
          </cell>
          <cell r="O578">
            <v>2677248</v>
          </cell>
          <cell r="P578">
            <v>1932840</v>
          </cell>
          <cell r="Q578">
            <v>0</v>
          </cell>
          <cell r="R578">
            <v>0</v>
          </cell>
          <cell r="S578">
            <v>0</v>
          </cell>
          <cell r="T578">
            <v>0</v>
          </cell>
          <cell r="U578">
            <v>0</v>
          </cell>
          <cell r="V578">
            <v>0</v>
          </cell>
          <cell r="W578">
            <v>0</v>
          </cell>
          <cell r="X578">
            <v>0</v>
          </cell>
          <cell r="Y578">
            <v>0</v>
          </cell>
          <cell r="Z578">
            <v>4610088</v>
          </cell>
          <cell r="AA578">
            <v>4610088</v>
          </cell>
          <cell r="AB578" t="str">
            <v>ERSN</v>
          </cell>
          <cell r="AC578">
            <v>1101</v>
          </cell>
          <cell r="AD578">
            <v>2</v>
          </cell>
          <cell r="AE578">
            <v>1008000</v>
          </cell>
        </row>
        <row r="579">
          <cell r="A579" t="str">
            <v>SMA</v>
          </cell>
          <cell r="B579">
            <v>2</v>
          </cell>
          <cell r="C579" t="str">
            <v>DRAM</v>
          </cell>
          <cell r="D579">
            <v>26</v>
          </cell>
          <cell r="E579">
            <v>90</v>
          </cell>
          <cell r="F579" t="str">
            <v>A4</v>
          </cell>
          <cell r="G579">
            <v>20</v>
          </cell>
          <cell r="H579">
            <v>3</v>
          </cell>
          <cell r="I579">
            <v>169100</v>
          </cell>
          <cell r="J579">
            <v>0</v>
          </cell>
          <cell r="K579">
            <v>0</v>
          </cell>
          <cell r="L579">
            <v>418</v>
          </cell>
          <cell r="M579">
            <v>0</v>
          </cell>
          <cell r="N579">
            <v>0</v>
          </cell>
          <cell r="O579">
            <v>449130</v>
          </cell>
          <cell r="P579">
            <v>359062</v>
          </cell>
          <cell r="Q579">
            <v>0</v>
          </cell>
          <cell r="R579">
            <v>0</v>
          </cell>
          <cell r="S579">
            <v>0</v>
          </cell>
          <cell r="T579">
            <v>0</v>
          </cell>
          <cell r="U579">
            <v>0</v>
          </cell>
          <cell r="V579">
            <v>0</v>
          </cell>
          <cell r="W579">
            <v>0</v>
          </cell>
          <cell r="X579">
            <v>0</v>
          </cell>
          <cell r="Y579">
            <v>0</v>
          </cell>
          <cell r="Z579">
            <v>808192</v>
          </cell>
          <cell r="AA579">
            <v>808192</v>
          </cell>
          <cell r="AB579" t="str">
            <v>ERSN</v>
          </cell>
          <cell r="AC579">
            <v>1101</v>
          </cell>
          <cell r="AD579">
            <v>2</v>
          </cell>
          <cell r="AE579">
            <v>169100</v>
          </cell>
        </row>
        <row r="580">
          <cell r="A580" t="str">
            <v>SMA</v>
          </cell>
          <cell r="B580">
            <v>2</v>
          </cell>
          <cell r="C580" t="str">
            <v>DRAM</v>
          </cell>
          <cell r="D580">
            <v>27</v>
          </cell>
          <cell r="E580">
            <v>1</v>
          </cell>
          <cell r="F580" t="str">
            <v xml:space="preserve">B </v>
          </cell>
          <cell r="G580">
            <v>1</v>
          </cell>
          <cell r="H580">
            <v>3603</v>
          </cell>
          <cell r="I580">
            <v>75140</v>
          </cell>
          <cell r="J580">
            <v>0</v>
          </cell>
          <cell r="K580">
            <v>0</v>
          </cell>
          <cell r="L580">
            <v>0</v>
          </cell>
          <cell r="M580">
            <v>0</v>
          </cell>
          <cell r="N580">
            <v>0</v>
          </cell>
          <cell r="O580">
            <v>1211941</v>
          </cell>
          <cell r="P580">
            <v>0</v>
          </cell>
          <cell r="Q580">
            <v>0</v>
          </cell>
          <cell r="R580">
            <v>13413</v>
          </cell>
          <cell r="S580">
            <v>0</v>
          </cell>
          <cell r="T580">
            <v>68497</v>
          </cell>
          <cell r="U580">
            <v>0</v>
          </cell>
          <cell r="V580">
            <v>0</v>
          </cell>
          <cell r="W580">
            <v>0</v>
          </cell>
          <cell r="X580">
            <v>0</v>
          </cell>
          <cell r="Y580">
            <v>88227</v>
          </cell>
          <cell r="Z580">
            <v>1211941</v>
          </cell>
          <cell r="AA580">
            <v>1382078</v>
          </cell>
          <cell r="AB580" t="str">
            <v>SOPE</v>
          </cell>
          <cell r="AC580">
            <v>1101</v>
          </cell>
          <cell r="AD580">
            <v>2</v>
          </cell>
          <cell r="AE580">
            <v>58162</v>
          </cell>
        </row>
        <row r="581">
          <cell r="A581" t="str">
            <v>SMA</v>
          </cell>
          <cell r="B581">
            <v>2</v>
          </cell>
          <cell r="C581" t="str">
            <v>DRAM</v>
          </cell>
          <cell r="D581">
            <v>27</v>
          </cell>
          <cell r="E581">
            <v>1</v>
          </cell>
          <cell r="F581" t="str">
            <v xml:space="preserve">B </v>
          </cell>
          <cell r="G581">
            <v>2</v>
          </cell>
          <cell r="H581">
            <v>1114</v>
          </cell>
          <cell r="I581">
            <v>43978</v>
          </cell>
          <cell r="J581">
            <v>0</v>
          </cell>
          <cell r="K581">
            <v>0</v>
          </cell>
          <cell r="L581">
            <v>0</v>
          </cell>
          <cell r="M581">
            <v>0</v>
          </cell>
          <cell r="N581">
            <v>0</v>
          </cell>
          <cell r="O581">
            <v>852913</v>
          </cell>
          <cell r="P581">
            <v>0</v>
          </cell>
          <cell r="Q581">
            <v>0</v>
          </cell>
          <cell r="R581">
            <v>7475</v>
          </cell>
          <cell r="S581">
            <v>0</v>
          </cell>
          <cell r="T581">
            <v>11778</v>
          </cell>
          <cell r="U581">
            <v>144942</v>
          </cell>
          <cell r="V581">
            <v>0</v>
          </cell>
          <cell r="W581">
            <v>0</v>
          </cell>
          <cell r="X581">
            <v>0</v>
          </cell>
          <cell r="Y581">
            <v>38023</v>
          </cell>
          <cell r="Z581">
            <v>852913</v>
          </cell>
          <cell r="AA581">
            <v>910189</v>
          </cell>
          <cell r="AB581" t="str">
            <v>SOPE</v>
          </cell>
          <cell r="AC581">
            <v>1101</v>
          </cell>
          <cell r="AD581">
            <v>2</v>
          </cell>
          <cell r="AE581">
            <v>43978</v>
          </cell>
        </row>
        <row r="582">
          <cell r="A582" t="str">
            <v>SMA</v>
          </cell>
          <cell r="B582">
            <v>2</v>
          </cell>
          <cell r="C582" t="str">
            <v>DRAM</v>
          </cell>
          <cell r="D582">
            <v>27</v>
          </cell>
          <cell r="E582">
            <v>1</v>
          </cell>
          <cell r="F582" t="str">
            <v xml:space="preserve">B </v>
          </cell>
          <cell r="G582">
            <v>3</v>
          </cell>
          <cell r="H582">
            <v>1151</v>
          </cell>
          <cell r="I582">
            <v>77240</v>
          </cell>
          <cell r="J582">
            <v>0</v>
          </cell>
          <cell r="K582">
            <v>0</v>
          </cell>
          <cell r="L582">
            <v>0</v>
          </cell>
          <cell r="M582">
            <v>0</v>
          </cell>
          <cell r="N582">
            <v>0</v>
          </cell>
          <cell r="O582">
            <v>1498400</v>
          </cell>
          <cell r="P582">
            <v>0</v>
          </cell>
          <cell r="Q582">
            <v>0</v>
          </cell>
          <cell r="R582">
            <v>16592</v>
          </cell>
          <cell r="S582">
            <v>0</v>
          </cell>
          <cell r="T582">
            <v>13197</v>
          </cell>
          <cell r="U582">
            <v>254744</v>
          </cell>
          <cell r="V582">
            <v>0</v>
          </cell>
          <cell r="W582">
            <v>0</v>
          </cell>
          <cell r="X582">
            <v>0</v>
          </cell>
          <cell r="Y582">
            <v>76936</v>
          </cell>
          <cell r="Z582">
            <v>1498400</v>
          </cell>
          <cell r="AA582">
            <v>1605125</v>
          </cell>
          <cell r="AB582" t="str">
            <v>SOPE</v>
          </cell>
          <cell r="AC582">
            <v>1101</v>
          </cell>
          <cell r="AD582">
            <v>2</v>
          </cell>
          <cell r="AE582">
            <v>76990</v>
          </cell>
        </row>
        <row r="583">
          <cell r="A583" t="str">
            <v>SMA</v>
          </cell>
          <cell r="B583">
            <v>2</v>
          </cell>
          <cell r="C583" t="str">
            <v>DRAM</v>
          </cell>
          <cell r="D583">
            <v>27</v>
          </cell>
          <cell r="E583">
            <v>1</v>
          </cell>
          <cell r="F583" t="str">
            <v xml:space="preserve">B </v>
          </cell>
          <cell r="G583">
            <v>4</v>
          </cell>
          <cell r="H583">
            <v>104</v>
          </cell>
          <cell r="I583">
            <v>12521</v>
          </cell>
          <cell r="J583">
            <v>0</v>
          </cell>
          <cell r="K583">
            <v>0</v>
          </cell>
          <cell r="L583">
            <v>0</v>
          </cell>
          <cell r="M583">
            <v>0</v>
          </cell>
          <cell r="N583">
            <v>0</v>
          </cell>
          <cell r="O583">
            <v>242518</v>
          </cell>
          <cell r="P583">
            <v>0</v>
          </cell>
          <cell r="Q583">
            <v>0</v>
          </cell>
          <cell r="R583">
            <v>2745</v>
          </cell>
          <cell r="S583">
            <v>0</v>
          </cell>
          <cell r="T583">
            <v>976</v>
          </cell>
          <cell r="U583">
            <v>41228</v>
          </cell>
          <cell r="V583">
            <v>0</v>
          </cell>
          <cell r="W583">
            <v>0</v>
          </cell>
          <cell r="X583">
            <v>0</v>
          </cell>
          <cell r="Y583">
            <v>12843</v>
          </cell>
          <cell r="Z583">
            <v>242518</v>
          </cell>
          <cell r="AA583">
            <v>259082</v>
          </cell>
          <cell r="AB583" t="str">
            <v>SOPE</v>
          </cell>
          <cell r="AC583">
            <v>1101</v>
          </cell>
          <cell r="AD583">
            <v>2</v>
          </cell>
          <cell r="AE583">
            <v>12521</v>
          </cell>
        </row>
        <row r="584">
          <cell r="A584" t="str">
            <v>SMA</v>
          </cell>
          <cell r="B584">
            <v>2</v>
          </cell>
          <cell r="C584" t="str">
            <v>DRAM</v>
          </cell>
          <cell r="D584">
            <v>27</v>
          </cell>
          <cell r="E584">
            <v>1</v>
          </cell>
          <cell r="F584" t="str">
            <v xml:space="preserve">B </v>
          </cell>
          <cell r="G584">
            <v>5</v>
          </cell>
          <cell r="H584">
            <v>24</v>
          </cell>
          <cell r="I584">
            <v>3966</v>
          </cell>
          <cell r="J584">
            <v>0</v>
          </cell>
          <cell r="K584">
            <v>0</v>
          </cell>
          <cell r="L584">
            <v>0</v>
          </cell>
          <cell r="M584">
            <v>0</v>
          </cell>
          <cell r="N584">
            <v>0</v>
          </cell>
          <cell r="O584">
            <v>76920</v>
          </cell>
          <cell r="P584">
            <v>0</v>
          </cell>
          <cell r="Q584">
            <v>0</v>
          </cell>
          <cell r="R584">
            <v>4201</v>
          </cell>
          <cell r="S584">
            <v>0</v>
          </cell>
          <cell r="T584">
            <v>2823</v>
          </cell>
          <cell r="U584">
            <v>13078</v>
          </cell>
          <cell r="V584">
            <v>0</v>
          </cell>
          <cell r="W584">
            <v>0</v>
          </cell>
          <cell r="X584">
            <v>0</v>
          </cell>
          <cell r="Y584">
            <v>5072</v>
          </cell>
          <cell r="Z584">
            <v>76920</v>
          </cell>
          <cell r="AA584">
            <v>89016</v>
          </cell>
          <cell r="AB584" t="str">
            <v>SOPE</v>
          </cell>
          <cell r="AC584">
            <v>1101</v>
          </cell>
          <cell r="AD584">
            <v>2</v>
          </cell>
          <cell r="AE584">
            <v>3966</v>
          </cell>
        </row>
        <row r="585">
          <cell r="A585" t="str">
            <v>SMA</v>
          </cell>
          <cell r="B585">
            <v>2</v>
          </cell>
          <cell r="C585" t="str">
            <v>DRAM</v>
          </cell>
          <cell r="D585">
            <v>27</v>
          </cell>
          <cell r="E585">
            <v>1</v>
          </cell>
          <cell r="F585" t="str">
            <v xml:space="preserve">B </v>
          </cell>
          <cell r="G585">
            <v>6</v>
          </cell>
          <cell r="H585">
            <v>17</v>
          </cell>
          <cell r="I585">
            <v>4095</v>
          </cell>
          <cell r="J585">
            <v>0</v>
          </cell>
          <cell r="K585">
            <v>0</v>
          </cell>
          <cell r="L585">
            <v>0</v>
          </cell>
          <cell r="M585">
            <v>0</v>
          </cell>
          <cell r="N585">
            <v>0</v>
          </cell>
          <cell r="O585">
            <v>79428</v>
          </cell>
          <cell r="P585">
            <v>0</v>
          </cell>
          <cell r="Q585">
            <v>0</v>
          </cell>
          <cell r="R585">
            <v>2011</v>
          </cell>
          <cell r="S585">
            <v>0</v>
          </cell>
          <cell r="T585">
            <v>3853</v>
          </cell>
          <cell r="U585">
            <v>13509</v>
          </cell>
          <cell r="V585">
            <v>188</v>
          </cell>
          <cell r="W585">
            <v>0</v>
          </cell>
          <cell r="X585">
            <v>0</v>
          </cell>
          <cell r="Y585">
            <v>2442</v>
          </cell>
          <cell r="Z585">
            <v>79428</v>
          </cell>
          <cell r="AA585">
            <v>87922</v>
          </cell>
          <cell r="AB585" t="str">
            <v>SOPE</v>
          </cell>
          <cell r="AC585">
            <v>1101</v>
          </cell>
          <cell r="AD585">
            <v>2</v>
          </cell>
          <cell r="AE585">
            <v>4095</v>
          </cell>
        </row>
        <row r="586">
          <cell r="A586" t="str">
            <v>SMA</v>
          </cell>
          <cell r="B586">
            <v>2</v>
          </cell>
          <cell r="C586" t="str">
            <v>DRAM</v>
          </cell>
          <cell r="D586">
            <v>27</v>
          </cell>
          <cell r="E586">
            <v>1</v>
          </cell>
          <cell r="F586" t="str">
            <v xml:space="preserve">B </v>
          </cell>
          <cell r="G586">
            <v>7</v>
          </cell>
          <cell r="H586">
            <v>4</v>
          </cell>
          <cell r="I586">
            <v>1097</v>
          </cell>
          <cell r="J586">
            <v>0</v>
          </cell>
          <cell r="K586">
            <v>0</v>
          </cell>
          <cell r="L586">
            <v>0</v>
          </cell>
          <cell r="M586">
            <v>0</v>
          </cell>
          <cell r="N586">
            <v>0</v>
          </cell>
          <cell r="O586">
            <v>23064</v>
          </cell>
          <cell r="P586">
            <v>0</v>
          </cell>
          <cell r="Q586">
            <v>0</v>
          </cell>
          <cell r="R586">
            <v>20</v>
          </cell>
          <cell r="S586">
            <v>0</v>
          </cell>
          <cell r="T586">
            <v>0</v>
          </cell>
          <cell r="U586">
            <v>4615</v>
          </cell>
          <cell r="V586">
            <v>0</v>
          </cell>
          <cell r="W586">
            <v>0</v>
          </cell>
          <cell r="X586">
            <v>0</v>
          </cell>
          <cell r="Y586">
            <v>155</v>
          </cell>
          <cell r="Z586">
            <v>23064</v>
          </cell>
          <cell r="AA586">
            <v>23239</v>
          </cell>
          <cell r="AB586" t="str">
            <v>SOPE</v>
          </cell>
          <cell r="AC586">
            <v>1101</v>
          </cell>
          <cell r="AD586">
            <v>2</v>
          </cell>
          <cell r="AE586">
            <v>1097</v>
          </cell>
        </row>
        <row r="587">
          <cell r="A587" t="str">
            <v>SMA</v>
          </cell>
          <cell r="B587">
            <v>2</v>
          </cell>
          <cell r="C587" t="str">
            <v>DRAM</v>
          </cell>
          <cell r="D587">
            <v>27</v>
          </cell>
          <cell r="E587">
            <v>1</v>
          </cell>
          <cell r="F587" t="str">
            <v xml:space="preserve">B </v>
          </cell>
          <cell r="G587">
            <v>8</v>
          </cell>
          <cell r="H587">
            <v>3</v>
          </cell>
          <cell r="I587">
            <v>1372</v>
          </cell>
          <cell r="J587">
            <v>0</v>
          </cell>
          <cell r="K587">
            <v>0</v>
          </cell>
          <cell r="L587">
            <v>0</v>
          </cell>
          <cell r="M587">
            <v>0</v>
          </cell>
          <cell r="N587">
            <v>0</v>
          </cell>
          <cell r="O587">
            <v>27609</v>
          </cell>
          <cell r="P587">
            <v>0</v>
          </cell>
          <cell r="Q587">
            <v>0</v>
          </cell>
          <cell r="R587">
            <v>16</v>
          </cell>
          <cell r="S587">
            <v>0</v>
          </cell>
          <cell r="T587">
            <v>0</v>
          </cell>
          <cell r="U587">
            <v>5523</v>
          </cell>
          <cell r="V587">
            <v>0</v>
          </cell>
          <cell r="W587">
            <v>0</v>
          </cell>
          <cell r="X587">
            <v>0</v>
          </cell>
          <cell r="Y587">
            <v>1500</v>
          </cell>
          <cell r="Z587">
            <v>27609</v>
          </cell>
          <cell r="AA587">
            <v>29125</v>
          </cell>
          <cell r="AB587" t="str">
            <v>SOPE</v>
          </cell>
          <cell r="AC587">
            <v>1101</v>
          </cell>
          <cell r="AD587">
            <v>2</v>
          </cell>
          <cell r="AE587">
            <v>1372</v>
          </cell>
        </row>
        <row r="588">
          <cell r="A588" t="str">
            <v>SMA</v>
          </cell>
          <cell r="B588">
            <v>2</v>
          </cell>
          <cell r="C588" t="str">
            <v>DRAM</v>
          </cell>
          <cell r="D588">
            <v>27</v>
          </cell>
          <cell r="E588">
            <v>1</v>
          </cell>
          <cell r="F588" t="str">
            <v xml:space="preserve">B </v>
          </cell>
          <cell r="G588">
            <v>9</v>
          </cell>
          <cell r="H588">
            <v>3</v>
          </cell>
          <cell r="I588">
            <v>1850</v>
          </cell>
          <cell r="J588">
            <v>0</v>
          </cell>
          <cell r="K588">
            <v>0</v>
          </cell>
          <cell r="L588">
            <v>0</v>
          </cell>
          <cell r="M588">
            <v>0</v>
          </cell>
          <cell r="N588">
            <v>0</v>
          </cell>
          <cell r="O588">
            <v>39707</v>
          </cell>
          <cell r="P588">
            <v>0</v>
          </cell>
          <cell r="Q588">
            <v>0</v>
          </cell>
          <cell r="R588">
            <v>-5094</v>
          </cell>
          <cell r="S588">
            <v>0</v>
          </cell>
          <cell r="T588">
            <v>0</v>
          </cell>
          <cell r="U588">
            <v>9929</v>
          </cell>
          <cell r="V588">
            <v>0</v>
          </cell>
          <cell r="W588">
            <v>0</v>
          </cell>
          <cell r="X588">
            <v>0</v>
          </cell>
          <cell r="Y588">
            <v>4222</v>
          </cell>
          <cell r="Z588">
            <v>39707</v>
          </cell>
          <cell r="AA588">
            <v>38835</v>
          </cell>
          <cell r="AB588" t="str">
            <v>SOPE</v>
          </cell>
          <cell r="AC588">
            <v>1101</v>
          </cell>
          <cell r="AD588">
            <v>2</v>
          </cell>
          <cell r="AE588">
            <v>1850</v>
          </cell>
        </row>
        <row r="589">
          <cell r="A589" t="str">
            <v>SMA</v>
          </cell>
          <cell r="B589">
            <v>2</v>
          </cell>
          <cell r="C589" t="str">
            <v>DRAM</v>
          </cell>
          <cell r="D589">
            <v>27</v>
          </cell>
          <cell r="E589">
            <v>1</v>
          </cell>
          <cell r="F589" t="str">
            <v xml:space="preserve">B </v>
          </cell>
          <cell r="G589">
            <v>10</v>
          </cell>
          <cell r="H589">
            <v>2</v>
          </cell>
          <cell r="I589">
            <v>-14213</v>
          </cell>
          <cell r="J589">
            <v>0</v>
          </cell>
          <cell r="K589">
            <v>0</v>
          </cell>
          <cell r="L589">
            <v>0</v>
          </cell>
          <cell r="M589">
            <v>0</v>
          </cell>
          <cell r="N589">
            <v>0</v>
          </cell>
          <cell r="O589">
            <v>-305016</v>
          </cell>
          <cell r="P589">
            <v>0</v>
          </cell>
          <cell r="Q589">
            <v>0</v>
          </cell>
          <cell r="R589">
            <v>-32125</v>
          </cell>
          <cell r="S589">
            <v>0</v>
          </cell>
          <cell r="T589">
            <v>0</v>
          </cell>
          <cell r="U589">
            <v>-76254</v>
          </cell>
          <cell r="V589">
            <v>0</v>
          </cell>
          <cell r="W589">
            <v>0</v>
          </cell>
          <cell r="X589">
            <v>0</v>
          </cell>
          <cell r="Y589">
            <v>0</v>
          </cell>
          <cell r="Z589">
            <v>-305016</v>
          </cell>
          <cell r="AA589">
            <v>-337141</v>
          </cell>
          <cell r="AB589" t="str">
            <v>SOPE</v>
          </cell>
          <cell r="AC589">
            <v>1101</v>
          </cell>
          <cell r="AD589">
            <v>2</v>
          </cell>
          <cell r="AE589">
            <v>-14213</v>
          </cell>
        </row>
        <row r="590">
          <cell r="A590" t="str">
            <v>SMA</v>
          </cell>
          <cell r="B590">
            <v>2</v>
          </cell>
          <cell r="C590" t="str">
            <v>DRAM</v>
          </cell>
          <cell r="D590">
            <v>27</v>
          </cell>
          <cell r="E590">
            <v>1</v>
          </cell>
          <cell r="F590" t="str">
            <v xml:space="preserve">B </v>
          </cell>
          <cell r="G590">
            <v>11</v>
          </cell>
          <cell r="H590">
            <v>354</v>
          </cell>
          <cell r="I590">
            <v>8528</v>
          </cell>
          <cell r="J590">
            <v>0</v>
          </cell>
          <cell r="K590">
            <v>0</v>
          </cell>
          <cell r="L590">
            <v>0</v>
          </cell>
          <cell r="M590">
            <v>0</v>
          </cell>
          <cell r="N590">
            <v>0</v>
          </cell>
          <cell r="O590">
            <v>48044</v>
          </cell>
          <cell r="P590">
            <v>0</v>
          </cell>
          <cell r="Q590">
            <v>0</v>
          </cell>
          <cell r="R590">
            <v>369</v>
          </cell>
          <cell r="S590">
            <v>0</v>
          </cell>
          <cell r="T590">
            <v>0</v>
          </cell>
          <cell r="U590">
            <v>0</v>
          </cell>
          <cell r="V590">
            <v>0</v>
          </cell>
          <cell r="W590">
            <v>0</v>
          </cell>
          <cell r="X590">
            <v>0</v>
          </cell>
          <cell r="Y590">
            <v>10524</v>
          </cell>
          <cell r="Z590">
            <v>48044</v>
          </cell>
          <cell r="AA590">
            <v>58937</v>
          </cell>
          <cell r="AB590" t="str">
            <v>SOPE</v>
          </cell>
          <cell r="AC590">
            <v>1101</v>
          </cell>
          <cell r="AD590">
            <v>2</v>
          </cell>
          <cell r="AE590">
            <v>4839</v>
          </cell>
        </row>
        <row r="591">
          <cell r="A591" t="str">
            <v>SMA</v>
          </cell>
          <cell r="B591">
            <v>2</v>
          </cell>
          <cell r="C591" t="str">
            <v>DRAM</v>
          </cell>
          <cell r="D591">
            <v>27</v>
          </cell>
          <cell r="E591">
            <v>1</v>
          </cell>
          <cell r="F591" t="str">
            <v xml:space="preserve">B </v>
          </cell>
          <cell r="G591">
            <v>12</v>
          </cell>
          <cell r="H591">
            <v>90</v>
          </cell>
          <cell r="I591">
            <v>4544</v>
          </cell>
          <cell r="J591">
            <v>0</v>
          </cell>
          <cell r="K591">
            <v>0</v>
          </cell>
          <cell r="L591">
            <v>0</v>
          </cell>
          <cell r="M591">
            <v>0</v>
          </cell>
          <cell r="N591">
            <v>0</v>
          </cell>
          <cell r="O591">
            <v>39790</v>
          </cell>
          <cell r="P591">
            <v>0</v>
          </cell>
          <cell r="Q591">
            <v>0</v>
          </cell>
          <cell r="R591">
            <v>496</v>
          </cell>
          <cell r="S591">
            <v>0</v>
          </cell>
          <cell r="T591">
            <v>3697</v>
          </cell>
          <cell r="U591">
            <v>6765</v>
          </cell>
          <cell r="V591">
            <v>0</v>
          </cell>
          <cell r="W591">
            <v>0</v>
          </cell>
          <cell r="X591">
            <v>0</v>
          </cell>
          <cell r="Y591">
            <v>5695</v>
          </cell>
          <cell r="Z591">
            <v>39790</v>
          </cell>
          <cell r="AA591">
            <v>49678</v>
          </cell>
          <cell r="AB591" t="str">
            <v>SOPE</v>
          </cell>
          <cell r="AC591">
            <v>1101</v>
          </cell>
          <cell r="AD591">
            <v>2</v>
          </cell>
          <cell r="AE591">
            <v>4544</v>
          </cell>
        </row>
        <row r="592">
          <cell r="A592" t="str">
            <v>SMA</v>
          </cell>
          <cell r="B592">
            <v>2</v>
          </cell>
          <cell r="C592" t="str">
            <v>DRAM</v>
          </cell>
          <cell r="D592">
            <v>27</v>
          </cell>
          <cell r="E592">
            <v>1</v>
          </cell>
          <cell r="F592" t="str">
            <v xml:space="preserve">B </v>
          </cell>
          <cell r="G592">
            <v>13</v>
          </cell>
          <cell r="H592">
            <v>2</v>
          </cell>
          <cell r="I592">
            <v>217</v>
          </cell>
          <cell r="J592">
            <v>0</v>
          </cell>
          <cell r="K592">
            <v>0</v>
          </cell>
          <cell r="L592">
            <v>0</v>
          </cell>
          <cell r="M592">
            <v>0</v>
          </cell>
          <cell r="N592">
            <v>0</v>
          </cell>
          <cell r="O592">
            <v>2333</v>
          </cell>
          <cell r="P592">
            <v>0</v>
          </cell>
          <cell r="Q592">
            <v>0</v>
          </cell>
          <cell r="R592">
            <v>18</v>
          </cell>
          <cell r="S592">
            <v>0</v>
          </cell>
          <cell r="T592">
            <v>0</v>
          </cell>
          <cell r="U592">
            <v>397</v>
          </cell>
          <cell r="V592">
            <v>0</v>
          </cell>
          <cell r="W592">
            <v>0</v>
          </cell>
          <cell r="X592">
            <v>0</v>
          </cell>
          <cell r="Y592">
            <v>420</v>
          </cell>
          <cell r="Z592">
            <v>2333</v>
          </cell>
          <cell r="AA592">
            <v>2771</v>
          </cell>
          <cell r="AB592" t="str">
            <v>SOPE</v>
          </cell>
          <cell r="AC592">
            <v>1101</v>
          </cell>
          <cell r="AD592">
            <v>2</v>
          </cell>
          <cell r="AE592">
            <v>217</v>
          </cell>
        </row>
        <row r="593">
          <cell r="A593" t="str">
            <v>SMA</v>
          </cell>
          <cell r="B593">
            <v>2</v>
          </cell>
          <cell r="C593" t="str">
            <v>DRAM</v>
          </cell>
          <cell r="D593">
            <v>27</v>
          </cell>
          <cell r="E593">
            <v>1</v>
          </cell>
          <cell r="F593" t="str">
            <v xml:space="preserve">B </v>
          </cell>
          <cell r="G593">
            <v>14</v>
          </cell>
          <cell r="H593">
            <v>2</v>
          </cell>
          <cell r="I593">
            <v>300</v>
          </cell>
          <cell r="J593">
            <v>0</v>
          </cell>
          <cell r="K593">
            <v>0</v>
          </cell>
          <cell r="L593">
            <v>0</v>
          </cell>
          <cell r="M593">
            <v>0</v>
          </cell>
          <cell r="N593">
            <v>0</v>
          </cell>
          <cell r="O593">
            <v>3820</v>
          </cell>
          <cell r="P593">
            <v>0</v>
          </cell>
          <cell r="Q593">
            <v>0</v>
          </cell>
          <cell r="R593">
            <v>25</v>
          </cell>
          <cell r="S593">
            <v>0</v>
          </cell>
          <cell r="T593">
            <v>0</v>
          </cell>
          <cell r="U593">
            <v>650</v>
          </cell>
          <cell r="V593">
            <v>0</v>
          </cell>
          <cell r="W593">
            <v>0</v>
          </cell>
          <cell r="X593">
            <v>0</v>
          </cell>
          <cell r="Y593">
            <v>220</v>
          </cell>
          <cell r="Z593">
            <v>3820</v>
          </cell>
          <cell r="AA593">
            <v>4065</v>
          </cell>
          <cell r="AB593" t="str">
            <v>SOPE</v>
          </cell>
          <cell r="AC593">
            <v>1101</v>
          </cell>
          <cell r="AD593">
            <v>2</v>
          </cell>
          <cell r="AE593">
            <v>300</v>
          </cell>
        </row>
        <row r="594">
          <cell r="A594" t="str">
            <v>SMA</v>
          </cell>
          <cell r="B594">
            <v>2</v>
          </cell>
          <cell r="C594" t="str">
            <v>DRAM</v>
          </cell>
          <cell r="D594">
            <v>27</v>
          </cell>
          <cell r="E594">
            <v>2</v>
          </cell>
          <cell r="F594" t="str">
            <v xml:space="preserve">B </v>
          </cell>
          <cell r="G594">
            <v>0</v>
          </cell>
          <cell r="H594">
            <v>69</v>
          </cell>
          <cell r="I594">
            <v>32504</v>
          </cell>
          <cell r="J594">
            <v>0</v>
          </cell>
          <cell r="K594">
            <v>0</v>
          </cell>
          <cell r="L594">
            <v>0</v>
          </cell>
          <cell r="M594">
            <v>0</v>
          </cell>
          <cell r="N594">
            <v>0</v>
          </cell>
          <cell r="O594">
            <v>676662</v>
          </cell>
          <cell r="P594">
            <v>0</v>
          </cell>
          <cell r="Q594">
            <v>0</v>
          </cell>
          <cell r="R594">
            <v>2721</v>
          </cell>
          <cell r="S594">
            <v>0</v>
          </cell>
          <cell r="T594">
            <v>32138</v>
          </cell>
          <cell r="U594">
            <v>168763</v>
          </cell>
          <cell r="V594">
            <v>566</v>
          </cell>
          <cell r="W594">
            <v>0</v>
          </cell>
          <cell r="X594">
            <v>0</v>
          </cell>
          <cell r="Y594">
            <v>5008</v>
          </cell>
          <cell r="Z594">
            <v>676662</v>
          </cell>
          <cell r="AA594">
            <v>717095</v>
          </cell>
          <cell r="AB594" t="str">
            <v>SOPE</v>
          </cell>
          <cell r="AC594">
            <v>1101</v>
          </cell>
          <cell r="AD594">
            <v>2</v>
          </cell>
          <cell r="AE594">
            <v>31619</v>
          </cell>
        </row>
        <row r="595">
          <cell r="A595" t="str">
            <v>SMA</v>
          </cell>
          <cell r="B595">
            <v>2</v>
          </cell>
          <cell r="C595" t="str">
            <v>DRAM</v>
          </cell>
          <cell r="D595">
            <v>27</v>
          </cell>
          <cell r="E595">
            <v>3</v>
          </cell>
          <cell r="F595" t="str">
            <v xml:space="preserve">B </v>
          </cell>
          <cell r="G595">
            <v>0</v>
          </cell>
          <cell r="H595">
            <v>283</v>
          </cell>
          <cell r="I595">
            <v>31616</v>
          </cell>
          <cell r="J595">
            <v>0</v>
          </cell>
          <cell r="K595">
            <v>0</v>
          </cell>
          <cell r="L595">
            <v>0</v>
          </cell>
          <cell r="M595">
            <v>0</v>
          </cell>
          <cell r="N595">
            <v>0</v>
          </cell>
          <cell r="O595">
            <v>658118</v>
          </cell>
          <cell r="P595">
            <v>0</v>
          </cell>
          <cell r="Q595">
            <v>0</v>
          </cell>
          <cell r="R595">
            <v>16299</v>
          </cell>
          <cell r="S595">
            <v>0</v>
          </cell>
          <cell r="T595">
            <v>83958</v>
          </cell>
          <cell r="U595">
            <v>163116</v>
          </cell>
          <cell r="V595">
            <v>2261</v>
          </cell>
          <cell r="W595">
            <v>0</v>
          </cell>
          <cell r="X595">
            <v>0</v>
          </cell>
          <cell r="Y595">
            <v>37744</v>
          </cell>
          <cell r="Z595">
            <v>658118</v>
          </cell>
          <cell r="AA595">
            <v>798380</v>
          </cell>
          <cell r="AB595" t="str">
            <v>SOPE</v>
          </cell>
          <cell r="AC595">
            <v>1101</v>
          </cell>
          <cell r="AD595">
            <v>2</v>
          </cell>
          <cell r="AE595">
            <v>28543</v>
          </cell>
        </row>
        <row r="596">
          <cell r="A596" t="str">
            <v>SMA</v>
          </cell>
          <cell r="B596">
            <v>2</v>
          </cell>
          <cell r="C596" t="str">
            <v>DRAM</v>
          </cell>
          <cell r="D596">
            <v>27</v>
          </cell>
          <cell r="E596">
            <v>4</v>
          </cell>
          <cell r="F596" t="str">
            <v xml:space="preserve">B </v>
          </cell>
          <cell r="G596">
            <v>0</v>
          </cell>
          <cell r="H596">
            <v>26568</v>
          </cell>
          <cell r="I596">
            <v>1561003</v>
          </cell>
          <cell r="J596">
            <v>0</v>
          </cell>
          <cell r="K596">
            <v>0</v>
          </cell>
          <cell r="L596">
            <v>0</v>
          </cell>
          <cell r="M596">
            <v>0</v>
          </cell>
          <cell r="N596">
            <v>0</v>
          </cell>
          <cell r="O596">
            <v>15161962</v>
          </cell>
          <cell r="P596">
            <v>0</v>
          </cell>
          <cell r="Q596">
            <v>0</v>
          </cell>
          <cell r="R596">
            <v>56</v>
          </cell>
          <cell r="S596">
            <v>0</v>
          </cell>
          <cell r="T596">
            <v>626172</v>
          </cell>
          <cell r="U596">
            <v>0</v>
          </cell>
          <cell r="V596">
            <v>509364</v>
          </cell>
          <cell r="W596">
            <v>0</v>
          </cell>
          <cell r="X596">
            <v>0</v>
          </cell>
          <cell r="Y596">
            <v>0</v>
          </cell>
          <cell r="Z596">
            <v>15161962</v>
          </cell>
          <cell r="AA596">
            <v>16297554</v>
          </cell>
          <cell r="AB596" t="str">
            <v>SOPE</v>
          </cell>
          <cell r="AC596">
            <v>1101</v>
          </cell>
          <cell r="AD596">
            <v>2</v>
          </cell>
          <cell r="AE596">
            <v>1336996</v>
          </cell>
        </row>
        <row r="597">
          <cell r="A597" t="str">
            <v>SMA</v>
          </cell>
          <cell r="B597">
            <v>2</v>
          </cell>
          <cell r="C597" t="str">
            <v>DRAM</v>
          </cell>
          <cell r="D597">
            <v>27</v>
          </cell>
          <cell r="E597">
            <v>5</v>
          </cell>
          <cell r="F597" t="str">
            <v xml:space="preserve">B </v>
          </cell>
          <cell r="G597">
            <v>0</v>
          </cell>
          <cell r="H597">
            <v>1</v>
          </cell>
          <cell r="I597">
            <v>30</v>
          </cell>
          <cell r="J597">
            <v>0</v>
          </cell>
          <cell r="K597">
            <v>0</v>
          </cell>
          <cell r="L597">
            <v>0</v>
          </cell>
          <cell r="M597">
            <v>0</v>
          </cell>
          <cell r="N597">
            <v>0</v>
          </cell>
          <cell r="O597">
            <v>624</v>
          </cell>
          <cell r="P597">
            <v>0</v>
          </cell>
          <cell r="Q597">
            <v>0</v>
          </cell>
          <cell r="R597">
            <v>0</v>
          </cell>
          <cell r="S597">
            <v>0</v>
          </cell>
          <cell r="T597">
            <v>295</v>
          </cell>
          <cell r="U597">
            <v>156</v>
          </cell>
          <cell r="V597">
            <v>0</v>
          </cell>
          <cell r="W597">
            <v>0</v>
          </cell>
          <cell r="X597">
            <v>0</v>
          </cell>
          <cell r="Y597">
            <v>0</v>
          </cell>
          <cell r="Z597">
            <v>624</v>
          </cell>
          <cell r="AA597">
            <v>919</v>
          </cell>
          <cell r="AB597" t="str">
            <v>SOPE</v>
          </cell>
          <cell r="AC597">
            <v>1101</v>
          </cell>
          <cell r="AD597">
            <v>2</v>
          </cell>
          <cell r="AE597">
            <v>12</v>
          </cell>
        </row>
        <row r="598">
          <cell r="A598" t="str">
            <v>SSE</v>
          </cell>
          <cell r="B598">
            <v>3</v>
          </cell>
          <cell r="C598" t="str">
            <v>DRAS</v>
          </cell>
          <cell r="D598">
            <v>31</v>
          </cell>
          <cell r="E598">
            <v>1</v>
          </cell>
          <cell r="F598" t="str">
            <v xml:space="preserve">B </v>
          </cell>
          <cell r="G598">
            <v>1</v>
          </cell>
          <cell r="H598">
            <v>5499</v>
          </cell>
          <cell r="I598">
            <v>122360</v>
          </cell>
          <cell r="J598">
            <v>0</v>
          </cell>
          <cell r="K598">
            <v>0</v>
          </cell>
          <cell r="L598">
            <v>0</v>
          </cell>
          <cell r="M598">
            <v>0</v>
          </cell>
          <cell r="N598">
            <v>0</v>
          </cell>
          <cell r="O598">
            <v>1978929</v>
          </cell>
          <cell r="P598">
            <v>0</v>
          </cell>
          <cell r="Q598">
            <v>0</v>
          </cell>
          <cell r="R598">
            <v>35265</v>
          </cell>
          <cell r="S598">
            <v>0</v>
          </cell>
          <cell r="T598">
            <v>620863</v>
          </cell>
          <cell r="U598">
            <v>0</v>
          </cell>
          <cell r="V598">
            <v>0</v>
          </cell>
          <cell r="W598">
            <v>0</v>
          </cell>
          <cell r="X598">
            <v>0</v>
          </cell>
          <cell r="Y598">
            <v>12180</v>
          </cell>
          <cell r="Z598">
            <v>1978929</v>
          </cell>
          <cell r="AA598">
            <v>2647237</v>
          </cell>
          <cell r="AB598" t="str">
            <v>ERPT</v>
          </cell>
          <cell r="AC598">
            <v>1101</v>
          </cell>
          <cell r="AD598">
            <v>2</v>
          </cell>
          <cell r="AE598">
            <v>84291</v>
          </cell>
        </row>
        <row r="599">
          <cell r="A599" t="str">
            <v>SSE</v>
          </cell>
          <cell r="B599">
            <v>3</v>
          </cell>
          <cell r="C599" t="str">
            <v>DRAS</v>
          </cell>
          <cell r="D599">
            <v>31</v>
          </cell>
          <cell r="E599">
            <v>1</v>
          </cell>
          <cell r="F599" t="str">
            <v xml:space="preserve">B </v>
          </cell>
          <cell r="G599">
            <v>2</v>
          </cell>
          <cell r="H599">
            <v>3657</v>
          </cell>
          <cell r="I599">
            <v>148977</v>
          </cell>
          <cell r="J599">
            <v>0</v>
          </cell>
          <cell r="K599">
            <v>0</v>
          </cell>
          <cell r="L599">
            <v>0</v>
          </cell>
          <cell r="M599">
            <v>0</v>
          </cell>
          <cell r="N599">
            <v>0</v>
          </cell>
          <cell r="O599">
            <v>2888850</v>
          </cell>
          <cell r="P599">
            <v>0</v>
          </cell>
          <cell r="Q599">
            <v>0</v>
          </cell>
          <cell r="R599">
            <v>32740</v>
          </cell>
          <cell r="S599">
            <v>0</v>
          </cell>
          <cell r="T599">
            <v>178530</v>
          </cell>
          <cell r="U599">
            <v>490939</v>
          </cell>
          <cell r="V599">
            <v>94</v>
          </cell>
          <cell r="W599">
            <v>0</v>
          </cell>
          <cell r="X599">
            <v>0</v>
          </cell>
          <cell r="Y599">
            <v>20902</v>
          </cell>
          <cell r="Z599">
            <v>2888850</v>
          </cell>
          <cell r="AA599">
            <v>3121116</v>
          </cell>
          <cell r="AB599" t="str">
            <v>ERPT</v>
          </cell>
          <cell r="AC599">
            <v>1101</v>
          </cell>
          <cell r="AD599">
            <v>2</v>
          </cell>
          <cell r="AE599">
            <v>148827</v>
          </cell>
        </row>
        <row r="600">
          <cell r="A600" t="str">
            <v>SSE</v>
          </cell>
          <cell r="B600">
            <v>3</v>
          </cell>
          <cell r="C600" t="str">
            <v>DRAS</v>
          </cell>
          <cell r="D600">
            <v>31</v>
          </cell>
          <cell r="E600">
            <v>1</v>
          </cell>
          <cell r="F600" t="str">
            <v xml:space="preserve">B </v>
          </cell>
          <cell r="G600">
            <v>3</v>
          </cell>
          <cell r="H600">
            <v>15027</v>
          </cell>
          <cell r="I600">
            <v>1160903</v>
          </cell>
          <cell r="J600">
            <v>0</v>
          </cell>
          <cell r="K600">
            <v>0</v>
          </cell>
          <cell r="L600">
            <v>0</v>
          </cell>
          <cell r="M600">
            <v>0</v>
          </cell>
          <cell r="N600">
            <v>0</v>
          </cell>
          <cell r="O600">
            <v>22513518</v>
          </cell>
          <cell r="P600">
            <v>0</v>
          </cell>
          <cell r="Q600">
            <v>0</v>
          </cell>
          <cell r="R600">
            <v>197717</v>
          </cell>
          <cell r="S600">
            <v>0</v>
          </cell>
          <cell r="T600">
            <v>603775</v>
          </cell>
          <cell r="U600">
            <v>3827215</v>
          </cell>
          <cell r="V600">
            <v>0</v>
          </cell>
          <cell r="W600">
            <v>0</v>
          </cell>
          <cell r="X600">
            <v>0</v>
          </cell>
          <cell r="Y600">
            <v>184078</v>
          </cell>
          <cell r="Z600">
            <v>22513518</v>
          </cell>
          <cell r="AA600">
            <v>23499088</v>
          </cell>
          <cell r="AB600" t="str">
            <v>ERPT</v>
          </cell>
          <cell r="AC600">
            <v>1101</v>
          </cell>
          <cell r="AD600">
            <v>2</v>
          </cell>
          <cell r="AE600">
            <v>1156401</v>
          </cell>
        </row>
        <row r="601">
          <cell r="A601" t="str">
            <v>SSE</v>
          </cell>
          <cell r="B601">
            <v>3</v>
          </cell>
          <cell r="C601" t="str">
            <v>DRAS</v>
          </cell>
          <cell r="D601">
            <v>31</v>
          </cell>
          <cell r="E601">
            <v>1</v>
          </cell>
          <cell r="F601" t="str">
            <v xml:space="preserve">B </v>
          </cell>
          <cell r="G601">
            <v>4</v>
          </cell>
          <cell r="H601">
            <v>9196</v>
          </cell>
          <cell r="I601">
            <v>1115641</v>
          </cell>
          <cell r="J601">
            <v>0</v>
          </cell>
          <cell r="K601">
            <v>0</v>
          </cell>
          <cell r="L601">
            <v>0</v>
          </cell>
          <cell r="M601">
            <v>0</v>
          </cell>
          <cell r="N601">
            <v>0</v>
          </cell>
          <cell r="O601">
            <v>21639074</v>
          </cell>
          <cell r="P601">
            <v>0</v>
          </cell>
          <cell r="Q601">
            <v>0</v>
          </cell>
          <cell r="R601">
            <v>233725</v>
          </cell>
          <cell r="S601">
            <v>0</v>
          </cell>
          <cell r="T601">
            <v>503914</v>
          </cell>
          <cell r="U601">
            <v>3678681</v>
          </cell>
          <cell r="V601">
            <v>0</v>
          </cell>
          <cell r="W601">
            <v>0</v>
          </cell>
          <cell r="X601">
            <v>0</v>
          </cell>
          <cell r="Y601">
            <v>182693</v>
          </cell>
          <cell r="Z601">
            <v>21639074</v>
          </cell>
          <cell r="AA601">
            <v>22559406</v>
          </cell>
          <cell r="AB601" t="str">
            <v>ERPT</v>
          </cell>
          <cell r="AC601">
            <v>1101</v>
          </cell>
          <cell r="AD601">
            <v>2</v>
          </cell>
          <cell r="AE601">
            <v>1115641</v>
          </cell>
        </row>
        <row r="602">
          <cell r="A602" t="str">
            <v>SSE</v>
          </cell>
          <cell r="B602">
            <v>3</v>
          </cell>
          <cell r="C602" t="str">
            <v>DRAS</v>
          </cell>
          <cell r="D602">
            <v>31</v>
          </cell>
          <cell r="E602">
            <v>1</v>
          </cell>
          <cell r="F602" t="str">
            <v xml:space="preserve">B </v>
          </cell>
          <cell r="G602">
            <v>5</v>
          </cell>
          <cell r="H602">
            <v>3747</v>
          </cell>
          <cell r="I602">
            <v>645131</v>
          </cell>
          <cell r="J602">
            <v>0</v>
          </cell>
          <cell r="K602">
            <v>0</v>
          </cell>
          <cell r="L602">
            <v>0</v>
          </cell>
          <cell r="M602">
            <v>0</v>
          </cell>
          <cell r="N602">
            <v>0</v>
          </cell>
          <cell r="O602">
            <v>12512146</v>
          </cell>
          <cell r="P602">
            <v>0</v>
          </cell>
          <cell r="Q602">
            <v>0</v>
          </cell>
          <cell r="R602">
            <v>140432</v>
          </cell>
          <cell r="S602">
            <v>0</v>
          </cell>
          <cell r="T602">
            <v>293222</v>
          </cell>
          <cell r="U602">
            <v>2127147</v>
          </cell>
          <cell r="V602">
            <v>0</v>
          </cell>
          <cell r="W602">
            <v>0</v>
          </cell>
          <cell r="X602">
            <v>0</v>
          </cell>
          <cell r="Y602">
            <v>126827</v>
          </cell>
          <cell r="Z602">
            <v>12512146</v>
          </cell>
          <cell r="AA602">
            <v>13072627</v>
          </cell>
          <cell r="AB602" t="str">
            <v>ERPT</v>
          </cell>
          <cell r="AC602">
            <v>1101</v>
          </cell>
          <cell r="AD602">
            <v>2</v>
          </cell>
          <cell r="AE602">
            <v>645131</v>
          </cell>
        </row>
        <row r="603">
          <cell r="A603" t="str">
            <v>SSE</v>
          </cell>
          <cell r="B603">
            <v>3</v>
          </cell>
          <cell r="C603" t="str">
            <v>DRAS</v>
          </cell>
          <cell r="D603">
            <v>31</v>
          </cell>
          <cell r="E603">
            <v>1</v>
          </cell>
          <cell r="F603" t="str">
            <v xml:space="preserve">B </v>
          </cell>
          <cell r="G603">
            <v>6</v>
          </cell>
          <cell r="H603">
            <v>2972</v>
          </cell>
          <cell r="I603">
            <v>713572</v>
          </cell>
          <cell r="J603">
            <v>0</v>
          </cell>
          <cell r="K603">
            <v>0</v>
          </cell>
          <cell r="L603">
            <v>0</v>
          </cell>
          <cell r="M603">
            <v>0</v>
          </cell>
          <cell r="N603">
            <v>0</v>
          </cell>
          <cell r="O603">
            <v>13842959</v>
          </cell>
          <cell r="P603">
            <v>0</v>
          </cell>
          <cell r="Q603">
            <v>0</v>
          </cell>
          <cell r="R603">
            <v>144774</v>
          </cell>
          <cell r="S603">
            <v>0</v>
          </cell>
          <cell r="T603">
            <v>286465</v>
          </cell>
          <cell r="U603">
            <v>2354081</v>
          </cell>
          <cell r="V603">
            <v>0</v>
          </cell>
          <cell r="W603">
            <v>0</v>
          </cell>
          <cell r="X603">
            <v>0</v>
          </cell>
          <cell r="Y603">
            <v>63214</v>
          </cell>
          <cell r="Z603">
            <v>13842959</v>
          </cell>
          <cell r="AA603">
            <v>14337412</v>
          </cell>
          <cell r="AB603" t="str">
            <v>ERPT</v>
          </cell>
          <cell r="AC603">
            <v>1101</v>
          </cell>
          <cell r="AD603">
            <v>2</v>
          </cell>
          <cell r="AE603">
            <v>713572</v>
          </cell>
        </row>
        <row r="604">
          <cell r="A604" t="str">
            <v>SSE</v>
          </cell>
          <cell r="B604">
            <v>3</v>
          </cell>
          <cell r="C604" t="str">
            <v>DRAS</v>
          </cell>
          <cell r="D604">
            <v>31</v>
          </cell>
          <cell r="E604">
            <v>1</v>
          </cell>
          <cell r="F604" t="str">
            <v xml:space="preserve">B </v>
          </cell>
          <cell r="G604">
            <v>7</v>
          </cell>
          <cell r="H604">
            <v>1176</v>
          </cell>
          <cell r="I604">
            <v>403870</v>
          </cell>
          <cell r="J604">
            <v>0</v>
          </cell>
          <cell r="K604">
            <v>0</v>
          </cell>
          <cell r="L604">
            <v>0</v>
          </cell>
          <cell r="M604">
            <v>0</v>
          </cell>
          <cell r="N604">
            <v>0</v>
          </cell>
          <cell r="O604">
            <v>8128014</v>
          </cell>
          <cell r="P604">
            <v>0</v>
          </cell>
          <cell r="Q604">
            <v>0</v>
          </cell>
          <cell r="R604">
            <v>72700</v>
          </cell>
          <cell r="S604">
            <v>0</v>
          </cell>
          <cell r="T604">
            <v>113707</v>
          </cell>
          <cell r="U604">
            <v>1626127</v>
          </cell>
          <cell r="V604">
            <v>0</v>
          </cell>
          <cell r="W604">
            <v>0</v>
          </cell>
          <cell r="X604">
            <v>0</v>
          </cell>
          <cell r="Y604">
            <v>24912</v>
          </cell>
          <cell r="Z604">
            <v>8128014</v>
          </cell>
          <cell r="AA604">
            <v>8339333</v>
          </cell>
          <cell r="AB604" t="str">
            <v>ERPT</v>
          </cell>
          <cell r="AC604">
            <v>1101</v>
          </cell>
          <cell r="AD604">
            <v>2</v>
          </cell>
          <cell r="AE604">
            <v>403870</v>
          </cell>
        </row>
        <row r="605">
          <cell r="A605" t="str">
            <v>SSE</v>
          </cell>
          <cell r="B605">
            <v>3</v>
          </cell>
          <cell r="C605" t="str">
            <v>DRAS</v>
          </cell>
          <cell r="D605">
            <v>31</v>
          </cell>
          <cell r="E605">
            <v>1</v>
          </cell>
          <cell r="F605" t="str">
            <v xml:space="preserve">B </v>
          </cell>
          <cell r="G605">
            <v>8</v>
          </cell>
          <cell r="H605">
            <v>647</v>
          </cell>
          <cell r="I605">
            <v>287564</v>
          </cell>
          <cell r="J605">
            <v>0</v>
          </cell>
          <cell r="K605">
            <v>0</v>
          </cell>
          <cell r="L605">
            <v>0</v>
          </cell>
          <cell r="M605">
            <v>0</v>
          </cell>
          <cell r="N605">
            <v>0</v>
          </cell>
          <cell r="O605">
            <v>5787272</v>
          </cell>
          <cell r="P605">
            <v>0</v>
          </cell>
          <cell r="Q605">
            <v>0</v>
          </cell>
          <cell r="R605">
            <v>48977</v>
          </cell>
          <cell r="S605">
            <v>0</v>
          </cell>
          <cell r="T605">
            <v>65411</v>
          </cell>
          <cell r="U605">
            <v>1157725</v>
          </cell>
          <cell r="V605">
            <v>0</v>
          </cell>
          <cell r="W605">
            <v>0</v>
          </cell>
          <cell r="X605">
            <v>0</v>
          </cell>
          <cell r="Y605">
            <v>5640</v>
          </cell>
          <cell r="Z605">
            <v>5787272</v>
          </cell>
          <cell r="AA605">
            <v>5907300</v>
          </cell>
          <cell r="AB605" t="str">
            <v>ERPT</v>
          </cell>
          <cell r="AC605">
            <v>1101</v>
          </cell>
          <cell r="AD605">
            <v>2</v>
          </cell>
          <cell r="AE605">
            <v>287564</v>
          </cell>
        </row>
        <row r="606">
          <cell r="A606" t="str">
            <v>SSE</v>
          </cell>
          <cell r="B606">
            <v>3</v>
          </cell>
          <cell r="C606" t="str">
            <v>DRAS</v>
          </cell>
          <cell r="D606">
            <v>31</v>
          </cell>
          <cell r="E606">
            <v>1</v>
          </cell>
          <cell r="F606" t="str">
            <v xml:space="preserve">B </v>
          </cell>
          <cell r="G606">
            <v>9</v>
          </cell>
          <cell r="H606">
            <v>693</v>
          </cell>
          <cell r="I606">
            <v>440601</v>
          </cell>
          <cell r="J606">
            <v>0</v>
          </cell>
          <cell r="K606">
            <v>0</v>
          </cell>
          <cell r="L606">
            <v>0</v>
          </cell>
          <cell r="M606">
            <v>0</v>
          </cell>
          <cell r="N606">
            <v>0</v>
          </cell>
          <cell r="O606">
            <v>9456858</v>
          </cell>
          <cell r="P606">
            <v>0</v>
          </cell>
          <cell r="Q606">
            <v>0</v>
          </cell>
          <cell r="R606">
            <v>81940</v>
          </cell>
          <cell r="S606">
            <v>0</v>
          </cell>
          <cell r="T606">
            <v>222827</v>
          </cell>
          <cell r="U606">
            <v>2364644</v>
          </cell>
          <cell r="V606">
            <v>0</v>
          </cell>
          <cell r="W606">
            <v>0</v>
          </cell>
          <cell r="X606">
            <v>0</v>
          </cell>
          <cell r="Y606">
            <v>14716</v>
          </cell>
          <cell r="Z606">
            <v>9456858</v>
          </cell>
          <cell r="AA606">
            <v>9776341</v>
          </cell>
          <cell r="AB606" t="str">
            <v>ERPT</v>
          </cell>
          <cell r="AC606">
            <v>1101</v>
          </cell>
          <cell r="AD606">
            <v>2</v>
          </cell>
          <cell r="AE606">
            <v>440601</v>
          </cell>
        </row>
        <row r="607">
          <cell r="A607" t="str">
            <v>SSE</v>
          </cell>
          <cell r="B607">
            <v>3</v>
          </cell>
          <cell r="C607" t="str">
            <v>DRAS</v>
          </cell>
          <cell r="D607">
            <v>31</v>
          </cell>
          <cell r="E607">
            <v>1</v>
          </cell>
          <cell r="F607" t="str">
            <v xml:space="preserve">B </v>
          </cell>
          <cell r="G607">
            <v>10</v>
          </cell>
          <cell r="H607">
            <v>101</v>
          </cell>
          <cell r="I607">
            <v>160817</v>
          </cell>
          <cell r="J607">
            <v>0</v>
          </cell>
          <cell r="K607">
            <v>0</v>
          </cell>
          <cell r="L607">
            <v>0</v>
          </cell>
          <cell r="M607">
            <v>0</v>
          </cell>
          <cell r="N607">
            <v>0</v>
          </cell>
          <cell r="O607">
            <v>3447950</v>
          </cell>
          <cell r="P607">
            <v>0</v>
          </cell>
          <cell r="Q607">
            <v>0</v>
          </cell>
          <cell r="R607">
            <v>80644</v>
          </cell>
          <cell r="S607">
            <v>0</v>
          </cell>
          <cell r="T607">
            <v>71113</v>
          </cell>
          <cell r="U607">
            <v>862049</v>
          </cell>
          <cell r="V607">
            <v>0</v>
          </cell>
          <cell r="W607">
            <v>0</v>
          </cell>
          <cell r="X607">
            <v>0</v>
          </cell>
          <cell r="Y607">
            <v>6300</v>
          </cell>
          <cell r="Z607">
            <v>3447950</v>
          </cell>
          <cell r="AA607">
            <v>3606007</v>
          </cell>
          <cell r="AB607" t="str">
            <v>ERPT</v>
          </cell>
          <cell r="AC607">
            <v>1101</v>
          </cell>
          <cell r="AD607">
            <v>2</v>
          </cell>
          <cell r="AE607">
            <v>160817</v>
          </cell>
        </row>
        <row r="608">
          <cell r="A608" t="str">
            <v>SSE</v>
          </cell>
          <cell r="B608">
            <v>3</v>
          </cell>
          <cell r="C608" t="str">
            <v>DRAS</v>
          </cell>
          <cell r="D608">
            <v>31</v>
          </cell>
          <cell r="E608">
            <v>1</v>
          </cell>
          <cell r="F608" t="str">
            <v xml:space="preserve">B </v>
          </cell>
          <cell r="G608">
            <v>11</v>
          </cell>
          <cell r="H608">
            <v>3262</v>
          </cell>
          <cell r="I608">
            <v>76352</v>
          </cell>
          <cell r="J608">
            <v>0</v>
          </cell>
          <cell r="K608">
            <v>0</v>
          </cell>
          <cell r="L608">
            <v>0</v>
          </cell>
          <cell r="M608">
            <v>0</v>
          </cell>
          <cell r="N608">
            <v>0</v>
          </cell>
          <cell r="O608">
            <v>430151</v>
          </cell>
          <cell r="P608">
            <v>0</v>
          </cell>
          <cell r="Q608">
            <v>0</v>
          </cell>
          <cell r="R608">
            <v>6068</v>
          </cell>
          <cell r="S608">
            <v>0</v>
          </cell>
          <cell r="T608">
            <v>107447</v>
          </cell>
          <cell r="U608">
            <v>0</v>
          </cell>
          <cell r="V608">
            <v>94</v>
          </cell>
          <cell r="W608">
            <v>0</v>
          </cell>
          <cell r="X608">
            <v>0</v>
          </cell>
          <cell r="Y608">
            <v>16884</v>
          </cell>
          <cell r="Z608">
            <v>430151</v>
          </cell>
          <cell r="AA608">
            <v>560644</v>
          </cell>
          <cell r="AB608" t="str">
            <v>ERPT</v>
          </cell>
          <cell r="AC608">
            <v>1101</v>
          </cell>
          <cell r="AD608">
            <v>2</v>
          </cell>
          <cell r="AE608">
            <v>52146</v>
          </cell>
        </row>
        <row r="609">
          <cell r="A609" t="str">
            <v>SSE</v>
          </cell>
          <cell r="B609">
            <v>3</v>
          </cell>
          <cell r="C609" t="str">
            <v>DRAS</v>
          </cell>
          <cell r="D609">
            <v>31</v>
          </cell>
          <cell r="E609">
            <v>1</v>
          </cell>
          <cell r="F609" t="str">
            <v xml:space="preserve">B </v>
          </cell>
          <cell r="G609">
            <v>12</v>
          </cell>
          <cell r="H609">
            <v>4755</v>
          </cell>
          <cell r="I609">
            <v>301120</v>
          </cell>
          <cell r="J609">
            <v>0</v>
          </cell>
          <cell r="K609">
            <v>0</v>
          </cell>
          <cell r="L609">
            <v>0</v>
          </cell>
          <cell r="M609">
            <v>0</v>
          </cell>
          <cell r="N609">
            <v>0</v>
          </cell>
          <cell r="O609">
            <v>2813876</v>
          </cell>
          <cell r="P609">
            <v>0</v>
          </cell>
          <cell r="Q609">
            <v>0</v>
          </cell>
          <cell r="R609">
            <v>27395</v>
          </cell>
          <cell r="S609">
            <v>0</v>
          </cell>
          <cell r="T609">
            <v>105615</v>
          </cell>
          <cell r="U609">
            <v>478602</v>
          </cell>
          <cell r="V609">
            <v>94</v>
          </cell>
          <cell r="W609">
            <v>0</v>
          </cell>
          <cell r="X609">
            <v>0</v>
          </cell>
          <cell r="Y609">
            <v>122045</v>
          </cell>
          <cell r="Z609">
            <v>2813876</v>
          </cell>
          <cell r="AA609">
            <v>3069025</v>
          </cell>
          <cell r="AB609" t="str">
            <v>ERPT</v>
          </cell>
          <cell r="AC609">
            <v>1101</v>
          </cell>
          <cell r="AD609">
            <v>2</v>
          </cell>
          <cell r="AE609">
            <v>301120</v>
          </cell>
        </row>
        <row r="610">
          <cell r="A610" t="str">
            <v>SSE</v>
          </cell>
          <cell r="B610">
            <v>3</v>
          </cell>
          <cell r="C610" t="str">
            <v>DRAS</v>
          </cell>
          <cell r="D610">
            <v>31</v>
          </cell>
          <cell r="E610">
            <v>1</v>
          </cell>
          <cell r="F610" t="str">
            <v xml:space="preserve">B </v>
          </cell>
          <cell r="G610">
            <v>13</v>
          </cell>
          <cell r="H610">
            <v>853</v>
          </cell>
          <cell r="I610">
            <v>98723</v>
          </cell>
          <cell r="J610">
            <v>0</v>
          </cell>
          <cell r="K610">
            <v>0</v>
          </cell>
          <cell r="L610">
            <v>0</v>
          </cell>
          <cell r="M610">
            <v>0</v>
          </cell>
          <cell r="N610">
            <v>0</v>
          </cell>
          <cell r="O610">
            <v>1144958</v>
          </cell>
          <cell r="P610">
            <v>0</v>
          </cell>
          <cell r="Q610">
            <v>0</v>
          </cell>
          <cell r="R610">
            <v>11252</v>
          </cell>
          <cell r="S610">
            <v>0</v>
          </cell>
          <cell r="T610">
            <v>28457</v>
          </cell>
          <cell r="U610">
            <v>194647</v>
          </cell>
          <cell r="V610">
            <v>0</v>
          </cell>
          <cell r="W610">
            <v>0</v>
          </cell>
          <cell r="X610">
            <v>0</v>
          </cell>
          <cell r="Y610">
            <v>52010</v>
          </cell>
          <cell r="Z610">
            <v>1144958</v>
          </cell>
          <cell r="AA610">
            <v>1236677</v>
          </cell>
          <cell r="AB610" t="str">
            <v>ERPT</v>
          </cell>
          <cell r="AC610">
            <v>1101</v>
          </cell>
          <cell r="AD610">
            <v>2</v>
          </cell>
          <cell r="AE610">
            <v>98723</v>
          </cell>
        </row>
        <row r="611">
          <cell r="A611" t="str">
            <v>SSE</v>
          </cell>
          <cell r="B611">
            <v>3</v>
          </cell>
          <cell r="C611" t="str">
            <v>DRAS</v>
          </cell>
          <cell r="D611">
            <v>31</v>
          </cell>
          <cell r="E611">
            <v>1</v>
          </cell>
          <cell r="F611" t="str">
            <v xml:space="preserve">B </v>
          </cell>
          <cell r="G611">
            <v>14</v>
          </cell>
          <cell r="H611">
            <v>77</v>
          </cell>
          <cell r="I611">
            <v>11298</v>
          </cell>
          <cell r="J611">
            <v>0</v>
          </cell>
          <cell r="K611">
            <v>0</v>
          </cell>
          <cell r="L611">
            <v>0</v>
          </cell>
          <cell r="M611">
            <v>0</v>
          </cell>
          <cell r="N611">
            <v>0</v>
          </cell>
          <cell r="O611">
            <v>143167</v>
          </cell>
          <cell r="P611">
            <v>0</v>
          </cell>
          <cell r="Q611">
            <v>0</v>
          </cell>
          <cell r="R611">
            <v>1714</v>
          </cell>
          <cell r="S611">
            <v>0</v>
          </cell>
          <cell r="T611">
            <v>3596</v>
          </cell>
          <cell r="U611">
            <v>24344</v>
          </cell>
          <cell r="V611">
            <v>0</v>
          </cell>
          <cell r="W611">
            <v>0</v>
          </cell>
          <cell r="X611">
            <v>0</v>
          </cell>
          <cell r="Y611">
            <v>7668</v>
          </cell>
          <cell r="Z611">
            <v>143167</v>
          </cell>
          <cell r="AA611">
            <v>156145</v>
          </cell>
          <cell r="AB611" t="str">
            <v>ERPT</v>
          </cell>
          <cell r="AC611">
            <v>1101</v>
          </cell>
          <cell r="AD611">
            <v>2</v>
          </cell>
          <cell r="AE611">
            <v>11298</v>
          </cell>
        </row>
        <row r="612">
          <cell r="A612" t="str">
            <v>SSE</v>
          </cell>
          <cell r="B612">
            <v>3</v>
          </cell>
          <cell r="C612" t="str">
            <v>DRAS</v>
          </cell>
          <cell r="D612">
            <v>31</v>
          </cell>
          <cell r="E612">
            <v>1</v>
          </cell>
          <cell r="F612" t="str">
            <v xml:space="preserve">B </v>
          </cell>
          <cell r="G612">
            <v>15</v>
          </cell>
          <cell r="H612">
            <v>119</v>
          </cell>
          <cell r="I612">
            <v>29859</v>
          </cell>
          <cell r="J612">
            <v>0</v>
          </cell>
          <cell r="K612">
            <v>0</v>
          </cell>
          <cell r="L612">
            <v>0</v>
          </cell>
          <cell r="M612">
            <v>0</v>
          </cell>
          <cell r="N612">
            <v>0</v>
          </cell>
          <cell r="O612">
            <v>476834</v>
          </cell>
          <cell r="P612">
            <v>0</v>
          </cell>
          <cell r="Q612">
            <v>0</v>
          </cell>
          <cell r="R612">
            <v>13829</v>
          </cell>
          <cell r="S612">
            <v>0</v>
          </cell>
          <cell r="T612">
            <v>16467</v>
          </cell>
          <cell r="U612">
            <v>94314</v>
          </cell>
          <cell r="V612">
            <v>0</v>
          </cell>
          <cell r="W612">
            <v>0</v>
          </cell>
          <cell r="X612">
            <v>0</v>
          </cell>
          <cell r="Y612">
            <v>14780</v>
          </cell>
          <cell r="Z612">
            <v>476834</v>
          </cell>
          <cell r="AA612">
            <v>521910</v>
          </cell>
          <cell r="AB612" t="str">
            <v>ERPT</v>
          </cell>
          <cell r="AC612">
            <v>1101</v>
          </cell>
          <cell r="AD612">
            <v>2</v>
          </cell>
          <cell r="AE612">
            <v>29859</v>
          </cell>
        </row>
        <row r="613">
          <cell r="A613" t="str">
            <v>SSE</v>
          </cell>
          <cell r="B613">
            <v>3</v>
          </cell>
          <cell r="C613" t="str">
            <v>DRAS</v>
          </cell>
          <cell r="D613">
            <v>31</v>
          </cell>
          <cell r="E613">
            <v>2</v>
          </cell>
          <cell r="F613" t="str">
            <v>A4</v>
          </cell>
          <cell r="G613">
            <v>22</v>
          </cell>
          <cell r="H613">
            <v>2</v>
          </cell>
          <cell r="I613">
            <v>663661</v>
          </cell>
          <cell r="J613">
            <v>15818</v>
          </cell>
          <cell r="K613">
            <v>647843</v>
          </cell>
          <cell r="L613">
            <v>1778</v>
          </cell>
          <cell r="M613">
            <v>1305</v>
          </cell>
          <cell r="N613">
            <v>351</v>
          </cell>
          <cell r="O613">
            <v>4398189</v>
          </cell>
          <cell r="P613">
            <v>1880745</v>
          </cell>
          <cell r="Q613">
            <v>2421</v>
          </cell>
          <cell r="R613">
            <v>99779</v>
          </cell>
          <cell r="S613">
            <v>0</v>
          </cell>
          <cell r="T613">
            <v>0</v>
          </cell>
          <cell r="U613">
            <v>1570339</v>
          </cell>
          <cell r="V613">
            <v>0</v>
          </cell>
          <cell r="W613">
            <v>0</v>
          </cell>
          <cell r="X613">
            <v>0</v>
          </cell>
          <cell r="Y613">
            <v>0</v>
          </cell>
          <cell r="Z613">
            <v>6281355</v>
          </cell>
          <cell r="AA613">
            <v>6381134</v>
          </cell>
          <cell r="AB613" t="str">
            <v>ERPT</v>
          </cell>
          <cell r="AC613">
            <v>1101</v>
          </cell>
          <cell r="AD613">
            <v>2</v>
          </cell>
          <cell r="AE613">
            <v>663661</v>
          </cell>
        </row>
        <row r="614">
          <cell r="A614" t="str">
            <v>SSE</v>
          </cell>
          <cell r="B614">
            <v>3</v>
          </cell>
          <cell r="C614" t="str">
            <v>DRAS</v>
          </cell>
          <cell r="D614">
            <v>31</v>
          </cell>
          <cell r="E614">
            <v>2</v>
          </cell>
          <cell r="F614" t="str">
            <v>A4</v>
          </cell>
          <cell r="G614">
            <v>21</v>
          </cell>
          <cell r="H614">
            <v>12</v>
          </cell>
          <cell r="I614">
            <v>1179840</v>
          </cell>
          <cell r="J614">
            <v>47651</v>
          </cell>
          <cell r="K614">
            <v>1132189</v>
          </cell>
          <cell r="L614">
            <v>4794</v>
          </cell>
          <cell r="M614">
            <v>4752</v>
          </cell>
          <cell r="N614">
            <v>0</v>
          </cell>
          <cell r="O614">
            <v>10240122</v>
          </cell>
          <cell r="P614">
            <v>3369014</v>
          </cell>
          <cell r="Q614">
            <v>540520</v>
          </cell>
          <cell r="R614">
            <v>50183</v>
          </cell>
          <cell r="S614">
            <v>0</v>
          </cell>
          <cell r="T614">
            <v>4312032</v>
          </cell>
          <cell r="U614">
            <v>3553300</v>
          </cell>
          <cell r="V614">
            <v>0</v>
          </cell>
          <cell r="W614">
            <v>63541</v>
          </cell>
          <cell r="X614">
            <v>0</v>
          </cell>
          <cell r="Y614">
            <v>0</v>
          </cell>
          <cell r="Z614">
            <v>14213197</v>
          </cell>
          <cell r="AA614">
            <v>18575412</v>
          </cell>
          <cell r="AB614" t="str">
            <v>ERPT</v>
          </cell>
          <cell r="AC614">
            <v>1101</v>
          </cell>
          <cell r="AD614">
            <v>2</v>
          </cell>
          <cell r="AE614">
            <v>1179840</v>
          </cell>
        </row>
        <row r="615">
          <cell r="A615" t="str">
            <v>SSE</v>
          </cell>
          <cell r="B615">
            <v>3</v>
          </cell>
          <cell r="C615" t="str">
            <v>DRAS</v>
          </cell>
          <cell r="D615">
            <v>31</v>
          </cell>
          <cell r="E615">
            <v>2</v>
          </cell>
          <cell r="F615" t="str">
            <v>A4</v>
          </cell>
          <cell r="G615">
            <v>20</v>
          </cell>
          <cell r="H615">
            <v>14</v>
          </cell>
          <cell r="I615">
            <v>217803</v>
          </cell>
          <cell r="J615">
            <v>0</v>
          </cell>
          <cell r="K615">
            <v>0</v>
          </cell>
          <cell r="L615">
            <v>1320</v>
          </cell>
          <cell r="M615">
            <v>0</v>
          </cell>
          <cell r="N615">
            <v>0</v>
          </cell>
          <cell r="O615">
            <v>2499217</v>
          </cell>
          <cell r="P615">
            <v>1033120</v>
          </cell>
          <cell r="Q615">
            <v>284159</v>
          </cell>
          <cell r="R615">
            <v>17237</v>
          </cell>
          <cell r="S615">
            <v>0</v>
          </cell>
          <cell r="T615">
            <v>0</v>
          </cell>
          <cell r="U615">
            <v>988171</v>
          </cell>
          <cell r="V615">
            <v>0</v>
          </cell>
          <cell r="W615">
            <v>136183</v>
          </cell>
          <cell r="X615">
            <v>0</v>
          </cell>
          <cell r="Y615">
            <v>0</v>
          </cell>
          <cell r="Z615">
            <v>3952679</v>
          </cell>
          <cell r="AA615">
            <v>3969916</v>
          </cell>
          <cell r="AB615" t="str">
            <v>ERPT</v>
          </cell>
          <cell r="AC615">
            <v>1101</v>
          </cell>
          <cell r="AD615">
            <v>2</v>
          </cell>
          <cell r="AE615">
            <v>217803</v>
          </cell>
        </row>
        <row r="616">
          <cell r="A616" t="str">
            <v>SSE</v>
          </cell>
          <cell r="B616">
            <v>3</v>
          </cell>
          <cell r="C616" t="str">
            <v>DRAS</v>
          </cell>
          <cell r="D616">
            <v>31</v>
          </cell>
          <cell r="E616">
            <v>2</v>
          </cell>
          <cell r="F616" t="str">
            <v xml:space="preserve">B </v>
          </cell>
          <cell r="G616">
            <v>0</v>
          </cell>
          <cell r="H616">
            <v>262</v>
          </cell>
          <cell r="I616">
            <v>210090</v>
          </cell>
          <cell r="J616">
            <v>0</v>
          </cell>
          <cell r="K616">
            <v>0</v>
          </cell>
          <cell r="L616">
            <v>0</v>
          </cell>
          <cell r="M616">
            <v>0</v>
          </cell>
          <cell r="N616">
            <v>0</v>
          </cell>
          <cell r="O616">
            <v>4373738</v>
          </cell>
          <cell r="P616">
            <v>0</v>
          </cell>
          <cell r="Q616">
            <v>0</v>
          </cell>
          <cell r="R616">
            <v>57967</v>
          </cell>
          <cell r="S616">
            <v>0</v>
          </cell>
          <cell r="T616">
            <v>356655</v>
          </cell>
          <cell r="U616">
            <v>1080356</v>
          </cell>
          <cell r="V616">
            <v>0</v>
          </cell>
          <cell r="W616">
            <v>0</v>
          </cell>
          <cell r="X616">
            <v>0</v>
          </cell>
          <cell r="Y616">
            <v>12472</v>
          </cell>
          <cell r="Z616">
            <v>4373738</v>
          </cell>
          <cell r="AA616">
            <v>4800832</v>
          </cell>
          <cell r="AB616" t="str">
            <v>ERPT</v>
          </cell>
          <cell r="AC616">
            <v>1101</v>
          </cell>
          <cell r="AD616">
            <v>2</v>
          </cell>
          <cell r="AE616">
            <v>207278</v>
          </cell>
        </row>
        <row r="617">
          <cell r="A617" t="str">
            <v>SSE</v>
          </cell>
          <cell r="B617">
            <v>3</v>
          </cell>
          <cell r="C617" t="str">
            <v>DRAS</v>
          </cell>
          <cell r="D617">
            <v>31</v>
          </cell>
          <cell r="E617">
            <v>3</v>
          </cell>
          <cell r="F617" t="str">
            <v>A4</v>
          </cell>
          <cell r="G617">
            <v>22</v>
          </cell>
          <cell r="H617">
            <v>4</v>
          </cell>
          <cell r="I617">
            <v>449727</v>
          </cell>
          <cell r="J617">
            <v>53703</v>
          </cell>
          <cell r="K617">
            <v>396024</v>
          </cell>
          <cell r="L617">
            <v>3074</v>
          </cell>
          <cell r="M617">
            <v>1809</v>
          </cell>
          <cell r="N617">
            <v>1265</v>
          </cell>
          <cell r="O617">
            <v>3286688</v>
          </cell>
          <cell r="P617">
            <v>3868810</v>
          </cell>
          <cell r="Q617">
            <v>48812</v>
          </cell>
          <cell r="R617">
            <v>0</v>
          </cell>
          <cell r="S617">
            <v>0</v>
          </cell>
          <cell r="T617">
            <v>0</v>
          </cell>
          <cell r="U617">
            <v>1801078</v>
          </cell>
          <cell r="V617">
            <v>0</v>
          </cell>
          <cell r="W617">
            <v>0</v>
          </cell>
          <cell r="X617">
            <v>0</v>
          </cell>
          <cell r="Y617">
            <v>0</v>
          </cell>
          <cell r="Z617">
            <v>7204310</v>
          </cell>
          <cell r="AA617">
            <v>7204310</v>
          </cell>
          <cell r="AB617" t="str">
            <v>ERPT</v>
          </cell>
          <cell r="AC617">
            <v>1101</v>
          </cell>
          <cell r="AD617">
            <v>2</v>
          </cell>
          <cell r="AE617">
            <v>449727</v>
          </cell>
        </row>
        <row r="618">
          <cell r="A618" t="str">
            <v>SSE</v>
          </cell>
          <cell r="B618">
            <v>3</v>
          </cell>
          <cell r="C618" t="str">
            <v>DRAS</v>
          </cell>
          <cell r="D618">
            <v>31</v>
          </cell>
          <cell r="E618">
            <v>3</v>
          </cell>
          <cell r="F618" t="str">
            <v>A4</v>
          </cell>
          <cell r="G618">
            <v>21</v>
          </cell>
          <cell r="H618">
            <v>3</v>
          </cell>
          <cell r="I618">
            <v>138606</v>
          </cell>
          <cell r="J618">
            <v>5108</v>
          </cell>
          <cell r="K618">
            <v>133498</v>
          </cell>
          <cell r="L618">
            <v>581</v>
          </cell>
          <cell r="M618">
            <v>581</v>
          </cell>
          <cell r="N618">
            <v>0</v>
          </cell>
          <cell r="O618">
            <v>1176042</v>
          </cell>
          <cell r="P618">
            <v>401278</v>
          </cell>
          <cell r="Q618">
            <v>29222</v>
          </cell>
          <cell r="R618">
            <v>44794</v>
          </cell>
          <cell r="S618">
            <v>0</v>
          </cell>
          <cell r="T618">
            <v>0</v>
          </cell>
          <cell r="U618">
            <v>401636</v>
          </cell>
          <cell r="V618">
            <v>0</v>
          </cell>
          <cell r="W618">
            <v>0</v>
          </cell>
          <cell r="X618">
            <v>0</v>
          </cell>
          <cell r="Y618">
            <v>0</v>
          </cell>
          <cell r="Z618">
            <v>1606542</v>
          </cell>
          <cell r="AA618">
            <v>1651336</v>
          </cell>
          <cell r="AB618" t="str">
            <v>ERPT</v>
          </cell>
          <cell r="AC618">
            <v>1101</v>
          </cell>
          <cell r="AD618">
            <v>2</v>
          </cell>
          <cell r="AE618">
            <v>138606</v>
          </cell>
        </row>
        <row r="619">
          <cell r="A619" t="str">
            <v>SSE</v>
          </cell>
          <cell r="B619">
            <v>3</v>
          </cell>
          <cell r="C619" t="str">
            <v>DRAS</v>
          </cell>
          <cell r="D619">
            <v>31</v>
          </cell>
          <cell r="E619">
            <v>3</v>
          </cell>
          <cell r="F619" t="str">
            <v>A4</v>
          </cell>
          <cell r="G619">
            <v>20</v>
          </cell>
          <cell r="H619">
            <v>71</v>
          </cell>
          <cell r="I619">
            <v>963093</v>
          </cell>
          <cell r="J619">
            <v>0</v>
          </cell>
          <cell r="K619">
            <v>0</v>
          </cell>
          <cell r="L619">
            <v>3676</v>
          </cell>
          <cell r="M619">
            <v>0</v>
          </cell>
          <cell r="N619">
            <v>0</v>
          </cell>
          <cell r="O619">
            <v>11051169</v>
          </cell>
          <cell r="P619">
            <v>2877084</v>
          </cell>
          <cell r="Q619">
            <v>567731</v>
          </cell>
          <cell r="R619">
            <v>63006</v>
          </cell>
          <cell r="S619">
            <v>0</v>
          </cell>
          <cell r="T619">
            <v>90383</v>
          </cell>
          <cell r="U619">
            <v>3674292</v>
          </cell>
          <cell r="V619">
            <v>0</v>
          </cell>
          <cell r="W619">
            <v>201148</v>
          </cell>
          <cell r="X619">
            <v>0</v>
          </cell>
          <cell r="Y619">
            <v>18208</v>
          </cell>
          <cell r="Z619">
            <v>14697132</v>
          </cell>
          <cell r="AA619">
            <v>14868729</v>
          </cell>
          <cell r="AB619" t="str">
            <v>ERPT</v>
          </cell>
          <cell r="AC619">
            <v>1101</v>
          </cell>
          <cell r="AD619">
            <v>2</v>
          </cell>
          <cell r="AE619">
            <v>963093</v>
          </cell>
        </row>
        <row r="620">
          <cell r="A620" t="str">
            <v>SSE</v>
          </cell>
          <cell r="B620">
            <v>3</v>
          </cell>
          <cell r="C620" t="str">
            <v>DRAS</v>
          </cell>
          <cell r="D620">
            <v>31</v>
          </cell>
          <cell r="E620">
            <v>3</v>
          </cell>
          <cell r="F620" t="str">
            <v xml:space="preserve">B </v>
          </cell>
          <cell r="G620">
            <v>0</v>
          </cell>
          <cell r="H620">
            <v>5526</v>
          </cell>
          <cell r="I620">
            <v>1682778</v>
          </cell>
          <cell r="J620">
            <v>0</v>
          </cell>
          <cell r="K620">
            <v>0</v>
          </cell>
          <cell r="L620">
            <v>0</v>
          </cell>
          <cell r="M620">
            <v>0</v>
          </cell>
          <cell r="N620">
            <v>0</v>
          </cell>
          <cell r="O620">
            <v>35039068</v>
          </cell>
          <cell r="P620">
            <v>0</v>
          </cell>
          <cell r="Q620">
            <v>0</v>
          </cell>
          <cell r="R620">
            <v>434940</v>
          </cell>
          <cell r="S620">
            <v>0</v>
          </cell>
          <cell r="T620">
            <v>1357402</v>
          </cell>
          <cell r="U620">
            <v>8679444</v>
          </cell>
          <cell r="V620">
            <v>94</v>
          </cell>
          <cell r="W620">
            <v>0</v>
          </cell>
          <cell r="X620">
            <v>0</v>
          </cell>
          <cell r="Y620">
            <v>279716</v>
          </cell>
          <cell r="Z620">
            <v>35039068</v>
          </cell>
          <cell r="AA620">
            <v>37111220</v>
          </cell>
          <cell r="AB620" t="str">
            <v>ERPT</v>
          </cell>
          <cell r="AC620">
            <v>1101</v>
          </cell>
          <cell r="AD620">
            <v>2</v>
          </cell>
          <cell r="AE620">
            <v>1642543</v>
          </cell>
        </row>
        <row r="621">
          <cell r="A621" t="str">
            <v>SSE</v>
          </cell>
          <cell r="B621">
            <v>3</v>
          </cell>
          <cell r="C621" t="str">
            <v>DRAS</v>
          </cell>
          <cell r="D621">
            <v>31</v>
          </cell>
          <cell r="E621">
            <v>4</v>
          </cell>
          <cell r="F621" t="str">
            <v>A3</v>
          </cell>
          <cell r="G621">
            <v>26</v>
          </cell>
          <cell r="H621">
            <v>1</v>
          </cell>
          <cell r="I621">
            <v>927415</v>
          </cell>
          <cell r="J621">
            <v>22</v>
          </cell>
          <cell r="K621">
            <v>529049</v>
          </cell>
          <cell r="L621">
            <v>3125</v>
          </cell>
          <cell r="M621">
            <v>2844</v>
          </cell>
          <cell r="N621">
            <v>281</v>
          </cell>
          <cell r="O621">
            <v>2159027</v>
          </cell>
          <cell r="P621">
            <v>1220134</v>
          </cell>
          <cell r="Q621">
            <v>172704</v>
          </cell>
          <cell r="R621">
            <v>132371</v>
          </cell>
          <cell r="S621">
            <v>0</v>
          </cell>
          <cell r="T621">
            <v>3703</v>
          </cell>
          <cell r="U621">
            <v>0</v>
          </cell>
          <cell r="V621">
            <v>0</v>
          </cell>
          <cell r="W621">
            <v>65835</v>
          </cell>
          <cell r="X621">
            <v>0</v>
          </cell>
          <cell r="Y621">
            <v>0</v>
          </cell>
          <cell r="Z621">
            <v>3617700</v>
          </cell>
          <cell r="AA621">
            <v>3753774</v>
          </cell>
          <cell r="AB621" t="str">
            <v>ERPT</v>
          </cell>
          <cell r="AC621">
            <v>1101</v>
          </cell>
          <cell r="AD621">
            <v>2</v>
          </cell>
          <cell r="AE621">
            <v>927415</v>
          </cell>
        </row>
        <row r="622">
          <cell r="A622" t="str">
            <v>SSE</v>
          </cell>
          <cell r="B622">
            <v>3</v>
          </cell>
          <cell r="C622" t="str">
            <v>DRAS</v>
          </cell>
          <cell r="D622">
            <v>31</v>
          </cell>
          <cell r="E622">
            <v>4</v>
          </cell>
          <cell r="F622" t="str">
            <v>A4</v>
          </cell>
          <cell r="G622">
            <v>21</v>
          </cell>
          <cell r="H622">
            <v>4</v>
          </cell>
          <cell r="I622">
            <v>74298</v>
          </cell>
          <cell r="J622">
            <v>2973</v>
          </cell>
          <cell r="K622">
            <v>71325</v>
          </cell>
          <cell r="L622">
            <v>350</v>
          </cell>
          <cell r="M622">
            <v>350</v>
          </cell>
          <cell r="N622">
            <v>0</v>
          </cell>
          <cell r="O622">
            <v>434192</v>
          </cell>
          <cell r="P622">
            <v>163100</v>
          </cell>
          <cell r="Q622">
            <v>2647</v>
          </cell>
          <cell r="R622">
            <v>9720</v>
          </cell>
          <cell r="S622">
            <v>0</v>
          </cell>
          <cell r="T622">
            <v>106063</v>
          </cell>
          <cell r="U622">
            <v>0</v>
          </cell>
          <cell r="V622">
            <v>0</v>
          </cell>
          <cell r="W622">
            <v>0</v>
          </cell>
          <cell r="X622">
            <v>0</v>
          </cell>
          <cell r="Y622">
            <v>0</v>
          </cell>
          <cell r="Z622">
            <v>599939</v>
          </cell>
          <cell r="AA622">
            <v>715722</v>
          </cell>
          <cell r="AB622" t="str">
            <v>ERPT</v>
          </cell>
          <cell r="AC622">
            <v>1101</v>
          </cell>
          <cell r="AD622">
            <v>2</v>
          </cell>
          <cell r="AE622">
            <v>74298</v>
          </cell>
        </row>
        <row r="623">
          <cell r="A623" t="str">
            <v>SSE</v>
          </cell>
          <cell r="B623">
            <v>3</v>
          </cell>
          <cell r="C623" t="str">
            <v>DRAS</v>
          </cell>
          <cell r="D623">
            <v>31</v>
          </cell>
          <cell r="E623">
            <v>4</v>
          </cell>
          <cell r="F623" t="str">
            <v>A4</v>
          </cell>
          <cell r="G623">
            <v>20</v>
          </cell>
          <cell r="H623">
            <v>40</v>
          </cell>
          <cell r="I623">
            <v>2930417</v>
          </cell>
          <cell r="J623">
            <v>0</v>
          </cell>
          <cell r="K623">
            <v>0</v>
          </cell>
          <cell r="L623">
            <v>9854</v>
          </cell>
          <cell r="M623">
            <v>0</v>
          </cell>
          <cell r="N623">
            <v>0</v>
          </cell>
          <cell r="O623">
            <v>22696077</v>
          </cell>
          <cell r="P623">
            <v>5201856</v>
          </cell>
          <cell r="Q623">
            <v>525226</v>
          </cell>
          <cell r="R623">
            <v>67948</v>
          </cell>
          <cell r="S623">
            <v>0</v>
          </cell>
          <cell r="T623">
            <v>498313</v>
          </cell>
          <cell r="U623">
            <v>0</v>
          </cell>
          <cell r="V623">
            <v>0</v>
          </cell>
          <cell r="W623">
            <v>129888</v>
          </cell>
          <cell r="X623">
            <v>0</v>
          </cell>
          <cell r="Y623">
            <v>0</v>
          </cell>
          <cell r="Z623">
            <v>28553047</v>
          </cell>
          <cell r="AA623">
            <v>29119308</v>
          </cell>
          <cell r="AB623" t="str">
            <v>ERPT</v>
          </cell>
          <cell r="AC623">
            <v>1101</v>
          </cell>
          <cell r="AD623">
            <v>2</v>
          </cell>
          <cell r="AE623">
            <v>2930417</v>
          </cell>
        </row>
        <row r="624">
          <cell r="A624" t="str">
            <v>SSE</v>
          </cell>
          <cell r="B624">
            <v>3</v>
          </cell>
          <cell r="C624" t="str">
            <v>DRAS</v>
          </cell>
          <cell r="D624">
            <v>31</v>
          </cell>
          <cell r="E624">
            <v>4</v>
          </cell>
          <cell r="F624" t="str">
            <v xml:space="preserve">B </v>
          </cell>
          <cell r="G624">
            <v>0</v>
          </cell>
          <cell r="H624">
            <v>692</v>
          </cell>
          <cell r="I624">
            <v>457545</v>
          </cell>
          <cell r="J624">
            <v>0</v>
          </cell>
          <cell r="K624">
            <v>0</v>
          </cell>
          <cell r="L624">
            <v>0</v>
          </cell>
          <cell r="M624">
            <v>0</v>
          </cell>
          <cell r="N624">
            <v>0</v>
          </cell>
          <cell r="O624">
            <v>4424260</v>
          </cell>
          <cell r="P624">
            <v>0</v>
          </cell>
          <cell r="Q624">
            <v>0</v>
          </cell>
          <cell r="R624">
            <v>61625</v>
          </cell>
          <cell r="S624">
            <v>0</v>
          </cell>
          <cell r="T624">
            <v>881380</v>
          </cell>
          <cell r="U624">
            <v>0</v>
          </cell>
          <cell r="V624">
            <v>93028</v>
          </cell>
          <cell r="W624">
            <v>0</v>
          </cell>
          <cell r="X624">
            <v>0</v>
          </cell>
          <cell r="Y624">
            <v>0</v>
          </cell>
          <cell r="Z624">
            <v>4424260</v>
          </cell>
          <cell r="AA624">
            <v>5460293</v>
          </cell>
          <cell r="AB624" t="str">
            <v>ERPT</v>
          </cell>
          <cell r="AC624">
            <v>1101</v>
          </cell>
          <cell r="AD624">
            <v>2</v>
          </cell>
          <cell r="AE624">
            <v>450297</v>
          </cell>
        </row>
        <row r="625">
          <cell r="A625" t="str">
            <v>SSE</v>
          </cell>
          <cell r="B625">
            <v>3</v>
          </cell>
          <cell r="C625" t="str">
            <v>DRAS</v>
          </cell>
          <cell r="D625">
            <v>31</v>
          </cell>
          <cell r="E625">
            <v>4</v>
          </cell>
          <cell r="F625" t="str">
            <v>A4</v>
          </cell>
          <cell r="G625">
            <v>23</v>
          </cell>
          <cell r="H625">
            <v>71</v>
          </cell>
          <cell r="I625">
            <v>5929813</v>
          </cell>
          <cell r="J625">
            <v>23422</v>
          </cell>
          <cell r="K625">
            <v>4546527</v>
          </cell>
          <cell r="L625">
            <v>33304</v>
          </cell>
          <cell r="M625">
            <v>32883</v>
          </cell>
          <cell r="N625">
            <v>391</v>
          </cell>
          <cell r="O625">
            <v>22369031</v>
          </cell>
          <cell r="P625">
            <v>17016094</v>
          </cell>
          <cell r="Q625">
            <v>288438</v>
          </cell>
          <cell r="R625">
            <v>937466</v>
          </cell>
          <cell r="S625">
            <v>0</v>
          </cell>
          <cell r="T625">
            <v>3399976</v>
          </cell>
          <cell r="U625">
            <v>0</v>
          </cell>
          <cell r="V625">
            <v>0</v>
          </cell>
          <cell r="W625">
            <v>437509</v>
          </cell>
          <cell r="X625">
            <v>0</v>
          </cell>
          <cell r="Y625">
            <v>0</v>
          </cell>
          <cell r="Z625">
            <v>40111072</v>
          </cell>
          <cell r="AA625">
            <v>44448514</v>
          </cell>
          <cell r="AB625" t="str">
            <v>ERPT</v>
          </cell>
          <cell r="AC625">
            <v>1101</v>
          </cell>
          <cell r="AD625">
            <v>2</v>
          </cell>
          <cell r="AE625">
            <v>5929813</v>
          </cell>
        </row>
        <row r="626">
          <cell r="A626" t="str">
            <v>SSE</v>
          </cell>
          <cell r="B626">
            <v>3</v>
          </cell>
          <cell r="C626" t="str">
            <v>DRAS</v>
          </cell>
          <cell r="D626">
            <v>31</v>
          </cell>
          <cell r="E626">
            <v>5</v>
          </cell>
          <cell r="F626" t="str">
            <v>A4</v>
          </cell>
          <cell r="G626">
            <v>21</v>
          </cell>
          <cell r="H626">
            <v>1</v>
          </cell>
          <cell r="I626">
            <v>20448</v>
          </cell>
          <cell r="J626">
            <v>546</v>
          </cell>
          <cell r="K626">
            <v>19902</v>
          </cell>
          <cell r="L626">
            <v>110</v>
          </cell>
          <cell r="M626">
            <v>110</v>
          </cell>
          <cell r="N626">
            <v>0</v>
          </cell>
          <cell r="O626">
            <v>162077</v>
          </cell>
          <cell r="P626">
            <v>75973</v>
          </cell>
          <cell r="Q626">
            <v>2855</v>
          </cell>
          <cell r="R626">
            <v>0</v>
          </cell>
          <cell r="S626">
            <v>0</v>
          </cell>
          <cell r="T626">
            <v>0</v>
          </cell>
          <cell r="U626">
            <v>60572</v>
          </cell>
          <cell r="V626">
            <v>0</v>
          </cell>
          <cell r="W626">
            <v>1381</v>
          </cell>
          <cell r="X626">
            <v>0</v>
          </cell>
          <cell r="Y626">
            <v>0</v>
          </cell>
          <cell r="Z626">
            <v>242286</v>
          </cell>
          <cell r="AA626">
            <v>242286</v>
          </cell>
          <cell r="AB626" t="str">
            <v>ERPT</v>
          </cell>
          <cell r="AC626">
            <v>1101</v>
          </cell>
          <cell r="AD626">
            <v>2</v>
          </cell>
          <cell r="AE626">
            <v>20448</v>
          </cell>
        </row>
        <row r="627">
          <cell r="A627" t="str">
            <v>SSE</v>
          </cell>
          <cell r="B627">
            <v>3</v>
          </cell>
          <cell r="C627" t="str">
            <v>DRAS</v>
          </cell>
          <cell r="D627">
            <v>31</v>
          </cell>
          <cell r="E627">
            <v>5</v>
          </cell>
          <cell r="F627" t="str">
            <v>A4</v>
          </cell>
          <cell r="G627">
            <v>20</v>
          </cell>
          <cell r="H627">
            <v>39</v>
          </cell>
          <cell r="I627">
            <v>347744</v>
          </cell>
          <cell r="J627">
            <v>0</v>
          </cell>
          <cell r="K627">
            <v>0</v>
          </cell>
          <cell r="L627">
            <v>1549</v>
          </cell>
          <cell r="M627">
            <v>0</v>
          </cell>
          <cell r="N627">
            <v>0</v>
          </cell>
          <cell r="O627">
            <v>3911936</v>
          </cell>
          <cell r="P627">
            <v>1192392</v>
          </cell>
          <cell r="Q627">
            <v>553529</v>
          </cell>
          <cell r="R627">
            <v>28811</v>
          </cell>
          <cell r="S627">
            <v>0</v>
          </cell>
          <cell r="T627">
            <v>1071309</v>
          </cell>
          <cell r="U627">
            <v>1386206</v>
          </cell>
          <cell r="V627">
            <v>0</v>
          </cell>
          <cell r="W627">
            <v>225603</v>
          </cell>
          <cell r="X627">
            <v>0</v>
          </cell>
          <cell r="Y627">
            <v>0</v>
          </cell>
          <cell r="Z627">
            <v>5883460</v>
          </cell>
          <cell r="AA627">
            <v>6983580</v>
          </cell>
          <cell r="AB627" t="str">
            <v>ERPT</v>
          </cell>
          <cell r="AC627">
            <v>1101</v>
          </cell>
          <cell r="AD627">
            <v>2</v>
          </cell>
          <cell r="AE627">
            <v>347744</v>
          </cell>
        </row>
        <row r="628">
          <cell r="A628" t="str">
            <v>SSE</v>
          </cell>
          <cell r="B628">
            <v>3</v>
          </cell>
          <cell r="C628" t="str">
            <v>DRAS</v>
          </cell>
          <cell r="D628">
            <v>31</v>
          </cell>
          <cell r="E628">
            <v>5</v>
          </cell>
          <cell r="F628" t="str">
            <v xml:space="preserve">B </v>
          </cell>
          <cell r="G628">
            <v>0</v>
          </cell>
          <cell r="H628">
            <v>787</v>
          </cell>
          <cell r="I628">
            <v>345403</v>
          </cell>
          <cell r="J628">
            <v>0</v>
          </cell>
          <cell r="K628">
            <v>0</v>
          </cell>
          <cell r="L628">
            <v>0</v>
          </cell>
          <cell r="M628">
            <v>0</v>
          </cell>
          <cell r="N628">
            <v>0</v>
          </cell>
          <cell r="O628">
            <v>6433303</v>
          </cell>
          <cell r="P628">
            <v>0</v>
          </cell>
          <cell r="Q628">
            <v>0</v>
          </cell>
          <cell r="R628">
            <v>78139</v>
          </cell>
          <cell r="S628">
            <v>0</v>
          </cell>
          <cell r="T628">
            <v>505174</v>
          </cell>
          <cell r="U628">
            <v>1040320</v>
          </cell>
          <cell r="V628">
            <v>2822</v>
          </cell>
          <cell r="W628">
            <v>0</v>
          </cell>
          <cell r="X628">
            <v>0</v>
          </cell>
          <cell r="Y628">
            <v>0</v>
          </cell>
          <cell r="Z628">
            <v>6433303</v>
          </cell>
          <cell r="AA628">
            <v>7019438</v>
          </cell>
          <cell r="AB628" t="str">
            <v>ERPT</v>
          </cell>
          <cell r="AC628">
            <v>1101</v>
          </cell>
          <cell r="AD628">
            <v>2</v>
          </cell>
          <cell r="AE628">
            <v>339938</v>
          </cell>
        </row>
        <row r="629">
          <cell r="A629" t="str">
            <v>SSE</v>
          </cell>
          <cell r="B629">
            <v>3</v>
          </cell>
          <cell r="C629" t="str">
            <v>DRAS</v>
          </cell>
          <cell r="D629">
            <v>31</v>
          </cell>
          <cell r="E629">
            <v>6</v>
          </cell>
          <cell r="F629" t="str">
            <v xml:space="preserve">B </v>
          </cell>
          <cell r="G629">
            <v>0</v>
          </cell>
          <cell r="H629">
            <v>117</v>
          </cell>
          <cell r="I629">
            <v>757011</v>
          </cell>
          <cell r="J629">
            <v>0</v>
          </cell>
          <cell r="K629">
            <v>0</v>
          </cell>
          <cell r="L629">
            <v>0</v>
          </cell>
          <cell r="M629">
            <v>0</v>
          </cell>
          <cell r="N629">
            <v>0</v>
          </cell>
          <cell r="O629">
            <v>8829903</v>
          </cell>
          <cell r="P629">
            <v>0</v>
          </cell>
          <cell r="Q629">
            <v>0</v>
          </cell>
          <cell r="R629">
            <v>160428</v>
          </cell>
          <cell r="S629">
            <v>0</v>
          </cell>
          <cell r="T629">
            <v>0</v>
          </cell>
          <cell r="U629">
            <v>2207473</v>
          </cell>
          <cell r="V629">
            <v>0</v>
          </cell>
          <cell r="W629">
            <v>0</v>
          </cell>
          <cell r="X629">
            <v>0</v>
          </cell>
          <cell r="Y629">
            <v>0</v>
          </cell>
          <cell r="Z629">
            <v>8829903</v>
          </cell>
          <cell r="AA629">
            <v>8990331</v>
          </cell>
          <cell r="AB629" t="str">
            <v>ERPT</v>
          </cell>
          <cell r="AC629">
            <v>1101</v>
          </cell>
          <cell r="AD629">
            <v>2</v>
          </cell>
          <cell r="AE629">
            <v>757011</v>
          </cell>
        </row>
        <row r="630">
          <cell r="A630" t="str">
            <v>SSE</v>
          </cell>
          <cell r="B630">
            <v>3</v>
          </cell>
          <cell r="C630" t="str">
            <v>DRAS</v>
          </cell>
          <cell r="D630">
            <v>31</v>
          </cell>
          <cell r="E630">
            <v>7</v>
          </cell>
          <cell r="F630" t="str">
            <v>A4</v>
          </cell>
          <cell r="G630">
            <v>22</v>
          </cell>
          <cell r="H630">
            <v>2</v>
          </cell>
          <cell r="I630">
            <v>570084</v>
          </cell>
          <cell r="J630">
            <v>49186</v>
          </cell>
          <cell r="K630">
            <v>520898</v>
          </cell>
          <cell r="L630">
            <v>1670</v>
          </cell>
          <cell r="M630">
            <v>845</v>
          </cell>
          <cell r="N630">
            <v>825</v>
          </cell>
          <cell r="O630">
            <v>3426491</v>
          </cell>
          <cell r="P630">
            <v>1947733</v>
          </cell>
          <cell r="Q630">
            <v>245574</v>
          </cell>
          <cell r="R630">
            <v>0</v>
          </cell>
          <cell r="S630">
            <v>0</v>
          </cell>
          <cell r="T630">
            <v>0</v>
          </cell>
          <cell r="U630">
            <v>1443083</v>
          </cell>
          <cell r="V630">
            <v>0</v>
          </cell>
          <cell r="W630">
            <v>152533</v>
          </cell>
          <cell r="X630">
            <v>0</v>
          </cell>
          <cell r="Y630">
            <v>0</v>
          </cell>
          <cell r="Z630">
            <v>5772331</v>
          </cell>
          <cell r="AA630">
            <v>5772331</v>
          </cell>
          <cell r="AB630" t="str">
            <v>ERPT</v>
          </cell>
          <cell r="AC630">
            <v>1101</v>
          </cell>
          <cell r="AD630">
            <v>2</v>
          </cell>
          <cell r="AE630">
            <v>570084</v>
          </cell>
        </row>
        <row r="631">
          <cell r="A631" t="str">
            <v>SSE</v>
          </cell>
          <cell r="B631">
            <v>3</v>
          </cell>
          <cell r="C631" t="str">
            <v>DRAS</v>
          </cell>
          <cell r="D631">
            <v>31</v>
          </cell>
          <cell r="E631">
            <v>7</v>
          </cell>
          <cell r="F631" t="str">
            <v>A4</v>
          </cell>
          <cell r="G631">
            <v>20</v>
          </cell>
          <cell r="H631">
            <v>6</v>
          </cell>
          <cell r="I631">
            <v>292947</v>
          </cell>
          <cell r="J631">
            <v>0</v>
          </cell>
          <cell r="K631">
            <v>0</v>
          </cell>
          <cell r="L631">
            <v>946</v>
          </cell>
          <cell r="M631">
            <v>0</v>
          </cell>
          <cell r="N631">
            <v>0</v>
          </cell>
          <cell r="O631">
            <v>2857211</v>
          </cell>
          <cell r="P631">
            <v>658688</v>
          </cell>
          <cell r="Q631">
            <v>26647</v>
          </cell>
          <cell r="R631">
            <v>0</v>
          </cell>
          <cell r="S631">
            <v>0</v>
          </cell>
          <cell r="T631">
            <v>0</v>
          </cell>
          <cell r="U631">
            <v>886633</v>
          </cell>
          <cell r="V631">
            <v>0</v>
          </cell>
          <cell r="W631">
            <v>3984</v>
          </cell>
          <cell r="X631">
            <v>0</v>
          </cell>
          <cell r="Y631">
            <v>0</v>
          </cell>
          <cell r="Z631">
            <v>3546530</v>
          </cell>
          <cell r="AA631">
            <v>3546530</v>
          </cell>
          <cell r="AB631" t="str">
            <v>ERPT</v>
          </cell>
          <cell r="AC631">
            <v>1101</v>
          </cell>
          <cell r="AD631">
            <v>2</v>
          </cell>
          <cell r="AE631">
            <v>292947</v>
          </cell>
        </row>
        <row r="632">
          <cell r="A632" t="str">
            <v>SSE</v>
          </cell>
          <cell r="B632">
            <v>3</v>
          </cell>
          <cell r="C632" t="str">
            <v>DRAS</v>
          </cell>
          <cell r="D632">
            <v>31</v>
          </cell>
          <cell r="E632">
            <v>7</v>
          </cell>
          <cell r="F632" t="str">
            <v xml:space="preserve">B </v>
          </cell>
          <cell r="G632">
            <v>0</v>
          </cell>
          <cell r="H632">
            <v>73</v>
          </cell>
          <cell r="I632">
            <v>61870</v>
          </cell>
          <cell r="J632">
            <v>0</v>
          </cell>
          <cell r="K632">
            <v>0</v>
          </cell>
          <cell r="L632">
            <v>0</v>
          </cell>
          <cell r="M632">
            <v>0</v>
          </cell>
          <cell r="N632">
            <v>0</v>
          </cell>
          <cell r="O632">
            <v>1094778</v>
          </cell>
          <cell r="P632">
            <v>0</v>
          </cell>
          <cell r="Q632">
            <v>0</v>
          </cell>
          <cell r="R632">
            <v>20447</v>
          </cell>
          <cell r="S632">
            <v>0</v>
          </cell>
          <cell r="T632">
            <v>0</v>
          </cell>
          <cell r="U632">
            <v>273695</v>
          </cell>
          <cell r="V632">
            <v>1226</v>
          </cell>
          <cell r="W632">
            <v>0</v>
          </cell>
          <cell r="X632">
            <v>0</v>
          </cell>
          <cell r="Y632">
            <v>0</v>
          </cell>
          <cell r="Z632">
            <v>1094778</v>
          </cell>
          <cell r="AA632">
            <v>1116451</v>
          </cell>
          <cell r="AB632" t="str">
            <v>ERPT</v>
          </cell>
          <cell r="AC632">
            <v>1101</v>
          </cell>
          <cell r="AD632">
            <v>2</v>
          </cell>
          <cell r="AE632">
            <v>60747</v>
          </cell>
        </row>
        <row r="633">
          <cell r="A633" t="str">
            <v>SSE</v>
          </cell>
          <cell r="B633">
            <v>3</v>
          </cell>
          <cell r="C633" t="str">
            <v>DRAS</v>
          </cell>
          <cell r="D633">
            <v>31</v>
          </cell>
          <cell r="E633">
            <v>8</v>
          </cell>
          <cell r="F633" t="str">
            <v>A4</v>
          </cell>
          <cell r="G633">
            <v>20</v>
          </cell>
          <cell r="H633">
            <v>1</v>
          </cell>
          <cell r="I633">
            <v>14104</v>
          </cell>
          <cell r="J633">
            <v>0</v>
          </cell>
          <cell r="K633">
            <v>0</v>
          </cell>
          <cell r="L633">
            <v>61</v>
          </cell>
          <cell r="M633">
            <v>0</v>
          </cell>
          <cell r="N633">
            <v>0</v>
          </cell>
          <cell r="O633">
            <v>161839</v>
          </cell>
          <cell r="P633">
            <v>47743</v>
          </cell>
          <cell r="Q633">
            <v>0</v>
          </cell>
          <cell r="R633">
            <v>0</v>
          </cell>
          <cell r="S633">
            <v>0</v>
          </cell>
          <cell r="T633">
            <v>0</v>
          </cell>
          <cell r="U633">
            <v>52396</v>
          </cell>
          <cell r="V633">
            <v>0</v>
          </cell>
          <cell r="W633">
            <v>0</v>
          </cell>
          <cell r="X633">
            <v>0</v>
          </cell>
          <cell r="Y633">
            <v>0</v>
          </cell>
          <cell r="Z633">
            <v>209582</v>
          </cell>
          <cell r="AA633">
            <v>209582</v>
          </cell>
          <cell r="AB633" t="str">
            <v>ERPT</v>
          </cell>
          <cell r="AC633">
            <v>1101</v>
          </cell>
          <cell r="AD633">
            <v>2</v>
          </cell>
          <cell r="AE633">
            <v>14104</v>
          </cell>
        </row>
        <row r="634">
          <cell r="A634" t="str">
            <v>SSE</v>
          </cell>
          <cell r="B634">
            <v>3</v>
          </cell>
          <cell r="C634" t="str">
            <v>DRAS</v>
          </cell>
          <cell r="D634">
            <v>31</v>
          </cell>
          <cell r="E634">
            <v>8</v>
          </cell>
          <cell r="F634" t="str">
            <v xml:space="preserve">B </v>
          </cell>
          <cell r="G634">
            <v>0</v>
          </cell>
          <cell r="H634">
            <v>16</v>
          </cell>
          <cell r="I634">
            <v>11836</v>
          </cell>
          <cell r="J634">
            <v>0</v>
          </cell>
          <cell r="K634">
            <v>0</v>
          </cell>
          <cell r="L634">
            <v>0</v>
          </cell>
          <cell r="M634">
            <v>0</v>
          </cell>
          <cell r="N634">
            <v>0</v>
          </cell>
          <cell r="O634">
            <v>246410</v>
          </cell>
          <cell r="P634">
            <v>0</v>
          </cell>
          <cell r="Q634">
            <v>0</v>
          </cell>
          <cell r="R634">
            <v>0</v>
          </cell>
          <cell r="S634">
            <v>0</v>
          </cell>
          <cell r="T634">
            <v>0</v>
          </cell>
          <cell r="U634">
            <v>61603</v>
          </cell>
          <cell r="V634">
            <v>0</v>
          </cell>
          <cell r="W634">
            <v>0</v>
          </cell>
          <cell r="X634">
            <v>0</v>
          </cell>
          <cell r="Y634">
            <v>0</v>
          </cell>
          <cell r="Z634">
            <v>246410</v>
          </cell>
          <cell r="AA634">
            <v>246410</v>
          </cell>
          <cell r="AB634" t="str">
            <v>ERPT</v>
          </cell>
          <cell r="AC634">
            <v>1101</v>
          </cell>
          <cell r="AD634">
            <v>2</v>
          </cell>
          <cell r="AE634">
            <v>11727</v>
          </cell>
        </row>
        <row r="635">
          <cell r="A635" t="str">
            <v>SSE</v>
          </cell>
          <cell r="B635">
            <v>3</v>
          </cell>
          <cell r="C635" t="str">
            <v>DRAS</v>
          </cell>
          <cell r="D635">
            <v>31</v>
          </cell>
          <cell r="E635">
            <v>90</v>
          </cell>
          <cell r="F635" t="str">
            <v>A4</v>
          </cell>
          <cell r="G635">
            <v>20</v>
          </cell>
          <cell r="H635">
            <v>4</v>
          </cell>
          <cell r="I635">
            <v>179166</v>
          </cell>
          <cell r="J635">
            <v>0</v>
          </cell>
          <cell r="K635">
            <v>0</v>
          </cell>
          <cell r="L635">
            <v>318</v>
          </cell>
          <cell r="M635">
            <v>0</v>
          </cell>
          <cell r="N635">
            <v>0</v>
          </cell>
          <cell r="O635">
            <v>484039</v>
          </cell>
          <cell r="P635">
            <v>271550</v>
          </cell>
          <cell r="Q635">
            <v>0</v>
          </cell>
          <cell r="R635">
            <v>0</v>
          </cell>
          <cell r="S635">
            <v>0</v>
          </cell>
          <cell r="T635">
            <v>0</v>
          </cell>
          <cell r="U635">
            <v>0</v>
          </cell>
          <cell r="V635">
            <v>0</v>
          </cell>
          <cell r="W635">
            <v>0</v>
          </cell>
          <cell r="X635">
            <v>0</v>
          </cell>
          <cell r="Y635">
            <v>0</v>
          </cell>
          <cell r="Z635">
            <v>755589</v>
          </cell>
          <cell r="AA635">
            <v>755589</v>
          </cell>
          <cell r="AB635" t="str">
            <v>ERPT</v>
          </cell>
          <cell r="AC635">
            <v>1101</v>
          </cell>
          <cell r="AD635">
            <v>2</v>
          </cell>
          <cell r="AE635">
            <v>179166</v>
          </cell>
        </row>
        <row r="636">
          <cell r="A636" t="str">
            <v>SSE</v>
          </cell>
          <cell r="B636">
            <v>3</v>
          </cell>
          <cell r="C636" t="str">
            <v>DRAS</v>
          </cell>
          <cell r="D636">
            <v>32</v>
          </cell>
          <cell r="E636">
            <v>1</v>
          </cell>
          <cell r="F636" t="str">
            <v xml:space="preserve">B </v>
          </cell>
          <cell r="G636">
            <v>1</v>
          </cell>
          <cell r="H636">
            <v>9362</v>
          </cell>
          <cell r="I636">
            <v>192539</v>
          </cell>
          <cell r="J636">
            <v>0</v>
          </cell>
          <cell r="K636">
            <v>0</v>
          </cell>
          <cell r="L636">
            <v>0</v>
          </cell>
          <cell r="M636">
            <v>0</v>
          </cell>
          <cell r="N636">
            <v>0</v>
          </cell>
          <cell r="O636">
            <v>3106445</v>
          </cell>
          <cell r="P636">
            <v>0</v>
          </cell>
          <cell r="Q636">
            <v>0</v>
          </cell>
          <cell r="R636">
            <v>35018</v>
          </cell>
          <cell r="S636">
            <v>0</v>
          </cell>
          <cell r="T636">
            <v>354872</v>
          </cell>
          <cell r="U636">
            <v>0</v>
          </cell>
          <cell r="V636">
            <v>21339</v>
          </cell>
          <cell r="W636">
            <v>0</v>
          </cell>
          <cell r="X636">
            <v>0</v>
          </cell>
          <cell r="Y636">
            <v>95223</v>
          </cell>
          <cell r="Z636">
            <v>3106445</v>
          </cell>
          <cell r="AA636">
            <v>3612897</v>
          </cell>
          <cell r="AB636" t="str">
            <v>EROU</v>
          </cell>
          <cell r="AC636">
            <v>1101</v>
          </cell>
          <cell r="AD636">
            <v>2</v>
          </cell>
          <cell r="AE636">
            <v>146719</v>
          </cell>
        </row>
        <row r="637">
          <cell r="A637" t="str">
            <v>SSE</v>
          </cell>
          <cell r="B637">
            <v>3</v>
          </cell>
          <cell r="C637" t="str">
            <v>DRAS</v>
          </cell>
          <cell r="D637">
            <v>32</v>
          </cell>
          <cell r="E637">
            <v>1</v>
          </cell>
          <cell r="F637" t="str">
            <v xml:space="preserve">B </v>
          </cell>
          <cell r="G637">
            <v>2</v>
          </cell>
          <cell r="H637">
            <v>3190</v>
          </cell>
          <cell r="I637">
            <v>128149</v>
          </cell>
          <cell r="J637">
            <v>0</v>
          </cell>
          <cell r="K637">
            <v>0</v>
          </cell>
          <cell r="L637">
            <v>0</v>
          </cell>
          <cell r="M637">
            <v>0</v>
          </cell>
          <cell r="N637">
            <v>0</v>
          </cell>
          <cell r="O637">
            <v>2485507</v>
          </cell>
          <cell r="P637">
            <v>0</v>
          </cell>
          <cell r="Q637">
            <v>0</v>
          </cell>
          <cell r="R637">
            <v>23996</v>
          </cell>
          <cell r="S637">
            <v>0</v>
          </cell>
          <cell r="T637">
            <v>64730</v>
          </cell>
          <cell r="U637">
            <v>422420</v>
          </cell>
          <cell r="V637">
            <v>5361</v>
          </cell>
          <cell r="W637">
            <v>0</v>
          </cell>
          <cell r="X637">
            <v>0</v>
          </cell>
          <cell r="Y637">
            <v>124015</v>
          </cell>
          <cell r="Z637">
            <v>2485507</v>
          </cell>
          <cell r="AA637">
            <v>2703609</v>
          </cell>
          <cell r="AB637" t="str">
            <v>EROU</v>
          </cell>
          <cell r="AC637">
            <v>1101</v>
          </cell>
          <cell r="AD637">
            <v>2</v>
          </cell>
          <cell r="AE637">
            <v>128149</v>
          </cell>
        </row>
        <row r="638">
          <cell r="A638" t="str">
            <v>SSE</v>
          </cell>
          <cell r="B638">
            <v>3</v>
          </cell>
          <cell r="C638" t="str">
            <v>DRAS</v>
          </cell>
          <cell r="D638">
            <v>32</v>
          </cell>
          <cell r="E638">
            <v>1</v>
          </cell>
          <cell r="F638" t="str">
            <v xml:space="preserve">B </v>
          </cell>
          <cell r="G638">
            <v>3</v>
          </cell>
          <cell r="H638">
            <v>6501</v>
          </cell>
          <cell r="I638">
            <v>471536</v>
          </cell>
          <cell r="J638">
            <v>0</v>
          </cell>
          <cell r="K638">
            <v>0</v>
          </cell>
          <cell r="L638">
            <v>0</v>
          </cell>
          <cell r="M638">
            <v>0</v>
          </cell>
          <cell r="N638">
            <v>0</v>
          </cell>
          <cell r="O638">
            <v>9143423</v>
          </cell>
          <cell r="P638">
            <v>0</v>
          </cell>
          <cell r="Q638">
            <v>0</v>
          </cell>
          <cell r="R638">
            <v>78633</v>
          </cell>
          <cell r="S638">
            <v>0</v>
          </cell>
          <cell r="T638">
            <v>167557</v>
          </cell>
          <cell r="U638">
            <v>1554367</v>
          </cell>
          <cell r="V638">
            <v>6957</v>
          </cell>
          <cell r="W638">
            <v>0</v>
          </cell>
          <cell r="X638">
            <v>0</v>
          </cell>
          <cell r="Y638">
            <v>382006</v>
          </cell>
          <cell r="Z638">
            <v>9143423</v>
          </cell>
          <cell r="AA638">
            <v>9778576</v>
          </cell>
          <cell r="AB638" t="str">
            <v>EROU</v>
          </cell>
          <cell r="AC638">
            <v>1101</v>
          </cell>
          <cell r="AD638">
            <v>2</v>
          </cell>
          <cell r="AE638">
            <v>471246</v>
          </cell>
        </row>
        <row r="639">
          <cell r="A639" t="str">
            <v>SSE</v>
          </cell>
          <cell r="B639">
            <v>3</v>
          </cell>
          <cell r="C639" t="str">
            <v>DRAS</v>
          </cell>
          <cell r="D639">
            <v>32</v>
          </cell>
          <cell r="E639">
            <v>1</v>
          </cell>
          <cell r="F639" t="str">
            <v xml:space="preserve">B </v>
          </cell>
          <cell r="G639">
            <v>4</v>
          </cell>
          <cell r="H639">
            <v>1980</v>
          </cell>
          <cell r="I639">
            <v>233607</v>
          </cell>
          <cell r="J639">
            <v>0</v>
          </cell>
          <cell r="K639">
            <v>0</v>
          </cell>
          <cell r="L639">
            <v>0</v>
          </cell>
          <cell r="M639">
            <v>0</v>
          </cell>
          <cell r="N639">
            <v>0</v>
          </cell>
          <cell r="O639">
            <v>4531186</v>
          </cell>
          <cell r="P639">
            <v>0</v>
          </cell>
          <cell r="Q639">
            <v>0</v>
          </cell>
          <cell r="R639">
            <v>42666</v>
          </cell>
          <cell r="S639">
            <v>0</v>
          </cell>
          <cell r="T639">
            <v>62577</v>
          </cell>
          <cell r="U639">
            <v>770319</v>
          </cell>
          <cell r="V639">
            <v>1035</v>
          </cell>
          <cell r="W639">
            <v>0</v>
          </cell>
          <cell r="X639">
            <v>0</v>
          </cell>
          <cell r="Y639">
            <v>216972</v>
          </cell>
          <cell r="Z639">
            <v>4531186</v>
          </cell>
          <cell r="AA639">
            <v>4854436</v>
          </cell>
          <cell r="AB639" t="str">
            <v>EROU</v>
          </cell>
          <cell r="AC639">
            <v>1101</v>
          </cell>
          <cell r="AD639">
            <v>2</v>
          </cell>
          <cell r="AE639">
            <v>233607</v>
          </cell>
        </row>
        <row r="640">
          <cell r="A640" t="str">
            <v>SSE</v>
          </cell>
          <cell r="B640">
            <v>3</v>
          </cell>
          <cell r="C640" t="str">
            <v>DRAS</v>
          </cell>
          <cell r="D640">
            <v>32</v>
          </cell>
          <cell r="E640">
            <v>1</v>
          </cell>
          <cell r="F640" t="str">
            <v xml:space="preserve">B </v>
          </cell>
          <cell r="G640">
            <v>5</v>
          </cell>
          <cell r="H640">
            <v>491</v>
          </cell>
          <cell r="I640">
            <v>83747</v>
          </cell>
          <cell r="J640">
            <v>0</v>
          </cell>
          <cell r="K640">
            <v>0</v>
          </cell>
          <cell r="L640">
            <v>0</v>
          </cell>
          <cell r="M640">
            <v>0</v>
          </cell>
          <cell r="N640">
            <v>0</v>
          </cell>
          <cell r="O640">
            <v>1624296</v>
          </cell>
          <cell r="P640">
            <v>0</v>
          </cell>
          <cell r="Q640">
            <v>0</v>
          </cell>
          <cell r="R640">
            <v>13607</v>
          </cell>
          <cell r="S640">
            <v>0</v>
          </cell>
          <cell r="T640">
            <v>31731</v>
          </cell>
          <cell r="U640">
            <v>276139</v>
          </cell>
          <cell r="V640">
            <v>377</v>
          </cell>
          <cell r="W640">
            <v>0</v>
          </cell>
          <cell r="X640">
            <v>0</v>
          </cell>
          <cell r="Y640">
            <v>94973</v>
          </cell>
          <cell r="Z640">
            <v>1624296</v>
          </cell>
          <cell r="AA640">
            <v>1764984</v>
          </cell>
          <cell r="AB640" t="str">
            <v>EROU</v>
          </cell>
          <cell r="AC640">
            <v>1101</v>
          </cell>
          <cell r="AD640">
            <v>2</v>
          </cell>
          <cell r="AE640">
            <v>83747</v>
          </cell>
        </row>
        <row r="641">
          <cell r="A641" t="str">
            <v>SSE</v>
          </cell>
          <cell r="B641">
            <v>3</v>
          </cell>
          <cell r="C641" t="str">
            <v>DRAS</v>
          </cell>
          <cell r="D641">
            <v>32</v>
          </cell>
          <cell r="E641">
            <v>1</v>
          </cell>
          <cell r="F641" t="str">
            <v xml:space="preserve">B </v>
          </cell>
          <cell r="G641">
            <v>6</v>
          </cell>
          <cell r="H641">
            <v>311</v>
          </cell>
          <cell r="I641">
            <v>73502</v>
          </cell>
          <cell r="J641">
            <v>0</v>
          </cell>
          <cell r="K641">
            <v>0</v>
          </cell>
          <cell r="L641">
            <v>0</v>
          </cell>
          <cell r="M641">
            <v>0</v>
          </cell>
          <cell r="N641">
            <v>0</v>
          </cell>
          <cell r="O641">
            <v>1425566</v>
          </cell>
          <cell r="P641">
            <v>0</v>
          </cell>
          <cell r="Q641">
            <v>0</v>
          </cell>
          <cell r="R641">
            <v>13220</v>
          </cell>
          <cell r="S641">
            <v>0</v>
          </cell>
          <cell r="T641">
            <v>43616</v>
          </cell>
          <cell r="U641">
            <v>242466</v>
          </cell>
          <cell r="V641">
            <v>754</v>
          </cell>
          <cell r="W641">
            <v>0</v>
          </cell>
          <cell r="X641">
            <v>0</v>
          </cell>
          <cell r="Y641">
            <v>54593</v>
          </cell>
          <cell r="Z641">
            <v>1425566</v>
          </cell>
          <cell r="AA641">
            <v>1537749</v>
          </cell>
          <cell r="AB641" t="str">
            <v>EROU</v>
          </cell>
          <cell r="AC641">
            <v>1101</v>
          </cell>
          <cell r="AD641">
            <v>2</v>
          </cell>
          <cell r="AE641">
            <v>73502</v>
          </cell>
        </row>
        <row r="642">
          <cell r="A642" t="str">
            <v>SSE</v>
          </cell>
          <cell r="B642">
            <v>3</v>
          </cell>
          <cell r="C642" t="str">
            <v>DRAS</v>
          </cell>
          <cell r="D642">
            <v>32</v>
          </cell>
          <cell r="E642">
            <v>1</v>
          </cell>
          <cell r="F642" t="str">
            <v xml:space="preserve">B </v>
          </cell>
          <cell r="G642">
            <v>7</v>
          </cell>
          <cell r="H642">
            <v>91</v>
          </cell>
          <cell r="I642">
            <v>30880</v>
          </cell>
          <cell r="J642">
            <v>0</v>
          </cell>
          <cell r="K642">
            <v>0</v>
          </cell>
          <cell r="L642">
            <v>0</v>
          </cell>
          <cell r="M642">
            <v>0</v>
          </cell>
          <cell r="N642">
            <v>0</v>
          </cell>
          <cell r="O642">
            <v>621446</v>
          </cell>
          <cell r="P642">
            <v>0</v>
          </cell>
          <cell r="Q642">
            <v>0</v>
          </cell>
          <cell r="R642">
            <v>4029</v>
          </cell>
          <cell r="S642">
            <v>0</v>
          </cell>
          <cell r="T642">
            <v>18429</v>
          </cell>
          <cell r="U642">
            <v>124342</v>
          </cell>
          <cell r="V642">
            <v>188</v>
          </cell>
          <cell r="W642">
            <v>0</v>
          </cell>
          <cell r="X642">
            <v>0</v>
          </cell>
          <cell r="Y642">
            <v>21883</v>
          </cell>
          <cell r="Z642">
            <v>621446</v>
          </cell>
          <cell r="AA642">
            <v>665975</v>
          </cell>
          <cell r="AB642" t="str">
            <v>EROU</v>
          </cell>
          <cell r="AC642">
            <v>1101</v>
          </cell>
          <cell r="AD642">
            <v>2</v>
          </cell>
          <cell r="AE642">
            <v>30880</v>
          </cell>
        </row>
        <row r="643">
          <cell r="A643" t="str">
            <v>SSE</v>
          </cell>
          <cell r="B643">
            <v>3</v>
          </cell>
          <cell r="C643" t="str">
            <v>DRAS</v>
          </cell>
          <cell r="D643">
            <v>32</v>
          </cell>
          <cell r="E643">
            <v>1</v>
          </cell>
          <cell r="F643" t="str">
            <v xml:space="preserve">B </v>
          </cell>
          <cell r="G643">
            <v>8</v>
          </cell>
          <cell r="H643">
            <v>54</v>
          </cell>
          <cell r="I643">
            <v>23386</v>
          </cell>
          <cell r="J643">
            <v>0</v>
          </cell>
          <cell r="K643">
            <v>0</v>
          </cell>
          <cell r="L643">
            <v>0</v>
          </cell>
          <cell r="M643">
            <v>0</v>
          </cell>
          <cell r="N643">
            <v>0</v>
          </cell>
          <cell r="O643">
            <v>470595</v>
          </cell>
          <cell r="P643">
            <v>0</v>
          </cell>
          <cell r="Q643">
            <v>0</v>
          </cell>
          <cell r="R643">
            <v>2967</v>
          </cell>
          <cell r="S643">
            <v>0</v>
          </cell>
          <cell r="T643">
            <v>4715</v>
          </cell>
          <cell r="U643">
            <v>94149</v>
          </cell>
          <cell r="V643">
            <v>0</v>
          </cell>
          <cell r="W643">
            <v>0</v>
          </cell>
          <cell r="X643">
            <v>0</v>
          </cell>
          <cell r="Y643">
            <v>11784</v>
          </cell>
          <cell r="Z643">
            <v>470595</v>
          </cell>
          <cell r="AA643">
            <v>490061</v>
          </cell>
          <cell r="AB643" t="str">
            <v>EROU</v>
          </cell>
          <cell r="AC643">
            <v>1101</v>
          </cell>
          <cell r="AD643">
            <v>2</v>
          </cell>
          <cell r="AE643">
            <v>23386</v>
          </cell>
        </row>
        <row r="644">
          <cell r="A644" t="str">
            <v>SSE</v>
          </cell>
          <cell r="B644">
            <v>3</v>
          </cell>
          <cell r="C644" t="str">
            <v>DRAS</v>
          </cell>
          <cell r="D644">
            <v>32</v>
          </cell>
          <cell r="E644">
            <v>1</v>
          </cell>
          <cell r="F644" t="str">
            <v xml:space="preserve">B </v>
          </cell>
          <cell r="G644">
            <v>9</v>
          </cell>
          <cell r="H644">
            <v>45</v>
          </cell>
          <cell r="I644">
            <v>29776</v>
          </cell>
          <cell r="J644">
            <v>0</v>
          </cell>
          <cell r="K644">
            <v>0</v>
          </cell>
          <cell r="L644">
            <v>0</v>
          </cell>
          <cell r="M644">
            <v>0</v>
          </cell>
          <cell r="N644">
            <v>0</v>
          </cell>
          <cell r="O644">
            <v>640757</v>
          </cell>
          <cell r="P644">
            <v>0</v>
          </cell>
          <cell r="Q644">
            <v>0</v>
          </cell>
          <cell r="R644">
            <v>5929</v>
          </cell>
          <cell r="S644">
            <v>0</v>
          </cell>
          <cell r="T644">
            <v>12154</v>
          </cell>
          <cell r="U644">
            <v>160238</v>
          </cell>
          <cell r="V644">
            <v>0</v>
          </cell>
          <cell r="W644">
            <v>0</v>
          </cell>
          <cell r="X644">
            <v>0</v>
          </cell>
          <cell r="Y644">
            <v>12641</v>
          </cell>
          <cell r="Z644">
            <v>640757</v>
          </cell>
          <cell r="AA644">
            <v>671481</v>
          </cell>
          <cell r="AB644" t="str">
            <v>EROU</v>
          </cell>
          <cell r="AC644">
            <v>1101</v>
          </cell>
          <cell r="AD644">
            <v>2</v>
          </cell>
          <cell r="AE644">
            <v>29776</v>
          </cell>
        </row>
        <row r="645">
          <cell r="A645" t="str">
            <v>SSE</v>
          </cell>
          <cell r="B645">
            <v>3</v>
          </cell>
          <cell r="C645" t="str">
            <v>DRAS</v>
          </cell>
          <cell r="D645">
            <v>32</v>
          </cell>
          <cell r="E645">
            <v>1</v>
          </cell>
          <cell r="F645" t="str">
            <v xml:space="preserve">B </v>
          </cell>
          <cell r="G645">
            <v>10</v>
          </cell>
          <cell r="H645">
            <v>10</v>
          </cell>
          <cell r="I645">
            <v>-15193</v>
          </cell>
          <cell r="J645">
            <v>0</v>
          </cell>
          <cell r="K645">
            <v>0</v>
          </cell>
          <cell r="L645">
            <v>0</v>
          </cell>
          <cell r="M645">
            <v>0</v>
          </cell>
          <cell r="N645">
            <v>0</v>
          </cell>
          <cell r="O645">
            <v>-326038</v>
          </cell>
          <cell r="P645">
            <v>0</v>
          </cell>
          <cell r="Q645">
            <v>0</v>
          </cell>
          <cell r="R645">
            <v>6893</v>
          </cell>
          <cell r="S645">
            <v>0</v>
          </cell>
          <cell r="T645">
            <v>61775</v>
          </cell>
          <cell r="U645">
            <v>-81505</v>
          </cell>
          <cell r="V645">
            <v>0</v>
          </cell>
          <cell r="W645">
            <v>0</v>
          </cell>
          <cell r="X645">
            <v>0</v>
          </cell>
          <cell r="Y645">
            <v>1017</v>
          </cell>
          <cell r="Z645">
            <v>-326038</v>
          </cell>
          <cell r="AA645">
            <v>-256353</v>
          </cell>
          <cell r="AB645" t="str">
            <v>EROU</v>
          </cell>
          <cell r="AC645">
            <v>1101</v>
          </cell>
          <cell r="AD645">
            <v>2</v>
          </cell>
          <cell r="AE645">
            <v>-15193</v>
          </cell>
        </row>
        <row r="646">
          <cell r="A646" t="str">
            <v>SSE</v>
          </cell>
          <cell r="B646">
            <v>3</v>
          </cell>
          <cell r="C646" t="str">
            <v>DRAS</v>
          </cell>
          <cell r="D646">
            <v>32</v>
          </cell>
          <cell r="E646">
            <v>1</v>
          </cell>
          <cell r="F646" t="str">
            <v xml:space="preserve">B </v>
          </cell>
          <cell r="G646">
            <v>11</v>
          </cell>
          <cell r="H646">
            <v>5651</v>
          </cell>
          <cell r="I646">
            <v>126709</v>
          </cell>
          <cell r="J646">
            <v>0</v>
          </cell>
          <cell r="K646">
            <v>0</v>
          </cell>
          <cell r="L646">
            <v>0</v>
          </cell>
          <cell r="M646">
            <v>0</v>
          </cell>
          <cell r="N646">
            <v>0</v>
          </cell>
          <cell r="O646">
            <v>714050</v>
          </cell>
          <cell r="P646">
            <v>0</v>
          </cell>
          <cell r="Q646">
            <v>0</v>
          </cell>
          <cell r="R646">
            <v>7703</v>
          </cell>
          <cell r="S646">
            <v>0</v>
          </cell>
          <cell r="T646">
            <v>67774</v>
          </cell>
          <cell r="U646">
            <v>0</v>
          </cell>
          <cell r="V646">
            <v>11001</v>
          </cell>
          <cell r="W646">
            <v>0</v>
          </cell>
          <cell r="X646">
            <v>0</v>
          </cell>
          <cell r="Y646">
            <v>16652</v>
          </cell>
          <cell r="Z646">
            <v>714050</v>
          </cell>
          <cell r="AA646">
            <v>817180</v>
          </cell>
          <cell r="AB646" t="str">
            <v>EROU</v>
          </cell>
          <cell r="AC646">
            <v>1101</v>
          </cell>
          <cell r="AD646">
            <v>2</v>
          </cell>
          <cell r="AE646">
            <v>92897</v>
          </cell>
        </row>
        <row r="647">
          <cell r="A647" t="str">
            <v>SSE</v>
          </cell>
          <cell r="B647">
            <v>3</v>
          </cell>
          <cell r="C647" t="str">
            <v>DRAS</v>
          </cell>
          <cell r="D647">
            <v>32</v>
          </cell>
          <cell r="E647">
            <v>1</v>
          </cell>
          <cell r="F647" t="str">
            <v xml:space="preserve">B </v>
          </cell>
          <cell r="G647">
            <v>12</v>
          </cell>
          <cell r="H647">
            <v>2422</v>
          </cell>
          <cell r="I647">
            <v>131111</v>
          </cell>
          <cell r="J647">
            <v>0</v>
          </cell>
          <cell r="K647">
            <v>0</v>
          </cell>
          <cell r="L647">
            <v>0</v>
          </cell>
          <cell r="M647">
            <v>0</v>
          </cell>
          <cell r="N647">
            <v>0</v>
          </cell>
          <cell r="O647">
            <v>1173811</v>
          </cell>
          <cell r="P647">
            <v>0</v>
          </cell>
          <cell r="Q647">
            <v>0</v>
          </cell>
          <cell r="R647">
            <v>12904</v>
          </cell>
          <cell r="S647">
            <v>0</v>
          </cell>
          <cell r="T647">
            <v>40072</v>
          </cell>
          <cell r="U647">
            <v>199690</v>
          </cell>
          <cell r="V647">
            <v>5076</v>
          </cell>
          <cell r="W647">
            <v>0</v>
          </cell>
          <cell r="X647">
            <v>0</v>
          </cell>
          <cell r="Y647">
            <v>40414</v>
          </cell>
          <cell r="Z647">
            <v>1173811</v>
          </cell>
          <cell r="AA647">
            <v>1272277</v>
          </cell>
          <cell r="AB647" t="str">
            <v>EROU</v>
          </cell>
          <cell r="AC647">
            <v>1101</v>
          </cell>
          <cell r="AD647">
            <v>2</v>
          </cell>
          <cell r="AE647">
            <v>131111</v>
          </cell>
        </row>
        <row r="648">
          <cell r="A648" t="str">
            <v>SSE</v>
          </cell>
          <cell r="B648">
            <v>3</v>
          </cell>
          <cell r="C648" t="str">
            <v>DRAS</v>
          </cell>
          <cell r="D648">
            <v>32</v>
          </cell>
          <cell r="E648">
            <v>1</v>
          </cell>
          <cell r="F648" t="str">
            <v xml:space="preserve">B </v>
          </cell>
          <cell r="G648">
            <v>13</v>
          </cell>
          <cell r="H648">
            <v>143</v>
          </cell>
          <cell r="I648">
            <v>16745</v>
          </cell>
          <cell r="J648">
            <v>0</v>
          </cell>
          <cell r="K648">
            <v>0</v>
          </cell>
          <cell r="L648">
            <v>0</v>
          </cell>
          <cell r="M648">
            <v>0</v>
          </cell>
          <cell r="N648">
            <v>0</v>
          </cell>
          <cell r="O648">
            <v>193120</v>
          </cell>
          <cell r="P648">
            <v>0</v>
          </cell>
          <cell r="Q648">
            <v>0</v>
          </cell>
          <cell r="R648">
            <v>2292</v>
          </cell>
          <cell r="S648">
            <v>0</v>
          </cell>
          <cell r="T648">
            <v>9471</v>
          </cell>
          <cell r="U648">
            <v>32831</v>
          </cell>
          <cell r="V648">
            <v>376</v>
          </cell>
          <cell r="W648">
            <v>0</v>
          </cell>
          <cell r="X648">
            <v>0</v>
          </cell>
          <cell r="Y648">
            <v>6403</v>
          </cell>
          <cell r="Z648">
            <v>193120</v>
          </cell>
          <cell r="AA648">
            <v>211662</v>
          </cell>
          <cell r="AB648" t="str">
            <v>EROU</v>
          </cell>
          <cell r="AC648">
            <v>1101</v>
          </cell>
          <cell r="AD648">
            <v>2</v>
          </cell>
          <cell r="AE648">
            <v>16745</v>
          </cell>
        </row>
        <row r="649">
          <cell r="A649" t="str">
            <v>SSE</v>
          </cell>
          <cell r="B649">
            <v>3</v>
          </cell>
          <cell r="C649" t="str">
            <v>DRAS</v>
          </cell>
          <cell r="D649">
            <v>32</v>
          </cell>
          <cell r="E649">
            <v>1</v>
          </cell>
          <cell r="F649" t="str">
            <v xml:space="preserve">B </v>
          </cell>
          <cell r="G649">
            <v>14</v>
          </cell>
          <cell r="H649">
            <v>13</v>
          </cell>
          <cell r="I649">
            <v>1943</v>
          </cell>
          <cell r="J649">
            <v>0</v>
          </cell>
          <cell r="K649">
            <v>0</v>
          </cell>
          <cell r="L649">
            <v>0</v>
          </cell>
          <cell r="M649">
            <v>0</v>
          </cell>
          <cell r="N649">
            <v>0</v>
          </cell>
          <cell r="O649">
            <v>24693</v>
          </cell>
          <cell r="P649">
            <v>0</v>
          </cell>
          <cell r="Q649">
            <v>0</v>
          </cell>
          <cell r="R649">
            <v>189</v>
          </cell>
          <cell r="S649">
            <v>0</v>
          </cell>
          <cell r="T649">
            <v>635</v>
          </cell>
          <cell r="U649">
            <v>4199</v>
          </cell>
          <cell r="V649">
            <v>0</v>
          </cell>
          <cell r="W649">
            <v>0</v>
          </cell>
          <cell r="X649">
            <v>0</v>
          </cell>
          <cell r="Y649">
            <v>908</v>
          </cell>
          <cell r="Z649">
            <v>24693</v>
          </cell>
          <cell r="AA649">
            <v>26425</v>
          </cell>
          <cell r="AB649" t="str">
            <v>EROU</v>
          </cell>
          <cell r="AC649">
            <v>1101</v>
          </cell>
          <cell r="AD649">
            <v>2</v>
          </cell>
          <cell r="AE649">
            <v>1943</v>
          </cell>
        </row>
        <row r="650">
          <cell r="A650" t="str">
            <v>SSE</v>
          </cell>
          <cell r="B650">
            <v>3</v>
          </cell>
          <cell r="C650" t="str">
            <v>DRAS</v>
          </cell>
          <cell r="D650">
            <v>32</v>
          </cell>
          <cell r="E650">
            <v>1</v>
          </cell>
          <cell r="F650" t="str">
            <v xml:space="preserve">B </v>
          </cell>
          <cell r="G650">
            <v>15</v>
          </cell>
          <cell r="H650">
            <v>24</v>
          </cell>
          <cell r="I650">
            <v>-1507</v>
          </cell>
          <cell r="J650">
            <v>0</v>
          </cell>
          <cell r="K650">
            <v>0</v>
          </cell>
          <cell r="L650">
            <v>0</v>
          </cell>
          <cell r="M650">
            <v>0</v>
          </cell>
          <cell r="N650">
            <v>0</v>
          </cell>
          <cell r="O650">
            <v>-54919</v>
          </cell>
          <cell r="P650">
            <v>0</v>
          </cell>
          <cell r="Q650">
            <v>0</v>
          </cell>
          <cell r="R650">
            <v>158</v>
          </cell>
          <cell r="S650">
            <v>0</v>
          </cell>
          <cell r="T650">
            <v>220</v>
          </cell>
          <cell r="U650">
            <v>-17395</v>
          </cell>
          <cell r="V650">
            <v>0</v>
          </cell>
          <cell r="W650">
            <v>0</v>
          </cell>
          <cell r="X650">
            <v>0</v>
          </cell>
          <cell r="Y650">
            <v>288</v>
          </cell>
          <cell r="Z650">
            <v>-54919</v>
          </cell>
          <cell r="AA650">
            <v>-54253</v>
          </cell>
          <cell r="AB650" t="str">
            <v>EROU</v>
          </cell>
          <cell r="AC650">
            <v>1101</v>
          </cell>
          <cell r="AD650">
            <v>2</v>
          </cell>
          <cell r="AE650">
            <v>-1507</v>
          </cell>
        </row>
        <row r="651">
          <cell r="A651" t="str">
            <v>SSE</v>
          </cell>
          <cell r="B651">
            <v>3</v>
          </cell>
          <cell r="C651" t="str">
            <v>DRAS</v>
          </cell>
          <cell r="D651">
            <v>32</v>
          </cell>
          <cell r="E651">
            <v>2</v>
          </cell>
          <cell r="F651" t="str">
            <v>A4</v>
          </cell>
          <cell r="G651">
            <v>20</v>
          </cell>
          <cell r="H651">
            <v>8</v>
          </cell>
          <cell r="I651">
            <v>40324</v>
          </cell>
          <cell r="J651">
            <v>0</v>
          </cell>
          <cell r="K651">
            <v>0</v>
          </cell>
          <cell r="L651">
            <v>413</v>
          </cell>
          <cell r="M651">
            <v>0</v>
          </cell>
          <cell r="N651">
            <v>0</v>
          </cell>
          <cell r="O651">
            <v>462703</v>
          </cell>
          <cell r="P651">
            <v>323242</v>
          </cell>
          <cell r="Q651">
            <v>84992</v>
          </cell>
          <cell r="R651">
            <v>15756</v>
          </cell>
          <cell r="S651">
            <v>0</v>
          </cell>
          <cell r="T651">
            <v>3703</v>
          </cell>
          <cell r="U651">
            <v>228693</v>
          </cell>
          <cell r="V651">
            <v>0</v>
          </cell>
          <cell r="W651">
            <v>43829</v>
          </cell>
          <cell r="X651">
            <v>0</v>
          </cell>
          <cell r="Y651">
            <v>1139</v>
          </cell>
          <cell r="Z651">
            <v>914766</v>
          </cell>
          <cell r="AA651">
            <v>935364</v>
          </cell>
          <cell r="AB651" t="str">
            <v>EROU</v>
          </cell>
          <cell r="AC651">
            <v>1101</v>
          </cell>
          <cell r="AD651">
            <v>2</v>
          </cell>
          <cell r="AE651">
            <v>40324</v>
          </cell>
        </row>
        <row r="652">
          <cell r="A652" t="str">
            <v>SSE</v>
          </cell>
          <cell r="B652">
            <v>3</v>
          </cell>
          <cell r="C652" t="str">
            <v>DRAS</v>
          </cell>
          <cell r="D652">
            <v>32</v>
          </cell>
          <cell r="E652">
            <v>2</v>
          </cell>
          <cell r="F652" t="str">
            <v xml:space="preserve">B </v>
          </cell>
          <cell r="G652">
            <v>0</v>
          </cell>
          <cell r="H652">
            <v>170</v>
          </cell>
          <cell r="I652">
            <v>67096</v>
          </cell>
          <cell r="J652">
            <v>0</v>
          </cell>
          <cell r="K652">
            <v>0</v>
          </cell>
          <cell r="L652">
            <v>0</v>
          </cell>
          <cell r="M652">
            <v>0</v>
          </cell>
          <cell r="N652">
            <v>0</v>
          </cell>
          <cell r="O652">
            <v>1396797</v>
          </cell>
          <cell r="P652">
            <v>0</v>
          </cell>
          <cell r="Q652">
            <v>0</v>
          </cell>
          <cell r="R652">
            <v>25581</v>
          </cell>
          <cell r="S652">
            <v>0</v>
          </cell>
          <cell r="T652">
            <v>415363</v>
          </cell>
          <cell r="U652">
            <v>343173</v>
          </cell>
          <cell r="V652">
            <v>2453</v>
          </cell>
          <cell r="W652">
            <v>0</v>
          </cell>
          <cell r="X652">
            <v>0</v>
          </cell>
          <cell r="Y652">
            <v>25424</v>
          </cell>
          <cell r="Z652">
            <v>1396797</v>
          </cell>
          <cell r="AA652">
            <v>1865618</v>
          </cell>
          <cell r="AB652" t="str">
            <v>EROU</v>
          </cell>
          <cell r="AC652">
            <v>1101</v>
          </cell>
          <cell r="AD652">
            <v>2</v>
          </cell>
          <cell r="AE652">
            <v>64196</v>
          </cell>
        </row>
        <row r="653">
          <cell r="A653" t="str">
            <v>SSE</v>
          </cell>
          <cell r="B653">
            <v>3</v>
          </cell>
          <cell r="C653" t="str">
            <v>DRAS</v>
          </cell>
          <cell r="D653">
            <v>32</v>
          </cell>
          <cell r="E653">
            <v>3</v>
          </cell>
          <cell r="F653" t="str">
            <v>A4</v>
          </cell>
          <cell r="G653">
            <v>20</v>
          </cell>
          <cell r="H653">
            <v>5</v>
          </cell>
          <cell r="I653">
            <v>31374</v>
          </cell>
          <cell r="J653">
            <v>0</v>
          </cell>
          <cell r="K653">
            <v>0</v>
          </cell>
          <cell r="L653">
            <v>207</v>
          </cell>
          <cell r="M653">
            <v>0</v>
          </cell>
          <cell r="N653">
            <v>0</v>
          </cell>
          <cell r="O653">
            <v>360005</v>
          </cell>
          <cell r="P653">
            <v>162013</v>
          </cell>
          <cell r="Q653">
            <v>0</v>
          </cell>
          <cell r="R653">
            <v>0</v>
          </cell>
          <cell r="S653">
            <v>0</v>
          </cell>
          <cell r="T653">
            <v>0</v>
          </cell>
          <cell r="U653">
            <v>130505</v>
          </cell>
          <cell r="V653">
            <v>0</v>
          </cell>
          <cell r="W653">
            <v>0</v>
          </cell>
          <cell r="X653">
            <v>0</v>
          </cell>
          <cell r="Y653">
            <v>2669</v>
          </cell>
          <cell r="Z653">
            <v>522018</v>
          </cell>
          <cell r="AA653">
            <v>524687</v>
          </cell>
          <cell r="AB653" t="str">
            <v>EROU</v>
          </cell>
          <cell r="AC653">
            <v>1101</v>
          </cell>
          <cell r="AD653">
            <v>2</v>
          </cell>
          <cell r="AE653">
            <v>31374</v>
          </cell>
        </row>
        <row r="654">
          <cell r="A654" t="str">
            <v>SSE</v>
          </cell>
          <cell r="B654">
            <v>3</v>
          </cell>
          <cell r="C654" t="str">
            <v>DRAS</v>
          </cell>
          <cell r="D654">
            <v>32</v>
          </cell>
          <cell r="E654">
            <v>3</v>
          </cell>
          <cell r="F654" t="str">
            <v xml:space="preserve">B </v>
          </cell>
          <cell r="G654">
            <v>0</v>
          </cell>
          <cell r="H654">
            <v>2546</v>
          </cell>
          <cell r="I654">
            <v>386614</v>
          </cell>
          <cell r="J654">
            <v>0</v>
          </cell>
          <cell r="K654">
            <v>0</v>
          </cell>
          <cell r="L654">
            <v>0</v>
          </cell>
          <cell r="M654">
            <v>0</v>
          </cell>
          <cell r="N654">
            <v>0</v>
          </cell>
          <cell r="O654">
            <v>8048195</v>
          </cell>
          <cell r="P654">
            <v>0</v>
          </cell>
          <cell r="Q654">
            <v>0</v>
          </cell>
          <cell r="R654">
            <v>97835</v>
          </cell>
          <cell r="S654">
            <v>0</v>
          </cell>
          <cell r="T654">
            <v>218978</v>
          </cell>
          <cell r="U654">
            <v>1973005</v>
          </cell>
          <cell r="V654">
            <v>1037</v>
          </cell>
          <cell r="W654">
            <v>0</v>
          </cell>
          <cell r="X654">
            <v>0</v>
          </cell>
          <cell r="Y654">
            <v>305922</v>
          </cell>
          <cell r="Z654">
            <v>8048195</v>
          </cell>
          <cell r="AA654">
            <v>8671967</v>
          </cell>
          <cell r="AB654" t="str">
            <v>EROU</v>
          </cell>
          <cell r="AC654">
            <v>1101</v>
          </cell>
          <cell r="AD654">
            <v>2</v>
          </cell>
          <cell r="AE654">
            <v>365648</v>
          </cell>
        </row>
        <row r="655">
          <cell r="A655" t="str">
            <v>SSE</v>
          </cell>
          <cell r="B655">
            <v>3</v>
          </cell>
          <cell r="C655" t="str">
            <v>DRAS</v>
          </cell>
          <cell r="D655">
            <v>32</v>
          </cell>
          <cell r="E655">
            <v>4</v>
          </cell>
          <cell r="F655" t="str">
            <v xml:space="preserve">B </v>
          </cell>
          <cell r="G655">
            <v>0</v>
          </cell>
          <cell r="H655">
            <v>1703</v>
          </cell>
          <cell r="I655">
            <v>158908</v>
          </cell>
          <cell r="J655">
            <v>0</v>
          </cell>
          <cell r="K655">
            <v>0</v>
          </cell>
          <cell r="L655">
            <v>0</v>
          </cell>
          <cell r="M655">
            <v>0</v>
          </cell>
          <cell r="N655">
            <v>0</v>
          </cell>
          <cell r="O655">
            <v>1559803</v>
          </cell>
          <cell r="P655">
            <v>0</v>
          </cell>
          <cell r="Q655">
            <v>0</v>
          </cell>
          <cell r="R655">
            <v>150</v>
          </cell>
          <cell r="S655">
            <v>0</v>
          </cell>
          <cell r="T655">
            <v>274153</v>
          </cell>
          <cell r="U655">
            <v>0</v>
          </cell>
          <cell r="V655">
            <v>138170</v>
          </cell>
          <cell r="W655">
            <v>0</v>
          </cell>
          <cell r="X655">
            <v>0</v>
          </cell>
          <cell r="Y655">
            <v>0</v>
          </cell>
          <cell r="Z655">
            <v>1559803</v>
          </cell>
          <cell r="AA655">
            <v>1972276</v>
          </cell>
          <cell r="AB655" t="str">
            <v>EROU</v>
          </cell>
          <cell r="AC655">
            <v>1101</v>
          </cell>
          <cell r="AD655">
            <v>2</v>
          </cell>
          <cell r="AE655">
            <v>143345</v>
          </cell>
        </row>
        <row r="656">
          <cell r="A656" t="str">
            <v>SSE</v>
          </cell>
          <cell r="B656">
            <v>3</v>
          </cell>
          <cell r="C656" t="str">
            <v>DRAS</v>
          </cell>
          <cell r="D656">
            <v>32</v>
          </cell>
          <cell r="E656">
            <v>5</v>
          </cell>
          <cell r="F656" t="str">
            <v>A4</v>
          </cell>
          <cell r="G656">
            <v>20</v>
          </cell>
          <cell r="H656">
            <v>4</v>
          </cell>
          <cell r="I656">
            <v>62758</v>
          </cell>
          <cell r="J656">
            <v>0</v>
          </cell>
          <cell r="K656">
            <v>0</v>
          </cell>
          <cell r="L656">
            <v>290</v>
          </cell>
          <cell r="M656">
            <v>0</v>
          </cell>
          <cell r="N656">
            <v>0</v>
          </cell>
          <cell r="O656">
            <v>667022</v>
          </cell>
          <cell r="P656">
            <v>216408</v>
          </cell>
          <cell r="Q656">
            <v>135963</v>
          </cell>
          <cell r="R656">
            <v>3034</v>
          </cell>
          <cell r="S656">
            <v>0</v>
          </cell>
          <cell r="T656">
            <v>0</v>
          </cell>
          <cell r="U656">
            <v>219003</v>
          </cell>
          <cell r="V656">
            <v>0</v>
          </cell>
          <cell r="W656">
            <v>48525</v>
          </cell>
          <cell r="X656">
            <v>0</v>
          </cell>
          <cell r="Y656">
            <v>0</v>
          </cell>
          <cell r="Z656">
            <v>1067918</v>
          </cell>
          <cell r="AA656">
            <v>1070952</v>
          </cell>
          <cell r="AB656" t="str">
            <v>EROU</v>
          </cell>
          <cell r="AC656">
            <v>1101</v>
          </cell>
          <cell r="AD656">
            <v>2</v>
          </cell>
          <cell r="AE656">
            <v>62758</v>
          </cell>
        </row>
        <row r="657">
          <cell r="A657" t="str">
            <v>SSE</v>
          </cell>
          <cell r="B657">
            <v>3</v>
          </cell>
          <cell r="C657" t="str">
            <v>DRAS</v>
          </cell>
          <cell r="D657">
            <v>32</v>
          </cell>
          <cell r="E657">
            <v>5</v>
          </cell>
          <cell r="F657" t="str">
            <v xml:space="preserve">B </v>
          </cell>
          <cell r="G657">
            <v>0</v>
          </cell>
          <cell r="H657">
            <v>570</v>
          </cell>
          <cell r="I657">
            <v>128589</v>
          </cell>
          <cell r="J657">
            <v>0</v>
          </cell>
          <cell r="K657">
            <v>0</v>
          </cell>
          <cell r="L657">
            <v>0</v>
          </cell>
          <cell r="M657">
            <v>0</v>
          </cell>
          <cell r="N657">
            <v>0</v>
          </cell>
          <cell r="O657">
            <v>2544843</v>
          </cell>
          <cell r="P657">
            <v>0</v>
          </cell>
          <cell r="Q657">
            <v>0</v>
          </cell>
          <cell r="R657">
            <v>25769</v>
          </cell>
          <cell r="S657">
            <v>0</v>
          </cell>
          <cell r="T657">
            <v>235332</v>
          </cell>
          <cell r="U657">
            <v>536713</v>
          </cell>
          <cell r="V657">
            <v>188</v>
          </cell>
          <cell r="W657">
            <v>0</v>
          </cell>
          <cell r="X657">
            <v>0</v>
          </cell>
          <cell r="Y657">
            <v>0</v>
          </cell>
          <cell r="Z657">
            <v>2544843</v>
          </cell>
          <cell r="AA657">
            <v>2806132</v>
          </cell>
          <cell r="AB657" t="str">
            <v>EROU</v>
          </cell>
          <cell r="AC657">
            <v>1101</v>
          </cell>
          <cell r="AD657">
            <v>2</v>
          </cell>
          <cell r="AE657">
            <v>125952</v>
          </cell>
        </row>
        <row r="658">
          <cell r="A658" t="str">
            <v>SSE</v>
          </cell>
          <cell r="B658">
            <v>3</v>
          </cell>
          <cell r="C658" t="str">
            <v>DRAS</v>
          </cell>
          <cell r="D658">
            <v>32</v>
          </cell>
          <cell r="E658">
            <v>6</v>
          </cell>
          <cell r="F658" t="str">
            <v xml:space="preserve">B </v>
          </cell>
          <cell r="G658">
            <v>0</v>
          </cell>
          <cell r="H658">
            <v>43</v>
          </cell>
          <cell r="I658">
            <v>252786</v>
          </cell>
          <cell r="J658">
            <v>0</v>
          </cell>
          <cell r="K658">
            <v>0</v>
          </cell>
          <cell r="L658">
            <v>0</v>
          </cell>
          <cell r="M658">
            <v>0</v>
          </cell>
          <cell r="N658">
            <v>0</v>
          </cell>
          <cell r="O658">
            <v>2976138</v>
          </cell>
          <cell r="P658">
            <v>0</v>
          </cell>
          <cell r="Q658">
            <v>0</v>
          </cell>
          <cell r="R658">
            <v>39654</v>
          </cell>
          <cell r="S658">
            <v>0</v>
          </cell>
          <cell r="T658">
            <v>39227</v>
          </cell>
          <cell r="U658">
            <v>744034</v>
          </cell>
          <cell r="V658">
            <v>0</v>
          </cell>
          <cell r="W658">
            <v>0</v>
          </cell>
          <cell r="X658">
            <v>0</v>
          </cell>
          <cell r="Y658">
            <v>0</v>
          </cell>
          <cell r="Z658">
            <v>2976138</v>
          </cell>
          <cell r="AA658">
            <v>3055019</v>
          </cell>
          <cell r="AB658" t="str">
            <v>EROU</v>
          </cell>
          <cell r="AC658">
            <v>1101</v>
          </cell>
          <cell r="AD658">
            <v>2</v>
          </cell>
          <cell r="AE658">
            <v>252786</v>
          </cell>
        </row>
        <row r="659">
          <cell r="A659" t="str">
            <v>SSE</v>
          </cell>
          <cell r="B659">
            <v>3</v>
          </cell>
          <cell r="C659" t="str">
            <v>DRAS</v>
          </cell>
          <cell r="D659">
            <v>32</v>
          </cell>
          <cell r="E659">
            <v>7</v>
          </cell>
          <cell r="F659" t="str">
            <v>A4</v>
          </cell>
          <cell r="G659">
            <v>20</v>
          </cell>
          <cell r="H659">
            <v>5</v>
          </cell>
          <cell r="I659">
            <v>215282</v>
          </cell>
          <cell r="J659">
            <v>0</v>
          </cell>
          <cell r="K659">
            <v>0</v>
          </cell>
          <cell r="L659">
            <v>681</v>
          </cell>
          <cell r="M659">
            <v>0</v>
          </cell>
          <cell r="N659">
            <v>0</v>
          </cell>
          <cell r="O659">
            <v>2099717</v>
          </cell>
          <cell r="P659">
            <v>452184</v>
          </cell>
          <cell r="Q659">
            <v>49556</v>
          </cell>
          <cell r="R659">
            <v>0</v>
          </cell>
          <cell r="S659">
            <v>0</v>
          </cell>
          <cell r="T659">
            <v>0</v>
          </cell>
          <cell r="U659">
            <v>651692</v>
          </cell>
          <cell r="V659">
            <v>0</v>
          </cell>
          <cell r="W659">
            <v>5312</v>
          </cell>
          <cell r="X659">
            <v>0</v>
          </cell>
          <cell r="Y659">
            <v>0</v>
          </cell>
          <cell r="Z659">
            <v>2606769</v>
          </cell>
          <cell r="AA659">
            <v>2606769</v>
          </cell>
          <cell r="AB659" t="str">
            <v>EROU</v>
          </cell>
          <cell r="AC659">
            <v>1101</v>
          </cell>
          <cell r="AD659">
            <v>2</v>
          </cell>
          <cell r="AE659">
            <v>215282</v>
          </cell>
        </row>
        <row r="660">
          <cell r="A660" t="str">
            <v>SSE</v>
          </cell>
          <cell r="B660">
            <v>3</v>
          </cell>
          <cell r="C660" t="str">
            <v>DRAS</v>
          </cell>
          <cell r="D660">
            <v>32</v>
          </cell>
          <cell r="E660">
            <v>7</v>
          </cell>
          <cell r="F660" t="str">
            <v xml:space="preserve">B </v>
          </cell>
          <cell r="G660">
            <v>0</v>
          </cell>
          <cell r="H660">
            <v>21</v>
          </cell>
          <cell r="I660">
            <v>45171</v>
          </cell>
          <cell r="J660">
            <v>0</v>
          </cell>
          <cell r="K660">
            <v>0</v>
          </cell>
          <cell r="L660">
            <v>0</v>
          </cell>
          <cell r="M660">
            <v>0</v>
          </cell>
          <cell r="N660">
            <v>0</v>
          </cell>
          <cell r="O660">
            <v>799284</v>
          </cell>
          <cell r="P660">
            <v>0</v>
          </cell>
          <cell r="Q660">
            <v>0</v>
          </cell>
          <cell r="R660">
            <v>1515</v>
          </cell>
          <cell r="S660">
            <v>0</v>
          </cell>
          <cell r="T660">
            <v>0</v>
          </cell>
          <cell r="U660">
            <v>199819</v>
          </cell>
          <cell r="V660">
            <v>0</v>
          </cell>
          <cell r="W660">
            <v>0</v>
          </cell>
          <cell r="X660">
            <v>0</v>
          </cell>
          <cell r="Y660">
            <v>0</v>
          </cell>
          <cell r="Z660">
            <v>799284</v>
          </cell>
          <cell r="AA660">
            <v>800799</v>
          </cell>
          <cell r="AB660" t="str">
            <v>EROU</v>
          </cell>
          <cell r="AC660">
            <v>1101</v>
          </cell>
          <cell r="AD660">
            <v>2</v>
          </cell>
          <cell r="AE660">
            <v>45049</v>
          </cell>
        </row>
        <row r="661">
          <cell r="A661" t="str">
            <v>SSE</v>
          </cell>
          <cell r="B661">
            <v>3</v>
          </cell>
          <cell r="C661" t="str">
            <v>DRAS</v>
          </cell>
          <cell r="D661">
            <v>32</v>
          </cell>
          <cell r="E661">
            <v>8</v>
          </cell>
          <cell r="F661" t="str">
            <v xml:space="preserve">B </v>
          </cell>
          <cell r="G661">
            <v>0</v>
          </cell>
          <cell r="H661">
            <v>4</v>
          </cell>
          <cell r="I661">
            <v>8551</v>
          </cell>
          <cell r="J661">
            <v>0</v>
          </cell>
          <cell r="K661">
            <v>0</v>
          </cell>
          <cell r="L661">
            <v>0</v>
          </cell>
          <cell r="M661">
            <v>0</v>
          </cell>
          <cell r="N661">
            <v>0</v>
          </cell>
          <cell r="O661">
            <v>178020</v>
          </cell>
          <cell r="P661">
            <v>0</v>
          </cell>
          <cell r="Q661">
            <v>0</v>
          </cell>
          <cell r="R661">
            <v>0</v>
          </cell>
          <cell r="S661">
            <v>0</v>
          </cell>
          <cell r="T661">
            <v>0</v>
          </cell>
          <cell r="U661">
            <v>44506</v>
          </cell>
          <cell r="V661">
            <v>0</v>
          </cell>
          <cell r="W661">
            <v>0</v>
          </cell>
          <cell r="X661">
            <v>0</v>
          </cell>
          <cell r="Y661">
            <v>0</v>
          </cell>
          <cell r="Z661">
            <v>178020</v>
          </cell>
          <cell r="AA661">
            <v>178020</v>
          </cell>
          <cell r="AB661" t="str">
            <v>EROU</v>
          </cell>
          <cell r="AC661">
            <v>1101</v>
          </cell>
          <cell r="AD661">
            <v>2</v>
          </cell>
          <cell r="AE661">
            <v>8551</v>
          </cell>
        </row>
        <row r="662">
          <cell r="A662" t="str">
            <v>SSE</v>
          </cell>
          <cell r="B662">
            <v>3</v>
          </cell>
          <cell r="C662" t="str">
            <v>DRAS</v>
          </cell>
          <cell r="D662">
            <v>32</v>
          </cell>
          <cell r="E662">
            <v>90</v>
          </cell>
          <cell r="F662" t="str">
            <v>A4</v>
          </cell>
          <cell r="G662">
            <v>20</v>
          </cell>
          <cell r="H662">
            <v>1</v>
          </cell>
          <cell r="I662">
            <v>36480</v>
          </cell>
          <cell r="J662">
            <v>0</v>
          </cell>
          <cell r="K662">
            <v>0</v>
          </cell>
          <cell r="L662">
            <v>108</v>
          </cell>
          <cell r="M662">
            <v>0</v>
          </cell>
          <cell r="N662">
            <v>0</v>
          </cell>
          <cell r="O662">
            <v>99590</v>
          </cell>
          <cell r="P662">
            <v>92772</v>
          </cell>
          <cell r="Q662">
            <v>0</v>
          </cell>
          <cell r="R662">
            <v>0</v>
          </cell>
          <cell r="S662">
            <v>0</v>
          </cell>
          <cell r="T662">
            <v>0</v>
          </cell>
          <cell r="U662">
            <v>0</v>
          </cell>
          <cell r="V662">
            <v>0</v>
          </cell>
          <cell r="W662">
            <v>0</v>
          </cell>
          <cell r="X662">
            <v>0</v>
          </cell>
          <cell r="Y662">
            <v>0</v>
          </cell>
          <cell r="Z662">
            <v>192362</v>
          </cell>
          <cell r="AA662">
            <v>192362</v>
          </cell>
          <cell r="AB662" t="str">
            <v>EROU</v>
          </cell>
          <cell r="AC662">
            <v>1101</v>
          </cell>
          <cell r="AD662">
            <v>2</v>
          </cell>
          <cell r="AE662">
            <v>36480</v>
          </cell>
        </row>
        <row r="663">
          <cell r="A663" t="str">
            <v>SSE</v>
          </cell>
          <cell r="B663">
            <v>3</v>
          </cell>
          <cell r="C663" t="str">
            <v>DRAS</v>
          </cell>
          <cell r="D663">
            <v>33</v>
          </cell>
          <cell r="E663">
            <v>1</v>
          </cell>
          <cell r="F663" t="str">
            <v xml:space="preserve">B </v>
          </cell>
          <cell r="G663">
            <v>1</v>
          </cell>
          <cell r="H663">
            <v>4604</v>
          </cell>
          <cell r="I663">
            <v>93956</v>
          </cell>
          <cell r="J663">
            <v>0</v>
          </cell>
          <cell r="K663">
            <v>0</v>
          </cell>
          <cell r="L663">
            <v>0</v>
          </cell>
          <cell r="M663">
            <v>0</v>
          </cell>
          <cell r="N663">
            <v>0</v>
          </cell>
          <cell r="O663">
            <v>1514715</v>
          </cell>
          <cell r="P663">
            <v>0</v>
          </cell>
          <cell r="Q663">
            <v>0</v>
          </cell>
          <cell r="R663">
            <v>17053</v>
          </cell>
          <cell r="S663">
            <v>0</v>
          </cell>
          <cell r="T663">
            <v>114219</v>
          </cell>
          <cell r="U663">
            <v>0</v>
          </cell>
          <cell r="V663">
            <v>282</v>
          </cell>
          <cell r="W663">
            <v>0</v>
          </cell>
          <cell r="X663">
            <v>0</v>
          </cell>
          <cell r="Y663">
            <v>7992</v>
          </cell>
          <cell r="Z663">
            <v>1514715</v>
          </cell>
          <cell r="AA663">
            <v>1654261</v>
          </cell>
          <cell r="AB663" t="str">
            <v>ERAP</v>
          </cell>
          <cell r="AC663">
            <v>1101</v>
          </cell>
          <cell r="AD663">
            <v>2</v>
          </cell>
          <cell r="AE663">
            <v>69412</v>
          </cell>
        </row>
        <row r="664">
          <cell r="A664" t="str">
            <v>SSE</v>
          </cell>
          <cell r="B664">
            <v>3</v>
          </cell>
          <cell r="C664" t="str">
            <v>DRAS</v>
          </cell>
          <cell r="D664">
            <v>33</v>
          </cell>
          <cell r="E664">
            <v>1</v>
          </cell>
          <cell r="F664" t="str">
            <v xml:space="preserve">B </v>
          </cell>
          <cell r="G664">
            <v>2</v>
          </cell>
          <cell r="H664">
            <v>1830</v>
          </cell>
          <cell r="I664">
            <v>73174</v>
          </cell>
          <cell r="J664">
            <v>0</v>
          </cell>
          <cell r="K664">
            <v>0</v>
          </cell>
          <cell r="L664">
            <v>0</v>
          </cell>
          <cell r="M664">
            <v>0</v>
          </cell>
          <cell r="N664">
            <v>0</v>
          </cell>
          <cell r="O664">
            <v>1419146</v>
          </cell>
          <cell r="P664">
            <v>0</v>
          </cell>
          <cell r="Q664">
            <v>0</v>
          </cell>
          <cell r="R664">
            <v>13636</v>
          </cell>
          <cell r="S664">
            <v>0</v>
          </cell>
          <cell r="T664">
            <v>24035</v>
          </cell>
          <cell r="U664">
            <v>241181</v>
          </cell>
          <cell r="V664">
            <v>0</v>
          </cell>
          <cell r="W664">
            <v>0</v>
          </cell>
          <cell r="X664">
            <v>0</v>
          </cell>
          <cell r="Y664">
            <v>100794</v>
          </cell>
          <cell r="Z664">
            <v>1419146</v>
          </cell>
          <cell r="AA664">
            <v>1557611</v>
          </cell>
          <cell r="AB664" t="str">
            <v>ERAP</v>
          </cell>
          <cell r="AC664">
            <v>1101</v>
          </cell>
          <cell r="AD664">
            <v>2</v>
          </cell>
          <cell r="AE664">
            <v>73174</v>
          </cell>
        </row>
        <row r="665">
          <cell r="A665" t="str">
            <v>SSE</v>
          </cell>
          <cell r="B665">
            <v>3</v>
          </cell>
          <cell r="C665" t="str">
            <v>DRAS</v>
          </cell>
          <cell r="D665">
            <v>33</v>
          </cell>
          <cell r="E665">
            <v>1</v>
          </cell>
          <cell r="F665" t="str">
            <v xml:space="preserve">B </v>
          </cell>
          <cell r="G665">
            <v>3</v>
          </cell>
          <cell r="H665">
            <v>4000</v>
          </cell>
          <cell r="I665">
            <v>296578</v>
          </cell>
          <cell r="J665">
            <v>0</v>
          </cell>
          <cell r="K665">
            <v>0</v>
          </cell>
          <cell r="L665">
            <v>0</v>
          </cell>
          <cell r="M665">
            <v>0</v>
          </cell>
          <cell r="N665">
            <v>0</v>
          </cell>
          <cell r="O665">
            <v>5751620</v>
          </cell>
          <cell r="P665">
            <v>0</v>
          </cell>
          <cell r="Q665">
            <v>0</v>
          </cell>
          <cell r="R665">
            <v>47047</v>
          </cell>
          <cell r="S665">
            <v>0</v>
          </cell>
          <cell r="T665">
            <v>78566</v>
          </cell>
          <cell r="U665">
            <v>977777</v>
          </cell>
          <cell r="V665">
            <v>283</v>
          </cell>
          <cell r="W665">
            <v>0</v>
          </cell>
          <cell r="X665">
            <v>0</v>
          </cell>
          <cell r="Y665">
            <v>327087</v>
          </cell>
          <cell r="Z665">
            <v>5751620</v>
          </cell>
          <cell r="AA665">
            <v>6204603</v>
          </cell>
          <cell r="AB665" t="str">
            <v>ERAP</v>
          </cell>
          <cell r="AC665">
            <v>1101</v>
          </cell>
          <cell r="AD665">
            <v>2</v>
          </cell>
          <cell r="AE665">
            <v>295843</v>
          </cell>
        </row>
        <row r="666">
          <cell r="A666" t="str">
            <v>SSE</v>
          </cell>
          <cell r="B666">
            <v>3</v>
          </cell>
          <cell r="C666" t="str">
            <v>DRAS</v>
          </cell>
          <cell r="D666">
            <v>33</v>
          </cell>
          <cell r="E666">
            <v>1</v>
          </cell>
          <cell r="F666" t="str">
            <v xml:space="preserve">B </v>
          </cell>
          <cell r="G666">
            <v>4</v>
          </cell>
          <cell r="H666">
            <v>1511</v>
          </cell>
          <cell r="I666">
            <v>180822</v>
          </cell>
          <cell r="J666">
            <v>0</v>
          </cell>
          <cell r="K666">
            <v>0</v>
          </cell>
          <cell r="L666">
            <v>0</v>
          </cell>
          <cell r="M666">
            <v>0</v>
          </cell>
          <cell r="N666">
            <v>0</v>
          </cell>
          <cell r="O666">
            <v>3507295</v>
          </cell>
          <cell r="P666">
            <v>0</v>
          </cell>
          <cell r="Q666">
            <v>0</v>
          </cell>
          <cell r="R666">
            <v>35234</v>
          </cell>
          <cell r="S666">
            <v>0</v>
          </cell>
          <cell r="T666">
            <v>47966</v>
          </cell>
          <cell r="U666">
            <v>596236</v>
          </cell>
          <cell r="V666">
            <v>0</v>
          </cell>
          <cell r="W666">
            <v>0</v>
          </cell>
          <cell r="X666">
            <v>0</v>
          </cell>
          <cell r="Y666">
            <v>165652</v>
          </cell>
          <cell r="Z666">
            <v>3507295</v>
          </cell>
          <cell r="AA666">
            <v>3756147</v>
          </cell>
          <cell r="AB666" t="str">
            <v>ERAP</v>
          </cell>
          <cell r="AC666">
            <v>1101</v>
          </cell>
          <cell r="AD666">
            <v>2</v>
          </cell>
          <cell r="AE666">
            <v>180822</v>
          </cell>
        </row>
        <row r="667">
          <cell r="A667" t="str">
            <v>SSE</v>
          </cell>
          <cell r="B667">
            <v>3</v>
          </cell>
          <cell r="C667" t="str">
            <v>DRAS</v>
          </cell>
          <cell r="D667">
            <v>33</v>
          </cell>
          <cell r="E667">
            <v>1</v>
          </cell>
          <cell r="F667" t="str">
            <v xml:space="preserve">B </v>
          </cell>
          <cell r="G667">
            <v>5</v>
          </cell>
          <cell r="H667">
            <v>408</v>
          </cell>
          <cell r="I667">
            <v>69896</v>
          </cell>
          <cell r="J667">
            <v>0</v>
          </cell>
          <cell r="K667">
            <v>0</v>
          </cell>
          <cell r="L667">
            <v>0</v>
          </cell>
          <cell r="M667">
            <v>0</v>
          </cell>
          <cell r="N667">
            <v>0</v>
          </cell>
          <cell r="O667">
            <v>1355661</v>
          </cell>
          <cell r="P667">
            <v>0</v>
          </cell>
          <cell r="Q667">
            <v>0</v>
          </cell>
          <cell r="R667">
            <v>13469</v>
          </cell>
          <cell r="S667">
            <v>0</v>
          </cell>
          <cell r="T667">
            <v>14851</v>
          </cell>
          <cell r="U667">
            <v>230474</v>
          </cell>
          <cell r="V667">
            <v>94</v>
          </cell>
          <cell r="W667">
            <v>0</v>
          </cell>
          <cell r="X667">
            <v>0</v>
          </cell>
          <cell r="Y667">
            <v>62967</v>
          </cell>
          <cell r="Z667">
            <v>1355661</v>
          </cell>
          <cell r="AA667">
            <v>1447042</v>
          </cell>
          <cell r="AB667" t="str">
            <v>ERAP</v>
          </cell>
          <cell r="AC667">
            <v>1101</v>
          </cell>
          <cell r="AD667">
            <v>2</v>
          </cell>
          <cell r="AE667">
            <v>69896</v>
          </cell>
        </row>
        <row r="668">
          <cell r="A668" t="str">
            <v>SSE</v>
          </cell>
          <cell r="B668">
            <v>3</v>
          </cell>
          <cell r="C668" t="str">
            <v>DRAS</v>
          </cell>
          <cell r="D668">
            <v>33</v>
          </cell>
          <cell r="E668">
            <v>1</v>
          </cell>
          <cell r="F668" t="str">
            <v xml:space="preserve">B </v>
          </cell>
          <cell r="G668">
            <v>6</v>
          </cell>
          <cell r="H668">
            <v>275</v>
          </cell>
          <cell r="I668">
            <v>64990</v>
          </cell>
          <cell r="J668">
            <v>0</v>
          </cell>
          <cell r="K668">
            <v>0</v>
          </cell>
          <cell r="L668">
            <v>0</v>
          </cell>
          <cell r="M668">
            <v>0</v>
          </cell>
          <cell r="N668">
            <v>0</v>
          </cell>
          <cell r="O668">
            <v>1260598</v>
          </cell>
          <cell r="P668">
            <v>0</v>
          </cell>
          <cell r="Q668">
            <v>0</v>
          </cell>
          <cell r="R668">
            <v>12907</v>
          </cell>
          <cell r="S668">
            <v>0</v>
          </cell>
          <cell r="T668">
            <v>11670</v>
          </cell>
          <cell r="U668">
            <v>214401</v>
          </cell>
          <cell r="V668">
            <v>0</v>
          </cell>
          <cell r="W668">
            <v>0</v>
          </cell>
          <cell r="X668">
            <v>0</v>
          </cell>
          <cell r="Y668">
            <v>42500</v>
          </cell>
          <cell r="Z668">
            <v>1260598</v>
          </cell>
          <cell r="AA668">
            <v>1327675</v>
          </cell>
          <cell r="AB668" t="str">
            <v>ERAP</v>
          </cell>
          <cell r="AC668">
            <v>1101</v>
          </cell>
          <cell r="AD668">
            <v>2</v>
          </cell>
          <cell r="AE668">
            <v>64990</v>
          </cell>
        </row>
        <row r="669">
          <cell r="A669" t="str">
            <v>SSE</v>
          </cell>
          <cell r="B669">
            <v>3</v>
          </cell>
          <cell r="C669" t="str">
            <v>DRAS</v>
          </cell>
          <cell r="D669">
            <v>33</v>
          </cell>
          <cell r="E669">
            <v>1</v>
          </cell>
          <cell r="F669" t="str">
            <v xml:space="preserve">B </v>
          </cell>
          <cell r="G669">
            <v>7</v>
          </cell>
          <cell r="H669">
            <v>99</v>
          </cell>
          <cell r="I669">
            <v>33468</v>
          </cell>
          <cell r="J669">
            <v>0</v>
          </cell>
          <cell r="K669">
            <v>0</v>
          </cell>
          <cell r="L669">
            <v>0</v>
          </cell>
          <cell r="M669">
            <v>0</v>
          </cell>
          <cell r="N669">
            <v>0</v>
          </cell>
          <cell r="O669">
            <v>673533</v>
          </cell>
          <cell r="P669">
            <v>0</v>
          </cell>
          <cell r="Q669">
            <v>0</v>
          </cell>
          <cell r="R669">
            <v>6472</v>
          </cell>
          <cell r="S669">
            <v>0</v>
          </cell>
          <cell r="T669">
            <v>6995</v>
          </cell>
          <cell r="U669">
            <v>134769</v>
          </cell>
          <cell r="V669">
            <v>0</v>
          </cell>
          <cell r="W669">
            <v>0</v>
          </cell>
          <cell r="X669">
            <v>0</v>
          </cell>
          <cell r="Y669">
            <v>19029</v>
          </cell>
          <cell r="Z669">
            <v>673533</v>
          </cell>
          <cell r="AA669">
            <v>706029</v>
          </cell>
          <cell r="AB669" t="str">
            <v>ERAP</v>
          </cell>
          <cell r="AC669">
            <v>1101</v>
          </cell>
          <cell r="AD669">
            <v>2</v>
          </cell>
          <cell r="AE669">
            <v>33468</v>
          </cell>
        </row>
        <row r="670">
          <cell r="A670" t="str">
            <v>SSE</v>
          </cell>
          <cell r="B670">
            <v>3</v>
          </cell>
          <cell r="C670" t="str">
            <v>DRAS</v>
          </cell>
          <cell r="D670">
            <v>33</v>
          </cell>
          <cell r="E670">
            <v>1</v>
          </cell>
          <cell r="F670" t="str">
            <v xml:space="preserve">B </v>
          </cell>
          <cell r="G670">
            <v>8</v>
          </cell>
          <cell r="H670">
            <v>48</v>
          </cell>
          <cell r="I670">
            <v>21198</v>
          </cell>
          <cell r="J670">
            <v>0</v>
          </cell>
          <cell r="K670">
            <v>0</v>
          </cell>
          <cell r="L670">
            <v>0</v>
          </cell>
          <cell r="M670">
            <v>0</v>
          </cell>
          <cell r="N670">
            <v>0</v>
          </cell>
          <cell r="O670">
            <v>426565</v>
          </cell>
          <cell r="P670">
            <v>0</v>
          </cell>
          <cell r="Q670">
            <v>0</v>
          </cell>
          <cell r="R670">
            <v>4123</v>
          </cell>
          <cell r="S670">
            <v>0</v>
          </cell>
          <cell r="T670">
            <v>10757</v>
          </cell>
          <cell r="U670">
            <v>85335</v>
          </cell>
          <cell r="V670">
            <v>566</v>
          </cell>
          <cell r="W670">
            <v>0</v>
          </cell>
          <cell r="X670">
            <v>0</v>
          </cell>
          <cell r="Y670">
            <v>10188</v>
          </cell>
          <cell r="Z670">
            <v>426565</v>
          </cell>
          <cell r="AA670">
            <v>452199</v>
          </cell>
          <cell r="AB670" t="str">
            <v>ERAP</v>
          </cell>
          <cell r="AC670">
            <v>1101</v>
          </cell>
          <cell r="AD670">
            <v>2</v>
          </cell>
          <cell r="AE670">
            <v>21198</v>
          </cell>
        </row>
        <row r="671">
          <cell r="A671" t="str">
            <v>SSE</v>
          </cell>
          <cell r="B671">
            <v>3</v>
          </cell>
          <cell r="C671" t="str">
            <v>DRAS</v>
          </cell>
          <cell r="D671">
            <v>33</v>
          </cell>
          <cell r="E671">
            <v>1</v>
          </cell>
          <cell r="F671" t="str">
            <v xml:space="preserve">B </v>
          </cell>
          <cell r="G671">
            <v>9</v>
          </cell>
          <cell r="H671">
            <v>51</v>
          </cell>
          <cell r="I671">
            <v>33338</v>
          </cell>
          <cell r="J671">
            <v>0</v>
          </cell>
          <cell r="K671">
            <v>0</v>
          </cell>
          <cell r="L671">
            <v>0</v>
          </cell>
          <cell r="M671">
            <v>0</v>
          </cell>
          <cell r="N671">
            <v>0</v>
          </cell>
          <cell r="O671">
            <v>713611</v>
          </cell>
          <cell r="P671">
            <v>0</v>
          </cell>
          <cell r="Q671">
            <v>0</v>
          </cell>
          <cell r="R671">
            <v>5140</v>
          </cell>
          <cell r="S671">
            <v>0</v>
          </cell>
          <cell r="T671">
            <v>14122</v>
          </cell>
          <cell r="U671">
            <v>178460</v>
          </cell>
          <cell r="V671">
            <v>0</v>
          </cell>
          <cell r="W671">
            <v>0</v>
          </cell>
          <cell r="X671">
            <v>0</v>
          </cell>
          <cell r="Y671">
            <v>17452</v>
          </cell>
          <cell r="Z671">
            <v>713611</v>
          </cell>
          <cell r="AA671">
            <v>750325</v>
          </cell>
          <cell r="AB671" t="str">
            <v>ERAP</v>
          </cell>
          <cell r="AC671">
            <v>1101</v>
          </cell>
          <cell r="AD671">
            <v>2</v>
          </cell>
          <cell r="AE671">
            <v>33338</v>
          </cell>
        </row>
        <row r="672">
          <cell r="A672" t="str">
            <v>SSE</v>
          </cell>
          <cell r="B672">
            <v>3</v>
          </cell>
          <cell r="C672" t="str">
            <v>DRAS</v>
          </cell>
          <cell r="D672">
            <v>33</v>
          </cell>
          <cell r="E672">
            <v>1</v>
          </cell>
          <cell r="F672" t="str">
            <v xml:space="preserve">B </v>
          </cell>
          <cell r="G672">
            <v>10</v>
          </cell>
          <cell r="H672">
            <v>10</v>
          </cell>
          <cell r="I672">
            <v>-3680</v>
          </cell>
          <cell r="J672">
            <v>0</v>
          </cell>
          <cell r="K672">
            <v>0</v>
          </cell>
          <cell r="L672">
            <v>0</v>
          </cell>
          <cell r="M672">
            <v>0</v>
          </cell>
          <cell r="N672">
            <v>0</v>
          </cell>
          <cell r="O672">
            <v>-41439</v>
          </cell>
          <cell r="P672">
            <v>0</v>
          </cell>
          <cell r="Q672">
            <v>0</v>
          </cell>
          <cell r="R672">
            <v>2543</v>
          </cell>
          <cell r="S672">
            <v>0</v>
          </cell>
          <cell r="T672">
            <v>1721</v>
          </cell>
          <cell r="U672">
            <v>-10350</v>
          </cell>
          <cell r="V672">
            <v>-189</v>
          </cell>
          <cell r="W672">
            <v>0</v>
          </cell>
          <cell r="X672">
            <v>0</v>
          </cell>
          <cell r="Y672">
            <v>2908</v>
          </cell>
          <cell r="Z672">
            <v>-41439</v>
          </cell>
          <cell r="AA672">
            <v>-34456</v>
          </cell>
          <cell r="AB672" t="str">
            <v>ERAP</v>
          </cell>
          <cell r="AC672">
            <v>1101</v>
          </cell>
          <cell r="AD672">
            <v>2</v>
          </cell>
          <cell r="AE672">
            <v>-3680</v>
          </cell>
        </row>
        <row r="673">
          <cell r="A673" t="str">
            <v>SSE</v>
          </cell>
          <cell r="B673">
            <v>3</v>
          </cell>
          <cell r="C673" t="str">
            <v>DRAS</v>
          </cell>
          <cell r="D673">
            <v>33</v>
          </cell>
          <cell r="E673">
            <v>1</v>
          </cell>
          <cell r="F673" t="str">
            <v xml:space="preserve">B </v>
          </cell>
          <cell r="G673">
            <v>11</v>
          </cell>
          <cell r="H673">
            <v>2683</v>
          </cell>
          <cell r="I673">
            <v>58328</v>
          </cell>
          <cell r="J673">
            <v>0</v>
          </cell>
          <cell r="K673">
            <v>0</v>
          </cell>
          <cell r="L673">
            <v>0</v>
          </cell>
          <cell r="M673">
            <v>0</v>
          </cell>
          <cell r="N673">
            <v>0</v>
          </cell>
          <cell r="O673">
            <v>328636</v>
          </cell>
          <cell r="P673">
            <v>0</v>
          </cell>
          <cell r="Q673">
            <v>0</v>
          </cell>
          <cell r="R673">
            <v>6005</v>
          </cell>
          <cell r="S673">
            <v>0</v>
          </cell>
          <cell r="T673">
            <v>49589</v>
          </cell>
          <cell r="U673">
            <v>0</v>
          </cell>
          <cell r="V673">
            <v>0</v>
          </cell>
          <cell r="W673">
            <v>0</v>
          </cell>
          <cell r="X673">
            <v>0</v>
          </cell>
          <cell r="Y673">
            <v>9444</v>
          </cell>
          <cell r="Z673">
            <v>328636</v>
          </cell>
          <cell r="AA673">
            <v>393674</v>
          </cell>
          <cell r="AB673" t="str">
            <v>ERAP</v>
          </cell>
          <cell r="AC673">
            <v>1101</v>
          </cell>
          <cell r="AD673">
            <v>2</v>
          </cell>
          <cell r="AE673">
            <v>43233</v>
          </cell>
        </row>
        <row r="674">
          <cell r="A674" t="str">
            <v>SSE</v>
          </cell>
          <cell r="B674">
            <v>3</v>
          </cell>
          <cell r="C674" t="str">
            <v>DRAS</v>
          </cell>
          <cell r="D674">
            <v>33</v>
          </cell>
          <cell r="E674">
            <v>1</v>
          </cell>
          <cell r="F674" t="str">
            <v xml:space="preserve">B </v>
          </cell>
          <cell r="G674">
            <v>12</v>
          </cell>
          <cell r="H674">
            <v>2536</v>
          </cell>
          <cell r="I674">
            <v>147707</v>
          </cell>
          <cell r="J674">
            <v>0</v>
          </cell>
          <cell r="K674">
            <v>0</v>
          </cell>
          <cell r="L674">
            <v>0</v>
          </cell>
          <cell r="M674">
            <v>0</v>
          </cell>
          <cell r="N674">
            <v>0</v>
          </cell>
          <cell r="O674">
            <v>1350185</v>
          </cell>
          <cell r="P674">
            <v>0</v>
          </cell>
          <cell r="Q674">
            <v>0</v>
          </cell>
          <cell r="R674">
            <v>12110</v>
          </cell>
          <cell r="S674">
            <v>0</v>
          </cell>
          <cell r="T674">
            <v>21062</v>
          </cell>
          <cell r="U674">
            <v>229678</v>
          </cell>
          <cell r="V674">
            <v>94</v>
          </cell>
          <cell r="W674">
            <v>0</v>
          </cell>
          <cell r="X674">
            <v>0</v>
          </cell>
          <cell r="Y674">
            <v>176921</v>
          </cell>
          <cell r="Z674">
            <v>1350185</v>
          </cell>
          <cell r="AA674">
            <v>1560372</v>
          </cell>
          <cell r="AB674" t="str">
            <v>ERAP</v>
          </cell>
          <cell r="AC674">
            <v>1101</v>
          </cell>
          <cell r="AD674">
            <v>2</v>
          </cell>
          <cell r="AE674">
            <v>147707</v>
          </cell>
        </row>
        <row r="675">
          <cell r="A675" t="str">
            <v>SSE</v>
          </cell>
          <cell r="B675">
            <v>3</v>
          </cell>
          <cell r="C675" t="str">
            <v>DRAS</v>
          </cell>
          <cell r="D675">
            <v>33</v>
          </cell>
          <cell r="E675">
            <v>1</v>
          </cell>
          <cell r="F675" t="str">
            <v xml:space="preserve">B </v>
          </cell>
          <cell r="G675">
            <v>13</v>
          </cell>
          <cell r="H675">
            <v>227</v>
          </cell>
          <cell r="I675">
            <v>26032</v>
          </cell>
          <cell r="J675">
            <v>0</v>
          </cell>
          <cell r="K675">
            <v>0</v>
          </cell>
          <cell r="L675">
            <v>0</v>
          </cell>
          <cell r="M675">
            <v>0</v>
          </cell>
          <cell r="N675">
            <v>0</v>
          </cell>
          <cell r="O675">
            <v>293078</v>
          </cell>
          <cell r="P675">
            <v>0</v>
          </cell>
          <cell r="Q675">
            <v>0</v>
          </cell>
          <cell r="R675">
            <v>2969</v>
          </cell>
          <cell r="S675">
            <v>0</v>
          </cell>
          <cell r="T675">
            <v>1715</v>
          </cell>
          <cell r="U675">
            <v>49834</v>
          </cell>
          <cell r="V675">
            <v>94</v>
          </cell>
          <cell r="W675">
            <v>0</v>
          </cell>
          <cell r="X675">
            <v>0</v>
          </cell>
          <cell r="Y675">
            <v>22118</v>
          </cell>
          <cell r="Z675">
            <v>293078</v>
          </cell>
          <cell r="AA675">
            <v>319974</v>
          </cell>
          <cell r="AB675" t="str">
            <v>ERAP</v>
          </cell>
          <cell r="AC675">
            <v>1101</v>
          </cell>
          <cell r="AD675">
            <v>2</v>
          </cell>
          <cell r="AE675">
            <v>26032</v>
          </cell>
        </row>
        <row r="676">
          <cell r="A676" t="str">
            <v>SSE</v>
          </cell>
          <cell r="B676">
            <v>3</v>
          </cell>
          <cell r="C676" t="str">
            <v>DRAS</v>
          </cell>
          <cell r="D676">
            <v>33</v>
          </cell>
          <cell r="E676">
            <v>1</v>
          </cell>
          <cell r="F676" t="str">
            <v xml:space="preserve">B </v>
          </cell>
          <cell r="G676">
            <v>14</v>
          </cell>
          <cell r="H676">
            <v>20</v>
          </cell>
          <cell r="I676">
            <v>2991</v>
          </cell>
          <cell r="J676">
            <v>0</v>
          </cell>
          <cell r="K676">
            <v>0</v>
          </cell>
          <cell r="L676">
            <v>0</v>
          </cell>
          <cell r="M676">
            <v>0</v>
          </cell>
          <cell r="N676">
            <v>0</v>
          </cell>
          <cell r="O676">
            <v>38021</v>
          </cell>
          <cell r="P676">
            <v>0</v>
          </cell>
          <cell r="Q676">
            <v>0</v>
          </cell>
          <cell r="R676">
            <v>340</v>
          </cell>
          <cell r="S676">
            <v>0</v>
          </cell>
          <cell r="T676">
            <v>110</v>
          </cell>
          <cell r="U676">
            <v>6464</v>
          </cell>
          <cell r="V676">
            <v>0</v>
          </cell>
          <cell r="W676">
            <v>0</v>
          </cell>
          <cell r="X676">
            <v>0</v>
          </cell>
          <cell r="Y676">
            <v>3283</v>
          </cell>
          <cell r="Z676">
            <v>38021</v>
          </cell>
          <cell r="AA676">
            <v>41754</v>
          </cell>
          <cell r="AB676" t="str">
            <v>ERAP</v>
          </cell>
          <cell r="AC676">
            <v>1101</v>
          </cell>
          <cell r="AD676">
            <v>2</v>
          </cell>
          <cell r="AE676">
            <v>2991</v>
          </cell>
        </row>
        <row r="677">
          <cell r="A677" t="str">
            <v>SSE</v>
          </cell>
          <cell r="B677">
            <v>3</v>
          </cell>
          <cell r="C677" t="str">
            <v>DRAS</v>
          </cell>
          <cell r="D677">
            <v>33</v>
          </cell>
          <cell r="E677">
            <v>1</v>
          </cell>
          <cell r="F677" t="str">
            <v xml:space="preserve">B </v>
          </cell>
          <cell r="G677">
            <v>15</v>
          </cell>
          <cell r="H677">
            <v>21</v>
          </cell>
          <cell r="I677">
            <v>29312</v>
          </cell>
          <cell r="J677">
            <v>0</v>
          </cell>
          <cell r="K677">
            <v>0</v>
          </cell>
          <cell r="L677">
            <v>0</v>
          </cell>
          <cell r="M677">
            <v>0</v>
          </cell>
          <cell r="N677">
            <v>0</v>
          </cell>
          <cell r="O677">
            <v>600788</v>
          </cell>
          <cell r="P677">
            <v>0</v>
          </cell>
          <cell r="Q677">
            <v>0</v>
          </cell>
          <cell r="R677">
            <v>794</v>
          </cell>
          <cell r="S677">
            <v>0</v>
          </cell>
          <cell r="T677">
            <v>1092</v>
          </cell>
          <cell r="U677">
            <v>145598</v>
          </cell>
          <cell r="V677">
            <v>0</v>
          </cell>
          <cell r="W677">
            <v>0</v>
          </cell>
          <cell r="X677">
            <v>0</v>
          </cell>
          <cell r="Y677">
            <v>4365</v>
          </cell>
          <cell r="Z677">
            <v>600788</v>
          </cell>
          <cell r="AA677">
            <v>607039</v>
          </cell>
          <cell r="AB677" t="str">
            <v>ERAP</v>
          </cell>
          <cell r="AC677">
            <v>1101</v>
          </cell>
          <cell r="AD677">
            <v>2</v>
          </cell>
          <cell r="AE677">
            <v>29312</v>
          </cell>
        </row>
        <row r="678">
          <cell r="A678" t="str">
            <v>SSE</v>
          </cell>
          <cell r="B678">
            <v>3</v>
          </cell>
          <cell r="C678" t="str">
            <v>DRAS</v>
          </cell>
          <cell r="D678">
            <v>33</v>
          </cell>
          <cell r="E678">
            <v>2</v>
          </cell>
          <cell r="F678" t="str">
            <v>A4</v>
          </cell>
          <cell r="G678">
            <v>22</v>
          </cell>
          <cell r="H678">
            <v>1</v>
          </cell>
          <cell r="I678">
            <v>769676</v>
          </cell>
          <cell r="J678">
            <v>51169</v>
          </cell>
          <cell r="K678">
            <v>718507</v>
          </cell>
          <cell r="L678">
            <v>847</v>
          </cell>
          <cell r="M678">
            <v>847</v>
          </cell>
          <cell r="N678">
            <v>837</v>
          </cell>
          <cell r="O678">
            <v>4476400</v>
          </cell>
          <cell r="P678">
            <v>2318143</v>
          </cell>
          <cell r="Q678">
            <v>66551</v>
          </cell>
          <cell r="R678">
            <v>0</v>
          </cell>
          <cell r="S678">
            <v>0</v>
          </cell>
          <cell r="T678">
            <v>3676106</v>
          </cell>
          <cell r="U678">
            <v>1726837</v>
          </cell>
          <cell r="V678">
            <v>0</v>
          </cell>
          <cell r="W678">
            <v>46254</v>
          </cell>
          <cell r="X678">
            <v>0</v>
          </cell>
          <cell r="Y678">
            <v>0</v>
          </cell>
          <cell r="Z678">
            <v>6907348</v>
          </cell>
          <cell r="AA678">
            <v>10583454</v>
          </cell>
          <cell r="AB678" t="str">
            <v>ERAP</v>
          </cell>
          <cell r="AC678">
            <v>1101</v>
          </cell>
          <cell r="AD678">
            <v>2</v>
          </cell>
          <cell r="AE678">
            <v>769676</v>
          </cell>
        </row>
        <row r="679">
          <cell r="A679" t="str">
            <v>SSE</v>
          </cell>
          <cell r="B679">
            <v>3</v>
          </cell>
          <cell r="C679" t="str">
            <v>DRAS</v>
          </cell>
          <cell r="D679">
            <v>33</v>
          </cell>
          <cell r="E679">
            <v>2</v>
          </cell>
          <cell r="F679" t="str">
            <v>A4</v>
          </cell>
          <cell r="G679">
            <v>21</v>
          </cell>
          <cell r="H679">
            <v>5</v>
          </cell>
          <cell r="I679">
            <v>1585281</v>
          </cell>
          <cell r="J679">
            <v>102789</v>
          </cell>
          <cell r="K679">
            <v>1482492</v>
          </cell>
          <cell r="L679">
            <v>3290</v>
          </cell>
          <cell r="M679">
            <v>3119</v>
          </cell>
          <cell r="N679">
            <v>0</v>
          </cell>
          <cell r="O679">
            <v>15891590</v>
          </cell>
          <cell r="P679">
            <v>2508274</v>
          </cell>
          <cell r="Q679">
            <v>173435</v>
          </cell>
          <cell r="R679">
            <v>247598</v>
          </cell>
          <cell r="S679">
            <v>0</v>
          </cell>
          <cell r="T679">
            <v>3391169</v>
          </cell>
          <cell r="U679">
            <v>4645225</v>
          </cell>
          <cell r="V679">
            <v>0</v>
          </cell>
          <cell r="W679">
            <v>7597</v>
          </cell>
          <cell r="X679">
            <v>0</v>
          </cell>
          <cell r="Y679">
            <v>1454</v>
          </cell>
          <cell r="Z679">
            <v>18580896</v>
          </cell>
          <cell r="AA679">
            <v>22221117</v>
          </cell>
          <cell r="AB679" t="str">
            <v>ERAP</v>
          </cell>
          <cell r="AC679">
            <v>1101</v>
          </cell>
          <cell r="AD679">
            <v>2</v>
          </cell>
          <cell r="AE679">
            <v>1585281</v>
          </cell>
        </row>
        <row r="680">
          <cell r="A680" t="str">
            <v>SSE</v>
          </cell>
          <cell r="B680">
            <v>3</v>
          </cell>
          <cell r="C680" t="str">
            <v>DRAS</v>
          </cell>
          <cell r="D680">
            <v>33</v>
          </cell>
          <cell r="E680">
            <v>2</v>
          </cell>
          <cell r="F680" t="str">
            <v>A4</v>
          </cell>
          <cell r="G680">
            <v>20</v>
          </cell>
          <cell r="H680">
            <v>70</v>
          </cell>
          <cell r="I680">
            <v>1014303</v>
          </cell>
          <cell r="J680">
            <v>0</v>
          </cell>
          <cell r="K680">
            <v>0</v>
          </cell>
          <cell r="L680">
            <v>4906</v>
          </cell>
          <cell r="M680">
            <v>0</v>
          </cell>
          <cell r="N680">
            <v>0</v>
          </cell>
          <cell r="O680">
            <v>11638776</v>
          </cell>
          <cell r="P680">
            <v>3839763</v>
          </cell>
          <cell r="Q680">
            <v>1624296</v>
          </cell>
          <cell r="R680">
            <v>234592</v>
          </cell>
          <cell r="S680">
            <v>0</v>
          </cell>
          <cell r="T680">
            <v>1751222</v>
          </cell>
          <cell r="U680">
            <v>4434404</v>
          </cell>
          <cell r="V680">
            <v>0</v>
          </cell>
          <cell r="W680">
            <v>634743</v>
          </cell>
          <cell r="X680">
            <v>0</v>
          </cell>
          <cell r="Y680">
            <v>7302</v>
          </cell>
          <cell r="Z680">
            <v>17737578</v>
          </cell>
          <cell r="AA680">
            <v>19730694</v>
          </cell>
          <cell r="AB680" t="str">
            <v>ERAP</v>
          </cell>
          <cell r="AC680">
            <v>1101</v>
          </cell>
          <cell r="AD680">
            <v>2</v>
          </cell>
          <cell r="AE680">
            <v>1014303</v>
          </cell>
        </row>
        <row r="681">
          <cell r="A681" t="str">
            <v>SSE</v>
          </cell>
          <cell r="B681">
            <v>3</v>
          </cell>
          <cell r="C681" t="str">
            <v>DRAS</v>
          </cell>
          <cell r="D681">
            <v>33</v>
          </cell>
          <cell r="E681">
            <v>2</v>
          </cell>
          <cell r="F681" t="str">
            <v xml:space="preserve">B </v>
          </cell>
          <cell r="G681">
            <v>0</v>
          </cell>
          <cell r="H681">
            <v>213</v>
          </cell>
          <cell r="I681">
            <v>187335</v>
          </cell>
          <cell r="J681">
            <v>0</v>
          </cell>
          <cell r="K681">
            <v>0</v>
          </cell>
          <cell r="L681">
            <v>0</v>
          </cell>
          <cell r="M681">
            <v>0</v>
          </cell>
          <cell r="N681">
            <v>0</v>
          </cell>
          <cell r="O681">
            <v>3900016</v>
          </cell>
          <cell r="P681">
            <v>0</v>
          </cell>
          <cell r="Q681">
            <v>0</v>
          </cell>
          <cell r="R681">
            <v>82227</v>
          </cell>
          <cell r="S681">
            <v>0</v>
          </cell>
          <cell r="T681">
            <v>918047</v>
          </cell>
          <cell r="U681">
            <v>961362</v>
          </cell>
          <cell r="V681">
            <v>10849</v>
          </cell>
          <cell r="W681">
            <v>0</v>
          </cell>
          <cell r="X681">
            <v>0</v>
          </cell>
          <cell r="Y681">
            <v>39443</v>
          </cell>
          <cell r="Z681">
            <v>3900016</v>
          </cell>
          <cell r="AA681">
            <v>4950582</v>
          </cell>
          <cell r="AB681" t="str">
            <v>ERAP</v>
          </cell>
          <cell r="AC681">
            <v>1101</v>
          </cell>
          <cell r="AD681">
            <v>2</v>
          </cell>
          <cell r="AE681">
            <v>185575</v>
          </cell>
        </row>
        <row r="682">
          <cell r="A682" t="str">
            <v>SSE</v>
          </cell>
          <cell r="B682">
            <v>3</v>
          </cell>
          <cell r="C682" t="str">
            <v>DRAS</v>
          </cell>
          <cell r="D682">
            <v>33</v>
          </cell>
          <cell r="E682">
            <v>3</v>
          </cell>
          <cell r="F682" t="str">
            <v>A4</v>
          </cell>
          <cell r="G682">
            <v>20</v>
          </cell>
          <cell r="H682">
            <v>8</v>
          </cell>
          <cell r="I682">
            <v>44630</v>
          </cell>
          <cell r="J682">
            <v>0</v>
          </cell>
          <cell r="K682">
            <v>0</v>
          </cell>
          <cell r="L682">
            <v>230</v>
          </cell>
          <cell r="M682">
            <v>0</v>
          </cell>
          <cell r="N682">
            <v>0</v>
          </cell>
          <cell r="O682">
            <v>512114</v>
          </cell>
          <cell r="P682">
            <v>180015</v>
          </cell>
          <cell r="Q682">
            <v>39828</v>
          </cell>
          <cell r="R682">
            <v>2686</v>
          </cell>
          <cell r="S682">
            <v>0</v>
          </cell>
          <cell r="T682">
            <v>0</v>
          </cell>
          <cell r="U682">
            <v>186905</v>
          </cell>
          <cell r="V682">
            <v>0</v>
          </cell>
          <cell r="W682">
            <v>15654</v>
          </cell>
          <cell r="X682">
            <v>0</v>
          </cell>
          <cell r="Y682">
            <v>8724</v>
          </cell>
          <cell r="Z682">
            <v>747611</v>
          </cell>
          <cell r="AA682">
            <v>759021</v>
          </cell>
          <cell r="AB682" t="str">
            <v>ERAP</v>
          </cell>
          <cell r="AC682">
            <v>1101</v>
          </cell>
          <cell r="AD682">
            <v>2</v>
          </cell>
          <cell r="AE682">
            <v>44630</v>
          </cell>
        </row>
        <row r="683">
          <cell r="A683" t="str">
            <v>SSE</v>
          </cell>
          <cell r="B683">
            <v>3</v>
          </cell>
          <cell r="C683" t="str">
            <v>DRAS</v>
          </cell>
          <cell r="D683">
            <v>33</v>
          </cell>
          <cell r="E683">
            <v>3</v>
          </cell>
          <cell r="F683" t="str">
            <v xml:space="preserve">B </v>
          </cell>
          <cell r="G683">
            <v>0</v>
          </cell>
          <cell r="H683">
            <v>2336</v>
          </cell>
          <cell r="I683">
            <v>342576</v>
          </cell>
          <cell r="J683">
            <v>0</v>
          </cell>
          <cell r="K683">
            <v>0</v>
          </cell>
          <cell r="L683">
            <v>0</v>
          </cell>
          <cell r="M683">
            <v>0</v>
          </cell>
          <cell r="N683">
            <v>0</v>
          </cell>
          <cell r="O683">
            <v>7131911</v>
          </cell>
          <cell r="P683">
            <v>0</v>
          </cell>
          <cell r="Q683">
            <v>0</v>
          </cell>
          <cell r="R683">
            <v>90612</v>
          </cell>
          <cell r="S683">
            <v>0</v>
          </cell>
          <cell r="T683">
            <v>324030</v>
          </cell>
          <cell r="U683">
            <v>1733948</v>
          </cell>
          <cell r="V683">
            <v>4808</v>
          </cell>
          <cell r="W683">
            <v>0</v>
          </cell>
          <cell r="X683">
            <v>0</v>
          </cell>
          <cell r="Y683">
            <v>328531</v>
          </cell>
          <cell r="Z683">
            <v>7131911</v>
          </cell>
          <cell r="AA683">
            <v>7879892</v>
          </cell>
          <cell r="AB683" t="str">
            <v>ERAP</v>
          </cell>
          <cell r="AC683">
            <v>1101</v>
          </cell>
          <cell r="AD683">
            <v>2</v>
          </cell>
          <cell r="AE683">
            <v>322925</v>
          </cell>
        </row>
        <row r="684">
          <cell r="A684" t="str">
            <v>SSE</v>
          </cell>
          <cell r="B684">
            <v>3</v>
          </cell>
          <cell r="C684" t="str">
            <v>DRAS</v>
          </cell>
          <cell r="D684">
            <v>33</v>
          </cell>
          <cell r="E684">
            <v>4</v>
          </cell>
          <cell r="F684" t="str">
            <v>A4</v>
          </cell>
          <cell r="G684">
            <v>20</v>
          </cell>
          <cell r="H684">
            <v>3</v>
          </cell>
          <cell r="I684">
            <v>18881</v>
          </cell>
          <cell r="J684">
            <v>0</v>
          </cell>
          <cell r="K684">
            <v>0</v>
          </cell>
          <cell r="L684">
            <v>102</v>
          </cell>
          <cell r="M684">
            <v>0</v>
          </cell>
          <cell r="N684">
            <v>0</v>
          </cell>
          <cell r="O684">
            <v>146233</v>
          </cell>
          <cell r="P684">
            <v>53856</v>
          </cell>
          <cell r="Q684">
            <v>33234</v>
          </cell>
          <cell r="R684">
            <v>2461</v>
          </cell>
          <cell r="S684">
            <v>0</v>
          </cell>
          <cell r="T684">
            <v>0</v>
          </cell>
          <cell r="U684">
            <v>0</v>
          </cell>
          <cell r="V684">
            <v>0</v>
          </cell>
          <cell r="W684">
            <v>16896</v>
          </cell>
          <cell r="X684">
            <v>0</v>
          </cell>
          <cell r="Y684">
            <v>0</v>
          </cell>
          <cell r="Z684">
            <v>250219</v>
          </cell>
          <cell r="AA684">
            <v>252680</v>
          </cell>
          <cell r="AB684" t="str">
            <v>ERAP</v>
          </cell>
          <cell r="AC684">
            <v>1101</v>
          </cell>
          <cell r="AD684">
            <v>2</v>
          </cell>
          <cell r="AE684">
            <v>18881</v>
          </cell>
        </row>
        <row r="685">
          <cell r="A685" t="str">
            <v>SSE</v>
          </cell>
          <cell r="B685">
            <v>3</v>
          </cell>
          <cell r="C685" t="str">
            <v>DRAS</v>
          </cell>
          <cell r="D685">
            <v>33</v>
          </cell>
          <cell r="E685">
            <v>4</v>
          </cell>
          <cell r="F685" t="str">
            <v xml:space="preserve">B </v>
          </cell>
          <cell r="G685">
            <v>0</v>
          </cell>
          <cell r="H685">
            <v>5928</v>
          </cell>
          <cell r="I685">
            <v>311541</v>
          </cell>
          <cell r="J685">
            <v>0</v>
          </cell>
          <cell r="K685">
            <v>0</v>
          </cell>
          <cell r="L685">
            <v>0</v>
          </cell>
          <cell r="M685">
            <v>0</v>
          </cell>
          <cell r="N685">
            <v>0</v>
          </cell>
          <cell r="O685">
            <v>3054026</v>
          </cell>
          <cell r="P685">
            <v>0</v>
          </cell>
          <cell r="Q685">
            <v>0</v>
          </cell>
          <cell r="R685">
            <v>1334</v>
          </cell>
          <cell r="S685">
            <v>0</v>
          </cell>
          <cell r="T685">
            <v>394357</v>
          </cell>
          <cell r="U685">
            <v>0</v>
          </cell>
          <cell r="V685">
            <v>116334</v>
          </cell>
          <cell r="W685">
            <v>0</v>
          </cell>
          <cell r="X685">
            <v>0</v>
          </cell>
          <cell r="Y685">
            <v>0</v>
          </cell>
          <cell r="Z685">
            <v>3054026</v>
          </cell>
          <cell r="AA685">
            <v>3566051</v>
          </cell>
          <cell r="AB685" t="str">
            <v>ERAP</v>
          </cell>
          <cell r="AC685">
            <v>1101</v>
          </cell>
          <cell r="AD685">
            <v>2</v>
          </cell>
          <cell r="AE685">
            <v>259960</v>
          </cell>
        </row>
        <row r="686">
          <cell r="A686" t="str">
            <v>SSE</v>
          </cell>
          <cell r="B686">
            <v>3</v>
          </cell>
          <cell r="C686" t="str">
            <v>DRAS</v>
          </cell>
          <cell r="D686">
            <v>33</v>
          </cell>
          <cell r="E686">
            <v>5</v>
          </cell>
          <cell r="F686" t="str">
            <v>A4</v>
          </cell>
          <cell r="G686">
            <v>20</v>
          </cell>
          <cell r="H686">
            <v>1</v>
          </cell>
          <cell r="I686">
            <v>6406</v>
          </cell>
          <cell r="J686">
            <v>0</v>
          </cell>
          <cell r="K686">
            <v>0</v>
          </cell>
          <cell r="L686">
            <v>43</v>
          </cell>
          <cell r="M686">
            <v>0</v>
          </cell>
          <cell r="N686">
            <v>0</v>
          </cell>
          <cell r="O686">
            <v>73507</v>
          </cell>
          <cell r="P686">
            <v>33655</v>
          </cell>
          <cell r="Q686">
            <v>2995</v>
          </cell>
          <cell r="R686">
            <v>2438</v>
          </cell>
          <cell r="S686">
            <v>0</v>
          </cell>
          <cell r="T686">
            <v>0</v>
          </cell>
          <cell r="U686">
            <v>27931</v>
          </cell>
          <cell r="V686">
            <v>0</v>
          </cell>
          <cell r="W686">
            <v>1565</v>
          </cell>
          <cell r="X686">
            <v>0</v>
          </cell>
          <cell r="Y686">
            <v>0</v>
          </cell>
          <cell r="Z686">
            <v>111722</v>
          </cell>
          <cell r="AA686">
            <v>114160</v>
          </cell>
          <cell r="AB686" t="str">
            <v>ERAP</v>
          </cell>
          <cell r="AC686">
            <v>1101</v>
          </cell>
          <cell r="AD686">
            <v>2</v>
          </cell>
          <cell r="AE686">
            <v>6406</v>
          </cell>
        </row>
        <row r="687">
          <cell r="A687" t="str">
            <v>SSE</v>
          </cell>
          <cell r="B687">
            <v>3</v>
          </cell>
          <cell r="C687" t="str">
            <v>DRAS</v>
          </cell>
          <cell r="D687">
            <v>33</v>
          </cell>
          <cell r="E687">
            <v>5</v>
          </cell>
          <cell r="F687" t="str">
            <v xml:space="preserve">B </v>
          </cell>
          <cell r="G687">
            <v>0</v>
          </cell>
          <cell r="H687">
            <v>252</v>
          </cell>
          <cell r="I687">
            <v>83871</v>
          </cell>
          <cell r="J687">
            <v>0</v>
          </cell>
          <cell r="K687">
            <v>0</v>
          </cell>
          <cell r="L687">
            <v>0</v>
          </cell>
          <cell r="M687">
            <v>0</v>
          </cell>
          <cell r="N687">
            <v>0</v>
          </cell>
          <cell r="O687">
            <v>1646453</v>
          </cell>
          <cell r="P687">
            <v>0</v>
          </cell>
          <cell r="Q687">
            <v>0</v>
          </cell>
          <cell r="R687">
            <v>17194</v>
          </cell>
          <cell r="S687">
            <v>0</v>
          </cell>
          <cell r="T687">
            <v>92167</v>
          </cell>
          <cell r="U687">
            <v>336938</v>
          </cell>
          <cell r="V687">
            <v>283</v>
          </cell>
          <cell r="W687">
            <v>0</v>
          </cell>
          <cell r="X687">
            <v>0</v>
          </cell>
          <cell r="Y687">
            <v>0</v>
          </cell>
          <cell r="Z687">
            <v>1646453</v>
          </cell>
          <cell r="AA687">
            <v>1756097</v>
          </cell>
          <cell r="AB687" t="str">
            <v>ERAP</v>
          </cell>
          <cell r="AC687">
            <v>1101</v>
          </cell>
          <cell r="AD687">
            <v>2</v>
          </cell>
          <cell r="AE687">
            <v>81698</v>
          </cell>
        </row>
        <row r="688">
          <cell r="A688" t="str">
            <v>SSE</v>
          </cell>
          <cell r="B688">
            <v>3</v>
          </cell>
          <cell r="C688" t="str">
            <v>DRAS</v>
          </cell>
          <cell r="D688">
            <v>33</v>
          </cell>
          <cell r="E688">
            <v>6</v>
          </cell>
          <cell r="F688" t="str">
            <v xml:space="preserve">B </v>
          </cell>
          <cell r="G688">
            <v>0</v>
          </cell>
          <cell r="H688">
            <v>16</v>
          </cell>
          <cell r="I688">
            <v>155529</v>
          </cell>
          <cell r="J688">
            <v>0</v>
          </cell>
          <cell r="K688">
            <v>0</v>
          </cell>
          <cell r="L688">
            <v>0</v>
          </cell>
          <cell r="M688">
            <v>0</v>
          </cell>
          <cell r="N688">
            <v>0</v>
          </cell>
          <cell r="O688">
            <v>1831096</v>
          </cell>
          <cell r="P688">
            <v>0</v>
          </cell>
          <cell r="Q688">
            <v>0</v>
          </cell>
          <cell r="R688">
            <v>29484</v>
          </cell>
          <cell r="S688">
            <v>0</v>
          </cell>
          <cell r="T688">
            <v>86300</v>
          </cell>
          <cell r="U688">
            <v>457773</v>
          </cell>
          <cell r="V688">
            <v>0</v>
          </cell>
          <cell r="W688">
            <v>0</v>
          </cell>
          <cell r="X688">
            <v>0</v>
          </cell>
          <cell r="Y688">
            <v>0</v>
          </cell>
          <cell r="Z688">
            <v>1831096</v>
          </cell>
          <cell r="AA688">
            <v>1946880</v>
          </cell>
          <cell r="AB688" t="str">
            <v>ERAP</v>
          </cell>
          <cell r="AC688">
            <v>1101</v>
          </cell>
          <cell r="AD688">
            <v>2</v>
          </cell>
          <cell r="AE688">
            <v>155529</v>
          </cell>
        </row>
        <row r="689">
          <cell r="A689" t="str">
            <v>SSE</v>
          </cell>
          <cell r="B689">
            <v>3</v>
          </cell>
          <cell r="C689" t="str">
            <v>DRAS</v>
          </cell>
          <cell r="D689">
            <v>33</v>
          </cell>
          <cell r="E689">
            <v>7</v>
          </cell>
          <cell r="F689" t="str">
            <v>A4</v>
          </cell>
          <cell r="G689">
            <v>20</v>
          </cell>
          <cell r="H689">
            <v>6</v>
          </cell>
          <cell r="I689">
            <v>101260</v>
          </cell>
          <cell r="J689">
            <v>0</v>
          </cell>
          <cell r="K689">
            <v>0</v>
          </cell>
          <cell r="L689">
            <v>683</v>
          </cell>
          <cell r="M689">
            <v>0</v>
          </cell>
          <cell r="N689">
            <v>0</v>
          </cell>
          <cell r="O689">
            <v>987623</v>
          </cell>
          <cell r="P689">
            <v>453512</v>
          </cell>
          <cell r="Q689">
            <v>35619</v>
          </cell>
          <cell r="R689">
            <v>0</v>
          </cell>
          <cell r="S689">
            <v>0</v>
          </cell>
          <cell r="T689">
            <v>0</v>
          </cell>
          <cell r="U689">
            <v>372675</v>
          </cell>
          <cell r="V689">
            <v>0</v>
          </cell>
          <cell r="W689">
            <v>13944</v>
          </cell>
          <cell r="X689">
            <v>0</v>
          </cell>
          <cell r="Y689">
            <v>0</v>
          </cell>
          <cell r="Z689">
            <v>1490698</v>
          </cell>
          <cell r="AA689">
            <v>1490698</v>
          </cell>
          <cell r="AB689" t="str">
            <v>ERAP</v>
          </cell>
          <cell r="AC689">
            <v>1101</v>
          </cell>
          <cell r="AD689">
            <v>2</v>
          </cell>
          <cell r="AE689">
            <v>101260</v>
          </cell>
        </row>
        <row r="690">
          <cell r="A690" t="str">
            <v>SSE</v>
          </cell>
          <cell r="B690">
            <v>3</v>
          </cell>
          <cell r="C690" t="str">
            <v>DRAS</v>
          </cell>
          <cell r="D690">
            <v>33</v>
          </cell>
          <cell r="E690">
            <v>7</v>
          </cell>
          <cell r="F690" t="str">
            <v xml:space="preserve">B </v>
          </cell>
          <cell r="G690">
            <v>0</v>
          </cell>
          <cell r="H690">
            <v>10</v>
          </cell>
          <cell r="I690">
            <v>7067</v>
          </cell>
          <cell r="J690">
            <v>0</v>
          </cell>
          <cell r="K690">
            <v>0</v>
          </cell>
          <cell r="L690">
            <v>0</v>
          </cell>
          <cell r="M690">
            <v>0</v>
          </cell>
          <cell r="N690">
            <v>0</v>
          </cell>
          <cell r="O690">
            <v>125046</v>
          </cell>
          <cell r="P690">
            <v>0</v>
          </cell>
          <cell r="Q690">
            <v>0</v>
          </cell>
          <cell r="R690">
            <v>35</v>
          </cell>
          <cell r="S690">
            <v>0</v>
          </cell>
          <cell r="T690">
            <v>0</v>
          </cell>
          <cell r="U690">
            <v>31260</v>
          </cell>
          <cell r="V690">
            <v>0</v>
          </cell>
          <cell r="W690">
            <v>0</v>
          </cell>
          <cell r="X690">
            <v>0</v>
          </cell>
          <cell r="Y690">
            <v>0</v>
          </cell>
          <cell r="Z690">
            <v>125046</v>
          </cell>
          <cell r="AA690">
            <v>125081</v>
          </cell>
          <cell r="AB690" t="str">
            <v>ERAP</v>
          </cell>
          <cell r="AC690">
            <v>1101</v>
          </cell>
          <cell r="AD690">
            <v>2</v>
          </cell>
          <cell r="AE690">
            <v>6603</v>
          </cell>
        </row>
        <row r="691">
          <cell r="A691" t="str">
            <v>SSE</v>
          </cell>
          <cell r="B691">
            <v>3</v>
          </cell>
          <cell r="C691" t="str">
            <v>DRAS</v>
          </cell>
          <cell r="D691">
            <v>33</v>
          </cell>
          <cell r="E691">
            <v>8</v>
          </cell>
          <cell r="F691" t="str">
            <v xml:space="preserve">B </v>
          </cell>
          <cell r="G691">
            <v>0</v>
          </cell>
          <cell r="H691">
            <v>3</v>
          </cell>
          <cell r="I691">
            <v>5759</v>
          </cell>
          <cell r="J691">
            <v>0</v>
          </cell>
          <cell r="K691">
            <v>0</v>
          </cell>
          <cell r="L691">
            <v>0</v>
          </cell>
          <cell r="M691">
            <v>0</v>
          </cell>
          <cell r="N691">
            <v>0</v>
          </cell>
          <cell r="O691">
            <v>119894</v>
          </cell>
          <cell r="P691">
            <v>0</v>
          </cell>
          <cell r="Q691">
            <v>0</v>
          </cell>
          <cell r="R691">
            <v>0</v>
          </cell>
          <cell r="S691">
            <v>0</v>
          </cell>
          <cell r="T691">
            <v>0</v>
          </cell>
          <cell r="U691">
            <v>29973</v>
          </cell>
          <cell r="V691">
            <v>0</v>
          </cell>
          <cell r="W691">
            <v>0</v>
          </cell>
          <cell r="X691">
            <v>0</v>
          </cell>
          <cell r="Y691">
            <v>0</v>
          </cell>
          <cell r="Z691">
            <v>119894</v>
          </cell>
          <cell r="AA691">
            <v>119894</v>
          </cell>
          <cell r="AB691" t="str">
            <v>ERAP</v>
          </cell>
          <cell r="AC691">
            <v>1101</v>
          </cell>
          <cell r="AD691">
            <v>2</v>
          </cell>
          <cell r="AE691">
            <v>5759</v>
          </cell>
        </row>
        <row r="692">
          <cell r="A692" t="str">
            <v>SSE</v>
          </cell>
          <cell r="B692">
            <v>3</v>
          </cell>
          <cell r="C692" t="str">
            <v>DRAS</v>
          </cell>
          <cell r="D692">
            <v>33</v>
          </cell>
          <cell r="E692">
            <v>90</v>
          </cell>
          <cell r="F692" t="str">
            <v>A4</v>
          </cell>
          <cell r="G692">
            <v>20</v>
          </cell>
          <cell r="H692">
            <v>1</v>
          </cell>
          <cell r="I692">
            <v>840</v>
          </cell>
          <cell r="J692">
            <v>0</v>
          </cell>
          <cell r="K692">
            <v>0</v>
          </cell>
          <cell r="L692">
            <v>26</v>
          </cell>
          <cell r="M692">
            <v>0</v>
          </cell>
          <cell r="N692">
            <v>0</v>
          </cell>
          <cell r="O692">
            <v>2293</v>
          </cell>
          <cell r="P692">
            <v>22334</v>
          </cell>
          <cell r="Q692">
            <v>0</v>
          </cell>
          <cell r="R692">
            <v>0</v>
          </cell>
          <cell r="S692">
            <v>0</v>
          </cell>
          <cell r="T692">
            <v>0</v>
          </cell>
          <cell r="U692">
            <v>0</v>
          </cell>
          <cell r="V692">
            <v>0</v>
          </cell>
          <cell r="W692">
            <v>0</v>
          </cell>
          <cell r="X692">
            <v>0</v>
          </cell>
          <cell r="Y692">
            <v>0</v>
          </cell>
          <cell r="Z692">
            <v>24627</v>
          </cell>
          <cell r="AA692">
            <v>24627</v>
          </cell>
          <cell r="AB692" t="str">
            <v>ERAP</v>
          </cell>
          <cell r="AC692">
            <v>1101</v>
          </cell>
          <cell r="AD692">
            <v>2</v>
          </cell>
          <cell r="AE692">
            <v>840</v>
          </cell>
        </row>
        <row r="693">
          <cell r="A693" t="str">
            <v>SSE</v>
          </cell>
          <cell r="B693">
            <v>3</v>
          </cell>
          <cell r="C693" t="str">
            <v>DRAS</v>
          </cell>
          <cell r="D693">
            <v>34</v>
          </cell>
          <cell r="E693">
            <v>1</v>
          </cell>
          <cell r="F693" t="str">
            <v xml:space="preserve">B </v>
          </cell>
          <cell r="G693">
            <v>1</v>
          </cell>
          <cell r="H693">
            <v>1317</v>
          </cell>
          <cell r="I693">
            <v>28666</v>
          </cell>
          <cell r="J693">
            <v>0</v>
          </cell>
          <cell r="K693">
            <v>0</v>
          </cell>
          <cell r="L693">
            <v>0</v>
          </cell>
          <cell r="M693">
            <v>0</v>
          </cell>
          <cell r="N693">
            <v>0</v>
          </cell>
          <cell r="O693">
            <v>461455</v>
          </cell>
          <cell r="P693">
            <v>0</v>
          </cell>
          <cell r="Q693">
            <v>0</v>
          </cell>
          <cell r="R693">
            <v>7240</v>
          </cell>
          <cell r="S693">
            <v>0</v>
          </cell>
          <cell r="T693">
            <v>129669</v>
          </cell>
          <cell r="U693">
            <v>0</v>
          </cell>
          <cell r="V693">
            <v>282</v>
          </cell>
          <cell r="W693">
            <v>0</v>
          </cell>
          <cell r="X693">
            <v>0</v>
          </cell>
          <cell r="Y693">
            <v>0</v>
          </cell>
          <cell r="Z693">
            <v>461455</v>
          </cell>
          <cell r="AA693">
            <v>598646</v>
          </cell>
          <cell r="AB693" t="str">
            <v>RPEL</v>
          </cell>
          <cell r="AC693">
            <v>1101</v>
          </cell>
          <cell r="AD693">
            <v>2</v>
          </cell>
          <cell r="AE693">
            <v>20726</v>
          </cell>
        </row>
        <row r="694">
          <cell r="A694" t="str">
            <v>SSE</v>
          </cell>
          <cell r="B694">
            <v>3</v>
          </cell>
          <cell r="C694" t="str">
            <v>DRAS</v>
          </cell>
          <cell r="D694">
            <v>34</v>
          </cell>
          <cell r="E694">
            <v>1</v>
          </cell>
          <cell r="F694" t="str">
            <v xml:space="preserve">B </v>
          </cell>
          <cell r="G694">
            <v>2</v>
          </cell>
          <cell r="H694">
            <v>818</v>
          </cell>
          <cell r="I694">
            <v>33310</v>
          </cell>
          <cell r="J694">
            <v>0</v>
          </cell>
          <cell r="K694">
            <v>0</v>
          </cell>
          <cell r="L694">
            <v>0</v>
          </cell>
          <cell r="M694">
            <v>0</v>
          </cell>
          <cell r="N694">
            <v>0</v>
          </cell>
          <cell r="O694">
            <v>646045</v>
          </cell>
          <cell r="P694">
            <v>0</v>
          </cell>
          <cell r="Q694">
            <v>0</v>
          </cell>
          <cell r="R694">
            <v>6598</v>
          </cell>
          <cell r="S694">
            <v>0</v>
          </cell>
          <cell r="T694">
            <v>18929</v>
          </cell>
          <cell r="U694">
            <v>109798</v>
          </cell>
          <cell r="V694">
            <v>659</v>
          </cell>
          <cell r="W694">
            <v>0</v>
          </cell>
          <cell r="X694">
            <v>0</v>
          </cell>
          <cell r="Y694">
            <v>0</v>
          </cell>
          <cell r="Z694">
            <v>646045</v>
          </cell>
          <cell r="AA694">
            <v>672231</v>
          </cell>
          <cell r="AB694" t="str">
            <v>RPEL</v>
          </cell>
          <cell r="AC694">
            <v>1101</v>
          </cell>
          <cell r="AD694">
            <v>2</v>
          </cell>
          <cell r="AE694">
            <v>33310</v>
          </cell>
        </row>
        <row r="695">
          <cell r="A695" t="str">
            <v>SSE</v>
          </cell>
          <cell r="B695">
            <v>3</v>
          </cell>
          <cell r="C695" t="str">
            <v>DRAS</v>
          </cell>
          <cell r="D695">
            <v>34</v>
          </cell>
          <cell r="E695">
            <v>1</v>
          </cell>
          <cell r="F695" t="str">
            <v xml:space="preserve">B </v>
          </cell>
          <cell r="G695">
            <v>3</v>
          </cell>
          <cell r="H695">
            <v>2152</v>
          </cell>
          <cell r="I695">
            <v>156445</v>
          </cell>
          <cell r="J695">
            <v>0</v>
          </cell>
          <cell r="K695">
            <v>0</v>
          </cell>
          <cell r="L695">
            <v>0</v>
          </cell>
          <cell r="M695">
            <v>0</v>
          </cell>
          <cell r="N695">
            <v>0</v>
          </cell>
          <cell r="O695">
            <v>3034121</v>
          </cell>
          <cell r="P695">
            <v>0</v>
          </cell>
          <cell r="Q695">
            <v>0</v>
          </cell>
          <cell r="R695">
            <v>25576</v>
          </cell>
          <cell r="S695">
            <v>0</v>
          </cell>
          <cell r="T695">
            <v>49864</v>
          </cell>
          <cell r="U695">
            <v>515824</v>
          </cell>
          <cell r="V695">
            <v>1034</v>
          </cell>
          <cell r="W695">
            <v>0</v>
          </cell>
          <cell r="X695">
            <v>0</v>
          </cell>
          <cell r="Y695">
            <v>0</v>
          </cell>
          <cell r="Z695">
            <v>3034121</v>
          </cell>
          <cell r="AA695">
            <v>3110595</v>
          </cell>
          <cell r="AB695" t="str">
            <v>RPEL</v>
          </cell>
          <cell r="AC695">
            <v>1101</v>
          </cell>
          <cell r="AD695">
            <v>2</v>
          </cell>
          <cell r="AE695">
            <v>156445</v>
          </cell>
        </row>
        <row r="696">
          <cell r="A696" t="str">
            <v>SSE</v>
          </cell>
          <cell r="B696">
            <v>3</v>
          </cell>
          <cell r="C696" t="str">
            <v>DRAS</v>
          </cell>
          <cell r="D696">
            <v>34</v>
          </cell>
          <cell r="E696">
            <v>1</v>
          </cell>
          <cell r="F696" t="str">
            <v xml:space="preserve">B </v>
          </cell>
          <cell r="G696">
            <v>4</v>
          </cell>
          <cell r="H696">
            <v>532</v>
          </cell>
          <cell r="I696">
            <v>63390</v>
          </cell>
          <cell r="J696">
            <v>0</v>
          </cell>
          <cell r="K696">
            <v>0</v>
          </cell>
          <cell r="L696">
            <v>0</v>
          </cell>
          <cell r="M696">
            <v>0</v>
          </cell>
          <cell r="N696">
            <v>0</v>
          </cell>
          <cell r="O696">
            <v>1229552</v>
          </cell>
          <cell r="P696">
            <v>0</v>
          </cell>
          <cell r="Q696">
            <v>0</v>
          </cell>
          <cell r="R696">
            <v>17372</v>
          </cell>
          <cell r="S696">
            <v>0</v>
          </cell>
          <cell r="T696">
            <v>20389</v>
          </cell>
          <cell r="U696">
            <v>209028</v>
          </cell>
          <cell r="V696">
            <v>376</v>
          </cell>
          <cell r="W696">
            <v>0</v>
          </cell>
          <cell r="X696">
            <v>0</v>
          </cell>
          <cell r="Y696">
            <v>0</v>
          </cell>
          <cell r="Z696">
            <v>1229552</v>
          </cell>
          <cell r="AA696">
            <v>1267689</v>
          </cell>
          <cell r="AB696" t="str">
            <v>RPEL</v>
          </cell>
          <cell r="AC696">
            <v>1101</v>
          </cell>
          <cell r="AD696">
            <v>2</v>
          </cell>
          <cell r="AE696">
            <v>63390</v>
          </cell>
        </row>
        <row r="697">
          <cell r="A697" t="str">
            <v>SSE</v>
          </cell>
          <cell r="B697">
            <v>3</v>
          </cell>
          <cell r="C697" t="str">
            <v>DRAS</v>
          </cell>
          <cell r="D697">
            <v>34</v>
          </cell>
          <cell r="E697">
            <v>1</v>
          </cell>
          <cell r="F697" t="str">
            <v xml:space="preserve">B </v>
          </cell>
          <cell r="G697">
            <v>5</v>
          </cell>
          <cell r="H697">
            <v>146</v>
          </cell>
          <cell r="I697">
            <v>24730</v>
          </cell>
          <cell r="J697">
            <v>0</v>
          </cell>
          <cell r="K697">
            <v>0</v>
          </cell>
          <cell r="L697">
            <v>0</v>
          </cell>
          <cell r="M697">
            <v>0</v>
          </cell>
          <cell r="N697">
            <v>0</v>
          </cell>
          <cell r="O697">
            <v>479639</v>
          </cell>
          <cell r="P697">
            <v>0</v>
          </cell>
          <cell r="Q697">
            <v>0</v>
          </cell>
          <cell r="R697">
            <v>6148</v>
          </cell>
          <cell r="S697">
            <v>0</v>
          </cell>
          <cell r="T697">
            <v>9839</v>
          </cell>
          <cell r="U697">
            <v>81537</v>
          </cell>
          <cell r="V697">
            <v>0</v>
          </cell>
          <cell r="W697">
            <v>0</v>
          </cell>
          <cell r="X697">
            <v>0</v>
          </cell>
          <cell r="Y697">
            <v>0</v>
          </cell>
          <cell r="Z697">
            <v>479639</v>
          </cell>
          <cell r="AA697">
            <v>495626</v>
          </cell>
          <cell r="AB697" t="str">
            <v>RPEL</v>
          </cell>
          <cell r="AC697">
            <v>1101</v>
          </cell>
          <cell r="AD697">
            <v>2</v>
          </cell>
          <cell r="AE697">
            <v>24730</v>
          </cell>
        </row>
        <row r="698">
          <cell r="A698" t="str">
            <v>SSE</v>
          </cell>
          <cell r="B698">
            <v>3</v>
          </cell>
          <cell r="C698" t="str">
            <v>DRAS</v>
          </cell>
          <cell r="D698">
            <v>34</v>
          </cell>
          <cell r="E698">
            <v>1</v>
          </cell>
          <cell r="F698" t="str">
            <v xml:space="preserve">B </v>
          </cell>
          <cell r="G698">
            <v>6</v>
          </cell>
          <cell r="H698">
            <v>87</v>
          </cell>
          <cell r="I698">
            <v>20669</v>
          </cell>
          <cell r="J698">
            <v>0</v>
          </cell>
          <cell r="K698">
            <v>0</v>
          </cell>
          <cell r="L698">
            <v>0</v>
          </cell>
          <cell r="M698">
            <v>0</v>
          </cell>
          <cell r="N698">
            <v>0</v>
          </cell>
          <cell r="O698">
            <v>400909</v>
          </cell>
          <cell r="P698">
            <v>0</v>
          </cell>
          <cell r="Q698">
            <v>0</v>
          </cell>
          <cell r="R698">
            <v>5396</v>
          </cell>
          <cell r="S698">
            <v>0</v>
          </cell>
          <cell r="T698">
            <v>10672</v>
          </cell>
          <cell r="U698">
            <v>68170</v>
          </cell>
          <cell r="V698">
            <v>377</v>
          </cell>
          <cell r="W698">
            <v>0</v>
          </cell>
          <cell r="X698">
            <v>0</v>
          </cell>
          <cell r="Y698">
            <v>0</v>
          </cell>
          <cell r="Z698">
            <v>400909</v>
          </cell>
          <cell r="AA698">
            <v>417354</v>
          </cell>
          <cell r="AB698" t="str">
            <v>RPEL</v>
          </cell>
          <cell r="AC698">
            <v>1101</v>
          </cell>
          <cell r="AD698">
            <v>2</v>
          </cell>
          <cell r="AE698">
            <v>20669</v>
          </cell>
        </row>
        <row r="699">
          <cell r="A699" t="str">
            <v>SSE</v>
          </cell>
          <cell r="B699">
            <v>3</v>
          </cell>
          <cell r="C699" t="str">
            <v>DRAS</v>
          </cell>
          <cell r="D699">
            <v>34</v>
          </cell>
          <cell r="E699">
            <v>1</v>
          </cell>
          <cell r="F699" t="str">
            <v xml:space="preserve">B </v>
          </cell>
          <cell r="G699">
            <v>7</v>
          </cell>
          <cell r="H699">
            <v>13</v>
          </cell>
          <cell r="I699">
            <v>4403</v>
          </cell>
          <cell r="J699">
            <v>0</v>
          </cell>
          <cell r="K699">
            <v>0</v>
          </cell>
          <cell r="L699">
            <v>0</v>
          </cell>
          <cell r="M699">
            <v>0</v>
          </cell>
          <cell r="N699">
            <v>0</v>
          </cell>
          <cell r="O699">
            <v>88612</v>
          </cell>
          <cell r="P699">
            <v>0</v>
          </cell>
          <cell r="Q699">
            <v>0</v>
          </cell>
          <cell r="R699">
            <v>511</v>
          </cell>
          <cell r="S699">
            <v>0</v>
          </cell>
          <cell r="T699">
            <v>11589</v>
          </cell>
          <cell r="U699">
            <v>17730</v>
          </cell>
          <cell r="V699">
            <v>0</v>
          </cell>
          <cell r="W699">
            <v>0</v>
          </cell>
          <cell r="X699">
            <v>0</v>
          </cell>
          <cell r="Y699">
            <v>0</v>
          </cell>
          <cell r="Z699">
            <v>88612</v>
          </cell>
          <cell r="AA699">
            <v>100712</v>
          </cell>
          <cell r="AB699" t="str">
            <v>RPEL</v>
          </cell>
          <cell r="AC699">
            <v>1101</v>
          </cell>
          <cell r="AD699">
            <v>2</v>
          </cell>
          <cell r="AE699">
            <v>4403</v>
          </cell>
        </row>
        <row r="700">
          <cell r="A700" t="str">
            <v>SSE</v>
          </cell>
          <cell r="B700">
            <v>3</v>
          </cell>
          <cell r="C700" t="str">
            <v>DRAS</v>
          </cell>
          <cell r="D700">
            <v>34</v>
          </cell>
          <cell r="E700">
            <v>1</v>
          </cell>
          <cell r="F700" t="str">
            <v xml:space="preserve">B </v>
          </cell>
          <cell r="G700">
            <v>8</v>
          </cell>
          <cell r="H700">
            <v>6</v>
          </cell>
          <cell r="I700">
            <v>2648</v>
          </cell>
          <cell r="J700">
            <v>0</v>
          </cell>
          <cell r="K700">
            <v>0</v>
          </cell>
          <cell r="L700">
            <v>0</v>
          </cell>
          <cell r="M700">
            <v>0</v>
          </cell>
          <cell r="N700">
            <v>0</v>
          </cell>
          <cell r="O700">
            <v>53285</v>
          </cell>
          <cell r="P700">
            <v>0</v>
          </cell>
          <cell r="Q700">
            <v>0</v>
          </cell>
          <cell r="R700">
            <v>743</v>
          </cell>
          <cell r="S700">
            <v>0</v>
          </cell>
          <cell r="T700">
            <v>295</v>
          </cell>
          <cell r="U700">
            <v>10658</v>
          </cell>
          <cell r="V700">
            <v>94</v>
          </cell>
          <cell r="W700">
            <v>0</v>
          </cell>
          <cell r="X700">
            <v>0</v>
          </cell>
          <cell r="Y700">
            <v>0</v>
          </cell>
          <cell r="Z700">
            <v>53285</v>
          </cell>
          <cell r="AA700">
            <v>54417</v>
          </cell>
          <cell r="AB700" t="str">
            <v>RPEL</v>
          </cell>
          <cell r="AC700">
            <v>1101</v>
          </cell>
          <cell r="AD700">
            <v>2</v>
          </cell>
          <cell r="AE700">
            <v>2648</v>
          </cell>
        </row>
        <row r="701">
          <cell r="A701" t="str">
            <v>SSE</v>
          </cell>
          <cell r="B701">
            <v>3</v>
          </cell>
          <cell r="C701" t="str">
            <v>DRAS</v>
          </cell>
          <cell r="D701">
            <v>34</v>
          </cell>
          <cell r="E701">
            <v>1</v>
          </cell>
          <cell r="F701" t="str">
            <v xml:space="preserve">B </v>
          </cell>
          <cell r="G701">
            <v>9</v>
          </cell>
          <cell r="H701">
            <v>4</v>
          </cell>
          <cell r="I701">
            <v>2659</v>
          </cell>
          <cell r="J701">
            <v>0</v>
          </cell>
          <cell r="K701">
            <v>0</v>
          </cell>
          <cell r="L701">
            <v>0</v>
          </cell>
          <cell r="M701">
            <v>0</v>
          </cell>
          <cell r="N701">
            <v>0</v>
          </cell>
          <cell r="O701">
            <v>57068</v>
          </cell>
          <cell r="P701">
            <v>0</v>
          </cell>
          <cell r="Q701">
            <v>0</v>
          </cell>
          <cell r="R701">
            <v>161</v>
          </cell>
          <cell r="S701">
            <v>0</v>
          </cell>
          <cell r="T701">
            <v>12765</v>
          </cell>
          <cell r="U701">
            <v>14267</v>
          </cell>
          <cell r="V701">
            <v>283</v>
          </cell>
          <cell r="W701">
            <v>0</v>
          </cell>
          <cell r="X701">
            <v>0</v>
          </cell>
          <cell r="Y701">
            <v>0</v>
          </cell>
          <cell r="Z701">
            <v>57068</v>
          </cell>
          <cell r="AA701">
            <v>70277</v>
          </cell>
          <cell r="AB701" t="str">
            <v>RPEL</v>
          </cell>
          <cell r="AC701">
            <v>1101</v>
          </cell>
          <cell r="AD701">
            <v>2</v>
          </cell>
          <cell r="AE701">
            <v>2659</v>
          </cell>
        </row>
        <row r="702">
          <cell r="A702" t="str">
            <v>SSE</v>
          </cell>
          <cell r="B702">
            <v>3</v>
          </cell>
          <cell r="C702" t="str">
            <v>DRAS</v>
          </cell>
          <cell r="D702">
            <v>34</v>
          </cell>
          <cell r="E702">
            <v>1</v>
          </cell>
          <cell r="F702" t="str">
            <v xml:space="preserve">B </v>
          </cell>
          <cell r="G702">
            <v>11</v>
          </cell>
          <cell r="H702">
            <v>1940</v>
          </cell>
          <cell r="I702">
            <v>44937</v>
          </cell>
          <cell r="J702">
            <v>0</v>
          </cell>
          <cell r="K702">
            <v>0</v>
          </cell>
          <cell r="L702">
            <v>0</v>
          </cell>
          <cell r="M702">
            <v>0</v>
          </cell>
          <cell r="N702">
            <v>0</v>
          </cell>
          <cell r="O702">
            <v>253328</v>
          </cell>
          <cell r="P702">
            <v>0</v>
          </cell>
          <cell r="Q702">
            <v>0</v>
          </cell>
          <cell r="R702">
            <v>2804</v>
          </cell>
          <cell r="S702">
            <v>0</v>
          </cell>
          <cell r="T702">
            <v>26443</v>
          </cell>
          <cell r="U702">
            <v>0</v>
          </cell>
          <cell r="V702">
            <v>376</v>
          </cell>
          <cell r="W702">
            <v>0</v>
          </cell>
          <cell r="X702">
            <v>0</v>
          </cell>
          <cell r="Y702">
            <v>0</v>
          </cell>
          <cell r="Z702">
            <v>253328</v>
          </cell>
          <cell r="AA702">
            <v>282951</v>
          </cell>
          <cell r="AB702" t="str">
            <v>RPEL</v>
          </cell>
          <cell r="AC702">
            <v>1101</v>
          </cell>
          <cell r="AD702">
            <v>2</v>
          </cell>
          <cell r="AE702">
            <v>29907</v>
          </cell>
        </row>
        <row r="703">
          <cell r="A703" t="str">
            <v>SSE</v>
          </cell>
          <cell r="B703">
            <v>3</v>
          </cell>
          <cell r="C703" t="str">
            <v>DRAS</v>
          </cell>
          <cell r="D703">
            <v>34</v>
          </cell>
          <cell r="E703">
            <v>1</v>
          </cell>
          <cell r="F703" t="str">
            <v xml:space="preserve">B </v>
          </cell>
          <cell r="G703">
            <v>12</v>
          </cell>
          <cell r="H703">
            <v>1904</v>
          </cell>
          <cell r="I703">
            <v>112252</v>
          </cell>
          <cell r="J703">
            <v>0</v>
          </cell>
          <cell r="K703">
            <v>0</v>
          </cell>
          <cell r="L703">
            <v>0</v>
          </cell>
          <cell r="M703">
            <v>0</v>
          </cell>
          <cell r="N703">
            <v>0</v>
          </cell>
          <cell r="O703">
            <v>1029976</v>
          </cell>
          <cell r="P703">
            <v>0</v>
          </cell>
          <cell r="Q703">
            <v>0</v>
          </cell>
          <cell r="R703">
            <v>9988</v>
          </cell>
          <cell r="S703">
            <v>0</v>
          </cell>
          <cell r="T703">
            <v>10342</v>
          </cell>
          <cell r="U703">
            <v>175204</v>
          </cell>
          <cell r="V703">
            <v>1128</v>
          </cell>
          <cell r="W703">
            <v>0</v>
          </cell>
          <cell r="X703">
            <v>0</v>
          </cell>
          <cell r="Y703">
            <v>0</v>
          </cell>
          <cell r="Z703">
            <v>1029976</v>
          </cell>
          <cell r="AA703">
            <v>1051434</v>
          </cell>
          <cell r="AB703" t="str">
            <v>RPEL</v>
          </cell>
          <cell r="AC703">
            <v>1101</v>
          </cell>
          <cell r="AD703">
            <v>2</v>
          </cell>
          <cell r="AE703">
            <v>112252</v>
          </cell>
        </row>
        <row r="704">
          <cell r="A704" t="str">
            <v>SSE</v>
          </cell>
          <cell r="B704">
            <v>3</v>
          </cell>
          <cell r="C704" t="str">
            <v>DRAS</v>
          </cell>
          <cell r="D704">
            <v>34</v>
          </cell>
          <cell r="E704">
            <v>1</v>
          </cell>
          <cell r="F704" t="str">
            <v xml:space="preserve">B </v>
          </cell>
          <cell r="G704">
            <v>13</v>
          </cell>
          <cell r="H704">
            <v>156</v>
          </cell>
          <cell r="I704">
            <v>17808</v>
          </cell>
          <cell r="J704">
            <v>0</v>
          </cell>
          <cell r="K704">
            <v>0</v>
          </cell>
          <cell r="L704">
            <v>0</v>
          </cell>
          <cell r="M704">
            <v>0</v>
          </cell>
          <cell r="N704">
            <v>0</v>
          </cell>
          <cell r="O704">
            <v>205752</v>
          </cell>
          <cell r="P704">
            <v>0</v>
          </cell>
          <cell r="Q704">
            <v>0</v>
          </cell>
          <cell r="R704">
            <v>2158</v>
          </cell>
          <cell r="S704">
            <v>0</v>
          </cell>
          <cell r="T704">
            <v>2642</v>
          </cell>
          <cell r="U704">
            <v>34979</v>
          </cell>
          <cell r="V704">
            <v>282</v>
          </cell>
          <cell r="W704">
            <v>0</v>
          </cell>
          <cell r="X704">
            <v>0</v>
          </cell>
          <cell r="Y704">
            <v>0</v>
          </cell>
          <cell r="Z704">
            <v>205752</v>
          </cell>
          <cell r="AA704">
            <v>210834</v>
          </cell>
          <cell r="AB704" t="str">
            <v>RPEL</v>
          </cell>
          <cell r="AC704">
            <v>1101</v>
          </cell>
          <cell r="AD704">
            <v>2</v>
          </cell>
          <cell r="AE704">
            <v>17808</v>
          </cell>
        </row>
        <row r="705">
          <cell r="A705" t="str">
            <v>SSE</v>
          </cell>
          <cell r="B705">
            <v>3</v>
          </cell>
          <cell r="C705" t="str">
            <v>DRAS</v>
          </cell>
          <cell r="D705">
            <v>34</v>
          </cell>
          <cell r="E705">
            <v>1</v>
          </cell>
          <cell r="F705" t="str">
            <v xml:space="preserve">B </v>
          </cell>
          <cell r="G705">
            <v>14</v>
          </cell>
          <cell r="H705">
            <v>15</v>
          </cell>
          <cell r="I705">
            <v>2248</v>
          </cell>
          <cell r="J705">
            <v>0</v>
          </cell>
          <cell r="K705">
            <v>0</v>
          </cell>
          <cell r="L705">
            <v>0</v>
          </cell>
          <cell r="M705">
            <v>0</v>
          </cell>
          <cell r="N705">
            <v>0</v>
          </cell>
          <cell r="O705">
            <v>28609</v>
          </cell>
          <cell r="P705">
            <v>0</v>
          </cell>
          <cell r="Q705">
            <v>0</v>
          </cell>
          <cell r="R705">
            <v>261</v>
          </cell>
          <cell r="S705">
            <v>0</v>
          </cell>
          <cell r="T705">
            <v>1808</v>
          </cell>
          <cell r="U705">
            <v>4865</v>
          </cell>
          <cell r="V705">
            <v>0</v>
          </cell>
          <cell r="W705">
            <v>0</v>
          </cell>
          <cell r="X705">
            <v>0</v>
          </cell>
          <cell r="Y705">
            <v>0</v>
          </cell>
          <cell r="Z705">
            <v>28609</v>
          </cell>
          <cell r="AA705">
            <v>30678</v>
          </cell>
          <cell r="AB705" t="str">
            <v>RPEL</v>
          </cell>
          <cell r="AC705">
            <v>1101</v>
          </cell>
          <cell r="AD705">
            <v>2</v>
          </cell>
          <cell r="AE705">
            <v>2248</v>
          </cell>
        </row>
        <row r="706">
          <cell r="A706" t="str">
            <v>SSE</v>
          </cell>
          <cell r="B706">
            <v>3</v>
          </cell>
          <cell r="C706" t="str">
            <v>DRAS</v>
          </cell>
          <cell r="D706">
            <v>34</v>
          </cell>
          <cell r="E706">
            <v>1</v>
          </cell>
          <cell r="F706" t="str">
            <v xml:space="preserve">B </v>
          </cell>
          <cell r="G706">
            <v>15</v>
          </cell>
          <cell r="H706">
            <v>14</v>
          </cell>
          <cell r="I706">
            <v>1512</v>
          </cell>
          <cell r="J706">
            <v>0</v>
          </cell>
          <cell r="K706">
            <v>0</v>
          </cell>
          <cell r="L706">
            <v>0</v>
          </cell>
          <cell r="M706">
            <v>0</v>
          </cell>
          <cell r="N706">
            <v>0</v>
          </cell>
          <cell r="O706">
            <v>16421</v>
          </cell>
          <cell r="P706">
            <v>0</v>
          </cell>
          <cell r="Q706">
            <v>0</v>
          </cell>
          <cell r="R706">
            <v>442</v>
          </cell>
          <cell r="S706">
            <v>0</v>
          </cell>
          <cell r="T706">
            <v>0</v>
          </cell>
          <cell r="U706">
            <v>1203</v>
          </cell>
          <cell r="V706">
            <v>0</v>
          </cell>
          <cell r="W706">
            <v>0</v>
          </cell>
          <cell r="X706">
            <v>0</v>
          </cell>
          <cell r="Y706">
            <v>0</v>
          </cell>
          <cell r="Z706">
            <v>16421</v>
          </cell>
          <cell r="AA706">
            <v>16863</v>
          </cell>
          <cell r="AB706" t="str">
            <v>RPEL</v>
          </cell>
          <cell r="AC706">
            <v>1101</v>
          </cell>
          <cell r="AD706">
            <v>2</v>
          </cell>
          <cell r="AE706">
            <v>1512</v>
          </cell>
        </row>
        <row r="707">
          <cell r="A707" t="str">
            <v>SSE</v>
          </cell>
          <cell r="B707">
            <v>3</v>
          </cell>
          <cell r="C707" t="str">
            <v>DRAS</v>
          </cell>
          <cell r="D707">
            <v>34</v>
          </cell>
          <cell r="E707">
            <v>2</v>
          </cell>
          <cell r="F707" t="str">
            <v xml:space="preserve">B </v>
          </cell>
          <cell r="G707">
            <v>0</v>
          </cell>
          <cell r="H707">
            <v>14</v>
          </cell>
          <cell r="I707">
            <v>8109</v>
          </cell>
          <cell r="J707">
            <v>0</v>
          </cell>
          <cell r="K707">
            <v>0</v>
          </cell>
          <cell r="L707">
            <v>0</v>
          </cell>
          <cell r="M707">
            <v>0</v>
          </cell>
          <cell r="N707">
            <v>0</v>
          </cell>
          <cell r="O707">
            <v>168815</v>
          </cell>
          <cell r="P707">
            <v>0</v>
          </cell>
          <cell r="Q707">
            <v>0</v>
          </cell>
          <cell r="R707">
            <v>2878</v>
          </cell>
          <cell r="S707">
            <v>0</v>
          </cell>
          <cell r="T707">
            <v>64</v>
          </cell>
          <cell r="U707">
            <v>42203</v>
          </cell>
          <cell r="V707">
            <v>0</v>
          </cell>
          <cell r="W707">
            <v>0</v>
          </cell>
          <cell r="X707">
            <v>0</v>
          </cell>
          <cell r="Y707">
            <v>0</v>
          </cell>
          <cell r="Z707">
            <v>168815</v>
          </cell>
          <cell r="AA707">
            <v>171757</v>
          </cell>
          <cell r="AB707" t="str">
            <v>RPEL</v>
          </cell>
          <cell r="AC707">
            <v>1101</v>
          </cell>
          <cell r="AD707">
            <v>2</v>
          </cell>
          <cell r="AE707">
            <v>8054</v>
          </cell>
        </row>
        <row r="708">
          <cell r="A708" t="str">
            <v>SSE</v>
          </cell>
          <cell r="B708">
            <v>3</v>
          </cell>
          <cell r="C708" t="str">
            <v>DRAS</v>
          </cell>
          <cell r="D708">
            <v>34</v>
          </cell>
          <cell r="E708">
            <v>3</v>
          </cell>
          <cell r="F708" t="str">
            <v xml:space="preserve">B </v>
          </cell>
          <cell r="G708">
            <v>0</v>
          </cell>
          <cell r="H708">
            <v>658</v>
          </cell>
          <cell r="I708">
            <v>126531</v>
          </cell>
          <cell r="J708">
            <v>0</v>
          </cell>
          <cell r="K708">
            <v>0</v>
          </cell>
          <cell r="L708">
            <v>0</v>
          </cell>
          <cell r="M708">
            <v>0</v>
          </cell>
          <cell r="N708">
            <v>0</v>
          </cell>
          <cell r="O708">
            <v>2634661</v>
          </cell>
          <cell r="P708">
            <v>0</v>
          </cell>
          <cell r="Q708">
            <v>0</v>
          </cell>
          <cell r="R708">
            <v>31014</v>
          </cell>
          <cell r="S708">
            <v>0</v>
          </cell>
          <cell r="T708">
            <v>290759</v>
          </cell>
          <cell r="U708">
            <v>638754</v>
          </cell>
          <cell r="V708">
            <v>11118</v>
          </cell>
          <cell r="W708">
            <v>0</v>
          </cell>
          <cell r="X708">
            <v>0</v>
          </cell>
          <cell r="Y708">
            <v>0</v>
          </cell>
          <cell r="Z708">
            <v>2634661</v>
          </cell>
          <cell r="AA708">
            <v>2967552</v>
          </cell>
          <cell r="AB708" t="str">
            <v>RPEL</v>
          </cell>
          <cell r="AC708">
            <v>1101</v>
          </cell>
          <cell r="AD708">
            <v>2</v>
          </cell>
          <cell r="AE708">
            <v>119238</v>
          </cell>
        </row>
        <row r="709">
          <cell r="A709" t="str">
            <v>SSE</v>
          </cell>
          <cell r="B709">
            <v>3</v>
          </cell>
          <cell r="C709" t="str">
            <v>DRAS</v>
          </cell>
          <cell r="D709">
            <v>34</v>
          </cell>
          <cell r="E709">
            <v>4</v>
          </cell>
          <cell r="F709" t="str">
            <v xml:space="preserve">B </v>
          </cell>
          <cell r="G709">
            <v>0</v>
          </cell>
          <cell r="H709">
            <v>9141</v>
          </cell>
          <cell r="I709">
            <v>1491058</v>
          </cell>
          <cell r="J709">
            <v>0</v>
          </cell>
          <cell r="K709">
            <v>0</v>
          </cell>
          <cell r="L709">
            <v>0</v>
          </cell>
          <cell r="M709">
            <v>0</v>
          </cell>
          <cell r="N709">
            <v>0</v>
          </cell>
          <cell r="O709">
            <v>14050090</v>
          </cell>
          <cell r="P709">
            <v>0</v>
          </cell>
          <cell r="Q709">
            <v>0</v>
          </cell>
          <cell r="R709">
            <v>19</v>
          </cell>
          <cell r="S709">
            <v>0</v>
          </cell>
          <cell r="T709">
            <v>771271</v>
          </cell>
          <cell r="U709">
            <v>0</v>
          </cell>
          <cell r="V709">
            <v>355573</v>
          </cell>
          <cell r="W709">
            <v>0</v>
          </cell>
          <cell r="X709">
            <v>0</v>
          </cell>
          <cell r="Y709">
            <v>0</v>
          </cell>
          <cell r="Z709">
            <v>14050090</v>
          </cell>
          <cell r="AA709">
            <v>15176953</v>
          </cell>
          <cell r="AB709" t="str">
            <v>RPEL</v>
          </cell>
          <cell r="AC709">
            <v>1101</v>
          </cell>
          <cell r="AD709">
            <v>2</v>
          </cell>
          <cell r="AE709">
            <v>1426454</v>
          </cell>
        </row>
        <row r="710">
          <cell r="A710" t="str">
            <v>SMA</v>
          </cell>
          <cell r="B710">
            <v>4</v>
          </cell>
          <cell r="C710" t="str">
            <v>DRMS</v>
          </cell>
          <cell r="D710">
            <v>41</v>
          </cell>
          <cell r="E710">
            <v>1</v>
          </cell>
          <cell r="F710" t="str">
            <v>A4</v>
          </cell>
          <cell r="G710">
            <v>20</v>
          </cell>
          <cell r="H710">
            <v>3</v>
          </cell>
          <cell r="I710">
            <v>2993</v>
          </cell>
          <cell r="J710">
            <v>0</v>
          </cell>
          <cell r="K710">
            <v>0</v>
          </cell>
          <cell r="L710">
            <v>30</v>
          </cell>
          <cell r="M710">
            <v>0</v>
          </cell>
          <cell r="N710">
            <v>0</v>
          </cell>
          <cell r="O710">
            <v>33992</v>
          </cell>
          <cell r="P710">
            <v>22991</v>
          </cell>
          <cell r="Q710">
            <v>757</v>
          </cell>
          <cell r="R710">
            <v>0</v>
          </cell>
          <cell r="S710">
            <v>0</v>
          </cell>
          <cell r="T710">
            <v>0</v>
          </cell>
          <cell r="U710">
            <v>13999</v>
          </cell>
          <cell r="V710">
            <v>0</v>
          </cell>
          <cell r="W710">
            <v>783</v>
          </cell>
          <cell r="X710">
            <v>0</v>
          </cell>
          <cell r="Y710">
            <v>1683</v>
          </cell>
          <cell r="Z710">
            <v>58523</v>
          </cell>
          <cell r="AA710">
            <v>60206</v>
          </cell>
          <cell r="AB710" t="str">
            <v>ERGT</v>
          </cell>
          <cell r="AC710">
            <v>1101</v>
          </cell>
          <cell r="AD710">
            <v>2</v>
          </cell>
          <cell r="AE710">
            <v>2993</v>
          </cell>
        </row>
        <row r="711">
          <cell r="A711" t="str">
            <v>SMA</v>
          </cell>
          <cell r="B711">
            <v>4</v>
          </cell>
          <cell r="C711" t="str">
            <v>DRMS</v>
          </cell>
          <cell r="D711">
            <v>41</v>
          </cell>
          <cell r="E711">
            <v>1</v>
          </cell>
          <cell r="F711" t="str">
            <v xml:space="preserve">B </v>
          </cell>
          <cell r="G711">
            <v>1</v>
          </cell>
          <cell r="H711">
            <v>4404</v>
          </cell>
          <cell r="I711">
            <v>98497</v>
          </cell>
          <cell r="J711">
            <v>0</v>
          </cell>
          <cell r="K711">
            <v>0</v>
          </cell>
          <cell r="L711">
            <v>0</v>
          </cell>
          <cell r="M711">
            <v>0</v>
          </cell>
          <cell r="N711">
            <v>0</v>
          </cell>
          <cell r="O711">
            <v>1590665</v>
          </cell>
          <cell r="P711">
            <v>0</v>
          </cell>
          <cell r="Q711">
            <v>0</v>
          </cell>
          <cell r="R711">
            <v>19333</v>
          </cell>
          <cell r="S711">
            <v>0</v>
          </cell>
          <cell r="T711">
            <v>240039</v>
          </cell>
          <cell r="U711">
            <v>0</v>
          </cell>
          <cell r="V711">
            <v>0</v>
          </cell>
          <cell r="W711">
            <v>0</v>
          </cell>
          <cell r="X711">
            <v>0</v>
          </cell>
          <cell r="Y711">
            <v>183427</v>
          </cell>
          <cell r="Z711">
            <v>1590665</v>
          </cell>
          <cell r="AA711">
            <v>2033464</v>
          </cell>
          <cell r="AB711" t="str">
            <v>ERGT</v>
          </cell>
          <cell r="AC711">
            <v>1101</v>
          </cell>
          <cell r="AD711">
            <v>2</v>
          </cell>
          <cell r="AE711">
            <v>70449</v>
          </cell>
        </row>
        <row r="712">
          <cell r="A712" t="str">
            <v>SMA</v>
          </cell>
          <cell r="B712">
            <v>4</v>
          </cell>
          <cell r="C712" t="str">
            <v>DRMS</v>
          </cell>
          <cell r="D712">
            <v>41</v>
          </cell>
          <cell r="E712">
            <v>1</v>
          </cell>
          <cell r="F712" t="str">
            <v xml:space="preserve">B </v>
          </cell>
          <cell r="G712">
            <v>2</v>
          </cell>
          <cell r="H712">
            <v>2356</v>
          </cell>
          <cell r="I712">
            <v>95965</v>
          </cell>
          <cell r="J712">
            <v>0</v>
          </cell>
          <cell r="K712">
            <v>0</v>
          </cell>
          <cell r="L712">
            <v>0</v>
          </cell>
          <cell r="M712">
            <v>0</v>
          </cell>
          <cell r="N712">
            <v>0</v>
          </cell>
          <cell r="O712">
            <v>1860813</v>
          </cell>
          <cell r="P712">
            <v>0</v>
          </cell>
          <cell r="Q712">
            <v>0</v>
          </cell>
          <cell r="R712">
            <v>16006</v>
          </cell>
          <cell r="S712">
            <v>0</v>
          </cell>
          <cell r="T712">
            <v>47377</v>
          </cell>
          <cell r="U712">
            <v>316262</v>
          </cell>
          <cell r="V712">
            <v>0</v>
          </cell>
          <cell r="W712">
            <v>0</v>
          </cell>
          <cell r="X712">
            <v>0</v>
          </cell>
          <cell r="Y712">
            <v>154254</v>
          </cell>
          <cell r="Z712">
            <v>1860813</v>
          </cell>
          <cell r="AA712">
            <v>2078450</v>
          </cell>
          <cell r="AB712" t="str">
            <v>ERGT</v>
          </cell>
          <cell r="AC712">
            <v>1101</v>
          </cell>
          <cell r="AD712">
            <v>2</v>
          </cell>
          <cell r="AE712">
            <v>95965</v>
          </cell>
        </row>
        <row r="713">
          <cell r="A713" t="str">
            <v>SMA</v>
          </cell>
          <cell r="B713">
            <v>4</v>
          </cell>
          <cell r="C713" t="str">
            <v>DRMS</v>
          </cell>
          <cell r="D713">
            <v>41</v>
          </cell>
          <cell r="E713">
            <v>1</v>
          </cell>
          <cell r="F713" t="str">
            <v xml:space="preserve">B </v>
          </cell>
          <cell r="G713">
            <v>3</v>
          </cell>
          <cell r="H713">
            <v>6796</v>
          </cell>
          <cell r="I713">
            <v>502500</v>
          </cell>
          <cell r="J713">
            <v>0</v>
          </cell>
          <cell r="K713">
            <v>0</v>
          </cell>
          <cell r="L713">
            <v>0</v>
          </cell>
          <cell r="M713">
            <v>0</v>
          </cell>
          <cell r="N713">
            <v>0</v>
          </cell>
          <cell r="O713">
            <v>9744186</v>
          </cell>
          <cell r="P713">
            <v>0</v>
          </cell>
          <cell r="Q713">
            <v>0</v>
          </cell>
          <cell r="R713">
            <v>77143</v>
          </cell>
          <cell r="S713">
            <v>0</v>
          </cell>
          <cell r="T713">
            <v>203261</v>
          </cell>
          <cell r="U713">
            <v>1656521</v>
          </cell>
          <cell r="V713">
            <v>189</v>
          </cell>
          <cell r="W713">
            <v>0</v>
          </cell>
          <cell r="X713">
            <v>0</v>
          </cell>
          <cell r="Y713">
            <v>622442</v>
          </cell>
          <cell r="Z713">
            <v>9744186</v>
          </cell>
          <cell r="AA713">
            <v>10647221</v>
          </cell>
          <cell r="AB713" t="str">
            <v>ERGT</v>
          </cell>
          <cell r="AC713">
            <v>1101</v>
          </cell>
          <cell r="AD713">
            <v>2</v>
          </cell>
          <cell r="AE713">
            <v>496551</v>
          </cell>
        </row>
        <row r="714">
          <cell r="A714" t="str">
            <v>SMA</v>
          </cell>
          <cell r="B714">
            <v>4</v>
          </cell>
          <cell r="C714" t="str">
            <v>DRMS</v>
          </cell>
          <cell r="D714">
            <v>41</v>
          </cell>
          <cell r="E714">
            <v>1</v>
          </cell>
          <cell r="F714" t="str">
            <v xml:space="preserve">B </v>
          </cell>
          <cell r="G714">
            <v>4</v>
          </cell>
          <cell r="H714">
            <v>2261</v>
          </cell>
          <cell r="I714">
            <v>270628</v>
          </cell>
          <cell r="J714">
            <v>0</v>
          </cell>
          <cell r="K714">
            <v>0</v>
          </cell>
          <cell r="L714">
            <v>0</v>
          </cell>
          <cell r="M714">
            <v>0</v>
          </cell>
          <cell r="N714">
            <v>0</v>
          </cell>
          <cell r="O714">
            <v>5247809</v>
          </cell>
          <cell r="P714">
            <v>0</v>
          </cell>
          <cell r="Q714">
            <v>0</v>
          </cell>
          <cell r="R714">
            <v>48382</v>
          </cell>
          <cell r="S714">
            <v>0</v>
          </cell>
          <cell r="T714">
            <v>136545</v>
          </cell>
          <cell r="U714">
            <v>892153</v>
          </cell>
          <cell r="V714">
            <v>0</v>
          </cell>
          <cell r="W714">
            <v>0</v>
          </cell>
          <cell r="X714">
            <v>0</v>
          </cell>
          <cell r="Y714">
            <v>360712</v>
          </cell>
          <cell r="Z714">
            <v>5247809</v>
          </cell>
          <cell r="AA714">
            <v>5793448</v>
          </cell>
          <cell r="AB714" t="str">
            <v>ERGT</v>
          </cell>
          <cell r="AC714">
            <v>1101</v>
          </cell>
          <cell r="AD714">
            <v>2</v>
          </cell>
          <cell r="AE714">
            <v>270628</v>
          </cell>
        </row>
        <row r="715">
          <cell r="A715" t="str">
            <v>SMA</v>
          </cell>
          <cell r="B715">
            <v>4</v>
          </cell>
          <cell r="C715" t="str">
            <v>DRMS</v>
          </cell>
          <cell r="D715">
            <v>41</v>
          </cell>
          <cell r="E715">
            <v>1</v>
          </cell>
          <cell r="F715" t="str">
            <v xml:space="preserve">B </v>
          </cell>
          <cell r="G715">
            <v>5</v>
          </cell>
          <cell r="H715">
            <v>753</v>
          </cell>
          <cell r="I715">
            <v>129127</v>
          </cell>
          <cell r="J715">
            <v>0</v>
          </cell>
          <cell r="K715">
            <v>0</v>
          </cell>
          <cell r="L715">
            <v>0</v>
          </cell>
          <cell r="M715">
            <v>0</v>
          </cell>
          <cell r="N715">
            <v>0</v>
          </cell>
          <cell r="O715">
            <v>2502968</v>
          </cell>
          <cell r="P715">
            <v>0</v>
          </cell>
          <cell r="Q715">
            <v>0</v>
          </cell>
          <cell r="R715">
            <v>24848</v>
          </cell>
          <cell r="S715">
            <v>0</v>
          </cell>
          <cell r="T715">
            <v>72675</v>
          </cell>
          <cell r="U715">
            <v>425519</v>
          </cell>
          <cell r="V715">
            <v>0</v>
          </cell>
          <cell r="W715">
            <v>0</v>
          </cell>
          <cell r="X715">
            <v>0</v>
          </cell>
          <cell r="Y715">
            <v>249940</v>
          </cell>
          <cell r="Z715">
            <v>2502968</v>
          </cell>
          <cell r="AA715">
            <v>2850431</v>
          </cell>
          <cell r="AB715" t="str">
            <v>ERGT</v>
          </cell>
          <cell r="AC715">
            <v>1101</v>
          </cell>
          <cell r="AD715">
            <v>2</v>
          </cell>
          <cell r="AE715">
            <v>129127</v>
          </cell>
        </row>
        <row r="716">
          <cell r="A716" t="str">
            <v>SMA</v>
          </cell>
          <cell r="B716">
            <v>4</v>
          </cell>
          <cell r="C716" t="str">
            <v>DRMS</v>
          </cell>
          <cell r="D716">
            <v>41</v>
          </cell>
          <cell r="E716">
            <v>1</v>
          </cell>
          <cell r="F716" t="str">
            <v xml:space="preserve">B </v>
          </cell>
          <cell r="G716">
            <v>6</v>
          </cell>
          <cell r="H716">
            <v>570</v>
          </cell>
          <cell r="I716">
            <v>135664</v>
          </cell>
          <cell r="J716">
            <v>0</v>
          </cell>
          <cell r="K716">
            <v>0</v>
          </cell>
          <cell r="L716">
            <v>0</v>
          </cell>
          <cell r="M716">
            <v>0</v>
          </cell>
          <cell r="N716">
            <v>0</v>
          </cell>
          <cell r="O716">
            <v>2629275</v>
          </cell>
          <cell r="P716">
            <v>0</v>
          </cell>
          <cell r="Q716">
            <v>0</v>
          </cell>
          <cell r="R716">
            <v>26439</v>
          </cell>
          <cell r="S716">
            <v>0</v>
          </cell>
          <cell r="T716">
            <v>108558</v>
          </cell>
          <cell r="U716">
            <v>447124</v>
          </cell>
          <cell r="V716">
            <v>0</v>
          </cell>
          <cell r="W716">
            <v>0</v>
          </cell>
          <cell r="X716">
            <v>0</v>
          </cell>
          <cell r="Y716">
            <v>184620</v>
          </cell>
          <cell r="Z716">
            <v>2629275</v>
          </cell>
          <cell r="AA716">
            <v>2948892</v>
          </cell>
          <cell r="AB716" t="str">
            <v>ERGT</v>
          </cell>
          <cell r="AC716">
            <v>1101</v>
          </cell>
          <cell r="AD716">
            <v>2</v>
          </cell>
          <cell r="AE716">
            <v>135664</v>
          </cell>
        </row>
        <row r="717">
          <cell r="A717" t="str">
            <v>SMA</v>
          </cell>
          <cell r="B717">
            <v>4</v>
          </cell>
          <cell r="C717" t="str">
            <v>DRMS</v>
          </cell>
          <cell r="D717">
            <v>41</v>
          </cell>
          <cell r="E717">
            <v>1</v>
          </cell>
          <cell r="F717" t="str">
            <v xml:space="preserve">B </v>
          </cell>
          <cell r="G717">
            <v>7</v>
          </cell>
          <cell r="H717">
            <v>188</v>
          </cell>
          <cell r="I717">
            <v>62976</v>
          </cell>
          <cell r="J717">
            <v>0</v>
          </cell>
          <cell r="K717">
            <v>0</v>
          </cell>
          <cell r="L717">
            <v>0</v>
          </cell>
          <cell r="M717">
            <v>0</v>
          </cell>
          <cell r="N717">
            <v>0</v>
          </cell>
          <cell r="O717">
            <v>1266166</v>
          </cell>
          <cell r="P717">
            <v>0</v>
          </cell>
          <cell r="Q717">
            <v>0</v>
          </cell>
          <cell r="R717">
            <v>14171</v>
          </cell>
          <cell r="S717">
            <v>0</v>
          </cell>
          <cell r="T717">
            <v>26401</v>
          </cell>
          <cell r="U717">
            <v>253312</v>
          </cell>
          <cell r="V717">
            <v>0</v>
          </cell>
          <cell r="W717">
            <v>0</v>
          </cell>
          <cell r="X717">
            <v>0</v>
          </cell>
          <cell r="Y717">
            <v>81625</v>
          </cell>
          <cell r="Z717">
            <v>1266166</v>
          </cell>
          <cell r="AA717">
            <v>1388363</v>
          </cell>
          <cell r="AB717" t="str">
            <v>ERGT</v>
          </cell>
          <cell r="AC717">
            <v>1101</v>
          </cell>
          <cell r="AD717">
            <v>2</v>
          </cell>
          <cell r="AE717">
            <v>62976</v>
          </cell>
        </row>
        <row r="718">
          <cell r="A718" t="str">
            <v>SMA</v>
          </cell>
          <cell r="B718">
            <v>4</v>
          </cell>
          <cell r="C718" t="str">
            <v>DRMS</v>
          </cell>
          <cell r="D718">
            <v>41</v>
          </cell>
          <cell r="E718">
            <v>1</v>
          </cell>
          <cell r="F718" t="str">
            <v xml:space="preserve">B </v>
          </cell>
          <cell r="G718">
            <v>8</v>
          </cell>
          <cell r="H718">
            <v>63</v>
          </cell>
          <cell r="I718">
            <v>26860</v>
          </cell>
          <cell r="J718">
            <v>0</v>
          </cell>
          <cell r="K718">
            <v>0</v>
          </cell>
          <cell r="L718">
            <v>0</v>
          </cell>
          <cell r="M718">
            <v>0</v>
          </cell>
          <cell r="N718">
            <v>0</v>
          </cell>
          <cell r="O718">
            <v>539418</v>
          </cell>
          <cell r="P718">
            <v>0</v>
          </cell>
          <cell r="Q718">
            <v>0</v>
          </cell>
          <cell r="R718">
            <v>7746</v>
          </cell>
          <cell r="S718">
            <v>0</v>
          </cell>
          <cell r="T718">
            <v>14869</v>
          </cell>
          <cell r="U718">
            <v>107906</v>
          </cell>
          <cell r="V718">
            <v>0</v>
          </cell>
          <cell r="W718">
            <v>0</v>
          </cell>
          <cell r="X718">
            <v>0</v>
          </cell>
          <cell r="Y718">
            <v>26407</v>
          </cell>
          <cell r="Z718">
            <v>539418</v>
          </cell>
          <cell r="AA718">
            <v>588440</v>
          </cell>
          <cell r="AB718" t="str">
            <v>ERGT</v>
          </cell>
          <cell r="AC718">
            <v>1101</v>
          </cell>
          <cell r="AD718">
            <v>2</v>
          </cell>
          <cell r="AE718">
            <v>26860</v>
          </cell>
        </row>
        <row r="719">
          <cell r="A719" t="str">
            <v>SMA</v>
          </cell>
          <cell r="B719">
            <v>4</v>
          </cell>
          <cell r="C719" t="str">
            <v>DRMS</v>
          </cell>
          <cell r="D719">
            <v>41</v>
          </cell>
          <cell r="E719">
            <v>1</v>
          </cell>
          <cell r="F719" t="str">
            <v xml:space="preserve">B </v>
          </cell>
          <cell r="G719">
            <v>9</v>
          </cell>
          <cell r="H719">
            <v>95</v>
          </cell>
          <cell r="I719">
            <v>58888</v>
          </cell>
          <cell r="J719">
            <v>0</v>
          </cell>
          <cell r="K719">
            <v>0</v>
          </cell>
          <cell r="L719">
            <v>0</v>
          </cell>
          <cell r="M719">
            <v>0</v>
          </cell>
          <cell r="N719">
            <v>0</v>
          </cell>
          <cell r="O719">
            <v>1259749</v>
          </cell>
          <cell r="P719">
            <v>0</v>
          </cell>
          <cell r="Q719">
            <v>0</v>
          </cell>
          <cell r="R719">
            <v>8587</v>
          </cell>
          <cell r="S719">
            <v>0</v>
          </cell>
          <cell r="T719">
            <v>10952</v>
          </cell>
          <cell r="U719">
            <v>314970</v>
          </cell>
          <cell r="V719">
            <v>0</v>
          </cell>
          <cell r="W719">
            <v>0</v>
          </cell>
          <cell r="X719">
            <v>0</v>
          </cell>
          <cell r="Y719">
            <v>60552</v>
          </cell>
          <cell r="Z719">
            <v>1259749</v>
          </cell>
          <cell r="AA719">
            <v>1339840</v>
          </cell>
          <cell r="AB719" t="str">
            <v>ERGT</v>
          </cell>
          <cell r="AC719">
            <v>1101</v>
          </cell>
          <cell r="AD719">
            <v>2</v>
          </cell>
          <cell r="AE719">
            <v>58888</v>
          </cell>
        </row>
        <row r="720">
          <cell r="A720" t="str">
            <v>SMA</v>
          </cell>
          <cell r="B720">
            <v>4</v>
          </cell>
          <cell r="C720" t="str">
            <v>DRMS</v>
          </cell>
          <cell r="D720">
            <v>41</v>
          </cell>
          <cell r="E720">
            <v>1</v>
          </cell>
          <cell r="F720" t="str">
            <v xml:space="preserve">B </v>
          </cell>
          <cell r="G720">
            <v>10</v>
          </cell>
          <cell r="H720">
            <v>29</v>
          </cell>
          <cell r="I720">
            <v>9771</v>
          </cell>
          <cell r="J720">
            <v>0</v>
          </cell>
          <cell r="K720">
            <v>0</v>
          </cell>
          <cell r="L720">
            <v>0</v>
          </cell>
          <cell r="M720">
            <v>0</v>
          </cell>
          <cell r="N720">
            <v>0</v>
          </cell>
          <cell r="O720">
            <v>205414</v>
          </cell>
          <cell r="P720">
            <v>0</v>
          </cell>
          <cell r="Q720">
            <v>0</v>
          </cell>
          <cell r="R720">
            <v>49233</v>
          </cell>
          <cell r="S720">
            <v>0</v>
          </cell>
          <cell r="T720">
            <v>5433</v>
          </cell>
          <cell r="U720">
            <v>51355</v>
          </cell>
          <cell r="V720">
            <v>0</v>
          </cell>
          <cell r="W720">
            <v>0</v>
          </cell>
          <cell r="X720">
            <v>0</v>
          </cell>
          <cell r="Y720">
            <v>15748</v>
          </cell>
          <cell r="Z720">
            <v>205414</v>
          </cell>
          <cell r="AA720">
            <v>275828</v>
          </cell>
          <cell r="AB720" t="str">
            <v>ERGT</v>
          </cell>
          <cell r="AC720">
            <v>1101</v>
          </cell>
          <cell r="AD720">
            <v>2</v>
          </cell>
          <cell r="AE720">
            <v>9771</v>
          </cell>
        </row>
        <row r="721">
          <cell r="A721" t="str">
            <v>SMA</v>
          </cell>
          <cell r="B721">
            <v>4</v>
          </cell>
          <cell r="C721" t="str">
            <v>DRMS</v>
          </cell>
          <cell r="D721">
            <v>41</v>
          </cell>
          <cell r="E721">
            <v>1</v>
          </cell>
          <cell r="F721" t="str">
            <v xml:space="preserve">B </v>
          </cell>
          <cell r="G721">
            <v>11</v>
          </cell>
          <cell r="H721">
            <v>1853</v>
          </cell>
          <cell r="I721">
            <v>42631</v>
          </cell>
          <cell r="J721">
            <v>0</v>
          </cell>
          <cell r="K721">
            <v>0</v>
          </cell>
          <cell r="L721">
            <v>0</v>
          </cell>
          <cell r="M721">
            <v>0</v>
          </cell>
          <cell r="N721">
            <v>0</v>
          </cell>
          <cell r="O721">
            <v>240535</v>
          </cell>
          <cell r="P721">
            <v>0</v>
          </cell>
          <cell r="Q721">
            <v>0</v>
          </cell>
          <cell r="R721">
            <v>3832</v>
          </cell>
          <cell r="S721">
            <v>0</v>
          </cell>
          <cell r="T721">
            <v>26232</v>
          </cell>
          <cell r="U721">
            <v>0</v>
          </cell>
          <cell r="V721">
            <v>0</v>
          </cell>
          <cell r="W721">
            <v>0</v>
          </cell>
          <cell r="X721">
            <v>0</v>
          </cell>
          <cell r="Y721">
            <v>62115</v>
          </cell>
          <cell r="Z721">
            <v>240535</v>
          </cell>
          <cell r="AA721">
            <v>332714</v>
          </cell>
          <cell r="AB721" t="str">
            <v>ERGT</v>
          </cell>
          <cell r="AC721">
            <v>1101</v>
          </cell>
          <cell r="AD721">
            <v>2</v>
          </cell>
          <cell r="AE721">
            <v>29989</v>
          </cell>
        </row>
        <row r="722">
          <cell r="A722" t="str">
            <v>SMA</v>
          </cell>
          <cell r="B722">
            <v>4</v>
          </cell>
          <cell r="C722" t="str">
            <v>DRMS</v>
          </cell>
          <cell r="D722">
            <v>41</v>
          </cell>
          <cell r="E722">
            <v>1</v>
          </cell>
          <cell r="F722" t="str">
            <v xml:space="preserve">B </v>
          </cell>
          <cell r="G722">
            <v>12</v>
          </cell>
          <cell r="H722">
            <v>1820</v>
          </cell>
          <cell r="I722">
            <v>102459</v>
          </cell>
          <cell r="J722">
            <v>0</v>
          </cell>
          <cell r="K722">
            <v>0</v>
          </cell>
          <cell r="L722">
            <v>0</v>
          </cell>
          <cell r="M722">
            <v>0</v>
          </cell>
          <cell r="N722">
            <v>0</v>
          </cell>
          <cell r="O722">
            <v>929369</v>
          </cell>
          <cell r="P722">
            <v>0</v>
          </cell>
          <cell r="Q722">
            <v>0</v>
          </cell>
          <cell r="R722">
            <v>10542</v>
          </cell>
          <cell r="S722">
            <v>0</v>
          </cell>
          <cell r="T722">
            <v>47651</v>
          </cell>
          <cell r="U722">
            <v>158073</v>
          </cell>
          <cell r="V722">
            <v>0</v>
          </cell>
          <cell r="W722">
            <v>0</v>
          </cell>
          <cell r="X722">
            <v>0</v>
          </cell>
          <cell r="Y722">
            <v>127806</v>
          </cell>
          <cell r="Z722">
            <v>929369</v>
          </cell>
          <cell r="AA722">
            <v>1115368</v>
          </cell>
          <cell r="AB722" t="str">
            <v>ERGT</v>
          </cell>
          <cell r="AC722">
            <v>1101</v>
          </cell>
          <cell r="AD722">
            <v>2</v>
          </cell>
          <cell r="AE722">
            <v>102459</v>
          </cell>
        </row>
        <row r="723">
          <cell r="A723" t="str">
            <v>SMA</v>
          </cell>
          <cell r="B723">
            <v>4</v>
          </cell>
          <cell r="C723" t="str">
            <v>DRMS</v>
          </cell>
          <cell r="D723">
            <v>41</v>
          </cell>
          <cell r="E723">
            <v>1</v>
          </cell>
          <cell r="F723" t="str">
            <v xml:space="preserve">B </v>
          </cell>
          <cell r="G723">
            <v>13</v>
          </cell>
          <cell r="H723">
            <v>130</v>
          </cell>
          <cell r="I723">
            <v>14572</v>
          </cell>
          <cell r="J723">
            <v>0</v>
          </cell>
          <cell r="K723">
            <v>0</v>
          </cell>
          <cell r="L723">
            <v>0</v>
          </cell>
          <cell r="M723">
            <v>0</v>
          </cell>
          <cell r="N723">
            <v>0</v>
          </cell>
          <cell r="O723">
            <v>169461</v>
          </cell>
          <cell r="P723">
            <v>0</v>
          </cell>
          <cell r="Q723">
            <v>0</v>
          </cell>
          <cell r="R723">
            <v>1347</v>
          </cell>
          <cell r="S723">
            <v>0</v>
          </cell>
          <cell r="T723">
            <v>2852</v>
          </cell>
          <cell r="U723">
            <v>28815</v>
          </cell>
          <cell r="V723">
            <v>0</v>
          </cell>
          <cell r="W723">
            <v>0</v>
          </cell>
          <cell r="X723">
            <v>0</v>
          </cell>
          <cell r="Y723">
            <v>19964</v>
          </cell>
          <cell r="Z723">
            <v>169461</v>
          </cell>
          <cell r="AA723">
            <v>193624</v>
          </cell>
          <cell r="AB723" t="str">
            <v>ERGT</v>
          </cell>
          <cell r="AC723">
            <v>1101</v>
          </cell>
          <cell r="AD723">
            <v>2</v>
          </cell>
          <cell r="AE723">
            <v>14572</v>
          </cell>
        </row>
        <row r="724">
          <cell r="A724" t="str">
            <v>SMA</v>
          </cell>
          <cell r="B724">
            <v>4</v>
          </cell>
          <cell r="C724" t="str">
            <v>DRMS</v>
          </cell>
          <cell r="D724">
            <v>41</v>
          </cell>
          <cell r="E724">
            <v>1</v>
          </cell>
          <cell r="F724" t="str">
            <v xml:space="preserve">B </v>
          </cell>
          <cell r="G724">
            <v>14</v>
          </cell>
          <cell r="H724">
            <v>16</v>
          </cell>
          <cell r="I724">
            <v>2253</v>
          </cell>
          <cell r="J724">
            <v>0</v>
          </cell>
          <cell r="K724">
            <v>0</v>
          </cell>
          <cell r="L724">
            <v>0</v>
          </cell>
          <cell r="M724">
            <v>0</v>
          </cell>
          <cell r="N724">
            <v>0</v>
          </cell>
          <cell r="O724">
            <v>28709</v>
          </cell>
          <cell r="P724">
            <v>0</v>
          </cell>
          <cell r="Q724">
            <v>0</v>
          </cell>
          <cell r="R724">
            <v>132</v>
          </cell>
          <cell r="S724">
            <v>0</v>
          </cell>
          <cell r="T724">
            <v>252</v>
          </cell>
          <cell r="U724">
            <v>4882</v>
          </cell>
          <cell r="V724">
            <v>0</v>
          </cell>
          <cell r="W724">
            <v>0</v>
          </cell>
          <cell r="X724">
            <v>0</v>
          </cell>
          <cell r="Y724">
            <v>4028</v>
          </cell>
          <cell r="Z724">
            <v>28709</v>
          </cell>
          <cell r="AA724">
            <v>33121</v>
          </cell>
          <cell r="AB724" t="str">
            <v>ERGT</v>
          </cell>
          <cell r="AC724">
            <v>1101</v>
          </cell>
          <cell r="AD724">
            <v>2</v>
          </cell>
          <cell r="AE724">
            <v>2253</v>
          </cell>
        </row>
        <row r="725">
          <cell r="A725" t="str">
            <v>SMA</v>
          </cell>
          <cell r="B725">
            <v>4</v>
          </cell>
          <cell r="C725" t="str">
            <v>DRMS</v>
          </cell>
          <cell r="D725">
            <v>41</v>
          </cell>
          <cell r="E725">
            <v>1</v>
          </cell>
          <cell r="F725" t="str">
            <v xml:space="preserve">B </v>
          </cell>
          <cell r="G725">
            <v>15</v>
          </cell>
          <cell r="H725">
            <v>30</v>
          </cell>
          <cell r="I725">
            <v>15158</v>
          </cell>
          <cell r="J725">
            <v>0</v>
          </cell>
          <cell r="K725">
            <v>0</v>
          </cell>
          <cell r="L725">
            <v>0</v>
          </cell>
          <cell r="M725">
            <v>0</v>
          </cell>
          <cell r="N725">
            <v>0</v>
          </cell>
          <cell r="O725">
            <v>288911</v>
          </cell>
          <cell r="P725">
            <v>0</v>
          </cell>
          <cell r="Q725">
            <v>0</v>
          </cell>
          <cell r="R725">
            <v>704</v>
          </cell>
          <cell r="S725">
            <v>0</v>
          </cell>
          <cell r="T725">
            <v>1540</v>
          </cell>
          <cell r="U725">
            <v>67339</v>
          </cell>
          <cell r="V725">
            <v>0</v>
          </cell>
          <cell r="W725">
            <v>0</v>
          </cell>
          <cell r="X725">
            <v>0</v>
          </cell>
          <cell r="Y725">
            <v>11469</v>
          </cell>
          <cell r="Z725">
            <v>288911</v>
          </cell>
          <cell r="AA725">
            <v>302624</v>
          </cell>
          <cell r="AB725" t="str">
            <v>ERGT</v>
          </cell>
          <cell r="AC725">
            <v>1101</v>
          </cell>
          <cell r="AD725">
            <v>2</v>
          </cell>
          <cell r="AE725">
            <v>15158</v>
          </cell>
        </row>
        <row r="726">
          <cell r="A726" t="str">
            <v>SMA</v>
          </cell>
          <cell r="B726">
            <v>4</v>
          </cell>
          <cell r="C726" t="str">
            <v>DRMS</v>
          </cell>
          <cell r="D726">
            <v>41</v>
          </cell>
          <cell r="E726">
            <v>2</v>
          </cell>
          <cell r="F726" t="str">
            <v>A4</v>
          </cell>
          <cell r="G726">
            <v>20</v>
          </cell>
          <cell r="H726">
            <v>11</v>
          </cell>
          <cell r="I726">
            <v>271724</v>
          </cell>
          <cell r="J726">
            <v>0</v>
          </cell>
          <cell r="K726">
            <v>0</v>
          </cell>
          <cell r="L726">
            <v>2181</v>
          </cell>
          <cell r="M726">
            <v>0</v>
          </cell>
          <cell r="N726">
            <v>0</v>
          </cell>
          <cell r="O726">
            <v>3117944</v>
          </cell>
          <cell r="P726">
            <v>1706996</v>
          </cell>
          <cell r="Q726">
            <v>43903</v>
          </cell>
          <cell r="R726">
            <v>61159</v>
          </cell>
          <cell r="S726">
            <v>0</v>
          </cell>
          <cell r="T726">
            <v>20755</v>
          </cell>
          <cell r="U726">
            <v>1227778</v>
          </cell>
          <cell r="V726">
            <v>0</v>
          </cell>
          <cell r="W726">
            <v>42264</v>
          </cell>
          <cell r="X726">
            <v>0</v>
          </cell>
          <cell r="Y726">
            <v>15708</v>
          </cell>
          <cell r="Z726">
            <v>4911107</v>
          </cell>
          <cell r="AA726">
            <v>5008729</v>
          </cell>
          <cell r="AB726" t="str">
            <v>ERGT</v>
          </cell>
          <cell r="AC726">
            <v>1101</v>
          </cell>
          <cell r="AD726">
            <v>2</v>
          </cell>
          <cell r="AE726">
            <v>271724</v>
          </cell>
        </row>
        <row r="727">
          <cell r="A727" t="str">
            <v>SMA</v>
          </cell>
          <cell r="B727">
            <v>4</v>
          </cell>
          <cell r="C727" t="str">
            <v>DRMS</v>
          </cell>
          <cell r="D727">
            <v>41</v>
          </cell>
          <cell r="E727">
            <v>2</v>
          </cell>
          <cell r="F727" t="str">
            <v xml:space="preserve">B </v>
          </cell>
          <cell r="G727">
            <v>0</v>
          </cell>
          <cell r="H727">
            <v>157</v>
          </cell>
          <cell r="I727">
            <v>77164</v>
          </cell>
          <cell r="J727">
            <v>0</v>
          </cell>
          <cell r="K727">
            <v>0</v>
          </cell>
          <cell r="L727">
            <v>0</v>
          </cell>
          <cell r="M727">
            <v>0</v>
          </cell>
          <cell r="N727">
            <v>0</v>
          </cell>
          <cell r="O727">
            <v>1606404</v>
          </cell>
          <cell r="P727">
            <v>0</v>
          </cell>
          <cell r="Q727">
            <v>0</v>
          </cell>
          <cell r="R727">
            <v>24662</v>
          </cell>
          <cell r="S727">
            <v>0</v>
          </cell>
          <cell r="T727">
            <v>312581</v>
          </cell>
          <cell r="U727">
            <v>394768</v>
          </cell>
          <cell r="V727">
            <v>189</v>
          </cell>
          <cell r="W727">
            <v>0</v>
          </cell>
          <cell r="X727">
            <v>0</v>
          </cell>
          <cell r="Y727">
            <v>77955</v>
          </cell>
          <cell r="Z727">
            <v>1606404</v>
          </cell>
          <cell r="AA727">
            <v>2021791</v>
          </cell>
          <cell r="AB727" t="str">
            <v>ERGT</v>
          </cell>
          <cell r="AC727">
            <v>1101</v>
          </cell>
          <cell r="AD727">
            <v>2</v>
          </cell>
          <cell r="AE727">
            <v>75483</v>
          </cell>
        </row>
        <row r="728">
          <cell r="A728" t="str">
            <v>SMA</v>
          </cell>
          <cell r="B728">
            <v>4</v>
          </cell>
          <cell r="C728" t="str">
            <v>DRMS</v>
          </cell>
          <cell r="D728">
            <v>41</v>
          </cell>
          <cell r="E728">
            <v>3</v>
          </cell>
          <cell r="F728" t="str">
            <v>A4</v>
          </cell>
          <cell r="G728">
            <v>20</v>
          </cell>
          <cell r="H728">
            <v>9</v>
          </cell>
          <cell r="I728">
            <v>113422</v>
          </cell>
          <cell r="J728">
            <v>0</v>
          </cell>
          <cell r="K728">
            <v>0</v>
          </cell>
          <cell r="L728">
            <v>463</v>
          </cell>
          <cell r="M728">
            <v>0</v>
          </cell>
          <cell r="N728">
            <v>0</v>
          </cell>
          <cell r="O728">
            <v>1301480</v>
          </cell>
          <cell r="P728">
            <v>362375</v>
          </cell>
          <cell r="Q728">
            <v>82159</v>
          </cell>
          <cell r="R728">
            <v>1222</v>
          </cell>
          <cell r="S728">
            <v>0</v>
          </cell>
          <cell r="T728">
            <v>0</v>
          </cell>
          <cell r="U728">
            <v>441788</v>
          </cell>
          <cell r="V728">
            <v>0</v>
          </cell>
          <cell r="W728">
            <v>21132</v>
          </cell>
          <cell r="X728">
            <v>0</v>
          </cell>
          <cell r="Y728">
            <v>20196</v>
          </cell>
          <cell r="Z728">
            <v>1767146</v>
          </cell>
          <cell r="AA728">
            <v>1788564</v>
          </cell>
          <cell r="AB728" t="str">
            <v>ERGT</v>
          </cell>
          <cell r="AC728">
            <v>1101</v>
          </cell>
          <cell r="AD728">
            <v>2</v>
          </cell>
          <cell r="AE728">
            <v>113422</v>
          </cell>
        </row>
        <row r="729">
          <cell r="A729" t="str">
            <v>SMA</v>
          </cell>
          <cell r="B729">
            <v>4</v>
          </cell>
          <cell r="C729" t="str">
            <v>DRMS</v>
          </cell>
          <cell r="D729">
            <v>41</v>
          </cell>
          <cell r="E729">
            <v>3</v>
          </cell>
          <cell r="F729" t="str">
            <v xml:space="preserve">B </v>
          </cell>
          <cell r="G729">
            <v>0</v>
          </cell>
          <cell r="H729">
            <v>1409</v>
          </cell>
          <cell r="I729">
            <v>349307</v>
          </cell>
          <cell r="J729">
            <v>0</v>
          </cell>
          <cell r="K729">
            <v>0</v>
          </cell>
          <cell r="L729">
            <v>0</v>
          </cell>
          <cell r="M729">
            <v>0</v>
          </cell>
          <cell r="N729">
            <v>0</v>
          </cell>
          <cell r="O729">
            <v>7272453</v>
          </cell>
          <cell r="P729">
            <v>0</v>
          </cell>
          <cell r="Q729">
            <v>0</v>
          </cell>
          <cell r="R729">
            <v>82233</v>
          </cell>
          <cell r="S729">
            <v>0</v>
          </cell>
          <cell r="T729">
            <v>186418</v>
          </cell>
          <cell r="U729">
            <v>1770416</v>
          </cell>
          <cell r="V729">
            <v>0</v>
          </cell>
          <cell r="W729">
            <v>0</v>
          </cell>
          <cell r="X729">
            <v>0</v>
          </cell>
          <cell r="Y729">
            <v>524347</v>
          </cell>
          <cell r="Z729">
            <v>7272453</v>
          </cell>
          <cell r="AA729">
            <v>8065451</v>
          </cell>
          <cell r="AB729" t="str">
            <v>ERGT</v>
          </cell>
          <cell r="AC729">
            <v>1101</v>
          </cell>
          <cell r="AD729">
            <v>2</v>
          </cell>
          <cell r="AE729">
            <v>338251</v>
          </cell>
        </row>
        <row r="730">
          <cell r="A730" t="str">
            <v>SMA</v>
          </cell>
          <cell r="B730">
            <v>4</v>
          </cell>
          <cell r="C730" t="str">
            <v>DRMS</v>
          </cell>
          <cell r="D730">
            <v>41</v>
          </cell>
          <cell r="E730">
            <v>4</v>
          </cell>
          <cell r="F730" t="str">
            <v>A4</v>
          </cell>
          <cell r="G730">
            <v>20</v>
          </cell>
          <cell r="H730">
            <v>7</v>
          </cell>
          <cell r="I730">
            <v>14206</v>
          </cell>
          <cell r="J730">
            <v>0</v>
          </cell>
          <cell r="K730">
            <v>0</v>
          </cell>
          <cell r="L730">
            <v>119</v>
          </cell>
          <cell r="M730">
            <v>0</v>
          </cell>
          <cell r="N730">
            <v>0</v>
          </cell>
          <cell r="O730">
            <v>110025</v>
          </cell>
          <cell r="P730">
            <v>62832</v>
          </cell>
          <cell r="Q730">
            <v>573</v>
          </cell>
          <cell r="R730">
            <v>1000</v>
          </cell>
          <cell r="S730">
            <v>0</v>
          </cell>
          <cell r="T730">
            <v>0</v>
          </cell>
          <cell r="U730">
            <v>0</v>
          </cell>
          <cell r="V730">
            <v>0</v>
          </cell>
          <cell r="W730">
            <v>528</v>
          </cell>
          <cell r="X730">
            <v>0</v>
          </cell>
          <cell r="Y730">
            <v>0</v>
          </cell>
          <cell r="Z730">
            <v>173958</v>
          </cell>
          <cell r="AA730">
            <v>174958</v>
          </cell>
          <cell r="AB730" t="str">
            <v>ERGT</v>
          </cell>
          <cell r="AC730">
            <v>1101</v>
          </cell>
          <cell r="AD730">
            <v>2</v>
          </cell>
          <cell r="AE730">
            <v>14206</v>
          </cell>
        </row>
        <row r="731">
          <cell r="A731" t="str">
            <v>SMA</v>
          </cell>
          <cell r="B731">
            <v>4</v>
          </cell>
          <cell r="C731" t="str">
            <v>DRMS</v>
          </cell>
          <cell r="D731">
            <v>41</v>
          </cell>
          <cell r="E731">
            <v>4</v>
          </cell>
          <cell r="F731" t="str">
            <v xml:space="preserve">B </v>
          </cell>
          <cell r="G731">
            <v>0</v>
          </cell>
          <cell r="H731">
            <v>802</v>
          </cell>
          <cell r="I731">
            <v>225670</v>
          </cell>
          <cell r="J731">
            <v>0</v>
          </cell>
          <cell r="K731">
            <v>0</v>
          </cell>
          <cell r="L731">
            <v>0</v>
          </cell>
          <cell r="M731">
            <v>0</v>
          </cell>
          <cell r="N731">
            <v>0</v>
          </cell>
          <cell r="O731">
            <v>2184715</v>
          </cell>
          <cell r="P731">
            <v>0</v>
          </cell>
          <cell r="Q731">
            <v>0</v>
          </cell>
          <cell r="R731">
            <v>38</v>
          </cell>
          <cell r="S731">
            <v>0</v>
          </cell>
          <cell r="T731">
            <v>296734</v>
          </cell>
          <cell r="U731">
            <v>0</v>
          </cell>
          <cell r="V731">
            <v>30643</v>
          </cell>
          <cell r="W731">
            <v>0</v>
          </cell>
          <cell r="X731">
            <v>0</v>
          </cell>
          <cell r="Y731">
            <v>0</v>
          </cell>
          <cell r="Z731">
            <v>2184715</v>
          </cell>
          <cell r="AA731">
            <v>2512130</v>
          </cell>
          <cell r="AB731" t="str">
            <v>ERGT</v>
          </cell>
          <cell r="AC731">
            <v>1101</v>
          </cell>
          <cell r="AD731">
            <v>2</v>
          </cell>
          <cell r="AE731">
            <v>218824</v>
          </cell>
        </row>
        <row r="732">
          <cell r="A732" t="str">
            <v>SMA</v>
          </cell>
          <cell r="B732">
            <v>4</v>
          </cell>
          <cell r="C732" t="str">
            <v>DRMS</v>
          </cell>
          <cell r="D732">
            <v>41</v>
          </cell>
          <cell r="E732">
            <v>5</v>
          </cell>
          <cell r="F732" t="str">
            <v>A4</v>
          </cell>
          <cell r="G732">
            <v>20</v>
          </cell>
          <cell r="H732">
            <v>4</v>
          </cell>
          <cell r="I732">
            <v>17128</v>
          </cell>
          <cell r="J732">
            <v>0</v>
          </cell>
          <cell r="K732">
            <v>0</v>
          </cell>
          <cell r="L732">
            <v>107</v>
          </cell>
          <cell r="M732">
            <v>0</v>
          </cell>
          <cell r="N732">
            <v>0</v>
          </cell>
          <cell r="O732">
            <v>184542</v>
          </cell>
          <cell r="P732">
            <v>81202</v>
          </cell>
          <cell r="Q732">
            <v>9043</v>
          </cell>
          <cell r="R732">
            <v>2746</v>
          </cell>
          <cell r="S732">
            <v>0</v>
          </cell>
          <cell r="T732">
            <v>0</v>
          </cell>
          <cell r="U732">
            <v>58379</v>
          </cell>
          <cell r="V732">
            <v>0</v>
          </cell>
          <cell r="W732">
            <v>2348</v>
          </cell>
          <cell r="X732">
            <v>0</v>
          </cell>
          <cell r="Y732">
            <v>0</v>
          </cell>
          <cell r="Z732">
            <v>277135</v>
          </cell>
          <cell r="AA732">
            <v>279881</v>
          </cell>
          <cell r="AB732" t="str">
            <v>ERGT</v>
          </cell>
          <cell r="AC732">
            <v>1101</v>
          </cell>
          <cell r="AD732">
            <v>2</v>
          </cell>
          <cell r="AE732">
            <v>17128</v>
          </cell>
        </row>
        <row r="733">
          <cell r="A733" t="str">
            <v>SMA</v>
          </cell>
          <cell r="B733">
            <v>4</v>
          </cell>
          <cell r="C733" t="str">
            <v>DRMS</v>
          </cell>
          <cell r="D733">
            <v>41</v>
          </cell>
          <cell r="E733">
            <v>5</v>
          </cell>
          <cell r="F733" t="str">
            <v xml:space="preserve">B </v>
          </cell>
          <cell r="G733">
            <v>0</v>
          </cell>
          <cell r="H733">
            <v>122</v>
          </cell>
          <cell r="I733">
            <v>29256</v>
          </cell>
          <cell r="J733">
            <v>0</v>
          </cell>
          <cell r="K733">
            <v>0</v>
          </cell>
          <cell r="L733">
            <v>0</v>
          </cell>
          <cell r="M733">
            <v>0</v>
          </cell>
          <cell r="N733">
            <v>0</v>
          </cell>
          <cell r="O733">
            <v>562478</v>
          </cell>
          <cell r="P733">
            <v>0</v>
          </cell>
          <cell r="Q733">
            <v>0</v>
          </cell>
          <cell r="R733">
            <v>3114</v>
          </cell>
          <cell r="S733">
            <v>0</v>
          </cell>
          <cell r="T733">
            <v>1221</v>
          </cell>
          <cell r="U733">
            <v>101376</v>
          </cell>
          <cell r="V733">
            <v>0</v>
          </cell>
          <cell r="W733">
            <v>0</v>
          </cell>
          <cell r="X733">
            <v>0</v>
          </cell>
          <cell r="Y733">
            <v>0</v>
          </cell>
          <cell r="Z733">
            <v>562478</v>
          </cell>
          <cell r="AA733">
            <v>566813</v>
          </cell>
          <cell r="AB733" t="str">
            <v>ERGT</v>
          </cell>
          <cell r="AC733">
            <v>1101</v>
          </cell>
          <cell r="AD733">
            <v>2</v>
          </cell>
          <cell r="AE733">
            <v>28299</v>
          </cell>
        </row>
        <row r="734">
          <cell r="A734" t="str">
            <v>SMA</v>
          </cell>
          <cell r="B734">
            <v>4</v>
          </cell>
          <cell r="C734" t="str">
            <v>DRMS</v>
          </cell>
          <cell r="D734">
            <v>41</v>
          </cell>
          <cell r="E734">
            <v>6</v>
          </cell>
          <cell r="F734" t="str">
            <v xml:space="preserve">B </v>
          </cell>
          <cell r="G734">
            <v>0</v>
          </cell>
          <cell r="H734">
            <v>9</v>
          </cell>
          <cell r="I734">
            <v>149315</v>
          </cell>
          <cell r="J734">
            <v>0</v>
          </cell>
          <cell r="K734">
            <v>0</v>
          </cell>
          <cell r="L734">
            <v>0</v>
          </cell>
          <cell r="M734">
            <v>0</v>
          </cell>
          <cell r="N734">
            <v>0</v>
          </cell>
          <cell r="O734">
            <v>1757934</v>
          </cell>
          <cell r="P734">
            <v>0</v>
          </cell>
          <cell r="Q734">
            <v>0</v>
          </cell>
          <cell r="R734">
            <v>0</v>
          </cell>
          <cell r="S734">
            <v>0</v>
          </cell>
          <cell r="T734">
            <v>0</v>
          </cell>
          <cell r="U734">
            <v>439484</v>
          </cell>
          <cell r="V734">
            <v>0</v>
          </cell>
          <cell r="W734">
            <v>0</v>
          </cell>
          <cell r="X734">
            <v>0</v>
          </cell>
          <cell r="Y734">
            <v>0</v>
          </cell>
          <cell r="Z734">
            <v>1757934</v>
          </cell>
          <cell r="AA734">
            <v>1757934</v>
          </cell>
          <cell r="AB734" t="str">
            <v>ERGT</v>
          </cell>
          <cell r="AC734">
            <v>1101</v>
          </cell>
          <cell r="AD734">
            <v>2</v>
          </cell>
          <cell r="AE734">
            <v>149315</v>
          </cell>
        </row>
        <row r="735">
          <cell r="A735" t="str">
            <v>SMA</v>
          </cell>
          <cell r="B735">
            <v>4</v>
          </cell>
          <cell r="C735" t="str">
            <v>DRMS</v>
          </cell>
          <cell r="D735">
            <v>41</v>
          </cell>
          <cell r="E735">
            <v>7</v>
          </cell>
          <cell r="F735" t="str">
            <v>A4</v>
          </cell>
          <cell r="G735">
            <v>22</v>
          </cell>
          <cell r="H735">
            <v>1</v>
          </cell>
          <cell r="I735">
            <v>206087</v>
          </cell>
          <cell r="J735">
            <v>15337</v>
          </cell>
          <cell r="K735">
            <v>190750</v>
          </cell>
          <cell r="L735">
            <v>737</v>
          </cell>
          <cell r="M735">
            <v>384</v>
          </cell>
          <cell r="N735">
            <v>353</v>
          </cell>
          <cell r="O735">
            <v>1223887</v>
          </cell>
          <cell r="P735">
            <v>846560</v>
          </cell>
          <cell r="Q735">
            <v>8473</v>
          </cell>
          <cell r="R735">
            <v>0</v>
          </cell>
          <cell r="S735">
            <v>0</v>
          </cell>
          <cell r="T735">
            <v>0</v>
          </cell>
          <cell r="U735">
            <v>527210</v>
          </cell>
          <cell r="V735">
            <v>0</v>
          </cell>
          <cell r="W735">
            <v>29920</v>
          </cell>
          <cell r="X735">
            <v>0</v>
          </cell>
          <cell r="Y735">
            <v>0</v>
          </cell>
          <cell r="Z735">
            <v>2108840</v>
          </cell>
          <cell r="AA735">
            <v>2108840</v>
          </cell>
          <cell r="AB735" t="str">
            <v>ERGT</v>
          </cell>
          <cell r="AC735">
            <v>1101</v>
          </cell>
          <cell r="AD735">
            <v>2</v>
          </cell>
          <cell r="AE735">
            <v>206087</v>
          </cell>
        </row>
        <row r="736">
          <cell r="A736" t="str">
            <v>SMA</v>
          </cell>
          <cell r="B736">
            <v>4</v>
          </cell>
          <cell r="C736" t="str">
            <v>DRMS</v>
          </cell>
          <cell r="D736">
            <v>41</v>
          </cell>
          <cell r="E736">
            <v>7</v>
          </cell>
          <cell r="F736" t="str">
            <v>A4</v>
          </cell>
          <cell r="G736">
            <v>20</v>
          </cell>
          <cell r="H736">
            <v>3</v>
          </cell>
          <cell r="I736">
            <v>142527</v>
          </cell>
          <cell r="J736">
            <v>0</v>
          </cell>
          <cell r="K736">
            <v>0</v>
          </cell>
          <cell r="L736">
            <v>213</v>
          </cell>
          <cell r="M736">
            <v>0</v>
          </cell>
          <cell r="N736">
            <v>0</v>
          </cell>
          <cell r="O736">
            <v>1390115</v>
          </cell>
          <cell r="P736">
            <v>141432</v>
          </cell>
          <cell r="Q736">
            <v>59213</v>
          </cell>
          <cell r="R736">
            <v>0</v>
          </cell>
          <cell r="S736">
            <v>0</v>
          </cell>
          <cell r="T736">
            <v>0</v>
          </cell>
          <cell r="U736">
            <v>399185</v>
          </cell>
          <cell r="V736">
            <v>0</v>
          </cell>
          <cell r="W736">
            <v>5976</v>
          </cell>
          <cell r="X736">
            <v>0</v>
          </cell>
          <cell r="Y736">
            <v>0</v>
          </cell>
          <cell r="Z736">
            <v>1596736</v>
          </cell>
          <cell r="AA736">
            <v>1596736</v>
          </cell>
          <cell r="AB736" t="str">
            <v>ERGT</v>
          </cell>
          <cell r="AC736">
            <v>1101</v>
          </cell>
          <cell r="AD736">
            <v>2</v>
          </cell>
          <cell r="AE736">
            <v>142527</v>
          </cell>
        </row>
        <row r="737">
          <cell r="A737" t="str">
            <v>SMA</v>
          </cell>
          <cell r="B737">
            <v>4</v>
          </cell>
          <cell r="C737" t="str">
            <v>DRMS</v>
          </cell>
          <cell r="D737">
            <v>41</v>
          </cell>
          <cell r="E737">
            <v>7</v>
          </cell>
          <cell r="F737" t="str">
            <v xml:space="preserve">B </v>
          </cell>
          <cell r="G737">
            <v>0</v>
          </cell>
          <cell r="H737">
            <v>2</v>
          </cell>
          <cell r="I737">
            <v>25487</v>
          </cell>
          <cell r="J737">
            <v>0</v>
          </cell>
          <cell r="K737">
            <v>0</v>
          </cell>
          <cell r="L737">
            <v>0</v>
          </cell>
          <cell r="M737">
            <v>0</v>
          </cell>
          <cell r="N737">
            <v>0</v>
          </cell>
          <cell r="O737">
            <v>450984</v>
          </cell>
          <cell r="P737">
            <v>0</v>
          </cell>
          <cell r="Q737">
            <v>0</v>
          </cell>
          <cell r="R737">
            <v>0</v>
          </cell>
          <cell r="S737">
            <v>0</v>
          </cell>
          <cell r="T737">
            <v>0</v>
          </cell>
          <cell r="U737">
            <v>112746</v>
          </cell>
          <cell r="V737">
            <v>0</v>
          </cell>
          <cell r="W737">
            <v>0</v>
          </cell>
          <cell r="X737">
            <v>0</v>
          </cell>
          <cell r="Y737">
            <v>0</v>
          </cell>
          <cell r="Z737">
            <v>450984</v>
          </cell>
          <cell r="AA737">
            <v>450984</v>
          </cell>
          <cell r="AB737" t="str">
            <v>ERGT</v>
          </cell>
          <cell r="AC737">
            <v>1101</v>
          </cell>
          <cell r="AD737">
            <v>2</v>
          </cell>
          <cell r="AE737">
            <v>25487</v>
          </cell>
        </row>
        <row r="738">
          <cell r="A738" t="str">
            <v>SMA</v>
          </cell>
          <cell r="B738">
            <v>4</v>
          </cell>
          <cell r="C738" t="str">
            <v>DRMS</v>
          </cell>
          <cell r="D738">
            <v>41</v>
          </cell>
          <cell r="E738">
            <v>8</v>
          </cell>
          <cell r="F738" t="str">
            <v xml:space="preserve">B </v>
          </cell>
          <cell r="G738">
            <v>0</v>
          </cell>
          <cell r="H738">
            <v>2</v>
          </cell>
          <cell r="I738">
            <v>1574</v>
          </cell>
          <cell r="J738">
            <v>0</v>
          </cell>
          <cell r="K738">
            <v>0</v>
          </cell>
          <cell r="L738">
            <v>0</v>
          </cell>
          <cell r="M738">
            <v>0</v>
          </cell>
          <cell r="N738">
            <v>0</v>
          </cell>
          <cell r="O738">
            <v>32768</v>
          </cell>
          <cell r="P738">
            <v>0</v>
          </cell>
          <cell r="Q738">
            <v>0</v>
          </cell>
          <cell r="R738">
            <v>0</v>
          </cell>
          <cell r="S738">
            <v>0</v>
          </cell>
          <cell r="T738">
            <v>0</v>
          </cell>
          <cell r="U738">
            <v>8192</v>
          </cell>
          <cell r="V738">
            <v>0</v>
          </cell>
          <cell r="W738">
            <v>0</v>
          </cell>
          <cell r="X738">
            <v>0</v>
          </cell>
          <cell r="Y738">
            <v>0</v>
          </cell>
          <cell r="Z738">
            <v>32768</v>
          </cell>
          <cell r="AA738">
            <v>32768</v>
          </cell>
          <cell r="AB738" t="str">
            <v>ERGT</v>
          </cell>
          <cell r="AC738">
            <v>1101</v>
          </cell>
          <cell r="AD738">
            <v>2</v>
          </cell>
          <cell r="AE738">
            <v>1574</v>
          </cell>
        </row>
        <row r="739">
          <cell r="A739" t="str">
            <v>SMA</v>
          </cell>
          <cell r="B739">
            <v>4</v>
          </cell>
          <cell r="C739" t="str">
            <v>DRMS</v>
          </cell>
          <cell r="D739">
            <v>42</v>
          </cell>
          <cell r="E739">
            <v>1</v>
          </cell>
          <cell r="F739" t="str">
            <v xml:space="preserve">B </v>
          </cell>
          <cell r="G739">
            <v>1</v>
          </cell>
          <cell r="H739">
            <v>4950</v>
          </cell>
          <cell r="I739">
            <v>105162</v>
          </cell>
          <cell r="J739">
            <v>0</v>
          </cell>
          <cell r="K739">
            <v>0</v>
          </cell>
          <cell r="L739">
            <v>0</v>
          </cell>
          <cell r="M739">
            <v>0</v>
          </cell>
          <cell r="N739">
            <v>0</v>
          </cell>
          <cell r="O739">
            <v>1695453</v>
          </cell>
          <cell r="P739">
            <v>0</v>
          </cell>
          <cell r="Q739">
            <v>0</v>
          </cell>
          <cell r="R739">
            <v>23317</v>
          </cell>
          <cell r="S739">
            <v>0</v>
          </cell>
          <cell r="T739">
            <v>144213</v>
          </cell>
          <cell r="U739">
            <v>0</v>
          </cell>
          <cell r="V739">
            <v>470</v>
          </cell>
          <cell r="W739">
            <v>0</v>
          </cell>
          <cell r="X739">
            <v>0</v>
          </cell>
          <cell r="Y739">
            <v>14466</v>
          </cell>
          <cell r="Z739">
            <v>1695453</v>
          </cell>
          <cell r="AA739">
            <v>1877919</v>
          </cell>
          <cell r="AB739" t="str">
            <v>ERRI</v>
          </cell>
          <cell r="AC739">
            <v>1101</v>
          </cell>
          <cell r="AD739">
            <v>2</v>
          </cell>
          <cell r="AE739">
            <v>83657</v>
          </cell>
        </row>
        <row r="740">
          <cell r="A740" t="str">
            <v>SMA</v>
          </cell>
          <cell r="B740">
            <v>4</v>
          </cell>
          <cell r="C740" t="str">
            <v>DRMS</v>
          </cell>
          <cell r="D740">
            <v>42</v>
          </cell>
          <cell r="E740">
            <v>1</v>
          </cell>
          <cell r="F740" t="str">
            <v xml:space="preserve">B </v>
          </cell>
          <cell r="G740">
            <v>2</v>
          </cell>
          <cell r="H740">
            <v>2796</v>
          </cell>
          <cell r="I740">
            <v>113130</v>
          </cell>
          <cell r="J740">
            <v>0</v>
          </cell>
          <cell r="K740">
            <v>0</v>
          </cell>
          <cell r="L740">
            <v>0</v>
          </cell>
          <cell r="M740">
            <v>0</v>
          </cell>
          <cell r="N740">
            <v>0</v>
          </cell>
          <cell r="O740">
            <v>2194295</v>
          </cell>
          <cell r="P740">
            <v>0</v>
          </cell>
          <cell r="Q740">
            <v>0</v>
          </cell>
          <cell r="R740">
            <v>19897</v>
          </cell>
          <cell r="S740">
            <v>0</v>
          </cell>
          <cell r="T740">
            <v>33986</v>
          </cell>
          <cell r="U740">
            <v>372941</v>
          </cell>
          <cell r="V740">
            <v>188</v>
          </cell>
          <cell r="W740">
            <v>0</v>
          </cell>
          <cell r="X740">
            <v>0</v>
          </cell>
          <cell r="Y740">
            <v>14136</v>
          </cell>
          <cell r="Z740">
            <v>2194295</v>
          </cell>
          <cell r="AA740">
            <v>2262502</v>
          </cell>
          <cell r="AB740" t="str">
            <v>ERRI</v>
          </cell>
          <cell r="AC740">
            <v>1101</v>
          </cell>
          <cell r="AD740">
            <v>2</v>
          </cell>
          <cell r="AE740">
            <v>113130</v>
          </cell>
        </row>
        <row r="741">
          <cell r="A741" t="str">
            <v>SMA</v>
          </cell>
          <cell r="B741">
            <v>4</v>
          </cell>
          <cell r="C741" t="str">
            <v>DRMS</v>
          </cell>
          <cell r="D741">
            <v>42</v>
          </cell>
          <cell r="E741">
            <v>1</v>
          </cell>
          <cell r="F741" t="str">
            <v xml:space="preserve">B </v>
          </cell>
          <cell r="G741">
            <v>3</v>
          </cell>
          <cell r="H741">
            <v>7081</v>
          </cell>
          <cell r="I741">
            <v>513115</v>
          </cell>
          <cell r="J741">
            <v>0</v>
          </cell>
          <cell r="K741">
            <v>0</v>
          </cell>
          <cell r="L741">
            <v>0</v>
          </cell>
          <cell r="M741">
            <v>0</v>
          </cell>
          <cell r="N741">
            <v>0</v>
          </cell>
          <cell r="O741">
            <v>9951610</v>
          </cell>
          <cell r="P741">
            <v>0</v>
          </cell>
          <cell r="Q741">
            <v>0</v>
          </cell>
          <cell r="R741">
            <v>93515</v>
          </cell>
          <cell r="S741">
            <v>0</v>
          </cell>
          <cell r="T741">
            <v>81347</v>
          </cell>
          <cell r="U741">
            <v>1691798</v>
          </cell>
          <cell r="V741">
            <v>470</v>
          </cell>
          <cell r="W741">
            <v>0</v>
          </cell>
          <cell r="X741">
            <v>0</v>
          </cell>
          <cell r="Y741">
            <v>34620</v>
          </cell>
          <cell r="Z741">
            <v>9951610</v>
          </cell>
          <cell r="AA741">
            <v>10161562</v>
          </cell>
          <cell r="AB741" t="str">
            <v>ERRI</v>
          </cell>
          <cell r="AC741">
            <v>1101</v>
          </cell>
          <cell r="AD741">
            <v>2</v>
          </cell>
          <cell r="AE741">
            <v>512749</v>
          </cell>
        </row>
        <row r="742">
          <cell r="A742" t="str">
            <v>SMA</v>
          </cell>
          <cell r="B742">
            <v>4</v>
          </cell>
          <cell r="C742" t="str">
            <v>DRMS</v>
          </cell>
          <cell r="D742">
            <v>42</v>
          </cell>
          <cell r="E742">
            <v>1</v>
          </cell>
          <cell r="F742" t="str">
            <v xml:space="preserve">B </v>
          </cell>
          <cell r="G742">
            <v>4</v>
          </cell>
          <cell r="H742">
            <v>1667</v>
          </cell>
          <cell r="I742">
            <v>197298</v>
          </cell>
          <cell r="J742">
            <v>0</v>
          </cell>
          <cell r="K742">
            <v>0</v>
          </cell>
          <cell r="L742">
            <v>0</v>
          </cell>
          <cell r="M742">
            <v>0</v>
          </cell>
          <cell r="N742">
            <v>0</v>
          </cell>
          <cell r="O742">
            <v>3827217</v>
          </cell>
          <cell r="P742">
            <v>0</v>
          </cell>
          <cell r="Q742">
            <v>0</v>
          </cell>
          <cell r="R742">
            <v>46594</v>
          </cell>
          <cell r="S742">
            <v>0</v>
          </cell>
          <cell r="T742">
            <v>33295</v>
          </cell>
          <cell r="U742">
            <v>650645</v>
          </cell>
          <cell r="V742">
            <v>0</v>
          </cell>
          <cell r="W742">
            <v>0</v>
          </cell>
          <cell r="X742">
            <v>0</v>
          </cell>
          <cell r="Y742">
            <v>6642</v>
          </cell>
          <cell r="Z742">
            <v>3827217</v>
          </cell>
          <cell r="AA742">
            <v>3913748</v>
          </cell>
          <cell r="AB742" t="str">
            <v>ERRI</v>
          </cell>
          <cell r="AC742">
            <v>1101</v>
          </cell>
          <cell r="AD742">
            <v>2</v>
          </cell>
          <cell r="AE742">
            <v>197298</v>
          </cell>
        </row>
        <row r="743">
          <cell r="A743" t="str">
            <v>SMA</v>
          </cell>
          <cell r="B743">
            <v>4</v>
          </cell>
          <cell r="C743" t="str">
            <v>DRMS</v>
          </cell>
          <cell r="D743">
            <v>42</v>
          </cell>
          <cell r="E743">
            <v>1</v>
          </cell>
          <cell r="F743" t="str">
            <v xml:space="preserve">B </v>
          </cell>
          <cell r="G743">
            <v>5</v>
          </cell>
          <cell r="H743">
            <v>418</v>
          </cell>
          <cell r="I743">
            <v>71618</v>
          </cell>
          <cell r="J743">
            <v>0</v>
          </cell>
          <cell r="K743">
            <v>0</v>
          </cell>
          <cell r="L743">
            <v>0</v>
          </cell>
          <cell r="M743">
            <v>0</v>
          </cell>
          <cell r="N743">
            <v>0</v>
          </cell>
          <cell r="O743">
            <v>1389058</v>
          </cell>
          <cell r="P743">
            <v>0</v>
          </cell>
          <cell r="Q743">
            <v>0</v>
          </cell>
          <cell r="R743">
            <v>16898</v>
          </cell>
          <cell r="S743">
            <v>0</v>
          </cell>
          <cell r="T743">
            <v>13192</v>
          </cell>
          <cell r="U743">
            <v>236150</v>
          </cell>
          <cell r="V743">
            <v>0</v>
          </cell>
          <cell r="W743">
            <v>0</v>
          </cell>
          <cell r="X743">
            <v>0</v>
          </cell>
          <cell r="Y743">
            <v>2315</v>
          </cell>
          <cell r="Z743">
            <v>1389058</v>
          </cell>
          <cell r="AA743">
            <v>1421463</v>
          </cell>
          <cell r="AB743" t="str">
            <v>ERRI</v>
          </cell>
          <cell r="AC743">
            <v>1101</v>
          </cell>
          <cell r="AD743">
            <v>2</v>
          </cell>
          <cell r="AE743">
            <v>71618</v>
          </cell>
        </row>
        <row r="744">
          <cell r="A744" t="str">
            <v>SMA</v>
          </cell>
          <cell r="B744">
            <v>4</v>
          </cell>
          <cell r="C744" t="str">
            <v>DRMS</v>
          </cell>
          <cell r="D744">
            <v>42</v>
          </cell>
          <cell r="E744">
            <v>1</v>
          </cell>
          <cell r="F744" t="str">
            <v xml:space="preserve">B </v>
          </cell>
          <cell r="G744">
            <v>6</v>
          </cell>
          <cell r="H744">
            <v>202</v>
          </cell>
          <cell r="I744">
            <v>48119</v>
          </cell>
          <cell r="J744">
            <v>0</v>
          </cell>
          <cell r="K744">
            <v>0</v>
          </cell>
          <cell r="L744">
            <v>0</v>
          </cell>
          <cell r="M744">
            <v>0</v>
          </cell>
          <cell r="N744">
            <v>0</v>
          </cell>
          <cell r="O744">
            <v>933358</v>
          </cell>
          <cell r="P744">
            <v>0</v>
          </cell>
          <cell r="Q744">
            <v>0</v>
          </cell>
          <cell r="R744">
            <v>12753</v>
          </cell>
          <cell r="S744">
            <v>0</v>
          </cell>
          <cell r="T744">
            <v>9449</v>
          </cell>
          <cell r="U744">
            <v>158721</v>
          </cell>
          <cell r="V744">
            <v>0</v>
          </cell>
          <cell r="W744">
            <v>0</v>
          </cell>
          <cell r="X744">
            <v>0</v>
          </cell>
          <cell r="Y744">
            <v>1376</v>
          </cell>
          <cell r="Z744">
            <v>933358</v>
          </cell>
          <cell r="AA744">
            <v>956936</v>
          </cell>
          <cell r="AB744" t="str">
            <v>ERRI</v>
          </cell>
          <cell r="AC744">
            <v>1101</v>
          </cell>
          <cell r="AD744">
            <v>2</v>
          </cell>
          <cell r="AE744">
            <v>48119</v>
          </cell>
        </row>
        <row r="745">
          <cell r="A745" t="str">
            <v>SMA</v>
          </cell>
          <cell r="B745">
            <v>4</v>
          </cell>
          <cell r="C745" t="str">
            <v>DRMS</v>
          </cell>
          <cell r="D745">
            <v>42</v>
          </cell>
          <cell r="E745">
            <v>1</v>
          </cell>
          <cell r="F745" t="str">
            <v xml:space="preserve">B </v>
          </cell>
          <cell r="G745">
            <v>7</v>
          </cell>
          <cell r="H745">
            <v>46</v>
          </cell>
          <cell r="I745">
            <v>15306</v>
          </cell>
          <cell r="J745">
            <v>0</v>
          </cell>
          <cell r="K745">
            <v>0</v>
          </cell>
          <cell r="L745">
            <v>0</v>
          </cell>
          <cell r="M745">
            <v>0</v>
          </cell>
          <cell r="N745">
            <v>0</v>
          </cell>
          <cell r="O745">
            <v>308031</v>
          </cell>
          <cell r="P745">
            <v>0</v>
          </cell>
          <cell r="Q745">
            <v>0</v>
          </cell>
          <cell r="R745">
            <v>4178</v>
          </cell>
          <cell r="S745">
            <v>0</v>
          </cell>
          <cell r="T745">
            <v>1559</v>
          </cell>
          <cell r="U745">
            <v>61630</v>
          </cell>
          <cell r="V745">
            <v>0</v>
          </cell>
          <cell r="W745">
            <v>0</v>
          </cell>
          <cell r="X745">
            <v>0</v>
          </cell>
          <cell r="Y745">
            <v>295</v>
          </cell>
          <cell r="Z745">
            <v>308031</v>
          </cell>
          <cell r="AA745">
            <v>314063</v>
          </cell>
          <cell r="AB745" t="str">
            <v>ERRI</v>
          </cell>
          <cell r="AC745">
            <v>1101</v>
          </cell>
          <cell r="AD745">
            <v>2</v>
          </cell>
          <cell r="AE745">
            <v>15306</v>
          </cell>
        </row>
        <row r="746">
          <cell r="A746" t="str">
            <v>SMA</v>
          </cell>
          <cell r="B746">
            <v>4</v>
          </cell>
          <cell r="C746" t="str">
            <v>DRMS</v>
          </cell>
          <cell r="D746">
            <v>42</v>
          </cell>
          <cell r="E746">
            <v>1</v>
          </cell>
          <cell r="F746" t="str">
            <v xml:space="preserve">B </v>
          </cell>
          <cell r="G746">
            <v>8</v>
          </cell>
          <cell r="H746">
            <v>15</v>
          </cell>
          <cell r="I746">
            <v>6552</v>
          </cell>
          <cell r="J746">
            <v>0</v>
          </cell>
          <cell r="K746">
            <v>0</v>
          </cell>
          <cell r="L746">
            <v>0</v>
          </cell>
          <cell r="M746">
            <v>0</v>
          </cell>
          <cell r="N746">
            <v>0</v>
          </cell>
          <cell r="O746">
            <v>131848</v>
          </cell>
          <cell r="P746">
            <v>0</v>
          </cell>
          <cell r="Q746">
            <v>0</v>
          </cell>
          <cell r="R746">
            <v>408</v>
          </cell>
          <cell r="S746">
            <v>0</v>
          </cell>
          <cell r="T746">
            <v>0</v>
          </cell>
          <cell r="U746">
            <v>26375</v>
          </cell>
          <cell r="V746">
            <v>0</v>
          </cell>
          <cell r="W746">
            <v>0</v>
          </cell>
          <cell r="X746">
            <v>0</v>
          </cell>
          <cell r="Y746">
            <v>92</v>
          </cell>
          <cell r="Z746">
            <v>131848</v>
          </cell>
          <cell r="AA746">
            <v>132348</v>
          </cell>
          <cell r="AB746" t="str">
            <v>ERRI</v>
          </cell>
          <cell r="AC746">
            <v>1101</v>
          </cell>
          <cell r="AD746">
            <v>2</v>
          </cell>
          <cell r="AE746">
            <v>6552</v>
          </cell>
        </row>
        <row r="747">
          <cell r="A747" t="str">
            <v>SMA</v>
          </cell>
          <cell r="B747">
            <v>4</v>
          </cell>
          <cell r="C747" t="str">
            <v>DRMS</v>
          </cell>
          <cell r="D747">
            <v>42</v>
          </cell>
          <cell r="E747">
            <v>1</v>
          </cell>
          <cell r="F747" t="str">
            <v xml:space="preserve">B </v>
          </cell>
          <cell r="G747">
            <v>9</v>
          </cell>
          <cell r="H747">
            <v>13</v>
          </cell>
          <cell r="I747">
            <v>6618</v>
          </cell>
          <cell r="J747">
            <v>0</v>
          </cell>
          <cell r="K747">
            <v>0</v>
          </cell>
          <cell r="L747">
            <v>0</v>
          </cell>
          <cell r="M747">
            <v>0</v>
          </cell>
          <cell r="N747">
            <v>0</v>
          </cell>
          <cell r="O747">
            <v>142046</v>
          </cell>
          <cell r="P747">
            <v>0</v>
          </cell>
          <cell r="Q747">
            <v>0</v>
          </cell>
          <cell r="R747">
            <v>1032</v>
          </cell>
          <cell r="S747">
            <v>0</v>
          </cell>
          <cell r="T747">
            <v>610</v>
          </cell>
          <cell r="U747">
            <v>35528</v>
          </cell>
          <cell r="V747">
            <v>0</v>
          </cell>
          <cell r="W747">
            <v>0</v>
          </cell>
          <cell r="X747">
            <v>0</v>
          </cell>
          <cell r="Y747">
            <v>166</v>
          </cell>
          <cell r="Z747">
            <v>142046</v>
          </cell>
          <cell r="AA747">
            <v>143854</v>
          </cell>
          <cell r="AB747" t="str">
            <v>ERRI</v>
          </cell>
          <cell r="AC747">
            <v>1101</v>
          </cell>
          <cell r="AD747">
            <v>2</v>
          </cell>
          <cell r="AE747">
            <v>6618</v>
          </cell>
        </row>
        <row r="748">
          <cell r="A748" t="str">
            <v>SMA</v>
          </cell>
          <cell r="B748">
            <v>4</v>
          </cell>
          <cell r="C748" t="str">
            <v>DRMS</v>
          </cell>
          <cell r="D748">
            <v>42</v>
          </cell>
          <cell r="E748">
            <v>1</v>
          </cell>
          <cell r="F748" t="str">
            <v xml:space="preserve">B </v>
          </cell>
          <cell r="G748">
            <v>10</v>
          </cell>
          <cell r="H748">
            <v>2</v>
          </cell>
          <cell r="I748">
            <v>1484</v>
          </cell>
          <cell r="J748">
            <v>0</v>
          </cell>
          <cell r="K748">
            <v>0</v>
          </cell>
          <cell r="L748">
            <v>0</v>
          </cell>
          <cell r="M748">
            <v>0</v>
          </cell>
          <cell r="N748">
            <v>0</v>
          </cell>
          <cell r="O748">
            <v>31848</v>
          </cell>
          <cell r="P748">
            <v>0</v>
          </cell>
          <cell r="Q748">
            <v>0</v>
          </cell>
          <cell r="R748">
            <v>626</v>
          </cell>
          <cell r="S748">
            <v>0</v>
          </cell>
          <cell r="T748">
            <v>0</v>
          </cell>
          <cell r="U748">
            <v>7962</v>
          </cell>
          <cell r="V748">
            <v>0</v>
          </cell>
          <cell r="W748">
            <v>0</v>
          </cell>
          <cell r="X748">
            <v>0</v>
          </cell>
          <cell r="Y748">
            <v>6</v>
          </cell>
          <cell r="Z748">
            <v>31848</v>
          </cell>
          <cell r="AA748">
            <v>32480</v>
          </cell>
          <cell r="AB748" t="str">
            <v>ERRI</v>
          </cell>
          <cell r="AC748">
            <v>1101</v>
          </cell>
          <cell r="AD748">
            <v>2</v>
          </cell>
          <cell r="AE748">
            <v>1484</v>
          </cell>
        </row>
        <row r="749">
          <cell r="A749" t="str">
            <v>SMA</v>
          </cell>
          <cell r="B749">
            <v>4</v>
          </cell>
          <cell r="C749" t="str">
            <v>DRMS</v>
          </cell>
          <cell r="D749">
            <v>42</v>
          </cell>
          <cell r="E749">
            <v>1</v>
          </cell>
          <cell r="F749" t="str">
            <v xml:space="preserve">B </v>
          </cell>
          <cell r="G749">
            <v>11</v>
          </cell>
          <cell r="H749">
            <v>1770</v>
          </cell>
          <cell r="I749">
            <v>41481</v>
          </cell>
          <cell r="J749">
            <v>0</v>
          </cell>
          <cell r="K749">
            <v>0</v>
          </cell>
          <cell r="L749">
            <v>0</v>
          </cell>
          <cell r="M749">
            <v>0</v>
          </cell>
          <cell r="N749">
            <v>0</v>
          </cell>
          <cell r="O749">
            <v>233706</v>
          </cell>
          <cell r="P749">
            <v>0</v>
          </cell>
          <cell r="Q749">
            <v>0</v>
          </cell>
          <cell r="R749">
            <v>3779</v>
          </cell>
          <cell r="S749">
            <v>0</v>
          </cell>
          <cell r="T749">
            <v>57810</v>
          </cell>
          <cell r="U749">
            <v>0</v>
          </cell>
          <cell r="V749">
            <v>5264</v>
          </cell>
          <cell r="W749">
            <v>0</v>
          </cell>
          <cell r="X749">
            <v>0</v>
          </cell>
          <cell r="Y749">
            <v>5250</v>
          </cell>
          <cell r="Z749">
            <v>233706</v>
          </cell>
          <cell r="AA749">
            <v>305809</v>
          </cell>
          <cell r="AB749" t="str">
            <v>ERRI</v>
          </cell>
          <cell r="AC749">
            <v>1101</v>
          </cell>
          <cell r="AD749">
            <v>2</v>
          </cell>
          <cell r="AE749">
            <v>32991</v>
          </cell>
        </row>
        <row r="750">
          <cell r="A750" t="str">
            <v>SMA</v>
          </cell>
          <cell r="B750">
            <v>4</v>
          </cell>
          <cell r="C750" t="str">
            <v>DRMS</v>
          </cell>
          <cell r="D750">
            <v>42</v>
          </cell>
          <cell r="E750">
            <v>1</v>
          </cell>
          <cell r="F750" t="str">
            <v xml:space="preserve">B </v>
          </cell>
          <cell r="G750">
            <v>12</v>
          </cell>
          <cell r="H750">
            <v>1226</v>
          </cell>
          <cell r="I750">
            <v>67641</v>
          </cell>
          <cell r="J750">
            <v>0</v>
          </cell>
          <cell r="K750">
            <v>0</v>
          </cell>
          <cell r="L750">
            <v>0</v>
          </cell>
          <cell r="M750">
            <v>0</v>
          </cell>
          <cell r="N750">
            <v>0</v>
          </cell>
          <cell r="O750">
            <v>609997</v>
          </cell>
          <cell r="P750">
            <v>0</v>
          </cell>
          <cell r="Q750">
            <v>0</v>
          </cell>
          <cell r="R750">
            <v>12484</v>
          </cell>
          <cell r="S750">
            <v>0</v>
          </cell>
          <cell r="T750">
            <v>10632</v>
          </cell>
          <cell r="U750">
            <v>103735</v>
          </cell>
          <cell r="V750">
            <v>4042</v>
          </cell>
          <cell r="W750">
            <v>0</v>
          </cell>
          <cell r="X750">
            <v>0</v>
          </cell>
          <cell r="Y750">
            <v>6030</v>
          </cell>
          <cell r="Z750">
            <v>609997</v>
          </cell>
          <cell r="AA750">
            <v>643185</v>
          </cell>
          <cell r="AB750" t="str">
            <v>ERRI</v>
          </cell>
          <cell r="AC750">
            <v>1101</v>
          </cell>
          <cell r="AD750">
            <v>2</v>
          </cell>
          <cell r="AE750">
            <v>67641</v>
          </cell>
        </row>
        <row r="751">
          <cell r="A751" t="str">
            <v>SMA</v>
          </cell>
          <cell r="B751">
            <v>4</v>
          </cell>
          <cell r="C751" t="str">
            <v>DRMS</v>
          </cell>
          <cell r="D751">
            <v>42</v>
          </cell>
          <cell r="E751">
            <v>1</v>
          </cell>
          <cell r="F751" t="str">
            <v xml:space="preserve">B </v>
          </cell>
          <cell r="G751">
            <v>13</v>
          </cell>
          <cell r="H751">
            <v>114</v>
          </cell>
          <cell r="I751">
            <v>13230</v>
          </cell>
          <cell r="J751">
            <v>0</v>
          </cell>
          <cell r="K751">
            <v>0</v>
          </cell>
          <cell r="L751">
            <v>0</v>
          </cell>
          <cell r="M751">
            <v>0</v>
          </cell>
          <cell r="N751">
            <v>0</v>
          </cell>
          <cell r="O751">
            <v>189581</v>
          </cell>
          <cell r="P751">
            <v>0</v>
          </cell>
          <cell r="Q751">
            <v>0</v>
          </cell>
          <cell r="R751">
            <v>2358</v>
          </cell>
          <cell r="S751">
            <v>0</v>
          </cell>
          <cell r="T751">
            <v>2786</v>
          </cell>
          <cell r="U751">
            <v>32230</v>
          </cell>
          <cell r="V751">
            <v>94</v>
          </cell>
          <cell r="W751">
            <v>0</v>
          </cell>
          <cell r="X751">
            <v>0</v>
          </cell>
          <cell r="Y751">
            <v>498</v>
          </cell>
          <cell r="Z751">
            <v>189581</v>
          </cell>
          <cell r="AA751">
            <v>195317</v>
          </cell>
          <cell r="AB751" t="str">
            <v>ERRI</v>
          </cell>
          <cell r="AC751">
            <v>1101</v>
          </cell>
          <cell r="AD751">
            <v>2</v>
          </cell>
          <cell r="AE751">
            <v>13230</v>
          </cell>
        </row>
        <row r="752">
          <cell r="A752" t="str">
            <v>SMA</v>
          </cell>
          <cell r="B752">
            <v>4</v>
          </cell>
          <cell r="C752" t="str">
            <v>DRMS</v>
          </cell>
          <cell r="D752">
            <v>42</v>
          </cell>
          <cell r="E752">
            <v>1</v>
          </cell>
          <cell r="F752" t="str">
            <v xml:space="preserve">B </v>
          </cell>
          <cell r="G752">
            <v>14</v>
          </cell>
          <cell r="H752">
            <v>2</v>
          </cell>
          <cell r="I752">
            <v>300</v>
          </cell>
          <cell r="J752">
            <v>0</v>
          </cell>
          <cell r="K752">
            <v>0</v>
          </cell>
          <cell r="L752">
            <v>0</v>
          </cell>
          <cell r="M752">
            <v>0</v>
          </cell>
          <cell r="N752">
            <v>0</v>
          </cell>
          <cell r="O752">
            <v>3820</v>
          </cell>
          <cell r="P752">
            <v>0</v>
          </cell>
          <cell r="Q752">
            <v>0</v>
          </cell>
          <cell r="R752">
            <v>14</v>
          </cell>
          <cell r="S752">
            <v>0</v>
          </cell>
          <cell r="T752">
            <v>0</v>
          </cell>
          <cell r="U752">
            <v>650</v>
          </cell>
          <cell r="V752">
            <v>0</v>
          </cell>
          <cell r="W752">
            <v>0</v>
          </cell>
          <cell r="X752">
            <v>0</v>
          </cell>
          <cell r="Y752">
            <v>37</v>
          </cell>
          <cell r="Z752">
            <v>3820</v>
          </cell>
          <cell r="AA752">
            <v>3871</v>
          </cell>
          <cell r="AB752" t="str">
            <v>ERRI</v>
          </cell>
          <cell r="AC752">
            <v>1101</v>
          </cell>
          <cell r="AD752">
            <v>2</v>
          </cell>
          <cell r="AE752">
            <v>300</v>
          </cell>
        </row>
        <row r="753">
          <cell r="A753" t="str">
            <v>SMA</v>
          </cell>
          <cell r="B753">
            <v>4</v>
          </cell>
          <cell r="C753" t="str">
            <v>DRMS</v>
          </cell>
          <cell r="D753">
            <v>42</v>
          </cell>
          <cell r="E753">
            <v>1</v>
          </cell>
          <cell r="F753" t="str">
            <v xml:space="preserve">B </v>
          </cell>
          <cell r="G753">
            <v>15</v>
          </cell>
          <cell r="H753">
            <v>6</v>
          </cell>
          <cell r="I753">
            <v>1694</v>
          </cell>
          <cell r="J753">
            <v>0</v>
          </cell>
          <cell r="K753">
            <v>0</v>
          </cell>
          <cell r="L753">
            <v>0</v>
          </cell>
          <cell r="M753">
            <v>0</v>
          </cell>
          <cell r="N753">
            <v>0</v>
          </cell>
          <cell r="O753">
            <v>28025</v>
          </cell>
          <cell r="P753">
            <v>0</v>
          </cell>
          <cell r="Q753">
            <v>0</v>
          </cell>
          <cell r="R753">
            <v>206</v>
          </cell>
          <cell r="S753">
            <v>0</v>
          </cell>
          <cell r="T753">
            <v>14874</v>
          </cell>
          <cell r="U753">
            <v>5738</v>
          </cell>
          <cell r="V753">
            <v>0</v>
          </cell>
          <cell r="W753">
            <v>0</v>
          </cell>
          <cell r="X753">
            <v>0</v>
          </cell>
          <cell r="Y753">
            <v>74</v>
          </cell>
          <cell r="Z753">
            <v>28025</v>
          </cell>
          <cell r="AA753">
            <v>43179</v>
          </cell>
          <cell r="AB753" t="str">
            <v>ERRI</v>
          </cell>
          <cell r="AC753">
            <v>1101</v>
          </cell>
          <cell r="AD753">
            <v>2</v>
          </cell>
          <cell r="AE753">
            <v>1694</v>
          </cell>
        </row>
        <row r="754">
          <cell r="A754" t="str">
            <v>SMA</v>
          </cell>
          <cell r="B754">
            <v>4</v>
          </cell>
          <cell r="C754" t="str">
            <v>DRMS</v>
          </cell>
          <cell r="D754">
            <v>42</v>
          </cell>
          <cell r="E754">
            <v>2</v>
          </cell>
          <cell r="F754" t="str">
            <v>A4</v>
          </cell>
          <cell r="G754">
            <v>22</v>
          </cell>
          <cell r="H754">
            <v>1</v>
          </cell>
          <cell r="I754">
            <v>21146</v>
          </cell>
          <cell r="J754">
            <v>1973</v>
          </cell>
          <cell r="K754">
            <v>19173</v>
          </cell>
          <cell r="L754">
            <v>161</v>
          </cell>
          <cell r="M754">
            <v>79</v>
          </cell>
          <cell r="N754">
            <v>82</v>
          </cell>
          <cell r="O754">
            <v>150606</v>
          </cell>
          <cell r="P754">
            <v>224358</v>
          </cell>
          <cell r="Q754">
            <v>104</v>
          </cell>
          <cell r="R754">
            <v>0</v>
          </cell>
          <cell r="S754">
            <v>0</v>
          </cell>
          <cell r="T754">
            <v>0</v>
          </cell>
          <cell r="U754">
            <v>93767</v>
          </cell>
          <cell r="V754">
            <v>0</v>
          </cell>
          <cell r="W754">
            <v>0</v>
          </cell>
          <cell r="X754">
            <v>0</v>
          </cell>
          <cell r="Y754">
            <v>0</v>
          </cell>
          <cell r="Z754">
            <v>375068</v>
          </cell>
          <cell r="AA754">
            <v>375068</v>
          </cell>
          <cell r="AB754" t="str">
            <v>ERRI</v>
          </cell>
          <cell r="AC754">
            <v>1101</v>
          </cell>
          <cell r="AD754">
            <v>2</v>
          </cell>
          <cell r="AE754">
            <v>21146</v>
          </cell>
        </row>
        <row r="755">
          <cell r="A755" t="str">
            <v>SMA</v>
          </cell>
          <cell r="B755">
            <v>4</v>
          </cell>
          <cell r="C755" t="str">
            <v>DRMS</v>
          </cell>
          <cell r="D755">
            <v>42</v>
          </cell>
          <cell r="E755">
            <v>2</v>
          </cell>
          <cell r="F755" t="str">
            <v>A4</v>
          </cell>
          <cell r="G755">
            <v>21</v>
          </cell>
          <cell r="H755">
            <v>5</v>
          </cell>
          <cell r="I755">
            <v>393806</v>
          </cell>
          <cell r="J755">
            <v>24307</v>
          </cell>
          <cell r="K755">
            <v>369499</v>
          </cell>
          <cell r="L755">
            <v>2940</v>
          </cell>
          <cell r="M755">
            <v>2940</v>
          </cell>
          <cell r="N755">
            <v>0</v>
          </cell>
          <cell r="O755">
            <v>3880179</v>
          </cell>
          <cell r="P755">
            <v>2030560</v>
          </cell>
          <cell r="Q755">
            <v>224920</v>
          </cell>
          <cell r="R755">
            <v>46851</v>
          </cell>
          <cell r="S755">
            <v>0</v>
          </cell>
          <cell r="T755">
            <v>1645050</v>
          </cell>
          <cell r="U755">
            <v>1654436</v>
          </cell>
          <cell r="V755">
            <v>0</v>
          </cell>
          <cell r="W755">
            <v>482085</v>
          </cell>
          <cell r="X755">
            <v>0</v>
          </cell>
          <cell r="Y755">
            <v>0</v>
          </cell>
          <cell r="Z755">
            <v>6617744</v>
          </cell>
          <cell r="AA755">
            <v>8309645</v>
          </cell>
          <cell r="AB755" t="str">
            <v>ERRI</v>
          </cell>
          <cell r="AC755">
            <v>1101</v>
          </cell>
          <cell r="AD755">
            <v>2</v>
          </cell>
          <cell r="AE755">
            <v>393806</v>
          </cell>
        </row>
        <row r="756">
          <cell r="A756" t="str">
            <v>SMA</v>
          </cell>
          <cell r="B756">
            <v>4</v>
          </cell>
          <cell r="C756" t="str">
            <v>DRMS</v>
          </cell>
          <cell r="D756">
            <v>42</v>
          </cell>
          <cell r="E756">
            <v>2</v>
          </cell>
          <cell r="F756" t="str">
            <v>A4</v>
          </cell>
          <cell r="G756">
            <v>20</v>
          </cell>
          <cell r="H756">
            <v>7</v>
          </cell>
          <cell r="I756">
            <v>66078</v>
          </cell>
          <cell r="J756">
            <v>0</v>
          </cell>
          <cell r="K756">
            <v>0</v>
          </cell>
          <cell r="L756">
            <v>601</v>
          </cell>
          <cell r="M756">
            <v>0</v>
          </cell>
          <cell r="N756">
            <v>0</v>
          </cell>
          <cell r="O756">
            <v>758222</v>
          </cell>
          <cell r="P756">
            <v>470384</v>
          </cell>
          <cell r="Q756">
            <v>128481</v>
          </cell>
          <cell r="R756">
            <v>1155</v>
          </cell>
          <cell r="S756">
            <v>0</v>
          </cell>
          <cell r="T756">
            <v>209878</v>
          </cell>
          <cell r="U756">
            <v>349251</v>
          </cell>
          <cell r="V756">
            <v>0</v>
          </cell>
          <cell r="W756">
            <v>39916</v>
          </cell>
          <cell r="X756">
            <v>0</v>
          </cell>
          <cell r="Y756">
            <v>12</v>
          </cell>
          <cell r="Z756">
            <v>1397003</v>
          </cell>
          <cell r="AA756">
            <v>1608048</v>
          </cell>
          <cell r="AB756" t="str">
            <v>ERRI</v>
          </cell>
          <cell r="AC756">
            <v>1101</v>
          </cell>
          <cell r="AD756">
            <v>2</v>
          </cell>
          <cell r="AE756">
            <v>66078</v>
          </cell>
        </row>
        <row r="757">
          <cell r="A757" t="str">
            <v>SMA</v>
          </cell>
          <cell r="B757">
            <v>4</v>
          </cell>
          <cell r="C757" t="str">
            <v>DRMS</v>
          </cell>
          <cell r="D757">
            <v>42</v>
          </cell>
          <cell r="E757">
            <v>2</v>
          </cell>
          <cell r="F757" t="str">
            <v xml:space="preserve">B </v>
          </cell>
          <cell r="G757">
            <v>0</v>
          </cell>
          <cell r="H757">
            <v>160</v>
          </cell>
          <cell r="I757">
            <v>58012</v>
          </cell>
          <cell r="J757">
            <v>0</v>
          </cell>
          <cell r="K757">
            <v>0</v>
          </cell>
          <cell r="L757">
            <v>0</v>
          </cell>
          <cell r="M757">
            <v>0</v>
          </cell>
          <cell r="N757">
            <v>0</v>
          </cell>
          <cell r="O757">
            <v>1207687</v>
          </cell>
          <cell r="P757">
            <v>0</v>
          </cell>
          <cell r="Q757">
            <v>0</v>
          </cell>
          <cell r="R757">
            <v>24992</v>
          </cell>
          <cell r="S757">
            <v>0</v>
          </cell>
          <cell r="T757">
            <v>114281</v>
          </cell>
          <cell r="U757">
            <v>298282</v>
          </cell>
          <cell r="V757">
            <v>660</v>
          </cell>
          <cell r="W757">
            <v>0</v>
          </cell>
          <cell r="X757">
            <v>0</v>
          </cell>
          <cell r="Y757">
            <v>982</v>
          </cell>
          <cell r="Z757">
            <v>1207687</v>
          </cell>
          <cell r="AA757">
            <v>1348602</v>
          </cell>
          <cell r="AB757" t="str">
            <v>ERRI</v>
          </cell>
          <cell r="AC757">
            <v>1101</v>
          </cell>
          <cell r="AD757">
            <v>2</v>
          </cell>
          <cell r="AE757">
            <v>56113</v>
          </cell>
        </row>
        <row r="758">
          <cell r="A758" t="str">
            <v>SMA</v>
          </cell>
          <cell r="B758">
            <v>4</v>
          </cell>
          <cell r="C758" t="str">
            <v>DRMS</v>
          </cell>
          <cell r="D758">
            <v>42</v>
          </cell>
          <cell r="E758">
            <v>3</v>
          </cell>
          <cell r="F758" t="str">
            <v>A4</v>
          </cell>
          <cell r="G758">
            <v>20</v>
          </cell>
          <cell r="H758">
            <v>2</v>
          </cell>
          <cell r="I758">
            <v>18886</v>
          </cell>
          <cell r="J758">
            <v>0</v>
          </cell>
          <cell r="K758">
            <v>0</v>
          </cell>
          <cell r="L758">
            <v>65</v>
          </cell>
          <cell r="M758">
            <v>0</v>
          </cell>
          <cell r="N758">
            <v>0</v>
          </cell>
          <cell r="O758">
            <v>216711</v>
          </cell>
          <cell r="P758">
            <v>50873</v>
          </cell>
          <cell r="Q758">
            <v>6507</v>
          </cell>
          <cell r="R758">
            <v>0</v>
          </cell>
          <cell r="S758">
            <v>0</v>
          </cell>
          <cell r="T758">
            <v>0</v>
          </cell>
          <cell r="U758">
            <v>68914</v>
          </cell>
          <cell r="V758">
            <v>0</v>
          </cell>
          <cell r="W758">
            <v>1565</v>
          </cell>
          <cell r="X758">
            <v>0</v>
          </cell>
          <cell r="Y758">
            <v>0</v>
          </cell>
          <cell r="Z758">
            <v>275656</v>
          </cell>
          <cell r="AA758">
            <v>275656</v>
          </cell>
          <cell r="AB758" t="str">
            <v>ERRI</v>
          </cell>
          <cell r="AC758">
            <v>1101</v>
          </cell>
          <cell r="AD758">
            <v>2</v>
          </cell>
          <cell r="AE758">
            <v>18886</v>
          </cell>
        </row>
        <row r="759">
          <cell r="A759" t="str">
            <v>SMA</v>
          </cell>
          <cell r="B759">
            <v>4</v>
          </cell>
          <cell r="C759" t="str">
            <v>DRMS</v>
          </cell>
          <cell r="D759">
            <v>42</v>
          </cell>
          <cell r="E759">
            <v>3</v>
          </cell>
          <cell r="F759" t="str">
            <v xml:space="preserve">B </v>
          </cell>
          <cell r="G759">
            <v>0</v>
          </cell>
          <cell r="H759">
            <v>1514</v>
          </cell>
          <cell r="I759">
            <v>292794</v>
          </cell>
          <cell r="J759">
            <v>0</v>
          </cell>
          <cell r="K759">
            <v>0</v>
          </cell>
          <cell r="L759">
            <v>0</v>
          </cell>
          <cell r="M759">
            <v>0</v>
          </cell>
          <cell r="N759">
            <v>0</v>
          </cell>
          <cell r="O759">
            <v>6095258</v>
          </cell>
          <cell r="P759">
            <v>0</v>
          </cell>
          <cell r="Q759">
            <v>0</v>
          </cell>
          <cell r="R759">
            <v>69343</v>
          </cell>
          <cell r="S759">
            <v>0</v>
          </cell>
          <cell r="T759">
            <v>199320</v>
          </cell>
          <cell r="U759">
            <v>1499007</v>
          </cell>
          <cell r="V759">
            <v>660</v>
          </cell>
          <cell r="W759">
            <v>0</v>
          </cell>
          <cell r="X759">
            <v>0</v>
          </cell>
          <cell r="Y759">
            <v>5840</v>
          </cell>
          <cell r="Z759">
            <v>6095258</v>
          </cell>
          <cell r="AA759">
            <v>6370421</v>
          </cell>
          <cell r="AB759" t="str">
            <v>ERRI</v>
          </cell>
          <cell r="AC759">
            <v>1101</v>
          </cell>
          <cell r="AD759">
            <v>2</v>
          </cell>
          <cell r="AE759">
            <v>283761</v>
          </cell>
        </row>
        <row r="760">
          <cell r="A760" t="str">
            <v>SMA</v>
          </cell>
          <cell r="B760">
            <v>4</v>
          </cell>
          <cell r="C760" t="str">
            <v>DRMS</v>
          </cell>
          <cell r="D760">
            <v>42</v>
          </cell>
          <cell r="E760">
            <v>4</v>
          </cell>
          <cell r="F760" t="str">
            <v>A4</v>
          </cell>
          <cell r="G760">
            <v>20</v>
          </cell>
          <cell r="H760">
            <v>5</v>
          </cell>
          <cell r="I760">
            <v>173938</v>
          </cell>
          <cell r="J760">
            <v>0</v>
          </cell>
          <cell r="K760">
            <v>0</v>
          </cell>
          <cell r="L760">
            <v>511</v>
          </cell>
          <cell r="M760">
            <v>0</v>
          </cell>
          <cell r="N760">
            <v>0</v>
          </cell>
          <cell r="O760">
            <v>1347150</v>
          </cell>
          <cell r="P760">
            <v>269808</v>
          </cell>
          <cell r="Q760">
            <v>401904</v>
          </cell>
          <cell r="R760">
            <v>2732</v>
          </cell>
          <cell r="S760">
            <v>0</v>
          </cell>
          <cell r="T760">
            <v>75485</v>
          </cell>
          <cell r="U760">
            <v>0</v>
          </cell>
          <cell r="V760">
            <v>0</v>
          </cell>
          <cell r="W760">
            <v>85008</v>
          </cell>
          <cell r="X760">
            <v>0</v>
          </cell>
          <cell r="Y760">
            <v>0</v>
          </cell>
          <cell r="Z760">
            <v>2103870</v>
          </cell>
          <cell r="AA760">
            <v>2182087</v>
          </cell>
          <cell r="AB760" t="str">
            <v>ERRI</v>
          </cell>
          <cell r="AC760">
            <v>1101</v>
          </cell>
          <cell r="AD760">
            <v>2</v>
          </cell>
          <cell r="AE760">
            <v>173938</v>
          </cell>
        </row>
        <row r="761">
          <cell r="A761" t="str">
            <v>SMA</v>
          </cell>
          <cell r="B761">
            <v>4</v>
          </cell>
          <cell r="C761" t="str">
            <v>DRMS</v>
          </cell>
          <cell r="D761">
            <v>42</v>
          </cell>
          <cell r="E761">
            <v>4</v>
          </cell>
          <cell r="F761" t="str">
            <v xml:space="preserve">B </v>
          </cell>
          <cell r="G761">
            <v>0</v>
          </cell>
          <cell r="H761">
            <v>895</v>
          </cell>
          <cell r="I761">
            <v>243274</v>
          </cell>
          <cell r="J761">
            <v>0</v>
          </cell>
          <cell r="K761">
            <v>0</v>
          </cell>
          <cell r="L761">
            <v>0</v>
          </cell>
          <cell r="M761">
            <v>0</v>
          </cell>
          <cell r="N761">
            <v>0</v>
          </cell>
          <cell r="O761">
            <v>2381557</v>
          </cell>
          <cell r="P761">
            <v>0</v>
          </cell>
          <cell r="Q761">
            <v>0</v>
          </cell>
          <cell r="R761">
            <v>47</v>
          </cell>
          <cell r="S761">
            <v>0</v>
          </cell>
          <cell r="T761">
            <v>293652</v>
          </cell>
          <cell r="U761">
            <v>0</v>
          </cell>
          <cell r="V761">
            <v>78082</v>
          </cell>
          <cell r="W761">
            <v>0</v>
          </cell>
          <cell r="X761">
            <v>0</v>
          </cell>
          <cell r="Y761">
            <v>0</v>
          </cell>
          <cell r="Z761">
            <v>2381557</v>
          </cell>
          <cell r="AA761">
            <v>2753338</v>
          </cell>
          <cell r="AB761" t="str">
            <v>ERRI</v>
          </cell>
          <cell r="AC761">
            <v>1101</v>
          </cell>
          <cell r="AD761">
            <v>2</v>
          </cell>
          <cell r="AE761">
            <v>237524</v>
          </cell>
        </row>
        <row r="762">
          <cell r="A762" t="str">
            <v>SMA</v>
          </cell>
          <cell r="B762">
            <v>4</v>
          </cell>
          <cell r="C762" t="str">
            <v>DRMS</v>
          </cell>
          <cell r="D762">
            <v>42</v>
          </cell>
          <cell r="E762">
            <v>5</v>
          </cell>
          <cell r="F762" t="str">
            <v>A4</v>
          </cell>
          <cell r="G762">
            <v>20</v>
          </cell>
          <cell r="H762">
            <v>1</v>
          </cell>
          <cell r="I762">
            <v>554</v>
          </cell>
          <cell r="J762">
            <v>0</v>
          </cell>
          <cell r="K762">
            <v>0</v>
          </cell>
          <cell r="L762">
            <v>7</v>
          </cell>
          <cell r="M762">
            <v>0</v>
          </cell>
          <cell r="N762">
            <v>0</v>
          </cell>
          <cell r="O762">
            <v>6357</v>
          </cell>
          <cell r="P762">
            <v>5479</v>
          </cell>
          <cell r="Q762">
            <v>333</v>
          </cell>
          <cell r="R762">
            <v>0</v>
          </cell>
          <cell r="S762">
            <v>0</v>
          </cell>
          <cell r="T762">
            <v>0</v>
          </cell>
          <cell r="U762">
            <v>3042</v>
          </cell>
          <cell r="V762">
            <v>0</v>
          </cell>
          <cell r="W762">
            <v>0</v>
          </cell>
          <cell r="X762">
            <v>0</v>
          </cell>
          <cell r="Y762">
            <v>0</v>
          </cell>
          <cell r="Z762">
            <v>12169</v>
          </cell>
          <cell r="AA762">
            <v>12169</v>
          </cell>
          <cell r="AB762" t="str">
            <v>ERRI</v>
          </cell>
          <cell r="AC762">
            <v>1101</v>
          </cell>
          <cell r="AD762">
            <v>2</v>
          </cell>
          <cell r="AE762">
            <v>554</v>
          </cell>
        </row>
        <row r="763">
          <cell r="A763" t="str">
            <v>SMA</v>
          </cell>
          <cell r="B763">
            <v>4</v>
          </cell>
          <cell r="C763" t="str">
            <v>DRMS</v>
          </cell>
          <cell r="D763">
            <v>42</v>
          </cell>
          <cell r="E763">
            <v>5</v>
          </cell>
          <cell r="F763" t="str">
            <v xml:space="preserve">B </v>
          </cell>
          <cell r="G763">
            <v>0</v>
          </cell>
          <cell r="H763">
            <v>253</v>
          </cell>
          <cell r="I763">
            <v>142465</v>
          </cell>
          <cell r="J763">
            <v>0</v>
          </cell>
          <cell r="K763">
            <v>0</v>
          </cell>
          <cell r="L763">
            <v>0</v>
          </cell>
          <cell r="M763">
            <v>0</v>
          </cell>
          <cell r="N763">
            <v>0</v>
          </cell>
          <cell r="O763">
            <v>2925974</v>
          </cell>
          <cell r="P763">
            <v>0</v>
          </cell>
          <cell r="Q763">
            <v>0</v>
          </cell>
          <cell r="R763">
            <v>6514</v>
          </cell>
          <cell r="S763">
            <v>0</v>
          </cell>
          <cell r="T763">
            <v>0</v>
          </cell>
          <cell r="U763">
            <v>701557</v>
          </cell>
          <cell r="V763">
            <v>94</v>
          </cell>
          <cell r="W763">
            <v>0</v>
          </cell>
          <cell r="X763">
            <v>0</v>
          </cell>
          <cell r="Y763">
            <v>0</v>
          </cell>
          <cell r="Z763">
            <v>2925974</v>
          </cell>
          <cell r="AA763">
            <v>2932582</v>
          </cell>
          <cell r="AB763" t="str">
            <v>ERRI</v>
          </cell>
          <cell r="AC763">
            <v>1101</v>
          </cell>
          <cell r="AD763">
            <v>2</v>
          </cell>
          <cell r="AE763">
            <v>141396</v>
          </cell>
        </row>
        <row r="764">
          <cell r="A764" t="str">
            <v>SMA</v>
          </cell>
          <cell r="B764">
            <v>4</v>
          </cell>
          <cell r="C764" t="str">
            <v>DRMS</v>
          </cell>
          <cell r="D764">
            <v>42</v>
          </cell>
          <cell r="E764">
            <v>6</v>
          </cell>
          <cell r="F764" t="str">
            <v xml:space="preserve">B </v>
          </cell>
          <cell r="G764">
            <v>0</v>
          </cell>
          <cell r="H764">
            <v>9</v>
          </cell>
          <cell r="I764">
            <v>182844</v>
          </cell>
          <cell r="J764">
            <v>0</v>
          </cell>
          <cell r="K764">
            <v>0</v>
          </cell>
          <cell r="L764">
            <v>0</v>
          </cell>
          <cell r="M764">
            <v>0</v>
          </cell>
          <cell r="N764">
            <v>0</v>
          </cell>
          <cell r="O764">
            <v>2152683</v>
          </cell>
          <cell r="P764">
            <v>0</v>
          </cell>
          <cell r="Q764">
            <v>0</v>
          </cell>
          <cell r="R764">
            <v>7950</v>
          </cell>
          <cell r="S764">
            <v>0</v>
          </cell>
          <cell r="T764">
            <v>284702</v>
          </cell>
          <cell r="U764">
            <v>538171</v>
          </cell>
          <cell r="V764">
            <v>0</v>
          </cell>
          <cell r="W764">
            <v>0</v>
          </cell>
          <cell r="X764">
            <v>0</v>
          </cell>
          <cell r="Y764">
            <v>0</v>
          </cell>
          <cell r="Z764">
            <v>2152683</v>
          </cell>
          <cell r="AA764">
            <v>2445335</v>
          </cell>
          <cell r="AB764" t="str">
            <v>ERRI</v>
          </cell>
          <cell r="AC764">
            <v>1101</v>
          </cell>
          <cell r="AD764">
            <v>2</v>
          </cell>
          <cell r="AE764">
            <v>182844</v>
          </cell>
        </row>
        <row r="765">
          <cell r="A765" t="str">
            <v>SMA</v>
          </cell>
          <cell r="B765">
            <v>4</v>
          </cell>
          <cell r="C765" t="str">
            <v>DRMS</v>
          </cell>
          <cell r="D765">
            <v>42</v>
          </cell>
          <cell r="E765">
            <v>7</v>
          </cell>
          <cell r="F765" t="str">
            <v>A4</v>
          </cell>
          <cell r="G765">
            <v>20</v>
          </cell>
          <cell r="H765">
            <v>5</v>
          </cell>
          <cell r="I765">
            <v>205072</v>
          </cell>
          <cell r="J765">
            <v>0</v>
          </cell>
          <cell r="K765">
            <v>0</v>
          </cell>
          <cell r="L765">
            <v>306</v>
          </cell>
          <cell r="M765">
            <v>0</v>
          </cell>
          <cell r="N765">
            <v>0</v>
          </cell>
          <cell r="O765">
            <v>2000137</v>
          </cell>
          <cell r="P765">
            <v>203184</v>
          </cell>
          <cell r="Q765">
            <v>79507</v>
          </cell>
          <cell r="R765">
            <v>13797</v>
          </cell>
          <cell r="S765">
            <v>0</v>
          </cell>
          <cell r="T765">
            <v>0</v>
          </cell>
          <cell r="U765">
            <v>572699</v>
          </cell>
          <cell r="V765">
            <v>0</v>
          </cell>
          <cell r="W765">
            <v>7968</v>
          </cell>
          <cell r="X765">
            <v>0</v>
          </cell>
          <cell r="Y765">
            <v>0</v>
          </cell>
          <cell r="Z765">
            <v>2290796</v>
          </cell>
          <cell r="AA765">
            <v>2304593</v>
          </cell>
          <cell r="AB765" t="str">
            <v>ERRI</v>
          </cell>
          <cell r="AC765">
            <v>1101</v>
          </cell>
          <cell r="AD765">
            <v>2</v>
          </cell>
          <cell r="AE765">
            <v>205072</v>
          </cell>
        </row>
        <row r="766">
          <cell r="A766" t="str">
            <v>SMA</v>
          </cell>
          <cell r="B766">
            <v>4</v>
          </cell>
          <cell r="C766" t="str">
            <v>DRMS</v>
          </cell>
          <cell r="D766">
            <v>42</v>
          </cell>
          <cell r="E766">
            <v>7</v>
          </cell>
          <cell r="F766" t="str">
            <v xml:space="preserve">B </v>
          </cell>
          <cell r="G766">
            <v>0</v>
          </cell>
          <cell r="H766">
            <v>8</v>
          </cell>
          <cell r="I766">
            <v>35742</v>
          </cell>
          <cell r="J766">
            <v>0</v>
          </cell>
          <cell r="K766">
            <v>0</v>
          </cell>
          <cell r="L766">
            <v>0</v>
          </cell>
          <cell r="M766">
            <v>0</v>
          </cell>
          <cell r="N766">
            <v>0</v>
          </cell>
          <cell r="O766">
            <v>632443</v>
          </cell>
          <cell r="P766">
            <v>0</v>
          </cell>
          <cell r="Q766">
            <v>0</v>
          </cell>
          <cell r="R766">
            <v>5920</v>
          </cell>
          <cell r="S766">
            <v>0</v>
          </cell>
          <cell r="T766">
            <v>0</v>
          </cell>
          <cell r="U766">
            <v>158111</v>
          </cell>
          <cell r="V766">
            <v>0</v>
          </cell>
          <cell r="W766">
            <v>0</v>
          </cell>
          <cell r="X766">
            <v>0</v>
          </cell>
          <cell r="Y766">
            <v>0</v>
          </cell>
          <cell r="Z766">
            <v>632443</v>
          </cell>
          <cell r="AA766">
            <v>638363</v>
          </cell>
          <cell r="AB766" t="str">
            <v>ERRI</v>
          </cell>
          <cell r="AC766">
            <v>1101</v>
          </cell>
          <cell r="AD766">
            <v>2</v>
          </cell>
          <cell r="AE766">
            <v>35616</v>
          </cell>
        </row>
        <row r="767">
          <cell r="A767" t="str">
            <v>SMA</v>
          </cell>
          <cell r="B767">
            <v>4</v>
          </cell>
          <cell r="C767" t="str">
            <v>DRMS</v>
          </cell>
          <cell r="D767">
            <v>42</v>
          </cell>
          <cell r="E767">
            <v>8</v>
          </cell>
          <cell r="F767" t="str">
            <v xml:space="preserve">B </v>
          </cell>
          <cell r="G767">
            <v>0</v>
          </cell>
          <cell r="H767">
            <v>4</v>
          </cell>
          <cell r="I767">
            <v>2603</v>
          </cell>
          <cell r="J767">
            <v>0</v>
          </cell>
          <cell r="K767">
            <v>0</v>
          </cell>
          <cell r="L767">
            <v>0</v>
          </cell>
          <cell r="M767">
            <v>0</v>
          </cell>
          <cell r="N767">
            <v>0</v>
          </cell>
          <cell r="O767">
            <v>54191</v>
          </cell>
          <cell r="P767">
            <v>0</v>
          </cell>
          <cell r="Q767">
            <v>0</v>
          </cell>
          <cell r="R767">
            <v>0</v>
          </cell>
          <cell r="S767">
            <v>0</v>
          </cell>
          <cell r="T767">
            <v>0</v>
          </cell>
          <cell r="U767">
            <v>13548</v>
          </cell>
          <cell r="V767">
            <v>0</v>
          </cell>
          <cell r="W767">
            <v>0</v>
          </cell>
          <cell r="X767">
            <v>0</v>
          </cell>
          <cell r="Y767">
            <v>0</v>
          </cell>
          <cell r="Z767">
            <v>54191</v>
          </cell>
          <cell r="AA767">
            <v>54191</v>
          </cell>
          <cell r="AB767" t="str">
            <v>ERRI</v>
          </cell>
          <cell r="AC767">
            <v>1101</v>
          </cell>
          <cell r="AD767">
            <v>2</v>
          </cell>
          <cell r="AE767">
            <v>2553</v>
          </cell>
        </row>
        <row r="768">
          <cell r="A768" t="str">
            <v>SMA</v>
          </cell>
          <cell r="B768">
            <v>4</v>
          </cell>
          <cell r="C768" t="str">
            <v>DRMS</v>
          </cell>
          <cell r="D768">
            <v>43</v>
          </cell>
          <cell r="E768">
            <v>1</v>
          </cell>
          <cell r="F768" t="str">
            <v xml:space="preserve">B </v>
          </cell>
          <cell r="G768">
            <v>1</v>
          </cell>
          <cell r="H768">
            <v>5438</v>
          </cell>
          <cell r="I768">
            <v>115548</v>
          </cell>
          <cell r="J768">
            <v>0</v>
          </cell>
          <cell r="K768">
            <v>0</v>
          </cell>
          <cell r="L768">
            <v>0</v>
          </cell>
          <cell r="M768">
            <v>0</v>
          </cell>
          <cell r="N768">
            <v>0</v>
          </cell>
          <cell r="O768">
            <v>1864542</v>
          </cell>
          <cell r="P768">
            <v>0</v>
          </cell>
          <cell r="Q768">
            <v>0</v>
          </cell>
          <cell r="R768">
            <v>26494</v>
          </cell>
          <cell r="S768">
            <v>0</v>
          </cell>
          <cell r="T768">
            <v>312065</v>
          </cell>
          <cell r="U768">
            <v>0</v>
          </cell>
          <cell r="V768">
            <v>0</v>
          </cell>
          <cell r="W768">
            <v>0</v>
          </cell>
          <cell r="X768">
            <v>0</v>
          </cell>
          <cell r="Y768">
            <v>292897</v>
          </cell>
          <cell r="Z768">
            <v>1864542</v>
          </cell>
          <cell r="AA768">
            <v>2495998</v>
          </cell>
          <cell r="AB768" t="str">
            <v>ERVI</v>
          </cell>
          <cell r="AC768">
            <v>1101</v>
          </cell>
          <cell r="AD768">
            <v>2</v>
          </cell>
          <cell r="AE768">
            <v>86990</v>
          </cell>
        </row>
        <row r="769">
          <cell r="A769" t="str">
            <v>SMA</v>
          </cell>
          <cell r="B769">
            <v>4</v>
          </cell>
          <cell r="C769" t="str">
            <v>DRMS</v>
          </cell>
          <cell r="D769">
            <v>43</v>
          </cell>
          <cell r="E769">
            <v>1</v>
          </cell>
          <cell r="F769" t="str">
            <v xml:space="preserve">B </v>
          </cell>
          <cell r="G769">
            <v>2</v>
          </cell>
          <cell r="H769">
            <v>3778</v>
          </cell>
          <cell r="I769">
            <v>154733</v>
          </cell>
          <cell r="J769">
            <v>0</v>
          </cell>
          <cell r="K769">
            <v>0</v>
          </cell>
          <cell r="L769">
            <v>0</v>
          </cell>
          <cell r="M769">
            <v>0</v>
          </cell>
          <cell r="N769">
            <v>0</v>
          </cell>
          <cell r="O769">
            <v>3000916</v>
          </cell>
          <cell r="P769">
            <v>0</v>
          </cell>
          <cell r="Q769">
            <v>0</v>
          </cell>
          <cell r="R769">
            <v>27129</v>
          </cell>
          <cell r="S769">
            <v>0</v>
          </cell>
          <cell r="T769">
            <v>126964</v>
          </cell>
          <cell r="U769">
            <v>509999</v>
          </cell>
          <cell r="V769">
            <v>376</v>
          </cell>
          <cell r="W769">
            <v>0</v>
          </cell>
          <cell r="X769">
            <v>0</v>
          </cell>
          <cell r="Y769">
            <v>405459</v>
          </cell>
          <cell r="Z769">
            <v>3000916</v>
          </cell>
          <cell r="AA769">
            <v>3560844</v>
          </cell>
          <cell r="AB769" t="str">
            <v>ERVI</v>
          </cell>
          <cell r="AC769">
            <v>1101</v>
          </cell>
          <cell r="AD769">
            <v>2</v>
          </cell>
          <cell r="AE769">
            <v>154733</v>
          </cell>
        </row>
        <row r="770">
          <cell r="A770" t="str">
            <v>SMA</v>
          </cell>
          <cell r="B770">
            <v>4</v>
          </cell>
          <cell r="C770" t="str">
            <v>DRMS</v>
          </cell>
          <cell r="D770">
            <v>43</v>
          </cell>
          <cell r="E770">
            <v>1</v>
          </cell>
          <cell r="F770" t="str">
            <v xml:space="preserve">B </v>
          </cell>
          <cell r="G770">
            <v>3</v>
          </cell>
          <cell r="H770">
            <v>12286</v>
          </cell>
          <cell r="I770">
            <v>903822</v>
          </cell>
          <cell r="J770">
            <v>0</v>
          </cell>
          <cell r="K770">
            <v>0</v>
          </cell>
          <cell r="L770">
            <v>0</v>
          </cell>
          <cell r="M770">
            <v>0</v>
          </cell>
          <cell r="N770">
            <v>0</v>
          </cell>
          <cell r="O770">
            <v>17527642</v>
          </cell>
          <cell r="P770">
            <v>0</v>
          </cell>
          <cell r="Q770">
            <v>0</v>
          </cell>
          <cell r="R770">
            <v>165159</v>
          </cell>
          <cell r="S770">
            <v>0</v>
          </cell>
          <cell r="T770">
            <v>379305</v>
          </cell>
          <cell r="U770">
            <v>2979722</v>
          </cell>
          <cell r="V770">
            <v>1318</v>
          </cell>
          <cell r="W770">
            <v>0</v>
          </cell>
          <cell r="X770">
            <v>0</v>
          </cell>
          <cell r="Y770">
            <v>2649473</v>
          </cell>
          <cell r="Z770">
            <v>17527642</v>
          </cell>
          <cell r="AA770">
            <v>20722897</v>
          </cell>
          <cell r="AB770" t="str">
            <v>ERVI</v>
          </cell>
          <cell r="AC770">
            <v>1101</v>
          </cell>
          <cell r="AD770">
            <v>2</v>
          </cell>
          <cell r="AE770">
            <v>902460</v>
          </cell>
        </row>
        <row r="771">
          <cell r="A771" t="str">
            <v>SMA</v>
          </cell>
          <cell r="B771">
            <v>4</v>
          </cell>
          <cell r="C771" t="str">
            <v>DRMS</v>
          </cell>
          <cell r="D771">
            <v>43</v>
          </cell>
          <cell r="E771">
            <v>1</v>
          </cell>
          <cell r="F771" t="str">
            <v xml:space="preserve">B </v>
          </cell>
          <cell r="G771">
            <v>4</v>
          </cell>
          <cell r="H771">
            <v>3632</v>
          </cell>
          <cell r="I771">
            <v>433719</v>
          </cell>
          <cell r="J771">
            <v>0</v>
          </cell>
          <cell r="K771">
            <v>0</v>
          </cell>
          <cell r="L771">
            <v>0</v>
          </cell>
          <cell r="M771">
            <v>0</v>
          </cell>
          <cell r="N771">
            <v>0</v>
          </cell>
          <cell r="O771">
            <v>8413086</v>
          </cell>
          <cell r="P771">
            <v>0</v>
          </cell>
          <cell r="Q771">
            <v>0</v>
          </cell>
          <cell r="R771">
            <v>100086</v>
          </cell>
          <cell r="S771">
            <v>0</v>
          </cell>
          <cell r="T771">
            <v>228100</v>
          </cell>
          <cell r="U771">
            <v>1430263</v>
          </cell>
          <cell r="V771">
            <v>565</v>
          </cell>
          <cell r="W771">
            <v>0</v>
          </cell>
          <cell r="X771">
            <v>0</v>
          </cell>
          <cell r="Y771">
            <v>1040133</v>
          </cell>
          <cell r="Z771">
            <v>8413086</v>
          </cell>
          <cell r="AA771">
            <v>9781970</v>
          </cell>
          <cell r="AB771" t="str">
            <v>ERVI</v>
          </cell>
          <cell r="AC771">
            <v>1101</v>
          </cell>
          <cell r="AD771">
            <v>2</v>
          </cell>
          <cell r="AE771">
            <v>433719</v>
          </cell>
        </row>
        <row r="772">
          <cell r="A772" t="str">
            <v>SMA</v>
          </cell>
          <cell r="B772">
            <v>4</v>
          </cell>
          <cell r="C772" t="str">
            <v>DRMS</v>
          </cell>
          <cell r="D772">
            <v>43</v>
          </cell>
          <cell r="E772">
            <v>1</v>
          </cell>
          <cell r="F772" t="str">
            <v xml:space="preserve">B </v>
          </cell>
          <cell r="G772">
            <v>5</v>
          </cell>
          <cell r="H772">
            <v>1177</v>
          </cell>
          <cell r="I772">
            <v>201920</v>
          </cell>
          <cell r="J772">
            <v>0</v>
          </cell>
          <cell r="K772">
            <v>0</v>
          </cell>
          <cell r="L772">
            <v>0</v>
          </cell>
          <cell r="M772">
            <v>0</v>
          </cell>
          <cell r="N772">
            <v>0</v>
          </cell>
          <cell r="O772">
            <v>3916178</v>
          </cell>
          <cell r="P772">
            <v>0</v>
          </cell>
          <cell r="Q772">
            <v>0</v>
          </cell>
          <cell r="R772">
            <v>54896</v>
          </cell>
          <cell r="S772">
            <v>0</v>
          </cell>
          <cell r="T772">
            <v>102676</v>
          </cell>
          <cell r="U772">
            <v>665764</v>
          </cell>
          <cell r="V772">
            <v>377</v>
          </cell>
          <cell r="W772">
            <v>0</v>
          </cell>
          <cell r="X772">
            <v>0</v>
          </cell>
          <cell r="Y772">
            <v>483411</v>
          </cell>
          <cell r="Z772">
            <v>3916178</v>
          </cell>
          <cell r="AA772">
            <v>4557538</v>
          </cell>
          <cell r="AB772" t="str">
            <v>ERVI</v>
          </cell>
          <cell r="AC772">
            <v>1101</v>
          </cell>
          <cell r="AD772">
            <v>2</v>
          </cell>
          <cell r="AE772">
            <v>201920</v>
          </cell>
        </row>
        <row r="773">
          <cell r="A773" t="str">
            <v>SMA</v>
          </cell>
          <cell r="B773">
            <v>4</v>
          </cell>
          <cell r="C773" t="str">
            <v>DRMS</v>
          </cell>
          <cell r="D773">
            <v>43</v>
          </cell>
          <cell r="E773">
            <v>1</v>
          </cell>
          <cell r="F773" t="str">
            <v xml:space="preserve">B </v>
          </cell>
          <cell r="G773">
            <v>6</v>
          </cell>
          <cell r="H773">
            <v>745</v>
          </cell>
          <cell r="I773">
            <v>174293</v>
          </cell>
          <cell r="J773">
            <v>0</v>
          </cell>
          <cell r="K773">
            <v>0</v>
          </cell>
          <cell r="L773">
            <v>0</v>
          </cell>
          <cell r="M773">
            <v>0</v>
          </cell>
          <cell r="N773">
            <v>0</v>
          </cell>
          <cell r="O773">
            <v>3380296</v>
          </cell>
          <cell r="P773">
            <v>0</v>
          </cell>
          <cell r="Q773">
            <v>0</v>
          </cell>
          <cell r="R773">
            <v>53183</v>
          </cell>
          <cell r="S773">
            <v>0</v>
          </cell>
          <cell r="T773">
            <v>85724</v>
          </cell>
          <cell r="U773">
            <v>574771</v>
          </cell>
          <cell r="V773">
            <v>189</v>
          </cell>
          <cell r="W773">
            <v>0</v>
          </cell>
          <cell r="X773">
            <v>0</v>
          </cell>
          <cell r="Y773">
            <v>304644</v>
          </cell>
          <cell r="Z773">
            <v>3380296</v>
          </cell>
          <cell r="AA773">
            <v>3824036</v>
          </cell>
          <cell r="AB773" t="str">
            <v>ERVI</v>
          </cell>
          <cell r="AC773">
            <v>1101</v>
          </cell>
          <cell r="AD773">
            <v>2</v>
          </cell>
          <cell r="AE773">
            <v>174293</v>
          </cell>
        </row>
        <row r="774">
          <cell r="A774" t="str">
            <v>SMA</v>
          </cell>
          <cell r="B774">
            <v>4</v>
          </cell>
          <cell r="C774" t="str">
            <v>DRMS</v>
          </cell>
          <cell r="D774">
            <v>43</v>
          </cell>
          <cell r="E774">
            <v>1</v>
          </cell>
          <cell r="F774" t="str">
            <v xml:space="preserve">B </v>
          </cell>
          <cell r="G774">
            <v>7</v>
          </cell>
          <cell r="H774">
            <v>245</v>
          </cell>
          <cell r="I774">
            <v>84390</v>
          </cell>
          <cell r="J774">
            <v>0</v>
          </cell>
          <cell r="K774">
            <v>0</v>
          </cell>
          <cell r="L774">
            <v>0</v>
          </cell>
          <cell r="M774">
            <v>0</v>
          </cell>
          <cell r="N774">
            <v>0</v>
          </cell>
          <cell r="O774">
            <v>1698298</v>
          </cell>
          <cell r="P774">
            <v>0</v>
          </cell>
          <cell r="Q774">
            <v>0</v>
          </cell>
          <cell r="R774">
            <v>33517</v>
          </cell>
          <cell r="S774">
            <v>0</v>
          </cell>
          <cell r="T774">
            <v>23201</v>
          </cell>
          <cell r="U774">
            <v>339724</v>
          </cell>
          <cell r="V774">
            <v>0</v>
          </cell>
          <cell r="W774">
            <v>0</v>
          </cell>
          <cell r="X774">
            <v>0</v>
          </cell>
          <cell r="Y774">
            <v>130247</v>
          </cell>
          <cell r="Z774">
            <v>1698298</v>
          </cell>
          <cell r="AA774">
            <v>1885263</v>
          </cell>
          <cell r="AB774" t="str">
            <v>ERVI</v>
          </cell>
          <cell r="AC774">
            <v>1101</v>
          </cell>
          <cell r="AD774">
            <v>2</v>
          </cell>
          <cell r="AE774">
            <v>84390</v>
          </cell>
        </row>
        <row r="775">
          <cell r="A775" t="str">
            <v>SMA</v>
          </cell>
          <cell r="B775">
            <v>4</v>
          </cell>
          <cell r="C775" t="str">
            <v>DRMS</v>
          </cell>
          <cell r="D775">
            <v>43</v>
          </cell>
          <cell r="E775">
            <v>1</v>
          </cell>
          <cell r="F775" t="str">
            <v xml:space="preserve">B </v>
          </cell>
          <cell r="G775">
            <v>8</v>
          </cell>
          <cell r="H775">
            <v>89</v>
          </cell>
          <cell r="I775">
            <v>39040</v>
          </cell>
          <cell r="J775">
            <v>0</v>
          </cell>
          <cell r="K775">
            <v>0</v>
          </cell>
          <cell r="L775">
            <v>0</v>
          </cell>
          <cell r="M775">
            <v>0</v>
          </cell>
          <cell r="N775">
            <v>0</v>
          </cell>
          <cell r="O775">
            <v>786693</v>
          </cell>
          <cell r="P775">
            <v>0</v>
          </cell>
          <cell r="Q775">
            <v>0</v>
          </cell>
          <cell r="R775">
            <v>6851</v>
          </cell>
          <cell r="S775">
            <v>0</v>
          </cell>
          <cell r="T775">
            <v>8152</v>
          </cell>
          <cell r="U775">
            <v>157363</v>
          </cell>
          <cell r="V775">
            <v>283</v>
          </cell>
          <cell r="W775">
            <v>0</v>
          </cell>
          <cell r="X775">
            <v>0</v>
          </cell>
          <cell r="Y775">
            <v>48727</v>
          </cell>
          <cell r="Z775">
            <v>786693</v>
          </cell>
          <cell r="AA775">
            <v>850706</v>
          </cell>
          <cell r="AB775" t="str">
            <v>ERVI</v>
          </cell>
          <cell r="AC775">
            <v>1101</v>
          </cell>
          <cell r="AD775">
            <v>2</v>
          </cell>
          <cell r="AE775">
            <v>39040</v>
          </cell>
        </row>
        <row r="776">
          <cell r="A776" t="str">
            <v>SMA</v>
          </cell>
          <cell r="B776">
            <v>4</v>
          </cell>
          <cell r="C776" t="str">
            <v>DRMS</v>
          </cell>
          <cell r="D776">
            <v>43</v>
          </cell>
          <cell r="E776">
            <v>1</v>
          </cell>
          <cell r="F776" t="str">
            <v xml:space="preserve">B </v>
          </cell>
          <cell r="G776">
            <v>9</v>
          </cell>
          <cell r="H776">
            <v>102</v>
          </cell>
          <cell r="I776">
            <v>62916</v>
          </cell>
          <cell r="J776">
            <v>0</v>
          </cell>
          <cell r="K776">
            <v>0</v>
          </cell>
          <cell r="L776">
            <v>0</v>
          </cell>
          <cell r="M776">
            <v>0</v>
          </cell>
          <cell r="N776">
            <v>0</v>
          </cell>
          <cell r="O776">
            <v>1361110</v>
          </cell>
          <cell r="P776">
            <v>0</v>
          </cell>
          <cell r="Q776">
            <v>0</v>
          </cell>
          <cell r="R776">
            <v>12631</v>
          </cell>
          <cell r="S776">
            <v>0</v>
          </cell>
          <cell r="T776">
            <v>40231</v>
          </cell>
          <cell r="U776">
            <v>340303</v>
          </cell>
          <cell r="V776">
            <v>0</v>
          </cell>
          <cell r="W776">
            <v>0</v>
          </cell>
          <cell r="X776">
            <v>0</v>
          </cell>
          <cell r="Y776">
            <v>66679</v>
          </cell>
          <cell r="Z776">
            <v>1361110</v>
          </cell>
          <cell r="AA776">
            <v>1480651</v>
          </cell>
          <cell r="AB776" t="str">
            <v>ERVI</v>
          </cell>
          <cell r="AC776">
            <v>1101</v>
          </cell>
          <cell r="AD776">
            <v>2</v>
          </cell>
          <cell r="AE776">
            <v>62916</v>
          </cell>
        </row>
        <row r="777">
          <cell r="A777" t="str">
            <v>SMA</v>
          </cell>
          <cell r="B777">
            <v>4</v>
          </cell>
          <cell r="C777" t="str">
            <v>DRMS</v>
          </cell>
          <cell r="D777">
            <v>43</v>
          </cell>
          <cell r="E777">
            <v>1</v>
          </cell>
          <cell r="F777" t="str">
            <v xml:space="preserve">B </v>
          </cell>
          <cell r="G777">
            <v>10</v>
          </cell>
          <cell r="H777">
            <v>18</v>
          </cell>
          <cell r="I777">
            <v>24483</v>
          </cell>
          <cell r="J777">
            <v>0</v>
          </cell>
          <cell r="K777">
            <v>0</v>
          </cell>
          <cell r="L777">
            <v>0</v>
          </cell>
          <cell r="M777">
            <v>0</v>
          </cell>
          <cell r="N777">
            <v>0</v>
          </cell>
          <cell r="O777">
            <v>525434</v>
          </cell>
          <cell r="P777">
            <v>0</v>
          </cell>
          <cell r="Q777">
            <v>0</v>
          </cell>
          <cell r="R777">
            <v>21054</v>
          </cell>
          <cell r="S777">
            <v>0</v>
          </cell>
          <cell r="T777">
            <v>2032</v>
          </cell>
          <cell r="U777">
            <v>131363</v>
          </cell>
          <cell r="V777">
            <v>0</v>
          </cell>
          <cell r="W777">
            <v>0</v>
          </cell>
          <cell r="X777">
            <v>0</v>
          </cell>
          <cell r="Y777">
            <v>8288</v>
          </cell>
          <cell r="Z777">
            <v>525434</v>
          </cell>
          <cell r="AA777">
            <v>556808</v>
          </cell>
          <cell r="AB777" t="str">
            <v>ERVI</v>
          </cell>
          <cell r="AC777">
            <v>1101</v>
          </cell>
          <cell r="AD777">
            <v>2</v>
          </cell>
          <cell r="AE777">
            <v>24483</v>
          </cell>
        </row>
        <row r="778">
          <cell r="A778" t="str">
            <v>SMA</v>
          </cell>
          <cell r="B778">
            <v>4</v>
          </cell>
          <cell r="C778" t="str">
            <v>DRMS</v>
          </cell>
          <cell r="D778">
            <v>43</v>
          </cell>
          <cell r="E778">
            <v>1</v>
          </cell>
          <cell r="F778" t="str">
            <v xml:space="preserve">B </v>
          </cell>
          <cell r="G778">
            <v>11</v>
          </cell>
          <cell r="H778">
            <v>3337</v>
          </cell>
          <cell r="I778">
            <v>76525</v>
          </cell>
          <cell r="J778">
            <v>0</v>
          </cell>
          <cell r="K778">
            <v>0</v>
          </cell>
          <cell r="L778">
            <v>0</v>
          </cell>
          <cell r="M778">
            <v>0</v>
          </cell>
          <cell r="N778">
            <v>0</v>
          </cell>
          <cell r="O778">
            <v>431550</v>
          </cell>
          <cell r="P778">
            <v>0</v>
          </cell>
          <cell r="Q778">
            <v>0</v>
          </cell>
          <cell r="R778">
            <v>7601</v>
          </cell>
          <cell r="S778">
            <v>0</v>
          </cell>
          <cell r="T778">
            <v>79862</v>
          </cell>
          <cell r="U778">
            <v>0</v>
          </cell>
          <cell r="V778">
            <v>658</v>
          </cell>
          <cell r="W778">
            <v>0</v>
          </cell>
          <cell r="X778">
            <v>0</v>
          </cell>
          <cell r="Y778">
            <v>106588</v>
          </cell>
          <cell r="Z778">
            <v>431550</v>
          </cell>
          <cell r="AA778">
            <v>626259</v>
          </cell>
          <cell r="AB778" t="str">
            <v>ERVI</v>
          </cell>
          <cell r="AC778">
            <v>1101</v>
          </cell>
          <cell r="AD778">
            <v>2</v>
          </cell>
          <cell r="AE778">
            <v>57900</v>
          </cell>
        </row>
        <row r="779">
          <cell r="A779" t="str">
            <v>SMA</v>
          </cell>
          <cell r="B779">
            <v>4</v>
          </cell>
          <cell r="C779" t="str">
            <v>DRMS</v>
          </cell>
          <cell r="D779">
            <v>43</v>
          </cell>
          <cell r="E779">
            <v>1</v>
          </cell>
          <cell r="F779" t="str">
            <v xml:space="preserve">B </v>
          </cell>
          <cell r="G779">
            <v>12</v>
          </cell>
          <cell r="H779">
            <v>3635</v>
          </cell>
          <cell r="I779">
            <v>208520</v>
          </cell>
          <cell r="J779">
            <v>0</v>
          </cell>
          <cell r="K779">
            <v>0</v>
          </cell>
          <cell r="L779">
            <v>0</v>
          </cell>
          <cell r="M779">
            <v>0</v>
          </cell>
          <cell r="N779">
            <v>0</v>
          </cell>
          <cell r="O779">
            <v>1908604</v>
          </cell>
          <cell r="P779">
            <v>0</v>
          </cell>
          <cell r="Q779">
            <v>0</v>
          </cell>
          <cell r="R779">
            <v>26559</v>
          </cell>
          <cell r="S779">
            <v>51</v>
          </cell>
          <cell r="T779">
            <v>127248</v>
          </cell>
          <cell r="U779">
            <v>324606</v>
          </cell>
          <cell r="V779">
            <v>2163</v>
          </cell>
          <cell r="W779">
            <v>0</v>
          </cell>
          <cell r="X779">
            <v>105</v>
          </cell>
          <cell r="Y779">
            <v>415370</v>
          </cell>
          <cell r="Z779">
            <v>1908604</v>
          </cell>
          <cell r="AA779">
            <v>2480100</v>
          </cell>
          <cell r="AB779" t="str">
            <v>ERVI</v>
          </cell>
          <cell r="AC779">
            <v>1101</v>
          </cell>
          <cell r="AD779">
            <v>2</v>
          </cell>
          <cell r="AE779">
            <v>208520</v>
          </cell>
        </row>
        <row r="780">
          <cell r="A780" t="str">
            <v>SMA</v>
          </cell>
          <cell r="B780">
            <v>4</v>
          </cell>
          <cell r="C780" t="str">
            <v>DRMS</v>
          </cell>
          <cell r="D780">
            <v>43</v>
          </cell>
          <cell r="E780">
            <v>1</v>
          </cell>
          <cell r="F780" t="str">
            <v xml:space="preserve">B </v>
          </cell>
          <cell r="G780">
            <v>13</v>
          </cell>
          <cell r="H780">
            <v>335</v>
          </cell>
          <cell r="I780">
            <v>38229</v>
          </cell>
          <cell r="J780">
            <v>0</v>
          </cell>
          <cell r="K780">
            <v>0</v>
          </cell>
          <cell r="L780">
            <v>0</v>
          </cell>
          <cell r="M780">
            <v>0</v>
          </cell>
          <cell r="N780">
            <v>0</v>
          </cell>
          <cell r="O780">
            <v>495725</v>
          </cell>
          <cell r="P780">
            <v>0</v>
          </cell>
          <cell r="Q780">
            <v>0</v>
          </cell>
          <cell r="R780">
            <v>5791</v>
          </cell>
          <cell r="S780">
            <v>0</v>
          </cell>
          <cell r="T780">
            <v>5707</v>
          </cell>
          <cell r="U780">
            <v>84290</v>
          </cell>
          <cell r="V780">
            <v>0</v>
          </cell>
          <cell r="W780">
            <v>0</v>
          </cell>
          <cell r="X780">
            <v>0</v>
          </cell>
          <cell r="Y780">
            <v>75086</v>
          </cell>
          <cell r="Z780">
            <v>495725</v>
          </cell>
          <cell r="AA780">
            <v>582309</v>
          </cell>
          <cell r="AB780" t="str">
            <v>ERVI</v>
          </cell>
          <cell r="AC780">
            <v>1101</v>
          </cell>
          <cell r="AD780">
            <v>2</v>
          </cell>
          <cell r="AE780">
            <v>38229</v>
          </cell>
        </row>
        <row r="781">
          <cell r="A781" t="str">
            <v>SMA</v>
          </cell>
          <cell r="B781">
            <v>4</v>
          </cell>
          <cell r="C781" t="str">
            <v>DRMS</v>
          </cell>
          <cell r="D781">
            <v>43</v>
          </cell>
          <cell r="E781">
            <v>1</v>
          </cell>
          <cell r="F781" t="str">
            <v xml:space="preserve">B </v>
          </cell>
          <cell r="G781">
            <v>14</v>
          </cell>
          <cell r="H781">
            <v>31</v>
          </cell>
          <cell r="I781">
            <v>4304</v>
          </cell>
          <cell r="J781">
            <v>0</v>
          </cell>
          <cell r="K781">
            <v>0</v>
          </cell>
          <cell r="L781">
            <v>0</v>
          </cell>
          <cell r="M781">
            <v>0</v>
          </cell>
          <cell r="N781">
            <v>0</v>
          </cell>
          <cell r="O781">
            <v>54492</v>
          </cell>
          <cell r="P781">
            <v>0</v>
          </cell>
          <cell r="Q781">
            <v>0</v>
          </cell>
          <cell r="R781">
            <v>415</v>
          </cell>
          <cell r="S781">
            <v>0</v>
          </cell>
          <cell r="T781">
            <v>0</v>
          </cell>
          <cell r="U781">
            <v>9263</v>
          </cell>
          <cell r="V781">
            <v>0</v>
          </cell>
          <cell r="W781">
            <v>0</v>
          </cell>
          <cell r="X781">
            <v>0</v>
          </cell>
          <cell r="Y781">
            <v>3998</v>
          </cell>
          <cell r="Z781">
            <v>54492</v>
          </cell>
          <cell r="AA781">
            <v>58905</v>
          </cell>
          <cell r="AB781" t="str">
            <v>ERVI</v>
          </cell>
          <cell r="AC781">
            <v>1101</v>
          </cell>
          <cell r="AD781">
            <v>2</v>
          </cell>
          <cell r="AE781">
            <v>4304</v>
          </cell>
        </row>
        <row r="782">
          <cell r="A782" t="str">
            <v>SMA</v>
          </cell>
          <cell r="B782">
            <v>4</v>
          </cell>
          <cell r="C782" t="str">
            <v>DRMS</v>
          </cell>
          <cell r="D782">
            <v>43</v>
          </cell>
          <cell r="E782">
            <v>1</v>
          </cell>
          <cell r="F782" t="str">
            <v xml:space="preserve">B </v>
          </cell>
          <cell r="G782">
            <v>15</v>
          </cell>
          <cell r="H782">
            <v>53</v>
          </cell>
          <cell r="I782">
            <v>13780</v>
          </cell>
          <cell r="J782">
            <v>0</v>
          </cell>
          <cell r="K782">
            <v>0</v>
          </cell>
          <cell r="L782">
            <v>0</v>
          </cell>
          <cell r="M782">
            <v>0</v>
          </cell>
          <cell r="N782">
            <v>0</v>
          </cell>
          <cell r="O782">
            <v>225753</v>
          </cell>
          <cell r="P782">
            <v>0</v>
          </cell>
          <cell r="Q782">
            <v>0</v>
          </cell>
          <cell r="R782">
            <v>1303</v>
          </cell>
          <cell r="S782">
            <v>0</v>
          </cell>
          <cell r="T782">
            <v>689</v>
          </cell>
          <cell r="U782">
            <v>45441</v>
          </cell>
          <cell r="V782">
            <v>0</v>
          </cell>
          <cell r="W782">
            <v>0</v>
          </cell>
          <cell r="X782">
            <v>0</v>
          </cell>
          <cell r="Y782">
            <v>7808</v>
          </cell>
          <cell r="Z782">
            <v>225753</v>
          </cell>
          <cell r="AA782">
            <v>235553</v>
          </cell>
          <cell r="AB782" t="str">
            <v>ERVI</v>
          </cell>
          <cell r="AC782">
            <v>1101</v>
          </cell>
          <cell r="AD782">
            <v>2</v>
          </cell>
          <cell r="AE782">
            <v>13780</v>
          </cell>
        </row>
        <row r="783">
          <cell r="A783" t="str">
            <v>SMA</v>
          </cell>
          <cell r="B783">
            <v>4</v>
          </cell>
          <cell r="C783" t="str">
            <v>DRMS</v>
          </cell>
          <cell r="D783">
            <v>43</v>
          </cell>
          <cell r="E783">
            <v>2</v>
          </cell>
          <cell r="F783" t="str">
            <v>A4</v>
          </cell>
          <cell r="G783">
            <v>22</v>
          </cell>
          <cell r="H783">
            <v>2</v>
          </cell>
          <cell r="I783">
            <v>1154032</v>
          </cell>
          <cell r="J783">
            <v>79692</v>
          </cell>
          <cell r="K783">
            <v>1074340</v>
          </cell>
          <cell r="L783">
            <v>4655</v>
          </cell>
          <cell r="M783">
            <v>3150</v>
          </cell>
          <cell r="N783">
            <v>1800</v>
          </cell>
          <cell r="O783">
            <v>8019801</v>
          </cell>
          <cell r="P783">
            <v>5312407</v>
          </cell>
          <cell r="Q783">
            <v>19068</v>
          </cell>
          <cell r="R783">
            <v>52238</v>
          </cell>
          <cell r="S783">
            <v>0</v>
          </cell>
          <cell r="T783">
            <v>3703</v>
          </cell>
          <cell r="U783">
            <v>3337819</v>
          </cell>
          <cell r="V783">
            <v>0</v>
          </cell>
          <cell r="W783">
            <v>0</v>
          </cell>
          <cell r="X783">
            <v>0</v>
          </cell>
          <cell r="Y783">
            <v>2072</v>
          </cell>
          <cell r="Z783">
            <v>13351276</v>
          </cell>
          <cell r="AA783">
            <v>13409289</v>
          </cell>
          <cell r="AB783" t="str">
            <v>ERVI</v>
          </cell>
          <cell r="AC783">
            <v>1101</v>
          </cell>
          <cell r="AD783">
            <v>2</v>
          </cell>
          <cell r="AE783">
            <v>1154032</v>
          </cell>
        </row>
        <row r="784">
          <cell r="A784" t="str">
            <v>SMA</v>
          </cell>
          <cell r="B784">
            <v>4</v>
          </cell>
          <cell r="C784" t="str">
            <v>DRMS</v>
          </cell>
          <cell r="D784">
            <v>43</v>
          </cell>
          <cell r="E784">
            <v>2</v>
          </cell>
          <cell r="F784" t="str">
            <v>A4</v>
          </cell>
          <cell r="G784">
            <v>21</v>
          </cell>
          <cell r="H784">
            <v>5</v>
          </cell>
          <cell r="I784">
            <v>430857</v>
          </cell>
          <cell r="J784">
            <v>20882</v>
          </cell>
          <cell r="K784">
            <v>409975</v>
          </cell>
          <cell r="L784">
            <v>2142</v>
          </cell>
          <cell r="M784">
            <v>1943</v>
          </cell>
          <cell r="N784">
            <v>0</v>
          </cell>
          <cell r="O784">
            <v>3931000</v>
          </cell>
          <cell r="P784">
            <v>1754028</v>
          </cell>
          <cell r="Q784">
            <v>170156</v>
          </cell>
          <cell r="R784">
            <v>23354</v>
          </cell>
          <cell r="S784">
            <v>0</v>
          </cell>
          <cell r="T784">
            <v>0</v>
          </cell>
          <cell r="U784">
            <v>1464316</v>
          </cell>
          <cell r="V784">
            <v>0</v>
          </cell>
          <cell r="W784">
            <v>2072</v>
          </cell>
          <cell r="X784">
            <v>0</v>
          </cell>
          <cell r="Y784">
            <v>5180</v>
          </cell>
          <cell r="Z784">
            <v>5857256</v>
          </cell>
          <cell r="AA784">
            <v>5885790</v>
          </cell>
          <cell r="AB784" t="str">
            <v>ERVI</v>
          </cell>
          <cell r="AC784">
            <v>1101</v>
          </cell>
          <cell r="AD784">
            <v>2</v>
          </cell>
          <cell r="AE784">
            <v>430857</v>
          </cell>
        </row>
        <row r="785">
          <cell r="A785" t="str">
            <v>SMA</v>
          </cell>
          <cell r="B785">
            <v>4</v>
          </cell>
          <cell r="C785" t="str">
            <v>DRMS</v>
          </cell>
          <cell r="D785">
            <v>43</v>
          </cell>
          <cell r="E785">
            <v>2</v>
          </cell>
          <cell r="F785" t="str">
            <v>A4</v>
          </cell>
          <cell r="G785">
            <v>20</v>
          </cell>
          <cell r="H785">
            <v>21</v>
          </cell>
          <cell r="I785">
            <v>274316</v>
          </cell>
          <cell r="J785">
            <v>0</v>
          </cell>
          <cell r="K785">
            <v>0</v>
          </cell>
          <cell r="L785">
            <v>2049</v>
          </cell>
          <cell r="M785">
            <v>0</v>
          </cell>
          <cell r="N785">
            <v>0</v>
          </cell>
          <cell r="O785">
            <v>3147686</v>
          </cell>
          <cell r="P785">
            <v>1603684</v>
          </cell>
          <cell r="Q785">
            <v>169607</v>
          </cell>
          <cell r="R785">
            <v>21949</v>
          </cell>
          <cell r="S785">
            <v>0</v>
          </cell>
          <cell r="T785">
            <v>288358</v>
          </cell>
          <cell r="U785">
            <v>1261945</v>
          </cell>
          <cell r="V785">
            <v>0</v>
          </cell>
          <cell r="W785">
            <v>126791</v>
          </cell>
          <cell r="X785">
            <v>0</v>
          </cell>
          <cell r="Y785">
            <v>13647</v>
          </cell>
          <cell r="Z785">
            <v>5047768</v>
          </cell>
          <cell r="AA785">
            <v>5371722</v>
          </cell>
          <cell r="AB785" t="str">
            <v>ERVI</v>
          </cell>
          <cell r="AC785">
            <v>1101</v>
          </cell>
          <cell r="AD785">
            <v>2</v>
          </cell>
          <cell r="AE785">
            <v>274316</v>
          </cell>
        </row>
        <row r="786">
          <cell r="A786" t="str">
            <v>SMA</v>
          </cell>
          <cell r="B786">
            <v>4</v>
          </cell>
          <cell r="C786" t="str">
            <v>DRMS</v>
          </cell>
          <cell r="D786">
            <v>43</v>
          </cell>
          <cell r="E786">
            <v>2</v>
          </cell>
          <cell r="F786" t="str">
            <v xml:space="preserve">B </v>
          </cell>
          <cell r="G786">
            <v>0</v>
          </cell>
          <cell r="H786">
            <v>130</v>
          </cell>
          <cell r="I786">
            <v>110742</v>
          </cell>
          <cell r="J786">
            <v>0</v>
          </cell>
          <cell r="K786">
            <v>0</v>
          </cell>
          <cell r="L786">
            <v>0</v>
          </cell>
          <cell r="M786">
            <v>0</v>
          </cell>
          <cell r="N786">
            <v>0</v>
          </cell>
          <cell r="O786">
            <v>2305473</v>
          </cell>
          <cell r="P786">
            <v>0</v>
          </cell>
          <cell r="Q786">
            <v>0</v>
          </cell>
          <cell r="R786">
            <v>35485</v>
          </cell>
          <cell r="S786">
            <v>0</v>
          </cell>
          <cell r="T786">
            <v>850</v>
          </cell>
          <cell r="U786">
            <v>573831</v>
          </cell>
          <cell r="V786">
            <v>0</v>
          </cell>
          <cell r="W786">
            <v>0</v>
          </cell>
          <cell r="X786">
            <v>0</v>
          </cell>
          <cell r="Y786">
            <v>69136</v>
          </cell>
          <cell r="Z786">
            <v>2305473</v>
          </cell>
          <cell r="AA786">
            <v>2410944</v>
          </cell>
          <cell r="AB786" t="str">
            <v>ERVI</v>
          </cell>
          <cell r="AC786">
            <v>1101</v>
          </cell>
          <cell r="AD786">
            <v>2</v>
          </cell>
          <cell r="AE786">
            <v>109700</v>
          </cell>
        </row>
        <row r="787">
          <cell r="A787" t="str">
            <v>SMA</v>
          </cell>
          <cell r="B787">
            <v>4</v>
          </cell>
          <cell r="C787" t="str">
            <v>DRMS</v>
          </cell>
          <cell r="D787">
            <v>43</v>
          </cell>
          <cell r="E787">
            <v>3</v>
          </cell>
          <cell r="F787" t="str">
            <v>A4</v>
          </cell>
          <cell r="G787">
            <v>21</v>
          </cell>
          <cell r="H787">
            <v>1</v>
          </cell>
          <cell r="I787">
            <v>10108</v>
          </cell>
          <cell r="J787">
            <v>608</v>
          </cell>
          <cell r="K787">
            <v>9500</v>
          </cell>
          <cell r="L787">
            <v>90</v>
          </cell>
          <cell r="M787">
            <v>90</v>
          </cell>
          <cell r="N787">
            <v>0</v>
          </cell>
          <cell r="O787">
            <v>98720</v>
          </cell>
          <cell r="P787">
            <v>62160</v>
          </cell>
          <cell r="Q787">
            <v>0</v>
          </cell>
          <cell r="R787">
            <v>0</v>
          </cell>
          <cell r="S787">
            <v>0</v>
          </cell>
          <cell r="T787">
            <v>0</v>
          </cell>
          <cell r="U787">
            <v>40220</v>
          </cell>
          <cell r="V787">
            <v>0</v>
          </cell>
          <cell r="W787">
            <v>0</v>
          </cell>
          <cell r="X787">
            <v>0</v>
          </cell>
          <cell r="Y787">
            <v>1036</v>
          </cell>
          <cell r="Z787">
            <v>160880</v>
          </cell>
          <cell r="AA787">
            <v>161916</v>
          </cell>
          <cell r="AB787" t="str">
            <v>ERVI</v>
          </cell>
          <cell r="AC787">
            <v>1101</v>
          </cell>
          <cell r="AD787">
            <v>2</v>
          </cell>
          <cell r="AE787">
            <v>10108</v>
          </cell>
        </row>
        <row r="788">
          <cell r="A788" t="str">
            <v>SMA</v>
          </cell>
          <cell r="B788">
            <v>4</v>
          </cell>
          <cell r="C788" t="str">
            <v>DRMS</v>
          </cell>
          <cell r="D788">
            <v>43</v>
          </cell>
          <cell r="E788">
            <v>3</v>
          </cell>
          <cell r="F788" t="str">
            <v>A4</v>
          </cell>
          <cell r="G788">
            <v>20</v>
          </cell>
          <cell r="H788">
            <v>12</v>
          </cell>
          <cell r="I788">
            <v>90099</v>
          </cell>
          <cell r="J788">
            <v>0</v>
          </cell>
          <cell r="K788">
            <v>0</v>
          </cell>
          <cell r="L788">
            <v>397</v>
          </cell>
          <cell r="M788">
            <v>0</v>
          </cell>
          <cell r="N788">
            <v>0</v>
          </cell>
          <cell r="O788">
            <v>1033857</v>
          </cell>
          <cell r="P788">
            <v>310718</v>
          </cell>
          <cell r="Q788">
            <v>75217</v>
          </cell>
          <cell r="R788">
            <v>6489</v>
          </cell>
          <cell r="S788">
            <v>0</v>
          </cell>
          <cell r="T788">
            <v>0</v>
          </cell>
          <cell r="U788">
            <v>358668</v>
          </cell>
          <cell r="V788">
            <v>0</v>
          </cell>
          <cell r="W788">
            <v>14871</v>
          </cell>
          <cell r="X788">
            <v>0</v>
          </cell>
          <cell r="Y788">
            <v>9859</v>
          </cell>
          <cell r="Z788">
            <v>1434663</v>
          </cell>
          <cell r="AA788">
            <v>1451011</v>
          </cell>
          <cell r="AB788" t="str">
            <v>ERVI</v>
          </cell>
          <cell r="AC788">
            <v>1101</v>
          </cell>
          <cell r="AD788">
            <v>2</v>
          </cell>
          <cell r="AE788">
            <v>90099</v>
          </cell>
        </row>
        <row r="789">
          <cell r="A789" t="str">
            <v>SMA</v>
          </cell>
          <cell r="B789">
            <v>4</v>
          </cell>
          <cell r="C789" t="str">
            <v>DRMS</v>
          </cell>
          <cell r="D789">
            <v>43</v>
          </cell>
          <cell r="E789">
            <v>3</v>
          </cell>
          <cell r="F789" t="str">
            <v xml:space="preserve">B </v>
          </cell>
          <cell r="G789">
            <v>0</v>
          </cell>
          <cell r="H789">
            <v>3065</v>
          </cell>
          <cell r="I789">
            <v>683961</v>
          </cell>
          <cell r="J789">
            <v>0</v>
          </cell>
          <cell r="K789">
            <v>0</v>
          </cell>
          <cell r="L789">
            <v>0</v>
          </cell>
          <cell r="M789">
            <v>0</v>
          </cell>
          <cell r="N789">
            <v>0</v>
          </cell>
          <cell r="O789">
            <v>14243715</v>
          </cell>
          <cell r="P789">
            <v>0</v>
          </cell>
          <cell r="Q789">
            <v>0</v>
          </cell>
          <cell r="R789">
            <v>201227</v>
          </cell>
          <cell r="S789">
            <v>0</v>
          </cell>
          <cell r="T789">
            <v>417404</v>
          </cell>
          <cell r="U789">
            <v>3511317</v>
          </cell>
          <cell r="V789">
            <v>2167</v>
          </cell>
          <cell r="W789">
            <v>0</v>
          </cell>
          <cell r="X789">
            <v>0</v>
          </cell>
          <cell r="Y789">
            <v>769467</v>
          </cell>
          <cell r="Z789">
            <v>14243715</v>
          </cell>
          <cell r="AA789">
            <v>15633980</v>
          </cell>
          <cell r="AB789" t="str">
            <v>ERVI</v>
          </cell>
          <cell r="AC789">
            <v>1101</v>
          </cell>
          <cell r="AD789">
            <v>2</v>
          </cell>
          <cell r="AE789">
            <v>662890</v>
          </cell>
        </row>
        <row r="790">
          <cell r="A790" t="str">
            <v>SMA</v>
          </cell>
          <cell r="B790">
            <v>4</v>
          </cell>
          <cell r="C790" t="str">
            <v>DRMS</v>
          </cell>
          <cell r="D790">
            <v>43</v>
          </cell>
          <cell r="E790">
            <v>4</v>
          </cell>
          <cell r="F790" t="str">
            <v>A4</v>
          </cell>
          <cell r="G790">
            <v>20</v>
          </cell>
          <cell r="H790">
            <v>6</v>
          </cell>
          <cell r="I790">
            <v>95670</v>
          </cell>
          <cell r="J790">
            <v>0</v>
          </cell>
          <cell r="K790">
            <v>0</v>
          </cell>
          <cell r="L790">
            <v>515</v>
          </cell>
          <cell r="M790">
            <v>0</v>
          </cell>
          <cell r="N790">
            <v>0</v>
          </cell>
          <cell r="O790">
            <v>740964</v>
          </cell>
          <cell r="P790">
            <v>271920</v>
          </cell>
          <cell r="Q790">
            <v>20664</v>
          </cell>
          <cell r="R790">
            <v>1619</v>
          </cell>
          <cell r="S790">
            <v>0</v>
          </cell>
          <cell r="T790">
            <v>0</v>
          </cell>
          <cell r="U790">
            <v>0</v>
          </cell>
          <cell r="V790">
            <v>0</v>
          </cell>
          <cell r="W790">
            <v>3696</v>
          </cell>
          <cell r="X790">
            <v>0</v>
          </cell>
          <cell r="Y790">
            <v>0</v>
          </cell>
          <cell r="Z790">
            <v>1037244</v>
          </cell>
          <cell r="AA790">
            <v>1038863</v>
          </cell>
          <cell r="AB790" t="str">
            <v>ERVI</v>
          </cell>
          <cell r="AC790">
            <v>1101</v>
          </cell>
          <cell r="AD790">
            <v>2</v>
          </cell>
          <cell r="AE790">
            <v>95670</v>
          </cell>
        </row>
        <row r="791">
          <cell r="A791" t="str">
            <v>SMA</v>
          </cell>
          <cell r="B791">
            <v>4</v>
          </cell>
          <cell r="C791" t="str">
            <v>DRMS</v>
          </cell>
          <cell r="D791">
            <v>43</v>
          </cell>
          <cell r="E791">
            <v>4</v>
          </cell>
          <cell r="F791" t="str">
            <v xml:space="preserve">B </v>
          </cell>
          <cell r="G791">
            <v>0</v>
          </cell>
          <cell r="H791">
            <v>1543</v>
          </cell>
          <cell r="I791">
            <v>743191</v>
          </cell>
          <cell r="J791">
            <v>0</v>
          </cell>
          <cell r="K791">
            <v>0</v>
          </cell>
          <cell r="L791">
            <v>0</v>
          </cell>
          <cell r="M791">
            <v>0</v>
          </cell>
          <cell r="N791">
            <v>0</v>
          </cell>
          <cell r="O791">
            <v>7108486</v>
          </cell>
          <cell r="P791">
            <v>0</v>
          </cell>
          <cell r="Q791">
            <v>0</v>
          </cell>
          <cell r="R791">
            <v>2091</v>
          </cell>
          <cell r="S791">
            <v>0</v>
          </cell>
          <cell r="T791">
            <v>257128</v>
          </cell>
          <cell r="U791">
            <v>0</v>
          </cell>
          <cell r="V791">
            <v>154236</v>
          </cell>
          <cell r="W791">
            <v>0</v>
          </cell>
          <cell r="X791">
            <v>0</v>
          </cell>
          <cell r="Y791">
            <v>0</v>
          </cell>
          <cell r="Z791">
            <v>7108486</v>
          </cell>
          <cell r="AA791">
            <v>7521941</v>
          </cell>
          <cell r="AB791" t="str">
            <v>ERVI</v>
          </cell>
          <cell r="AC791">
            <v>1101</v>
          </cell>
          <cell r="AD791">
            <v>2</v>
          </cell>
          <cell r="AE791">
            <v>733641</v>
          </cell>
        </row>
        <row r="792">
          <cell r="A792" t="str">
            <v>SMA</v>
          </cell>
          <cell r="B792">
            <v>4</v>
          </cell>
          <cell r="C792" t="str">
            <v>DRMS</v>
          </cell>
          <cell r="D792">
            <v>43</v>
          </cell>
          <cell r="E792">
            <v>5</v>
          </cell>
          <cell r="F792" t="str">
            <v>A4</v>
          </cell>
          <cell r="G792">
            <v>21</v>
          </cell>
          <cell r="H792">
            <v>1</v>
          </cell>
          <cell r="I792">
            <v>11934</v>
          </cell>
          <cell r="J792">
            <v>1072</v>
          </cell>
          <cell r="K792">
            <v>10862</v>
          </cell>
          <cell r="L792">
            <v>49</v>
          </cell>
          <cell r="M792">
            <v>49</v>
          </cell>
          <cell r="N792">
            <v>0</v>
          </cell>
          <cell r="O792">
            <v>136037</v>
          </cell>
          <cell r="P792">
            <v>33843</v>
          </cell>
          <cell r="Q792">
            <v>0</v>
          </cell>
          <cell r="R792">
            <v>0</v>
          </cell>
          <cell r="S792">
            <v>0</v>
          </cell>
          <cell r="T792">
            <v>0</v>
          </cell>
          <cell r="U792">
            <v>42470</v>
          </cell>
          <cell r="V792">
            <v>0</v>
          </cell>
          <cell r="W792">
            <v>0</v>
          </cell>
          <cell r="X792">
            <v>0</v>
          </cell>
          <cell r="Y792">
            <v>0</v>
          </cell>
          <cell r="Z792">
            <v>169880</v>
          </cell>
          <cell r="AA792">
            <v>169880</v>
          </cell>
          <cell r="AB792" t="str">
            <v>ERVI</v>
          </cell>
          <cell r="AC792">
            <v>1101</v>
          </cell>
          <cell r="AD792">
            <v>2</v>
          </cell>
          <cell r="AE792">
            <v>11934</v>
          </cell>
        </row>
        <row r="793">
          <cell r="A793" t="str">
            <v>SMA</v>
          </cell>
          <cell r="B793">
            <v>4</v>
          </cell>
          <cell r="C793" t="str">
            <v>DRMS</v>
          </cell>
          <cell r="D793">
            <v>43</v>
          </cell>
          <cell r="E793">
            <v>5</v>
          </cell>
          <cell r="F793" t="str">
            <v>A4</v>
          </cell>
          <cell r="G793">
            <v>20</v>
          </cell>
          <cell r="H793">
            <v>8</v>
          </cell>
          <cell r="I793">
            <v>57421</v>
          </cell>
          <cell r="J793">
            <v>0</v>
          </cell>
          <cell r="K793">
            <v>0</v>
          </cell>
          <cell r="L793">
            <v>243</v>
          </cell>
          <cell r="M793">
            <v>0</v>
          </cell>
          <cell r="N793">
            <v>0</v>
          </cell>
          <cell r="O793">
            <v>559529</v>
          </cell>
          <cell r="P793">
            <v>170034</v>
          </cell>
          <cell r="Q793">
            <v>22674</v>
          </cell>
          <cell r="R793">
            <v>0</v>
          </cell>
          <cell r="S793">
            <v>0</v>
          </cell>
          <cell r="T793">
            <v>0</v>
          </cell>
          <cell r="U793">
            <v>100384</v>
          </cell>
          <cell r="V793">
            <v>0</v>
          </cell>
          <cell r="W793">
            <v>7827</v>
          </cell>
          <cell r="X793">
            <v>0</v>
          </cell>
          <cell r="Y793">
            <v>0</v>
          </cell>
          <cell r="Z793">
            <v>760064</v>
          </cell>
          <cell r="AA793">
            <v>760064</v>
          </cell>
          <cell r="AB793" t="str">
            <v>ERVI</v>
          </cell>
          <cell r="AC793">
            <v>1101</v>
          </cell>
          <cell r="AD793">
            <v>2</v>
          </cell>
          <cell r="AE793">
            <v>57421</v>
          </cell>
        </row>
        <row r="794">
          <cell r="A794" t="str">
            <v>SMA</v>
          </cell>
          <cell r="B794">
            <v>4</v>
          </cell>
          <cell r="C794" t="str">
            <v>DRMS</v>
          </cell>
          <cell r="D794">
            <v>43</v>
          </cell>
          <cell r="E794">
            <v>5</v>
          </cell>
          <cell r="F794" t="str">
            <v xml:space="preserve">B </v>
          </cell>
          <cell r="G794">
            <v>0</v>
          </cell>
          <cell r="H794">
            <v>225</v>
          </cell>
          <cell r="I794">
            <v>132215</v>
          </cell>
          <cell r="J794">
            <v>0</v>
          </cell>
          <cell r="K794">
            <v>0</v>
          </cell>
          <cell r="L794">
            <v>0</v>
          </cell>
          <cell r="M794">
            <v>0</v>
          </cell>
          <cell r="N794">
            <v>0</v>
          </cell>
          <cell r="O794">
            <v>2591555</v>
          </cell>
          <cell r="P794">
            <v>0</v>
          </cell>
          <cell r="Q794">
            <v>0</v>
          </cell>
          <cell r="R794">
            <v>9744</v>
          </cell>
          <cell r="S794">
            <v>0</v>
          </cell>
          <cell r="T794">
            <v>100461</v>
          </cell>
          <cell r="U794">
            <v>527166</v>
          </cell>
          <cell r="V794">
            <v>283</v>
          </cell>
          <cell r="W794">
            <v>0</v>
          </cell>
          <cell r="X794">
            <v>0</v>
          </cell>
          <cell r="Y794">
            <v>0</v>
          </cell>
          <cell r="Z794">
            <v>2591555</v>
          </cell>
          <cell r="AA794">
            <v>2702043</v>
          </cell>
          <cell r="AB794" t="str">
            <v>ERVI</v>
          </cell>
          <cell r="AC794">
            <v>1101</v>
          </cell>
          <cell r="AD794">
            <v>2</v>
          </cell>
          <cell r="AE794">
            <v>131046</v>
          </cell>
        </row>
        <row r="795">
          <cell r="A795" t="str">
            <v>SMA</v>
          </cell>
          <cell r="B795">
            <v>4</v>
          </cell>
          <cell r="C795" t="str">
            <v>DRMS</v>
          </cell>
          <cell r="D795">
            <v>43</v>
          </cell>
          <cell r="E795">
            <v>6</v>
          </cell>
          <cell r="F795" t="str">
            <v xml:space="preserve">B </v>
          </cell>
          <cell r="G795">
            <v>0</v>
          </cell>
          <cell r="H795">
            <v>23</v>
          </cell>
          <cell r="I795">
            <v>291807</v>
          </cell>
          <cell r="J795">
            <v>0</v>
          </cell>
          <cell r="K795">
            <v>0</v>
          </cell>
          <cell r="L795">
            <v>0</v>
          </cell>
          <cell r="M795">
            <v>0</v>
          </cell>
          <cell r="N795">
            <v>0</v>
          </cell>
          <cell r="O795">
            <v>3435539</v>
          </cell>
          <cell r="P795">
            <v>0</v>
          </cell>
          <cell r="Q795">
            <v>0</v>
          </cell>
          <cell r="R795">
            <v>0</v>
          </cell>
          <cell r="S795">
            <v>0</v>
          </cell>
          <cell r="T795">
            <v>0</v>
          </cell>
          <cell r="U795">
            <v>858884</v>
          </cell>
          <cell r="V795">
            <v>0</v>
          </cell>
          <cell r="W795">
            <v>0</v>
          </cell>
          <cell r="X795">
            <v>0</v>
          </cell>
          <cell r="Y795">
            <v>0</v>
          </cell>
          <cell r="Z795">
            <v>3435539</v>
          </cell>
          <cell r="AA795">
            <v>3435539</v>
          </cell>
          <cell r="AB795" t="str">
            <v>ERVI</v>
          </cell>
          <cell r="AC795">
            <v>1101</v>
          </cell>
          <cell r="AD795">
            <v>2</v>
          </cell>
          <cell r="AE795">
            <v>291807</v>
          </cell>
        </row>
        <row r="796">
          <cell r="A796" t="str">
            <v>SMA</v>
          </cell>
          <cell r="B796">
            <v>4</v>
          </cell>
          <cell r="C796" t="str">
            <v>DRMS</v>
          </cell>
          <cell r="D796">
            <v>43</v>
          </cell>
          <cell r="E796">
            <v>7</v>
          </cell>
          <cell r="F796" t="str">
            <v>A4</v>
          </cell>
          <cell r="G796">
            <v>20</v>
          </cell>
          <cell r="H796">
            <v>4</v>
          </cell>
          <cell r="I796">
            <v>63992</v>
          </cell>
          <cell r="J796">
            <v>0</v>
          </cell>
          <cell r="K796">
            <v>0</v>
          </cell>
          <cell r="L796">
            <v>243</v>
          </cell>
          <cell r="M796">
            <v>0</v>
          </cell>
          <cell r="N796">
            <v>0</v>
          </cell>
          <cell r="O796">
            <v>624135</v>
          </cell>
          <cell r="P796">
            <v>161352</v>
          </cell>
          <cell r="Q796">
            <v>51165</v>
          </cell>
          <cell r="R796">
            <v>0</v>
          </cell>
          <cell r="S796">
            <v>0</v>
          </cell>
          <cell r="T796">
            <v>0</v>
          </cell>
          <cell r="U796">
            <v>212317</v>
          </cell>
          <cell r="V796">
            <v>0</v>
          </cell>
          <cell r="W796">
            <v>12616</v>
          </cell>
          <cell r="X796">
            <v>0</v>
          </cell>
          <cell r="Y796">
            <v>0</v>
          </cell>
          <cell r="Z796">
            <v>849268</v>
          </cell>
          <cell r="AA796">
            <v>849268</v>
          </cell>
          <cell r="AB796" t="str">
            <v>ERVI</v>
          </cell>
          <cell r="AC796">
            <v>1101</v>
          </cell>
          <cell r="AD796">
            <v>2</v>
          </cell>
          <cell r="AE796">
            <v>63992</v>
          </cell>
        </row>
        <row r="797">
          <cell r="A797" t="str">
            <v>SMA</v>
          </cell>
          <cell r="B797">
            <v>4</v>
          </cell>
          <cell r="C797" t="str">
            <v>DRMS</v>
          </cell>
          <cell r="D797">
            <v>43</v>
          </cell>
          <cell r="E797">
            <v>7</v>
          </cell>
          <cell r="F797" t="str">
            <v xml:space="preserve">B </v>
          </cell>
          <cell r="G797">
            <v>0</v>
          </cell>
          <cell r="H797">
            <v>10</v>
          </cell>
          <cell r="I797">
            <v>31607</v>
          </cell>
          <cell r="J797">
            <v>0</v>
          </cell>
          <cell r="K797">
            <v>0</v>
          </cell>
          <cell r="L797">
            <v>0</v>
          </cell>
          <cell r="M797">
            <v>0</v>
          </cell>
          <cell r="N797">
            <v>0</v>
          </cell>
          <cell r="O797">
            <v>559272</v>
          </cell>
          <cell r="P797">
            <v>0</v>
          </cell>
          <cell r="Q797">
            <v>0</v>
          </cell>
          <cell r="R797">
            <v>0</v>
          </cell>
          <cell r="S797">
            <v>0</v>
          </cell>
          <cell r="T797">
            <v>0</v>
          </cell>
          <cell r="U797">
            <v>139817</v>
          </cell>
          <cell r="V797">
            <v>0</v>
          </cell>
          <cell r="W797">
            <v>0</v>
          </cell>
          <cell r="X797">
            <v>0</v>
          </cell>
          <cell r="Y797">
            <v>0</v>
          </cell>
          <cell r="Z797">
            <v>559272</v>
          </cell>
          <cell r="AA797">
            <v>559272</v>
          </cell>
          <cell r="AB797" t="str">
            <v>ERVI</v>
          </cell>
          <cell r="AC797">
            <v>1101</v>
          </cell>
          <cell r="AD797">
            <v>2</v>
          </cell>
          <cell r="AE797">
            <v>31511</v>
          </cell>
        </row>
        <row r="798">
          <cell r="A798" t="str">
            <v>SMA</v>
          </cell>
          <cell r="B798">
            <v>4</v>
          </cell>
          <cell r="C798" t="str">
            <v>DRMS</v>
          </cell>
          <cell r="D798">
            <v>43</v>
          </cell>
          <cell r="E798">
            <v>8</v>
          </cell>
          <cell r="F798" t="str">
            <v xml:space="preserve">B </v>
          </cell>
          <cell r="G798">
            <v>0</v>
          </cell>
          <cell r="H798">
            <v>4</v>
          </cell>
          <cell r="I798">
            <v>3297</v>
          </cell>
          <cell r="J798">
            <v>0</v>
          </cell>
          <cell r="K798">
            <v>0</v>
          </cell>
          <cell r="L798">
            <v>0</v>
          </cell>
          <cell r="M798">
            <v>0</v>
          </cell>
          <cell r="N798">
            <v>0</v>
          </cell>
          <cell r="O798">
            <v>68640</v>
          </cell>
          <cell r="P798">
            <v>0</v>
          </cell>
          <cell r="Q798">
            <v>0</v>
          </cell>
          <cell r="R798">
            <v>0</v>
          </cell>
          <cell r="S798">
            <v>0</v>
          </cell>
          <cell r="T798">
            <v>0</v>
          </cell>
          <cell r="U798">
            <v>17160</v>
          </cell>
          <cell r="V798">
            <v>0</v>
          </cell>
          <cell r="W798">
            <v>0</v>
          </cell>
          <cell r="X798">
            <v>0</v>
          </cell>
          <cell r="Y798">
            <v>0</v>
          </cell>
          <cell r="Z798">
            <v>68640</v>
          </cell>
          <cell r="AA798">
            <v>68640</v>
          </cell>
          <cell r="AB798" t="str">
            <v>ERVI</v>
          </cell>
          <cell r="AC798">
            <v>1101</v>
          </cell>
          <cell r="AD798">
            <v>2</v>
          </cell>
          <cell r="AE798">
            <v>3297</v>
          </cell>
        </row>
        <row r="799">
          <cell r="A799" t="str">
            <v>SMA</v>
          </cell>
          <cell r="B799">
            <v>4</v>
          </cell>
          <cell r="C799" t="str">
            <v>DRMS</v>
          </cell>
          <cell r="D799">
            <v>44</v>
          </cell>
          <cell r="E799">
            <v>1</v>
          </cell>
          <cell r="F799" t="str">
            <v xml:space="preserve">B </v>
          </cell>
          <cell r="G799">
            <v>1</v>
          </cell>
          <cell r="H799">
            <v>3504</v>
          </cell>
          <cell r="I799">
            <v>73471</v>
          </cell>
          <cell r="J799">
            <v>0</v>
          </cell>
          <cell r="K799">
            <v>0</v>
          </cell>
          <cell r="L799">
            <v>0</v>
          </cell>
          <cell r="M799">
            <v>0</v>
          </cell>
          <cell r="N799">
            <v>0</v>
          </cell>
          <cell r="O799">
            <v>1187625</v>
          </cell>
          <cell r="P799">
            <v>0</v>
          </cell>
          <cell r="Q799">
            <v>0</v>
          </cell>
          <cell r="R799">
            <v>16727</v>
          </cell>
          <cell r="S799">
            <v>0</v>
          </cell>
          <cell r="T799">
            <v>138952</v>
          </cell>
          <cell r="U799">
            <v>0</v>
          </cell>
          <cell r="V799">
            <v>752</v>
          </cell>
          <cell r="W799">
            <v>0</v>
          </cell>
          <cell r="X799">
            <v>0</v>
          </cell>
          <cell r="Y799">
            <v>65357</v>
          </cell>
          <cell r="Z799">
            <v>1187625</v>
          </cell>
          <cell r="AA799">
            <v>1409413</v>
          </cell>
          <cell r="AB799" t="str">
            <v>ERPL</v>
          </cell>
          <cell r="AC799">
            <v>1101</v>
          </cell>
          <cell r="AD799">
            <v>2</v>
          </cell>
          <cell r="AE799">
            <v>57781</v>
          </cell>
        </row>
        <row r="800">
          <cell r="A800" t="str">
            <v>SMA</v>
          </cell>
          <cell r="B800">
            <v>4</v>
          </cell>
          <cell r="C800" t="str">
            <v>DRMS</v>
          </cell>
          <cell r="D800">
            <v>44</v>
          </cell>
          <cell r="E800">
            <v>1</v>
          </cell>
          <cell r="F800" t="str">
            <v xml:space="preserve">B </v>
          </cell>
          <cell r="G800">
            <v>2</v>
          </cell>
          <cell r="H800">
            <v>2062</v>
          </cell>
          <cell r="I800">
            <v>84290</v>
          </cell>
          <cell r="J800">
            <v>0</v>
          </cell>
          <cell r="K800">
            <v>0</v>
          </cell>
          <cell r="L800">
            <v>0</v>
          </cell>
          <cell r="M800">
            <v>0</v>
          </cell>
          <cell r="N800">
            <v>0</v>
          </cell>
          <cell r="O800">
            <v>1634822</v>
          </cell>
          <cell r="P800">
            <v>0</v>
          </cell>
          <cell r="Q800">
            <v>0</v>
          </cell>
          <cell r="R800">
            <v>19953</v>
          </cell>
          <cell r="S800">
            <v>0</v>
          </cell>
          <cell r="T800">
            <v>27916</v>
          </cell>
          <cell r="U800">
            <v>277849</v>
          </cell>
          <cell r="V800">
            <v>564</v>
          </cell>
          <cell r="W800">
            <v>0</v>
          </cell>
          <cell r="X800">
            <v>0</v>
          </cell>
          <cell r="Y800">
            <v>81497</v>
          </cell>
          <cell r="Z800">
            <v>1634822</v>
          </cell>
          <cell r="AA800">
            <v>1764752</v>
          </cell>
          <cell r="AB800" t="str">
            <v>ERPL</v>
          </cell>
          <cell r="AC800">
            <v>1101</v>
          </cell>
          <cell r="AD800">
            <v>2</v>
          </cell>
          <cell r="AE800">
            <v>84290</v>
          </cell>
        </row>
        <row r="801">
          <cell r="A801" t="str">
            <v>SMA</v>
          </cell>
          <cell r="B801">
            <v>4</v>
          </cell>
          <cell r="C801" t="str">
            <v>DRMS</v>
          </cell>
          <cell r="D801">
            <v>44</v>
          </cell>
          <cell r="E801">
            <v>1</v>
          </cell>
          <cell r="F801" t="str">
            <v xml:space="preserve">B </v>
          </cell>
          <cell r="G801">
            <v>3</v>
          </cell>
          <cell r="H801">
            <v>6418</v>
          </cell>
          <cell r="I801">
            <v>476734</v>
          </cell>
          <cell r="J801">
            <v>0</v>
          </cell>
          <cell r="K801">
            <v>0</v>
          </cell>
          <cell r="L801">
            <v>0</v>
          </cell>
          <cell r="M801">
            <v>0</v>
          </cell>
          <cell r="N801">
            <v>0</v>
          </cell>
          <cell r="O801">
            <v>9245870</v>
          </cell>
          <cell r="P801">
            <v>0</v>
          </cell>
          <cell r="Q801">
            <v>0</v>
          </cell>
          <cell r="R801">
            <v>78347</v>
          </cell>
          <cell r="S801">
            <v>0</v>
          </cell>
          <cell r="T801">
            <v>55025</v>
          </cell>
          <cell r="U801">
            <v>1571790</v>
          </cell>
          <cell r="V801">
            <v>282</v>
          </cell>
          <cell r="W801">
            <v>0</v>
          </cell>
          <cell r="X801">
            <v>0</v>
          </cell>
          <cell r="Y801">
            <v>448369</v>
          </cell>
          <cell r="Z801">
            <v>9245870</v>
          </cell>
          <cell r="AA801">
            <v>9827893</v>
          </cell>
          <cell r="AB801" t="str">
            <v>ERPL</v>
          </cell>
          <cell r="AC801">
            <v>1101</v>
          </cell>
          <cell r="AD801">
            <v>2</v>
          </cell>
          <cell r="AE801">
            <v>476301</v>
          </cell>
        </row>
        <row r="802">
          <cell r="A802" t="str">
            <v>SMA</v>
          </cell>
          <cell r="B802">
            <v>4</v>
          </cell>
          <cell r="C802" t="str">
            <v>DRMS</v>
          </cell>
          <cell r="D802">
            <v>44</v>
          </cell>
          <cell r="E802">
            <v>1</v>
          </cell>
          <cell r="F802" t="str">
            <v xml:space="preserve">B </v>
          </cell>
          <cell r="G802">
            <v>4</v>
          </cell>
          <cell r="H802">
            <v>2224</v>
          </cell>
          <cell r="I802">
            <v>267038</v>
          </cell>
          <cell r="J802">
            <v>0</v>
          </cell>
          <cell r="K802">
            <v>0</v>
          </cell>
          <cell r="L802">
            <v>0</v>
          </cell>
          <cell r="M802">
            <v>0</v>
          </cell>
          <cell r="N802">
            <v>0</v>
          </cell>
          <cell r="O802">
            <v>5180604</v>
          </cell>
          <cell r="P802">
            <v>0</v>
          </cell>
          <cell r="Q802">
            <v>0</v>
          </cell>
          <cell r="R802">
            <v>68026</v>
          </cell>
          <cell r="S802">
            <v>0</v>
          </cell>
          <cell r="T802">
            <v>54959</v>
          </cell>
          <cell r="U802">
            <v>880714</v>
          </cell>
          <cell r="V802">
            <v>0</v>
          </cell>
          <cell r="W802">
            <v>0</v>
          </cell>
          <cell r="X802">
            <v>0</v>
          </cell>
          <cell r="Y802">
            <v>319631</v>
          </cell>
          <cell r="Z802">
            <v>5180604</v>
          </cell>
          <cell r="AA802">
            <v>5623220</v>
          </cell>
          <cell r="AB802" t="str">
            <v>ERPL</v>
          </cell>
          <cell r="AC802">
            <v>1101</v>
          </cell>
          <cell r="AD802">
            <v>2</v>
          </cell>
          <cell r="AE802">
            <v>267038</v>
          </cell>
        </row>
        <row r="803">
          <cell r="A803" t="str">
            <v>SMA</v>
          </cell>
          <cell r="B803">
            <v>4</v>
          </cell>
          <cell r="C803" t="str">
            <v>DRMS</v>
          </cell>
          <cell r="D803">
            <v>44</v>
          </cell>
          <cell r="E803">
            <v>1</v>
          </cell>
          <cell r="F803" t="str">
            <v xml:space="preserve">B </v>
          </cell>
          <cell r="G803">
            <v>5</v>
          </cell>
          <cell r="H803">
            <v>713</v>
          </cell>
          <cell r="I803">
            <v>121586</v>
          </cell>
          <cell r="J803">
            <v>0</v>
          </cell>
          <cell r="K803">
            <v>0</v>
          </cell>
          <cell r="L803">
            <v>0</v>
          </cell>
          <cell r="M803">
            <v>0</v>
          </cell>
          <cell r="N803">
            <v>0</v>
          </cell>
          <cell r="O803">
            <v>2358183</v>
          </cell>
          <cell r="P803">
            <v>0</v>
          </cell>
          <cell r="Q803">
            <v>0</v>
          </cell>
          <cell r="R803">
            <v>31174</v>
          </cell>
          <cell r="S803">
            <v>0</v>
          </cell>
          <cell r="T803">
            <v>16815</v>
          </cell>
          <cell r="U803">
            <v>400894</v>
          </cell>
          <cell r="V803">
            <v>0</v>
          </cell>
          <cell r="W803">
            <v>0</v>
          </cell>
          <cell r="X803">
            <v>0</v>
          </cell>
          <cell r="Y803">
            <v>170539</v>
          </cell>
          <cell r="Z803">
            <v>2358183</v>
          </cell>
          <cell r="AA803">
            <v>2576711</v>
          </cell>
          <cell r="AB803" t="str">
            <v>ERPL</v>
          </cell>
          <cell r="AC803">
            <v>1101</v>
          </cell>
          <cell r="AD803">
            <v>2</v>
          </cell>
          <cell r="AE803">
            <v>121586</v>
          </cell>
        </row>
        <row r="804">
          <cell r="A804" t="str">
            <v>SMA</v>
          </cell>
          <cell r="B804">
            <v>4</v>
          </cell>
          <cell r="C804" t="str">
            <v>DRMS</v>
          </cell>
          <cell r="D804">
            <v>44</v>
          </cell>
          <cell r="E804">
            <v>1</v>
          </cell>
          <cell r="F804" t="str">
            <v xml:space="preserve">B </v>
          </cell>
          <cell r="G804">
            <v>6</v>
          </cell>
          <cell r="H804">
            <v>355</v>
          </cell>
          <cell r="I804">
            <v>83210</v>
          </cell>
          <cell r="J804">
            <v>0</v>
          </cell>
          <cell r="K804">
            <v>0</v>
          </cell>
          <cell r="L804">
            <v>0</v>
          </cell>
          <cell r="M804">
            <v>0</v>
          </cell>
          <cell r="N804">
            <v>0</v>
          </cell>
          <cell r="O804">
            <v>1613982</v>
          </cell>
          <cell r="P804">
            <v>0</v>
          </cell>
          <cell r="Q804">
            <v>0</v>
          </cell>
          <cell r="R804">
            <v>20663</v>
          </cell>
          <cell r="S804">
            <v>0</v>
          </cell>
          <cell r="T804">
            <v>15071</v>
          </cell>
          <cell r="U804">
            <v>274436</v>
          </cell>
          <cell r="V804">
            <v>0</v>
          </cell>
          <cell r="W804">
            <v>0</v>
          </cell>
          <cell r="X804">
            <v>0</v>
          </cell>
          <cell r="Y804">
            <v>85720</v>
          </cell>
          <cell r="Z804">
            <v>1613982</v>
          </cell>
          <cell r="AA804">
            <v>1735436</v>
          </cell>
          <cell r="AB804" t="str">
            <v>ERPL</v>
          </cell>
          <cell r="AC804">
            <v>1101</v>
          </cell>
          <cell r="AD804">
            <v>2</v>
          </cell>
          <cell r="AE804">
            <v>83210</v>
          </cell>
        </row>
        <row r="805">
          <cell r="A805" t="str">
            <v>SMA</v>
          </cell>
          <cell r="B805">
            <v>4</v>
          </cell>
          <cell r="C805" t="str">
            <v>DRMS</v>
          </cell>
          <cell r="D805">
            <v>44</v>
          </cell>
          <cell r="E805">
            <v>1</v>
          </cell>
          <cell r="F805" t="str">
            <v xml:space="preserve">B </v>
          </cell>
          <cell r="G805">
            <v>7</v>
          </cell>
          <cell r="H805">
            <v>108</v>
          </cell>
          <cell r="I805">
            <v>34165</v>
          </cell>
          <cell r="J805">
            <v>0</v>
          </cell>
          <cell r="K805">
            <v>0</v>
          </cell>
          <cell r="L805">
            <v>0</v>
          </cell>
          <cell r="M805">
            <v>0</v>
          </cell>
          <cell r="N805">
            <v>0</v>
          </cell>
          <cell r="O805">
            <v>687552</v>
          </cell>
          <cell r="P805">
            <v>0</v>
          </cell>
          <cell r="Q805">
            <v>0</v>
          </cell>
          <cell r="R805">
            <v>24514</v>
          </cell>
          <cell r="S805">
            <v>0</v>
          </cell>
          <cell r="T805">
            <v>2142</v>
          </cell>
          <cell r="U805">
            <v>137541</v>
          </cell>
          <cell r="V805">
            <v>0</v>
          </cell>
          <cell r="W805">
            <v>0</v>
          </cell>
          <cell r="X805">
            <v>0</v>
          </cell>
          <cell r="Y805">
            <v>33440</v>
          </cell>
          <cell r="Z805">
            <v>687552</v>
          </cell>
          <cell r="AA805">
            <v>747648</v>
          </cell>
          <cell r="AB805" t="str">
            <v>ERPL</v>
          </cell>
          <cell r="AC805">
            <v>1101</v>
          </cell>
          <cell r="AD805">
            <v>2</v>
          </cell>
          <cell r="AE805">
            <v>34165</v>
          </cell>
        </row>
        <row r="806">
          <cell r="A806" t="str">
            <v>SMA</v>
          </cell>
          <cell r="B806">
            <v>4</v>
          </cell>
          <cell r="C806" t="str">
            <v>DRMS</v>
          </cell>
          <cell r="D806">
            <v>44</v>
          </cell>
          <cell r="E806">
            <v>1</v>
          </cell>
          <cell r="F806" t="str">
            <v xml:space="preserve">B </v>
          </cell>
          <cell r="G806">
            <v>8</v>
          </cell>
          <cell r="H806">
            <v>53</v>
          </cell>
          <cell r="I806">
            <v>22763</v>
          </cell>
          <cell r="J806">
            <v>0</v>
          </cell>
          <cell r="K806">
            <v>0</v>
          </cell>
          <cell r="L806">
            <v>0</v>
          </cell>
          <cell r="M806">
            <v>0</v>
          </cell>
          <cell r="N806">
            <v>0</v>
          </cell>
          <cell r="O806">
            <v>458062</v>
          </cell>
          <cell r="P806">
            <v>0</v>
          </cell>
          <cell r="Q806">
            <v>0</v>
          </cell>
          <cell r="R806">
            <v>7640</v>
          </cell>
          <cell r="S806">
            <v>0</v>
          </cell>
          <cell r="T806">
            <v>3236</v>
          </cell>
          <cell r="U806">
            <v>91631</v>
          </cell>
          <cell r="V806">
            <v>0</v>
          </cell>
          <cell r="W806">
            <v>0</v>
          </cell>
          <cell r="X806">
            <v>0</v>
          </cell>
          <cell r="Y806">
            <v>19297</v>
          </cell>
          <cell r="Z806">
            <v>458062</v>
          </cell>
          <cell r="AA806">
            <v>488235</v>
          </cell>
          <cell r="AB806" t="str">
            <v>ERPL</v>
          </cell>
          <cell r="AC806">
            <v>1101</v>
          </cell>
          <cell r="AD806">
            <v>2</v>
          </cell>
          <cell r="AE806">
            <v>22763</v>
          </cell>
        </row>
        <row r="807">
          <cell r="A807" t="str">
            <v>SMA</v>
          </cell>
          <cell r="B807">
            <v>4</v>
          </cell>
          <cell r="C807" t="str">
            <v>DRMS</v>
          </cell>
          <cell r="D807">
            <v>44</v>
          </cell>
          <cell r="E807">
            <v>1</v>
          </cell>
          <cell r="F807" t="str">
            <v xml:space="preserve">B </v>
          </cell>
          <cell r="G807">
            <v>9</v>
          </cell>
          <cell r="H807">
            <v>37</v>
          </cell>
          <cell r="I807">
            <v>22693</v>
          </cell>
          <cell r="J807">
            <v>0</v>
          </cell>
          <cell r="K807">
            <v>0</v>
          </cell>
          <cell r="L807">
            <v>0</v>
          </cell>
          <cell r="M807">
            <v>0</v>
          </cell>
          <cell r="N807">
            <v>0</v>
          </cell>
          <cell r="O807">
            <v>489623</v>
          </cell>
          <cell r="P807">
            <v>0</v>
          </cell>
          <cell r="Q807">
            <v>0</v>
          </cell>
          <cell r="R807">
            <v>38259</v>
          </cell>
          <cell r="S807">
            <v>0</v>
          </cell>
          <cell r="T807">
            <v>-220</v>
          </cell>
          <cell r="U807">
            <v>122429</v>
          </cell>
          <cell r="V807">
            <v>0</v>
          </cell>
          <cell r="W807">
            <v>0</v>
          </cell>
          <cell r="X807">
            <v>0</v>
          </cell>
          <cell r="Y807">
            <v>19772</v>
          </cell>
          <cell r="Z807">
            <v>489623</v>
          </cell>
          <cell r="AA807">
            <v>547434</v>
          </cell>
          <cell r="AB807" t="str">
            <v>ERPL</v>
          </cell>
          <cell r="AC807">
            <v>1101</v>
          </cell>
          <cell r="AD807">
            <v>2</v>
          </cell>
          <cell r="AE807">
            <v>22693</v>
          </cell>
        </row>
        <row r="808">
          <cell r="A808" t="str">
            <v>SMA</v>
          </cell>
          <cell r="B808">
            <v>4</v>
          </cell>
          <cell r="C808" t="str">
            <v>DRMS</v>
          </cell>
          <cell r="D808">
            <v>44</v>
          </cell>
          <cell r="E808">
            <v>1</v>
          </cell>
          <cell r="F808" t="str">
            <v xml:space="preserve">B </v>
          </cell>
          <cell r="G808">
            <v>10</v>
          </cell>
          <cell r="H808">
            <v>4</v>
          </cell>
          <cell r="I808">
            <v>9650</v>
          </cell>
          <cell r="J808">
            <v>0</v>
          </cell>
          <cell r="K808">
            <v>0</v>
          </cell>
          <cell r="L808">
            <v>0</v>
          </cell>
          <cell r="M808">
            <v>0</v>
          </cell>
          <cell r="N808">
            <v>0</v>
          </cell>
          <cell r="O808">
            <v>207090</v>
          </cell>
          <cell r="P808">
            <v>0</v>
          </cell>
          <cell r="Q808">
            <v>0</v>
          </cell>
          <cell r="R808">
            <v>-83</v>
          </cell>
          <cell r="S808">
            <v>0</v>
          </cell>
          <cell r="T808">
            <v>64</v>
          </cell>
          <cell r="U808">
            <v>51777</v>
          </cell>
          <cell r="V808">
            <v>0</v>
          </cell>
          <cell r="W808">
            <v>0</v>
          </cell>
          <cell r="X808">
            <v>0</v>
          </cell>
          <cell r="Y808">
            <v>-350</v>
          </cell>
          <cell r="Z808">
            <v>207090</v>
          </cell>
          <cell r="AA808">
            <v>206721</v>
          </cell>
          <cell r="AB808" t="str">
            <v>ERPL</v>
          </cell>
          <cell r="AC808">
            <v>1101</v>
          </cell>
          <cell r="AD808">
            <v>2</v>
          </cell>
          <cell r="AE808">
            <v>9650</v>
          </cell>
        </row>
        <row r="809">
          <cell r="A809" t="str">
            <v>SMA</v>
          </cell>
          <cell r="B809">
            <v>4</v>
          </cell>
          <cell r="C809" t="str">
            <v>DRMS</v>
          </cell>
          <cell r="D809">
            <v>44</v>
          </cell>
          <cell r="E809">
            <v>1</v>
          </cell>
          <cell r="F809" t="str">
            <v xml:space="preserve">B </v>
          </cell>
          <cell r="G809">
            <v>11</v>
          </cell>
          <cell r="H809">
            <v>3569</v>
          </cell>
          <cell r="I809">
            <v>79392</v>
          </cell>
          <cell r="J809">
            <v>0</v>
          </cell>
          <cell r="K809">
            <v>0</v>
          </cell>
          <cell r="L809">
            <v>0</v>
          </cell>
          <cell r="M809">
            <v>0</v>
          </cell>
          <cell r="N809">
            <v>0</v>
          </cell>
          <cell r="O809">
            <v>447266</v>
          </cell>
          <cell r="P809">
            <v>0</v>
          </cell>
          <cell r="Q809">
            <v>0</v>
          </cell>
          <cell r="R809">
            <v>-7284</v>
          </cell>
          <cell r="S809">
            <v>0</v>
          </cell>
          <cell r="T809">
            <v>33683</v>
          </cell>
          <cell r="U809">
            <v>0</v>
          </cell>
          <cell r="V809">
            <v>2256</v>
          </cell>
          <cell r="W809">
            <v>0</v>
          </cell>
          <cell r="X809">
            <v>0</v>
          </cell>
          <cell r="Y809">
            <v>52912</v>
          </cell>
          <cell r="Z809">
            <v>447266</v>
          </cell>
          <cell r="AA809">
            <v>528833</v>
          </cell>
          <cell r="AB809" t="str">
            <v>ERPL</v>
          </cell>
          <cell r="AC809">
            <v>1101</v>
          </cell>
          <cell r="AD809">
            <v>2</v>
          </cell>
          <cell r="AE809">
            <v>63709</v>
          </cell>
        </row>
        <row r="810">
          <cell r="A810" t="str">
            <v>SMA</v>
          </cell>
          <cell r="B810">
            <v>4</v>
          </cell>
          <cell r="C810" t="str">
            <v>DRMS</v>
          </cell>
          <cell r="D810">
            <v>44</v>
          </cell>
          <cell r="E810">
            <v>1</v>
          </cell>
          <cell r="F810" t="str">
            <v xml:space="preserve">B </v>
          </cell>
          <cell r="G810">
            <v>12</v>
          </cell>
          <cell r="H810">
            <v>3564</v>
          </cell>
          <cell r="I810">
            <v>208231</v>
          </cell>
          <cell r="J810">
            <v>0</v>
          </cell>
          <cell r="K810">
            <v>0</v>
          </cell>
          <cell r="L810">
            <v>0</v>
          </cell>
          <cell r="M810">
            <v>0</v>
          </cell>
          <cell r="N810">
            <v>0</v>
          </cell>
          <cell r="O810">
            <v>1927171</v>
          </cell>
          <cell r="P810">
            <v>0</v>
          </cell>
          <cell r="Q810">
            <v>0</v>
          </cell>
          <cell r="R810">
            <v>30020</v>
          </cell>
          <cell r="S810">
            <v>0</v>
          </cell>
          <cell r="T810">
            <v>18512</v>
          </cell>
          <cell r="U810">
            <v>327786</v>
          </cell>
          <cell r="V810">
            <v>940</v>
          </cell>
          <cell r="W810">
            <v>0</v>
          </cell>
          <cell r="X810">
            <v>0</v>
          </cell>
          <cell r="Y810">
            <v>132959</v>
          </cell>
          <cell r="Z810">
            <v>1927171</v>
          </cell>
          <cell r="AA810">
            <v>2109602</v>
          </cell>
          <cell r="AB810" t="str">
            <v>ERPL</v>
          </cell>
          <cell r="AC810">
            <v>1101</v>
          </cell>
          <cell r="AD810">
            <v>2</v>
          </cell>
          <cell r="AE810">
            <v>208231</v>
          </cell>
        </row>
        <row r="811">
          <cell r="A811" t="str">
            <v>SMA</v>
          </cell>
          <cell r="B811">
            <v>4</v>
          </cell>
          <cell r="C811" t="str">
            <v>DRMS</v>
          </cell>
          <cell r="D811">
            <v>44</v>
          </cell>
          <cell r="E811">
            <v>1</v>
          </cell>
          <cell r="F811" t="str">
            <v xml:space="preserve">B </v>
          </cell>
          <cell r="G811">
            <v>13</v>
          </cell>
          <cell r="H811">
            <v>326</v>
          </cell>
          <cell r="I811">
            <v>36623</v>
          </cell>
          <cell r="J811">
            <v>0</v>
          </cell>
          <cell r="K811">
            <v>0</v>
          </cell>
          <cell r="L811">
            <v>0</v>
          </cell>
          <cell r="M811">
            <v>0</v>
          </cell>
          <cell r="N811">
            <v>0</v>
          </cell>
          <cell r="O811">
            <v>443954</v>
          </cell>
          <cell r="P811">
            <v>0</v>
          </cell>
          <cell r="Q811">
            <v>0</v>
          </cell>
          <cell r="R811">
            <v>4202</v>
          </cell>
          <cell r="S811">
            <v>0</v>
          </cell>
          <cell r="T811">
            <v>590</v>
          </cell>
          <cell r="U811">
            <v>75489</v>
          </cell>
          <cell r="V811">
            <v>0</v>
          </cell>
          <cell r="W811">
            <v>0</v>
          </cell>
          <cell r="X811">
            <v>0</v>
          </cell>
          <cell r="Y811">
            <v>33397</v>
          </cell>
          <cell r="Z811">
            <v>443954</v>
          </cell>
          <cell r="AA811">
            <v>482143</v>
          </cell>
          <cell r="AB811" t="str">
            <v>ERPL</v>
          </cell>
          <cell r="AC811">
            <v>1101</v>
          </cell>
          <cell r="AD811">
            <v>2</v>
          </cell>
          <cell r="AE811">
            <v>36623</v>
          </cell>
        </row>
        <row r="812">
          <cell r="A812" t="str">
            <v>SMA</v>
          </cell>
          <cell r="B812">
            <v>4</v>
          </cell>
          <cell r="C812" t="str">
            <v>DRMS</v>
          </cell>
          <cell r="D812">
            <v>44</v>
          </cell>
          <cell r="E812">
            <v>1</v>
          </cell>
          <cell r="F812" t="str">
            <v xml:space="preserve">B </v>
          </cell>
          <cell r="G812">
            <v>14</v>
          </cell>
          <cell r="H812">
            <v>25</v>
          </cell>
          <cell r="I812">
            <v>3631</v>
          </cell>
          <cell r="J812">
            <v>0</v>
          </cell>
          <cell r="K812">
            <v>0</v>
          </cell>
          <cell r="L812">
            <v>0</v>
          </cell>
          <cell r="M812">
            <v>0</v>
          </cell>
          <cell r="N812">
            <v>0</v>
          </cell>
          <cell r="O812">
            <v>46440</v>
          </cell>
          <cell r="P812">
            <v>0</v>
          </cell>
          <cell r="Q812">
            <v>0</v>
          </cell>
          <cell r="R812">
            <v>241</v>
          </cell>
          <cell r="S812">
            <v>0</v>
          </cell>
          <cell r="T812">
            <v>0</v>
          </cell>
          <cell r="U812">
            <v>7898</v>
          </cell>
          <cell r="V812">
            <v>0</v>
          </cell>
          <cell r="W812">
            <v>0</v>
          </cell>
          <cell r="X812">
            <v>0</v>
          </cell>
          <cell r="Y812">
            <v>2795</v>
          </cell>
          <cell r="Z812">
            <v>46440</v>
          </cell>
          <cell r="AA812">
            <v>49476</v>
          </cell>
          <cell r="AB812" t="str">
            <v>ERPL</v>
          </cell>
          <cell r="AC812">
            <v>1101</v>
          </cell>
          <cell r="AD812">
            <v>2</v>
          </cell>
          <cell r="AE812">
            <v>3631</v>
          </cell>
        </row>
        <row r="813">
          <cell r="A813" t="str">
            <v>SMA</v>
          </cell>
          <cell r="B813">
            <v>4</v>
          </cell>
          <cell r="C813" t="str">
            <v>DRMS</v>
          </cell>
          <cell r="D813">
            <v>44</v>
          </cell>
          <cell r="E813">
            <v>1</v>
          </cell>
          <cell r="F813" t="str">
            <v xml:space="preserve">B </v>
          </cell>
          <cell r="G813">
            <v>15</v>
          </cell>
          <cell r="H813">
            <v>34</v>
          </cell>
          <cell r="I813">
            <v>-4287</v>
          </cell>
          <cell r="J813">
            <v>0</v>
          </cell>
          <cell r="K813">
            <v>0</v>
          </cell>
          <cell r="L813">
            <v>0</v>
          </cell>
          <cell r="M813">
            <v>0</v>
          </cell>
          <cell r="N813">
            <v>0</v>
          </cell>
          <cell r="O813">
            <v>-121932</v>
          </cell>
          <cell r="P813">
            <v>0</v>
          </cell>
          <cell r="Q813">
            <v>0</v>
          </cell>
          <cell r="R813">
            <v>3643</v>
          </cell>
          <cell r="S813">
            <v>0</v>
          </cell>
          <cell r="T813">
            <v>0</v>
          </cell>
          <cell r="U813">
            <v>-36035</v>
          </cell>
          <cell r="V813">
            <v>0</v>
          </cell>
          <cell r="W813">
            <v>0</v>
          </cell>
          <cell r="X813">
            <v>0</v>
          </cell>
          <cell r="Y813">
            <v>3796</v>
          </cell>
          <cell r="Z813">
            <v>-121932</v>
          </cell>
          <cell r="AA813">
            <v>-114493</v>
          </cell>
          <cell r="AB813" t="str">
            <v>ERPL</v>
          </cell>
          <cell r="AC813">
            <v>1101</v>
          </cell>
          <cell r="AD813">
            <v>2</v>
          </cell>
          <cell r="AE813">
            <v>-4287</v>
          </cell>
        </row>
        <row r="814">
          <cell r="A814" t="str">
            <v>SMA</v>
          </cell>
          <cell r="B814">
            <v>4</v>
          </cell>
          <cell r="C814" t="str">
            <v>DRMS</v>
          </cell>
          <cell r="D814">
            <v>44</v>
          </cell>
          <cell r="E814">
            <v>2</v>
          </cell>
          <cell r="F814" t="str">
            <v>A4</v>
          </cell>
          <cell r="G814">
            <v>21</v>
          </cell>
          <cell r="H814">
            <v>2</v>
          </cell>
          <cell r="I814">
            <v>92878</v>
          </cell>
          <cell r="J814">
            <v>3221</v>
          </cell>
          <cell r="K814">
            <v>89657</v>
          </cell>
          <cell r="L814">
            <v>1421</v>
          </cell>
          <cell r="M814">
            <v>1421</v>
          </cell>
          <cell r="N814">
            <v>0</v>
          </cell>
          <cell r="O814">
            <v>776946</v>
          </cell>
          <cell r="P814">
            <v>981437</v>
          </cell>
          <cell r="Q814">
            <v>40103</v>
          </cell>
          <cell r="R814">
            <v>9017</v>
          </cell>
          <cell r="S814">
            <v>0</v>
          </cell>
          <cell r="T814">
            <v>0</v>
          </cell>
          <cell r="U814">
            <v>449621</v>
          </cell>
          <cell r="V814">
            <v>0</v>
          </cell>
          <cell r="W814">
            <v>0</v>
          </cell>
          <cell r="X814">
            <v>0</v>
          </cell>
          <cell r="Y814">
            <v>49</v>
          </cell>
          <cell r="Z814">
            <v>1798486</v>
          </cell>
          <cell r="AA814">
            <v>1807552</v>
          </cell>
          <cell r="AB814" t="str">
            <v>ERPL</v>
          </cell>
          <cell r="AC814">
            <v>1101</v>
          </cell>
          <cell r="AD814">
            <v>2</v>
          </cell>
          <cell r="AE814">
            <v>92878</v>
          </cell>
        </row>
        <row r="815">
          <cell r="A815" t="str">
            <v>SMA</v>
          </cell>
          <cell r="B815">
            <v>4</v>
          </cell>
          <cell r="C815" t="str">
            <v>DRMS</v>
          </cell>
          <cell r="D815">
            <v>44</v>
          </cell>
          <cell r="E815">
            <v>2</v>
          </cell>
          <cell r="F815" t="str">
            <v>A4</v>
          </cell>
          <cell r="G815">
            <v>20</v>
          </cell>
          <cell r="H815">
            <v>5</v>
          </cell>
          <cell r="I815">
            <v>39812</v>
          </cell>
          <cell r="J815">
            <v>0</v>
          </cell>
          <cell r="K815">
            <v>0</v>
          </cell>
          <cell r="L815">
            <v>263</v>
          </cell>
          <cell r="M815">
            <v>0</v>
          </cell>
          <cell r="N815">
            <v>0</v>
          </cell>
          <cell r="O815">
            <v>456829</v>
          </cell>
          <cell r="P815">
            <v>205842</v>
          </cell>
          <cell r="Q815">
            <v>62227</v>
          </cell>
          <cell r="R815">
            <v>9725</v>
          </cell>
          <cell r="S815">
            <v>0</v>
          </cell>
          <cell r="T815">
            <v>0</v>
          </cell>
          <cell r="U815">
            <v>188073</v>
          </cell>
          <cell r="V815">
            <v>0</v>
          </cell>
          <cell r="W815">
            <v>27393</v>
          </cell>
          <cell r="X815">
            <v>0</v>
          </cell>
          <cell r="Y815">
            <v>5048</v>
          </cell>
          <cell r="Z815">
            <v>752291</v>
          </cell>
          <cell r="AA815">
            <v>767064</v>
          </cell>
          <cell r="AB815" t="str">
            <v>ERPL</v>
          </cell>
          <cell r="AC815">
            <v>1101</v>
          </cell>
          <cell r="AD815">
            <v>2</v>
          </cell>
          <cell r="AE815">
            <v>39812</v>
          </cell>
        </row>
        <row r="816">
          <cell r="A816" t="str">
            <v>SMA</v>
          </cell>
          <cell r="B816">
            <v>4</v>
          </cell>
          <cell r="C816" t="str">
            <v>DRMS</v>
          </cell>
          <cell r="D816">
            <v>44</v>
          </cell>
          <cell r="E816">
            <v>2</v>
          </cell>
          <cell r="F816" t="str">
            <v xml:space="preserve">B </v>
          </cell>
          <cell r="G816">
            <v>0</v>
          </cell>
          <cell r="H816">
            <v>123</v>
          </cell>
          <cell r="I816">
            <v>70900</v>
          </cell>
          <cell r="J816">
            <v>0</v>
          </cell>
          <cell r="K816">
            <v>0</v>
          </cell>
          <cell r="L816">
            <v>0</v>
          </cell>
          <cell r="M816">
            <v>0</v>
          </cell>
          <cell r="N816">
            <v>0</v>
          </cell>
          <cell r="O816">
            <v>1476019</v>
          </cell>
          <cell r="P816">
            <v>0</v>
          </cell>
          <cell r="Q816">
            <v>0</v>
          </cell>
          <cell r="R816">
            <v>23226</v>
          </cell>
          <cell r="S816">
            <v>0</v>
          </cell>
          <cell r="T816">
            <v>35764</v>
          </cell>
          <cell r="U816">
            <v>366203</v>
          </cell>
          <cell r="V816">
            <v>0</v>
          </cell>
          <cell r="W816">
            <v>0</v>
          </cell>
          <cell r="X816">
            <v>0</v>
          </cell>
          <cell r="Y816">
            <v>62280</v>
          </cell>
          <cell r="Z816">
            <v>1476019</v>
          </cell>
          <cell r="AA816">
            <v>1597289</v>
          </cell>
          <cell r="AB816" t="str">
            <v>ERPL</v>
          </cell>
          <cell r="AC816">
            <v>1101</v>
          </cell>
          <cell r="AD816">
            <v>2</v>
          </cell>
          <cell r="AE816">
            <v>69755</v>
          </cell>
        </row>
        <row r="817">
          <cell r="A817" t="str">
            <v>SMA</v>
          </cell>
          <cell r="B817">
            <v>4</v>
          </cell>
          <cell r="C817" t="str">
            <v>DRMS</v>
          </cell>
          <cell r="D817">
            <v>44</v>
          </cell>
          <cell r="E817">
            <v>3</v>
          </cell>
          <cell r="F817" t="str">
            <v>A4</v>
          </cell>
          <cell r="G817">
            <v>20</v>
          </cell>
          <cell r="H817">
            <v>13</v>
          </cell>
          <cell r="I817">
            <v>157439</v>
          </cell>
          <cell r="J817">
            <v>0</v>
          </cell>
          <cell r="K817">
            <v>0</v>
          </cell>
          <cell r="L817">
            <v>633</v>
          </cell>
          <cell r="M817">
            <v>0</v>
          </cell>
          <cell r="N817">
            <v>0</v>
          </cell>
          <cell r="O817">
            <v>1806561</v>
          </cell>
          <cell r="P817">
            <v>495429</v>
          </cell>
          <cell r="Q817">
            <v>66679</v>
          </cell>
          <cell r="R817">
            <v>8391</v>
          </cell>
          <cell r="S817">
            <v>0</v>
          </cell>
          <cell r="T817">
            <v>0</v>
          </cell>
          <cell r="U817">
            <v>597648</v>
          </cell>
          <cell r="V817">
            <v>0</v>
          </cell>
          <cell r="W817">
            <v>21915</v>
          </cell>
          <cell r="X817">
            <v>0</v>
          </cell>
          <cell r="Y817">
            <v>25240</v>
          </cell>
          <cell r="Z817">
            <v>2390584</v>
          </cell>
          <cell r="AA817">
            <v>2424215</v>
          </cell>
          <cell r="AB817" t="str">
            <v>ERPL</v>
          </cell>
          <cell r="AC817">
            <v>1101</v>
          </cell>
          <cell r="AD817">
            <v>2</v>
          </cell>
          <cell r="AE817">
            <v>157439</v>
          </cell>
        </row>
        <row r="818">
          <cell r="A818" t="str">
            <v>SMA</v>
          </cell>
          <cell r="B818">
            <v>4</v>
          </cell>
          <cell r="C818" t="str">
            <v>DRMS</v>
          </cell>
          <cell r="D818">
            <v>44</v>
          </cell>
          <cell r="E818">
            <v>3</v>
          </cell>
          <cell r="F818" t="str">
            <v xml:space="preserve">B </v>
          </cell>
          <cell r="G818">
            <v>0</v>
          </cell>
          <cell r="H818">
            <v>1618</v>
          </cell>
          <cell r="I818">
            <v>394542</v>
          </cell>
          <cell r="J818">
            <v>0</v>
          </cell>
          <cell r="K818">
            <v>0</v>
          </cell>
          <cell r="L818">
            <v>0</v>
          </cell>
          <cell r="M818">
            <v>0</v>
          </cell>
          <cell r="N818">
            <v>0</v>
          </cell>
          <cell r="O818">
            <v>8215568</v>
          </cell>
          <cell r="P818">
            <v>0</v>
          </cell>
          <cell r="Q818">
            <v>0</v>
          </cell>
          <cell r="R818">
            <v>122718</v>
          </cell>
          <cell r="S818">
            <v>0</v>
          </cell>
          <cell r="T818">
            <v>190893</v>
          </cell>
          <cell r="U818">
            <v>2031758</v>
          </cell>
          <cell r="V818">
            <v>0</v>
          </cell>
          <cell r="W818">
            <v>0</v>
          </cell>
          <cell r="X818">
            <v>0</v>
          </cell>
          <cell r="Y818">
            <v>487114</v>
          </cell>
          <cell r="Z818">
            <v>8215568</v>
          </cell>
          <cell r="AA818">
            <v>9016293</v>
          </cell>
          <cell r="AB818" t="str">
            <v>ERPL</v>
          </cell>
          <cell r="AC818">
            <v>1101</v>
          </cell>
          <cell r="AD818">
            <v>2</v>
          </cell>
          <cell r="AE818">
            <v>384086</v>
          </cell>
        </row>
        <row r="819">
          <cell r="A819" t="str">
            <v>SMA</v>
          </cell>
          <cell r="B819">
            <v>4</v>
          </cell>
          <cell r="C819" t="str">
            <v>DRMS</v>
          </cell>
          <cell r="D819">
            <v>44</v>
          </cell>
          <cell r="E819">
            <v>4</v>
          </cell>
          <cell r="F819" t="str">
            <v>A4</v>
          </cell>
          <cell r="G819">
            <v>21</v>
          </cell>
          <cell r="H819">
            <v>1</v>
          </cell>
          <cell r="I819">
            <v>123703</v>
          </cell>
          <cell r="J819">
            <v>12337</v>
          </cell>
          <cell r="K819">
            <v>111366</v>
          </cell>
          <cell r="L819">
            <v>272</v>
          </cell>
          <cell r="M819">
            <v>272</v>
          </cell>
          <cell r="N819">
            <v>0</v>
          </cell>
          <cell r="O819">
            <v>997232</v>
          </cell>
          <cell r="P819">
            <v>126752</v>
          </cell>
          <cell r="Q819">
            <v>254913</v>
          </cell>
          <cell r="R819">
            <v>31168</v>
          </cell>
          <cell r="S819">
            <v>0</v>
          </cell>
          <cell r="T819">
            <v>0</v>
          </cell>
          <cell r="U819">
            <v>0</v>
          </cell>
          <cell r="V819">
            <v>0</v>
          </cell>
          <cell r="W819">
            <v>26096</v>
          </cell>
          <cell r="X819">
            <v>0</v>
          </cell>
          <cell r="Y819">
            <v>0</v>
          </cell>
          <cell r="Z819">
            <v>1404993</v>
          </cell>
          <cell r="AA819">
            <v>1436161</v>
          </cell>
          <cell r="AB819" t="str">
            <v>ERPL</v>
          </cell>
          <cell r="AC819">
            <v>1101</v>
          </cell>
          <cell r="AD819">
            <v>2</v>
          </cell>
          <cell r="AE819">
            <v>123703</v>
          </cell>
        </row>
        <row r="820">
          <cell r="A820" t="str">
            <v>SMA</v>
          </cell>
          <cell r="B820">
            <v>4</v>
          </cell>
          <cell r="C820" t="str">
            <v>DRMS</v>
          </cell>
          <cell r="D820">
            <v>44</v>
          </cell>
          <cell r="E820">
            <v>4</v>
          </cell>
          <cell r="F820" t="str">
            <v>A4</v>
          </cell>
          <cell r="G820">
            <v>20</v>
          </cell>
          <cell r="H820">
            <v>4</v>
          </cell>
          <cell r="I820">
            <v>4193</v>
          </cell>
          <cell r="J820">
            <v>0</v>
          </cell>
          <cell r="K820">
            <v>0</v>
          </cell>
          <cell r="L820">
            <v>62</v>
          </cell>
          <cell r="M820">
            <v>0</v>
          </cell>
          <cell r="N820">
            <v>0</v>
          </cell>
          <cell r="O820">
            <v>32475</v>
          </cell>
          <cell r="P820">
            <v>32736</v>
          </cell>
          <cell r="Q820">
            <v>697</v>
          </cell>
          <cell r="R820">
            <v>319</v>
          </cell>
          <cell r="S820">
            <v>0</v>
          </cell>
          <cell r="T820">
            <v>0</v>
          </cell>
          <cell r="U820">
            <v>0</v>
          </cell>
          <cell r="V820">
            <v>0</v>
          </cell>
          <cell r="W820">
            <v>1056</v>
          </cell>
          <cell r="X820">
            <v>0</v>
          </cell>
          <cell r="Y820">
            <v>0</v>
          </cell>
          <cell r="Z820">
            <v>66964</v>
          </cell>
          <cell r="AA820">
            <v>67283</v>
          </cell>
          <cell r="AB820" t="str">
            <v>ERPL</v>
          </cell>
          <cell r="AC820">
            <v>1101</v>
          </cell>
          <cell r="AD820">
            <v>2</v>
          </cell>
          <cell r="AE820">
            <v>4193</v>
          </cell>
        </row>
        <row r="821">
          <cell r="A821" t="str">
            <v>SMA</v>
          </cell>
          <cell r="B821">
            <v>4</v>
          </cell>
          <cell r="C821" t="str">
            <v>DRMS</v>
          </cell>
          <cell r="D821">
            <v>44</v>
          </cell>
          <cell r="E821">
            <v>4</v>
          </cell>
          <cell r="F821" t="str">
            <v xml:space="preserve">B </v>
          </cell>
          <cell r="G821">
            <v>0</v>
          </cell>
          <cell r="H821">
            <v>341</v>
          </cell>
          <cell r="I821">
            <v>199149</v>
          </cell>
          <cell r="J821">
            <v>0</v>
          </cell>
          <cell r="K821">
            <v>0</v>
          </cell>
          <cell r="L821">
            <v>0</v>
          </cell>
          <cell r="M821">
            <v>0</v>
          </cell>
          <cell r="N821">
            <v>0</v>
          </cell>
          <cell r="O821">
            <v>1947863</v>
          </cell>
          <cell r="P821">
            <v>0</v>
          </cell>
          <cell r="Q821">
            <v>0</v>
          </cell>
          <cell r="R821">
            <v>34</v>
          </cell>
          <cell r="S821">
            <v>0</v>
          </cell>
          <cell r="T821">
            <v>72696</v>
          </cell>
          <cell r="U821">
            <v>0</v>
          </cell>
          <cell r="V821">
            <v>566</v>
          </cell>
          <cell r="W821">
            <v>0</v>
          </cell>
          <cell r="X821">
            <v>0</v>
          </cell>
          <cell r="Y821">
            <v>0</v>
          </cell>
          <cell r="Z821">
            <v>1947863</v>
          </cell>
          <cell r="AA821">
            <v>2021159</v>
          </cell>
          <cell r="AB821" t="str">
            <v>ERPL</v>
          </cell>
          <cell r="AC821">
            <v>1101</v>
          </cell>
          <cell r="AD821">
            <v>2</v>
          </cell>
          <cell r="AE821">
            <v>197133</v>
          </cell>
        </row>
        <row r="822">
          <cell r="A822" t="str">
            <v>SMA</v>
          </cell>
          <cell r="B822">
            <v>4</v>
          </cell>
          <cell r="C822" t="str">
            <v>DRMS</v>
          </cell>
          <cell r="D822">
            <v>44</v>
          </cell>
          <cell r="E822">
            <v>5</v>
          </cell>
          <cell r="F822" t="str">
            <v>A4</v>
          </cell>
          <cell r="G822">
            <v>20</v>
          </cell>
          <cell r="H822">
            <v>7</v>
          </cell>
          <cell r="I822">
            <v>51886</v>
          </cell>
          <cell r="J822">
            <v>0</v>
          </cell>
          <cell r="K822">
            <v>0</v>
          </cell>
          <cell r="L822">
            <v>196</v>
          </cell>
          <cell r="M822">
            <v>0</v>
          </cell>
          <cell r="N822">
            <v>0</v>
          </cell>
          <cell r="O822">
            <v>523158</v>
          </cell>
          <cell r="P822">
            <v>138141</v>
          </cell>
          <cell r="Q822">
            <v>14094</v>
          </cell>
          <cell r="R822">
            <v>520</v>
          </cell>
          <cell r="S822">
            <v>0</v>
          </cell>
          <cell r="T822">
            <v>0</v>
          </cell>
          <cell r="U822">
            <v>102128</v>
          </cell>
          <cell r="V822">
            <v>0</v>
          </cell>
          <cell r="W822">
            <v>3326</v>
          </cell>
          <cell r="X822">
            <v>0</v>
          </cell>
          <cell r="Y822">
            <v>0</v>
          </cell>
          <cell r="Z822">
            <v>678719</v>
          </cell>
          <cell r="AA822">
            <v>679239</v>
          </cell>
          <cell r="AB822" t="str">
            <v>ERPL</v>
          </cell>
          <cell r="AC822">
            <v>1101</v>
          </cell>
          <cell r="AD822">
            <v>2</v>
          </cell>
          <cell r="AE822">
            <v>51886</v>
          </cell>
        </row>
        <row r="823">
          <cell r="A823" t="str">
            <v>SMA</v>
          </cell>
          <cell r="B823">
            <v>4</v>
          </cell>
          <cell r="C823" t="str">
            <v>DRMS</v>
          </cell>
          <cell r="D823">
            <v>44</v>
          </cell>
          <cell r="E823">
            <v>5</v>
          </cell>
          <cell r="F823" t="str">
            <v xml:space="preserve">B </v>
          </cell>
          <cell r="G823">
            <v>0</v>
          </cell>
          <cell r="H823">
            <v>236</v>
          </cell>
          <cell r="I823">
            <v>154354</v>
          </cell>
          <cell r="J823">
            <v>0</v>
          </cell>
          <cell r="K823">
            <v>0</v>
          </cell>
          <cell r="L823">
            <v>0</v>
          </cell>
          <cell r="M823">
            <v>0</v>
          </cell>
          <cell r="N823">
            <v>0</v>
          </cell>
          <cell r="O823">
            <v>3021980</v>
          </cell>
          <cell r="P823">
            <v>0</v>
          </cell>
          <cell r="Q823">
            <v>0</v>
          </cell>
          <cell r="R823">
            <v>55122</v>
          </cell>
          <cell r="S823">
            <v>0</v>
          </cell>
          <cell r="T823">
            <v>2700</v>
          </cell>
          <cell r="U823">
            <v>611921</v>
          </cell>
          <cell r="V823">
            <v>0</v>
          </cell>
          <cell r="W823">
            <v>0</v>
          </cell>
          <cell r="X823">
            <v>0</v>
          </cell>
          <cell r="Y823">
            <v>0</v>
          </cell>
          <cell r="Z823">
            <v>3021980</v>
          </cell>
          <cell r="AA823">
            <v>3079802</v>
          </cell>
          <cell r="AB823" t="str">
            <v>ERPL</v>
          </cell>
          <cell r="AC823">
            <v>1101</v>
          </cell>
          <cell r="AD823">
            <v>2</v>
          </cell>
          <cell r="AE823">
            <v>153312</v>
          </cell>
        </row>
        <row r="824">
          <cell r="A824" t="str">
            <v>SMA</v>
          </cell>
          <cell r="B824">
            <v>4</v>
          </cell>
          <cell r="C824" t="str">
            <v>DRMS</v>
          </cell>
          <cell r="D824">
            <v>44</v>
          </cell>
          <cell r="E824">
            <v>6</v>
          </cell>
          <cell r="F824" t="str">
            <v xml:space="preserve">B </v>
          </cell>
          <cell r="G824">
            <v>0</v>
          </cell>
          <cell r="H824">
            <v>24</v>
          </cell>
          <cell r="I824">
            <v>256674</v>
          </cell>
          <cell r="J824">
            <v>0</v>
          </cell>
          <cell r="K824">
            <v>0</v>
          </cell>
          <cell r="L824">
            <v>0</v>
          </cell>
          <cell r="M824">
            <v>0</v>
          </cell>
          <cell r="N824">
            <v>0</v>
          </cell>
          <cell r="O824">
            <v>3021906</v>
          </cell>
          <cell r="P824">
            <v>0</v>
          </cell>
          <cell r="Q824">
            <v>0</v>
          </cell>
          <cell r="R824">
            <v>56032</v>
          </cell>
          <cell r="S824">
            <v>0</v>
          </cell>
          <cell r="T824">
            <v>0</v>
          </cell>
          <cell r="U824">
            <v>755474</v>
          </cell>
          <cell r="V824">
            <v>0</v>
          </cell>
          <cell r="W824">
            <v>0</v>
          </cell>
          <cell r="X824">
            <v>0</v>
          </cell>
          <cell r="Y824">
            <v>0</v>
          </cell>
          <cell r="Z824">
            <v>3021906</v>
          </cell>
          <cell r="AA824">
            <v>3077938</v>
          </cell>
          <cell r="AB824" t="str">
            <v>ERPL</v>
          </cell>
          <cell r="AC824">
            <v>1101</v>
          </cell>
          <cell r="AD824">
            <v>2</v>
          </cell>
          <cell r="AE824">
            <v>256674</v>
          </cell>
        </row>
        <row r="825">
          <cell r="A825" t="str">
            <v>SMA</v>
          </cell>
          <cell r="B825">
            <v>4</v>
          </cell>
          <cell r="C825" t="str">
            <v>DRMS</v>
          </cell>
          <cell r="D825">
            <v>44</v>
          </cell>
          <cell r="E825">
            <v>7</v>
          </cell>
          <cell r="F825" t="str">
            <v>A4</v>
          </cell>
          <cell r="G825">
            <v>20</v>
          </cell>
          <cell r="H825">
            <v>8</v>
          </cell>
          <cell r="I825">
            <v>311689</v>
          </cell>
          <cell r="J825">
            <v>0</v>
          </cell>
          <cell r="K825">
            <v>0</v>
          </cell>
          <cell r="L825">
            <v>534</v>
          </cell>
          <cell r="M825">
            <v>0</v>
          </cell>
          <cell r="N825">
            <v>0</v>
          </cell>
          <cell r="O825">
            <v>3040006</v>
          </cell>
          <cell r="P825">
            <v>354576</v>
          </cell>
          <cell r="Q825">
            <v>34789</v>
          </cell>
          <cell r="R825">
            <v>24388</v>
          </cell>
          <cell r="S825">
            <v>0</v>
          </cell>
          <cell r="T825">
            <v>185819</v>
          </cell>
          <cell r="U825">
            <v>858339</v>
          </cell>
          <cell r="V825">
            <v>0</v>
          </cell>
          <cell r="W825">
            <v>3984</v>
          </cell>
          <cell r="X825">
            <v>0</v>
          </cell>
          <cell r="Y825">
            <v>0</v>
          </cell>
          <cell r="Z825">
            <v>3433355</v>
          </cell>
          <cell r="AA825">
            <v>3643562</v>
          </cell>
          <cell r="AB825" t="str">
            <v>ERPL</v>
          </cell>
          <cell r="AC825">
            <v>1101</v>
          </cell>
          <cell r="AD825">
            <v>2</v>
          </cell>
          <cell r="AE825">
            <v>311689</v>
          </cell>
        </row>
        <row r="826">
          <cell r="A826" t="str">
            <v>SMA</v>
          </cell>
          <cell r="B826">
            <v>4</v>
          </cell>
          <cell r="C826" t="str">
            <v>DRMS</v>
          </cell>
          <cell r="D826">
            <v>44</v>
          </cell>
          <cell r="E826">
            <v>7</v>
          </cell>
          <cell r="F826" t="str">
            <v xml:space="preserve">B </v>
          </cell>
          <cell r="G826">
            <v>0</v>
          </cell>
          <cell r="H826">
            <v>13</v>
          </cell>
          <cell r="I826">
            <v>49185</v>
          </cell>
          <cell r="J826">
            <v>0</v>
          </cell>
          <cell r="K826">
            <v>0</v>
          </cell>
          <cell r="L826">
            <v>0</v>
          </cell>
          <cell r="M826">
            <v>0</v>
          </cell>
          <cell r="N826">
            <v>0</v>
          </cell>
          <cell r="O826">
            <v>870310</v>
          </cell>
          <cell r="P826">
            <v>0</v>
          </cell>
          <cell r="Q826">
            <v>0</v>
          </cell>
          <cell r="R826">
            <v>23286</v>
          </cell>
          <cell r="S826">
            <v>0</v>
          </cell>
          <cell r="T826">
            <v>0</v>
          </cell>
          <cell r="U826">
            <v>217577</v>
          </cell>
          <cell r="V826">
            <v>0</v>
          </cell>
          <cell r="W826">
            <v>0</v>
          </cell>
          <cell r="X826">
            <v>0</v>
          </cell>
          <cell r="Y826">
            <v>0</v>
          </cell>
          <cell r="Z826">
            <v>870310</v>
          </cell>
          <cell r="AA826">
            <v>893596</v>
          </cell>
          <cell r="AB826" t="str">
            <v>ERPL</v>
          </cell>
          <cell r="AC826">
            <v>1101</v>
          </cell>
          <cell r="AD826">
            <v>2</v>
          </cell>
          <cell r="AE826">
            <v>49185</v>
          </cell>
        </row>
        <row r="827">
          <cell r="A827" t="str">
            <v>SMA</v>
          </cell>
          <cell r="B827">
            <v>4</v>
          </cell>
          <cell r="C827" t="str">
            <v>DRMS</v>
          </cell>
          <cell r="D827">
            <v>44</v>
          </cell>
          <cell r="E827">
            <v>8</v>
          </cell>
          <cell r="F827" t="str">
            <v xml:space="preserve">B </v>
          </cell>
          <cell r="G827">
            <v>0</v>
          </cell>
          <cell r="H827">
            <v>3</v>
          </cell>
          <cell r="I827">
            <v>2127</v>
          </cell>
          <cell r="J827">
            <v>0</v>
          </cell>
          <cell r="K827">
            <v>0</v>
          </cell>
          <cell r="L827">
            <v>0</v>
          </cell>
          <cell r="M827">
            <v>0</v>
          </cell>
          <cell r="N827">
            <v>0</v>
          </cell>
          <cell r="O827">
            <v>44281</v>
          </cell>
          <cell r="P827">
            <v>0</v>
          </cell>
          <cell r="Q827">
            <v>0</v>
          </cell>
          <cell r="R827">
            <v>0</v>
          </cell>
          <cell r="S827">
            <v>0</v>
          </cell>
          <cell r="T827">
            <v>0</v>
          </cell>
          <cell r="U827">
            <v>11070</v>
          </cell>
          <cell r="V827">
            <v>0</v>
          </cell>
          <cell r="W827">
            <v>0</v>
          </cell>
          <cell r="X827">
            <v>0</v>
          </cell>
          <cell r="Y827">
            <v>0</v>
          </cell>
          <cell r="Z827">
            <v>44281</v>
          </cell>
          <cell r="AA827">
            <v>44281</v>
          </cell>
          <cell r="AB827" t="str">
            <v>ERPL</v>
          </cell>
          <cell r="AC827">
            <v>1101</v>
          </cell>
          <cell r="AD827">
            <v>2</v>
          </cell>
          <cell r="AE827">
            <v>2027</v>
          </cell>
        </row>
        <row r="828">
          <cell r="A828" t="str">
            <v>SMA</v>
          </cell>
          <cell r="B828">
            <v>4</v>
          </cell>
          <cell r="C828" t="str">
            <v>DRMS</v>
          </cell>
          <cell r="D828">
            <v>44</v>
          </cell>
          <cell r="E828">
            <v>90</v>
          </cell>
          <cell r="F828" t="str">
            <v>A3</v>
          </cell>
          <cell r="G828">
            <v>26</v>
          </cell>
          <cell r="H828">
            <v>1</v>
          </cell>
          <cell r="I828">
            <v>2536760</v>
          </cell>
          <cell r="J828">
            <v>0</v>
          </cell>
          <cell r="K828">
            <v>0</v>
          </cell>
          <cell r="L828">
            <v>6974</v>
          </cell>
          <cell r="M828">
            <v>0</v>
          </cell>
          <cell r="N828">
            <v>0</v>
          </cell>
          <cell r="O828">
            <v>6623480</v>
          </cell>
          <cell r="P828">
            <v>5439720</v>
          </cell>
          <cell r="Q828">
            <v>0</v>
          </cell>
          <cell r="R828">
            <v>0</v>
          </cell>
          <cell r="S828">
            <v>0</v>
          </cell>
          <cell r="T828">
            <v>0</v>
          </cell>
          <cell r="U828">
            <v>0</v>
          </cell>
          <cell r="V828">
            <v>0</v>
          </cell>
          <cell r="W828">
            <v>0</v>
          </cell>
          <cell r="X828">
            <v>0</v>
          </cell>
          <cell r="Y828">
            <v>0</v>
          </cell>
          <cell r="Z828">
            <v>12063200</v>
          </cell>
          <cell r="AA828">
            <v>12063200</v>
          </cell>
          <cell r="AB828" t="str">
            <v>ERPL</v>
          </cell>
          <cell r="AC828">
            <v>1101</v>
          </cell>
          <cell r="AD828">
            <v>2</v>
          </cell>
          <cell r="AE828">
            <v>2536760</v>
          </cell>
        </row>
        <row r="829">
          <cell r="A829" t="str">
            <v>SMA</v>
          </cell>
          <cell r="B829">
            <v>5</v>
          </cell>
          <cell r="C829" t="str">
            <v>DRMN</v>
          </cell>
          <cell r="D829">
            <v>51</v>
          </cell>
          <cell r="E829">
            <v>1</v>
          </cell>
          <cell r="F829" t="str">
            <v xml:space="preserve">B </v>
          </cell>
          <cell r="G829">
            <v>1</v>
          </cell>
          <cell r="H829">
            <v>14117</v>
          </cell>
          <cell r="I829">
            <v>302672</v>
          </cell>
          <cell r="J829">
            <v>0</v>
          </cell>
          <cell r="K829">
            <v>0</v>
          </cell>
          <cell r="L829">
            <v>0</v>
          </cell>
          <cell r="M829">
            <v>0</v>
          </cell>
          <cell r="N829">
            <v>0</v>
          </cell>
          <cell r="O829">
            <v>4888495</v>
          </cell>
          <cell r="P829">
            <v>0</v>
          </cell>
          <cell r="Q829">
            <v>0</v>
          </cell>
          <cell r="R829">
            <v>36108</v>
          </cell>
          <cell r="S829">
            <v>0</v>
          </cell>
          <cell r="T829">
            <v>262480</v>
          </cell>
          <cell r="U829">
            <v>0</v>
          </cell>
          <cell r="V829">
            <v>63647</v>
          </cell>
          <cell r="W829">
            <v>0</v>
          </cell>
          <cell r="X829">
            <v>0</v>
          </cell>
          <cell r="Y829">
            <v>84486</v>
          </cell>
          <cell r="Z829">
            <v>4888495</v>
          </cell>
          <cell r="AA829">
            <v>5335216</v>
          </cell>
          <cell r="AB829" t="str">
            <v>ERSU</v>
          </cell>
          <cell r="AC829">
            <v>1101</v>
          </cell>
          <cell r="AD829">
            <v>2</v>
          </cell>
          <cell r="AE829">
            <v>234034</v>
          </cell>
        </row>
        <row r="830">
          <cell r="A830" t="str">
            <v>SMA</v>
          </cell>
          <cell r="B830">
            <v>5</v>
          </cell>
          <cell r="C830" t="str">
            <v>DRMN</v>
          </cell>
          <cell r="D830">
            <v>51</v>
          </cell>
          <cell r="E830">
            <v>1</v>
          </cell>
          <cell r="F830" t="str">
            <v xml:space="preserve">B </v>
          </cell>
          <cell r="G830">
            <v>2</v>
          </cell>
          <cell r="H830">
            <v>7456</v>
          </cell>
          <cell r="I830">
            <v>303314</v>
          </cell>
          <cell r="J830">
            <v>0</v>
          </cell>
          <cell r="K830">
            <v>0</v>
          </cell>
          <cell r="L830">
            <v>0</v>
          </cell>
          <cell r="M830">
            <v>0</v>
          </cell>
          <cell r="N830">
            <v>0</v>
          </cell>
          <cell r="O830">
            <v>5882916</v>
          </cell>
          <cell r="P830">
            <v>0</v>
          </cell>
          <cell r="Q830">
            <v>0</v>
          </cell>
          <cell r="R830">
            <v>46068</v>
          </cell>
          <cell r="S830">
            <v>0</v>
          </cell>
          <cell r="T830">
            <v>81136</v>
          </cell>
          <cell r="U830">
            <v>999810</v>
          </cell>
          <cell r="V830">
            <v>37418</v>
          </cell>
          <cell r="W830">
            <v>0</v>
          </cell>
          <cell r="X830">
            <v>0</v>
          </cell>
          <cell r="Y830">
            <v>82199</v>
          </cell>
          <cell r="Z830">
            <v>5882916</v>
          </cell>
          <cell r="AA830">
            <v>6129737</v>
          </cell>
          <cell r="AB830" t="str">
            <v>ERSU</v>
          </cell>
          <cell r="AC830">
            <v>1101</v>
          </cell>
          <cell r="AD830">
            <v>2</v>
          </cell>
          <cell r="AE830">
            <v>303314</v>
          </cell>
        </row>
        <row r="831">
          <cell r="A831" t="str">
            <v>SMA</v>
          </cell>
          <cell r="B831">
            <v>5</v>
          </cell>
          <cell r="C831" t="str">
            <v>DRMN</v>
          </cell>
          <cell r="D831">
            <v>51</v>
          </cell>
          <cell r="E831">
            <v>1</v>
          </cell>
          <cell r="F831" t="str">
            <v xml:space="preserve">B </v>
          </cell>
          <cell r="G831">
            <v>3</v>
          </cell>
          <cell r="H831">
            <v>12880</v>
          </cell>
          <cell r="I831">
            <v>897241</v>
          </cell>
          <cell r="J831">
            <v>0</v>
          </cell>
          <cell r="K831">
            <v>0</v>
          </cell>
          <cell r="L831">
            <v>0</v>
          </cell>
          <cell r="M831">
            <v>0</v>
          </cell>
          <cell r="N831">
            <v>0</v>
          </cell>
          <cell r="O831">
            <v>17403987</v>
          </cell>
          <cell r="P831">
            <v>0</v>
          </cell>
          <cell r="Q831">
            <v>0</v>
          </cell>
          <cell r="R831">
            <v>132597</v>
          </cell>
          <cell r="S831">
            <v>0</v>
          </cell>
          <cell r="T831">
            <v>190669</v>
          </cell>
          <cell r="U831">
            <v>2958720</v>
          </cell>
          <cell r="V831">
            <v>77463</v>
          </cell>
          <cell r="W831">
            <v>0</v>
          </cell>
          <cell r="X831">
            <v>0</v>
          </cell>
          <cell r="Y831">
            <v>798348</v>
          </cell>
          <cell r="Z831">
            <v>17403987</v>
          </cell>
          <cell r="AA831">
            <v>18603064</v>
          </cell>
          <cell r="AB831" t="str">
            <v>ERSU</v>
          </cell>
          <cell r="AC831">
            <v>1101</v>
          </cell>
          <cell r="AD831">
            <v>2</v>
          </cell>
          <cell r="AE831">
            <v>895407</v>
          </cell>
        </row>
        <row r="832">
          <cell r="A832" t="str">
            <v>SMA</v>
          </cell>
          <cell r="B832">
            <v>5</v>
          </cell>
          <cell r="C832" t="str">
            <v>DRMN</v>
          </cell>
          <cell r="D832">
            <v>51</v>
          </cell>
          <cell r="E832">
            <v>1</v>
          </cell>
          <cell r="F832" t="str">
            <v xml:space="preserve">B </v>
          </cell>
          <cell r="G832">
            <v>4</v>
          </cell>
          <cell r="H832">
            <v>2085</v>
          </cell>
          <cell r="I832">
            <v>246987</v>
          </cell>
          <cell r="J832">
            <v>0</v>
          </cell>
          <cell r="K832">
            <v>0</v>
          </cell>
          <cell r="L832">
            <v>0</v>
          </cell>
          <cell r="M832">
            <v>0</v>
          </cell>
          <cell r="N832">
            <v>0</v>
          </cell>
          <cell r="O832">
            <v>4790704</v>
          </cell>
          <cell r="P832">
            <v>0</v>
          </cell>
          <cell r="Q832">
            <v>0</v>
          </cell>
          <cell r="R832">
            <v>50219</v>
          </cell>
          <cell r="S832">
            <v>0</v>
          </cell>
          <cell r="T832">
            <v>75356</v>
          </cell>
          <cell r="U832">
            <v>814432</v>
          </cell>
          <cell r="V832">
            <v>9590</v>
          </cell>
          <cell r="W832">
            <v>0</v>
          </cell>
          <cell r="X832">
            <v>0</v>
          </cell>
          <cell r="Y832">
            <v>185639</v>
          </cell>
          <cell r="Z832">
            <v>4790704</v>
          </cell>
          <cell r="AA832">
            <v>5111508</v>
          </cell>
          <cell r="AB832" t="str">
            <v>ERSU</v>
          </cell>
          <cell r="AC832">
            <v>1101</v>
          </cell>
          <cell r="AD832">
            <v>2</v>
          </cell>
          <cell r="AE832">
            <v>246987</v>
          </cell>
        </row>
        <row r="833">
          <cell r="A833" t="str">
            <v>SMA</v>
          </cell>
          <cell r="B833">
            <v>5</v>
          </cell>
          <cell r="C833" t="str">
            <v>DRMN</v>
          </cell>
          <cell r="D833">
            <v>51</v>
          </cell>
          <cell r="E833">
            <v>1</v>
          </cell>
          <cell r="F833" t="str">
            <v xml:space="preserve">B </v>
          </cell>
          <cell r="G833">
            <v>5</v>
          </cell>
          <cell r="H833">
            <v>561</v>
          </cell>
          <cell r="I833">
            <v>94648</v>
          </cell>
          <cell r="J833">
            <v>0</v>
          </cell>
          <cell r="K833">
            <v>0</v>
          </cell>
          <cell r="L833">
            <v>0</v>
          </cell>
          <cell r="M833">
            <v>0</v>
          </cell>
          <cell r="N833">
            <v>0</v>
          </cell>
          <cell r="O833">
            <v>1835728</v>
          </cell>
          <cell r="P833">
            <v>0</v>
          </cell>
          <cell r="Q833">
            <v>0</v>
          </cell>
          <cell r="R833">
            <v>17135</v>
          </cell>
          <cell r="S833">
            <v>0</v>
          </cell>
          <cell r="T833">
            <v>18118</v>
          </cell>
          <cell r="U833">
            <v>312080</v>
          </cell>
          <cell r="V833">
            <v>2447</v>
          </cell>
          <cell r="W833">
            <v>0</v>
          </cell>
          <cell r="X833">
            <v>0</v>
          </cell>
          <cell r="Y833">
            <v>82655</v>
          </cell>
          <cell r="Z833">
            <v>1835728</v>
          </cell>
          <cell r="AA833">
            <v>1956083</v>
          </cell>
          <cell r="AB833" t="str">
            <v>ERSU</v>
          </cell>
          <cell r="AC833">
            <v>1101</v>
          </cell>
          <cell r="AD833">
            <v>2</v>
          </cell>
          <cell r="AE833">
            <v>94648</v>
          </cell>
        </row>
        <row r="834">
          <cell r="A834" t="str">
            <v>SMA</v>
          </cell>
          <cell r="B834">
            <v>5</v>
          </cell>
          <cell r="C834" t="str">
            <v>DRMN</v>
          </cell>
          <cell r="D834">
            <v>51</v>
          </cell>
          <cell r="E834">
            <v>1</v>
          </cell>
          <cell r="F834" t="str">
            <v xml:space="preserve">B </v>
          </cell>
          <cell r="G834">
            <v>6</v>
          </cell>
          <cell r="H834">
            <v>318</v>
          </cell>
          <cell r="I834">
            <v>72520</v>
          </cell>
          <cell r="J834">
            <v>0</v>
          </cell>
          <cell r="K834">
            <v>0</v>
          </cell>
          <cell r="L834">
            <v>0</v>
          </cell>
          <cell r="M834">
            <v>0</v>
          </cell>
          <cell r="N834">
            <v>0</v>
          </cell>
          <cell r="O834">
            <v>1406642</v>
          </cell>
          <cell r="P834">
            <v>0</v>
          </cell>
          <cell r="Q834">
            <v>0</v>
          </cell>
          <cell r="R834">
            <v>14567</v>
          </cell>
          <cell r="S834">
            <v>0</v>
          </cell>
          <cell r="T834">
            <v>35304</v>
          </cell>
          <cell r="U834">
            <v>239183</v>
          </cell>
          <cell r="V834">
            <v>752</v>
          </cell>
          <cell r="W834">
            <v>0</v>
          </cell>
          <cell r="X834">
            <v>0</v>
          </cell>
          <cell r="Y834">
            <v>46650</v>
          </cell>
          <cell r="Z834">
            <v>1406642</v>
          </cell>
          <cell r="AA834">
            <v>1503915</v>
          </cell>
          <cell r="AB834" t="str">
            <v>ERSU</v>
          </cell>
          <cell r="AC834">
            <v>1101</v>
          </cell>
          <cell r="AD834">
            <v>2</v>
          </cell>
          <cell r="AE834">
            <v>72520</v>
          </cell>
        </row>
        <row r="835">
          <cell r="A835" t="str">
            <v>SMA</v>
          </cell>
          <cell r="B835">
            <v>5</v>
          </cell>
          <cell r="C835" t="str">
            <v>DRMN</v>
          </cell>
          <cell r="D835">
            <v>51</v>
          </cell>
          <cell r="E835">
            <v>1</v>
          </cell>
          <cell r="F835" t="str">
            <v xml:space="preserve">B </v>
          </cell>
          <cell r="G835">
            <v>7</v>
          </cell>
          <cell r="H835">
            <v>94</v>
          </cell>
          <cell r="I835">
            <v>28388</v>
          </cell>
          <cell r="J835">
            <v>0</v>
          </cell>
          <cell r="K835">
            <v>0</v>
          </cell>
          <cell r="L835">
            <v>0</v>
          </cell>
          <cell r="M835">
            <v>0</v>
          </cell>
          <cell r="N835">
            <v>0</v>
          </cell>
          <cell r="O835">
            <v>571308</v>
          </cell>
          <cell r="P835">
            <v>0</v>
          </cell>
          <cell r="Q835">
            <v>0</v>
          </cell>
          <cell r="R835">
            <v>6118</v>
          </cell>
          <cell r="S835">
            <v>0</v>
          </cell>
          <cell r="T835">
            <v>8833</v>
          </cell>
          <cell r="U835">
            <v>114300</v>
          </cell>
          <cell r="V835">
            <v>189</v>
          </cell>
          <cell r="W835">
            <v>0</v>
          </cell>
          <cell r="X835">
            <v>0</v>
          </cell>
          <cell r="Y835">
            <v>23917</v>
          </cell>
          <cell r="Z835">
            <v>571308</v>
          </cell>
          <cell r="AA835">
            <v>610365</v>
          </cell>
          <cell r="AB835" t="str">
            <v>ERSU</v>
          </cell>
          <cell r="AC835">
            <v>1101</v>
          </cell>
          <cell r="AD835">
            <v>2</v>
          </cell>
          <cell r="AE835">
            <v>28388</v>
          </cell>
        </row>
        <row r="836">
          <cell r="A836" t="str">
            <v>SMA</v>
          </cell>
          <cell r="B836">
            <v>5</v>
          </cell>
          <cell r="C836" t="str">
            <v>DRMN</v>
          </cell>
          <cell r="D836">
            <v>51</v>
          </cell>
          <cell r="E836">
            <v>1</v>
          </cell>
          <cell r="F836" t="str">
            <v xml:space="preserve">B </v>
          </cell>
          <cell r="G836">
            <v>8</v>
          </cell>
          <cell r="H836">
            <v>25</v>
          </cell>
          <cell r="I836">
            <v>8404</v>
          </cell>
          <cell r="J836">
            <v>0</v>
          </cell>
          <cell r="K836">
            <v>0</v>
          </cell>
          <cell r="L836">
            <v>0</v>
          </cell>
          <cell r="M836">
            <v>0</v>
          </cell>
          <cell r="N836">
            <v>0</v>
          </cell>
          <cell r="O836">
            <v>171722</v>
          </cell>
          <cell r="P836">
            <v>0</v>
          </cell>
          <cell r="Q836">
            <v>0</v>
          </cell>
          <cell r="R836">
            <v>2434</v>
          </cell>
          <cell r="S836">
            <v>0</v>
          </cell>
          <cell r="T836">
            <v>1734</v>
          </cell>
          <cell r="U836">
            <v>34354</v>
          </cell>
          <cell r="V836">
            <v>94</v>
          </cell>
          <cell r="W836">
            <v>0</v>
          </cell>
          <cell r="X836">
            <v>0</v>
          </cell>
          <cell r="Y836">
            <v>913</v>
          </cell>
          <cell r="Z836">
            <v>171722</v>
          </cell>
          <cell r="AA836">
            <v>176897</v>
          </cell>
          <cell r="AB836" t="str">
            <v>ERSU</v>
          </cell>
          <cell r="AC836">
            <v>1101</v>
          </cell>
          <cell r="AD836">
            <v>2</v>
          </cell>
          <cell r="AE836">
            <v>8404</v>
          </cell>
        </row>
        <row r="837">
          <cell r="A837" t="str">
            <v>SMA</v>
          </cell>
          <cell r="B837">
            <v>5</v>
          </cell>
          <cell r="C837" t="str">
            <v>DRMN</v>
          </cell>
          <cell r="D837">
            <v>51</v>
          </cell>
          <cell r="E837">
            <v>1</v>
          </cell>
          <cell r="F837" t="str">
            <v xml:space="preserve">B </v>
          </cell>
          <cell r="G837">
            <v>9</v>
          </cell>
          <cell r="H837">
            <v>38</v>
          </cell>
          <cell r="I837">
            <v>12496</v>
          </cell>
          <cell r="J837">
            <v>0</v>
          </cell>
          <cell r="K837">
            <v>0</v>
          </cell>
          <cell r="L837">
            <v>0</v>
          </cell>
          <cell r="M837">
            <v>0</v>
          </cell>
          <cell r="N837">
            <v>0</v>
          </cell>
          <cell r="O837">
            <v>268196</v>
          </cell>
          <cell r="P837">
            <v>0</v>
          </cell>
          <cell r="Q837">
            <v>0</v>
          </cell>
          <cell r="R837">
            <v>3481</v>
          </cell>
          <cell r="S837">
            <v>0</v>
          </cell>
          <cell r="T837">
            <v>-3961</v>
          </cell>
          <cell r="U837">
            <v>67043</v>
          </cell>
          <cell r="V837">
            <v>0</v>
          </cell>
          <cell r="W837">
            <v>0</v>
          </cell>
          <cell r="X837">
            <v>0</v>
          </cell>
          <cell r="Y837">
            <v>6931</v>
          </cell>
          <cell r="Z837">
            <v>268196</v>
          </cell>
          <cell r="AA837">
            <v>274647</v>
          </cell>
          <cell r="AB837" t="str">
            <v>ERSU</v>
          </cell>
          <cell r="AC837">
            <v>1101</v>
          </cell>
          <cell r="AD837">
            <v>2</v>
          </cell>
          <cell r="AE837">
            <v>12496</v>
          </cell>
        </row>
        <row r="838">
          <cell r="A838" t="str">
            <v>SMA</v>
          </cell>
          <cell r="B838">
            <v>5</v>
          </cell>
          <cell r="C838" t="str">
            <v>DRMN</v>
          </cell>
          <cell r="D838">
            <v>51</v>
          </cell>
          <cell r="E838">
            <v>1</v>
          </cell>
          <cell r="F838" t="str">
            <v xml:space="preserve">B </v>
          </cell>
          <cell r="G838">
            <v>10</v>
          </cell>
          <cell r="H838">
            <v>15</v>
          </cell>
          <cell r="I838">
            <v>145</v>
          </cell>
          <cell r="J838">
            <v>0</v>
          </cell>
          <cell r="K838">
            <v>0</v>
          </cell>
          <cell r="L838">
            <v>0</v>
          </cell>
          <cell r="M838">
            <v>0</v>
          </cell>
          <cell r="N838">
            <v>0</v>
          </cell>
          <cell r="O838">
            <v>3114</v>
          </cell>
          <cell r="P838">
            <v>0</v>
          </cell>
          <cell r="Q838">
            <v>0</v>
          </cell>
          <cell r="R838">
            <v>15</v>
          </cell>
          <cell r="S838">
            <v>0</v>
          </cell>
          <cell r="T838">
            <v>-32</v>
          </cell>
          <cell r="U838">
            <v>781</v>
          </cell>
          <cell r="V838">
            <v>0</v>
          </cell>
          <cell r="W838">
            <v>0</v>
          </cell>
          <cell r="X838">
            <v>0</v>
          </cell>
          <cell r="Y838">
            <v>-4688</v>
          </cell>
          <cell r="Z838">
            <v>3114</v>
          </cell>
          <cell r="AA838">
            <v>-1591</v>
          </cell>
          <cell r="AB838" t="str">
            <v>ERSU</v>
          </cell>
          <cell r="AC838">
            <v>1101</v>
          </cell>
          <cell r="AD838">
            <v>2</v>
          </cell>
          <cell r="AE838">
            <v>145</v>
          </cell>
        </row>
        <row r="839">
          <cell r="A839" t="str">
            <v>SMA</v>
          </cell>
          <cell r="B839">
            <v>5</v>
          </cell>
          <cell r="C839" t="str">
            <v>DRMN</v>
          </cell>
          <cell r="D839">
            <v>51</v>
          </cell>
          <cell r="E839">
            <v>1</v>
          </cell>
          <cell r="F839" t="str">
            <v xml:space="preserve">B </v>
          </cell>
          <cell r="G839">
            <v>11</v>
          </cell>
          <cell r="H839">
            <v>1085</v>
          </cell>
          <cell r="I839">
            <v>23436</v>
          </cell>
          <cell r="J839">
            <v>0</v>
          </cell>
          <cell r="K839">
            <v>0</v>
          </cell>
          <cell r="L839">
            <v>0</v>
          </cell>
          <cell r="M839">
            <v>0</v>
          </cell>
          <cell r="N839">
            <v>0</v>
          </cell>
          <cell r="O839">
            <v>132063</v>
          </cell>
          <cell r="P839">
            <v>0</v>
          </cell>
          <cell r="Q839">
            <v>0</v>
          </cell>
          <cell r="R839">
            <v>1341</v>
          </cell>
          <cell r="S839">
            <v>0</v>
          </cell>
          <cell r="T839">
            <v>12062</v>
          </cell>
          <cell r="U839">
            <v>0</v>
          </cell>
          <cell r="V839">
            <v>3008</v>
          </cell>
          <cell r="W839">
            <v>0</v>
          </cell>
          <cell r="X839">
            <v>0</v>
          </cell>
          <cell r="Y839">
            <v>13673</v>
          </cell>
          <cell r="Z839">
            <v>132063</v>
          </cell>
          <cell r="AA839">
            <v>162147</v>
          </cell>
          <cell r="AB839" t="str">
            <v>ERSU</v>
          </cell>
          <cell r="AC839">
            <v>1101</v>
          </cell>
          <cell r="AD839">
            <v>2</v>
          </cell>
          <cell r="AE839">
            <v>15392</v>
          </cell>
        </row>
        <row r="840">
          <cell r="A840" t="str">
            <v>SMA</v>
          </cell>
          <cell r="B840">
            <v>5</v>
          </cell>
          <cell r="C840" t="str">
            <v>DRMN</v>
          </cell>
          <cell r="D840">
            <v>51</v>
          </cell>
          <cell r="E840">
            <v>1</v>
          </cell>
          <cell r="F840" t="str">
            <v xml:space="preserve">B </v>
          </cell>
          <cell r="G840">
            <v>12</v>
          </cell>
          <cell r="H840">
            <v>549</v>
          </cell>
          <cell r="I840">
            <v>29093</v>
          </cell>
          <cell r="J840">
            <v>0</v>
          </cell>
          <cell r="K840">
            <v>0</v>
          </cell>
          <cell r="L840">
            <v>0</v>
          </cell>
          <cell r="M840">
            <v>0</v>
          </cell>
          <cell r="N840">
            <v>0</v>
          </cell>
          <cell r="O840">
            <v>258879</v>
          </cell>
          <cell r="P840">
            <v>0</v>
          </cell>
          <cell r="Q840">
            <v>0</v>
          </cell>
          <cell r="R840">
            <v>2402</v>
          </cell>
          <cell r="S840">
            <v>0</v>
          </cell>
          <cell r="T840">
            <v>13415</v>
          </cell>
          <cell r="U840">
            <v>44042</v>
          </cell>
          <cell r="V840">
            <v>3008</v>
          </cell>
          <cell r="W840">
            <v>0</v>
          </cell>
          <cell r="X840">
            <v>0</v>
          </cell>
          <cell r="Y840">
            <v>27198</v>
          </cell>
          <cell r="Z840">
            <v>258879</v>
          </cell>
          <cell r="AA840">
            <v>304902</v>
          </cell>
          <cell r="AB840" t="str">
            <v>ERSU</v>
          </cell>
          <cell r="AC840">
            <v>1101</v>
          </cell>
          <cell r="AD840">
            <v>2</v>
          </cell>
          <cell r="AE840">
            <v>29093</v>
          </cell>
        </row>
        <row r="841">
          <cell r="A841" t="str">
            <v>SMA</v>
          </cell>
          <cell r="B841">
            <v>5</v>
          </cell>
          <cell r="C841" t="str">
            <v>DRMN</v>
          </cell>
          <cell r="D841">
            <v>51</v>
          </cell>
          <cell r="E841">
            <v>1</v>
          </cell>
          <cell r="F841" t="str">
            <v xml:space="preserve">B </v>
          </cell>
          <cell r="G841">
            <v>13</v>
          </cell>
          <cell r="H841">
            <v>19</v>
          </cell>
          <cell r="I841">
            <v>2211</v>
          </cell>
          <cell r="J841">
            <v>0</v>
          </cell>
          <cell r="K841">
            <v>0</v>
          </cell>
          <cell r="L841">
            <v>0</v>
          </cell>
          <cell r="M841">
            <v>0</v>
          </cell>
          <cell r="N841">
            <v>0</v>
          </cell>
          <cell r="O841">
            <v>27702</v>
          </cell>
          <cell r="P841">
            <v>0</v>
          </cell>
          <cell r="Q841">
            <v>0</v>
          </cell>
          <cell r="R841">
            <v>188</v>
          </cell>
          <cell r="S841">
            <v>0</v>
          </cell>
          <cell r="T841">
            <v>0</v>
          </cell>
          <cell r="U841">
            <v>4710</v>
          </cell>
          <cell r="V841">
            <v>94</v>
          </cell>
          <cell r="W841">
            <v>0</v>
          </cell>
          <cell r="X841">
            <v>0</v>
          </cell>
          <cell r="Y841">
            <v>2886</v>
          </cell>
          <cell r="Z841">
            <v>27702</v>
          </cell>
          <cell r="AA841">
            <v>30870</v>
          </cell>
          <cell r="AB841" t="str">
            <v>ERSU</v>
          </cell>
          <cell r="AC841">
            <v>1101</v>
          </cell>
          <cell r="AD841">
            <v>2</v>
          </cell>
          <cell r="AE841">
            <v>2211</v>
          </cell>
        </row>
        <row r="842">
          <cell r="A842" t="str">
            <v>SMA</v>
          </cell>
          <cell r="B842">
            <v>5</v>
          </cell>
          <cell r="C842" t="str">
            <v>DRMN</v>
          </cell>
          <cell r="D842">
            <v>51</v>
          </cell>
          <cell r="E842">
            <v>1</v>
          </cell>
          <cell r="F842" t="str">
            <v xml:space="preserve">B </v>
          </cell>
          <cell r="G842">
            <v>14</v>
          </cell>
          <cell r="H842">
            <v>2</v>
          </cell>
          <cell r="I842">
            <v>304</v>
          </cell>
          <cell r="J842">
            <v>0</v>
          </cell>
          <cell r="K842">
            <v>0</v>
          </cell>
          <cell r="L842">
            <v>0</v>
          </cell>
          <cell r="M842">
            <v>0</v>
          </cell>
          <cell r="N842">
            <v>0</v>
          </cell>
          <cell r="O842">
            <v>3897</v>
          </cell>
          <cell r="P842">
            <v>0</v>
          </cell>
          <cell r="Q842">
            <v>0</v>
          </cell>
          <cell r="R842">
            <v>13</v>
          </cell>
          <cell r="S842">
            <v>0</v>
          </cell>
          <cell r="T842">
            <v>0</v>
          </cell>
          <cell r="U842">
            <v>663</v>
          </cell>
          <cell r="V842">
            <v>0</v>
          </cell>
          <cell r="W842">
            <v>0</v>
          </cell>
          <cell r="X842">
            <v>0</v>
          </cell>
          <cell r="Y842">
            <v>0</v>
          </cell>
          <cell r="Z842">
            <v>3897</v>
          </cell>
          <cell r="AA842">
            <v>3910</v>
          </cell>
          <cell r="AB842" t="str">
            <v>ERSU</v>
          </cell>
          <cell r="AC842">
            <v>1101</v>
          </cell>
          <cell r="AD842">
            <v>2</v>
          </cell>
          <cell r="AE842">
            <v>304</v>
          </cell>
        </row>
        <row r="843">
          <cell r="A843" t="str">
            <v>SMA</v>
          </cell>
          <cell r="B843">
            <v>5</v>
          </cell>
          <cell r="C843" t="str">
            <v>DRMN</v>
          </cell>
          <cell r="D843">
            <v>51</v>
          </cell>
          <cell r="E843">
            <v>1</v>
          </cell>
          <cell r="F843" t="str">
            <v xml:space="preserve">B </v>
          </cell>
          <cell r="G843">
            <v>15</v>
          </cell>
          <cell r="H843">
            <v>1</v>
          </cell>
          <cell r="I843">
            <v>-324</v>
          </cell>
          <cell r="J843">
            <v>0</v>
          </cell>
          <cell r="K843">
            <v>0</v>
          </cell>
          <cell r="L843">
            <v>0</v>
          </cell>
          <cell r="M843">
            <v>0</v>
          </cell>
          <cell r="N843">
            <v>0</v>
          </cell>
          <cell r="O843">
            <v>-6954</v>
          </cell>
          <cell r="P843">
            <v>0</v>
          </cell>
          <cell r="Q843">
            <v>0</v>
          </cell>
          <cell r="R843">
            <v>0</v>
          </cell>
          <cell r="S843">
            <v>0</v>
          </cell>
          <cell r="T843">
            <v>0</v>
          </cell>
          <cell r="U843">
            <v>-1738</v>
          </cell>
          <cell r="V843">
            <v>0</v>
          </cell>
          <cell r="W843">
            <v>0</v>
          </cell>
          <cell r="X843">
            <v>0</v>
          </cell>
          <cell r="Y843">
            <v>-1402</v>
          </cell>
          <cell r="Z843">
            <v>-6954</v>
          </cell>
          <cell r="AA843">
            <v>-8356</v>
          </cell>
          <cell r="AB843" t="str">
            <v>ERSU</v>
          </cell>
          <cell r="AC843">
            <v>1101</v>
          </cell>
          <cell r="AD843">
            <v>2</v>
          </cell>
          <cell r="AE843">
            <v>-324</v>
          </cell>
        </row>
        <row r="844">
          <cell r="A844" t="str">
            <v>SMA</v>
          </cell>
          <cell r="B844">
            <v>5</v>
          </cell>
          <cell r="C844" t="str">
            <v>DRMN</v>
          </cell>
          <cell r="D844">
            <v>51</v>
          </cell>
          <cell r="E844">
            <v>2</v>
          </cell>
          <cell r="F844" t="str">
            <v>A4</v>
          </cell>
          <cell r="G844">
            <v>21</v>
          </cell>
          <cell r="H844">
            <v>1</v>
          </cell>
          <cell r="I844">
            <v>57724</v>
          </cell>
          <cell r="J844">
            <v>1702</v>
          </cell>
          <cell r="K844">
            <v>56022</v>
          </cell>
          <cell r="L844">
            <v>340</v>
          </cell>
          <cell r="M844">
            <v>340</v>
          </cell>
          <cell r="N844">
            <v>0</v>
          </cell>
          <cell r="O844">
            <v>466378</v>
          </cell>
          <cell r="P844">
            <v>234827</v>
          </cell>
          <cell r="Q844">
            <v>20230</v>
          </cell>
          <cell r="R844">
            <v>15813</v>
          </cell>
          <cell r="S844">
            <v>0</v>
          </cell>
          <cell r="T844">
            <v>0</v>
          </cell>
          <cell r="U844">
            <v>180359</v>
          </cell>
          <cell r="V844">
            <v>0</v>
          </cell>
          <cell r="W844">
            <v>0</v>
          </cell>
          <cell r="X844">
            <v>0</v>
          </cell>
          <cell r="Y844">
            <v>1726</v>
          </cell>
          <cell r="Z844">
            <v>721435</v>
          </cell>
          <cell r="AA844">
            <v>738974</v>
          </cell>
          <cell r="AB844" t="str">
            <v>ERSU</v>
          </cell>
          <cell r="AC844">
            <v>1101</v>
          </cell>
          <cell r="AD844">
            <v>2</v>
          </cell>
          <cell r="AE844">
            <v>57724</v>
          </cell>
        </row>
        <row r="845">
          <cell r="A845" t="str">
            <v>SMA</v>
          </cell>
          <cell r="B845">
            <v>5</v>
          </cell>
          <cell r="C845" t="str">
            <v>DRMN</v>
          </cell>
          <cell r="D845">
            <v>51</v>
          </cell>
          <cell r="E845">
            <v>2</v>
          </cell>
          <cell r="F845" t="str">
            <v>A4</v>
          </cell>
          <cell r="G845">
            <v>20</v>
          </cell>
          <cell r="H845">
            <v>10</v>
          </cell>
          <cell r="I845">
            <v>120015</v>
          </cell>
          <cell r="J845">
            <v>0</v>
          </cell>
          <cell r="K845">
            <v>0</v>
          </cell>
          <cell r="L845">
            <v>951</v>
          </cell>
          <cell r="M845">
            <v>0</v>
          </cell>
          <cell r="N845">
            <v>0</v>
          </cell>
          <cell r="O845">
            <v>1377134</v>
          </cell>
          <cell r="P845">
            <v>744317</v>
          </cell>
          <cell r="Q845">
            <v>155092</v>
          </cell>
          <cell r="R845">
            <v>34456</v>
          </cell>
          <cell r="S845">
            <v>0</v>
          </cell>
          <cell r="T845">
            <v>221364</v>
          </cell>
          <cell r="U845">
            <v>593010</v>
          </cell>
          <cell r="V845">
            <v>0</v>
          </cell>
          <cell r="W845">
            <v>95485</v>
          </cell>
          <cell r="X845">
            <v>0</v>
          </cell>
          <cell r="Y845">
            <v>12268</v>
          </cell>
          <cell r="Z845">
            <v>2372028</v>
          </cell>
          <cell r="AA845">
            <v>2640116</v>
          </cell>
          <cell r="AB845" t="str">
            <v>ERSU</v>
          </cell>
          <cell r="AC845">
            <v>1101</v>
          </cell>
          <cell r="AD845">
            <v>2</v>
          </cell>
          <cell r="AE845">
            <v>120015</v>
          </cell>
        </row>
        <row r="846">
          <cell r="A846" t="str">
            <v>SMA</v>
          </cell>
          <cell r="B846">
            <v>5</v>
          </cell>
          <cell r="C846" t="str">
            <v>DRMN</v>
          </cell>
          <cell r="D846">
            <v>51</v>
          </cell>
          <cell r="E846">
            <v>2</v>
          </cell>
          <cell r="F846" t="str">
            <v xml:space="preserve">B </v>
          </cell>
          <cell r="G846">
            <v>0</v>
          </cell>
          <cell r="H846">
            <v>250</v>
          </cell>
          <cell r="I846">
            <v>119236</v>
          </cell>
          <cell r="J846">
            <v>0</v>
          </cell>
          <cell r="K846">
            <v>0</v>
          </cell>
          <cell r="L846">
            <v>0</v>
          </cell>
          <cell r="M846">
            <v>0</v>
          </cell>
          <cell r="N846">
            <v>0</v>
          </cell>
          <cell r="O846">
            <v>2484352</v>
          </cell>
          <cell r="P846">
            <v>0</v>
          </cell>
          <cell r="Q846">
            <v>0</v>
          </cell>
          <cell r="R846">
            <v>29103</v>
          </cell>
          <cell r="S846">
            <v>0</v>
          </cell>
          <cell r="T846">
            <v>773198</v>
          </cell>
          <cell r="U846">
            <v>608941</v>
          </cell>
          <cell r="V846">
            <v>94</v>
          </cell>
          <cell r="W846">
            <v>0</v>
          </cell>
          <cell r="X846">
            <v>0</v>
          </cell>
          <cell r="Y846">
            <v>32769</v>
          </cell>
          <cell r="Z846">
            <v>2484352</v>
          </cell>
          <cell r="AA846">
            <v>3319516</v>
          </cell>
          <cell r="AB846" t="str">
            <v>ERSU</v>
          </cell>
          <cell r="AC846">
            <v>1101</v>
          </cell>
          <cell r="AD846">
            <v>2</v>
          </cell>
          <cell r="AE846">
            <v>115734</v>
          </cell>
        </row>
        <row r="847">
          <cell r="A847" t="str">
            <v>SMA</v>
          </cell>
          <cell r="B847">
            <v>5</v>
          </cell>
          <cell r="C847" t="str">
            <v>DRMN</v>
          </cell>
          <cell r="D847">
            <v>51</v>
          </cell>
          <cell r="E847">
            <v>3</v>
          </cell>
          <cell r="F847" t="str">
            <v>A4</v>
          </cell>
          <cell r="G847">
            <v>21</v>
          </cell>
          <cell r="H847">
            <v>2</v>
          </cell>
          <cell r="I847">
            <v>12433</v>
          </cell>
          <cell r="J847">
            <v>970</v>
          </cell>
          <cell r="K847">
            <v>11463</v>
          </cell>
          <cell r="L847">
            <v>110</v>
          </cell>
          <cell r="M847">
            <v>110</v>
          </cell>
          <cell r="N847">
            <v>0</v>
          </cell>
          <cell r="O847">
            <v>133648</v>
          </cell>
          <cell r="P847">
            <v>75973</v>
          </cell>
          <cell r="Q847">
            <v>2764</v>
          </cell>
          <cell r="R847">
            <v>0</v>
          </cell>
          <cell r="S847">
            <v>0</v>
          </cell>
          <cell r="T847">
            <v>0</v>
          </cell>
          <cell r="U847">
            <v>53097</v>
          </cell>
          <cell r="V847">
            <v>0</v>
          </cell>
          <cell r="W847">
            <v>0</v>
          </cell>
          <cell r="X847">
            <v>0</v>
          </cell>
          <cell r="Y847">
            <v>4936</v>
          </cell>
          <cell r="Z847">
            <v>212385</v>
          </cell>
          <cell r="AA847">
            <v>217321</v>
          </cell>
          <cell r="AB847" t="str">
            <v>ERSU</v>
          </cell>
          <cell r="AC847">
            <v>1101</v>
          </cell>
          <cell r="AD847">
            <v>2</v>
          </cell>
          <cell r="AE847">
            <v>12433</v>
          </cell>
        </row>
        <row r="848">
          <cell r="A848" t="str">
            <v>SMA</v>
          </cell>
          <cell r="B848">
            <v>5</v>
          </cell>
          <cell r="C848" t="str">
            <v>DRMN</v>
          </cell>
          <cell r="D848">
            <v>51</v>
          </cell>
          <cell r="E848">
            <v>3</v>
          </cell>
          <cell r="F848" t="str">
            <v>A4</v>
          </cell>
          <cell r="G848">
            <v>20</v>
          </cell>
          <cell r="H848">
            <v>2</v>
          </cell>
          <cell r="I848">
            <v>35055</v>
          </cell>
          <cell r="J848">
            <v>0</v>
          </cell>
          <cell r="K848">
            <v>0</v>
          </cell>
          <cell r="L848">
            <v>110</v>
          </cell>
          <cell r="M848">
            <v>0</v>
          </cell>
          <cell r="N848">
            <v>0</v>
          </cell>
          <cell r="O848">
            <v>402244</v>
          </cell>
          <cell r="P848">
            <v>86093</v>
          </cell>
          <cell r="Q848">
            <v>27665</v>
          </cell>
          <cell r="R848">
            <v>0</v>
          </cell>
          <cell r="S848">
            <v>0</v>
          </cell>
          <cell r="T848">
            <v>0</v>
          </cell>
          <cell r="U848">
            <v>129979</v>
          </cell>
          <cell r="V848">
            <v>0</v>
          </cell>
          <cell r="W848">
            <v>3913</v>
          </cell>
          <cell r="X848">
            <v>0</v>
          </cell>
          <cell r="Y848">
            <v>4936</v>
          </cell>
          <cell r="Z848">
            <v>519915</v>
          </cell>
          <cell r="AA848">
            <v>524851</v>
          </cell>
          <cell r="AB848" t="str">
            <v>ERSU</v>
          </cell>
          <cell r="AC848">
            <v>1101</v>
          </cell>
          <cell r="AD848">
            <v>2</v>
          </cell>
          <cell r="AE848">
            <v>35055</v>
          </cell>
        </row>
        <row r="849">
          <cell r="A849" t="str">
            <v>SMA</v>
          </cell>
          <cell r="B849">
            <v>5</v>
          </cell>
          <cell r="C849" t="str">
            <v>DRMN</v>
          </cell>
          <cell r="D849">
            <v>51</v>
          </cell>
          <cell r="E849">
            <v>3</v>
          </cell>
          <cell r="F849" t="str">
            <v xml:space="preserve">B </v>
          </cell>
          <cell r="G849">
            <v>0</v>
          </cell>
          <cell r="H849">
            <v>2086</v>
          </cell>
          <cell r="I849">
            <v>346368</v>
          </cell>
          <cell r="J849">
            <v>0</v>
          </cell>
          <cell r="K849">
            <v>0</v>
          </cell>
          <cell r="L849">
            <v>0</v>
          </cell>
          <cell r="M849">
            <v>0</v>
          </cell>
          <cell r="N849">
            <v>0</v>
          </cell>
          <cell r="O849">
            <v>7175919</v>
          </cell>
          <cell r="P849">
            <v>0</v>
          </cell>
          <cell r="Q849">
            <v>0</v>
          </cell>
          <cell r="R849">
            <v>84773</v>
          </cell>
          <cell r="S849">
            <v>0</v>
          </cell>
          <cell r="T849">
            <v>351726</v>
          </cell>
          <cell r="U849">
            <v>1765999</v>
          </cell>
          <cell r="V849">
            <v>6024</v>
          </cell>
          <cell r="W849">
            <v>0</v>
          </cell>
          <cell r="X849">
            <v>0</v>
          </cell>
          <cell r="Y849">
            <v>250149</v>
          </cell>
          <cell r="Z849">
            <v>7175919</v>
          </cell>
          <cell r="AA849">
            <v>7868591</v>
          </cell>
          <cell r="AB849" t="str">
            <v>ERSU</v>
          </cell>
          <cell r="AC849">
            <v>1101</v>
          </cell>
          <cell r="AD849">
            <v>2</v>
          </cell>
          <cell r="AE849">
            <v>332363</v>
          </cell>
        </row>
        <row r="850">
          <cell r="A850" t="str">
            <v>SMA</v>
          </cell>
          <cell r="B850">
            <v>5</v>
          </cell>
          <cell r="C850" t="str">
            <v>DRMN</v>
          </cell>
          <cell r="D850">
            <v>51</v>
          </cell>
          <cell r="E850">
            <v>4</v>
          </cell>
          <cell r="F850" t="str">
            <v xml:space="preserve">B </v>
          </cell>
          <cell r="G850">
            <v>0</v>
          </cell>
          <cell r="H850">
            <v>1278</v>
          </cell>
          <cell r="I850">
            <v>190469</v>
          </cell>
          <cell r="J850">
            <v>0</v>
          </cell>
          <cell r="K850">
            <v>0</v>
          </cell>
          <cell r="L850">
            <v>0</v>
          </cell>
          <cell r="M850">
            <v>0</v>
          </cell>
          <cell r="N850">
            <v>0</v>
          </cell>
          <cell r="O850">
            <v>1871863</v>
          </cell>
          <cell r="P850">
            <v>0</v>
          </cell>
          <cell r="Q850">
            <v>0</v>
          </cell>
          <cell r="R850">
            <v>141</v>
          </cell>
          <cell r="S850">
            <v>0</v>
          </cell>
          <cell r="T850">
            <v>209415</v>
          </cell>
          <cell r="U850">
            <v>0</v>
          </cell>
          <cell r="V850">
            <v>106035</v>
          </cell>
          <cell r="W850">
            <v>0</v>
          </cell>
          <cell r="X850">
            <v>0</v>
          </cell>
          <cell r="Y850">
            <v>0</v>
          </cell>
          <cell r="Z850">
            <v>1871863</v>
          </cell>
          <cell r="AA850">
            <v>2187454</v>
          </cell>
          <cell r="AB850" t="str">
            <v>ERSU</v>
          </cell>
          <cell r="AC850">
            <v>1101</v>
          </cell>
          <cell r="AD850">
            <v>2</v>
          </cell>
          <cell r="AE850">
            <v>180658</v>
          </cell>
        </row>
        <row r="851">
          <cell r="A851" t="str">
            <v>SMA</v>
          </cell>
          <cell r="B851">
            <v>5</v>
          </cell>
          <cell r="C851" t="str">
            <v>DRMN</v>
          </cell>
          <cell r="D851">
            <v>51</v>
          </cell>
          <cell r="E851">
            <v>5</v>
          </cell>
          <cell r="F851" t="str">
            <v>A4</v>
          </cell>
          <cell r="G851">
            <v>20</v>
          </cell>
          <cell r="H851">
            <v>3</v>
          </cell>
          <cell r="I851">
            <v>25595</v>
          </cell>
          <cell r="J851">
            <v>0</v>
          </cell>
          <cell r="K851">
            <v>0</v>
          </cell>
          <cell r="L851">
            <v>115</v>
          </cell>
          <cell r="M851">
            <v>0</v>
          </cell>
          <cell r="N851">
            <v>0</v>
          </cell>
          <cell r="O851">
            <v>293695</v>
          </cell>
          <cell r="P851">
            <v>90007</v>
          </cell>
          <cell r="Q851">
            <v>25301</v>
          </cell>
          <cell r="R851">
            <v>2852</v>
          </cell>
          <cell r="S851">
            <v>0</v>
          </cell>
          <cell r="T851">
            <v>0</v>
          </cell>
          <cell r="U851">
            <v>104599</v>
          </cell>
          <cell r="V851">
            <v>0</v>
          </cell>
          <cell r="W851">
            <v>9392</v>
          </cell>
          <cell r="X851">
            <v>0</v>
          </cell>
          <cell r="Y851">
            <v>0</v>
          </cell>
          <cell r="Z851">
            <v>418395</v>
          </cell>
          <cell r="AA851">
            <v>421247</v>
          </cell>
          <cell r="AB851" t="str">
            <v>ERSU</v>
          </cell>
          <cell r="AC851">
            <v>1101</v>
          </cell>
          <cell r="AD851">
            <v>2</v>
          </cell>
          <cell r="AE851">
            <v>25595</v>
          </cell>
        </row>
        <row r="852">
          <cell r="A852" t="str">
            <v>SMA</v>
          </cell>
          <cell r="B852">
            <v>5</v>
          </cell>
          <cell r="C852" t="str">
            <v>DRMN</v>
          </cell>
          <cell r="D852">
            <v>51</v>
          </cell>
          <cell r="E852">
            <v>5</v>
          </cell>
          <cell r="F852" t="str">
            <v xml:space="preserve">B </v>
          </cell>
          <cell r="G852">
            <v>0</v>
          </cell>
          <cell r="H852">
            <v>471</v>
          </cell>
          <cell r="I852">
            <v>91206</v>
          </cell>
          <cell r="J852">
            <v>0</v>
          </cell>
          <cell r="K852">
            <v>0</v>
          </cell>
          <cell r="L852">
            <v>0</v>
          </cell>
          <cell r="M852">
            <v>0</v>
          </cell>
          <cell r="N852">
            <v>0</v>
          </cell>
          <cell r="O852">
            <v>1819473</v>
          </cell>
          <cell r="P852">
            <v>0</v>
          </cell>
          <cell r="Q852">
            <v>0</v>
          </cell>
          <cell r="R852">
            <v>17396</v>
          </cell>
          <cell r="S852">
            <v>0</v>
          </cell>
          <cell r="T852">
            <v>471570</v>
          </cell>
          <cell r="U852">
            <v>392196</v>
          </cell>
          <cell r="V852">
            <v>0</v>
          </cell>
          <cell r="W852">
            <v>0</v>
          </cell>
          <cell r="X852">
            <v>0</v>
          </cell>
          <cell r="Y852">
            <v>0</v>
          </cell>
          <cell r="Z852">
            <v>1819473</v>
          </cell>
          <cell r="AA852">
            <v>2308439</v>
          </cell>
          <cell r="AB852" t="str">
            <v>ERSU</v>
          </cell>
          <cell r="AC852">
            <v>1101</v>
          </cell>
          <cell r="AD852">
            <v>2</v>
          </cell>
          <cell r="AE852">
            <v>88764</v>
          </cell>
        </row>
        <row r="853">
          <cell r="A853" t="str">
            <v>SMA</v>
          </cell>
          <cell r="B853">
            <v>5</v>
          </cell>
          <cell r="C853" t="str">
            <v>DRMN</v>
          </cell>
          <cell r="D853">
            <v>51</v>
          </cell>
          <cell r="E853">
            <v>6</v>
          </cell>
          <cell r="F853" t="str">
            <v xml:space="preserve">B </v>
          </cell>
          <cell r="G853">
            <v>0</v>
          </cell>
          <cell r="H853">
            <v>43</v>
          </cell>
          <cell r="I853">
            <v>443404</v>
          </cell>
          <cell r="J853">
            <v>0</v>
          </cell>
          <cell r="K853">
            <v>0</v>
          </cell>
          <cell r="L853">
            <v>0</v>
          </cell>
          <cell r="M853">
            <v>0</v>
          </cell>
          <cell r="N853">
            <v>0</v>
          </cell>
          <cell r="O853">
            <v>5220348</v>
          </cell>
          <cell r="P853">
            <v>0</v>
          </cell>
          <cell r="Q853">
            <v>0</v>
          </cell>
          <cell r="R853">
            <v>40455</v>
          </cell>
          <cell r="S853">
            <v>0</v>
          </cell>
          <cell r="T853">
            <v>0</v>
          </cell>
          <cell r="U853">
            <v>1305087</v>
          </cell>
          <cell r="V853">
            <v>0</v>
          </cell>
          <cell r="W853">
            <v>0</v>
          </cell>
          <cell r="X853">
            <v>0</v>
          </cell>
          <cell r="Y853">
            <v>0</v>
          </cell>
          <cell r="Z853">
            <v>5220348</v>
          </cell>
          <cell r="AA853">
            <v>5260803</v>
          </cell>
          <cell r="AB853" t="str">
            <v>ERSU</v>
          </cell>
          <cell r="AC853">
            <v>1101</v>
          </cell>
          <cell r="AD853">
            <v>2</v>
          </cell>
          <cell r="AE853">
            <v>443404</v>
          </cell>
        </row>
        <row r="854">
          <cell r="A854" t="str">
            <v>SMA</v>
          </cell>
          <cell r="B854">
            <v>5</v>
          </cell>
          <cell r="C854" t="str">
            <v>DRMN</v>
          </cell>
          <cell r="D854">
            <v>51</v>
          </cell>
          <cell r="E854">
            <v>7</v>
          </cell>
          <cell r="F854" t="str">
            <v>A4</v>
          </cell>
          <cell r="G854">
            <v>22</v>
          </cell>
          <cell r="H854">
            <v>2</v>
          </cell>
          <cell r="I854">
            <v>451171</v>
          </cell>
          <cell r="J854">
            <v>32133</v>
          </cell>
          <cell r="K854">
            <v>419038</v>
          </cell>
          <cell r="L854">
            <v>2484</v>
          </cell>
          <cell r="M854">
            <v>1242</v>
          </cell>
          <cell r="N854">
            <v>1242</v>
          </cell>
          <cell r="O854">
            <v>2670625</v>
          </cell>
          <cell r="P854">
            <v>2914560</v>
          </cell>
          <cell r="Q854">
            <v>253695</v>
          </cell>
          <cell r="R854">
            <v>0</v>
          </cell>
          <cell r="S854">
            <v>0</v>
          </cell>
          <cell r="T854">
            <v>0</v>
          </cell>
          <cell r="U854">
            <v>1462507</v>
          </cell>
          <cell r="V854">
            <v>0</v>
          </cell>
          <cell r="W854">
            <v>11147</v>
          </cell>
          <cell r="X854">
            <v>0</v>
          </cell>
          <cell r="Y854">
            <v>0</v>
          </cell>
          <cell r="Z854">
            <v>5850027</v>
          </cell>
          <cell r="AA854">
            <v>5850027</v>
          </cell>
          <cell r="AB854" t="str">
            <v>ERSU</v>
          </cell>
          <cell r="AC854">
            <v>1101</v>
          </cell>
          <cell r="AD854">
            <v>2</v>
          </cell>
          <cell r="AE854">
            <v>451171</v>
          </cell>
        </row>
        <row r="855">
          <cell r="A855" t="str">
            <v>SMA</v>
          </cell>
          <cell r="B855">
            <v>5</v>
          </cell>
          <cell r="C855" t="str">
            <v>DRMN</v>
          </cell>
          <cell r="D855">
            <v>51</v>
          </cell>
          <cell r="E855">
            <v>7</v>
          </cell>
          <cell r="F855" t="str">
            <v>A4</v>
          </cell>
          <cell r="G855">
            <v>20</v>
          </cell>
          <cell r="H855">
            <v>2</v>
          </cell>
          <cell r="I855">
            <v>289996</v>
          </cell>
          <cell r="J855">
            <v>0</v>
          </cell>
          <cell r="K855">
            <v>0</v>
          </cell>
          <cell r="L855">
            <v>458</v>
          </cell>
          <cell r="M855">
            <v>0</v>
          </cell>
          <cell r="N855">
            <v>0</v>
          </cell>
          <cell r="O855">
            <v>2828427</v>
          </cell>
          <cell r="P855">
            <v>304112</v>
          </cell>
          <cell r="Q855">
            <v>266500</v>
          </cell>
          <cell r="R855">
            <v>0</v>
          </cell>
          <cell r="S855">
            <v>0</v>
          </cell>
          <cell r="T855">
            <v>0</v>
          </cell>
          <cell r="U855">
            <v>856898</v>
          </cell>
          <cell r="V855">
            <v>0</v>
          </cell>
          <cell r="W855">
            <v>28552</v>
          </cell>
          <cell r="X855">
            <v>0</v>
          </cell>
          <cell r="Y855">
            <v>0</v>
          </cell>
          <cell r="Z855">
            <v>3427591</v>
          </cell>
          <cell r="AA855">
            <v>3427591</v>
          </cell>
          <cell r="AB855" t="str">
            <v>ERSU</v>
          </cell>
          <cell r="AC855">
            <v>1101</v>
          </cell>
          <cell r="AD855">
            <v>2</v>
          </cell>
          <cell r="AE855">
            <v>289996</v>
          </cell>
        </row>
        <row r="856">
          <cell r="A856" t="str">
            <v>SMA</v>
          </cell>
          <cell r="B856">
            <v>5</v>
          </cell>
          <cell r="C856" t="str">
            <v>DRMN</v>
          </cell>
          <cell r="D856">
            <v>51</v>
          </cell>
          <cell r="E856">
            <v>7</v>
          </cell>
          <cell r="F856" t="str">
            <v xml:space="preserve">B </v>
          </cell>
          <cell r="G856">
            <v>0</v>
          </cell>
          <cell r="H856">
            <v>11</v>
          </cell>
          <cell r="I856">
            <v>34074</v>
          </cell>
          <cell r="J856">
            <v>0</v>
          </cell>
          <cell r="K856">
            <v>0</v>
          </cell>
          <cell r="L856">
            <v>0</v>
          </cell>
          <cell r="M856">
            <v>0</v>
          </cell>
          <cell r="N856">
            <v>0</v>
          </cell>
          <cell r="O856">
            <v>602926</v>
          </cell>
          <cell r="P856">
            <v>0</v>
          </cell>
          <cell r="Q856">
            <v>0</v>
          </cell>
          <cell r="R856">
            <v>13903</v>
          </cell>
          <cell r="S856">
            <v>0</v>
          </cell>
          <cell r="T856">
            <v>0</v>
          </cell>
          <cell r="U856">
            <v>150731</v>
          </cell>
          <cell r="V856">
            <v>0</v>
          </cell>
          <cell r="W856">
            <v>0</v>
          </cell>
          <cell r="X856">
            <v>0</v>
          </cell>
          <cell r="Y856">
            <v>0</v>
          </cell>
          <cell r="Z856">
            <v>602926</v>
          </cell>
          <cell r="AA856">
            <v>616829</v>
          </cell>
          <cell r="AB856" t="str">
            <v>ERSU</v>
          </cell>
          <cell r="AC856">
            <v>1101</v>
          </cell>
          <cell r="AD856">
            <v>2</v>
          </cell>
          <cell r="AE856">
            <v>33943</v>
          </cell>
        </row>
        <row r="857">
          <cell r="A857" t="str">
            <v>SMA</v>
          </cell>
          <cell r="B857">
            <v>5</v>
          </cell>
          <cell r="C857" t="str">
            <v>DRMN</v>
          </cell>
          <cell r="D857">
            <v>51</v>
          </cell>
          <cell r="E857">
            <v>8</v>
          </cell>
          <cell r="F857" t="str">
            <v xml:space="preserve">B </v>
          </cell>
          <cell r="G857">
            <v>0</v>
          </cell>
          <cell r="H857">
            <v>7</v>
          </cell>
          <cell r="I857">
            <v>4239</v>
          </cell>
          <cell r="J857">
            <v>0</v>
          </cell>
          <cell r="K857">
            <v>0</v>
          </cell>
          <cell r="L857">
            <v>0</v>
          </cell>
          <cell r="M857">
            <v>0</v>
          </cell>
          <cell r="N857">
            <v>0</v>
          </cell>
          <cell r="O857">
            <v>88247</v>
          </cell>
          <cell r="P857">
            <v>0</v>
          </cell>
          <cell r="Q857">
            <v>0</v>
          </cell>
          <cell r="R857">
            <v>0</v>
          </cell>
          <cell r="S857">
            <v>0</v>
          </cell>
          <cell r="T857">
            <v>0</v>
          </cell>
          <cell r="U857">
            <v>22061</v>
          </cell>
          <cell r="V857">
            <v>0</v>
          </cell>
          <cell r="W857">
            <v>0</v>
          </cell>
          <cell r="X857">
            <v>0</v>
          </cell>
          <cell r="Y857">
            <v>0</v>
          </cell>
          <cell r="Z857">
            <v>88247</v>
          </cell>
          <cell r="AA857">
            <v>88247</v>
          </cell>
          <cell r="AB857" t="str">
            <v>ERSU</v>
          </cell>
          <cell r="AC857">
            <v>1101</v>
          </cell>
          <cell r="AD857">
            <v>2</v>
          </cell>
          <cell r="AE857">
            <v>4109</v>
          </cell>
        </row>
        <row r="858">
          <cell r="A858" t="str">
            <v>SMA</v>
          </cell>
          <cell r="B858">
            <v>5</v>
          </cell>
          <cell r="C858" t="str">
            <v>DRMN</v>
          </cell>
          <cell r="D858">
            <v>51</v>
          </cell>
          <cell r="E858">
            <v>90</v>
          </cell>
          <cell r="F858" t="str">
            <v>A4</v>
          </cell>
          <cell r="G858">
            <v>20</v>
          </cell>
          <cell r="H858">
            <v>4</v>
          </cell>
          <cell r="I858">
            <v>232936</v>
          </cell>
          <cell r="J858">
            <v>0</v>
          </cell>
          <cell r="K858">
            <v>0</v>
          </cell>
          <cell r="L858">
            <v>1036</v>
          </cell>
          <cell r="M858">
            <v>0</v>
          </cell>
          <cell r="N858">
            <v>0</v>
          </cell>
          <cell r="O858">
            <v>618678</v>
          </cell>
          <cell r="P858">
            <v>889924</v>
          </cell>
          <cell r="Q858">
            <v>0</v>
          </cell>
          <cell r="R858">
            <v>0</v>
          </cell>
          <cell r="S858">
            <v>0</v>
          </cell>
          <cell r="T858">
            <v>0</v>
          </cell>
          <cell r="U858">
            <v>0</v>
          </cell>
          <cell r="V858">
            <v>0</v>
          </cell>
          <cell r="W858">
            <v>0</v>
          </cell>
          <cell r="X858">
            <v>0</v>
          </cell>
          <cell r="Y858">
            <v>0</v>
          </cell>
          <cell r="Z858">
            <v>1508602</v>
          </cell>
          <cell r="AA858">
            <v>1508602</v>
          </cell>
          <cell r="AB858" t="str">
            <v>ERSU</v>
          </cell>
          <cell r="AC858">
            <v>1101</v>
          </cell>
          <cell r="AD858">
            <v>2</v>
          </cell>
          <cell r="AE858">
            <v>232936</v>
          </cell>
        </row>
        <row r="859">
          <cell r="A859" t="str">
            <v>SMA</v>
          </cell>
          <cell r="B859">
            <v>5</v>
          </cell>
          <cell r="C859" t="str">
            <v>DRMN</v>
          </cell>
          <cell r="D859">
            <v>52</v>
          </cell>
          <cell r="E859">
            <v>1</v>
          </cell>
          <cell r="F859" t="str">
            <v xml:space="preserve">B </v>
          </cell>
          <cell r="G859">
            <v>1</v>
          </cell>
          <cell r="H859">
            <v>7097</v>
          </cell>
          <cell r="I859">
            <v>144904</v>
          </cell>
          <cell r="J859">
            <v>0</v>
          </cell>
          <cell r="K859">
            <v>0</v>
          </cell>
          <cell r="L859">
            <v>0</v>
          </cell>
          <cell r="M859">
            <v>0</v>
          </cell>
          <cell r="N859">
            <v>0</v>
          </cell>
          <cell r="O859">
            <v>2336667</v>
          </cell>
          <cell r="P859">
            <v>0</v>
          </cell>
          <cell r="Q859">
            <v>0</v>
          </cell>
          <cell r="R859">
            <v>19151</v>
          </cell>
          <cell r="S859">
            <v>0</v>
          </cell>
          <cell r="T859">
            <v>151486</v>
          </cell>
          <cell r="U859">
            <v>0</v>
          </cell>
          <cell r="V859">
            <v>0</v>
          </cell>
          <cell r="W859">
            <v>0</v>
          </cell>
          <cell r="X859">
            <v>0</v>
          </cell>
          <cell r="Y859">
            <v>5868</v>
          </cell>
          <cell r="Z859">
            <v>2336667</v>
          </cell>
          <cell r="AA859">
            <v>2513172</v>
          </cell>
          <cell r="AB859" t="str">
            <v>ERTB</v>
          </cell>
          <cell r="AC859">
            <v>1101</v>
          </cell>
          <cell r="AD859">
            <v>2</v>
          </cell>
          <cell r="AE859">
            <v>114446</v>
          </cell>
        </row>
        <row r="860">
          <cell r="A860" t="str">
            <v>SMA</v>
          </cell>
          <cell r="B860">
            <v>5</v>
          </cell>
          <cell r="C860" t="str">
            <v>DRMN</v>
          </cell>
          <cell r="D860">
            <v>52</v>
          </cell>
          <cell r="E860">
            <v>1</v>
          </cell>
          <cell r="F860" t="str">
            <v xml:space="preserve">B </v>
          </cell>
          <cell r="G860">
            <v>2</v>
          </cell>
          <cell r="H860">
            <v>3864</v>
          </cell>
          <cell r="I860">
            <v>158383</v>
          </cell>
          <cell r="J860">
            <v>0</v>
          </cell>
          <cell r="K860">
            <v>0</v>
          </cell>
          <cell r="L860">
            <v>0</v>
          </cell>
          <cell r="M860">
            <v>0</v>
          </cell>
          <cell r="N860">
            <v>0</v>
          </cell>
          <cell r="O860">
            <v>3071803</v>
          </cell>
          <cell r="P860">
            <v>0</v>
          </cell>
          <cell r="Q860">
            <v>0</v>
          </cell>
          <cell r="R860">
            <v>20681</v>
          </cell>
          <cell r="S860">
            <v>0</v>
          </cell>
          <cell r="T860">
            <v>75076</v>
          </cell>
          <cell r="U860">
            <v>522075</v>
          </cell>
          <cell r="V860">
            <v>0</v>
          </cell>
          <cell r="W860">
            <v>0</v>
          </cell>
          <cell r="X860">
            <v>0</v>
          </cell>
          <cell r="Y860">
            <v>4920</v>
          </cell>
          <cell r="Z860">
            <v>3071803</v>
          </cell>
          <cell r="AA860">
            <v>3172480</v>
          </cell>
          <cell r="AB860" t="str">
            <v>ERTB</v>
          </cell>
          <cell r="AC860">
            <v>1101</v>
          </cell>
          <cell r="AD860">
            <v>2</v>
          </cell>
          <cell r="AE860">
            <v>158383</v>
          </cell>
        </row>
        <row r="861">
          <cell r="A861" t="str">
            <v>SMA</v>
          </cell>
          <cell r="B861">
            <v>5</v>
          </cell>
          <cell r="C861" t="str">
            <v>DRMN</v>
          </cell>
          <cell r="D861">
            <v>52</v>
          </cell>
          <cell r="E861">
            <v>1</v>
          </cell>
          <cell r="F861" t="str">
            <v xml:space="preserve">B </v>
          </cell>
          <cell r="G861">
            <v>3</v>
          </cell>
          <cell r="H861">
            <v>10145</v>
          </cell>
          <cell r="I861">
            <v>726645</v>
          </cell>
          <cell r="J861">
            <v>0</v>
          </cell>
          <cell r="K861">
            <v>0</v>
          </cell>
          <cell r="L861">
            <v>0</v>
          </cell>
          <cell r="M861">
            <v>0</v>
          </cell>
          <cell r="N861">
            <v>0</v>
          </cell>
          <cell r="O861">
            <v>14092292</v>
          </cell>
          <cell r="P861">
            <v>0</v>
          </cell>
          <cell r="Q861">
            <v>640</v>
          </cell>
          <cell r="R861">
            <v>108910</v>
          </cell>
          <cell r="S861">
            <v>0</v>
          </cell>
          <cell r="T861">
            <v>134646</v>
          </cell>
          <cell r="U861">
            <v>2395791</v>
          </cell>
          <cell r="V861">
            <v>0</v>
          </cell>
          <cell r="W861">
            <v>0</v>
          </cell>
          <cell r="X861">
            <v>0</v>
          </cell>
          <cell r="Y861">
            <v>30233</v>
          </cell>
          <cell r="Z861">
            <v>14092932</v>
          </cell>
          <cell r="AA861">
            <v>14366721</v>
          </cell>
          <cell r="AB861" t="str">
            <v>ERTB</v>
          </cell>
          <cell r="AC861">
            <v>1101</v>
          </cell>
          <cell r="AD861">
            <v>2</v>
          </cell>
          <cell r="AE861">
            <v>725390</v>
          </cell>
        </row>
        <row r="862">
          <cell r="A862" t="str">
            <v>SMA</v>
          </cell>
          <cell r="B862">
            <v>5</v>
          </cell>
          <cell r="C862" t="str">
            <v>DRMN</v>
          </cell>
          <cell r="D862">
            <v>52</v>
          </cell>
          <cell r="E862">
            <v>1</v>
          </cell>
          <cell r="F862" t="str">
            <v xml:space="preserve">B </v>
          </cell>
          <cell r="G862">
            <v>4</v>
          </cell>
          <cell r="H862">
            <v>2316</v>
          </cell>
          <cell r="I862">
            <v>275773</v>
          </cell>
          <cell r="J862">
            <v>0</v>
          </cell>
          <cell r="K862">
            <v>0</v>
          </cell>
          <cell r="L862">
            <v>0</v>
          </cell>
          <cell r="M862">
            <v>0</v>
          </cell>
          <cell r="N862">
            <v>0</v>
          </cell>
          <cell r="O862">
            <v>5348885</v>
          </cell>
          <cell r="P862">
            <v>0</v>
          </cell>
          <cell r="Q862">
            <v>0</v>
          </cell>
          <cell r="R862">
            <v>62097</v>
          </cell>
          <cell r="S862">
            <v>0</v>
          </cell>
          <cell r="T862">
            <v>74242</v>
          </cell>
          <cell r="U862">
            <v>909324</v>
          </cell>
          <cell r="V862">
            <v>0</v>
          </cell>
          <cell r="W862">
            <v>0</v>
          </cell>
          <cell r="X862">
            <v>0</v>
          </cell>
          <cell r="Y862">
            <v>12936</v>
          </cell>
          <cell r="Z862">
            <v>5348885</v>
          </cell>
          <cell r="AA862">
            <v>5498160</v>
          </cell>
          <cell r="AB862" t="str">
            <v>ERTB</v>
          </cell>
          <cell r="AC862">
            <v>1101</v>
          </cell>
          <cell r="AD862">
            <v>2</v>
          </cell>
          <cell r="AE862">
            <v>275773</v>
          </cell>
        </row>
        <row r="863">
          <cell r="A863" t="str">
            <v>SMA</v>
          </cell>
          <cell r="B863">
            <v>5</v>
          </cell>
          <cell r="C863" t="str">
            <v>DRMN</v>
          </cell>
          <cell r="D863">
            <v>52</v>
          </cell>
          <cell r="E863">
            <v>1</v>
          </cell>
          <cell r="F863" t="str">
            <v xml:space="preserve">B </v>
          </cell>
          <cell r="G863">
            <v>5</v>
          </cell>
          <cell r="H863">
            <v>703</v>
          </cell>
          <cell r="I863">
            <v>121140</v>
          </cell>
          <cell r="J863">
            <v>0</v>
          </cell>
          <cell r="K863">
            <v>0</v>
          </cell>
          <cell r="L863">
            <v>0</v>
          </cell>
          <cell r="M863">
            <v>0</v>
          </cell>
          <cell r="N863">
            <v>0</v>
          </cell>
          <cell r="O863">
            <v>2349529</v>
          </cell>
          <cell r="P863">
            <v>0</v>
          </cell>
          <cell r="Q863">
            <v>0</v>
          </cell>
          <cell r="R863">
            <v>26338</v>
          </cell>
          <cell r="S863">
            <v>0</v>
          </cell>
          <cell r="T863">
            <v>25898</v>
          </cell>
          <cell r="U863">
            <v>399418</v>
          </cell>
          <cell r="V863">
            <v>0</v>
          </cell>
          <cell r="W863">
            <v>0</v>
          </cell>
          <cell r="X863">
            <v>0</v>
          </cell>
          <cell r="Y863">
            <v>6290</v>
          </cell>
          <cell r="Z863">
            <v>2349529</v>
          </cell>
          <cell r="AA863">
            <v>2408055</v>
          </cell>
          <cell r="AB863" t="str">
            <v>ERTB</v>
          </cell>
          <cell r="AC863">
            <v>1101</v>
          </cell>
          <cell r="AD863">
            <v>2</v>
          </cell>
          <cell r="AE863">
            <v>121140</v>
          </cell>
        </row>
        <row r="864">
          <cell r="A864" t="str">
            <v>SMA</v>
          </cell>
          <cell r="B864">
            <v>5</v>
          </cell>
          <cell r="C864" t="str">
            <v>DRMN</v>
          </cell>
          <cell r="D864">
            <v>52</v>
          </cell>
          <cell r="E864">
            <v>1</v>
          </cell>
          <cell r="F864" t="str">
            <v xml:space="preserve">B </v>
          </cell>
          <cell r="G864">
            <v>6</v>
          </cell>
          <cell r="H864">
            <v>431</v>
          </cell>
          <cell r="I864">
            <v>102924</v>
          </cell>
          <cell r="J864">
            <v>0</v>
          </cell>
          <cell r="K864">
            <v>0</v>
          </cell>
          <cell r="L864">
            <v>0</v>
          </cell>
          <cell r="M864">
            <v>0</v>
          </cell>
          <cell r="N864">
            <v>0</v>
          </cell>
          <cell r="O864">
            <v>1996370</v>
          </cell>
          <cell r="P864">
            <v>0</v>
          </cell>
          <cell r="Q864">
            <v>0</v>
          </cell>
          <cell r="R864">
            <v>22117</v>
          </cell>
          <cell r="S864">
            <v>0</v>
          </cell>
          <cell r="T864">
            <v>37225</v>
          </cell>
          <cell r="U864">
            <v>339423</v>
          </cell>
          <cell r="V864">
            <v>0</v>
          </cell>
          <cell r="W864">
            <v>0</v>
          </cell>
          <cell r="X864">
            <v>0</v>
          </cell>
          <cell r="Y864">
            <v>6105</v>
          </cell>
          <cell r="Z864">
            <v>1996370</v>
          </cell>
          <cell r="AA864">
            <v>2061817</v>
          </cell>
          <cell r="AB864" t="str">
            <v>ERTB</v>
          </cell>
          <cell r="AC864">
            <v>1101</v>
          </cell>
          <cell r="AD864">
            <v>2</v>
          </cell>
          <cell r="AE864">
            <v>102924</v>
          </cell>
        </row>
        <row r="865">
          <cell r="A865" t="str">
            <v>SMA</v>
          </cell>
          <cell r="B865">
            <v>5</v>
          </cell>
          <cell r="C865" t="str">
            <v>DRMN</v>
          </cell>
          <cell r="D865">
            <v>52</v>
          </cell>
          <cell r="E865">
            <v>1</v>
          </cell>
          <cell r="F865" t="str">
            <v xml:space="preserve">B </v>
          </cell>
          <cell r="G865">
            <v>7</v>
          </cell>
          <cell r="H865">
            <v>160</v>
          </cell>
          <cell r="I865">
            <v>53425</v>
          </cell>
          <cell r="J865">
            <v>0</v>
          </cell>
          <cell r="K865">
            <v>0</v>
          </cell>
          <cell r="L865">
            <v>0</v>
          </cell>
          <cell r="M865">
            <v>0</v>
          </cell>
          <cell r="N865">
            <v>0</v>
          </cell>
          <cell r="O865">
            <v>1074967</v>
          </cell>
          <cell r="P865">
            <v>0</v>
          </cell>
          <cell r="Q865">
            <v>0</v>
          </cell>
          <cell r="R865">
            <v>11021</v>
          </cell>
          <cell r="S865">
            <v>0</v>
          </cell>
          <cell r="T865">
            <v>8409</v>
          </cell>
          <cell r="U865">
            <v>215034</v>
          </cell>
          <cell r="V865">
            <v>0</v>
          </cell>
          <cell r="W865">
            <v>0</v>
          </cell>
          <cell r="X865">
            <v>0</v>
          </cell>
          <cell r="Y865">
            <v>3198</v>
          </cell>
          <cell r="Z865">
            <v>1074967</v>
          </cell>
          <cell r="AA865">
            <v>1097595</v>
          </cell>
          <cell r="AB865" t="str">
            <v>ERTB</v>
          </cell>
          <cell r="AC865">
            <v>1101</v>
          </cell>
          <cell r="AD865">
            <v>2</v>
          </cell>
          <cell r="AE865">
            <v>53425</v>
          </cell>
        </row>
        <row r="866">
          <cell r="A866" t="str">
            <v>SMA</v>
          </cell>
          <cell r="B866">
            <v>5</v>
          </cell>
          <cell r="C866" t="str">
            <v>DRMN</v>
          </cell>
          <cell r="D866">
            <v>52</v>
          </cell>
          <cell r="E866">
            <v>1</v>
          </cell>
          <cell r="F866" t="str">
            <v xml:space="preserve">B </v>
          </cell>
          <cell r="G866">
            <v>8</v>
          </cell>
          <cell r="H866">
            <v>61</v>
          </cell>
          <cell r="I866">
            <v>26144</v>
          </cell>
          <cell r="J866">
            <v>0</v>
          </cell>
          <cell r="K866">
            <v>0</v>
          </cell>
          <cell r="L866">
            <v>0</v>
          </cell>
          <cell r="M866">
            <v>0</v>
          </cell>
          <cell r="N866">
            <v>0</v>
          </cell>
          <cell r="O866">
            <v>526107</v>
          </cell>
          <cell r="P866">
            <v>0</v>
          </cell>
          <cell r="Q866">
            <v>0</v>
          </cell>
          <cell r="R866">
            <v>5161</v>
          </cell>
          <cell r="S866">
            <v>0</v>
          </cell>
          <cell r="T866">
            <v>1030</v>
          </cell>
          <cell r="U866">
            <v>105230</v>
          </cell>
          <cell r="V866">
            <v>0</v>
          </cell>
          <cell r="W866">
            <v>0</v>
          </cell>
          <cell r="X866">
            <v>0</v>
          </cell>
          <cell r="Y866">
            <v>1476</v>
          </cell>
          <cell r="Z866">
            <v>526107</v>
          </cell>
          <cell r="AA866">
            <v>533774</v>
          </cell>
          <cell r="AB866" t="str">
            <v>ERTB</v>
          </cell>
          <cell r="AC866">
            <v>1101</v>
          </cell>
          <cell r="AD866">
            <v>2</v>
          </cell>
          <cell r="AE866">
            <v>26144</v>
          </cell>
        </row>
        <row r="867">
          <cell r="A867" t="str">
            <v>SMA</v>
          </cell>
          <cell r="B867">
            <v>5</v>
          </cell>
          <cell r="C867" t="str">
            <v>DRMN</v>
          </cell>
          <cell r="D867">
            <v>52</v>
          </cell>
          <cell r="E867">
            <v>1</v>
          </cell>
          <cell r="F867" t="str">
            <v xml:space="preserve">B </v>
          </cell>
          <cell r="G867">
            <v>9</v>
          </cell>
          <cell r="H867">
            <v>64</v>
          </cell>
          <cell r="I867">
            <v>42181</v>
          </cell>
          <cell r="J867">
            <v>0</v>
          </cell>
          <cell r="K867">
            <v>0</v>
          </cell>
          <cell r="L867">
            <v>0</v>
          </cell>
          <cell r="M867">
            <v>0</v>
          </cell>
          <cell r="N867">
            <v>0</v>
          </cell>
          <cell r="O867">
            <v>904996</v>
          </cell>
          <cell r="P867">
            <v>0</v>
          </cell>
          <cell r="Q867">
            <v>0</v>
          </cell>
          <cell r="R867">
            <v>10646</v>
          </cell>
          <cell r="S867">
            <v>0</v>
          </cell>
          <cell r="T867">
            <v>7158</v>
          </cell>
          <cell r="U867">
            <v>226265</v>
          </cell>
          <cell r="V867">
            <v>0</v>
          </cell>
          <cell r="W867">
            <v>0</v>
          </cell>
          <cell r="X867">
            <v>0</v>
          </cell>
          <cell r="Y867">
            <v>1850</v>
          </cell>
          <cell r="Z867">
            <v>904996</v>
          </cell>
          <cell r="AA867">
            <v>924650</v>
          </cell>
          <cell r="AB867" t="str">
            <v>ERTB</v>
          </cell>
          <cell r="AC867">
            <v>1101</v>
          </cell>
          <cell r="AD867">
            <v>2</v>
          </cell>
          <cell r="AE867">
            <v>42181</v>
          </cell>
        </row>
        <row r="868">
          <cell r="A868" t="str">
            <v>SMA</v>
          </cell>
          <cell r="B868">
            <v>5</v>
          </cell>
          <cell r="C868" t="str">
            <v>DRMN</v>
          </cell>
          <cell r="D868">
            <v>52</v>
          </cell>
          <cell r="E868">
            <v>1</v>
          </cell>
          <cell r="F868" t="str">
            <v xml:space="preserve">B </v>
          </cell>
          <cell r="G868">
            <v>10</v>
          </cell>
          <cell r="H868">
            <v>7</v>
          </cell>
          <cell r="I868">
            <v>7782</v>
          </cell>
          <cell r="J868">
            <v>0</v>
          </cell>
          <cell r="K868">
            <v>0</v>
          </cell>
          <cell r="L868">
            <v>0</v>
          </cell>
          <cell r="M868">
            <v>0</v>
          </cell>
          <cell r="N868">
            <v>0</v>
          </cell>
          <cell r="O868">
            <v>167014</v>
          </cell>
          <cell r="P868">
            <v>0</v>
          </cell>
          <cell r="Q868">
            <v>0</v>
          </cell>
          <cell r="R868">
            <v>1747</v>
          </cell>
          <cell r="S868">
            <v>0</v>
          </cell>
          <cell r="T868">
            <v>110</v>
          </cell>
          <cell r="U868">
            <v>41755</v>
          </cell>
          <cell r="V868">
            <v>0</v>
          </cell>
          <cell r="W868">
            <v>0</v>
          </cell>
          <cell r="X868">
            <v>0</v>
          </cell>
          <cell r="Y868">
            <v>0</v>
          </cell>
          <cell r="Z868">
            <v>167014</v>
          </cell>
          <cell r="AA868">
            <v>168871</v>
          </cell>
          <cell r="AB868" t="str">
            <v>ERTB</v>
          </cell>
          <cell r="AC868">
            <v>1101</v>
          </cell>
          <cell r="AD868">
            <v>2</v>
          </cell>
          <cell r="AE868">
            <v>7782</v>
          </cell>
        </row>
        <row r="869">
          <cell r="A869" t="str">
            <v>SMA</v>
          </cell>
          <cell r="B869">
            <v>5</v>
          </cell>
          <cell r="C869" t="str">
            <v>DRMN</v>
          </cell>
          <cell r="D869">
            <v>52</v>
          </cell>
          <cell r="E869">
            <v>1</v>
          </cell>
          <cell r="F869" t="str">
            <v xml:space="preserve">B </v>
          </cell>
          <cell r="G869">
            <v>11</v>
          </cell>
          <cell r="H869">
            <v>481</v>
          </cell>
          <cell r="I869">
            <v>10480</v>
          </cell>
          <cell r="J869">
            <v>0</v>
          </cell>
          <cell r="K869">
            <v>0</v>
          </cell>
          <cell r="L869">
            <v>0</v>
          </cell>
          <cell r="M869">
            <v>0</v>
          </cell>
          <cell r="N869">
            <v>0</v>
          </cell>
          <cell r="O869">
            <v>59380</v>
          </cell>
          <cell r="P869">
            <v>0</v>
          </cell>
          <cell r="Q869">
            <v>0</v>
          </cell>
          <cell r="R869">
            <v>563</v>
          </cell>
          <cell r="S869">
            <v>0</v>
          </cell>
          <cell r="T869">
            <v>3796</v>
          </cell>
          <cell r="U869">
            <v>0</v>
          </cell>
          <cell r="V869">
            <v>0</v>
          </cell>
          <cell r="W869">
            <v>0</v>
          </cell>
          <cell r="X869">
            <v>0</v>
          </cell>
          <cell r="Y869">
            <v>444</v>
          </cell>
          <cell r="Z869">
            <v>59380</v>
          </cell>
          <cell r="AA869">
            <v>64183</v>
          </cell>
          <cell r="AB869" t="str">
            <v>ERTB</v>
          </cell>
          <cell r="AC869">
            <v>1101</v>
          </cell>
          <cell r="AD869">
            <v>2</v>
          </cell>
          <cell r="AE869">
            <v>7864</v>
          </cell>
        </row>
        <row r="870">
          <cell r="A870" t="str">
            <v>SMA</v>
          </cell>
          <cell r="B870">
            <v>5</v>
          </cell>
          <cell r="C870" t="str">
            <v>DRMN</v>
          </cell>
          <cell r="D870">
            <v>52</v>
          </cell>
          <cell r="E870">
            <v>1</v>
          </cell>
          <cell r="F870" t="str">
            <v xml:space="preserve">B </v>
          </cell>
          <cell r="G870">
            <v>12</v>
          </cell>
          <cell r="H870">
            <v>467</v>
          </cell>
          <cell r="I870">
            <v>27944</v>
          </cell>
          <cell r="J870">
            <v>0</v>
          </cell>
          <cell r="K870">
            <v>0</v>
          </cell>
          <cell r="L870">
            <v>0</v>
          </cell>
          <cell r="M870">
            <v>0</v>
          </cell>
          <cell r="N870">
            <v>0</v>
          </cell>
          <cell r="O870">
            <v>257593</v>
          </cell>
          <cell r="P870">
            <v>0</v>
          </cell>
          <cell r="Q870">
            <v>0</v>
          </cell>
          <cell r="R870">
            <v>2707</v>
          </cell>
          <cell r="S870">
            <v>0</v>
          </cell>
          <cell r="T870">
            <v>3718</v>
          </cell>
          <cell r="U870">
            <v>43787</v>
          </cell>
          <cell r="V870">
            <v>0</v>
          </cell>
          <cell r="W870">
            <v>0</v>
          </cell>
          <cell r="X870">
            <v>0</v>
          </cell>
          <cell r="Y870">
            <v>999</v>
          </cell>
          <cell r="Z870">
            <v>257593</v>
          </cell>
          <cell r="AA870">
            <v>265017</v>
          </cell>
          <cell r="AB870" t="str">
            <v>ERTB</v>
          </cell>
          <cell r="AC870">
            <v>1101</v>
          </cell>
          <cell r="AD870">
            <v>2</v>
          </cell>
          <cell r="AE870">
            <v>27944</v>
          </cell>
        </row>
        <row r="871">
          <cell r="A871" t="str">
            <v>SMA</v>
          </cell>
          <cell r="B871">
            <v>5</v>
          </cell>
          <cell r="C871" t="str">
            <v>DRMN</v>
          </cell>
          <cell r="D871">
            <v>52</v>
          </cell>
          <cell r="E871">
            <v>1</v>
          </cell>
          <cell r="F871" t="str">
            <v xml:space="preserve">B </v>
          </cell>
          <cell r="G871">
            <v>13</v>
          </cell>
          <cell r="H871">
            <v>37</v>
          </cell>
          <cell r="I871">
            <v>4205</v>
          </cell>
          <cell r="J871">
            <v>0</v>
          </cell>
          <cell r="K871">
            <v>0</v>
          </cell>
          <cell r="L871">
            <v>0</v>
          </cell>
          <cell r="M871">
            <v>0</v>
          </cell>
          <cell r="N871">
            <v>0</v>
          </cell>
          <cell r="O871">
            <v>60078</v>
          </cell>
          <cell r="P871">
            <v>0</v>
          </cell>
          <cell r="Q871">
            <v>0</v>
          </cell>
          <cell r="R871">
            <v>737</v>
          </cell>
          <cell r="S871">
            <v>0</v>
          </cell>
          <cell r="T871">
            <v>553</v>
          </cell>
          <cell r="U871">
            <v>10218</v>
          </cell>
          <cell r="V871">
            <v>0</v>
          </cell>
          <cell r="W871">
            <v>0</v>
          </cell>
          <cell r="X871">
            <v>0</v>
          </cell>
          <cell r="Y871">
            <v>196</v>
          </cell>
          <cell r="Z871">
            <v>60078</v>
          </cell>
          <cell r="AA871">
            <v>61564</v>
          </cell>
          <cell r="AB871" t="str">
            <v>ERTB</v>
          </cell>
          <cell r="AC871">
            <v>1101</v>
          </cell>
          <cell r="AD871">
            <v>2</v>
          </cell>
          <cell r="AE871">
            <v>4205</v>
          </cell>
        </row>
        <row r="872">
          <cell r="A872" t="str">
            <v>SMA</v>
          </cell>
          <cell r="B872">
            <v>5</v>
          </cell>
          <cell r="C872" t="str">
            <v>DRMN</v>
          </cell>
          <cell r="D872">
            <v>52</v>
          </cell>
          <cell r="E872">
            <v>1</v>
          </cell>
          <cell r="F872" t="str">
            <v xml:space="preserve">B </v>
          </cell>
          <cell r="G872">
            <v>14</v>
          </cell>
          <cell r="H872">
            <v>2</v>
          </cell>
          <cell r="I872">
            <v>307</v>
          </cell>
          <cell r="J872">
            <v>0</v>
          </cell>
          <cell r="K872">
            <v>0</v>
          </cell>
          <cell r="L872">
            <v>0</v>
          </cell>
          <cell r="M872">
            <v>0</v>
          </cell>
          <cell r="N872">
            <v>0</v>
          </cell>
          <cell r="O872">
            <v>3955</v>
          </cell>
          <cell r="P872">
            <v>0</v>
          </cell>
          <cell r="Q872">
            <v>0</v>
          </cell>
          <cell r="R872">
            <v>0</v>
          </cell>
          <cell r="S872">
            <v>0</v>
          </cell>
          <cell r="T872">
            <v>0</v>
          </cell>
          <cell r="U872">
            <v>673</v>
          </cell>
          <cell r="V872">
            <v>0</v>
          </cell>
          <cell r="W872">
            <v>0</v>
          </cell>
          <cell r="X872">
            <v>0</v>
          </cell>
          <cell r="Y872">
            <v>0</v>
          </cell>
          <cell r="Z872">
            <v>3955</v>
          </cell>
          <cell r="AA872">
            <v>3955</v>
          </cell>
          <cell r="AB872" t="str">
            <v>ERTB</v>
          </cell>
          <cell r="AC872">
            <v>1101</v>
          </cell>
          <cell r="AD872">
            <v>2</v>
          </cell>
          <cell r="AE872">
            <v>307</v>
          </cell>
        </row>
        <row r="873">
          <cell r="A873" t="str">
            <v>SMA</v>
          </cell>
          <cell r="B873">
            <v>5</v>
          </cell>
          <cell r="C873" t="str">
            <v>DRMN</v>
          </cell>
          <cell r="D873">
            <v>52</v>
          </cell>
          <cell r="E873">
            <v>2</v>
          </cell>
          <cell r="F873" t="str">
            <v>A4</v>
          </cell>
          <cell r="G873">
            <v>22</v>
          </cell>
          <cell r="H873">
            <v>1</v>
          </cell>
          <cell r="I873">
            <v>263080</v>
          </cell>
          <cell r="J873">
            <v>16514</v>
          </cell>
          <cell r="K873">
            <v>246566</v>
          </cell>
          <cell r="L873">
            <v>2427</v>
          </cell>
          <cell r="M873">
            <v>1344</v>
          </cell>
          <cell r="N873">
            <v>1083</v>
          </cell>
          <cell r="O873">
            <v>1816463</v>
          </cell>
          <cell r="P873">
            <v>3170788</v>
          </cell>
          <cell r="Q873">
            <v>221007</v>
          </cell>
          <cell r="R873">
            <v>0</v>
          </cell>
          <cell r="S873">
            <v>0</v>
          </cell>
          <cell r="T873">
            <v>0</v>
          </cell>
          <cell r="U873">
            <v>1393701</v>
          </cell>
          <cell r="V873">
            <v>0</v>
          </cell>
          <cell r="W873">
            <v>366545</v>
          </cell>
          <cell r="X873">
            <v>0</v>
          </cell>
          <cell r="Y873">
            <v>0</v>
          </cell>
          <cell r="Z873">
            <v>5574803</v>
          </cell>
          <cell r="AA873">
            <v>5574803</v>
          </cell>
          <cell r="AB873" t="str">
            <v>ERTB</v>
          </cell>
          <cell r="AC873">
            <v>1101</v>
          </cell>
          <cell r="AD873">
            <v>2</v>
          </cell>
          <cell r="AE873">
            <v>263080</v>
          </cell>
        </row>
        <row r="874">
          <cell r="A874" t="str">
            <v>SMA</v>
          </cell>
          <cell r="B874">
            <v>5</v>
          </cell>
          <cell r="C874" t="str">
            <v>DRMN</v>
          </cell>
          <cell r="D874">
            <v>52</v>
          </cell>
          <cell r="E874">
            <v>2</v>
          </cell>
          <cell r="F874" t="str">
            <v>A4</v>
          </cell>
          <cell r="G874">
            <v>21</v>
          </cell>
          <cell r="H874">
            <v>9</v>
          </cell>
          <cell r="I874">
            <v>694460</v>
          </cell>
          <cell r="J874">
            <v>37816</v>
          </cell>
          <cell r="K874">
            <v>656644</v>
          </cell>
          <cell r="L874">
            <v>6077</v>
          </cell>
          <cell r="M874">
            <v>2728</v>
          </cell>
          <cell r="N874">
            <v>0</v>
          </cell>
          <cell r="O874">
            <v>6564795</v>
          </cell>
          <cell r="P874">
            <v>8818802</v>
          </cell>
          <cell r="Q874">
            <v>873438</v>
          </cell>
          <cell r="R874">
            <v>53935</v>
          </cell>
          <cell r="S874">
            <v>0</v>
          </cell>
          <cell r="T874">
            <v>415648</v>
          </cell>
          <cell r="U874">
            <v>4281131</v>
          </cell>
          <cell r="V874">
            <v>0</v>
          </cell>
          <cell r="W874">
            <v>867477</v>
          </cell>
          <cell r="X874">
            <v>0</v>
          </cell>
          <cell r="Y874">
            <v>493</v>
          </cell>
          <cell r="Z874">
            <v>17124512</v>
          </cell>
          <cell r="AA874">
            <v>17594588</v>
          </cell>
          <cell r="AB874" t="str">
            <v>ERTB</v>
          </cell>
          <cell r="AC874">
            <v>1101</v>
          </cell>
          <cell r="AD874">
            <v>2</v>
          </cell>
          <cell r="AE874">
            <v>694460</v>
          </cell>
        </row>
        <row r="875">
          <cell r="A875" t="str">
            <v>SMA</v>
          </cell>
          <cell r="B875">
            <v>5</v>
          </cell>
          <cell r="C875" t="str">
            <v>DRMN</v>
          </cell>
          <cell r="D875">
            <v>52</v>
          </cell>
          <cell r="E875">
            <v>2</v>
          </cell>
          <cell r="F875" t="str">
            <v>A4</v>
          </cell>
          <cell r="G875">
            <v>20</v>
          </cell>
          <cell r="H875">
            <v>11</v>
          </cell>
          <cell r="I875">
            <v>212593</v>
          </cell>
          <cell r="J875">
            <v>0</v>
          </cell>
          <cell r="K875">
            <v>0</v>
          </cell>
          <cell r="L875">
            <v>982</v>
          </cell>
          <cell r="M875">
            <v>0</v>
          </cell>
          <cell r="N875">
            <v>0</v>
          </cell>
          <cell r="O875">
            <v>2439435</v>
          </cell>
          <cell r="P875">
            <v>768579</v>
          </cell>
          <cell r="Q875">
            <v>302381</v>
          </cell>
          <cell r="R875">
            <v>60760</v>
          </cell>
          <cell r="S875">
            <v>0</v>
          </cell>
          <cell r="T875">
            <v>163785</v>
          </cell>
          <cell r="U875">
            <v>898339</v>
          </cell>
          <cell r="V875">
            <v>0</v>
          </cell>
          <cell r="W875">
            <v>82962</v>
          </cell>
          <cell r="X875">
            <v>0</v>
          </cell>
          <cell r="Y875">
            <v>0</v>
          </cell>
          <cell r="Z875">
            <v>3593357</v>
          </cell>
          <cell r="AA875">
            <v>3817902</v>
          </cell>
          <cell r="AB875" t="str">
            <v>ERTB</v>
          </cell>
          <cell r="AC875">
            <v>1101</v>
          </cell>
          <cell r="AD875">
            <v>2</v>
          </cell>
          <cell r="AE875">
            <v>212593</v>
          </cell>
        </row>
        <row r="876">
          <cell r="A876" t="str">
            <v>SMA</v>
          </cell>
          <cell r="B876">
            <v>5</v>
          </cell>
          <cell r="C876" t="str">
            <v>DRMN</v>
          </cell>
          <cell r="D876">
            <v>52</v>
          </cell>
          <cell r="E876">
            <v>2</v>
          </cell>
          <cell r="F876" t="str">
            <v xml:space="preserve">B </v>
          </cell>
          <cell r="G876">
            <v>0</v>
          </cell>
          <cell r="H876">
            <v>109</v>
          </cell>
          <cell r="I876">
            <v>74349</v>
          </cell>
          <cell r="J876">
            <v>0</v>
          </cell>
          <cell r="K876">
            <v>0</v>
          </cell>
          <cell r="L876">
            <v>0</v>
          </cell>
          <cell r="M876">
            <v>0</v>
          </cell>
          <cell r="N876">
            <v>0</v>
          </cell>
          <cell r="O876">
            <v>1547817</v>
          </cell>
          <cell r="P876">
            <v>0</v>
          </cell>
          <cell r="Q876">
            <v>19922</v>
          </cell>
          <cell r="R876">
            <v>23642</v>
          </cell>
          <cell r="S876">
            <v>0</v>
          </cell>
          <cell r="T876">
            <v>18393</v>
          </cell>
          <cell r="U876">
            <v>389433</v>
          </cell>
          <cell r="V876">
            <v>0</v>
          </cell>
          <cell r="W876">
            <v>0</v>
          </cell>
          <cell r="X876">
            <v>0</v>
          </cell>
          <cell r="Y876">
            <v>1009</v>
          </cell>
          <cell r="Z876">
            <v>1567739</v>
          </cell>
          <cell r="AA876">
            <v>1610783</v>
          </cell>
          <cell r="AB876" t="str">
            <v>ERTB</v>
          </cell>
          <cell r="AC876">
            <v>1101</v>
          </cell>
          <cell r="AD876">
            <v>2</v>
          </cell>
          <cell r="AE876">
            <v>72739</v>
          </cell>
        </row>
        <row r="877">
          <cell r="A877" t="str">
            <v>SMA</v>
          </cell>
          <cell r="B877">
            <v>5</v>
          </cell>
          <cell r="C877" t="str">
            <v>DRMN</v>
          </cell>
          <cell r="D877">
            <v>52</v>
          </cell>
          <cell r="E877">
            <v>3</v>
          </cell>
          <cell r="F877" t="str">
            <v>A4</v>
          </cell>
          <cell r="G877">
            <v>21</v>
          </cell>
          <cell r="H877">
            <v>1</v>
          </cell>
          <cell r="I877">
            <v>5129</v>
          </cell>
          <cell r="J877">
            <v>159</v>
          </cell>
          <cell r="K877">
            <v>4970</v>
          </cell>
          <cell r="L877">
            <v>50</v>
          </cell>
          <cell r="M877">
            <v>50</v>
          </cell>
          <cell r="N877">
            <v>0</v>
          </cell>
          <cell r="O877">
            <v>41868</v>
          </cell>
          <cell r="P877">
            <v>34533</v>
          </cell>
          <cell r="Q877">
            <v>0</v>
          </cell>
          <cell r="R877">
            <v>0</v>
          </cell>
          <cell r="S877">
            <v>0</v>
          </cell>
          <cell r="T877">
            <v>0</v>
          </cell>
          <cell r="U877">
            <v>19100</v>
          </cell>
          <cell r="V877">
            <v>0</v>
          </cell>
          <cell r="W877">
            <v>0</v>
          </cell>
          <cell r="X877">
            <v>0</v>
          </cell>
          <cell r="Y877">
            <v>0</v>
          </cell>
          <cell r="Z877">
            <v>76401</v>
          </cell>
          <cell r="AA877">
            <v>76401</v>
          </cell>
          <cell r="AB877" t="str">
            <v>ERTB</v>
          </cell>
          <cell r="AC877">
            <v>1101</v>
          </cell>
          <cell r="AD877">
            <v>2</v>
          </cell>
          <cell r="AE877">
            <v>5129</v>
          </cell>
        </row>
        <row r="878">
          <cell r="A878" t="str">
            <v>SMA</v>
          </cell>
          <cell r="B878">
            <v>5</v>
          </cell>
          <cell r="C878" t="str">
            <v>DRMN</v>
          </cell>
          <cell r="D878">
            <v>52</v>
          </cell>
          <cell r="E878">
            <v>3</v>
          </cell>
          <cell r="F878" t="str">
            <v>A4</v>
          </cell>
          <cell r="G878">
            <v>20</v>
          </cell>
          <cell r="H878">
            <v>9</v>
          </cell>
          <cell r="I878">
            <v>48586</v>
          </cell>
          <cell r="J878">
            <v>0</v>
          </cell>
          <cell r="K878">
            <v>0</v>
          </cell>
          <cell r="L878">
            <v>295</v>
          </cell>
          <cell r="M878">
            <v>0</v>
          </cell>
          <cell r="N878">
            <v>0</v>
          </cell>
          <cell r="O878">
            <v>557506</v>
          </cell>
          <cell r="P878">
            <v>230887</v>
          </cell>
          <cell r="Q878">
            <v>13415</v>
          </cell>
          <cell r="R878">
            <v>7533</v>
          </cell>
          <cell r="S878">
            <v>0</v>
          </cell>
          <cell r="T878">
            <v>0</v>
          </cell>
          <cell r="U878">
            <v>202214</v>
          </cell>
          <cell r="V878">
            <v>0</v>
          </cell>
          <cell r="W878">
            <v>7044</v>
          </cell>
          <cell r="X878">
            <v>0</v>
          </cell>
          <cell r="Y878">
            <v>0</v>
          </cell>
          <cell r="Z878">
            <v>808852</v>
          </cell>
          <cell r="AA878">
            <v>816385</v>
          </cell>
          <cell r="AB878" t="str">
            <v>ERTB</v>
          </cell>
          <cell r="AC878">
            <v>1101</v>
          </cell>
          <cell r="AD878">
            <v>2</v>
          </cell>
          <cell r="AE878">
            <v>48586</v>
          </cell>
        </row>
        <row r="879">
          <cell r="A879" t="str">
            <v>SMA</v>
          </cell>
          <cell r="B879">
            <v>5</v>
          </cell>
          <cell r="C879" t="str">
            <v>DRMN</v>
          </cell>
          <cell r="D879">
            <v>52</v>
          </cell>
          <cell r="E879">
            <v>3</v>
          </cell>
          <cell r="F879" t="str">
            <v xml:space="preserve">B </v>
          </cell>
          <cell r="G879">
            <v>0</v>
          </cell>
          <cell r="H879">
            <v>1951</v>
          </cell>
          <cell r="I879">
            <v>422617</v>
          </cell>
          <cell r="J879">
            <v>0</v>
          </cell>
          <cell r="K879">
            <v>0</v>
          </cell>
          <cell r="L879">
            <v>0</v>
          </cell>
          <cell r="M879">
            <v>0</v>
          </cell>
          <cell r="N879">
            <v>0</v>
          </cell>
          <cell r="O879">
            <v>8798245</v>
          </cell>
          <cell r="P879">
            <v>0</v>
          </cell>
          <cell r="Q879">
            <v>12284</v>
          </cell>
          <cell r="R879">
            <v>93364</v>
          </cell>
          <cell r="S879">
            <v>0</v>
          </cell>
          <cell r="T879">
            <v>112574</v>
          </cell>
          <cell r="U879">
            <v>2167328</v>
          </cell>
          <cell r="V879">
            <v>0</v>
          </cell>
          <cell r="W879">
            <v>0</v>
          </cell>
          <cell r="X879">
            <v>0</v>
          </cell>
          <cell r="Y879">
            <v>5518</v>
          </cell>
          <cell r="Z879">
            <v>8810529</v>
          </cell>
          <cell r="AA879">
            <v>9021985</v>
          </cell>
          <cell r="AB879" t="str">
            <v>ERTB</v>
          </cell>
          <cell r="AC879">
            <v>1101</v>
          </cell>
          <cell r="AD879">
            <v>2</v>
          </cell>
          <cell r="AE879">
            <v>409130</v>
          </cell>
        </row>
        <row r="880">
          <cell r="A880" t="str">
            <v>SMA</v>
          </cell>
          <cell r="B880">
            <v>5</v>
          </cell>
          <cell r="C880" t="str">
            <v>DRMN</v>
          </cell>
          <cell r="D880">
            <v>52</v>
          </cell>
          <cell r="E880">
            <v>4</v>
          </cell>
          <cell r="F880" t="str">
            <v>A4</v>
          </cell>
          <cell r="G880">
            <v>21</v>
          </cell>
          <cell r="H880">
            <v>1</v>
          </cell>
          <cell r="I880">
            <v>10811</v>
          </cell>
          <cell r="J880">
            <v>114</v>
          </cell>
          <cell r="K880">
            <v>10697</v>
          </cell>
          <cell r="L880">
            <v>566</v>
          </cell>
          <cell r="M880">
            <v>500</v>
          </cell>
          <cell r="N880">
            <v>0</v>
          </cell>
          <cell r="O880">
            <v>51348</v>
          </cell>
          <cell r="P880">
            <v>335498</v>
          </cell>
          <cell r="Q880">
            <v>7593</v>
          </cell>
          <cell r="R880">
            <v>0</v>
          </cell>
          <cell r="S880">
            <v>0</v>
          </cell>
          <cell r="T880">
            <v>0</v>
          </cell>
          <cell r="U880">
            <v>0</v>
          </cell>
          <cell r="V880">
            <v>0</v>
          </cell>
          <cell r="W880">
            <v>0</v>
          </cell>
          <cell r="X880">
            <v>0</v>
          </cell>
          <cell r="Y880">
            <v>0</v>
          </cell>
          <cell r="Z880">
            <v>394439</v>
          </cell>
          <cell r="AA880">
            <v>394439</v>
          </cell>
          <cell r="AB880" t="str">
            <v>ERTB</v>
          </cell>
          <cell r="AC880">
            <v>1101</v>
          </cell>
          <cell r="AD880">
            <v>2</v>
          </cell>
          <cell r="AE880">
            <v>10811</v>
          </cell>
        </row>
        <row r="881">
          <cell r="A881" t="str">
            <v>SMA</v>
          </cell>
          <cell r="B881">
            <v>5</v>
          </cell>
          <cell r="C881" t="str">
            <v>DRMN</v>
          </cell>
          <cell r="D881">
            <v>52</v>
          </cell>
          <cell r="E881">
            <v>4</v>
          </cell>
          <cell r="F881" t="str">
            <v>A4</v>
          </cell>
          <cell r="G881">
            <v>20</v>
          </cell>
          <cell r="H881">
            <v>4</v>
          </cell>
          <cell r="I881">
            <v>282261</v>
          </cell>
          <cell r="J881">
            <v>0</v>
          </cell>
          <cell r="K881">
            <v>0</v>
          </cell>
          <cell r="L881">
            <v>571</v>
          </cell>
          <cell r="M881">
            <v>0</v>
          </cell>
          <cell r="N881">
            <v>0</v>
          </cell>
          <cell r="O881">
            <v>2186112</v>
          </cell>
          <cell r="P881">
            <v>301488</v>
          </cell>
          <cell r="Q881">
            <v>101560</v>
          </cell>
          <cell r="R881">
            <v>0</v>
          </cell>
          <cell r="S881">
            <v>0</v>
          </cell>
          <cell r="T881">
            <v>3703</v>
          </cell>
          <cell r="U881">
            <v>0</v>
          </cell>
          <cell r="V881">
            <v>0</v>
          </cell>
          <cell r="W881">
            <v>12144</v>
          </cell>
          <cell r="X881">
            <v>0</v>
          </cell>
          <cell r="Y881">
            <v>0</v>
          </cell>
          <cell r="Z881">
            <v>2601304</v>
          </cell>
          <cell r="AA881">
            <v>2605007</v>
          </cell>
          <cell r="AB881" t="str">
            <v>ERTB</v>
          </cell>
          <cell r="AC881">
            <v>1101</v>
          </cell>
          <cell r="AD881">
            <v>2</v>
          </cell>
          <cell r="AE881">
            <v>282261</v>
          </cell>
        </row>
        <row r="882">
          <cell r="A882" t="str">
            <v>SMA</v>
          </cell>
          <cell r="B882">
            <v>5</v>
          </cell>
          <cell r="C882" t="str">
            <v>DRMN</v>
          </cell>
          <cell r="D882">
            <v>52</v>
          </cell>
          <cell r="E882">
            <v>4</v>
          </cell>
          <cell r="F882" t="str">
            <v xml:space="preserve">B </v>
          </cell>
          <cell r="G882">
            <v>0</v>
          </cell>
          <cell r="H882">
            <v>10</v>
          </cell>
          <cell r="I882">
            <v>1281</v>
          </cell>
          <cell r="J882">
            <v>0</v>
          </cell>
          <cell r="K882">
            <v>0</v>
          </cell>
          <cell r="L882">
            <v>0</v>
          </cell>
          <cell r="M882">
            <v>0</v>
          </cell>
          <cell r="N882">
            <v>0</v>
          </cell>
          <cell r="O882">
            <v>12539</v>
          </cell>
          <cell r="P882">
            <v>0</v>
          </cell>
          <cell r="Q882">
            <v>0</v>
          </cell>
          <cell r="R882">
            <v>0</v>
          </cell>
          <cell r="S882">
            <v>0</v>
          </cell>
          <cell r="T882">
            <v>32</v>
          </cell>
          <cell r="U882">
            <v>0</v>
          </cell>
          <cell r="V882">
            <v>282</v>
          </cell>
          <cell r="W882">
            <v>0</v>
          </cell>
          <cell r="X882">
            <v>0</v>
          </cell>
          <cell r="Y882">
            <v>0</v>
          </cell>
          <cell r="Z882">
            <v>12539</v>
          </cell>
          <cell r="AA882">
            <v>12853</v>
          </cell>
          <cell r="AB882" t="str">
            <v>ERTB</v>
          </cell>
          <cell r="AC882">
            <v>1101</v>
          </cell>
          <cell r="AD882">
            <v>2</v>
          </cell>
          <cell r="AE882">
            <v>1079</v>
          </cell>
        </row>
        <row r="883">
          <cell r="A883" t="str">
            <v>SMA</v>
          </cell>
          <cell r="B883">
            <v>5</v>
          </cell>
          <cell r="C883" t="str">
            <v>DRMN</v>
          </cell>
          <cell r="D883">
            <v>52</v>
          </cell>
          <cell r="E883">
            <v>4</v>
          </cell>
          <cell r="F883" t="str">
            <v>A4</v>
          </cell>
          <cell r="G883">
            <v>23</v>
          </cell>
          <cell r="H883">
            <v>1</v>
          </cell>
          <cell r="I883">
            <v>9708</v>
          </cell>
          <cell r="J883">
            <v>335</v>
          </cell>
          <cell r="K883">
            <v>8342</v>
          </cell>
          <cell r="L883">
            <v>63</v>
          </cell>
          <cell r="M883">
            <v>50</v>
          </cell>
          <cell r="N883">
            <v>0</v>
          </cell>
          <cell r="O883">
            <v>50753</v>
          </cell>
          <cell r="P883">
            <v>43489</v>
          </cell>
          <cell r="Q883">
            <v>0</v>
          </cell>
          <cell r="R883">
            <v>595</v>
          </cell>
          <cell r="S883">
            <v>0</v>
          </cell>
          <cell r="T883">
            <v>0</v>
          </cell>
          <cell r="U883">
            <v>0</v>
          </cell>
          <cell r="V883">
            <v>0</v>
          </cell>
          <cell r="W883">
            <v>0</v>
          </cell>
          <cell r="X883">
            <v>0</v>
          </cell>
          <cell r="Y883">
            <v>0</v>
          </cell>
          <cell r="Z883">
            <v>94242</v>
          </cell>
          <cell r="AA883">
            <v>94837</v>
          </cell>
          <cell r="AB883" t="str">
            <v>ERTB</v>
          </cell>
          <cell r="AC883">
            <v>1101</v>
          </cell>
          <cell r="AD883">
            <v>2</v>
          </cell>
          <cell r="AE883">
            <v>9708</v>
          </cell>
        </row>
        <row r="884">
          <cell r="A884" t="str">
            <v>SMA</v>
          </cell>
          <cell r="B884">
            <v>5</v>
          </cell>
          <cell r="C884" t="str">
            <v>DRMN</v>
          </cell>
          <cell r="D884">
            <v>52</v>
          </cell>
          <cell r="E884">
            <v>5</v>
          </cell>
          <cell r="F884" t="str">
            <v>A4</v>
          </cell>
          <cell r="G884">
            <v>20</v>
          </cell>
          <cell r="H884">
            <v>4</v>
          </cell>
          <cell r="I884">
            <v>31806</v>
          </cell>
          <cell r="J884">
            <v>0</v>
          </cell>
          <cell r="K884">
            <v>0</v>
          </cell>
          <cell r="L884">
            <v>104</v>
          </cell>
          <cell r="M884">
            <v>0</v>
          </cell>
          <cell r="N884">
            <v>0</v>
          </cell>
          <cell r="O884">
            <v>363640</v>
          </cell>
          <cell r="P884">
            <v>80615</v>
          </cell>
          <cell r="Q884">
            <v>3052</v>
          </cell>
          <cell r="R884">
            <v>4721</v>
          </cell>
          <cell r="S884">
            <v>0</v>
          </cell>
          <cell r="T884">
            <v>0</v>
          </cell>
          <cell r="U884">
            <v>110640</v>
          </cell>
          <cell r="V884">
            <v>0</v>
          </cell>
          <cell r="W884">
            <v>1565</v>
          </cell>
          <cell r="X884">
            <v>0</v>
          </cell>
          <cell r="Y884">
            <v>0</v>
          </cell>
          <cell r="Z884">
            <v>448872</v>
          </cell>
          <cell r="AA884">
            <v>453593</v>
          </cell>
          <cell r="AB884" t="str">
            <v>ERTB</v>
          </cell>
          <cell r="AC884">
            <v>1101</v>
          </cell>
          <cell r="AD884">
            <v>2</v>
          </cell>
          <cell r="AE884">
            <v>31806</v>
          </cell>
        </row>
        <row r="885">
          <cell r="A885" t="str">
            <v>SMA</v>
          </cell>
          <cell r="B885">
            <v>5</v>
          </cell>
          <cell r="C885" t="str">
            <v>DRMN</v>
          </cell>
          <cell r="D885">
            <v>52</v>
          </cell>
          <cell r="E885">
            <v>5</v>
          </cell>
          <cell r="F885" t="str">
            <v xml:space="preserve">B </v>
          </cell>
          <cell r="G885">
            <v>0</v>
          </cell>
          <cell r="H885">
            <v>489</v>
          </cell>
          <cell r="I885">
            <v>288234</v>
          </cell>
          <cell r="J885">
            <v>0</v>
          </cell>
          <cell r="K885">
            <v>0</v>
          </cell>
          <cell r="L885">
            <v>0</v>
          </cell>
          <cell r="M885">
            <v>0</v>
          </cell>
          <cell r="N885">
            <v>0</v>
          </cell>
          <cell r="O885">
            <v>5826648</v>
          </cell>
          <cell r="P885">
            <v>0</v>
          </cell>
          <cell r="Q885">
            <v>0</v>
          </cell>
          <cell r="R885">
            <v>43506</v>
          </cell>
          <cell r="S885">
            <v>0</v>
          </cell>
          <cell r="T885">
            <v>144301</v>
          </cell>
          <cell r="U885">
            <v>1326227</v>
          </cell>
          <cell r="V885">
            <v>0</v>
          </cell>
          <cell r="W885">
            <v>0</v>
          </cell>
          <cell r="X885">
            <v>0</v>
          </cell>
          <cell r="Y885">
            <v>0</v>
          </cell>
          <cell r="Z885">
            <v>5826648</v>
          </cell>
          <cell r="AA885">
            <v>6014455</v>
          </cell>
          <cell r="AB885" t="str">
            <v>ERTB</v>
          </cell>
          <cell r="AC885">
            <v>1101</v>
          </cell>
          <cell r="AD885">
            <v>2</v>
          </cell>
          <cell r="AE885">
            <v>286012</v>
          </cell>
        </row>
        <row r="886">
          <cell r="A886" t="str">
            <v>SMA</v>
          </cell>
          <cell r="B886">
            <v>5</v>
          </cell>
          <cell r="C886" t="str">
            <v>DRMN</v>
          </cell>
          <cell r="D886">
            <v>52</v>
          </cell>
          <cell r="E886">
            <v>6</v>
          </cell>
          <cell r="F886" t="str">
            <v xml:space="preserve">B </v>
          </cell>
          <cell r="G886">
            <v>0</v>
          </cell>
          <cell r="H886">
            <v>28</v>
          </cell>
          <cell r="I886">
            <v>441313</v>
          </cell>
          <cell r="J886">
            <v>0</v>
          </cell>
          <cell r="K886">
            <v>0</v>
          </cell>
          <cell r="L886">
            <v>0</v>
          </cell>
          <cell r="M886">
            <v>0</v>
          </cell>
          <cell r="N886">
            <v>0</v>
          </cell>
          <cell r="O886">
            <v>5195723</v>
          </cell>
          <cell r="P886">
            <v>0</v>
          </cell>
          <cell r="Q886">
            <v>0</v>
          </cell>
          <cell r="R886">
            <v>52292</v>
          </cell>
          <cell r="S886">
            <v>0</v>
          </cell>
          <cell r="T886">
            <v>390067</v>
          </cell>
          <cell r="U886">
            <v>1298929</v>
          </cell>
          <cell r="V886">
            <v>0</v>
          </cell>
          <cell r="W886">
            <v>0</v>
          </cell>
          <cell r="X886">
            <v>0</v>
          </cell>
          <cell r="Y886">
            <v>0</v>
          </cell>
          <cell r="Z886">
            <v>5195723</v>
          </cell>
          <cell r="AA886">
            <v>5638082</v>
          </cell>
          <cell r="AB886" t="str">
            <v>ERTB</v>
          </cell>
          <cell r="AC886">
            <v>1101</v>
          </cell>
          <cell r="AD886">
            <v>2</v>
          </cell>
          <cell r="AE886">
            <v>441313</v>
          </cell>
        </row>
        <row r="887">
          <cell r="A887" t="str">
            <v>SMA</v>
          </cell>
          <cell r="B887">
            <v>5</v>
          </cell>
          <cell r="C887" t="str">
            <v>DRMN</v>
          </cell>
          <cell r="D887">
            <v>52</v>
          </cell>
          <cell r="E887">
            <v>7</v>
          </cell>
          <cell r="F887" t="str">
            <v>A4</v>
          </cell>
          <cell r="G887">
            <v>20</v>
          </cell>
          <cell r="H887">
            <v>12</v>
          </cell>
          <cell r="I887">
            <v>414153</v>
          </cell>
          <cell r="J887">
            <v>0</v>
          </cell>
          <cell r="K887">
            <v>0</v>
          </cell>
          <cell r="L887">
            <v>742</v>
          </cell>
          <cell r="M887">
            <v>0</v>
          </cell>
          <cell r="N887">
            <v>0</v>
          </cell>
          <cell r="O887">
            <v>4039373</v>
          </cell>
          <cell r="P887">
            <v>512416</v>
          </cell>
          <cell r="Q887">
            <v>285908</v>
          </cell>
          <cell r="R887">
            <v>0</v>
          </cell>
          <cell r="S887">
            <v>0</v>
          </cell>
          <cell r="T887">
            <v>0</v>
          </cell>
          <cell r="U887">
            <v>1218889</v>
          </cell>
          <cell r="V887">
            <v>0</v>
          </cell>
          <cell r="W887">
            <v>37848</v>
          </cell>
          <cell r="X887">
            <v>0</v>
          </cell>
          <cell r="Y887">
            <v>0</v>
          </cell>
          <cell r="Z887">
            <v>4875545</v>
          </cell>
          <cell r="AA887">
            <v>4875545</v>
          </cell>
          <cell r="AB887" t="str">
            <v>ERTB</v>
          </cell>
          <cell r="AC887">
            <v>1101</v>
          </cell>
          <cell r="AD887">
            <v>2</v>
          </cell>
          <cell r="AE887">
            <v>414153</v>
          </cell>
        </row>
        <row r="888">
          <cell r="A888" t="str">
            <v>SMA</v>
          </cell>
          <cell r="B888">
            <v>5</v>
          </cell>
          <cell r="C888" t="str">
            <v>DRMN</v>
          </cell>
          <cell r="D888">
            <v>52</v>
          </cell>
          <cell r="E888">
            <v>7</v>
          </cell>
          <cell r="F888" t="str">
            <v xml:space="preserve">B </v>
          </cell>
          <cell r="G888">
            <v>0</v>
          </cell>
          <cell r="H888">
            <v>6</v>
          </cell>
          <cell r="I888">
            <v>14979</v>
          </cell>
          <cell r="J888">
            <v>0</v>
          </cell>
          <cell r="K888">
            <v>0</v>
          </cell>
          <cell r="L888">
            <v>0</v>
          </cell>
          <cell r="M888">
            <v>0</v>
          </cell>
          <cell r="N888">
            <v>0</v>
          </cell>
          <cell r="O888">
            <v>265048</v>
          </cell>
          <cell r="P888">
            <v>0</v>
          </cell>
          <cell r="Q888">
            <v>0</v>
          </cell>
          <cell r="R888">
            <v>964</v>
          </cell>
          <cell r="S888">
            <v>0</v>
          </cell>
          <cell r="T888">
            <v>0</v>
          </cell>
          <cell r="U888">
            <v>66262</v>
          </cell>
          <cell r="V888">
            <v>0</v>
          </cell>
          <cell r="W888">
            <v>0</v>
          </cell>
          <cell r="X888">
            <v>0</v>
          </cell>
          <cell r="Y888">
            <v>0</v>
          </cell>
          <cell r="Z888">
            <v>265048</v>
          </cell>
          <cell r="AA888">
            <v>266012</v>
          </cell>
          <cell r="AB888" t="str">
            <v>ERTB</v>
          </cell>
          <cell r="AC888">
            <v>1101</v>
          </cell>
          <cell r="AD888">
            <v>2</v>
          </cell>
          <cell r="AE888">
            <v>14933</v>
          </cell>
        </row>
        <row r="889">
          <cell r="A889" t="str">
            <v>SMA</v>
          </cell>
          <cell r="B889">
            <v>5</v>
          </cell>
          <cell r="C889" t="str">
            <v>DRMN</v>
          </cell>
          <cell r="D889">
            <v>52</v>
          </cell>
          <cell r="E889">
            <v>8</v>
          </cell>
          <cell r="F889" t="str">
            <v xml:space="preserve">B </v>
          </cell>
          <cell r="G889">
            <v>0</v>
          </cell>
          <cell r="H889">
            <v>4</v>
          </cell>
          <cell r="I889">
            <v>6016</v>
          </cell>
          <cell r="J889">
            <v>0</v>
          </cell>
          <cell r="K889">
            <v>0</v>
          </cell>
          <cell r="L889">
            <v>0</v>
          </cell>
          <cell r="M889">
            <v>0</v>
          </cell>
          <cell r="N889">
            <v>0</v>
          </cell>
          <cell r="O889">
            <v>125244</v>
          </cell>
          <cell r="P889">
            <v>0</v>
          </cell>
          <cell r="Q889">
            <v>0</v>
          </cell>
          <cell r="R889">
            <v>0</v>
          </cell>
          <cell r="S889">
            <v>0</v>
          </cell>
          <cell r="T889">
            <v>0</v>
          </cell>
          <cell r="U889">
            <v>31311</v>
          </cell>
          <cell r="V889">
            <v>0</v>
          </cell>
          <cell r="W889">
            <v>0</v>
          </cell>
          <cell r="X889">
            <v>0</v>
          </cell>
          <cell r="Y889">
            <v>0</v>
          </cell>
          <cell r="Z889">
            <v>125244</v>
          </cell>
          <cell r="AA889">
            <v>125244</v>
          </cell>
          <cell r="AB889" t="str">
            <v>ERTB</v>
          </cell>
          <cell r="AC889">
            <v>1101</v>
          </cell>
          <cell r="AD889">
            <v>2</v>
          </cell>
          <cell r="AE889">
            <v>5993</v>
          </cell>
        </row>
        <row r="890">
          <cell r="A890" t="str">
            <v>SMA</v>
          </cell>
          <cell r="B890">
            <v>5</v>
          </cell>
          <cell r="C890" t="str">
            <v>DRMN</v>
          </cell>
          <cell r="D890">
            <v>52</v>
          </cell>
          <cell r="E890">
            <v>90</v>
          </cell>
          <cell r="F890" t="str">
            <v>A4</v>
          </cell>
          <cell r="G890">
            <v>20</v>
          </cell>
          <cell r="H890">
            <v>2</v>
          </cell>
          <cell r="I890">
            <v>50640</v>
          </cell>
          <cell r="J890">
            <v>0</v>
          </cell>
          <cell r="K890">
            <v>0</v>
          </cell>
          <cell r="L890">
            <v>169</v>
          </cell>
          <cell r="M890">
            <v>0</v>
          </cell>
          <cell r="N890">
            <v>0</v>
          </cell>
          <cell r="O890">
            <v>134500</v>
          </cell>
          <cell r="P890">
            <v>145171</v>
          </cell>
          <cell r="Q890">
            <v>0</v>
          </cell>
          <cell r="R890">
            <v>0</v>
          </cell>
          <cell r="S890">
            <v>0</v>
          </cell>
          <cell r="T890">
            <v>0</v>
          </cell>
          <cell r="U890">
            <v>0</v>
          </cell>
          <cell r="V890">
            <v>0</v>
          </cell>
          <cell r="W890">
            <v>0</v>
          </cell>
          <cell r="X890">
            <v>0</v>
          </cell>
          <cell r="Y890">
            <v>0</v>
          </cell>
          <cell r="Z890">
            <v>279671</v>
          </cell>
          <cell r="AA890">
            <v>279671</v>
          </cell>
          <cell r="AB890" t="str">
            <v>ERTB</v>
          </cell>
          <cell r="AC890">
            <v>1101</v>
          </cell>
          <cell r="AD890">
            <v>2</v>
          </cell>
          <cell r="AE890">
            <v>50640</v>
          </cell>
        </row>
        <row r="891">
          <cell r="A891" t="str">
            <v>SMA</v>
          </cell>
          <cell r="B891">
            <v>5</v>
          </cell>
          <cell r="C891" t="str">
            <v>DRMN</v>
          </cell>
          <cell r="D891">
            <v>53</v>
          </cell>
          <cell r="E891">
            <v>1</v>
          </cell>
          <cell r="F891" t="str">
            <v xml:space="preserve">B </v>
          </cell>
          <cell r="G891">
            <v>1</v>
          </cell>
          <cell r="H891">
            <v>9198</v>
          </cell>
          <cell r="I891">
            <v>195569</v>
          </cell>
          <cell r="J891">
            <v>0</v>
          </cell>
          <cell r="K891">
            <v>0</v>
          </cell>
          <cell r="L891">
            <v>0</v>
          </cell>
          <cell r="M891">
            <v>0</v>
          </cell>
          <cell r="N891">
            <v>0</v>
          </cell>
          <cell r="O891">
            <v>3171904</v>
          </cell>
          <cell r="P891">
            <v>0</v>
          </cell>
          <cell r="Q891">
            <v>0</v>
          </cell>
          <cell r="R891">
            <v>41834</v>
          </cell>
          <cell r="S891">
            <v>0</v>
          </cell>
          <cell r="T891">
            <v>302587</v>
          </cell>
          <cell r="U891">
            <v>0</v>
          </cell>
          <cell r="V891">
            <v>0</v>
          </cell>
          <cell r="W891">
            <v>0</v>
          </cell>
          <cell r="X891">
            <v>0</v>
          </cell>
          <cell r="Y891">
            <v>422124</v>
          </cell>
          <cell r="Z891">
            <v>3171904</v>
          </cell>
          <cell r="AA891">
            <v>3938449</v>
          </cell>
          <cell r="AB891" t="str">
            <v>ERCP</v>
          </cell>
          <cell r="AC891">
            <v>1101</v>
          </cell>
          <cell r="AD891">
            <v>2</v>
          </cell>
          <cell r="AE891">
            <v>145696</v>
          </cell>
        </row>
        <row r="892">
          <cell r="A892" t="str">
            <v>SMA</v>
          </cell>
          <cell r="B892">
            <v>5</v>
          </cell>
          <cell r="C892" t="str">
            <v>DRMN</v>
          </cell>
          <cell r="D892">
            <v>53</v>
          </cell>
          <cell r="E892">
            <v>1</v>
          </cell>
          <cell r="F892" t="str">
            <v xml:space="preserve">B </v>
          </cell>
          <cell r="G892">
            <v>2</v>
          </cell>
          <cell r="H892">
            <v>5820</v>
          </cell>
          <cell r="I892">
            <v>239321</v>
          </cell>
          <cell r="J892">
            <v>0</v>
          </cell>
          <cell r="K892">
            <v>0</v>
          </cell>
          <cell r="L892">
            <v>0</v>
          </cell>
          <cell r="M892">
            <v>0</v>
          </cell>
          <cell r="N892">
            <v>0</v>
          </cell>
          <cell r="O892">
            <v>4642452</v>
          </cell>
          <cell r="P892">
            <v>0</v>
          </cell>
          <cell r="Q892">
            <v>0</v>
          </cell>
          <cell r="R892">
            <v>37652</v>
          </cell>
          <cell r="S892">
            <v>0</v>
          </cell>
          <cell r="T892">
            <v>84038</v>
          </cell>
          <cell r="U892">
            <v>789035</v>
          </cell>
          <cell r="V892">
            <v>0</v>
          </cell>
          <cell r="W892">
            <v>0</v>
          </cell>
          <cell r="X892">
            <v>0</v>
          </cell>
          <cell r="Y892">
            <v>436444</v>
          </cell>
          <cell r="Z892">
            <v>4642452</v>
          </cell>
          <cell r="AA892">
            <v>5200586</v>
          </cell>
          <cell r="AB892" t="str">
            <v>ERCP</v>
          </cell>
          <cell r="AC892">
            <v>1101</v>
          </cell>
          <cell r="AD892">
            <v>2</v>
          </cell>
          <cell r="AE892">
            <v>239154</v>
          </cell>
        </row>
        <row r="893">
          <cell r="A893" t="str">
            <v>SMA</v>
          </cell>
          <cell r="B893">
            <v>5</v>
          </cell>
          <cell r="C893" t="str">
            <v>DRMN</v>
          </cell>
          <cell r="D893">
            <v>53</v>
          </cell>
          <cell r="E893">
            <v>1</v>
          </cell>
          <cell r="F893" t="str">
            <v xml:space="preserve">B </v>
          </cell>
          <cell r="G893">
            <v>3</v>
          </cell>
          <cell r="H893">
            <v>15826</v>
          </cell>
          <cell r="I893">
            <v>1151231</v>
          </cell>
          <cell r="J893">
            <v>0</v>
          </cell>
          <cell r="K893">
            <v>0</v>
          </cell>
          <cell r="L893">
            <v>0</v>
          </cell>
          <cell r="M893">
            <v>0</v>
          </cell>
          <cell r="N893">
            <v>0</v>
          </cell>
          <cell r="O893">
            <v>22328394</v>
          </cell>
          <cell r="P893">
            <v>0</v>
          </cell>
          <cell r="Q893">
            <v>0</v>
          </cell>
          <cell r="R893">
            <v>187678</v>
          </cell>
          <cell r="S893">
            <v>0</v>
          </cell>
          <cell r="T893">
            <v>295677</v>
          </cell>
          <cell r="U893">
            <v>3795870</v>
          </cell>
          <cell r="V893">
            <v>0</v>
          </cell>
          <cell r="W893">
            <v>0</v>
          </cell>
          <cell r="X893">
            <v>0</v>
          </cell>
          <cell r="Y893">
            <v>1864787</v>
          </cell>
          <cell r="Z893">
            <v>22328394</v>
          </cell>
          <cell r="AA893">
            <v>24676536</v>
          </cell>
          <cell r="AB893" t="str">
            <v>ERCP</v>
          </cell>
          <cell r="AC893">
            <v>1101</v>
          </cell>
          <cell r="AD893">
            <v>2</v>
          </cell>
          <cell r="AE893">
            <v>1149472</v>
          </cell>
        </row>
        <row r="894">
          <cell r="A894" t="str">
            <v>SMA</v>
          </cell>
          <cell r="B894">
            <v>5</v>
          </cell>
          <cell r="C894" t="str">
            <v>DRMN</v>
          </cell>
          <cell r="D894">
            <v>53</v>
          </cell>
          <cell r="E894">
            <v>1</v>
          </cell>
          <cell r="F894" t="str">
            <v xml:space="preserve">B </v>
          </cell>
          <cell r="G894">
            <v>4</v>
          </cell>
          <cell r="H894">
            <v>3793</v>
          </cell>
          <cell r="I894">
            <v>456633</v>
          </cell>
          <cell r="J894">
            <v>0</v>
          </cell>
          <cell r="K894">
            <v>0</v>
          </cell>
          <cell r="L894">
            <v>0</v>
          </cell>
          <cell r="M894">
            <v>0</v>
          </cell>
          <cell r="N894">
            <v>0</v>
          </cell>
          <cell r="O894">
            <v>8857245</v>
          </cell>
          <cell r="P894">
            <v>0</v>
          </cell>
          <cell r="Q894">
            <v>0</v>
          </cell>
          <cell r="R894">
            <v>96721</v>
          </cell>
          <cell r="S894">
            <v>0</v>
          </cell>
          <cell r="T894">
            <v>136572</v>
          </cell>
          <cell r="U894">
            <v>1505806</v>
          </cell>
          <cell r="V894">
            <v>0</v>
          </cell>
          <cell r="W894">
            <v>0</v>
          </cell>
          <cell r="X894">
            <v>0</v>
          </cell>
          <cell r="Y894">
            <v>775062</v>
          </cell>
          <cell r="Z894">
            <v>8857245</v>
          </cell>
          <cell r="AA894">
            <v>9865600</v>
          </cell>
          <cell r="AB894" t="str">
            <v>ERCP</v>
          </cell>
          <cell r="AC894">
            <v>1101</v>
          </cell>
          <cell r="AD894">
            <v>2</v>
          </cell>
          <cell r="AE894">
            <v>456633</v>
          </cell>
        </row>
        <row r="895">
          <cell r="A895" t="str">
            <v>SMA</v>
          </cell>
          <cell r="B895">
            <v>5</v>
          </cell>
          <cell r="C895" t="str">
            <v>DRMN</v>
          </cell>
          <cell r="D895">
            <v>53</v>
          </cell>
          <cell r="E895">
            <v>1</v>
          </cell>
          <cell r="F895" t="str">
            <v xml:space="preserve">B </v>
          </cell>
          <cell r="G895">
            <v>5</v>
          </cell>
          <cell r="H895">
            <v>1207</v>
          </cell>
          <cell r="I895">
            <v>209718</v>
          </cell>
          <cell r="J895">
            <v>0</v>
          </cell>
          <cell r="K895">
            <v>0</v>
          </cell>
          <cell r="L895">
            <v>0</v>
          </cell>
          <cell r="M895">
            <v>0</v>
          </cell>
          <cell r="N895">
            <v>0</v>
          </cell>
          <cell r="O895">
            <v>4067570</v>
          </cell>
          <cell r="P895">
            <v>0</v>
          </cell>
          <cell r="Q895">
            <v>0</v>
          </cell>
          <cell r="R895">
            <v>46816</v>
          </cell>
          <cell r="S895">
            <v>0</v>
          </cell>
          <cell r="T895">
            <v>86344</v>
          </cell>
          <cell r="U895">
            <v>691529</v>
          </cell>
          <cell r="V895">
            <v>0</v>
          </cell>
          <cell r="W895">
            <v>0</v>
          </cell>
          <cell r="X895">
            <v>0</v>
          </cell>
          <cell r="Y895">
            <v>374505</v>
          </cell>
          <cell r="Z895">
            <v>4067570</v>
          </cell>
          <cell r="AA895">
            <v>4575235</v>
          </cell>
          <cell r="AB895" t="str">
            <v>ERCP</v>
          </cell>
          <cell r="AC895">
            <v>1101</v>
          </cell>
          <cell r="AD895">
            <v>2</v>
          </cell>
          <cell r="AE895">
            <v>209718</v>
          </cell>
        </row>
        <row r="896">
          <cell r="A896" t="str">
            <v>SMA</v>
          </cell>
          <cell r="B896">
            <v>5</v>
          </cell>
          <cell r="C896" t="str">
            <v>DRMN</v>
          </cell>
          <cell r="D896">
            <v>53</v>
          </cell>
          <cell r="E896">
            <v>1</v>
          </cell>
          <cell r="F896" t="str">
            <v xml:space="preserve">B </v>
          </cell>
          <cell r="G896">
            <v>6</v>
          </cell>
          <cell r="H896">
            <v>766</v>
          </cell>
          <cell r="I896">
            <v>182314</v>
          </cell>
          <cell r="J896">
            <v>0</v>
          </cell>
          <cell r="K896">
            <v>0</v>
          </cell>
          <cell r="L896">
            <v>0</v>
          </cell>
          <cell r="M896">
            <v>0</v>
          </cell>
          <cell r="N896">
            <v>0</v>
          </cell>
          <cell r="O896">
            <v>3535969</v>
          </cell>
          <cell r="P896">
            <v>0</v>
          </cell>
          <cell r="Q896">
            <v>0</v>
          </cell>
          <cell r="R896">
            <v>41372</v>
          </cell>
          <cell r="S896">
            <v>0</v>
          </cell>
          <cell r="T896">
            <v>71955</v>
          </cell>
          <cell r="U896">
            <v>601242</v>
          </cell>
          <cell r="V896">
            <v>0</v>
          </cell>
          <cell r="W896">
            <v>0</v>
          </cell>
          <cell r="X896">
            <v>0</v>
          </cell>
          <cell r="Y896">
            <v>226098</v>
          </cell>
          <cell r="Z896">
            <v>3535969</v>
          </cell>
          <cell r="AA896">
            <v>3875394</v>
          </cell>
          <cell r="AB896" t="str">
            <v>ERCP</v>
          </cell>
          <cell r="AC896">
            <v>1101</v>
          </cell>
          <cell r="AD896">
            <v>2</v>
          </cell>
          <cell r="AE896">
            <v>182314</v>
          </cell>
        </row>
        <row r="897">
          <cell r="A897" t="str">
            <v>SMA</v>
          </cell>
          <cell r="B897">
            <v>5</v>
          </cell>
          <cell r="C897" t="str">
            <v>DRMN</v>
          </cell>
          <cell r="D897">
            <v>53</v>
          </cell>
          <cell r="E897">
            <v>1</v>
          </cell>
          <cell r="F897" t="str">
            <v xml:space="preserve">B </v>
          </cell>
          <cell r="G897">
            <v>7</v>
          </cell>
          <cell r="H897">
            <v>204</v>
          </cell>
          <cell r="I897">
            <v>67105</v>
          </cell>
          <cell r="J897">
            <v>0</v>
          </cell>
          <cell r="K897">
            <v>0</v>
          </cell>
          <cell r="L897">
            <v>0</v>
          </cell>
          <cell r="M897">
            <v>0</v>
          </cell>
          <cell r="N897">
            <v>0</v>
          </cell>
          <cell r="O897">
            <v>1349605</v>
          </cell>
          <cell r="P897">
            <v>0</v>
          </cell>
          <cell r="Q897">
            <v>0</v>
          </cell>
          <cell r="R897">
            <v>13283</v>
          </cell>
          <cell r="S897">
            <v>0</v>
          </cell>
          <cell r="T897">
            <v>28796</v>
          </cell>
          <cell r="U897">
            <v>269991</v>
          </cell>
          <cell r="V897">
            <v>0</v>
          </cell>
          <cell r="W897">
            <v>0</v>
          </cell>
          <cell r="X897">
            <v>0</v>
          </cell>
          <cell r="Y897">
            <v>81862</v>
          </cell>
          <cell r="Z897">
            <v>1349605</v>
          </cell>
          <cell r="AA897">
            <v>1473546</v>
          </cell>
          <cell r="AB897" t="str">
            <v>ERCP</v>
          </cell>
          <cell r="AC897">
            <v>1101</v>
          </cell>
          <cell r="AD897">
            <v>2</v>
          </cell>
          <cell r="AE897">
            <v>67105</v>
          </cell>
        </row>
        <row r="898">
          <cell r="A898" t="str">
            <v>SMA</v>
          </cell>
          <cell r="B898">
            <v>5</v>
          </cell>
          <cell r="C898" t="str">
            <v>DRMN</v>
          </cell>
          <cell r="D898">
            <v>53</v>
          </cell>
          <cell r="E898">
            <v>1</v>
          </cell>
          <cell r="F898" t="str">
            <v xml:space="preserve">B </v>
          </cell>
          <cell r="G898">
            <v>8</v>
          </cell>
          <cell r="H898">
            <v>94</v>
          </cell>
          <cell r="I898">
            <v>36916</v>
          </cell>
          <cell r="J898">
            <v>0</v>
          </cell>
          <cell r="K898">
            <v>0</v>
          </cell>
          <cell r="L898">
            <v>0</v>
          </cell>
          <cell r="M898">
            <v>0</v>
          </cell>
          <cell r="N898">
            <v>0</v>
          </cell>
          <cell r="O898">
            <v>751633</v>
          </cell>
          <cell r="P898">
            <v>0</v>
          </cell>
          <cell r="Q898">
            <v>0</v>
          </cell>
          <cell r="R898">
            <v>7748</v>
          </cell>
          <cell r="S898">
            <v>0</v>
          </cell>
          <cell r="T898">
            <v>18650</v>
          </cell>
          <cell r="U898">
            <v>150341</v>
          </cell>
          <cell r="V898">
            <v>0</v>
          </cell>
          <cell r="W898">
            <v>0</v>
          </cell>
          <cell r="X898">
            <v>0</v>
          </cell>
          <cell r="Y898">
            <v>26748</v>
          </cell>
          <cell r="Z898">
            <v>751633</v>
          </cell>
          <cell r="AA898">
            <v>804779</v>
          </cell>
          <cell r="AB898" t="str">
            <v>ERCP</v>
          </cell>
          <cell r="AC898">
            <v>1101</v>
          </cell>
          <cell r="AD898">
            <v>2</v>
          </cell>
          <cell r="AE898">
            <v>36916</v>
          </cell>
        </row>
        <row r="899">
          <cell r="A899" t="str">
            <v>SMA</v>
          </cell>
          <cell r="B899">
            <v>5</v>
          </cell>
          <cell r="C899" t="str">
            <v>DRMN</v>
          </cell>
          <cell r="D899">
            <v>53</v>
          </cell>
          <cell r="E899">
            <v>1</v>
          </cell>
          <cell r="F899" t="str">
            <v xml:space="preserve">B </v>
          </cell>
          <cell r="G899">
            <v>9</v>
          </cell>
          <cell r="H899">
            <v>104</v>
          </cell>
          <cell r="I899">
            <v>61317</v>
          </cell>
          <cell r="J899">
            <v>0</v>
          </cell>
          <cell r="K899">
            <v>0</v>
          </cell>
          <cell r="L899">
            <v>0</v>
          </cell>
          <cell r="M899">
            <v>0</v>
          </cell>
          <cell r="N899">
            <v>0</v>
          </cell>
          <cell r="O899">
            <v>1315667</v>
          </cell>
          <cell r="P899">
            <v>0</v>
          </cell>
          <cell r="Q899">
            <v>0</v>
          </cell>
          <cell r="R899">
            <v>12546</v>
          </cell>
          <cell r="S899">
            <v>0</v>
          </cell>
          <cell r="T899">
            <v>36666</v>
          </cell>
          <cell r="U899">
            <v>328949</v>
          </cell>
          <cell r="V899">
            <v>0</v>
          </cell>
          <cell r="W899">
            <v>0</v>
          </cell>
          <cell r="X899">
            <v>0</v>
          </cell>
          <cell r="Y899">
            <v>46819</v>
          </cell>
          <cell r="Z899">
            <v>1315667</v>
          </cell>
          <cell r="AA899">
            <v>1411698</v>
          </cell>
          <cell r="AB899" t="str">
            <v>ERCP</v>
          </cell>
          <cell r="AC899">
            <v>1101</v>
          </cell>
          <cell r="AD899">
            <v>2</v>
          </cell>
          <cell r="AE899">
            <v>61317</v>
          </cell>
        </row>
        <row r="900">
          <cell r="A900" t="str">
            <v>SMA</v>
          </cell>
          <cell r="B900">
            <v>5</v>
          </cell>
          <cell r="C900" t="str">
            <v>DRMN</v>
          </cell>
          <cell r="D900">
            <v>53</v>
          </cell>
          <cell r="E900">
            <v>1</v>
          </cell>
          <cell r="F900" t="str">
            <v xml:space="preserve">B </v>
          </cell>
          <cell r="G900">
            <v>10</v>
          </cell>
          <cell r="H900">
            <v>31</v>
          </cell>
          <cell r="I900">
            <v>65655</v>
          </cell>
          <cell r="J900">
            <v>0</v>
          </cell>
          <cell r="K900">
            <v>0</v>
          </cell>
          <cell r="L900">
            <v>0</v>
          </cell>
          <cell r="M900">
            <v>0</v>
          </cell>
          <cell r="N900">
            <v>0</v>
          </cell>
          <cell r="O900">
            <v>1407501</v>
          </cell>
          <cell r="P900">
            <v>0</v>
          </cell>
          <cell r="Q900">
            <v>0</v>
          </cell>
          <cell r="R900">
            <v>4189</v>
          </cell>
          <cell r="S900">
            <v>0</v>
          </cell>
          <cell r="T900">
            <v>0</v>
          </cell>
          <cell r="U900">
            <v>351875</v>
          </cell>
          <cell r="V900">
            <v>0</v>
          </cell>
          <cell r="W900">
            <v>0</v>
          </cell>
          <cell r="X900">
            <v>0</v>
          </cell>
          <cell r="Y900">
            <v>9593</v>
          </cell>
          <cell r="Z900">
            <v>1407501</v>
          </cell>
          <cell r="AA900">
            <v>1421283</v>
          </cell>
          <cell r="AB900" t="str">
            <v>ERCP</v>
          </cell>
          <cell r="AC900">
            <v>1101</v>
          </cell>
          <cell r="AD900">
            <v>2</v>
          </cell>
          <cell r="AE900">
            <v>65655</v>
          </cell>
        </row>
        <row r="901">
          <cell r="A901" t="str">
            <v>SMA</v>
          </cell>
          <cell r="B901">
            <v>5</v>
          </cell>
          <cell r="C901" t="str">
            <v>DRMN</v>
          </cell>
          <cell r="D901">
            <v>53</v>
          </cell>
          <cell r="E901">
            <v>1</v>
          </cell>
          <cell r="F901" t="str">
            <v xml:space="preserve">B </v>
          </cell>
          <cell r="G901">
            <v>11</v>
          </cell>
          <cell r="H901">
            <v>937</v>
          </cell>
          <cell r="I901">
            <v>20517</v>
          </cell>
          <cell r="J901">
            <v>0</v>
          </cell>
          <cell r="K901">
            <v>0</v>
          </cell>
          <cell r="L901">
            <v>0</v>
          </cell>
          <cell r="M901">
            <v>0</v>
          </cell>
          <cell r="N901">
            <v>0</v>
          </cell>
          <cell r="O901">
            <v>116087</v>
          </cell>
          <cell r="P901">
            <v>0</v>
          </cell>
          <cell r="Q901">
            <v>0</v>
          </cell>
          <cell r="R901">
            <v>2080</v>
          </cell>
          <cell r="S901">
            <v>1380</v>
          </cell>
          <cell r="T901">
            <v>19001</v>
          </cell>
          <cell r="U901">
            <v>0</v>
          </cell>
          <cell r="V901">
            <v>0</v>
          </cell>
          <cell r="W901">
            <v>0</v>
          </cell>
          <cell r="X901">
            <v>0</v>
          </cell>
          <cell r="Y901">
            <v>48555</v>
          </cell>
          <cell r="Z901">
            <v>116087</v>
          </cell>
          <cell r="AA901">
            <v>187103</v>
          </cell>
          <cell r="AB901" t="str">
            <v>ERCP</v>
          </cell>
          <cell r="AC901">
            <v>1101</v>
          </cell>
          <cell r="AD901">
            <v>2</v>
          </cell>
          <cell r="AE901">
            <v>13963</v>
          </cell>
        </row>
        <row r="902">
          <cell r="A902" t="str">
            <v>SMA</v>
          </cell>
          <cell r="B902">
            <v>5</v>
          </cell>
          <cell r="C902" t="str">
            <v>DRMN</v>
          </cell>
          <cell r="D902">
            <v>53</v>
          </cell>
          <cell r="E902">
            <v>1</v>
          </cell>
          <cell r="F902" t="str">
            <v xml:space="preserve">B </v>
          </cell>
          <cell r="G902">
            <v>12</v>
          </cell>
          <cell r="H902">
            <v>976</v>
          </cell>
          <cell r="I902">
            <v>59072</v>
          </cell>
          <cell r="J902">
            <v>0</v>
          </cell>
          <cell r="K902">
            <v>0</v>
          </cell>
          <cell r="L902">
            <v>0</v>
          </cell>
          <cell r="M902">
            <v>0</v>
          </cell>
          <cell r="N902">
            <v>0</v>
          </cell>
          <cell r="O902">
            <v>542122</v>
          </cell>
          <cell r="P902">
            <v>0</v>
          </cell>
          <cell r="Q902">
            <v>0</v>
          </cell>
          <cell r="R902">
            <v>5740</v>
          </cell>
          <cell r="S902">
            <v>0</v>
          </cell>
          <cell r="T902">
            <v>16760</v>
          </cell>
          <cell r="U902">
            <v>92213</v>
          </cell>
          <cell r="V902">
            <v>0</v>
          </cell>
          <cell r="W902">
            <v>0</v>
          </cell>
          <cell r="X902">
            <v>0</v>
          </cell>
          <cell r="Y902">
            <v>113484</v>
          </cell>
          <cell r="Z902">
            <v>542122</v>
          </cell>
          <cell r="AA902">
            <v>678106</v>
          </cell>
          <cell r="AB902" t="str">
            <v>ERCP</v>
          </cell>
          <cell r="AC902">
            <v>1101</v>
          </cell>
          <cell r="AD902">
            <v>2</v>
          </cell>
          <cell r="AE902">
            <v>59072</v>
          </cell>
        </row>
        <row r="903">
          <cell r="A903" t="str">
            <v>SMA</v>
          </cell>
          <cell r="B903">
            <v>5</v>
          </cell>
          <cell r="C903" t="str">
            <v>DRMN</v>
          </cell>
          <cell r="D903">
            <v>53</v>
          </cell>
          <cell r="E903">
            <v>1</v>
          </cell>
          <cell r="F903" t="str">
            <v xml:space="preserve">B </v>
          </cell>
          <cell r="G903">
            <v>13</v>
          </cell>
          <cell r="H903">
            <v>76</v>
          </cell>
          <cell r="I903">
            <v>8747</v>
          </cell>
          <cell r="J903">
            <v>0</v>
          </cell>
          <cell r="K903">
            <v>0</v>
          </cell>
          <cell r="L903">
            <v>0</v>
          </cell>
          <cell r="M903">
            <v>0</v>
          </cell>
          <cell r="N903">
            <v>0</v>
          </cell>
          <cell r="O903">
            <v>112891</v>
          </cell>
          <cell r="P903">
            <v>0</v>
          </cell>
          <cell r="Q903">
            <v>0</v>
          </cell>
          <cell r="R903">
            <v>952</v>
          </cell>
          <cell r="S903">
            <v>0</v>
          </cell>
          <cell r="T903">
            <v>2415</v>
          </cell>
          <cell r="U903">
            <v>19193</v>
          </cell>
          <cell r="V903">
            <v>0</v>
          </cell>
          <cell r="W903">
            <v>0</v>
          </cell>
          <cell r="X903">
            <v>0</v>
          </cell>
          <cell r="Y903">
            <v>18904</v>
          </cell>
          <cell r="Z903">
            <v>112891</v>
          </cell>
          <cell r="AA903">
            <v>135162</v>
          </cell>
          <cell r="AB903" t="str">
            <v>ERCP</v>
          </cell>
          <cell r="AC903">
            <v>1101</v>
          </cell>
          <cell r="AD903">
            <v>2</v>
          </cell>
          <cell r="AE903">
            <v>8747</v>
          </cell>
        </row>
        <row r="904">
          <cell r="A904" t="str">
            <v>SMA</v>
          </cell>
          <cell r="B904">
            <v>5</v>
          </cell>
          <cell r="C904" t="str">
            <v>DRMN</v>
          </cell>
          <cell r="D904">
            <v>53</v>
          </cell>
          <cell r="E904">
            <v>1</v>
          </cell>
          <cell r="F904" t="str">
            <v xml:space="preserve">B </v>
          </cell>
          <cell r="G904">
            <v>14</v>
          </cell>
          <cell r="H904">
            <v>6</v>
          </cell>
          <cell r="I904">
            <v>890</v>
          </cell>
          <cell r="J904">
            <v>0</v>
          </cell>
          <cell r="K904">
            <v>0</v>
          </cell>
          <cell r="L904">
            <v>0</v>
          </cell>
          <cell r="M904">
            <v>0</v>
          </cell>
          <cell r="N904">
            <v>0</v>
          </cell>
          <cell r="O904">
            <v>11264</v>
          </cell>
          <cell r="P904">
            <v>0</v>
          </cell>
          <cell r="Q904">
            <v>0</v>
          </cell>
          <cell r="R904">
            <v>24</v>
          </cell>
          <cell r="S904">
            <v>0</v>
          </cell>
          <cell r="T904">
            <v>0</v>
          </cell>
          <cell r="U904">
            <v>1916</v>
          </cell>
          <cell r="V904">
            <v>0</v>
          </cell>
          <cell r="W904">
            <v>0</v>
          </cell>
          <cell r="X904">
            <v>0</v>
          </cell>
          <cell r="Y904">
            <v>2780</v>
          </cell>
          <cell r="Z904">
            <v>11264</v>
          </cell>
          <cell r="AA904">
            <v>14068</v>
          </cell>
          <cell r="AB904" t="str">
            <v>ERCP</v>
          </cell>
          <cell r="AC904">
            <v>1101</v>
          </cell>
          <cell r="AD904">
            <v>2</v>
          </cell>
          <cell r="AE904">
            <v>890</v>
          </cell>
        </row>
        <row r="905">
          <cell r="A905" t="str">
            <v>SMA</v>
          </cell>
          <cell r="B905">
            <v>5</v>
          </cell>
          <cell r="C905" t="str">
            <v>DRMN</v>
          </cell>
          <cell r="D905">
            <v>53</v>
          </cell>
          <cell r="E905">
            <v>1</v>
          </cell>
          <cell r="F905" t="str">
            <v xml:space="preserve">B </v>
          </cell>
          <cell r="G905">
            <v>15</v>
          </cell>
          <cell r="H905">
            <v>14</v>
          </cell>
          <cell r="I905">
            <v>3956</v>
          </cell>
          <cell r="J905">
            <v>0</v>
          </cell>
          <cell r="K905">
            <v>0</v>
          </cell>
          <cell r="L905">
            <v>0</v>
          </cell>
          <cell r="M905">
            <v>0</v>
          </cell>
          <cell r="N905">
            <v>0</v>
          </cell>
          <cell r="O905">
            <v>65209</v>
          </cell>
          <cell r="P905">
            <v>0</v>
          </cell>
          <cell r="Q905">
            <v>0</v>
          </cell>
          <cell r="R905">
            <v>377</v>
          </cell>
          <cell r="S905">
            <v>0</v>
          </cell>
          <cell r="T905">
            <v>440</v>
          </cell>
          <cell r="U905">
            <v>13148</v>
          </cell>
          <cell r="V905">
            <v>0</v>
          </cell>
          <cell r="W905">
            <v>0</v>
          </cell>
          <cell r="X905">
            <v>0</v>
          </cell>
          <cell r="Y905">
            <v>7641</v>
          </cell>
          <cell r="Z905">
            <v>65209</v>
          </cell>
          <cell r="AA905">
            <v>73667</v>
          </cell>
          <cell r="AB905" t="str">
            <v>ERCP</v>
          </cell>
          <cell r="AC905">
            <v>1101</v>
          </cell>
          <cell r="AD905">
            <v>2</v>
          </cell>
          <cell r="AE905">
            <v>3956</v>
          </cell>
        </row>
        <row r="906">
          <cell r="A906" t="str">
            <v>SMA</v>
          </cell>
          <cell r="B906">
            <v>5</v>
          </cell>
          <cell r="C906" t="str">
            <v>DRMN</v>
          </cell>
          <cell r="D906">
            <v>53</v>
          </cell>
          <cell r="E906">
            <v>2</v>
          </cell>
          <cell r="F906" t="str">
            <v>A4</v>
          </cell>
          <cell r="G906">
            <v>22</v>
          </cell>
          <cell r="H906">
            <v>1</v>
          </cell>
          <cell r="I906">
            <v>672993</v>
          </cell>
          <cell r="J906">
            <v>71598</v>
          </cell>
          <cell r="K906">
            <v>601395</v>
          </cell>
          <cell r="L906">
            <v>1833</v>
          </cell>
          <cell r="M906">
            <v>1323</v>
          </cell>
          <cell r="N906">
            <v>1500</v>
          </cell>
          <cell r="O906">
            <v>4855900</v>
          </cell>
          <cell r="P906">
            <v>4019752</v>
          </cell>
          <cell r="Q906">
            <v>256450</v>
          </cell>
          <cell r="R906">
            <v>6798</v>
          </cell>
          <cell r="S906">
            <v>0</v>
          </cell>
          <cell r="T906">
            <v>0</v>
          </cell>
          <cell r="U906">
            <v>2283025</v>
          </cell>
          <cell r="V906">
            <v>0</v>
          </cell>
          <cell r="W906">
            <v>0</v>
          </cell>
          <cell r="X906">
            <v>0</v>
          </cell>
          <cell r="Y906">
            <v>2454</v>
          </cell>
          <cell r="Z906">
            <v>9132102</v>
          </cell>
          <cell r="AA906">
            <v>9141354</v>
          </cell>
          <cell r="AB906" t="str">
            <v>ERCP</v>
          </cell>
          <cell r="AC906">
            <v>1101</v>
          </cell>
          <cell r="AD906">
            <v>2</v>
          </cell>
          <cell r="AE906">
            <v>672993</v>
          </cell>
        </row>
        <row r="907">
          <cell r="A907" t="str">
            <v>SMA</v>
          </cell>
          <cell r="B907">
            <v>5</v>
          </cell>
          <cell r="C907" t="str">
            <v>DRMN</v>
          </cell>
          <cell r="D907">
            <v>53</v>
          </cell>
          <cell r="E907">
            <v>2</v>
          </cell>
          <cell r="F907" t="str">
            <v>A4</v>
          </cell>
          <cell r="G907">
            <v>21</v>
          </cell>
          <cell r="H907">
            <v>14</v>
          </cell>
          <cell r="I907">
            <v>1477304</v>
          </cell>
          <cell r="J907">
            <v>11045</v>
          </cell>
          <cell r="K907">
            <v>1466259</v>
          </cell>
          <cell r="L907">
            <v>7370</v>
          </cell>
          <cell r="M907">
            <v>7240</v>
          </cell>
          <cell r="N907">
            <v>0</v>
          </cell>
          <cell r="O907">
            <v>10115159</v>
          </cell>
          <cell r="P907">
            <v>5269614</v>
          </cell>
          <cell r="Q907">
            <v>361175</v>
          </cell>
          <cell r="R907">
            <v>133692</v>
          </cell>
          <cell r="S907">
            <v>0</v>
          </cell>
          <cell r="T907">
            <v>747052</v>
          </cell>
          <cell r="U907">
            <v>3936489</v>
          </cell>
          <cell r="V907">
            <v>0</v>
          </cell>
          <cell r="W907">
            <v>0</v>
          </cell>
          <cell r="X907">
            <v>0</v>
          </cell>
          <cell r="Y907">
            <v>17266</v>
          </cell>
          <cell r="Z907">
            <v>15745948</v>
          </cell>
          <cell r="AA907">
            <v>16643958</v>
          </cell>
          <cell r="AB907" t="str">
            <v>ERCP</v>
          </cell>
          <cell r="AC907">
            <v>1101</v>
          </cell>
          <cell r="AD907">
            <v>2</v>
          </cell>
          <cell r="AE907">
            <v>1477304</v>
          </cell>
        </row>
        <row r="908">
          <cell r="A908" t="str">
            <v>SMA</v>
          </cell>
          <cell r="B908">
            <v>5</v>
          </cell>
          <cell r="C908" t="str">
            <v>DRMN</v>
          </cell>
          <cell r="D908">
            <v>53</v>
          </cell>
          <cell r="E908">
            <v>2</v>
          </cell>
          <cell r="F908" t="str">
            <v>A4</v>
          </cell>
          <cell r="G908">
            <v>20</v>
          </cell>
          <cell r="H908">
            <v>39</v>
          </cell>
          <cell r="I908">
            <v>914965</v>
          </cell>
          <cell r="J908">
            <v>0</v>
          </cell>
          <cell r="K908">
            <v>0</v>
          </cell>
          <cell r="L908">
            <v>4923</v>
          </cell>
          <cell r="M908">
            <v>0</v>
          </cell>
          <cell r="N908">
            <v>0</v>
          </cell>
          <cell r="O908">
            <v>10498920</v>
          </cell>
          <cell r="P908">
            <v>3853068</v>
          </cell>
          <cell r="Q908">
            <v>864340</v>
          </cell>
          <cell r="R908">
            <v>186222</v>
          </cell>
          <cell r="S908">
            <v>0</v>
          </cell>
          <cell r="T908">
            <v>2288620</v>
          </cell>
          <cell r="U908">
            <v>3891355</v>
          </cell>
          <cell r="V908">
            <v>0</v>
          </cell>
          <cell r="W908">
            <v>349069</v>
          </cell>
          <cell r="X908">
            <v>0</v>
          </cell>
          <cell r="Y908">
            <v>31745</v>
          </cell>
          <cell r="Z908">
            <v>15565397</v>
          </cell>
          <cell r="AA908">
            <v>18071984</v>
          </cell>
          <cell r="AB908" t="str">
            <v>ERCP</v>
          </cell>
          <cell r="AC908">
            <v>1101</v>
          </cell>
          <cell r="AD908">
            <v>2</v>
          </cell>
          <cell r="AE908">
            <v>914965</v>
          </cell>
        </row>
        <row r="909">
          <cell r="A909" t="str">
            <v>SMA</v>
          </cell>
          <cell r="B909">
            <v>5</v>
          </cell>
          <cell r="C909" t="str">
            <v>DRMN</v>
          </cell>
          <cell r="D909">
            <v>53</v>
          </cell>
          <cell r="E909">
            <v>2</v>
          </cell>
          <cell r="F909" t="str">
            <v xml:space="preserve">B </v>
          </cell>
          <cell r="G909">
            <v>0</v>
          </cell>
          <cell r="H909">
            <v>160</v>
          </cell>
          <cell r="I909">
            <v>94259</v>
          </cell>
          <cell r="J909">
            <v>0</v>
          </cell>
          <cell r="K909">
            <v>0</v>
          </cell>
          <cell r="L909">
            <v>0</v>
          </cell>
          <cell r="M909">
            <v>0</v>
          </cell>
          <cell r="N909">
            <v>0</v>
          </cell>
          <cell r="O909">
            <v>1963557</v>
          </cell>
          <cell r="P909">
            <v>0</v>
          </cell>
          <cell r="Q909">
            <v>0</v>
          </cell>
          <cell r="R909">
            <v>31215</v>
          </cell>
          <cell r="S909">
            <v>0</v>
          </cell>
          <cell r="T909">
            <v>78438</v>
          </cell>
          <cell r="U909">
            <v>466997</v>
          </cell>
          <cell r="V909">
            <v>0</v>
          </cell>
          <cell r="W909">
            <v>0</v>
          </cell>
          <cell r="X909">
            <v>0</v>
          </cell>
          <cell r="Y909">
            <v>75855</v>
          </cell>
          <cell r="Z909">
            <v>1963557</v>
          </cell>
          <cell r="AA909">
            <v>2149065</v>
          </cell>
          <cell r="AB909" t="str">
            <v>ERCP</v>
          </cell>
          <cell r="AC909">
            <v>1101</v>
          </cell>
          <cell r="AD909">
            <v>2</v>
          </cell>
          <cell r="AE909">
            <v>91968</v>
          </cell>
        </row>
        <row r="910">
          <cell r="A910" t="str">
            <v>SMA</v>
          </cell>
          <cell r="B910">
            <v>5</v>
          </cell>
          <cell r="C910" t="str">
            <v>DRMN</v>
          </cell>
          <cell r="D910">
            <v>53</v>
          </cell>
          <cell r="E910">
            <v>3</v>
          </cell>
          <cell r="F910" t="str">
            <v>A4</v>
          </cell>
          <cell r="G910">
            <v>21</v>
          </cell>
          <cell r="H910">
            <v>1</v>
          </cell>
          <cell r="I910">
            <v>8930</v>
          </cell>
          <cell r="J910">
            <v>650</v>
          </cell>
          <cell r="K910">
            <v>8280</v>
          </cell>
          <cell r="L910">
            <v>50</v>
          </cell>
          <cell r="M910">
            <v>50</v>
          </cell>
          <cell r="N910">
            <v>0</v>
          </cell>
          <cell r="O910">
            <v>93424</v>
          </cell>
          <cell r="P910">
            <v>34533</v>
          </cell>
          <cell r="Q910">
            <v>1840</v>
          </cell>
          <cell r="R910">
            <v>0</v>
          </cell>
          <cell r="S910">
            <v>0</v>
          </cell>
          <cell r="T910">
            <v>0</v>
          </cell>
          <cell r="U910">
            <v>32449</v>
          </cell>
          <cell r="V910">
            <v>0</v>
          </cell>
          <cell r="W910">
            <v>0</v>
          </cell>
          <cell r="X910">
            <v>0</v>
          </cell>
          <cell r="Y910">
            <v>2454</v>
          </cell>
          <cell r="Z910">
            <v>129797</v>
          </cell>
          <cell r="AA910">
            <v>132251</v>
          </cell>
          <cell r="AB910" t="str">
            <v>ERCP</v>
          </cell>
          <cell r="AC910">
            <v>1101</v>
          </cell>
          <cell r="AD910">
            <v>2</v>
          </cell>
          <cell r="AE910">
            <v>8930</v>
          </cell>
        </row>
        <row r="911">
          <cell r="A911" t="str">
            <v>SMA</v>
          </cell>
          <cell r="B911">
            <v>5</v>
          </cell>
          <cell r="C911" t="str">
            <v>DRMN</v>
          </cell>
          <cell r="D911">
            <v>53</v>
          </cell>
          <cell r="E911">
            <v>3</v>
          </cell>
          <cell r="F911" t="str">
            <v>A4</v>
          </cell>
          <cell r="G911">
            <v>20</v>
          </cell>
          <cell r="H911">
            <v>10</v>
          </cell>
          <cell r="I911">
            <v>112064</v>
          </cell>
          <cell r="J911">
            <v>0</v>
          </cell>
          <cell r="K911">
            <v>0</v>
          </cell>
          <cell r="L911">
            <v>431</v>
          </cell>
          <cell r="M911">
            <v>0</v>
          </cell>
          <cell r="N911">
            <v>0</v>
          </cell>
          <cell r="O911">
            <v>1285899</v>
          </cell>
          <cell r="P911">
            <v>337328</v>
          </cell>
          <cell r="Q911">
            <v>17408</v>
          </cell>
          <cell r="R911">
            <v>4820</v>
          </cell>
          <cell r="S911">
            <v>0</v>
          </cell>
          <cell r="T911">
            <v>0</v>
          </cell>
          <cell r="U911">
            <v>411724</v>
          </cell>
          <cell r="V911">
            <v>0</v>
          </cell>
          <cell r="W911">
            <v>6261</v>
          </cell>
          <cell r="X911">
            <v>0</v>
          </cell>
          <cell r="Y911">
            <v>19444</v>
          </cell>
          <cell r="Z911">
            <v>1646896</v>
          </cell>
          <cell r="AA911">
            <v>1671160</v>
          </cell>
          <cell r="AB911" t="str">
            <v>ERCP</v>
          </cell>
          <cell r="AC911">
            <v>1101</v>
          </cell>
          <cell r="AD911">
            <v>2</v>
          </cell>
          <cell r="AE911">
            <v>112064</v>
          </cell>
        </row>
        <row r="912">
          <cell r="A912" t="str">
            <v>SMA</v>
          </cell>
          <cell r="B912">
            <v>5</v>
          </cell>
          <cell r="C912" t="str">
            <v>DRMN</v>
          </cell>
          <cell r="D912">
            <v>53</v>
          </cell>
          <cell r="E912">
            <v>3</v>
          </cell>
          <cell r="F912" t="str">
            <v xml:space="preserve">B </v>
          </cell>
          <cell r="G912">
            <v>0</v>
          </cell>
          <cell r="H912">
            <v>3066</v>
          </cell>
          <cell r="I912">
            <v>608607</v>
          </cell>
          <cell r="J912">
            <v>0</v>
          </cell>
          <cell r="K912">
            <v>0</v>
          </cell>
          <cell r="L912">
            <v>0</v>
          </cell>
          <cell r="M912">
            <v>0</v>
          </cell>
          <cell r="N912">
            <v>0</v>
          </cell>
          <cell r="O912">
            <v>12668821</v>
          </cell>
          <cell r="P912">
            <v>0</v>
          </cell>
          <cell r="Q912">
            <v>0</v>
          </cell>
          <cell r="R912">
            <v>150429</v>
          </cell>
          <cell r="S912">
            <v>0</v>
          </cell>
          <cell r="T912">
            <v>916728</v>
          </cell>
          <cell r="U912">
            <v>3138525</v>
          </cell>
          <cell r="V912">
            <v>0</v>
          </cell>
          <cell r="W912">
            <v>0</v>
          </cell>
          <cell r="X912">
            <v>0</v>
          </cell>
          <cell r="Y912">
            <v>895914</v>
          </cell>
          <cell r="Z912">
            <v>12668821</v>
          </cell>
          <cell r="AA912">
            <v>14631892</v>
          </cell>
          <cell r="AB912" t="str">
            <v>ERCP</v>
          </cell>
          <cell r="AC912">
            <v>1101</v>
          </cell>
          <cell r="AD912">
            <v>2</v>
          </cell>
          <cell r="AE912">
            <v>585415</v>
          </cell>
        </row>
        <row r="913">
          <cell r="A913" t="str">
            <v>SMA</v>
          </cell>
          <cell r="B913">
            <v>5</v>
          </cell>
          <cell r="C913" t="str">
            <v>DRMN</v>
          </cell>
          <cell r="D913">
            <v>53</v>
          </cell>
          <cell r="E913">
            <v>4</v>
          </cell>
          <cell r="F913" t="str">
            <v>A4</v>
          </cell>
          <cell r="G913">
            <v>21</v>
          </cell>
          <cell r="H913">
            <v>2</v>
          </cell>
          <cell r="I913">
            <v>30413</v>
          </cell>
          <cell r="J913">
            <v>135</v>
          </cell>
          <cell r="K913">
            <v>30278</v>
          </cell>
          <cell r="L913">
            <v>1141</v>
          </cell>
          <cell r="M913">
            <v>713</v>
          </cell>
          <cell r="N913">
            <v>0</v>
          </cell>
          <cell r="O913">
            <v>137553</v>
          </cell>
          <cell r="P913">
            <v>996942</v>
          </cell>
          <cell r="Q913">
            <v>826</v>
          </cell>
          <cell r="R913">
            <v>0</v>
          </cell>
          <cell r="S913">
            <v>0</v>
          </cell>
          <cell r="T913">
            <v>0</v>
          </cell>
          <cell r="U913">
            <v>0</v>
          </cell>
          <cell r="V913">
            <v>0</v>
          </cell>
          <cell r="W913">
            <v>0</v>
          </cell>
          <cell r="X913">
            <v>0</v>
          </cell>
          <cell r="Y913">
            <v>0</v>
          </cell>
          <cell r="Z913">
            <v>1135321</v>
          </cell>
          <cell r="AA913">
            <v>1135321</v>
          </cell>
          <cell r="AB913" t="str">
            <v>ERCP</v>
          </cell>
          <cell r="AC913">
            <v>1101</v>
          </cell>
          <cell r="AD913">
            <v>2</v>
          </cell>
          <cell r="AE913">
            <v>30413</v>
          </cell>
        </row>
        <row r="914">
          <cell r="A914" t="str">
            <v>SMA</v>
          </cell>
          <cell r="B914">
            <v>5</v>
          </cell>
          <cell r="C914" t="str">
            <v>DRMN</v>
          </cell>
          <cell r="D914">
            <v>53</v>
          </cell>
          <cell r="E914">
            <v>4</v>
          </cell>
          <cell r="F914" t="str">
            <v>A4</v>
          </cell>
          <cell r="G914">
            <v>20</v>
          </cell>
          <cell r="H914">
            <v>13</v>
          </cell>
          <cell r="I914">
            <v>211664</v>
          </cell>
          <cell r="J914">
            <v>0</v>
          </cell>
          <cell r="K914">
            <v>0</v>
          </cell>
          <cell r="L914">
            <v>809</v>
          </cell>
          <cell r="M914">
            <v>0</v>
          </cell>
          <cell r="N914">
            <v>0</v>
          </cell>
          <cell r="O914">
            <v>1639337</v>
          </cell>
          <cell r="P914">
            <v>427152</v>
          </cell>
          <cell r="Q914">
            <v>126607</v>
          </cell>
          <cell r="R914">
            <v>13734</v>
          </cell>
          <cell r="S914">
            <v>0</v>
          </cell>
          <cell r="T914">
            <v>17330</v>
          </cell>
          <cell r="U914">
            <v>0</v>
          </cell>
          <cell r="V914">
            <v>0</v>
          </cell>
          <cell r="W914">
            <v>35376</v>
          </cell>
          <cell r="X914">
            <v>0</v>
          </cell>
          <cell r="Y914">
            <v>0</v>
          </cell>
          <cell r="Z914">
            <v>2228472</v>
          </cell>
          <cell r="AA914">
            <v>2259536</v>
          </cell>
          <cell r="AB914" t="str">
            <v>ERCP</v>
          </cell>
          <cell r="AC914">
            <v>1101</v>
          </cell>
          <cell r="AD914">
            <v>2</v>
          </cell>
          <cell r="AE914">
            <v>211664</v>
          </cell>
        </row>
        <row r="915">
          <cell r="A915" t="str">
            <v>SMA</v>
          </cell>
          <cell r="B915">
            <v>5</v>
          </cell>
          <cell r="C915" t="str">
            <v>DRMN</v>
          </cell>
          <cell r="D915">
            <v>53</v>
          </cell>
          <cell r="E915">
            <v>4</v>
          </cell>
          <cell r="F915" t="str">
            <v xml:space="preserve">B </v>
          </cell>
          <cell r="G915">
            <v>0</v>
          </cell>
          <cell r="H915">
            <v>139</v>
          </cell>
          <cell r="I915">
            <v>47537</v>
          </cell>
          <cell r="J915">
            <v>0</v>
          </cell>
          <cell r="K915">
            <v>0</v>
          </cell>
          <cell r="L915">
            <v>0</v>
          </cell>
          <cell r="M915">
            <v>0</v>
          </cell>
          <cell r="N915">
            <v>0</v>
          </cell>
          <cell r="O915">
            <v>465309</v>
          </cell>
          <cell r="P915">
            <v>0</v>
          </cell>
          <cell r="Q915">
            <v>0</v>
          </cell>
          <cell r="R915">
            <v>0</v>
          </cell>
          <cell r="S915">
            <v>0</v>
          </cell>
          <cell r="T915">
            <v>9882</v>
          </cell>
          <cell r="U915">
            <v>0</v>
          </cell>
          <cell r="V915">
            <v>5927</v>
          </cell>
          <cell r="W915">
            <v>0</v>
          </cell>
          <cell r="X915">
            <v>0</v>
          </cell>
          <cell r="Y915">
            <v>0</v>
          </cell>
          <cell r="Z915">
            <v>465309</v>
          </cell>
          <cell r="AA915">
            <v>481118</v>
          </cell>
          <cell r="AB915" t="str">
            <v>ERCP</v>
          </cell>
          <cell r="AC915">
            <v>1101</v>
          </cell>
          <cell r="AD915">
            <v>2</v>
          </cell>
          <cell r="AE915">
            <v>46355</v>
          </cell>
        </row>
        <row r="916">
          <cell r="A916" t="str">
            <v>SMA</v>
          </cell>
          <cell r="B916">
            <v>5</v>
          </cell>
          <cell r="C916" t="str">
            <v>DRMN</v>
          </cell>
          <cell r="D916">
            <v>53</v>
          </cell>
          <cell r="E916">
            <v>5</v>
          </cell>
          <cell r="F916" t="str">
            <v>A4</v>
          </cell>
          <cell r="G916">
            <v>20</v>
          </cell>
          <cell r="H916">
            <v>5</v>
          </cell>
          <cell r="I916">
            <v>40253</v>
          </cell>
          <cell r="J916">
            <v>0</v>
          </cell>
          <cell r="K916">
            <v>0</v>
          </cell>
          <cell r="L916">
            <v>215</v>
          </cell>
          <cell r="M916">
            <v>0</v>
          </cell>
          <cell r="N916">
            <v>0</v>
          </cell>
          <cell r="O916">
            <v>430867</v>
          </cell>
          <cell r="P916">
            <v>161620</v>
          </cell>
          <cell r="Q916">
            <v>64181</v>
          </cell>
          <cell r="R916">
            <v>5348</v>
          </cell>
          <cell r="S916">
            <v>0</v>
          </cell>
          <cell r="T916">
            <v>0</v>
          </cell>
          <cell r="U916">
            <v>143547</v>
          </cell>
          <cell r="V916">
            <v>0</v>
          </cell>
          <cell r="W916">
            <v>37176</v>
          </cell>
          <cell r="X916">
            <v>0</v>
          </cell>
          <cell r="Y916">
            <v>0</v>
          </cell>
          <cell r="Z916">
            <v>693844</v>
          </cell>
          <cell r="AA916">
            <v>699192</v>
          </cell>
          <cell r="AB916" t="str">
            <v>ERCP</v>
          </cell>
          <cell r="AC916">
            <v>1101</v>
          </cell>
          <cell r="AD916">
            <v>2</v>
          </cell>
          <cell r="AE916">
            <v>40253</v>
          </cell>
        </row>
        <row r="917">
          <cell r="A917" t="str">
            <v>SMA</v>
          </cell>
          <cell r="B917">
            <v>5</v>
          </cell>
          <cell r="C917" t="str">
            <v>DRMN</v>
          </cell>
          <cell r="D917">
            <v>53</v>
          </cell>
          <cell r="E917">
            <v>5</v>
          </cell>
          <cell r="F917" t="str">
            <v xml:space="preserve">B </v>
          </cell>
          <cell r="G917">
            <v>0</v>
          </cell>
          <cell r="H917">
            <v>377</v>
          </cell>
          <cell r="I917">
            <v>194153</v>
          </cell>
          <cell r="J917">
            <v>0</v>
          </cell>
          <cell r="K917">
            <v>0</v>
          </cell>
          <cell r="L917">
            <v>0</v>
          </cell>
          <cell r="M917">
            <v>0</v>
          </cell>
          <cell r="N917">
            <v>0</v>
          </cell>
          <cell r="O917">
            <v>3795381</v>
          </cell>
          <cell r="P917">
            <v>0</v>
          </cell>
          <cell r="Q917">
            <v>0</v>
          </cell>
          <cell r="R917">
            <v>44304</v>
          </cell>
          <cell r="S917">
            <v>0</v>
          </cell>
          <cell r="T917">
            <v>643683</v>
          </cell>
          <cell r="U917">
            <v>763921</v>
          </cell>
          <cell r="V917">
            <v>94</v>
          </cell>
          <cell r="W917">
            <v>0</v>
          </cell>
          <cell r="X917">
            <v>0</v>
          </cell>
          <cell r="Y917">
            <v>0</v>
          </cell>
          <cell r="Z917">
            <v>3795381</v>
          </cell>
          <cell r="AA917">
            <v>4483462</v>
          </cell>
          <cell r="AB917" t="str">
            <v>ERCP</v>
          </cell>
          <cell r="AC917">
            <v>1101</v>
          </cell>
          <cell r="AD917">
            <v>2</v>
          </cell>
          <cell r="AE917">
            <v>191703</v>
          </cell>
        </row>
        <row r="918">
          <cell r="A918" t="str">
            <v>SMA</v>
          </cell>
          <cell r="B918">
            <v>5</v>
          </cell>
          <cell r="C918" t="str">
            <v>DRMN</v>
          </cell>
          <cell r="D918">
            <v>53</v>
          </cell>
          <cell r="E918">
            <v>6</v>
          </cell>
          <cell r="F918" t="str">
            <v xml:space="preserve">B </v>
          </cell>
          <cell r="G918">
            <v>0</v>
          </cell>
          <cell r="H918">
            <v>20</v>
          </cell>
          <cell r="I918">
            <v>574813</v>
          </cell>
          <cell r="J918">
            <v>0</v>
          </cell>
          <cell r="K918">
            <v>0</v>
          </cell>
          <cell r="L918">
            <v>0</v>
          </cell>
          <cell r="M918">
            <v>0</v>
          </cell>
          <cell r="N918">
            <v>0</v>
          </cell>
          <cell r="O918">
            <v>6767460</v>
          </cell>
          <cell r="P918">
            <v>0</v>
          </cell>
          <cell r="Q918">
            <v>0</v>
          </cell>
          <cell r="R918">
            <v>96386</v>
          </cell>
          <cell r="S918">
            <v>0</v>
          </cell>
          <cell r="T918">
            <v>0</v>
          </cell>
          <cell r="U918">
            <v>1691865</v>
          </cell>
          <cell r="V918">
            <v>0</v>
          </cell>
          <cell r="W918">
            <v>0</v>
          </cell>
          <cell r="X918">
            <v>0</v>
          </cell>
          <cell r="Y918">
            <v>0</v>
          </cell>
          <cell r="Z918">
            <v>6767460</v>
          </cell>
          <cell r="AA918">
            <v>6863846</v>
          </cell>
          <cell r="AB918" t="str">
            <v>ERCP</v>
          </cell>
          <cell r="AC918">
            <v>1101</v>
          </cell>
          <cell r="AD918">
            <v>2</v>
          </cell>
          <cell r="AE918">
            <v>574813</v>
          </cell>
        </row>
        <row r="919">
          <cell r="A919" t="str">
            <v>SMA</v>
          </cell>
          <cell r="B919">
            <v>5</v>
          </cell>
          <cell r="C919" t="str">
            <v>DRMN</v>
          </cell>
          <cell r="D919">
            <v>53</v>
          </cell>
          <cell r="E919">
            <v>7</v>
          </cell>
          <cell r="F919" t="str">
            <v>A4</v>
          </cell>
          <cell r="G919">
            <v>22</v>
          </cell>
          <cell r="H919">
            <v>1</v>
          </cell>
          <cell r="I919">
            <v>102206</v>
          </cell>
          <cell r="J919">
            <v>7924</v>
          </cell>
          <cell r="K919">
            <v>94282</v>
          </cell>
          <cell r="L919">
            <v>366</v>
          </cell>
          <cell r="M919">
            <v>185</v>
          </cell>
          <cell r="N919">
            <v>181</v>
          </cell>
          <cell r="O919">
            <v>608895</v>
          </cell>
          <cell r="P919">
            <v>427093</v>
          </cell>
          <cell r="Q919">
            <v>46388</v>
          </cell>
          <cell r="R919">
            <v>0</v>
          </cell>
          <cell r="S919">
            <v>0</v>
          </cell>
          <cell r="T919">
            <v>0</v>
          </cell>
          <cell r="U919">
            <v>279687</v>
          </cell>
          <cell r="V919">
            <v>0</v>
          </cell>
          <cell r="W919">
            <v>36373</v>
          </cell>
          <cell r="X919">
            <v>0</v>
          </cell>
          <cell r="Y919">
            <v>0</v>
          </cell>
          <cell r="Z919">
            <v>1118749</v>
          </cell>
          <cell r="AA919">
            <v>1118749</v>
          </cell>
          <cell r="AB919" t="str">
            <v>ERCP</v>
          </cell>
          <cell r="AC919">
            <v>1101</v>
          </cell>
          <cell r="AD919">
            <v>2</v>
          </cell>
          <cell r="AE919">
            <v>102206</v>
          </cell>
        </row>
        <row r="920">
          <cell r="A920" t="str">
            <v>SMA</v>
          </cell>
          <cell r="B920">
            <v>5</v>
          </cell>
          <cell r="C920" t="str">
            <v>DRMN</v>
          </cell>
          <cell r="D920">
            <v>53</v>
          </cell>
          <cell r="E920">
            <v>7</v>
          </cell>
          <cell r="F920" t="str">
            <v>A4</v>
          </cell>
          <cell r="G920">
            <v>20</v>
          </cell>
          <cell r="H920">
            <v>12</v>
          </cell>
          <cell r="I920">
            <v>410171</v>
          </cell>
          <cell r="J920">
            <v>0</v>
          </cell>
          <cell r="K920">
            <v>0</v>
          </cell>
          <cell r="L920">
            <v>675</v>
          </cell>
          <cell r="M920">
            <v>0</v>
          </cell>
          <cell r="N920">
            <v>0</v>
          </cell>
          <cell r="O920">
            <v>4000535</v>
          </cell>
          <cell r="P920">
            <v>448200</v>
          </cell>
          <cell r="Q920">
            <v>271309</v>
          </cell>
          <cell r="R920">
            <v>0</v>
          </cell>
          <cell r="S920">
            <v>0</v>
          </cell>
          <cell r="T920">
            <v>0</v>
          </cell>
          <cell r="U920">
            <v>1188145</v>
          </cell>
          <cell r="V920">
            <v>0</v>
          </cell>
          <cell r="W920">
            <v>32536</v>
          </cell>
          <cell r="X920">
            <v>0</v>
          </cell>
          <cell r="Y920">
            <v>0</v>
          </cell>
          <cell r="Z920">
            <v>4752580</v>
          </cell>
          <cell r="AA920">
            <v>4752580</v>
          </cell>
          <cell r="AB920" t="str">
            <v>ERCP</v>
          </cell>
          <cell r="AC920">
            <v>1101</v>
          </cell>
          <cell r="AD920">
            <v>2</v>
          </cell>
          <cell r="AE920">
            <v>410171</v>
          </cell>
        </row>
        <row r="921">
          <cell r="A921" t="str">
            <v>SMA</v>
          </cell>
          <cell r="B921">
            <v>5</v>
          </cell>
          <cell r="C921" t="str">
            <v>DRMN</v>
          </cell>
          <cell r="D921">
            <v>53</v>
          </cell>
          <cell r="E921">
            <v>7</v>
          </cell>
          <cell r="F921" t="str">
            <v xml:space="preserve">B </v>
          </cell>
          <cell r="G921">
            <v>0</v>
          </cell>
          <cell r="H921">
            <v>3</v>
          </cell>
          <cell r="I921">
            <v>370</v>
          </cell>
          <cell r="J921">
            <v>0</v>
          </cell>
          <cell r="K921">
            <v>0</v>
          </cell>
          <cell r="L921">
            <v>0</v>
          </cell>
          <cell r="M921">
            <v>0</v>
          </cell>
          <cell r="N921">
            <v>0</v>
          </cell>
          <cell r="O921">
            <v>6548</v>
          </cell>
          <cell r="P921">
            <v>0</v>
          </cell>
          <cell r="Q921">
            <v>0</v>
          </cell>
          <cell r="R921">
            <v>0</v>
          </cell>
          <cell r="S921">
            <v>0</v>
          </cell>
          <cell r="T921">
            <v>0</v>
          </cell>
          <cell r="U921">
            <v>1637</v>
          </cell>
          <cell r="V921">
            <v>0</v>
          </cell>
          <cell r="W921">
            <v>0</v>
          </cell>
          <cell r="X921">
            <v>0</v>
          </cell>
          <cell r="Y921">
            <v>0</v>
          </cell>
          <cell r="Z921">
            <v>6548</v>
          </cell>
          <cell r="AA921">
            <v>6548</v>
          </cell>
          <cell r="AB921" t="str">
            <v>ERCP</v>
          </cell>
          <cell r="AC921">
            <v>1101</v>
          </cell>
          <cell r="AD921">
            <v>2</v>
          </cell>
          <cell r="AE921">
            <v>370</v>
          </cell>
        </row>
        <row r="922">
          <cell r="A922" t="str">
            <v>SMA</v>
          </cell>
          <cell r="B922">
            <v>5</v>
          </cell>
          <cell r="C922" t="str">
            <v>DRMN</v>
          </cell>
          <cell r="D922">
            <v>53</v>
          </cell>
          <cell r="E922">
            <v>8</v>
          </cell>
          <cell r="F922" t="str">
            <v xml:space="preserve">B </v>
          </cell>
          <cell r="G922">
            <v>0</v>
          </cell>
          <cell r="H922">
            <v>6</v>
          </cell>
          <cell r="I922">
            <v>16608</v>
          </cell>
          <cell r="J922">
            <v>0</v>
          </cell>
          <cell r="K922">
            <v>0</v>
          </cell>
          <cell r="L922">
            <v>0</v>
          </cell>
          <cell r="M922">
            <v>0</v>
          </cell>
          <cell r="N922">
            <v>0</v>
          </cell>
          <cell r="O922">
            <v>345756</v>
          </cell>
          <cell r="P922">
            <v>0</v>
          </cell>
          <cell r="Q922">
            <v>0</v>
          </cell>
          <cell r="R922">
            <v>0</v>
          </cell>
          <cell r="S922">
            <v>0</v>
          </cell>
          <cell r="T922">
            <v>0</v>
          </cell>
          <cell r="U922">
            <v>86439</v>
          </cell>
          <cell r="V922">
            <v>0</v>
          </cell>
          <cell r="W922">
            <v>0</v>
          </cell>
          <cell r="X922">
            <v>0</v>
          </cell>
          <cell r="Y922">
            <v>0</v>
          </cell>
          <cell r="Z922">
            <v>345756</v>
          </cell>
          <cell r="AA922">
            <v>345756</v>
          </cell>
          <cell r="AB922" t="str">
            <v>ERCP</v>
          </cell>
          <cell r="AC922">
            <v>1101</v>
          </cell>
          <cell r="AD922">
            <v>2</v>
          </cell>
          <cell r="AE922">
            <v>16578</v>
          </cell>
        </row>
        <row r="923">
          <cell r="A923" t="str">
            <v>SMA</v>
          </cell>
          <cell r="B923">
            <v>5</v>
          </cell>
          <cell r="C923" t="str">
            <v>DRMN</v>
          </cell>
          <cell r="D923">
            <v>54</v>
          </cell>
          <cell r="E923">
            <v>1</v>
          </cell>
          <cell r="F923" t="str">
            <v xml:space="preserve">B </v>
          </cell>
          <cell r="G923">
            <v>1</v>
          </cell>
          <cell r="H923">
            <v>12916</v>
          </cell>
          <cell r="I923">
            <v>314019</v>
          </cell>
          <cell r="J923">
            <v>0</v>
          </cell>
          <cell r="K923">
            <v>0</v>
          </cell>
          <cell r="L923">
            <v>0</v>
          </cell>
          <cell r="M923">
            <v>0</v>
          </cell>
          <cell r="N923">
            <v>0</v>
          </cell>
          <cell r="O923">
            <v>5065924</v>
          </cell>
          <cell r="P923">
            <v>0</v>
          </cell>
          <cell r="Q923">
            <v>0</v>
          </cell>
          <cell r="R923">
            <v>57194</v>
          </cell>
          <cell r="S923">
            <v>0</v>
          </cell>
          <cell r="T923">
            <v>631358</v>
          </cell>
          <cell r="U923">
            <v>330</v>
          </cell>
          <cell r="V923">
            <v>28111</v>
          </cell>
          <cell r="W923">
            <v>0</v>
          </cell>
          <cell r="X923">
            <v>0</v>
          </cell>
          <cell r="Y923">
            <v>308819</v>
          </cell>
          <cell r="Z923">
            <v>5065924</v>
          </cell>
          <cell r="AA923">
            <v>6091406</v>
          </cell>
          <cell r="AB923" t="str">
            <v>ERLI</v>
          </cell>
          <cell r="AC923">
            <v>1101</v>
          </cell>
          <cell r="AD923">
            <v>2</v>
          </cell>
          <cell r="AE923">
            <v>234029</v>
          </cell>
        </row>
        <row r="924">
          <cell r="A924" t="str">
            <v>SMA</v>
          </cell>
          <cell r="B924">
            <v>5</v>
          </cell>
          <cell r="C924" t="str">
            <v>DRMN</v>
          </cell>
          <cell r="D924">
            <v>54</v>
          </cell>
          <cell r="E924">
            <v>1</v>
          </cell>
          <cell r="F924" t="str">
            <v xml:space="preserve">B </v>
          </cell>
          <cell r="G924">
            <v>2</v>
          </cell>
          <cell r="H924">
            <v>6235</v>
          </cell>
          <cell r="I924">
            <v>247803</v>
          </cell>
          <cell r="J924">
            <v>0</v>
          </cell>
          <cell r="K924">
            <v>0</v>
          </cell>
          <cell r="L924">
            <v>0</v>
          </cell>
          <cell r="M924">
            <v>0</v>
          </cell>
          <cell r="N924">
            <v>0</v>
          </cell>
          <cell r="O924">
            <v>4805967</v>
          </cell>
          <cell r="P924">
            <v>0</v>
          </cell>
          <cell r="Q924">
            <v>0</v>
          </cell>
          <cell r="R924">
            <v>43377</v>
          </cell>
          <cell r="S924">
            <v>0</v>
          </cell>
          <cell r="T924">
            <v>124076</v>
          </cell>
          <cell r="U924">
            <v>816657</v>
          </cell>
          <cell r="V924">
            <v>17582</v>
          </cell>
          <cell r="W924">
            <v>0</v>
          </cell>
          <cell r="X924">
            <v>0</v>
          </cell>
          <cell r="Y924">
            <v>315332</v>
          </cell>
          <cell r="Z924">
            <v>4805967</v>
          </cell>
          <cell r="AA924">
            <v>5306334</v>
          </cell>
          <cell r="AB924" t="str">
            <v>ERLI</v>
          </cell>
          <cell r="AC924">
            <v>1101</v>
          </cell>
          <cell r="AD924">
            <v>2</v>
          </cell>
          <cell r="AE924">
            <v>247803</v>
          </cell>
        </row>
        <row r="925">
          <cell r="A925" t="str">
            <v>SMA</v>
          </cell>
          <cell r="B925">
            <v>5</v>
          </cell>
          <cell r="C925" t="str">
            <v>DRMN</v>
          </cell>
          <cell r="D925">
            <v>54</v>
          </cell>
          <cell r="E925">
            <v>1</v>
          </cell>
          <cell r="F925" t="str">
            <v xml:space="preserve">B </v>
          </cell>
          <cell r="G925">
            <v>3</v>
          </cell>
          <cell r="H925">
            <v>12594</v>
          </cell>
          <cell r="I925">
            <v>917677</v>
          </cell>
          <cell r="J925">
            <v>0</v>
          </cell>
          <cell r="K925">
            <v>0</v>
          </cell>
          <cell r="L925">
            <v>0</v>
          </cell>
          <cell r="M925">
            <v>0</v>
          </cell>
          <cell r="N925">
            <v>0</v>
          </cell>
          <cell r="O925">
            <v>17798763</v>
          </cell>
          <cell r="P925">
            <v>0</v>
          </cell>
          <cell r="Q925">
            <v>0</v>
          </cell>
          <cell r="R925">
            <v>132657</v>
          </cell>
          <cell r="S925">
            <v>0</v>
          </cell>
          <cell r="T925">
            <v>202291</v>
          </cell>
          <cell r="U925">
            <v>3025841</v>
          </cell>
          <cell r="V925">
            <v>16739</v>
          </cell>
          <cell r="W925">
            <v>0</v>
          </cell>
          <cell r="X925">
            <v>0</v>
          </cell>
          <cell r="Y925">
            <v>1200474</v>
          </cell>
          <cell r="Z925">
            <v>17798763</v>
          </cell>
          <cell r="AA925">
            <v>19350924</v>
          </cell>
          <cell r="AB925" t="str">
            <v>ERLI</v>
          </cell>
          <cell r="AC925">
            <v>1101</v>
          </cell>
          <cell r="AD925">
            <v>2</v>
          </cell>
          <cell r="AE925">
            <v>914340</v>
          </cell>
        </row>
        <row r="926">
          <cell r="A926" t="str">
            <v>SMA</v>
          </cell>
          <cell r="B926">
            <v>5</v>
          </cell>
          <cell r="C926" t="str">
            <v>DRMN</v>
          </cell>
          <cell r="D926">
            <v>54</v>
          </cell>
          <cell r="E926">
            <v>1</v>
          </cell>
          <cell r="F926" t="str">
            <v xml:space="preserve">B </v>
          </cell>
          <cell r="G926">
            <v>4</v>
          </cell>
          <cell r="H926">
            <v>3343</v>
          </cell>
          <cell r="I926">
            <v>396339</v>
          </cell>
          <cell r="J926">
            <v>0</v>
          </cell>
          <cell r="K926">
            <v>0</v>
          </cell>
          <cell r="L926">
            <v>0</v>
          </cell>
          <cell r="M926">
            <v>0</v>
          </cell>
          <cell r="N926">
            <v>0</v>
          </cell>
          <cell r="O926">
            <v>7687981</v>
          </cell>
          <cell r="P926">
            <v>0</v>
          </cell>
          <cell r="Q926">
            <v>0</v>
          </cell>
          <cell r="R926">
            <v>75623</v>
          </cell>
          <cell r="S926">
            <v>0</v>
          </cell>
          <cell r="T926">
            <v>136108</v>
          </cell>
          <cell r="U926">
            <v>1306995</v>
          </cell>
          <cell r="V926">
            <v>2541</v>
          </cell>
          <cell r="W926">
            <v>0</v>
          </cell>
          <cell r="X926">
            <v>0</v>
          </cell>
          <cell r="Y926">
            <v>634456</v>
          </cell>
          <cell r="Z926">
            <v>7687981</v>
          </cell>
          <cell r="AA926">
            <v>8536709</v>
          </cell>
          <cell r="AB926" t="str">
            <v>ERLI</v>
          </cell>
          <cell r="AC926">
            <v>1101</v>
          </cell>
          <cell r="AD926">
            <v>2</v>
          </cell>
          <cell r="AE926">
            <v>396339</v>
          </cell>
        </row>
        <row r="927">
          <cell r="A927" t="str">
            <v>SMA</v>
          </cell>
          <cell r="B927">
            <v>5</v>
          </cell>
          <cell r="C927" t="str">
            <v>DRMN</v>
          </cell>
          <cell r="D927">
            <v>54</v>
          </cell>
          <cell r="E927">
            <v>1</v>
          </cell>
          <cell r="F927" t="str">
            <v xml:space="preserve">B </v>
          </cell>
          <cell r="G927">
            <v>5</v>
          </cell>
          <cell r="H927">
            <v>920</v>
          </cell>
          <cell r="I927">
            <v>156835</v>
          </cell>
          <cell r="J927">
            <v>0</v>
          </cell>
          <cell r="K927">
            <v>0</v>
          </cell>
          <cell r="L927">
            <v>0</v>
          </cell>
          <cell r="M927">
            <v>0</v>
          </cell>
          <cell r="N927">
            <v>0</v>
          </cell>
          <cell r="O927">
            <v>3041421</v>
          </cell>
          <cell r="P927">
            <v>0</v>
          </cell>
          <cell r="Q927">
            <v>0</v>
          </cell>
          <cell r="R927">
            <v>33206</v>
          </cell>
          <cell r="S927">
            <v>0</v>
          </cell>
          <cell r="T927">
            <v>57531</v>
          </cell>
          <cell r="U927">
            <v>517055</v>
          </cell>
          <cell r="V927">
            <v>470</v>
          </cell>
          <cell r="W927">
            <v>0</v>
          </cell>
          <cell r="X927">
            <v>0</v>
          </cell>
          <cell r="Y927">
            <v>337571</v>
          </cell>
          <cell r="Z927">
            <v>3041421</v>
          </cell>
          <cell r="AA927">
            <v>3470199</v>
          </cell>
          <cell r="AB927" t="str">
            <v>ERLI</v>
          </cell>
          <cell r="AC927">
            <v>1101</v>
          </cell>
          <cell r="AD927">
            <v>2</v>
          </cell>
          <cell r="AE927">
            <v>156835</v>
          </cell>
        </row>
        <row r="928">
          <cell r="A928" t="str">
            <v>SMA</v>
          </cell>
          <cell r="B928">
            <v>5</v>
          </cell>
          <cell r="C928" t="str">
            <v>DRMN</v>
          </cell>
          <cell r="D928">
            <v>54</v>
          </cell>
          <cell r="E928">
            <v>1</v>
          </cell>
          <cell r="F928" t="str">
            <v xml:space="preserve">B </v>
          </cell>
          <cell r="G928">
            <v>6</v>
          </cell>
          <cell r="H928">
            <v>574</v>
          </cell>
          <cell r="I928">
            <v>136529</v>
          </cell>
          <cell r="J928">
            <v>0</v>
          </cell>
          <cell r="K928">
            <v>0</v>
          </cell>
          <cell r="L928">
            <v>0</v>
          </cell>
          <cell r="M928">
            <v>0</v>
          </cell>
          <cell r="N928">
            <v>0</v>
          </cell>
          <cell r="O928">
            <v>2648266</v>
          </cell>
          <cell r="P928">
            <v>0</v>
          </cell>
          <cell r="Q928">
            <v>0</v>
          </cell>
          <cell r="R928">
            <v>29209</v>
          </cell>
          <cell r="S928">
            <v>0</v>
          </cell>
          <cell r="T928">
            <v>54311</v>
          </cell>
          <cell r="U928">
            <v>450367</v>
          </cell>
          <cell r="V928">
            <v>566</v>
          </cell>
          <cell r="W928">
            <v>0</v>
          </cell>
          <cell r="X928">
            <v>0</v>
          </cell>
          <cell r="Y928">
            <v>209423</v>
          </cell>
          <cell r="Z928">
            <v>2648266</v>
          </cell>
          <cell r="AA928">
            <v>2941775</v>
          </cell>
          <cell r="AB928" t="str">
            <v>ERLI</v>
          </cell>
          <cell r="AC928">
            <v>1101</v>
          </cell>
          <cell r="AD928">
            <v>2</v>
          </cell>
          <cell r="AE928">
            <v>136529</v>
          </cell>
        </row>
        <row r="929">
          <cell r="A929" t="str">
            <v>SMA</v>
          </cell>
          <cell r="B929">
            <v>5</v>
          </cell>
          <cell r="C929" t="str">
            <v>DRMN</v>
          </cell>
          <cell r="D929">
            <v>54</v>
          </cell>
          <cell r="E929">
            <v>1</v>
          </cell>
          <cell r="F929" t="str">
            <v xml:space="preserve">B </v>
          </cell>
          <cell r="G929">
            <v>7</v>
          </cell>
          <cell r="H929">
            <v>174</v>
          </cell>
          <cell r="I929">
            <v>55611</v>
          </cell>
          <cell r="J929">
            <v>0</v>
          </cell>
          <cell r="K929">
            <v>0</v>
          </cell>
          <cell r="L929">
            <v>0</v>
          </cell>
          <cell r="M929">
            <v>0</v>
          </cell>
          <cell r="N929">
            <v>0</v>
          </cell>
          <cell r="O929">
            <v>1121139</v>
          </cell>
          <cell r="P929">
            <v>0</v>
          </cell>
          <cell r="Q929">
            <v>0</v>
          </cell>
          <cell r="R929">
            <v>9440</v>
          </cell>
          <cell r="S929">
            <v>0</v>
          </cell>
          <cell r="T929">
            <v>23608</v>
          </cell>
          <cell r="U929">
            <v>224298</v>
          </cell>
          <cell r="V929">
            <v>94</v>
          </cell>
          <cell r="W929">
            <v>0</v>
          </cell>
          <cell r="X929">
            <v>0</v>
          </cell>
          <cell r="Y929">
            <v>83923</v>
          </cell>
          <cell r="Z929">
            <v>1121139</v>
          </cell>
          <cell r="AA929">
            <v>1238204</v>
          </cell>
          <cell r="AB929" t="str">
            <v>ERLI</v>
          </cell>
          <cell r="AC929">
            <v>1101</v>
          </cell>
          <cell r="AD929">
            <v>2</v>
          </cell>
          <cell r="AE929">
            <v>55611</v>
          </cell>
        </row>
        <row r="930">
          <cell r="A930" t="str">
            <v>SMA</v>
          </cell>
          <cell r="B930">
            <v>5</v>
          </cell>
          <cell r="C930" t="str">
            <v>DRMN</v>
          </cell>
          <cell r="D930">
            <v>54</v>
          </cell>
          <cell r="E930">
            <v>1</v>
          </cell>
          <cell r="F930" t="str">
            <v xml:space="preserve">B </v>
          </cell>
          <cell r="G930">
            <v>8</v>
          </cell>
          <cell r="H930">
            <v>90</v>
          </cell>
          <cell r="I930">
            <v>38259</v>
          </cell>
          <cell r="J930">
            <v>0</v>
          </cell>
          <cell r="K930">
            <v>0</v>
          </cell>
          <cell r="L930">
            <v>0</v>
          </cell>
          <cell r="M930">
            <v>0</v>
          </cell>
          <cell r="N930">
            <v>0</v>
          </cell>
          <cell r="O930">
            <v>771148</v>
          </cell>
          <cell r="P930">
            <v>0</v>
          </cell>
          <cell r="Q930">
            <v>0</v>
          </cell>
          <cell r="R930">
            <v>6368</v>
          </cell>
          <cell r="S930">
            <v>0</v>
          </cell>
          <cell r="T930">
            <v>35984</v>
          </cell>
          <cell r="U930">
            <v>154258</v>
          </cell>
          <cell r="V930">
            <v>0</v>
          </cell>
          <cell r="W930">
            <v>0</v>
          </cell>
          <cell r="X930">
            <v>0</v>
          </cell>
          <cell r="Y930">
            <v>56819</v>
          </cell>
          <cell r="Z930">
            <v>771148</v>
          </cell>
          <cell r="AA930">
            <v>870319</v>
          </cell>
          <cell r="AB930" t="str">
            <v>ERLI</v>
          </cell>
          <cell r="AC930">
            <v>1101</v>
          </cell>
          <cell r="AD930">
            <v>2</v>
          </cell>
          <cell r="AE930">
            <v>38259</v>
          </cell>
        </row>
        <row r="931">
          <cell r="A931" t="str">
            <v>SMA</v>
          </cell>
          <cell r="B931">
            <v>5</v>
          </cell>
          <cell r="C931" t="str">
            <v>DRMN</v>
          </cell>
          <cell r="D931">
            <v>54</v>
          </cell>
          <cell r="E931">
            <v>1</v>
          </cell>
          <cell r="F931" t="str">
            <v xml:space="preserve">B </v>
          </cell>
          <cell r="G931">
            <v>9</v>
          </cell>
          <cell r="H931">
            <v>100</v>
          </cell>
          <cell r="I931">
            <v>56000</v>
          </cell>
          <cell r="J931">
            <v>0</v>
          </cell>
          <cell r="K931">
            <v>0</v>
          </cell>
          <cell r="L931">
            <v>0</v>
          </cell>
          <cell r="M931">
            <v>0</v>
          </cell>
          <cell r="N931">
            <v>0</v>
          </cell>
          <cell r="O931">
            <v>1210114</v>
          </cell>
          <cell r="P931">
            <v>0</v>
          </cell>
          <cell r="Q931">
            <v>0</v>
          </cell>
          <cell r="R931">
            <v>13928</v>
          </cell>
          <cell r="S931">
            <v>0</v>
          </cell>
          <cell r="T931">
            <v>35022</v>
          </cell>
          <cell r="U931">
            <v>302574</v>
          </cell>
          <cell r="V931">
            <v>472</v>
          </cell>
          <cell r="W931">
            <v>0</v>
          </cell>
          <cell r="X931">
            <v>0</v>
          </cell>
          <cell r="Y931">
            <v>70556</v>
          </cell>
          <cell r="Z931">
            <v>1210114</v>
          </cell>
          <cell r="AA931">
            <v>1330092</v>
          </cell>
          <cell r="AB931" t="str">
            <v>ERLI</v>
          </cell>
          <cell r="AC931">
            <v>1101</v>
          </cell>
          <cell r="AD931">
            <v>2</v>
          </cell>
          <cell r="AE931">
            <v>56000</v>
          </cell>
        </row>
        <row r="932">
          <cell r="A932" t="str">
            <v>SMA</v>
          </cell>
          <cell r="B932">
            <v>5</v>
          </cell>
          <cell r="C932" t="str">
            <v>DRMN</v>
          </cell>
          <cell r="D932">
            <v>54</v>
          </cell>
          <cell r="E932">
            <v>1</v>
          </cell>
          <cell r="F932" t="str">
            <v xml:space="preserve">B </v>
          </cell>
          <cell r="G932">
            <v>10</v>
          </cell>
          <cell r="H932">
            <v>35</v>
          </cell>
          <cell r="I932">
            <v>2401</v>
          </cell>
          <cell r="J932">
            <v>0</v>
          </cell>
          <cell r="K932">
            <v>0</v>
          </cell>
          <cell r="L932">
            <v>0</v>
          </cell>
          <cell r="M932">
            <v>0</v>
          </cell>
          <cell r="N932">
            <v>0</v>
          </cell>
          <cell r="O932">
            <v>55352</v>
          </cell>
          <cell r="P932">
            <v>0</v>
          </cell>
          <cell r="Q932">
            <v>0</v>
          </cell>
          <cell r="R932">
            <v>1783</v>
          </cell>
          <cell r="S932">
            <v>0</v>
          </cell>
          <cell r="T932">
            <v>-64</v>
          </cell>
          <cell r="U932">
            <v>13845</v>
          </cell>
          <cell r="V932">
            <v>-94</v>
          </cell>
          <cell r="W932">
            <v>0</v>
          </cell>
          <cell r="X932">
            <v>0</v>
          </cell>
          <cell r="Y932">
            <v>16478</v>
          </cell>
          <cell r="Z932">
            <v>55352</v>
          </cell>
          <cell r="AA932">
            <v>73455</v>
          </cell>
          <cell r="AB932" t="str">
            <v>ERLI</v>
          </cell>
          <cell r="AC932">
            <v>1101</v>
          </cell>
          <cell r="AD932">
            <v>2</v>
          </cell>
          <cell r="AE932">
            <v>2401</v>
          </cell>
        </row>
        <row r="933">
          <cell r="A933" t="str">
            <v>SMA</v>
          </cell>
          <cell r="B933">
            <v>5</v>
          </cell>
          <cell r="C933" t="str">
            <v>DRMN</v>
          </cell>
          <cell r="D933">
            <v>54</v>
          </cell>
          <cell r="E933">
            <v>1</v>
          </cell>
          <cell r="F933" t="str">
            <v xml:space="preserve">B </v>
          </cell>
          <cell r="G933">
            <v>11</v>
          </cell>
          <cell r="H933">
            <v>575</v>
          </cell>
          <cell r="I933">
            <v>14837</v>
          </cell>
          <cell r="J933">
            <v>0</v>
          </cell>
          <cell r="K933">
            <v>0</v>
          </cell>
          <cell r="L933">
            <v>0</v>
          </cell>
          <cell r="M933">
            <v>0</v>
          </cell>
          <cell r="N933">
            <v>0</v>
          </cell>
          <cell r="O933">
            <v>83623</v>
          </cell>
          <cell r="P933">
            <v>0</v>
          </cell>
          <cell r="Q933">
            <v>0</v>
          </cell>
          <cell r="R933">
            <v>1477</v>
          </cell>
          <cell r="S933">
            <v>0</v>
          </cell>
          <cell r="T933">
            <v>9412</v>
          </cell>
          <cell r="U933">
            <v>0</v>
          </cell>
          <cell r="V933">
            <v>1600</v>
          </cell>
          <cell r="W933">
            <v>0</v>
          </cell>
          <cell r="X933">
            <v>0</v>
          </cell>
          <cell r="Y933">
            <v>10270</v>
          </cell>
          <cell r="Z933">
            <v>83623</v>
          </cell>
          <cell r="AA933">
            <v>106382</v>
          </cell>
          <cell r="AB933" t="str">
            <v>ERLI</v>
          </cell>
          <cell r="AC933">
            <v>1101</v>
          </cell>
          <cell r="AD933">
            <v>2</v>
          </cell>
          <cell r="AE933">
            <v>10120</v>
          </cell>
        </row>
        <row r="934">
          <cell r="A934" t="str">
            <v>SMA</v>
          </cell>
          <cell r="B934">
            <v>5</v>
          </cell>
          <cell r="C934" t="str">
            <v>DRMN</v>
          </cell>
          <cell r="D934">
            <v>54</v>
          </cell>
          <cell r="E934">
            <v>1</v>
          </cell>
          <cell r="F934" t="str">
            <v xml:space="preserve">B </v>
          </cell>
          <cell r="G934">
            <v>12</v>
          </cell>
          <cell r="H934">
            <v>414</v>
          </cell>
          <cell r="I934">
            <v>21934</v>
          </cell>
          <cell r="J934">
            <v>0</v>
          </cell>
          <cell r="K934">
            <v>0</v>
          </cell>
          <cell r="L934">
            <v>0</v>
          </cell>
          <cell r="M934">
            <v>0</v>
          </cell>
          <cell r="N934">
            <v>0</v>
          </cell>
          <cell r="O934">
            <v>196027</v>
          </cell>
          <cell r="P934">
            <v>0</v>
          </cell>
          <cell r="Q934">
            <v>0</v>
          </cell>
          <cell r="R934">
            <v>2527</v>
          </cell>
          <cell r="S934">
            <v>0</v>
          </cell>
          <cell r="T934">
            <v>15788</v>
          </cell>
          <cell r="U934">
            <v>33333</v>
          </cell>
          <cell r="V934">
            <v>940</v>
          </cell>
          <cell r="W934">
            <v>0</v>
          </cell>
          <cell r="X934">
            <v>0</v>
          </cell>
          <cell r="Y934">
            <v>24924</v>
          </cell>
          <cell r="Z934">
            <v>196027</v>
          </cell>
          <cell r="AA934">
            <v>240206</v>
          </cell>
          <cell r="AB934" t="str">
            <v>ERLI</v>
          </cell>
          <cell r="AC934">
            <v>1101</v>
          </cell>
          <cell r="AD934">
            <v>2</v>
          </cell>
          <cell r="AE934">
            <v>21934</v>
          </cell>
        </row>
        <row r="935">
          <cell r="A935" t="str">
            <v>SMA</v>
          </cell>
          <cell r="B935">
            <v>5</v>
          </cell>
          <cell r="C935" t="str">
            <v>DRMN</v>
          </cell>
          <cell r="D935">
            <v>54</v>
          </cell>
          <cell r="E935">
            <v>1</v>
          </cell>
          <cell r="F935" t="str">
            <v xml:space="preserve">B </v>
          </cell>
          <cell r="G935">
            <v>13</v>
          </cell>
          <cell r="H935">
            <v>33</v>
          </cell>
          <cell r="I935">
            <v>3730</v>
          </cell>
          <cell r="J935">
            <v>0</v>
          </cell>
          <cell r="K935">
            <v>0</v>
          </cell>
          <cell r="L935">
            <v>0</v>
          </cell>
          <cell r="M935">
            <v>0</v>
          </cell>
          <cell r="N935">
            <v>0</v>
          </cell>
          <cell r="O935">
            <v>54398</v>
          </cell>
          <cell r="P935">
            <v>0</v>
          </cell>
          <cell r="Q935">
            <v>0</v>
          </cell>
          <cell r="R935">
            <v>352</v>
          </cell>
          <cell r="S935">
            <v>0</v>
          </cell>
          <cell r="T935">
            <v>845</v>
          </cell>
          <cell r="U935">
            <v>9251</v>
          </cell>
          <cell r="V935">
            <v>188</v>
          </cell>
          <cell r="W935">
            <v>0</v>
          </cell>
          <cell r="X935">
            <v>0</v>
          </cell>
          <cell r="Y935">
            <v>4758</v>
          </cell>
          <cell r="Z935">
            <v>54398</v>
          </cell>
          <cell r="AA935">
            <v>60541</v>
          </cell>
          <cell r="AB935" t="str">
            <v>ERLI</v>
          </cell>
          <cell r="AC935">
            <v>1101</v>
          </cell>
          <cell r="AD935">
            <v>2</v>
          </cell>
          <cell r="AE935">
            <v>3730</v>
          </cell>
        </row>
        <row r="936">
          <cell r="A936" t="str">
            <v>SMA</v>
          </cell>
          <cell r="B936">
            <v>5</v>
          </cell>
          <cell r="C936" t="str">
            <v>DRMN</v>
          </cell>
          <cell r="D936">
            <v>54</v>
          </cell>
          <cell r="E936">
            <v>1</v>
          </cell>
          <cell r="F936" t="str">
            <v xml:space="preserve">B </v>
          </cell>
          <cell r="G936">
            <v>14</v>
          </cell>
          <cell r="H936">
            <v>1</v>
          </cell>
          <cell r="I936">
            <v>154</v>
          </cell>
          <cell r="J936">
            <v>0</v>
          </cell>
          <cell r="K936">
            <v>0</v>
          </cell>
          <cell r="L936">
            <v>0</v>
          </cell>
          <cell r="M936">
            <v>0</v>
          </cell>
          <cell r="N936">
            <v>0</v>
          </cell>
          <cell r="O936">
            <v>1987</v>
          </cell>
          <cell r="P936">
            <v>0</v>
          </cell>
          <cell r="Q936">
            <v>0</v>
          </cell>
          <cell r="R936">
            <v>8</v>
          </cell>
          <cell r="S936">
            <v>0</v>
          </cell>
          <cell r="T936">
            <v>0</v>
          </cell>
          <cell r="U936">
            <v>338</v>
          </cell>
          <cell r="V936">
            <v>0</v>
          </cell>
          <cell r="W936">
            <v>0</v>
          </cell>
          <cell r="X936">
            <v>0</v>
          </cell>
          <cell r="Y936">
            <v>0</v>
          </cell>
          <cell r="Z936">
            <v>1987</v>
          </cell>
          <cell r="AA936">
            <v>1995</v>
          </cell>
          <cell r="AB936" t="str">
            <v>ERLI</v>
          </cell>
          <cell r="AC936">
            <v>1101</v>
          </cell>
          <cell r="AD936">
            <v>2</v>
          </cell>
          <cell r="AE936">
            <v>154</v>
          </cell>
        </row>
        <row r="937">
          <cell r="A937" t="str">
            <v>SMA</v>
          </cell>
          <cell r="B937">
            <v>5</v>
          </cell>
          <cell r="C937" t="str">
            <v>DRMN</v>
          </cell>
          <cell r="D937">
            <v>54</v>
          </cell>
          <cell r="E937">
            <v>1</v>
          </cell>
          <cell r="F937" t="str">
            <v xml:space="preserve">B </v>
          </cell>
          <cell r="G937">
            <v>15</v>
          </cell>
          <cell r="H937">
            <v>3</v>
          </cell>
          <cell r="I937">
            <v>721</v>
          </cell>
          <cell r="J937">
            <v>0</v>
          </cell>
          <cell r="K937">
            <v>0</v>
          </cell>
          <cell r="L937">
            <v>0</v>
          </cell>
          <cell r="M937">
            <v>0</v>
          </cell>
          <cell r="N937">
            <v>0</v>
          </cell>
          <cell r="O937">
            <v>11197</v>
          </cell>
          <cell r="P937">
            <v>0</v>
          </cell>
          <cell r="Q937">
            <v>0</v>
          </cell>
          <cell r="R937">
            <v>194</v>
          </cell>
          <cell r="S937">
            <v>0</v>
          </cell>
          <cell r="T937">
            <v>2514</v>
          </cell>
          <cell r="U937">
            <v>2081</v>
          </cell>
          <cell r="V937">
            <v>0</v>
          </cell>
          <cell r="W937">
            <v>0</v>
          </cell>
          <cell r="X937">
            <v>0</v>
          </cell>
          <cell r="Y937">
            <v>1570</v>
          </cell>
          <cell r="Z937">
            <v>11197</v>
          </cell>
          <cell r="AA937">
            <v>15475</v>
          </cell>
          <cell r="AB937" t="str">
            <v>ERLI</v>
          </cell>
          <cell r="AC937">
            <v>1101</v>
          </cell>
          <cell r="AD937">
            <v>2</v>
          </cell>
          <cell r="AE937">
            <v>721</v>
          </cell>
        </row>
        <row r="938">
          <cell r="A938" t="str">
            <v>SMA</v>
          </cell>
          <cell r="B938">
            <v>5</v>
          </cell>
          <cell r="C938" t="str">
            <v>DRMN</v>
          </cell>
          <cell r="D938">
            <v>54</v>
          </cell>
          <cell r="E938">
            <v>2</v>
          </cell>
          <cell r="F938" t="str">
            <v>A4</v>
          </cell>
          <cell r="G938">
            <v>21</v>
          </cell>
          <cell r="H938">
            <v>1</v>
          </cell>
          <cell r="I938">
            <v>64443</v>
          </cell>
          <cell r="J938">
            <v>211</v>
          </cell>
          <cell r="K938">
            <v>64232</v>
          </cell>
          <cell r="L938">
            <v>227</v>
          </cell>
          <cell r="M938">
            <v>227</v>
          </cell>
          <cell r="N938">
            <v>0</v>
          </cell>
          <cell r="O938">
            <v>427738</v>
          </cell>
          <cell r="P938">
            <v>156781</v>
          </cell>
          <cell r="Q938">
            <v>0</v>
          </cell>
          <cell r="R938">
            <v>0</v>
          </cell>
          <cell r="S938">
            <v>0</v>
          </cell>
          <cell r="T938">
            <v>0</v>
          </cell>
          <cell r="U938">
            <v>146130</v>
          </cell>
          <cell r="V938">
            <v>0</v>
          </cell>
          <cell r="W938">
            <v>0</v>
          </cell>
          <cell r="X938">
            <v>0</v>
          </cell>
          <cell r="Y938">
            <v>4488</v>
          </cell>
          <cell r="Z938">
            <v>584519</v>
          </cell>
          <cell r="AA938">
            <v>589007</v>
          </cell>
          <cell r="AB938" t="str">
            <v>ERLI</v>
          </cell>
          <cell r="AC938">
            <v>1101</v>
          </cell>
          <cell r="AD938">
            <v>2</v>
          </cell>
          <cell r="AE938">
            <v>64443</v>
          </cell>
        </row>
        <row r="939">
          <cell r="A939" t="str">
            <v>SMA</v>
          </cell>
          <cell r="B939">
            <v>5</v>
          </cell>
          <cell r="C939" t="str">
            <v>DRMN</v>
          </cell>
          <cell r="D939">
            <v>54</v>
          </cell>
          <cell r="E939">
            <v>2</v>
          </cell>
          <cell r="F939" t="str">
            <v>A4</v>
          </cell>
          <cell r="G939">
            <v>20</v>
          </cell>
          <cell r="H939">
            <v>15</v>
          </cell>
          <cell r="I939">
            <v>561293</v>
          </cell>
          <cell r="J939">
            <v>0</v>
          </cell>
          <cell r="K939">
            <v>0</v>
          </cell>
          <cell r="L939">
            <v>1899</v>
          </cell>
          <cell r="M939">
            <v>0</v>
          </cell>
          <cell r="N939">
            <v>0</v>
          </cell>
          <cell r="O939">
            <v>6440649</v>
          </cell>
          <cell r="P939">
            <v>1486286</v>
          </cell>
          <cell r="Q939">
            <v>267635</v>
          </cell>
          <cell r="R939">
            <v>168575</v>
          </cell>
          <cell r="S939">
            <v>0</v>
          </cell>
          <cell r="T939">
            <v>0</v>
          </cell>
          <cell r="U939">
            <v>2076428</v>
          </cell>
          <cell r="V939">
            <v>0</v>
          </cell>
          <cell r="W939">
            <v>111137</v>
          </cell>
          <cell r="X939">
            <v>0</v>
          </cell>
          <cell r="Y939">
            <v>37878</v>
          </cell>
          <cell r="Z939">
            <v>8305707</v>
          </cell>
          <cell r="AA939">
            <v>8512160</v>
          </cell>
          <cell r="AB939" t="str">
            <v>ERLI</v>
          </cell>
          <cell r="AC939">
            <v>1101</v>
          </cell>
          <cell r="AD939">
            <v>2</v>
          </cell>
          <cell r="AE939">
            <v>561293</v>
          </cell>
        </row>
        <row r="940">
          <cell r="A940" t="str">
            <v>SMA</v>
          </cell>
          <cell r="B940">
            <v>5</v>
          </cell>
          <cell r="C940" t="str">
            <v>DRMN</v>
          </cell>
          <cell r="D940">
            <v>54</v>
          </cell>
          <cell r="E940">
            <v>2</v>
          </cell>
          <cell r="F940" t="str">
            <v xml:space="preserve">B </v>
          </cell>
          <cell r="G940">
            <v>0</v>
          </cell>
          <cell r="H940">
            <v>205</v>
          </cell>
          <cell r="I940">
            <v>87743</v>
          </cell>
          <cell r="J940">
            <v>0</v>
          </cell>
          <cell r="K940">
            <v>0</v>
          </cell>
          <cell r="L940">
            <v>0</v>
          </cell>
          <cell r="M940">
            <v>0</v>
          </cell>
          <cell r="N940">
            <v>0</v>
          </cell>
          <cell r="O940">
            <v>1826630</v>
          </cell>
          <cell r="P940">
            <v>0</v>
          </cell>
          <cell r="Q940">
            <v>0</v>
          </cell>
          <cell r="R940">
            <v>34543</v>
          </cell>
          <cell r="S940">
            <v>0</v>
          </cell>
          <cell r="T940">
            <v>146551</v>
          </cell>
          <cell r="U940">
            <v>442387</v>
          </cell>
          <cell r="V940">
            <v>0</v>
          </cell>
          <cell r="W940">
            <v>0</v>
          </cell>
          <cell r="X940">
            <v>0</v>
          </cell>
          <cell r="Y940">
            <v>120814</v>
          </cell>
          <cell r="Z940">
            <v>1826630</v>
          </cell>
          <cell r="AA940">
            <v>2128538</v>
          </cell>
          <cell r="AB940" t="str">
            <v>ERLI</v>
          </cell>
          <cell r="AC940">
            <v>1101</v>
          </cell>
          <cell r="AD940">
            <v>2</v>
          </cell>
          <cell r="AE940">
            <v>85231</v>
          </cell>
        </row>
        <row r="941">
          <cell r="A941" t="str">
            <v>SMA</v>
          </cell>
          <cell r="B941">
            <v>5</v>
          </cell>
          <cell r="C941" t="str">
            <v>DRMN</v>
          </cell>
          <cell r="D941">
            <v>54</v>
          </cell>
          <cell r="E941">
            <v>3</v>
          </cell>
          <cell r="F941" t="str">
            <v>A4</v>
          </cell>
          <cell r="G941">
            <v>20</v>
          </cell>
          <cell r="H941">
            <v>7</v>
          </cell>
          <cell r="I941">
            <v>47172</v>
          </cell>
          <cell r="J941">
            <v>0</v>
          </cell>
          <cell r="K941">
            <v>0</v>
          </cell>
          <cell r="L941">
            <v>187</v>
          </cell>
          <cell r="M941">
            <v>0</v>
          </cell>
          <cell r="N941">
            <v>0</v>
          </cell>
          <cell r="O941">
            <v>541284</v>
          </cell>
          <cell r="P941">
            <v>146360</v>
          </cell>
          <cell r="Q941">
            <v>10579</v>
          </cell>
          <cell r="R941">
            <v>0</v>
          </cell>
          <cell r="S941">
            <v>0</v>
          </cell>
          <cell r="T941">
            <v>0</v>
          </cell>
          <cell r="U941">
            <v>175339</v>
          </cell>
          <cell r="V941">
            <v>0</v>
          </cell>
          <cell r="W941">
            <v>3131</v>
          </cell>
          <cell r="X941">
            <v>0</v>
          </cell>
          <cell r="Y941">
            <v>27264</v>
          </cell>
          <cell r="Z941">
            <v>701354</v>
          </cell>
          <cell r="AA941">
            <v>728618</v>
          </cell>
          <cell r="AB941" t="str">
            <v>ERLI</v>
          </cell>
          <cell r="AC941">
            <v>1101</v>
          </cell>
          <cell r="AD941">
            <v>2</v>
          </cell>
          <cell r="AE941">
            <v>47172</v>
          </cell>
        </row>
        <row r="942">
          <cell r="A942" t="str">
            <v>SMA</v>
          </cell>
          <cell r="B942">
            <v>5</v>
          </cell>
          <cell r="C942" t="str">
            <v>DRMN</v>
          </cell>
          <cell r="D942">
            <v>54</v>
          </cell>
          <cell r="E942">
            <v>3</v>
          </cell>
          <cell r="F942" t="str">
            <v xml:space="preserve">B </v>
          </cell>
          <cell r="G942">
            <v>0</v>
          </cell>
          <cell r="H942">
            <v>2250</v>
          </cell>
          <cell r="I942">
            <v>385232</v>
          </cell>
          <cell r="J942">
            <v>0</v>
          </cell>
          <cell r="K942">
            <v>0</v>
          </cell>
          <cell r="L942">
            <v>0</v>
          </cell>
          <cell r="M942">
            <v>0</v>
          </cell>
          <cell r="N942">
            <v>0</v>
          </cell>
          <cell r="O942">
            <v>8031196</v>
          </cell>
          <cell r="P942">
            <v>0</v>
          </cell>
          <cell r="Q942">
            <v>0</v>
          </cell>
          <cell r="R942">
            <v>96505</v>
          </cell>
          <cell r="S942">
            <v>0</v>
          </cell>
          <cell r="T942">
            <v>439675</v>
          </cell>
          <cell r="U942">
            <v>1991112</v>
          </cell>
          <cell r="V942">
            <v>1505</v>
          </cell>
          <cell r="W942">
            <v>0</v>
          </cell>
          <cell r="X942">
            <v>0</v>
          </cell>
          <cell r="Y942">
            <v>690824</v>
          </cell>
          <cell r="Z942">
            <v>8031196</v>
          </cell>
          <cell r="AA942">
            <v>9259705</v>
          </cell>
          <cell r="AB942" t="str">
            <v>ERLI</v>
          </cell>
          <cell r="AC942">
            <v>1101</v>
          </cell>
          <cell r="AD942">
            <v>2</v>
          </cell>
          <cell r="AE942">
            <v>368996</v>
          </cell>
        </row>
        <row r="943">
          <cell r="A943" t="str">
            <v>SMA</v>
          </cell>
          <cell r="B943">
            <v>5</v>
          </cell>
          <cell r="C943" t="str">
            <v>DRMN</v>
          </cell>
          <cell r="D943">
            <v>54</v>
          </cell>
          <cell r="E943">
            <v>4</v>
          </cell>
          <cell r="F943" t="str">
            <v>A4</v>
          </cell>
          <cell r="G943">
            <v>20</v>
          </cell>
          <cell r="H943">
            <v>1</v>
          </cell>
          <cell r="I943">
            <v>769</v>
          </cell>
          <cell r="J943">
            <v>0</v>
          </cell>
          <cell r="K943">
            <v>0</v>
          </cell>
          <cell r="L943">
            <v>6</v>
          </cell>
          <cell r="M943">
            <v>0</v>
          </cell>
          <cell r="N943">
            <v>0</v>
          </cell>
          <cell r="O943">
            <v>5956</v>
          </cell>
          <cell r="P943">
            <v>3168</v>
          </cell>
          <cell r="Q943">
            <v>2052</v>
          </cell>
          <cell r="R943">
            <v>282</v>
          </cell>
          <cell r="S943">
            <v>0</v>
          </cell>
          <cell r="T943">
            <v>0</v>
          </cell>
          <cell r="U943">
            <v>0</v>
          </cell>
          <cell r="V943">
            <v>0</v>
          </cell>
          <cell r="W943">
            <v>1056</v>
          </cell>
          <cell r="X943">
            <v>0</v>
          </cell>
          <cell r="Y943">
            <v>0</v>
          </cell>
          <cell r="Z943">
            <v>12232</v>
          </cell>
          <cell r="AA943">
            <v>12514</v>
          </cell>
          <cell r="AB943" t="str">
            <v>ERLI</v>
          </cell>
          <cell r="AC943">
            <v>1101</v>
          </cell>
          <cell r="AD943">
            <v>2</v>
          </cell>
          <cell r="AE943">
            <v>769</v>
          </cell>
        </row>
        <row r="944">
          <cell r="A944" t="str">
            <v>SMA</v>
          </cell>
          <cell r="B944">
            <v>5</v>
          </cell>
          <cell r="C944" t="str">
            <v>DRMN</v>
          </cell>
          <cell r="D944">
            <v>54</v>
          </cell>
          <cell r="E944">
            <v>4</v>
          </cell>
          <cell r="F944" t="str">
            <v xml:space="preserve">B </v>
          </cell>
          <cell r="G944">
            <v>0</v>
          </cell>
          <cell r="H944">
            <v>1235</v>
          </cell>
          <cell r="I944">
            <v>335349</v>
          </cell>
          <cell r="J944">
            <v>0</v>
          </cell>
          <cell r="K944">
            <v>0</v>
          </cell>
          <cell r="L944">
            <v>0</v>
          </cell>
          <cell r="M944">
            <v>0</v>
          </cell>
          <cell r="N944">
            <v>0</v>
          </cell>
          <cell r="O944">
            <v>3317760</v>
          </cell>
          <cell r="P944">
            <v>0</v>
          </cell>
          <cell r="Q944">
            <v>0</v>
          </cell>
          <cell r="R944">
            <v>63</v>
          </cell>
          <cell r="S944">
            <v>0</v>
          </cell>
          <cell r="T944">
            <v>410016</v>
          </cell>
          <cell r="U944">
            <v>0</v>
          </cell>
          <cell r="V944">
            <v>139280</v>
          </cell>
          <cell r="W944">
            <v>0</v>
          </cell>
          <cell r="X944">
            <v>0</v>
          </cell>
          <cell r="Y944">
            <v>0</v>
          </cell>
          <cell r="Z944">
            <v>3317760</v>
          </cell>
          <cell r="AA944">
            <v>3867119</v>
          </cell>
          <cell r="AB944" t="str">
            <v>ERLI</v>
          </cell>
          <cell r="AC944">
            <v>1101</v>
          </cell>
          <cell r="AD944">
            <v>2</v>
          </cell>
          <cell r="AE944">
            <v>323276</v>
          </cell>
        </row>
        <row r="945">
          <cell r="A945" t="str">
            <v>SMA</v>
          </cell>
          <cell r="B945">
            <v>5</v>
          </cell>
          <cell r="C945" t="str">
            <v>DRMN</v>
          </cell>
          <cell r="D945">
            <v>54</v>
          </cell>
          <cell r="E945">
            <v>5</v>
          </cell>
          <cell r="F945" t="str">
            <v>A4</v>
          </cell>
          <cell r="G945">
            <v>21</v>
          </cell>
          <cell r="H945">
            <v>1</v>
          </cell>
          <cell r="I945">
            <v>9076</v>
          </cell>
          <cell r="J945">
            <v>348</v>
          </cell>
          <cell r="K945">
            <v>8728</v>
          </cell>
          <cell r="L945">
            <v>36</v>
          </cell>
          <cell r="M945">
            <v>36</v>
          </cell>
          <cell r="N945">
            <v>0</v>
          </cell>
          <cell r="O945">
            <v>77752</v>
          </cell>
          <cell r="P945">
            <v>24864</v>
          </cell>
          <cell r="Q945">
            <v>0</v>
          </cell>
          <cell r="R945">
            <v>0</v>
          </cell>
          <cell r="S945">
            <v>0</v>
          </cell>
          <cell r="T945">
            <v>0</v>
          </cell>
          <cell r="U945">
            <v>25654</v>
          </cell>
          <cell r="V945">
            <v>0</v>
          </cell>
          <cell r="W945">
            <v>0</v>
          </cell>
          <cell r="X945">
            <v>0</v>
          </cell>
          <cell r="Y945">
            <v>0</v>
          </cell>
          <cell r="Z945">
            <v>102616</v>
          </cell>
          <cell r="AA945">
            <v>102616</v>
          </cell>
          <cell r="AB945" t="str">
            <v>ERLI</v>
          </cell>
          <cell r="AC945">
            <v>1101</v>
          </cell>
          <cell r="AD945">
            <v>2</v>
          </cell>
          <cell r="AE945">
            <v>9076</v>
          </cell>
        </row>
        <row r="946">
          <cell r="A946" t="str">
            <v>SMA</v>
          </cell>
          <cell r="B946">
            <v>5</v>
          </cell>
          <cell r="C946" t="str">
            <v>DRMN</v>
          </cell>
          <cell r="D946">
            <v>54</v>
          </cell>
          <cell r="E946">
            <v>5</v>
          </cell>
          <cell r="F946" t="str">
            <v>A4</v>
          </cell>
          <cell r="G946">
            <v>20</v>
          </cell>
          <cell r="H946">
            <v>4</v>
          </cell>
          <cell r="I946">
            <v>31491</v>
          </cell>
          <cell r="J946">
            <v>0</v>
          </cell>
          <cell r="K946">
            <v>0</v>
          </cell>
          <cell r="L946">
            <v>146</v>
          </cell>
          <cell r="M946">
            <v>0</v>
          </cell>
          <cell r="N946">
            <v>0</v>
          </cell>
          <cell r="O946">
            <v>291123</v>
          </cell>
          <cell r="P946">
            <v>96463</v>
          </cell>
          <cell r="Q946">
            <v>51417</v>
          </cell>
          <cell r="R946">
            <v>1510</v>
          </cell>
          <cell r="S946">
            <v>0</v>
          </cell>
          <cell r="T946">
            <v>0</v>
          </cell>
          <cell r="U946">
            <v>34231</v>
          </cell>
          <cell r="V946">
            <v>0</v>
          </cell>
          <cell r="W946">
            <v>15261</v>
          </cell>
          <cell r="X946">
            <v>0</v>
          </cell>
          <cell r="Y946">
            <v>0</v>
          </cell>
          <cell r="Z946">
            <v>454264</v>
          </cell>
          <cell r="AA946">
            <v>455774</v>
          </cell>
          <cell r="AB946" t="str">
            <v>ERLI</v>
          </cell>
          <cell r="AC946">
            <v>1101</v>
          </cell>
          <cell r="AD946">
            <v>2</v>
          </cell>
          <cell r="AE946">
            <v>31491</v>
          </cell>
        </row>
        <row r="947">
          <cell r="A947" t="str">
            <v>SMA</v>
          </cell>
          <cell r="B947">
            <v>5</v>
          </cell>
          <cell r="C947" t="str">
            <v>DRMN</v>
          </cell>
          <cell r="D947">
            <v>54</v>
          </cell>
          <cell r="E947">
            <v>5</v>
          </cell>
          <cell r="F947" t="str">
            <v xml:space="preserve">B </v>
          </cell>
          <cell r="G947">
            <v>0</v>
          </cell>
          <cell r="H947">
            <v>475</v>
          </cell>
          <cell r="I947">
            <v>142487</v>
          </cell>
          <cell r="J947">
            <v>0</v>
          </cell>
          <cell r="K947">
            <v>0</v>
          </cell>
          <cell r="L947">
            <v>0</v>
          </cell>
          <cell r="M947">
            <v>0</v>
          </cell>
          <cell r="N947">
            <v>0</v>
          </cell>
          <cell r="O947">
            <v>2768396</v>
          </cell>
          <cell r="P947">
            <v>0</v>
          </cell>
          <cell r="Q947">
            <v>0</v>
          </cell>
          <cell r="R947">
            <v>26307</v>
          </cell>
          <cell r="S947">
            <v>0</v>
          </cell>
          <cell r="T947">
            <v>464360</v>
          </cell>
          <cell r="U947">
            <v>547210</v>
          </cell>
          <cell r="V947">
            <v>0</v>
          </cell>
          <cell r="W947">
            <v>0</v>
          </cell>
          <cell r="X947">
            <v>0</v>
          </cell>
          <cell r="Y947">
            <v>0</v>
          </cell>
          <cell r="Z947">
            <v>2768396</v>
          </cell>
          <cell r="AA947">
            <v>3259063</v>
          </cell>
          <cell r="AB947" t="str">
            <v>ERLI</v>
          </cell>
          <cell r="AC947">
            <v>1101</v>
          </cell>
          <cell r="AD947">
            <v>2</v>
          </cell>
          <cell r="AE947">
            <v>140635</v>
          </cell>
        </row>
        <row r="948">
          <cell r="A948" t="str">
            <v>SMA</v>
          </cell>
          <cell r="B948">
            <v>5</v>
          </cell>
          <cell r="C948" t="str">
            <v>DRMN</v>
          </cell>
          <cell r="D948">
            <v>54</v>
          </cell>
          <cell r="E948">
            <v>6</v>
          </cell>
          <cell r="F948" t="str">
            <v xml:space="preserve">B </v>
          </cell>
          <cell r="G948">
            <v>0</v>
          </cell>
          <cell r="H948">
            <v>25</v>
          </cell>
          <cell r="I948">
            <v>432320</v>
          </cell>
          <cell r="J948">
            <v>0</v>
          </cell>
          <cell r="K948">
            <v>0</v>
          </cell>
          <cell r="L948">
            <v>0</v>
          </cell>
          <cell r="M948">
            <v>0</v>
          </cell>
          <cell r="N948">
            <v>0</v>
          </cell>
          <cell r="O948">
            <v>5089844</v>
          </cell>
          <cell r="P948">
            <v>0</v>
          </cell>
          <cell r="Q948">
            <v>0</v>
          </cell>
          <cell r="R948">
            <v>32060</v>
          </cell>
          <cell r="S948">
            <v>0</v>
          </cell>
          <cell r="T948">
            <v>0</v>
          </cell>
          <cell r="U948">
            <v>1272460</v>
          </cell>
          <cell r="V948">
            <v>0</v>
          </cell>
          <cell r="W948">
            <v>0</v>
          </cell>
          <cell r="X948">
            <v>0</v>
          </cell>
          <cell r="Y948">
            <v>0</v>
          </cell>
          <cell r="Z948">
            <v>5089844</v>
          </cell>
          <cell r="AA948">
            <v>5121904</v>
          </cell>
          <cell r="AB948" t="str">
            <v>ERLI</v>
          </cell>
          <cell r="AC948">
            <v>1101</v>
          </cell>
          <cell r="AD948">
            <v>2</v>
          </cell>
          <cell r="AE948">
            <v>432320</v>
          </cell>
        </row>
        <row r="949">
          <cell r="A949" t="str">
            <v>SMA</v>
          </cell>
          <cell r="B949">
            <v>5</v>
          </cell>
          <cell r="C949" t="str">
            <v>DRMN</v>
          </cell>
          <cell r="D949">
            <v>54</v>
          </cell>
          <cell r="E949">
            <v>7</v>
          </cell>
          <cell r="F949" t="str">
            <v>A4</v>
          </cell>
          <cell r="G949">
            <v>20</v>
          </cell>
          <cell r="H949">
            <v>4</v>
          </cell>
          <cell r="I949">
            <v>202134</v>
          </cell>
          <cell r="J949">
            <v>0</v>
          </cell>
          <cell r="K949">
            <v>0</v>
          </cell>
          <cell r="L949">
            <v>361</v>
          </cell>
          <cell r="M949">
            <v>0</v>
          </cell>
          <cell r="N949">
            <v>0</v>
          </cell>
          <cell r="O949">
            <v>1971480</v>
          </cell>
          <cell r="P949">
            <v>239704</v>
          </cell>
          <cell r="Q949">
            <v>228561</v>
          </cell>
          <cell r="R949">
            <v>0</v>
          </cell>
          <cell r="S949">
            <v>0</v>
          </cell>
          <cell r="T949">
            <v>0</v>
          </cell>
          <cell r="U949">
            <v>616079</v>
          </cell>
          <cell r="V949">
            <v>0</v>
          </cell>
          <cell r="W949">
            <v>24568</v>
          </cell>
          <cell r="X949">
            <v>0</v>
          </cell>
          <cell r="Y949">
            <v>0</v>
          </cell>
          <cell r="Z949">
            <v>2464313</v>
          </cell>
          <cell r="AA949">
            <v>2464313</v>
          </cell>
          <cell r="AB949" t="str">
            <v>ERLI</v>
          </cell>
          <cell r="AC949">
            <v>1101</v>
          </cell>
          <cell r="AD949">
            <v>2</v>
          </cell>
          <cell r="AE949">
            <v>202134</v>
          </cell>
        </row>
        <row r="950">
          <cell r="A950" t="str">
            <v>SMA</v>
          </cell>
          <cell r="B950">
            <v>5</v>
          </cell>
          <cell r="C950" t="str">
            <v>DRMN</v>
          </cell>
          <cell r="D950">
            <v>54</v>
          </cell>
          <cell r="E950">
            <v>7</v>
          </cell>
          <cell r="F950" t="str">
            <v xml:space="preserve">B </v>
          </cell>
          <cell r="G950">
            <v>0</v>
          </cell>
          <cell r="H950">
            <v>8</v>
          </cell>
          <cell r="I950">
            <v>6001</v>
          </cell>
          <cell r="J950">
            <v>0</v>
          </cell>
          <cell r="K950">
            <v>0</v>
          </cell>
          <cell r="L950">
            <v>0</v>
          </cell>
          <cell r="M950">
            <v>0</v>
          </cell>
          <cell r="N950">
            <v>0</v>
          </cell>
          <cell r="O950">
            <v>106184</v>
          </cell>
          <cell r="P950">
            <v>0</v>
          </cell>
          <cell r="Q950">
            <v>0</v>
          </cell>
          <cell r="R950">
            <v>170</v>
          </cell>
          <cell r="S950">
            <v>0</v>
          </cell>
          <cell r="T950">
            <v>0</v>
          </cell>
          <cell r="U950">
            <v>26545</v>
          </cell>
          <cell r="V950">
            <v>0</v>
          </cell>
          <cell r="W950">
            <v>0</v>
          </cell>
          <cell r="X950">
            <v>0</v>
          </cell>
          <cell r="Y950">
            <v>0</v>
          </cell>
          <cell r="Z950">
            <v>106184</v>
          </cell>
          <cell r="AA950">
            <v>106354</v>
          </cell>
          <cell r="AB950" t="str">
            <v>ERLI</v>
          </cell>
          <cell r="AC950">
            <v>1101</v>
          </cell>
          <cell r="AD950">
            <v>2</v>
          </cell>
          <cell r="AE950">
            <v>5992</v>
          </cell>
        </row>
        <row r="951">
          <cell r="A951" t="str">
            <v>SMA</v>
          </cell>
          <cell r="B951">
            <v>5</v>
          </cell>
          <cell r="C951" t="str">
            <v>DRMN</v>
          </cell>
          <cell r="D951">
            <v>54</v>
          </cell>
          <cell r="E951">
            <v>8</v>
          </cell>
          <cell r="F951" t="str">
            <v xml:space="preserve">B </v>
          </cell>
          <cell r="G951">
            <v>0</v>
          </cell>
          <cell r="H951">
            <v>7</v>
          </cell>
          <cell r="I951">
            <v>5862</v>
          </cell>
          <cell r="J951">
            <v>0</v>
          </cell>
          <cell r="K951">
            <v>0</v>
          </cell>
          <cell r="L951">
            <v>0</v>
          </cell>
          <cell r="M951">
            <v>0</v>
          </cell>
          <cell r="N951">
            <v>0</v>
          </cell>
          <cell r="O951">
            <v>122037</v>
          </cell>
          <cell r="P951">
            <v>0</v>
          </cell>
          <cell r="Q951">
            <v>0</v>
          </cell>
          <cell r="R951">
            <v>0</v>
          </cell>
          <cell r="S951">
            <v>0</v>
          </cell>
          <cell r="T951">
            <v>0</v>
          </cell>
          <cell r="U951">
            <v>30509</v>
          </cell>
          <cell r="V951">
            <v>0</v>
          </cell>
          <cell r="W951">
            <v>0</v>
          </cell>
          <cell r="X951">
            <v>0</v>
          </cell>
          <cell r="Y951">
            <v>0</v>
          </cell>
          <cell r="Z951">
            <v>122037</v>
          </cell>
          <cell r="AA951">
            <v>122037</v>
          </cell>
          <cell r="AB951" t="str">
            <v>ERLI</v>
          </cell>
          <cell r="AC951">
            <v>1101</v>
          </cell>
          <cell r="AD951">
            <v>2</v>
          </cell>
          <cell r="AE951">
            <v>5832</v>
          </cell>
        </row>
        <row r="952">
          <cell r="A952" t="str">
            <v>SMA</v>
          </cell>
          <cell r="B952">
            <v>5</v>
          </cell>
          <cell r="C952" t="str">
            <v>DRMN</v>
          </cell>
          <cell r="D952">
            <v>55</v>
          </cell>
          <cell r="E952">
            <v>1</v>
          </cell>
          <cell r="F952" t="str">
            <v xml:space="preserve">B </v>
          </cell>
          <cell r="G952">
            <v>1</v>
          </cell>
          <cell r="H952">
            <v>4802</v>
          </cell>
          <cell r="I952">
            <v>98884</v>
          </cell>
          <cell r="J952">
            <v>0</v>
          </cell>
          <cell r="K952">
            <v>0</v>
          </cell>
          <cell r="L952">
            <v>0</v>
          </cell>
          <cell r="M952">
            <v>0</v>
          </cell>
          <cell r="N952">
            <v>0</v>
          </cell>
          <cell r="O952">
            <v>1592678</v>
          </cell>
          <cell r="P952">
            <v>0</v>
          </cell>
          <cell r="Q952">
            <v>0</v>
          </cell>
          <cell r="R952">
            <v>15049</v>
          </cell>
          <cell r="S952">
            <v>0</v>
          </cell>
          <cell r="T952">
            <v>88057</v>
          </cell>
          <cell r="U952">
            <v>0</v>
          </cell>
          <cell r="V952">
            <v>12505</v>
          </cell>
          <cell r="W952">
            <v>0</v>
          </cell>
          <cell r="X952">
            <v>0</v>
          </cell>
          <cell r="Y952">
            <v>64526</v>
          </cell>
          <cell r="Z952">
            <v>1592678</v>
          </cell>
          <cell r="AA952">
            <v>1772815</v>
          </cell>
          <cell r="AB952" t="str">
            <v>RSIL</v>
          </cell>
          <cell r="AC952">
            <v>1101</v>
          </cell>
          <cell r="AD952">
            <v>2</v>
          </cell>
          <cell r="AE952">
            <v>82929</v>
          </cell>
        </row>
        <row r="953">
          <cell r="A953" t="str">
            <v>SMA</v>
          </cell>
          <cell r="B953">
            <v>5</v>
          </cell>
          <cell r="C953" t="str">
            <v>DRMN</v>
          </cell>
          <cell r="D953">
            <v>55</v>
          </cell>
          <cell r="E953">
            <v>1</v>
          </cell>
          <cell r="F953" t="str">
            <v xml:space="preserve">B </v>
          </cell>
          <cell r="G953">
            <v>2</v>
          </cell>
          <cell r="H953">
            <v>2752</v>
          </cell>
          <cell r="I953">
            <v>112005</v>
          </cell>
          <cell r="J953">
            <v>0</v>
          </cell>
          <cell r="K953">
            <v>0</v>
          </cell>
          <cell r="L953">
            <v>0</v>
          </cell>
          <cell r="M953">
            <v>0</v>
          </cell>
          <cell r="N953">
            <v>0</v>
          </cell>
          <cell r="O953">
            <v>2172363</v>
          </cell>
          <cell r="P953">
            <v>0</v>
          </cell>
          <cell r="Q953">
            <v>0</v>
          </cell>
          <cell r="R953">
            <v>22387</v>
          </cell>
          <cell r="S953">
            <v>0</v>
          </cell>
          <cell r="T953">
            <v>29470</v>
          </cell>
          <cell r="U953">
            <v>369223</v>
          </cell>
          <cell r="V953">
            <v>6299</v>
          </cell>
          <cell r="W953">
            <v>0</v>
          </cell>
          <cell r="X953">
            <v>0</v>
          </cell>
          <cell r="Y953">
            <v>50656</v>
          </cell>
          <cell r="Z953">
            <v>2172363</v>
          </cell>
          <cell r="AA953">
            <v>2281175</v>
          </cell>
          <cell r="AB953" t="str">
            <v>RSIL</v>
          </cell>
          <cell r="AC953">
            <v>1101</v>
          </cell>
          <cell r="AD953">
            <v>2</v>
          </cell>
          <cell r="AE953">
            <v>112005</v>
          </cell>
        </row>
        <row r="954">
          <cell r="A954" t="str">
            <v>SMA</v>
          </cell>
          <cell r="B954">
            <v>5</v>
          </cell>
          <cell r="C954" t="str">
            <v>DRMN</v>
          </cell>
          <cell r="D954">
            <v>55</v>
          </cell>
          <cell r="E954">
            <v>1</v>
          </cell>
          <cell r="F954" t="str">
            <v xml:space="preserve">B </v>
          </cell>
          <cell r="G954">
            <v>3</v>
          </cell>
          <cell r="H954">
            <v>3593</v>
          </cell>
          <cell r="I954">
            <v>244324</v>
          </cell>
          <cell r="J954">
            <v>0</v>
          </cell>
          <cell r="K954">
            <v>0</v>
          </cell>
          <cell r="L954">
            <v>0</v>
          </cell>
          <cell r="M954">
            <v>0</v>
          </cell>
          <cell r="N954">
            <v>0</v>
          </cell>
          <cell r="O954">
            <v>4738395</v>
          </cell>
          <cell r="P954">
            <v>0</v>
          </cell>
          <cell r="Q954">
            <v>0</v>
          </cell>
          <cell r="R954">
            <v>36289</v>
          </cell>
          <cell r="S954">
            <v>0</v>
          </cell>
          <cell r="T954">
            <v>52368</v>
          </cell>
          <cell r="U954">
            <v>805514</v>
          </cell>
          <cell r="V954">
            <v>8931</v>
          </cell>
          <cell r="W954">
            <v>0</v>
          </cell>
          <cell r="X954">
            <v>0</v>
          </cell>
          <cell r="Y954">
            <v>62430</v>
          </cell>
          <cell r="Z954">
            <v>4738395</v>
          </cell>
          <cell r="AA954">
            <v>4898413</v>
          </cell>
          <cell r="AB954" t="str">
            <v>RSIL</v>
          </cell>
          <cell r="AC954">
            <v>1101</v>
          </cell>
          <cell r="AD954">
            <v>2</v>
          </cell>
          <cell r="AE954">
            <v>244067</v>
          </cell>
        </row>
        <row r="955">
          <cell r="A955" t="str">
            <v>SMA</v>
          </cell>
          <cell r="B955">
            <v>5</v>
          </cell>
          <cell r="C955" t="str">
            <v>DRMN</v>
          </cell>
          <cell r="D955">
            <v>55</v>
          </cell>
          <cell r="E955">
            <v>1</v>
          </cell>
          <cell r="F955" t="str">
            <v xml:space="preserve">B </v>
          </cell>
          <cell r="G955">
            <v>4</v>
          </cell>
          <cell r="H955">
            <v>425</v>
          </cell>
          <cell r="I955">
            <v>49402</v>
          </cell>
          <cell r="J955">
            <v>0</v>
          </cell>
          <cell r="K955">
            <v>0</v>
          </cell>
          <cell r="L955">
            <v>0</v>
          </cell>
          <cell r="M955">
            <v>0</v>
          </cell>
          <cell r="N955">
            <v>0</v>
          </cell>
          <cell r="O955">
            <v>958231</v>
          </cell>
          <cell r="P955">
            <v>0</v>
          </cell>
          <cell r="Q955">
            <v>0</v>
          </cell>
          <cell r="R955">
            <v>9324</v>
          </cell>
          <cell r="S955">
            <v>0</v>
          </cell>
          <cell r="T955">
            <v>42230</v>
          </cell>
          <cell r="U955">
            <v>162904</v>
          </cell>
          <cell r="V955">
            <v>2070</v>
          </cell>
          <cell r="W955">
            <v>0</v>
          </cell>
          <cell r="X955">
            <v>0</v>
          </cell>
          <cell r="Y955">
            <v>14007</v>
          </cell>
          <cell r="Z955">
            <v>958231</v>
          </cell>
          <cell r="AA955">
            <v>1025862</v>
          </cell>
          <cell r="AB955" t="str">
            <v>RSIL</v>
          </cell>
          <cell r="AC955">
            <v>1101</v>
          </cell>
          <cell r="AD955">
            <v>2</v>
          </cell>
          <cell r="AE955">
            <v>49402</v>
          </cell>
        </row>
        <row r="956">
          <cell r="A956" t="str">
            <v>SMA</v>
          </cell>
          <cell r="B956">
            <v>5</v>
          </cell>
          <cell r="C956" t="str">
            <v>DRMN</v>
          </cell>
          <cell r="D956">
            <v>55</v>
          </cell>
          <cell r="E956">
            <v>1</v>
          </cell>
          <cell r="F956" t="str">
            <v xml:space="preserve">B </v>
          </cell>
          <cell r="G956">
            <v>5</v>
          </cell>
          <cell r="H956">
            <v>71</v>
          </cell>
          <cell r="I956">
            <v>12471</v>
          </cell>
          <cell r="J956">
            <v>0</v>
          </cell>
          <cell r="K956">
            <v>0</v>
          </cell>
          <cell r="L956">
            <v>0</v>
          </cell>
          <cell r="M956">
            <v>0</v>
          </cell>
          <cell r="N956">
            <v>0</v>
          </cell>
          <cell r="O956">
            <v>241882</v>
          </cell>
          <cell r="P956">
            <v>0</v>
          </cell>
          <cell r="Q956">
            <v>0</v>
          </cell>
          <cell r="R956">
            <v>2896</v>
          </cell>
          <cell r="S956">
            <v>0</v>
          </cell>
          <cell r="T956">
            <v>160</v>
          </cell>
          <cell r="U956">
            <v>41125</v>
          </cell>
          <cell r="V956">
            <v>376</v>
          </cell>
          <cell r="W956">
            <v>0</v>
          </cell>
          <cell r="X956">
            <v>0</v>
          </cell>
          <cell r="Y956">
            <v>5312</v>
          </cell>
          <cell r="Z956">
            <v>241882</v>
          </cell>
          <cell r="AA956">
            <v>250626</v>
          </cell>
          <cell r="AB956" t="str">
            <v>RSIL</v>
          </cell>
          <cell r="AC956">
            <v>1101</v>
          </cell>
          <cell r="AD956">
            <v>2</v>
          </cell>
          <cell r="AE956">
            <v>12471</v>
          </cell>
        </row>
        <row r="957">
          <cell r="A957" t="str">
            <v>SMA</v>
          </cell>
          <cell r="B957">
            <v>5</v>
          </cell>
          <cell r="C957" t="str">
            <v>DRMN</v>
          </cell>
          <cell r="D957">
            <v>55</v>
          </cell>
          <cell r="E957">
            <v>1</v>
          </cell>
          <cell r="F957" t="str">
            <v xml:space="preserve">B </v>
          </cell>
          <cell r="G957">
            <v>6</v>
          </cell>
          <cell r="H957">
            <v>41</v>
          </cell>
          <cell r="I957">
            <v>8776</v>
          </cell>
          <cell r="J957">
            <v>0</v>
          </cell>
          <cell r="K957">
            <v>0</v>
          </cell>
          <cell r="L957">
            <v>0</v>
          </cell>
          <cell r="M957">
            <v>0</v>
          </cell>
          <cell r="N957">
            <v>0</v>
          </cell>
          <cell r="O957">
            <v>169709</v>
          </cell>
          <cell r="P957">
            <v>0</v>
          </cell>
          <cell r="Q957">
            <v>0</v>
          </cell>
          <cell r="R957">
            <v>2002</v>
          </cell>
          <cell r="S957">
            <v>0</v>
          </cell>
          <cell r="T957">
            <v>8162</v>
          </cell>
          <cell r="U957">
            <v>28853</v>
          </cell>
          <cell r="V957">
            <v>282</v>
          </cell>
          <cell r="W957">
            <v>0</v>
          </cell>
          <cell r="X957">
            <v>0</v>
          </cell>
          <cell r="Y957">
            <v>2328</v>
          </cell>
          <cell r="Z957">
            <v>169709</v>
          </cell>
          <cell r="AA957">
            <v>182483</v>
          </cell>
          <cell r="AB957" t="str">
            <v>RSIL</v>
          </cell>
          <cell r="AC957">
            <v>1101</v>
          </cell>
          <cell r="AD957">
            <v>2</v>
          </cell>
          <cell r="AE957">
            <v>8776</v>
          </cell>
        </row>
        <row r="958">
          <cell r="A958" t="str">
            <v>SMA</v>
          </cell>
          <cell r="B958">
            <v>5</v>
          </cell>
          <cell r="C958" t="str">
            <v>DRMN</v>
          </cell>
          <cell r="D958">
            <v>55</v>
          </cell>
          <cell r="E958">
            <v>1</v>
          </cell>
          <cell r="F958" t="str">
            <v xml:space="preserve">B </v>
          </cell>
          <cell r="G958">
            <v>7</v>
          </cell>
          <cell r="H958">
            <v>15</v>
          </cell>
          <cell r="I958">
            <v>3483</v>
          </cell>
          <cell r="J958">
            <v>0</v>
          </cell>
          <cell r="K958">
            <v>0</v>
          </cell>
          <cell r="L958">
            <v>0</v>
          </cell>
          <cell r="M958">
            <v>0</v>
          </cell>
          <cell r="N958">
            <v>0</v>
          </cell>
          <cell r="O958">
            <v>70086</v>
          </cell>
          <cell r="P958">
            <v>0</v>
          </cell>
          <cell r="Q958">
            <v>0</v>
          </cell>
          <cell r="R958">
            <v>-2708</v>
          </cell>
          <cell r="S958">
            <v>0</v>
          </cell>
          <cell r="T958">
            <v>6422</v>
          </cell>
          <cell r="U958">
            <v>14014</v>
          </cell>
          <cell r="V958">
            <v>566</v>
          </cell>
          <cell r="W958">
            <v>0</v>
          </cell>
          <cell r="X958">
            <v>0</v>
          </cell>
          <cell r="Y958">
            <v>-701</v>
          </cell>
          <cell r="Z958">
            <v>70086</v>
          </cell>
          <cell r="AA958">
            <v>73665</v>
          </cell>
          <cell r="AB958" t="str">
            <v>RSIL</v>
          </cell>
          <cell r="AC958">
            <v>1101</v>
          </cell>
          <cell r="AD958">
            <v>2</v>
          </cell>
          <cell r="AE958">
            <v>3483</v>
          </cell>
        </row>
        <row r="959">
          <cell r="A959" t="str">
            <v>SMA</v>
          </cell>
          <cell r="B959">
            <v>5</v>
          </cell>
          <cell r="C959" t="str">
            <v>DRMN</v>
          </cell>
          <cell r="D959">
            <v>55</v>
          </cell>
          <cell r="E959">
            <v>1</v>
          </cell>
          <cell r="F959" t="str">
            <v xml:space="preserve">B </v>
          </cell>
          <cell r="G959">
            <v>8</v>
          </cell>
          <cell r="H959">
            <v>16</v>
          </cell>
          <cell r="I959">
            <v>6902</v>
          </cell>
          <cell r="J959">
            <v>0</v>
          </cell>
          <cell r="K959">
            <v>0</v>
          </cell>
          <cell r="L959">
            <v>0</v>
          </cell>
          <cell r="M959">
            <v>0</v>
          </cell>
          <cell r="N959">
            <v>0</v>
          </cell>
          <cell r="O959">
            <v>138870</v>
          </cell>
          <cell r="P959">
            <v>0</v>
          </cell>
          <cell r="Q959">
            <v>0</v>
          </cell>
          <cell r="R959">
            <v>213</v>
          </cell>
          <cell r="S959">
            <v>0</v>
          </cell>
          <cell r="T959">
            <v>-78</v>
          </cell>
          <cell r="U959">
            <v>27777</v>
          </cell>
          <cell r="V959">
            <v>94</v>
          </cell>
          <cell r="W959">
            <v>0</v>
          </cell>
          <cell r="X959">
            <v>0</v>
          </cell>
          <cell r="Y959">
            <v>-273</v>
          </cell>
          <cell r="Z959">
            <v>138870</v>
          </cell>
          <cell r="AA959">
            <v>138826</v>
          </cell>
          <cell r="AB959" t="str">
            <v>RSIL</v>
          </cell>
          <cell r="AC959">
            <v>1101</v>
          </cell>
          <cell r="AD959">
            <v>2</v>
          </cell>
          <cell r="AE959">
            <v>6902</v>
          </cell>
        </row>
        <row r="960">
          <cell r="A960" t="str">
            <v>SMA</v>
          </cell>
          <cell r="B960">
            <v>5</v>
          </cell>
          <cell r="C960" t="str">
            <v>DRMN</v>
          </cell>
          <cell r="D960">
            <v>55</v>
          </cell>
          <cell r="E960">
            <v>1</v>
          </cell>
          <cell r="F960" t="str">
            <v xml:space="preserve">B </v>
          </cell>
          <cell r="G960">
            <v>9</v>
          </cell>
          <cell r="H960">
            <v>19</v>
          </cell>
          <cell r="I960">
            <v>8728</v>
          </cell>
          <cell r="J960">
            <v>0</v>
          </cell>
          <cell r="K960">
            <v>0</v>
          </cell>
          <cell r="L960">
            <v>0</v>
          </cell>
          <cell r="M960">
            <v>0</v>
          </cell>
          <cell r="N960">
            <v>0</v>
          </cell>
          <cell r="O960">
            <v>188882</v>
          </cell>
          <cell r="P960">
            <v>0</v>
          </cell>
          <cell r="Q960">
            <v>0</v>
          </cell>
          <cell r="R960">
            <v>13827</v>
          </cell>
          <cell r="S960">
            <v>0</v>
          </cell>
          <cell r="T960">
            <v>-199</v>
          </cell>
          <cell r="U960">
            <v>47225</v>
          </cell>
          <cell r="V960">
            <v>0</v>
          </cell>
          <cell r="W960">
            <v>0</v>
          </cell>
          <cell r="X960">
            <v>0</v>
          </cell>
          <cell r="Y960">
            <v>1240</v>
          </cell>
          <cell r="Z960">
            <v>188882</v>
          </cell>
          <cell r="AA960">
            <v>203750</v>
          </cell>
          <cell r="AB960" t="str">
            <v>RSIL</v>
          </cell>
          <cell r="AC960">
            <v>1101</v>
          </cell>
          <cell r="AD960">
            <v>2</v>
          </cell>
          <cell r="AE960">
            <v>8728</v>
          </cell>
        </row>
        <row r="961">
          <cell r="A961" t="str">
            <v>SMA</v>
          </cell>
          <cell r="B961">
            <v>5</v>
          </cell>
          <cell r="C961" t="str">
            <v>DRMN</v>
          </cell>
          <cell r="D961">
            <v>55</v>
          </cell>
          <cell r="E961">
            <v>1</v>
          </cell>
          <cell r="F961" t="str">
            <v xml:space="preserve">B </v>
          </cell>
          <cell r="G961">
            <v>10</v>
          </cell>
          <cell r="H961">
            <v>7</v>
          </cell>
          <cell r="I961">
            <v>-13681</v>
          </cell>
          <cell r="J961">
            <v>0</v>
          </cell>
          <cell r="K961">
            <v>0</v>
          </cell>
          <cell r="L961">
            <v>0</v>
          </cell>
          <cell r="M961">
            <v>0</v>
          </cell>
          <cell r="N961">
            <v>0</v>
          </cell>
          <cell r="O961">
            <v>-295198</v>
          </cell>
          <cell r="P961">
            <v>0</v>
          </cell>
          <cell r="Q961">
            <v>0</v>
          </cell>
          <cell r="R961">
            <v>13594</v>
          </cell>
          <cell r="S961">
            <v>0</v>
          </cell>
          <cell r="T961">
            <v>0</v>
          </cell>
          <cell r="U961">
            <v>-73799</v>
          </cell>
          <cell r="V961">
            <v>0</v>
          </cell>
          <cell r="W961">
            <v>0</v>
          </cell>
          <cell r="X961">
            <v>0</v>
          </cell>
          <cell r="Y961">
            <v>546</v>
          </cell>
          <cell r="Z961">
            <v>-295198</v>
          </cell>
          <cell r="AA961">
            <v>-281058</v>
          </cell>
          <cell r="AB961" t="str">
            <v>RSIL</v>
          </cell>
          <cell r="AC961">
            <v>1101</v>
          </cell>
          <cell r="AD961">
            <v>2</v>
          </cell>
          <cell r="AE961">
            <v>-13681</v>
          </cell>
        </row>
        <row r="962">
          <cell r="A962" t="str">
            <v>SMA</v>
          </cell>
          <cell r="B962">
            <v>5</v>
          </cell>
          <cell r="C962" t="str">
            <v>DRMN</v>
          </cell>
          <cell r="D962">
            <v>55</v>
          </cell>
          <cell r="E962">
            <v>1</v>
          </cell>
          <cell r="F962" t="str">
            <v xml:space="preserve">B </v>
          </cell>
          <cell r="G962">
            <v>11</v>
          </cell>
          <cell r="H962">
            <v>4055</v>
          </cell>
          <cell r="I962">
            <v>85571</v>
          </cell>
          <cell r="J962">
            <v>0</v>
          </cell>
          <cell r="K962">
            <v>0</v>
          </cell>
          <cell r="L962">
            <v>0</v>
          </cell>
          <cell r="M962">
            <v>0</v>
          </cell>
          <cell r="N962">
            <v>0</v>
          </cell>
          <cell r="O962">
            <v>482423</v>
          </cell>
          <cell r="P962">
            <v>0</v>
          </cell>
          <cell r="Q962">
            <v>0</v>
          </cell>
          <cell r="R962">
            <v>9405</v>
          </cell>
          <cell r="S962">
            <v>580</v>
          </cell>
          <cell r="T962">
            <v>54698</v>
          </cell>
          <cell r="U962">
            <v>0</v>
          </cell>
          <cell r="V962">
            <v>15041</v>
          </cell>
          <cell r="W962">
            <v>0</v>
          </cell>
          <cell r="X962">
            <v>0</v>
          </cell>
          <cell r="Y962">
            <v>27657</v>
          </cell>
          <cell r="Z962">
            <v>482423</v>
          </cell>
          <cell r="AA962">
            <v>589804</v>
          </cell>
          <cell r="AB962" t="str">
            <v>RSIL</v>
          </cell>
          <cell r="AC962">
            <v>1101</v>
          </cell>
          <cell r="AD962">
            <v>2</v>
          </cell>
          <cell r="AE962">
            <v>60726</v>
          </cell>
        </row>
        <row r="963">
          <cell r="A963" t="str">
            <v>SMA</v>
          </cell>
          <cell r="B963">
            <v>5</v>
          </cell>
          <cell r="C963" t="str">
            <v>DRMN</v>
          </cell>
          <cell r="D963">
            <v>55</v>
          </cell>
          <cell r="E963">
            <v>1</v>
          </cell>
          <cell r="F963" t="str">
            <v xml:space="preserve">B </v>
          </cell>
          <cell r="G963">
            <v>12</v>
          </cell>
          <cell r="H963">
            <v>1420</v>
          </cell>
          <cell r="I963">
            <v>74922</v>
          </cell>
          <cell r="J963">
            <v>0</v>
          </cell>
          <cell r="K963">
            <v>0</v>
          </cell>
          <cell r="L963">
            <v>0</v>
          </cell>
          <cell r="M963">
            <v>0</v>
          </cell>
          <cell r="N963">
            <v>0</v>
          </cell>
          <cell r="O963">
            <v>665300</v>
          </cell>
          <cell r="P963">
            <v>0</v>
          </cell>
          <cell r="Q963">
            <v>0</v>
          </cell>
          <cell r="R963">
            <v>7754</v>
          </cell>
          <cell r="S963">
            <v>0</v>
          </cell>
          <cell r="T963">
            <v>26687</v>
          </cell>
          <cell r="U963">
            <v>113176</v>
          </cell>
          <cell r="V963">
            <v>4606</v>
          </cell>
          <cell r="W963">
            <v>0</v>
          </cell>
          <cell r="X963">
            <v>0</v>
          </cell>
          <cell r="Y963">
            <v>12440</v>
          </cell>
          <cell r="Z963">
            <v>665300</v>
          </cell>
          <cell r="AA963">
            <v>716787</v>
          </cell>
          <cell r="AB963" t="str">
            <v>RSIL</v>
          </cell>
          <cell r="AC963">
            <v>1101</v>
          </cell>
          <cell r="AD963">
            <v>2</v>
          </cell>
          <cell r="AE963">
            <v>74922</v>
          </cell>
        </row>
        <row r="964">
          <cell r="A964" t="str">
            <v>SMA</v>
          </cell>
          <cell r="B964">
            <v>5</v>
          </cell>
          <cell r="C964" t="str">
            <v>DRMN</v>
          </cell>
          <cell r="D964">
            <v>55</v>
          </cell>
          <cell r="E964">
            <v>1</v>
          </cell>
          <cell r="F964" t="str">
            <v xml:space="preserve">B </v>
          </cell>
          <cell r="G964">
            <v>13</v>
          </cell>
          <cell r="H964">
            <v>48</v>
          </cell>
          <cell r="I964">
            <v>5836</v>
          </cell>
          <cell r="J964">
            <v>0</v>
          </cell>
          <cell r="K964">
            <v>0</v>
          </cell>
          <cell r="L964">
            <v>0</v>
          </cell>
          <cell r="M964">
            <v>0</v>
          </cell>
          <cell r="N964">
            <v>0</v>
          </cell>
          <cell r="O964">
            <v>75199</v>
          </cell>
          <cell r="P964">
            <v>0</v>
          </cell>
          <cell r="Q964">
            <v>0</v>
          </cell>
          <cell r="R964">
            <v>767</v>
          </cell>
          <cell r="S964">
            <v>0</v>
          </cell>
          <cell r="T964">
            <v>2224</v>
          </cell>
          <cell r="U964">
            <v>12786</v>
          </cell>
          <cell r="V964">
            <v>282</v>
          </cell>
          <cell r="W964">
            <v>0</v>
          </cell>
          <cell r="X964">
            <v>0</v>
          </cell>
          <cell r="Y964">
            <v>622</v>
          </cell>
          <cell r="Z964">
            <v>75199</v>
          </cell>
          <cell r="AA964">
            <v>79094</v>
          </cell>
          <cell r="AB964" t="str">
            <v>RSIL</v>
          </cell>
          <cell r="AC964">
            <v>1101</v>
          </cell>
          <cell r="AD964">
            <v>2</v>
          </cell>
          <cell r="AE964">
            <v>5836</v>
          </cell>
        </row>
        <row r="965">
          <cell r="A965" t="str">
            <v>SMA</v>
          </cell>
          <cell r="B965">
            <v>5</v>
          </cell>
          <cell r="C965" t="str">
            <v>DRMN</v>
          </cell>
          <cell r="D965">
            <v>55</v>
          </cell>
          <cell r="E965">
            <v>1</v>
          </cell>
          <cell r="F965" t="str">
            <v xml:space="preserve">B </v>
          </cell>
          <cell r="G965">
            <v>14</v>
          </cell>
          <cell r="H965">
            <v>5</v>
          </cell>
          <cell r="I965">
            <v>599</v>
          </cell>
          <cell r="J965">
            <v>0</v>
          </cell>
          <cell r="K965">
            <v>0</v>
          </cell>
          <cell r="L965">
            <v>0</v>
          </cell>
          <cell r="M965">
            <v>0</v>
          </cell>
          <cell r="N965">
            <v>0</v>
          </cell>
          <cell r="O965">
            <v>7622</v>
          </cell>
          <cell r="P965">
            <v>0</v>
          </cell>
          <cell r="Q965">
            <v>0</v>
          </cell>
          <cell r="R965">
            <v>125</v>
          </cell>
          <cell r="S965">
            <v>0</v>
          </cell>
          <cell r="T965">
            <v>0</v>
          </cell>
          <cell r="U965">
            <v>1295</v>
          </cell>
          <cell r="V965">
            <v>0</v>
          </cell>
          <cell r="W965">
            <v>0</v>
          </cell>
          <cell r="X965">
            <v>0</v>
          </cell>
          <cell r="Y965">
            <v>182</v>
          </cell>
          <cell r="Z965">
            <v>7622</v>
          </cell>
          <cell r="AA965">
            <v>7929</v>
          </cell>
          <cell r="AB965" t="str">
            <v>RSIL</v>
          </cell>
          <cell r="AC965">
            <v>1101</v>
          </cell>
          <cell r="AD965">
            <v>2</v>
          </cell>
          <cell r="AE965">
            <v>599</v>
          </cell>
        </row>
        <row r="966">
          <cell r="A966" t="str">
            <v>SMA</v>
          </cell>
          <cell r="B966">
            <v>5</v>
          </cell>
          <cell r="C966" t="str">
            <v>DRMN</v>
          </cell>
          <cell r="D966">
            <v>55</v>
          </cell>
          <cell r="E966">
            <v>1</v>
          </cell>
          <cell r="F966" t="str">
            <v xml:space="preserve">B </v>
          </cell>
          <cell r="G966">
            <v>15</v>
          </cell>
          <cell r="H966">
            <v>11</v>
          </cell>
          <cell r="I966">
            <v>-8616</v>
          </cell>
          <cell r="J966">
            <v>0</v>
          </cell>
          <cell r="K966">
            <v>0</v>
          </cell>
          <cell r="L966">
            <v>0</v>
          </cell>
          <cell r="M966">
            <v>0</v>
          </cell>
          <cell r="N966">
            <v>0</v>
          </cell>
          <cell r="O966">
            <v>-193006</v>
          </cell>
          <cell r="P966">
            <v>0</v>
          </cell>
          <cell r="Q966">
            <v>0</v>
          </cell>
          <cell r="R966">
            <v>625</v>
          </cell>
          <cell r="S966">
            <v>0</v>
          </cell>
          <cell r="T966">
            <v>295</v>
          </cell>
          <cell r="U966">
            <v>-49593</v>
          </cell>
          <cell r="V966">
            <v>-94</v>
          </cell>
          <cell r="W966">
            <v>0</v>
          </cell>
          <cell r="X966">
            <v>0</v>
          </cell>
          <cell r="Y966">
            <v>525</v>
          </cell>
          <cell r="Z966">
            <v>-193006</v>
          </cell>
          <cell r="AA966">
            <v>-191655</v>
          </cell>
          <cell r="AB966" t="str">
            <v>RSIL</v>
          </cell>
          <cell r="AC966">
            <v>1101</v>
          </cell>
          <cell r="AD966">
            <v>2</v>
          </cell>
          <cell r="AE966">
            <v>-8616</v>
          </cell>
        </row>
        <row r="967">
          <cell r="A967" t="str">
            <v>SMA</v>
          </cell>
          <cell r="B967">
            <v>5</v>
          </cell>
          <cell r="C967" t="str">
            <v>DRMN</v>
          </cell>
          <cell r="D967">
            <v>55</v>
          </cell>
          <cell r="E967">
            <v>2</v>
          </cell>
          <cell r="F967" t="str">
            <v xml:space="preserve">B </v>
          </cell>
          <cell r="G967">
            <v>0</v>
          </cell>
          <cell r="H967">
            <v>76</v>
          </cell>
          <cell r="I967">
            <v>146902</v>
          </cell>
          <cell r="J967">
            <v>0</v>
          </cell>
          <cell r="K967">
            <v>0</v>
          </cell>
          <cell r="L967">
            <v>0</v>
          </cell>
          <cell r="M967">
            <v>0</v>
          </cell>
          <cell r="N967">
            <v>0</v>
          </cell>
          <cell r="O967">
            <v>3058289</v>
          </cell>
          <cell r="P967">
            <v>0</v>
          </cell>
          <cell r="Q967">
            <v>0</v>
          </cell>
          <cell r="R967">
            <v>42238</v>
          </cell>
          <cell r="S967">
            <v>0</v>
          </cell>
          <cell r="T967">
            <v>864437</v>
          </cell>
          <cell r="U967">
            <v>763165</v>
          </cell>
          <cell r="V967">
            <v>3868</v>
          </cell>
          <cell r="W967">
            <v>0</v>
          </cell>
          <cell r="X967">
            <v>0</v>
          </cell>
          <cell r="Y967">
            <v>5150</v>
          </cell>
          <cell r="Z967">
            <v>3058289</v>
          </cell>
          <cell r="AA967">
            <v>3973982</v>
          </cell>
          <cell r="AB967" t="str">
            <v>RSIL</v>
          </cell>
          <cell r="AC967">
            <v>1101</v>
          </cell>
          <cell r="AD967">
            <v>2</v>
          </cell>
          <cell r="AE967">
            <v>145894</v>
          </cell>
        </row>
        <row r="968">
          <cell r="A968" t="str">
            <v>SMA</v>
          </cell>
          <cell r="B968">
            <v>5</v>
          </cell>
          <cell r="C968" t="str">
            <v>DRMN</v>
          </cell>
          <cell r="D968">
            <v>55</v>
          </cell>
          <cell r="E968">
            <v>3</v>
          </cell>
          <cell r="F968" t="str">
            <v xml:space="preserve">B </v>
          </cell>
          <cell r="G968">
            <v>0</v>
          </cell>
          <cell r="H968">
            <v>566</v>
          </cell>
          <cell r="I968">
            <v>79122</v>
          </cell>
          <cell r="J968">
            <v>0</v>
          </cell>
          <cell r="K968">
            <v>0</v>
          </cell>
          <cell r="L968">
            <v>0</v>
          </cell>
          <cell r="M968">
            <v>0</v>
          </cell>
          <cell r="N968">
            <v>0</v>
          </cell>
          <cell r="O968">
            <v>1647959</v>
          </cell>
          <cell r="P968">
            <v>0</v>
          </cell>
          <cell r="Q968">
            <v>0</v>
          </cell>
          <cell r="R968">
            <v>20804</v>
          </cell>
          <cell r="S968">
            <v>0</v>
          </cell>
          <cell r="T968">
            <v>81354</v>
          </cell>
          <cell r="U968">
            <v>405897</v>
          </cell>
          <cell r="V968">
            <v>4706</v>
          </cell>
          <cell r="W968">
            <v>0</v>
          </cell>
          <cell r="X968">
            <v>0</v>
          </cell>
          <cell r="Y968">
            <v>23170</v>
          </cell>
          <cell r="Z968">
            <v>1647959</v>
          </cell>
          <cell r="AA968">
            <v>1777993</v>
          </cell>
          <cell r="AB968" t="str">
            <v>RSIL</v>
          </cell>
          <cell r="AC968">
            <v>1101</v>
          </cell>
          <cell r="AD968">
            <v>2</v>
          </cell>
          <cell r="AE968">
            <v>75156</v>
          </cell>
        </row>
        <row r="969">
          <cell r="A969" t="str">
            <v>SMA</v>
          </cell>
          <cell r="B969">
            <v>5</v>
          </cell>
          <cell r="C969" t="str">
            <v>DRMN</v>
          </cell>
          <cell r="D969">
            <v>55</v>
          </cell>
          <cell r="E969">
            <v>4</v>
          </cell>
          <cell r="F969" t="str">
            <v xml:space="preserve">B </v>
          </cell>
          <cell r="G969">
            <v>0</v>
          </cell>
          <cell r="H969">
            <v>5995</v>
          </cell>
          <cell r="I969">
            <v>1668671</v>
          </cell>
          <cell r="J969">
            <v>0</v>
          </cell>
          <cell r="K969">
            <v>0</v>
          </cell>
          <cell r="L969">
            <v>0</v>
          </cell>
          <cell r="M969">
            <v>0</v>
          </cell>
          <cell r="N969">
            <v>0</v>
          </cell>
          <cell r="O969">
            <v>16077872</v>
          </cell>
          <cell r="P969">
            <v>0</v>
          </cell>
          <cell r="Q969">
            <v>0</v>
          </cell>
          <cell r="R969">
            <v>0</v>
          </cell>
          <cell r="S969">
            <v>0</v>
          </cell>
          <cell r="T969">
            <v>3326073</v>
          </cell>
          <cell r="U969">
            <v>0</v>
          </cell>
          <cell r="V969">
            <v>682532</v>
          </cell>
          <cell r="W969">
            <v>0</v>
          </cell>
          <cell r="X969">
            <v>0</v>
          </cell>
          <cell r="Y969">
            <v>0</v>
          </cell>
          <cell r="Z969">
            <v>16077872</v>
          </cell>
          <cell r="AA969">
            <v>20086477</v>
          </cell>
          <cell r="AB969" t="str">
            <v>RSIL</v>
          </cell>
          <cell r="AC969">
            <v>1101</v>
          </cell>
          <cell r="AD969">
            <v>2</v>
          </cell>
          <cell r="AE969">
            <v>1626370</v>
          </cell>
        </row>
        <row r="970">
          <cell r="A970" t="str">
            <v>SMA</v>
          </cell>
          <cell r="B970">
            <v>6</v>
          </cell>
          <cell r="C970" t="str">
            <v>DRAG</v>
          </cell>
          <cell r="D970">
            <v>61</v>
          </cell>
          <cell r="E970">
            <v>1</v>
          </cell>
          <cell r="F970" t="str">
            <v xml:space="preserve">B </v>
          </cell>
          <cell r="G970">
            <v>1</v>
          </cell>
          <cell r="H970">
            <v>9121</v>
          </cell>
          <cell r="I970">
            <v>209169</v>
          </cell>
          <cell r="J970">
            <v>0</v>
          </cell>
          <cell r="K970">
            <v>0</v>
          </cell>
          <cell r="L970">
            <v>0</v>
          </cell>
          <cell r="M970">
            <v>0</v>
          </cell>
          <cell r="N970">
            <v>0</v>
          </cell>
          <cell r="O970">
            <v>3396242</v>
          </cell>
          <cell r="P970">
            <v>0</v>
          </cell>
          <cell r="Q970">
            <v>0</v>
          </cell>
          <cell r="R970">
            <v>54577</v>
          </cell>
          <cell r="S970">
            <v>0</v>
          </cell>
          <cell r="T970">
            <v>821685</v>
          </cell>
          <cell r="U970">
            <v>660</v>
          </cell>
          <cell r="V970">
            <v>564</v>
          </cell>
          <cell r="W970">
            <v>0</v>
          </cell>
          <cell r="X970">
            <v>0</v>
          </cell>
          <cell r="Y970">
            <v>242169</v>
          </cell>
          <cell r="Z970">
            <v>3396242</v>
          </cell>
          <cell r="AA970">
            <v>4515237</v>
          </cell>
          <cell r="AB970" t="str">
            <v>ERCR</v>
          </cell>
          <cell r="AC970">
            <v>1101</v>
          </cell>
          <cell r="AD970">
            <v>2</v>
          </cell>
          <cell r="AE970">
            <v>148171</v>
          </cell>
        </row>
        <row r="971">
          <cell r="A971" t="str">
            <v>SMA</v>
          </cell>
          <cell r="B971">
            <v>6</v>
          </cell>
          <cell r="C971" t="str">
            <v>DRAG</v>
          </cell>
          <cell r="D971">
            <v>61</v>
          </cell>
          <cell r="E971">
            <v>1</v>
          </cell>
          <cell r="F971" t="str">
            <v xml:space="preserve">B </v>
          </cell>
          <cell r="G971">
            <v>2</v>
          </cell>
          <cell r="H971">
            <v>5701</v>
          </cell>
          <cell r="I971">
            <v>233181</v>
          </cell>
          <cell r="J971">
            <v>0</v>
          </cell>
          <cell r="K971">
            <v>0</v>
          </cell>
          <cell r="L971">
            <v>0</v>
          </cell>
          <cell r="M971">
            <v>0</v>
          </cell>
          <cell r="N971">
            <v>0</v>
          </cell>
          <cell r="O971">
            <v>4524100</v>
          </cell>
          <cell r="P971">
            <v>0</v>
          </cell>
          <cell r="Q971">
            <v>0</v>
          </cell>
          <cell r="R971">
            <v>40579</v>
          </cell>
          <cell r="S971">
            <v>0</v>
          </cell>
          <cell r="T971">
            <v>198074</v>
          </cell>
          <cell r="U971">
            <v>768885</v>
          </cell>
          <cell r="V971">
            <v>282</v>
          </cell>
          <cell r="W971">
            <v>0</v>
          </cell>
          <cell r="X971">
            <v>0</v>
          </cell>
          <cell r="Y971">
            <v>314131</v>
          </cell>
          <cell r="Z971">
            <v>4524100</v>
          </cell>
          <cell r="AA971">
            <v>5077166</v>
          </cell>
          <cell r="AB971" t="str">
            <v>ERCR</v>
          </cell>
          <cell r="AC971">
            <v>1101</v>
          </cell>
          <cell r="AD971">
            <v>2</v>
          </cell>
          <cell r="AE971">
            <v>233181</v>
          </cell>
        </row>
        <row r="972">
          <cell r="A972" t="str">
            <v>SMA</v>
          </cell>
          <cell r="B972">
            <v>6</v>
          </cell>
          <cell r="C972" t="str">
            <v>DRAG</v>
          </cell>
          <cell r="D972">
            <v>61</v>
          </cell>
          <cell r="E972">
            <v>1</v>
          </cell>
          <cell r="F972" t="str">
            <v xml:space="preserve">B </v>
          </cell>
          <cell r="G972">
            <v>3</v>
          </cell>
          <cell r="H972">
            <v>21420</v>
          </cell>
          <cell r="I972">
            <v>1611221</v>
          </cell>
          <cell r="J972">
            <v>0</v>
          </cell>
          <cell r="K972">
            <v>0</v>
          </cell>
          <cell r="L972">
            <v>0</v>
          </cell>
          <cell r="M972">
            <v>0</v>
          </cell>
          <cell r="N972">
            <v>0</v>
          </cell>
          <cell r="O972">
            <v>31249949</v>
          </cell>
          <cell r="P972">
            <v>0</v>
          </cell>
          <cell r="Q972">
            <v>0</v>
          </cell>
          <cell r="R972">
            <v>242578</v>
          </cell>
          <cell r="S972">
            <v>0</v>
          </cell>
          <cell r="T972">
            <v>728471</v>
          </cell>
          <cell r="U972">
            <v>5312541</v>
          </cell>
          <cell r="V972">
            <v>94</v>
          </cell>
          <cell r="W972">
            <v>0</v>
          </cell>
          <cell r="X972">
            <v>0</v>
          </cell>
          <cell r="Y972">
            <v>2274811</v>
          </cell>
          <cell r="Z972">
            <v>31249949</v>
          </cell>
          <cell r="AA972">
            <v>34495903</v>
          </cell>
          <cell r="AB972" t="str">
            <v>ERCR</v>
          </cell>
          <cell r="AC972">
            <v>1101</v>
          </cell>
          <cell r="AD972">
            <v>2</v>
          </cell>
          <cell r="AE972">
            <v>1599616</v>
          </cell>
        </row>
        <row r="973">
          <cell r="A973" t="str">
            <v>SMA</v>
          </cell>
          <cell r="B973">
            <v>6</v>
          </cell>
          <cell r="C973" t="str">
            <v>DRAG</v>
          </cell>
          <cell r="D973">
            <v>61</v>
          </cell>
          <cell r="E973">
            <v>1</v>
          </cell>
          <cell r="F973" t="str">
            <v xml:space="preserve">B </v>
          </cell>
          <cell r="G973">
            <v>4</v>
          </cell>
          <cell r="H973">
            <v>10484</v>
          </cell>
          <cell r="I973">
            <v>1270367</v>
          </cell>
          <cell r="J973">
            <v>0</v>
          </cell>
          <cell r="K973">
            <v>0</v>
          </cell>
          <cell r="L973">
            <v>0</v>
          </cell>
          <cell r="M973">
            <v>0</v>
          </cell>
          <cell r="N973">
            <v>0</v>
          </cell>
          <cell r="O973">
            <v>24640195</v>
          </cell>
          <cell r="P973">
            <v>0</v>
          </cell>
          <cell r="Q973">
            <v>0</v>
          </cell>
          <cell r="R973">
            <v>243406</v>
          </cell>
          <cell r="S973">
            <v>0</v>
          </cell>
          <cell r="T973">
            <v>629957</v>
          </cell>
          <cell r="U973">
            <v>4188886</v>
          </cell>
          <cell r="V973">
            <v>94</v>
          </cell>
          <cell r="W973">
            <v>0</v>
          </cell>
          <cell r="X973">
            <v>0</v>
          </cell>
          <cell r="Y973">
            <v>1976871</v>
          </cell>
          <cell r="Z973">
            <v>24640195</v>
          </cell>
          <cell r="AA973">
            <v>27490523</v>
          </cell>
          <cell r="AB973" t="str">
            <v>ERCR</v>
          </cell>
          <cell r="AC973">
            <v>1101</v>
          </cell>
          <cell r="AD973">
            <v>2</v>
          </cell>
          <cell r="AE973">
            <v>1270367</v>
          </cell>
        </row>
        <row r="974">
          <cell r="A974" t="str">
            <v>SMA</v>
          </cell>
          <cell r="B974">
            <v>6</v>
          </cell>
          <cell r="C974" t="str">
            <v>DRAG</v>
          </cell>
          <cell r="D974">
            <v>61</v>
          </cell>
          <cell r="E974">
            <v>1</v>
          </cell>
          <cell r="F974" t="str">
            <v xml:space="preserve">B </v>
          </cell>
          <cell r="G974">
            <v>5</v>
          </cell>
          <cell r="H974">
            <v>4184</v>
          </cell>
          <cell r="I974">
            <v>720970</v>
          </cell>
          <cell r="J974">
            <v>0</v>
          </cell>
          <cell r="K974">
            <v>0</v>
          </cell>
          <cell r="L974">
            <v>0</v>
          </cell>
          <cell r="M974">
            <v>0</v>
          </cell>
          <cell r="N974">
            <v>0</v>
          </cell>
          <cell r="O974">
            <v>13983185</v>
          </cell>
          <cell r="P974">
            <v>0</v>
          </cell>
          <cell r="Q974">
            <v>0</v>
          </cell>
          <cell r="R974">
            <v>145972</v>
          </cell>
          <cell r="S974">
            <v>0</v>
          </cell>
          <cell r="T974">
            <v>351755</v>
          </cell>
          <cell r="U974">
            <v>2377209</v>
          </cell>
          <cell r="V974">
            <v>0</v>
          </cell>
          <cell r="W974">
            <v>0</v>
          </cell>
          <cell r="X974">
            <v>0</v>
          </cell>
          <cell r="Y974">
            <v>1398020</v>
          </cell>
          <cell r="Z974">
            <v>13983185</v>
          </cell>
          <cell r="AA974">
            <v>15878932</v>
          </cell>
          <cell r="AB974" t="str">
            <v>ERCR</v>
          </cell>
          <cell r="AC974">
            <v>1101</v>
          </cell>
          <cell r="AD974">
            <v>2</v>
          </cell>
          <cell r="AE974">
            <v>720970</v>
          </cell>
        </row>
        <row r="975">
          <cell r="A975" t="str">
            <v>SMA</v>
          </cell>
          <cell r="B975">
            <v>6</v>
          </cell>
          <cell r="C975" t="str">
            <v>DRAG</v>
          </cell>
          <cell r="D975">
            <v>61</v>
          </cell>
          <cell r="E975">
            <v>1</v>
          </cell>
          <cell r="F975" t="str">
            <v xml:space="preserve">B </v>
          </cell>
          <cell r="G975">
            <v>6</v>
          </cell>
          <cell r="H975">
            <v>3125</v>
          </cell>
          <cell r="I975">
            <v>746189</v>
          </cell>
          <cell r="J975">
            <v>0</v>
          </cell>
          <cell r="K975">
            <v>0</v>
          </cell>
          <cell r="L975">
            <v>0</v>
          </cell>
          <cell r="M975">
            <v>0</v>
          </cell>
          <cell r="N975">
            <v>0</v>
          </cell>
          <cell r="O975">
            <v>14472603</v>
          </cell>
          <cell r="P975">
            <v>0</v>
          </cell>
          <cell r="Q975">
            <v>0</v>
          </cell>
          <cell r="R975">
            <v>165199</v>
          </cell>
          <cell r="S975">
            <v>0</v>
          </cell>
          <cell r="T975">
            <v>427366</v>
          </cell>
          <cell r="U975">
            <v>2460988</v>
          </cell>
          <cell r="V975">
            <v>0</v>
          </cell>
          <cell r="W975">
            <v>0</v>
          </cell>
          <cell r="X975">
            <v>0</v>
          </cell>
          <cell r="Y975">
            <v>1025720</v>
          </cell>
          <cell r="Z975">
            <v>14472603</v>
          </cell>
          <cell r="AA975">
            <v>16090888</v>
          </cell>
          <cell r="AB975" t="str">
            <v>ERCR</v>
          </cell>
          <cell r="AC975">
            <v>1101</v>
          </cell>
          <cell r="AD975">
            <v>2</v>
          </cell>
          <cell r="AE975">
            <v>746189</v>
          </cell>
        </row>
        <row r="976">
          <cell r="A976" t="str">
            <v>SMA</v>
          </cell>
          <cell r="B976">
            <v>6</v>
          </cell>
          <cell r="C976" t="str">
            <v>DRAG</v>
          </cell>
          <cell r="D976">
            <v>61</v>
          </cell>
          <cell r="E976">
            <v>1</v>
          </cell>
          <cell r="F976" t="str">
            <v xml:space="preserve">B </v>
          </cell>
          <cell r="G976">
            <v>7</v>
          </cell>
          <cell r="H976">
            <v>998</v>
          </cell>
          <cell r="I976">
            <v>339120</v>
          </cell>
          <cell r="J976">
            <v>0</v>
          </cell>
          <cell r="K976">
            <v>0</v>
          </cell>
          <cell r="L976">
            <v>0</v>
          </cell>
          <cell r="M976">
            <v>0</v>
          </cell>
          <cell r="N976">
            <v>0</v>
          </cell>
          <cell r="O976">
            <v>6825211</v>
          </cell>
          <cell r="P976">
            <v>0</v>
          </cell>
          <cell r="Q976">
            <v>0</v>
          </cell>
          <cell r="R976">
            <v>73548</v>
          </cell>
          <cell r="S976">
            <v>0</v>
          </cell>
          <cell r="T976">
            <v>246109</v>
          </cell>
          <cell r="U976">
            <v>1365440</v>
          </cell>
          <cell r="V976">
            <v>0</v>
          </cell>
          <cell r="W976">
            <v>0</v>
          </cell>
          <cell r="X976">
            <v>0</v>
          </cell>
          <cell r="Y976">
            <v>615462</v>
          </cell>
          <cell r="Z976">
            <v>6825211</v>
          </cell>
          <cell r="AA976">
            <v>7760330</v>
          </cell>
          <cell r="AB976" t="str">
            <v>ERCR</v>
          </cell>
          <cell r="AC976">
            <v>1101</v>
          </cell>
          <cell r="AD976">
            <v>2</v>
          </cell>
          <cell r="AE976">
            <v>339120</v>
          </cell>
        </row>
        <row r="977">
          <cell r="A977" t="str">
            <v>SMA</v>
          </cell>
          <cell r="B977">
            <v>6</v>
          </cell>
          <cell r="C977" t="str">
            <v>DRAG</v>
          </cell>
          <cell r="D977">
            <v>61</v>
          </cell>
          <cell r="E977">
            <v>1</v>
          </cell>
          <cell r="F977" t="str">
            <v xml:space="preserve">B </v>
          </cell>
          <cell r="G977">
            <v>8</v>
          </cell>
          <cell r="H977">
            <v>392</v>
          </cell>
          <cell r="I977">
            <v>171024</v>
          </cell>
          <cell r="J977">
            <v>0</v>
          </cell>
          <cell r="K977">
            <v>0</v>
          </cell>
          <cell r="L977">
            <v>0</v>
          </cell>
          <cell r="M977">
            <v>0</v>
          </cell>
          <cell r="N977">
            <v>0</v>
          </cell>
          <cell r="O977">
            <v>3440974</v>
          </cell>
          <cell r="P977">
            <v>0</v>
          </cell>
          <cell r="Q977">
            <v>0</v>
          </cell>
          <cell r="R977">
            <v>35776</v>
          </cell>
          <cell r="S977">
            <v>0</v>
          </cell>
          <cell r="T977">
            <v>83701</v>
          </cell>
          <cell r="U977">
            <v>688308</v>
          </cell>
          <cell r="V977">
            <v>0</v>
          </cell>
          <cell r="W977">
            <v>0</v>
          </cell>
          <cell r="X977">
            <v>0</v>
          </cell>
          <cell r="Y977">
            <v>252385</v>
          </cell>
          <cell r="Z977">
            <v>3440974</v>
          </cell>
          <cell r="AA977">
            <v>3812836</v>
          </cell>
          <cell r="AB977" t="str">
            <v>ERCR</v>
          </cell>
          <cell r="AC977">
            <v>1101</v>
          </cell>
          <cell r="AD977">
            <v>2</v>
          </cell>
          <cell r="AE977">
            <v>171024</v>
          </cell>
        </row>
        <row r="978">
          <cell r="A978" t="str">
            <v>SMA</v>
          </cell>
          <cell r="B978">
            <v>6</v>
          </cell>
          <cell r="C978" t="str">
            <v>DRAG</v>
          </cell>
          <cell r="D978">
            <v>61</v>
          </cell>
          <cell r="E978">
            <v>1</v>
          </cell>
          <cell r="F978" t="str">
            <v xml:space="preserve">B </v>
          </cell>
          <cell r="G978">
            <v>9</v>
          </cell>
          <cell r="H978">
            <v>428</v>
          </cell>
          <cell r="I978">
            <v>258793</v>
          </cell>
          <cell r="J978">
            <v>0</v>
          </cell>
          <cell r="K978">
            <v>0</v>
          </cell>
          <cell r="L978">
            <v>0</v>
          </cell>
          <cell r="M978">
            <v>0</v>
          </cell>
          <cell r="N978">
            <v>0</v>
          </cell>
          <cell r="O978">
            <v>5552779</v>
          </cell>
          <cell r="P978">
            <v>0</v>
          </cell>
          <cell r="Q978">
            <v>0</v>
          </cell>
          <cell r="R978">
            <v>158663</v>
          </cell>
          <cell r="S978">
            <v>0</v>
          </cell>
          <cell r="T978">
            <v>127351</v>
          </cell>
          <cell r="U978">
            <v>1388355</v>
          </cell>
          <cell r="V978">
            <v>0</v>
          </cell>
          <cell r="W978">
            <v>0</v>
          </cell>
          <cell r="X978">
            <v>0</v>
          </cell>
          <cell r="Y978">
            <v>380766</v>
          </cell>
          <cell r="Z978">
            <v>5552779</v>
          </cell>
          <cell r="AA978">
            <v>6219559</v>
          </cell>
          <cell r="AB978" t="str">
            <v>ERCR</v>
          </cell>
          <cell r="AC978">
            <v>1101</v>
          </cell>
          <cell r="AD978">
            <v>2</v>
          </cell>
          <cell r="AE978">
            <v>258793</v>
          </cell>
        </row>
        <row r="979">
          <cell r="A979" t="str">
            <v>SMA</v>
          </cell>
          <cell r="B979">
            <v>6</v>
          </cell>
          <cell r="C979" t="str">
            <v>DRAG</v>
          </cell>
          <cell r="D979">
            <v>61</v>
          </cell>
          <cell r="E979">
            <v>1</v>
          </cell>
          <cell r="F979" t="str">
            <v xml:space="preserve">B </v>
          </cell>
          <cell r="G979">
            <v>10</v>
          </cell>
          <cell r="H979">
            <v>131</v>
          </cell>
          <cell r="I979">
            <v>257924</v>
          </cell>
          <cell r="J979">
            <v>0</v>
          </cell>
          <cell r="K979">
            <v>0</v>
          </cell>
          <cell r="L979">
            <v>0</v>
          </cell>
          <cell r="M979">
            <v>0</v>
          </cell>
          <cell r="N979">
            <v>0</v>
          </cell>
          <cell r="O979">
            <v>5547091</v>
          </cell>
          <cell r="P979">
            <v>0</v>
          </cell>
          <cell r="Q979">
            <v>0</v>
          </cell>
          <cell r="R979">
            <v>593827</v>
          </cell>
          <cell r="S979">
            <v>0</v>
          </cell>
          <cell r="T979">
            <v>97559</v>
          </cell>
          <cell r="U979">
            <v>1386821</v>
          </cell>
          <cell r="V979">
            <v>-94</v>
          </cell>
          <cell r="W979">
            <v>0</v>
          </cell>
          <cell r="X979">
            <v>0</v>
          </cell>
          <cell r="Y979">
            <v>94882</v>
          </cell>
          <cell r="Z979">
            <v>5547091</v>
          </cell>
          <cell r="AA979">
            <v>6333265</v>
          </cell>
          <cell r="AB979" t="str">
            <v>ERCR</v>
          </cell>
          <cell r="AC979">
            <v>1101</v>
          </cell>
          <cell r="AD979">
            <v>2</v>
          </cell>
          <cell r="AE979">
            <v>257924</v>
          </cell>
        </row>
        <row r="980">
          <cell r="A980" t="str">
            <v>SMA</v>
          </cell>
          <cell r="B980">
            <v>6</v>
          </cell>
          <cell r="C980" t="str">
            <v>DRAG</v>
          </cell>
          <cell r="D980">
            <v>61</v>
          </cell>
          <cell r="E980">
            <v>1</v>
          </cell>
          <cell r="F980" t="str">
            <v xml:space="preserve">B </v>
          </cell>
          <cell r="G980">
            <v>11</v>
          </cell>
          <cell r="H980">
            <v>15951</v>
          </cell>
          <cell r="I980">
            <v>359899</v>
          </cell>
          <cell r="J980">
            <v>0</v>
          </cell>
          <cell r="K980">
            <v>0</v>
          </cell>
          <cell r="L980">
            <v>0</v>
          </cell>
          <cell r="M980">
            <v>0</v>
          </cell>
          <cell r="N980">
            <v>0</v>
          </cell>
          <cell r="O980">
            <v>2031658</v>
          </cell>
          <cell r="P980">
            <v>0</v>
          </cell>
          <cell r="Q980">
            <v>0</v>
          </cell>
          <cell r="R980">
            <v>25612</v>
          </cell>
          <cell r="S980">
            <v>0</v>
          </cell>
          <cell r="T980">
            <v>211209</v>
          </cell>
          <cell r="U980">
            <v>0</v>
          </cell>
          <cell r="V980">
            <v>1974</v>
          </cell>
          <cell r="W980">
            <v>0</v>
          </cell>
          <cell r="X980">
            <v>0</v>
          </cell>
          <cell r="Y980">
            <v>360476</v>
          </cell>
          <cell r="Z980">
            <v>2031658</v>
          </cell>
          <cell r="AA980">
            <v>2630929</v>
          </cell>
          <cell r="AB980" t="str">
            <v>ERCR</v>
          </cell>
          <cell r="AC980">
            <v>1101</v>
          </cell>
          <cell r="AD980">
            <v>2</v>
          </cell>
          <cell r="AE980">
            <v>251783</v>
          </cell>
        </row>
        <row r="981">
          <cell r="A981" t="str">
            <v>SMA</v>
          </cell>
          <cell r="B981">
            <v>6</v>
          </cell>
          <cell r="C981" t="str">
            <v>DRAG</v>
          </cell>
          <cell r="D981">
            <v>61</v>
          </cell>
          <cell r="E981">
            <v>1</v>
          </cell>
          <cell r="F981" t="str">
            <v xml:space="preserve">B </v>
          </cell>
          <cell r="G981">
            <v>12</v>
          </cell>
          <cell r="H981">
            <v>25532</v>
          </cell>
          <cell r="I981">
            <v>1553763</v>
          </cell>
          <cell r="J981">
            <v>0</v>
          </cell>
          <cell r="K981">
            <v>0</v>
          </cell>
          <cell r="L981">
            <v>0</v>
          </cell>
          <cell r="M981">
            <v>0</v>
          </cell>
          <cell r="N981">
            <v>0</v>
          </cell>
          <cell r="O981">
            <v>14377513</v>
          </cell>
          <cell r="P981">
            <v>0</v>
          </cell>
          <cell r="Q981">
            <v>0</v>
          </cell>
          <cell r="R981">
            <v>117377</v>
          </cell>
          <cell r="S981">
            <v>0</v>
          </cell>
          <cell r="T981">
            <v>310349</v>
          </cell>
          <cell r="U981">
            <v>2445278</v>
          </cell>
          <cell r="V981">
            <v>1598</v>
          </cell>
          <cell r="W981">
            <v>0</v>
          </cell>
          <cell r="X981">
            <v>0</v>
          </cell>
          <cell r="Y981">
            <v>2246467</v>
          </cell>
          <cell r="Z981">
            <v>14377513</v>
          </cell>
          <cell r="AA981">
            <v>17053304</v>
          </cell>
          <cell r="AB981" t="str">
            <v>ERCR</v>
          </cell>
          <cell r="AC981">
            <v>1101</v>
          </cell>
          <cell r="AD981">
            <v>2</v>
          </cell>
          <cell r="AE981">
            <v>1553763</v>
          </cell>
        </row>
        <row r="982">
          <cell r="A982" t="str">
            <v>SMA</v>
          </cell>
          <cell r="B982">
            <v>6</v>
          </cell>
          <cell r="C982" t="str">
            <v>DRAG</v>
          </cell>
          <cell r="D982">
            <v>61</v>
          </cell>
          <cell r="E982">
            <v>1</v>
          </cell>
          <cell r="F982" t="str">
            <v xml:space="preserve">B </v>
          </cell>
          <cell r="G982">
            <v>13</v>
          </cell>
          <cell r="H982">
            <v>2311</v>
          </cell>
          <cell r="I982">
            <v>263500</v>
          </cell>
          <cell r="J982">
            <v>0</v>
          </cell>
          <cell r="K982">
            <v>0</v>
          </cell>
          <cell r="L982">
            <v>0</v>
          </cell>
          <cell r="M982">
            <v>0</v>
          </cell>
          <cell r="N982">
            <v>0</v>
          </cell>
          <cell r="O982">
            <v>2990486</v>
          </cell>
          <cell r="P982">
            <v>0</v>
          </cell>
          <cell r="Q982">
            <v>0</v>
          </cell>
          <cell r="R982">
            <v>30565</v>
          </cell>
          <cell r="S982">
            <v>0</v>
          </cell>
          <cell r="T982">
            <v>69639</v>
          </cell>
          <cell r="U982">
            <v>508450</v>
          </cell>
          <cell r="V982">
            <v>94</v>
          </cell>
          <cell r="W982">
            <v>0</v>
          </cell>
          <cell r="X982">
            <v>0</v>
          </cell>
          <cell r="Y982">
            <v>461039</v>
          </cell>
          <cell r="Z982">
            <v>2990486</v>
          </cell>
          <cell r="AA982">
            <v>3551823</v>
          </cell>
          <cell r="AB982" t="str">
            <v>ERCR</v>
          </cell>
          <cell r="AC982">
            <v>1101</v>
          </cell>
          <cell r="AD982">
            <v>2</v>
          </cell>
          <cell r="AE982">
            <v>263500</v>
          </cell>
        </row>
        <row r="983">
          <cell r="A983" t="str">
            <v>SMA</v>
          </cell>
          <cell r="B983">
            <v>6</v>
          </cell>
          <cell r="C983" t="str">
            <v>DRAG</v>
          </cell>
          <cell r="D983">
            <v>61</v>
          </cell>
          <cell r="E983">
            <v>1</v>
          </cell>
          <cell r="F983" t="str">
            <v xml:space="preserve">B </v>
          </cell>
          <cell r="G983">
            <v>14</v>
          </cell>
          <cell r="H983">
            <v>253</v>
          </cell>
          <cell r="I983">
            <v>38302</v>
          </cell>
          <cell r="J983">
            <v>0</v>
          </cell>
          <cell r="K983">
            <v>0</v>
          </cell>
          <cell r="L983">
            <v>0</v>
          </cell>
          <cell r="M983">
            <v>0</v>
          </cell>
          <cell r="N983">
            <v>0</v>
          </cell>
          <cell r="O983">
            <v>486024</v>
          </cell>
          <cell r="P983">
            <v>0</v>
          </cell>
          <cell r="Q983">
            <v>0</v>
          </cell>
          <cell r="R983">
            <v>4883</v>
          </cell>
          <cell r="S983">
            <v>0</v>
          </cell>
          <cell r="T983">
            <v>13077</v>
          </cell>
          <cell r="U983">
            <v>82649</v>
          </cell>
          <cell r="V983">
            <v>0</v>
          </cell>
          <cell r="W983">
            <v>0</v>
          </cell>
          <cell r="X983">
            <v>0</v>
          </cell>
          <cell r="Y983">
            <v>73709</v>
          </cell>
          <cell r="Z983">
            <v>486024</v>
          </cell>
          <cell r="AA983">
            <v>577693</v>
          </cell>
          <cell r="AB983" t="str">
            <v>ERCR</v>
          </cell>
          <cell r="AC983">
            <v>1101</v>
          </cell>
          <cell r="AD983">
            <v>2</v>
          </cell>
          <cell r="AE983">
            <v>38302</v>
          </cell>
        </row>
        <row r="984">
          <cell r="A984" t="str">
            <v>SMA</v>
          </cell>
          <cell r="B984">
            <v>6</v>
          </cell>
          <cell r="C984" t="str">
            <v>DRAG</v>
          </cell>
          <cell r="D984">
            <v>61</v>
          </cell>
          <cell r="E984">
            <v>1</v>
          </cell>
          <cell r="F984" t="str">
            <v xml:space="preserve">B </v>
          </cell>
          <cell r="G984">
            <v>15</v>
          </cell>
          <cell r="H984">
            <v>346</v>
          </cell>
          <cell r="I984">
            <v>74018</v>
          </cell>
          <cell r="J984">
            <v>0</v>
          </cell>
          <cell r="K984">
            <v>0</v>
          </cell>
          <cell r="L984">
            <v>0</v>
          </cell>
          <cell r="M984">
            <v>0</v>
          </cell>
          <cell r="N984">
            <v>0</v>
          </cell>
          <cell r="O984">
            <v>1188243</v>
          </cell>
          <cell r="P984">
            <v>0</v>
          </cell>
          <cell r="Q984">
            <v>0</v>
          </cell>
          <cell r="R984">
            <v>157238</v>
          </cell>
          <cell r="S984">
            <v>0</v>
          </cell>
          <cell r="T984">
            <v>15663</v>
          </cell>
          <cell r="U984">
            <v>229927</v>
          </cell>
          <cell r="V984">
            <v>-188</v>
          </cell>
          <cell r="W984">
            <v>0</v>
          </cell>
          <cell r="X984">
            <v>0</v>
          </cell>
          <cell r="Y984">
            <v>113740</v>
          </cell>
          <cell r="Z984">
            <v>1188243</v>
          </cell>
          <cell r="AA984">
            <v>1474696</v>
          </cell>
          <cell r="AB984" t="str">
            <v>ERCR</v>
          </cell>
          <cell r="AC984">
            <v>1101</v>
          </cell>
          <cell r="AD984">
            <v>2</v>
          </cell>
          <cell r="AE984">
            <v>74018</v>
          </cell>
        </row>
        <row r="985">
          <cell r="A985" t="str">
            <v>SMA</v>
          </cell>
          <cell r="B985">
            <v>6</v>
          </cell>
          <cell r="C985" t="str">
            <v>DRAG</v>
          </cell>
          <cell r="D985">
            <v>61</v>
          </cell>
          <cell r="E985">
            <v>2</v>
          </cell>
          <cell r="F985" t="str">
            <v>A4</v>
          </cell>
          <cell r="G985">
            <v>22</v>
          </cell>
          <cell r="H985">
            <v>2</v>
          </cell>
          <cell r="I985">
            <v>1304087</v>
          </cell>
          <cell r="J985">
            <v>125847</v>
          </cell>
          <cell r="K985">
            <v>1178240</v>
          </cell>
          <cell r="L985">
            <v>1825</v>
          </cell>
          <cell r="M985">
            <v>2573</v>
          </cell>
          <cell r="N985">
            <v>2028</v>
          </cell>
          <cell r="O985">
            <v>9317627</v>
          </cell>
          <cell r="P985">
            <v>5118774</v>
          </cell>
          <cell r="Q985">
            <v>1124</v>
          </cell>
          <cell r="R985">
            <v>0</v>
          </cell>
          <cell r="S985">
            <v>0</v>
          </cell>
          <cell r="T985">
            <v>3703</v>
          </cell>
          <cell r="U985">
            <v>3609382</v>
          </cell>
          <cell r="V985">
            <v>0</v>
          </cell>
          <cell r="W985">
            <v>0</v>
          </cell>
          <cell r="X985">
            <v>0</v>
          </cell>
          <cell r="Y985">
            <v>3506</v>
          </cell>
          <cell r="Z985">
            <v>14437525</v>
          </cell>
          <cell r="AA985">
            <v>14444734</v>
          </cell>
          <cell r="AB985" t="str">
            <v>ERCR</v>
          </cell>
          <cell r="AC985">
            <v>1101</v>
          </cell>
          <cell r="AD985">
            <v>2</v>
          </cell>
          <cell r="AE985">
            <v>1304087</v>
          </cell>
        </row>
        <row r="986">
          <cell r="A986" t="str">
            <v>SMA</v>
          </cell>
          <cell r="B986">
            <v>6</v>
          </cell>
          <cell r="C986" t="str">
            <v>DRAG</v>
          </cell>
          <cell r="D986">
            <v>61</v>
          </cell>
          <cell r="E986">
            <v>2</v>
          </cell>
          <cell r="F986" t="str">
            <v>A4</v>
          </cell>
          <cell r="G986">
            <v>21</v>
          </cell>
          <cell r="H986">
            <v>5</v>
          </cell>
          <cell r="I986">
            <v>374848</v>
          </cell>
          <cell r="J986">
            <v>22600</v>
          </cell>
          <cell r="K986">
            <v>352248</v>
          </cell>
          <cell r="L986">
            <v>1666</v>
          </cell>
          <cell r="M986">
            <v>1666</v>
          </cell>
          <cell r="N986">
            <v>0</v>
          </cell>
          <cell r="O986">
            <v>3663852</v>
          </cell>
          <cell r="P986">
            <v>1150651</v>
          </cell>
          <cell r="Q986">
            <v>56342</v>
          </cell>
          <cell r="R986">
            <v>52603</v>
          </cell>
          <cell r="S986">
            <v>0</v>
          </cell>
          <cell r="T986">
            <v>0</v>
          </cell>
          <cell r="U986">
            <v>1217711</v>
          </cell>
          <cell r="V986">
            <v>0</v>
          </cell>
          <cell r="W986">
            <v>0</v>
          </cell>
          <cell r="X986">
            <v>0</v>
          </cell>
          <cell r="Y986">
            <v>14024</v>
          </cell>
          <cell r="Z986">
            <v>4870845</v>
          </cell>
          <cell r="AA986">
            <v>4937472</v>
          </cell>
          <cell r="AB986" t="str">
            <v>ERCR</v>
          </cell>
          <cell r="AC986">
            <v>1101</v>
          </cell>
          <cell r="AD986">
            <v>2</v>
          </cell>
          <cell r="AE986">
            <v>374848</v>
          </cell>
        </row>
        <row r="987">
          <cell r="A987" t="str">
            <v>SMA</v>
          </cell>
          <cell r="B987">
            <v>6</v>
          </cell>
          <cell r="C987" t="str">
            <v>DRAG</v>
          </cell>
          <cell r="D987">
            <v>61</v>
          </cell>
          <cell r="E987">
            <v>2</v>
          </cell>
          <cell r="F987" t="str">
            <v>A4</v>
          </cell>
          <cell r="G987">
            <v>20</v>
          </cell>
          <cell r="H987">
            <v>62</v>
          </cell>
          <cell r="I987">
            <v>1000439</v>
          </cell>
          <cell r="J987">
            <v>0</v>
          </cell>
          <cell r="K987">
            <v>0</v>
          </cell>
          <cell r="L987">
            <v>4969</v>
          </cell>
          <cell r="M987">
            <v>0</v>
          </cell>
          <cell r="N987">
            <v>0</v>
          </cell>
          <cell r="O987">
            <v>11479700</v>
          </cell>
          <cell r="P987">
            <v>3951682</v>
          </cell>
          <cell r="Q987">
            <v>-2936230</v>
          </cell>
          <cell r="R987">
            <v>114643</v>
          </cell>
          <cell r="S987">
            <v>0</v>
          </cell>
          <cell r="T987">
            <v>0</v>
          </cell>
          <cell r="U987">
            <v>2592561</v>
          </cell>
          <cell r="V987">
            <v>0</v>
          </cell>
          <cell r="W987">
            <v>-2124940</v>
          </cell>
          <cell r="X987">
            <v>0</v>
          </cell>
          <cell r="Y987">
            <v>109912</v>
          </cell>
          <cell r="Z987">
            <v>10370212</v>
          </cell>
          <cell r="AA987">
            <v>10594767</v>
          </cell>
          <cell r="AB987" t="str">
            <v>ERCR</v>
          </cell>
          <cell r="AC987">
            <v>1101</v>
          </cell>
          <cell r="AD987">
            <v>2</v>
          </cell>
          <cell r="AE987">
            <v>1000439</v>
          </cell>
        </row>
        <row r="988">
          <cell r="A988" t="str">
            <v>SMA</v>
          </cell>
          <cell r="B988">
            <v>6</v>
          </cell>
          <cell r="C988" t="str">
            <v>DRAG</v>
          </cell>
          <cell r="D988">
            <v>61</v>
          </cell>
          <cell r="E988">
            <v>2</v>
          </cell>
          <cell r="F988" t="str">
            <v xml:space="preserve">B </v>
          </cell>
          <cell r="G988">
            <v>0</v>
          </cell>
          <cell r="H988">
            <v>739</v>
          </cell>
          <cell r="I988">
            <v>499372</v>
          </cell>
          <cell r="J988">
            <v>0</v>
          </cell>
          <cell r="K988">
            <v>0</v>
          </cell>
          <cell r="L988">
            <v>0</v>
          </cell>
          <cell r="M988">
            <v>0</v>
          </cell>
          <cell r="N988">
            <v>0</v>
          </cell>
          <cell r="O988">
            <v>10402802</v>
          </cell>
          <cell r="P988">
            <v>0</v>
          </cell>
          <cell r="Q988">
            <v>0</v>
          </cell>
          <cell r="R988">
            <v>138450</v>
          </cell>
          <cell r="S988">
            <v>0</v>
          </cell>
          <cell r="T988">
            <v>1366062</v>
          </cell>
          <cell r="U988">
            <v>2570277</v>
          </cell>
          <cell r="V988">
            <v>566</v>
          </cell>
          <cell r="W988">
            <v>0</v>
          </cell>
          <cell r="X988">
            <v>0</v>
          </cell>
          <cell r="Y988">
            <v>511265</v>
          </cell>
          <cell r="Z988">
            <v>10402802</v>
          </cell>
          <cell r="AA988">
            <v>12419145</v>
          </cell>
          <cell r="AB988" t="str">
            <v>ERCR</v>
          </cell>
          <cell r="AC988">
            <v>1101</v>
          </cell>
          <cell r="AD988">
            <v>2</v>
          </cell>
          <cell r="AE988">
            <v>492768</v>
          </cell>
        </row>
        <row r="989">
          <cell r="A989" t="str">
            <v>SMA</v>
          </cell>
          <cell r="B989">
            <v>6</v>
          </cell>
          <cell r="C989" t="str">
            <v>DRAG</v>
          </cell>
          <cell r="D989">
            <v>61</v>
          </cell>
          <cell r="E989">
            <v>3</v>
          </cell>
          <cell r="F989" t="str">
            <v>A4</v>
          </cell>
          <cell r="G989">
            <v>22</v>
          </cell>
          <cell r="H989">
            <v>3</v>
          </cell>
          <cell r="I989">
            <v>534827</v>
          </cell>
          <cell r="J989">
            <v>49692</v>
          </cell>
          <cell r="K989">
            <v>485135</v>
          </cell>
          <cell r="L989">
            <v>2741</v>
          </cell>
          <cell r="M989">
            <v>1640</v>
          </cell>
          <cell r="N989">
            <v>1101</v>
          </cell>
          <cell r="O989">
            <v>3807629</v>
          </cell>
          <cell r="P989">
            <v>3412498</v>
          </cell>
          <cell r="Q989">
            <v>85075</v>
          </cell>
          <cell r="R989">
            <v>0</v>
          </cell>
          <cell r="S989">
            <v>0</v>
          </cell>
          <cell r="T989">
            <v>0</v>
          </cell>
          <cell r="U989">
            <v>1831826</v>
          </cell>
          <cell r="V989">
            <v>0</v>
          </cell>
          <cell r="W989">
            <v>22100</v>
          </cell>
          <cell r="X989">
            <v>0</v>
          </cell>
          <cell r="Y989">
            <v>7012</v>
          </cell>
          <cell r="Z989">
            <v>7327302</v>
          </cell>
          <cell r="AA989">
            <v>7334314</v>
          </cell>
          <cell r="AB989" t="str">
            <v>ERCR</v>
          </cell>
          <cell r="AC989">
            <v>1101</v>
          </cell>
          <cell r="AD989">
            <v>2</v>
          </cell>
          <cell r="AE989">
            <v>534827</v>
          </cell>
        </row>
        <row r="990">
          <cell r="A990" t="str">
            <v>SMA</v>
          </cell>
          <cell r="B990">
            <v>6</v>
          </cell>
          <cell r="C990" t="str">
            <v>DRAG</v>
          </cell>
          <cell r="D990">
            <v>61</v>
          </cell>
          <cell r="E990">
            <v>3</v>
          </cell>
          <cell r="F990" t="str">
            <v>A4</v>
          </cell>
          <cell r="G990">
            <v>21</v>
          </cell>
          <cell r="H990">
            <v>2</v>
          </cell>
          <cell r="I990">
            <v>66218</v>
          </cell>
          <cell r="J990">
            <v>4747</v>
          </cell>
          <cell r="K990">
            <v>61471</v>
          </cell>
          <cell r="L990">
            <v>318</v>
          </cell>
          <cell r="M990">
            <v>270</v>
          </cell>
          <cell r="N990">
            <v>0</v>
          </cell>
          <cell r="O990">
            <v>688746</v>
          </cell>
          <cell r="P990">
            <v>285872</v>
          </cell>
          <cell r="Q990">
            <v>25842</v>
          </cell>
          <cell r="R990">
            <v>0</v>
          </cell>
          <cell r="S990">
            <v>0</v>
          </cell>
          <cell r="T990">
            <v>0</v>
          </cell>
          <cell r="U990">
            <v>252015</v>
          </cell>
          <cell r="V990">
            <v>0</v>
          </cell>
          <cell r="W990">
            <v>7597</v>
          </cell>
          <cell r="X990">
            <v>0</v>
          </cell>
          <cell r="Y990">
            <v>7012</v>
          </cell>
          <cell r="Z990">
            <v>1008057</v>
          </cell>
          <cell r="AA990">
            <v>1015069</v>
          </cell>
          <cell r="AB990" t="str">
            <v>ERCR</v>
          </cell>
          <cell r="AC990">
            <v>1101</v>
          </cell>
          <cell r="AD990">
            <v>2</v>
          </cell>
          <cell r="AE990">
            <v>66218</v>
          </cell>
        </row>
        <row r="991">
          <cell r="A991" t="str">
            <v>SMA</v>
          </cell>
          <cell r="B991">
            <v>6</v>
          </cell>
          <cell r="C991" t="str">
            <v>DRAG</v>
          </cell>
          <cell r="D991">
            <v>61</v>
          </cell>
          <cell r="E991">
            <v>3</v>
          </cell>
          <cell r="F991" t="str">
            <v>A4</v>
          </cell>
          <cell r="G991">
            <v>20</v>
          </cell>
          <cell r="H991">
            <v>74</v>
          </cell>
          <cell r="I991">
            <v>657012</v>
          </cell>
          <cell r="J991">
            <v>0</v>
          </cell>
          <cell r="K991">
            <v>0</v>
          </cell>
          <cell r="L991">
            <v>3121</v>
          </cell>
          <cell r="M991">
            <v>0</v>
          </cell>
          <cell r="N991">
            <v>0</v>
          </cell>
          <cell r="O991">
            <v>7538991</v>
          </cell>
          <cell r="P991">
            <v>2442704</v>
          </cell>
          <cell r="Q991">
            <v>193569</v>
          </cell>
          <cell r="R991">
            <v>53179</v>
          </cell>
          <cell r="S991">
            <v>0</v>
          </cell>
          <cell r="T991">
            <v>0</v>
          </cell>
          <cell r="U991">
            <v>2562401</v>
          </cell>
          <cell r="V991">
            <v>0</v>
          </cell>
          <cell r="W991">
            <v>84531</v>
          </cell>
          <cell r="X991">
            <v>0</v>
          </cell>
          <cell r="Y991">
            <v>181120</v>
          </cell>
          <cell r="Z991">
            <v>10259795</v>
          </cell>
          <cell r="AA991">
            <v>10494094</v>
          </cell>
          <cell r="AB991" t="str">
            <v>ERCR</v>
          </cell>
          <cell r="AC991">
            <v>1101</v>
          </cell>
          <cell r="AD991">
            <v>2</v>
          </cell>
          <cell r="AE991">
            <v>657012</v>
          </cell>
        </row>
        <row r="992">
          <cell r="A992" t="str">
            <v>SMA</v>
          </cell>
          <cell r="B992">
            <v>6</v>
          </cell>
          <cell r="C992" t="str">
            <v>DRAG</v>
          </cell>
          <cell r="D992">
            <v>61</v>
          </cell>
          <cell r="E992">
            <v>3</v>
          </cell>
          <cell r="F992" t="str">
            <v xml:space="preserve">B </v>
          </cell>
          <cell r="G992">
            <v>0</v>
          </cell>
          <cell r="H992">
            <v>8404</v>
          </cell>
          <cell r="I992">
            <v>2079080</v>
          </cell>
          <cell r="J992">
            <v>0</v>
          </cell>
          <cell r="K992">
            <v>0</v>
          </cell>
          <cell r="L992">
            <v>0</v>
          </cell>
          <cell r="M992">
            <v>0</v>
          </cell>
          <cell r="N992">
            <v>0</v>
          </cell>
          <cell r="O992">
            <v>43333763</v>
          </cell>
          <cell r="P992">
            <v>0</v>
          </cell>
          <cell r="Q992">
            <v>0</v>
          </cell>
          <cell r="R992">
            <v>692616</v>
          </cell>
          <cell r="S992">
            <v>0</v>
          </cell>
          <cell r="T992">
            <v>1728410</v>
          </cell>
          <cell r="U992">
            <v>10687478</v>
          </cell>
          <cell r="V992">
            <v>0</v>
          </cell>
          <cell r="W992">
            <v>0</v>
          </cell>
          <cell r="X992">
            <v>0</v>
          </cell>
          <cell r="Y992">
            <v>3533599</v>
          </cell>
          <cell r="Z992">
            <v>43333763</v>
          </cell>
          <cell r="AA992">
            <v>49288388</v>
          </cell>
          <cell r="AB992" t="str">
            <v>ERCR</v>
          </cell>
          <cell r="AC992">
            <v>1101</v>
          </cell>
          <cell r="AD992">
            <v>2</v>
          </cell>
          <cell r="AE992">
            <v>2012191</v>
          </cell>
        </row>
        <row r="993">
          <cell r="A993" t="str">
            <v>SMA</v>
          </cell>
          <cell r="B993">
            <v>6</v>
          </cell>
          <cell r="C993" t="str">
            <v>DRAG</v>
          </cell>
          <cell r="D993">
            <v>61</v>
          </cell>
          <cell r="E993">
            <v>4</v>
          </cell>
          <cell r="F993" t="str">
            <v>A4</v>
          </cell>
          <cell r="G993">
            <v>21</v>
          </cell>
          <cell r="H993">
            <v>1</v>
          </cell>
          <cell r="I993">
            <v>74198</v>
          </cell>
          <cell r="J993">
            <v>2106</v>
          </cell>
          <cell r="K993">
            <v>72092</v>
          </cell>
          <cell r="L993">
            <v>300</v>
          </cell>
          <cell r="M993">
            <v>300</v>
          </cell>
          <cell r="N993">
            <v>0</v>
          </cell>
          <cell r="O993">
            <v>401561</v>
          </cell>
          <cell r="P993">
            <v>139800</v>
          </cell>
          <cell r="Q993">
            <v>200903</v>
          </cell>
          <cell r="R993">
            <v>0</v>
          </cell>
          <cell r="S993">
            <v>0</v>
          </cell>
          <cell r="T993">
            <v>0</v>
          </cell>
          <cell r="U993">
            <v>0</v>
          </cell>
          <cell r="V993">
            <v>0</v>
          </cell>
          <cell r="W993">
            <v>28892</v>
          </cell>
          <cell r="X993">
            <v>0</v>
          </cell>
          <cell r="Y993">
            <v>0</v>
          </cell>
          <cell r="Z993">
            <v>771156</v>
          </cell>
          <cell r="AA993">
            <v>771156</v>
          </cell>
          <cell r="AB993" t="str">
            <v>ERCR</v>
          </cell>
          <cell r="AC993">
            <v>1101</v>
          </cell>
          <cell r="AD993">
            <v>2</v>
          </cell>
          <cell r="AE993">
            <v>74198</v>
          </cell>
        </row>
        <row r="994">
          <cell r="A994" t="str">
            <v>SMA</v>
          </cell>
          <cell r="B994">
            <v>6</v>
          </cell>
          <cell r="C994" t="str">
            <v>DRAG</v>
          </cell>
          <cell r="D994">
            <v>61</v>
          </cell>
          <cell r="E994">
            <v>4</v>
          </cell>
          <cell r="F994" t="str">
            <v>A4</v>
          </cell>
          <cell r="G994">
            <v>20</v>
          </cell>
          <cell r="H994">
            <v>13</v>
          </cell>
          <cell r="I994">
            <v>233940</v>
          </cell>
          <cell r="J994">
            <v>0</v>
          </cell>
          <cell r="K994">
            <v>0</v>
          </cell>
          <cell r="L994">
            <v>694</v>
          </cell>
          <cell r="M994">
            <v>0</v>
          </cell>
          <cell r="N994">
            <v>0</v>
          </cell>
          <cell r="O994">
            <v>1811866</v>
          </cell>
          <cell r="P994">
            <v>366432</v>
          </cell>
          <cell r="Q994">
            <v>191442</v>
          </cell>
          <cell r="R994">
            <v>4383</v>
          </cell>
          <cell r="S994">
            <v>0</v>
          </cell>
          <cell r="T994">
            <v>3703</v>
          </cell>
          <cell r="U994">
            <v>0</v>
          </cell>
          <cell r="V994">
            <v>0</v>
          </cell>
          <cell r="W994">
            <v>33792</v>
          </cell>
          <cell r="X994">
            <v>0</v>
          </cell>
          <cell r="Y994">
            <v>0</v>
          </cell>
          <cell r="Z994">
            <v>2403532</v>
          </cell>
          <cell r="AA994">
            <v>2411618</v>
          </cell>
          <cell r="AB994" t="str">
            <v>ERCR</v>
          </cell>
          <cell r="AC994">
            <v>1101</v>
          </cell>
          <cell r="AD994">
            <v>2</v>
          </cell>
          <cell r="AE994">
            <v>233940</v>
          </cell>
        </row>
        <row r="995">
          <cell r="A995" t="str">
            <v>SMA</v>
          </cell>
          <cell r="B995">
            <v>6</v>
          </cell>
          <cell r="C995" t="str">
            <v>DRAG</v>
          </cell>
          <cell r="D995">
            <v>61</v>
          </cell>
          <cell r="E995">
            <v>4</v>
          </cell>
          <cell r="F995" t="str">
            <v xml:space="preserve">B </v>
          </cell>
          <cell r="G995">
            <v>0</v>
          </cell>
          <cell r="H995">
            <v>485</v>
          </cell>
          <cell r="I995">
            <v>88064</v>
          </cell>
          <cell r="J995">
            <v>0</v>
          </cell>
          <cell r="K995">
            <v>0</v>
          </cell>
          <cell r="L995">
            <v>0</v>
          </cell>
          <cell r="M995">
            <v>0</v>
          </cell>
          <cell r="N995">
            <v>0</v>
          </cell>
          <cell r="O995">
            <v>866536</v>
          </cell>
          <cell r="P995">
            <v>0</v>
          </cell>
          <cell r="Q995">
            <v>0</v>
          </cell>
          <cell r="R995">
            <v>0</v>
          </cell>
          <cell r="S995">
            <v>0</v>
          </cell>
          <cell r="T995">
            <v>37597</v>
          </cell>
          <cell r="U995">
            <v>0</v>
          </cell>
          <cell r="V995">
            <v>14523</v>
          </cell>
          <cell r="W995">
            <v>0</v>
          </cell>
          <cell r="X995">
            <v>0</v>
          </cell>
          <cell r="Y995">
            <v>0</v>
          </cell>
          <cell r="Z995">
            <v>866536</v>
          </cell>
          <cell r="AA995">
            <v>918656</v>
          </cell>
          <cell r="AB995" t="str">
            <v>ERCR</v>
          </cell>
          <cell r="AC995">
            <v>1101</v>
          </cell>
          <cell r="AD995">
            <v>2</v>
          </cell>
          <cell r="AE995">
            <v>82159</v>
          </cell>
        </row>
        <row r="996">
          <cell r="A996" t="str">
            <v>SMA</v>
          </cell>
          <cell r="B996">
            <v>6</v>
          </cell>
          <cell r="C996" t="str">
            <v>DRAG</v>
          </cell>
          <cell r="D996">
            <v>61</v>
          </cell>
          <cell r="E996">
            <v>5</v>
          </cell>
          <cell r="F996" t="str">
            <v>A4</v>
          </cell>
          <cell r="G996">
            <v>20</v>
          </cell>
          <cell r="H996">
            <v>34</v>
          </cell>
          <cell r="I996">
            <v>276340</v>
          </cell>
          <cell r="J996">
            <v>0</v>
          </cell>
          <cell r="K996">
            <v>0</v>
          </cell>
          <cell r="L996">
            <v>1397</v>
          </cell>
          <cell r="M996">
            <v>0</v>
          </cell>
          <cell r="N996">
            <v>0</v>
          </cell>
          <cell r="O996">
            <v>2699545</v>
          </cell>
          <cell r="P996">
            <v>978922</v>
          </cell>
          <cell r="Q996">
            <v>344684</v>
          </cell>
          <cell r="R996">
            <v>58543</v>
          </cell>
          <cell r="S996">
            <v>0</v>
          </cell>
          <cell r="T996">
            <v>0</v>
          </cell>
          <cell r="U996">
            <v>522003</v>
          </cell>
          <cell r="V996">
            <v>0</v>
          </cell>
          <cell r="W996">
            <v>99398</v>
          </cell>
          <cell r="X996">
            <v>0</v>
          </cell>
          <cell r="Y996">
            <v>0</v>
          </cell>
          <cell r="Z996">
            <v>4122549</v>
          </cell>
          <cell r="AA996">
            <v>4181092</v>
          </cell>
          <cell r="AB996" t="str">
            <v>ERCR</v>
          </cell>
          <cell r="AC996">
            <v>1101</v>
          </cell>
          <cell r="AD996">
            <v>2</v>
          </cell>
          <cell r="AE996">
            <v>276340</v>
          </cell>
        </row>
        <row r="997">
          <cell r="A997" t="str">
            <v>SMA</v>
          </cell>
          <cell r="B997">
            <v>6</v>
          </cell>
          <cell r="C997" t="str">
            <v>DRAG</v>
          </cell>
          <cell r="D997">
            <v>61</v>
          </cell>
          <cell r="E997">
            <v>5</v>
          </cell>
          <cell r="F997" t="str">
            <v xml:space="preserve">B </v>
          </cell>
          <cell r="G997">
            <v>0</v>
          </cell>
          <cell r="H997">
            <v>688</v>
          </cell>
          <cell r="I997">
            <v>287127</v>
          </cell>
          <cell r="J997">
            <v>0</v>
          </cell>
          <cell r="K997">
            <v>0</v>
          </cell>
          <cell r="L997">
            <v>0</v>
          </cell>
          <cell r="M997">
            <v>0</v>
          </cell>
          <cell r="N997">
            <v>0</v>
          </cell>
          <cell r="O997">
            <v>5246218</v>
          </cell>
          <cell r="P997">
            <v>0</v>
          </cell>
          <cell r="Q997">
            <v>0</v>
          </cell>
          <cell r="R997">
            <v>27689</v>
          </cell>
          <cell r="S997">
            <v>0</v>
          </cell>
          <cell r="T997">
            <v>102129</v>
          </cell>
          <cell r="U997">
            <v>763170</v>
          </cell>
          <cell r="V997">
            <v>0</v>
          </cell>
          <cell r="W997">
            <v>0</v>
          </cell>
          <cell r="X997">
            <v>0</v>
          </cell>
          <cell r="Y997">
            <v>0</v>
          </cell>
          <cell r="Z997">
            <v>5246218</v>
          </cell>
          <cell r="AA997">
            <v>5376036</v>
          </cell>
          <cell r="AB997" t="str">
            <v>ERCR</v>
          </cell>
          <cell r="AC997">
            <v>1101</v>
          </cell>
          <cell r="AD997">
            <v>2</v>
          </cell>
          <cell r="AE997">
            <v>282184</v>
          </cell>
        </row>
        <row r="998">
          <cell r="A998" t="str">
            <v>SMA</v>
          </cell>
          <cell r="B998">
            <v>6</v>
          </cell>
          <cell r="C998" t="str">
            <v>DRAG</v>
          </cell>
          <cell r="D998">
            <v>61</v>
          </cell>
          <cell r="E998">
            <v>6</v>
          </cell>
          <cell r="F998" t="str">
            <v xml:space="preserve">B </v>
          </cell>
          <cell r="G998">
            <v>0</v>
          </cell>
          <cell r="H998">
            <v>72</v>
          </cell>
          <cell r="I998">
            <v>817375</v>
          </cell>
          <cell r="J998">
            <v>0</v>
          </cell>
          <cell r="K998">
            <v>0</v>
          </cell>
          <cell r="L998">
            <v>0</v>
          </cell>
          <cell r="M998">
            <v>0</v>
          </cell>
          <cell r="N998">
            <v>0</v>
          </cell>
          <cell r="O998">
            <v>9623233</v>
          </cell>
          <cell r="P998">
            <v>0</v>
          </cell>
          <cell r="Q998">
            <v>0</v>
          </cell>
          <cell r="R998">
            <v>25399</v>
          </cell>
          <cell r="S998">
            <v>0</v>
          </cell>
          <cell r="T998">
            <v>0</v>
          </cell>
          <cell r="U998">
            <v>2405808</v>
          </cell>
          <cell r="V998">
            <v>0</v>
          </cell>
          <cell r="W998">
            <v>0</v>
          </cell>
          <cell r="X998">
            <v>0</v>
          </cell>
          <cell r="Y998">
            <v>0</v>
          </cell>
          <cell r="Z998">
            <v>9623233</v>
          </cell>
          <cell r="AA998">
            <v>9648632</v>
          </cell>
          <cell r="AB998" t="str">
            <v>ERCR</v>
          </cell>
          <cell r="AC998">
            <v>1101</v>
          </cell>
          <cell r="AD998">
            <v>2</v>
          </cell>
          <cell r="AE998">
            <v>817375</v>
          </cell>
        </row>
        <row r="999">
          <cell r="A999" t="str">
            <v>SMA</v>
          </cell>
          <cell r="B999">
            <v>6</v>
          </cell>
          <cell r="C999" t="str">
            <v>DRAG</v>
          </cell>
          <cell r="D999">
            <v>61</v>
          </cell>
          <cell r="E999">
            <v>7</v>
          </cell>
          <cell r="F999" t="str">
            <v>A4</v>
          </cell>
          <cell r="G999">
            <v>22</v>
          </cell>
          <cell r="H999">
            <v>5</v>
          </cell>
          <cell r="I999">
            <v>2249071</v>
          </cell>
          <cell r="J999">
            <v>150825</v>
          </cell>
          <cell r="K999">
            <v>2098246</v>
          </cell>
          <cell r="L999">
            <v>7755</v>
          </cell>
          <cell r="M999">
            <v>4603</v>
          </cell>
          <cell r="N999">
            <v>3832</v>
          </cell>
          <cell r="O999">
            <v>13256297</v>
          </cell>
          <cell r="P999">
            <v>9651814</v>
          </cell>
          <cell r="Q999">
            <v>481212</v>
          </cell>
          <cell r="R999">
            <v>0</v>
          </cell>
          <cell r="S999">
            <v>0</v>
          </cell>
          <cell r="T999">
            <v>0</v>
          </cell>
          <cell r="U999">
            <v>5866692</v>
          </cell>
          <cell r="V999">
            <v>0</v>
          </cell>
          <cell r="W999">
            <v>77440</v>
          </cell>
          <cell r="X999">
            <v>0</v>
          </cell>
          <cell r="Y999">
            <v>0</v>
          </cell>
          <cell r="Z999">
            <v>23466763</v>
          </cell>
          <cell r="AA999">
            <v>23466763</v>
          </cell>
          <cell r="AB999" t="str">
            <v>ERCR</v>
          </cell>
          <cell r="AC999">
            <v>1101</v>
          </cell>
          <cell r="AD999">
            <v>2</v>
          </cell>
          <cell r="AE999">
            <v>2249071</v>
          </cell>
        </row>
        <row r="1000">
          <cell r="A1000" t="str">
            <v>SMA</v>
          </cell>
          <cell r="B1000">
            <v>6</v>
          </cell>
          <cell r="C1000" t="str">
            <v>DRAG</v>
          </cell>
          <cell r="D1000">
            <v>61</v>
          </cell>
          <cell r="E1000">
            <v>7</v>
          </cell>
          <cell r="F1000" t="str">
            <v>A4</v>
          </cell>
          <cell r="G1000">
            <v>20</v>
          </cell>
          <cell r="H1000">
            <v>14</v>
          </cell>
          <cell r="I1000">
            <v>279866</v>
          </cell>
          <cell r="J1000">
            <v>0</v>
          </cell>
          <cell r="K1000">
            <v>0</v>
          </cell>
          <cell r="L1000">
            <v>729</v>
          </cell>
          <cell r="M1000">
            <v>0</v>
          </cell>
          <cell r="N1000">
            <v>0</v>
          </cell>
          <cell r="O1000">
            <v>2729629</v>
          </cell>
          <cell r="P1000">
            <v>551784</v>
          </cell>
          <cell r="Q1000">
            <v>369017</v>
          </cell>
          <cell r="R1000">
            <v>0</v>
          </cell>
          <cell r="S1000">
            <v>0</v>
          </cell>
          <cell r="T1000">
            <v>0</v>
          </cell>
          <cell r="U1000">
            <v>933359</v>
          </cell>
          <cell r="V1000">
            <v>0</v>
          </cell>
          <cell r="W1000">
            <v>83000</v>
          </cell>
          <cell r="X1000">
            <v>0</v>
          </cell>
          <cell r="Y1000">
            <v>0</v>
          </cell>
          <cell r="Z1000">
            <v>3733430</v>
          </cell>
          <cell r="AA1000">
            <v>3733430</v>
          </cell>
          <cell r="AB1000" t="str">
            <v>ERCR</v>
          </cell>
          <cell r="AC1000">
            <v>1101</v>
          </cell>
          <cell r="AD1000">
            <v>2</v>
          </cell>
          <cell r="AE1000">
            <v>279866</v>
          </cell>
        </row>
        <row r="1001">
          <cell r="A1001" t="str">
            <v>SMA</v>
          </cell>
          <cell r="B1001">
            <v>6</v>
          </cell>
          <cell r="C1001" t="str">
            <v>DRAG</v>
          </cell>
          <cell r="D1001">
            <v>61</v>
          </cell>
          <cell r="E1001">
            <v>7</v>
          </cell>
          <cell r="F1001" t="str">
            <v xml:space="preserve">B </v>
          </cell>
          <cell r="G1001">
            <v>0</v>
          </cell>
          <cell r="H1001">
            <v>18</v>
          </cell>
          <cell r="I1001">
            <v>32166</v>
          </cell>
          <cell r="J1001">
            <v>0</v>
          </cell>
          <cell r="K1001">
            <v>0</v>
          </cell>
          <cell r="L1001">
            <v>0</v>
          </cell>
          <cell r="M1001">
            <v>0</v>
          </cell>
          <cell r="N1001">
            <v>0</v>
          </cell>
          <cell r="O1001">
            <v>569162</v>
          </cell>
          <cell r="P1001">
            <v>0</v>
          </cell>
          <cell r="Q1001">
            <v>0</v>
          </cell>
          <cell r="R1001">
            <v>0</v>
          </cell>
          <cell r="S1001">
            <v>0</v>
          </cell>
          <cell r="T1001">
            <v>0</v>
          </cell>
          <cell r="U1001">
            <v>142289</v>
          </cell>
          <cell r="V1001">
            <v>0</v>
          </cell>
          <cell r="W1001">
            <v>0</v>
          </cell>
          <cell r="X1001">
            <v>0</v>
          </cell>
          <cell r="Y1001">
            <v>0</v>
          </cell>
          <cell r="Z1001">
            <v>569162</v>
          </cell>
          <cell r="AA1001">
            <v>569162</v>
          </cell>
          <cell r="AB1001" t="str">
            <v>ERCR</v>
          </cell>
          <cell r="AC1001">
            <v>1101</v>
          </cell>
          <cell r="AD1001">
            <v>2</v>
          </cell>
          <cell r="AE1001">
            <v>31845</v>
          </cell>
        </row>
        <row r="1002">
          <cell r="A1002" t="str">
            <v>SMA</v>
          </cell>
          <cell r="B1002">
            <v>6</v>
          </cell>
          <cell r="C1002" t="str">
            <v>DRAG</v>
          </cell>
          <cell r="D1002">
            <v>61</v>
          </cell>
          <cell r="E1002">
            <v>8</v>
          </cell>
          <cell r="F1002" t="str">
            <v xml:space="preserve">B </v>
          </cell>
          <cell r="G1002">
            <v>0</v>
          </cell>
          <cell r="H1002">
            <v>14</v>
          </cell>
          <cell r="I1002">
            <v>22322</v>
          </cell>
          <cell r="J1002">
            <v>0</v>
          </cell>
          <cell r="K1002">
            <v>0</v>
          </cell>
          <cell r="L1002">
            <v>0</v>
          </cell>
          <cell r="M1002">
            <v>0</v>
          </cell>
          <cell r="N1002">
            <v>0</v>
          </cell>
          <cell r="O1002">
            <v>464713</v>
          </cell>
          <cell r="P1002">
            <v>0</v>
          </cell>
          <cell r="Q1002">
            <v>0</v>
          </cell>
          <cell r="R1002">
            <v>0</v>
          </cell>
          <cell r="S1002">
            <v>0</v>
          </cell>
          <cell r="T1002">
            <v>0</v>
          </cell>
          <cell r="U1002">
            <v>116177</v>
          </cell>
          <cell r="V1002">
            <v>0</v>
          </cell>
          <cell r="W1002">
            <v>0</v>
          </cell>
          <cell r="X1002">
            <v>0</v>
          </cell>
          <cell r="Y1002">
            <v>0</v>
          </cell>
          <cell r="Z1002">
            <v>464713</v>
          </cell>
          <cell r="AA1002">
            <v>464713</v>
          </cell>
          <cell r="AB1002" t="str">
            <v>ERCR</v>
          </cell>
          <cell r="AC1002">
            <v>1101</v>
          </cell>
          <cell r="AD1002">
            <v>2</v>
          </cell>
          <cell r="AE1002">
            <v>22162</v>
          </cell>
        </row>
        <row r="1003">
          <cell r="A1003" t="str">
            <v>SMA</v>
          </cell>
          <cell r="B1003">
            <v>6</v>
          </cell>
          <cell r="C1003" t="str">
            <v>DRAG</v>
          </cell>
          <cell r="D1003">
            <v>62</v>
          </cell>
          <cell r="E1003">
            <v>1</v>
          </cell>
          <cell r="F1003" t="str">
            <v xml:space="preserve">B </v>
          </cell>
          <cell r="G1003">
            <v>1</v>
          </cell>
          <cell r="H1003">
            <v>8766</v>
          </cell>
          <cell r="I1003">
            <v>183282</v>
          </cell>
          <cell r="J1003">
            <v>0</v>
          </cell>
          <cell r="K1003">
            <v>0</v>
          </cell>
          <cell r="L1003">
            <v>0</v>
          </cell>
          <cell r="M1003">
            <v>0</v>
          </cell>
          <cell r="N1003">
            <v>0</v>
          </cell>
          <cell r="O1003">
            <v>2967612</v>
          </cell>
          <cell r="P1003">
            <v>0</v>
          </cell>
          <cell r="Q1003">
            <v>0</v>
          </cell>
          <cell r="R1003">
            <v>30580</v>
          </cell>
          <cell r="S1003">
            <v>0</v>
          </cell>
          <cell r="T1003">
            <v>118658</v>
          </cell>
          <cell r="U1003">
            <v>0</v>
          </cell>
          <cell r="V1003">
            <v>44844</v>
          </cell>
          <cell r="W1003">
            <v>0</v>
          </cell>
          <cell r="X1003">
            <v>0</v>
          </cell>
          <cell r="Y1003">
            <v>61</v>
          </cell>
          <cell r="Z1003">
            <v>2967612</v>
          </cell>
          <cell r="AA1003">
            <v>3161755</v>
          </cell>
          <cell r="AB1003" t="str">
            <v>ERBJ</v>
          </cell>
          <cell r="AC1003">
            <v>1101</v>
          </cell>
          <cell r="AD1003">
            <v>2</v>
          </cell>
          <cell r="AE1003">
            <v>143280</v>
          </cell>
        </row>
        <row r="1004">
          <cell r="A1004" t="str">
            <v>SMA</v>
          </cell>
          <cell r="B1004">
            <v>6</v>
          </cell>
          <cell r="C1004" t="str">
            <v>DRAG</v>
          </cell>
          <cell r="D1004">
            <v>62</v>
          </cell>
          <cell r="E1004">
            <v>1</v>
          </cell>
          <cell r="F1004" t="str">
            <v xml:space="preserve">B </v>
          </cell>
          <cell r="G1004">
            <v>2</v>
          </cell>
          <cell r="H1004">
            <v>4245</v>
          </cell>
          <cell r="I1004">
            <v>171777</v>
          </cell>
          <cell r="J1004">
            <v>0</v>
          </cell>
          <cell r="K1004">
            <v>0</v>
          </cell>
          <cell r="L1004">
            <v>0</v>
          </cell>
          <cell r="M1004">
            <v>0</v>
          </cell>
          <cell r="N1004">
            <v>0</v>
          </cell>
          <cell r="O1004">
            <v>3331617</v>
          </cell>
          <cell r="P1004">
            <v>0</v>
          </cell>
          <cell r="Q1004">
            <v>0</v>
          </cell>
          <cell r="R1004">
            <v>27747</v>
          </cell>
          <cell r="S1004">
            <v>0</v>
          </cell>
          <cell r="T1004">
            <v>31163</v>
          </cell>
          <cell r="U1004">
            <v>566236</v>
          </cell>
          <cell r="V1004">
            <v>15134</v>
          </cell>
          <cell r="W1004">
            <v>0</v>
          </cell>
          <cell r="X1004">
            <v>0</v>
          </cell>
          <cell r="Y1004">
            <v>32760</v>
          </cell>
          <cell r="Z1004">
            <v>3331617</v>
          </cell>
          <cell r="AA1004">
            <v>3438421</v>
          </cell>
          <cell r="AB1004" t="str">
            <v>ERBJ</v>
          </cell>
          <cell r="AC1004">
            <v>1101</v>
          </cell>
          <cell r="AD1004">
            <v>2</v>
          </cell>
          <cell r="AE1004">
            <v>171777</v>
          </cell>
        </row>
        <row r="1005">
          <cell r="A1005" t="str">
            <v>SMA</v>
          </cell>
          <cell r="B1005">
            <v>6</v>
          </cell>
          <cell r="C1005" t="str">
            <v>DRAG</v>
          </cell>
          <cell r="D1005">
            <v>62</v>
          </cell>
          <cell r="E1005">
            <v>1</v>
          </cell>
          <cell r="F1005" t="str">
            <v xml:space="preserve">B </v>
          </cell>
          <cell r="G1005">
            <v>3</v>
          </cell>
          <cell r="H1005">
            <v>7328</v>
          </cell>
          <cell r="I1005">
            <v>515091</v>
          </cell>
          <cell r="J1005">
            <v>0</v>
          </cell>
          <cell r="K1005">
            <v>0</v>
          </cell>
          <cell r="L1005">
            <v>0</v>
          </cell>
          <cell r="M1005">
            <v>0</v>
          </cell>
          <cell r="N1005">
            <v>0</v>
          </cell>
          <cell r="O1005">
            <v>9989925</v>
          </cell>
          <cell r="P1005">
            <v>0</v>
          </cell>
          <cell r="Q1005">
            <v>0</v>
          </cell>
          <cell r="R1005">
            <v>78115</v>
          </cell>
          <cell r="S1005">
            <v>0</v>
          </cell>
          <cell r="T1005">
            <v>62980</v>
          </cell>
          <cell r="U1005">
            <v>1698306</v>
          </cell>
          <cell r="V1005">
            <v>17767</v>
          </cell>
          <cell r="W1005">
            <v>0</v>
          </cell>
          <cell r="X1005">
            <v>0</v>
          </cell>
          <cell r="Y1005">
            <v>514675</v>
          </cell>
          <cell r="Z1005">
            <v>9989925</v>
          </cell>
          <cell r="AA1005">
            <v>10663462</v>
          </cell>
          <cell r="AB1005" t="str">
            <v>ERBJ</v>
          </cell>
          <cell r="AC1005">
            <v>1101</v>
          </cell>
          <cell r="AD1005">
            <v>2</v>
          </cell>
          <cell r="AE1005">
            <v>514312</v>
          </cell>
        </row>
        <row r="1006">
          <cell r="A1006" t="str">
            <v>SMA</v>
          </cell>
          <cell r="B1006">
            <v>6</v>
          </cell>
          <cell r="C1006" t="str">
            <v>DRAG</v>
          </cell>
          <cell r="D1006">
            <v>62</v>
          </cell>
          <cell r="E1006">
            <v>1</v>
          </cell>
          <cell r="F1006" t="str">
            <v xml:space="preserve">B </v>
          </cell>
          <cell r="G1006">
            <v>4</v>
          </cell>
          <cell r="H1006">
            <v>1470</v>
          </cell>
          <cell r="I1006">
            <v>174647</v>
          </cell>
          <cell r="J1006">
            <v>0</v>
          </cell>
          <cell r="K1006">
            <v>0</v>
          </cell>
          <cell r="L1006">
            <v>0</v>
          </cell>
          <cell r="M1006">
            <v>0</v>
          </cell>
          <cell r="N1006">
            <v>0</v>
          </cell>
          <cell r="O1006">
            <v>3387663</v>
          </cell>
          <cell r="P1006">
            <v>0</v>
          </cell>
          <cell r="Q1006">
            <v>0</v>
          </cell>
          <cell r="R1006">
            <v>28646</v>
          </cell>
          <cell r="S1006">
            <v>0</v>
          </cell>
          <cell r="T1006">
            <v>65464</v>
          </cell>
          <cell r="U1006">
            <v>575920</v>
          </cell>
          <cell r="V1006">
            <v>1787</v>
          </cell>
          <cell r="W1006">
            <v>0</v>
          </cell>
          <cell r="X1006">
            <v>0</v>
          </cell>
          <cell r="Y1006">
            <v>167020</v>
          </cell>
          <cell r="Z1006">
            <v>3387663</v>
          </cell>
          <cell r="AA1006">
            <v>3650580</v>
          </cell>
          <cell r="AB1006" t="str">
            <v>ERBJ</v>
          </cell>
          <cell r="AC1006">
            <v>1101</v>
          </cell>
          <cell r="AD1006">
            <v>2</v>
          </cell>
          <cell r="AE1006">
            <v>174647</v>
          </cell>
        </row>
        <row r="1007">
          <cell r="A1007" t="str">
            <v>SMA</v>
          </cell>
          <cell r="B1007">
            <v>6</v>
          </cell>
          <cell r="C1007" t="str">
            <v>DRAG</v>
          </cell>
          <cell r="D1007">
            <v>62</v>
          </cell>
          <cell r="E1007">
            <v>1</v>
          </cell>
          <cell r="F1007" t="str">
            <v xml:space="preserve">B </v>
          </cell>
          <cell r="G1007">
            <v>5</v>
          </cell>
          <cell r="H1007">
            <v>435</v>
          </cell>
          <cell r="I1007">
            <v>73697</v>
          </cell>
          <cell r="J1007">
            <v>0</v>
          </cell>
          <cell r="K1007">
            <v>0</v>
          </cell>
          <cell r="L1007">
            <v>0</v>
          </cell>
          <cell r="M1007">
            <v>0</v>
          </cell>
          <cell r="N1007">
            <v>0</v>
          </cell>
          <cell r="O1007">
            <v>1429371</v>
          </cell>
          <cell r="P1007">
            <v>0</v>
          </cell>
          <cell r="Q1007">
            <v>0</v>
          </cell>
          <cell r="R1007">
            <v>14613</v>
          </cell>
          <cell r="S1007">
            <v>0</v>
          </cell>
          <cell r="T1007">
            <v>11710</v>
          </cell>
          <cell r="U1007">
            <v>243000</v>
          </cell>
          <cell r="V1007">
            <v>188</v>
          </cell>
          <cell r="W1007">
            <v>0</v>
          </cell>
          <cell r="X1007">
            <v>0</v>
          </cell>
          <cell r="Y1007">
            <v>117530</v>
          </cell>
          <cell r="Z1007">
            <v>1429371</v>
          </cell>
          <cell r="AA1007">
            <v>1573412</v>
          </cell>
          <cell r="AB1007" t="str">
            <v>ERBJ</v>
          </cell>
          <cell r="AC1007">
            <v>1101</v>
          </cell>
          <cell r="AD1007">
            <v>2</v>
          </cell>
          <cell r="AE1007">
            <v>73697</v>
          </cell>
        </row>
        <row r="1008">
          <cell r="A1008" t="str">
            <v>SMA</v>
          </cell>
          <cell r="B1008">
            <v>6</v>
          </cell>
          <cell r="C1008" t="str">
            <v>DRAG</v>
          </cell>
          <cell r="D1008">
            <v>62</v>
          </cell>
          <cell r="E1008">
            <v>1</v>
          </cell>
          <cell r="F1008" t="str">
            <v xml:space="preserve">B </v>
          </cell>
          <cell r="G1008">
            <v>6</v>
          </cell>
          <cell r="H1008">
            <v>259</v>
          </cell>
          <cell r="I1008">
            <v>60284</v>
          </cell>
          <cell r="J1008">
            <v>0</v>
          </cell>
          <cell r="K1008">
            <v>0</v>
          </cell>
          <cell r="L1008">
            <v>0</v>
          </cell>
          <cell r="M1008">
            <v>0</v>
          </cell>
          <cell r="N1008">
            <v>0</v>
          </cell>
          <cell r="O1008">
            <v>1169309</v>
          </cell>
          <cell r="P1008">
            <v>0</v>
          </cell>
          <cell r="Q1008">
            <v>0</v>
          </cell>
          <cell r="R1008">
            <v>12830</v>
          </cell>
          <cell r="S1008">
            <v>0</v>
          </cell>
          <cell r="T1008">
            <v>20739</v>
          </cell>
          <cell r="U1008">
            <v>198844</v>
          </cell>
          <cell r="V1008">
            <v>188</v>
          </cell>
          <cell r="W1008">
            <v>0</v>
          </cell>
          <cell r="X1008">
            <v>0</v>
          </cell>
          <cell r="Y1008">
            <v>67620</v>
          </cell>
          <cell r="Z1008">
            <v>1169309</v>
          </cell>
          <cell r="AA1008">
            <v>1270686</v>
          </cell>
          <cell r="AB1008" t="str">
            <v>ERBJ</v>
          </cell>
          <cell r="AC1008">
            <v>1101</v>
          </cell>
          <cell r="AD1008">
            <v>2</v>
          </cell>
          <cell r="AE1008">
            <v>60284</v>
          </cell>
        </row>
        <row r="1009">
          <cell r="A1009" t="str">
            <v>SMA</v>
          </cell>
          <cell r="B1009">
            <v>6</v>
          </cell>
          <cell r="C1009" t="str">
            <v>DRAG</v>
          </cell>
          <cell r="D1009">
            <v>62</v>
          </cell>
          <cell r="E1009">
            <v>1</v>
          </cell>
          <cell r="F1009" t="str">
            <v xml:space="preserve">B </v>
          </cell>
          <cell r="G1009">
            <v>7</v>
          </cell>
          <cell r="H1009">
            <v>81</v>
          </cell>
          <cell r="I1009">
            <v>26862</v>
          </cell>
          <cell r="J1009">
            <v>0</v>
          </cell>
          <cell r="K1009">
            <v>0</v>
          </cell>
          <cell r="L1009">
            <v>0</v>
          </cell>
          <cell r="M1009">
            <v>0</v>
          </cell>
          <cell r="N1009">
            <v>0</v>
          </cell>
          <cell r="O1009">
            <v>540586</v>
          </cell>
          <cell r="P1009">
            <v>0</v>
          </cell>
          <cell r="Q1009">
            <v>0</v>
          </cell>
          <cell r="R1009">
            <v>4076</v>
          </cell>
          <cell r="S1009">
            <v>0</v>
          </cell>
          <cell r="T1009">
            <v>10310</v>
          </cell>
          <cell r="U1009">
            <v>108157</v>
          </cell>
          <cell r="V1009">
            <v>94</v>
          </cell>
          <cell r="W1009">
            <v>0</v>
          </cell>
          <cell r="X1009">
            <v>0</v>
          </cell>
          <cell r="Y1009">
            <v>38129</v>
          </cell>
          <cell r="Z1009">
            <v>540586</v>
          </cell>
          <cell r="AA1009">
            <v>593195</v>
          </cell>
          <cell r="AB1009" t="str">
            <v>ERBJ</v>
          </cell>
          <cell r="AC1009">
            <v>1101</v>
          </cell>
          <cell r="AD1009">
            <v>2</v>
          </cell>
          <cell r="AE1009">
            <v>26862</v>
          </cell>
        </row>
        <row r="1010">
          <cell r="A1010" t="str">
            <v>SMA</v>
          </cell>
          <cell r="B1010">
            <v>6</v>
          </cell>
          <cell r="C1010" t="str">
            <v>DRAG</v>
          </cell>
          <cell r="D1010">
            <v>62</v>
          </cell>
          <cell r="E1010">
            <v>1</v>
          </cell>
          <cell r="F1010" t="str">
            <v xml:space="preserve">B </v>
          </cell>
          <cell r="G1010">
            <v>8</v>
          </cell>
          <cell r="H1010">
            <v>23</v>
          </cell>
          <cell r="I1010">
            <v>8625</v>
          </cell>
          <cell r="J1010">
            <v>0</v>
          </cell>
          <cell r="K1010">
            <v>0</v>
          </cell>
          <cell r="L1010">
            <v>0</v>
          </cell>
          <cell r="M1010">
            <v>0</v>
          </cell>
          <cell r="N1010">
            <v>0</v>
          </cell>
          <cell r="O1010">
            <v>173556</v>
          </cell>
          <cell r="P1010">
            <v>0</v>
          </cell>
          <cell r="Q1010">
            <v>0</v>
          </cell>
          <cell r="R1010">
            <v>1192</v>
          </cell>
          <cell r="S1010">
            <v>0</v>
          </cell>
          <cell r="T1010">
            <v>827</v>
          </cell>
          <cell r="U1010">
            <v>34710</v>
          </cell>
          <cell r="V1010">
            <v>189</v>
          </cell>
          <cell r="W1010">
            <v>0</v>
          </cell>
          <cell r="X1010">
            <v>0</v>
          </cell>
          <cell r="Y1010">
            <v>11355</v>
          </cell>
          <cell r="Z1010">
            <v>173556</v>
          </cell>
          <cell r="AA1010">
            <v>187119</v>
          </cell>
          <cell r="AB1010" t="str">
            <v>ERBJ</v>
          </cell>
          <cell r="AC1010">
            <v>1101</v>
          </cell>
          <cell r="AD1010">
            <v>2</v>
          </cell>
          <cell r="AE1010">
            <v>8625</v>
          </cell>
        </row>
        <row r="1011">
          <cell r="A1011" t="str">
            <v>SMA</v>
          </cell>
          <cell r="B1011">
            <v>6</v>
          </cell>
          <cell r="C1011" t="str">
            <v>DRAG</v>
          </cell>
          <cell r="D1011">
            <v>62</v>
          </cell>
          <cell r="E1011">
            <v>1</v>
          </cell>
          <cell r="F1011" t="str">
            <v xml:space="preserve">B </v>
          </cell>
          <cell r="G1011">
            <v>9</v>
          </cell>
          <cell r="H1011">
            <v>28</v>
          </cell>
          <cell r="I1011">
            <v>16894</v>
          </cell>
          <cell r="J1011">
            <v>0</v>
          </cell>
          <cell r="K1011">
            <v>0</v>
          </cell>
          <cell r="L1011">
            <v>0</v>
          </cell>
          <cell r="M1011">
            <v>0</v>
          </cell>
          <cell r="N1011">
            <v>0</v>
          </cell>
          <cell r="O1011">
            <v>362590</v>
          </cell>
          <cell r="P1011">
            <v>0</v>
          </cell>
          <cell r="Q1011">
            <v>0</v>
          </cell>
          <cell r="R1011">
            <v>7848</v>
          </cell>
          <cell r="S1011">
            <v>0</v>
          </cell>
          <cell r="T1011">
            <v>5771</v>
          </cell>
          <cell r="U1011">
            <v>90661</v>
          </cell>
          <cell r="V1011">
            <v>0</v>
          </cell>
          <cell r="W1011">
            <v>0</v>
          </cell>
          <cell r="X1011">
            <v>0</v>
          </cell>
          <cell r="Y1011">
            <v>21371</v>
          </cell>
          <cell r="Z1011">
            <v>362590</v>
          </cell>
          <cell r="AA1011">
            <v>397580</v>
          </cell>
          <cell r="AB1011" t="str">
            <v>ERBJ</v>
          </cell>
          <cell r="AC1011">
            <v>1101</v>
          </cell>
          <cell r="AD1011">
            <v>2</v>
          </cell>
          <cell r="AE1011">
            <v>16894</v>
          </cell>
        </row>
        <row r="1012">
          <cell r="A1012" t="str">
            <v>SMA</v>
          </cell>
          <cell r="B1012">
            <v>6</v>
          </cell>
          <cell r="C1012" t="str">
            <v>DRAG</v>
          </cell>
          <cell r="D1012">
            <v>62</v>
          </cell>
          <cell r="E1012">
            <v>1</v>
          </cell>
          <cell r="F1012" t="str">
            <v xml:space="preserve">B </v>
          </cell>
          <cell r="G1012">
            <v>10</v>
          </cell>
          <cell r="H1012">
            <v>7</v>
          </cell>
          <cell r="I1012">
            <v>2771</v>
          </cell>
          <cell r="J1012">
            <v>0</v>
          </cell>
          <cell r="K1012">
            <v>0</v>
          </cell>
          <cell r="L1012">
            <v>0</v>
          </cell>
          <cell r="M1012">
            <v>0</v>
          </cell>
          <cell r="N1012">
            <v>0</v>
          </cell>
          <cell r="O1012">
            <v>59467</v>
          </cell>
          <cell r="P1012">
            <v>0</v>
          </cell>
          <cell r="Q1012">
            <v>0</v>
          </cell>
          <cell r="R1012">
            <v>115253</v>
          </cell>
          <cell r="S1012">
            <v>0</v>
          </cell>
          <cell r="T1012">
            <v>0</v>
          </cell>
          <cell r="U1012">
            <v>14868</v>
          </cell>
          <cell r="V1012">
            <v>0</v>
          </cell>
          <cell r="W1012">
            <v>0</v>
          </cell>
          <cell r="X1012">
            <v>0</v>
          </cell>
          <cell r="Y1012">
            <v>-2104</v>
          </cell>
          <cell r="Z1012">
            <v>59467</v>
          </cell>
          <cell r="AA1012">
            <v>172616</v>
          </cell>
          <cell r="AB1012" t="str">
            <v>ERBJ</v>
          </cell>
          <cell r="AC1012">
            <v>1101</v>
          </cell>
          <cell r="AD1012">
            <v>2</v>
          </cell>
          <cell r="AE1012">
            <v>2771</v>
          </cell>
        </row>
        <row r="1013">
          <cell r="A1013" t="str">
            <v>SMA</v>
          </cell>
          <cell r="B1013">
            <v>6</v>
          </cell>
          <cell r="C1013" t="str">
            <v>DRAG</v>
          </cell>
          <cell r="D1013">
            <v>62</v>
          </cell>
          <cell r="E1013">
            <v>1</v>
          </cell>
          <cell r="F1013" t="str">
            <v xml:space="preserve">B </v>
          </cell>
          <cell r="G1013">
            <v>11</v>
          </cell>
          <cell r="H1013">
            <v>761</v>
          </cell>
          <cell r="I1013">
            <v>16263</v>
          </cell>
          <cell r="J1013">
            <v>0</v>
          </cell>
          <cell r="K1013">
            <v>0</v>
          </cell>
          <cell r="L1013">
            <v>0</v>
          </cell>
          <cell r="M1013">
            <v>0</v>
          </cell>
          <cell r="N1013">
            <v>0</v>
          </cell>
          <cell r="O1013">
            <v>91623</v>
          </cell>
          <cell r="P1013">
            <v>0</v>
          </cell>
          <cell r="Q1013">
            <v>0</v>
          </cell>
          <cell r="R1013">
            <v>835</v>
          </cell>
          <cell r="S1013">
            <v>0</v>
          </cell>
          <cell r="T1013">
            <v>7459</v>
          </cell>
          <cell r="U1013">
            <v>0</v>
          </cell>
          <cell r="V1013">
            <v>5452</v>
          </cell>
          <cell r="W1013">
            <v>0</v>
          </cell>
          <cell r="X1013">
            <v>0</v>
          </cell>
          <cell r="Y1013">
            <v>0</v>
          </cell>
          <cell r="Z1013">
            <v>91623</v>
          </cell>
          <cell r="AA1013">
            <v>105369</v>
          </cell>
          <cell r="AB1013" t="str">
            <v>ERBJ</v>
          </cell>
          <cell r="AC1013">
            <v>1101</v>
          </cell>
          <cell r="AD1013">
            <v>2</v>
          </cell>
          <cell r="AE1013">
            <v>11915</v>
          </cell>
        </row>
        <row r="1014">
          <cell r="A1014" t="str">
            <v>SMA</v>
          </cell>
          <cell r="B1014">
            <v>6</v>
          </cell>
          <cell r="C1014" t="str">
            <v>DRAG</v>
          </cell>
          <cell r="D1014">
            <v>62</v>
          </cell>
          <cell r="E1014">
            <v>1</v>
          </cell>
          <cell r="F1014" t="str">
            <v xml:space="preserve">B </v>
          </cell>
          <cell r="G1014">
            <v>12</v>
          </cell>
          <cell r="H1014">
            <v>456</v>
          </cell>
          <cell r="I1014">
            <v>24823</v>
          </cell>
          <cell r="J1014">
            <v>0</v>
          </cell>
          <cell r="K1014">
            <v>0</v>
          </cell>
          <cell r="L1014">
            <v>0</v>
          </cell>
          <cell r="M1014">
            <v>0</v>
          </cell>
          <cell r="N1014">
            <v>0</v>
          </cell>
          <cell r="O1014">
            <v>222830</v>
          </cell>
          <cell r="P1014">
            <v>0</v>
          </cell>
          <cell r="Q1014">
            <v>0</v>
          </cell>
          <cell r="R1014">
            <v>2323</v>
          </cell>
          <cell r="S1014">
            <v>0</v>
          </cell>
          <cell r="T1014">
            <v>4735</v>
          </cell>
          <cell r="U1014">
            <v>37888</v>
          </cell>
          <cell r="V1014">
            <v>2538</v>
          </cell>
          <cell r="W1014">
            <v>0</v>
          </cell>
          <cell r="X1014">
            <v>0</v>
          </cell>
          <cell r="Y1014">
            <v>12978</v>
          </cell>
          <cell r="Z1014">
            <v>222830</v>
          </cell>
          <cell r="AA1014">
            <v>245404</v>
          </cell>
          <cell r="AB1014" t="str">
            <v>ERBJ</v>
          </cell>
          <cell r="AC1014">
            <v>1101</v>
          </cell>
          <cell r="AD1014">
            <v>2</v>
          </cell>
          <cell r="AE1014">
            <v>24823</v>
          </cell>
        </row>
        <row r="1015">
          <cell r="A1015" t="str">
            <v>SMA</v>
          </cell>
          <cell r="B1015">
            <v>6</v>
          </cell>
          <cell r="C1015" t="str">
            <v>DRAG</v>
          </cell>
          <cell r="D1015">
            <v>62</v>
          </cell>
          <cell r="E1015">
            <v>1</v>
          </cell>
          <cell r="F1015" t="str">
            <v xml:space="preserve">B </v>
          </cell>
          <cell r="G1015">
            <v>13</v>
          </cell>
          <cell r="H1015">
            <v>27</v>
          </cell>
          <cell r="I1015">
            <v>3114</v>
          </cell>
          <cell r="J1015">
            <v>0</v>
          </cell>
          <cell r="K1015">
            <v>0</v>
          </cell>
          <cell r="L1015">
            <v>0</v>
          </cell>
          <cell r="M1015">
            <v>0</v>
          </cell>
          <cell r="N1015">
            <v>0</v>
          </cell>
          <cell r="O1015">
            <v>36622</v>
          </cell>
          <cell r="P1015">
            <v>0</v>
          </cell>
          <cell r="Q1015">
            <v>0</v>
          </cell>
          <cell r="R1015">
            <v>335</v>
          </cell>
          <cell r="S1015">
            <v>0</v>
          </cell>
          <cell r="T1015">
            <v>1699</v>
          </cell>
          <cell r="U1015">
            <v>6225</v>
          </cell>
          <cell r="V1015">
            <v>94</v>
          </cell>
          <cell r="W1015">
            <v>0</v>
          </cell>
          <cell r="X1015">
            <v>0</v>
          </cell>
          <cell r="Y1015">
            <v>2660</v>
          </cell>
          <cell r="Z1015">
            <v>36622</v>
          </cell>
          <cell r="AA1015">
            <v>41410</v>
          </cell>
          <cell r="AB1015" t="str">
            <v>ERBJ</v>
          </cell>
          <cell r="AC1015">
            <v>1101</v>
          </cell>
          <cell r="AD1015">
            <v>2</v>
          </cell>
          <cell r="AE1015">
            <v>3114</v>
          </cell>
        </row>
        <row r="1016">
          <cell r="A1016" t="str">
            <v>SMA</v>
          </cell>
          <cell r="B1016">
            <v>6</v>
          </cell>
          <cell r="C1016" t="str">
            <v>DRAG</v>
          </cell>
          <cell r="D1016">
            <v>62</v>
          </cell>
          <cell r="E1016">
            <v>1</v>
          </cell>
          <cell r="F1016" t="str">
            <v xml:space="preserve">B </v>
          </cell>
          <cell r="G1016">
            <v>14</v>
          </cell>
          <cell r="H1016">
            <v>2</v>
          </cell>
          <cell r="I1016">
            <v>301</v>
          </cell>
          <cell r="J1016">
            <v>0</v>
          </cell>
          <cell r="K1016">
            <v>0</v>
          </cell>
          <cell r="L1016">
            <v>0</v>
          </cell>
          <cell r="M1016">
            <v>0</v>
          </cell>
          <cell r="N1016">
            <v>0</v>
          </cell>
          <cell r="O1016">
            <v>3839</v>
          </cell>
          <cell r="P1016">
            <v>0</v>
          </cell>
          <cell r="Q1016">
            <v>0</v>
          </cell>
          <cell r="R1016">
            <v>19</v>
          </cell>
          <cell r="S1016">
            <v>0</v>
          </cell>
          <cell r="T1016">
            <v>0</v>
          </cell>
          <cell r="U1016">
            <v>653</v>
          </cell>
          <cell r="V1016">
            <v>0</v>
          </cell>
          <cell r="W1016">
            <v>0</v>
          </cell>
          <cell r="X1016">
            <v>0</v>
          </cell>
          <cell r="Y1016">
            <v>140</v>
          </cell>
          <cell r="Z1016">
            <v>3839</v>
          </cell>
          <cell r="AA1016">
            <v>3998</v>
          </cell>
          <cell r="AB1016" t="str">
            <v>ERBJ</v>
          </cell>
          <cell r="AC1016">
            <v>1101</v>
          </cell>
          <cell r="AD1016">
            <v>2</v>
          </cell>
          <cell r="AE1016">
            <v>301</v>
          </cell>
        </row>
        <row r="1017">
          <cell r="A1017" t="str">
            <v>SMA</v>
          </cell>
          <cell r="B1017">
            <v>6</v>
          </cell>
          <cell r="C1017" t="str">
            <v>DRAG</v>
          </cell>
          <cell r="D1017">
            <v>62</v>
          </cell>
          <cell r="E1017">
            <v>1</v>
          </cell>
          <cell r="F1017" t="str">
            <v xml:space="preserve">B </v>
          </cell>
          <cell r="G1017">
            <v>15</v>
          </cell>
          <cell r="H1017">
            <v>5</v>
          </cell>
          <cell r="I1017">
            <v>1874</v>
          </cell>
          <cell r="J1017">
            <v>0</v>
          </cell>
          <cell r="K1017">
            <v>0</v>
          </cell>
          <cell r="L1017">
            <v>0</v>
          </cell>
          <cell r="M1017">
            <v>0</v>
          </cell>
          <cell r="N1017">
            <v>0</v>
          </cell>
          <cell r="O1017">
            <v>33265</v>
          </cell>
          <cell r="P1017">
            <v>0</v>
          </cell>
          <cell r="Q1017">
            <v>0</v>
          </cell>
          <cell r="R1017">
            <v>4</v>
          </cell>
          <cell r="S1017">
            <v>0</v>
          </cell>
          <cell r="T1017">
            <v>0</v>
          </cell>
          <cell r="U1017">
            <v>7252</v>
          </cell>
          <cell r="V1017">
            <v>0</v>
          </cell>
          <cell r="W1017">
            <v>0</v>
          </cell>
          <cell r="X1017">
            <v>0</v>
          </cell>
          <cell r="Y1017">
            <v>770</v>
          </cell>
          <cell r="Z1017">
            <v>33265</v>
          </cell>
          <cell r="AA1017">
            <v>34039</v>
          </cell>
          <cell r="AB1017" t="str">
            <v>ERBJ</v>
          </cell>
          <cell r="AC1017">
            <v>1101</v>
          </cell>
          <cell r="AD1017">
            <v>2</v>
          </cell>
          <cell r="AE1017">
            <v>1874</v>
          </cell>
        </row>
        <row r="1018">
          <cell r="A1018" t="str">
            <v>SMA</v>
          </cell>
          <cell r="B1018">
            <v>6</v>
          </cell>
          <cell r="C1018" t="str">
            <v>DRAG</v>
          </cell>
          <cell r="D1018">
            <v>62</v>
          </cell>
          <cell r="E1018">
            <v>2</v>
          </cell>
          <cell r="F1018" t="str">
            <v>A4</v>
          </cell>
          <cell r="G1018">
            <v>22</v>
          </cell>
          <cell r="H1018">
            <v>3</v>
          </cell>
          <cell r="I1018">
            <v>1474231</v>
          </cell>
          <cell r="J1018">
            <v>83693</v>
          </cell>
          <cell r="K1018">
            <v>1390538</v>
          </cell>
          <cell r="L1018">
            <v>3853</v>
          </cell>
          <cell r="M1018">
            <v>3592</v>
          </cell>
          <cell r="N1018">
            <v>1822</v>
          </cell>
          <cell r="O1018">
            <v>10115943</v>
          </cell>
          <cell r="P1018">
            <v>6253630</v>
          </cell>
          <cell r="Q1018">
            <v>155051</v>
          </cell>
          <cell r="R1018">
            <v>112272</v>
          </cell>
          <cell r="S1018">
            <v>0</v>
          </cell>
          <cell r="T1018">
            <v>0</v>
          </cell>
          <cell r="U1018">
            <v>4149792</v>
          </cell>
          <cell r="V1018">
            <v>0</v>
          </cell>
          <cell r="W1018">
            <v>74544</v>
          </cell>
          <cell r="X1018">
            <v>0</v>
          </cell>
          <cell r="Y1018">
            <v>7012</v>
          </cell>
          <cell r="Z1018">
            <v>16599168</v>
          </cell>
          <cell r="AA1018">
            <v>16718452</v>
          </cell>
          <cell r="AB1018" t="str">
            <v>ERBJ</v>
          </cell>
          <cell r="AC1018">
            <v>1101</v>
          </cell>
          <cell r="AD1018">
            <v>2</v>
          </cell>
          <cell r="AE1018">
            <v>1474231</v>
          </cell>
        </row>
        <row r="1019">
          <cell r="A1019" t="str">
            <v>SMA</v>
          </cell>
          <cell r="B1019">
            <v>6</v>
          </cell>
          <cell r="C1019" t="str">
            <v>DRAG</v>
          </cell>
          <cell r="D1019">
            <v>62</v>
          </cell>
          <cell r="E1019">
            <v>2</v>
          </cell>
          <cell r="F1019" t="str">
            <v>A4</v>
          </cell>
          <cell r="G1019">
            <v>21</v>
          </cell>
          <cell r="H1019">
            <v>4</v>
          </cell>
          <cell r="I1019">
            <v>1810061</v>
          </cell>
          <cell r="J1019">
            <v>20462</v>
          </cell>
          <cell r="K1019">
            <v>1789599</v>
          </cell>
          <cell r="L1019">
            <v>4040</v>
          </cell>
          <cell r="M1019">
            <v>4040</v>
          </cell>
          <cell r="N1019">
            <v>0</v>
          </cell>
          <cell r="O1019">
            <v>12813876</v>
          </cell>
          <cell r="P1019">
            <v>2790294</v>
          </cell>
          <cell r="Q1019">
            <v>107088</v>
          </cell>
          <cell r="R1019">
            <v>284152</v>
          </cell>
          <cell r="S1019">
            <v>0</v>
          </cell>
          <cell r="T1019">
            <v>0</v>
          </cell>
          <cell r="U1019">
            <v>3927815</v>
          </cell>
          <cell r="V1019">
            <v>0</v>
          </cell>
          <cell r="W1019">
            <v>0</v>
          </cell>
          <cell r="X1019">
            <v>0</v>
          </cell>
          <cell r="Y1019">
            <v>10518</v>
          </cell>
          <cell r="Z1019">
            <v>15711258</v>
          </cell>
          <cell r="AA1019">
            <v>16005928</v>
          </cell>
          <cell r="AB1019" t="str">
            <v>ERBJ</v>
          </cell>
          <cell r="AC1019">
            <v>1101</v>
          </cell>
          <cell r="AD1019">
            <v>2</v>
          </cell>
          <cell r="AE1019">
            <v>1810061</v>
          </cell>
        </row>
        <row r="1020">
          <cell r="A1020" t="str">
            <v>SMA</v>
          </cell>
          <cell r="B1020">
            <v>6</v>
          </cell>
          <cell r="C1020" t="str">
            <v>DRAG</v>
          </cell>
          <cell r="D1020">
            <v>62</v>
          </cell>
          <cell r="E1020">
            <v>2</v>
          </cell>
          <cell r="F1020" t="str">
            <v>A4</v>
          </cell>
          <cell r="G1020">
            <v>20</v>
          </cell>
          <cell r="H1020">
            <v>11</v>
          </cell>
          <cell r="I1020">
            <v>137385</v>
          </cell>
          <cell r="J1020">
            <v>0</v>
          </cell>
          <cell r="K1020">
            <v>0</v>
          </cell>
          <cell r="L1020">
            <v>619</v>
          </cell>
          <cell r="M1020">
            <v>0</v>
          </cell>
          <cell r="N1020">
            <v>0</v>
          </cell>
          <cell r="O1020">
            <v>1576444</v>
          </cell>
          <cell r="P1020">
            <v>484470</v>
          </cell>
          <cell r="Q1020">
            <v>174357</v>
          </cell>
          <cell r="R1020">
            <v>66001</v>
          </cell>
          <cell r="S1020">
            <v>0</v>
          </cell>
          <cell r="T1020">
            <v>0</v>
          </cell>
          <cell r="U1020">
            <v>565834</v>
          </cell>
          <cell r="V1020">
            <v>0</v>
          </cell>
          <cell r="W1020">
            <v>46176</v>
          </cell>
          <cell r="X1020">
            <v>0</v>
          </cell>
          <cell r="Y1020">
            <v>14724</v>
          </cell>
          <cell r="Z1020">
            <v>2281447</v>
          </cell>
          <cell r="AA1020">
            <v>2362172</v>
          </cell>
          <cell r="AB1020" t="str">
            <v>ERBJ</v>
          </cell>
          <cell r="AC1020">
            <v>1101</v>
          </cell>
          <cell r="AD1020">
            <v>2</v>
          </cell>
          <cell r="AE1020">
            <v>137385</v>
          </cell>
        </row>
        <row r="1021">
          <cell r="A1021" t="str">
            <v>SMA</v>
          </cell>
          <cell r="B1021">
            <v>6</v>
          </cell>
          <cell r="C1021" t="str">
            <v>DRAG</v>
          </cell>
          <cell r="D1021">
            <v>62</v>
          </cell>
          <cell r="E1021">
            <v>2</v>
          </cell>
          <cell r="F1021" t="str">
            <v xml:space="preserve">B </v>
          </cell>
          <cell r="G1021">
            <v>0</v>
          </cell>
          <cell r="H1021">
            <v>146</v>
          </cell>
          <cell r="I1021">
            <v>79475</v>
          </cell>
          <cell r="J1021">
            <v>0</v>
          </cell>
          <cell r="K1021">
            <v>0</v>
          </cell>
          <cell r="L1021">
            <v>0</v>
          </cell>
          <cell r="M1021">
            <v>0</v>
          </cell>
          <cell r="N1021">
            <v>0</v>
          </cell>
          <cell r="O1021">
            <v>1654673</v>
          </cell>
          <cell r="P1021">
            <v>0</v>
          </cell>
          <cell r="Q1021">
            <v>0</v>
          </cell>
          <cell r="R1021">
            <v>23878</v>
          </cell>
          <cell r="S1021">
            <v>0</v>
          </cell>
          <cell r="T1021">
            <v>11435</v>
          </cell>
          <cell r="U1021">
            <v>411481</v>
          </cell>
          <cell r="V1021">
            <v>0</v>
          </cell>
          <cell r="W1021">
            <v>0</v>
          </cell>
          <cell r="X1021">
            <v>0</v>
          </cell>
          <cell r="Y1021">
            <v>78936</v>
          </cell>
          <cell r="Z1021">
            <v>1654673</v>
          </cell>
          <cell r="AA1021">
            <v>1768922</v>
          </cell>
          <cell r="AB1021" t="str">
            <v>ERBJ</v>
          </cell>
          <cell r="AC1021">
            <v>1101</v>
          </cell>
          <cell r="AD1021">
            <v>2</v>
          </cell>
          <cell r="AE1021">
            <v>77917</v>
          </cell>
        </row>
        <row r="1022">
          <cell r="A1022" t="str">
            <v>SMA</v>
          </cell>
          <cell r="B1022">
            <v>6</v>
          </cell>
          <cell r="C1022" t="str">
            <v>DRAG</v>
          </cell>
          <cell r="D1022">
            <v>62</v>
          </cell>
          <cell r="E1022">
            <v>3</v>
          </cell>
          <cell r="F1022" t="str">
            <v>A4</v>
          </cell>
          <cell r="G1022">
            <v>21</v>
          </cell>
          <cell r="H1022">
            <v>1</v>
          </cell>
          <cell r="I1022">
            <v>6510</v>
          </cell>
          <cell r="J1022">
            <v>296</v>
          </cell>
          <cell r="K1022">
            <v>6214</v>
          </cell>
          <cell r="L1022">
            <v>50</v>
          </cell>
          <cell r="M1022">
            <v>50</v>
          </cell>
          <cell r="N1022">
            <v>0</v>
          </cell>
          <cell r="O1022">
            <v>58321</v>
          </cell>
          <cell r="P1022">
            <v>34533</v>
          </cell>
          <cell r="Q1022">
            <v>2975</v>
          </cell>
          <cell r="R1022">
            <v>0</v>
          </cell>
          <cell r="S1022">
            <v>0</v>
          </cell>
          <cell r="T1022">
            <v>0</v>
          </cell>
          <cell r="U1022">
            <v>23957</v>
          </cell>
          <cell r="V1022">
            <v>0</v>
          </cell>
          <cell r="W1022">
            <v>0</v>
          </cell>
          <cell r="X1022">
            <v>0</v>
          </cell>
          <cell r="Y1022">
            <v>3506</v>
          </cell>
          <cell r="Z1022">
            <v>95829</v>
          </cell>
          <cell r="AA1022">
            <v>99335</v>
          </cell>
          <cell r="AB1022" t="str">
            <v>ERBJ</v>
          </cell>
          <cell r="AC1022">
            <v>1101</v>
          </cell>
          <cell r="AD1022">
            <v>2</v>
          </cell>
          <cell r="AE1022">
            <v>6510</v>
          </cell>
        </row>
        <row r="1023">
          <cell r="A1023" t="str">
            <v>SMA</v>
          </cell>
          <cell r="B1023">
            <v>6</v>
          </cell>
          <cell r="C1023" t="str">
            <v>DRAG</v>
          </cell>
          <cell r="D1023">
            <v>62</v>
          </cell>
          <cell r="E1023">
            <v>3</v>
          </cell>
          <cell r="F1023" t="str">
            <v>A4</v>
          </cell>
          <cell r="G1023">
            <v>20</v>
          </cell>
          <cell r="H1023">
            <v>5</v>
          </cell>
          <cell r="I1023">
            <v>28250</v>
          </cell>
          <cell r="J1023">
            <v>0</v>
          </cell>
          <cell r="K1023">
            <v>0</v>
          </cell>
          <cell r="L1023">
            <v>171</v>
          </cell>
          <cell r="M1023">
            <v>0</v>
          </cell>
          <cell r="N1023">
            <v>0</v>
          </cell>
          <cell r="O1023">
            <v>324161</v>
          </cell>
          <cell r="P1023">
            <v>133836</v>
          </cell>
          <cell r="Q1023">
            <v>52657</v>
          </cell>
          <cell r="R1023">
            <v>677</v>
          </cell>
          <cell r="S1023">
            <v>0</v>
          </cell>
          <cell r="T1023">
            <v>0</v>
          </cell>
          <cell r="U1023">
            <v>132361</v>
          </cell>
          <cell r="V1023">
            <v>0</v>
          </cell>
          <cell r="W1023">
            <v>18784</v>
          </cell>
          <cell r="X1023">
            <v>0</v>
          </cell>
          <cell r="Y1023">
            <v>14024</v>
          </cell>
          <cell r="Z1023">
            <v>529438</v>
          </cell>
          <cell r="AA1023">
            <v>544139</v>
          </cell>
          <cell r="AB1023" t="str">
            <v>ERBJ</v>
          </cell>
          <cell r="AC1023">
            <v>1101</v>
          </cell>
          <cell r="AD1023">
            <v>2</v>
          </cell>
          <cell r="AE1023">
            <v>28250</v>
          </cell>
        </row>
        <row r="1024">
          <cell r="A1024" t="str">
            <v>SMA</v>
          </cell>
          <cell r="B1024">
            <v>6</v>
          </cell>
          <cell r="C1024" t="str">
            <v>DRAG</v>
          </cell>
          <cell r="D1024">
            <v>62</v>
          </cell>
          <cell r="E1024">
            <v>3</v>
          </cell>
          <cell r="F1024" t="str">
            <v xml:space="preserve">B </v>
          </cell>
          <cell r="G1024">
            <v>0</v>
          </cell>
          <cell r="H1024">
            <v>1631</v>
          </cell>
          <cell r="I1024">
            <v>265771</v>
          </cell>
          <cell r="J1024">
            <v>0</v>
          </cell>
          <cell r="K1024">
            <v>0</v>
          </cell>
          <cell r="L1024">
            <v>0</v>
          </cell>
          <cell r="M1024">
            <v>0</v>
          </cell>
          <cell r="N1024">
            <v>0</v>
          </cell>
          <cell r="O1024">
            <v>5533457</v>
          </cell>
          <cell r="P1024">
            <v>0</v>
          </cell>
          <cell r="Q1024">
            <v>0</v>
          </cell>
          <cell r="R1024">
            <v>60042</v>
          </cell>
          <cell r="S1024">
            <v>0</v>
          </cell>
          <cell r="T1024">
            <v>167265</v>
          </cell>
          <cell r="U1024">
            <v>1350467</v>
          </cell>
          <cell r="V1024">
            <v>1977</v>
          </cell>
          <cell r="W1024">
            <v>0</v>
          </cell>
          <cell r="X1024">
            <v>0</v>
          </cell>
          <cell r="Y1024">
            <v>368238</v>
          </cell>
          <cell r="Z1024">
            <v>5533457</v>
          </cell>
          <cell r="AA1024">
            <v>6130979</v>
          </cell>
          <cell r="AB1024" t="str">
            <v>ERBJ</v>
          </cell>
          <cell r="AC1024">
            <v>1101</v>
          </cell>
          <cell r="AD1024">
            <v>2</v>
          </cell>
          <cell r="AE1024">
            <v>251657</v>
          </cell>
        </row>
        <row r="1025">
          <cell r="A1025" t="str">
            <v>SMA</v>
          </cell>
          <cell r="B1025">
            <v>6</v>
          </cell>
          <cell r="C1025" t="str">
            <v>DRAG</v>
          </cell>
          <cell r="D1025">
            <v>62</v>
          </cell>
          <cell r="E1025">
            <v>4</v>
          </cell>
          <cell r="F1025" t="str">
            <v>A4</v>
          </cell>
          <cell r="G1025">
            <v>22</v>
          </cell>
          <cell r="H1025">
            <v>1</v>
          </cell>
          <cell r="I1025">
            <v>44254</v>
          </cell>
          <cell r="J1025">
            <v>247</v>
          </cell>
          <cell r="K1025">
            <v>44007</v>
          </cell>
          <cell r="L1025">
            <v>371</v>
          </cell>
          <cell r="M1025">
            <v>363</v>
          </cell>
          <cell r="N1025">
            <v>-8</v>
          </cell>
          <cell r="O1025">
            <v>194047</v>
          </cell>
          <cell r="P1025">
            <v>157982</v>
          </cell>
          <cell r="Q1025">
            <v>32389</v>
          </cell>
          <cell r="R1025">
            <v>0</v>
          </cell>
          <cell r="S1025">
            <v>0</v>
          </cell>
          <cell r="T1025">
            <v>0</v>
          </cell>
          <cell r="U1025">
            <v>0</v>
          </cell>
          <cell r="V1025">
            <v>0</v>
          </cell>
          <cell r="W1025">
            <v>0</v>
          </cell>
          <cell r="X1025">
            <v>0</v>
          </cell>
          <cell r="Y1025">
            <v>0</v>
          </cell>
          <cell r="Z1025">
            <v>384418</v>
          </cell>
          <cell r="AA1025">
            <v>384418</v>
          </cell>
          <cell r="AB1025" t="str">
            <v>ERBJ</v>
          </cell>
          <cell r="AC1025">
            <v>1101</v>
          </cell>
          <cell r="AD1025">
            <v>2</v>
          </cell>
          <cell r="AE1025">
            <v>44254</v>
          </cell>
        </row>
        <row r="1026">
          <cell r="A1026" t="str">
            <v>SMA</v>
          </cell>
          <cell r="B1026">
            <v>6</v>
          </cell>
          <cell r="C1026" t="str">
            <v>DRAG</v>
          </cell>
          <cell r="D1026">
            <v>62</v>
          </cell>
          <cell r="E1026">
            <v>4</v>
          </cell>
          <cell r="F1026" t="str">
            <v>A4</v>
          </cell>
          <cell r="G1026">
            <v>20</v>
          </cell>
          <cell r="H1026">
            <v>6</v>
          </cell>
          <cell r="I1026">
            <v>214177</v>
          </cell>
          <cell r="J1026">
            <v>0</v>
          </cell>
          <cell r="K1026">
            <v>0</v>
          </cell>
          <cell r="L1026">
            <v>573</v>
          </cell>
          <cell r="M1026">
            <v>0</v>
          </cell>
          <cell r="N1026">
            <v>0</v>
          </cell>
          <cell r="O1026">
            <v>1658801</v>
          </cell>
          <cell r="P1026">
            <v>302544</v>
          </cell>
          <cell r="Q1026">
            <v>0</v>
          </cell>
          <cell r="R1026">
            <v>4406</v>
          </cell>
          <cell r="S1026">
            <v>0</v>
          </cell>
          <cell r="T1026">
            <v>63380</v>
          </cell>
          <cell r="U1026">
            <v>0</v>
          </cell>
          <cell r="V1026">
            <v>0</v>
          </cell>
          <cell r="W1026">
            <v>0</v>
          </cell>
          <cell r="X1026">
            <v>0</v>
          </cell>
          <cell r="Y1026">
            <v>0</v>
          </cell>
          <cell r="Z1026">
            <v>1961345</v>
          </cell>
          <cell r="AA1026">
            <v>2029131</v>
          </cell>
          <cell r="AB1026" t="str">
            <v>ERBJ</v>
          </cell>
          <cell r="AC1026">
            <v>1101</v>
          </cell>
          <cell r="AD1026">
            <v>2</v>
          </cell>
          <cell r="AE1026">
            <v>214177</v>
          </cell>
        </row>
        <row r="1027">
          <cell r="A1027" t="str">
            <v>SMA</v>
          </cell>
          <cell r="B1027">
            <v>6</v>
          </cell>
          <cell r="C1027" t="str">
            <v>DRAG</v>
          </cell>
          <cell r="D1027">
            <v>62</v>
          </cell>
          <cell r="E1027">
            <v>4</v>
          </cell>
          <cell r="F1027" t="str">
            <v xml:space="preserve">B </v>
          </cell>
          <cell r="G1027">
            <v>0</v>
          </cell>
          <cell r="H1027">
            <v>1800</v>
          </cell>
          <cell r="I1027">
            <v>178626</v>
          </cell>
          <cell r="J1027">
            <v>0</v>
          </cell>
          <cell r="K1027">
            <v>0</v>
          </cell>
          <cell r="L1027">
            <v>0</v>
          </cell>
          <cell r="M1027">
            <v>0</v>
          </cell>
          <cell r="N1027">
            <v>0</v>
          </cell>
          <cell r="O1027">
            <v>1759429</v>
          </cell>
          <cell r="P1027">
            <v>0</v>
          </cell>
          <cell r="Q1027">
            <v>0</v>
          </cell>
          <cell r="R1027">
            <v>12</v>
          </cell>
          <cell r="S1027">
            <v>0</v>
          </cell>
          <cell r="T1027">
            <v>106530</v>
          </cell>
          <cell r="U1027">
            <v>0</v>
          </cell>
          <cell r="V1027">
            <v>174348</v>
          </cell>
          <cell r="W1027">
            <v>0</v>
          </cell>
          <cell r="X1027">
            <v>0</v>
          </cell>
          <cell r="Y1027">
            <v>0</v>
          </cell>
          <cell r="Z1027">
            <v>1759429</v>
          </cell>
          <cell r="AA1027">
            <v>2040319</v>
          </cell>
          <cell r="AB1027" t="str">
            <v>ERBJ</v>
          </cell>
          <cell r="AC1027">
            <v>1101</v>
          </cell>
          <cell r="AD1027">
            <v>2</v>
          </cell>
          <cell r="AE1027">
            <v>159452</v>
          </cell>
        </row>
        <row r="1028">
          <cell r="A1028" t="str">
            <v>SMA</v>
          </cell>
          <cell r="B1028">
            <v>6</v>
          </cell>
          <cell r="C1028" t="str">
            <v>DRAG</v>
          </cell>
          <cell r="D1028">
            <v>62</v>
          </cell>
          <cell r="E1028">
            <v>5</v>
          </cell>
          <cell r="F1028" t="str">
            <v>A4</v>
          </cell>
          <cell r="G1028">
            <v>21</v>
          </cell>
          <cell r="H1028">
            <v>1</v>
          </cell>
          <cell r="I1028">
            <v>6921</v>
          </cell>
          <cell r="J1028">
            <v>953</v>
          </cell>
          <cell r="K1028">
            <v>5968</v>
          </cell>
          <cell r="L1028">
            <v>36</v>
          </cell>
          <cell r="M1028">
            <v>36</v>
          </cell>
          <cell r="N1028">
            <v>0</v>
          </cell>
          <cell r="O1028">
            <v>97120</v>
          </cell>
          <cell r="P1028">
            <v>24864</v>
          </cell>
          <cell r="Q1028">
            <v>37865</v>
          </cell>
          <cell r="R1028">
            <v>0</v>
          </cell>
          <cell r="S1028">
            <v>0</v>
          </cell>
          <cell r="T1028">
            <v>0</v>
          </cell>
          <cell r="U1028">
            <v>42380</v>
          </cell>
          <cell r="V1028">
            <v>0</v>
          </cell>
          <cell r="W1028">
            <v>9669</v>
          </cell>
          <cell r="X1028">
            <v>0</v>
          </cell>
          <cell r="Y1028">
            <v>0</v>
          </cell>
          <cell r="Z1028">
            <v>169518</v>
          </cell>
          <cell r="AA1028">
            <v>169518</v>
          </cell>
          <cell r="AB1028" t="str">
            <v>ERBJ</v>
          </cell>
          <cell r="AC1028">
            <v>1101</v>
          </cell>
          <cell r="AD1028">
            <v>2</v>
          </cell>
          <cell r="AE1028">
            <v>6921</v>
          </cell>
        </row>
        <row r="1029">
          <cell r="A1029" t="str">
            <v>SMA</v>
          </cell>
          <cell r="B1029">
            <v>6</v>
          </cell>
          <cell r="C1029" t="str">
            <v>DRAG</v>
          </cell>
          <cell r="D1029">
            <v>62</v>
          </cell>
          <cell r="E1029">
            <v>5</v>
          </cell>
          <cell r="F1029" t="str">
            <v>A4</v>
          </cell>
          <cell r="G1029">
            <v>20</v>
          </cell>
          <cell r="H1029">
            <v>4</v>
          </cell>
          <cell r="I1029">
            <v>33421</v>
          </cell>
          <cell r="J1029">
            <v>0</v>
          </cell>
          <cell r="K1029">
            <v>0</v>
          </cell>
          <cell r="L1029">
            <v>162</v>
          </cell>
          <cell r="M1029">
            <v>0</v>
          </cell>
          <cell r="N1029">
            <v>0</v>
          </cell>
          <cell r="O1029">
            <v>383495</v>
          </cell>
          <cell r="P1029">
            <v>126792</v>
          </cell>
          <cell r="Q1029">
            <v>0</v>
          </cell>
          <cell r="R1029">
            <v>0</v>
          </cell>
          <cell r="S1029">
            <v>0</v>
          </cell>
          <cell r="T1029">
            <v>0</v>
          </cell>
          <cell r="U1029">
            <v>127573</v>
          </cell>
          <cell r="V1029">
            <v>0</v>
          </cell>
          <cell r="W1029">
            <v>0</v>
          </cell>
          <cell r="X1029">
            <v>0</v>
          </cell>
          <cell r="Y1029">
            <v>0</v>
          </cell>
          <cell r="Z1029">
            <v>510287</v>
          </cell>
          <cell r="AA1029">
            <v>510287</v>
          </cell>
          <cell r="AB1029" t="str">
            <v>ERBJ</v>
          </cell>
          <cell r="AC1029">
            <v>1101</v>
          </cell>
          <cell r="AD1029">
            <v>2</v>
          </cell>
          <cell r="AE1029">
            <v>33421</v>
          </cell>
        </row>
        <row r="1030">
          <cell r="A1030" t="str">
            <v>SMA</v>
          </cell>
          <cell r="B1030">
            <v>6</v>
          </cell>
          <cell r="C1030" t="str">
            <v>DRAG</v>
          </cell>
          <cell r="D1030">
            <v>62</v>
          </cell>
          <cell r="E1030">
            <v>5</v>
          </cell>
          <cell r="F1030" t="str">
            <v xml:space="preserve">B </v>
          </cell>
          <cell r="G1030">
            <v>0</v>
          </cell>
          <cell r="H1030">
            <v>211</v>
          </cell>
          <cell r="I1030">
            <v>56209</v>
          </cell>
          <cell r="J1030">
            <v>0</v>
          </cell>
          <cell r="K1030">
            <v>0</v>
          </cell>
          <cell r="L1030">
            <v>0</v>
          </cell>
          <cell r="M1030">
            <v>0</v>
          </cell>
          <cell r="N1030">
            <v>0</v>
          </cell>
          <cell r="O1030">
            <v>1065682</v>
          </cell>
          <cell r="P1030">
            <v>0</v>
          </cell>
          <cell r="Q1030">
            <v>0</v>
          </cell>
          <cell r="R1030">
            <v>17582</v>
          </cell>
          <cell r="S1030">
            <v>0</v>
          </cell>
          <cell r="T1030">
            <v>0</v>
          </cell>
          <cell r="U1030">
            <v>188080</v>
          </cell>
          <cell r="V1030">
            <v>188</v>
          </cell>
          <cell r="W1030">
            <v>0</v>
          </cell>
          <cell r="X1030">
            <v>0</v>
          </cell>
          <cell r="Y1030">
            <v>0</v>
          </cell>
          <cell r="Z1030">
            <v>1065682</v>
          </cell>
          <cell r="AA1030">
            <v>1083452</v>
          </cell>
          <cell r="AB1030" t="str">
            <v>ERBJ</v>
          </cell>
          <cell r="AC1030">
            <v>1101</v>
          </cell>
          <cell r="AD1030">
            <v>2</v>
          </cell>
          <cell r="AE1030">
            <v>55035</v>
          </cell>
        </row>
        <row r="1031">
          <cell r="A1031" t="str">
            <v>SMA</v>
          </cell>
          <cell r="B1031">
            <v>6</v>
          </cell>
          <cell r="C1031" t="str">
            <v>DRAG</v>
          </cell>
          <cell r="D1031">
            <v>62</v>
          </cell>
          <cell r="E1031">
            <v>6</v>
          </cell>
          <cell r="F1031" t="str">
            <v xml:space="preserve">B </v>
          </cell>
          <cell r="G1031">
            <v>0</v>
          </cell>
          <cell r="H1031">
            <v>21</v>
          </cell>
          <cell r="I1031">
            <v>234217</v>
          </cell>
          <cell r="J1031">
            <v>0</v>
          </cell>
          <cell r="K1031">
            <v>0</v>
          </cell>
          <cell r="L1031">
            <v>0</v>
          </cell>
          <cell r="M1031">
            <v>0</v>
          </cell>
          <cell r="N1031">
            <v>0</v>
          </cell>
          <cell r="O1031">
            <v>2757514</v>
          </cell>
          <cell r="P1031">
            <v>0</v>
          </cell>
          <cell r="Q1031">
            <v>0</v>
          </cell>
          <cell r="R1031">
            <v>54932</v>
          </cell>
          <cell r="S1031">
            <v>0</v>
          </cell>
          <cell r="T1031">
            <v>0</v>
          </cell>
          <cell r="U1031">
            <v>689378</v>
          </cell>
          <cell r="V1031">
            <v>0</v>
          </cell>
          <cell r="W1031">
            <v>0</v>
          </cell>
          <cell r="X1031">
            <v>0</v>
          </cell>
          <cell r="Y1031">
            <v>0</v>
          </cell>
          <cell r="Z1031">
            <v>2757514</v>
          </cell>
          <cell r="AA1031">
            <v>2812446</v>
          </cell>
          <cell r="AB1031" t="str">
            <v>ERBJ</v>
          </cell>
          <cell r="AC1031">
            <v>1101</v>
          </cell>
          <cell r="AD1031">
            <v>2</v>
          </cell>
          <cell r="AE1031">
            <v>234217</v>
          </cell>
        </row>
        <row r="1032">
          <cell r="A1032" t="str">
            <v>SMA</v>
          </cell>
          <cell r="B1032">
            <v>6</v>
          </cell>
          <cell r="C1032" t="str">
            <v>DRAG</v>
          </cell>
          <cell r="D1032">
            <v>62</v>
          </cell>
          <cell r="E1032">
            <v>7</v>
          </cell>
          <cell r="F1032" t="str">
            <v>A4</v>
          </cell>
          <cell r="G1032">
            <v>22</v>
          </cell>
          <cell r="H1032">
            <v>1</v>
          </cell>
          <cell r="I1032">
            <v>384468</v>
          </cell>
          <cell r="J1032">
            <v>28496</v>
          </cell>
          <cell r="K1032">
            <v>355972</v>
          </cell>
          <cell r="L1032">
            <v>1445</v>
          </cell>
          <cell r="M1032">
            <v>660</v>
          </cell>
          <cell r="N1032">
            <v>708</v>
          </cell>
          <cell r="O1032">
            <v>2282532</v>
          </cell>
          <cell r="P1032">
            <v>1792721</v>
          </cell>
          <cell r="Q1032">
            <v>70704</v>
          </cell>
          <cell r="R1032">
            <v>0</v>
          </cell>
          <cell r="S1032">
            <v>0</v>
          </cell>
          <cell r="T1032">
            <v>0</v>
          </cell>
          <cell r="U1032">
            <v>1045289</v>
          </cell>
          <cell r="V1032">
            <v>0</v>
          </cell>
          <cell r="W1032">
            <v>35200</v>
          </cell>
          <cell r="X1032">
            <v>0</v>
          </cell>
          <cell r="Y1032">
            <v>0</v>
          </cell>
          <cell r="Z1032">
            <v>4181157</v>
          </cell>
          <cell r="AA1032">
            <v>4181157</v>
          </cell>
          <cell r="AB1032" t="str">
            <v>ERBJ</v>
          </cell>
          <cell r="AC1032">
            <v>1101</v>
          </cell>
          <cell r="AD1032">
            <v>2</v>
          </cell>
          <cell r="AE1032">
            <v>384468</v>
          </cell>
        </row>
        <row r="1033">
          <cell r="A1033" t="str">
            <v>SMA</v>
          </cell>
          <cell r="B1033">
            <v>6</v>
          </cell>
          <cell r="C1033" t="str">
            <v>DRAG</v>
          </cell>
          <cell r="D1033">
            <v>62</v>
          </cell>
          <cell r="E1033">
            <v>7</v>
          </cell>
          <cell r="F1033" t="str">
            <v>A4</v>
          </cell>
          <cell r="G1033">
            <v>20</v>
          </cell>
          <cell r="H1033">
            <v>5</v>
          </cell>
          <cell r="I1033">
            <v>435304</v>
          </cell>
          <cell r="J1033">
            <v>0</v>
          </cell>
          <cell r="K1033">
            <v>0</v>
          </cell>
          <cell r="L1033">
            <v>610</v>
          </cell>
          <cell r="M1033">
            <v>0</v>
          </cell>
          <cell r="N1033">
            <v>0</v>
          </cell>
          <cell r="O1033">
            <v>4245667</v>
          </cell>
          <cell r="P1033">
            <v>405040</v>
          </cell>
          <cell r="Q1033">
            <v>86016</v>
          </cell>
          <cell r="R1033">
            <v>0</v>
          </cell>
          <cell r="S1033">
            <v>0</v>
          </cell>
          <cell r="T1033">
            <v>0</v>
          </cell>
          <cell r="U1033">
            <v>1186506</v>
          </cell>
          <cell r="V1033">
            <v>0</v>
          </cell>
          <cell r="W1033">
            <v>9296</v>
          </cell>
          <cell r="X1033">
            <v>0</v>
          </cell>
          <cell r="Y1033">
            <v>0</v>
          </cell>
          <cell r="Z1033">
            <v>4746019</v>
          </cell>
          <cell r="AA1033">
            <v>4746019</v>
          </cell>
          <cell r="AB1033" t="str">
            <v>ERBJ</v>
          </cell>
          <cell r="AC1033">
            <v>1101</v>
          </cell>
          <cell r="AD1033">
            <v>2</v>
          </cell>
          <cell r="AE1033">
            <v>435304</v>
          </cell>
        </row>
        <row r="1034">
          <cell r="A1034" t="str">
            <v>SMA</v>
          </cell>
          <cell r="B1034">
            <v>6</v>
          </cell>
          <cell r="C1034" t="str">
            <v>DRAG</v>
          </cell>
          <cell r="D1034">
            <v>62</v>
          </cell>
          <cell r="E1034">
            <v>7</v>
          </cell>
          <cell r="F1034" t="str">
            <v xml:space="preserve">B </v>
          </cell>
          <cell r="G1034">
            <v>0</v>
          </cell>
          <cell r="H1034">
            <v>2</v>
          </cell>
          <cell r="I1034">
            <v>772</v>
          </cell>
          <cell r="J1034">
            <v>0</v>
          </cell>
          <cell r="K1034">
            <v>0</v>
          </cell>
          <cell r="L1034">
            <v>0</v>
          </cell>
          <cell r="M1034">
            <v>0</v>
          </cell>
          <cell r="N1034">
            <v>0</v>
          </cell>
          <cell r="O1034">
            <v>13660</v>
          </cell>
          <cell r="P1034">
            <v>0</v>
          </cell>
          <cell r="Q1034">
            <v>0</v>
          </cell>
          <cell r="R1034">
            <v>0</v>
          </cell>
          <cell r="S1034">
            <v>0</v>
          </cell>
          <cell r="T1034">
            <v>0</v>
          </cell>
          <cell r="U1034">
            <v>3415</v>
          </cell>
          <cell r="V1034">
            <v>0</v>
          </cell>
          <cell r="W1034">
            <v>0</v>
          </cell>
          <cell r="X1034">
            <v>0</v>
          </cell>
          <cell r="Y1034">
            <v>0</v>
          </cell>
          <cell r="Z1034">
            <v>13660</v>
          </cell>
          <cell r="AA1034">
            <v>13660</v>
          </cell>
          <cell r="AB1034" t="str">
            <v>ERBJ</v>
          </cell>
          <cell r="AC1034">
            <v>1101</v>
          </cell>
          <cell r="AD1034">
            <v>2</v>
          </cell>
          <cell r="AE1034">
            <v>755</v>
          </cell>
        </row>
        <row r="1035">
          <cell r="A1035" t="str">
            <v>SMA</v>
          </cell>
          <cell r="B1035">
            <v>6</v>
          </cell>
          <cell r="C1035" t="str">
            <v>DRAG</v>
          </cell>
          <cell r="D1035">
            <v>62</v>
          </cell>
          <cell r="E1035">
            <v>8</v>
          </cell>
          <cell r="F1035" t="str">
            <v xml:space="preserve">B </v>
          </cell>
          <cell r="G1035">
            <v>0</v>
          </cell>
          <cell r="H1035">
            <v>4</v>
          </cell>
          <cell r="I1035">
            <v>2882</v>
          </cell>
          <cell r="J1035">
            <v>0</v>
          </cell>
          <cell r="K1035">
            <v>0</v>
          </cell>
          <cell r="L1035">
            <v>0</v>
          </cell>
          <cell r="M1035">
            <v>0</v>
          </cell>
          <cell r="N1035">
            <v>0</v>
          </cell>
          <cell r="O1035">
            <v>59998</v>
          </cell>
          <cell r="P1035">
            <v>0</v>
          </cell>
          <cell r="Q1035">
            <v>0</v>
          </cell>
          <cell r="R1035">
            <v>0</v>
          </cell>
          <cell r="S1035">
            <v>0</v>
          </cell>
          <cell r="T1035">
            <v>0</v>
          </cell>
          <cell r="U1035">
            <v>14999</v>
          </cell>
          <cell r="V1035">
            <v>0</v>
          </cell>
          <cell r="W1035">
            <v>0</v>
          </cell>
          <cell r="X1035">
            <v>0</v>
          </cell>
          <cell r="Y1035">
            <v>0</v>
          </cell>
          <cell r="Z1035">
            <v>59998</v>
          </cell>
          <cell r="AA1035">
            <v>59998</v>
          </cell>
          <cell r="AB1035" t="str">
            <v>ERBJ</v>
          </cell>
          <cell r="AC1035">
            <v>1101</v>
          </cell>
          <cell r="AD1035">
            <v>2</v>
          </cell>
          <cell r="AE1035">
            <v>2804</v>
          </cell>
        </row>
        <row r="1036">
          <cell r="A1036" t="str">
            <v>SMA</v>
          </cell>
          <cell r="B1036">
            <v>6</v>
          </cell>
          <cell r="C1036" t="str">
            <v>DRAG</v>
          </cell>
          <cell r="D1036">
            <v>63</v>
          </cell>
          <cell r="E1036">
            <v>1</v>
          </cell>
          <cell r="F1036" t="str">
            <v xml:space="preserve">B </v>
          </cell>
          <cell r="G1036">
            <v>1</v>
          </cell>
          <cell r="H1036">
            <v>10531</v>
          </cell>
          <cell r="I1036">
            <v>216210</v>
          </cell>
          <cell r="J1036">
            <v>0</v>
          </cell>
          <cell r="K1036">
            <v>0</v>
          </cell>
          <cell r="L1036">
            <v>0</v>
          </cell>
          <cell r="M1036">
            <v>0</v>
          </cell>
          <cell r="N1036">
            <v>0</v>
          </cell>
          <cell r="O1036">
            <v>3486326</v>
          </cell>
          <cell r="P1036">
            <v>0</v>
          </cell>
          <cell r="Q1036">
            <v>0</v>
          </cell>
          <cell r="R1036">
            <v>30278</v>
          </cell>
          <cell r="S1036">
            <v>0</v>
          </cell>
          <cell r="T1036">
            <v>243253</v>
          </cell>
          <cell r="U1036">
            <v>0</v>
          </cell>
          <cell r="V1036">
            <v>0</v>
          </cell>
          <cell r="W1036">
            <v>0</v>
          </cell>
          <cell r="X1036">
            <v>0</v>
          </cell>
          <cell r="Y1036">
            <v>521705</v>
          </cell>
          <cell r="Z1036">
            <v>3486326</v>
          </cell>
          <cell r="AA1036">
            <v>4281562</v>
          </cell>
          <cell r="AB1036" t="str">
            <v>ERBE</v>
          </cell>
          <cell r="AC1036">
            <v>1101</v>
          </cell>
          <cell r="AD1036">
            <v>2</v>
          </cell>
          <cell r="AE1036">
            <v>170367</v>
          </cell>
        </row>
        <row r="1037">
          <cell r="A1037" t="str">
            <v>SMA</v>
          </cell>
          <cell r="B1037">
            <v>6</v>
          </cell>
          <cell r="C1037" t="str">
            <v>DRAG</v>
          </cell>
          <cell r="D1037">
            <v>63</v>
          </cell>
          <cell r="E1037">
            <v>1</v>
          </cell>
          <cell r="F1037" t="str">
            <v xml:space="preserve">B </v>
          </cell>
          <cell r="G1037">
            <v>2</v>
          </cell>
          <cell r="H1037">
            <v>5206</v>
          </cell>
          <cell r="I1037">
            <v>211586</v>
          </cell>
          <cell r="J1037">
            <v>0</v>
          </cell>
          <cell r="K1037">
            <v>0</v>
          </cell>
          <cell r="L1037">
            <v>0</v>
          </cell>
          <cell r="M1037">
            <v>0</v>
          </cell>
          <cell r="N1037">
            <v>0</v>
          </cell>
          <cell r="O1037">
            <v>4103721</v>
          </cell>
          <cell r="P1037">
            <v>0</v>
          </cell>
          <cell r="Q1037">
            <v>0</v>
          </cell>
          <cell r="R1037">
            <v>26789</v>
          </cell>
          <cell r="S1037">
            <v>0</v>
          </cell>
          <cell r="T1037">
            <v>50137</v>
          </cell>
          <cell r="U1037">
            <v>697446</v>
          </cell>
          <cell r="V1037">
            <v>0</v>
          </cell>
          <cell r="W1037">
            <v>0</v>
          </cell>
          <cell r="X1037">
            <v>0</v>
          </cell>
          <cell r="Y1037">
            <v>432242</v>
          </cell>
          <cell r="Z1037">
            <v>4103721</v>
          </cell>
          <cell r="AA1037">
            <v>4612889</v>
          </cell>
          <cell r="AB1037" t="str">
            <v>ERBE</v>
          </cell>
          <cell r="AC1037">
            <v>1101</v>
          </cell>
          <cell r="AD1037">
            <v>2</v>
          </cell>
          <cell r="AE1037">
            <v>211519</v>
          </cell>
        </row>
        <row r="1038">
          <cell r="A1038" t="str">
            <v>SMA</v>
          </cell>
          <cell r="B1038">
            <v>6</v>
          </cell>
          <cell r="C1038" t="str">
            <v>DRAG</v>
          </cell>
          <cell r="D1038">
            <v>63</v>
          </cell>
          <cell r="E1038">
            <v>1</v>
          </cell>
          <cell r="F1038" t="str">
            <v xml:space="preserve">B </v>
          </cell>
          <cell r="G1038">
            <v>3</v>
          </cell>
          <cell r="H1038">
            <v>10036</v>
          </cell>
          <cell r="I1038">
            <v>707835</v>
          </cell>
          <cell r="J1038">
            <v>0</v>
          </cell>
          <cell r="K1038">
            <v>0</v>
          </cell>
          <cell r="L1038">
            <v>0</v>
          </cell>
          <cell r="M1038">
            <v>0</v>
          </cell>
          <cell r="N1038">
            <v>0</v>
          </cell>
          <cell r="O1038">
            <v>13728430</v>
          </cell>
          <cell r="P1038">
            <v>0</v>
          </cell>
          <cell r="Q1038">
            <v>0</v>
          </cell>
          <cell r="R1038">
            <v>84867</v>
          </cell>
          <cell r="S1038">
            <v>0</v>
          </cell>
          <cell r="T1038">
            <v>129560</v>
          </cell>
          <cell r="U1038">
            <v>2333837</v>
          </cell>
          <cell r="V1038">
            <v>0</v>
          </cell>
          <cell r="W1038">
            <v>0</v>
          </cell>
          <cell r="X1038">
            <v>0</v>
          </cell>
          <cell r="Y1038">
            <v>1336755</v>
          </cell>
          <cell r="Z1038">
            <v>13728430</v>
          </cell>
          <cell r="AA1038">
            <v>15279612</v>
          </cell>
          <cell r="AB1038" t="str">
            <v>ERBE</v>
          </cell>
          <cell r="AC1038">
            <v>1101</v>
          </cell>
          <cell r="AD1038">
            <v>2</v>
          </cell>
          <cell r="AE1038">
            <v>706401</v>
          </cell>
        </row>
        <row r="1039">
          <cell r="A1039" t="str">
            <v>SMA</v>
          </cell>
          <cell r="B1039">
            <v>6</v>
          </cell>
          <cell r="C1039" t="str">
            <v>DRAG</v>
          </cell>
          <cell r="D1039">
            <v>63</v>
          </cell>
          <cell r="E1039">
            <v>1</v>
          </cell>
          <cell r="F1039" t="str">
            <v xml:space="preserve">B </v>
          </cell>
          <cell r="G1039">
            <v>4</v>
          </cell>
          <cell r="H1039">
            <v>2015</v>
          </cell>
          <cell r="I1039">
            <v>239896</v>
          </cell>
          <cell r="J1039">
            <v>0</v>
          </cell>
          <cell r="K1039">
            <v>0</v>
          </cell>
          <cell r="L1039">
            <v>0</v>
          </cell>
          <cell r="M1039">
            <v>0</v>
          </cell>
          <cell r="N1039">
            <v>0</v>
          </cell>
          <cell r="O1039">
            <v>4653458</v>
          </cell>
          <cell r="P1039">
            <v>0</v>
          </cell>
          <cell r="Q1039">
            <v>0</v>
          </cell>
          <cell r="R1039">
            <v>37844</v>
          </cell>
          <cell r="S1039">
            <v>0</v>
          </cell>
          <cell r="T1039">
            <v>68396</v>
          </cell>
          <cell r="U1039">
            <v>791108</v>
          </cell>
          <cell r="V1039">
            <v>0</v>
          </cell>
          <cell r="W1039">
            <v>0</v>
          </cell>
          <cell r="X1039">
            <v>0</v>
          </cell>
          <cell r="Y1039">
            <v>343053</v>
          </cell>
          <cell r="Z1039">
            <v>4653458</v>
          </cell>
          <cell r="AA1039">
            <v>5102751</v>
          </cell>
          <cell r="AB1039" t="str">
            <v>ERBE</v>
          </cell>
          <cell r="AC1039">
            <v>1101</v>
          </cell>
          <cell r="AD1039">
            <v>2</v>
          </cell>
          <cell r="AE1039">
            <v>239896</v>
          </cell>
        </row>
        <row r="1040">
          <cell r="A1040" t="str">
            <v>SMA</v>
          </cell>
          <cell r="B1040">
            <v>6</v>
          </cell>
          <cell r="C1040" t="str">
            <v>DRAG</v>
          </cell>
          <cell r="D1040">
            <v>63</v>
          </cell>
          <cell r="E1040">
            <v>1</v>
          </cell>
          <cell r="F1040" t="str">
            <v xml:space="preserve">B </v>
          </cell>
          <cell r="G1040">
            <v>5</v>
          </cell>
          <cell r="H1040">
            <v>488</v>
          </cell>
          <cell r="I1040">
            <v>82948</v>
          </cell>
          <cell r="J1040">
            <v>0</v>
          </cell>
          <cell r="K1040">
            <v>0</v>
          </cell>
          <cell r="L1040">
            <v>0</v>
          </cell>
          <cell r="M1040">
            <v>0</v>
          </cell>
          <cell r="N1040">
            <v>0</v>
          </cell>
          <cell r="O1040">
            <v>1609013</v>
          </cell>
          <cell r="P1040">
            <v>0</v>
          </cell>
          <cell r="Q1040">
            <v>0</v>
          </cell>
          <cell r="R1040">
            <v>15504</v>
          </cell>
          <cell r="S1040">
            <v>0</v>
          </cell>
          <cell r="T1040">
            <v>52124</v>
          </cell>
          <cell r="U1040">
            <v>273539</v>
          </cell>
          <cell r="V1040">
            <v>0</v>
          </cell>
          <cell r="W1040">
            <v>0</v>
          </cell>
          <cell r="X1040">
            <v>0</v>
          </cell>
          <cell r="Y1040">
            <v>141561</v>
          </cell>
          <cell r="Z1040">
            <v>1609013</v>
          </cell>
          <cell r="AA1040">
            <v>1818202</v>
          </cell>
          <cell r="AB1040" t="str">
            <v>ERBE</v>
          </cell>
          <cell r="AC1040">
            <v>1101</v>
          </cell>
          <cell r="AD1040">
            <v>2</v>
          </cell>
          <cell r="AE1040">
            <v>82948</v>
          </cell>
        </row>
        <row r="1041">
          <cell r="A1041" t="str">
            <v>SMA</v>
          </cell>
          <cell r="B1041">
            <v>6</v>
          </cell>
          <cell r="C1041" t="str">
            <v>DRAG</v>
          </cell>
          <cell r="D1041">
            <v>63</v>
          </cell>
          <cell r="E1041">
            <v>1</v>
          </cell>
          <cell r="F1041" t="str">
            <v xml:space="preserve">B </v>
          </cell>
          <cell r="G1041">
            <v>6</v>
          </cell>
          <cell r="H1041">
            <v>340</v>
          </cell>
          <cell r="I1041">
            <v>79946</v>
          </cell>
          <cell r="J1041">
            <v>0</v>
          </cell>
          <cell r="K1041">
            <v>0</v>
          </cell>
          <cell r="L1041">
            <v>0</v>
          </cell>
          <cell r="M1041">
            <v>0</v>
          </cell>
          <cell r="N1041">
            <v>0</v>
          </cell>
          <cell r="O1041">
            <v>1551355</v>
          </cell>
          <cell r="P1041">
            <v>0</v>
          </cell>
          <cell r="Q1041">
            <v>0</v>
          </cell>
          <cell r="R1041">
            <v>15330</v>
          </cell>
          <cell r="S1041">
            <v>0</v>
          </cell>
          <cell r="T1041">
            <v>37342</v>
          </cell>
          <cell r="U1041">
            <v>263805</v>
          </cell>
          <cell r="V1041">
            <v>0</v>
          </cell>
          <cell r="W1041">
            <v>0</v>
          </cell>
          <cell r="X1041">
            <v>0</v>
          </cell>
          <cell r="Y1041">
            <v>102081</v>
          </cell>
          <cell r="Z1041">
            <v>1551355</v>
          </cell>
          <cell r="AA1041">
            <v>1706108</v>
          </cell>
          <cell r="AB1041" t="str">
            <v>ERBE</v>
          </cell>
          <cell r="AC1041">
            <v>1101</v>
          </cell>
          <cell r="AD1041">
            <v>2</v>
          </cell>
          <cell r="AE1041">
            <v>79946</v>
          </cell>
        </row>
        <row r="1042">
          <cell r="A1042" t="str">
            <v>SMA</v>
          </cell>
          <cell r="B1042">
            <v>6</v>
          </cell>
          <cell r="C1042" t="str">
            <v>DRAG</v>
          </cell>
          <cell r="D1042">
            <v>63</v>
          </cell>
          <cell r="E1042">
            <v>1</v>
          </cell>
          <cell r="F1042" t="str">
            <v xml:space="preserve">B </v>
          </cell>
          <cell r="G1042">
            <v>7</v>
          </cell>
          <cell r="H1042">
            <v>64</v>
          </cell>
          <cell r="I1042">
            <v>21536</v>
          </cell>
          <cell r="J1042">
            <v>0</v>
          </cell>
          <cell r="K1042">
            <v>0</v>
          </cell>
          <cell r="L1042">
            <v>0</v>
          </cell>
          <cell r="M1042">
            <v>0</v>
          </cell>
          <cell r="N1042">
            <v>0</v>
          </cell>
          <cell r="O1042">
            <v>433405</v>
          </cell>
          <cell r="P1042">
            <v>0</v>
          </cell>
          <cell r="Q1042">
            <v>0</v>
          </cell>
          <cell r="R1042">
            <v>5569</v>
          </cell>
          <cell r="S1042">
            <v>0</v>
          </cell>
          <cell r="T1042">
            <v>6589</v>
          </cell>
          <cell r="U1042">
            <v>86700</v>
          </cell>
          <cell r="V1042">
            <v>0</v>
          </cell>
          <cell r="W1042">
            <v>0</v>
          </cell>
          <cell r="X1042">
            <v>0</v>
          </cell>
          <cell r="Y1042">
            <v>26573</v>
          </cell>
          <cell r="Z1042">
            <v>433405</v>
          </cell>
          <cell r="AA1042">
            <v>472136</v>
          </cell>
          <cell r="AB1042" t="str">
            <v>ERBE</v>
          </cell>
          <cell r="AC1042">
            <v>1101</v>
          </cell>
          <cell r="AD1042">
            <v>2</v>
          </cell>
          <cell r="AE1042">
            <v>21536</v>
          </cell>
        </row>
        <row r="1043">
          <cell r="A1043" t="str">
            <v>SMA</v>
          </cell>
          <cell r="B1043">
            <v>6</v>
          </cell>
          <cell r="C1043" t="str">
            <v>DRAG</v>
          </cell>
          <cell r="D1043">
            <v>63</v>
          </cell>
          <cell r="E1043">
            <v>1</v>
          </cell>
          <cell r="F1043" t="str">
            <v xml:space="preserve">B </v>
          </cell>
          <cell r="G1043">
            <v>8</v>
          </cell>
          <cell r="H1043">
            <v>24</v>
          </cell>
          <cell r="I1043">
            <v>9535</v>
          </cell>
          <cell r="J1043">
            <v>0</v>
          </cell>
          <cell r="K1043">
            <v>0</v>
          </cell>
          <cell r="L1043">
            <v>0</v>
          </cell>
          <cell r="M1043">
            <v>0</v>
          </cell>
          <cell r="N1043">
            <v>0</v>
          </cell>
          <cell r="O1043">
            <v>192924</v>
          </cell>
          <cell r="P1043">
            <v>0</v>
          </cell>
          <cell r="Q1043">
            <v>0</v>
          </cell>
          <cell r="R1043">
            <v>1843</v>
          </cell>
          <cell r="S1043">
            <v>0</v>
          </cell>
          <cell r="T1043">
            <v>34906</v>
          </cell>
          <cell r="U1043">
            <v>38591</v>
          </cell>
          <cell r="V1043">
            <v>0</v>
          </cell>
          <cell r="W1043">
            <v>0</v>
          </cell>
          <cell r="X1043">
            <v>0</v>
          </cell>
          <cell r="Y1043">
            <v>7578</v>
          </cell>
          <cell r="Z1043">
            <v>192924</v>
          </cell>
          <cell r="AA1043">
            <v>237251</v>
          </cell>
          <cell r="AB1043" t="str">
            <v>ERBE</v>
          </cell>
          <cell r="AC1043">
            <v>1101</v>
          </cell>
          <cell r="AD1043">
            <v>2</v>
          </cell>
          <cell r="AE1043">
            <v>9535</v>
          </cell>
        </row>
        <row r="1044">
          <cell r="A1044" t="str">
            <v>SMA</v>
          </cell>
          <cell r="B1044">
            <v>6</v>
          </cell>
          <cell r="C1044" t="str">
            <v>DRAG</v>
          </cell>
          <cell r="D1044">
            <v>63</v>
          </cell>
          <cell r="E1044">
            <v>1</v>
          </cell>
          <cell r="F1044" t="str">
            <v xml:space="preserve">B </v>
          </cell>
          <cell r="G1044">
            <v>9</v>
          </cell>
          <cell r="H1044">
            <v>28</v>
          </cell>
          <cell r="I1044">
            <v>17305</v>
          </cell>
          <cell r="J1044">
            <v>0</v>
          </cell>
          <cell r="K1044">
            <v>0</v>
          </cell>
          <cell r="L1044">
            <v>0</v>
          </cell>
          <cell r="M1044">
            <v>0</v>
          </cell>
          <cell r="N1044">
            <v>0</v>
          </cell>
          <cell r="O1044">
            <v>371418</v>
          </cell>
          <cell r="P1044">
            <v>0</v>
          </cell>
          <cell r="Q1044">
            <v>0</v>
          </cell>
          <cell r="R1044">
            <v>3898</v>
          </cell>
          <cell r="S1044">
            <v>0</v>
          </cell>
          <cell r="T1044">
            <v>16598</v>
          </cell>
          <cell r="U1044">
            <v>92872</v>
          </cell>
          <cell r="V1044">
            <v>0</v>
          </cell>
          <cell r="W1044">
            <v>0</v>
          </cell>
          <cell r="X1044">
            <v>0</v>
          </cell>
          <cell r="Y1044">
            <v>17183</v>
          </cell>
          <cell r="Z1044">
            <v>371418</v>
          </cell>
          <cell r="AA1044">
            <v>409097</v>
          </cell>
          <cell r="AB1044" t="str">
            <v>ERBE</v>
          </cell>
          <cell r="AC1044">
            <v>1101</v>
          </cell>
          <cell r="AD1044">
            <v>2</v>
          </cell>
          <cell r="AE1044">
            <v>17305</v>
          </cell>
        </row>
        <row r="1045">
          <cell r="A1045" t="str">
            <v>SMA</v>
          </cell>
          <cell r="B1045">
            <v>6</v>
          </cell>
          <cell r="C1045" t="str">
            <v>DRAG</v>
          </cell>
          <cell r="D1045">
            <v>63</v>
          </cell>
          <cell r="E1045">
            <v>1</v>
          </cell>
          <cell r="F1045" t="str">
            <v xml:space="preserve">B </v>
          </cell>
          <cell r="G1045">
            <v>10</v>
          </cell>
          <cell r="H1045">
            <v>11</v>
          </cell>
          <cell r="I1045">
            <v>25570</v>
          </cell>
          <cell r="J1045">
            <v>0</v>
          </cell>
          <cell r="K1045">
            <v>0</v>
          </cell>
          <cell r="L1045">
            <v>0</v>
          </cell>
          <cell r="M1045">
            <v>0</v>
          </cell>
          <cell r="N1045">
            <v>0</v>
          </cell>
          <cell r="O1045">
            <v>548757</v>
          </cell>
          <cell r="P1045">
            <v>0</v>
          </cell>
          <cell r="Q1045">
            <v>0</v>
          </cell>
          <cell r="R1045">
            <v>1431</v>
          </cell>
          <cell r="S1045">
            <v>0</v>
          </cell>
          <cell r="T1045">
            <v>1880</v>
          </cell>
          <cell r="U1045">
            <v>137198</v>
          </cell>
          <cell r="V1045">
            <v>0</v>
          </cell>
          <cell r="W1045">
            <v>0</v>
          </cell>
          <cell r="X1045">
            <v>0</v>
          </cell>
          <cell r="Y1045">
            <v>7524</v>
          </cell>
          <cell r="Z1045">
            <v>548757</v>
          </cell>
          <cell r="AA1045">
            <v>559592</v>
          </cell>
          <cell r="AB1045" t="str">
            <v>ERBE</v>
          </cell>
          <cell r="AC1045">
            <v>1101</v>
          </cell>
          <cell r="AD1045">
            <v>2</v>
          </cell>
          <cell r="AE1045">
            <v>25570</v>
          </cell>
        </row>
        <row r="1046">
          <cell r="A1046" t="str">
            <v>SMA</v>
          </cell>
          <cell r="B1046">
            <v>6</v>
          </cell>
          <cell r="C1046" t="str">
            <v>DRAG</v>
          </cell>
          <cell r="D1046">
            <v>63</v>
          </cell>
          <cell r="E1046">
            <v>1</v>
          </cell>
          <cell r="F1046" t="str">
            <v xml:space="preserve">B </v>
          </cell>
          <cell r="G1046">
            <v>11</v>
          </cell>
          <cell r="H1046">
            <v>2403</v>
          </cell>
          <cell r="I1046">
            <v>51727</v>
          </cell>
          <cell r="J1046">
            <v>0</v>
          </cell>
          <cell r="K1046">
            <v>0</v>
          </cell>
          <cell r="L1046">
            <v>0</v>
          </cell>
          <cell r="M1046">
            <v>0</v>
          </cell>
          <cell r="N1046">
            <v>0</v>
          </cell>
          <cell r="O1046">
            <v>291625</v>
          </cell>
          <cell r="P1046">
            <v>0</v>
          </cell>
          <cell r="Q1046">
            <v>0</v>
          </cell>
          <cell r="R1046">
            <v>2811</v>
          </cell>
          <cell r="S1046">
            <v>0</v>
          </cell>
          <cell r="T1046">
            <v>17720</v>
          </cell>
          <cell r="U1046">
            <v>0</v>
          </cell>
          <cell r="V1046">
            <v>0</v>
          </cell>
          <cell r="W1046">
            <v>0</v>
          </cell>
          <cell r="X1046">
            <v>0</v>
          </cell>
          <cell r="Y1046">
            <v>85919</v>
          </cell>
          <cell r="Z1046">
            <v>291625</v>
          </cell>
          <cell r="AA1046">
            <v>398075</v>
          </cell>
          <cell r="AB1046" t="str">
            <v>ERBE</v>
          </cell>
          <cell r="AC1046">
            <v>1101</v>
          </cell>
          <cell r="AD1046">
            <v>2</v>
          </cell>
          <cell r="AE1046">
            <v>38302</v>
          </cell>
        </row>
        <row r="1047">
          <cell r="A1047" t="str">
            <v>SMA</v>
          </cell>
          <cell r="B1047">
            <v>6</v>
          </cell>
          <cell r="C1047" t="str">
            <v>DRAG</v>
          </cell>
          <cell r="D1047">
            <v>63</v>
          </cell>
          <cell r="E1047">
            <v>1</v>
          </cell>
          <cell r="F1047" t="str">
            <v xml:space="preserve">B </v>
          </cell>
          <cell r="G1047">
            <v>12</v>
          </cell>
          <cell r="H1047">
            <v>2044</v>
          </cell>
          <cell r="I1047">
            <v>112957</v>
          </cell>
          <cell r="J1047">
            <v>0</v>
          </cell>
          <cell r="K1047">
            <v>0</v>
          </cell>
          <cell r="L1047">
            <v>0</v>
          </cell>
          <cell r="M1047">
            <v>0</v>
          </cell>
          <cell r="N1047">
            <v>0</v>
          </cell>
          <cell r="O1047">
            <v>1017628</v>
          </cell>
          <cell r="P1047">
            <v>0</v>
          </cell>
          <cell r="Q1047">
            <v>0</v>
          </cell>
          <cell r="R1047">
            <v>7979</v>
          </cell>
          <cell r="S1047">
            <v>0</v>
          </cell>
          <cell r="T1047">
            <v>27069</v>
          </cell>
          <cell r="U1047">
            <v>173095</v>
          </cell>
          <cell r="V1047">
            <v>0</v>
          </cell>
          <cell r="W1047">
            <v>0</v>
          </cell>
          <cell r="X1047">
            <v>0</v>
          </cell>
          <cell r="Y1047">
            <v>172848</v>
          </cell>
          <cell r="Z1047">
            <v>1017628</v>
          </cell>
          <cell r="AA1047">
            <v>1225524</v>
          </cell>
          <cell r="AB1047" t="str">
            <v>ERBE</v>
          </cell>
          <cell r="AC1047">
            <v>1101</v>
          </cell>
          <cell r="AD1047">
            <v>2</v>
          </cell>
          <cell r="AE1047">
            <v>112957</v>
          </cell>
        </row>
        <row r="1048">
          <cell r="A1048" t="str">
            <v>SMA</v>
          </cell>
          <cell r="B1048">
            <v>6</v>
          </cell>
          <cell r="C1048" t="str">
            <v>DRAG</v>
          </cell>
          <cell r="D1048">
            <v>63</v>
          </cell>
          <cell r="E1048">
            <v>1</v>
          </cell>
          <cell r="F1048" t="str">
            <v xml:space="preserve">B </v>
          </cell>
          <cell r="G1048">
            <v>13</v>
          </cell>
          <cell r="H1048">
            <v>114</v>
          </cell>
          <cell r="I1048">
            <v>12894</v>
          </cell>
          <cell r="J1048">
            <v>0</v>
          </cell>
          <cell r="K1048">
            <v>0</v>
          </cell>
          <cell r="L1048">
            <v>0</v>
          </cell>
          <cell r="M1048">
            <v>0</v>
          </cell>
          <cell r="N1048">
            <v>0</v>
          </cell>
          <cell r="O1048">
            <v>151563</v>
          </cell>
          <cell r="P1048">
            <v>0</v>
          </cell>
          <cell r="Q1048">
            <v>0</v>
          </cell>
          <cell r="R1048">
            <v>1625</v>
          </cell>
          <cell r="S1048">
            <v>0</v>
          </cell>
          <cell r="T1048">
            <v>5243</v>
          </cell>
          <cell r="U1048">
            <v>25768</v>
          </cell>
          <cell r="V1048">
            <v>0</v>
          </cell>
          <cell r="W1048">
            <v>0</v>
          </cell>
          <cell r="X1048">
            <v>0</v>
          </cell>
          <cell r="Y1048">
            <v>16724</v>
          </cell>
          <cell r="Z1048">
            <v>151563</v>
          </cell>
          <cell r="AA1048">
            <v>175155</v>
          </cell>
          <cell r="AB1048" t="str">
            <v>ERBE</v>
          </cell>
          <cell r="AC1048">
            <v>1101</v>
          </cell>
          <cell r="AD1048">
            <v>2</v>
          </cell>
          <cell r="AE1048">
            <v>12894</v>
          </cell>
        </row>
        <row r="1049">
          <cell r="A1049" t="str">
            <v>SMA</v>
          </cell>
          <cell r="B1049">
            <v>6</v>
          </cell>
          <cell r="C1049" t="str">
            <v>DRAG</v>
          </cell>
          <cell r="D1049">
            <v>63</v>
          </cell>
          <cell r="E1049">
            <v>1</v>
          </cell>
          <cell r="F1049" t="str">
            <v xml:space="preserve">B </v>
          </cell>
          <cell r="G1049">
            <v>14</v>
          </cell>
          <cell r="H1049">
            <v>10</v>
          </cell>
          <cell r="I1049">
            <v>1492</v>
          </cell>
          <cell r="J1049">
            <v>0</v>
          </cell>
          <cell r="K1049">
            <v>0</v>
          </cell>
          <cell r="L1049">
            <v>0</v>
          </cell>
          <cell r="M1049">
            <v>0</v>
          </cell>
          <cell r="N1049">
            <v>0</v>
          </cell>
          <cell r="O1049">
            <v>18943</v>
          </cell>
          <cell r="P1049">
            <v>0</v>
          </cell>
          <cell r="Q1049">
            <v>0</v>
          </cell>
          <cell r="R1049">
            <v>104</v>
          </cell>
          <cell r="S1049">
            <v>0</v>
          </cell>
          <cell r="T1049">
            <v>0</v>
          </cell>
          <cell r="U1049">
            <v>3221</v>
          </cell>
          <cell r="V1049">
            <v>0</v>
          </cell>
          <cell r="W1049">
            <v>0</v>
          </cell>
          <cell r="X1049">
            <v>0</v>
          </cell>
          <cell r="Y1049">
            <v>2100</v>
          </cell>
          <cell r="Z1049">
            <v>18943</v>
          </cell>
          <cell r="AA1049">
            <v>21147</v>
          </cell>
          <cell r="AB1049" t="str">
            <v>ERBE</v>
          </cell>
          <cell r="AC1049">
            <v>1101</v>
          </cell>
          <cell r="AD1049">
            <v>2</v>
          </cell>
          <cell r="AE1049">
            <v>1492</v>
          </cell>
        </row>
        <row r="1050">
          <cell r="A1050" t="str">
            <v>SMA</v>
          </cell>
          <cell r="B1050">
            <v>6</v>
          </cell>
          <cell r="C1050" t="str">
            <v>DRAG</v>
          </cell>
          <cell r="D1050">
            <v>63</v>
          </cell>
          <cell r="E1050">
            <v>1</v>
          </cell>
          <cell r="F1050" t="str">
            <v xml:space="preserve">B </v>
          </cell>
          <cell r="G1050">
            <v>15</v>
          </cell>
          <cell r="H1050">
            <v>27</v>
          </cell>
          <cell r="I1050">
            <v>26111</v>
          </cell>
          <cell r="J1050">
            <v>0</v>
          </cell>
          <cell r="K1050">
            <v>0</v>
          </cell>
          <cell r="L1050">
            <v>0</v>
          </cell>
          <cell r="M1050">
            <v>0</v>
          </cell>
          <cell r="N1050">
            <v>0</v>
          </cell>
          <cell r="O1050">
            <v>526879</v>
          </cell>
          <cell r="P1050">
            <v>0</v>
          </cell>
          <cell r="Q1050">
            <v>0</v>
          </cell>
          <cell r="R1050">
            <v>675</v>
          </cell>
          <cell r="S1050">
            <v>0</v>
          </cell>
          <cell r="T1050">
            <v>5875</v>
          </cell>
          <cell r="U1050">
            <v>126530</v>
          </cell>
          <cell r="V1050">
            <v>0</v>
          </cell>
          <cell r="W1050">
            <v>0</v>
          </cell>
          <cell r="X1050">
            <v>0</v>
          </cell>
          <cell r="Y1050">
            <v>4140</v>
          </cell>
          <cell r="Z1050">
            <v>526879</v>
          </cell>
          <cell r="AA1050">
            <v>537569</v>
          </cell>
          <cell r="AB1050" t="str">
            <v>ERBE</v>
          </cell>
          <cell r="AC1050">
            <v>1101</v>
          </cell>
          <cell r="AD1050">
            <v>2</v>
          </cell>
          <cell r="AE1050">
            <v>26111</v>
          </cell>
        </row>
        <row r="1051">
          <cell r="A1051" t="str">
            <v>SMA</v>
          </cell>
          <cell r="B1051">
            <v>6</v>
          </cell>
          <cell r="C1051" t="str">
            <v>DRAG</v>
          </cell>
          <cell r="D1051">
            <v>63</v>
          </cell>
          <cell r="E1051">
            <v>2</v>
          </cell>
          <cell r="F1051" t="str">
            <v>A4</v>
          </cell>
          <cell r="G1051">
            <v>21</v>
          </cell>
          <cell r="H1051">
            <v>1</v>
          </cell>
          <cell r="I1051">
            <v>4874</v>
          </cell>
          <cell r="J1051">
            <v>-10763</v>
          </cell>
          <cell r="K1051">
            <v>15637</v>
          </cell>
          <cell r="L1051">
            <v>260</v>
          </cell>
          <cell r="M1051">
            <v>260</v>
          </cell>
          <cell r="N1051">
            <v>0</v>
          </cell>
          <cell r="O1051">
            <v>-560650</v>
          </cell>
          <cell r="P1051">
            <v>179573</v>
          </cell>
          <cell r="Q1051">
            <v>13854</v>
          </cell>
          <cell r="R1051">
            <v>0</v>
          </cell>
          <cell r="S1051">
            <v>0</v>
          </cell>
          <cell r="T1051">
            <v>0</v>
          </cell>
          <cell r="U1051">
            <v>-91806</v>
          </cell>
          <cell r="V1051">
            <v>0</v>
          </cell>
          <cell r="W1051">
            <v>0</v>
          </cell>
          <cell r="X1051">
            <v>0</v>
          </cell>
          <cell r="Y1051">
            <v>0</v>
          </cell>
          <cell r="Z1051">
            <v>-367223</v>
          </cell>
          <cell r="AA1051">
            <v>-367223</v>
          </cell>
          <cell r="AB1051" t="str">
            <v>ERBE</v>
          </cell>
          <cell r="AC1051">
            <v>1101</v>
          </cell>
          <cell r="AD1051">
            <v>2</v>
          </cell>
          <cell r="AE1051">
            <v>4874</v>
          </cell>
        </row>
        <row r="1052">
          <cell r="A1052" t="str">
            <v>SMA</v>
          </cell>
          <cell r="B1052">
            <v>6</v>
          </cell>
          <cell r="C1052" t="str">
            <v>DRAG</v>
          </cell>
          <cell r="D1052">
            <v>63</v>
          </cell>
          <cell r="E1052">
            <v>2</v>
          </cell>
          <cell r="F1052" t="str">
            <v>A4</v>
          </cell>
          <cell r="G1052">
            <v>20</v>
          </cell>
          <cell r="H1052">
            <v>18</v>
          </cell>
          <cell r="I1052">
            <v>374577</v>
          </cell>
          <cell r="J1052">
            <v>0</v>
          </cell>
          <cell r="K1052">
            <v>0</v>
          </cell>
          <cell r="L1052">
            <v>1704</v>
          </cell>
          <cell r="M1052">
            <v>0</v>
          </cell>
          <cell r="N1052">
            <v>0</v>
          </cell>
          <cell r="O1052">
            <v>4298148</v>
          </cell>
          <cell r="P1052">
            <v>1333664</v>
          </cell>
          <cell r="Q1052">
            <v>517676</v>
          </cell>
          <cell r="R1052">
            <v>27242</v>
          </cell>
          <cell r="S1052">
            <v>0</v>
          </cell>
          <cell r="T1052">
            <v>410654</v>
          </cell>
          <cell r="U1052">
            <v>1591966</v>
          </cell>
          <cell r="V1052">
            <v>0</v>
          </cell>
          <cell r="W1052">
            <v>218364</v>
          </cell>
          <cell r="X1052">
            <v>0</v>
          </cell>
          <cell r="Y1052">
            <v>23524</v>
          </cell>
          <cell r="Z1052">
            <v>6367852</v>
          </cell>
          <cell r="AA1052">
            <v>6829272</v>
          </cell>
          <cell r="AB1052" t="str">
            <v>ERBE</v>
          </cell>
          <cell r="AC1052">
            <v>1101</v>
          </cell>
          <cell r="AD1052">
            <v>2</v>
          </cell>
          <cell r="AE1052">
            <v>374577</v>
          </cell>
        </row>
        <row r="1053">
          <cell r="A1053" t="str">
            <v>SMA</v>
          </cell>
          <cell r="B1053">
            <v>6</v>
          </cell>
          <cell r="C1053" t="str">
            <v>DRAG</v>
          </cell>
          <cell r="D1053">
            <v>63</v>
          </cell>
          <cell r="E1053">
            <v>2</v>
          </cell>
          <cell r="F1053" t="str">
            <v xml:space="preserve">B </v>
          </cell>
          <cell r="G1053">
            <v>0</v>
          </cell>
          <cell r="H1053">
            <v>198</v>
          </cell>
          <cell r="I1053">
            <v>92081</v>
          </cell>
          <cell r="J1053">
            <v>0</v>
          </cell>
          <cell r="K1053">
            <v>0</v>
          </cell>
          <cell r="L1053">
            <v>0</v>
          </cell>
          <cell r="M1053">
            <v>0</v>
          </cell>
          <cell r="N1053">
            <v>0</v>
          </cell>
          <cell r="O1053">
            <v>1919026</v>
          </cell>
          <cell r="P1053">
            <v>0</v>
          </cell>
          <cell r="Q1053">
            <v>0</v>
          </cell>
          <cell r="R1053">
            <v>25600</v>
          </cell>
          <cell r="S1053">
            <v>0</v>
          </cell>
          <cell r="T1053">
            <v>107319</v>
          </cell>
          <cell r="U1053">
            <v>466313</v>
          </cell>
          <cell r="V1053">
            <v>0</v>
          </cell>
          <cell r="W1053">
            <v>0</v>
          </cell>
          <cell r="X1053">
            <v>0</v>
          </cell>
          <cell r="Y1053">
            <v>107741</v>
          </cell>
          <cell r="Z1053">
            <v>1919026</v>
          </cell>
          <cell r="AA1053">
            <v>2159686</v>
          </cell>
          <cell r="AB1053" t="str">
            <v>ERBE</v>
          </cell>
          <cell r="AC1053">
            <v>1101</v>
          </cell>
          <cell r="AD1053">
            <v>2</v>
          </cell>
          <cell r="AE1053">
            <v>88924</v>
          </cell>
        </row>
        <row r="1054">
          <cell r="A1054" t="str">
            <v>SMA</v>
          </cell>
          <cell r="B1054">
            <v>6</v>
          </cell>
          <cell r="C1054" t="str">
            <v>DRAG</v>
          </cell>
          <cell r="D1054">
            <v>63</v>
          </cell>
          <cell r="E1054">
            <v>3</v>
          </cell>
          <cell r="F1054" t="str">
            <v>A4</v>
          </cell>
          <cell r="G1054">
            <v>21</v>
          </cell>
          <cell r="H1054">
            <v>1</v>
          </cell>
          <cell r="I1054">
            <v>6678</v>
          </cell>
          <cell r="J1054">
            <v>212</v>
          </cell>
          <cell r="K1054">
            <v>6466</v>
          </cell>
          <cell r="L1054">
            <v>52</v>
          </cell>
          <cell r="M1054">
            <v>52</v>
          </cell>
          <cell r="N1054">
            <v>0</v>
          </cell>
          <cell r="O1054">
            <v>54785</v>
          </cell>
          <cell r="P1054">
            <v>35915</v>
          </cell>
          <cell r="Q1054">
            <v>0</v>
          </cell>
          <cell r="R1054">
            <v>0</v>
          </cell>
          <cell r="S1054">
            <v>0</v>
          </cell>
          <cell r="T1054">
            <v>0</v>
          </cell>
          <cell r="U1054">
            <v>22675</v>
          </cell>
          <cell r="V1054">
            <v>0</v>
          </cell>
          <cell r="W1054">
            <v>0</v>
          </cell>
          <cell r="X1054">
            <v>0</v>
          </cell>
          <cell r="Y1054">
            <v>1892</v>
          </cell>
          <cell r="Z1054">
            <v>90700</v>
          </cell>
          <cell r="AA1054">
            <v>92592</v>
          </cell>
          <cell r="AB1054" t="str">
            <v>ERBE</v>
          </cell>
          <cell r="AC1054">
            <v>1101</v>
          </cell>
          <cell r="AD1054">
            <v>2</v>
          </cell>
          <cell r="AE1054">
            <v>6678</v>
          </cell>
        </row>
        <row r="1055">
          <cell r="A1055" t="str">
            <v>SMA</v>
          </cell>
          <cell r="B1055">
            <v>6</v>
          </cell>
          <cell r="C1055" t="str">
            <v>DRAG</v>
          </cell>
          <cell r="D1055">
            <v>63</v>
          </cell>
          <cell r="E1055">
            <v>3</v>
          </cell>
          <cell r="F1055" t="str">
            <v>A4</v>
          </cell>
          <cell r="G1055">
            <v>20</v>
          </cell>
          <cell r="H1055">
            <v>3</v>
          </cell>
          <cell r="I1055">
            <v>14555</v>
          </cell>
          <cell r="J1055">
            <v>0</v>
          </cell>
          <cell r="K1055">
            <v>0</v>
          </cell>
          <cell r="L1055">
            <v>79</v>
          </cell>
          <cell r="M1055">
            <v>0</v>
          </cell>
          <cell r="N1055">
            <v>0</v>
          </cell>
          <cell r="O1055">
            <v>167013</v>
          </cell>
          <cell r="P1055">
            <v>61831</v>
          </cell>
          <cell r="Q1055">
            <v>2513</v>
          </cell>
          <cell r="R1055">
            <v>3274</v>
          </cell>
          <cell r="S1055">
            <v>0</v>
          </cell>
          <cell r="T1055">
            <v>0</v>
          </cell>
          <cell r="U1055">
            <v>58035</v>
          </cell>
          <cell r="V1055">
            <v>0</v>
          </cell>
          <cell r="W1055">
            <v>783</v>
          </cell>
          <cell r="X1055">
            <v>0</v>
          </cell>
          <cell r="Y1055">
            <v>5922</v>
          </cell>
          <cell r="Z1055">
            <v>232140</v>
          </cell>
          <cell r="AA1055">
            <v>241336</v>
          </cell>
          <cell r="AB1055" t="str">
            <v>ERBE</v>
          </cell>
          <cell r="AC1055">
            <v>1101</v>
          </cell>
          <cell r="AD1055">
            <v>2</v>
          </cell>
          <cell r="AE1055">
            <v>14555</v>
          </cell>
        </row>
        <row r="1056">
          <cell r="A1056" t="str">
            <v>SMA</v>
          </cell>
          <cell r="B1056">
            <v>6</v>
          </cell>
          <cell r="C1056" t="str">
            <v>DRAG</v>
          </cell>
          <cell r="D1056">
            <v>63</v>
          </cell>
          <cell r="E1056">
            <v>3</v>
          </cell>
          <cell r="F1056" t="str">
            <v xml:space="preserve">B </v>
          </cell>
          <cell r="G1056">
            <v>0</v>
          </cell>
          <cell r="H1056">
            <v>1808</v>
          </cell>
          <cell r="I1056">
            <v>286442</v>
          </cell>
          <cell r="J1056">
            <v>0</v>
          </cell>
          <cell r="K1056">
            <v>0</v>
          </cell>
          <cell r="L1056">
            <v>0</v>
          </cell>
          <cell r="M1056">
            <v>0</v>
          </cell>
          <cell r="N1056">
            <v>0</v>
          </cell>
          <cell r="O1056">
            <v>5964484</v>
          </cell>
          <cell r="P1056">
            <v>0</v>
          </cell>
          <cell r="Q1056">
            <v>0</v>
          </cell>
          <cell r="R1056">
            <v>50689</v>
          </cell>
          <cell r="S1056">
            <v>0</v>
          </cell>
          <cell r="T1056">
            <v>217735</v>
          </cell>
          <cell r="U1056">
            <v>1466031</v>
          </cell>
          <cell r="V1056">
            <v>0</v>
          </cell>
          <cell r="W1056">
            <v>0</v>
          </cell>
          <cell r="X1056">
            <v>0</v>
          </cell>
          <cell r="Y1056">
            <v>532536</v>
          </cell>
          <cell r="Z1056">
            <v>5964484</v>
          </cell>
          <cell r="AA1056">
            <v>6765444</v>
          </cell>
          <cell r="AB1056" t="str">
            <v>ERBE</v>
          </cell>
          <cell r="AC1056">
            <v>1101</v>
          </cell>
          <cell r="AD1056">
            <v>2</v>
          </cell>
          <cell r="AE1056">
            <v>269725</v>
          </cell>
        </row>
        <row r="1057">
          <cell r="A1057" t="str">
            <v>SMA</v>
          </cell>
          <cell r="B1057">
            <v>6</v>
          </cell>
          <cell r="C1057" t="str">
            <v>DRAG</v>
          </cell>
          <cell r="D1057">
            <v>63</v>
          </cell>
          <cell r="E1057">
            <v>4</v>
          </cell>
          <cell r="F1057" t="str">
            <v>A4</v>
          </cell>
          <cell r="G1057">
            <v>20</v>
          </cell>
          <cell r="H1057">
            <v>5</v>
          </cell>
          <cell r="I1057">
            <v>10814</v>
          </cell>
          <cell r="J1057">
            <v>0</v>
          </cell>
          <cell r="K1057">
            <v>0</v>
          </cell>
          <cell r="L1057">
            <v>85</v>
          </cell>
          <cell r="M1057">
            <v>0</v>
          </cell>
          <cell r="N1057">
            <v>0</v>
          </cell>
          <cell r="O1057">
            <v>83754</v>
          </cell>
          <cell r="P1057">
            <v>44880</v>
          </cell>
          <cell r="Q1057">
            <v>6312</v>
          </cell>
          <cell r="R1057">
            <v>916</v>
          </cell>
          <cell r="S1057">
            <v>0</v>
          </cell>
          <cell r="T1057">
            <v>0</v>
          </cell>
          <cell r="U1057">
            <v>0</v>
          </cell>
          <cell r="V1057">
            <v>0</v>
          </cell>
          <cell r="W1057">
            <v>2640</v>
          </cell>
          <cell r="X1057">
            <v>0</v>
          </cell>
          <cell r="Y1057">
            <v>0</v>
          </cell>
          <cell r="Z1057">
            <v>137586</v>
          </cell>
          <cell r="AA1057">
            <v>138502</v>
          </cell>
          <cell r="AB1057" t="str">
            <v>ERBE</v>
          </cell>
          <cell r="AC1057">
            <v>1101</v>
          </cell>
          <cell r="AD1057">
            <v>2</v>
          </cell>
          <cell r="AE1057">
            <v>10814</v>
          </cell>
        </row>
        <row r="1058">
          <cell r="A1058" t="str">
            <v>SMA</v>
          </cell>
          <cell r="B1058">
            <v>6</v>
          </cell>
          <cell r="C1058" t="str">
            <v>DRAG</v>
          </cell>
          <cell r="D1058">
            <v>63</v>
          </cell>
          <cell r="E1058">
            <v>4</v>
          </cell>
          <cell r="F1058" t="str">
            <v xml:space="preserve">B </v>
          </cell>
          <cell r="G1058">
            <v>0</v>
          </cell>
          <cell r="H1058">
            <v>408</v>
          </cell>
          <cell r="I1058">
            <v>104068</v>
          </cell>
          <cell r="J1058">
            <v>0</v>
          </cell>
          <cell r="K1058">
            <v>0</v>
          </cell>
          <cell r="L1058">
            <v>0</v>
          </cell>
          <cell r="M1058">
            <v>0</v>
          </cell>
          <cell r="N1058">
            <v>0</v>
          </cell>
          <cell r="O1058">
            <v>1048301</v>
          </cell>
          <cell r="P1058">
            <v>0</v>
          </cell>
          <cell r="Q1058">
            <v>0</v>
          </cell>
          <cell r="R1058">
            <v>21</v>
          </cell>
          <cell r="S1058">
            <v>0</v>
          </cell>
          <cell r="T1058">
            <v>64679</v>
          </cell>
          <cell r="U1058">
            <v>0</v>
          </cell>
          <cell r="V1058">
            <v>0</v>
          </cell>
          <cell r="W1058">
            <v>0</v>
          </cell>
          <cell r="X1058">
            <v>0</v>
          </cell>
          <cell r="Y1058">
            <v>0</v>
          </cell>
          <cell r="Z1058">
            <v>1048301</v>
          </cell>
          <cell r="AA1058">
            <v>1113001</v>
          </cell>
          <cell r="AB1058" t="str">
            <v>ERBE</v>
          </cell>
          <cell r="AC1058">
            <v>1101</v>
          </cell>
          <cell r="AD1058">
            <v>2</v>
          </cell>
          <cell r="AE1058">
            <v>97568</v>
          </cell>
        </row>
        <row r="1059">
          <cell r="A1059" t="str">
            <v>SMA</v>
          </cell>
          <cell r="B1059">
            <v>6</v>
          </cell>
          <cell r="C1059" t="str">
            <v>DRAG</v>
          </cell>
          <cell r="D1059">
            <v>63</v>
          </cell>
          <cell r="E1059">
            <v>5</v>
          </cell>
          <cell r="F1059" t="str">
            <v>A4</v>
          </cell>
          <cell r="G1059">
            <v>20</v>
          </cell>
          <cell r="H1059">
            <v>7</v>
          </cell>
          <cell r="I1059">
            <v>26475</v>
          </cell>
          <cell r="J1059">
            <v>0</v>
          </cell>
          <cell r="K1059">
            <v>0</v>
          </cell>
          <cell r="L1059">
            <v>182</v>
          </cell>
          <cell r="M1059">
            <v>0</v>
          </cell>
          <cell r="N1059">
            <v>0</v>
          </cell>
          <cell r="O1059">
            <v>296502</v>
          </cell>
          <cell r="P1059">
            <v>140489</v>
          </cell>
          <cell r="Q1059">
            <v>9215</v>
          </cell>
          <cell r="R1059">
            <v>2236</v>
          </cell>
          <cell r="S1059">
            <v>0</v>
          </cell>
          <cell r="T1059">
            <v>0</v>
          </cell>
          <cell r="U1059">
            <v>105203</v>
          </cell>
          <cell r="V1059">
            <v>0</v>
          </cell>
          <cell r="W1059">
            <v>2348</v>
          </cell>
          <cell r="X1059">
            <v>0</v>
          </cell>
          <cell r="Y1059">
            <v>0</v>
          </cell>
          <cell r="Z1059">
            <v>448554</v>
          </cell>
          <cell r="AA1059">
            <v>450790</v>
          </cell>
          <cell r="AB1059" t="str">
            <v>ERBE</v>
          </cell>
          <cell r="AC1059">
            <v>1101</v>
          </cell>
          <cell r="AD1059">
            <v>2</v>
          </cell>
          <cell r="AE1059">
            <v>26475</v>
          </cell>
        </row>
        <row r="1060">
          <cell r="A1060" t="str">
            <v>SMA</v>
          </cell>
          <cell r="B1060">
            <v>6</v>
          </cell>
          <cell r="C1060" t="str">
            <v>DRAG</v>
          </cell>
          <cell r="D1060">
            <v>63</v>
          </cell>
          <cell r="E1060">
            <v>5</v>
          </cell>
          <cell r="F1060" t="str">
            <v xml:space="preserve">B </v>
          </cell>
          <cell r="G1060">
            <v>0</v>
          </cell>
          <cell r="H1060">
            <v>298</v>
          </cell>
          <cell r="I1060">
            <v>66636</v>
          </cell>
          <cell r="J1060">
            <v>0</v>
          </cell>
          <cell r="K1060">
            <v>0</v>
          </cell>
          <cell r="L1060">
            <v>0</v>
          </cell>
          <cell r="M1060">
            <v>0</v>
          </cell>
          <cell r="N1060">
            <v>0</v>
          </cell>
          <cell r="O1060">
            <v>1303859</v>
          </cell>
          <cell r="P1060">
            <v>0</v>
          </cell>
          <cell r="Q1060">
            <v>0</v>
          </cell>
          <cell r="R1060">
            <v>18643</v>
          </cell>
          <cell r="S1060">
            <v>0</v>
          </cell>
          <cell r="T1060">
            <v>32</v>
          </cell>
          <cell r="U1060">
            <v>263452</v>
          </cell>
          <cell r="V1060">
            <v>0</v>
          </cell>
          <cell r="W1060">
            <v>0</v>
          </cell>
          <cell r="X1060">
            <v>0</v>
          </cell>
          <cell r="Y1060">
            <v>0</v>
          </cell>
          <cell r="Z1060">
            <v>1303859</v>
          </cell>
          <cell r="AA1060">
            <v>1322534</v>
          </cell>
          <cell r="AB1060" t="str">
            <v>ERBE</v>
          </cell>
          <cell r="AC1060">
            <v>1101</v>
          </cell>
          <cell r="AD1060">
            <v>2</v>
          </cell>
          <cell r="AE1060">
            <v>64483</v>
          </cell>
        </row>
        <row r="1061">
          <cell r="A1061" t="str">
            <v>SMA</v>
          </cell>
          <cell r="B1061">
            <v>6</v>
          </cell>
          <cell r="C1061" t="str">
            <v>DRAG</v>
          </cell>
          <cell r="D1061">
            <v>63</v>
          </cell>
          <cell r="E1061">
            <v>6</v>
          </cell>
          <cell r="F1061" t="str">
            <v xml:space="preserve">B </v>
          </cell>
          <cell r="G1061">
            <v>0</v>
          </cell>
          <cell r="H1061">
            <v>18</v>
          </cell>
          <cell r="I1061">
            <v>225114</v>
          </cell>
          <cell r="J1061">
            <v>0</v>
          </cell>
          <cell r="K1061">
            <v>0</v>
          </cell>
          <cell r="L1061">
            <v>0</v>
          </cell>
          <cell r="M1061">
            <v>0</v>
          </cell>
          <cell r="N1061">
            <v>0</v>
          </cell>
          <cell r="O1061">
            <v>2650342</v>
          </cell>
          <cell r="P1061">
            <v>0</v>
          </cell>
          <cell r="Q1061">
            <v>0</v>
          </cell>
          <cell r="R1061">
            <v>17544</v>
          </cell>
          <cell r="S1061">
            <v>0</v>
          </cell>
          <cell r="T1061">
            <v>0</v>
          </cell>
          <cell r="U1061">
            <v>662585</v>
          </cell>
          <cell r="V1061">
            <v>0</v>
          </cell>
          <cell r="W1061">
            <v>0</v>
          </cell>
          <cell r="X1061">
            <v>0</v>
          </cell>
          <cell r="Y1061">
            <v>0</v>
          </cell>
          <cell r="Z1061">
            <v>2650342</v>
          </cell>
          <cell r="AA1061">
            <v>2667886</v>
          </cell>
          <cell r="AB1061" t="str">
            <v>ERBE</v>
          </cell>
          <cell r="AC1061">
            <v>1101</v>
          </cell>
          <cell r="AD1061">
            <v>2</v>
          </cell>
          <cell r="AE1061">
            <v>225114</v>
          </cell>
        </row>
        <row r="1062">
          <cell r="A1062" t="str">
            <v>SMA</v>
          </cell>
          <cell r="B1062">
            <v>6</v>
          </cell>
          <cell r="C1062" t="str">
            <v>DRAG</v>
          </cell>
          <cell r="D1062">
            <v>63</v>
          </cell>
          <cell r="E1062">
            <v>7</v>
          </cell>
          <cell r="F1062" t="str">
            <v>A4</v>
          </cell>
          <cell r="G1062">
            <v>22</v>
          </cell>
          <cell r="H1062">
            <v>2</v>
          </cell>
          <cell r="I1062">
            <v>816281</v>
          </cell>
          <cell r="J1062">
            <v>47842</v>
          </cell>
          <cell r="K1062">
            <v>768439</v>
          </cell>
          <cell r="L1062">
            <v>2216</v>
          </cell>
          <cell r="M1062">
            <v>1322</v>
          </cell>
          <cell r="N1062">
            <v>894</v>
          </cell>
          <cell r="O1062">
            <v>4769480</v>
          </cell>
          <cell r="P1062">
            <v>2349013</v>
          </cell>
          <cell r="Q1062">
            <v>211946</v>
          </cell>
          <cell r="R1062">
            <v>0</v>
          </cell>
          <cell r="S1062">
            <v>0</v>
          </cell>
          <cell r="T1062">
            <v>0</v>
          </cell>
          <cell r="U1062">
            <v>1870597</v>
          </cell>
          <cell r="V1062">
            <v>0</v>
          </cell>
          <cell r="W1062">
            <v>151947</v>
          </cell>
          <cell r="X1062">
            <v>0</v>
          </cell>
          <cell r="Y1062">
            <v>0</v>
          </cell>
          <cell r="Z1062">
            <v>7482386</v>
          </cell>
          <cell r="AA1062">
            <v>7482386</v>
          </cell>
          <cell r="AB1062" t="str">
            <v>ERBE</v>
          </cell>
          <cell r="AC1062">
            <v>1101</v>
          </cell>
          <cell r="AD1062">
            <v>2</v>
          </cell>
          <cell r="AE1062">
            <v>816281</v>
          </cell>
        </row>
        <row r="1063">
          <cell r="A1063" t="str">
            <v>SMA</v>
          </cell>
          <cell r="B1063">
            <v>6</v>
          </cell>
          <cell r="C1063" t="str">
            <v>DRAG</v>
          </cell>
          <cell r="D1063">
            <v>63</v>
          </cell>
          <cell r="E1063">
            <v>7</v>
          </cell>
          <cell r="F1063" t="str">
            <v>A4</v>
          </cell>
          <cell r="G1063">
            <v>20</v>
          </cell>
          <cell r="H1063">
            <v>9</v>
          </cell>
          <cell r="I1063">
            <v>400142</v>
          </cell>
          <cell r="J1063">
            <v>0</v>
          </cell>
          <cell r="K1063">
            <v>0</v>
          </cell>
          <cell r="L1063">
            <v>756</v>
          </cell>
          <cell r="M1063">
            <v>0</v>
          </cell>
          <cell r="N1063">
            <v>0</v>
          </cell>
          <cell r="O1063">
            <v>3902718</v>
          </cell>
          <cell r="P1063">
            <v>515264</v>
          </cell>
          <cell r="Q1063">
            <v>189314</v>
          </cell>
          <cell r="R1063">
            <v>0</v>
          </cell>
          <cell r="S1063">
            <v>0</v>
          </cell>
          <cell r="T1063">
            <v>0</v>
          </cell>
          <cell r="U1063">
            <v>1157801</v>
          </cell>
          <cell r="V1063">
            <v>0</v>
          </cell>
          <cell r="W1063">
            <v>23904</v>
          </cell>
          <cell r="X1063">
            <v>0</v>
          </cell>
          <cell r="Y1063">
            <v>0</v>
          </cell>
          <cell r="Z1063">
            <v>4631200</v>
          </cell>
          <cell r="AA1063">
            <v>4631200</v>
          </cell>
          <cell r="AB1063" t="str">
            <v>ERBE</v>
          </cell>
          <cell r="AC1063">
            <v>1101</v>
          </cell>
          <cell r="AD1063">
            <v>2</v>
          </cell>
          <cell r="AE1063">
            <v>400142</v>
          </cell>
        </row>
        <row r="1064">
          <cell r="A1064" t="str">
            <v>SMA</v>
          </cell>
          <cell r="B1064">
            <v>6</v>
          </cell>
          <cell r="C1064" t="str">
            <v>DRAG</v>
          </cell>
          <cell r="D1064">
            <v>63</v>
          </cell>
          <cell r="E1064">
            <v>7</v>
          </cell>
          <cell r="F1064" t="str">
            <v xml:space="preserve">B </v>
          </cell>
          <cell r="G1064">
            <v>0</v>
          </cell>
          <cell r="H1064">
            <v>10</v>
          </cell>
          <cell r="I1064">
            <v>9237</v>
          </cell>
          <cell r="J1064">
            <v>0</v>
          </cell>
          <cell r="K1064">
            <v>0</v>
          </cell>
          <cell r="L1064">
            <v>0</v>
          </cell>
          <cell r="M1064">
            <v>0</v>
          </cell>
          <cell r="N1064">
            <v>0</v>
          </cell>
          <cell r="O1064">
            <v>163445</v>
          </cell>
          <cell r="P1064">
            <v>0</v>
          </cell>
          <cell r="Q1064">
            <v>0</v>
          </cell>
          <cell r="R1064">
            <v>0</v>
          </cell>
          <cell r="S1064">
            <v>0</v>
          </cell>
          <cell r="T1064">
            <v>0</v>
          </cell>
          <cell r="U1064">
            <v>40861</v>
          </cell>
          <cell r="V1064">
            <v>566</v>
          </cell>
          <cell r="W1064">
            <v>0</v>
          </cell>
          <cell r="X1064">
            <v>0</v>
          </cell>
          <cell r="Y1064">
            <v>0</v>
          </cell>
          <cell r="Z1064">
            <v>163445</v>
          </cell>
          <cell r="AA1064">
            <v>164011</v>
          </cell>
          <cell r="AB1064" t="str">
            <v>ERBE</v>
          </cell>
          <cell r="AC1064">
            <v>1101</v>
          </cell>
          <cell r="AD1064">
            <v>2</v>
          </cell>
          <cell r="AE1064">
            <v>9007</v>
          </cell>
        </row>
        <row r="1065">
          <cell r="A1065" t="str">
            <v>SMA</v>
          </cell>
          <cell r="B1065">
            <v>6</v>
          </cell>
          <cell r="C1065" t="str">
            <v>DRAG</v>
          </cell>
          <cell r="D1065">
            <v>63</v>
          </cell>
          <cell r="E1065">
            <v>8</v>
          </cell>
          <cell r="F1065" t="str">
            <v xml:space="preserve">B </v>
          </cell>
          <cell r="G1065">
            <v>0</v>
          </cell>
          <cell r="H1065">
            <v>6</v>
          </cell>
          <cell r="I1065">
            <v>3028</v>
          </cell>
          <cell r="J1065">
            <v>0</v>
          </cell>
          <cell r="K1065">
            <v>0</v>
          </cell>
          <cell r="L1065">
            <v>0</v>
          </cell>
          <cell r="M1065">
            <v>0</v>
          </cell>
          <cell r="N1065">
            <v>0</v>
          </cell>
          <cell r="O1065">
            <v>63038</v>
          </cell>
          <cell r="P1065">
            <v>0</v>
          </cell>
          <cell r="Q1065">
            <v>0</v>
          </cell>
          <cell r="R1065">
            <v>0</v>
          </cell>
          <cell r="S1065">
            <v>0</v>
          </cell>
          <cell r="T1065">
            <v>0</v>
          </cell>
          <cell r="U1065">
            <v>15759</v>
          </cell>
          <cell r="V1065">
            <v>0</v>
          </cell>
          <cell r="W1065">
            <v>0</v>
          </cell>
          <cell r="X1065">
            <v>0</v>
          </cell>
          <cell r="Y1065">
            <v>0</v>
          </cell>
          <cell r="Z1065">
            <v>63038</v>
          </cell>
          <cell r="AA1065">
            <v>63038</v>
          </cell>
          <cell r="AB1065" t="str">
            <v>ERBE</v>
          </cell>
          <cell r="AC1065">
            <v>1101</v>
          </cell>
          <cell r="AD1065">
            <v>2</v>
          </cell>
          <cell r="AE1065">
            <v>3028</v>
          </cell>
        </row>
        <row r="1066">
          <cell r="A1066" t="str">
            <v>SMA</v>
          </cell>
          <cell r="B1066">
            <v>6</v>
          </cell>
          <cell r="C1066" t="str">
            <v>DRAG</v>
          </cell>
          <cell r="D1066">
            <v>64</v>
          </cell>
          <cell r="E1066">
            <v>1</v>
          </cell>
          <cell r="F1066" t="str">
            <v xml:space="preserve">B </v>
          </cell>
          <cell r="G1066">
            <v>1</v>
          </cell>
          <cell r="H1066">
            <v>3983</v>
          </cell>
          <cell r="I1066">
            <v>87145</v>
          </cell>
          <cell r="J1066">
            <v>0</v>
          </cell>
          <cell r="K1066">
            <v>0</v>
          </cell>
          <cell r="L1066">
            <v>0</v>
          </cell>
          <cell r="M1066">
            <v>0</v>
          </cell>
          <cell r="N1066">
            <v>0</v>
          </cell>
          <cell r="O1066">
            <v>1408183</v>
          </cell>
          <cell r="P1066">
            <v>0</v>
          </cell>
          <cell r="Q1066">
            <v>0</v>
          </cell>
          <cell r="R1066">
            <v>18307</v>
          </cell>
          <cell r="S1066">
            <v>0</v>
          </cell>
          <cell r="T1066">
            <v>99545</v>
          </cell>
          <cell r="U1066">
            <v>0</v>
          </cell>
          <cell r="V1066">
            <v>5359</v>
          </cell>
          <cell r="W1066">
            <v>0</v>
          </cell>
          <cell r="X1066">
            <v>0</v>
          </cell>
          <cell r="Y1066">
            <v>37631</v>
          </cell>
          <cell r="Z1066">
            <v>1408183</v>
          </cell>
          <cell r="AA1066">
            <v>1569025</v>
          </cell>
          <cell r="AB1066" t="str">
            <v>ERVE</v>
          </cell>
          <cell r="AC1066">
            <v>1101</v>
          </cell>
          <cell r="AD1066">
            <v>2</v>
          </cell>
          <cell r="AE1066">
            <v>64517</v>
          </cell>
        </row>
        <row r="1067">
          <cell r="A1067" t="str">
            <v>SMA</v>
          </cell>
          <cell r="B1067">
            <v>6</v>
          </cell>
          <cell r="C1067" t="str">
            <v>DRAG</v>
          </cell>
          <cell r="D1067">
            <v>64</v>
          </cell>
          <cell r="E1067">
            <v>1</v>
          </cell>
          <cell r="F1067" t="str">
            <v xml:space="preserve">B </v>
          </cell>
          <cell r="G1067">
            <v>2</v>
          </cell>
          <cell r="H1067">
            <v>2173</v>
          </cell>
          <cell r="I1067">
            <v>88656</v>
          </cell>
          <cell r="J1067">
            <v>0</v>
          </cell>
          <cell r="K1067">
            <v>0</v>
          </cell>
          <cell r="L1067">
            <v>0</v>
          </cell>
          <cell r="M1067">
            <v>0</v>
          </cell>
          <cell r="N1067">
            <v>0</v>
          </cell>
          <cell r="O1067">
            <v>1721608</v>
          </cell>
          <cell r="P1067">
            <v>0</v>
          </cell>
          <cell r="Q1067">
            <v>0</v>
          </cell>
          <cell r="R1067">
            <v>15271</v>
          </cell>
          <cell r="S1067">
            <v>0</v>
          </cell>
          <cell r="T1067">
            <v>16373</v>
          </cell>
          <cell r="U1067">
            <v>292606</v>
          </cell>
          <cell r="V1067">
            <v>3103</v>
          </cell>
          <cell r="W1067">
            <v>0</v>
          </cell>
          <cell r="X1067">
            <v>0</v>
          </cell>
          <cell r="Y1067">
            <v>44400</v>
          </cell>
          <cell r="Z1067">
            <v>1721608</v>
          </cell>
          <cell r="AA1067">
            <v>1800755</v>
          </cell>
          <cell r="AB1067" t="str">
            <v>ERVE</v>
          </cell>
          <cell r="AC1067">
            <v>1101</v>
          </cell>
          <cell r="AD1067">
            <v>2</v>
          </cell>
          <cell r="AE1067">
            <v>88656</v>
          </cell>
        </row>
        <row r="1068">
          <cell r="A1068" t="str">
            <v>SMA</v>
          </cell>
          <cell r="B1068">
            <v>6</v>
          </cell>
          <cell r="C1068" t="str">
            <v>DRAG</v>
          </cell>
          <cell r="D1068">
            <v>64</v>
          </cell>
          <cell r="E1068">
            <v>1</v>
          </cell>
          <cell r="F1068" t="str">
            <v xml:space="preserve">B </v>
          </cell>
          <cell r="G1068">
            <v>3</v>
          </cell>
          <cell r="H1068">
            <v>5296</v>
          </cell>
          <cell r="I1068">
            <v>385525</v>
          </cell>
          <cell r="J1068">
            <v>0</v>
          </cell>
          <cell r="K1068">
            <v>0</v>
          </cell>
          <cell r="L1068">
            <v>0</v>
          </cell>
          <cell r="M1068">
            <v>0</v>
          </cell>
          <cell r="N1068">
            <v>0</v>
          </cell>
          <cell r="O1068">
            <v>7476910</v>
          </cell>
          <cell r="P1068">
            <v>0</v>
          </cell>
          <cell r="Q1068">
            <v>0</v>
          </cell>
          <cell r="R1068">
            <v>64499</v>
          </cell>
          <cell r="S1068">
            <v>0</v>
          </cell>
          <cell r="T1068">
            <v>98304</v>
          </cell>
          <cell r="U1068">
            <v>1271411</v>
          </cell>
          <cell r="V1068">
            <v>7244</v>
          </cell>
          <cell r="W1068">
            <v>0</v>
          </cell>
          <cell r="X1068">
            <v>0</v>
          </cell>
          <cell r="Y1068">
            <v>198438</v>
          </cell>
          <cell r="Z1068">
            <v>7476910</v>
          </cell>
          <cell r="AA1068">
            <v>7845395</v>
          </cell>
          <cell r="AB1068" t="str">
            <v>ERVE</v>
          </cell>
          <cell r="AC1068">
            <v>1101</v>
          </cell>
          <cell r="AD1068">
            <v>2</v>
          </cell>
          <cell r="AE1068">
            <v>383379</v>
          </cell>
        </row>
        <row r="1069">
          <cell r="A1069" t="str">
            <v>SMA</v>
          </cell>
          <cell r="B1069">
            <v>6</v>
          </cell>
          <cell r="C1069" t="str">
            <v>DRAG</v>
          </cell>
          <cell r="D1069">
            <v>64</v>
          </cell>
          <cell r="E1069">
            <v>1</v>
          </cell>
          <cell r="F1069" t="str">
            <v xml:space="preserve">B </v>
          </cell>
          <cell r="G1069">
            <v>4</v>
          </cell>
          <cell r="H1069">
            <v>1766</v>
          </cell>
          <cell r="I1069">
            <v>212901</v>
          </cell>
          <cell r="J1069">
            <v>0</v>
          </cell>
          <cell r="K1069">
            <v>0</v>
          </cell>
          <cell r="L1069">
            <v>0</v>
          </cell>
          <cell r="M1069">
            <v>0</v>
          </cell>
          <cell r="N1069">
            <v>0</v>
          </cell>
          <cell r="O1069">
            <v>4129512</v>
          </cell>
          <cell r="P1069">
            <v>0</v>
          </cell>
          <cell r="Q1069">
            <v>0</v>
          </cell>
          <cell r="R1069">
            <v>47073</v>
          </cell>
          <cell r="S1069">
            <v>0</v>
          </cell>
          <cell r="T1069">
            <v>86274</v>
          </cell>
          <cell r="U1069">
            <v>702020</v>
          </cell>
          <cell r="V1069">
            <v>1505</v>
          </cell>
          <cell r="W1069">
            <v>0</v>
          </cell>
          <cell r="X1069">
            <v>0</v>
          </cell>
          <cell r="Y1069">
            <v>142492</v>
          </cell>
          <cell r="Z1069">
            <v>4129512</v>
          </cell>
          <cell r="AA1069">
            <v>4406856</v>
          </cell>
          <cell r="AB1069" t="str">
            <v>ERVE</v>
          </cell>
          <cell r="AC1069">
            <v>1101</v>
          </cell>
          <cell r="AD1069">
            <v>2</v>
          </cell>
          <cell r="AE1069">
            <v>212901</v>
          </cell>
        </row>
        <row r="1070">
          <cell r="A1070" t="str">
            <v>SMA</v>
          </cell>
          <cell r="B1070">
            <v>6</v>
          </cell>
          <cell r="C1070" t="str">
            <v>DRAG</v>
          </cell>
          <cell r="D1070">
            <v>64</v>
          </cell>
          <cell r="E1070">
            <v>1</v>
          </cell>
          <cell r="F1070" t="str">
            <v xml:space="preserve">B </v>
          </cell>
          <cell r="G1070">
            <v>5</v>
          </cell>
          <cell r="H1070">
            <v>549</v>
          </cell>
          <cell r="I1070">
            <v>94017</v>
          </cell>
          <cell r="J1070">
            <v>0</v>
          </cell>
          <cell r="K1070">
            <v>0</v>
          </cell>
          <cell r="L1070">
            <v>0</v>
          </cell>
          <cell r="M1070">
            <v>0</v>
          </cell>
          <cell r="N1070">
            <v>0</v>
          </cell>
          <cell r="O1070">
            <v>1823492</v>
          </cell>
          <cell r="P1070">
            <v>0</v>
          </cell>
          <cell r="Q1070">
            <v>0</v>
          </cell>
          <cell r="R1070">
            <v>21935</v>
          </cell>
          <cell r="S1070">
            <v>0</v>
          </cell>
          <cell r="T1070">
            <v>18129</v>
          </cell>
          <cell r="U1070">
            <v>310006</v>
          </cell>
          <cell r="V1070">
            <v>282</v>
          </cell>
          <cell r="W1070">
            <v>0</v>
          </cell>
          <cell r="X1070">
            <v>0</v>
          </cell>
          <cell r="Y1070">
            <v>104361</v>
          </cell>
          <cell r="Z1070">
            <v>1823492</v>
          </cell>
          <cell r="AA1070">
            <v>1968199</v>
          </cell>
          <cell r="AB1070" t="str">
            <v>ERVE</v>
          </cell>
          <cell r="AC1070">
            <v>1101</v>
          </cell>
          <cell r="AD1070">
            <v>2</v>
          </cell>
          <cell r="AE1070">
            <v>94017</v>
          </cell>
        </row>
        <row r="1071">
          <cell r="A1071" t="str">
            <v>SMA</v>
          </cell>
          <cell r="B1071">
            <v>6</v>
          </cell>
          <cell r="C1071" t="str">
            <v>DRAG</v>
          </cell>
          <cell r="D1071">
            <v>64</v>
          </cell>
          <cell r="E1071">
            <v>1</v>
          </cell>
          <cell r="F1071" t="str">
            <v xml:space="preserve">B </v>
          </cell>
          <cell r="G1071">
            <v>6</v>
          </cell>
          <cell r="H1071">
            <v>387</v>
          </cell>
          <cell r="I1071">
            <v>91712</v>
          </cell>
          <cell r="J1071">
            <v>0</v>
          </cell>
          <cell r="K1071">
            <v>0</v>
          </cell>
          <cell r="L1071">
            <v>0</v>
          </cell>
          <cell r="M1071">
            <v>0</v>
          </cell>
          <cell r="N1071">
            <v>0</v>
          </cell>
          <cell r="O1071">
            <v>1778903</v>
          </cell>
          <cell r="P1071">
            <v>0</v>
          </cell>
          <cell r="Q1071">
            <v>0</v>
          </cell>
          <cell r="R1071">
            <v>25037</v>
          </cell>
          <cell r="S1071">
            <v>0</v>
          </cell>
          <cell r="T1071">
            <v>31254</v>
          </cell>
          <cell r="U1071">
            <v>302537</v>
          </cell>
          <cell r="V1071">
            <v>188</v>
          </cell>
          <cell r="W1071">
            <v>0</v>
          </cell>
          <cell r="X1071">
            <v>0</v>
          </cell>
          <cell r="Y1071">
            <v>74558</v>
          </cell>
          <cell r="Z1071">
            <v>1778903</v>
          </cell>
          <cell r="AA1071">
            <v>1909940</v>
          </cell>
          <cell r="AB1071" t="str">
            <v>ERVE</v>
          </cell>
          <cell r="AC1071">
            <v>1101</v>
          </cell>
          <cell r="AD1071">
            <v>2</v>
          </cell>
          <cell r="AE1071">
            <v>91712</v>
          </cell>
        </row>
        <row r="1072">
          <cell r="A1072" t="str">
            <v>SMA</v>
          </cell>
          <cell r="B1072">
            <v>6</v>
          </cell>
          <cell r="C1072" t="str">
            <v>DRAG</v>
          </cell>
          <cell r="D1072">
            <v>64</v>
          </cell>
          <cell r="E1072">
            <v>1</v>
          </cell>
          <cell r="F1072" t="str">
            <v xml:space="preserve">B </v>
          </cell>
          <cell r="G1072">
            <v>7</v>
          </cell>
          <cell r="H1072">
            <v>128</v>
          </cell>
          <cell r="I1072">
            <v>43909</v>
          </cell>
          <cell r="J1072">
            <v>0</v>
          </cell>
          <cell r="K1072">
            <v>0</v>
          </cell>
          <cell r="L1072">
            <v>0</v>
          </cell>
          <cell r="M1072">
            <v>0</v>
          </cell>
          <cell r="N1072">
            <v>0</v>
          </cell>
          <cell r="O1072">
            <v>883657</v>
          </cell>
          <cell r="P1072">
            <v>0</v>
          </cell>
          <cell r="Q1072">
            <v>0</v>
          </cell>
          <cell r="R1072">
            <v>11209</v>
          </cell>
          <cell r="S1072">
            <v>0</v>
          </cell>
          <cell r="T1072">
            <v>30939</v>
          </cell>
          <cell r="U1072">
            <v>176796</v>
          </cell>
          <cell r="V1072">
            <v>189</v>
          </cell>
          <cell r="W1072">
            <v>0</v>
          </cell>
          <cell r="X1072">
            <v>0</v>
          </cell>
          <cell r="Y1072">
            <v>41345</v>
          </cell>
          <cell r="Z1072">
            <v>883657</v>
          </cell>
          <cell r="AA1072">
            <v>967339</v>
          </cell>
          <cell r="AB1072" t="str">
            <v>ERVE</v>
          </cell>
          <cell r="AC1072">
            <v>1101</v>
          </cell>
          <cell r="AD1072">
            <v>2</v>
          </cell>
          <cell r="AE1072">
            <v>43909</v>
          </cell>
        </row>
        <row r="1073">
          <cell r="A1073" t="str">
            <v>SMA</v>
          </cell>
          <cell r="B1073">
            <v>6</v>
          </cell>
          <cell r="C1073" t="str">
            <v>DRAG</v>
          </cell>
          <cell r="D1073">
            <v>64</v>
          </cell>
          <cell r="E1073">
            <v>1</v>
          </cell>
          <cell r="F1073" t="str">
            <v xml:space="preserve">B </v>
          </cell>
          <cell r="G1073">
            <v>8</v>
          </cell>
          <cell r="H1073">
            <v>65</v>
          </cell>
          <cell r="I1073">
            <v>28860</v>
          </cell>
          <cell r="J1073">
            <v>0</v>
          </cell>
          <cell r="K1073">
            <v>0</v>
          </cell>
          <cell r="L1073">
            <v>0</v>
          </cell>
          <cell r="M1073">
            <v>0</v>
          </cell>
          <cell r="N1073">
            <v>0</v>
          </cell>
          <cell r="O1073">
            <v>580757</v>
          </cell>
          <cell r="P1073">
            <v>0</v>
          </cell>
          <cell r="Q1073">
            <v>0</v>
          </cell>
          <cell r="R1073">
            <v>7736</v>
          </cell>
          <cell r="S1073">
            <v>0</v>
          </cell>
          <cell r="T1073">
            <v>2290</v>
          </cell>
          <cell r="U1073">
            <v>116192</v>
          </cell>
          <cell r="V1073">
            <v>0</v>
          </cell>
          <cell r="W1073">
            <v>0</v>
          </cell>
          <cell r="X1073">
            <v>0</v>
          </cell>
          <cell r="Y1073">
            <v>20352</v>
          </cell>
          <cell r="Z1073">
            <v>580757</v>
          </cell>
          <cell r="AA1073">
            <v>611135</v>
          </cell>
          <cell r="AB1073" t="str">
            <v>ERVE</v>
          </cell>
          <cell r="AC1073">
            <v>1101</v>
          </cell>
          <cell r="AD1073">
            <v>2</v>
          </cell>
          <cell r="AE1073">
            <v>28860</v>
          </cell>
        </row>
        <row r="1074">
          <cell r="A1074" t="str">
            <v>SMA</v>
          </cell>
          <cell r="B1074">
            <v>6</v>
          </cell>
          <cell r="C1074" t="str">
            <v>DRAG</v>
          </cell>
          <cell r="D1074">
            <v>64</v>
          </cell>
          <cell r="E1074">
            <v>1</v>
          </cell>
          <cell r="F1074" t="str">
            <v xml:space="preserve">B </v>
          </cell>
          <cell r="G1074">
            <v>9</v>
          </cell>
          <cell r="H1074">
            <v>88</v>
          </cell>
          <cell r="I1074">
            <v>54387</v>
          </cell>
          <cell r="J1074">
            <v>0</v>
          </cell>
          <cell r="K1074">
            <v>0</v>
          </cell>
          <cell r="L1074">
            <v>0</v>
          </cell>
          <cell r="M1074">
            <v>0</v>
          </cell>
          <cell r="N1074">
            <v>0</v>
          </cell>
          <cell r="O1074">
            <v>1167311</v>
          </cell>
          <cell r="P1074">
            <v>0</v>
          </cell>
          <cell r="Q1074">
            <v>0</v>
          </cell>
          <cell r="R1074">
            <v>13274</v>
          </cell>
          <cell r="S1074">
            <v>0</v>
          </cell>
          <cell r="T1074">
            <v>14602</v>
          </cell>
          <cell r="U1074">
            <v>291899</v>
          </cell>
          <cell r="V1074">
            <v>94</v>
          </cell>
          <cell r="W1074">
            <v>0</v>
          </cell>
          <cell r="X1074">
            <v>0</v>
          </cell>
          <cell r="Y1074">
            <v>53738</v>
          </cell>
          <cell r="Z1074">
            <v>1167311</v>
          </cell>
          <cell r="AA1074">
            <v>1249019</v>
          </cell>
          <cell r="AB1074" t="str">
            <v>ERVE</v>
          </cell>
          <cell r="AC1074">
            <v>1101</v>
          </cell>
          <cell r="AD1074">
            <v>2</v>
          </cell>
          <cell r="AE1074">
            <v>54387</v>
          </cell>
        </row>
        <row r="1075">
          <cell r="A1075" t="str">
            <v>SMA</v>
          </cell>
          <cell r="B1075">
            <v>6</v>
          </cell>
          <cell r="C1075" t="str">
            <v>DRAG</v>
          </cell>
          <cell r="D1075">
            <v>64</v>
          </cell>
          <cell r="E1075">
            <v>1</v>
          </cell>
          <cell r="F1075" t="str">
            <v xml:space="preserve">B </v>
          </cell>
          <cell r="G1075">
            <v>10</v>
          </cell>
          <cell r="H1075">
            <v>19</v>
          </cell>
          <cell r="I1075">
            <v>27705</v>
          </cell>
          <cell r="J1075">
            <v>0</v>
          </cell>
          <cell r="K1075">
            <v>0</v>
          </cell>
          <cell r="L1075">
            <v>0</v>
          </cell>
          <cell r="M1075">
            <v>0</v>
          </cell>
          <cell r="N1075">
            <v>0</v>
          </cell>
          <cell r="O1075">
            <v>594575</v>
          </cell>
          <cell r="P1075">
            <v>0</v>
          </cell>
          <cell r="Q1075">
            <v>0</v>
          </cell>
          <cell r="R1075">
            <v>5927</v>
          </cell>
          <cell r="S1075">
            <v>0</v>
          </cell>
          <cell r="T1075">
            <v>1221</v>
          </cell>
          <cell r="U1075">
            <v>148651</v>
          </cell>
          <cell r="V1075">
            <v>0</v>
          </cell>
          <cell r="W1075">
            <v>0</v>
          </cell>
          <cell r="X1075">
            <v>0</v>
          </cell>
          <cell r="Y1075">
            <v>8763</v>
          </cell>
          <cell r="Z1075">
            <v>594575</v>
          </cell>
          <cell r="AA1075">
            <v>610486</v>
          </cell>
          <cell r="AB1075" t="str">
            <v>ERVE</v>
          </cell>
          <cell r="AC1075">
            <v>1101</v>
          </cell>
          <cell r="AD1075">
            <v>2</v>
          </cell>
          <cell r="AE1075">
            <v>27705</v>
          </cell>
        </row>
        <row r="1076">
          <cell r="A1076" t="str">
            <v>SMA</v>
          </cell>
          <cell r="B1076">
            <v>6</v>
          </cell>
          <cell r="C1076" t="str">
            <v>DRAG</v>
          </cell>
          <cell r="D1076">
            <v>64</v>
          </cell>
          <cell r="E1076">
            <v>1</v>
          </cell>
          <cell r="F1076" t="str">
            <v xml:space="preserve">B </v>
          </cell>
          <cell r="G1076">
            <v>11</v>
          </cell>
          <cell r="H1076">
            <v>1869</v>
          </cell>
          <cell r="I1076">
            <v>42667</v>
          </cell>
          <cell r="J1076">
            <v>0</v>
          </cell>
          <cell r="K1076">
            <v>0</v>
          </cell>
          <cell r="L1076">
            <v>0</v>
          </cell>
          <cell r="M1076">
            <v>0</v>
          </cell>
          <cell r="N1076">
            <v>0</v>
          </cell>
          <cell r="O1076">
            <v>240548</v>
          </cell>
          <cell r="P1076">
            <v>0</v>
          </cell>
          <cell r="Q1076">
            <v>0</v>
          </cell>
          <cell r="R1076">
            <v>2766</v>
          </cell>
          <cell r="S1076">
            <v>0</v>
          </cell>
          <cell r="T1076">
            <v>11703</v>
          </cell>
          <cell r="U1076">
            <v>0</v>
          </cell>
          <cell r="V1076">
            <v>5454</v>
          </cell>
          <cell r="W1076">
            <v>0</v>
          </cell>
          <cell r="X1076">
            <v>0</v>
          </cell>
          <cell r="Y1076">
            <v>11093</v>
          </cell>
          <cell r="Z1076">
            <v>240548</v>
          </cell>
          <cell r="AA1076">
            <v>271564</v>
          </cell>
          <cell r="AB1076" t="str">
            <v>ERVE</v>
          </cell>
          <cell r="AC1076">
            <v>1101</v>
          </cell>
          <cell r="AD1076">
            <v>2</v>
          </cell>
          <cell r="AE1076">
            <v>28640</v>
          </cell>
        </row>
        <row r="1077">
          <cell r="A1077" t="str">
            <v>SMA</v>
          </cell>
          <cell r="B1077">
            <v>6</v>
          </cell>
          <cell r="C1077" t="str">
            <v>DRAG</v>
          </cell>
          <cell r="D1077">
            <v>64</v>
          </cell>
          <cell r="E1077">
            <v>1</v>
          </cell>
          <cell r="F1077" t="str">
            <v xml:space="preserve">B </v>
          </cell>
          <cell r="G1077">
            <v>12</v>
          </cell>
          <cell r="H1077">
            <v>1219</v>
          </cell>
          <cell r="I1077">
            <v>67414</v>
          </cell>
          <cell r="J1077">
            <v>0</v>
          </cell>
          <cell r="K1077">
            <v>0</v>
          </cell>
          <cell r="L1077">
            <v>0</v>
          </cell>
          <cell r="M1077">
            <v>0</v>
          </cell>
          <cell r="N1077">
            <v>0</v>
          </cell>
          <cell r="O1077">
            <v>607607</v>
          </cell>
          <cell r="P1077">
            <v>0</v>
          </cell>
          <cell r="Q1077">
            <v>0</v>
          </cell>
          <cell r="R1077">
            <v>5702</v>
          </cell>
          <cell r="S1077">
            <v>0</v>
          </cell>
          <cell r="T1077">
            <v>6750</v>
          </cell>
          <cell r="U1077">
            <v>103356</v>
          </cell>
          <cell r="V1077">
            <v>3948</v>
          </cell>
          <cell r="W1077">
            <v>0</v>
          </cell>
          <cell r="X1077">
            <v>0</v>
          </cell>
          <cell r="Y1077">
            <v>26052</v>
          </cell>
          <cell r="Z1077">
            <v>607607</v>
          </cell>
          <cell r="AA1077">
            <v>650059</v>
          </cell>
          <cell r="AB1077" t="str">
            <v>ERVE</v>
          </cell>
          <cell r="AC1077">
            <v>1101</v>
          </cell>
          <cell r="AD1077">
            <v>2</v>
          </cell>
          <cell r="AE1077">
            <v>67414</v>
          </cell>
        </row>
        <row r="1078">
          <cell r="A1078" t="str">
            <v>SMA</v>
          </cell>
          <cell r="B1078">
            <v>6</v>
          </cell>
          <cell r="C1078" t="str">
            <v>DRAG</v>
          </cell>
          <cell r="D1078">
            <v>64</v>
          </cell>
          <cell r="E1078">
            <v>1</v>
          </cell>
          <cell r="F1078" t="str">
            <v xml:space="preserve">B </v>
          </cell>
          <cell r="G1078">
            <v>13</v>
          </cell>
          <cell r="H1078">
            <v>65</v>
          </cell>
          <cell r="I1078">
            <v>7486</v>
          </cell>
          <cell r="J1078">
            <v>0</v>
          </cell>
          <cell r="K1078">
            <v>0</v>
          </cell>
          <cell r="L1078">
            <v>0</v>
          </cell>
          <cell r="M1078">
            <v>0</v>
          </cell>
          <cell r="N1078">
            <v>0</v>
          </cell>
          <cell r="O1078">
            <v>94710</v>
          </cell>
          <cell r="P1078">
            <v>0</v>
          </cell>
          <cell r="Q1078">
            <v>0</v>
          </cell>
          <cell r="R1078">
            <v>803</v>
          </cell>
          <cell r="S1078">
            <v>0</v>
          </cell>
          <cell r="T1078">
            <v>700</v>
          </cell>
          <cell r="U1078">
            <v>16102</v>
          </cell>
          <cell r="V1078">
            <v>282</v>
          </cell>
          <cell r="W1078">
            <v>0</v>
          </cell>
          <cell r="X1078">
            <v>0</v>
          </cell>
          <cell r="Y1078">
            <v>3402</v>
          </cell>
          <cell r="Z1078">
            <v>94710</v>
          </cell>
          <cell r="AA1078">
            <v>99897</v>
          </cell>
          <cell r="AB1078" t="str">
            <v>ERVE</v>
          </cell>
          <cell r="AC1078">
            <v>1101</v>
          </cell>
          <cell r="AD1078">
            <v>2</v>
          </cell>
          <cell r="AE1078">
            <v>7486</v>
          </cell>
        </row>
        <row r="1079">
          <cell r="A1079" t="str">
            <v>SMA</v>
          </cell>
          <cell r="B1079">
            <v>6</v>
          </cell>
          <cell r="C1079" t="str">
            <v>DRAG</v>
          </cell>
          <cell r="D1079">
            <v>64</v>
          </cell>
          <cell r="E1079">
            <v>1</v>
          </cell>
          <cell r="F1079" t="str">
            <v xml:space="preserve">B </v>
          </cell>
          <cell r="G1079">
            <v>14</v>
          </cell>
          <cell r="H1079">
            <v>10</v>
          </cell>
          <cell r="I1079">
            <v>1457</v>
          </cell>
          <cell r="J1079">
            <v>0</v>
          </cell>
          <cell r="K1079">
            <v>0</v>
          </cell>
          <cell r="L1079">
            <v>0</v>
          </cell>
          <cell r="M1079">
            <v>0</v>
          </cell>
          <cell r="N1079">
            <v>0</v>
          </cell>
          <cell r="O1079">
            <v>18263</v>
          </cell>
          <cell r="P1079">
            <v>0</v>
          </cell>
          <cell r="Q1079">
            <v>0</v>
          </cell>
          <cell r="R1079">
            <v>428</v>
          </cell>
          <cell r="S1079">
            <v>0</v>
          </cell>
          <cell r="T1079">
            <v>32</v>
          </cell>
          <cell r="U1079">
            <v>3105</v>
          </cell>
          <cell r="V1079">
            <v>188</v>
          </cell>
          <cell r="W1079">
            <v>0</v>
          </cell>
          <cell r="X1079">
            <v>0</v>
          </cell>
          <cell r="Y1079">
            <v>577</v>
          </cell>
          <cell r="Z1079">
            <v>18263</v>
          </cell>
          <cell r="AA1079">
            <v>19488</v>
          </cell>
          <cell r="AB1079" t="str">
            <v>ERVE</v>
          </cell>
          <cell r="AC1079">
            <v>1101</v>
          </cell>
          <cell r="AD1079">
            <v>2</v>
          </cell>
          <cell r="AE1079">
            <v>1457</v>
          </cell>
        </row>
        <row r="1080">
          <cell r="A1080" t="str">
            <v>SMA</v>
          </cell>
          <cell r="B1080">
            <v>6</v>
          </cell>
          <cell r="C1080" t="str">
            <v>DRAG</v>
          </cell>
          <cell r="D1080">
            <v>64</v>
          </cell>
          <cell r="E1080">
            <v>1</v>
          </cell>
          <cell r="F1080" t="str">
            <v xml:space="preserve">B </v>
          </cell>
          <cell r="G1080">
            <v>15</v>
          </cell>
          <cell r="H1080">
            <v>13</v>
          </cell>
          <cell r="I1080">
            <v>6054</v>
          </cell>
          <cell r="J1080">
            <v>0</v>
          </cell>
          <cell r="K1080">
            <v>0</v>
          </cell>
          <cell r="L1080">
            <v>0</v>
          </cell>
          <cell r="M1080">
            <v>0</v>
          </cell>
          <cell r="N1080">
            <v>0</v>
          </cell>
          <cell r="O1080">
            <v>111998</v>
          </cell>
          <cell r="P1080">
            <v>0</v>
          </cell>
          <cell r="Q1080">
            <v>0</v>
          </cell>
          <cell r="R1080">
            <v>303</v>
          </cell>
          <cell r="S1080">
            <v>0</v>
          </cell>
          <cell r="T1080">
            <v>550</v>
          </cell>
          <cell r="U1080">
            <v>25346</v>
          </cell>
          <cell r="V1080">
            <v>0</v>
          </cell>
          <cell r="W1080">
            <v>0</v>
          </cell>
          <cell r="X1080">
            <v>0</v>
          </cell>
          <cell r="Y1080">
            <v>4432</v>
          </cell>
          <cell r="Z1080">
            <v>111998</v>
          </cell>
          <cell r="AA1080">
            <v>117283</v>
          </cell>
          <cell r="AB1080" t="str">
            <v>ERVE</v>
          </cell>
          <cell r="AC1080">
            <v>1101</v>
          </cell>
          <cell r="AD1080">
            <v>2</v>
          </cell>
          <cell r="AE1080">
            <v>6054</v>
          </cell>
        </row>
        <row r="1081">
          <cell r="A1081" t="str">
            <v>SMA</v>
          </cell>
          <cell r="B1081">
            <v>6</v>
          </cell>
          <cell r="C1081" t="str">
            <v>DRAG</v>
          </cell>
          <cell r="D1081">
            <v>64</v>
          </cell>
          <cell r="E1081">
            <v>2</v>
          </cell>
          <cell r="F1081" t="str">
            <v>A4</v>
          </cell>
          <cell r="G1081">
            <v>20</v>
          </cell>
          <cell r="H1081">
            <v>7</v>
          </cell>
          <cell r="I1081">
            <v>57811</v>
          </cell>
          <cell r="J1081">
            <v>0</v>
          </cell>
          <cell r="K1081">
            <v>0</v>
          </cell>
          <cell r="L1081">
            <v>283</v>
          </cell>
          <cell r="M1081">
            <v>0</v>
          </cell>
          <cell r="N1081">
            <v>0</v>
          </cell>
          <cell r="O1081">
            <v>663364</v>
          </cell>
          <cell r="P1081">
            <v>221496</v>
          </cell>
          <cell r="Q1081">
            <v>13219</v>
          </cell>
          <cell r="R1081">
            <v>13977</v>
          </cell>
          <cell r="S1081">
            <v>0</v>
          </cell>
          <cell r="T1081">
            <v>0</v>
          </cell>
          <cell r="U1081">
            <v>226087</v>
          </cell>
          <cell r="V1081">
            <v>0</v>
          </cell>
          <cell r="W1081">
            <v>6261</v>
          </cell>
          <cell r="X1081">
            <v>0</v>
          </cell>
          <cell r="Y1081">
            <v>3505</v>
          </cell>
          <cell r="Z1081">
            <v>904340</v>
          </cell>
          <cell r="AA1081">
            <v>921822</v>
          </cell>
          <cell r="AB1081" t="str">
            <v>ERVE</v>
          </cell>
          <cell r="AC1081">
            <v>1101</v>
          </cell>
          <cell r="AD1081">
            <v>2</v>
          </cell>
          <cell r="AE1081">
            <v>57811</v>
          </cell>
        </row>
        <row r="1082">
          <cell r="A1082" t="str">
            <v>SMA</v>
          </cell>
          <cell r="B1082">
            <v>6</v>
          </cell>
          <cell r="C1082" t="str">
            <v>DRAG</v>
          </cell>
          <cell r="D1082">
            <v>64</v>
          </cell>
          <cell r="E1082">
            <v>2</v>
          </cell>
          <cell r="F1082" t="str">
            <v xml:space="preserve">B </v>
          </cell>
          <cell r="G1082">
            <v>0</v>
          </cell>
          <cell r="H1082">
            <v>351</v>
          </cell>
          <cell r="I1082">
            <v>208003</v>
          </cell>
          <cell r="J1082">
            <v>0</v>
          </cell>
          <cell r="K1082">
            <v>0</v>
          </cell>
          <cell r="L1082">
            <v>0</v>
          </cell>
          <cell r="M1082">
            <v>0</v>
          </cell>
          <cell r="N1082">
            <v>0</v>
          </cell>
          <cell r="O1082">
            <v>4330892</v>
          </cell>
          <cell r="P1082">
            <v>0</v>
          </cell>
          <cell r="Q1082">
            <v>0</v>
          </cell>
          <cell r="R1082">
            <v>75026</v>
          </cell>
          <cell r="S1082">
            <v>0</v>
          </cell>
          <cell r="T1082">
            <v>127921</v>
          </cell>
          <cell r="U1082">
            <v>1054047</v>
          </cell>
          <cell r="V1082">
            <v>0</v>
          </cell>
          <cell r="W1082">
            <v>0</v>
          </cell>
          <cell r="X1082">
            <v>0</v>
          </cell>
          <cell r="Y1082">
            <v>88889</v>
          </cell>
          <cell r="Z1082">
            <v>4330892</v>
          </cell>
          <cell r="AA1082">
            <v>4622728</v>
          </cell>
          <cell r="AB1082" t="str">
            <v>ERVE</v>
          </cell>
          <cell r="AC1082">
            <v>1101</v>
          </cell>
          <cell r="AD1082">
            <v>2</v>
          </cell>
          <cell r="AE1082">
            <v>204389</v>
          </cell>
        </row>
        <row r="1083">
          <cell r="A1083" t="str">
            <v>SMA</v>
          </cell>
          <cell r="B1083">
            <v>6</v>
          </cell>
          <cell r="C1083" t="str">
            <v>DRAG</v>
          </cell>
          <cell r="D1083">
            <v>64</v>
          </cell>
          <cell r="E1083">
            <v>3</v>
          </cell>
          <cell r="F1083" t="str">
            <v>A4</v>
          </cell>
          <cell r="G1083">
            <v>20</v>
          </cell>
          <cell r="H1083">
            <v>3</v>
          </cell>
          <cell r="I1083">
            <v>15485</v>
          </cell>
          <cell r="J1083">
            <v>0</v>
          </cell>
          <cell r="K1083">
            <v>0</v>
          </cell>
          <cell r="L1083">
            <v>64</v>
          </cell>
          <cell r="M1083">
            <v>0</v>
          </cell>
          <cell r="N1083">
            <v>0</v>
          </cell>
          <cell r="O1083">
            <v>177685</v>
          </cell>
          <cell r="P1083">
            <v>50091</v>
          </cell>
          <cell r="Q1083">
            <v>30705</v>
          </cell>
          <cell r="R1083">
            <v>7245</v>
          </cell>
          <cell r="S1083">
            <v>0</v>
          </cell>
          <cell r="T1083">
            <v>0</v>
          </cell>
          <cell r="U1083">
            <v>67946</v>
          </cell>
          <cell r="V1083">
            <v>0</v>
          </cell>
          <cell r="W1083">
            <v>13305</v>
          </cell>
          <cell r="X1083">
            <v>0</v>
          </cell>
          <cell r="Y1083">
            <v>1402</v>
          </cell>
          <cell r="Z1083">
            <v>271786</v>
          </cell>
          <cell r="AA1083">
            <v>280433</v>
          </cell>
          <cell r="AB1083" t="str">
            <v>ERVE</v>
          </cell>
          <cell r="AC1083">
            <v>1101</v>
          </cell>
          <cell r="AD1083">
            <v>2</v>
          </cell>
          <cell r="AE1083">
            <v>15485</v>
          </cell>
        </row>
        <row r="1084">
          <cell r="A1084" t="str">
            <v>SMA</v>
          </cell>
          <cell r="B1084">
            <v>6</v>
          </cell>
          <cell r="C1084" t="str">
            <v>DRAG</v>
          </cell>
          <cell r="D1084">
            <v>64</v>
          </cell>
          <cell r="E1084">
            <v>3</v>
          </cell>
          <cell r="F1084" t="str">
            <v xml:space="preserve">B </v>
          </cell>
          <cell r="G1084">
            <v>0</v>
          </cell>
          <cell r="H1084">
            <v>896</v>
          </cell>
          <cell r="I1084">
            <v>226819</v>
          </cell>
          <cell r="J1084">
            <v>0</v>
          </cell>
          <cell r="K1084">
            <v>0</v>
          </cell>
          <cell r="L1084">
            <v>0</v>
          </cell>
          <cell r="M1084">
            <v>0</v>
          </cell>
          <cell r="N1084">
            <v>0</v>
          </cell>
          <cell r="O1084">
            <v>4726049</v>
          </cell>
          <cell r="P1084">
            <v>0</v>
          </cell>
          <cell r="Q1084">
            <v>0</v>
          </cell>
          <cell r="R1084">
            <v>67001</v>
          </cell>
          <cell r="S1084">
            <v>0</v>
          </cell>
          <cell r="T1084">
            <v>230974</v>
          </cell>
          <cell r="U1084">
            <v>1145538</v>
          </cell>
          <cell r="V1084">
            <v>0</v>
          </cell>
          <cell r="W1084">
            <v>0</v>
          </cell>
          <cell r="X1084">
            <v>0</v>
          </cell>
          <cell r="Y1084">
            <v>133785</v>
          </cell>
          <cell r="Z1084">
            <v>4726049</v>
          </cell>
          <cell r="AA1084">
            <v>5157809</v>
          </cell>
          <cell r="AB1084" t="str">
            <v>ERVE</v>
          </cell>
          <cell r="AC1084">
            <v>1101</v>
          </cell>
          <cell r="AD1084">
            <v>2</v>
          </cell>
          <cell r="AE1084">
            <v>219567</v>
          </cell>
        </row>
        <row r="1085">
          <cell r="A1085" t="str">
            <v>SMA</v>
          </cell>
          <cell r="B1085">
            <v>6</v>
          </cell>
          <cell r="C1085" t="str">
            <v>DRAG</v>
          </cell>
          <cell r="D1085">
            <v>64</v>
          </cell>
          <cell r="E1085">
            <v>4</v>
          </cell>
          <cell r="F1085" t="str">
            <v>A4</v>
          </cell>
          <cell r="G1085">
            <v>20</v>
          </cell>
          <cell r="H1085">
            <v>2</v>
          </cell>
          <cell r="I1085">
            <v>6519</v>
          </cell>
          <cell r="J1085">
            <v>0</v>
          </cell>
          <cell r="K1085">
            <v>0</v>
          </cell>
          <cell r="L1085">
            <v>58</v>
          </cell>
          <cell r="M1085">
            <v>0</v>
          </cell>
          <cell r="N1085">
            <v>0</v>
          </cell>
          <cell r="O1085">
            <v>50490</v>
          </cell>
          <cell r="P1085">
            <v>30624</v>
          </cell>
          <cell r="Q1085">
            <v>0</v>
          </cell>
          <cell r="R1085">
            <v>0</v>
          </cell>
          <cell r="S1085">
            <v>0</v>
          </cell>
          <cell r="T1085">
            <v>0</v>
          </cell>
          <cell r="U1085">
            <v>0</v>
          </cell>
          <cell r="V1085">
            <v>0</v>
          </cell>
          <cell r="W1085">
            <v>0</v>
          </cell>
          <cell r="X1085">
            <v>0</v>
          </cell>
          <cell r="Y1085">
            <v>0</v>
          </cell>
          <cell r="Z1085">
            <v>81114</v>
          </cell>
          <cell r="AA1085">
            <v>81114</v>
          </cell>
          <cell r="AB1085" t="str">
            <v>ERVE</v>
          </cell>
          <cell r="AC1085">
            <v>1101</v>
          </cell>
          <cell r="AD1085">
            <v>2</v>
          </cell>
          <cell r="AE1085">
            <v>6519</v>
          </cell>
        </row>
        <row r="1086">
          <cell r="A1086" t="str">
            <v>SMA</v>
          </cell>
          <cell r="B1086">
            <v>6</v>
          </cell>
          <cell r="C1086" t="str">
            <v>DRAG</v>
          </cell>
          <cell r="D1086">
            <v>64</v>
          </cell>
          <cell r="E1086">
            <v>4</v>
          </cell>
          <cell r="F1086" t="str">
            <v xml:space="preserve">B </v>
          </cell>
          <cell r="G1086">
            <v>0</v>
          </cell>
          <cell r="H1086">
            <v>578</v>
          </cell>
          <cell r="I1086">
            <v>75393</v>
          </cell>
          <cell r="J1086">
            <v>0</v>
          </cell>
          <cell r="K1086">
            <v>0</v>
          </cell>
          <cell r="L1086">
            <v>0</v>
          </cell>
          <cell r="M1086">
            <v>0</v>
          </cell>
          <cell r="N1086">
            <v>0</v>
          </cell>
          <cell r="O1086">
            <v>739347</v>
          </cell>
          <cell r="P1086">
            <v>0</v>
          </cell>
          <cell r="Q1086">
            <v>0</v>
          </cell>
          <cell r="R1086">
            <v>0</v>
          </cell>
          <cell r="S1086">
            <v>0</v>
          </cell>
          <cell r="T1086">
            <v>10103</v>
          </cell>
          <cell r="U1086">
            <v>0</v>
          </cell>
          <cell r="V1086">
            <v>34443</v>
          </cell>
          <cell r="W1086">
            <v>0</v>
          </cell>
          <cell r="X1086">
            <v>0</v>
          </cell>
          <cell r="Y1086">
            <v>0</v>
          </cell>
          <cell r="Z1086">
            <v>739347</v>
          </cell>
          <cell r="AA1086">
            <v>783893</v>
          </cell>
          <cell r="AB1086" t="str">
            <v>ERVE</v>
          </cell>
          <cell r="AC1086">
            <v>1101</v>
          </cell>
          <cell r="AD1086">
            <v>2</v>
          </cell>
          <cell r="AE1086">
            <v>70709</v>
          </cell>
        </row>
        <row r="1087">
          <cell r="A1087" t="str">
            <v>SMA</v>
          </cell>
          <cell r="B1087">
            <v>6</v>
          </cell>
          <cell r="C1087" t="str">
            <v>DRAG</v>
          </cell>
          <cell r="D1087">
            <v>64</v>
          </cell>
          <cell r="E1087">
            <v>5</v>
          </cell>
          <cell r="F1087" t="str">
            <v>A4</v>
          </cell>
          <cell r="G1087">
            <v>20</v>
          </cell>
          <cell r="H1087">
            <v>1</v>
          </cell>
          <cell r="I1087">
            <v>7680</v>
          </cell>
          <cell r="J1087">
            <v>0</v>
          </cell>
          <cell r="K1087">
            <v>0</v>
          </cell>
          <cell r="L1087">
            <v>24</v>
          </cell>
          <cell r="M1087">
            <v>0</v>
          </cell>
          <cell r="N1087">
            <v>0</v>
          </cell>
          <cell r="O1087">
            <v>88125</v>
          </cell>
          <cell r="P1087">
            <v>18784</v>
          </cell>
          <cell r="Q1087">
            <v>19541</v>
          </cell>
          <cell r="R1087">
            <v>3352</v>
          </cell>
          <cell r="S1087">
            <v>0</v>
          </cell>
          <cell r="T1087">
            <v>0</v>
          </cell>
          <cell r="U1087">
            <v>32591</v>
          </cell>
          <cell r="V1087">
            <v>0</v>
          </cell>
          <cell r="W1087">
            <v>3913</v>
          </cell>
          <cell r="X1087">
            <v>0</v>
          </cell>
          <cell r="Y1087">
            <v>0</v>
          </cell>
          <cell r="Z1087">
            <v>130363</v>
          </cell>
          <cell r="AA1087">
            <v>133715</v>
          </cell>
          <cell r="AB1087" t="str">
            <v>ERVE</v>
          </cell>
          <cell r="AC1087">
            <v>1101</v>
          </cell>
          <cell r="AD1087">
            <v>2</v>
          </cell>
          <cell r="AE1087">
            <v>7680</v>
          </cell>
        </row>
        <row r="1088">
          <cell r="A1088" t="str">
            <v>SMA</v>
          </cell>
          <cell r="B1088">
            <v>6</v>
          </cell>
          <cell r="C1088" t="str">
            <v>DRAG</v>
          </cell>
          <cell r="D1088">
            <v>64</v>
          </cell>
          <cell r="E1088">
            <v>5</v>
          </cell>
          <cell r="F1088" t="str">
            <v xml:space="preserve">B </v>
          </cell>
          <cell r="G1088">
            <v>0</v>
          </cell>
          <cell r="H1088">
            <v>213</v>
          </cell>
          <cell r="I1088">
            <v>40042</v>
          </cell>
          <cell r="J1088">
            <v>0</v>
          </cell>
          <cell r="K1088">
            <v>0</v>
          </cell>
          <cell r="L1088">
            <v>0</v>
          </cell>
          <cell r="M1088">
            <v>0</v>
          </cell>
          <cell r="N1088">
            <v>0</v>
          </cell>
          <cell r="O1088">
            <v>829749</v>
          </cell>
          <cell r="P1088">
            <v>0</v>
          </cell>
          <cell r="Q1088">
            <v>0</v>
          </cell>
          <cell r="R1088">
            <v>5233</v>
          </cell>
          <cell r="S1088">
            <v>0</v>
          </cell>
          <cell r="T1088">
            <v>94775</v>
          </cell>
          <cell r="U1088">
            <v>204581</v>
          </cell>
          <cell r="V1088">
            <v>0</v>
          </cell>
          <cell r="W1088">
            <v>0</v>
          </cell>
          <cell r="X1088">
            <v>0</v>
          </cell>
          <cell r="Y1088">
            <v>0</v>
          </cell>
          <cell r="Z1088">
            <v>829749</v>
          </cell>
          <cell r="AA1088">
            <v>929757</v>
          </cell>
          <cell r="AB1088" t="str">
            <v>ERVE</v>
          </cell>
          <cell r="AC1088">
            <v>1101</v>
          </cell>
          <cell r="AD1088">
            <v>2</v>
          </cell>
          <cell r="AE1088">
            <v>37837</v>
          </cell>
        </row>
        <row r="1089">
          <cell r="A1089" t="str">
            <v>SMA</v>
          </cell>
          <cell r="B1089">
            <v>6</v>
          </cell>
          <cell r="C1089" t="str">
            <v>DRAG</v>
          </cell>
          <cell r="D1089">
            <v>64</v>
          </cell>
          <cell r="E1089">
            <v>6</v>
          </cell>
          <cell r="F1089" t="str">
            <v xml:space="preserve">B </v>
          </cell>
          <cell r="G1089">
            <v>0</v>
          </cell>
          <cell r="H1089">
            <v>32</v>
          </cell>
          <cell r="I1089">
            <v>47158</v>
          </cell>
          <cell r="J1089">
            <v>0</v>
          </cell>
          <cell r="K1089">
            <v>0</v>
          </cell>
          <cell r="L1089">
            <v>0</v>
          </cell>
          <cell r="M1089">
            <v>0</v>
          </cell>
          <cell r="N1089">
            <v>0</v>
          </cell>
          <cell r="O1089">
            <v>555207</v>
          </cell>
          <cell r="P1089">
            <v>0</v>
          </cell>
          <cell r="Q1089">
            <v>0</v>
          </cell>
          <cell r="R1089">
            <v>285</v>
          </cell>
          <cell r="S1089">
            <v>0</v>
          </cell>
          <cell r="T1089">
            <v>0</v>
          </cell>
          <cell r="U1089">
            <v>138801</v>
          </cell>
          <cell r="V1089">
            <v>0</v>
          </cell>
          <cell r="W1089">
            <v>0</v>
          </cell>
          <cell r="X1089">
            <v>0</v>
          </cell>
          <cell r="Y1089">
            <v>0</v>
          </cell>
          <cell r="Z1089">
            <v>555207</v>
          </cell>
          <cell r="AA1089">
            <v>555492</v>
          </cell>
          <cell r="AB1089" t="str">
            <v>ERVE</v>
          </cell>
          <cell r="AC1089">
            <v>1101</v>
          </cell>
          <cell r="AD1089">
            <v>2</v>
          </cell>
          <cell r="AE1089">
            <v>47158</v>
          </cell>
        </row>
        <row r="1090">
          <cell r="A1090" t="str">
            <v>SMA</v>
          </cell>
          <cell r="B1090">
            <v>6</v>
          </cell>
          <cell r="C1090" t="str">
            <v>DRAG</v>
          </cell>
          <cell r="D1090">
            <v>64</v>
          </cell>
          <cell r="E1090">
            <v>7</v>
          </cell>
          <cell r="F1090" t="str">
            <v>A4</v>
          </cell>
          <cell r="G1090">
            <v>20</v>
          </cell>
          <cell r="H1090">
            <v>2</v>
          </cell>
          <cell r="I1090">
            <v>24201</v>
          </cell>
          <cell r="J1090">
            <v>0</v>
          </cell>
          <cell r="K1090">
            <v>0</v>
          </cell>
          <cell r="L1090">
            <v>51</v>
          </cell>
          <cell r="M1090">
            <v>0</v>
          </cell>
          <cell r="N1090">
            <v>0</v>
          </cell>
          <cell r="O1090">
            <v>236042</v>
          </cell>
          <cell r="P1090">
            <v>33864</v>
          </cell>
          <cell r="Q1090">
            <v>2839</v>
          </cell>
          <cell r="R1090">
            <v>0</v>
          </cell>
          <cell r="S1090">
            <v>0</v>
          </cell>
          <cell r="T1090">
            <v>0</v>
          </cell>
          <cell r="U1090">
            <v>68353</v>
          </cell>
          <cell r="V1090">
            <v>0</v>
          </cell>
          <cell r="W1090">
            <v>664</v>
          </cell>
          <cell r="X1090">
            <v>0</v>
          </cell>
          <cell r="Y1090">
            <v>0</v>
          </cell>
          <cell r="Z1090">
            <v>273409</v>
          </cell>
          <cell r="AA1090">
            <v>273409</v>
          </cell>
          <cell r="AB1090" t="str">
            <v>ERVE</v>
          </cell>
          <cell r="AC1090">
            <v>1101</v>
          </cell>
          <cell r="AD1090">
            <v>2</v>
          </cell>
          <cell r="AE1090">
            <v>24201</v>
          </cell>
        </row>
        <row r="1091">
          <cell r="A1091" t="str">
            <v>SMA</v>
          </cell>
          <cell r="B1091">
            <v>6</v>
          </cell>
          <cell r="C1091" t="str">
            <v>DRAG</v>
          </cell>
          <cell r="D1091">
            <v>64</v>
          </cell>
          <cell r="E1091">
            <v>7</v>
          </cell>
          <cell r="F1091" t="str">
            <v xml:space="preserve">B </v>
          </cell>
          <cell r="G1091">
            <v>0</v>
          </cell>
          <cell r="H1091">
            <v>5</v>
          </cell>
          <cell r="I1091">
            <v>976</v>
          </cell>
          <cell r="J1091">
            <v>0</v>
          </cell>
          <cell r="K1091">
            <v>0</v>
          </cell>
          <cell r="L1091">
            <v>0</v>
          </cell>
          <cell r="M1091">
            <v>0</v>
          </cell>
          <cell r="N1091">
            <v>0</v>
          </cell>
          <cell r="O1091">
            <v>17269</v>
          </cell>
          <cell r="P1091">
            <v>0</v>
          </cell>
          <cell r="Q1091">
            <v>0</v>
          </cell>
          <cell r="R1091">
            <v>0</v>
          </cell>
          <cell r="S1091">
            <v>0</v>
          </cell>
          <cell r="T1091">
            <v>0</v>
          </cell>
          <cell r="U1091">
            <v>4317</v>
          </cell>
          <cell r="V1091">
            <v>0</v>
          </cell>
          <cell r="W1091">
            <v>0</v>
          </cell>
          <cell r="X1091">
            <v>0</v>
          </cell>
          <cell r="Y1091">
            <v>0</v>
          </cell>
          <cell r="Z1091">
            <v>17269</v>
          </cell>
          <cell r="AA1091">
            <v>17269</v>
          </cell>
          <cell r="AB1091" t="str">
            <v>ERVE</v>
          </cell>
          <cell r="AC1091">
            <v>1101</v>
          </cell>
          <cell r="AD1091">
            <v>2</v>
          </cell>
          <cell r="AE1091">
            <v>948</v>
          </cell>
        </row>
        <row r="1092">
          <cell r="A1092" t="str">
            <v>SMA</v>
          </cell>
          <cell r="B1092">
            <v>6</v>
          </cell>
          <cell r="C1092" t="str">
            <v>DRAG</v>
          </cell>
          <cell r="D1092">
            <v>64</v>
          </cell>
          <cell r="E1092">
            <v>8</v>
          </cell>
          <cell r="F1092" t="str">
            <v xml:space="preserve">B </v>
          </cell>
          <cell r="G1092">
            <v>0</v>
          </cell>
          <cell r="H1092">
            <v>1</v>
          </cell>
          <cell r="I1092">
            <v>1616</v>
          </cell>
          <cell r="J1092">
            <v>0</v>
          </cell>
          <cell r="K1092">
            <v>0</v>
          </cell>
          <cell r="L1092">
            <v>0</v>
          </cell>
          <cell r="M1092">
            <v>0</v>
          </cell>
          <cell r="N1092">
            <v>0</v>
          </cell>
          <cell r="O1092">
            <v>33643</v>
          </cell>
          <cell r="P1092">
            <v>0</v>
          </cell>
          <cell r="Q1092">
            <v>0</v>
          </cell>
          <cell r="R1092">
            <v>0</v>
          </cell>
          <cell r="S1092">
            <v>0</v>
          </cell>
          <cell r="T1092">
            <v>0</v>
          </cell>
          <cell r="U1092">
            <v>8411</v>
          </cell>
          <cell r="V1092">
            <v>0</v>
          </cell>
          <cell r="W1092">
            <v>0</v>
          </cell>
          <cell r="X1092">
            <v>0</v>
          </cell>
          <cell r="Y1092">
            <v>0</v>
          </cell>
          <cell r="Z1092">
            <v>33643</v>
          </cell>
          <cell r="AA1092">
            <v>33643</v>
          </cell>
          <cell r="AB1092" t="str">
            <v>ERVE</v>
          </cell>
          <cell r="AC1092">
            <v>1101</v>
          </cell>
          <cell r="AD1092">
            <v>2</v>
          </cell>
          <cell r="AE1092">
            <v>1616</v>
          </cell>
        </row>
        <row r="1093">
          <cell r="A1093" t="str">
            <v>SMA</v>
          </cell>
          <cell r="B1093">
            <v>6</v>
          </cell>
          <cell r="C1093" t="str">
            <v>DRAG</v>
          </cell>
          <cell r="D1093">
            <v>65</v>
          </cell>
          <cell r="E1093">
            <v>1</v>
          </cell>
          <cell r="F1093" t="str">
            <v xml:space="preserve">B </v>
          </cell>
          <cell r="G1093">
            <v>1</v>
          </cell>
          <cell r="H1093">
            <v>2074</v>
          </cell>
          <cell r="I1093">
            <v>42625</v>
          </cell>
          <cell r="J1093">
            <v>0</v>
          </cell>
          <cell r="K1093">
            <v>0</v>
          </cell>
          <cell r="L1093">
            <v>0</v>
          </cell>
          <cell r="M1093">
            <v>0</v>
          </cell>
          <cell r="N1093">
            <v>0</v>
          </cell>
          <cell r="O1093">
            <v>686521</v>
          </cell>
          <cell r="P1093">
            <v>0</v>
          </cell>
          <cell r="Q1093">
            <v>0</v>
          </cell>
          <cell r="R1093">
            <v>8947</v>
          </cell>
          <cell r="S1093">
            <v>0</v>
          </cell>
          <cell r="T1093">
            <v>63580</v>
          </cell>
          <cell r="U1093">
            <v>0</v>
          </cell>
          <cell r="V1093">
            <v>0</v>
          </cell>
          <cell r="W1093">
            <v>0</v>
          </cell>
          <cell r="X1093">
            <v>0</v>
          </cell>
          <cell r="Y1093">
            <v>37715</v>
          </cell>
          <cell r="Z1093">
            <v>686521</v>
          </cell>
          <cell r="AA1093">
            <v>796763</v>
          </cell>
          <cell r="AB1093" t="str">
            <v>ERCT</v>
          </cell>
          <cell r="AC1093">
            <v>1101</v>
          </cell>
          <cell r="AD1093">
            <v>2</v>
          </cell>
          <cell r="AE1093">
            <v>31611</v>
          </cell>
        </row>
        <row r="1094">
          <cell r="A1094" t="str">
            <v>SMA</v>
          </cell>
          <cell r="B1094">
            <v>6</v>
          </cell>
          <cell r="C1094" t="str">
            <v>DRAG</v>
          </cell>
          <cell r="D1094">
            <v>65</v>
          </cell>
          <cell r="E1094">
            <v>1</v>
          </cell>
          <cell r="F1094" t="str">
            <v xml:space="preserve">B </v>
          </cell>
          <cell r="G1094">
            <v>2</v>
          </cell>
          <cell r="H1094">
            <v>1226</v>
          </cell>
          <cell r="I1094">
            <v>50529</v>
          </cell>
          <cell r="J1094">
            <v>0</v>
          </cell>
          <cell r="K1094">
            <v>0</v>
          </cell>
          <cell r="L1094">
            <v>0</v>
          </cell>
          <cell r="M1094">
            <v>0</v>
          </cell>
          <cell r="N1094">
            <v>0</v>
          </cell>
          <cell r="O1094">
            <v>980022</v>
          </cell>
          <cell r="P1094">
            <v>0</v>
          </cell>
          <cell r="Q1094">
            <v>0</v>
          </cell>
          <cell r="R1094">
            <v>10462</v>
          </cell>
          <cell r="S1094">
            <v>0</v>
          </cell>
          <cell r="T1094">
            <v>13733</v>
          </cell>
          <cell r="U1094">
            <v>166563</v>
          </cell>
          <cell r="V1094">
            <v>94</v>
          </cell>
          <cell r="W1094">
            <v>0</v>
          </cell>
          <cell r="X1094">
            <v>0</v>
          </cell>
          <cell r="Y1094">
            <v>29195</v>
          </cell>
          <cell r="Z1094">
            <v>980022</v>
          </cell>
          <cell r="AA1094">
            <v>1033506</v>
          </cell>
          <cell r="AB1094" t="str">
            <v>ERCT</v>
          </cell>
          <cell r="AC1094">
            <v>1101</v>
          </cell>
          <cell r="AD1094">
            <v>2</v>
          </cell>
          <cell r="AE1094">
            <v>50529</v>
          </cell>
        </row>
        <row r="1095">
          <cell r="A1095" t="str">
            <v>SMA</v>
          </cell>
          <cell r="B1095">
            <v>6</v>
          </cell>
          <cell r="C1095" t="str">
            <v>DRAG</v>
          </cell>
          <cell r="D1095">
            <v>65</v>
          </cell>
          <cell r="E1095">
            <v>1</v>
          </cell>
          <cell r="F1095" t="str">
            <v xml:space="preserve">B </v>
          </cell>
          <cell r="G1095">
            <v>3</v>
          </cell>
          <cell r="H1095">
            <v>3612</v>
          </cell>
          <cell r="I1095">
            <v>262258</v>
          </cell>
          <cell r="J1095">
            <v>0</v>
          </cell>
          <cell r="K1095">
            <v>0</v>
          </cell>
          <cell r="L1095">
            <v>0</v>
          </cell>
          <cell r="M1095">
            <v>0</v>
          </cell>
          <cell r="N1095">
            <v>0</v>
          </cell>
          <cell r="O1095">
            <v>5086257</v>
          </cell>
          <cell r="P1095">
            <v>0</v>
          </cell>
          <cell r="Q1095">
            <v>0</v>
          </cell>
          <cell r="R1095">
            <v>44716</v>
          </cell>
          <cell r="S1095">
            <v>0</v>
          </cell>
          <cell r="T1095">
            <v>30916</v>
          </cell>
          <cell r="U1095">
            <v>864674</v>
          </cell>
          <cell r="V1095">
            <v>0</v>
          </cell>
          <cell r="W1095">
            <v>0</v>
          </cell>
          <cell r="X1095">
            <v>0</v>
          </cell>
          <cell r="Y1095">
            <v>160716</v>
          </cell>
          <cell r="Z1095">
            <v>5086257</v>
          </cell>
          <cell r="AA1095">
            <v>5322605</v>
          </cell>
          <cell r="AB1095" t="str">
            <v>ERCT</v>
          </cell>
          <cell r="AC1095">
            <v>1101</v>
          </cell>
          <cell r="AD1095">
            <v>2</v>
          </cell>
          <cell r="AE1095">
            <v>262031</v>
          </cell>
        </row>
        <row r="1096">
          <cell r="A1096" t="str">
            <v>SMA</v>
          </cell>
          <cell r="B1096">
            <v>6</v>
          </cell>
          <cell r="C1096" t="str">
            <v>DRAG</v>
          </cell>
          <cell r="D1096">
            <v>65</v>
          </cell>
          <cell r="E1096">
            <v>1</v>
          </cell>
          <cell r="F1096" t="str">
            <v xml:space="preserve">B </v>
          </cell>
          <cell r="G1096">
            <v>4</v>
          </cell>
          <cell r="H1096">
            <v>995</v>
          </cell>
          <cell r="I1096">
            <v>118884</v>
          </cell>
          <cell r="J1096">
            <v>0</v>
          </cell>
          <cell r="K1096">
            <v>0</v>
          </cell>
          <cell r="L1096">
            <v>0</v>
          </cell>
          <cell r="M1096">
            <v>0</v>
          </cell>
          <cell r="N1096">
            <v>0</v>
          </cell>
          <cell r="O1096">
            <v>2305955</v>
          </cell>
          <cell r="P1096">
            <v>0</v>
          </cell>
          <cell r="Q1096">
            <v>0</v>
          </cell>
          <cell r="R1096">
            <v>27211</v>
          </cell>
          <cell r="S1096">
            <v>0</v>
          </cell>
          <cell r="T1096">
            <v>19759</v>
          </cell>
          <cell r="U1096">
            <v>392029</v>
          </cell>
          <cell r="V1096">
            <v>0</v>
          </cell>
          <cell r="W1096">
            <v>0</v>
          </cell>
          <cell r="X1096">
            <v>0</v>
          </cell>
          <cell r="Y1096">
            <v>70174</v>
          </cell>
          <cell r="Z1096">
            <v>2305955</v>
          </cell>
          <cell r="AA1096">
            <v>2423099</v>
          </cell>
          <cell r="AB1096" t="str">
            <v>ERCT</v>
          </cell>
          <cell r="AC1096">
            <v>1101</v>
          </cell>
          <cell r="AD1096">
            <v>2</v>
          </cell>
          <cell r="AE1096">
            <v>118884</v>
          </cell>
        </row>
        <row r="1097">
          <cell r="A1097" t="str">
            <v>SMA</v>
          </cell>
          <cell r="B1097">
            <v>6</v>
          </cell>
          <cell r="C1097" t="str">
            <v>DRAG</v>
          </cell>
          <cell r="D1097">
            <v>65</v>
          </cell>
          <cell r="E1097">
            <v>1</v>
          </cell>
          <cell r="F1097" t="str">
            <v xml:space="preserve">B </v>
          </cell>
          <cell r="G1097">
            <v>5</v>
          </cell>
          <cell r="H1097">
            <v>301</v>
          </cell>
          <cell r="I1097">
            <v>51123</v>
          </cell>
          <cell r="J1097">
            <v>0</v>
          </cell>
          <cell r="K1097">
            <v>0</v>
          </cell>
          <cell r="L1097">
            <v>0</v>
          </cell>
          <cell r="M1097">
            <v>0</v>
          </cell>
          <cell r="N1097">
            <v>0</v>
          </cell>
          <cell r="O1097">
            <v>991557</v>
          </cell>
          <cell r="P1097">
            <v>0</v>
          </cell>
          <cell r="Q1097">
            <v>0</v>
          </cell>
          <cell r="R1097">
            <v>12484</v>
          </cell>
          <cell r="S1097">
            <v>0</v>
          </cell>
          <cell r="T1097">
            <v>5155</v>
          </cell>
          <cell r="U1097">
            <v>168574</v>
          </cell>
          <cell r="V1097">
            <v>0</v>
          </cell>
          <cell r="W1097">
            <v>0</v>
          </cell>
          <cell r="X1097">
            <v>0</v>
          </cell>
          <cell r="Y1097">
            <v>25963</v>
          </cell>
          <cell r="Z1097">
            <v>991557</v>
          </cell>
          <cell r="AA1097">
            <v>1035159</v>
          </cell>
          <cell r="AB1097" t="str">
            <v>ERCT</v>
          </cell>
          <cell r="AC1097">
            <v>1101</v>
          </cell>
          <cell r="AD1097">
            <v>2</v>
          </cell>
          <cell r="AE1097">
            <v>51123</v>
          </cell>
        </row>
        <row r="1098">
          <cell r="A1098" t="str">
            <v>SMA</v>
          </cell>
          <cell r="B1098">
            <v>6</v>
          </cell>
          <cell r="C1098" t="str">
            <v>DRAG</v>
          </cell>
          <cell r="D1098">
            <v>65</v>
          </cell>
          <cell r="E1098">
            <v>1</v>
          </cell>
          <cell r="F1098" t="str">
            <v xml:space="preserve">B </v>
          </cell>
          <cell r="G1098">
            <v>6</v>
          </cell>
          <cell r="H1098">
            <v>175</v>
          </cell>
          <cell r="I1098">
            <v>41813</v>
          </cell>
          <cell r="J1098">
            <v>0</v>
          </cell>
          <cell r="K1098">
            <v>0</v>
          </cell>
          <cell r="L1098">
            <v>0</v>
          </cell>
          <cell r="M1098">
            <v>0</v>
          </cell>
          <cell r="N1098">
            <v>0</v>
          </cell>
          <cell r="O1098">
            <v>811023</v>
          </cell>
          <cell r="P1098">
            <v>0</v>
          </cell>
          <cell r="Q1098">
            <v>0</v>
          </cell>
          <cell r="R1098">
            <v>11016</v>
          </cell>
          <cell r="S1098">
            <v>0</v>
          </cell>
          <cell r="T1098">
            <v>3342</v>
          </cell>
          <cell r="U1098">
            <v>137914</v>
          </cell>
          <cell r="V1098">
            <v>0</v>
          </cell>
          <cell r="W1098">
            <v>0</v>
          </cell>
          <cell r="X1098">
            <v>0</v>
          </cell>
          <cell r="Y1098">
            <v>19255</v>
          </cell>
          <cell r="Z1098">
            <v>811023</v>
          </cell>
          <cell r="AA1098">
            <v>844636</v>
          </cell>
          <cell r="AB1098" t="str">
            <v>ERCT</v>
          </cell>
          <cell r="AC1098">
            <v>1101</v>
          </cell>
          <cell r="AD1098">
            <v>2</v>
          </cell>
          <cell r="AE1098">
            <v>41813</v>
          </cell>
        </row>
        <row r="1099">
          <cell r="A1099" t="str">
            <v>SMA</v>
          </cell>
          <cell r="B1099">
            <v>6</v>
          </cell>
          <cell r="C1099" t="str">
            <v>DRAG</v>
          </cell>
          <cell r="D1099">
            <v>65</v>
          </cell>
          <cell r="E1099">
            <v>1</v>
          </cell>
          <cell r="F1099" t="str">
            <v xml:space="preserve">B </v>
          </cell>
          <cell r="G1099">
            <v>7</v>
          </cell>
          <cell r="H1099">
            <v>37</v>
          </cell>
          <cell r="I1099">
            <v>12000</v>
          </cell>
          <cell r="J1099">
            <v>0</v>
          </cell>
          <cell r="K1099">
            <v>0</v>
          </cell>
          <cell r="L1099">
            <v>0</v>
          </cell>
          <cell r="M1099">
            <v>0</v>
          </cell>
          <cell r="N1099">
            <v>0</v>
          </cell>
          <cell r="O1099">
            <v>241497</v>
          </cell>
          <cell r="P1099">
            <v>0</v>
          </cell>
          <cell r="Q1099">
            <v>0</v>
          </cell>
          <cell r="R1099">
            <v>2823</v>
          </cell>
          <cell r="S1099">
            <v>0</v>
          </cell>
          <cell r="T1099">
            <v>142</v>
          </cell>
          <cell r="U1099">
            <v>48315</v>
          </cell>
          <cell r="V1099">
            <v>0</v>
          </cell>
          <cell r="W1099">
            <v>0</v>
          </cell>
          <cell r="X1099">
            <v>0</v>
          </cell>
          <cell r="Y1099">
            <v>5749</v>
          </cell>
          <cell r="Z1099">
            <v>241497</v>
          </cell>
          <cell r="AA1099">
            <v>250211</v>
          </cell>
          <cell r="AB1099" t="str">
            <v>ERCT</v>
          </cell>
          <cell r="AC1099">
            <v>1101</v>
          </cell>
          <cell r="AD1099">
            <v>2</v>
          </cell>
          <cell r="AE1099">
            <v>12000</v>
          </cell>
        </row>
        <row r="1100">
          <cell r="A1100" t="str">
            <v>SMA</v>
          </cell>
          <cell r="B1100">
            <v>6</v>
          </cell>
          <cell r="C1100" t="str">
            <v>DRAG</v>
          </cell>
          <cell r="D1100">
            <v>65</v>
          </cell>
          <cell r="E1100">
            <v>1</v>
          </cell>
          <cell r="F1100" t="str">
            <v xml:space="preserve">B </v>
          </cell>
          <cell r="G1100">
            <v>8</v>
          </cell>
          <cell r="H1100">
            <v>10</v>
          </cell>
          <cell r="I1100">
            <v>4349</v>
          </cell>
          <cell r="J1100">
            <v>0</v>
          </cell>
          <cell r="K1100">
            <v>0</v>
          </cell>
          <cell r="L1100">
            <v>0</v>
          </cell>
          <cell r="M1100">
            <v>0</v>
          </cell>
          <cell r="N1100">
            <v>0</v>
          </cell>
          <cell r="O1100">
            <v>87514</v>
          </cell>
          <cell r="P1100">
            <v>0</v>
          </cell>
          <cell r="Q1100">
            <v>0</v>
          </cell>
          <cell r="R1100">
            <v>1336</v>
          </cell>
          <cell r="S1100">
            <v>0</v>
          </cell>
          <cell r="T1100">
            <v>4880</v>
          </cell>
          <cell r="U1100">
            <v>17506</v>
          </cell>
          <cell r="V1100">
            <v>0</v>
          </cell>
          <cell r="W1100">
            <v>0</v>
          </cell>
          <cell r="X1100">
            <v>0</v>
          </cell>
          <cell r="Y1100">
            <v>1402</v>
          </cell>
          <cell r="Z1100">
            <v>87514</v>
          </cell>
          <cell r="AA1100">
            <v>95132</v>
          </cell>
          <cell r="AB1100" t="str">
            <v>ERCT</v>
          </cell>
          <cell r="AC1100">
            <v>1101</v>
          </cell>
          <cell r="AD1100">
            <v>2</v>
          </cell>
          <cell r="AE1100">
            <v>4349</v>
          </cell>
        </row>
        <row r="1101">
          <cell r="A1101" t="str">
            <v>SMA</v>
          </cell>
          <cell r="B1101">
            <v>6</v>
          </cell>
          <cell r="C1101" t="str">
            <v>DRAG</v>
          </cell>
          <cell r="D1101">
            <v>65</v>
          </cell>
          <cell r="E1101">
            <v>1</v>
          </cell>
          <cell r="F1101" t="str">
            <v xml:space="preserve">B </v>
          </cell>
          <cell r="G1101">
            <v>9</v>
          </cell>
          <cell r="H1101">
            <v>12</v>
          </cell>
          <cell r="I1101">
            <v>7349</v>
          </cell>
          <cell r="J1101">
            <v>0</v>
          </cell>
          <cell r="K1101">
            <v>0</v>
          </cell>
          <cell r="L1101">
            <v>0</v>
          </cell>
          <cell r="M1101">
            <v>0</v>
          </cell>
          <cell r="N1101">
            <v>0</v>
          </cell>
          <cell r="O1101">
            <v>157731</v>
          </cell>
          <cell r="P1101">
            <v>0</v>
          </cell>
          <cell r="Q1101">
            <v>0</v>
          </cell>
          <cell r="R1101">
            <v>2757</v>
          </cell>
          <cell r="S1101">
            <v>0</v>
          </cell>
          <cell r="T1101">
            <v>9827</v>
          </cell>
          <cell r="U1101">
            <v>39444</v>
          </cell>
          <cell r="V1101">
            <v>0</v>
          </cell>
          <cell r="W1101">
            <v>0</v>
          </cell>
          <cell r="X1101">
            <v>0</v>
          </cell>
          <cell r="Y1101">
            <v>2851</v>
          </cell>
          <cell r="Z1101">
            <v>157731</v>
          </cell>
          <cell r="AA1101">
            <v>173166</v>
          </cell>
          <cell r="AB1101" t="str">
            <v>ERCT</v>
          </cell>
          <cell r="AC1101">
            <v>1101</v>
          </cell>
          <cell r="AD1101">
            <v>2</v>
          </cell>
          <cell r="AE1101">
            <v>7349</v>
          </cell>
        </row>
        <row r="1102">
          <cell r="A1102" t="str">
            <v>SMA</v>
          </cell>
          <cell r="B1102">
            <v>6</v>
          </cell>
          <cell r="C1102" t="str">
            <v>DRAG</v>
          </cell>
          <cell r="D1102">
            <v>65</v>
          </cell>
          <cell r="E1102">
            <v>1</v>
          </cell>
          <cell r="F1102" t="str">
            <v xml:space="preserve">B </v>
          </cell>
          <cell r="G1102">
            <v>10</v>
          </cell>
          <cell r="H1102">
            <v>7</v>
          </cell>
          <cell r="I1102">
            <v>17582</v>
          </cell>
          <cell r="J1102">
            <v>0</v>
          </cell>
          <cell r="K1102">
            <v>0</v>
          </cell>
          <cell r="L1102">
            <v>0</v>
          </cell>
          <cell r="M1102">
            <v>0</v>
          </cell>
          <cell r="N1102">
            <v>0</v>
          </cell>
          <cell r="O1102">
            <v>377323</v>
          </cell>
          <cell r="P1102">
            <v>0</v>
          </cell>
          <cell r="Q1102">
            <v>0</v>
          </cell>
          <cell r="R1102">
            <v>2247</v>
          </cell>
          <cell r="S1102">
            <v>0</v>
          </cell>
          <cell r="T1102">
            <v>1160</v>
          </cell>
          <cell r="U1102">
            <v>94334</v>
          </cell>
          <cell r="V1102">
            <v>0</v>
          </cell>
          <cell r="W1102">
            <v>0</v>
          </cell>
          <cell r="X1102">
            <v>0</v>
          </cell>
          <cell r="Y1102">
            <v>1800</v>
          </cell>
          <cell r="Z1102">
            <v>377323</v>
          </cell>
          <cell r="AA1102">
            <v>382530</v>
          </cell>
          <cell r="AB1102" t="str">
            <v>ERCT</v>
          </cell>
          <cell r="AC1102">
            <v>1101</v>
          </cell>
          <cell r="AD1102">
            <v>2</v>
          </cell>
          <cell r="AE1102">
            <v>17582</v>
          </cell>
        </row>
        <row r="1103">
          <cell r="A1103" t="str">
            <v>SMA</v>
          </cell>
          <cell r="B1103">
            <v>6</v>
          </cell>
          <cell r="C1103" t="str">
            <v>DRAG</v>
          </cell>
          <cell r="D1103">
            <v>65</v>
          </cell>
          <cell r="E1103">
            <v>1</v>
          </cell>
          <cell r="F1103" t="str">
            <v xml:space="preserve">B </v>
          </cell>
          <cell r="G1103">
            <v>11</v>
          </cell>
          <cell r="H1103">
            <v>4793</v>
          </cell>
          <cell r="I1103">
            <v>103241</v>
          </cell>
          <cell r="J1103">
            <v>0</v>
          </cell>
          <cell r="K1103">
            <v>0</v>
          </cell>
          <cell r="L1103">
            <v>0</v>
          </cell>
          <cell r="M1103">
            <v>0</v>
          </cell>
          <cell r="N1103">
            <v>0</v>
          </cell>
          <cell r="O1103">
            <v>582140</v>
          </cell>
          <cell r="P1103">
            <v>0</v>
          </cell>
          <cell r="Q1103">
            <v>0</v>
          </cell>
          <cell r="R1103">
            <v>7244</v>
          </cell>
          <cell r="S1103">
            <v>0</v>
          </cell>
          <cell r="T1103">
            <v>25733</v>
          </cell>
          <cell r="U1103">
            <v>0</v>
          </cell>
          <cell r="V1103">
            <v>94</v>
          </cell>
          <cell r="W1103">
            <v>0</v>
          </cell>
          <cell r="X1103">
            <v>0</v>
          </cell>
          <cell r="Y1103">
            <v>73388</v>
          </cell>
          <cell r="Z1103">
            <v>582140</v>
          </cell>
          <cell r="AA1103">
            <v>688599</v>
          </cell>
          <cell r="AB1103" t="str">
            <v>ERCT</v>
          </cell>
          <cell r="AC1103">
            <v>1101</v>
          </cell>
          <cell r="AD1103">
            <v>2</v>
          </cell>
          <cell r="AE1103">
            <v>77026</v>
          </cell>
        </row>
        <row r="1104">
          <cell r="A1104" t="str">
            <v>SMA</v>
          </cell>
          <cell r="B1104">
            <v>6</v>
          </cell>
          <cell r="C1104" t="str">
            <v>DRAG</v>
          </cell>
          <cell r="D1104">
            <v>65</v>
          </cell>
          <cell r="E1104">
            <v>1</v>
          </cell>
          <cell r="F1104" t="str">
            <v xml:space="preserve">B </v>
          </cell>
          <cell r="G1104">
            <v>12</v>
          </cell>
          <cell r="H1104">
            <v>4507</v>
          </cell>
          <cell r="I1104">
            <v>257265</v>
          </cell>
          <cell r="J1104">
            <v>0</v>
          </cell>
          <cell r="K1104">
            <v>0</v>
          </cell>
          <cell r="L1104">
            <v>0</v>
          </cell>
          <cell r="M1104">
            <v>0</v>
          </cell>
          <cell r="N1104">
            <v>0</v>
          </cell>
          <cell r="O1104">
            <v>2339915</v>
          </cell>
          <cell r="P1104">
            <v>0</v>
          </cell>
          <cell r="Q1104">
            <v>0</v>
          </cell>
          <cell r="R1104">
            <v>23279</v>
          </cell>
          <cell r="S1104">
            <v>0</v>
          </cell>
          <cell r="T1104">
            <v>20695</v>
          </cell>
          <cell r="U1104">
            <v>397961</v>
          </cell>
          <cell r="V1104">
            <v>94</v>
          </cell>
          <cell r="W1104">
            <v>0</v>
          </cell>
          <cell r="X1104">
            <v>0</v>
          </cell>
          <cell r="Y1104">
            <v>163003</v>
          </cell>
          <cell r="Z1104">
            <v>2339915</v>
          </cell>
          <cell r="AA1104">
            <v>2546986</v>
          </cell>
          <cell r="AB1104" t="str">
            <v>ERCT</v>
          </cell>
          <cell r="AC1104">
            <v>1101</v>
          </cell>
          <cell r="AD1104">
            <v>2</v>
          </cell>
          <cell r="AE1104">
            <v>257265</v>
          </cell>
        </row>
        <row r="1105">
          <cell r="A1105" t="str">
            <v>SMA</v>
          </cell>
          <cell r="B1105">
            <v>6</v>
          </cell>
          <cell r="C1105" t="str">
            <v>DRAG</v>
          </cell>
          <cell r="D1105">
            <v>65</v>
          </cell>
          <cell r="E1105">
            <v>1</v>
          </cell>
          <cell r="F1105" t="str">
            <v xml:space="preserve">B </v>
          </cell>
          <cell r="G1105">
            <v>13</v>
          </cell>
          <cell r="H1105">
            <v>236</v>
          </cell>
          <cell r="I1105">
            <v>26984</v>
          </cell>
          <cell r="J1105">
            <v>0</v>
          </cell>
          <cell r="K1105">
            <v>0</v>
          </cell>
          <cell r="L1105">
            <v>0</v>
          </cell>
          <cell r="M1105">
            <v>0</v>
          </cell>
          <cell r="N1105">
            <v>0</v>
          </cell>
          <cell r="O1105">
            <v>313303</v>
          </cell>
          <cell r="P1105">
            <v>0</v>
          </cell>
          <cell r="Q1105">
            <v>0</v>
          </cell>
          <cell r="R1105">
            <v>3703</v>
          </cell>
          <cell r="S1105">
            <v>0</v>
          </cell>
          <cell r="T1105">
            <v>5694</v>
          </cell>
          <cell r="U1105">
            <v>53278</v>
          </cell>
          <cell r="V1105">
            <v>0</v>
          </cell>
          <cell r="W1105">
            <v>0</v>
          </cell>
          <cell r="X1105">
            <v>0</v>
          </cell>
          <cell r="Y1105">
            <v>18662</v>
          </cell>
          <cell r="Z1105">
            <v>313303</v>
          </cell>
          <cell r="AA1105">
            <v>341362</v>
          </cell>
          <cell r="AB1105" t="str">
            <v>ERCT</v>
          </cell>
          <cell r="AC1105">
            <v>1101</v>
          </cell>
          <cell r="AD1105">
            <v>2</v>
          </cell>
          <cell r="AE1105">
            <v>26984</v>
          </cell>
        </row>
        <row r="1106">
          <cell r="A1106" t="str">
            <v>SMA</v>
          </cell>
          <cell r="B1106">
            <v>6</v>
          </cell>
          <cell r="C1106" t="str">
            <v>DRAG</v>
          </cell>
          <cell r="D1106">
            <v>65</v>
          </cell>
          <cell r="E1106">
            <v>1</v>
          </cell>
          <cell r="F1106" t="str">
            <v xml:space="preserve">B </v>
          </cell>
          <cell r="G1106">
            <v>14</v>
          </cell>
          <cell r="H1106">
            <v>14</v>
          </cell>
          <cell r="I1106">
            <v>1934</v>
          </cell>
          <cell r="J1106">
            <v>0</v>
          </cell>
          <cell r="K1106">
            <v>0</v>
          </cell>
          <cell r="L1106">
            <v>0</v>
          </cell>
          <cell r="M1106">
            <v>0</v>
          </cell>
          <cell r="N1106">
            <v>0</v>
          </cell>
          <cell r="O1106">
            <v>24519</v>
          </cell>
          <cell r="P1106">
            <v>0</v>
          </cell>
          <cell r="Q1106">
            <v>0</v>
          </cell>
          <cell r="R1106">
            <v>207</v>
          </cell>
          <cell r="S1106">
            <v>0</v>
          </cell>
          <cell r="T1106">
            <v>295</v>
          </cell>
          <cell r="U1106">
            <v>4169</v>
          </cell>
          <cell r="V1106">
            <v>0</v>
          </cell>
          <cell r="W1106">
            <v>0</v>
          </cell>
          <cell r="X1106">
            <v>0</v>
          </cell>
          <cell r="Y1106">
            <v>1486</v>
          </cell>
          <cell r="Z1106">
            <v>24519</v>
          </cell>
          <cell r="AA1106">
            <v>26507</v>
          </cell>
          <cell r="AB1106" t="str">
            <v>ERCT</v>
          </cell>
          <cell r="AC1106">
            <v>1101</v>
          </cell>
          <cell r="AD1106">
            <v>2</v>
          </cell>
          <cell r="AE1106">
            <v>1934</v>
          </cell>
        </row>
        <row r="1107">
          <cell r="A1107" t="str">
            <v>SMA</v>
          </cell>
          <cell r="B1107">
            <v>6</v>
          </cell>
          <cell r="C1107" t="str">
            <v>DRAG</v>
          </cell>
          <cell r="D1107">
            <v>65</v>
          </cell>
          <cell r="E1107">
            <v>1</v>
          </cell>
          <cell r="F1107" t="str">
            <v xml:space="preserve">B </v>
          </cell>
          <cell r="G1107">
            <v>15</v>
          </cell>
          <cell r="H1107">
            <v>9</v>
          </cell>
          <cell r="I1107">
            <v>777</v>
          </cell>
          <cell r="J1107">
            <v>0</v>
          </cell>
          <cell r="K1107">
            <v>0</v>
          </cell>
          <cell r="L1107">
            <v>0</v>
          </cell>
          <cell r="M1107">
            <v>0</v>
          </cell>
          <cell r="N1107">
            <v>0</v>
          </cell>
          <cell r="O1107">
            <v>9708</v>
          </cell>
          <cell r="P1107">
            <v>0</v>
          </cell>
          <cell r="Q1107">
            <v>0</v>
          </cell>
          <cell r="R1107">
            <v>665</v>
          </cell>
          <cell r="S1107">
            <v>0</v>
          </cell>
          <cell r="T1107">
            <v>0</v>
          </cell>
          <cell r="U1107">
            <v>1397</v>
          </cell>
          <cell r="V1107">
            <v>0</v>
          </cell>
          <cell r="W1107">
            <v>0</v>
          </cell>
          <cell r="X1107">
            <v>0</v>
          </cell>
          <cell r="Y1107">
            <v>397</v>
          </cell>
          <cell r="Z1107">
            <v>9708</v>
          </cell>
          <cell r="AA1107">
            <v>10770</v>
          </cell>
          <cell r="AB1107" t="str">
            <v>ERCT</v>
          </cell>
          <cell r="AC1107">
            <v>1101</v>
          </cell>
          <cell r="AD1107">
            <v>2</v>
          </cell>
          <cell r="AE1107">
            <v>777</v>
          </cell>
        </row>
        <row r="1108">
          <cell r="A1108" t="str">
            <v>SMA</v>
          </cell>
          <cell r="B1108">
            <v>6</v>
          </cell>
          <cell r="C1108" t="str">
            <v>DRAG</v>
          </cell>
          <cell r="D1108">
            <v>65</v>
          </cell>
          <cell r="E1108">
            <v>2</v>
          </cell>
          <cell r="F1108" t="str">
            <v>A4</v>
          </cell>
          <cell r="G1108">
            <v>22</v>
          </cell>
          <cell r="H1108">
            <v>1</v>
          </cell>
          <cell r="I1108">
            <v>480162</v>
          </cell>
          <cell r="J1108">
            <v>31237</v>
          </cell>
          <cell r="K1108">
            <v>448925</v>
          </cell>
          <cell r="L1108">
            <v>2154</v>
          </cell>
          <cell r="M1108">
            <v>1094</v>
          </cell>
          <cell r="N1108">
            <v>1060</v>
          </cell>
          <cell r="O1108">
            <v>3323140</v>
          </cell>
          <cell r="P1108">
            <v>2950496</v>
          </cell>
          <cell r="Q1108">
            <v>0</v>
          </cell>
          <cell r="R1108">
            <v>0</v>
          </cell>
          <cell r="S1108">
            <v>0</v>
          </cell>
          <cell r="T1108">
            <v>0</v>
          </cell>
          <cell r="U1108">
            <v>1568409</v>
          </cell>
          <cell r="V1108">
            <v>0</v>
          </cell>
          <cell r="W1108">
            <v>0</v>
          </cell>
          <cell r="X1108">
            <v>0</v>
          </cell>
          <cell r="Y1108">
            <v>0</v>
          </cell>
          <cell r="Z1108">
            <v>6273636</v>
          </cell>
          <cell r="AA1108">
            <v>6273636</v>
          </cell>
          <cell r="AB1108" t="str">
            <v>ERCT</v>
          </cell>
          <cell r="AC1108">
            <v>1101</v>
          </cell>
          <cell r="AD1108">
            <v>2</v>
          </cell>
          <cell r="AE1108">
            <v>480162</v>
          </cell>
        </row>
        <row r="1109">
          <cell r="A1109" t="str">
            <v>SMA</v>
          </cell>
          <cell r="B1109">
            <v>6</v>
          </cell>
          <cell r="C1109" t="str">
            <v>DRAG</v>
          </cell>
          <cell r="D1109">
            <v>65</v>
          </cell>
          <cell r="E1109">
            <v>2</v>
          </cell>
          <cell r="F1109" t="str">
            <v>A4</v>
          </cell>
          <cell r="G1109">
            <v>21</v>
          </cell>
          <cell r="H1109">
            <v>1</v>
          </cell>
          <cell r="I1109">
            <v>22073</v>
          </cell>
          <cell r="J1109">
            <v>1888</v>
          </cell>
          <cell r="K1109">
            <v>20185</v>
          </cell>
          <cell r="L1109">
            <v>203</v>
          </cell>
          <cell r="M1109">
            <v>203</v>
          </cell>
          <cell r="N1109">
            <v>0</v>
          </cell>
          <cell r="O1109">
            <v>246400</v>
          </cell>
          <cell r="P1109">
            <v>140205</v>
          </cell>
          <cell r="Q1109">
            <v>575</v>
          </cell>
          <cell r="R1109">
            <v>10636</v>
          </cell>
          <cell r="S1109">
            <v>0</v>
          </cell>
          <cell r="T1109">
            <v>0</v>
          </cell>
          <cell r="U1109">
            <v>96795</v>
          </cell>
          <cell r="V1109">
            <v>0</v>
          </cell>
          <cell r="W1109">
            <v>0</v>
          </cell>
          <cell r="X1109">
            <v>0</v>
          </cell>
          <cell r="Y1109">
            <v>47</v>
          </cell>
          <cell r="Z1109">
            <v>387180</v>
          </cell>
          <cell r="AA1109">
            <v>397863</v>
          </cell>
          <cell r="AB1109" t="str">
            <v>ERCT</v>
          </cell>
          <cell r="AC1109">
            <v>1101</v>
          </cell>
          <cell r="AD1109">
            <v>2</v>
          </cell>
          <cell r="AE1109">
            <v>22073</v>
          </cell>
        </row>
        <row r="1110">
          <cell r="A1110" t="str">
            <v>SMA</v>
          </cell>
          <cell r="B1110">
            <v>6</v>
          </cell>
          <cell r="C1110" t="str">
            <v>DRAG</v>
          </cell>
          <cell r="D1110">
            <v>65</v>
          </cell>
          <cell r="E1110">
            <v>2</v>
          </cell>
          <cell r="F1110" t="str">
            <v xml:space="preserve">B </v>
          </cell>
          <cell r="G1110">
            <v>0</v>
          </cell>
          <cell r="H1110">
            <v>69</v>
          </cell>
          <cell r="I1110">
            <v>32986</v>
          </cell>
          <cell r="J1110">
            <v>0</v>
          </cell>
          <cell r="K1110">
            <v>0</v>
          </cell>
          <cell r="L1110">
            <v>0</v>
          </cell>
          <cell r="M1110">
            <v>0</v>
          </cell>
          <cell r="N1110">
            <v>0</v>
          </cell>
          <cell r="O1110">
            <v>686707</v>
          </cell>
          <cell r="P1110">
            <v>0</v>
          </cell>
          <cell r="Q1110">
            <v>0</v>
          </cell>
          <cell r="R1110">
            <v>9213</v>
          </cell>
          <cell r="S1110">
            <v>0</v>
          </cell>
          <cell r="T1110">
            <v>20379</v>
          </cell>
          <cell r="U1110">
            <v>170416</v>
          </cell>
          <cell r="V1110">
            <v>0</v>
          </cell>
          <cell r="W1110">
            <v>0</v>
          </cell>
          <cell r="X1110">
            <v>0</v>
          </cell>
          <cell r="Y1110">
            <v>4489</v>
          </cell>
          <cell r="Z1110">
            <v>686707</v>
          </cell>
          <cell r="AA1110">
            <v>720788</v>
          </cell>
          <cell r="AB1110" t="str">
            <v>ERCT</v>
          </cell>
          <cell r="AC1110">
            <v>1101</v>
          </cell>
          <cell r="AD1110">
            <v>2</v>
          </cell>
          <cell r="AE1110">
            <v>31966</v>
          </cell>
        </row>
        <row r="1111">
          <cell r="A1111" t="str">
            <v>SMA</v>
          </cell>
          <cell r="B1111">
            <v>6</v>
          </cell>
          <cell r="C1111" t="str">
            <v>DRAG</v>
          </cell>
          <cell r="D1111">
            <v>65</v>
          </cell>
          <cell r="E1111">
            <v>3</v>
          </cell>
          <cell r="F1111" t="str">
            <v>A4</v>
          </cell>
          <cell r="G1111">
            <v>20</v>
          </cell>
          <cell r="H1111">
            <v>3</v>
          </cell>
          <cell r="I1111">
            <v>16237</v>
          </cell>
          <cell r="J1111">
            <v>0</v>
          </cell>
          <cell r="K1111">
            <v>0</v>
          </cell>
          <cell r="L1111">
            <v>106</v>
          </cell>
          <cell r="M1111">
            <v>0</v>
          </cell>
          <cell r="N1111">
            <v>0</v>
          </cell>
          <cell r="O1111">
            <v>186314</v>
          </cell>
          <cell r="P1111">
            <v>82962</v>
          </cell>
          <cell r="Q1111">
            <v>53724</v>
          </cell>
          <cell r="R1111">
            <v>1744</v>
          </cell>
          <cell r="S1111">
            <v>0</v>
          </cell>
          <cell r="T1111">
            <v>0</v>
          </cell>
          <cell r="U1111">
            <v>85446</v>
          </cell>
          <cell r="V1111">
            <v>0</v>
          </cell>
          <cell r="W1111">
            <v>18784</v>
          </cell>
          <cell r="X1111">
            <v>0</v>
          </cell>
          <cell r="Y1111">
            <v>3506</v>
          </cell>
          <cell r="Z1111">
            <v>341784</v>
          </cell>
          <cell r="AA1111">
            <v>347034</v>
          </cell>
          <cell r="AB1111" t="str">
            <v>ERCT</v>
          </cell>
          <cell r="AC1111">
            <v>1101</v>
          </cell>
          <cell r="AD1111">
            <v>2</v>
          </cell>
          <cell r="AE1111">
            <v>16237</v>
          </cell>
        </row>
        <row r="1112">
          <cell r="A1112" t="str">
            <v>SMA</v>
          </cell>
          <cell r="B1112">
            <v>6</v>
          </cell>
          <cell r="C1112" t="str">
            <v>DRAG</v>
          </cell>
          <cell r="D1112">
            <v>65</v>
          </cell>
          <cell r="E1112">
            <v>3</v>
          </cell>
          <cell r="F1112" t="str">
            <v xml:space="preserve">B </v>
          </cell>
          <cell r="G1112">
            <v>0</v>
          </cell>
          <cell r="H1112">
            <v>912</v>
          </cell>
          <cell r="I1112">
            <v>161171</v>
          </cell>
          <cell r="J1112">
            <v>0</v>
          </cell>
          <cell r="K1112">
            <v>0</v>
          </cell>
          <cell r="L1112">
            <v>0</v>
          </cell>
          <cell r="M1112">
            <v>0</v>
          </cell>
          <cell r="N1112">
            <v>0</v>
          </cell>
          <cell r="O1112">
            <v>3356261</v>
          </cell>
          <cell r="P1112">
            <v>0</v>
          </cell>
          <cell r="Q1112">
            <v>0</v>
          </cell>
          <cell r="R1112">
            <v>44479</v>
          </cell>
          <cell r="S1112">
            <v>0</v>
          </cell>
          <cell r="T1112">
            <v>80215</v>
          </cell>
          <cell r="U1112">
            <v>816480</v>
          </cell>
          <cell r="V1112">
            <v>0</v>
          </cell>
          <cell r="W1112">
            <v>0</v>
          </cell>
          <cell r="X1112">
            <v>0</v>
          </cell>
          <cell r="Y1112">
            <v>57221</v>
          </cell>
          <cell r="Z1112">
            <v>3356261</v>
          </cell>
          <cell r="AA1112">
            <v>3538176</v>
          </cell>
          <cell r="AB1112" t="str">
            <v>ERCT</v>
          </cell>
          <cell r="AC1112">
            <v>1101</v>
          </cell>
          <cell r="AD1112">
            <v>2</v>
          </cell>
          <cell r="AE1112">
            <v>154825</v>
          </cell>
        </row>
        <row r="1113">
          <cell r="A1113" t="str">
            <v>SMA</v>
          </cell>
          <cell r="B1113">
            <v>6</v>
          </cell>
          <cell r="C1113" t="str">
            <v>DRAG</v>
          </cell>
          <cell r="D1113">
            <v>65</v>
          </cell>
          <cell r="E1113">
            <v>4</v>
          </cell>
          <cell r="F1113" t="str">
            <v xml:space="preserve">B </v>
          </cell>
          <cell r="G1113">
            <v>0</v>
          </cell>
          <cell r="H1113">
            <v>226</v>
          </cell>
          <cell r="I1113">
            <v>93229</v>
          </cell>
          <cell r="J1113">
            <v>0</v>
          </cell>
          <cell r="K1113">
            <v>0</v>
          </cell>
          <cell r="L1113">
            <v>0</v>
          </cell>
          <cell r="M1113">
            <v>0</v>
          </cell>
          <cell r="N1113">
            <v>0</v>
          </cell>
          <cell r="O1113">
            <v>917372</v>
          </cell>
          <cell r="P1113">
            <v>0</v>
          </cell>
          <cell r="Q1113">
            <v>0</v>
          </cell>
          <cell r="R1113">
            <v>0</v>
          </cell>
          <cell r="S1113">
            <v>0</v>
          </cell>
          <cell r="T1113">
            <v>9787</v>
          </cell>
          <cell r="U1113">
            <v>0</v>
          </cell>
          <cell r="V1113">
            <v>2830</v>
          </cell>
          <cell r="W1113">
            <v>0</v>
          </cell>
          <cell r="X1113">
            <v>0</v>
          </cell>
          <cell r="Y1113">
            <v>0</v>
          </cell>
          <cell r="Z1113">
            <v>917372</v>
          </cell>
          <cell r="AA1113">
            <v>929989</v>
          </cell>
          <cell r="AB1113" t="str">
            <v>ERCT</v>
          </cell>
          <cell r="AC1113">
            <v>1101</v>
          </cell>
          <cell r="AD1113">
            <v>2</v>
          </cell>
          <cell r="AE1113">
            <v>89883</v>
          </cell>
        </row>
        <row r="1114">
          <cell r="A1114" t="str">
            <v>SMA</v>
          </cell>
          <cell r="B1114">
            <v>6</v>
          </cell>
          <cell r="C1114" t="str">
            <v>DRAG</v>
          </cell>
          <cell r="D1114">
            <v>65</v>
          </cell>
          <cell r="E1114">
            <v>5</v>
          </cell>
          <cell r="F1114" t="str">
            <v xml:space="preserve">B </v>
          </cell>
          <cell r="G1114">
            <v>0</v>
          </cell>
          <cell r="H1114">
            <v>302</v>
          </cell>
          <cell r="I1114">
            <v>91793</v>
          </cell>
          <cell r="J1114">
            <v>0</v>
          </cell>
          <cell r="K1114">
            <v>0</v>
          </cell>
          <cell r="L1114">
            <v>0</v>
          </cell>
          <cell r="M1114">
            <v>0</v>
          </cell>
          <cell r="N1114">
            <v>0</v>
          </cell>
          <cell r="O1114">
            <v>1842144</v>
          </cell>
          <cell r="P1114">
            <v>0</v>
          </cell>
          <cell r="Q1114">
            <v>0</v>
          </cell>
          <cell r="R1114">
            <v>9803</v>
          </cell>
          <cell r="S1114">
            <v>0</v>
          </cell>
          <cell r="T1114">
            <v>2070</v>
          </cell>
          <cell r="U1114">
            <v>408938</v>
          </cell>
          <cell r="V1114">
            <v>0</v>
          </cell>
          <cell r="W1114">
            <v>0</v>
          </cell>
          <cell r="X1114">
            <v>0</v>
          </cell>
          <cell r="Y1114">
            <v>0</v>
          </cell>
          <cell r="Z1114">
            <v>1842144</v>
          </cell>
          <cell r="AA1114">
            <v>1854017</v>
          </cell>
          <cell r="AB1114" t="str">
            <v>ERCT</v>
          </cell>
          <cell r="AC1114">
            <v>1101</v>
          </cell>
          <cell r="AD1114">
            <v>2</v>
          </cell>
          <cell r="AE1114">
            <v>89336</v>
          </cell>
        </row>
        <row r="1115">
          <cell r="A1115" t="str">
            <v>SMA</v>
          </cell>
          <cell r="B1115">
            <v>6</v>
          </cell>
          <cell r="C1115" t="str">
            <v>DRAG</v>
          </cell>
          <cell r="D1115">
            <v>65</v>
          </cell>
          <cell r="E1115">
            <v>6</v>
          </cell>
          <cell r="F1115" t="str">
            <v xml:space="preserve">B </v>
          </cell>
          <cell r="G1115">
            <v>0</v>
          </cell>
          <cell r="H1115">
            <v>22</v>
          </cell>
          <cell r="I1115">
            <v>149300</v>
          </cell>
          <cell r="J1115">
            <v>0</v>
          </cell>
          <cell r="K1115">
            <v>0</v>
          </cell>
          <cell r="L1115">
            <v>0</v>
          </cell>
          <cell r="M1115">
            <v>0</v>
          </cell>
          <cell r="N1115">
            <v>0</v>
          </cell>
          <cell r="O1115">
            <v>1757762</v>
          </cell>
          <cell r="P1115">
            <v>0</v>
          </cell>
          <cell r="Q1115">
            <v>0</v>
          </cell>
          <cell r="R1115">
            <v>11317</v>
          </cell>
          <cell r="S1115">
            <v>0</v>
          </cell>
          <cell r="T1115">
            <v>0</v>
          </cell>
          <cell r="U1115">
            <v>439442</v>
          </cell>
          <cell r="V1115">
            <v>0</v>
          </cell>
          <cell r="W1115">
            <v>0</v>
          </cell>
          <cell r="X1115">
            <v>0</v>
          </cell>
          <cell r="Y1115">
            <v>0</v>
          </cell>
          <cell r="Z1115">
            <v>1757762</v>
          </cell>
          <cell r="AA1115">
            <v>1769079</v>
          </cell>
          <cell r="AB1115" t="str">
            <v>ERCT</v>
          </cell>
          <cell r="AC1115">
            <v>1101</v>
          </cell>
          <cell r="AD1115">
            <v>2</v>
          </cell>
          <cell r="AE1115">
            <v>149300</v>
          </cell>
        </row>
        <row r="1116">
          <cell r="A1116" t="str">
            <v>SMA</v>
          </cell>
          <cell r="B1116">
            <v>6</v>
          </cell>
          <cell r="C1116" t="str">
            <v>DRAG</v>
          </cell>
          <cell r="D1116">
            <v>65</v>
          </cell>
          <cell r="E1116">
            <v>7</v>
          </cell>
          <cell r="F1116" t="str">
            <v>A4</v>
          </cell>
          <cell r="G1116">
            <v>20</v>
          </cell>
          <cell r="H1116">
            <v>3</v>
          </cell>
          <cell r="I1116">
            <v>87248</v>
          </cell>
          <cell r="J1116">
            <v>0</v>
          </cell>
          <cell r="K1116">
            <v>0</v>
          </cell>
          <cell r="L1116">
            <v>155</v>
          </cell>
          <cell r="M1116">
            <v>0</v>
          </cell>
          <cell r="N1116">
            <v>0</v>
          </cell>
          <cell r="O1116">
            <v>850958</v>
          </cell>
          <cell r="P1116">
            <v>102920</v>
          </cell>
          <cell r="Q1116">
            <v>3619</v>
          </cell>
          <cell r="R1116">
            <v>0</v>
          </cell>
          <cell r="S1116">
            <v>0</v>
          </cell>
          <cell r="T1116">
            <v>0</v>
          </cell>
          <cell r="U1116">
            <v>239540</v>
          </cell>
          <cell r="V1116">
            <v>0</v>
          </cell>
          <cell r="W1116">
            <v>664</v>
          </cell>
          <cell r="X1116">
            <v>0</v>
          </cell>
          <cell r="Y1116">
            <v>0</v>
          </cell>
          <cell r="Z1116">
            <v>958161</v>
          </cell>
          <cell r="AA1116">
            <v>958161</v>
          </cell>
          <cell r="AB1116" t="str">
            <v>ERCT</v>
          </cell>
          <cell r="AC1116">
            <v>1101</v>
          </cell>
          <cell r="AD1116">
            <v>2</v>
          </cell>
          <cell r="AE1116">
            <v>87248</v>
          </cell>
        </row>
        <row r="1117">
          <cell r="A1117" t="str">
            <v>SMA</v>
          </cell>
          <cell r="B1117">
            <v>6</v>
          </cell>
          <cell r="C1117" t="str">
            <v>DRAG</v>
          </cell>
          <cell r="D1117">
            <v>65</v>
          </cell>
          <cell r="E1117">
            <v>7</v>
          </cell>
          <cell r="F1117" t="str">
            <v xml:space="preserve">B </v>
          </cell>
          <cell r="G1117">
            <v>0</v>
          </cell>
          <cell r="H1117">
            <v>5</v>
          </cell>
          <cell r="I1117">
            <v>12803</v>
          </cell>
          <cell r="J1117">
            <v>0</v>
          </cell>
          <cell r="K1117">
            <v>0</v>
          </cell>
          <cell r="L1117">
            <v>0</v>
          </cell>
          <cell r="M1117">
            <v>0</v>
          </cell>
          <cell r="N1117">
            <v>0</v>
          </cell>
          <cell r="O1117">
            <v>226543</v>
          </cell>
          <cell r="P1117">
            <v>0</v>
          </cell>
          <cell r="Q1117">
            <v>0</v>
          </cell>
          <cell r="R1117">
            <v>0</v>
          </cell>
          <cell r="S1117">
            <v>0</v>
          </cell>
          <cell r="T1117">
            <v>0</v>
          </cell>
          <cell r="U1117">
            <v>56636</v>
          </cell>
          <cell r="V1117">
            <v>0</v>
          </cell>
          <cell r="W1117">
            <v>0</v>
          </cell>
          <cell r="X1117">
            <v>0</v>
          </cell>
          <cell r="Y1117">
            <v>0</v>
          </cell>
          <cell r="Z1117">
            <v>226543</v>
          </cell>
          <cell r="AA1117">
            <v>226543</v>
          </cell>
          <cell r="AB1117" t="str">
            <v>ERCT</v>
          </cell>
          <cell r="AC1117">
            <v>1101</v>
          </cell>
          <cell r="AD1117">
            <v>2</v>
          </cell>
          <cell r="AE1117">
            <v>12803</v>
          </cell>
        </row>
        <row r="1118">
          <cell r="A1118" t="str">
            <v>SMA</v>
          </cell>
          <cell r="B1118">
            <v>6</v>
          </cell>
          <cell r="C1118" t="str">
            <v>DRAG</v>
          </cell>
          <cell r="D1118">
            <v>65</v>
          </cell>
          <cell r="E1118">
            <v>8</v>
          </cell>
          <cell r="F1118" t="str">
            <v xml:space="preserve">B </v>
          </cell>
          <cell r="G1118">
            <v>0</v>
          </cell>
          <cell r="H1118">
            <v>3</v>
          </cell>
          <cell r="I1118">
            <v>1316</v>
          </cell>
          <cell r="J1118">
            <v>0</v>
          </cell>
          <cell r="K1118">
            <v>0</v>
          </cell>
          <cell r="L1118">
            <v>0</v>
          </cell>
          <cell r="M1118">
            <v>0</v>
          </cell>
          <cell r="N1118">
            <v>0</v>
          </cell>
          <cell r="O1118">
            <v>27397</v>
          </cell>
          <cell r="P1118">
            <v>0</v>
          </cell>
          <cell r="Q1118">
            <v>0</v>
          </cell>
          <cell r="R1118">
            <v>0</v>
          </cell>
          <cell r="S1118">
            <v>0</v>
          </cell>
          <cell r="T1118">
            <v>0</v>
          </cell>
          <cell r="U1118">
            <v>6849</v>
          </cell>
          <cell r="V1118">
            <v>0</v>
          </cell>
          <cell r="W1118">
            <v>0</v>
          </cell>
          <cell r="X1118">
            <v>0</v>
          </cell>
          <cell r="Y1118">
            <v>0</v>
          </cell>
          <cell r="Z1118">
            <v>27397</v>
          </cell>
          <cell r="AA1118">
            <v>27397</v>
          </cell>
          <cell r="AB1118" t="str">
            <v>ERCT</v>
          </cell>
          <cell r="AC1118">
            <v>1101</v>
          </cell>
          <cell r="AD1118">
            <v>2</v>
          </cell>
          <cell r="AE1118">
            <v>1316</v>
          </cell>
        </row>
        <row r="1119">
          <cell r="A1119" t="str">
            <v>SMA</v>
          </cell>
          <cell r="B1119">
            <v>6</v>
          </cell>
          <cell r="C1119" t="str">
            <v>DRAG</v>
          </cell>
          <cell r="D1119">
            <v>66</v>
          </cell>
          <cell r="E1119">
            <v>1</v>
          </cell>
          <cell r="F1119" t="str">
            <v xml:space="preserve">B </v>
          </cell>
          <cell r="G1119">
            <v>1</v>
          </cell>
          <cell r="H1119">
            <v>4598</v>
          </cell>
          <cell r="I1119">
            <v>104330</v>
          </cell>
          <cell r="J1119">
            <v>0</v>
          </cell>
          <cell r="K1119">
            <v>0</v>
          </cell>
          <cell r="L1119">
            <v>0</v>
          </cell>
          <cell r="M1119">
            <v>0</v>
          </cell>
          <cell r="N1119">
            <v>0</v>
          </cell>
          <cell r="O1119">
            <v>1689154</v>
          </cell>
          <cell r="P1119">
            <v>0</v>
          </cell>
          <cell r="Q1119">
            <v>0</v>
          </cell>
          <cell r="R1119">
            <v>27341</v>
          </cell>
          <cell r="S1119">
            <v>0</v>
          </cell>
          <cell r="T1119">
            <v>311357</v>
          </cell>
          <cell r="U1119">
            <v>0</v>
          </cell>
          <cell r="V1119">
            <v>471</v>
          </cell>
          <cell r="W1119">
            <v>0</v>
          </cell>
          <cell r="X1119">
            <v>0</v>
          </cell>
          <cell r="Y1119">
            <v>40719</v>
          </cell>
          <cell r="Z1119">
            <v>1689154</v>
          </cell>
          <cell r="AA1119">
            <v>2069042</v>
          </cell>
          <cell r="AB1119" t="str">
            <v>ERSC</v>
          </cell>
          <cell r="AC1119">
            <v>1101</v>
          </cell>
          <cell r="AD1119">
            <v>2</v>
          </cell>
          <cell r="AE1119">
            <v>80120</v>
          </cell>
        </row>
        <row r="1120">
          <cell r="A1120" t="str">
            <v>SMA</v>
          </cell>
          <cell r="B1120">
            <v>6</v>
          </cell>
          <cell r="C1120" t="str">
            <v>DRAG</v>
          </cell>
          <cell r="D1120">
            <v>66</v>
          </cell>
          <cell r="E1120">
            <v>1</v>
          </cell>
          <cell r="F1120" t="str">
            <v xml:space="preserve">B </v>
          </cell>
          <cell r="G1120">
            <v>2</v>
          </cell>
          <cell r="H1120">
            <v>2335</v>
          </cell>
          <cell r="I1120">
            <v>94284</v>
          </cell>
          <cell r="J1120">
            <v>0</v>
          </cell>
          <cell r="K1120">
            <v>0</v>
          </cell>
          <cell r="L1120">
            <v>0</v>
          </cell>
          <cell r="M1120">
            <v>0</v>
          </cell>
          <cell r="N1120">
            <v>0</v>
          </cell>
          <cell r="O1120">
            <v>1828642</v>
          </cell>
          <cell r="P1120">
            <v>0</v>
          </cell>
          <cell r="Q1120">
            <v>0</v>
          </cell>
          <cell r="R1120">
            <v>20987</v>
          </cell>
          <cell r="S1120">
            <v>0</v>
          </cell>
          <cell r="T1120">
            <v>50626</v>
          </cell>
          <cell r="U1120">
            <v>310790</v>
          </cell>
          <cell r="V1120">
            <v>283</v>
          </cell>
          <cell r="W1120">
            <v>0</v>
          </cell>
          <cell r="X1120">
            <v>0</v>
          </cell>
          <cell r="Y1120">
            <v>42532</v>
          </cell>
          <cell r="Z1120">
            <v>1828642</v>
          </cell>
          <cell r="AA1120">
            <v>1943070</v>
          </cell>
          <cell r="AB1120" t="str">
            <v>ERSC</v>
          </cell>
          <cell r="AC1120">
            <v>1101</v>
          </cell>
          <cell r="AD1120">
            <v>2</v>
          </cell>
          <cell r="AE1120">
            <v>94284</v>
          </cell>
        </row>
        <row r="1121">
          <cell r="A1121" t="str">
            <v>SMA</v>
          </cell>
          <cell r="B1121">
            <v>6</v>
          </cell>
          <cell r="C1121" t="str">
            <v>DRAG</v>
          </cell>
          <cell r="D1121">
            <v>66</v>
          </cell>
          <cell r="E1121">
            <v>1</v>
          </cell>
          <cell r="F1121" t="str">
            <v xml:space="preserve">B </v>
          </cell>
          <cell r="G1121">
            <v>3</v>
          </cell>
          <cell r="H1121">
            <v>7136</v>
          </cell>
          <cell r="I1121">
            <v>542784</v>
          </cell>
          <cell r="J1121">
            <v>0</v>
          </cell>
          <cell r="K1121">
            <v>0</v>
          </cell>
          <cell r="L1121">
            <v>0</v>
          </cell>
          <cell r="M1121">
            <v>0</v>
          </cell>
          <cell r="N1121">
            <v>0</v>
          </cell>
          <cell r="O1121">
            <v>10526612</v>
          </cell>
          <cell r="P1121">
            <v>0</v>
          </cell>
          <cell r="Q1121">
            <v>0</v>
          </cell>
          <cell r="R1121">
            <v>95437</v>
          </cell>
          <cell r="S1121">
            <v>0</v>
          </cell>
          <cell r="T1121">
            <v>156851</v>
          </cell>
          <cell r="U1121">
            <v>1789523</v>
          </cell>
          <cell r="V1121">
            <v>2355</v>
          </cell>
          <cell r="W1121">
            <v>0</v>
          </cell>
          <cell r="X1121">
            <v>0</v>
          </cell>
          <cell r="Y1121">
            <v>145138</v>
          </cell>
          <cell r="Z1121">
            <v>10526612</v>
          </cell>
          <cell r="AA1121">
            <v>10926393</v>
          </cell>
          <cell r="AB1121" t="str">
            <v>ERSC</v>
          </cell>
          <cell r="AC1121">
            <v>1101</v>
          </cell>
          <cell r="AD1121">
            <v>2</v>
          </cell>
          <cell r="AE1121">
            <v>540706</v>
          </cell>
        </row>
        <row r="1122">
          <cell r="A1122" t="str">
            <v>SMA</v>
          </cell>
          <cell r="B1122">
            <v>6</v>
          </cell>
          <cell r="C1122" t="str">
            <v>DRAG</v>
          </cell>
          <cell r="D1122">
            <v>66</v>
          </cell>
          <cell r="E1122">
            <v>1</v>
          </cell>
          <cell r="F1122" t="str">
            <v xml:space="preserve">B </v>
          </cell>
          <cell r="G1122">
            <v>4</v>
          </cell>
          <cell r="H1122">
            <v>4193</v>
          </cell>
          <cell r="I1122">
            <v>507905</v>
          </cell>
          <cell r="J1122">
            <v>0</v>
          </cell>
          <cell r="K1122">
            <v>0</v>
          </cell>
          <cell r="L1122">
            <v>0</v>
          </cell>
          <cell r="M1122">
            <v>0</v>
          </cell>
          <cell r="N1122">
            <v>0</v>
          </cell>
          <cell r="O1122">
            <v>9852820</v>
          </cell>
          <cell r="P1122">
            <v>0</v>
          </cell>
          <cell r="Q1122">
            <v>0</v>
          </cell>
          <cell r="R1122">
            <v>106496</v>
          </cell>
          <cell r="S1122">
            <v>0</v>
          </cell>
          <cell r="T1122">
            <v>134087</v>
          </cell>
          <cell r="U1122">
            <v>1674994</v>
          </cell>
          <cell r="V1122">
            <v>1131</v>
          </cell>
          <cell r="W1122">
            <v>0</v>
          </cell>
          <cell r="X1122">
            <v>0</v>
          </cell>
          <cell r="Y1122">
            <v>126910</v>
          </cell>
          <cell r="Z1122">
            <v>9852820</v>
          </cell>
          <cell r="AA1122">
            <v>10221444</v>
          </cell>
          <cell r="AB1122" t="str">
            <v>ERSC</v>
          </cell>
          <cell r="AC1122">
            <v>1101</v>
          </cell>
          <cell r="AD1122">
            <v>2</v>
          </cell>
          <cell r="AE1122">
            <v>507905</v>
          </cell>
        </row>
        <row r="1123">
          <cell r="A1123" t="str">
            <v>SMA</v>
          </cell>
          <cell r="B1123">
            <v>6</v>
          </cell>
          <cell r="C1123" t="str">
            <v>DRAG</v>
          </cell>
          <cell r="D1123">
            <v>66</v>
          </cell>
          <cell r="E1123">
            <v>1</v>
          </cell>
          <cell r="F1123" t="str">
            <v xml:space="preserve">B </v>
          </cell>
          <cell r="G1123">
            <v>5</v>
          </cell>
          <cell r="H1123">
            <v>1545</v>
          </cell>
          <cell r="I1123">
            <v>265408</v>
          </cell>
          <cell r="J1123">
            <v>0</v>
          </cell>
          <cell r="K1123">
            <v>0</v>
          </cell>
          <cell r="L1123">
            <v>0</v>
          </cell>
          <cell r="M1123">
            <v>0</v>
          </cell>
          <cell r="N1123">
            <v>0</v>
          </cell>
          <cell r="O1123">
            <v>5147655</v>
          </cell>
          <cell r="P1123">
            <v>0</v>
          </cell>
          <cell r="Q1123">
            <v>0</v>
          </cell>
          <cell r="R1123">
            <v>61352</v>
          </cell>
          <cell r="S1123">
            <v>0</v>
          </cell>
          <cell r="T1123">
            <v>103312</v>
          </cell>
          <cell r="U1123">
            <v>875134</v>
          </cell>
          <cell r="V1123">
            <v>283</v>
          </cell>
          <cell r="W1123">
            <v>0</v>
          </cell>
          <cell r="X1123">
            <v>0</v>
          </cell>
          <cell r="Y1123">
            <v>43904</v>
          </cell>
          <cell r="Z1123">
            <v>5147655</v>
          </cell>
          <cell r="AA1123">
            <v>5356506</v>
          </cell>
          <cell r="AB1123" t="str">
            <v>ERSC</v>
          </cell>
          <cell r="AC1123">
            <v>1101</v>
          </cell>
          <cell r="AD1123">
            <v>2</v>
          </cell>
          <cell r="AE1123">
            <v>265408</v>
          </cell>
        </row>
        <row r="1124">
          <cell r="A1124" t="str">
            <v>SMA</v>
          </cell>
          <cell r="B1124">
            <v>6</v>
          </cell>
          <cell r="C1124" t="str">
            <v>DRAG</v>
          </cell>
          <cell r="D1124">
            <v>66</v>
          </cell>
          <cell r="E1124">
            <v>1</v>
          </cell>
          <cell r="F1124" t="str">
            <v xml:space="preserve">B </v>
          </cell>
          <cell r="G1124">
            <v>6</v>
          </cell>
          <cell r="H1124">
            <v>1018</v>
          </cell>
          <cell r="I1124">
            <v>243893</v>
          </cell>
          <cell r="J1124">
            <v>0</v>
          </cell>
          <cell r="K1124">
            <v>0</v>
          </cell>
          <cell r="L1124">
            <v>0</v>
          </cell>
          <cell r="M1124">
            <v>0</v>
          </cell>
          <cell r="N1124">
            <v>0</v>
          </cell>
          <cell r="O1124">
            <v>4730561</v>
          </cell>
          <cell r="P1124">
            <v>0</v>
          </cell>
          <cell r="Q1124">
            <v>0</v>
          </cell>
          <cell r="R1124">
            <v>55199</v>
          </cell>
          <cell r="S1124">
            <v>0</v>
          </cell>
          <cell r="T1124">
            <v>103713</v>
          </cell>
          <cell r="U1124">
            <v>804637</v>
          </cell>
          <cell r="V1124">
            <v>189</v>
          </cell>
          <cell r="W1124">
            <v>0</v>
          </cell>
          <cell r="X1124">
            <v>0</v>
          </cell>
          <cell r="Y1124">
            <v>26656</v>
          </cell>
          <cell r="Z1124">
            <v>4730561</v>
          </cell>
          <cell r="AA1124">
            <v>4916318</v>
          </cell>
          <cell r="AB1124" t="str">
            <v>ERSC</v>
          </cell>
          <cell r="AC1124">
            <v>1101</v>
          </cell>
          <cell r="AD1124">
            <v>2</v>
          </cell>
          <cell r="AE1124">
            <v>243893</v>
          </cell>
        </row>
        <row r="1125">
          <cell r="A1125" t="str">
            <v>SMA</v>
          </cell>
          <cell r="B1125">
            <v>6</v>
          </cell>
          <cell r="C1125" t="str">
            <v>DRAG</v>
          </cell>
          <cell r="D1125">
            <v>66</v>
          </cell>
          <cell r="E1125">
            <v>1</v>
          </cell>
          <cell r="F1125" t="str">
            <v xml:space="preserve">B </v>
          </cell>
          <cell r="G1125">
            <v>7</v>
          </cell>
          <cell r="H1125">
            <v>350</v>
          </cell>
          <cell r="I1125">
            <v>118294</v>
          </cell>
          <cell r="J1125">
            <v>0</v>
          </cell>
          <cell r="K1125">
            <v>0</v>
          </cell>
          <cell r="L1125">
            <v>0</v>
          </cell>
          <cell r="M1125">
            <v>0</v>
          </cell>
          <cell r="N1125">
            <v>0</v>
          </cell>
          <cell r="O1125">
            <v>2380403</v>
          </cell>
          <cell r="P1125">
            <v>0</v>
          </cell>
          <cell r="Q1125">
            <v>0</v>
          </cell>
          <cell r="R1125">
            <v>29795</v>
          </cell>
          <cell r="S1125">
            <v>0</v>
          </cell>
          <cell r="T1125">
            <v>76677</v>
          </cell>
          <cell r="U1125">
            <v>476306</v>
          </cell>
          <cell r="V1125">
            <v>0</v>
          </cell>
          <cell r="W1125">
            <v>0</v>
          </cell>
          <cell r="X1125">
            <v>0</v>
          </cell>
          <cell r="Y1125">
            <v>8835</v>
          </cell>
          <cell r="Z1125">
            <v>2380403</v>
          </cell>
          <cell r="AA1125">
            <v>2495710</v>
          </cell>
          <cell r="AB1125" t="str">
            <v>ERSC</v>
          </cell>
          <cell r="AC1125">
            <v>1101</v>
          </cell>
          <cell r="AD1125">
            <v>2</v>
          </cell>
          <cell r="AE1125">
            <v>118294</v>
          </cell>
        </row>
        <row r="1126">
          <cell r="A1126" t="str">
            <v>SMA</v>
          </cell>
          <cell r="B1126">
            <v>6</v>
          </cell>
          <cell r="C1126" t="str">
            <v>DRAG</v>
          </cell>
          <cell r="D1126">
            <v>66</v>
          </cell>
          <cell r="E1126">
            <v>1</v>
          </cell>
          <cell r="F1126" t="str">
            <v xml:space="preserve">B </v>
          </cell>
          <cell r="G1126">
            <v>8</v>
          </cell>
          <cell r="H1126">
            <v>141</v>
          </cell>
          <cell r="I1126">
            <v>62022</v>
          </cell>
          <cell r="J1126">
            <v>0</v>
          </cell>
          <cell r="K1126">
            <v>0</v>
          </cell>
          <cell r="L1126">
            <v>0</v>
          </cell>
          <cell r="M1126">
            <v>0</v>
          </cell>
          <cell r="N1126">
            <v>0</v>
          </cell>
          <cell r="O1126">
            <v>1248092</v>
          </cell>
          <cell r="P1126">
            <v>0</v>
          </cell>
          <cell r="Q1126">
            <v>0</v>
          </cell>
          <cell r="R1126">
            <v>12749</v>
          </cell>
          <cell r="S1126">
            <v>0</v>
          </cell>
          <cell r="T1126">
            <v>59107</v>
          </cell>
          <cell r="U1126">
            <v>249687</v>
          </cell>
          <cell r="V1126">
            <v>0</v>
          </cell>
          <cell r="W1126">
            <v>0</v>
          </cell>
          <cell r="X1126">
            <v>0</v>
          </cell>
          <cell r="Y1126">
            <v>2945</v>
          </cell>
          <cell r="Z1126">
            <v>1248092</v>
          </cell>
          <cell r="AA1126">
            <v>1322893</v>
          </cell>
          <cell r="AB1126" t="str">
            <v>ERSC</v>
          </cell>
          <cell r="AC1126">
            <v>1101</v>
          </cell>
          <cell r="AD1126">
            <v>2</v>
          </cell>
          <cell r="AE1126">
            <v>62022</v>
          </cell>
        </row>
        <row r="1127">
          <cell r="A1127" t="str">
            <v>SMA</v>
          </cell>
          <cell r="B1127">
            <v>6</v>
          </cell>
          <cell r="C1127" t="str">
            <v>DRAG</v>
          </cell>
          <cell r="D1127">
            <v>66</v>
          </cell>
          <cell r="E1127">
            <v>1</v>
          </cell>
          <cell r="F1127" t="str">
            <v xml:space="preserve">B </v>
          </cell>
          <cell r="G1127">
            <v>9</v>
          </cell>
          <cell r="H1127">
            <v>164</v>
          </cell>
          <cell r="I1127">
            <v>104657</v>
          </cell>
          <cell r="J1127">
            <v>0</v>
          </cell>
          <cell r="K1127">
            <v>0</v>
          </cell>
          <cell r="L1127">
            <v>0</v>
          </cell>
          <cell r="M1127">
            <v>0</v>
          </cell>
          <cell r="N1127">
            <v>0</v>
          </cell>
          <cell r="O1127">
            <v>2246257</v>
          </cell>
          <cell r="P1127">
            <v>0</v>
          </cell>
          <cell r="Q1127">
            <v>0</v>
          </cell>
          <cell r="R1127">
            <v>23834</v>
          </cell>
          <cell r="S1127">
            <v>0</v>
          </cell>
          <cell r="T1127">
            <v>45251</v>
          </cell>
          <cell r="U1127">
            <v>561679</v>
          </cell>
          <cell r="V1127">
            <v>94</v>
          </cell>
          <cell r="W1127">
            <v>0</v>
          </cell>
          <cell r="X1127">
            <v>0</v>
          </cell>
          <cell r="Y1127">
            <v>3532</v>
          </cell>
          <cell r="Z1127">
            <v>2246257</v>
          </cell>
          <cell r="AA1127">
            <v>2318968</v>
          </cell>
          <cell r="AB1127" t="str">
            <v>ERSC</v>
          </cell>
          <cell r="AC1127">
            <v>1101</v>
          </cell>
          <cell r="AD1127">
            <v>2</v>
          </cell>
          <cell r="AE1127">
            <v>104657</v>
          </cell>
        </row>
        <row r="1128">
          <cell r="A1128" t="str">
            <v>SMA</v>
          </cell>
          <cell r="B1128">
            <v>6</v>
          </cell>
          <cell r="C1128" t="str">
            <v>DRAG</v>
          </cell>
          <cell r="D1128">
            <v>66</v>
          </cell>
          <cell r="E1128">
            <v>1</v>
          </cell>
          <cell r="F1128" t="str">
            <v xml:space="preserve">B </v>
          </cell>
          <cell r="G1128">
            <v>10</v>
          </cell>
          <cell r="H1128">
            <v>57</v>
          </cell>
          <cell r="I1128">
            <v>101385</v>
          </cell>
          <cell r="J1128">
            <v>0</v>
          </cell>
          <cell r="K1128">
            <v>0</v>
          </cell>
          <cell r="L1128">
            <v>0</v>
          </cell>
          <cell r="M1128">
            <v>0</v>
          </cell>
          <cell r="N1128">
            <v>0</v>
          </cell>
          <cell r="O1128">
            <v>2175827</v>
          </cell>
          <cell r="P1128">
            <v>0</v>
          </cell>
          <cell r="Q1128">
            <v>0</v>
          </cell>
          <cell r="R1128">
            <v>12292</v>
          </cell>
          <cell r="S1128">
            <v>0</v>
          </cell>
          <cell r="T1128">
            <v>2566</v>
          </cell>
          <cell r="U1128">
            <v>544004</v>
          </cell>
          <cell r="V1128">
            <v>0</v>
          </cell>
          <cell r="W1128">
            <v>0</v>
          </cell>
          <cell r="X1128">
            <v>0</v>
          </cell>
          <cell r="Y1128">
            <v>4908</v>
          </cell>
          <cell r="Z1128">
            <v>2175827</v>
          </cell>
          <cell r="AA1128">
            <v>2195593</v>
          </cell>
          <cell r="AB1128" t="str">
            <v>ERSC</v>
          </cell>
          <cell r="AC1128">
            <v>1101</v>
          </cell>
          <cell r="AD1128">
            <v>2</v>
          </cell>
          <cell r="AE1128">
            <v>101385</v>
          </cell>
        </row>
        <row r="1129">
          <cell r="A1129" t="str">
            <v>SMA</v>
          </cell>
          <cell r="B1129">
            <v>6</v>
          </cell>
          <cell r="C1129" t="str">
            <v>DRAG</v>
          </cell>
          <cell r="D1129">
            <v>66</v>
          </cell>
          <cell r="E1129">
            <v>1</v>
          </cell>
          <cell r="F1129" t="str">
            <v xml:space="preserve">B </v>
          </cell>
          <cell r="G1129">
            <v>11</v>
          </cell>
          <cell r="H1129">
            <v>844</v>
          </cell>
          <cell r="I1129">
            <v>18636</v>
          </cell>
          <cell r="J1129">
            <v>0</v>
          </cell>
          <cell r="K1129">
            <v>0</v>
          </cell>
          <cell r="L1129">
            <v>0</v>
          </cell>
          <cell r="M1129">
            <v>0</v>
          </cell>
          <cell r="N1129">
            <v>0</v>
          </cell>
          <cell r="O1129">
            <v>105176</v>
          </cell>
          <cell r="P1129">
            <v>0</v>
          </cell>
          <cell r="Q1129">
            <v>0</v>
          </cell>
          <cell r="R1129">
            <v>1427</v>
          </cell>
          <cell r="S1129">
            <v>0</v>
          </cell>
          <cell r="T1129">
            <v>14131</v>
          </cell>
          <cell r="U1129">
            <v>0</v>
          </cell>
          <cell r="V1129">
            <v>282</v>
          </cell>
          <cell r="W1129">
            <v>0</v>
          </cell>
          <cell r="X1129">
            <v>0</v>
          </cell>
          <cell r="Y1129">
            <v>4900</v>
          </cell>
          <cell r="Z1129">
            <v>105176</v>
          </cell>
          <cell r="AA1129">
            <v>125916</v>
          </cell>
          <cell r="AB1129" t="str">
            <v>ERSC</v>
          </cell>
          <cell r="AC1129">
            <v>1101</v>
          </cell>
          <cell r="AD1129">
            <v>2</v>
          </cell>
          <cell r="AE1129">
            <v>12114</v>
          </cell>
        </row>
        <row r="1130">
          <cell r="A1130" t="str">
            <v>SMA</v>
          </cell>
          <cell r="B1130">
            <v>6</v>
          </cell>
          <cell r="C1130" t="str">
            <v>DRAG</v>
          </cell>
          <cell r="D1130">
            <v>66</v>
          </cell>
          <cell r="E1130">
            <v>1</v>
          </cell>
          <cell r="F1130" t="str">
            <v xml:space="preserve">B </v>
          </cell>
          <cell r="G1130">
            <v>12</v>
          </cell>
          <cell r="H1130">
            <v>694</v>
          </cell>
          <cell r="I1130">
            <v>39393</v>
          </cell>
          <cell r="J1130">
            <v>0</v>
          </cell>
          <cell r="K1130">
            <v>0</v>
          </cell>
          <cell r="L1130">
            <v>0</v>
          </cell>
          <cell r="M1130">
            <v>0</v>
          </cell>
          <cell r="N1130">
            <v>0</v>
          </cell>
          <cell r="O1130">
            <v>357827</v>
          </cell>
          <cell r="P1130">
            <v>0</v>
          </cell>
          <cell r="Q1130">
            <v>0</v>
          </cell>
          <cell r="R1130">
            <v>5220</v>
          </cell>
          <cell r="S1130">
            <v>0</v>
          </cell>
          <cell r="T1130">
            <v>5085</v>
          </cell>
          <cell r="U1130">
            <v>60867</v>
          </cell>
          <cell r="V1130">
            <v>1034</v>
          </cell>
          <cell r="W1130">
            <v>0</v>
          </cell>
          <cell r="X1130">
            <v>0</v>
          </cell>
          <cell r="Y1130">
            <v>7644</v>
          </cell>
          <cell r="Z1130">
            <v>357827</v>
          </cell>
          <cell r="AA1130">
            <v>376810</v>
          </cell>
          <cell r="AB1130" t="str">
            <v>ERSC</v>
          </cell>
          <cell r="AC1130">
            <v>1101</v>
          </cell>
          <cell r="AD1130">
            <v>2</v>
          </cell>
          <cell r="AE1130">
            <v>39393</v>
          </cell>
        </row>
        <row r="1131">
          <cell r="A1131" t="str">
            <v>SMA</v>
          </cell>
          <cell r="B1131">
            <v>6</v>
          </cell>
          <cell r="C1131" t="str">
            <v>DRAG</v>
          </cell>
          <cell r="D1131">
            <v>66</v>
          </cell>
          <cell r="E1131">
            <v>1</v>
          </cell>
          <cell r="F1131" t="str">
            <v xml:space="preserve">B </v>
          </cell>
          <cell r="G1131">
            <v>13</v>
          </cell>
          <cell r="H1131">
            <v>83</v>
          </cell>
          <cell r="I1131">
            <v>9600</v>
          </cell>
          <cell r="J1131">
            <v>0</v>
          </cell>
          <cell r="K1131">
            <v>0</v>
          </cell>
          <cell r="L1131">
            <v>0</v>
          </cell>
          <cell r="M1131">
            <v>0</v>
          </cell>
          <cell r="N1131">
            <v>0</v>
          </cell>
          <cell r="O1131">
            <v>123683</v>
          </cell>
          <cell r="P1131">
            <v>0</v>
          </cell>
          <cell r="Q1131">
            <v>0</v>
          </cell>
          <cell r="R1131">
            <v>1457</v>
          </cell>
          <cell r="S1131">
            <v>0</v>
          </cell>
          <cell r="T1131">
            <v>5117</v>
          </cell>
          <cell r="U1131">
            <v>21027</v>
          </cell>
          <cell r="V1131">
            <v>0</v>
          </cell>
          <cell r="W1131">
            <v>0</v>
          </cell>
          <cell r="X1131">
            <v>0</v>
          </cell>
          <cell r="Y1131">
            <v>1715</v>
          </cell>
          <cell r="Z1131">
            <v>123683</v>
          </cell>
          <cell r="AA1131">
            <v>131972</v>
          </cell>
          <cell r="AB1131" t="str">
            <v>ERSC</v>
          </cell>
          <cell r="AC1131">
            <v>1101</v>
          </cell>
          <cell r="AD1131">
            <v>2</v>
          </cell>
          <cell r="AE1131">
            <v>9600</v>
          </cell>
        </row>
        <row r="1132">
          <cell r="A1132" t="str">
            <v>SMA</v>
          </cell>
          <cell r="B1132">
            <v>6</v>
          </cell>
          <cell r="C1132" t="str">
            <v>DRAG</v>
          </cell>
          <cell r="D1132">
            <v>66</v>
          </cell>
          <cell r="E1132">
            <v>1</v>
          </cell>
          <cell r="F1132" t="str">
            <v xml:space="preserve">B </v>
          </cell>
          <cell r="G1132">
            <v>14</v>
          </cell>
          <cell r="H1132">
            <v>9</v>
          </cell>
          <cell r="I1132">
            <v>1346</v>
          </cell>
          <cell r="J1132">
            <v>0</v>
          </cell>
          <cell r="K1132">
            <v>0</v>
          </cell>
          <cell r="L1132">
            <v>0</v>
          </cell>
          <cell r="M1132">
            <v>0</v>
          </cell>
          <cell r="N1132">
            <v>0</v>
          </cell>
          <cell r="O1132">
            <v>17110</v>
          </cell>
          <cell r="P1132">
            <v>0</v>
          </cell>
          <cell r="Q1132">
            <v>0</v>
          </cell>
          <cell r="R1132">
            <v>127</v>
          </cell>
          <cell r="S1132">
            <v>0</v>
          </cell>
          <cell r="T1132">
            <v>1424</v>
          </cell>
          <cell r="U1132">
            <v>2909</v>
          </cell>
          <cell r="V1132">
            <v>94</v>
          </cell>
          <cell r="W1132">
            <v>0</v>
          </cell>
          <cell r="X1132">
            <v>0</v>
          </cell>
          <cell r="Y1132">
            <v>0</v>
          </cell>
          <cell r="Z1132">
            <v>17110</v>
          </cell>
          <cell r="AA1132">
            <v>18755</v>
          </cell>
          <cell r="AB1132" t="str">
            <v>ERSC</v>
          </cell>
          <cell r="AC1132">
            <v>1101</v>
          </cell>
          <cell r="AD1132">
            <v>2</v>
          </cell>
          <cell r="AE1132">
            <v>1346</v>
          </cell>
        </row>
        <row r="1133">
          <cell r="A1133" t="str">
            <v>SMA</v>
          </cell>
          <cell r="B1133">
            <v>6</v>
          </cell>
          <cell r="C1133" t="str">
            <v>DRAG</v>
          </cell>
          <cell r="D1133">
            <v>66</v>
          </cell>
          <cell r="E1133">
            <v>1</v>
          </cell>
          <cell r="F1133" t="str">
            <v xml:space="preserve">B </v>
          </cell>
          <cell r="G1133">
            <v>15</v>
          </cell>
          <cell r="H1133">
            <v>17</v>
          </cell>
          <cell r="I1133">
            <v>3708</v>
          </cell>
          <cell r="J1133">
            <v>0</v>
          </cell>
          <cell r="K1133">
            <v>0</v>
          </cell>
          <cell r="L1133">
            <v>0</v>
          </cell>
          <cell r="M1133">
            <v>0</v>
          </cell>
          <cell r="N1133">
            <v>0</v>
          </cell>
          <cell r="O1133">
            <v>55329</v>
          </cell>
          <cell r="P1133">
            <v>0</v>
          </cell>
          <cell r="Q1133">
            <v>0</v>
          </cell>
          <cell r="R1133">
            <v>406</v>
          </cell>
          <cell r="S1133">
            <v>0</v>
          </cell>
          <cell r="T1133">
            <v>64</v>
          </cell>
          <cell r="U1133">
            <v>9749</v>
          </cell>
          <cell r="V1133">
            <v>0</v>
          </cell>
          <cell r="W1133">
            <v>0</v>
          </cell>
          <cell r="X1133">
            <v>0</v>
          </cell>
          <cell r="Y1133">
            <v>784</v>
          </cell>
          <cell r="Z1133">
            <v>55329</v>
          </cell>
          <cell r="AA1133">
            <v>56583</v>
          </cell>
          <cell r="AB1133" t="str">
            <v>ERSC</v>
          </cell>
          <cell r="AC1133">
            <v>1101</v>
          </cell>
          <cell r="AD1133">
            <v>2</v>
          </cell>
          <cell r="AE1133">
            <v>3708</v>
          </cell>
        </row>
        <row r="1134">
          <cell r="A1134" t="str">
            <v>SMA</v>
          </cell>
          <cell r="B1134">
            <v>6</v>
          </cell>
          <cell r="C1134" t="str">
            <v>DRAG</v>
          </cell>
          <cell r="D1134">
            <v>66</v>
          </cell>
          <cell r="E1134">
            <v>2</v>
          </cell>
          <cell r="F1134" t="str">
            <v>A4</v>
          </cell>
          <cell r="G1134">
            <v>20</v>
          </cell>
          <cell r="H1134">
            <v>10</v>
          </cell>
          <cell r="I1134">
            <v>126968</v>
          </cell>
          <cell r="J1134">
            <v>0</v>
          </cell>
          <cell r="K1134">
            <v>0</v>
          </cell>
          <cell r="L1134">
            <v>704</v>
          </cell>
          <cell r="M1134">
            <v>0</v>
          </cell>
          <cell r="N1134">
            <v>0</v>
          </cell>
          <cell r="O1134">
            <v>1456915</v>
          </cell>
          <cell r="P1134">
            <v>550998</v>
          </cell>
          <cell r="Q1134">
            <v>42123</v>
          </cell>
          <cell r="R1134">
            <v>52112</v>
          </cell>
          <cell r="S1134">
            <v>0</v>
          </cell>
          <cell r="T1134">
            <v>100431</v>
          </cell>
          <cell r="U1134">
            <v>519945</v>
          </cell>
          <cell r="V1134">
            <v>0</v>
          </cell>
          <cell r="W1134">
            <v>29742</v>
          </cell>
          <cell r="X1134">
            <v>0</v>
          </cell>
          <cell r="Y1134">
            <v>0</v>
          </cell>
          <cell r="Z1134">
            <v>2079778</v>
          </cell>
          <cell r="AA1134">
            <v>2232321</v>
          </cell>
          <cell r="AB1134" t="str">
            <v>ERSC</v>
          </cell>
          <cell r="AC1134">
            <v>1101</v>
          </cell>
          <cell r="AD1134">
            <v>2</v>
          </cell>
          <cell r="AE1134">
            <v>126968</v>
          </cell>
        </row>
        <row r="1135">
          <cell r="A1135" t="str">
            <v>SMA</v>
          </cell>
          <cell r="B1135">
            <v>6</v>
          </cell>
          <cell r="C1135" t="str">
            <v>DRAG</v>
          </cell>
          <cell r="D1135">
            <v>66</v>
          </cell>
          <cell r="E1135">
            <v>2</v>
          </cell>
          <cell r="F1135" t="str">
            <v xml:space="preserve">B </v>
          </cell>
          <cell r="G1135">
            <v>0</v>
          </cell>
          <cell r="H1135">
            <v>580</v>
          </cell>
          <cell r="I1135">
            <v>274378</v>
          </cell>
          <cell r="J1135">
            <v>0</v>
          </cell>
          <cell r="K1135">
            <v>0</v>
          </cell>
          <cell r="L1135">
            <v>0</v>
          </cell>
          <cell r="M1135">
            <v>0</v>
          </cell>
          <cell r="N1135">
            <v>0</v>
          </cell>
          <cell r="O1135">
            <v>5714147</v>
          </cell>
          <cell r="P1135">
            <v>0</v>
          </cell>
          <cell r="Q1135">
            <v>0</v>
          </cell>
          <cell r="R1135">
            <v>74836</v>
          </cell>
          <cell r="S1135">
            <v>0</v>
          </cell>
          <cell r="T1135">
            <v>657048</v>
          </cell>
          <cell r="U1135">
            <v>1416863</v>
          </cell>
          <cell r="V1135">
            <v>0</v>
          </cell>
          <cell r="W1135">
            <v>0</v>
          </cell>
          <cell r="X1135">
            <v>0</v>
          </cell>
          <cell r="Y1135">
            <v>18342</v>
          </cell>
          <cell r="Z1135">
            <v>5714147</v>
          </cell>
          <cell r="AA1135">
            <v>6464373</v>
          </cell>
          <cell r="AB1135" t="str">
            <v>ERSC</v>
          </cell>
          <cell r="AC1135">
            <v>1101</v>
          </cell>
          <cell r="AD1135">
            <v>2</v>
          </cell>
          <cell r="AE1135">
            <v>269970</v>
          </cell>
        </row>
        <row r="1136">
          <cell r="A1136" t="str">
            <v>SMA</v>
          </cell>
          <cell r="B1136">
            <v>6</v>
          </cell>
          <cell r="C1136" t="str">
            <v>DRAG</v>
          </cell>
          <cell r="D1136">
            <v>66</v>
          </cell>
          <cell r="E1136">
            <v>3</v>
          </cell>
          <cell r="F1136" t="str">
            <v>A4</v>
          </cell>
          <cell r="G1136">
            <v>20</v>
          </cell>
          <cell r="H1136">
            <v>4</v>
          </cell>
          <cell r="I1136">
            <v>44024</v>
          </cell>
          <cell r="J1136">
            <v>0</v>
          </cell>
          <cell r="K1136">
            <v>0</v>
          </cell>
          <cell r="L1136">
            <v>147</v>
          </cell>
          <cell r="M1136">
            <v>0</v>
          </cell>
          <cell r="N1136">
            <v>0</v>
          </cell>
          <cell r="O1136">
            <v>505161</v>
          </cell>
          <cell r="P1136">
            <v>115052</v>
          </cell>
          <cell r="Q1136">
            <v>2364</v>
          </cell>
          <cell r="R1136">
            <v>8837</v>
          </cell>
          <cell r="S1136">
            <v>0</v>
          </cell>
          <cell r="T1136">
            <v>0</v>
          </cell>
          <cell r="U1136">
            <v>155840</v>
          </cell>
          <cell r="V1136">
            <v>0</v>
          </cell>
          <cell r="W1136">
            <v>783</v>
          </cell>
          <cell r="X1136">
            <v>0</v>
          </cell>
          <cell r="Y1136">
            <v>0</v>
          </cell>
          <cell r="Z1136">
            <v>623360</v>
          </cell>
          <cell r="AA1136">
            <v>632197</v>
          </cell>
          <cell r="AB1136" t="str">
            <v>ERSC</v>
          </cell>
          <cell r="AC1136">
            <v>1101</v>
          </cell>
          <cell r="AD1136">
            <v>2</v>
          </cell>
          <cell r="AE1136">
            <v>44024</v>
          </cell>
        </row>
        <row r="1137">
          <cell r="A1137" t="str">
            <v>SMA</v>
          </cell>
          <cell r="B1137">
            <v>6</v>
          </cell>
          <cell r="C1137" t="str">
            <v>DRAG</v>
          </cell>
          <cell r="D1137">
            <v>66</v>
          </cell>
          <cell r="E1137">
            <v>3</v>
          </cell>
          <cell r="F1137" t="str">
            <v xml:space="preserve">B </v>
          </cell>
          <cell r="G1137">
            <v>0</v>
          </cell>
          <cell r="H1137">
            <v>2539</v>
          </cell>
          <cell r="I1137">
            <v>570896</v>
          </cell>
          <cell r="J1137">
            <v>0</v>
          </cell>
          <cell r="K1137">
            <v>0</v>
          </cell>
          <cell r="L1137">
            <v>0</v>
          </cell>
          <cell r="M1137">
            <v>0</v>
          </cell>
          <cell r="N1137">
            <v>0</v>
          </cell>
          <cell r="O1137">
            <v>11882920</v>
          </cell>
          <cell r="P1137">
            <v>0</v>
          </cell>
          <cell r="Q1137">
            <v>0</v>
          </cell>
          <cell r="R1137">
            <v>144800</v>
          </cell>
          <cell r="S1137">
            <v>0</v>
          </cell>
          <cell r="T1137">
            <v>540789</v>
          </cell>
          <cell r="U1137">
            <v>2880458</v>
          </cell>
          <cell r="V1137">
            <v>660</v>
          </cell>
          <cell r="W1137">
            <v>0</v>
          </cell>
          <cell r="X1137">
            <v>0</v>
          </cell>
          <cell r="Y1137">
            <v>62756</v>
          </cell>
          <cell r="Z1137">
            <v>11882920</v>
          </cell>
          <cell r="AA1137">
            <v>12631925</v>
          </cell>
          <cell r="AB1137" t="str">
            <v>ERSC</v>
          </cell>
          <cell r="AC1137">
            <v>1101</v>
          </cell>
          <cell r="AD1137">
            <v>2</v>
          </cell>
          <cell r="AE1137">
            <v>556223</v>
          </cell>
        </row>
        <row r="1138">
          <cell r="A1138" t="str">
            <v>SMA</v>
          </cell>
          <cell r="B1138">
            <v>6</v>
          </cell>
          <cell r="C1138" t="str">
            <v>DRAG</v>
          </cell>
          <cell r="D1138">
            <v>66</v>
          </cell>
          <cell r="E1138">
            <v>4</v>
          </cell>
          <cell r="F1138" t="str">
            <v xml:space="preserve">B </v>
          </cell>
          <cell r="G1138">
            <v>0</v>
          </cell>
          <cell r="H1138">
            <v>247</v>
          </cell>
          <cell r="I1138">
            <v>56940</v>
          </cell>
          <cell r="J1138">
            <v>0</v>
          </cell>
          <cell r="K1138">
            <v>0</v>
          </cell>
          <cell r="L1138">
            <v>0</v>
          </cell>
          <cell r="M1138">
            <v>0</v>
          </cell>
          <cell r="N1138">
            <v>0</v>
          </cell>
          <cell r="O1138">
            <v>559564</v>
          </cell>
          <cell r="P1138">
            <v>0</v>
          </cell>
          <cell r="Q1138">
            <v>0</v>
          </cell>
          <cell r="R1138">
            <v>1745</v>
          </cell>
          <cell r="S1138">
            <v>0</v>
          </cell>
          <cell r="T1138">
            <v>32458</v>
          </cell>
          <cell r="U1138">
            <v>0</v>
          </cell>
          <cell r="V1138">
            <v>16395</v>
          </cell>
          <cell r="W1138">
            <v>0</v>
          </cell>
          <cell r="X1138">
            <v>0</v>
          </cell>
          <cell r="Y1138">
            <v>0</v>
          </cell>
          <cell r="Z1138">
            <v>559564</v>
          </cell>
          <cell r="AA1138">
            <v>610162</v>
          </cell>
          <cell r="AB1138" t="str">
            <v>ERSC</v>
          </cell>
          <cell r="AC1138">
            <v>1101</v>
          </cell>
          <cell r="AD1138">
            <v>2</v>
          </cell>
          <cell r="AE1138">
            <v>53696</v>
          </cell>
        </row>
        <row r="1139">
          <cell r="A1139" t="str">
            <v>SMA</v>
          </cell>
          <cell r="B1139">
            <v>6</v>
          </cell>
          <cell r="C1139" t="str">
            <v>DRAG</v>
          </cell>
          <cell r="D1139">
            <v>66</v>
          </cell>
          <cell r="E1139">
            <v>5</v>
          </cell>
          <cell r="F1139" t="str">
            <v xml:space="preserve">B </v>
          </cell>
          <cell r="G1139">
            <v>0</v>
          </cell>
          <cell r="H1139">
            <v>168</v>
          </cell>
          <cell r="I1139">
            <v>58914</v>
          </cell>
          <cell r="J1139">
            <v>0</v>
          </cell>
          <cell r="K1139">
            <v>0</v>
          </cell>
          <cell r="L1139">
            <v>0</v>
          </cell>
          <cell r="M1139">
            <v>0</v>
          </cell>
          <cell r="N1139">
            <v>0</v>
          </cell>
          <cell r="O1139">
            <v>1150110</v>
          </cell>
          <cell r="P1139">
            <v>0</v>
          </cell>
          <cell r="Q1139">
            <v>0</v>
          </cell>
          <cell r="R1139">
            <v>22129</v>
          </cell>
          <cell r="S1139">
            <v>0</v>
          </cell>
          <cell r="T1139">
            <v>94237</v>
          </cell>
          <cell r="U1139">
            <v>227147</v>
          </cell>
          <cell r="V1139">
            <v>0</v>
          </cell>
          <cell r="W1139">
            <v>0</v>
          </cell>
          <cell r="X1139">
            <v>0</v>
          </cell>
          <cell r="Y1139">
            <v>0</v>
          </cell>
          <cell r="Z1139">
            <v>1150110</v>
          </cell>
          <cell r="AA1139">
            <v>1266476</v>
          </cell>
          <cell r="AB1139" t="str">
            <v>ERSC</v>
          </cell>
          <cell r="AC1139">
            <v>1101</v>
          </cell>
          <cell r="AD1139">
            <v>2</v>
          </cell>
          <cell r="AE1139">
            <v>57111</v>
          </cell>
        </row>
        <row r="1140">
          <cell r="A1140" t="str">
            <v>SMA</v>
          </cell>
          <cell r="B1140">
            <v>6</v>
          </cell>
          <cell r="C1140" t="str">
            <v>DRAG</v>
          </cell>
          <cell r="D1140">
            <v>66</v>
          </cell>
          <cell r="E1140">
            <v>6</v>
          </cell>
          <cell r="F1140" t="str">
            <v xml:space="preserve">B </v>
          </cell>
          <cell r="G1140">
            <v>0</v>
          </cell>
          <cell r="H1140">
            <v>14</v>
          </cell>
          <cell r="I1140">
            <v>186819</v>
          </cell>
          <cell r="J1140">
            <v>0</v>
          </cell>
          <cell r="K1140">
            <v>0</v>
          </cell>
          <cell r="L1140">
            <v>0</v>
          </cell>
          <cell r="M1140">
            <v>0</v>
          </cell>
          <cell r="N1140">
            <v>0</v>
          </cell>
          <cell r="O1140">
            <v>2199482</v>
          </cell>
          <cell r="P1140">
            <v>0</v>
          </cell>
          <cell r="Q1140">
            <v>0</v>
          </cell>
          <cell r="R1140">
            <v>43807</v>
          </cell>
          <cell r="S1140">
            <v>0</v>
          </cell>
          <cell r="T1140">
            <v>0</v>
          </cell>
          <cell r="U1140">
            <v>549870</v>
          </cell>
          <cell r="V1140">
            <v>0</v>
          </cell>
          <cell r="W1140">
            <v>0</v>
          </cell>
          <cell r="X1140">
            <v>0</v>
          </cell>
          <cell r="Y1140">
            <v>0</v>
          </cell>
          <cell r="Z1140">
            <v>2199482</v>
          </cell>
          <cell r="AA1140">
            <v>2243289</v>
          </cell>
          <cell r="AB1140" t="str">
            <v>ERSC</v>
          </cell>
          <cell r="AC1140">
            <v>1101</v>
          </cell>
          <cell r="AD1140">
            <v>2</v>
          </cell>
          <cell r="AE1140">
            <v>186819</v>
          </cell>
        </row>
        <row r="1141">
          <cell r="A1141" t="str">
            <v>SMA</v>
          </cell>
          <cell r="B1141">
            <v>6</v>
          </cell>
          <cell r="C1141" t="str">
            <v>DRAG</v>
          </cell>
          <cell r="D1141">
            <v>66</v>
          </cell>
          <cell r="E1141">
            <v>7</v>
          </cell>
          <cell r="F1141" t="str">
            <v>A4</v>
          </cell>
          <cell r="G1141">
            <v>20</v>
          </cell>
          <cell r="H1141">
            <v>3</v>
          </cell>
          <cell r="I1141">
            <v>23576</v>
          </cell>
          <cell r="J1141">
            <v>0</v>
          </cell>
          <cell r="K1141">
            <v>0</v>
          </cell>
          <cell r="L1141">
            <v>90</v>
          </cell>
          <cell r="M1141">
            <v>0</v>
          </cell>
          <cell r="N1141">
            <v>0</v>
          </cell>
          <cell r="O1141">
            <v>229944</v>
          </cell>
          <cell r="P1141">
            <v>59760</v>
          </cell>
          <cell r="Q1141">
            <v>0</v>
          </cell>
          <cell r="R1141">
            <v>0</v>
          </cell>
          <cell r="S1141">
            <v>0</v>
          </cell>
          <cell r="T1141">
            <v>0</v>
          </cell>
          <cell r="U1141">
            <v>72426</v>
          </cell>
          <cell r="V1141">
            <v>0</v>
          </cell>
          <cell r="W1141">
            <v>0</v>
          </cell>
          <cell r="X1141">
            <v>0</v>
          </cell>
          <cell r="Y1141">
            <v>0</v>
          </cell>
          <cell r="Z1141">
            <v>289704</v>
          </cell>
          <cell r="AA1141">
            <v>289704</v>
          </cell>
          <cell r="AB1141" t="str">
            <v>ERSC</v>
          </cell>
          <cell r="AC1141">
            <v>1101</v>
          </cell>
          <cell r="AD1141">
            <v>2</v>
          </cell>
          <cell r="AE1141">
            <v>23576</v>
          </cell>
        </row>
        <row r="1142">
          <cell r="A1142" t="str">
            <v>SMA</v>
          </cell>
          <cell r="B1142">
            <v>6</v>
          </cell>
          <cell r="C1142" t="str">
            <v>DRAG</v>
          </cell>
          <cell r="D1142">
            <v>66</v>
          </cell>
          <cell r="E1142">
            <v>7</v>
          </cell>
          <cell r="F1142" t="str">
            <v xml:space="preserve">B </v>
          </cell>
          <cell r="G1142">
            <v>0</v>
          </cell>
          <cell r="H1142">
            <v>2</v>
          </cell>
          <cell r="I1142">
            <v>17775</v>
          </cell>
          <cell r="J1142">
            <v>0</v>
          </cell>
          <cell r="K1142">
            <v>0</v>
          </cell>
          <cell r="L1142">
            <v>0</v>
          </cell>
          <cell r="M1142">
            <v>0</v>
          </cell>
          <cell r="N1142">
            <v>0</v>
          </cell>
          <cell r="O1142">
            <v>314524</v>
          </cell>
          <cell r="P1142">
            <v>0</v>
          </cell>
          <cell r="Q1142">
            <v>0</v>
          </cell>
          <cell r="R1142">
            <v>0</v>
          </cell>
          <cell r="S1142">
            <v>0</v>
          </cell>
          <cell r="T1142">
            <v>0</v>
          </cell>
          <cell r="U1142">
            <v>78631</v>
          </cell>
          <cell r="V1142">
            <v>0</v>
          </cell>
          <cell r="W1142">
            <v>0</v>
          </cell>
          <cell r="X1142">
            <v>0</v>
          </cell>
          <cell r="Y1142">
            <v>0</v>
          </cell>
          <cell r="Z1142">
            <v>314524</v>
          </cell>
          <cell r="AA1142">
            <v>314524</v>
          </cell>
          <cell r="AB1142" t="str">
            <v>ERSC</v>
          </cell>
          <cell r="AC1142">
            <v>1101</v>
          </cell>
          <cell r="AD1142">
            <v>2</v>
          </cell>
          <cell r="AE1142">
            <v>17775</v>
          </cell>
        </row>
        <row r="1143">
          <cell r="A1143" t="str">
            <v>SMA</v>
          </cell>
          <cell r="B1143">
            <v>6</v>
          </cell>
          <cell r="C1143" t="str">
            <v>DRAG</v>
          </cell>
          <cell r="D1143">
            <v>66</v>
          </cell>
          <cell r="E1143">
            <v>8</v>
          </cell>
          <cell r="F1143" t="str">
            <v xml:space="preserve">B </v>
          </cell>
          <cell r="G1143">
            <v>0</v>
          </cell>
          <cell r="H1143">
            <v>2</v>
          </cell>
          <cell r="I1143">
            <v>1914</v>
          </cell>
          <cell r="J1143">
            <v>0</v>
          </cell>
          <cell r="K1143">
            <v>0</v>
          </cell>
          <cell r="L1143">
            <v>0</v>
          </cell>
          <cell r="M1143">
            <v>0</v>
          </cell>
          <cell r="N1143">
            <v>0</v>
          </cell>
          <cell r="O1143">
            <v>39846</v>
          </cell>
          <cell r="P1143">
            <v>0</v>
          </cell>
          <cell r="Q1143">
            <v>0</v>
          </cell>
          <cell r="R1143">
            <v>0</v>
          </cell>
          <cell r="S1143">
            <v>0</v>
          </cell>
          <cell r="T1143">
            <v>0</v>
          </cell>
          <cell r="U1143">
            <v>9961</v>
          </cell>
          <cell r="V1143">
            <v>0</v>
          </cell>
          <cell r="W1143">
            <v>0</v>
          </cell>
          <cell r="X1143">
            <v>0</v>
          </cell>
          <cell r="Y1143">
            <v>0</v>
          </cell>
          <cell r="Z1143">
            <v>39846</v>
          </cell>
          <cell r="AA1143">
            <v>39846</v>
          </cell>
          <cell r="AB1143" t="str">
            <v>ERSC</v>
          </cell>
          <cell r="AC1143">
            <v>1101</v>
          </cell>
          <cell r="AD1143">
            <v>2</v>
          </cell>
          <cell r="AE1143">
            <v>1914</v>
          </cell>
        </row>
        <row r="1144">
          <cell r="A1144" t="str">
            <v>SMA</v>
          </cell>
          <cell r="B1144">
            <v>6</v>
          </cell>
          <cell r="C1144" t="str">
            <v>DRAG</v>
          </cell>
          <cell r="D1144">
            <v>66</v>
          </cell>
          <cell r="E1144">
            <v>90</v>
          </cell>
          <cell r="F1144" t="str">
            <v>A4</v>
          </cell>
          <cell r="G1144">
            <v>20</v>
          </cell>
          <cell r="H1144">
            <v>1</v>
          </cell>
          <cell r="I1144">
            <v>8160</v>
          </cell>
          <cell r="J1144">
            <v>0</v>
          </cell>
          <cell r="K1144">
            <v>0</v>
          </cell>
          <cell r="L1144">
            <v>31</v>
          </cell>
          <cell r="M1144">
            <v>0</v>
          </cell>
          <cell r="N1144">
            <v>0</v>
          </cell>
          <cell r="O1144">
            <v>21673</v>
          </cell>
          <cell r="P1144">
            <v>26629</v>
          </cell>
          <cell r="Q1144">
            <v>0</v>
          </cell>
          <cell r="R1144">
            <v>0</v>
          </cell>
          <cell r="S1144">
            <v>0</v>
          </cell>
          <cell r="T1144">
            <v>0</v>
          </cell>
          <cell r="U1144">
            <v>0</v>
          </cell>
          <cell r="V1144">
            <v>0</v>
          </cell>
          <cell r="W1144">
            <v>0</v>
          </cell>
          <cell r="X1144">
            <v>0</v>
          </cell>
          <cell r="Y1144">
            <v>0</v>
          </cell>
          <cell r="Z1144">
            <v>48302</v>
          </cell>
          <cell r="AA1144">
            <v>48302</v>
          </cell>
          <cell r="AB1144" t="str">
            <v>ERSC</v>
          </cell>
          <cell r="AC1144">
            <v>1101</v>
          </cell>
          <cell r="AD1144">
            <v>2</v>
          </cell>
          <cell r="AE1144">
            <v>8160</v>
          </cell>
        </row>
        <row r="1145">
          <cell r="A1145" t="str">
            <v>SMA</v>
          </cell>
          <cell r="B1145">
            <v>6</v>
          </cell>
          <cell r="C1145" t="str">
            <v>DRAG</v>
          </cell>
          <cell r="D1145">
            <v>67</v>
          </cell>
          <cell r="E1145">
            <v>1</v>
          </cell>
          <cell r="F1145" t="str">
            <v xml:space="preserve">B </v>
          </cell>
          <cell r="G1145">
            <v>1</v>
          </cell>
          <cell r="H1145">
            <v>857</v>
          </cell>
          <cell r="I1145">
            <v>18023</v>
          </cell>
          <cell r="J1145">
            <v>0</v>
          </cell>
          <cell r="K1145">
            <v>0</v>
          </cell>
          <cell r="L1145">
            <v>0</v>
          </cell>
          <cell r="M1145">
            <v>0</v>
          </cell>
          <cell r="N1145">
            <v>0</v>
          </cell>
          <cell r="O1145">
            <v>290227</v>
          </cell>
          <cell r="P1145">
            <v>0</v>
          </cell>
          <cell r="Q1145">
            <v>0</v>
          </cell>
          <cell r="R1145">
            <v>2024</v>
          </cell>
          <cell r="S1145">
            <v>0</v>
          </cell>
          <cell r="T1145">
            <v>32988</v>
          </cell>
          <cell r="U1145">
            <v>0</v>
          </cell>
          <cell r="V1145">
            <v>70600</v>
          </cell>
          <cell r="W1145">
            <v>0</v>
          </cell>
          <cell r="X1145">
            <v>0</v>
          </cell>
          <cell r="Y1145">
            <v>6110</v>
          </cell>
          <cell r="Z1145">
            <v>290227</v>
          </cell>
          <cell r="AA1145">
            <v>401949</v>
          </cell>
          <cell r="AB1145" t="str">
            <v>RAPE</v>
          </cell>
          <cell r="AC1145">
            <v>1101</v>
          </cell>
          <cell r="AD1145">
            <v>2</v>
          </cell>
          <cell r="AE1145">
            <v>13924</v>
          </cell>
        </row>
        <row r="1146">
          <cell r="A1146" t="str">
            <v>SMA</v>
          </cell>
          <cell r="B1146">
            <v>6</v>
          </cell>
          <cell r="C1146" t="str">
            <v>DRAG</v>
          </cell>
          <cell r="D1146">
            <v>67</v>
          </cell>
          <cell r="E1146">
            <v>1</v>
          </cell>
          <cell r="F1146" t="str">
            <v xml:space="preserve">B </v>
          </cell>
          <cell r="G1146">
            <v>2</v>
          </cell>
          <cell r="H1146">
            <v>353</v>
          </cell>
          <cell r="I1146">
            <v>14486</v>
          </cell>
          <cell r="J1146">
            <v>0</v>
          </cell>
          <cell r="K1146">
            <v>0</v>
          </cell>
          <cell r="L1146">
            <v>0</v>
          </cell>
          <cell r="M1146">
            <v>0</v>
          </cell>
          <cell r="N1146">
            <v>0</v>
          </cell>
          <cell r="O1146">
            <v>280963</v>
          </cell>
          <cell r="P1146">
            <v>0</v>
          </cell>
          <cell r="Q1146">
            <v>0</v>
          </cell>
          <cell r="R1146">
            <v>1786</v>
          </cell>
          <cell r="S1146">
            <v>0</v>
          </cell>
          <cell r="T1146">
            <v>39771</v>
          </cell>
          <cell r="U1146">
            <v>47753</v>
          </cell>
          <cell r="V1146">
            <v>30740</v>
          </cell>
          <cell r="W1146">
            <v>0</v>
          </cell>
          <cell r="X1146">
            <v>0</v>
          </cell>
          <cell r="Y1146">
            <v>2944</v>
          </cell>
          <cell r="Z1146">
            <v>280963</v>
          </cell>
          <cell r="AA1146">
            <v>356204</v>
          </cell>
          <cell r="AB1146" t="str">
            <v>RAPE</v>
          </cell>
          <cell r="AC1146">
            <v>1101</v>
          </cell>
          <cell r="AD1146">
            <v>2</v>
          </cell>
          <cell r="AE1146">
            <v>14486</v>
          </cell>
        </row>
        <row r="1147">
          <cell r="A1147" t="str">
            <v>SMA</v>
          </cell>
          <cell r="B1147">
            <v>6</v>
          </cell>
          <cell r="C1147" t="str">
            <v>DRAG</v>
          </cell>
          <cell r="D1147">
            <v>67</v>
          </cell>
          <cell r="E1147">
            <v>1</v>
          </cell>
          <cell r="F1147" t="str">
            <v xml:space="preserve">B </v>
          </cell>
          <cell r="G1147">
            <v>3</v>
          </cell>
          <cell r="H1147">
            <v>671</v>
          </cell>
          <cell r="I1147">
            <v>47699</v>
          </cell>
          <cell r="J1147">
            <v>0</v>
          </cell>
          <cell r="K1147">
            <v>0</v>
          </cell>
          <cell r="L1147">
            <v>0</v>
          </cell>
          <cell r="M1147">
            <v>0</v>
          </cell>
          <cell r="N1147">
            <v>0</v>
          </cell>
          <cell r="O1147">
            <v>925087</v>
          </cell>
          <cell r="P1147">
            <v>0</v>
          </cell>
          <cell r="Q1147">
            <v>0</v>
          </cell>
          <cell r="R1147">
            <v>5445</v>
          </cell>
          <cell r="S1147">
            <v>0</v>
          </cell>
          <cell r="T1147">
            <v>74787</v>
          </cell>
          <cell r="U1147">
            <v>157261</v>
          </cell>
          <cell r="V1147">
            <v>60168</v>
          </cell>
          <cell r="W1147">
            <v>0</v>
          </cell>
          <cell r="X1147">
            <v>0</v>
          </cell>
          <cell r="Y1147">
            <v>8063</v>
          </cell>
          <cell r="Z1147">
            <v>925087</v>
          </cell>
          <cell r="AA1147">
            <v>1073550</v>
          </cell>
          <cell r="AB1147" t="str">
            <v>RAPE</v>
          </cell>
          <cell r="AC1147">
            <v>1101</v>
          </cell>
          <cell r="AD1147">
            <v>2</v>
          </cell>
          <cell r="AE1147">
            <v>47530</v>
          </cell>
        </row>
        <row r="1148">
          <cell r="A1148" t="str">
            <v>SMA</v>
          </cell>
          <cell r="B1148">
            <v>6</v>
          </cell>
          <cell r="C1148" t="str">
            <v>DRAG</v>
          </cell>
          <cell r="D1148">
            <v>67</v>
          </cell>
          <cell r="E1148">
            <v>1</v>
          </cell>
          <cell r="F1148" t="str">
            <v xml:space="preserve">B </v>
          </cell>
          <cell r="G1148">
            <v>4</v>
          </cell>
          <cell r="H1148">
            <v>164</v>
          </cell>
          <cell r="I1148">
            <v>19304</v>
          </cell>
          <cell r="J1148">
            <v>0</v>
          </cell>
          <cell r="K1148">
            <v>0</v>
          </cell>
          <cell r="L1148">
            <v>0</v>
          </cell>
          <cell r="M1148">
            <v>0</v>
          </cell>
          <cell r="N1148">
            <v>0</v>
          </cell>
          <cell r="O1148">
            <v>374435</v>
          </cell>
          <cell r="P1148">
            <v>0</v>
          </cell>
          <cell r="Q1148">
            <v>0</v>
          </cell>
          <cell r="R1148">
            <v>3124</v>
          </cell>
          <cell r="S1148">
            <v>0</v>
          </cell>
          <cell r="T1148">
            <v>19457</v>
          </cell>
          <cell r="U1148">
            <v>63656</v>
          </cell>
          <cell r="V1148">
            <v>13821</v>
          </cell>
          <cell r="W1148">
            <v>0</v>
          </cell>
          <cell r="X1148">
            <v>0</v>
          </cell>
          <cell r="Y1148">
            <v>3829</v>
          </cell>
          <cell r="Z1148">
            <v>374435</v>
          </cell>
          <cell r="AA1148">
            <v>414666</v>
          </cell>
          <cell r="AB1148" t="str">
            <v>RAPE</v>
          </cell>
          <cell r="AC1148">
            <v>1101</v>
          </cell>
          <cell r="AD1148">
            <v>2</v>
          </cell>
          <cell r="AE1148">
            <v>19304</v>
          </cell>
        </row>
        <row r="1149">
          <cell r="A1149" t="str">
            <v>SMA</v>
          </cell>
          <cell r="B1149">
            <v>6</v>
          </cell>
          <cell r="C1149" t="str">
            <v>DRAG</v>
          </cell>
          <cell r="D1149">
            <v>67</v>
          </cell>
          <cell r="E1149">
            <v>1</v>
          </cell>
          <cell r="F1149" t="str">
            <v xml:space="preserve">B </v>
          </cell>
          <cell r="G1149">
            <v>5</v>
          </cell>
          <cell r="H1149">
            <v>55</v>
          </cell>
          <cell r="I1149">
            <v>9535</v>
          </cell>
          <cell r="J1149">
            <v>0</v>
          </cell>
          <cell r="K1149">
            <v>0</v>
          </cell>
          <cell r="L1149">
            <v>0</v>
          </cell>
          <cell r="M1149">
            <v>0</v>
          </cell>
          <cell r="N1149">
            <v>0</v>
          </cell>
          <cell r="O1149">
            <v>184928</v>
          </cell>
          <cell r="P1149">
            <v>0</v>
          </cell>
          <cell r="Q1149">
            <v>0</v>
          </cell>
          <cell r="R1149">
            <v>2156</v>
          </cell>
          <cell r="S1149">
            <v>0</v>
          </cell>
          <cell r="T1149">
            <v>12058</v>
          </cell>
          <cell r="U1149">
            <v>31435</v>
          </cell>
          <cell r="V1149">
            <v>5173</v>
          </cell>
          <cell r="W1149">
            <v>0</v>
          </cell>
          <cell r="X1149">
            <v>0</v>
          </cell>
          <cell r="Y1149">
            <v>4450</v>
          </cell>
          <cell r="Z1149">
            <v>184928</v>
          </cell>
          <cell r="AA1149">
            <v>208765</v>
          </cell>
          <cell r="AB1149" t="str">
            <v>RAPE</v>
          </cell>
          <cell r="AC1149">
            <v>1101</v>
          </cell>
          <cell r="AD1149">
            <v>2</v>
          </cell>
          <cell r="AE1149">
            <v>9535</v>
          </cell>
        </row>
        <row r="1150">
          <cell r="A1150" t="str">
            <v>SMA</v>
          </cell>
          <cell r="B1150">
            <v>6</v>
          </cell>
          <cell r="C1150" t="str">
            <v>DRAG</v>
          </cell>
          <cell r="D1150">
            <v>67</v>
          </cell>
          <cell r="E1150">
            <v>1</v>
          </cell>
          <cell r="F1150" t="str">
            <v xml:space="preserve">B </v>
          </cell>
          <cell r="G1150">
            <v>6</v>
          </cell>
          <cell r="H1150">
            <v>35</v>
          </cell>
          <cell r="I1150">
            <v>7906</v>
          </cell>
          <cell r="J1150">
            <v>0</v>
          </cell>
          <cell r="K1150">
            <v>0</v>
          </cell>
          <cell r="L1150">
            <v>0</v>
          </cell>
          <cell r="M1150">
            <v>0</v>
          </cell>
          <cell r="N1150">
            <v>0</v>
          </cell>
          <cell r="O1150">
            <v>153353</v>
          </cell>
          <cell r="P1150">
            <v>0</v>
          </cell>
          <cell r="Q1150">
            <v>0</v>
          </cell>
          <cell r="R1150">
            <v>1868</v>
          </cell>
          <cell r="S1150">
            <v>0</v>
          </cell>
          <cell r="T1150">
            <v>1472</v>
          </cell>
          <cell r="U1150">
            <v>26078</v>
          </cell>
          <cell r="V1150">
            <v>3008</v>
          </cell>
          <cell r="W1150">
            <v>0</v>
          </cell>
          <cell r="X1150">
            <v>0</v>
          </cell>
          <cell r="Y1150">
            <v>1631</v>
          </cell>
          <cell r="Z1150">
            <v>153353</v>
          </cell>
          <cell r="AA1150">
            <v>161332</v>
          </cell>
          <cell r="AB1150" t="str">
            <v>RAPE</v>
          </cell>
          <cell r="AC1150">
            <v>1101</v>
          </cell>
          <cell r="AD1150">
            <v>2</v>
          </cell>
          <cell r="AE1150">
            <v>7906</v>
          </cell>
        </row>
        <row r="1151">
          <cell r="A1151" t="str">
            <v>SMA</v>
          </cell>
          <cell r="B1151">
            <v>6</v>
          </cell>
          <cell r="C1151" t="str">
            <v>DRAG</v>
          </cell>
          <cell r="D1151">
            <v>67</v>
          </cell>
          <cell r="E1151">
            <v>1</v>
          </cell>
          <cell r="F1151" t="str">
            <v xml:space="preserve">B </v>
          </cell>
          <cell r="G1151">
            <v>7</v>
          </cell>
          <cell r="H1151">
            <v>11</v>
          </cell>
          <cell r="I1151">
            <v>3705</v>
          </cell>
          <cell r="J1151">
            <v>0</v>
          </cell>
          <cell r="K1151">
            <v>0</v>
          </cell>
          <cell r="L1151">
            <v>0</v>
          </cell>
          <cell r="M1151">
            <v>0</v>
          </cell>
          <cell r="N1151">
            <v>0</v>
          </cell>
          <cell r="O1151">
            <v>74562</v>
          </cell>
          <cell r="P1151">
            <v>0</v>
          </cell>
          <cell r="Q1151">
            <v>0</v>
          </cell>
          <cell r="R1151">
            <v>833</v>
          </cell>
          <cell r="S1151">
            <v>0</v>
          </cell>
          <cell r="T1151">
            <v>327</v>
          </cell>
          <cell r="U1151">
            <v>14915</v>
          </cell>
          <cell r="V1151">
            <v>658</v>
          </cell>
          <cell r="W1151">
            <v>0</v>
          </cell>
          <cell r="X1151">
            <v>0</v>
          </cell>
          <cell r="Y1151">
            <v>631</v>
          </cell>
          <cell r="Z1151">
            <v>74562</v>
          </cell>
          <cell r="AA1151">
            <v>77011</v>
          </cell>
          <cell r="AB1151" t="str">
            <v>RAPE</v>
          </cell>
          <cell r="AC1151">
            <v>1101</v>
          </cell>
          <cell r="AD1151">
            <v>2</v>
          </cell>
          <cell r="AE1151">
            <v>3705</v>
          </cell>
        </row>
        <row r="1152">
          <cell r="A1152" t="str">
            <v>SMA</v>
          </cell>
          <cell r="B1152">
            <v>6</v>
          </cell>
          <cell r="C1152" t="str">
            <v>DRAG</v>
          </cell>
          <cell r="D1152">
            <v>67</v>
          </cell>
          <cell r="E1152">
            <v>1</v>
          </cell>
          <cell r="F1152" t="str">
            <v xml:space="preserve">B </v>
          </cell>
          <cell r="G1152">
            <v>8</v>
          </cell>
          <cell r="H1152">
            <v>4</v>
          </cell>
          <cell r="I1152">
            <v>1717</v>
          </cell>
          <cell r="J1152">
            <v>0</v>
          </cell>
          <cell r="K1152">
            <v>0</v>
          </cell>
          <cell r="L1152">
            <v>0</v>
          </cell>
          <cell r="M1152">
            <v>0</v>
          </cell>
          <cell r="N1152">
            <v>0</v>
          </cell>
          <cell r="O1152">
            <v>34282</v>
          </cell>
          <cell r="P1152">
            <v>0</v>
          </cell>
          <cell r="Q1152">
            <v>0</v>
          </cell>
          <cell r="R1152">
            <v>162</v>
          </cell>
          <cell r="S1152">
            <v>0</v>
          </cell>
          <cell r="T1152">
            <v>1458</v>
          </cell>
          <cell r="U1152">
            <v>6858</v>
          </cell>
          <cell r="V1152">
            <v>376</v>
          </cell>
          <cell r="W1152">
            <v>0</v>
          </cell>
          <cell r="X1152">
            <v>0</v>
          </cell>
          <cell r="Y1152">
            <v>561</v>
          </cell>
          <cell r="Z1152">
            <v>34282</v>
          </cell>
          <cell r="AA1152">
            <v>36839</v>
          </cell>
          <cell r="AB1152" t="str">
            <v>RAPE</v>
          </cell>
          <cell r="AC1152">
            <v>1101</v>
          </cell>
          <cell r="AD1152">
            <v>2</v>
          </cell>
          <cell r="AE1152">
            <v>1717</v>
          </cell>
        </row>
        <row r="1153">
          <cell r="A1153" t="str">
            <v>SMA</v>
          </cell>
          <cell r="B1153">
            <v>6</v>
          </cell>
          <cell r="C1153" t="str">
            <v>DRAG</v>
          </cell>
          <cell r="D1153">
            <v>67</v>
          </cell>
          <cell r="E1153">
            <v>1</v>
          </cell>
          <cell r="F1153" t="str">
            <v xml:space="preserve">B </v>
          </cell>
          <cell r="G1153">
            <v>9</v>
          </cell>
          <cell r="H1153">
            <v>5</v>
          </cell>
          <cell r="I1153">
            <v>3508</v>
          </cell>
          <cell r="J1153">
            <v>0</v>
          </cell>
          <cell r="K1153">
            <v>0</v>
          </cell>
          <cell r="L1153">
            <v>0</v>
          </cell>
          <cell r="M1153">
            <v>0</v>
          </cell>
          <cell r="N1153">
            <v>0</v>
          </cell>
          <cell r="O1153">
            <v>74686</v>
          </cell>
          <cell r="P1153">
            <v>0</v>
          </cell>
          <cell r="Q1153">
            <v>0</v>
          </cell>
          <cell r="R1153">
            <v>260</v>
          </cell>
          <cell r="S1153">
            <v>0</v>
          </cell>
          <cell r="T1153">
            <v>32</v>
          </cell>
          <cell r="U1153">
            <v>18671</v>
          </cell>
          <cell r="V1153">
            <v>754</v>
          </cell>
          <cell r="W1153">
            <v>0</v>
          </cell>
          <cell r="X1153">
            <v>0</v>
          </cell>
          <cell r="Y1153">
            <v>1682</v>
          </cell>
          <cell r="Z1153">
            <v>74686</v>
          </cell>
          <cell r="AA1153">
            <v>77414</v>
          </cell>
          <cell r="AB1153" t="str">
            <v>RAPE</v>
          </cell>
          <cell r="AC1153">
            <v>1101</v>
          </cell>
          <cell r="AD1153">
            <v>2</v>
          </cell>
          <cell r="AE1153">
            <v>3508</v>
          </cell>
        </row>
        <row r="1154">
          <cell r="A1154" t="str">
            <v>SMA</v>
          </cell>
          <cell r="B1154">
            <v>6</v>
          </cell>
          <cell r="C1154" t="str">
            <v>DRAG</v>
          </cell>
          <cell r="D1154">
            <v>67</v>
          </cell>
          <cell r="E1154">
            <v>1</v>
          </cell>
          <cell r="F1154" t="str">
            <v xml:space="preserve">B </v>
          </cell>
          <cell r="G1154">
            <v>10</v>
          </cell>
          <cell r="H1154">
            <v>2</v>
          </cell>
          <cell r="I1154">
            <v>2322</v>
          </cell>
          <cell r="J1154">
            <v>0</v>
          </cell>
          <cell r="K1154">
            <v>0</v>
          </cell>
          <cell r="L1154">
            <v>0</v>
          </cell>
          <cell r="M1154">
            <v>0</v>
          </cell>
          <cell r="N1154">
            <v>0</v>
          </cell>
          <cell r="O1154">
            <v>49835</v>
          </cell>
          <cell r="P1154">
            <v>0</v>
          </cell>
          <cell r="Q1154">
            <v>0</v>
          </cell>
          <cell r="R1154">
            <v>2993</v>
          </cell>
          <cell r="S1154">
            <v>0</v>
          </cell>
          <cell r="T1154">
            <v>142</v>
          </cell>
          <cell r="U1154">
            <v>12461</v>
          </cell>
          <cell r="V1154">
            <v>94</v>
          </cell>
          <cell r="W1154">
            <v>0</v>
          </cell>
          <cell r="X1154">
            <v>0</v>
          </cell>
          <cell r="Y1154">
            <v>0</v>
          </cell>
          <cell r="Z1154">
            <v>49835</v>
          </cell>
          <cell r="AA1154">
            <v>53064</v>
          </cell>
          <cell r="AB1154" t="str">
            <v>RAPE</v>
          </cell>
          <cell r="AC1154">
            <v>1101</v>
          </cell>
          <cell r="AD1154">
            <v>2</v>
          </cell>
          <cell r="AE1154">
            <v>2322</v>
          </cell>
        </row>
        <row r="1155">
          <cell r="A1155" t="str">
            <v>SMA</v>
          </cell>
          <cell r="B1155">
            <v>6</v>
          </cell>
          <cell r="C1155" t="str">
            <v>DRAG</v>
          </cell>
          <cell r="D1155">
            <v>67</v>
          </cell>
          <cell r="E1155">
            <v>1</v>
          </cell>
          <cell r="F1155" t="str">
            <v xml:space="preserve">B </v>
          </cell>
          <cell r="G1155">
            <v>11</v>
          </cell>
          <cell r="H1155">
            <v>4746</v>
          </cell>
          <cell r="I1155">
            <v>100774</v>
          </cell>
          <cell r="J1155">
            <v>0</v>
          </cell>
          <cell r="K1155">
            <v>0</v>
          </cell>
          <cell r="L1155">
            <v>0</v>
          </cell>
          <cell r="M1155">
            <v>0</v>
          </cell>
          <cell r="N1155">
            <v>0</v>
          </cell>
          <cell r="O1155">
            <v>567739</v>
          </cell>
          <cell r="P1155">
            <v>0</v>
          </cell>
          <cell r="Q1155">
            <v>0</v>
          </cell>
          <cell r="R1155">
            <v>3326</v>
          </cell>
          <cell r="S1155">
            <v>0</v>
          </cell>
          <cell r="T1155">
            <v>1472990</v>
          </cell>
          <cell r="U1155">
            <v>0</v>
          </cell>
          <cell r="V1155">
            <v>437290</v>
          </cell>
          <cell r="W1155">
            <v>0</v>
          </cell>
          <cell r="X1155">
            <v>0</v>
          </cell>
          <cell r="Y1155">
            <v>294</v>
          </cell>
          <cell r="Z1155">
            <v>567739</v>
          </cell>
          <cell r="AA1155">
            <v>2481639</v>
          </cell>
          <cell r="AB1155" t="str">
            <v>RAPE</v>
          </cell>
          <cell r="AC1155">
            <v>1101</v>
          </cell>
          <cell r="AD1155">
            <v>2</v>
          </cell>
          <cell r="AE1155">
            <v>68202</v>
          </cell>
        </row>
        <row r="1156">
          <cell r="A1156" t="str">
            <v>SMA</v>
          </cell>
          <cell r="B1156">
            <v>6</v>
          </cell>
          <cell r="C1156" t="str">
            <v>DRAG</v>
          </cell>
          <cell r="D1156">
            <v>67</v>
          </cell>
          <cell r="E1156">
            <v>1</v>
          </cell>
          <cell r="F1156" t="str">
            <v xml:space="preserve">B </v>
          </cell>
          <cell r="G1156">
            <v>12</v>
          </cell>
          <cell r="H1156">
            <v>4273</v>
          </cell>
          <cell r="I1156">
            <v>235527</v>
          </cell>
          <cell r="J1156">
            <v>0</v>
          </cell>
          <cell r="K1156">
            <v>0</v>
          </cell>
          <cell r="L1156">
            <v>0</v>
          </cell>
          <cell r="M1156">
            <v>0</v>
          </cell>
          <cell r="N1156">
            <v>0</v>
          </cell>
          <cell r="O1156">
            <v>2120491</v>
          </cell>
          <cell r="P1156">
            <v>0</v>
          </cell>
          <cell r="Q1156">
            <v>0</v>
          </cell>
          <cell r="R1156">
            <v>12901</v>
          </cell>
          <cell r="S1156">
            <v>0</v>
          </cell>
          <cell r="T1156">
            <v>1053107</v>
          </cell>
          <cell r="U1156">
            <v>360570</v>
          </cell>
          <cell r="V1156">
            <v>393491</v>
          </cell>
          <cell r="W1156">
            <v>0</v>
          </cell>
          <cell r="X1156">
            <v>0</v>
          </cell>
          <cell r="Y1156">
            <v>805</v>
          </cell>
          <cell r="Z1156">
            <v>2120491</v>
          </cell>
          <cell r="AA1156">
            <v>3580795</v>
          </cell>
          <cell r="AB1156" t="str">
            <v>RAPE</v>
          </cell>
          <cell r="AC1156">
            <v>1101</v>
          </cell>
          <cell r="AD1156">
            <v>2</v>
          </cell>
          <cell r="AE1156">
            <v>235527</v>
          </cell>
        </row>
        <row r="1157">
          <cell r="A1157" t="str">
            <v>SMA</v>
          </cell>
          <cell r="B1157">
            <v>6</v>
          </cell>
          <cell r="C1157" t="str">
            <v>DRAG</v>
          </cell>
          <cell r="D1157">
            <v>67</v>
          </cell>
          <cell r="E1157">
            <v>1</v>
          </cell>
          <cell r="F1157" t="str">
            <v xml:space="preserve">B </v>
          </cell>
          <cell r="G1157">
            <v>13</v>
          </cell>
          <cell r="H1157">
            <v>134</v>
          </cell>
          <cell r="I1157">
            <v>15105</v>
          </cell>
          <cell r="J1157">
            <v>0</v>
          </cell>
          <cell r="K1157">
            <v>0</v>
          </cell>
          <cell r="L1157">
            <v>0</v>
          </cell>
          <cell r="M1157">
            <v>0</v>
          </cell>
          <cell r="N1157">
            <v>0</v>
          </cell>
          <cell r="O1157">
            <v>171441</v>
          </cell>
          <cell r="P1157">
            <v>0</v>
          </cell>
          <cell r="Q1157">
            <v>0</v>
          </cell>
          <cell r="R1157">
            <v>1548</v>
          </cell>
          <cell r="S1157">
            <v>0</v>
          </cell>
          <cell r="T1157">
            <v>17956</v>
          </cell>
          <cell r="U1157">
            <v>29149</v>
          </cell>
          <cell r="V1157">
            <v>11938</v>
          </cell>
          <cell r="W1157">
            <v>0</v>
          </cell>
          <cell r="X1157">
            <v>0</v>
          </cell>
          <cell r="Y1157">
            <v>0</v>
          </cell>
          <cell r="Z1157">
            <v>171441</v>
          </cell>
          <cell r="AA1157">
            <v>202883</v>
          </cell>
          <cell r="AB1157" t="str">
            <v>RAPE</v>
          </cell>
          <cell r="AC1157">
            <v>1101</v>
          </cell>
          <cell r="AD1157">
            <v>2</v>
          </cell>
          <cell r="AE1157">
            <v>15105</v>
          </cell>
        </row>
        <row r="1158">
          <cell r="A1158" t="str">
            <v>SMA</v>
          </cell>
          <cell r="B1158">
            <v>6</v>
          </cell>
          <cell r="C1158" t="str">
            <v>DRAG</v>
          </cell>
          <cell r="D1158">
            <v>67</v>
          </cell>
          <cell r="E1158">
            <v>1</v>
          </cell>
          <cell r="F1158" t="str">
            <v xml:space="preserve">B </v>
          </cell>
          <cell r="G1158">
            <v>14</v>
          </cell>
          <cell r="H1158">
            <v>10</v>
          </cell>
          <cell r="I1158">
            <v>1355</v>
          </cell>
          <cell r="J1158">
            <v>0</v>
          </cell>
          <cell r="K1158">
            <v>0</v>
          </cell>
          <cell r="L1158">
            <v>0</v>
          </cell>
          <cell r="M1158">
            <v>0</v>
          </cell>
          <cell r="N1158">
            <v>0</v>
          </cell>
          <cell r="O1158">
            <v>17286</v>
          </cell>
          <cell r="P1158">
            <v>0</v>
          </cell>
          <cell r="Q1158">
            <v>0</v>
          </cell>
          <cell r="R1158">
            <v>97</v>
          </cell>
          <cell r="S1158">
            <v>0</v>
          </cell>
          <cell r="T1158">
            <v>3813</v>
          </cell>
          <cell r="U1158">
            <v>2939</v>
          </cell>
          <cell r="V1158">
            <v>846</v>
          </cell>
          <cell r="W1158">
            <v>0</v>
          </cell>
          <cell r="X1158">
            <v>0</v>
          </cell>
          <cell r="Y1158">
            <v>0</v>
          </cell>
          <cell r="Z1158">
            <v>17286</v>
          </cell>
          <cell r="AA1158">
            <v>22042</v>
          </cell>
          <cell r="AB1158" t="str">
            <v>RAPE</v>
          </cell>
          <cell r="AC1158">
            <v>1101</v>
          </cell>
          <cell r="AD1158">
            <v>2</v>
          </cell>
          <cell r="AE1158">
            <v>1355</v>
          </cell>
        </row>
        <row r="1159">
          <cell r="A1159" t="str">
            <v>SMA</v>
          </cell>
          <cell r="B1159">
            <v>6</v>
          </cell>
          <cell r="C1159" t="str">
            <v>DRAG</v>
          </cell>
          <cell r="D1159">
            <v>67</v>
          </cell>
          <cell r="E1159">
            <v>1</v>
          </cell>
          <cell r="F1159" t="str">
            <v xml:space="preserve">B </v>
          </cell>
          <cell r="G1159">
            <v>15</v>
          </cell>
          <cell r="H1159">
            <v>11</v>
          </cell>
          <cell r="I1159">
            <v>2075</v>
          </cell>
          <cell r="J1159">
            <v>0</v>
          </cell>
          <cell r="K1159">
            <v>0</v>
          </cell>
          <cell r="L1159">
            <v>0</v>
          </cell>
          <cell r="M1159">
            <v>0</v>
          </cell>
          <cell r="N1159">
            <v>0</v>
          </cell>
          <cell r="O1159">
            <v>30460</v>
          </cell>
          <cell r="P1159">
            <v>0</v>
          </cell>
          <cell r="Q1159">
            <v>0</v>
          </cell>
          <cell r="R1159">
            <v>117</v>
          </cell>
          <cell r="S1159">
            <v>0</v>
          </cell>
          <cell r="T1159">
            <v>327</v>
          </cell>
          <cell r="U1159">
            <v>5358</v>
          </cell>
          <cell r="V1159">
            <v>1129</v>
          </cell>
          <cell r="W1159">
            <v>0</v>
          </cell>
          <cell r="X1159">
            <v>0</v>
          </cell>
          <cell r="Y1159">
            <v>0</v>
          </cell>
          <cell r="Z1159">
            <v>30460</v>
          </cell>
          <cell r="AA1159">
            <v>32033</v>
          </cell>
          <cell r="AB1159" t="str">
            <v>RAPE</v>
          </cell>
          <cell r="AC1159">
            <v>1101</v>
          </cell>
          <cell r="AD1159">
            <v>2</v>
          </cell>
          <cell r="AE1159">
            <v>2075</v>
          </cell>
        </row>
        <row r="1160">
          <cell r="A1160" t="str">
            <v>SMA</v>
          </cell>
          <cell r="B1160">
            <v>6</v>
          </cell>
          <cell r="C1160" t="str">
            <v>DRAG</v>
          </cell>
          <cell r="D1160">
            <v>67</v>
          </cell>
          <cell r="E1160">
            <v>2</v>
          </cell>
          <cell r="F1160" t="str">
            <v xml:space="preserve">B </v>
          </cell>
          <cell r="G1160">
            <v>0</v>
          </cell>
          <cell r="H1160">
            <v>25</v>
          </cell>
          <cell r="I1160">
            <v>44645</v>
          </cell>
          <cell r="J1160">
            <v>0</v>
          </cell>
          <cell r="K1160">
            <v>0</v>
          </cell>
          <cell r="L1160">
            <v>0</v>
          </cell>
          <cell r="M1160">
            <v>0</v>
          </cell>
          <cell r="N1160">
            <v>0</v>
          </cell>
          <cell r="O1160">
            <v>929446</v>
          </cell>
          <cell r="P1160">
            <v>0</v>
          </cell>
          <cell r="Q1160">
            <v>0</v>
          </cell>
          <cell r="R1160">
            <v>11015</v>
          </cell>
          <cell r="S1160">
            <v>0</v>
          </cell>
          <cell r="T1160">
            <v>24316</v>
          </cell>
          <cell r="U1160">
            <v>230838</v>
          </cell>
          <cell r="V1160">
            <v>8867</v>
          </cell>
          <cell r="W1160">
            <v>0</v>
          </cell>
          <cell r="X1160">
            <v>0</v>
          </cell>
          <cell r="Y1160">
            <v>4178</v>
          </cell>
          <cell r="Z1160">
            <v>929446</v>
          </cell>
          <cell r="AA1160">
            <v>977822</v>
          </cell>
          <cell r="AB1160" t="str">
            <v>RAPE</v>
          </cell>
          <cell r="AC1160">
            <v>1101</v>
          </cell>
          <cell r="AD1160">
            <v>2</v>
          </cell>
          <cell r="AE1160">
            <v>44425</v>
          </cell>
        </row>
        <row r="1161">
          <cell r="A1161" t="str">
            <v>SMA</v>
          </cell>
          <cell r="B1161">
            <v>6</v>
          </cell>
          <cell r="C1161" t="str">
            <v>DRAG</v>
          </cell>
          <cell r="D1161">
            <v>67</v>
          </cell>
          <cell r="E1161">
            <v>3</v>
          </cell>
          <cell r="F1161" t="str">
            <v xml:space="preserve">B </v>
          </cell>
          <cell r="G1161">
            <v>0</v>
          </cell>
          <cell r="H1161">
            <v>50</v>
          </cell>
          <cell r="I1161">
            <v>52346</v>
          </cell>
          <cell r="J1161">
            <v>0</v>
          </cell>
          <cell r="K1161">
            <v>0</v>
          </cell>
          <cell r="L1161">
            <v>0</v>
          </cell>
          <cell r="M1161">
            <v>0</v>
          </cell>
          <cell r="N1161">
            <v>0</v>
          </cell>
          <cell r="O1161">
            <v>1089764</v>
          </cell>
          <cell r="P1161">
            <v>0</v>
          </cell>
          <cell r="Q1161">
            <v>0</v>
          </cell>
          <cell r="R1161">
            <v>20133</v>
          </cell>
          <cell r="S1161">
            <v>0</v>
          </cell>
          <cell r="T1161">
            <v>113180</v>
          </cell>
          <cell r="U1161">
            <v>270727</v>
          </cell>
          <cell r="V1161">
            <v>12542</v>
          </cell>
          <cell r="W1161">
            <v>0</v>
          </cell>
          <cell r="X1161">
            <v>0</v>
          </cell>
          <cell r="Y1161">
            <v>3910</v>
          </cell>
          <cell r="Z1161">
            <v>1089764</v>
          </cell>
          <cell r="AA1161">
            <v>1239529</v>
          </cell>
          <cell r="AB1161" t="str">
            <v>RAPE</v>
          </cell>
          <cell r="AC1161">
            <v>1101</v>
          </cell>
          <cell r="AD1161">
            <v>2</v>
          </cell>
          <cell r="AE1161">
            <v>52032</v>
          </cell>
        </row>
        <row r="1162">
          <cell r="A1162" t="str">
            <v>SMA</v>
          </cell>
          <cell r="B1162">
            <v>6</v>
          </cell>
          <cell r="C1162" t="str">
            <v>DRAG</v>
          </cell>
          <cell r="D1162">
            <v>67</v>
          </cell>
          <cell r="E1162">
            <v>4</v>
          </cell>
          <cell r="F1162" t="str">
            <v xml:space="preserve">B </v>
          </cell>
          <cell r="G1162">
            <v>0</v>
          </cell>
          <cell r="H1162">
            <v>4888</v>
          </cell>
          <cell r="I1162">
            <v>1637173</v>
          </cell>
          <cell r="J1162">
            <v>0</v>
          </cell>
          <cell r="K1162">
            <v>0</v>
          </cell>
          <cell r="L1162">
            <v>0</v>
          </cell>
          <cell r="M1162">
            <v>0</v>
          </cell>
          <cell r="N1162">
            <v>0</v>
          </cell>
          <cell r="O1162">
            <v>15897349</v>
          </cell>
          <cell r="P1162">
            <v>0</v>
          </cell>
          <cell r="Q1162">
            <v>0</v>
          </cell>
          <cell r="R1162">
            <v>3808</v>
          </cell>
          <cell r="S1162">
            <v>0</v>
          </cell>
          <cell r="T1162">
            <v>1631698</v>
          </cell>
          <cell r="U1162">
            <v>0</v>
          </cell>
          <cell r="V1162">
            <v>848771</v>
          </cell>
          <cell r="W1162">
            <v>0</v>
          </cell>
          <cell r="X1162">
            <v>0</v>
          </cell>
          <cell r="Y1162">
            <v>0</v>
          </cell>
          <cell r="Z1162">
            <v>15897349</v>
          </cell>
          <cell r="AA1162">
            <v>18381626</v>
          </cell>
          <cell r="AB1162" t="str">
            <v>RAPE</v>
          </cell>
          <cell r="AC1162">
            <v>1101</v>
          </cell>
          <cell r="AD1162">
            <v>2</v>
          </cell>
          <cell r="AE1162">
            <v>1595329</v>
          </cell>
        </row>
        <row r="1163">
          <cell r="A1163" t="str">
            <v>SMA</v>
          </cell>
          <cell r="B1163">
            <v>6</v>
          </cell>
          <cell r="C1163" t="str">
            <v>DRAG</v>
          </cell>
          <cell r="D1163">
            <v>68</v>
          </cell>
          <cell r="E1163">
            <v>1</v>
          </cell>
          <cell r="F1163" t="str">
            <v xml:space="preserve">B </v>
          </cell>
          <cell r="G1163">
            <v>1</v>
          </cell>
          <cell r="H1163">
            <v>4550</v>
          </cell>
          <cell r="I1163">
            <v>92412</v>
          </cell>
          <cell r="J1163">
            <v>0</v>
          </cell>
          <cell r="K1163">
            <v>0</v>
          </cell>
          <cell r="L1163">
            <v>0</v>
          </cell>
          <cell r="M1163">
            <v>0</v>
          </cell>
          <cell r="N1163">
            <v>0</v>
          </cell>
          <cell r="O1163">
            <v>1493419</v>
          </cell>
          <cell r="P1163">
            <v>0</v>
          </cell>
          <cell r="Q1163">
            <v>0</v>
          </cell>
          <cell r="R1163">
            <v>14067</v>
          </cell>
          <cell r="S1163">
            <v>0</v>
          </cell>
          <cell r="T1163">
            <v>34566</v>
          </cell>
          <cell r="U1163">
            <v>0</v>
          </cell>
          <cell r="V1163">
            <v>3666</v>
          </cell>
          <cell r="W1163">
            <v>0</v>
          </cell>
          <cell r="X1163">
            <v>0</v>
          </cell>
          <cell r="Y1163">
            <v>96040</v>
          </cell>
          <cell r="Z1163">
            <v>1493419</v>
          </cell>
          <cell r="AA1163">
            <v>1641758</v>
          </cell>
          <cell r="AB1163" t="str">
            <v>ERBD</v>
          </cell>
          <cell r="AC1163">
            <v>1101</v>
          </cell>
          <cell r="AD1163">
            <v>2</v>
          </cell>
          <cell r="AE1163">
            <v>68268</v>
          </cell>
        </row>
        <row r="1164">
          <cell r="A1164" t="str">
            <v>SMA</v>
          </cell>
          <cell r="B1164">
            <v>6</v>
          </cell>
          <cell r="C1164" t="str">
            <v>DRAG</v>
          </cell>
          <cell r="D1164">
            <v>68</v>
          </cell>
          <cell r="E1164">
            <v>1</v>
          </cell>
          <cell r="F1164" t="str">
            <v xml:space="preserve">B </v>
          </cell>
          <cell r="G1164">
            <v>2</v>
          </cell>
          <cell r="H1164">
            <v>1800</v>
          </cell>
          <cell r="I1164">
            <v>73348</v>
          </cell>
          <cell r="J1164">
            <v>0</v>
          </cell>
          <cell r="K1164">
            <v>0</v>
          </cell>
          <cell r="L1164">
            <v>0</v>
          </cell>
          <cell r="M1164">
            <v>0</v>
          </cell>
          <cell r="N1164">
            <v>0</v>
          </cell>
          <cell r="O1164">
            <v>1422565</v>
          </cell>
          <cell r="P1164">
            <v>0</v>
          </cell>
          <cell r="Q1164">
            <v>0</v>
          </cell>
          <cell r="R1164">
            <v>13545</v>
          </cell>
          <cell r="S1164">
            <v>0</v>
          </cell>
          <cell r="T1164">
            <v>8132</v>
          </cell>
          <cell r="U1164">
            <v>241773</v>
          </cell>
          <cell r="V1164">
            <v>2444</v>
          </cell>
          <cell r="W1164">
            <v>0</v>
          </cell>
          <cell r="X1164">
            <v>0</v>
          </cell>
          <cell r="Y1164">
            <v>92260</v>
          </cell>
          <cell r="Z1164">
            <v>1422565</v>
          </cell>
          <cell r="AA1164">
            <v>1538946</v>
          </cell>
          <cell r="AB1164" t="str">
            <v>ERBD</v>
          </cell>
          <cell r="AC1164">
            <v>1101</v>
          </cell>
          <cell r="AD1164">
            <v>2</v>
          </cell>
          <cell r="AE1164">
            <v>73348</v>
          </cell>
        </row>
        <row r="1165">
          <cell r="A1165" t="str">
            <v>SMA</v>
          </cell>
          <cell r="B1165">
            <v>6</v>
          </cell>
          <cell r="C1165" t="str">
            <v>DRAG</v>
          </cell>
          <cell r="D1165">
            <v>68</v>
          </cell>
          <cell r="E1165">
            <v>1</v>
          </cell>
          <cell r="F1165" t="str">
            <v xml:space="preserve">B </v>
          </cell>
          <cell r="G1165">
            <v>3</v>
          </cell>
          <cell r="H1165">
            <v>3069</v>
          </cell>
          <cell r="I1165">
            <v>216005</v>
          </cell>
          <cell r="J1165">
            <v>0</v>
          </cell>
          <cell r="K1165">
            <v>0</v>
          </cell>
          <cell r="L1165">
            <v>0</v>
          </cell>
          <cell r="M1165">
            <v>0</v>
          </cell>
          <cell r="N1165">
            <v>0</v>
          </cell>
          <cell r="O1165">
            <v>4189225</v>
          </cell>
          <cell r="P1165">
            <v>0</v>
          </cell>
          <cell r="Q1165">
            <v>0</v>
          </cell>
          <cell r="R1165">
            <v>36456</v>
          </cell>
          <cell r="S1165">
            <v>0</v>
          </cell>
          <cell r="T1165">
            <v>24652</v>
          </cell>
          <cell r="U1165">
            <v>712188</v>
          </cell>
          <cell r="V1165">
            <v>1974</v>
          </cell>
          <cell r="W1165">
            <v>0</v>
          </cell>
          <cell r="X1165">
            <v>0</v>
          </cell>
          <cell r="Y1165">
            <v>280140</v>
          </cell>
          <cell r="Z1165">
            <v>4189225</v>
          </cell>
          <cell r="AA1165">
            <v>4532447</v>
          </cell>
          <cell r="AB1165" t="str">
            <v>ERBD</v>
          </cell>
          <cell r="AC1165">
            <v>1101</v>
          </cell>
          <cell r="AD1165">
            <v>2</v>
          </cell>
          <cell r="AE1165">
            <v>215500</v>
          </cell>
        </row>
        <row r="1166">
          <cell r="A1166" t="str">
            <v>SMA</v>
          </cell>
          <cell r="B1166">
            <v>6</v>
          </cell>
          <cell r="C1166" t="str">
            <v>DRAG</v>
          </cell>
          <cell r="D1166">
            <v>68</v>
          </cell>
          <cell r="E1166">
            <v>1</v>
          </cell>
          <cell r="F1166" t="str">
            <v xml:space="preserve">B </v>
          </cell>
          <cell r="G1166">
            <v>4</v>
          </cell>
          <cell r="H1166">
            <v>614</v>
          </cell>
          <cell r="I1166">
            <v>71799</v>
          </cell>
          <cell r="J1166">
            <v>0</v>
          </cell>
          <cell r="K1166">
            <v>0</v>
          </cell>
          <cell r="L1166">
            <v>0</v>
          </cell>
          <cell r="M1166">
            <v>0</v>
          </cell>
          <cell r="N1166">
            <v>0</v>
          </cell>
          <cell r="O1166">
            <v>1392668</v>
          </cell>
          <cell r="P1166">
            <v>0</v>
          </cell>
          <cell r="Q1166">
            <v>0</v>
          </cell>
          <cell r="R1166">
            <v>13489</v>
          </cell>
          <cell r="S1166">
            <v>0</v>
          </cell>
          <cell r="T1166">
            <v>5626</v>
          </cell>
          <cell r="U1166">
            <v>236763</v>
          </cell>
          <cell r="V1166">
            <v>94</v>
          </cell>
          <cell r="W1166">
            <v>0</v>
          </cell>
          <cell r="X1166">
            <v>0</v>
          </cell>
          <cell r="Y1166">
            <v>93310</v>
          </cell>
          <cell r="Z1166">
            <v>1392668</v>
          </cell>
          <cell r="AA1166">
            <v>1505187</v>
          </cell>
          <cell r="AB1166" t="str">
            <v>ERBD</v>
          </cell>
          <cell r="AC1166">
            <v>1101</v>
          </cell>
          <cell r="AD1166">
            <v>2</v>
          </cell>
          <cell r="AE1166">
            <v>71799</v>
          </cell>
        </row>
        <row r="1167">
          <cell r="A1167" t="str">
            <v>SMA</v>
          </cell>
          <cell r="B1167">
            <v>6</v>
          </cell>
          <cell r="C1167" t="str">
            <v>DRAG</v>
          </cell>
          <cell r="D1167">
            <v>68</v>
          </cell>
          <cell r="E1167">
            <v>1</v>
          </cell>
          <cell r="F1167" t="str">
            <v xml:space="preserve">B </v>
          </cell>
          <cell r="G1167">
            <v>5</v>
          </cell>
          <cell r="H1167">
            <v>164</v>
          </cell>
          <cell r="I1167">
            <v>27705</v>
          </cell>
          <cell r="J1167">
            <v>0</v>
          </cell>
          <cell r="K1167">
            <v>0</v>
          </cell>
          <cell r="L1167">
            <v>0</v>
          </cell>
          <cell r="M1167">
            <v>0</v>
          </cell>
          <cell r="N1167">
            <v>0</v>
          </cell>
          <cell r="O1167">
            <v>537355</v>
          </cell>
          <cell r="P1167">
            <v>0</v>
          </cell>
          <cell r="Q1167">
            <v>0</v>
          </cell>
          <cell r="R1167">
            <v>5593</v>
          </cell>
          <cell r="S1167">
            <v>0</v>
          </cell>
          <cell r="T1167">
            <v>3250</v>
          </cell>
          <cell r="U1167">
            <v>91355</v>
          </cell>
          <cell r="V1167">
            <v>94</v>
          </cell>
          <cell r="W1167">
            <v>0</v>
          </cell>
          <cell r="X1167">
            <v>0</v>
          </cell>
          <cell r="Y1167">
            <v>41552</v>
          </cell>
          <cell r="Z1167">
            <v>537355</v>
          </cell>
          <cell r="AA1167">
            <v>587844</v>
          </cell>
          <cell r="AB1167" t="str">
            <v>ERBD</v>
          </cell>
          <cell r="AC1167">
            <v>1101</v>
          </cell>
          <cell r="AD1167">
            <v>2</v>
          </cell>
          <cell r="AE1167">
            <v>27705</v>
          </cell>
        </row>
        <row r="1168">
          <cell r="A1168" t="str">
            <v>SMA</v>
          </cell>
          <cell r="B1168">
            <v>6</v>
          </cell>
          <cell r="C1168" t="str">
            <v>DRAG</v>
          </cell>
          <cell r="D1168">
            <v>68</v>
          </cell>
          <cell r="E1168">
            <v>1</v>
          </cell>
          <cell r="F1168" t="str">
            <v xml:space="preserve">B </v>
          </cell>
          <cell r="G1168">
            <v>6</v>
          </cell>
          <cell r="H1168">
            <v>70</v>
          </cell>
          <cell r="I1168">
            <v>15856</v>
          </cell>
          <cell r="J1168">
            <v>0</v>
          </cell>
          <cell r="K1168">
            <v>0</v>
          </cell>
          <cell r="L1168">
            <v>0</v>
          </cell>
          <cell r="M1168">
            <v>0</v>
          </cell>
          <cell r="N1168">
            <v>0</v>
          </cell>
          <cell r="O1168">
            <v>308757</v>
          </cell>
          <cell r="P1168">
            <v>0</v>
          </cell>
          <cell r="Q1168">
            <v>0</v>
          </cell>
          <cell r="R1168">
            <v>4612</v>
          </cell>
          <cell r="S1168">
            <v>0</v>
          </cell>
          <cell r="T1168">
            <v>1263</v>
          </cell>
          <cell r="U1168">
            <v>52511</v>
          </cell>
          <cell r="V1168">
            <v>0</v>
          </cell>
          <cell r="W1168">
            <v>0</v>
          </cell>
          <cell r="X1168">
            <v>0</v>
          </cell>
          <cell r="Y1168">
            <v>11760</v>
          </cell>
          <cell r="Z1168">
            <v>308757</v>
          </cell>
          <cell r="AA1168">
            <v>326392</v>
          </cell>
          <cell r="AB1168" t="str">
            <v>ERBD</v>
          </cell>
          <cell r="AC1168">
            <v>1101</v>
          </cell>
          <cell r="AD1168">
            <v>2</v>
          </cell>
          <cell r="AE1168">
            <v>15856</v>
          </cell>
        </row>
        <row r="1169">
          <cell r="A1169" t="str">
            <v>SMA</v>
          </cell>
          <cell r="B1169">
            <v>6</v>
          </cell>
          <cell r="C1169" t="str">
            <v>DRAG</v>
          </cell>
          <cell r="D1169">
            <v>68</v>
          </cell>
          <cell r="E1169">
            <v>1</v>
          </cell>
          <cell r="F1169" t="str">
            <v xml:space="preserve">B </v>
          </cell>
          <cell r="G1169">
            <v>7</v>
          </cell>
          <cell r="H1169">
            <v>31</v>
          </cell>
          <cell r="I1169">
            <v>10468</v>
          </cell>
          <cell r="J1169">
            <v>0</v>
          </cell>
          <cell r="K1169">
            <v>0</v>
          </cell>
          <cell r="L1169">
            <v>0</v>
          </cell>
          <cell r="M1169">
            <v>0</v>
          </cell>
          <cell r="N1169">
            <v>0</v>
          </cell>
          <cell r="O1169">
            <v>210666</v>
          </cell>
          <cell r="P1169">
            <v>0</v>
          </cell>
          <cell r="Q1169">
            <v>0</v>
          </cell>
          <cell r="R1169">
            <v>1943</v>
          </cell>
          <cell r="S1169">
            <v>0</v>
          </cell>
          <cell r="T1169">
            <v>160</v>
          </cell>
          <cell r="U1169">
            <v>42153</v>
          </cell>
          <cell r="V1169">
            <v>0</v>
          </cell>
          <cell r="W1169">
            <v>0</v>
          </cell>
          <cell r="X1169">
            <v>0</v>
          </cell>
          <cell r="Y1169">
            <v>11780</v>
          </cell>
          <cell r="Z1169">
            <v>210666</v>
          </cell>
          <cell r="AA1169">
            <v>224549</v>
          </cell>
          <cell r="AB1169" t="str">
            <v>ERBD</v>
          </cell>
          <cell r="AC1169">
            <v>1101</v>
          </cell>
          <cell r="AD1169">
            <v>2</v>
          </cell>
          <cell r="AE1169">
            <v>10468</v>
          </cell>
        </row>
        <row r="1170">
          <cell r="A1170" t="str">
            <v>SMA</v>
          </cell>
          <cell r="B1170">
            <v>6</v>
          </cell>
          <cell r="C1170" t="str">
            <v>DRAG</v>
          </cell>
          <cell r="D1170">
            <v>68</v>
          </cell>
          <cell r="E1170">
            <v>1</v>
          </cell>
          <cell r="F1170" t="str">
            <v xml:space="preserve">B </v>
          </cell>
          <cell r="G1170">
            <v>8</v>
          </cell>
          <cell r="H1170">
            <v>8</v>
          </cell>
          <cell r="I1170">
            <v>2941</v>
          </cell>
          <cell r="J1170">
            <v>0</v>
          </cell>
          <cell r="K1170">
            <v>0</v>
          </cell>
          <cell r="L1170">
            <v>0</v>
          </cell>
          <cell r="M1170">
            <v>0</v>
          </cell>
          <cell r="N1170">
            <v>0</v>
          </cell>
          <cell r="O1170">
            <v>59183</v>
          </cell>
          <cell r="P1170">
            <v>0</v>
          </cell>
          <cell r="Q1170">
            <v>0</v>
          </cell>
          <cell r="R1170">
            <v>397</v>
          </cell>
          <cell r="S1170">
            <v>0</v>
          </cell>
          <cell r="T1170">
            <v>295</v>
          </cell>
          <cell r="U1170">
            <v>11841</v>
          </cell>
          <cell r="V1170">
            <v>0</v>
          </cell>
          <cell r="W1170">
            <v>0</v>
          </cell>
          <cell r="X1170">
            <v>0</v>
          </cell>
          <cell r="Y1170">
            <v>589</v>
          </cell>
          <cell r="Z1170">
            <v>59183</v>
          </cell>
          <cell r="AA1170">
            <v>60464</v>
          </cell>
          <cell r="AB1170" t="str">
            <v>ERBD</v>
          </cell>
          <cell r="AC1170">
            <v>1101</v>
          </cell>
          <cell r="AD1170">
            <v>2</v>
          </cell>
          <cell r="AE1170">
            <v>2941</v>
          </cell>
        </row>
        <row r="1171">
          <cell r="A1171" t="str">
            <v>SMA</v>
          </cell>
          <cell r="B1171">
            <v>6</v>
          </cell>
          <cell r="C1171" t="str">
            <v>DRAG</v>
          </cell>
          <cell r="D1171">
            <v>68</v>
          </cell>
          <cell r="E1171">
            <v>1</v>
          </cell>
          <cell r="F1171" t="str">
            <v xml:space="preserve">B </v>
          </cell>
          <cell r="G1171">
            <v>9</v>
          </cell>
          <cell r="H1171">
            <v>10</v>
          </cell>
          <cell r="I1171">
            <v>6524</v>
          </cell>
          <cell r="J1171">
            <v>0</v>
          </cell>
          <cell r="K1171">
            <v>0</v>
          </cell>
          <cell r="L1171">
            <v>0</v>
          </cell>
          <cell r="M1171">
            <v>0</v>
          </cell>
          <cell r="N1171">
            <v>0</v>
          </cell>
          <cell r="O1171">
            <v>140022</v>
          </cell>
          <cell r="P1171">
            <v>0</v>
          </cell>
          <cell r="Q1171">
            <v>0</v>
          </cell>
          <cell r="R1171">
            <v>1094</v>
          </cell>
          <cell r="S1171">
            <v>0</v>
          </cell>
          <cell r="T1171">
            <v>32</v>
          </cell>
          <cell r="U1171">
            <v>35013</v>
          </cell>
          <cell r="V1171">
            <v>0</v>
          </cell>
          <cell r="W1171">
            <v>0</v>
          </cell>
          <cell r="X1171">
            <v>0</v>
          </cell>
          <cell r="Y1171">
            <v>5298</v>
          </cell>
          <cell r="Z1171">
            <v>140022</v>
          </cell>
          <cell r="AA1171">
            <v>146446</v>
          </cell>
          <cell r="AB1171" t="str">
            <v>ERBD</v>
          </cell>
          <cell r="AC1171">
            <v>1101</v>
          </cell>
          <cell r="AD1171">
            <v>2</v>
          </cell>
          <cell r="AE1171">
            <v>6524</v>
          </cell>
        </row>
        <row r="1172">
          <cell r="A1172" t="str">
            <v>SMA</v>
          </cell>
          <cell r="B1172">
            <v>6</v>
          </cell>
          <cell r="C1172" t="str">
            <v>DRAG</v>
          </cell>
          <cell r="D1172">
            <v>68</v>
          </cell>
          <cell r="E1172">
            <v>1</v>
          </cell>
          <cell r="F1172" t="str">
            <v xml:space="preserve">B </v>
          </cell>
          <cell r="G1172">
            <v>10</v>
          </cell>
          <cell r="H1172">
            <v>6</v>
          </cell>
          <cell r="I1172">
            <v>11054</v>
          </cell>
          <cell r="J1172">
            <v>0</v>
          </cell>
          <cell r="K1172">
            <v>0</v>
          </cell>
          <cell r="L1172">
            <v>0</v>
          </cell>
          <cell r="M1172">
            <v>0</v>
          </cell>
          <cell r="N1172">
            <v>0</v>
          </cell>
          <cell r="O1172">
            <v>237231</v>
          </cell>
          <cell r="P1172">
            <v>0</v>
          </cell>
          <cell r="Q1172">
            <v>0</v>
          </cell>
          <cell r="R1172">
            <v>105</v>
          </cell>
          <cell r="S1172">
            <v>0</v>
          </cell>
          <cell r="T1172">
            <v>50064</v>
          </cell>
          <cell r="U1172">
            <v>59316</v>
          </cell>
          <cell r="V1172">
            <v>0</v>
          </cell>
          <cell r="W1172">
            <v>0</v>
          </cell>
          <cell r="X1172">
            <v>0</v>
          </cell>
          <cell r="Y1172">
            <v>4908</v>
          </cell>
          <cell r="Z1172">
            <v>237231</v>
          </cell>
          <cell r="AA1172">
            <v>292308</v>
          </cell>
          <cell r="AB1172" t="str">
            <v>ERBD</v>
          </cell>
          <cell r="AC1172">
            <v>1101</v>
          </cell>
          <cell r="AD1172">
            <v>2</v>
          </cell>
          <cell r="AE1172">
            <v>11054</v>
          </cell>
        </row>
        <row r="1173">
          <cell r="A1173" t="str">
            <v>SMA</v>
          </cell>
          <cell r="B1173">
            <v>6</v>
          </cell>
          <cell r="C1173" t="str">
            <v>DRAG</v>
          </cell>
          <cell r="D1173">
            <v>68</v>
          </cell>
          <cell r="E1173">
            <v>1</v>
          </cell>
          <cell r="F1173" t="str">
            <v xml:space="preserve">B </v>
          </cell>
          <cell r="G1173">
            <v>11</v>
          </cell>
          <cell r="H1173">
            <v>578</v>
          </cell>
          <cell r="I1173">
            <v>12138</v>
          </cell>
          <cell r="J1173">
            <v>0</v>
          </cell>
          <cell r="K1173">
            <v>0</v>
          </cell>
          <cell r="L1173">
            <v>0</v>
          </cell>
          <cell r="M1173">
            <v>0</v>
          </cell>
          <cell r="N1173">
            <v>0</v>
          </cell>
          <cell r="O1173">
            <v>68395</v>
          </cell>
          <cell r="P1173">
            <v>0</v>
          </cell>
          <cell r="Q1173">
            <v>0</v>
          </cell>
          <cell r="R1173">
            <v>1462</v>
          </cell>
          <cell r="S1173">
            <v>0</v>
          </cell>
          <cell r="T1173">
            <v>917</v>
          </cell>
          <cell r="U1173">
            <v>0</v>
          </cell>
          <cell r="V1173">
            <v>1128</v>
          </cell>
          <cell r="W1173">
            <v>0</v>
          </cell>
          <cell r="X1173">
            <v>0</v>
          </cell>
          <cell r="Y1173">
            <v>4158</v>
          </cell>
          <cell r="Z1173">
            <v>68395</v>
          </cell>
          <cell r="AA1173">
            <v>76060</v>
          </cell>
          <cell r="AB1173" t="str">
            <v>ERBD</v>
          </cell>
          <cell r="AC1173">
            <v>1101</v>
          </cell>
          <cell r="AD1173">
            <v>2</v>
          </cell>
          <cell r="AE1173">
            <v>8152</v>
          </cell>
        </row>
        <row r="1174">
          <cell r="A1174" t="str">
            <v>SMA</v>
          </cell>
          <cell r="B1174">
            <v>6</v>
          </cell>
          <cell r="C1174" t="str">
            <v>DRAG</v>
          </cell>
          <cell r="D1174">
            <v>68</v>
          </cell>
          <cell r="E1174">
            <v>1</v>
          </cell>
          <cell r="F1174" t="str">
            <v xml:space="preserve">B </v>
          </cell>
          <cell r="G1174">
            <v>12</v>
          </cell>
          <cell r="H1174">
            <v>185</v>
          </cell>
          <cell r="I1174">
            <v>9126</v>
          </cell>
          <cell r="J1174">
            <v>0</v>
          </cell>
          <cell r="K1174">
            <v>0</v>
          </cell>
          <cell r="L1174">
            <v>0</v>
          </cell>
          <cell r="M1174">
            <v>0</v>
          </cell>
          <cell r="N1174">
            <v>0</v>
          </cell>
          <cell r="O1174">
            <v>79330</v>
          </cell>
          <cell r="P1174">
            <v>0</v>
          </cell>
          <cell r="Q1174">
            <v>0</v>
          </cell>
          <cell r="R1174">
            <v>1043</v>
          </cell>
          <cell r="S1174">
            <v>0</v>
          </cell>
          <cell r="T1174">
            <v>0</v>
          </cell>
          <cell r="U1174">
            <v>13482</v>
          </cell>
          <cell r="V1174">
            <v>376</v>
          </cell>
          <cell r="W1174">
            <v>0</v>
          </cell>
          <cell r="X1174">
            <v>0</v>
          </cell>
          <cell r="Y1174">
            <v>4963</v>
          </cell>
          <cell r="Z1174">
            <v>79330</v>
          </cell>
          <cell r="AA1174">
            <v>85712</v>
          </cell>
          <cell r="AB1174" t="str">
            <v>ERBD</v>
          </cell>
          <cell r="AC1174">
            <v>1101</v>
          </cell>
          <cell r="AD1174">
            <v>2</v>
          </cell>
          <cell r="AE1174">
            <v>9126</v>
          </cell>
        </row>
        <row r="1175">
          <cell r="A1175" t="str">
            <v>SMA</v>
          </cell>
          <cell r="B1175">
            <v>6</v>
          </cell>
          <cell r="C1175" t="str">
            <v>DRAG</v>
          </cell>
          <cell r="D1175">
            <v>68</v>
          </cell>
          <cell r="E1175">
            <v>1</v>
          </cell>
          <cell r="F1175" t="str">
            <v xml:space="preserve">B </v>
          </cell>
          <cell r="G1175">
            <v>13</v>
          </cell>
          <cell r="H1175">
            <v>13</v>
          </cell>
          <cell r="I1175">
            <v>1556</v>
          </cell>
          <cell r="J1175">
            <v>0</v>
          </cell>
          <cell r="K1175">
            <v>0</v>
          </cell>
          <cell r="L1175">
            <v>0</v>
          </cell>
          <cell r="M1175">
            <v>0</v>
          </cell>
          <cell r="N1175">
            <v>0</v>
          </cell>
          <cell r="O1175">
            <v>22608</v>
          </cell>
          <cell r="P1175">
            <v>0</v>
          </cell>
          <cell r="Q1175">
            <v>0</v>
          </cell>
          <cell r="R1175">
            <v>188</v>
          </cell>
          <cell r="S1175">
            <v>0</v>
          </cell>
          <cell r="T1175">
            <v>0</v>
          </cell>
          <cell r="U1175">
            <v>3844</v>
          </cell>
          <cell r="V1175">
            <v>0</v>
          </cell>
          <cell r="W1175">
            <v>0</v>
          </cell>
          <cell r="X1175">
            <v>0</v>
          </cell>
          <cell r="Y1175">
            <v>1120</v>
          </cell>
          <cell r="Z1175">
            <v>22608</v>
          </cell>
          <cell r="AA1175">
            <v>23916</v>
          </cell>
          <cell r="AB1175" t="str">
            <v>ERBD</v>
          </cell>
          <cell r="AC1175">
            <v>1101</v>
          </cell>
          <cell r="AD1175">
            <v>2</v>
          </cell>
          <cell r="AE1175">
            <v>1556</v>
          </cell>
        </row>
        <row r="1176">
          <cell r="A1176" t="str">
            <v>SMA</v>
          </cell>
          <cell r="B1176">
            <v>6</v>
          </cell>
          <cell r="C1176" t="str">
            <v>DRAG</v>
          </cell>
          <cell r="D1176">
            <v>68</v>
          </cell>
          <cell r="E1176">
            <v>1</v>
          </cell>
          <cell r="F1176" t="str">
            <v xml:space="preserve">B </v>
          </cell>
          <cell r="G1176">
            <v>14</v>
          </cell>
          <cell r="H1176">
            <v>1</v>
          </cell>
          <cell r="I1176">
            <v>144</v>
          </cell>
          <cell r="J1176">
            <v>0</v>
          </cell>
          <cell r="K1176">
            <v>0</v>
          </cell>
          <cell r="L1176">
            <v>0</v>
          </cell>
          <cell r="M1176">
            <v>0</v>
          </cell>
          <cell r="N1176">
            <v>0</v>
          </cell>
          <cell r="O1176">
            <v>1793</v>
          </cell>
          <cell r="P1176">
            <v>0</v>
          </cell>
          <cell r="Q1176">
            <v>0</v>
          </cell>
          <cell r="R1176">
            <v>8</v>
          </cell>
          <cell r="S1176">
            <v>0</v>
          </cell>
          <cell r="T1176">
            <v>0</v>
          </cell>
          <cell r="U1176">
            <v>305</v>
          </cell>
          <cell r="V1176">
            <v>0</v>
          </cell>
          <cell r="W1176">
            <v>0</v>
          </cell>
          <cell r="X1176">
            <v>0</v>
          </cell>
          <cell r="Y1176">
            <v>0</v>
          </cell>
          <cell r="Z1176">
            <v>1793</v>
          </cell>
          <cell r="AA1176">
            <v>1801</v>
          </cell>
          <cell r="AB1176" t="str">
            <v>ERBD</v>
          </cell>
          <cell r="AC1176">
            <v>1101</v>
          </cell>
          <cell r="AD1176">
            <v>2</v>
          </cell>
          <cell r="AE1176">
            <v>144</v>
          </cell>
        </row>
        <row r="1177">
          <cell r="A1177" t="str">
            <v>SMA</v>
          </cell>
          <cell r="B1177">
            <v>6</v>
          </cell>
          <cell r="C1177" t="str">
            <v>DRAG</v>
          </cell>
          <cell r="D1177">
            <v>68</v>
          </cell>
          <cell r="E1177">
            <v>1</v>
          </cell>
          <cell r="F1177" t="str">
            <v xml:space="preserve">B </v>
          </cell>
          <cell r="G1177">
            <v>15</v>
          </cell>
          <cell r="H1177">
            <v>2</v>
          </cell>
          <cell r="I1177">
            <v>1956</v>
          </cell>
          <cell r="J1177">
            <v>0</v>
          </cell>
          <cell r="K1177">
            <v>0</v>
          </cell>
          <cell r="L1177">
            <v>0</v>
          </cell>
          <cell r="M1177">
            <v>0</v>
          </cell>
          <cell r="N1177">
            <v>0</v>
          </cell>
          <cell r="O1177">
            <v>40972</v>
          </cell>
          <cell r="P1177">
            <v>0</v>
          </cell>
          <cell r="Q1177">
            <v>0</v>
          </cell>
          <cell r="R1177">
            <v>6</v>
          </cell>
          <cell r="S1177">
            <v>0</v>
          </cell>
          <cell r="T1177">
            <v>0</v>
          </cell>
          <cell r="U1177">
            <v>10321</v>
          </cell>
          <cell r="V1177">
            <v>0</v>
          </cell>
          <cell r="W1177">
            <v>0</v>
          </cell>
          <cell r="X1177">
            <v>0</v>
          </cell>
          <cell r="Y1177">
            <v>0</v>
          </cell>
          <cell r="Z1177">
            <v>40972</v>
          </cell>
          <cell r="AA1177">
            <v>40978</v>
          </cell>
          <cell r="AB1177" t="str">
            <v>ERBD</v>
          </cell>
          <cell r="AC1177">
            <v>1101</v>
          </cell>
          <cell r="AD1177">
            <v>2</v>
          </cell>
          <cell r="AE1177">
            <v>1956</v>
          </cell>
        </row>
        <row r="1178">
          <cell r="A1178" t="str">
            <v>SMA</v>
          </cell>
          <cell r="B1178">
            <v>6</v>
          </cell>
          <cell r="C1178" t="str">
            <v>DRAG</v>
          </cell>
          <cell r="D1178">
            <v>68</v>
          </cell>
          <cell r="E1178">
            <v>2</v>
          </cell>
          <cell r="F1178" t="str">
            <v xml:space="preserve">B </v>
          </cell>
          <cell r="G1178">
            <v>0</v>
          </cell>
          <cell r="H1178">
            <v>75</v>
          </cell>
          <cell r="I1178">
            <v>12707</v>
          </cell>
          <cell r="J1178">
            <v>0</v>
          </cell>
          <cell r="K1178">
            <v>0</v>
          </cell>
          <cell r="L1178">
            <v>0</v>
          </cell>
          <cell r="M1178">
            <v>0</v>
          </cell>
          <cell r="N1178">
            <v>0</v>
          </cell>
          <cell r="O1178">
            <v>265060</v>
          </cell>
          <cell r="P1178">
            <v>0</v>
          </cell>
          <cell r="Q1178">
            <v>0</v>
          </cell>
          <cell r="R1178">
            <v>4607</v>
          </cell>
          <cell r="S1178">
            <v>0</v>
          </cell>
          <cell r="T1178">
            <v>14519</v>
          </cell>
          <cell r="U1178">
            <v>65950</v>
          </cell>
          <cell r="V1178">
            <v>0</v>
          </cell>
          <cell r="W1178">
            <v>0</v>
          </cell>
          <cell r="X1178">
            <v>0</v>
          </cell>
          <cell r="Y1178">
            <v>21284</v>
          </cell>
          <cell r="Z1178">
            <v>265060</v>
          </cell>
          <cell r="AA1178">
            <v>305470</v>
          </cell>
          <cell r="AB1178" t="str">
            <v>ERBD</v>
          </cell>
          <cell r="AC1178">
            <v>1101</v>
          </cell>
          <cell r="AD1178">
            <v>2</v>
          </cell>
          <cell r="AE1178">
            <v>11737</v>
          </cell>
        </row>
        <row r="1179">
          <cell r="A1179" t="str">
            <v>SMA</v>
          </cell>
          <cell r="B1179">
            <v>6</v>
          </cell>
          <cell r="C1179" t="str">
            <v>DRAG</v>
          </cell>
          <cell r="D1179">
            <v>68</v>
          </cell>
          <cell r="E1179">
            <v>3</v>
          </cell>
          <cell r="F1179" t="str">
            <v>A4</v>
          </cell>
          <cell r="G1179">
            <v>20</v>
          </cell>
          <cell r="H1179">
            <v>3</v>
          </cell>
          <cell r="I1179">
            <v>13633</v>
          </cell>
          <cell r="J1179">
            <v>0</v>
          </cell>
          <cell r="K1179">
            <v>0</v>
          </cell>
          <cell r="L1179">
            <v>84</v>
          </cell>
          <cell r="M1179">
            <v>0</v>
          </cell>
          <cell r="N1179">
            <v>0</v>
          </cell>
          <cell r="O1179">
            <v>156433</v>
          </cell>
          <cell r="P1179">
            <v>65743</v>
          </cell>
          <cell r="Q1179">
            <v>11004</v>
          </cell>
          <cell r="R1179">
            <v>4838</v>
          </cell>
          <cell r="S1179">
            <v>0</v>
          </cell>
          <cell r="T1179">
            <v>0</v>
          </cell>
          <cell r="U1179">
            <v>59078</v>
          </cell>
          <cell r="V1179">
            <v>0</v>
          </cell>
          <cell r="W1179">
            <v>3131</v>
          </cell>
          <cell r="X1179">
            <v>0</v>
          </cell>
          <cell r="Y1179">
            <v>7362</v>
          </cell>
          <cell r="Z1179">
            <v>236311</v>
          </cell>
          <cell r="AA1179">
            <v>248511</v>
          </cell>
          <cell r="AB1179" t="str">
            <v>ERBD</v>
          </cell>
          <cell r="AC1179">
            <v>1101</v>
          </cell>
          <cell r="AD1179">
            <v>2</v>
          </cell>
          <cell r="AE1179">
            <v>13633</v>
          </cell>
        </row>
        <row r="1180">
          <cell r="A1180" t="str">
            <v>SMA</v>
          </cell>
          <cell r="B1180">
            <v>6</v>
          </cell>
          <cell r="C1180" t="str">
            <v>DRAG</v>
          </cell>
          <cell r="D1180">
            <v>68</v>
          </cell>
          <cell r="E1180">
            <v>3</v>
          </cell>
          <cell r="F1180" t="str">
            <v xml:space="preserve">B </v>
          </cell>
          <cell r="G1180">
            <v>0</v>
          </cell>
          <cell r="H1180">
            <v>713</v>
          </cell>
          <cell r="I1180">
            <v>88635</v>
          </cell>
          <cell r="J1180">
            <v>0</v>
          </cell>
          <cell r="K1180">
            <v>0</v>
          </cell>
          <cell r="L1180">
            <v>0</v>
          </cell>
          <cell r="M1180">
            <v>0</v>
          </cell>
          <cell r="N1180">
            <v>0</v>
          </cell>
          <cell r="O1180">
            <v>1843193</v>
          </cell>
          <cell r="P1180">
            <v>0</v>
          </cell>
          <cell r="Q1180">
            <v>0</v>
          </cell>
          <cell r="R1180">
            <v>21968</v>
          </cell>
          <cell r="S1180">
            <v>0</v>
          </cell>
          <cell r="T1180">
            <v>95642</v>
          </cell>
          <cell r="U1180">
            <v>445344</v>
          </cell>
          <cell r="V1180">
            <v>94</v>
          </cell>
          <cell r="W1180">
            <v>0</v>
          </cell>
          <cell r="X1180">
            <v>0</v>
          </cell>
          <cell r="Y1180">
            <v>145920</v>
          </cell>
          <cell r="Z1180">
            <v>1843193</v>
          </cell>
          <cell r="AA1180">
            <v>2106817</v>
          </cell>
          <cell r="AB1180" t="str">
            <v>ERBD</v>
          </cell>
          <cell r="AC1180">
            <v>1101</v>
          </cell>
          <cell r="AD1180">
            <v>2</v>
          </cell>
          <cell r="AE1180">
            <v>81010</v>
          </cell>
        </row>
        <row r="1181">
          <cell r="A1181" t="str">
            <v>SMA</v>
          </cell>
          <cell r="B1181">
            <v>6</v>
          </cell>
          <cell r="C1181" t="str">
            <v>DRAG</v>
          </cell>
          <cell r="D1181">
            <v>68</v>
          </cell>
          <cell r="E1181">
            <v>4</v>
          </cell>
          <cell r="F1181" t="str">
            <v xml:space="preserve">B </v>
          </cell>
          <cell r="G1181">
            <v>0</v>
          </cell>
          <cell r="H1181">
            <v>914</v>
          </cell>
          <cell r="I1181">
            <v>207919</v>
          </cell>
          <cell r="J1181">
            <v>0</v>
          </cell>
          <cell r="K1181">
            <v>0</v>
          </cell>
          <cell r="L1181">
            <v>0</v>
          </cell>
          <cell r="M1181">
            <v>0</v>
          </cell>
          <cell r="N1181">
            <v>0</v>
          </cell>
          <cell r="O1181">
            <v>2037123</v>
          </cell>
          <cell r="P1181">
            <v>0</v>
          </cell>
          <cell r="Q1181">
            <v>0</v>
          </cell>
          <cell r="R1181">
            <v>0</v>
          </cell>
          <cell r="S1181">
            <v>0</v>
          </cell>
          <cell r="T1181">
            <v>61689</v>
          </cell>
          <cell r="U1181">
            <v>0</v>
          </cell>
          <cell r="V1181">
            <v>85035</v>
          </cell>
          <cell r="W1181">
            <v>0</v>
          </cell>
          <cell r="X1181">
            <v>0</v>
          </cell>
          <cell r="Y1181">
            <v>0</v>
          </cell>
          <cell r="Z1181">
            <v>2037123</v>
          </cell>
          <cell r="AA1181">
            <v>2183847</v>
          </cell>
          <cell r="AB1181" t="str">
            <v>ERBD</v>
          </cell>
          <cell r="AC1181">
            <v>1101</v>
          </cell>
          <cell r="AD1181">
            <v>2</v>
          </cell>
          <cell r="AE1181">
            <v>198339</v>
          </cell>
        </row>
        <row r="1182">
          <cell r="A1182" t="str">
            <v>SMA</v>
          </cell>
          <cell r="B1182">
            <v>6</v>
          </cell>
          <cell r="C1182" t="str">
            <v>DRAG</v>
          </cell>
          <cell r="D1182">
            <v>68</v>
          </cell>
          <cell r="E1182">
            <v>5</v>
          </cell>
          <cell r="F1182" t="str">
            <v>A4</v>
          </cell>
          <cell r="G1182">
            <v>20</v>
          </cell>
          <cell r="H1182">
            <v>1</v>
          </cell>
          <cell r="I1182">
            <v>3844</v>
          </cell>
          <cell r="J1182">
            <v>0</v>
          </cell>
          <cell r="K1182">
            <v>0</v>
          </cell>
          <cell r="L1182">
            <v>22</v>
          </cell>
          <cell r="M1182">
            <v>0</v>
          </cell>
          <cell r="N1182">
            <v>0</v>
          </cell>
          <cell r="O1182">
            <v>44108</v>
          </cell>
          <cell r="P1182">
            <v>17219</v>
          </cell>
          <cell r="Q1182">
            <v>1951</v>
          </cell>
          <cell r="R1182">
            <v>0</v>
          </cell>
          <cell r="S1182">
            <v>0</v>
          </cell>
          <cell r="T1182">
            <v>0</v>
          </cell>
          <cell r="U1182">
            <v>16015</v>
          </cell>
          <cell r="V1182">
            <v>0</v>
          </cell>
          <cell r="W1182">
            <v>783</v>
          </cell>
          <cell r="X1182">
            <v>0</v>
          </cell>
          <cell r="Y1182">
            <v>0</v>
          </cell>
          <cell r="Z1182">
            <v>64061</v>
          </cell>
          <cell r="AA1182">
            <v>64061</v>
          </cell>
          <cell r="AB1182" t="str">
            <v>ERBD</v>
          </cell>
          <cell r="AC1182">
            <v>1101</v>
          </cell>
          <cell r="AD1182">
            <v>2</v>
          </cell>
          <cell r="AE1182">
            <v>3844</v>
          </cell>
        </row>
        <row r="1183">
          <cell r="A1183" t="str">
            <v>SMA</v>
          </cell>
          <cell r="B1183">
            <v>6</v>
          </cell>
          <cell r="C1183" t="str">
            <v>DRAG</v>
          </cell>
          <cell r="D1183">
            <v>68</v>
          </cell>
          <cell r="E1183">
            <v>5</v>
          </cell>
          <cell r="F1183" t="str">
            <v xml:space="preserve">B </v>
          </cell>
          <cell r="G1183">
            <v>0</v>
          </cell>
          <cell r="H1183">
            <v>182</v>
          </cell>
          <cell r="I1183">
            <v>24577</v>
          </cell>
          <cell r="J1183">
            <v>0</v>
          </cell>
          <cell r="K1183">
            <v>0</v>
          </cell>
          <cell r="L1183">
            <v>0</v>
          </cell>
          <cell r="M1183">
            <v>0</v>
          </cell>
          <cell r="N1183">
            <v>0</v>
          </cell>
          <cell r="O1183">
            <v>492441</v>
          </cell>
          <cell r="P1183">
            <v>0</v>
          </cell>
          <cell r="Q1183">
            <v>0</v>
          </cell>
          <cell r="R1183">
            <v>2710</v>
          </cell>
          <cell r="S1183">
            <v>0</v>
          </cell>
          <cell r="T1183">
            <v>0</v>
          </cell>
          <cell r="U1183">
            <v>108749</v>
          </cell>
          <cell r="V1183">
            <v>0</v>
          </cell>
          <cell r="W1183">
            <v>0</v>
          </cell>
          <cell r="X1183">
            <v>0</v>
          </cell>
          <cell r="Y1183">
            <v>0</v>
          </cell>
          <cell r="Z1183">
            <v>492441</v>
          </cell>
          <cell r="AA1183">
            <v>495151</v>
          </cell>
          <cell r="AB1183" t="str">
            <v>ERBD</v>
          </cell>
          <cell r="AC1183">
            <v>1101</v>
          </cell>
          <cell r="AD1183">
            <v>2</v>
          </cell>
          <cell r="AE1183">
            <v>23105</v>
          </cell>
        </row>
        <row r="1184">
          <cell r="A1184" t="str">
            <v>SMA</v>
          </cell>
          <cell r="B1184">
            <v>6</v>
          </cell>
          <cell r="C1184" t="str">
            <v>DRAG</v>
          </cell>
          <cell r="D1184">
            <v>68</v>
          </cell>
          <cell r="E1184">
            <v>6</v>
          </cell>
          <cell r="F1184" t="str">
            <v xml:space="preserve">B </v>
          </cell>
          <cell r="G1184">
            <v>0</v>
          </cell>
          <cell r="H1184">
            <v>30</v>
          </cell>
          <cell r="I1184">
            <v>70792</v>
          </cell>
          <cell r="J1184">
            <v>0</v>
          </cell>
          <cell r="K1184">
            <v>0</v>
          </cell>
          <cell r="L1184">
            <v>0</v>
          </cell>
          <cell r="M1184">
            <v>0</v>
          </cell>
          <cell r="N1184">
            <v>0</v>
          </cell>
          <cell r="O1184">
            <v>833462</v>
          </cell>
          <cell r="P1184">
            <v>0</v>
          </cell>
          <cell r="Q1184">
            <v>0</v>
          </cell>
          <cell r="R1184">
            <v>14051</v>
          </cell>
          <cell r="S1184">
            <v>0</v>
          </cell>
          <cell r="T1184">
            <v>0</v>
          </cell>
          <cell r="U1184">
            <v>208365</v>
          </cell>
          <cell r="V1184">
            <v>0</v>
          </cell>
          <cell r="W1184">
            <v>0</v>
          </cell>
          <cell r="X1184">
            <v>0</v>
          </cell>
          <cell r="Y1184">
            <v>0</v>
          </cell>
          <cell r="Z1184">
            <v>833462</v>
          </cell>
          <cell r="AA1184">
            <v>847513</v>
          </cell>
          <cell r="AB1184" t="str">
            <v>ERBD</v>
          </cell>
          <cell r="AC1184">
            <v>1101</v>
          </cell>
          <cell r="AD1184">
            <v>2</v>
          </cell>
          <cell r="AE1184">
            <v>70792</v>
          </cell>
        </row>
        <row r="1185">
          <cell r="A1185" t="str">
            <v>SMA</v>
          </cell>
          <cell r="B1185">
            <v>6</v>
          </cell>
          <cell r="C1185" t="str">
            <v>DRAG</v>
          </cell>
          <cell r="D1185">
            <v>68</v>
          </cell>
          <cell r="E1185">
            <v>7</v>
          </cell>
          <cell r="F1185" t="str">
            <v>A4</v>
          </cell>
          <cell r="G1185">
            <v>20</v>
          </cell>
          <cell r="H1185">
            <v>1</v>
          </cell>
          <cell r="I1185">
            <v>19895</v>
          </cell>
          <cell r="J1185">
            <v>0</v>
          </cell>
          <cell r="K1185">
            <v>0</v>
          </cell>
          <cell r="L1185">
            <v>32</v>
          </cell>
          <cell r="M1185">
            <v>0</v>
          </cell>
          <cell r="N1185">
            <v>0</v>
          </cell>
          <cell r="O1185">
            <v>194043</v>
          </cell>
          <cell r="P1185">
            <v>21248</v>
          </cell>
          <cell r="Q1185">
            <v>11148</v>
          </cell>
          <cell r="R1185">
            <v>0</v>
          </cell>
          <cell r="S1185">
            <v>0</v>
          </cell>
          <cell r="T1185">
            <v>0</v>
          </cell>
          <cell r="U1185">
            <v>56942</v>
          </cell>
          <cell r="V1185">
            <v>0</v>
          </cell>
          <cell r="W1185">
            <v>1328</v>
          </cell>
          <cell r="X1185">
            <v>0</v>
          </cell>
          <cell r="Y1185">
            <v>0</v>
          </cell>
          <cell r="Z1185">
            <v>227767</v>
          </cell>
          <cell r="AA1185">
            <v>227767</v>
          </cell>
          <cell r="AB1185" t="str">
            <v>ERBD</v>
          </cell>
          <cell r="AC1185">
            <v>1101</v>
          </cell>
          <cell r="AD1185">
            <v>2</v>
          </cell>
          <cell r="AE1185">
            <v>19895</v>
          </cell>
        </row>
        <row r="1186">
          <cell r="A1186" t="str">
            <v>SMA</v>
          </cell>
          <cell r="B1186">
            <v>6</v>
          </cell>
          <cell r="C1186" t="str">
            <v>DRAG</v>
          </cell>
          <cell r="D1186">
            <v>68</v>
          </cell>
          <cell r="E1186">
            <v>7</v>
          </cell>
          <cell r="F1186" t="str">
            <v xml:space="preserve">B </v>
          </cell>
          <cell r="G1186">
            <v>0</v>
          </cell>
          <cell r="H1186">
            <v>8</v>
          </cell>
          <cell r="I1186">
            <v>1861</v>
          </cell>
          <cell r="J1186">
            <v>0</v>
          </cell>
          <cell r="K1186">
            <v>0</v>
          </cell>
          <cell r="L1186">
            <v>0</v>
          </cell>
          <cell r="M1186">
            <v>0</v>
          </cell>
          <cell r="N1186">
            <v>0</v>
          </cell>
          <cell r="O1186">
            <v>32928</v>
          </cell>
          <cell r="P1186">
            <v>0</v>
          </cell>
          <cell r="Q1186">
            <v>0</v>
          </cell>
          <cell r="R1186">
            <v>0</v>
          </cell>
          <cell r="S1186">
            <v>0</v>
          </cell>
          <cell r="T1186">
            <v>0</v>
          </cell>
          <cell r="U1186">
            <v>8231</v>
          </cell>
          <cell r="V1186">
            <v>0</v>
          </cell>
          <cell r="W1186">
            <v>0</v>
          </cell>
          <cell r="X1186">
            <v>0</v>
          </cell>
          <cell r="Y1186">
            <v>0</v>
          </cell>
          <cell r="Z1186">
            <v>32928</v>
          </cell>
          <cell r="AA1186">
            <v>32928</v>
          </cell>
          <cell r="AB1186" t="str">
            <v>ERBD</v>
          </cell>
          <cell r="AC1186">
            <v>1101</v>
          </cell>
          <cell r="AD1186">
            <v>2</v>
          </cell>
          <cell r="AE1186">
            <v>1742</v>
          </cell>
        </row>
        <row r="1187">
          <cell r="A1187" t="str">
            <v>SMA</v>
          </cell>
          <cell r="B1187">
            <v>6</v>
          </cell>
          <cell r="C1187" t="str">
            <v>DRAG</v>
          </cell>
          <cell r="D1187">
            <v>68</v>
          </cell>
          <cell r="E1187">
            <v>8</v>
          </cell>
          <cell r="F1187" t="str">
            <v xml:space="preserve">B </v>
          </cell>
          <cell r="G1187">
            <v>0</v>
          </cell>
          <cell r="H1187">
            <v>1</v>
          </cell>
          <cell r="I1187">
            <v>885</v>
          </cell>
          <cell r="J1187">
            <v>0</v>
          </cell>
          <cell r="K1187">
            <v>0</v>
          </cell>
          <cell r="L1187">
            <v>0</v>
          </cell>
          <cell r="M1187">
            <v>0</v>
          </cell>
          <cell r="N1187">
            <v>0</v>
          </cell>
          <cell r="O1187">
            <v>18424</v>
          </cell>
          <cell r="P1187">
            <v>0</v>
          </cell>
          <cell r="Q1187">
            <v>0</v>
          </cell>
          <cell r="R1187">
            <v>0</v>
          </cell>
          <cell r="S1187">
            <v>0</v>
          </cell>
          <cell r="T1187">
            <v>0</v>
          </cell>
          <cell r="U1187">
            <v>4606</v>
          </cell>
          <cell r="V1187">
            <v>0</v>
          </cell>
          <cell r="W1187">
            <v>0</v>
          </cell>
          <cell r="X1187">
            <v>0</v>
          </cell>
          <cell r="Y1187">
            <v>0</v>
          </cell>
          <cell r="Z1187">
            <v>18424</v>
          </cell>
          <cell r="AA1187">
            <v>18424</v>
          </cell>
          <cell r="AB1187" t="str">
            <v>ERBD</v>
          </cell>
          <cell r="AC1187">
            <v>1101</v>
          </cell>
          <cell r="AD1187">
            <v>2</v>
          </cell>
          <cell r="AE1187">
            <v>885</v>
          </cell>
        </row>
        <row r="1188">
          <cell r="A1188" t="str">
            <v>SMA</v>
          </cell>
          <cell r="B1188">
            <v>6</v>
          </cell>
          <cell r="C1188" t="str">
            <v>DRAG</v>
          </cell>
          <cell r="D1188">
            <v>68</v>
          </cell>
          <cell r="E1188">
            <v>90</v>
          </cell>
          <cell r="F1188" t="str">
            <v>A4</v>
          </cell>
          <cell r="G1188">
            <v>20</v>
          </cell>
          <cell r="H1188">
            <v>1</v>
          </cell>
          <cell r="I1188">
            <v>8880</v>
          </cell>
          <cell r="J1188">
            <v>0</v>
          </cell>
          <cell r="K1188">
            <v>0</v>
          </cell>
          <cell r="L1188">
            <v>36</v>
          </cell>
          <cell r="M1188">
            <v>0</v>
          </cell>
          <cell r="N1188">
            <v>0</v>
          </cell>
          <cell r="O1188">
            <v>23585</v>
          </cell>
          <cell r="P1188">
            <v>30924</v>
          </cell>
          <cell r="Q1188">
            <v>0</v>
          </cell>
          <cell r="R1188">
            <v>0</v>
          </cell>
          <cell r="S1188">
            <v>0</v>
          </cell>
          <cell r="T1188">
            <v>0</v>
          </cell>
          <cell r="U1188">
            <v>0</v>
          </cell>
          <cell r="V1188">
            <v>0</v>
          </cell>
          <cell r="W1188">
            <v>0</v>
          </cell>
          <cell r="X1188">
            <v>0</v>
          </cell>
          <cell r="Y1188">
            <v>0</v>
          </cell>
          <cell r="Z1188">
            <v>54509</v>
          </cell>
          <cell r="AA1188">
            <v>54509</v>
          </cell>
          <cell r="AB1188" t="str">
            <v>ERBD</v>
          </cell>
          <cell r="AC1188">
            <v>1101</v>
          </cell>
          <cell r="AD1188">
            <v>2</v>
          </cell>
          <cell r="AE1188">
            <v>8880</v>
          </cell>
        </row>
        <row r="1189">
          <cell r="A1189" t="str">
            <v>SML</v>
          </cell>
          <cell r="B1189">
            <v>7</v>
          </cell>
          <cell r="C1189" t="str">
            <v>DMCN</v>
          </cell>
          <cell r="D1189">
            <v>71</v>
          </cell>
          <cell r="E1189">
            <v>1</v>
          </cell>
          <cell r="F1189" t="str">
            <v>A4</v>
          </cell>
          <cell r="G1189">
            <v>20</v>
          </cell>
          <cell r="H1189">
            <v>9</v>
          </cell>
          <cell r="I1189">
            <v>40007</v>
          </cell>
          <cell r="J1189">
            <v>0</v>
          </cell>
          <cell r="K1189">
            <v>0</v>
          </cell>
          <cell r="L1189">
            <v>116</v>
          </cell>
          <cell r="M1189">
            <v>0</v>
          </cell>
          <cell r="N1189">
            <v>0</v>
          </cell>
          <cell r="O1189">
            <v>459072</v>
          </cell>
          <cell r="P1189">
            <v>90790</v>
          </cell>
          <cell r="Q1189">
            <v>0</v>
          </cell>
          <cell r="R1189">
            <v>0</v>
          </cell>
          <cell r="S1189">
            <v>0</v>
          </cell>
          <cell r="T1189">
            <v>0</v>
          </cell>
          <cell r="U1189">
            <v>137466</v>
          </cell>
          <cell r="V1189">
            <v>0</v>
          </cell>
          <cell r="W1189">
            <v>0</v>
          </cell>
          <cell r="X1189">
            <v>0</v>
          </cell>
          <cell r="Y1189">
            <v>0</v>
          </cell>
          <cell r="Z1189">
            <v>549862</v>
          </cell>
          <cell r="AA1189">
            <v>549862</v>
          </cell>
          <cell r="AB1189" t="str">
            <v>EMBV</v>
          </cell>
          <cell r="AC1189">
            <v>1101</v>
          </cell>
          <cell r="AD1189">
            <v>2</v>
          </cell>
          <cell r="AE1189">
            <v>40007</v>
          </cell>
        </row>
        <row r="1190">
          <cell r="A1190" t="str">
            <v>SML</v>
          </cell>
          <cell r="B1190">
            <v>7</v>
          </cell>
          <cell r="C1190" t="str">
            <v>DMCN</v>
          </cell>
          <cell r="D1190">
            <v>71</v>
          </cell>
          <cell r="E1190">
            <v>1</v>
          </cell>
          <cell r="F1190" t="str">
            <v xml:space="preserve">B </v>
          </cell>
          <cell r="G1190">
            <v>1</v>
          </cell>
          <cell r="H1190">
            <v>3225</v>
          </cell>
          <cell r="I1190">
            <v>79247</v>
          </cell>
          <cell r="J1190">
            <v>0</v>
          </cell>
          <cell r="K1190">
            <v>0</v>
          </cell>
          <cell r="L1190">
            <v>0</v>
          </cell>
          <cell r="M1190">
            <v>0</v>
          </cell>
          <cell r="N1190">
            <v>0</v>
          </cell>
          <cell r="O1190">
            <v>1282198</v>
          </cell>
          <cell r="P1190">
            <v>0</v>
          </cell>
          <cell r="Q1190">
            <v>0</v>
          </cell>
          <cell r="R1190">
            <v>28176</v>
          </cell>
          <cell r="S1190">
            <v>0</v>
          </cell>
          <cell r="T1190">
            <v>819887</v>
          </cell>
          <cell r="U1190">
            <v>0</v>
          </cell>
          <cell r="V1190">
            <v>0</v>
          </cell>
          <cell r="W1190">
            <v>0</v>
          </cell>
          <cell r="X1190">
            <v>0</v>
          </cell>
          <cell r="Y1190">
            <v>0</v>
          </cell>
          <cell r="Z1190">
            <v>1282198</v>
          </cell>
          <cell r="AA1190">
            <v>2130261</v>
          </cell>
          <cell r="AB1190" t="str">
            <v>EMBV</v>
          </cell>
          <cell r="AC1190">
            <v>1101</v>
          </cell>
          <cell r="AD1190">
            <v>2</v>
          </cell>
          <cell r="AE1190">
            <v>46318</v>
          </cell>
        </row>
        <row r="1191">
          <cell r="A1191" t="str">
            <v>SML</v>
          </cell>
          <cell r="B1191">
            <v>7</v>
          </cell>
          <cell r="C1191" t="str">
            <v>DMCN</v>
          </cell>
          <cell r="D1191">
            <v>71</v>
          </cell>
          <cell r="E1191">
            <v>1</v>
          </cell>
          <cell r="F1191" t="str">
            <v xml:space="preserve">B </v>
          </cell>
          <cell r="G1191">
            <v>2</v>
          </cell>
          <cell r="H1191">
            <v>1560</v>
          </cell>
          <cell r="I1191">
            <v>64666</v>
          </cell>
          <cell r="J1191">
            <v>0</v>
          </cell>
          <cell r="K1191">
            <v>0</v>
          </cell>
          <cell r="L1191">
            <v>0</v>
          </cell>
          <cell r="M1191">
            <v>0</v>
          </cell>
          <cell r="N1191">
            <v>0</v>
          </cell>
          <cell r="O1191">
            <v>1253661</v>
          </cell>
          <cell r="P1191">
            <v>0</v>
          </cell>
          <cell r="Q1191">
            <v>0</v>
          </cell>
          <cell r="R1191">
            <v>11108</v>
          </cell>
          <cell r="S1191">
            <v>0</v>
          </cell>
          <cell r="T1191">
            <v>65407</v>
          </cell>
          <cell r="U1191">
            <v>213072</v>
          </cell>
          <cell r="V1191">
            <v>0</v>
          </cell>
          <cell r="W1191">
            <v>0</v>
          </cell>
          <cell r="X1191">
            <v>0</v>
          </cell>
          <cell r="Y1191">
            <v>0</v>
          </cell>
          <cell r="Z1191">
            <v>1253661</v>
          </cell>
          <cell r="AA1191">
            <v>1330176</v>
          </cell>
          <cell r="AB1191" t="str">
            <v>EMBV</v>
          </cell>
          <cell r="AC1191">
            <v>1101</v>
          </cell>
          <cell r="AD1191">
            <v>2</v>
          </cell>
          <cell r="AE1191">
            <v>64507</v>
          </cell>
        </row>
        <row r="1192">
          <cell r="A1192" t="str">
            <v>SML</v>
          </cell>
          <cell r="B1192">
            <v>7</v>
          </cell>
          <cell r="C1192" t="str">
            <v>DMCN</v>
          </cell>
          <cell r="D1192">
            <v>71</v>
          </cell>
          <cell r="E1192">
            <v>1</v>
          </cell>
          <cell r="F1192" t="str">
            <v xml:space="preserve">B </v>
          </cell>
          <cell r="G1192">
            <v>3</v>
          </cell>
          <cell r="H1192">
            <v>5851</v>
          </cell>
          <cell r="I1192">
            <v>446763</v>
          </cell>
          <cell r="J1192">
            <v>0</v>
          </cell>
          <cell r="K1192">
            <v>0</v>
          </cell>
          <cell r="L1192">
            <v>0</v>
          </cell>
          <cell r="M1192">
            <v>0</v>
          </cell>
          <cell r="N1192">
            <v>0</v>
          </cell>
          <cell r="O1192">
            <v>8660536</v>
          </cell>
          <cell r="P1192">
            <v>0</v>
          </cell>
          <cell r="Q1192">
            <v>0</v>
          </cell>
          <cell r="R1192">
            <v>74657</v>
          </cell>
          <cell r="S1192">
            <v>0</v>
          </cell>
          <cell r="T1192">
            <v>391903</v>
          </cell>
          <cell r="U1192">
            <v>1472328</v>
          </cell>
          <cell r="V1192">
            <v>0</v>
          </cell>
          <cell r="W1192">
            <v>0</v>
          </cell>
          <cell r="X1192">
            <v>0</v>
          </cell>
          <cell r="Y1192">
            <v>865837</v>
          </cell>
          <cell r="Z1192">
            <v>8660536</v>
          </cell>
          <cell r="AA1192">
            <v>9992933</v>
          </cell>
          <cell r="AB1192" t="str">
            <v>EMBV</v>
          </cell>
          <cell r="AC1192">
            <v>1101</v>
          </cell>
          <cell r="AD1192">
            <v>2</v>
          </cell>
          <cell r="AE1192">
            <v>441905</v>
          </cell>
        </row>
        <row r="1193">
          <cell r="A1193" t="str">
            <v>SML</v>
          </cell>
          <cell r="B1193">
            <v>7</v>
          </cell>
          <cell r="C1193" t="str">
            <v>DMCN</v>
          </cell>
          <cell r="D1193">
            <v>71</v>
          </cell>
          <cell r="E1193">
            <v>1</v>
          </cell>
          <cell r="F1193" t="str">
            <v xml:space="preserve">B </v>
          </cell>
          <cell r="G1193">
            <v>4</v>
          </cell>
          <cell r="H1193">
            <v>4173</v>
          </cell>
          <cell r="I1193">
            <v>511827</v>
          </cell>
          <cell r="J1193">
            <v>0</v>
          </cell>
          <cell r="K1193">
            <v>0</v>
          </cell>
          <cell r="L1193">
            <v>0</v>
          </cell>
          <cell r="M1193">
            <v>0</v>
          </cell>
          <cell r="N1193">
            <v>0</v>
          </cell>
          <cell r="O1193">
            <v>9919568</v>
          </cell>
          <cell r="P1193">
            <v>0</v>
          </cell>
          <cell r="Q1193">
            <v>0</v>
          </cell>
          <cell r="R1193">
            <v>104072</v>
          </cell>
          <cell r="S1193">
            <v>0</v>
          </cell>
          <cell r="T1193">
            <v>356401</v>
          </cell>
          <cell r="U1193">
            <v>1686351</v>
          </cell>
          <cell r="V1193">
            <v>0</v>
          </cell>
          <cell r="W1193">
            <v>0</v>
          </cell>
          <cell r="X1193">
            <v>0</v>
          </cell>
          <cell r="Y1193">
            <v>1001192</v>
          </cell>
          <cell r="Z1193">
            <v>9919568</v>
          </cell>
          <cell r="AA1193">
            <v>11381233</v>
          </cell>
          <cell r="AB1193" t="str">
            <v>EMBV</v>
          </cell>
          <cell r="AC1193">
            <v>1101</v>
          </cell>
          <cell r="AD1193">
            <v>2</v>
          </cell>
          <cell r="AE1193">
            <v>511827</v>
          </cell>
        </row>
        <row r="1194">
          <cell r="A1194" t="str">
            <v>SML</v>
          </cell>
          <cell r="B1194">
            <v>7</v>
          </cell>
          <cell r="C1194" t="str">
            <v>DMCN</v>
          </cell>
          <cell r="D1194">
            <v>71</v>
          </cell>
          <cell r="E1194">
            <v>1</v>
          </cell>
          <cell r="F1194" t="str">
            <v xml:space="preserve">B </v>
          </cell>
          <cell r="G1194">
            <v>5</v>
          </cell>
          <cell r="H1194">
            <v>2438</v>
          </cell>
          <cell r="I1194">
            <v>422990</v>
          </cell>
          <cell r="J1194">
            <v>0</v>
          </cell>
          <cell r="K1194">
            <v>0</v>
          </cell>
          <cell r="L1194">
            <v>0</v>
          </cell>
          <cell r="M1194">
            <v>0</v>
          </cell>
          <cell r="N1194">
            <v>0</v>
          </cell>
          <cell r="O1194">
            <v>8200315</v>
          </cell>
          <cell r="P1194">
            <v>0</v>
          </cell>
          <cell r="Q1194">
            <v>0</v>
          </cell>
          <cell r="R1194">
            <v>84369</v>
          </cell>
          <cell r="S1194">
            <v>0</v>
          </cell>
          <cell r="T1194">
            <v>240485</v>
          </cell>
          <cell r="U1194">
            <v>1394112</v>
          </cell>
          <cell r="V1194">
            <v>0</v>
          </cell>
          <cell r="W1194">
            <v>0</v>
          </cell>
          <cell r="X1194">
            <v>0</v>
          </cell>
          <cell r="Y1194">
            <v>584822</v>
          </cell>
          <cell r="Z1194">
            <v>8200315</v>
          </cell>
          <cell r="AA1194">
            <v>9109991</v>
          </cell>
          <cell r="AB1194" t="str">
            <v>EMBV</v>
          </cell>
          <cell r="AC1194">
            <v>1101</v>
          </cell>
          <cell r="AD1194">
            <v>2</v>
          </cell>
          <cell r="AE1194">
            <v>422990</v>
          </cell>
        </row>
        <row r="1195">
          <cell r="A1195" t="str">
            <v>SML</v>
          </cell>
          <cell r="B1195">
            <v>7</v>
          </cell>
          <cell r="C1195" t="str">
            <v>DMCN</v>
          </cell>
          <cell r="D1195">
            <v>71</v>
          </cell>
          <cell r="E1195">
            <v>1</v>
          </cell>
          <cell r="F1195" t="str">
            <v xml:space="preserve">B </v>
          </cell>
          <cell r="G1195">
            <v>6</v>
          </cell>
          <cell r="H1195">
            <v>2150</v>
          </cell>
          <cell r="I1195">
            <v>521038</v>
          </cell>
          <cell r="J1195">
            <v>0</v>
          </cell>
          <cell r="K1195">
            <v>0</v>
          </cell>
          <cell r="L1195">
            <v>0</v>
          </cell>
          <cell r="M1195">
            <v>0</v>
          </cell>
          <cell r="N1195">
            <v>0</v>
          </cell>
          <cell r="O1195">
            <v>10098921</v>
          </cell>
          <cell r="P1195">
            <v>0</v>
          </cell>
          <cell r="Q1195">
            <v>0</v>
          </cell>
          <cell r="R1195">
            <v>104470</v>
          </cell>
          <cell r="S1195">
            <v>1689</v>
          </cell>
          <cell r="T1195">
            <v>259252</v>
          </cell>
          <cell r="U1195">
            <v>1717243</v>
          </cell>
          <cell r="V1195">
            <v>0</v>
          </cell>
          <cell r="W1195">
            <v>0</v>
          </cell>
          <cell r="X1195">
            <v>0</v>
          </cell>
          <cell r="Y1195">
            <v>503755</v>
          </cell>
          <cell r="Z1195">
            <v>10098921</v>
          </cell>
          <cell r="AA1195">
            <v>10968087</v>
          </cell>
          <cell r="AB1195" t="str">
            <v>EMBV</v>
          </cell>
          <cell r="AC1195">
            <v>1101</v>
          </cell>
          <cell r="AD1195">
            <v>2</v>
          </cell>
          <cell r="AE1195">
            <v>521038</v>
          </cell>
        </row>
        <row r="1196">
          <cell r="A1196" t="str">
            <v>SML</v>
          </cell>
          <cell r="B1196">
            <v>7</v>
          </cell>
          <cell r="C1196" t="str">
            <v>DMCN</v>
          </cell>
          <cell r="D1196">
            <v>71</v>
          </cell>
          <cell r="E1196">
            <v>1</v>
          </cell>
          <cell r="F1196" t="str">
            <v xml:space="preserve">B </v>
          </cell>
          <cell r="G1196">
            <v>7</v>
          </cell>
          <cell r="H1196">
            <v>792</v>
          </cell>
          <cell r="I1196">
            <v>271708</v>
          </cell>
          <cell r="J1196">
            <v>0</v>
          </cell>
          <cell r="K1196">
            <v>0</v>
          </cell>
          <cell r="L1196">
            <v>0</v>
          </cell>
          <cell r="M1196">
            <v>0</v>
          </cell>
          <cell r="N1196">
            <v>0</v>
          </cell>
          <cell r="O1196">
            <v>5462533</v>
          </cell>
          <cell r="P1196">
            <v>0</v>
          </cell>
          <cell r="Q1196">
            <v>0</v>
          </cell>
          <cell r="R1196">
            <v>48682</v>
          </cell>
          <cell r="S1196">
            <v>0</v>
          </cell>
          <cell r="T1196">
            <v>115444</v>
          </cell>
          <cell r="U1196">
            <v>1092792</v>
          </cell>
          <cell r="V1196">
            <v>0</v>
          </cell>
          <cell r="W1196">
            <v>0</v>
          </cell>
          <cell r="X1196">
            <v>0</v>
          </cell>
          <cell r="Y1196">
            <v>184667</v>
          </cell>
          <cell r="Z1196">
            <v>5462533</v>
          </cell>
          <cell r="AA1196">
            <v>5811326</v>
          </cell>
          <cell r="AB1196" t="str">
            <v>EMBV</v>
          </cell>
          <cell r="AC1196">
            <v>1101</v>
          </cell>
          <cell r="AD1196">
            <v>2</v>
          </cell>
          <cell r="AE1196">
            <v>271708</v>
          </cell>
        </row>
        <row r="1197">
          <cell r="A1197" t="str">
            <v>SML</v>
          </cell>
          <cell r="B1197">
            <v>7</v>
          </cell>
          <cell r="C1197" t="str">
            <v>DMCN</v>
          </cell>
          <cell r="D1197">
            <v>71</v>
          </cell>
          <cell r="E1197">
            <v>1</v>
          </cell>
          <cell r="F1197" t="str">
            <v xml:space="preserve">B </v>
          </cell>
          <cell r="G1197">
            <v>8</v>
          </cell>
          <cell r="H1197">
            <v>357</v>
          </cell>
          <cell r="I1197">
            <v>157279</v>
          </cell>
          <cell r="J1197">
            <v>0</v>
          </cell>
          <cell r="K1197">
            <v>0</v>
          </cell>
          <cell r="L1197">
            <v>0</v>
          </cell>
          <cell r="M1197">
            <v>0</v>
          </cell>
          <cell r="N1197">
            <v>0</v>
          </cell>
          <cell r="O1197">
            <v>3161177</v>
          </cell>
          <cell r="P1197">
            <v>0</v>
          </cell>
          <cell r="Q1197">
            <v>0</v>
          </cell>
          <cell r="R1197">
            <v>28458</v>
          </cell>
          <cell r="S1197">
            <v>0</v>
          </cell>
          <cell r="T1197">
            <v>39496</v>
          </cell>
          <cell r="U1197">
            <v>632343</v>
          </cell>
          <cell r="V1197">
            <v>0</v>
          </cell>
          <cell r="W1197">
            <v>0</v>
          </cell>
          <cell r="X1197">
            <v>0</v>
          </cell>
          <cell r="Y1197">
            <v>83139</v>
          </cell>
          <cell r="Z1197">
            <v>3161177</v>
          </cell>
          <cell r="AA1197">
            <v>3312270</v>
          </cell>
          <cell r="AB1197" t="str">
            <v>EMBV</v>
          </cell>
          <cell r="AC1197">
            <v>1101</v>
          </cell>
          <cell r="AD1197">
            <v>2</v>
          </cell>
          <cell r="AE1197">
            <v>157279</v>
          </cell>
        </row>
        <row r="1198">
          <cell r="A1198" t="str">
            <v>SML</v>
          </cell>
          <cell r="B1198">
            <v>7</v>
          </cell>
          <cell r="C1198" t="str">
            <v>DMCN</v>
          </cell>
          <cell r="D1198">
            <v>71</v>
          </cell>
          <cell r="E1198">
            <v>1</v>
          </cell>
          <cell r="F1198" t="str">
            <v xml:space="preserve">B </v>
          </cell>
          <cell r="G1198">
            <v>9</v>
          </cell>
          <cell r="H1198">
            <v>445</v>
          </cell>
          <cell r="I1198">
            <v>291104</v>
          </cell>
          <cell r="J1198">
            <v>0</v>
          </cell>
          <cell r="K1198">
            <v>0</v>
          </cell>
          <cell r="L1198">
            <v>0</v>
          </cell>
          <cell r="M1198">
            <v>0</v>
          </cell>
          <cell r="N1198">
            <v>0</v>
          </cell>
          <cell r="O1198">
            <v>6208790</v>
          </cell>
          <cell r="P1198">
            <v>0</v>
          </cell>
          <cell r="Q1198">
            <v>0</v>
          </cell>
          <cell r="R1198">
            <v>55651</v>
          </cell>
          <cell r="S1198">
            <v>0</v>
          </cell>
          <cell r="T1198">
            <v>196909</v>
          </cell>
          <cell r="U1198">
            <v>1552373</v>
          </cell>
          <cell r="V1198">
            <v>0</v>
          </cell>
          <cell r="W1198">
            <v>0</v>
          </cell>
          <cell r="X1198">
            <v>0</v>
          </cell>
          <cell r="Y1198">
            <v>89096</v>
          </cell>
          <cell r="Z1198">
            <v>6208790</v>
          </cell>
          <cell r="AA1198">
            <v>6550446</v>
          </cell>
          <cell r="AB1198" t="str">
            <v>EMBV</v>
          </cell>
          <cell r="AC1198">
            <v>1101</v>
          </cell>
          <cell r="AD1198">
            <v>2</v>
          </cell>
          <cell r="AE1198">
            <v>291104</v>
          </cell>
        </row>
        <row r="1199">
          <cell r="A1199" t="str">
            <v>SML</v>
          </cell>
          <cell r="B1199">
            <v>7</v>
          </cell>
          <cell r="C1199" t="str">
            <v>DMCN</v>
          </cell>
          <cell r="D1199">
            <v>71</v>
          </cell>
          <cell r="E1199">
            <v>1</v>
          </cell>
          <cell r="F1199" t="str">
            <v xml:space="preserve">B </v>
          </cell>
          <cell r="G1199">
            <v>10</v>
          </cell>
          <cell r="H1199">
            <v>178</v>
          </cell>
          <cell r="I1199">
            <v>424168</v>
          </cell>
          <cell r="J1199">
            <v>0</v>
          </cell>
          <cell r="K1199">
            <v>0</v>
          </cell>
          <cell r="L1199">
            <v>0</v>
          </cell>
          <cell r="M1199">
            <v>0</v>
          </cell>
          <cell r="N1199">
            <v>0</v>
          </cell>
          <cell r="O1199">
            <v>8895353</v>
          </cell>
          <cell r="P1199">
            <v>0</v>
          </cell>
          <cell r="Q1199">
            <v>0</v>
          </cell>
          <cell r="R1199">
            <v>55977</v>
          </cell>
          <cell r="S1199">
            <v>0</v>
          </cell>
          <cell r="T1199">
            <v>128385</v>
          </cell>
          <cell r="U1199">
            <v>2223841</v>
          </cell>
          <cell r="V1199">
            <v>0</v>
          </cell>
          <cell r="W1199">
            <v>0</v>
          </cell>
          <cell r="X1199">
            <v>0</v>
          </cell>
          <cell r="Y1199">
            <v>13986</v>
          </cell>
          <cell r="Z1199">
            <v>8895353</v>
          </cell>
          <cell r="AA1199">
            <v>9093701</v>
          </cell>
          <cell r="AB1199" t="str">
            <v>EMBV</v>
          </cell>
          <cell r="AC1199">
            <v>1101</v>
          </cell>
          <cell r="AD1199">
            <v>2</v>
          </cell>
          <cell r="AE1199">
            <v>424168</v>
          </cell>
        </row>
        <row r="1200">
          <cell r="A1200" t="str">
            <v>SML</v>
          </cell>
          <cell r="B1200">
            <v>7</v>
          </cell>
          <cell r="C1200" t="str">
            <v>DMCN</v>
          </cell>
          <cell r="D1200">
            <v>71</v>
          </cell>
          <cell r="E1200">
            <v>1</v>
          </cell>
          <cell r="F1200" t="str">
            <v xml:space="preserve">B </v>
          </cell>
          <cell r="G1200">
            <v>11</v>
          </cell>
          <cell r="H1200">
            <v>891</v>
          </cell>
          <cell r="I1200">
            <v>22567</v>
          </cell>
          <cell r="J1200">
            <v>0</v>
          </cell>
          <cell r="K1200">
            <v>0</v>
          </cell>
          <cell r="L1200">
            <v>0</v>
          </cell>
          <cell r="M1200">
            <v>0</v>
          </cell>
          <cell r="N1200">
            <v>0</v>
          </cell>
          <cell r="O1200">
            <v>127293</v>
          </cell>
          <cell r="P1200">
            <v>0</v>
          </cell>
          <cell r="Q1200">
            <v>0</v>
          </cell>
          <cell r="R1200">
            <v>3707</v>
          </cell>
          <cell r="S1200">
            <v>0</v>
          </cell>
          <cell r="T1200">
            <v>31400</v>
          </cell>
          <cell r="U1200">
            <v>0</v>
          </cell>
          <cell r="V1200">
            <v>0</v>
          </cell>
          <cell r="W1200">
            <v>0</v>
          </cell>
          <cell r="X1200">
            <v>0</v>
          </cell>
          <cell r="Y1200">
            <v>0</v>
          </cell>
          <cell r="Z1200">
            <v>127293</v>
          </cell>
          <cell r="AA1200">
            <v>162400</v>
          </cell>
          <cell r="AB1200" t="str">
            <v>EMBV</v>
          </cell>
          <cell r="AC1200">
            <v>1101</v>
          </cell>
          <cell r="AD1200">
            <v>2</v>
          </cell>
          <cell r="AE1200">
            <v>15593</v>
          </cell>
        </row>
        <row r="1201">
          <cell r="A1201" t="str">
            <v>SML</v>
          </cell>
          <cell r="B1201">
            <v>7</v>
          </cell>
          <cell r="C1201" t="str">
            <v>DMCN</v>
          </cell>
          <cell r="D1201">
            <v>71</v>
          </cell>
          <cell r="E1201">
            <v>1</v>
          </cell>
          <cell r="F1201" t="str">
            <v xml:space="preserve">B </v>
          </cell>
          <cell r="G1201">
            <v>12</v>
          </cell>
          <cell r="H1201">
            <v>1001</v>
          </cell>
          <cell r="I1201">
            <v>64505</v>
          </cell>
          <cell r="J1201">
            <v>0</v>
          </cell>
          <cell r="K1201">
            <v>0</v>
          </cell>
          <cell r="L1201">
            <v>0</v>
          </cell>
          <cell r="M1201">
            <v>0</v>
          </cell>
          <cell r="N1201">
            <v>0</v>
          </cell>
          <cell r="O1201">
            <v>616745</v>
          </cell>
          <cell r="P1201">
            <v>0</v>
          </cell>
          <cell r="Q1201">
            <v>0</v>
          </cell>
          <cell r="R1201">
            <v>13654</v>
          </cell>
          <cell r="S1201">
            <v>0</v>
          </cell>
          <cell r="T1201">
            <v>30960</v>
          </cell>
          <cell r="U1201">
            <v>104872</v>
          </cell>
          <cell r="V1201">
            <v>0</v>
          </cell>
          <cell r="W1201">
            <v>0</v>
          </cell>
          <cell r="X1201">
            <v>0</v>
          </cell>
          <cell r="Y1201">
            <v>95312</v>
          </cell>
          <cell r="Z1201">
            <v>616745</v>
          </cell>
          <cell r="AA1201">
            <v>756671</v>
          </cell>
          <cell r="AB1201" t="str">
            <v>EMBV</v>
          </cell>
          <cell r="AC1201">
            <v>1101</v>
          </cell>
          <cell r="AD1201">
            <v>2</v>
          </cell>
          <cell r="AE1201">
            <v>64505</v>
          </cell>
        </row>
        <row r="1202">
          <cell r="A1202" t="str">
            <v>SML</v>
          </cell>
          <cell r="B1202">
            <v>7</v>
          </cell>
          <cell r="C1202" t="str">
            <v>DMCN</v>
          </cell>
          <cell r="D1202">
            <v>71</v>
          </cell>
          <cell r="E1202">
            <v>1</v>
          </cell>
          <cell r="F1202" t="str">
            <v xml:space="preserve">B </v>
          </cell>
          <cell r="G1202">
            <v>13</v>
          </cell>
          <cell r="H1202">
            <v>252</v>
          </cell>
          <cell r="I1202">
            <v>29611</v>
          </cell>
          <cell r="J1202">
            <v>0</v>
          </cell>
          <cell r="K1202">
            <v>0</v>
          </cell>
          <cell r="L1202">
            <v>0</v>
          </cell>
          <cell r="M1202">
            <v>0</v>
          </cell>
          <cell r="N1202">
            <v>0</v>
          </cell>
          <cell r="O1202">
            <v>400471</v>
          </cell>
          <cell r="P1202">
            <v>0</v>
          </cell>
          <cell r="Q1202">
            <v>0</v>
          </cell>
          <cell r="R1202">
            <v>4519</v>
          </cell>
          <cell r="S1202">
            <v>0</v>
          </cell>
          <cell r="T1202">
            <v>9109</v>
          </cell>
          <cell r="U1202">
            <v>68091</v>
          </cell>
          <cell r="V1202">
            <v>0</v>
          </cell>
          <cell r="W1202">
            <v>0</v>
          </cell>
          <cell r="X1202">
            <v>0</v>
          </cell>
          <cell r="Y1202">
            <v>63714</v>
          </cell>
          <cell r="Z1202">
            <v>400471</v>
          </cell>
          <cell r="AA1202">
            <v>477813</v>
          </cell>
          <cell r="AB1202" t="str">
            <v>EMBV</v>
          </cell>
          <cell r="AC1202">
            <v>1101</v>
          </cell>
          <cell r="AD1202">
            <v>2</v>
          </cell>
          <cell r="AE1202">
            <v>29611</v>
          </cell>
        </row>
        <row r="1203">
          <cell r="A1203" t="str">
            <v>SML</v>
          </cell>
          <cell r="B1203">
            <v>7</v>
          </cell>
          <cell r="C1203" t="str">
            <v>DMCN</v>
          </cell>
          <cell r="D1203">
            <v>71</v>
          </cell>
          <cell r="E1203">
            <v>1</v>
          </cell>
          <cell r="F1203" t="str">
            <v xml:space="preserve">B </v>
          </cell>
          <cell r="G1203">
            <v>14</v>
          </cell>
          <cell r="H1203">
            <v>37</v>
          </cell>
          <cell r="I1203">
            <v>5632</v>
          </cell>
          <cell r="J1203">
            <v>0</v>
          </cell>
          <cell r="K1203">
            <v>0</v>
          </cell>
          <cell r="L1203">
            <v>0</v>
          </cell>
          <cell r="M1203">
            <v>0</v>
          </cell>
          <cell r="N1203">
            <v>0</v>
          </cell>
          <cell r="O1203">
            <v>81257</v>
          </cell>
          <cell r="P1203">
            <v>0</v>
          </cell>
          <cell r="Q1203">
            <v>0</v>
          </cell>
          <cell r="R1203">
            <v>6134</v>
          </cell>
          <cell r="S1203">
            <v>0</v>
          </cell>
          <cell r="T1203">
            <v>0</v>
          </cell>
          <cell r="U1203">
            <v>13817</v>
          </cell>
          <cell r="V1203">
            <v>0</v>
          </cell>
          <cell r="W1203">
            <v>0</v>
          </cell>
          <cell r="X1203">
            <v>0</v>
          </cell>
          <cell r="Y1203">
            <v>6734</v>
          </cell>
          <cell r="Z1203">
            <v>81257</v>
          </cell>
          <cell r="AA1203">
            <v>94125</v>
          </cell>
          <cell r="AB1203" t="str">
            <v>EMBV</v>
          </cell>
          <cell r="AC1203">
            <v>1101</v>
          </cell>
          <cell r="AD1203">
            <v>2</v>
          </cell>
          <cell r="AE1203">
            <v>5632</v>
          </cell>
        </row>
        <row r="1204">
          <cell r="A1204" t="str">
            <v>SML</v>
          </cell>
          <cell r="B1204">
            <v>7</v>
          </cell>
          <cell r="C1204" t="str">
            <v>DMCN</v>
          </cell>
          <cell r="D1204">
            <v>71</v>
          </cell>
          <cell r="E1204">
            <v>1</v>
          </cell>
          <cell r="F1204" t="str">
            <v xml:space="preserve">B </v>
          </cell>
          <cell r="G1204">
            <v>15</v>
          </cell>
          <cell r="H1204">
            <v>43</v>
          </cell>
          <cell r="I1204">
            <v>9190</v>
          </cell>
          <cell r="J1204">
            <v>0</v>
          </cell>
          <cell r="K1204">
            <v>0</v>
          </cell>
          <cell r="L1204">
            <v>0</v>
          </cell>
          <cell r="M1204">
            <v>0</v>
          </cell>
          <cell r="N1204">
            <v>0</v>
          </cell>
          <cell r="O1204">
            <v>138974</v>
          </cell>
          <cell r="P1204">
            <v>0</v>
          </cell>
          <cell r="Q1204">
            <v>0</v>
          </cell>
          <cell r="R1204">
            <v>1405</v>
          </cell>
          <cell r="S1204">
            <v>0</v>
          </cell>
          <cell r="T1204">
            <v>7258</v>
          </cell>
          <cell r="U1204">
            <v>25060</v>
          </cell>
          <cell r="V1204">
            <v>0</v>
          </cell>
          <cell r="W1204">
            <v>0</v>
          </cell>
          <cell r="X1204">
            <v>0</v>
          </cell>
          <cell r="Y1204">
            <v>9324</v>
          </cell>
          <cell r="Z1204">
            <v>138974</v>
          </cell>
          <cell r="AA1204">
            <v>156961</v>
          </cell>
          <cell r="AB1204" t="str">
            <v>EMBV</v>
          </cell>
          <cell r="AC1204">
            <v>1101</v>
          </cell>
          <cell r="AD1204">
            <v>2</v>
          </cell>
          <cell r="AE1204">
            <v>9190</v>
          </cell>
        </row>
        <row r="1205">
          <cell r="A1205" t="str">
            <v>SML</v>
          </cell>
          <cell r="B1205">
            <v>7</v>
          </cell>
          <cell r="C1205" t="str">
            <v>DMCN</v>
          </cell>
          <cell r="D1205">
            <v>71</v>
          </cell>
          <cell r="E1205">
            <v>2</v>
          </cell>
          <cell r="F1205" t="str">
            <v>A3</v>
          </cell>
          <cell r="G1205">
            <v>26</v>
          </cell>
          <cell r="H1205">
            <v>1</v>
          </cell>
          <cell r="I1205">
            <v>1866616</v>
          </cell>
          <cell r="J1205">
            <v>103543</v>
          </cell>
          <cell r="K1205">
            <v>1763073</v>
          </cell>
          <cell r="L1205">
            <v>3200</v>
          </cell>
          <cell r="M1205">
            <v>3200</v>
          </cell>
          <cell r="N1205">
            <v>2800</v>
          </cell>
          <cell r="O1205">
            <v>10676785</v>
          </cell>
          <cell r="P1205">
            <v>7887220</v>
          </cell>
          <cell r="Q1205">
            <v>119071</v>
          </cell>
          <cell r="R1205">
            <v>322293</v>
          </cell>
          <cell r="S1205">
            <v>0</v>
          </cell>
          <cell r="T1205">
            <v>0</v>
          </cell>
          <cell r="U1205">
            <v>4670770</v>
          </cell>
          <cell r="V1205">
            <v>0</v>
          </cell>
          <cell r="W1205">
            <v>0</v>
          </cell>
          <cell r="X1205">
            <v>0</v>
          </cell>
          <cell r="Y1205">
            <v>519</v>
          </cell>
          <cell r="Z1205">
            <v>18683076</v>
          </cell>
          <cell r="AA1205">
            <v>19005888</v>
          </cell>
          <cell r="AB1205" t="str">
            <v>EMBV</v>
          </cell>
          <cell r="AC1205">
            <v>1101</v>
          </cell>
          <cell r="AD1205">
            <v>2</v>
          </cell>
          <cell r="AE1205">
            <v>1866616</v>
          </cell>
        </row>
        <row r="1206">
          <cell r="A1206" t="str">
            <v>SML</v>
          </cell>
          <cell r="B1206">
            <v>7</v>
          </cell>
          <cell r="C1206" t="str">
            <v>DMCN</v>
          </cell>
          <cell r="D1206">
            <v>71</v>
          </cell>
          <cell r="E1206">
            <v>2</v>
          </cell>
          <cell r="F1206" t="str">
            <v>A4</v>
          </cell>
          <cell r="G1206">
            <v>22</v>
          </cell>
          <cell r="H1206">
            <v>3</v>
          </cell>
          <cell r="I1206">
            <v>2174362</v>
          </cell>
          <cell r="J1206">
            <v>211914</v>
          </cell>
          <cell r="K1206">
            <v>1962448</v>
          </cell>
          <cell r="L1206">
            <v>9145</v>
          </cell>
          <cell r="M1206">
            <v>4563</v>
          </cell>
          <cell r="N1206">
            <v>4550</v>
          </cell>
          <cell r="O1206">
            <v>15550539</v>
          </cell>
          <cell r="P1206">
            <v>12705611</v>
          </cell>
          <cell r="Q1206">
            <v>102532</v>
          </cell>
          <cell r="R1206">
            <v>0</v>
          </cell>
          <cell r="S1206">
            <v>0</v>
          </cell>
          <cell r="T1206">
            <v>0</v>
          </cell>
          <cell r="U1206">
            <v>7092778</v>
          </cell>
          <cell r="V1206">
            <v>0</v>
          </cell>
          <cell r="W1206">
            <v>12432</v>
          </cell>
          <cell r="X1206">
            <v>0</v>
          </cell>
          <cell r="Y1206">
            <v>1557</v>
          </cell>
          <cell r="Z1206">
            <v>28371114</v>
          </cell>
          <cell r="AA1206">
            <v>28372671</v>
          </cell>
          <cell r="AB1206" t="str">
            <v>EMBV</v>
          </cell>
          <cell r="AC1206">
            <v>1101</v>
          </cell>
          <cell r="AD1206">
            <v>2</v>
          </cell>
          <cell r="AE1206">
            <v>2174362</v>
          </cell>
        </row>
        <row r="1207">
          <cell r="A1207" t="str">
            <v>SML</v>
          </cell>
          <cell r="B1207">
            <v>7</v>
          </cell>
          <cell r="C1207" t="str">
            <v>DMCN</v>
          </cell>
          <cell r="D1207">
            <v>71</v>
          </cell>
          <cell r="E1207">
            <v>2</v>
          </cell>
          <cell r="F1207" t="str">
            <v>A4</v>
          </cell>
          <cell r="G1207">
            <v>21</v>
          </cell>
          <cell r="H1207">
            <v>4</v>
          </cell>
          <cell r="I1207">
            <v>335278</v>
          </cell>
          <cell r="J1207">
            <v>27514</v>
          </cell>
          <cell r="K1207">
            <v>307764</v>
          </cell>
          <cell r="L1207">
            <v>1120</v>
          </cell>
          <cell r="M1207">
            <v>1120</v>
          </cell>
          <cell r="N1207">
            <v>0</v>
          </cell>
          <cell r="O1207">
            <v>3678678</v>
          </cell>
          <cell r="P1207">
            <v>773546</v>
          </cell>
          <cell r="Q1207">
            <v>65749</v>
          </cell>
          <cell r="R1207">
            <v>1688</v>
          </cell>
          <cell r="S1207">
            <v>0</v>
          </cell>
          <cell r="T1207">
            <v>3703</v>
          </cell>
          <cell r="U1207">
            <v>1132948</v>
          </cell>
          <cell r="V1207">
            <v>0</v>
          </cell>
          <cell r="W1207">
            <v>13813</v>
          </cell>
          <cell r="X1207">
            <v>0</v>
          </cell>
          <cell r="Y1207">
            <v>2076</v>
          </cell>
          <cell r="Z1207">
            <v>4531786</v>
          </cell>
          <cell r="AA1207">
            <v>4539253</v>
          </cell>
          <cell r="AB1207" t="str">
            <v>EMBV</v>
          </cell>
          <cell r="AC1207">
            <v>1101</v>
          </cell>
          <cell r="AD1207">
            <v>2</v>
          </cell>
          <cell r="AE1207">
            <v>335278</v>
          </cell>
        </row>
        <row r="1208">
          <cell r="A1208" t="str">
            <v>SML</v>
          </cell>
          <cell r="B1208">
            <v>7</v>
          </cell>
          <cell r="C1208" t="str">
            <v>DMCN</v>
          </cell>
          <cell r="D1208">
            <v>71</v>
          </cell>
          <cell r="E1208">
            <v>2</v>
          </cell>
          <cell r="F1208" t="str">
            <v>A4</v>
          </cell>
          <cell r="G1208">
            <v>20</v>
          </cell>
          <cell r="H1208">
            <v>29</v>
          </cell>
          <cell r="I1208">
            <v>633229</v>
          </cell>
          <cell r="J1208">
            <v>0</v>
          </cell>
          <cell r="K1208">
            <v>0</v>
          </cell>
          <cell r="L1208">
            <v>2489</v>
          </cell>
          <cell r="M1208">
            <v>0</v>
          </cell>
          <cell r="N1208">
            <v>0</v>
          </cell>
          <cell r="O1208">
            <v>7266087</v>
          </cell>
          <cell r="P1208">
            <v>1948058</v>
          </cell>
          <cell r="Q1208">
            <v>379377</v>
          </cell>
          <cell r="R1208">
            <v>118237</v>
          </cell>
          <cell r="S1208">
            <v>0</v>
          </cell>
          <cell r="T1208">
            <v>-3703</v>
          </cell>
          <cell r="U1208">
            <v>2433016</v>
          </cell>
          <cell r="V1208">
            <v>0</v>
          </cell>
          <cell r="W1208">
            <v>138530</v>
          </cell>
          <cell r="X1208">
            <v>0</v>
          </cell>
          <cell r="Y1208">
            <v>14532</v>
          </cell>
          <cell r="Z1208">
            <v>9732052</v>
          </cell>
          <cell r="AA1208">
            <v>9861118</v>
          </cell>
          <cell r="AB1208" t="str">
            <v>EMBV</v>
          </cell>
          <cell r="AC1208">
            <v>1101</v>
          </cell>
          <cell r="AD1208">
            <v>2</v>
          </cell>
          <cell r="AE1208">
            <v>633229</v>
          </cell>
        </row>
        <row r="1209">
          <cell r="A1209" t="str">
            <v>SML</v>
          </cell>
          <cell r="B1209">
            <v>7</v>
          </cell>
          <cell r="C1209" t="str">
            <v>DMCN</v>
          </cell>
          <cell r="D1209">
            <v>71</v>
          </cell>
          <cell r="E1209">
            <v>2</v>
          </cell>
          <cell r="F1209" t="str">
            <v xml:space="preserve">B </v>
          </cell>
          <cell r="G1209">
            <v>0</v>
          </cell>
          <cell r="H1209">
            <v>213</v>
          </cell>
          <cell r="I1209">
            <v>206399</v>
          </cell>
          <cell r="J1209">
            <v>0</v>
          </cell>
          <cell r="K1209">
            <v>0</v>
          </cell>
          <cell r="L1209">
            <v>0</v>
          </cell>
          <cell r="M1209">
            <v>0</v>
          </cell>
          <cell r="N1209">
            <v>0</v>
          </cell>
          <cell r="O1209">
            <v>4296913</v>
          </cell>
          <cell r="P1209">
            <v>0</v>
          </cell>
          <cell r="Q1209">
            <v>0</v>
          </cell>
          <cell r="R1209">
            <v>43177</v>
          </cell>
          <cell r="S1209">
            <v>0</v>
          </cell>
          <cell r="T1209">
            <v>276046</v>
          </cell>
          <cell r="U1209">
            <v>1072225</v>
          </cell>
          <cell r="V1209">
            <v>0</v>
          </cell>
          <cell r="W1209">
            <v>0</v>
          </cell>
          <cell r="X1209">
            <v>0</v>
          </cell>
          <cell r="Y1209">
            <v>102762</v>
          </cell>
          <cell r="Z1209">
            <v>4296913</v>
          </cell>
          <cell r="AA1209">
            <v>4718898</v>
          </cell>
          <cell r="AB1209" t="str">
            <v>EMBV</v>
          </cell>
          <cell r="AC1209">
            <v>1101</v>
          </cell>
          <cell r="AD1209">
            <v>2</v>
          </cell>
          <cell r="AE1209">
            <v>203450</v>
          </cell>
        </row>
        <row r="1210">
          <cell r="A1210" t="str">
            <v>SML</v>
          </cell>
          <cell r="B1210">
            <v>7</v>
          </cell>
          <cell r="C1210" t="str">
            <v>DMCN</v>
          </cell>
          <cell r="D1210">
            <v>71</v>
          </cell>
          <cell r="E1210">
            <v>3</v>
          </cell>
          <cell r="F1210" t="str">
            <v>A4</v>
          </cell>
          <cell r="G1210">
            <v>22</v>
          </cell>
          <cell r="H1210">
            <v>8</v>
          </cell>
          <cell r="I1210">
            <v>964559</v>
          </cell>
          <cell r="J1210">
            <v>135955</v>
          </cell>
          <cell r="K1210">
            <v>828604</v>
          </cell>
          <cell r="L1210">
            <v>7942</v>
          </cell>
          <cell r="M1210">
            <v>4776</v>
          </cell>
          <cell r="N1210">
            <v>3996</v>
          </cell>
          <cell r="O1210">
            <v>7197203</v>
          </cell>
          <cell r="P1210">
            <v>11573006</v>
          </cell>
          <cell r="Q1210">
            <v>150507</v>
          </cell>
          <cell r="R1210">
            <v>0</v>
          </cell>
          <cell r="S1210">
            <v>0</v>
          </cell>
          <cell r="T1210">
            <v>0</v>
          </cell>
          <cell r="U1210">
            <v>4771257</v>
          </cell>
          <cell r="V1210">
            <v>0</v>
          </cell>
          <cell r="W1210">
            <v>164308</v>
          </cell>
          <cell r="X1210">
            <v>0</v>
          </cell>
          <cell r="Y1210">
            <v>4152</v>
          </cell>
          <cell r="Z1210">
            <v>19085024</v>
          </cell>
          <cell r="AA1210">
            <v>19089176</v>
          </cell>
          <cell r="AB1210" t="str">
            <v>EMBV</v>
          </cell>
          <cell r="AC1210">
            <v>1101</v>
          </cell>
          <cell r="AD1210">
            <v>2</v>
          </cell>
          <cell r="AE1210">
            <v>964559</v>
          </cell>
        </row>
        <row r="1211">
          <cell r="A1211" t="str">
            <v>SML</v>
          </cell>
          <cell r="B1211">
            <v>7</v>
          </cell>
          <cell r="C1211" t="str">
            <v>DMCN</v>
          </cell>
          <cell r="D1211">
            <v>71</v>
          </cell>
          <cell r="E1211">
            <v>3</v>
          </cell>
          <cell r="F1211" t="str">
            <v>A4</v>
          </cell>
          <cell r="G1211">
            <v>21</v>
          </cell>
          <cell r="H1211">
            <v>26</v>
          </cell>
          <cell r="I1211">
            <v>2056674</v>
          </cell>
          <cell r="J1211">
            <v>119726</v>
          </cell>
          <cell r="K1211">
            <v>1936948</v>
          </cell>
          <cell r="L1211">
            <v>9144</v>
          </cell>
          <cell r="M1211">
            <v>8902</v>
          </cell>
          <cell r="N1211">
            <v>0</v>
          </cell>
          <cell r="O1211">
            <v>19867319</v>
          </cell>
          <cell r="P1211">
            <v>6649417</v>
          </cell>
          <cell r="Q1211">
            <v>688175</v>
          </cell>
          <cell r="R1211">
            <v>116706</v>
          </cell>
          <cell r="S1211">
            <v>0</v>
          </cell>
          <cell r="T1211">
            <v>221127</v>
          </cell>
          <cell r="U1211">
            <v>6812973</v>
          </cell>
          <cell r="V1211">
            <v>0</v>
          </cell>
          <cell r="W1211">
            <v>46966</v>
          </cell>
          <cell r="X1211">
            <v>0</v>
          </cell>
          <cell r="Y1211">
            <v>13494</v>
          </cell>
          <cell r="Z1211">
            <v>27251877</v>
          </cell>
          <cell r="AA1211">
            <v>27603204</v>
          </cell>
          <cell r="AB1211" t="str">
            <v>EMBV</v>
          </cell>
          <cell r="AC1211">
            <v>1101</v>
          </cell>
          <cell r="AD1211">
            <v>2</v>
          </cell>
          <cell r="AE1211">
            <v>2056674</v>
          </cell>
        </row>
        <row r="1212">
          <cell r="A1212" t="str">
            <v>SML</v>
          </cell>
          <cell r="B1212">
            <v>7</v>
          </cell>
          <cell r="C1212" t="str">
            <v>DMCN</v>
          </cell>
          <cell r="D1212">
            <v>71</v>
          </cell>
          <cell r="E1212">
            <v>3</v>
          </cell>
          <cell r="F1212" t="str">
            <v>A4</v>
          </cell>
          <cell r="G1212">
            <v>20</v>
          </cell>
          <cell r="H1212">
            <v>289</v>
          </cell>
          <cell r="I1212">
            <v>4771786</v>
          </cell>
          <cell r="J1212">
            <v>0</v>
          </cell>
          <cell r="K1212">
            <v>0</v>
          </cell>
          <cell r="L1212">
            <v>21651</v>
          </cell>
          <cell r="M1212">
            <v>0</v>
          </cell>
          <cell r="N1212">
            <v>0</v>
          </cell>
          <cell r="O1212">
            <v>54776251</v>
          </cell>
          <cell r="P1212">
            <v>16936905</v>
          </cell>
          <cell r="Q1212">
            <v>1881206</v>
          </cell>
          <cell r="R1212">
            <v>367601</v>
          </cell>
          <cell r="S1212">
            <v>0</v>
          </cell>
          <cell r="T1212">
            <v>87406</v>
          </cell>
          <cell r="U1212">
            <v>18510619</v>
          </cell>
          <cell r="V1212">
            <v>0</v>
          </cell>
          <cell r="W1212">
            <v>599525</v>
          </cell>
          <cell r="X1212">
            <v>0</v>
          </cell>
          <cell r="Y1212">
            <v>136497</v>
          </cell>
          <cell r="Z1212">
            <v>74193887</v>
          </cell>
          <cell r="AA1212">
            <v>74785391</v>
          </cell>
          <cell r="AB1212" t="str">
            <v>EMBV</v>
          </cell>
          <cell r="AC1212">
            <v>1101</v>
          </cell>
          <cell r="AD1212">
            <v>2</v>
          </cell>
          <cell r="AE1212">
            <v>4771786</v>
          </cell>
        </row>
        <row r="1213">
          <cell r="A1213" t="str">
            <v>SML</v>
          </cell>
          <cell r="B1213">
            <v>7</v>
          </cell>
          <cell r="C1213" t="str">
            <v>DMCN</v>
          </cell>
          <cell r="D1213">
            <v>71</v>
          </cell>
          <cell r="E1213">
            <v>3</v>
          </cell>
          <cell r="F1213" t="str">
            <v xml:space="preserve">B </v>
          </cell>
          <cell r="G1213">
            <v>0</v>
          </cell>
          <cell r="H1213">
            <v>13837</v>
          </cell>
          <cell r="I1213">
            <v>6220669</v>
          </cell>
          <cell r="J1213">
            <v>0</v>
          </cell>
          <cell r="K1213">
            <v>0</v>
          </cell>
          <cell r="L1213">
            <v>0</v>
          </cell>
          <cell r="M1213">
            <v>0</v>
          </cell>
          <cell r="N1213">
            <v>0</v>
          </cell>
          <cell r="O1213">
            <v>129544658</v>
          </cell>
          <cell r="P1213">
            <v>0</v>
          </cell>
          <cell r="Q1213">
            <v>0</v>
          </cell>
          <cell r="R1213">
            <v>1046719</v>
          </cell>
          <cell r="S1213">
            <v>43</v>
          </cell>
          <cell r="T1213">
            <v>5555927</v>
          </cell>
          <cell r="U1213">
            <v>32152079</v>
          </cell>
          <cell r="V1213">
            <v>0</v>
          </cell>
          <cell r="W1213">
            <v>0</v>
          </cell>
          <cell r="X1213">
            <v>0</v>
          </cell>
          <cell r="Y1213">
            <v>6618190</v>
          </cell>
          <cell r="Z1213">
            <v>129544658</v>
          </cell>
          <cell r="AA1213">
            <v>142765537</v>
          </cell>
          <cell r="AB1213" t="str">
            <v>EMBV</v>
          </cell>
          <cell r="AC1213">
            <v>1101</v>
          </cell>
          <cell r="AD1213">
            <v>2</v>
          </cell>
          <cell r="AE1213">
            <v>6108580</v>
          </cell>
        </row>
        <row r="1214">
          <cell r="A1214" t="str">
            <v>SML</v>
          </cell>
          <cell r="B1214">
            <v>7</v>
          </cell>
          <cell r="C1214" t="str">
            <v>DMCN</v>
          </cell>
          <cell r="D1214">
            <v>71</v>
          </cell>
          <cell r="E1214">
            <v>4</v>
          </cell>
          <cell r="F1214" t="str">
            <v xml:space="preserve">B </v>
          </cell>
          <cell r="G1214">
            <v>0</v>
          </cell>
          <cell r="H1214">
            <v>16</v>
          </cell>
          <cell r="I1214">
            <v>480</v>
          </cell>
          <cell r="J1214">
            <v>0</v>
          </cell>
          <cell r="K1214">
            <v>0</v>
          </cell>
          <cell r="L1214">
            <v>0</v>
          </cell>
          <cell r="M1214">
            <v>0</v>
          </cell>
          <cell r="N1214">
            <v>0</v>
          </cell>
          <cell r="O1214">
            <v>4704</v>
          </cell>
          <cell r="P1214">
            <v>0</v>
          </cell>
          <cell r="Q1214">
            <v>0</v>
          </cell>
          <cell r="R1214">
            <v>0</v>
          </cell>
          <cell r="S1214">
            <v>0</v>
          </cell>
          <cell r="T1214">
            <v>220</v>
          </cell>
          <cell r="U1214">
            <v>0</v>
          </cell>
          <cell r="V1214">
            <v>0</v>
          </cell>
          <cell r="W1214">
            <v>0</v>
          </cell>
          <cell r="X1214">
            <v>0</v>
          </cell>
          <cell r="Y1214">
            <v>0</v>
          </cell>
          <cell r="Z1214">
            <v>4704</v>
          </cell>
          <cell r="AA1214">
            <v>4924</v>
          </cell>
          <cell r="AB1214" t="str">
            <v>EMBV</v>
          </cell>
          <cell r="AC1214">
            <v>1101</v>
          </cell>
          <cell r="AD1214">
            <v>2</v>
          </cell>
          <cell r="AE1214">
            <v>0</v>
          </cell>
        </row>
        <row r="1215">
          <cell r="A1215" t="str">
            <v>SML</v>
          </cell>
          <cell r="B1215">
            <v>7</v>
          </cell>
          <cell r="C1215" t="str">
            <v>DMCN</v>
          </cell>
          <cell r="D1215">
            <v>71</v>
          </cell>
          <cell r="E1215">
            <v>5</v>
          </cell>
          <cell r="F1215" t="str">
            <v>A4</v>
          </cell>
          <cell r="G1215">
            <v>22</v>
          </cell>
          <cell r="H1215">
            <v>2</v>
          </cell>
          <cell r="I1215">
            <v>138851</v>
          </cell>
          <cell r="J1215">
            <v>5060</v>
          </cell>
          <cell r="K1215">
            <v>133791</v>
          </cell>
          <cell r="L1215">
            <v>1417</v>
          </cell>
          <cell r="M1215">
            <v>806</v>
          </cell>
          <cell r="N1215">
            <v>611</v>
          </cell>
          <cell r="O1215">
            <v>748899</v>
          </cell>
          <cell r="P1215">
            <v>1411796</v>
          </cell>
          <cell r="Q1215">
            <v>15257</v>
          </cell>
          <cell r="R1215">
            <v>70626</v>
          </cell>
          <cell r="S1215">
            <v>0</v>
          </cell>
          <cell r="T1215">
            <v>0</v>
          </cell>
          <cell r="U1215">
            <v>94809</v>
          </cell>
          <cell r="V1215">
            <v>0</v>
          </cell>
          <cell r="W1215">
            <v>0</v>
          </cell>
          <cell r="X1215">
            <v>0</v>
          </cell>
          <cell r="Y1215">
            <v>0</v>
          </cell>
          <cell r="Z1215">
            <v>2175952</v>
          </cell>
          <cell r="AA1215">
            <v>2246578</v>
          </cell>
          <cell r="AB1215" t="str">
            <v>EMBV</v>
          </cell>
          <cell r="AC1215">
            <v>1101</v>
          </cell>
          <cell r="AD1215">
            <v>2</v>
          </cell>
          <cell r="AE1215">
            <v>138851</v>
          </cell>
        </row>
        <row r="1216">
          <cell r="A1216" t="str">
            <v>SML</v>
          </cell>
          <cell r="B1216">
            <v>7</v>
          </cell>
          <cell r="C1216" t="str">
            <v>DMCN</v>
          </cell>
          <cell r="D1216">
            <v>71</v>
          </cell>
          <cell r="E1216">
            <v>5</v>
          </cell>
          <cell r="F1216" t="str">
            <v>A4</v>
          </cell>
          <cell r="G1216">
            <v>21</v>
          </cell>
          <cell r="H1216">
            <v>23</v>
          </cell>
          <cell r="I1216">
            <v>2049936</v>
          </cell>
          <cell r="J1216">
            <v>95564</v>
          </cell>
          <cell r="K1216">
            <v>1954372</v>
          </cell>
          <cell r="L1216">
            <v>10100</v>
          </cell>
          <cell r="M1216">
            <v>9767</v>
          </cell>
          <cell r="N1216">
            <v>0</v>
          </cell>
          <cell r="O1216">
            <v>17538704</v>
          </cell>
          <cell r="P1216">
            <v>7176274</v>
          </cell>
          <cell r="Q1216">
            <v>526845</v>
          </cell>
          <cell r="R1216">
            <v>55097</v>
          </cell>
          <cell r="S1216">
            <v>0</v>
          </cell>
          <cell r="T1216">
            <v>245955</v>
          </cell>
          <cell r="U1216">
            <v>5463281</v>
          </cell>
          <cell r="V1216">
            <v>0</v>
          </cell>
          <cell r="W1216">
            <v>147457</v>
          </cell>
          <cell r="X1216">
            <v>0</v>
          </cell>
          <cell r="Y1216">
            <v>0</v>
          </cell>
          <cell r="Z1216">
            <v>25389280</v>
          </cell>
          <cell r="AA1216">
            <v>25690332</v>
          </cell>
          <cell r="AB1216" t="str">
            <v>EMBV</v>
          </cell>
          <cell r="AC1216">
            <v>1101</v>
          </cell>
          <cell r="AD1216">
            <v>2</v>
          </cell>
          <cell r="AE1216">
            <v>2049936</v>
          </cell>
        </row>
        <row r="1217">
          <cell r="A1217" t="str">
            <v>SML</v>
          </cell>
          <cell r="B1217">
            <v>7</v>
          </cell>
          <cell r="C1217" t="str">
            <v>DMCN</v>
          </cell>
          <cell r="D1217">
            <v>71</v>
          </cell>
          <cell r="E1217">
            <v>5</v>
          </cell>
          <cell r="F1217" t="str">
            <v>A4</v>
          </cell>
          <cell r="G1217">
            <v>20</v>
          </cell>
          <cell r="H1217">
            <v>90</v>
          </cell>
          <cell r="I1217">
            <v>1937899</v>
          </cell>
          <cell r="J1217">
            <v>0</v>
          </cell>
          <cell r="K1217">
            <v>0</v>
          </cell>
          <cell r="L1217">
            <v>11321</v>
          </cell>
          <cell r="M1217">
            <v>0</v>
          </cell>
          <cell r="N1217">
            <v>0</v>
          </cell>
          <cell r="O1217">
            <v>19061396</v>
          </cell>
          <cell r="P1217">
            <v>7479946</v>
          </cell>
          <cell r="Q1217">
            <v>1039312</v>
          </cell>
          <cell r="R1217">
            <v>228907</v>
          </cell>
          <cell r="S1217">
            <v>0</v>
          </cell>
          <cell r="T1217">
            <v>192269</v>
          </cell>
          <cell r="U1217">
            <v>3377664</v>
          </cell>
          <cell r="V1217">
            <v>0</v>
          </cell>
          <cell r="W1217">
            <v>403465</v>
          </cell>
          <cell r="X1217">
            <v>0</v>
          </cell>
          <cell r="Y1217">
            <v>0</v>
          </cell>
          <cell r="Z1217">
            <v>27984119</v>
          </cell>
          <cell r="AA1217">
            <v>28405295</v>
          </cell>
          <cell r="AB1217" t="str">
            <v>EMBV</v>
          </cell>
          <cell r="AC1217">
            <v>1101</v>
          </cell>
          <cell r="AD1217">
            <v>2</v>
          </cell>
          <cell r="AE1217">
            <v>1937899</v>
          </cell>
        </row>
        <row r="1218">
          <cell r="A1218" t="str">
            <v>SML</v>
          </cell>
          <cell r="B1218">
            <v>7</v>
          </cell>
          <cell r="C1218" t="str">
            <v>DMCN</v>
          </cell>
          <cell r="D1218">
            <v>71</v>
          </cell>
          <cell r="E1218">
            <v>5</v>
          </cell>
          <cell r="F1218" t="str">
            <v xml:space="preserve">B </v>
          </cell>
          <cell r="G1218">
            <v>0</v>
          </cell>
          <cell r="H1218">
            <v>314</v>
          </cell>
          <cell r="I1218">
            <v>498353</v>
          </cell>
          <cell r="J1218">
            <v>0</v>
          </cell>
          <cell r="K1218">
            <v>0</v>
          </cell>
          <cell r="L1218">
            <v>0</v>
          </cell>
          <cell r="M1218">
            <v>0</v>
          </cell>
          <cell r="N1218">
            <v>0</v>
          </cell>
          <cell r="O1218">
            <v>9111452</v>
          </cell>
          <cell r="P1218">
            <v>0</v>
          </cell>
          <cell r="Q1218">
            <v>0</v>
          </cell>
          <cell r="R1218">
            <v>59549</v>
          </cell>
          <cell r="S1218">
            <v>0</v>
          </cell>
          <cell r="T1218">
            <v>9552</v>
          </cell>
          <cell r="U1218">
            <v>1329041</v>
          </cell>
          <cell r="V1218">
            <v>0</v>
          </cell>
          <cell r="W1218">
            <v>0</v>
          </cell>
          <cell r="X1218">
            <v>0</v>
          </cell>
          <cell r="Y1218">
            <v>0</v>
          </cell>
          <cell r="Z1218">
            <v>9111452</v>
          </cell>
          <cell r="AA1218">
            <v>9180553</v>
          </cell>
          <cell r="AB1218" t="str">
            <v>EMBV</v>
          </cell>
          <cell r="AC1218">
            <v>1101</v>
          </cell>
          <cell r="AD1218">
            <v>2</v>
          </cell>
          <cell r="AE1218">
            <v>496411</v>
          </cell>
        </row>
        <row r="1219">
          <cell r="A1219" t="str">
            <v>SML</v>
          </cell>
          <cell r="B1219">
            <v>7</v>
          </cell>
          <cell r="C1219" t="str">
            <v>DMCN</v>
          </cell>
          <cell r="D1219">
            <v>71</v>
          </cell>
          <cell r="E1219">
            <v>6</v>
          </cell>
          <cell r="F1219" t="str">
            <v xml:space="preserve">B </v>
          </cell>
          <cell r="G1219">
            <v>0</v>
          </cell>
          <cell r="H1219">
            <v>1</v>
          </cell>
          <cell r="I1219">
            <v>8434610</v>
          </cell>
          <cell r="J1219">
            <v>0</v>
          </cell>
          <cell r="K1219">
            <v>0</v>
          </cell>
          <cell r="L1219">
            <v>0</v>
          </cell>
          <cell r="M1219">
            <v>0</v>
          </cell>
          <cell r="N1219">
            <v>0</v>
          </cell>
          <cell r="O1219">
            <v>90463981</v>
          </cell>
          <cell r="P1219">
            <v>0</v>
          </cell>
          <cell r="Q1219">
            <v>0</v>
          </cell>
          <cell r="R1219">
            <v>0</v>
          </cell>
          <cell r="S1219">
            <v>0</v>
          </cell>
          <cell r="T1219">
            <v>0</v>
          </cell>
          <cell r="U1219">
            <v>22615995</v>
          </cell>
          <cell r="V1219">
            <v>0</v>
          </cell>
          <cell r="W1219">
            <v>0</v>
          </cell>
          <cell r="X1219">
            <v>0</v>
          </cell>
          <cell r="Y1219">
            <v>0</v>
          </cell>
          <cell r="Z1219">
            <v>90463981</v>
          </cell>
          <cell r="AA1219">
            <v>90463981</v>
          </cell>
          <cell r="AB1219" t="str">
            <v>EMBV</v>
          </cell>
          <cell r="AC1219">
            <v>1101</v>
          </cell>
          <cell r="AD1219">
            <v>2</v>
          </cell>
          <cell r="AE1219">
            <v>8434610</v>
          </cell>
        </row>
        <row r="1220">
          <cell r="A1220" t="str">
            <v>SML</v>
          </cell>
          <cell r="B1220">
            <v>7</v>
          </cell>
          <cell r="C1220" t="str">
            <v>DMCN</v>
          </cell>
          <cell r="D1220">
            <v>71</v>
          </cell>
          <cell r="E1220">
            <v>7</v>
          </cell>
          <cell r="F1220" t="str">
            <v>A3</v>
          </cell>
          <cell r="G1220">
            <v>26</v>
          </cell>
          <cell r="H1220">
            <v>1</v>
          </cell>
          <cell r="I1220">
            <v>2452142</v>
          </cell>
          <cell r="J1220">
            <v>246270</v>
          </cell>
          <cell r="K1220">
            <v>2205872</v>
          </cell>
          <cell r="L1220">
            <v>14625</v>
          </cell>
          <cell r="M1220">
            <v>7625</v>
          </cell>
          <cell r="N1220">
            <v>7000</v>
          </cell>
          <cell r="O1220">
            <v>14303881</v>
          </cell>
          <cell r="P1220">
            <v>15533000</v>
          </cell>
          <cell r="Q1220">
            <v>0</v>
          </cell>
          <cell r="R1220">
            <v>0</v>
          </cell>
          <cell r="S1220">
            <v>0</v>
          </cell>
          <cell r="T1220">
            <v>0</v>
          </cell>
          <cell r="U1220">
            <v>7459220</v>
          </cell>
          <cell r="V1220">
            <v>0</v>
          </cell>
          <cell r="W1220">
            <v>0</v>
          </cell>
          <cell r="X1220">
            <v>0</v>
          </cell>
          <cell r="Y1220">
            <v>0</v>
          </cell>
          <cell r="Z1220">
            <v>29836881</v>
          </cell>
          <cell r="AA1220">
            <v>29836881</v>
          </cell>
          <cell r="AB1220" t="str">
            <v>EMBV</v>
          </cell>
          <cell r="AC1220">
            <v>1101</v>
          </cell>
          <cell r="AD1220">
            <v>2</v>
          </cell>
          <cell r="AE1220">
            <v>2452142</v>
          </cell>
        </row>
        <row r="1221">
          <cell r="A1221" t="str">
            <v>SML</v>
          </cell>
          <cell r="B1221">
            <v>7</v>
          </cell>
          <cell r="C1221" t="str">
            <v>DMCN</v>
          </cell>
          <cell r="D1221">
            <v>71</v>
          </cell>
          <cell r="E1221">
            <v>7</v>
          </cell>
          <cell r="F1221" t="str">
            <v>A4</v>
          </cell>
          <cell r="G1221">
            <v>20</v>
          </cell>
          <cell r="H1221">
            <v>6</v>
          </cell>
          <cell r="I1221">
            <v>34547</v>
          </cell>
          <cell r="J1221">
            <v>0</v>
          </cell>
          <cell r="K1221">
            <v>0</v>
          </cell>
          <cell r="L1221">
            <v>262</v>
          </cell>
          <cell r="M1221">
            <v>0</v>
          </cell>
          <cell r="N1221">
            <v>0</v>
          </cell>
          <cell r="O1221">
            <v>336947</v>
          </cell>
          <cell r="P1221">
            <v>173968</v>
          </cell>
          <cell r="Q1221">
            <v>0</v>
          </cell>
          <cell r="R1221">
            <v>0</v>
          </cell>
          <cell r="S1221">
            <v>0</v>
          </cell>
          <cell r="T1221">
            <v>0</v>
          </cell>
          <cell r="U1221">
            <v>127728</v>
          </cell>
          <cell r="V1221">
            <v>0</v>
          </cell>
          <cell r="W1221">
            <v>0</v>
          </cell>
          <cell r="X1221">
            <v>0</v>
          </cell>
          <cell r="Y1221">
            <v>0</v>
          </cell>
          <cell r="Z1221">
            <v>510915</v>
          </cell>
          <cell r="AA1221">
            <v>510915</v>
          </cell>
          <cell r="AB1221" t="str">
            <v>EMBV</v>
          </cell>
          <cell r="AC1221">
            <v>1101</v>
          </cell>
          <cell r="AD1221">
            <v>2</v>
          </cell>
          <cell r="AE1221">
            <v>34547</v>
          </cell>
        </row>
        <row r="1222">
          <cell r="A1222" t="str">
            <v>SML</v>
          </cell>
          <cell r="B1222">
            <v>7</v>
          </cell>
          <cell r="C1222" t="str">
            <v>DMCN</v>
          </cell>
          <cell r="D1222">
            <v>71</v>
          </cell>
          <cell r="E1222">
            <v>7</v>
          </cell>
          <cell r="F1222" t="str">
            <v xml:space="preserve">B </v>
          </cell>
          <cell r="G1222">
            <v>0</v>
          </cell>
          <cell r="H1222">
            <v>1</v>
          </cell>
          <cell r="I1222">
            <v>1100</v>
          </cell>
          <cell r="J1222">
            <v>0</v>
          </cell>
          <cell r="K1222">
            <v>0</v>
          </cell>
          <cell r="L1222">
            <v>0</v>
          </cell>
          <cell r="M1222">
            <v>0</v>
          </cell>
          <cell r="N1222">
            <v>0</v>
          </cell>
          <cell r="O1222">
            <v>19464</v>
          </cell>
          <cell r="P1222">
            <v>0</v>
          </cell>
          <cell r="Q1222">
            <v>0</v>
          </cell>
          <cell r="R1222">
            <v>0</v>
          </cell>
          <cell r="S1222">
            <v>0</v>
          </cell>
          <cell r="T1222">
            <v>0</v>
          </cell>
          <cell r="U1222">
            <v>4866</v>
          </cell>
          <cell r="V1222">
            <v>0</v>
          </cell>
          <cell r="W1222">
            <v>0</v>
          </cell>
          <cell r="X1222">
            <v>0</v>
          </cell>
          <cell r="Y1222">
            <v>0</v>
          </cell>
          <cell r="Z1222">
            <v>19464</v>
          </cell>
          <cell r="AA1222">
            <v>19464</v>
          </cell>
          <cell r="AB1222" t="str">
            <v>EMBV</v>
          </cell>
          <cell r="AC1222">
            <v>1101</v>
          </cell>
          <cell r="AD1222">
            <v>2</v>
          </cell>
          <cell r="AE1222">
            <v>1100</v>
          </cell>
        </row>
        <row r="1223">
          <cell r="A1223" t="str">
            <v>SML</v>
          </cell>
          <cell r="B1223">
            <v>7</v>
          </cell>
          <cell r="C1223" t="str">
            <v>DMCN</v>
          </cell>
          <cell r="D1223">
            <v>71</v>
          </cell>
          <cell r="E1223">
            <v>8</v>
          </cell>
          <cell r="F1223" t="str">
            <v>A4</v>
          </cell>
          <cell r="G1223">
            <v>20</v>
          </cell>
          <cell r="H1223">
            <v>1</v>
          </cell>
          <cell r="I1223">
            <v>247200</v>
          </cell>
          <cell r="J1223">
            <v>0</v>
          </cell>
          <cell r="K1223">
            <v>0</v>
          </cell>
          <cell r="L1223">
            <v>960</v>
          </cell>
          <cell r="M1223">
            <v>0</v>
          </cell>
          <cell r="N1223">
            <v>0</v>
          </cell>
          <cell r="O1223">
            <v>2836537</v>
          </cell>
          <cell r="P1223">
            <v>751360</v>
          </cell>
          <cell r="Q1223">
            <v>0</v>
          </cell>
          <cell r="R1223">
            <v>0</v>
          </cell>
          <cell r="S1223">
            <v>0</v>
          </cell>
          <cell r="T1223">
            <v>0</v>
          </cell>
          <cell r="U1223">
            <v>896974</v>
          </cell>
          <cell r="V1223">
            <v>0</v>
          </cell>
          <cell r="W1223">
            <v>0</v>
          </cell>
          <cell r="X1223">
            <v>0</v>
          </cell>
          <cell r="Y1223">
            <v>0</v>
          </cell>
          <cell r="Z1223">
            <v>3587897</v>
          </cell>
          <cell r="AA1223">
            <v>3587897</v>
          </cell>
          <cell r="AB1223" t="str">
            <v>EMBV</v>
          </cell>
          <cell r="AC1223">
            <v>1101</v>
          </cell>
          <cell r="AD1223">
            <v>2</v>
          </cell>
          <cell r="AE1223">
            <v>247200</v>
          </cell>
        </row>
        <row r="1224">
          <cell r="A1224" t="str">
            <v>SML</v>
          </cell>
          <cell r="B1224">
            <v>7</v>
          </cell>
          <cell r="C1224" t="str">
            <v>DMCN</v>
          </cell>
          <cell r="D1224">
            <v>71</v>
          </cell>
          <cell r="E1224">
            <v>8</v>
          </cell>
          <cell r="F1224" t="str">
            <v xml:space="preserve">B </v>
          </cell>
          <cell r="G1224">
            <v>0</v>
          </cell>
          <cell r="H1224">
            <v>6</v>
          </cell>
          <cell r="I1224">
            <v>18106</v>
          </cell>
          <cell r="J1224">
            <v>0</v>
          </cell>
          <cell r="K1224">
            <v>0</v>
          </cell>
          <cell r="L1224">
            <v>0</v>
          </cell>
          <cell r="M1224">
            <v>0</v>
          </cell>
          <cell r="N1224">
            <v>0</v>
          </cell>
          <cell r="O1224">
            <v>376943</v>
          </cell>
          <cell r="P1224">
            <v>0</v>
          </cell>
          <cell r="Q1224">
            <v>0</v>
          </cell>
          <cell r="R1224">
            <v>105</v>
          </cell>
          <cell r="S1224">
            <v>0</v>
          </cell>
          <cell r="T1224">
            <v>0</v>
          </cell>
          <cell r="U1224">
            <v>94236</v>
          </cell>
          <cell r="V1224">
            <v>0</v>
          </cell>
          <cell r="W1224">
            <v>0</v>
          </cell>
          <cell r="X1224">
            <v>0</v>
          </cell>
          <cell r="Y1224">
            <v>0</v>
          </cell>
          <cell r="Z1224">
            <v>376943</v>
          </cell>
          <cell r="AA1224">
            <v>377048</v>
          </cell>
          <cell r="AB1224" t="str">
            <v>EMBV</v>
          </cell>
          <cell r="AC1224">
            <v>1101</v>
          </cell>
          <cell r="AD1224">
            <v>2</v>
          </cell>
          <cell r="AE1224">
            <v>18076</v>
          </cell>
        </row>
        <row r="1225">
          <cell r="A1225" t="str">
            <v>SML</v>
          </cell>
          <cell r="B1225">
            <v>7</v>
          </cell>
          <cell r="C1225" t="str">
            <v>DMCN</v>
          </cell>
          <cell r="D1225">
            <v>72</v>
          </cell>
          <cell r="E1225">
            <v>1</v>
          </cell>
          <cell r="F1225" t="str">
            <v>A4</v>
          </cell>
          <cell r="G1225">
            <v>20</v>
          </cell>
          <cell r="H1225">
            <v>4</v>
          </cell>
          <cell r="I1225">
            <v>26486</v>
          </cell>
          <cell r="J1225">
            <v>0</v>
          </cell>
          <cell r="K1225">
            <v>0</v>
          </cell>
          <cell r="L1225">
            <v>119</v>
          </cell>
          <cell r="M1225">
            <v>0</v>
          </cell>
          <cell r="N1225">
            <v>0</v>
          </cell>
          <cell r="O1225">
            <v>303918</v>
          </cell>
          <cell r="P1225">
            <v>93138</v>
          </cell>
          <cell r="Q1225">
            <v>49719</v>
          </cell>
          <cell r="R1225">
            <v>3592</v>
          </cell>
          <cell r="S1225">
            <v>0</v>
          </cell>
          <cell r="T1225">
            <v>0</v>
          </cell>
          <cell r="U1225">
            <v>115411</v>
          </cell>
          <cell r="V1225">
            <v>0</v>
          </cell>
          <cell r="W1225">
            <v>14870</v>
          </cell>
          <cell r="X1225">
            <v>0</v>
          </cell>
          <cell r="Y1225">
            <v>259</v>
          </cell>
          <cell r="Z1225">
            <v>461645</v>
          </cell>
          <cell r="AA1225">
            <v>465496</v>
          </cell>
          <cell r="AB1225" t="str">
            <v>EMDL</v>
          </cell>
          <cell r="AC1225">
            <v>1101</v>
          </cell>
          <cell r="AD1225">
            <v>2</v>
          </cell>
          <cell r="AE1225">
            <v>26486</v>
          </cell>
        </row>
        <row r="1226">
          <cell r="A1226" t="str">
            <v>SML</v>
          </cell>
          <cell r="B1226">
            <v>7</v>
          </cell>
          <cell r="C1226" t="str">
            <v>DMCN</v>
          </cell>
          <cell r="D1226">
            <v>72</v>
          </cell>
          <cell r="E1226">
            <v>1</v>
          </cell>
          <cell r="F1226" t="str">
            <v xml:space="preserve">B </v>
          </cell>
          <cell r="G1226">
            <v>1</v>
          </cell>
          <cell r="H1226">
            <v>6167</v>
          </cell>
          <cell r="I1226">
            <v>152108</v>
          </cell>
          <cell r="J1226">
            <v>0</v>
          </cell>
          <cell r="K1226">
            <v>0</v>
          </cell>
          <cell r="L1226">
            <v>0</v>
          </cell>
          <cell r="M1226">
            <v>0</v>
          </cell>
          <cell r="N1226">
            <v>0</v>
          </cell>
          <cell r="O1226">
            <v>2461545</v>
          </cell>
          <cell r="P1226">
            <v>0</v>
          </cell>
          <cell r="Q1226">
            <v>0</v>
          </cell>
          <cell r="R1226">
            <v>71291</v>
          </cell>
          <cell r="S1226">
            <v>0</v>
          </cell>
          <cell r="T1226">
            <v>2116664</v>
          </cell>
          <cell r="U1226">
            <v>0</v>
          </cell>
          <cell r="V1226">
            <v>0</v>
          </cell>
          <cell r="W1226">
            <v>0</v>
          </cell>
          <cell r="X1226">
            <v>0</v>
          </cell>
          <cell r="Y1226">
            <v>0</v>
          </cell>
          <cell r="Z1226">
            <v>2461545</v>
          </cell>
          <cell r="AA1226">
            <v>4649500</v>
          </cell>
          <cell r="AB1226" t="str">
            <v>EMDL</v>
          </cell>
          <cell r="AC1226">
            <v>1101</v>
          </cell>
          <cell r="AD1226">
            <v>2</v>
          </cell>
          <cell r="AE1226">
            <v>74375</v>
          </cell>
        </row>
        <row r="1227">
          <cell r="A1227" t="str">
            <v>SML</v>
          </cell>
          <cell r="B1227">
            <v>7</v>
          </cell>
          <cell r="C1227" t="str">
            <v>DMCN</v>
          </cell>
          <cell r="D1227">
            <v>72</v>
          </cell>
          <cell r="E1227">
            <v>1</v>
          </cell>
          <cell r="F1227" t="str">
            <v xml:space="preserve">B </v>
          </cell>
          <cell r="G1227">
            <v>2</v>
          </cell>
          <cell r="H1227">
            <v>3132</v>
          </cell>
          <cell r="I1227">
            <v>129352</v>
          </cell>
          <cell r="J1227">
            <v>0</v>
          </cell>
          <cell r="K1227">
            <v>0</v>
          </cell>
          <cell r="L1227">
            <v>0</v>
          </cell>
          <cell r="M1227">
            <v>0</v>
          </cell>
          <cell r="N1227">
            <v>0</v>
          </cell>
          <cell r="O1227">
            <v>2505996</v>
          </cell>
          <cell r="P1227">
            <v>0</v>
          </cell>
          <cell r="Q1227">
            <v>0</v>
          </cell>
          <cell r="R1227">
            <v>52230</v>
          </cell>
          <cell r="S1227">
            <v>0</v>
          </cell>
          <cell r="T1227">
            <v>264467</v>
          </cell>
          <cell r="U1227">
            <v>425909</v>
          </cell>
          <cell r="V1227">
            <v>0</v>
          </cell>
          <cell r="W1227">
            <v>0</v>
          </cell>
          <cell r="X1227">
            <v>0</v>
          </cell>
          <cell r="Y1227">
            <v>0</v>
          </cell>
          <cell r="Z1227">
            <v>2505996</v>
          </cell>
          <cell r="AA1227">
            <v>2822693</v>
          </cell>
          <cell r="AB1227" t="str">
            <v>EMDL</v>
          </cell>
          <cell r="AC1227">
            <v>1101</v>
          </cell>
          <cell r="AD1227">
            <v>2</v>
          </cell>
          <cell r="AE1227">
            <v>129021</v>
          </cell>
        </row>
        <row r="1228">
          <cell r="A1228" t="str">
            <v>SML</v>
          </cell>
          <cell r="B1228">
            <v>7</v>
          </cell>
          <cell r="C1228" t="str">
            <v>DMCN</v>
          </cell>
          <cell r="D1228">
            <v>72</v>
          </cell>
          <cell r="E1228">
            <v>1</v>
          </cell>
          <cell r="F1228" t="str">
            <v xml:space="preserve">B </v>
          </cell>
          <cell r="G1228">
            <v>3</v>
          </cell>
          <cell r="H1228">
            <v>13464</v>
          </cell>
          <cell r="I1228">
            <v>1046965</v>
          </cell>
          <cell r="J1228">
            <v>0</v>
          </cell>
          <cell r="K1228">
            <v>0</v>
          </cell>
          <cell r="L1228">
            <v>0</v>
          </cell>
          <cell r="M1228">
            <v>0</v>
          </cell>
          <cell r="N1228">
            <v>0</v>
          </cell>
          <cell r="O1228">
            <v>20295325</v>
          </cell>
          <cell r="P1228">
            <v>0</v>
          </cell>
          <cell r="Q1228">
            <v>0</v>
          </cell>
          <cell r="R1228">
            <v>229986</v>
          </cell>
          <cell r="S1228">
            <v>0</v>
          </cell>
          <cell r="T1228">
            <v>1081729</v>
          </cell>
          <cell r="U1228">
            <v>3450290</v>
          </cell>
          <cell r="V1228">
            <v>0</v>
          </cell>
          <cell r="W1228">
            <v>0</v>
          </cell>
          <cell r="X1228">
            <v>0</v>
          </cell>
          <cell r="Y1228">
            <v>2046877</v>
          </cell>
          <cell r="Z1228">
            <v>20295325</v>
          </cell>
          <cell r="AA1228">
            <v>23653917</v>
          </cell>
          <cell r="AB1228" t="str">
            <v>EMDL</v>
          </cell>
          <cell r="AC1228">
            <v>1101</v>
          </cell>
          <cell r="AD1228">
            <v>2</v>
          </cell>
          <cell r="AE1228">
            <v>1030290</v>
          </cell>
        </row>
        <row r="1229">
          <cell r="A1229" t="str">
            <v>SML</v>
          </cell>
          <cell r="B1229">
            <v>7</v>
          </cell>
          <cell r="C1229" t="str">
            <v>DMCN</v>
          </cell>
          <cell r="D1229">
            <v>72</v>
          </cell>
          <cell r="E1229">
            <v>1</v>
          </cell>
          <cell r="F1229" t="str">
            <v xml:space="preserve">B </v>
          </cell>
          <cell r="G1229">
            <v>4</v>
          </cell>
          <cell r="H1229">
            <v>11302</v>
          </cell>
          <cell r="I1229">
            <v>1398983</v>
          </cell>
          <cell r="J1229">
            <v>0</v>
          </cell>
          <cell r="K1229">
            <v>0</v>
          </cell>
          <cell r="L1229">
            <v>0</v>
          </cell>
          <cell r="M1229">
            <v>0</v>
          </cell>
          <cell r="N1229">
            <v>0</v>
          </cell>
          <cell r="O1229">
            <v>27116481</v>
          </cell>
          <cell r="P1229">
            <v>0</v>
          </cell>
          <cell r="Q1229">
            <v>0</v>
          </cell>
          <cell r="R1229">
            <v>344655</v>
          </cell>
          <cell r="S1229">
            <v>0</v>
          </cell>
          <cell r="T1229">
            <v>1134865</v>
          </cell>
          <cell r="U1229">
            <v>4609788</v>
          </cell>
          <cell r="V1229">
            <v>0</v>
          </cell>
          <cell r="W1229">
            <v>0</v>
          </cell>
          <cell r="X1229">
            <v>0</v>
          </cell>
          <cell r="Y1229">
            <v>2632217</v>
          </cell>
          <cell r="Z1229">
            <v>27116481</v>
          </cell>
          <cell r="AA1229">
            <v>31228218</v>
          </cell>
          <cell r="AB1229" t="str">
            <v>EMDL</v>
          </cell>
          <cell r="AC1229">
            <v>1101</v>
          </cell>
          <cell r="AD1229">
            <v>2</v>
          </cell>
          <cell r="AE1229">
            <v>1398983</v>
          </cell>
        </row>
        <row r="1230">
          <cell r="A1230" t="str">
            <v>SML</v>
          </cell>
          <cell r="B1230">
            <v>7</v>
          </cell>
          <cell r="C1230" t="str">
            <v>DMCN</v>
          </cell>
          <cell r="D1230">
            <v>72</v>
          </cell>
          <cell r="E1230">
            <v>1</v>
          </cell>
          <cell r="F1230" t="str">
            <v xml:space="preserve">B </v>
          </cell>
          <cell r="G1230">
            <v>5</v>
          </cell>
          <cell r="H1230">
            <v>7328</v>
          </cell>
          <cell r="I1230">
            <v>1272585</v>
          </cell>
          <cell r="J1230">
            <v>0</v>
          </cell>
          <cell r="K1230">
            <v>0</v>
          </cell>
          <cell r="L1230">
            <v>0</v>
          </cell>
          <cell r="M1230">
            <v>0</v>
          </cell>
          <cell r="N1230">
            <v>0</v>
          </cell>
          <cell r="O1230">
            <v>24672330</v>
          </cell>
          <cell r="P1230">
            <v>0</v>
          </cell>
          <cell r="Q1230">
            <v>1900</v>
          </cell>
          <cell r="R1230">
            <v>256267</v>
          </cell>
          <cell r="S1230">
            <v>282</v>
          </cell>
          <cell r="T1230">
            <v>845747</v>
          </cell>
          <cell r="U1230">
            <v>4194772</v>
          </cell>
          <cell r="V1230">
            <v>0</v>
          </cell>
          <cell r="W1230">
            <v>0</v>
          </cell>
          <cell r="X1230">
            <v>0</v>
          </cell>
          <cell r="Y1230">
            <v>1709141</v>
          </cell>
          <cell r="Z1230">
            <v>24674230</v>
          </cell>
          <cell r="AA1230">
            <v>27485667</v>
          </cell>
          <cell r="AB1230" t="str">
            <v>EMDL</v>
          </cell>
          <cell r="AC1230">
            <v>1101</v>
          </cell>
          <cell r="AD1230">
            <v>2</v>
          </cell>
          <cell r="AE1230">
            <v>1272585</v>
          </cell>
        </row>
        <row r="1231">
          <cell r="A1231" t="str">
            <v>SML</v>
          </cell>
          <cell r="B1231">
            <v>7</v>
          </cell>
          <cell r="C1231" t="str">
            <v>DMCN</v>
          </cell>
          <cell r="D1231">
            <v>72</v>
          </cell>
          <cell r="E1231">
            <v>1</v>
          </cell>
          <cell r="F1231" t="str">
            <v xml:space="preserve">B </v>
          </cell>
          <cell r="G1231">
            <v>6</v>
          </cell>
          <cell r="H1231">
            <v>7801</v>
          </cell>
          <cell r="I1231">
            <v>1901005</v>
          </cell>
          <cell r="J1231">
            <v>0</v>
          </cell>
          <cell r="K1231">
            <v>0</v>
          </cell>
          <cell r="L1231">
            <v>0</v>
          </cell>
          <cell r="M1231">
            <v>0</v>
          </cell>
          <cell r="N1231">
            <v>0</v>
          </cell>
          <cell r="O1231">
            <v>36853778</v>
          </cell>
          <cell r="P1231">
            <v>0</v>
          </cell>
          <cell r="Q1231">
            <v>3593</v>
          </cell>
          <cell r="R1231">
            <v>392738</v>
          </cell>
          <cell r="S1231">
            <v>166</v>
          </cell>
          <cell r="T1231">
            <v>896958</v>
          </cell>
          <cell r="U1231">
            <v>6267584</v>
          </cell>
          <cell r="V1231">
            <v>0</v>
          </cell>
          <cell r="W1231">
            <v>0</v>
          </cell>
          <cell r="X1231">
            <v>0</v>
          </cell>
          <cell r="Y1231">
            <v>1842008</v>
          </cell>
          <cell r="Z1231">
            <v>36857371</v>
          </cell>
          <cell r="AA1231">
            <v>39989241</v>
          </cell>
          <cell r="AB1231" t="str">
            <v>EMDL</v>
          </cell>
          <cell r="AC1231">
            <v>1101</v>
          </cell>
          <cell r="AD1231">
            <v>2</v>
          </cell>
          <cell r="AE1231">
            <v>1901005</v>
          </cell>
        </row>
        <row r="1232">
          <cell r="A1232" t="str">
            <v>SML</v>
          </cell>
          <cell r="B1232">
            <v>7</v>
          </cell>
          <cell r="C1232" t="str">
            <v>DMCN</v>
          </cell>
          <cell r="D1232">
            <v>72</v>
          </cell>
          <cell r="E1232">
            <v>1</v>
          </cell>
          <cell r="F1232" t="str">
            <v xml:space="preserve">B </v>
          </cell>
          <cell r="G1232">
            <v>7</v>
          </cell>
          <cell r="H1232">
            <v>3403</v>
          </cell>
          <cell r="I1232">
            <v>1165755</v>
          </cell>
          <cell r="J1232">
            <v>0</v>
          </cell>
          <cell r="K1232">
            <v>0</v>
          </cell>
          <cell r="L1232">
            <v>0</v>
          </cell>
          <cell r="M1232">
            <v>0</v>
          </cell>
          <cell r="N1232">
            <v>0</v>
          </cell>
          <cell r="O1232">
            <v>23447330</v>
          </cell>
          <cell r="P1232">
            <v>0</v>
          </cell>
          <cell r="Q1232">
            <v>13526</v>
          </cell>
          <cell r="R1232">
            <v>190527</v>
          </cell>
          <cell r="S1232">
            <v>0</v>
          </cell>
          <cell r="T1232">
            <v>416098</v>
          </cell>
          <cell r="U1232">
            <v>4693259</v>
          </cell>
          <cell r="V1232">
            <v>0</v>
          </cell>
          <cell r="W1232">
            <v>0</v>
          </cell>
          <cell r="X1232">
            <v>0</v>
          </cell>
          <cell r="Y1232">
            <v>803936</v>
          </cell>
          <cell r="Z1232">
            <v>23460856</v>
          </cell>
          <cell r="AA1232">
            <v>24871417</v>
          </cell>
          <cell r="AB1232" t="str">
            <v>EMDL</v>
          </cell>
          <cell r="AC1232">
            <v>1101</v>
          </cell>
          <cell r="AD1232">
            <v>2</v>
          </cell>
          <cell r="AE1232">
            <v>1165755</v>
          </cell>
        </row>
        <row r="1233">
          <cell r="A1233" t="str">
            <v>SML</v>
          </cell>
          <cell r="B1233">
            <v>7</v>
          </cell>
          <cell r="C1233" t="str">
            <v>DMCN</v>
          </cell>
          <cell r="D1233">
            <v>72</v>
          </cell>
          <cell r="E1233">
            <v>1</v>
          </cell>
          <cell r="F1233" t="str">
            <v xml:space="preserve">B </v>
          </cell>
          <cell r="G1233">
            <v>8</v>
          </cell>
          <cell r="H1233">
            <v>1840</v>
          </cell>
          <cell r="I1233">
            <v>812623</v>
          </cell>
          <cell r="J1233">
            <v>0</v>
          </cell>
          <cell r="K1233">
            <v>0</v>
          </cell>
          <cell r="L1233">
            <v>0</v>
          </cell>
          <cell r="M1233">
            <v>0</v>
          </cell>
          <cell r="N1233">
            <v>0</v>
          </cell>
          <cell r="O1233">
            <v>16343364</v>
          </cell>
          <cell r="P1233">
            <v>0</v>
          </cell>
          <cell r="Q1233">
            <v>13507</v>
          </cell>
          <cell r="R1233">
            <v>173498</v>
          </cell>
          <cell r="S1233">
            <v>0</v>
          </cell>
          <cell r="T1233">
            <v>309249</v>
          </cell>
          <cell r="U1233">
            <v>3271861</v>
          </cell>
          <cell r="V1233">
            <v>0</v>
          </cell>
          <cell r="W1233">
            <v>0</v>
          </cell>
          <cell r="X1233">
            <v>0</v>
          </cell>
          <cell r="Y1233">
            <v>423724</v>
          </cell>
          <cell r="Z1233">
            <v>16356871</v>
          </cell>
          <cell r="AA1233">
            <v>17263342</v>
          </cell>
          <cell r="AB1233" t="str">
            <v>EMDL</v>
          </cell>
          <cell r="AC1233">
            <v>1101</v>
          </cell>
          <cell r="AD1233">
            <v>2</v>
          </cell>
          <cell r="AE1233">
            <v>812623</v>
          </cell>
        </row>
        <row r="1234">
          <cell r="A1234" t="str">
            <v>SML</v>
          </cell>
          <cell r="B1234">
            <v>7</v>
          </cell>
          <cell r="C1234" t="str">
            <v>DMCN</v>
          </cell>
          <cell r="D1234">
            <v>72</v>
          </cell>
          <cell r="E1234">
            <v>1</v>
          </cell>
          <cell r="F1234" t="str">
            <v xml:space="preserve">B </v>
          </cell>
          <cell r="G1234">
            <v>9</v>
          </cell>
          <cell r="H1234">
            <v>1917</v>
          </cell>
          <cell r="I1234">
            <v>1218073</v>
          </cell>
          <cell r="J1234">
            <v>0</v>
          </cell>
          <cell r="K1234">
            <v>0</v>
          </cell>
          <cell r="L1234">
            <v>0</v>
          </cell>
          <cell r="M1234">
            <v>0</v>
          </cell>
          <cell r="N1234">
            <v>0</v>
          </cell>
          <cell r="O1234">
            <v>26081901</v>
          </cell>
          <cell r="P1234">
            <v>0</v>
          </cell>
          <cell r="Q1234">
            <v>95204</v>
          </cell>
          <cell r="R1234">
            <v>183133</v>
          </cell>
          <cell r="S1234">
            <v>0</v>
          </cell>
          <cell r="T1234">
            <v>355976</v>
          </cell>
          <cell r="U1234">
            <v>6545024</v>
          </cell>
          <cell r="V1234">
            <v>0</v>
          </cell>
          <cell r="W1234">
            <v>0</v>
          </cell>
          <cell r="X1234">
            <v>0</v>
          </cell>
          <cell r="Y1234">
            <v>441595</v>
          </cell>
          <cell r="Z1234">
            <v>26177105</v>
          </cell>
          <cell r="AA1234">
            <v>27157809</v>
          </cell>
          <cell r="AB1234" t="str">
            <v>EMDL</v>
          </cell>
          <cell r="AC1234">
            <v>1101</v>
          </cell>
          <cell r="AD1234">
            <v>2</v>
          </cell>
          <cell r="AE1234">
            <v>1218073</v>
          </cell>
        </row>
        <row r="1235">
          <cell r="A1235" t="str">
            <v>SML</v>
          </cell>
          <cell r="B1235">
            <v>7</v>
          </cell>
          <cell r="C1235" t="str">
            <v>DMCN</v>
          </cell>
          <cell r="D1235">
            <v>72</v>
          </cell>
          <cell r="E1235">
            <v>1</v>
          </cell>
          <cell r="F1235" t="str">
            <v xml:space="preserve">B </v>
          </cell>
          <cell r="G1235">
            <v>10</v>
          </cell>
          <cell r="H1235">
            <v>321</v>
          </cell>
          <cell r="I1235">
            <v>556956</v>
          </cell>
          <cell r="J1235">
            <v>0</v>
          </cell>
          <cell r="K1235">
            <v>0</v>
          </cell>
          <cell r="L1235">
            <v>0</v>
          </cell>
          <cell r="M1235">
            <v>0</v>
          </cell>
          <cell r="N1235">
            <v>0</v>
          </cell>
          <cell r="O1235">
            <v>11760147</v>
          </cell>
          <cell r="P1235">
            <v>0</v>
          </cell>
          <cell r="Q1235">
            <v>97180</v>
          </cell>
          <cell r="R1235">
            <v>71701</v>
          </cell>
          <cell r="S1235">
            <v>0</v>
          </cell>
          <cell r="T1235">
            <v>239959</v>
          </cell>
          <cell r="U1235">
            <v>2947678</v>
          </cell>
          <cell r="V1235">
            <v>0</v>
          </cell>
          <cell r="W1235">
            <v>0</v>
          </cell>
          <cell r="X1235">
            <v>0</v>
          </cell>
          <cell r="Y1235">
            <v>36001</v>
          </cell>
          <cell r="Z1235">
            <v>11857327</v>
          </cell>
          <cell r="AA1235">
            <v>12204988</v>
          </cell>
          <cell r="AB1235" t="str">
            <v>EMDL</v>
          </cell>
          <cell r="AC1235">
            <v>1101</v>
          </cell>
          <cell r="AD1235">
            <v>2</v>
          </cell>
          <cell r="AE1235">
            <v>556956</v>
          </cell>
        </row>
        <row r="1236">
          <cell r="A1236" t="str">
            <v>SML</v>
          </cell>
          <cell r="B1236">
            <v>7</v>
          </cell>
          <cell r="C1236" t="str">
            <v>DMCN</v>
          </cell>
          <cell r="D1236">
            <v>72</v>
          </cell>
          <cell r="E1236">
            <v>1</v>
          </cell>
          <cell r="F1236" t="str">
            <v xml:space="preserve">B </v>
          </cell>
          <cell r="G1236">
            <v>11</v>
          </cell>
          <cell r="H1236">
            <v>3290</v>
          </cell>
          <cell r="I1236">
            <v>85744</v>
          </cell>
          <cell r="J1236">
            <v>0</v>
          </cell>
          <cell r="K1236">
            <v>0</v>
          </cell>
          <cell r="L1236">
            <v>0</v>
          </cell>
          <cell r="M1236">
            <v>0</v>
          </cell>
          <cell r="N1236">
            <v>0</v>
          </cell>
          <cell r="O1236">
            <v>484103</v>
          </cell>
          <cell r="P1236">
            <v>0</v>
          </cell>
          <cell r="Q1236">
            <v>0</v>
          </cell>
          <cell r="R1236">
            <v>27706</v>
          </cell>
          <cell r="S1236">
            <v>22</v>
          </cell>
          <cell r="T1236">
            <v>234836</v>
          </cell>
          <cell r="U1236">
            <v>0</v>
          </cell>
          <cell r="V1236">
            <v>0</v>
          </cell>
          <cell r="W1236">
            <v>0</v>
          </cell>
          <cell r="X1236">
            <v>0</v>
          </cell>
          <cell r="Y1236">
            <v>0</v>
          </cell>
          <cell r="Z1236">
            <v>484103</v>
          </cell>
          <cell r="AA1236">
            <v>746667</v>
          </cell>
          <cell r="AB1236" t="str">
            <v>EMDL</v>
          </cell>
          <cell r="AC1236">
            <v>1101</v>
          </cell>
          <cell r="AD1236">
            <v>2</v>
          </cell>
          <cell r="AE1236">
            <v>52051</v>
          </cell>
        </row>
        <row r="1237">
          <cell r="A1237" t="str">
            <v>SML</v>
          </cell>
          <cell r="B1237">
            <v>7</v>
          </cell>
          <cell r="C1237" t="str">
            <v>DMCN</v>
          </cell>
          <cell r="D1237">
            <v>72</v>
          </cell>
          <cell r="E1237">
            <v>1</v>
          </cell>
          <cell r="F1237" t="str">
            <v xml:space="preserve">B </v>
          </cell>
          <cell r="G1237">
            <v>12</v>
          </cell>
          <cell r="H1237">
            <v>4792</v>
          </cell>
          <cell r="I1237">
            <v>313287</v>
          </cell>
          <cell r="J1237">
            <v>0</v>
          </cell>
          <cell r="K1237">
            <v>0</v>
          </cell>
          <cell r="L1237">
            <v>0</v>
          </cell>
          <cell r="M1237">
            <v>0</v>
          </cell>
          <cell r="N1237">
            <v>0</v>
          </cell>
          <cell r="O1237">
            <v>3072258</v>
          </cell>
          <cell r="P1237">
            <v>0</v>
          </cell>
          <cell r="Q1237">
            <v>0</v>
          </cell>
          <cell r="R1237">
            <v>80155</v>
          </cell>
          <cell r="S1237">
            <v>8</v>
          </cell>
          <cell r="T1237">
            <v>156658</v>
          </cell>
          <cell r="U1237">
            <v>522443</v>
          </cell>
          <cell r="V1237">
            <v>0</v>
          </cell>
          <cell r="W1237">
            <v>0</v>
          </cell>
          <cell r="X1237">
            <v>0</v>
          </cell>
          <cell r="Y1237">
            <v>481481</v>
          </cell>
          <cell r="Z1237">
            <v>3072258</v>
          </cell>
          <cell r="AA1237">
            <v>3790560</v>
          </cell>
          <cell r="AB1237" t="str">
            <v>EMDL</v>
          </cell>
          <cell r="AC1237">
            <v>1101</v>
          </cell>
          <cell r="AD1237">
            <v>2</v>
          </cell>
          <cell r="AE1237">
            <v>313287</v>
          </cell>
        </row>
        <row r="1238">
          <cell r="A1238" t="str">
            <v>SML</v>
          </cell>
          <cell r="B1238">
            <v>7</v>
          </cell>
          <cell r="C1238" t="str">
            <v>DMCN</v>
          </cell>
          <cell r="D1238">
            <v>72</v>
          </cell>
          <cell r="E1238">
            <v>1</v>
          </cell>
          <cell r="F1238" t="str">
            <v xml:space="preserve">B </v>
          </cell>
          <cell r="G1238">
            <v>13</v>
          </cell>
          <cell r="H1238">
            <v>1202</v>
          </cell>
          <cell r="I1238">
            <v>140676</v>
          </cell>
          <cell r="J1238">
            <v>0</v>
          </cell>
          <cell r="K1238">
            <v>0</v>
          </cell>
          <cell r="L1238">
            <v>0</v>
          </cell>
          <cell r="M1238">
            <v>0</v>
          </cell>
          <cell r="N1238">
            <v>0</v>
          </cell>
          <cell r="O1238">
            <v>1921703</v>
          </cell>
          <cell r="P1238">
            <v>0</v>
          </cell>
          <cell r="Q1238">
            <v>0</v>
          </cell>
          <cell r="R1238">
            <v>43297</v>
          </cell>
          <cell r="S1238">
            <v>0</v>
          </cell>
          <cell r="T1238">
            <v>75433</v>
          </cell>
          <cell r="U1238">
            <v>326716</v>
          </cell>
          <cell r="V1238">
            <v>0</v>
          </cell>
          <cell r="W1238">
            <v>0</v>
          </cell>
          <cell r="X1238">
            <v>0</v>
          </cell>
          <cell r="Y1238">
            <v>285936</v>
          </cell>
          <cell r="Z1238">
            <v>1921703</v>
          </cell>
          <cell r="AA1238">
            <v>2326369</v>
          </cell>
          <cell r="AB1238" t="str">
            <v>EMDL</v>
          </cell>
          <cell r="AC1238">
            <v>1101</v>
          </cell>
          <cell r="AD1238">
            <v>2</v>
          </cell>
          <cell r="AE1238">
            <v>140676</v>
          </cell>
        </row>
        <row r="1239">
          <cell r="A1239" t="str">
            <v>SML</v>
          </cell>
          <cell r="B1239">
            <v>7</v>
          </cell>
          <cell r="C1239" t="str">
            <v>DMCN</v>
          </cell>
          <cell r="D1239">
            <v>72</v>
          </cell>
          <cell r="E1239">
            <v>1</v>
          </cell>
          <cell r="F1239" t="str">
            <v xml:space="preserve">B </v>
          </cell>
          <cell r="G1239">
            <v>14</v>
          </cell>
          <cell r="H1239">
            <v>141</v>
          </cell>
          <cell r="I1239">
            <v>21131</v>
          </cell>
          <cell r="J1239">
            <v>0</v>
          </cell>
          <cell r="K1239">
            <v>0</v>
          </cell>
          <cell r="L1239">
            <v>0</v>
          </cell>
          <cell r="M1239">
            <v>0</v>
          </cell>
          <cell r="N1239">
            <v>0</v>
          </cell>
          <cell r="O1239">
            <v>272719</v>
          </cell>
          <cell r="P1239">
            <v>0</v>
          </cell>
          <cell r="Q1239">
            <v>0</v>
          </cell>
          <cell r="R1239">
            <v>4774</v>
          </cell>
          <cell r="S1239">
            <v>0</v>
          </cell>
          <cell r="T1239">
            <v>17358</v>
          </cell>
          <cell r="U1239">
            <v>46372</v>
          </cell>
          <cell r="V1239">
            <v>0</v>
          </cell>
          <cell r="W1239">
            <v>0</v>
          </cell>
          <cell r="X1239">
            <v>0</v>
          </cell>
          <cell r="Y1239">
            <v>34188</v>
          </cell>
          <cell r="Z1239">
            <v>272719</v>
          </cell>
          <cell r="AA1239">
            <v>329039</v>
          </cell>
          <cell r="AB1239" t="str">
            <v>EMDL</v>
          </cell>
          <cell r="AC1239">
            <v>1101</v>
          </cell>
          <cell r="AD1239">
            <v>2</v>
          </cell>
          <cell r="AE1239">
            <v>21131</v>
          </cell>
        </row>
        <row r="1240">
          <cell r="A1240" t="str">
            <v>SML</v>
          </cell>
          <cell r="B1240">
            <v>7</v>
          </cell>
          <cell r="C1240" t="str">
            <v>DMCN</v>
          </cell>
          <cell r="D1240">
            <v>72</v>
          </cell>
          <cell r="E1240">
            <v>1</v>
          </cell>
          <cell r="F1240" t="str">
            <v xml:space="preserve">B </v>
          </cell>
          <cell r="G1240">
            <v>15</v>
          </cell>
          <cell r="H1240">
            <v>250</v>
          </cell>
          <cell r="I1240">
            <v>69997</v>
          </cell>
          <cell r="J1240">
            <v>0</v>
          </cell>
          <cell r="K1240">
            <v>0</v>
          </cell>
          <cell r="L1240">
            <v>0</v>
          </cell>
          <cell r="M1240">
            <v>0</v>
          </cell>
          <cell r="N1240">
            <v>0</v>
          </cell>
          <cell r="O1240">
            <v>1180286</v>
          </cell>
          <cell r="P1240">
            <v>0</v>
          </cell>
          <cell r="Q1240">
            <v>0</v>
          </cell>
          <cell r="R1240">
            <v>15183</v>
          </cell>
          <cell r="S1240">
            <v>0</v>
          </cell>
          <cell r="T1240">
            <v>22592</v>
          </cell>
          <cell r="U1240">
            <v>239918</v>
          </cell>
          <cell r="V1240">
            <v>0</v>
          </cell>
          <cell r="W1240">
            <v>0</v>
          </cell>
          <cell r="X1240">
            <v>0</v>
          </cell>
          <cell r="Y1240">
            <v>55167</v>
          </cell>
          <cell r="Z1240">
            <v>1180286</v>
          </cell>
          <cell r="AA1240">
            <v>1273228</v>
          </cell>
          <cell r="AB1240" t="str">
            <v>EMDL</v>
          </cell>
          <cell r="AC1240">
            <v>1101</v>
          </cell>
          <cell r="AD1240">
            <v>2</v>
          </cell>
          <cell r="AE1240">
            <v>69997</v>
          </cell>
        </row>
        <row r="1241">
          <cell r="A1241" t="str">
            <v>SML</v>
          </cell>
          <cell r="B1241">
            <v>7</v>
          </cell>
          <cell r="C1241" t="str">
            <v>DMCN</v>
          </cell>
          <cell r="D1241">
            <v>72</v>
          </cell>
          <cell r="E1241">
            <v>2</v>
          </cell>
          <cell r="F1241" t="str">
            <v>A3</v>
          </cell>
          <cell r="G1241">
            <v>26</v>
          </cell>
          <cell r="H1241">
            <v>1</v>
          </cell>
          <cell r="I1241">
            <v>3472301</v>
          </cell>
          <cell r="J1241">
            <v>296712</v>
          </cell>
          <cell r="K1241">
            <v>3175589</v>
          </cell>
          <cell r="L1241">
            <v>12000</v>
          </cell>
          <cell r="M1241">
            <v>6000</v>
          </cell>
          <cell r="N1241">
            <v>6000</v>
          </cell>
          <cell r="O1241">
            <v>20123550</v>
          </cell>
          <cell r="P1241">
            <v>13064000</v>
          </cell>
          <cell r="Q1241">
            <v>0</v>
          </cell>
          <cell r="R1241">
            <v>0</v>
          </cell>
          <cell r="S1241">
            <v>0</v>
          </cell>
          <cell r="T1241">
            <v>3703</v>
          </cell>
          <cell r="U1241">
            <v>8296888</v>
          </cell>
          <cell r="V1241">
            <v>0</v>
          </cell>
          <cell r="W1241">
            <v>0</v>
          </cell>
          <cell r="X1241">
            <v>0</v>
          </cell>
          <cell r="Y1241">
            <v>0</v>
          </cell>
          <cell r="Z1241">
            <v>33187550</v>
          </cell>
          <cell r="AA1241">
            <v>33191253</v>
          </cell>
          <cell r="AB1241" t="str">
            <v>EMDL</v>
          </cell>
          <cell r="AC1241">
            <v>1101</v>
          </cell>
          <cell r="AD1241">
            <v>2</v>
          </cell>
          <cell r="AE1241">
            <v>3472301</v>
          </cell>
        </row>
        <row r="1242">
          <cell r="A1242" t="str">
            <v>SML</v>
          </cell>
          <cell r="B1242">
            <v>7</v>
          </cell>
          <cell r="C1242" t="str">
            <v>DMCN</v>
          </cell>
          <cell r="D1242">
            <v>72</v>
          </cell>
          <cell r="E1242">
            <v>2</v>
          </cell>
          <cell r="F1242" t="str">
            <v>A4</v>
          </cell>
          <cell r="G1242">
            <v>22</v>
          </cell>
          <cell r="H1242">
            <v>4</v>
          </cell>
          <cell r="I1242">
            <v>608275</v>
          </cell>
          <cell r="J1242">
            <v>30562</v>
          </cell>
          <cell r="K1242">
            <v>577713</v>
          </cell>
          <cell r="L1242">
            <v>3913</v>
          </cell>
          <cell r="M1242">
            <v>2503</v>
          </cell>
          <cell r="N1242">
            <v>1490</v>
          </cell>
          <cell r="O1242">
            <v>3810875</v>
          </cell>
          <cell r="P1242">
            <v>4888608</v>
          </cell>
          <cell r="Q1242">
            <v>13007</v>
          </cell>
          <cell r="R1242">
            <v>0</v>
          </cell>
          <cell r="S1242">
            <v>0</v>
          </cell>
          <cell r="T1242">
            <v>0</v>
          </cell>
          <cell r="U1242">
            <v>2178123</v>
          </cell>
          <cell r="V1242">
            <v>0</v>
          </cell>
          <cell r="W1242">
            <v>0</v>
          </cell>
          <cell r="X1242">
            <v>0</v>
          </cell>
          <cell r="Y1242">
            <v>2076</v>
          </cell>
          <cell r="Z1242">
            <v>8712490</v>
          </cell>
          <cell r="AA1242">
            <v>8714566</v>
          </cell>
          <cell r="AB1242" t="str">
            <v>EMDL</v>
          </cell>
          <cell r="AC1242">
            <v>1101</v>
          </cell>
          <cell r="AD1242">
            <v>2</v>
          </cell>
          <cell r="AE1242">
            <v>608275</v>
          </cell>
        </row>
        <row r="1243">
          <cell r="A1243" t="str">
            <v>SML</v>
          </cell>
          <cell r="B1243">
            <v>7</v>
          </cell>
          <cell r="C1243" t="str">
            <v>DMCN</v>
          </cell>
          <cell r="D1243">
            <v>72</v>
          </cell>
          <cell r="E1243">
            <v>2</v>
          </cell>
          <cell r="F1243" t="str">
            <v>A4</v>
          </cell>
          <cell r="G1243">
            <v>21</v>
          </cell>
          <cell r="H1243">
            <v>1</v>
          </cell>
          <cell r="I1243">
            <v>143866</v>
          </cell>
          <cell r="J1243">
            <v>4343</v>
          </cell>
          <cell r="K1243">
            <v>139523</v>
          </cell>
          <cell r="L1243">
            <v>270</v>
          </cell>
          <cell r="M1243">
            <v>270</v>
          </cell>
          <cell r="N1243">
            <v>0</v>
          </cell>
          <cell r="O1243">
            <v>1167920</v>
          </cell>
          <cell r="P1243">
            <v>186480</v>
          </cell>
          <cell r="Q1243">
            <v>0</v>
          </cell>
          <cell r="R1243">
            <v>0</v>
          </cell>
          <cell r="S1243">
            <v>0</v>
          </cell>
          <cell r="T1243">
            <v>0</v>
          </cell>
          <cell r="U1243">
            <v>338600</v>
          </cell>
          <cell r="V1243">
            <v>0</v>
          </cell>
          <cell r="W1243">
            <v>0</v>
          </cell>
          <cell r="X1243">
            <v>0</v>
          </cell>
          <cell r="Y1243">
            <v>519</v>
          </cell>
          <cell r="Z1243">
            <v>1354400</v>
          </cell>
          <cell r="AA1243">
            <v>1354919</v>
          </cell>
          <cell r="AB1243" t="str">
            <v>EMDL</v>
          </cell>
          <cell r="AC1243">
            <v>1101</v>
          </cell>
          <cell r="AD1243">
            <v>2</v>
          </cell>
          <cell r="AE1243">
            <v>143866</v>
          </cell>
        </row>
        <row r="1244">
          <cell r="A1244" t="str">
            <v>SML</v>
          </cell>
          <cell r="B1244">
            <v>7</v>
          </cell>
          <cell r="C1244" t="str">
            <v>DMCN</v>
          </cell>
          <cell r="D1244">
            <v>72</v>
          </cell>
          <cell r="E1244">
            <v>2</v>
          </cell>
          <cell r="F1244" t="str">
            <v>A4</v>
          </cell>
          <cell r="G1244">
            <v>20</v>
          </cell>
          <cell r="H1244">
            <v>18</v>
          </cell>
          <cell r="I1244">
            <v>77644</v>
          </cell>
          <cell r="J1244">
            <v>0</v>
          </cell>
          <cell r="K1244">
            <v>0</v>
          </cell>
          <cell r="L1244">
            <v>556</v>
          </cell>
          <cell r="M1244">
            <v>0</v>
          </cell>
          <cell r="N1244">
            <v>0</v>
          </cell>
          <cell r="O1244">
            <v>890939</v>
          </cell>
          <cell r="P1244">
            <v>435163</v>
          </cell>
          <cell r="Q1244">
            <v>115702</v>
          </cell>
          <cell r="R1244">
            <v>7353</v>
          </cell>
          <cell r="S1244">
            <v>0</v>
          </cell>
          <cell r="T1244">
            <v>0</v>
          </cell>
          <cell r="U1244">
            <v>376301</v>
          </cell>
          <cell r="V1244">
            <v>0</v>
          </cell>
          <cell r="W1244">
            <v>63398</v>
          </cell>
          <cell r="X1244">
            <v>0</v>
          </cell>
          <cell r="Y1244">
            <v>8823</v>
          </cell>
          <cell r="Z1244">
            <v>1505202</v>
          </cell>
          <cell r="AA1244">
            <v>1521378</v>
          </cell>
          <cell r="AB1244" t="str">
            <v>EMDL</v>
          </cell>
          <cell r="AC1244">
            <v>1101</v>
          </cell>
          <cell r="AD1244">
            <v>2</v>
          </cell>
          <cell r="AE1244">
            <v>77644</v>
          </cell>
        </row>
        <row r="1245">
          <cell r="A1245" t="str">
            <v>SML</v>
          </cell>
          <cell r="B1245">
            <v>7</v>
          </cell>
          <cell r="C1245" t="str">
            <v>DMCN</v>
          </cell>
          <cell r="D1245">
            <v>72</v>
          </cell>
          <cell r="E1245">
            <v>2</v>
          </cell>
          <cell r="F1245" t="str">
            <v xml:space="preserve">B </v>
          </cell>
          <cell r="G1245">
            <v>0</v>
          </cell>
          <cell r="H1245">
            <v>386</v>
          </cell>
          <cell r="I1245">
            <v>357785</v>
          </cell>
          <cell r="J1245">
            <v>0</v>
          </cell>
          <cell r="K1245">
            <v>0</v>
          </cell>
          <cell r="L1245">
            <v>0</v>
          </cell>
          <cell r="M1245">
            <v>0</v>
          </cell>
          <cell r="N1245">
            <v>0</v>
          </cell>
          <cell r="O1245">
            <v>7448548</v>
          </cell>
          <cell r="P1245">
            <v>0</v>
          </cell>
          <cell r="Q1245">
            <v>0</v>
          </cell>
          <cell r="R1245">
            <v>92466</v>
          </cell>
          <cell r="S1245">
            <v>0</v>
          </cell>
          <cell r="T1245">
            <v>717005</v>
          </cell>
          <cell r="U1245">
            <v>1860729</v>
          </cell>
          <cell r="V1245">
            <v>0</v>
          </cell>
          <cell r="W1245">
            <v>0</v>
          </cell>
          <cell r="X1245">
            <v>0</v>
          </cell>
          <cell r="Y1245">
            <v>184764</v>
          </cell>
          <cell r="Z1245">
            <v>7448548</v>
          </cell>
          <cell r="AA1245">
            <v>8442783</v>
          </cell>
          <cell r="AB1245" t="str">
            <v>EMDL</v>
          </cell>
          <cell r="AC1245">
            <v>1101</v>
          </cell>
          <cell r="AD1245">
            <v>2</v>
          </cell>
          <cell r="AE1245">
            <v>354249</v>
          </cell>
        </row>
        <row r="1246">
          <cell r="A1246" t="str">
            <v>SML</v>
          </cell>
          <cell r="B1246">
            <v>7</v>
          </cell>
          <cell r="C1246" t="str">
            <v>DMCN</v>
          </cell>
          <cell r="D1246">
            <v>72</v>
          </cell>
          <cell r="E1246">
            <v>3</v>
          </cell>
          <cell r="F1246" t="str">
            <v>A4</v>
          </cell>
          <cell r="G1246">
            <v>22</v>
          </cell>
          <cell r="H1246">
            <v>12</v>
          </cell>
          <cell r="I1246">
            <v>2577275</v>
          </cell>
          <cell r="J1246">
            <v>206979</v>
          </cell>
          <cell r="K1246">
            <v>2370296</v>
          </cell>
          <cell r="L1246">
            <v>12071</v>
          </cell>
          <cell r="M1246">
            <v>6680</v>
          </cell>
          <cell r="N1246">
            <v>5339</v>
          </cell>
          <cell r="O1246">
            <v>18117120</v>
          </cell>
          <cell r="P1246">
            <v>15867784</v>
          </cell>
          <cell r="Q1246">
            <v>268422</v>
          </cell>
          <cell r="R1246">
            <v>37565</v>
          </cell>
          <cell r="S1246">
            <v>0</v>
          </cell>
          <cell r="T1246">
            <v>3703</v>
          </cell>
          <cell r="U1246">
            <v>8568511</v>
          </cell>
          <cell r="V1246">
            <v>0</v>
          </cell>
          <cell r="W1246">
            <v>20708</v>
          </cell>
          <cell r="X1246">
            <v>0</v>
          </cell>
          <cell r="Y1246">
            <v>6228</v>
          </cell>
          <cell r="Z1246">
            <v>34274034</v>
          </cell>
          <cell r="AA1246">
            <v>34321530</v>
          </cell>
          <cell r="AB1246" t="str">
            <v>EMDL</v>
          </cell>
          <cell r="AC1246">
            <v>1101</v>
          </cell>
          <cell r="AD1246">
            <v>2</v>
          </cell>
          <cell r="AE1246">
            <v>2577275</v>
          </cell>
        </row>
        <row r="1247">
          <cell r="A1247" t="str">
            <v>SML</v>
          </cell>
          <cell r="B1247">
            <v>7</v>
          </cell>
          <cell r="C1247" t="str">
            <v>DMCN</v>
          </cell>
          <cell r="D1247">
            <v>72</v>
          </cell>
          <cell r="E1247">
            <v>3</v>
          </cell>
          <cell r="F1247" t="str">
            <v>A4</v>
          </cell>
          <cell r="G1247">
            <v>21</v>
          </cell>
          <cell r="H1247">
            <v>14</v>
          </cell>
          <cell r="I1247">
            <v>1549011</v>
          </cell>
          <cell r="J1247">
            <v>136575</v>
          </cell>
          <cell r="K1247">
            <v>1412436</v>
          </cell>
          <cell r="L1247">
            <v>4827</v>
          </cell>
          <cell r="M1247">
            <v>4638</v>
          </cell>
          <cell r="N1247">
            <v>0</v>
          </cell>
          <cell r="O1247">
            <v>17516107</v>
          </cell>
          <cell r="P1247">
            <v>3594667</v>
          </cell>
          <cell r="Q1247">
            <v>178284</v>
          </cell>
          <cell r="R1247">
            <v>22032</v>
          </cell>
          <cell r="S1247">
            <v>0</v>
          </cell>
          <cell r="T1247">
            <v>7406</v>
          </cell>
          <cell r="U1247">
            <v>5326582</v>
          </cell>
          <cell r="V1247">
            <v>0</v>
          </cell>
          <cell r="W1247">
            <v>17267</v>
          </cell>
          <cell r="X1247">
            <v>0</v>
          </cell>
          <cell r="Y1247">
            <v>6747</v>
          </cell>
          <cell r="Z1247">
            <v>21306325</v>
          </cell>
          <cell r="AA1247">
            <v>21342510</v>
          </cell>
          <cell r="AB1247" t="str">
            <v>EMDL</v>
          </cell>
          <cell r="AC1247">
            <v>1101</v>
          </cell>
          <cell r="AD1247">
            <v>2</v>
          </cell>
          <cell r="AE1247">
            <v>1549011</v>
          </cell>
        </row>
        <row r="1248">
          <cell r="A1248" t="str">
            <v>SML</v>
          </cell>
          <cell r="B1248">
            <v>7</v>
          </cell>
          <cell r="C1248" t="str">
            <v>DMCN</v>
          </cell>
          <cell r="D1248">
            <v>72</v>
          </cell>
          <cell r="E1248">
            <v>3</v>
          </cell>
          <cell r="F1248" t="str">
            <v>A4</v>
          </cell>
          <cell r="G1248">
            <v>20</v>
          </cell>
          <cell r="H1248">
            <v>105</v>
          </cell>
          <cell r="I1248">
            <v>1478331</v>
          </cell>
          <cell r="J1248">
            <v>0</v>
          </cell>
          <cell r="K1248">
            <v>0</v>
          </cell>
          <cell r="L1248">
            <v>6713</v>
          </cell>
          <cell r="M1248">
            <v>0</v>
          </cell>
          <cell r="N1248">
            <v>0</v>
          </cell>
          <cell r="O1248">
            <v>16963358</v>
          </cell>
          <cell r="P1248">
            <v>5254040</v>
          </cell>
          <cell r="Q1248">
            <v>443655</v>
          </cell>
          <cell r="R1248">
            <v>129006</v>
          </cell>
          <cell r="S1248">
            <v>0</v>
          </cell>
          <cell r="T1248">
            <v>132898</v>
          </cell>
          <cell r="U1248">
            <v>5699170</v>
          </cell>
          <cell r="V1248">
            <v>0</v>
          </cell>
          <cell r="W1248">
            <v>153404</v>
          </cell>
          <cell r="X1248">
            <v>0</v>
          </cell>
          <cell r="Y1248">
            <v>52938</v>
          </cell>
          <cell r="Z1248">
            <v>22814457</v>
          </cell>
          <cell r="AA1248">
            <v>23129299</v>
          </cell>
          <cell r="AB1248" t="str">
            <v>EMDL</v>
          </cell>
          <cell r="AC1248">
            <v>1101</v>
          </cell>
          <cell r="AD1248">
            <v>2</v>
          </cell>
          <cell r="AE1248">
            <v>1478331</v>
          </cell>
        </row>
        <row r="1249">
          <cell r="A1249" t="str">
            <v>SML</v>
          </cell>
          <cell r="B1249">
            <v>7</v>
          </cell>
          <cell r="C1249" t="str">
            <v>DMCN</v>
          </cell>
          <cell r="D1249">
            <v>72</v>
          </cell>
          <cell r="E1249">
            <v>3</v>
          </cell>
          <cell r="F1249" t="str">
            <v xml:space="preserve">B </v>
          </cell>
          <cell r="G1249">
            <v>0</v>
          </cell>
          <cell r="H1249">
            <v>6377</v>
          </cell>
          <cell r="I1249">
            <v>2818821</v>
          </cell>
          <cell r="J1249">
            <v>0</v>
          </cell>
          <cell r="K1249">
            <v>0</v>
          </cell>
          <cell r="L1249">
            <v>0</v>
          </cell>
          <cell r="M1249">
            <v>0</v>
          </cell>
          <cell r="N1249">
            <v>0</v>
          </cell>
          <cell r="O1249">
            <v>58692643</v>
          </cell>
          <cell r="P1249">
            <v>0</v>
          </cell>
          <cell r="Q1249">
            <v>0</v>
          </cell>
          <cell r="R1249">
            <v>656380</v>
          </cell>
          <cell r="S1249">
            <v>0</v>
          </cell>
          <cell r="T1249">
            <v>3636345</v>
          </cell>
          <cell r="U1249">
            <v>14533087</v>
          </cell>
          <cell r="V1249">
            <v>0</v>
          </cell>
          <cell r="W1249">
            <v>0</v>
          </cell>
          <cell r="X1249">
            <v>0</v>
          </cell>
          <cell r="Y1249">
            <v>2937540</v>
          </cell>
          <cell r="Z1249">
            <v>58692643</v>
          </cell>
          <cell r="AA1249">
            <v>65922908</v>
          </cell>
          <cell r="AB1249" t="str">
            <v>EMDL</v>
          </cell>
          <cell r="AC1249">
            <v>1101</v>
          </cell>
          <cell r="AD1249">
            <v>2</v>
          </cell>
          <cell r="AE1249">
            <v>2774977</v>
          </cell>
        </row>
        <row r="1250">
          <cell r="A1250" t="str">
            <v>SML</v>
          </cell>
          <cell r="B1250">
            <v>7</v>
          </cell>
          <cell r="C1250" t="str">
            <v>DMCN</v>
          </cell>
          <cell r="D1250">
            <v>72</v>
          </cell>
          <cell r="E1250">
            <v>4</v>
          </cell>
          <cell r="F1250" t="str">
            <v xml:space="preserve">B </v>
          </cell>
          <cell r="G1250">
            <v>0</v>
          </cell>
          <cell r="H1250">
            <v>3</v>
          </cell>
          <cell r="I1250">
            <v>8290</v>
          </cell>
          <cell r="J1250">
            <v>0</v>
          </cell>
          <cell r="K1250">
            <v>0</v>
          </cell>
          <cell r="L1250">
            <v>0</v>
          </cell>
          <cell r="M1250">
            <v>0</v>
          </cell>
          <cell r="N1250">
            <v>0</v>
          </cell>
          <cell r="O1250">
            <v>81142</v>
          </cell>
          <cell r="P1250">
            <v>0</v>
          </cell>
          <cell r="Q1250">
            <v>0</v>
          </cell>
          <cell r="R1250">
            <v>0</v>
          </cell>
          <cell r="S1250">
            <v>0</v>
          </cell>
          <cell r="T1250">
            <v>16176</v>
          </cell>
          <cell r="U1250">
            <v>0</v>
          </cell>
          <cell r="V1250">
            <v>0</v>
          </cell>
          <cell r="W1250">
            <v>0</v>
          </cell>
          <cell r="X1250">
            <v>0</v>
          </cell>
          <cell r="Y1250">
            <v>0</v>
          </cell>
          <cell r="Z1250">
            <v>81142</v>
          </cell>
          <cell r="AA1250">
            <v>97318</v>
          </cell>
          <cell r="AB1250" t="str">
            <v>EMDL</v>
          </cell>
          <cell r="AC1250">
            <v>1101</v>
          </cell>
          <cell r="AD1250">
            <v>2</v>
          </cell>
          <cell r="AE1250">
            <v>8290</v>
          </cell>
        </row>
        <row r="1251">
          <cell r="A1251" t="str">
            <v>SML</v>
          </cell>
          <cell r="B1251">
            <v>7</v>
          </cell>
          <cell r="C1251" t="str">
            <v>DMCN</v>
          </cell>
          <cell r="D1251">
            <v>72</v>
          </cell>
          <cell r="E1251">
            <v>5</v>
          </cell>
          <cell r="F1251" t="str">
            <v>A4</v>
          </cell>
          <cell r="G1251">
            <v>22</v>
          </cell>
          <cell r="H1251">
            <v>7</v>
          </cell>
          <cell r="I1251">
            <v>1469065</v>
          </cell>
          <cell r="J1251">
            <v>109143</v>
          </cell>
          <cell r="K1251">
            <v>1359922</v>
          </cell>
          <cell r="L1251">
            <v>8455</v>
          </cell>
          <cell r="M1251">
            <v>5281</v>
          </cell>
          <cell r="N1251">
            <v>3906</v>
          </cell>
          <cell r="O1251">
            <v>9081097</v>
          </cell>
          <cell r="P1251">
            <v>10620855</v>
          </cell>
          <cell r="Q1251">
            <v>681449</v>
          </cell>
          <cell r="R1251">
            <v>96446</v>
          </cell>
          <cell r="S1251">
            <v>0</v>
          </cell>
          <cell r="T1251">
            <v>3703</v>
          </cell>
          <cell r="U1251">
            <v>3821807</v>
          </cell>
          <cell r="V1251">
            <v>0</v>
          </cell>
          <cell r="W1251">
            <v>1554</v>
          </cell>
          <cell r="X1251">
            <v>0</v>
          </cell>
          <cell r="Y1251">
            <v>0</v>
          </cell>
          <cell r="Z1251">
            <v>20384955</v>
          </cell>
          <cell r="AA1251">
            <v>20485104</v>
          </cell>
          <cell r="AB1251" t="str">
            <v>EMDL</v>
          </cell>
          <cell r="AC1251">
            <v>1101</v>
          </cell>
          <cell r="AD1251">
            <v>2</v>
          </cell>
          <cell r="AE1251">
            <v>1469065</v>
          </cell>
        </row>
        <row r="1252">
          <cell r="A1252" t="str">
            <v>SML</v>
          </cell>
          <cell r="B1252">
            <v>7</v>
          </cell>
          <cell r="C1252" t="str">
            <v>DMCN</v>
          </cell>
          <cell r="D1252">
            <v>72</v>
          </cell>
          <cell r="E1252">
            <v>5</v>
          </cell>
          <cell r="F1252" t="str">
            <v>A4</v>
          </cell>
          <cell r="G1252">
            <v>21</v>
          </cell>
          <cell r="H1252">
            <v>12</v>
          </cell>
          <cell r="I1252">
            <v>863909</v>
          </cell>
          <cell r="J1252">
            <v>59920</v>
          </cell>
          <cell r="K1252">
            <v>803989</v>
          </cell>
          <cell r="L1252">
            <v>4151</v>
          </cell>
          <cell r="M1252">
            <v>4063</v>
          </cell>
          <cell r="N1252">
            <v>0</v>
          </cell>
          <cell r="O1252">
            <v>8674424</v>
          </cell>
          <cell r="P1252">
            <v>2850266</v>
          </cell>
          <cell r="Q1252">
            <v>325807</v>
          </cell>
          <cell r="R1252">
            <v>0</v>
          </cell>
          <cell r="S1252">
            <v>0</v>
          </cell>
          <cell r="T1252">
            <v>0</v>
          </cell>
          <cell r="U1252">
            <v>2703111</v>
          </cell>
          <cell r="V1252">
            <v>0</v>
          </cell>
          <cell r="W1252">
            <v>2072</v>
          </cell>
          <cell r="X1252">
            <v>0</v>
          </cell>
          <cell r="Y1252">
            <v>0</v>
          </cell>
          <cell r="Z1252">
            <v>11852569</v>
          </cell>
          <cell r="AA1252">
            <v>11852569</v>
          </cell>
          <cell r="AB1252" t="str">
            <v>EMDL</v>
          </cell>
          <cell r="AC1252">
            <v>1101</v>
          </cell>
          <cell r="AD1252">
            <v>2</v>
          </cell>
          <cell r="AE1252">
            <v>863909</v>
          </cell>
        </row>
        <row r="1253">
          <cell r="A1253" t="str">
            <v>SML</v>
          </cell>
          <cell r="B1253">
            <v>7</v>
          </cell>
          <cell r="C1253" t="str">
            <v>DMCN</v>
          </cell>
          <cell r="D1253">
            <v>72</v>
          </cell>
          <cell r="E1253">
            <v>5</v>
          </cell>
          <cell r="F1253" t="str">
            <v>A4</v>
          </cell>
          <cell r="G1253">
            <v>20</v>
          </cell>
          <cell r="H1253">
            <v>68</v>
          </cell>
          <cell r="I1253">
            <v>1561412</v>
          </cell>
          <cell r="J1253">
            <v>0</v>
          </cell>
          <cell r="K1253">
            <v>0</v>
          </cell>
          <cell r="L1253">
            <v>7160</v>
          </cell>
          <cell r="M1253">
            <v>0</v>
          </cell>
          <cell r="N1253">
            <v>0</v>
          </cell>
          <cell r="O1253">
            <v>14890359</v>
          </cell>
          <cell r="P1253">
            <v>4799504</v>
          </cell>
          <cell r="Q1253">
            <v>1301676</v>
          </cell>
          <cell r="R1253">
            <v>78657</v>
          </cell>
          <cell r="S1253">
            <v>0</v>
          </cell>
          <cell r="T1253">
            <v>0</v>
          </cell>
          <cell r="U1253">
            <v>2241445</v>
          </cell>
          <cell r="V1253">
            <v>0</v>
          </cell>
          <cell r="W1253">
            <v>310522</v>
          </cell>
          <cell r="X1253">
            <v>0</v>
          </cell>
          <cell r="Y1253">
            <v>0</v>
          </cell>
          <cell r="Z1253">
            <v>21302061</v>
          </cell>
          <cell r="AA1253">
            <v>21380718</v>
          </cell>
          <cell r="AB1253" t="str">
            <v>EMDL</v>
          </cell>
          <cell r="AC1253">
            <v>1101</v>
          </cell>
          <cell r="AD1253">
            <v>2</v>
          </cell>
          <cell r="AE1253">
            <v>1561412</v>
          </cell>
        </row>
        <row r="1254">
          <cell r="A1254" t="str">
            <v>SML</v>
          </cell>
          <cell r="B1254">
            <v>7</v>
          </cell>
          <cell r="C1254" t="str">
            <v>DMCN</v>
          </cell>
          <cell r="D1254">
            <v>72</v>
          </cell>
          <cell r="E1254">
            <v>5</v>
          </cell>
          <cell r="F1254" t="str">
            <v xml:space="preserve">B </v>
          </cell>
          <cell r="G1254">
            <v>0</v>
          </cell>
          <cell r="H1254">
            <v>163</v>
          </cell>
          <cell r="I1254">
            <v>616026</v>
          </cell>
          <cell r="J1254">
            <v>0</v>
          </cell>
          <cell r="K1254">
            <v>0</v>
          </cell>
          <cell r="L1254">
            <v>0</v>
          </cell>
          <cell r="M1254">
            <v>0</v>
          </cell>
          <cell r="N1254">
            <v>0</v>
          </cell>
          <cell r="O1254">
            <v>10301335</v>
          </cell>
          <cell r="P1254">
            <v>0</v>
          </cell>
          <cell r="Q1254">
            <v>0</v>
          </cell>
          <cell r="R1254">
            <v>188808</v>
          </cell>
          <cell r="S1254">
            <v>0</v>
          </cell>
          <cell r="T1254">
            <v>10000</v>
          </cell>
          <cell r="U1254">
            <v>682710</v>
          </cell>
          <cell r="V1254">
            <v>0</v>
          </cell>
          <cell r="W1254">
            <v>0</v>
          </cell>
          <cell r="X1254">
            <v>0</v>
          </cell>
          <cell r="Y1254">
            <v>0</v>
          </cell>
          <cell r="Z1254">
            <v>10301335</v>
          </cell>
          <cell r="AA1254">
            <v>10500143</v>
          </cell>
          <cell r="AB1254" t="str">
            <v>EMDL</v>
          </cell>
          <cell r="AC1254">
            <v>1101</v>
          </cell>
          <cell r="AD1254">
            <v>2</v>
          </cell>
          <cell r="AE1254">
            <v>615501</v>
          </cell>
        </row>
        <row r="1255">
          <cell r="A1255" t="str">
            <v>SML</v>
          </cell>
          <cell r="B1255">
            <v>7</v>
          </cell>
          <cell r="C1255" t="str">
            <v>DMCN</v>
          </cell>
          <cell r="D1255">
            <v>72</v>
          </cell>
          <cell r="E1255">
            <v>7</v>
          </cell>
          <cell r="F1255" t="str">
            <v>A4</v>
          </cell>
          <cell r="G1255">
            <v>20</v>
          </cell>
          <cell r="H1255">
            <v>1</v>
          </cell>
          <cell r="I1255">
            <v>9676</v>
          </cell>
          <cell r="J1255">
            <v>0</v>
          </cell>
          <cell r="K1255">
            <v>0</v>
          </cell>
          <cell r="L1255">
            <v>23</v>
          </cell>
          <cell r="M1255">
            <v>0</v>
          </cell>
          <cell r="N1255">
            <v>0</v>
          </cell>
          <cell r="O1255">
            <v>94373</v>
          </cell>
          <cell r="P1255">
            <v>15272</v>
          </cell>
          <cell r="Q1255">
            <v>0</v>
          </cell>
          <cell r="R1255">
            <v>0</v>
          </cell>
          <cell r="S1255">
            <v>0</v>
          </cell>
          <cell r="T1255">
            <v>0</v>
          </cell>
          <cell r="U1255">
            <v>27411</v>
          </cell>
          <cell r="V1255">
            <v>0</v>
          </cell>
          <cell r="W1255">
            <v>0</v>
          </cell>
          <cell r="X1255">
            <v>0</v>
          </cell>
          <cell r="Y1255">
            <v>0</v>
          </cell>
          <cell r="Z1255">
            <v>109645</v>
          </cell>
          <cell r="AA1255">
            <v>109645</v>
          </cell>
          <cell r="AB1255" t="str">
            <v>EMDL</v>
          </cell>
          <cell r="AC1255">
            <v>1101</v>
          </cell>
          <cell r="AD1255">
            <v>2</v>
          </cell>
          <cell r="AE1255">
            <v>9676</v>
          </cell>
        </row>
        <row r="1256">
          <cell r="A1256" t="str">
            <v>SML</v>
          </cell>
          <cell r="B1256">
            <v>7</v>
          </cell>
          <cell r="C1256" t="str">
            <v>DMCN</v>
          </cell>
          <cell r="D1256">
            <v>72</v>
          </cell>
          <cell r="E1256">
            <v>7</v>
          </cell>
          <cell r="F1256" t="str">
            <v xml:space="preserve">B </v>
          </cell>
          <cell r="G1256">
            <v>0</v>
          </cell>
          <cell r="H1256">
            <v>9</v>
          </cell>
          <cell r="I1256">
            <v>1283</v>
          </cell>
          <cell r="J1256">
            <v>0</v>
          </cell>
          <cell r="K1256">
            <v>0</v>
          </cell>
          <cell r="L1256">
            <v>0</v>
          </cell>
          <cell r="M1256">
            <v>0</v>
          </cell>
          <cell r="N1256">
            <v>0</v>
          </cell>
          <cell r="O1256">
            <v>22699</v>
          </cell>
          <cell r="P1256">
            <v>0</v>
          </cell>
          <cell r="Q1256">
            <v>0</v>
          </cell>
          <cell r="R1256">
            <v>0</v>
          </cell>
          <cell r="S1256">
            <v>0</v>
          </cell>
          <cell r="T1256">
            <v>0</v>
          </cell>
          <cell r="U1256">
            <v>5673</v>
          </cell>
          <cell r="V1256">
            <v>0</v>
          </cell>
          <cell r="W1256">
            <v>0</v>
          </cell>
          <cell r="X1256">
            <v>0</v>
          </cell>
          <cell r="Y1256">
            <v>0</v>
          </cell>
          <cell r="Z1256">
            <v>22699</v>
          </cell>
          <cell r="AA1256">
            <v>22699</v>
          </cell>
          <cell r="AB1256" t="str">
            <v>EMDL</v>
          </cell>
          <cell r="AC1256">
            <v>1101</v>
          </cell>
          <cell r="AD1256">
            <v>2</v>
          </cell>
          <cell r="AE1256">
            <v>978</v>
          </cell>
        </row>
        <row r="1257">
          <cell r="A1257" t="str">
            <v>SML</v>
          </cell>
          <cell r="B1257">
            <v>7</v>
          </cell>
          <cell r="C1257" t="str">
            <v>DMCN</v>
          </cell>
          <cell r="D1257">
            <v>72</v>
          </cell>
          <cell r="E1257">
            <v>8</v>
          </cell>
          <cell r="F1257" t="str">
            <v xml:space="preserve">B </v>
          </cell>
          <cell r="G1257">
            <v>0</v>
          </cell>
          <cell r="H1257">
            <v>5</v>
          </cell>
          <cell r="I1257">
            <v>12298</v>
          </cell>
          <cell r="J1257">
            <v>0</v>
          </cell>
          <cell r="K1257">
            <v>0</v>
          </cell>
          <cell r="L1257">
            <v>0</v>
          </cell>
          <cell r="M1257">
            <v>0</v>
          </cell>
          <cell r="N1257">
            <v>0</v>
          </cell>
          <cell r="O1257">
            <v>256027</v>
          </cell>
          <cell r="P1257">
            <v>0</v>
          </cell>
          <cell r="Q1257">
            <v>0</v>
          </cell>
          <cell r="R1257">
            <v>0</v>
          </cell>
          <cell r="S1257">
            <v>0</v>
          </cell>
          <cell r="T1257">
            <v>0</v>
          </cell>
          <cell r="U1257">
            <v>64007</v>
          </cell>
          <cell r="V1257">
            <v>0</v>
          </cell>
          <cell r="W1257">
            <v>0</v>
          </cell>
          <cell r="X1257">
            <v>0</v>
          </cell>
          <cell r="Y1257">
            <v>0</v>
          </cell>
          <cell r="Z1257">
            <v>256027</v>
          </cell>
          <cell r="AA1257">
            <v>256027</v>
          </cell>
          <cell r="AB1257" t="str">
            <v>EMDL</v>
          </cell>
          <cell r="AC1257">
            <v>1101</v>
          </cell>
          <cell r="AD1257">
            <v>2</v>
          </cell>
          <cell r="AE1257">
            <v>12298</v>
          </cell>
        </row>
        <row r="1258">
          <cell r="A1258" t="str">
            <v>SML</v>
          </cell>
          <cell r="B1258">
            <v>7</v>
          </cell>
          <cell r="C1258" t="str">
            <v>DMCN</v>
          </cell>
          <cell r="D1258">
            <v>73</v>
          </cell>
          <cell r="E1258">
            <v>1</v>
          </cell>
          <cell r="F1258" t="str">
            <v>A4</v>
          </cell>
          <cell r="G1258">
            <v>20</v>
          </cell>
          <cell r="H1258">
            <v>1</v>
          </cell>
          <cell r="I1258">
            <v>185</v>
          </cell>
          <cell r="J1258">
            <v>0</v>
          </cell>
          <cell r="K1258">
            <v>0</v>
          </cell>
          <cell r="L1258">
            <v>3</v>
          </cell>
          <cell r="M1258">
            <v>0</v>
          </cell>
          <cell r="N1258">
            <v>0</v>
          </cell>
          <cell r="O1258">
            <v>1918</v>
          </cell>
          <cell r="P1258">
            <v>2122</v>
          </cell>
          <cell r="Q1258">
            <v>373</v>
          </cell>
          <cell r="R1258">
            <v>231</v>
          </cell>
          <cell r="S1258">
            <v>0</v>
          </cell>
          <cell r="T1258">
            <v>0</v>
          </cell>
          <cell r="U1258">
            <v>870</v>
          </cell>
          <cell r="V1258">
            <v>0</v>
          </cell>
          <cell r="W1258">
            <v>707</v>
          </cell>
          <cell r="X1258">
            <v>0</v>
          </cell>
          <cell r="Y1258">
            <v>0</v>
          </cell>
          <cell r="Z1258">
            <v>5120</v>
          </cell>
          <cell r="AA1258">
            <v>5351</v>
          </cell>
          <cell r="AB1258" t="str">
            <v>EMCZ</v>
          </cell>
          <cell r="AC1258">
            <v>1101</v>
          </cell>
          <cell r="AD1258">
            <v>2</v>
          </cell>
          <cell r="AE1258">
            <v>185</v>
          </cell>
        </row>
        <row r="1259">
          <cell r="A1259" t="str">
            <v>SML</v>
          </cell>
          <cell r="B1259">
            <v>7</v>
          </cell>
          <cell r="C1259" t="str">
            <v>DMCN</v>
          </cell>
          <cell r="D1259">
            <v>73</v>
          </cell>
          <cell r="E1259">
            <v>1</v>
          </cell>
          <cell r="F1259" t="str">
            <v xml:space="preserve">B </v>
          </cell>
          <cell r="G1259">
            <v>1</v>
          </cell>
          <cell r="H1259">
            <v>2328</v>
          </cell>
          <cell r="I1259">
            <v>58992</v>
          </cell>
          <cell r="J1259">
            <v>0</v>
          </cell>
          <cell r="K1259">
            <v>0</v>
          </cell>
          <cell r="L1259">
            <v>0</v>
          </cell>
          <cell r="M1259">
            <v>0</v>
          </cell>
          <cell r="N1259">
            <v>0</v>
          </cell>
          <cell r="O1259">
            <v>958197</v>
          </cell>
          <cell r="P1259">
            <v>0</v>
          </cell>
          <cell r="Q1259">
            <v>0</v>
          </cell>
          <cell r="R1259">
            <v>22231</v>
          </cell>
          <cell r="S1259">
            <v>0</v>
          </cell>
          <cell r="T1259">
            <v>834552</v>
          </cell>
          <cell r="U1259">
            <v>660</v>
          </cell>
          <cell r="V1259">
            <v>0</v>
          </cell>
          <cell r="W1259">
            <v>0</v>
          </cell>
          <cell r="X1259">
            <v>0</v>
          </cell>
          <cell r="Y1259">
            <v>259</v>
          </cell>
          <cell r="Z1259">
            <v>958197</v>
          </cell>
          <cell r="AA1259">
            <v>1815239</v>
          </cell>
          <cell r="AB1259" t="str">
            <v>EMCZ</v>
          </cell>
          <cell r="AC1259">
            <v>1101</v>
          </cell>
          <cell r="AD1259">
            <v>2</v>
          </cell>
          <cell r="AE1259">
            <v>30813</v>
          </cell>
        </row>
        <row r="1260">
          <cell r="A1260" t="str">
            <v>SML</v>
          </cell>
          <cell r="B1260">
            <v>7</v>
          </cell>
          <cell r="C1260" t="str">
            <v>DMCN</v>
          </cell>
          <cell r="D1260">
            <v>73</v>
          </cell>
          <cell r="E1260">
            <v>1</v>
          </cell>
          <cell r="F1260" t="str">
            <v xml:space="preserve">B </v>
          </cell>
          <cell r="G1260">
            <v>2</v>
          </cell>
          <cell r="H1260">
            <v>1003</v>
          </cell>
          <cell r="I1260">
            <v>41298</v>
          </cell>
          <cell r="J1260">
            <v>0</v>
          </cell>
          <cell r="K1260">
            <v>0</v>
          </cell>
          <cell r="L1260">
            <v>0</v>
          </cell>
          <cell r="M1260">
            <v>0</v>
          </cell>
          <cell r="N1260">
            <v>0</v>
          </cell>
          <cell r="O1260">
            <v>800198</v>
          </cell>
          <cell r="P1260">
            <v>0</v>
          </cell>
          <cell r="Q1260">
            <v>0</v>
          </cell>
          <cell r="R1260">
            <v>9961</v>
          </cell>
          <cell r="S1260">
            <v>0</v>
          </cell>
          <cell r="T1260">
            <v>58672</v>
          </cell>
          <cell r="U1260">
            <v>136003</v>
          </cell>
          <cell r="V1260">
            <v>0</v>
          </cell>
          <cell r="W1260">
            <v>0</v>
          </cell>
          <cell r="X1260">
            <v>0</v>
          </cell>
          <cell r="Y1260">
            <v>0</v>
          </cell>
          <cell r="Z1260">
            <v>800198</v>
          </cell>
          <cell r="AA1260">
            <v>868831</v>
          </cell>
          <cell r="AB1260" t="str">
            <v>EMCZ</v>
          </cell>
          <cell r="AC1260">
            <v>1101</v>
          </cell>
          <cell r="AD1260">
            <v>2</v>
          </cell>
          <cell r="AE1260">
            <v>40980</v>
          </cell>
        </row>
        <row r="1261">
          <cell r="A1261" t="str">
            <v>SML</v>
          </cell>
          <cell r="B1261">
            <v>7</v>
          </cell>
          <cell r="C1261" t="str">
            <v>DMCN</v>
          </cell>
          <cell r="D1261">
            <v>73</v>
          </cell>
          <cell r="E1261">
            <v>1</v>
          </cell>
          <cell r="F1261" t="str">
            <v xml:space="preserve">B </v>
          </cell>
          <cell r="G1261">
            <v>3</v>
          </cell>
          <cell r="H1261">
            <v>4373</v>
          </cell>
          <cell r="I1261">
            <v>345866</v>
          </cell>
          <cell r="J1261">
            <v>0</v>
          </cell>
          <cell r="K1261">
            <v>0</v>
          </cell>
          <cell r="L1261">
            <v>0</v>
          </cell>
          <cell r="M1261">
            <v>0</v>
          </cell>
          <cell r="N1261">
            <v>0</v>
          </cell>
          <cell r="O1261">
            <v>6704562</v>
          </cell>
          <cell r="P1261">
            <v>0</v>
          </cell>
          <cell r="Q1261">
            <v>0</v>
          </cell>
          <cell r="R1261">
            <v>75190</v>
          </cell>
          <cell r="S1261">
            <v>0</v>
          </cell>
          <cell r="T1261">
            <v>310182</v>
          </cell>
          <cell r="U1261">
            <v>1139871</v>
          </cell>
          <cell r="V1261">
            <v>0</v>
          </cell>
          <cell r="W1261">
            <v>0</v>
          </cell>
          <cell r="X1261">
            <v>0</v>
          </cell>
          <cell r="Y1261">
            <v>630924</v>
          </cell>
          <cell r="Z1261">
            <v>6704562</v>
          </cell>
          <cell r="AA1261">
            <v>7720858</v>
          </cell>
          <cell r="AB1261" t="str">
            <v>EMCZ</v>
          </cell>
          <cell r="AC1261">
            <v>1101</v>
          </cell>
          <cell r="AD1261">
            <v>2</v>
          </cell>
          <cell r="AE1261">
            <v>322321</v>
          </cell>
        </row>
        <row r="1262">
          <cell r="A1262" t="str">
            <v>SML</v>
          </cell>
          <cell r="B1262">
            <v>7</v>
          </cell>
          <cell r="C1262" t="str">
            <v>DMCN</v>
          </cell>
          <cell r="D1262">
            <v>73</v>
          </cell>
          <cell r="E1262">
            <v>1</v>
          </cell>
          <cell r="F1262" t="str">
            <v xml:space="preserve">B </v>
          </cell>
          <cell r="G1262">
            <v>4</v>
          </cell>
          <cell r="H1262">
            <v>4127</v>
          </cell>
          <cell r="I1262">
            <v>515951</v>
          </cell>
          <cell r="J1262">
            <v>0</v>
          </cell>
          <cell r="K1262">
            <v>0</v>
          </cell>
          <cell r="L1262">
            <v>0</v>
          </cell>
          <cell r="M1262">
            <v>0</v>
          </cell>
          <cell r="N1262">
            <v>0</v>
          </cell>
          <cell r="O1262">
            <v>10000626</v>
          </cell>
          <cell r="P1262">
            <v>0</v>
          </cell>
          <cell r="Q1262">
            <v>0</v>
          </cell>
          <cell r="R1262">
            <v>103885</v>
          </cell>
          <cell r="S1262">
            <v>0</v>
          </cell>
          <cell r="T1262">
            <v>359610</v>
          </cell>
          <cell r="U1262">
            <v>1700102</v>
          </cell>
          <cell r="V1262">
            <v>0</v>
          </cell>
          <cell r="W1262">
            <v>0</v>
          </cell>
          <cell r="X1262">
            <v>0</v>
          </cell>
          <cell r="Y1262">
            <v>975912</v>
          </cell>
          <cell r="Z1262">
            <v>10000626</v>
          </cell>
          <cell r="AA1262">
            <v>11440033</v>
          </cell>
          <cell r="AB1262" t="str">
            <v>EMCZ</v>
          </cell>
          <cell r="AC1262">
            <v>1101</v>
          </cell>
          <cell r="AD1262">
            <v>2</v>
          </cell>
          <cell r="AE1262">
            <v>515951</v>
          </cell>
        </row>
        <row r="1263">
          <cell r="A1263" t="str">
            <v>SML</v>
          </cell>
          <cell r="B1263">
            <v>7</v>
          </cell>
          <cell r="C1263" t="str">
            <v>DMCN</v>
          </cell>
          <cell r="D1263">
            <v>73</v>
          </cell>
          <cell r="E1263">
            <v>1</v>
          </cell>
          <cell r="F1263" t="str">
            <v xml:space="preserve">B </v>
          </cell>
          <cell r="G1263">
            <v>5</v>
          </cell>
          <cell r="H1263">
            <v>3303</v>
          </cell>
          <cell r="I1263">
            <v>576636</v>
          </cell>
          <cell r="J1263">
            <v>0</v>
          </cell>
          <cell r="K1263">
            <v>0</v>
          </cell>
          <cell r="L1263">
            <v>0</v>
          </cell>
          <cell r="M1263">
            <v>0</v>
          </cell>
          <cell r="N1263">
            <v>0</v>
          </cell>
          <cell r="O1263">
            <v>11177197</v>
          </cell>
          <cell r="P1263">
            <v>0</v>
          </cell>
          <cell r="Q1263">
            <v>0</v>
          </cell>
          <cell r="R1263">
            <v>92485</v>
          </cell>
          <cell r="S1263">
            <v>0</v>
          </cell>
          <cell r="T1263">
            <v>287373</v>
          </cell>
          <cell r="U1263">
            <v>1900225</v>
          </cell>
          <cell r="V1263">
            <v>0</v>
          </cell>
          <cell r="W1263">
            <v>0</v>
          </cell>
          <cell r="X1263">
            <v>0</v>
          </cell>
          <cell r="Y1263">
            <v>790468</v>
          </cell>
          <cell r="Z1263">
            <v>11177197</v>
          </cell>
          <cell r="AA1263">
            <v>12347523</v>
          </cell>
          <cell r="AB1263" t="str">
            <v>EMCZ</v>
          </cell>
          <cell r="AC1263">
            <v>1101</v>
          </cell>
          <cell r="AD1263">
            <v>2</v>
          </cell>
          <cell r="AE1263">
            <v>576636</v>
          </cell>
        </row>
        <row r="1264">
          <cell r="A1264" t="str">
            <v>SML</v>
          </cell>
          <cell r="B1264">
            <v>7</v>
          </cell>
          <cell r="C1264" t="str">
            <v>DMCN</v>
          </cell>
          <cell r="D1264">
            <v>73</v>
          </cell>
          <cell r="E1264">
            <v>1</v>
          </cell>
          <cell r="F1264" t="str">
            <v xml:space="preserve">B </v>
          </cell>
          <cell r="G1264">
            <v>6</v>
          </cell>
          <cell r="H1264">
            <v>4702</v>
          </cell>
          <cell r="I1264">
            <v>1155223</v>
          </cell>
          <cell r="J1264">
            <v>0</v>
          </cell>
          <cell r="K1264">
            <v>0</v>
          </cell>
          <cell r="L1264">
            <v>0</v>
          </cell>
          <cell r="M1264">
            <v>0</v>
          </cell>
          <cell r="N1264">
            <v>0</v>
          </cell>
          <cell r="O1264">
            <v>22397869</v>
          </cell>
          <cell r="P1264">
            <v>0</v>
          </cell>
          <cell r="Q1264">
            <v>0</v>
          </cell>
          <cell r="R1264">
            <v>195637</v>
          </cell>
          <cell r="S1264">
            <v>0</v>
          </cell>
          <cell r="T1264">
            <v>409514</v>
          </cell>
          <cell r="U1264">
            <v>3808228</v>
          </cell>
          <cell r="V1264">
            <v>0</v>
          </cell>
          <cell r="W1264">
            <v>0</v>
          </cell>
          <cell r="X1264">
            <v>0</v>
          </cell>
          <cell r="Y1264">
            <v>1124837</v>
          </cell>
          <cell r="Z1264">
            <v>22397869</v>
          </cell>
          <cell r="AA1264">
            <v>24127857</v>
          </cell>
          <cell r="AB1264" t="str">
            <v>EMCZ</v>
          </cell>
          <cell r="AC1264">
            <v>1101</v>
          </cell>
          <cell r="AD1264">
            <v>2</v>
          </cell>
          <cell r="AE1264">
            <v>1155223</v>
          </cell>
        </row>
        <row r="1265">
          <cell r="A1265" t="str">
            <v>SML</v>
          </cell>
          <cell r="B1265">
            <v>7</v>
          </cell>
          <cell r="C1265" t="str">
            <v>DMCN</v>
          </cell>
          <cell r="D1265">
            <v>73</v>
          </cell>
          <cell r="E1265">
            <v>1</v>
          </cell>
          <cell r="F1265" t="str">
            <v xml:space="preserve">B </v>
          </cell>
          <cell r="G1265">
            <v>7</v>
          </cell>
          <cell r="H1265">
            <v>2628</v>
          </cell>
          <cell r="I1265">
            <v>907831</v>
          </cell>
          <cell r="J1265">
            <v>0</v>
          </cell>
          <cell r="K1265">
            <v>0</v>
          </cell>
          <cell r="L1265">
            <v>0</v>
          </cell>
          <cell r="M1265">
            <v>0</v>
          </cell>
          <cell r="N1265">
            <v>0</v>
          </cell>
          <cell r="O1265">
            <v>18263143</v>
          </cell>
          <cell r="P1265">
            <v>0</v>
          </cell>
          <cell r="Q1265">
            <v>0</v>
          </cell>
          <cell r="R1265">
            <v>162215</v>
          </cell>
          <cell r="S1265">
            <v>0</v>
          </cell>
          <cell r="T1265">
            <v>393874</v>
          </cell>
          <cell r="U1265">
            <v>3653320</v>
          </cell>
          <cell r="V1265">
            <v>0</v>
          </cell>
          <cell r="W1265">
            <v>0</v>
          </cell>
          <cell r="X1265">
            <v>0</v>
          </cell>
          <cell r="Y1265">
            <v>624190</v>
          </cell>
          <cell r="Z1265">
            <v>18263143</v>
          </cell>
          <cell r="AA1265">
            <v>19443422</v>
          </cell>
          <cell r="AB1265" t="str">
            <v>EMCZ</v>
          </cell>
          <cell r="AC1265">
            <v>1101</v>
          </cell>
          <cell r="AD1265">
            <v>2</v>
          </cell>
          <cell r="AE1265">
            <v>907831</v>
          </cell>
        </row>
        <row r="1266">
          <cell r="A1266" t="str">
            <v>SML</v>
          </cell>
          <cell r="B1266">
            <v>7</v>
          </cell>
          <cell r="C1266" t="str">
            <v>DMCN</v>
          </cell>
          <cell r="D1266">
            <v>73</v>
          </cell>
          <cell r="E1266">
            <v>1</v>
          </cell>
          <cell r="F1266" t="str">
            <v xml:space="preserve">B </v>
          </cell>
          <cell r="G1266">
            <v>8</v>
          </cell>
          <cell r="H1266">
            <v>1418</v>
          </cell>
          <cell r="I1266">
            <v>629603</v>
          </cell>
          <cell r="J1266">
            <v>0</v>
          </cell>
          <cell r="K1266">
            <v>0</v>
          </cell>
          <cell r="L1266">
            <v>0</v>
          </cell>
          <cell r="M1266">
            <v>0</v>
          </cell>
          <cell r="N1266">
            <v>0</v>
          </cell>
          <cell r="O1266">
            <v>12649153</v>
          </cell>
          <cell r="P1266">
            <v>0</v>
          </cell>
          <cell r="Q1266">
            <v>0</v>
          </cell>
          <cell r="R1266">
            <v>112060</v>
          </cell>
          <cell r="S1266">
            <v>0</v>
          </cell>
          <cell r="T1266">
            <v>176702</v>
          </cell>
          <cell r="U1266">
            <v>2530142</v>
          </cell>
          <cell r="V1266">
            <v>0</v>
          </cell>
          <cell r="W1266">
            <v>0</v>
          </cell>
          <cell r="X1266">
            <v>0</v>
          </cell>
          <cell r="Y1266">
            <v>337736</v>
          </cell>
          <cell r="Z1266">
            <v>12649153</v>
          </cell>
          <cell r="AA1266">
            <v>13275651</v>
          </cell>
          <cell r="AB1266" t="str">
            <v>EMCZ</v>
          </cell>
          <cell r="AC1266">
            <v>1101</v>
          </cell>
          <cell r="AD1266">
            <v>2</v>
          </cell>
          <cell r="AE1266">
            <v>629603</v>
          </cell>
        </row>
        <row r="1267">
          <cell r="A1267" t="str">
            <v>SML</v>
          </cell>
          <cell r="B1267">
            <v>7</v>
          </cell>
          <cell r="C1267" t="str">
            <v>DMCN</v>
          </cell>
          <cell r="D1267">
            <v>73</v>
          </cell>
          <cell r="E1267">
            <v>1</v>
          </cell>
          <cell r="F1267" t="str">
            <v xml:space="preserve">B </v>
          </cell>
          <cell r="G1267">
            <v>9</v>
          </cell>
          <cell r="H1267">
            <v>1875</v>
          </cell>
          <cell r="I1267">
            <v>1221343</v>
          </cell>
          <cell r="J1267">
            <v>0</v>
          </cell>
          <cell r="K1267">
            <v>0</v>
          </cell>
          <cell r="L1267">
            <v>0</v>
          </cell>
          <cell r="M1267">
            <v>0</v>
          </cell>
          <cell r="N1267">
            <v>0</v>
          </cell>
          <cell r="O1267">
            <v>26176844</v>
          </cell>
          <cell r="P1267">
            <v>0</v>
          </cell>
          <cell r="Q1267">
            <v>19237</v>
          </cell>
          <cell r="R1267">
            <v>191624</v>
          </cell>
          <cell r="S1267">
            <v>0</v>
          </cell>
          <cell r="T1267">
            <v>334246</v>
          </cell>
          <cell r="U1267">
            <v>6549666</v>
          </cell>
          <cell r="V1267">
            <v>0</v>
          </cell>
          <cell r="W1267">
            <v>0</v>
          </cell>
          <cell r="X1267">
            <v>0</v>
          </cell>
          <cell r="Y1267">
            <v>444185</v>
          </cell>
          <cell r="Z1267">
            <v>26196081</v>
          </cell>
          <cell r="AA1267">
            <v>27166136</v>
          </cell>
          <cell r="AB1267" t="str">
            <v>EMCZ</v>
          </cell>
          <cell r="AC1267">
            <v>1101</v>
          </cell>
          <cell r="AD1267">
            <v>2</v>
          </cell>
          <cell r="AE1267">
            <v>1221343</v>
          </cell>
        </row>
        <row r="1268">
          <cell r="A1268" t="str">
            <v>SML</v>
          </cell>
          <cell r="B1268">
            <v>7</v>
          </cell>
          <cell r="C1268" t="str">
            <v>DMCN</v>
          </cell>
          <cell r="D1268">
            <v>73</v>
          </cell>
          <cell r="E1268">
            <v>1</v>
          </cell>
          <cell r="F1268" t="str">
            <v xml:space="preserve">B </v>
          </cell>
          <cell r="G1268">
            <v>10</v>
          </cell>
          <cell r="H1268">
            <v>446</v>
          </cell>
          <cell r="I1268">
            <v>855824</v>
          </cell>
          <cell r="J1268">
            <v>0</v>
          </cell>
          <cell r="K1268">
            <v>0</v>
          </cell>
          <cell r="L1268">
            <v>0</v>
          </cell>
          <cell r="M1268">
            <v>0</v>
          </cell>
          <cell r="N1268">
            <v>0</v>
          </cell>
          <cell r="O1268">
            <v>18051357</v>
          </cell>
          <cell r="P1268">
            <v>0</v>
          </cell>
          <cell r="Q1268">
            <v>110356</v>
          </cell>
          <cell r="R1268">
            <v>78804</v>
          </cell>
          <cell r="S1268">
            <v>0</v>
          </cell>
          <cell r="T1268">
            <v>179067</v>
          </cell>
          <cell r="U1268">
            <v>4540533</v>
          </cell>
          <cell r="V1268">
            <v>0</v>
          </cell>
          <cell r="W1268">
            <v>0</v>
          </cell>
          <cell r="X1268">
            <v>0</v>
          </cell>
          <cell r="Y1268">
            <v>56462</v>
          </cell>
          <cell r="Z1268">
            <v>18161713</v>
          </cell>
          <cell r="AA1268">
            <v>18476046</v>
          </cell>
          <cell r="AB1268" t="str">
            <v>EMCZ</v>
          </cell>
          <cell r="AC1268">
            <v>1101</v>
          </cell>
          <cell r="AD1268">
            <v>2</v>
          </cell>
          <cell r="AE1268">
            <v>855824</v>
          </cell>
        </row>
        <row r="1269">
          <cell r="A1269" t="str">
            <v>SML</v>
          </cell>
          <cell r="B1269">
            <v>7</v>
          </cell>
          <cell r="C1269" t="str">
            <v>DMCN</v>
          </cell>
          <cell r="D1269">
            <v>73</v>
          </cell>
          <cell r="E1269">
            <v>1</v>
          </cell>
          <cell r="F1269" t="str">
            <v xml:space="preserve">B </v>
          </cell>
          <cell r="G1269">
            <v>11</v>
          </cell>
          <cell r="H1269">
            <v>1089</v>
          </cell>
          <cell r="I1269">
            <v>29570</v>
          </cell>
          <cell r="J1269">
            <v>0</v>
          </cell>
          <cell r="K1269">
            <v>0</v>
          </cell>
          <cell r="L1269">
            <v>0</v>
          </cell>
          <cell r="M1269">
            <v>0</v>
          </cell>
          <cell r="N1269">
            <v>0</v>
          </cell>
          <cell r="O1269">
            <v>166578</v>
          </cell>
          <cell r="P1269">
            <v>0</v>
          </cell>
          <cell r="Q1269">
            <v>0</v>
          </cell>
          <cell r="R1269">
            <v>3428</v>
          </cell>
          <cell r="S1269">
            <v>0</v>
          </cell>
          <cell r="T1269">
            <v>27372</v>
          </cell>
          <cell r="U1269">
            <v>0</v>
          </cell>
          <cell r="V1269">
            <v>0</v>
          </cell>
          <cell r="W1269">
            <v>0</v>
          </cell>
          <cell r="X1269">
            <v>0</v>
          </cell>
          <cell r="Y1269">
            <v>0</v>
          </cell>
          <cell r="Z1269">
            <v>166578</v>
          </cell>
          <cell r="AA1269">
            <v>197378</v>
          </cell>
          <cell r="AB1269" t="str">
            <v>EMCZ</v>
          </cell>
          <cell r="AC1269">
            <v>1101</v>
          </cell>
          <cell r="AD1269">
            <v>2</v>
          </cell>
          <cell r="AE1269">
            <v>20062</v>
          </cell>
        </row>
        <row r="1270">
          <cell r="A1270" t="str">
            <v>SML</v>
          </cell>
          <cell r="B1270">
            <v>7</v>
          </cell>
          <cell r="C1270" t="str">
            <v>DMCN</v>
          </cell>
          <cell r="D1270">
            <v>73</v>
          </cell>
          <cell r="E1270">
            <v>1</v>
          </cell>
          <cell r="F1270" t="str">
            <v xml:space="preserve">B </v>
          </cell>
          <cell r="G1270">
            <v>12</v>
          </cell>
          <cell r="H1270">
            <v>1086</v>
          </cell>
          <cell r="I1270">
            <v>69049</v>
          </cell>
          <cell r="J1270">
            <v>0</v>
          </cell>
          <cell r="K1270">
            <v>0</v>
          </cell>
          <cell r="L1270">
            <v>0</v>
          </cell>
          <cell r="M1270">
            <v>0</v>
          </cell>
          <cell r="N1270">
            <v>0</v>
          </cell>
          <cell r="O1270">
            <v>650592</v>
          </cell>
          <cell r="P1270">
            <v>0</v>
          </cell>
          <cell r="Q1270">
            <v>0</v>
          </cell>
          <cell r="R1270">
            <v>11697</v>
          </cell>
          <cell r="S1270">
            <v>0</v>
          </cell>
          <cell r="T1270">
            <v>25655</v>
          </cell>
          <cell r="U1270">
            <v>110616</v>
          </cell>
          <cell r="V1270">
            <v>0</v>
          </cell>
          <cell r="W1270">
            <v>0</v>
          </cell>
          <cell r="X1270">
            <v>0</v>
          </cell>
          <cell r="Y1270">
            <v>100233</v>
          </cell>
          <cell r="Z1270">
            <v>650592</v>
          </cell>
          <cell r="AA1270">
            <v>788177</v>
          </cell>
          <cell r="AB1270" t="str">
            <v>EMCZ</v>
          </cell>
          <cell r="AC1270">
            <v>1101</v>
          </cell>
          <cell r="AD1270">
            <v>2</v>
          </cell>
          <cell r="AE1270">
            <v>69049</v>
          </cell>
        </row>
        <row r="1271">
          <cell r="A1271" t="str">
            <v>SML</v>
          </cell>
          <cell r="B1271">
            <v>7</v>
          </cell>
          <cell r="C1271" t="str">
            <v>DMCN</v>
          </cell>
          <cell r="D1271">
            <v>73</v>
          </cell>
          <cell r="E1271">
            <v>1</v>
          </cell>
          <cell r="F1271" t="str">
            <v xml:space="preserve">B </v>
          </cell>
          <cell r="G1271">
            <v>13</v>
          </cell>
          <cell r="H1271">
            <v>302</v>
          </cell>
          <cell r="I1271">
            <v>36679</v>
          </cell>
          <cell r="J1271">
            <v>0</v>
          </cell>
          <cell r="K1271">
            <v>0</v>
          </cell>
          <cell r="L1271">
            <v>0</v>
          </cell>
          <cell r="M1271">
            <v>0</v>
          </cell>
          <cell r="N1271">
            <v>0</v>
          </cell>
          <cell r="O1271">
            <v>517204</v>
          </cell>
          <cell r="P1271">
            <v>0</v>
          </cell>
          <cell r="Q1271">
            <v>0</v>
          </cell>
          <cell r="R1271">
            <v>7497</v>
          </cell>
          <cell r="S1271">
            <v>0</v>
          </cell>
          <cell r="T1271">
            <v>12927</v>
          </cell>
          <cell r="U1271">
            <v>87941</v>
          </cell>
          <cell r="V1271">
            <v>0</v>
          </cell>
          <cell r="W1271">
            <v>0</v>
          </cell>
          <cell r="X1271">
            <v>0</v>
          </cell>
          <cell r="Y1271">
            <v>77147</v>
          </cell>
          <cell r="Z1271">
            <v>517204</v>
          </cell>
          <cell r="AA1271">
            <v>614775</v>
          </cell>
          <cell r="AB1271" t="str">
            <v>EMCZ</v>
          </cell>
          <cell r="AC1271">
            <v>1101</v>
          </cell>
          <cell r="AD1271">
            <v>2</v>
          </cell>
          <cell r="AE1271">
            <v>36679</v>
          </cell>
        </row>
        <row r="1272">
          <cell r="A1272" t="str">
            <v>SML</v>
          </cell>
          <cell r="B1272">
            <v>7</v>
          </cell>
          <cell r="C1272" t="str">
            <v>DMCN</v>
          </cell>
          <cell r="D1272">
            <v>73</v>
          </cell>
          <cell r="E1272">
            <v>1</v>
          </cell>
          <cell r="F1272" t="str">
            <v xml:space="preserve">B </v>
          </cell>
          <cell r="G1272">
            <v>14</v>
          </cell>
          <cell r="H1272">
            <v>31</v>
          </cell>
          <cell r="I1272">
            <v>4724</v>
          </cell>
          <cell r="J1272">
            <v>0</v>
          </cell>
          <cell r="K1272">
            <v>0</v>
          </cell>
          <cell r="L1272">
            <v>0</v>
          </cell>
          <cell r="M1272">
            <v>0</v>
          </cell>
          <cell r="N1272">
            <v>0</v>
          </cell>
          <cell r="O1272">
            <v>66637</v>
          </cell>
          <cell r="P1272">
            <v>0</v>
          </cell>
          <cell r="Q1272">
            <v>0</v>
          </cell>
          <cell r="R1272">
            <v>5774</v>
          </cell>
          <cell r="S1272">
            <v>0</v>
          </cell>
          <cell r="T1272">
            <v>1000</v>
          </cell>
          <cell r="U1272">
            <v>11328</v>
          </cell>
          <cell r="V1272">
            <v>0</v>
          </cell>
          <cell r="W1272">
            <v>0</v>
          </cell>
          <cell r="X1272">
            <v>0</v>
          </cell>
          <cell r="Y1272">
            <v>6475</v>
          </cell>
          <cell r="Z1272">
            <v>66637</v>
          </cell>
          <cell r="AA1272">
            <v>79886</v>
          </cell>
          <cell r="AB1272" t="str">
            <v>EMCZ</v>
          </cell>
          <cell r="AC1272">
            <v>1101</v>
          </cell>
          <cell r="AD1272">
            <v>2</v>
          </cell>
          <cell r="AE1272">
            <v>4724</v>
          </cell>
        </row>
        <row r="1273">
          <cell r="A1273" t="str">
            <v>SML</v>
          </cell>
          <cell r="B1273">
            <v>7</v>
          </cell>
          <cell r="C1273" t="str">
            <v>DMCN</v>
          </cell>
          <cell r="D1273">
            <v>73</v>
          </cell>
          <cell r="E1273">
            <v>1</v>
          </cell>
          <cell r="F1273" t="str">
            <v xml:space="preserve">B </v>
          </cell>
          <cell r="G1273">
            <v>15</v>
          </cell>
          <cell r="H1273">
            <v>55</v>
          </cell>
          <cell r="I1273">
            <v>12555</v>
          </cell>
          <cell r="J1273">
            <v>0</v>
          </cell>
          <cell r="K1273">
            <v>0</v>
          </cell>
          <cell r="L1273">
            <v>0</v>
          </cell>
          <cell r="M1273">
            <v>0</v>
          </cell>
          <cell r="N1273">
            <v>0</v>
          </cell>
          <cell r="O1273">
            <v>190084</v>
          </cell>
          <cell r="P1273">
            <v>0</v>
          </cell>
          <cell r="Q1273">
            <v>0</v>
          </cell>
          <cell r="R1273">
            <v>2365</v>
          </cell>
          <cell r="S1273">
            <v>0</v>
          </cell>
          <cell r="T1273">
            <v>1588</v>
          </cell>
          <cell r="U1273">
            <v>33619</v>
          </cell>
          <cell r="V1273">
            <v>0</v>
          </cell>
          <cell r="W1273">
            <v>0</v>
          </cell>
          <cell r="X1273">
            <v>0</v>
          </cell>
          <cell r="Y1273">
            <v>13986</v>
          </cell>
          <cell r="Z1273">
            <v>190084</v>
          </cell>
          <cell r="AA1273">
            <v>208023</v>
          </cell>
          <cell r="AB1273" t="str">
            <v>EMCZ</v>
          </cell>
          <cell r="AC1273">
            <v>1101</v>
          </cell>
          <cell r="AD1273">
            <v>2</v>
          </cell>
          <cell r="AE1273">
            <v>12555</v>
          </cell>
        </row>
        <row r="1274">
          <cell r="A1274" t="str">
            <v>SML</v>
          </cell>
          <cell r="B1274">
            <v>7</v>
          </cell>
          <cell r="C1274" t="str">
            <v>DMCN</v>
          </cell>
          <cell r="D1274">
            <v>73</v>
          </cell>
          <cell r="E1274">
            <v>2</v>
          </cell>
          <cell r="F1274" t="str">
            <v>A4</v>
          </cell>
          <cell r="G1274">
            <v>20</v>
          </cell>
          <cell r="H1274">
            <v>18</v>
          </cell>
          <cell r="I1274">
            <v>78526</v>
          </cell>
          <cell r="J1274">
            <v>0</v>
          </cell>
          <cell r="K1274">
            <v>0</v>
          </cell>
          <cell r="L1274">
            <v>395</v>
          </cell>
          <cell r="M1274">
            <v>0</v>
          </cell>
          <cell r="N1274">
            <v>0</v>
          </cell>
          <cell r="O1274">
            <v>901059</v>
          </cell>
          <cell r="P1274">
            <v>309156</v>
          </cell>
          <cell r="Q1274">
            <v>24864</v>
          </cell>
          <cell r="R1274">
            <v>4387</v>
          </cell>
          <cell r="S1274">
            <v>0</v>
          </cell>
          <cell r="T1274">
            <v>0</v>
          </cell>
          <cell r="U1274">
            <v>313078</v>
          </cell>
          <cell r="V1274">
            <v>0</v>
          </cell>
          <cell r="W1274">
            <v>17219</v>
          </cell>
          <cell r="X1274">
            <v>0</v>
          </cell>
          <cell r="Y1274">
            <v>9342</v>
          </cell>
          <cell r="Z1274">
            <v>1252298</v>
          </cell>
          <cell r="AA1274">
            <v>1266027</v>
          </cell>
          <cell r="AB1274" t="str">
            <v>EMCZ</v>
          </cell>
          <cell r="AC1274">
            <v>1101</v>
          </cell>
          <cell r="AD1274">
            <v>2</v>
          </cell>
          <cell r="AE1274">
            <v>78526</v>
          </cell>
        </row>
        <row r="1275">
          <cell r="A1275" t="str">
            <v>SML</v>
          </cell>
          <cell r="B1275">
            <v>7</v>
          </cell>
          <cell r="C1275" t="str">
            <v>DMCN</v>
          </cell>
          <cell r="D1275">
            <v>73</v>
          </cell>
          <cell r="E1275">
            <v>2</v>
          </cell>
          <cell r="F1275" t="str">
            <v xml:space="preserve">B </v>
          </cell>
          <cell r="G1275">
            <v>0</v>
          </cell>
          <cell r="H1275">
            <v>190</v>
          </cell>
          <cell r="I1275">
            <v>234800</v>
          </cell>
          <cell r="J1275">
            <v>0</v>
          </cell>
          <cell r="K1275">
            <v>0</v>
          </cell>
          <cell r="L1275">
            <v>0</v>
          </cell>
          <cell r="M1275">
            <v>0</v>
          </cell>
          <cell r="N1275">
            <v>0</v>
          </cell>
          <cell r="O1275">
            <v>4888183</v>
          </cell>
          <cell r="P1275">
            <v>0</v>
          </cell>
          <cell r="Q1275">
            <v>0</v>
          </cell>
          <cell r="R1275">
            <v>50300</v>
          </cell>
          <cell r="S1275">
            <v>0</v>
          </cell>
          <cell r="T1275">
            <v>127224</v>
          </cell>
          <cell r="U1275">
            <v>1221269</v>
          </cell>
          <cell r="V1275">
            <v>0</v>
          </cell>
          <cell r="W1275">
            <v>0</v>
          </cell>
          <cell r="X1275">
            <v>0</v>
          </cell>
          <cell r="Y1275">
            <v>92382</v>
          </cell>
          <cell r="Z1275">
            <v>4888183</v>
          </cell>
          <cell r="AA1275">
            <v>5158089</v>
          </cell>
          <cell r="AB1275" t="str">
            <v>EMCZ</v>
          </cell>
          <cell r="AC1275">
            <v>1101</v>
          </cell>
          <cell r="AD1275">
            <v>2</v>
          </cell>
          <cell r="AE1275">
            <v>233107</v>
          </cell>
        </row>
        <row r="1276">
          <cell r="A1276" t="str">
            <v>SML</v>
          </cell>
          <cell r="B1276">
            <v>7</v>
          </cell>
          <cell r="C1276" t="str">
            <v>DMCN</v>
          </cell>
          <cell r="D1276">
            <v>73</v>
          </cell>
          <cell r="E1276">
            <v>3</v>
          </cell>
          <cell r="F1276" t="str">
            <v>A4</v>
          </cell>
          <cell r="G1276">
            <v>22</v>
          </cell>
          <cell r="H1276">
            <v>5</v>
          </cell>
          <cell r="I1276">
            <v>1697396</v>
          </cell>
          <cell r="J1276">
            <v>125046</v>
          </cell>
          <cell r="K1276">
            <v>1572350</v>
          </cell>
          <cell r="L1276">
            <v>6977</v>
          </cell>
          <cell r="M1276">
            <v>4275</v>
          </cell>
          <cell r="N1276">
            <v>2661</v>
          </cell>
          <cell r="O1276">
            <v>11851645</v>
          </cell>
          <cell r="P1276">
            <v>8547541</v>
          </cell>
          <cell r="Q1276">
            <v>37517</v>
          </cell>
          <cell r="R1276">
            <v>0</v>
          </cell>
          <cell r="S1276">
            <v>0</v>
          </cell>
          <cell r="T1276">
            <v>3703</v>
          </cell>
          <cell r="U1276">
            <v>5109176</v>
          </cell>
          <cell r="V1276">
            <v>0</v>
          </cell>
          <cell r="W1276">
            <v>0</v>
          </cell>
          <cell r="X1276">
            <v>0</v>
          </cell>
          <cell r="Y1276">
            <v>2595</v>
          </cell>
          <cell r="Z1276">
            <v>20436703</v>
          </cell>
          <cell r="AA1276">
            <v>20443001</v>
          </cell>
          <cell r="AB1276" t="str">
            <v>EMCZ</v>
          </cell>
          <cell r="AC1276">
            <v>1101</v>
          </cell>
          <cell r="AD1276">
            <v>2</v>
          </cell>
          <cell r="AE1276">
            <v>1697396</v>
          </cell>
        </row>
        <row r="1277">
          <cell r="A1277" t="str">
            <v>SML</v>
          </cell>
          <cell r="B1277">
            <v>7</v>
          </cell>
          <cell r="C1277" t="str">
            <v>DMCN</v>
          </cell>
          <cell r="D1277">
            <v>73</v>
          </cell>
          <cell r="E1277">
            <v>3</v>
          </cell>
          <cell r="F1277" t="str">
            <v>A4</v>
          </cell>
          <cell r="G1277">
            <v>21</v>
          </cell>
          <cell r="H1277">
            <v>8</v>
          </cell>
          <cell r="I1277">
            <v>166305</v>
          </cell>
          <cell r="J1277">
            <v>12245</v>
          </cell>
          <cell r="K1277">
            <v>154060</v>
          </cell>
          <cell r="L1277">
            <v>1159</v>
          </cell>
          <cell r="M1277">
            <v>1159</v>
          </cell>
          <cell r="N1277">
            <v>0</v>
          </cell>
          <cell r="O1277">
            <v>1747538</v>
          </cell>
          <cell r="P1277">
            <v>800484</v>
          </cell>
          <cell r="Q1277">
            <v>56966</v>
          </cell>
          <cell r="R1277">
            <v>2336</v>
          </cell>
          <cell r="S1277">
            <v>0</v>
          </cell>
          <cell r="T1277">
            <v>0</v>
          </cell>
          <cell r="U1277">
            <v>654873</v>
          </cell>
          <cell r="V1277">
            <v>0</v>
          </cell>
          <cell r="W1277">
            <v>14504</v>
          </cell>
          <cell r="X1277">
            <v>0</v>
          </cell>
          <cell r="Y1277">
            <v>4152</v>
          </cell>
          <cell r="Z1277">
            <v>2619492</v>
          </cell>
          <cell r="AA1277">
            <v>2625980</v>
          </cell>
          <cell r="AB1277" t="str">
            <v>EMCZ</v>
          </cell>
          <cell r="AC1277">
            <v>1101</v>
          </cell>
          <cell r="AD1277">
            <v>2</v>
          </cell>
          <cell r="AE1277">
            <v>166305</v>
          </cell>
        </row>
        <row r="1278">
          <cell r="A1278" t="str">
            <v>SML</v>
          </cell>
          <cell r="B1278">
            <v>7</v>
          </cell>
          <cell r="C1278" t="str">
            <v>DMCN</v>
          </cell>
          <cell r="D1278">
            <v>73</v>
          </cell>
          <cell r="E1278">
            <v>3</v>
          </cell>
          <cell r="F1278" t="str">
            <v>A4</v>
          </cell>
          <cell r="G1278">
            <v>20</v>
          </cell>
          <cell r="H1278">
            <v>80</v>
          </cell>
          <cell r="I1278">
            <v>1363657</v>
          </cell>
          <cell r="J1278">
            <v>0</v>
          </cell>
          <cell r="K1278">
            <v>0</v>
          </cell>
          <cell r="L1278">
            <v>5597</v>
          </cell>
          <cell r="M1278">
            <v>0</v>
          </cell>
          <cell r="N1278">
            <v>0</v>
          </cell>
          <cell r="O1278">
            <v>15647508</v>
          </cell>
          <cell r="P1278">
            <v>4380589</v>
          </cell>
          <cell r="Q1278">
            <v>328897</v>
          </cell>
          <cell r="R1278">
            <v>177759</v>
          </cell>
          <cell r="S1278">
            <v>0</v>
          </cell>
          <cell r="T1278">
            <v>159437</v>
          </cell>
          <cell r="U1278">
            <v>5114695</v>
          </cell>
          <cell r="V1278">
            <v>0</v>
          </cell>
          <cell r="W1278">
            <v>101746</v>
          </cell>
          <cell r="X1278">
            <v>0</v>
          </cell>
          <cell r="Y1278">
            <v>40482</v>
          </cell>
          <cell r="Z1278">
            <v>20458740</v>
          </cell>
          <cell r="AA1278">
            <v>20836418</v>
          </cell>
          <cell r="AB1278" t="str">
            <v>EMCZ</v>
          </cell>
          <cell r="AC1278">
            <v>1101</v>
          </cell>
          <cell r="AD1278">
            <v>2</v>
          </cell>
          <cell r="AE1278">
            <v>1363657</v>
          </cell>
        </row>
        <row r="1279">
          <cell r="A1279" t="str">
            <v>SML</v>
          </cell>
          <cell r="B1279">
            <v>7</v>
          </cell>
          <cell r="C1279" t="str">
            <v>DMCN</v>
          </cell>
          <cell r="D1279">
            <v>73</v>
          </cell>
          <cell r="E1279">
            <v>3</v>
          </cell>
          <cell r="F1279" t="str">
            <v xml:space="preserve">B </v>
          </cell>
          <cell r="G1279">
            <v>0</v>
          </cell>
          <cell r="H1279">
            <v>3611</v>
          </cell>
          <cell r="I1279">
            <v>1718118</v>
          </cell>
          <cell r="J1279">
            <v>0</v>
          </cell>
          <cell r="K1279">
            <v>0</v>
          </cell>
          <cell r="L1279">
            <v>0</v>
          </cell>
          <cell r="M1279">
            <v>0</v>
          </cell>
          <cell r="N1279">
            <v>0</v>
          </cell>
          <cell r="O1279">
            <v>35772982</v>
          </cell>
          <cell r="P1279">
            <v>0</v>
          </cell>
          <cell r="Q1279">
            <v>0</v>
          </cell>
          <cell r="R1279">
            <v>324845</v>
          </cell>
          <cell r="S1279">
            <v>0</v>
          </cell>
          <cell r="T1279">
            <v>1312022</v>
          </cell>
          <cell r="U1279">
            <v>8912371</v>
          </cell>
          <cell r="V1279">
            <v>0</v>
          </cell>
          <cell r="W1279">
            <v>0</v>
          </cell>
          <cell r="X1279">
            <v>0</v>
          </cell>
          <cell r="Y1279">
            <v>1745171</v>
          </cell>
          <cell r="Z1279">
            <v>35772982</v>
          </cell>
          <cell r="AA1279">
            <v>39155020</v>
          </cell>
          <cell r="AB1279" t="str">
            <v>EMCZ</v>
          </cell>
          <cell r="AC1279">
            <v>1101</v>
          </cell>
          <cell r="AD1279">
            <v>2</v>
          </cell>
          <cell r="AE1279">
            <v>1691768</v>
          </cell>
        </row>
        <row r="1280">
          <cell r="A1280" t="str">
            <v>SML</v>
          </cell>
          <cell r="B1280">
            <v>7</v>
          </cell>
          <cell r="C1280" t="str">
            <v>DMCN</v>
          </cell>
          <cell r="D1280">
            <v>73</v>
          </cell>
          <cell r="E1280">
            <v>5</v>
          </cell>
          <cell r="F1280" t="str">
            <v>A4</v>
          </cell>
          <cell r="G1280">
            <v>22</v>
          </cell>
          <cell r="H1280">
            <v>1</v>
          </cell>
          <cell r="I1280">
            <v>195799</v>
          </cell>
          <cell r="J1280">
            <v>14278</v>
          </cell>
          <cell r="K1280">
            <v>181521</v>
          </cell>
          <cell r="L1280">
            <v>1048</v>
          </cell>
          <cell r="M1280">
            <v>600</v>
          </cell>
          <cell r="N1280">
            <v>448</v>
          </cell>
          <cell r="O1280">
            <v>1024556</v>
          </cell>
          <cell r="P1280">
            <v>1006544</v>
          </cell>
          <cell r="Q1280">
            <v>51357</v>
          </cell>
          <cell r="R1280">
            <v>0</v>
          </cell>
          <cell r="S1280">
            <v>0</v>
          </cell>
          <cell r="T1280">
            <v>0</v>
          </cell>
          <cell r="U1280">
            <v>0</v>
          </cell>
          <cell r="V1280">
            <v>0</v>
          </cell>
          <cell r="W1280">
            <v>0</v>
          </cell>
          <cell r="X1280">
            <v>0</v>
          </cell>
          <cell r="Y1280">
            <v>0</v>
          </cell>
          <cell r="Z1280">
            <v>2082457</v>
          </cell>
          <cell r="AA1280">
            <v>2082457</v>
          </cell>
          <cell r="AB1280" t="str">
            <v>EMCZ</v>
          </cell>
          <cell r="AC1280">
            <v>1101</v>
          </cell>
          <cell r="AD1280">
            <v>2</v>
          </cell>
          <cell r="AE1280">
            <v>195799</v>
          </cell>
        </row>
        <row r="1281">
          <cell r="A1281" t="str">
            <v>SML</v>
          </cell>
          <cell r="B1281">
            <v>7</v>
          </cell>
          <cell r="C1281" t="str">
            <v>DMCN</v>
          </cell>
          <cell r="D1281">
            <v>73</v>
          </cell>
          <cell r="E1281">
            <v>5</v>
          </cell>
          <cell r="F1281" t="str">
            <v>A4</v>
          </cell>
          <cell r="G1281">
            <v>21</v>
          </cell>
          <cell r="H1281">
            <v>2</v>
          </cell>
          <cell r="I1281">
            <v>18361</v>
          </cell>
          <cell r="J1281">
            <v>705</v>
          </cell>
          <cell r="K1281">
            <v>17656</v>
          </cell>
          <cell r="L1281">
            <v>118</v>
          </cell>
          <cell r="M1281">
            <v>118</v>
          </cell>
          <cell r="N1281">
            <v>0</v>
          </cell>
          <cell r="O1281">
            <v>157348</v>
          </cell>
          <cell r="P1281">
            <v>81498</v>
          </cell>
          <cell r="Q1281">
            <v>676</v>
          </cell>
          <cell r="R1281">
            <v>512</v>
          </cell>
          <cell r="S1281">
            <v>0</v>
          </cell>
          <cell r="T1281">
            <v>0</v>
          </cell>
          <cell r="U1281">
            <v>59880</v>
          </cell>
          <cell r="V1281">
            <v>0</v>
          </cell>
          <cell r="W1281">
            <v>0</v>
          </cell>
          <cell r="X1281">
            <v>0</v>
          </cell>
          <cell r="Y1281">
            <v>0</v>
          </cell>
          <cell r="Z1281">
            <v>239522</v>
          </cell>
          <cell r="AA1281">
            <v>240034</v>
          </cell>
          <cell r="AB1281" t="str">
            <v>EMCZ</v>
          </cell>
          <cell r="AC1281">
            <v>1101</v>
          </cell>
          <cell r="AD1281">
            <v>2</v>
          </cell>
          <cell r="AE1281">
            <v>18361</v>
          </cell>
        </row>
        <row r="1282">
          <cell r="A1282" t="str">
            <v>SML</v>
          </cell>
          <cell r="B1282">
            <v>7</v>
          </cell>
          <cell r="C1282" t="str">
            <v>DMCN</v>
          </cell>
          <cell r="D1282">
            <v>73</v>
          </cell>
          <cell r="E1282">
            <v>5</v>
          </cell>
          <cell r="F1282" t="str">
            <v>A4</v>
          </cell>
          <cell r="G1282">
            <v>20</v>
          </cell>
          <cell r="H1282">
            <v>37</v>
          </cell>
          <cell r="I1282">
            <v>665756</v>
          </cell>
          <cell r="J1282">
            <v>0</v>
          </cell>
          <cell r="K1282">
            <v>0</v>
          </cell>
          <cell r="L1282">
            <v>3777</v>
          </cell>
          <cell r="M1282">
            <v>0</v>
          </cell>
          <cell r="N1282">
            <v>0</v>
          </cell>
          <cell r="O1282">
            <v>6447955</v>
          </cell>
          <cell r="P1282">
            <v>2519797</v>
          </cell>
          <cell r="Q1282">
            <v>206404</v>
          </cell>
          <cell r="R1282">
            <v>36984</v>
          </cell>
          <cell r="S1282">
            <v>0</v>
          </cell>
          <cell r="T1282">
            <v>154888</v>
          </cell>
          <cell r="U1282">
            <v>1039391</v>
          </cell>
          <cell r="V1282">
            <v>0</v>
          </cell>
          <cell r="W1282">
            <v>90594</v>
          </cell>
          <cell r="X1282">
            <v>0</v>
          </cell>
          <cell r="Y1282">
            <v>0</v>
          </cell>
          <cell r="Z1282">
            <v>9264750</v>
          </cell>
          <cell r="AA1282">
            <v>9456622</v>
          </cell>
          <cell r="AB1282" t="str">
            <v>EMCZ</v>
          </cell>
          <cell r="AC1282">
            <v>1101</v>
          </cell>
          <cell r="AD1282">
            <v>2</v>
          </cell>
          <cell r="AE1282">
            <v>665756</v>
          </cell>
        </row>
        <row r="1283">
          <cell r="A1283" t="str">
            <v>SML</v>
          </cell>
          <cell r="B1283">
            <v>7</v>
          </cell>
          <cell r="C1283" t="str">
            <v>DMCN</v>
          </cell>
          <cell r="D1283">
            <v>73</v>
          </cell>
          <cell r="E1283">
            <v>5</v>
          </cell>
          <cell r="F1283" t="str">
            <v xml:space="preserve">B </v>
          </cell>
          <cell r="G1283">
            <v>0</v>
          </cell>
          <cell r="H1283">
            <v>112</v>
          </cell>
          <cell r="I1283">
            <v>185655</v>
          </cell>
          <cell r="J1283">
            <v>0</v>
          </cell>
          <cell r="K1283">
            <v>0</v>
          </cell>
          <cell r="L1283">
            <v>0</v>
          </cell>
          <cell r="M1283">
            <v>0</v>
          </cell>
          <cell r="N1283">
            <v>0</v>
          </cell>
          <cell r="O1283">
            <v>3510646</v>
          </cell>
          <cell r="P1283">
            <v>0</v>
          </cell>
          <cell r="Q1283">
            <v>0</v>
          </cell>
          <cell r="R1283">
            <v>4576</v>
          </cell>
          <cell r="S1283">
            <v>0</v>
          </cell>
          <cell r="T1283">
            <v>0</v>
          </cell>
          <cell r="U1283">
            <v>611841</v>
          </cell>
          <cell r="V1283">
            <v>0</v>
          </cell>
          <cell r="W1283">
            <v>0</v>
          </cell>
          <cell r="X1283">
            <v>0</v>
          </cell>
          <cell r="Y1283">
            <v>0</v>
          </cell>
          <cell r="Z1283">
            <v>3510646</v>
          </cell>
          <cell r="AA1283">
            <v>3515222</v>
          </cell>
          <cell r="AB1283" t="str">
            <v>EMCZ</v>
          </cell>
          <cell r="AC1283">
            <v>1101</v>
          </cell>
          <cell r="AD1283">
            <v>2</v>
          </cell>
          <cell r="AE1283">
            <v>185148</v>
          </cell>
        </row>
        <row r="1284">
          <cell r="A1284" t="str">
            <v>SML</v>
          </cell>
          <cell r="B1284">
            <v>7</v>
          </cell>
          <cell r="C1284" t="str">
            <v>DMCN</v>
          </cell>
          <cell r="D1284">
            <v>73</v>
          </cell>
          <cell r="E1284">
            <v>7</v>
          </cell>
          <cell r="F1284" t="str">
            <v>A4</v>
          </cell>
          <cell r="G1284">
            <v>20</v>
          </cell>
          <cell r="H1284">
            <v>3</v>
          </cell>
          <cell r="I1284">
            <v>12462</v>
          </cell>
          <cell r="J1284">
            <v>0</v>
          </cell>
          <cell r="K1284">
            <v>0</v>
          </cell>
          <cell r="L1284">
            <v>135</v>
          </cell>
          <cell r="M1284">
            <v>0</v>
          </cell>
          <cell r="N1284">
            <v>0</v>
          </cell>
          <cell r="O1284">
            <v>121546</v>
          </cell>
          <cell r="P1284">
            <v>89640</v>
          </cell>
          <cell r="Q1284">
            <v>4828</v>
          </cell>
          <cell r="R1284">
            <v>0</v>
          </cell>
          <cell r="S1284">
            <v>0</v>
          </cell>
          <cell r="T1284">
            <v>0</v>
          </cell>
          <cell r="U1284">
            <v>54336</v>
          </cell>
          <cell r="V1284">
            <v>0</v>
          </cell>
          <cell r="W1284">
            <v>1328</v>
          </cell>
          <cell r="X1284">
            <v>0</v>
          </cell>
          <cell r="Y1284">
            <v>0</v>
          </cell>
          <cell r="Z1284">
            <v>217342</v>
          </cell>
          <cell r="AA1284">
            <v>217342</v>
          </cell>
          <cell r="AB1284" t="str">
            <v>EMCZ</v>
          </cell>
          <cell r="AC1284">
            <v>1101</v>
          </cell>
          <cell r="AD1284">
            <v>2</v>
          </cell>
          <cell r="AE1284">
            <v>12462</v>
          </cell>
        </row>
        <row r="1285">
          <cell r="A1285" t="str">
            <v>SML</v>
          </cell>
          <cell r="B1285">
            <v>7</v>
          </cell>
          <cell r="C1285" t="str">
            <v>DMCN</v>
          </cell>
          <cell r="D1285">
            <v>73</v>
          </cell>
          <cell r="E1285">
            <v>7</v>
          </cell>
          <cell r="F1285" t="str">
            <v xml:space="preserve">B </v>
          </cell>
          <cell r="G1285">
            <v>0</v>
          </cell>
          <cell r="H1285">
            <v>4</v>
          </cell>
          <cell r="I1285">
            <v>3787</v>
          </cell>
          <cell r="J1285">
            <v>0</v>
          </cell>
          <cell r="K1285">
            <v>0</v>
          </cell>
          <cell r="L1285">
            <v>0</v>
          </cell>
          <cell r="M1285">
            <v>0</v>
          </cell>
          <cell r="N1285">
            <v>0</v>
          </cell>
          <cell r="O1285">
            <v>67009</v>
          </cell>
          <cell r="P1285">
            <v>0</v>
          </cell>
          <cell r="Q1285">
            <v>0</v>
          </cell>
          <cell r="R1285">
            <v>0</v>
          </cell>
          <cell r="S1285">
            <v>0</v>
          </cell>
          <cell r="T1285">
            <v>0</v>
          </cell>
          <cell r="U1285">
            <v>16752</v>
          </cell>
          <cell r="V1285">
            <v>0</v>
          </cell>
          <cell r="W1285">
            <v>0</v>
          </cell>
          <cell r="X1285">
            <v>0</v>
          </cell>
          <cell r="Y1285">
            <v>0</v>
          </cell>
          <cell r="Z1285">
            <v>67009</v>
          </cell>
          <cell r="AA1285">
            <v>67009</v>
          </cell>
          <cell r="AB1285" t="str">
            <v>EMCZ</v>
          </cell>
          <cell r="AC1285">
            <v>1101</v>
          </cell>
          <cell r="AD1285">
            <v>2</v>
          </cell>
          <cell r="AE1285">
            <v>3687</v>
          </cell>
        </row>
        <row r="1286">
          <cell r="A1286" t="str">
            <v>SML</v>
          </cell>
          <cell r="B1286">
            <v>7</v>
          </cell>
          <cell r="C1286" t="str">
            <v>DMCN</v>
          </cell>
          <cell r="D1286">
            <v>73</v>
          </cell>
          <cell r="E1286">
            <v>8</v>
          </cell>
          <cell r="F1286" t="str">
            <v xml:space="preserve">B </v>
          </cell>
          <cell r="G1286">
            <v>0</v>
          </cell>
          <cell r="H1286">
            <v>2</v>
          </cell>
          <cell r="I1286">
            <v>1708</v>
          </cell>
          <cell r="J1286">
            <v>0</v>
          </cell>
          <cell r="K1286">
            <v>0</v>
          </cell>
          <cell r="L1286">
            <v>0</v>
          </cell>
          <cell r="M1286">
            <v>0</v>
          </cell>
          <cell r="N1286">
            <v>0</v>
          </cell>
          <cell r="O1286">
            <v>35557</v>
          </cell>
          <cell r="P1286">
            <v>0</v>
          </cell>
          <cell r="Q1286">
            <v>0</v>
          </cell>
          <cell r="R1286">
            <v>0</v>
          </cell>
          <cell r="S1286">
            <v>0</v>
          </cell>
          <cell r="T1286">
            <v>0</v>
          </cell>
          <cell r="U1286">
            <v>8889</v>
          </cell>
          <cell r="V1286">
            <v>0</v>
          </cell>
          <cell r="W1286">
            <v>0</v>
          </cell>
          <cell r="X1286">
            <v>0</v>
          </cell>
          <cell r="Y1286">
            <v>0</v>
          </cell>
          <cell r="Z1286">
            <v>35557</v>
          </cell>
          <cell r="AA1286">
            <v>35557</v>
          </cell>
          <cell r="AB1286" t="str">
            <v>EMCZ</v>
          </cell>
          <cell r="AC1286">
            <v>1101</v>
          </cell>
          <cell r="AD1286">
            <v>2</v>
          </cell>
          <cell r="AE1286">
            <v>1616</v>
          </cell>
        </row>
        <row r="1287">
          <cell r="A1287" t="str">
            <v>SML</v>
          </cell>
          <cell r="B1287">
            <v>7</v>
          </cell>
          <cell r="C1287" t="str">
            <v>DMCN</v>
          </cell>
          <cell r="D1287">
            <v>74</v>
          </cell>
          <cell r="E1287">
            <v>1</v>
          </cell>
          <cell r="F1287" t="str">
            <v xml:space="preserve">B </v>
          </cell>
          <cell r="G1287">
            <v>1</v>
          </cell>
          <cell r="H1287">
            <v>3</v>
          </cell>
          <cell r="I1287">
            <v>53</v>
          </cell>
          <cell r="J1287">
            <v>0</v>
          </cell>
          <cell r="K1287">
            <v>0</v>
          </cell>
          <cell r="L1287">
            <v>0</v>
          </cell>
          <cell r="M1287">
            <v>0</v>
          </cell>
          <cell r="N1287">
            <v>0</v>
          </cell>
          <cell r="O1287">
            <v>854</v>
          </cell>
          <cell r="P1287">
            <v>0</v>
          </cell>
          <cell r="Q1287">
            <v>0</v>
          </cell>
          <cell r="R1287">
            <v>104</v>
          </cell>
          <cell r="S1287">
            <v>0</v>
          </cell>
          <cell r="T1287">
            <v>110</v>
          </cell>
          <cell r="U1287">
            <v>0</v>
          </cell>
          <cell r="V1287">
            <v>0</v>
          </cell>
          <cell r="W1287">
            <v>0</v>
          </cell>
          <cell r="X1287">
            <v>0</v>
          </cell>
          <cell r="Y1287">
            <v>0</v>
          </cell>
          <cell r="Z1287">
            <v>854</v>
          </cell>
          <cell r="AA1287">
            <v>1068</v>
          </cell>
          <cell r="AB1287" t="str">
            <v>ERFN</v>
          </cell>
          <cell r="AC1287">
            <v>1101</v>
          </cell>
          <cell r="AD1287">
            <v>2</v>
          </cell>
          <cell r="AE1287">
            <v>23</v>
          </cell>
        </row>
        <row r="1288">
          <cell r="A1288" t="str">
            <v>SML</v>
          </cell>
          <cell r="B1288">
            <v>7</v>
          </cell>
          <cell r="C1288" t="str">
            <v>DMCN</v>
          </cell>
          <cell r="D1288">
            <v>74</v>
          </cell>
          <cell r="E1288">
            <v>1</v>
          </cell>
          <cell r="F1288" t="str">
            <v xml:space="preserve">B </v>
          </cell>
          <cell r="G1288">
            <v>2</v>
          </cell>
          <cell r="H1288">
            <v>4</v>
          </cell>
          <cell r="I1288">
            <v>153</v>
          </cell>
          <cell r="J1288">
            <v>0</v>
          </cell>
          <cell r="K1288">
            <v>0</v>
          </cell>
          <cell r="L1288">
            <v>0</v>
          </cell>
          <cell r="M1288">
            <v>0</v>
          </cell>
          <cell r="N1288">
            <v>0</v>
          </cell>
          <cell r="O1288">
            <v>2463</v>
          </cell>
          <cell r="P1288">
            <v>0</v>
          </cell>
          <cell r="Q1288">
            <v>0</v>
          </cell>
          <cell r="R1288">
            <v>0</v>
          </cell>
          <cell r="S1288">
            <v>0</v>
          </cell>
          <cell r="T1288">
            <v>0</v>
          </cell>
          <cell r="U1288">
            <v>0</v>
          </cell>
          <cell r="V1288">
            <v>0</v>
          </cell>
          <cell r="W1288">
            <v>0</v>
          </cell>
          <cell r="X1288">
            <v>0</v>
          </cell>
          <cell r="Y1288">
            <v>0</v>
          </cell>
          <cell r="Z1288">
            <v>2463</v>
          </cell>
          <cell r="AA1288">
            <v>2463</v>
          </cell>
          <cell r="AB1288" t="str">
            <v>ERFN</v>
          </cell>
          <cell r="AC1288">
            <v>1101</v>
          </cell>
          <cell r="AD1288">
            <v>2</v>
          </cell>
          <cell r="AE1288">
            <v>153</v>
          </cell>
        </row>
        <row r="1289">
          <cell r="A1289" t="str">
            <v>SML</v>
          </cell>
          <cell r="B1289">
            <v>7</v>
          </cell>
          <cell r="C1289" t="str">
            <v>DMCN</v>
          </cell>
          <cell r="D1289">
            <v>74</v>
          </cell>
          <cell r="E1289">
            <v>1</v>
          </cell>
          <cell r="F1289" t="str">
            <v xml:space="preserve">B </v>
          </cell>
          <cell r="G1289">
            <v>3</v>
          </cell>
          <cell r="H1289">
            <v>17</v>
          </cell>
          <cell r="I1289">
            <v>1338</v>
          </cell>
          <cell r="J1289">
            <v>0</v>
          </cell>
          <cell r="K1289">
            <v>0</v>
          </cell>
          <cell r="L1289">
            <v>0</v>
          </cell>
          <cell r="M1289">
            <v>0</v>
          </cell>
          <cell r="N1289">
            <v>0</v>
          </cell>
          <cell r="O1289">
            <v>21536</v>
          </cell>
          <cell r="P1289">
            <v>0</v>
          </cell>
          <cell r="Q1289">
            <v>0</v>
          </cell>
          <cell r="R1289">
            <v>225</v>
          </cell>
          <cell r="S1289">
            <v>0</v>
          </cell>
          <cell r="T1289">
            <v>2500</v>
          </cell>
          <cell r="U1289">
            <v>0</v>
          </cell>
          <cell r="V1289">
            <v>0</v>
          </cell>
          <cell r="W1289">
            <v>0</v>
          </cell>
          <cell r="X1289">
            <v>0</v>
          </cell>
          <cell r="Y1289">
            <v>0</v>
          </cell>
          <cell r="Z1289">
            <v>21536</v>
          </cell>
          <cell r="AA1289">
            <v>24261</v>
          </cell>
          <cell r="AB1289" t="str">
            <v>ERFN</v>
          </cell>
          <cell r="AC1289">
            <v>1101</v>
          </cell>
          <cell r="AD1289">
            <v>2</v>
          </cell>
          <cell r="AE1289">
            <v>1338</v>
          </cell>
        </row>
        <row r="1290">
          <cell r="A1290" t="str">
            <v>SML</v>
          </cell>
          <cell r="B1290">
            <v>7</v>
          </cell>
          <cell r="C1290" t="str">
            <v>DMCN</v>
          </cell>
          <cell r="D1290">
            <v>74</v>
          </cell>
          <cell r="E1290">
            <v>1</v>
          </cell>
          <cell r="F1290" t="str">
            <v xml:space="preserve">B </v>
          </cell>
          <cell r="G1290">
            <v>4</v>
          </cell>
          <cell r="H1290">
            <v>36</v>
          </cell>
          <cell r="I1290">
            <v>4747</v>
          </cell>
          <cell r="J1290">
            <v>0</v>
          </cell>
          <cell r="K1290">
            <v>0</v>
          </cell>
          <cell r="L1290">
            <v>0</v>
          </cell>
          <cell r="M1290">
            <v>0</v>
          </cell>
          <cell r="N1290">
            <v>0</v>
          </cell>
          <cell r="O1290">
            <v>92079</v>
          </cell>
          <cell r="P1290">
            <v>0</v>
          </cell>
          <cell r="Q1290">
            <v>0</v>
          </cell>
          <cell r="R1290">
            <v>1405</v>
          </cell>
          <cell r="S1290">
            <v>0</v>
          </cell>
          <cell r="T1290">
            <v>2160</v>
          </cell>
          <cell r="U1290">
            <v>15655</v>
          </cell>
          <cell r="V1290">
            <v>0</v>
          </cell>
          <cell r="W1290">
            <v>0</v>
          </cell>
          <cell r="X1290">
            <v>0</v>
          </cell>
          <cell r="Y1290">
            <v>0</v>
          </cell>
          <cell r="Z1290">
            <v>92079</v>
          </cell>
          <cell r="AA1290">
            <v>95644</v>
          </cell>
          <cell r="AB1290" t="str">
            <v>ERFN</v>
          </cell>
          <cell r="AC1290">
            <v>1101</v>
          </cell>
          <cell r="AD1290">
            <v>2</v>
          </cell>
          <cell r="AE1290">
            <v>4747</v>
          </cell>
        </row>
        <row r="1291">
          <cell r="A1291" t="str">
            <v>SML</v>
          </cell>
          <cell r="B1291">
            <v>7</v>
          </cell>
          <cell r="C1291" t="str">
            <v>DMCN</v>
          </cell>
          <cell r="D1291">
            <v>74</v>
          </cell>
          <cell r="E1291">
            <v>1</v>
          </cell>
          <cell r="F1291" t="str">
            <v xml:space="preserve">B </v>
          </cell>
          <cell r="G1291">
            <v>5</v>
          </cell>
          <cell r="H1291">
            <v>50</v>
          </cell>
          <cell r="I1291">
            <v>8703</v>
          </cell>
          <cell r="J1291">
            <v>0</v>
          </cell>
          <cell r="K1291">
            <v>0</v>
          </cell>
          <cell r="L1291">
            <v>0</v>
          </cell>
          <cell r="M1291">
            <v>0</v>
          </cell>
          <cell r="N1291">
            <v>0</v>
          </cell>
          <cell r="O1291">
            <v>168796</v>
          </cell>
          <cell r="P1291">
            <v>0</v>
          </cell>
          <cell r="Q1291">
            <v>0</v>
          </cell>
          <cell r="R1291">
            <v>1952</v>
          </cell>
          <cell r="S1291">
            <v>0</v>
          </cell>
          <cell r="T1291">
            <v>6720</v>
          </cell>
          <cell r="U1291">
            <v>28696</v>
          </cell>
          <cell r="V1291">
            <v>0</v>
          </cell>
          <cell r="W1291">
            <v>0</v>
          </cell>
          <cell r="X1291">
            <v>0</v>
          </cell>
          <cell r="Y1291">
            <v>0</v>
          </cell>
          <cell r="Z1291">
            <v>168796</v>
          </cell>
          <cell r="AA1291">
            <v>177468</v>
          </cell>
          <cell r="AB1291" t="str">
            <v>ERFN</v>
          </cell>
          <cell r="AC1291">
            <v>1101</v>
          </cell>
          <cell r="AD1291">
            <v>2</v>
          </cell>
          <cell r="AE1291">
            <v>8703</v>
          </cell>
        </row>
        <row r="1292">
          <cell r="A1292" t="str">
            <v>SML</v>
          </cell>
          <cell r="B1292">
            <v>7</v>
          </cell>
          <cell r="C1292" t="str">
            <v>DMCN</v>
          </cell>
          <cell r="D1292">
            <v>74</v>
          </cell>
          <cell r="E1292">
            <v>1</v>
          </cell>
          <cell r="F1292" t="str">
            <v xml:space="preserve">B </v>
          </cell>
          <cell r="G1292">
            <v>6</v>
          </cell>
          <cell r="H1292">
            <v>69</v>
          </cell>
          <cell r="I1292">
            <v>16744</v>
          </cell>
          <cell r="J1292">
            <v>0</v>
          </cell>
          <cell r="K1292">
            <v>0</v>
          </cell>
          <cell r="L1292">
            <v>0</v>
          </cell>
          <cell r="M1292">
            <v>0</v>
          </cell>
          <cell r="N1292">
            <v>0</v>
          </cell>
          <cell r="O1292">
            <v>324776</v>
          </cell>
          <cell r="P1292">
            <v>0</v>
          </cell>
          <cell r="Q1292">
            <v>0</v>
          </cell>
          <cell r="R1292">
            <v>2488</v>
          </cell>
          <cell r="S1292">
            <v>0</v>
          </cell>
          <cell r="T1292">
            <v>14610</v>
          </cell>
          <cell r="U1292">
            <v>55209</v>
          </cell>
          <cell r="V1292">
            <v>0</v>
          </cell>
          <cell r="W1292">
            <v>0</v>
          </cell>
          <cell r="X1292">
            <v>0</v>
          </cell>
          <cell r="Y1292">
            <v>0</v>
          </cell>
          <cell r="Z1292">
            <v>324776</v>
          </cell>
          <cell r="AA1292">
            <v>341874</v>
          </cell>
          <cell r="AB1292" t="str">
            <v>ERFN</v>
          </cell>
          <cell r="AC1292">
            <v>1101</v>
          </cell>
          <cell r="AD1292">
            <v>2</v>
          </cell>
          <cell r="AE1292">
            <v>16744</v>
          </cell>
        </row>
        <row r="1293">
          <cell r="A1293" t="str">
            <v>SML</v>
          </cell>
          <cell r="B1293">
            <v>7</v>
          </cell>
          <cell r="C1293" t="str">
            <v>DMCN</v>
          </cell>
          <cell r="D1293">
            <v>74</v>
          </cell>
          <cell r="E1293">
            <v>1</v>
          </cell>
          <cell r="F1293" t="str">
            <v xml:space="preserve">B </v>
          </cell>
          <cell r="G1293">
            <v>7</v>
          </cell>
          <cell r="H1293">
            <v>31</v>
          </cell>
          <cell r="I1293">
            <v>10705</v>
          </cell>
          <cell r="J1293">
            <v>0</v>
          </cell>
          <cell r="K1293">
            <v>0</v>
          </cell>
          <cell r="L1293">
            <v>0</v>
          </cell>
          <cell r="M1293">
            <v>0</v>
          </cell>
          <cell r="N1293">
            <v>0</v>
          </cell>
          <cell r="O1293">
            <v>215438</v>
          </cell>
          <cell r="P1293">
            <v>0</v>
          </cell>
          <cell r="Q1293">
            <v>0</v>
          </cell>
          <cell r="R1293">
            <v>1917</v>
          </cell>
          <cell r="S1293">
            <v>0</v>
          </cell>
          <cell r="T1293">
            <v>14500</v>
          </cell>
          <cell r="U1293">
            <v>43093</v>
          </cell>
          <cell r="V1293">
            <v>0</v>
          </cell>
          <cell r="W1293">
            <v>0</v>
          </cell>
          <cell r="X1293">
            <v>0</v>
          </cell>
          <cell r="Y1293">
            <v>0</v>
          </cell>
          <cell r="Z1293">
            <v>215438</v>
          </cell>
          <cell r="AA1293">
            <v>231855</v>
          </cell>
          <cell r="AB1293" t="str">
            <v>ERFN</v>
          </cell>
          <cell r="AC1293">
            <v>1101</v>
          </cell>
          <cell r="AD1293">
            <v>2</v>
          </cell>
          <cell r="AE1293">
            <v>10705</v>
          </cell>
        </row>
        <row r="1294">
          <cell r="A1294" t="str">
            <v>SML</v>
          </cell>
          <cell r="B1294">
            <v>7</v>
          </cell>
          <cell r="C1294" t="str">
            <v>DMCN</v>
          </cell>
          <cell r="D1294">
            <v>74</v>
          </cell>
          <cell r="E1294">
            <v>1</v>
          </cell>
          <cell r="F1294" t="str">
            <v xml:space="preserve">B </v>
          </cell>
          <cell r="G1294">
            <v>8</v>
          </cell>
          <cell r="H1294">
            <v>28</v>
          </cell>
          <cell r="I1294">
            <v>12528</v>
          </cell>
          <cell r="J1294">
            <v>0</v>
          </cell>
          <cell r="K1294">
            <v>0</v>
          </cell>
          <cell r="L1294">
            <v>0</v>
          </cell>
          <cell r="M1294">
            <v>0</v>
          </cell>
          <cell r="N1294">
            <v>0</v>
          </cell>
          <cell r="O1294">
            <v>252100</v>
          </cell>
          <cell r="P1294">
            <v>0</v>
          </cell>
          <cell r="Q1294">
            <v>0</v>
          </cell>
          <cell r="R1294">
            <v>2617</v>
          </cell>
          <cell r="S1294">
            <v>0</v>
          </cell>
          <cell r="T1294">
            <v>7000</v>
          </cell>
          <cell r="U1294">
            <v>50419</v>
          </cell>
          <cell r="V1294">
            <v>0</v>
          </cell>
          <cell r="W1294">
            <v>0</v>
          </cell>
          <cell r="X1294">
            <v>0</v>
          </cell>
          <cell r="Y1294">
            <v>0</v>
          </cell>
          <cell r="Z1294">
            <v>252100</v>
          </cell>
          <cell r="AA1294">
            <v>261717</v>
          </cell>
          <cell r="AB1294" t="str">
            <v>ERFN</v>
          </cell>
          <cell r="AC1294">
            <v>1101</v>
          </cell>
          <cell r="AD1294">
            <v>2</v>
          </cell>
          <cell r="AE1294">
            <v>12528</v>
          </cell>
        </row>
        <row r="1295">
          <cell r="A1295" t="str">
            <v>SML</v>
          </cell>
          <cell r="B1295">
            <v>7</v>
          </cell>
          <cell r="C1295" t="str">
            <v>DMCN</v>
          </cell>
          <cell r="D1295">
            <v>74</v>
          </cell>
          <cell r="E1295">
            <v>1</v>
          </cell>
          <cell r="F1295" t="str">
            <v xml:space="preserve">B </v>
          </cell>
          <cell r="G1295">
            <v>9</v>
          </cell>
          <cell r="H1295">
            <v>21</v>
          </cell>
          <cell r="I1295">
            <v>14235</v>
          </cell>
          <cell r="J1295">
            <v>0</v>
          </cell>
          <cell r="K1295">
            <v>0</v>
          </cell>
          <cell r="L1295">
            <v>0</v>
          </cell>
          <cell r="M1295">
            <v>0</v>
          </cell>
          <cell r="N1295">
            <v>0</v>
          </cell>
          <cell r="O1295">
            <v>305527</v>
          </cell>
          <cell r="P1295">
            <v>0</v>
          </cell>
          <cell r="Q1295">
            <v>0</v>
          </cell>
          <cell r="R1295">
            <v>2587</v>
          </cell>
          <cell r="S1295">
            <v>0</v>
          </cell>
          <cell r="T1295">
            <v>8700</v>
          </cell>
          <cell r="U1295">
            <v>76383</v>
          </cell>
          <cell r="V1295">
            <v>0</v>
          </cell>
          <cell r="W1295">
            <v>0</v>
          </cell>
          <cell r="X1295">
            <v>0</v>
          </cell>
          <cell r="Y1295">
            <v>0</v>
          </cell>
          <cell r="Z1295">
            <v>305527</v>
          </cell>
          <cell r="AA1295">
            <v>316814</v>
          </cell>
          <cell r="AB1295" t="str">
            <v>ERFN</v>
          </cell>
          <cell r="AC1295">
            <v>1101</v>
          </cell>
          <cell r="AD1295">
            <v>2</v>
          </cell>
          <cell r="AE1295">
            <v>14235</v>
          </cell>
        </row>
        <row r="1296">
          <cell r="A1296" t="str">
            <v>SML</v>
          </cell>
          <cell r="B1296">
            <v>7</v>
          </cell>
          <cell r="C1296" t="str">
            <v>DMCN</v>
          </cell>
          <cell r="D1296">
            <v>74</v>
          </cell>
          <cell r="E1296">
            <v>1</v>
          </cell>
          <cell r="F1296" t="str">
            <v xml:space="preserve">B </v>
          </cell>
          <cell r="G1296">
            <v>10</v>
          </cell>
          <cell r="H1296">
            <v>5</v>
          </cell>
          <cell r="I1296">
            <v>6816</v>
          </cell>
          <cell r="J1296">
            <v>0</v>
          </cell>
          <cell r="K1296">
            <v>0</v>
          </cell>
          <cell r="L1296">
            <v>0</v>
          </cell>
          <cell r="M1296">
            <v>0</v>
          </cell>
          <cell r="N1296">
            <v>0</v>
          </cell>
          <cell r="O1296">
            <v>146281</v>
          </cell>
          <cell r="P1296">
            <v>0</v>
          </cell>
          <cell r="Q1296">
            <v>0</v>
          </cell>
          <cell r="R1296">
            <v>1168</v>
          </cell>
          <cell r="S1296">
            <v>0</v>
          </cell>
          <cell r="T1296">
            <v>3000</v>
          </cell>
          <cell r="U1296">
            <v>36570</v>
          </cell>
          <cell r="V1296">
            <v>0</v>
          </cell>
          <cell r="W1296">
            <v>0</v>
          </cell>
          <cell r="X1296">
            <v>0</v>
          </cell>
          <cell r="Y1296">
            <v>0</v>
          </cell>
          <cell r="Z1296">
            <v>146281</v>
          </cell>
          <cell r="AA1296">
            <v>150449</v>
          </cell>
          <cell r="AB1296" t="str">
            <v>ERFN</v>
          </cell>
          <cell r="AC1296">
            <v>1101</v>
          </cell>
          <cell r="AD1296">
            <v>2</v>
          </cell>
          <cell r="AE1296">
            <v>6816</v>
          </cell>
        </row>
        <row r="1297">
          <cell r="A1297" t="str">
            <v>SML</v>
          </cell>
          <cell r="B1297">
            <v>7</v>
          </cell>
          <cell r="C1297" t="str">
            <v>DMCN</v>
          </cell>
          <cell r="D1297">
            <v>74</v>
          </cell>
          <cell r="E1297">
            <v>1</v>
          </cell>
          <cell r="F1297" t="str">
            <v xml:space="preserve">B </v>
          </cell>
          <cell r="G1297">
            <v>11</v>
          </cell>
          <cell r="H1297">
            <v>7</v>
          </cell>
          <cell r="I1297">
            <v>163</v>
          </cell>
          <cell r="J1297">
            <v>0</v>
          </cell>
          <cell r="K1297">
            <v>0</v>
          </cell>
          <cell r="L1297">
            <v>0</v>
          </cell>
          <cell r="M1297">
            <v>0</v>
          </cell>
          <cell r="N1297">
            <v>0</v>
          </cell>
          <cell r="O1297">
            <v>919</v>
          </cell>
          <cell r="P1297">
            <v>0</v>
          </cell>
          <cell r="Q1297">
            <v>0</v>
          </cell>
          <cell r="R1297">
            <v>92</v>
          </cell>
          <cell r="S1297">
            <v>0</v>
          </cell>
          <cell r="T1297">
            <v>330</v>
          </cell>
          <cell r="U1297">
            <v>0</v>
          </cell>
          <cell r="V1297">
            <v>0</v>
          </cell>
          <cell r="W1297">
            <v>0</v>
          </cell>
          <cell r="X1297">
            <v>0</v>
          </cell>
          <cell r="Y1297">
            <v>0</v>
          </cell>
          <cell r="Z1297">
            <v>919</v>
          </cell>
          <cell r="AA1297">
            <v>1341</v>
          </cell>
          <cell r="AB1297" t="str">
            <v>ERFN</v>
          </cell>
          <cell r="AC1297">
            <v>1101</v>
          </cell>
          <cell r="AD1297">
            <v>2</v>
          </cell>
          <cell r="AE1297">
            <v>13</v>
          </cell>
        </row>
        <row r="1298">
          <cell r="A1298" t="str">
            <v>SML</v>
          </cell>
          <cell r="B1298">
            <v>7</v>
          </cell>
          <cell r="C1298" t="str">
            <v>DMCN</v>
          </cell>
          <cell r="D1298">
            <v>74</v>
          </cell>
          <cell r="E1298">
            <v>1</v>
          </cell>
          <cell r="F1298" t="str">
            <v xml:space="preserve">B </v>
          </cell>
          <cell r="G1298">
            <v>12</v>
          </cell>
          <cell r="H1298">
            <v>13</v>
          </cell>
          <cell r="I1298">
            <v>978</v>
          </cell>
          <cell r="J1298">
            <v>0</v>
          </cell>
          <cell r="K1298">
            <v>0</v>
          </cell>
          <cell r="L1298">
            <v>0</v>
          </cell>
          <cell r="M1298">
            <v>0</v>
          </cell>
          <cell r="N1298">
            <v>0</v>
          </cell>
          <cell r="O1298">
            <v>7876</v>
          </cell>
          <cell r="P1298">
            <v>0</v>
          </cell>
          <cell r="Q1298">
            <v>0</v>
          </cell>
          <cell r="R1298">
            <v>14</v>
          </cell>
          <cell r="S1298">
            <v>0</v>
          </cell>
          <cell r="T1298">
            <v>0</v>
          </cell>
          <cell r="U1298">
            <v>0</v>
          </cell>
          <cell r="V1298">
            <v>0</v>
          </cell>
          <cell r="W1298">
            <v>0</v>
          </cell>
          <cell r="X1298">
            <v>0</v>
          </cell>
          <cell r="Y1298">
            <v>0</v>
          </cell>
          <cell r="Z1298">
            <v>7876</v>
          </cell>
          <cell r="AA1298">
            <v>7890</v>
          </cell>
          <cell r="AB1298" t="str">
            <v>ERFN</v>
          </cell>
          <cell r="AC1298">
            <v>1101</v>
          </cell>
          <cell r="AD1298">
            <v>2</v>
          </cell>
          <cell r="AE1298">
            <v>978</v>
          </cell>
        </row>
        <row r="1299">
          <cell r="A1299" t="str">
            <v>SML</v>
          </cell>
          <cell r="B1299">
            <v>7</v>
          </cell>
          <cell r="C1299" t="str">
            <v>DMCN</v>
          </cell>
          <cell r="D1299">
            <v>74</v>
          </cell>
          <cell r="E1299">
            <v>1</v>
          </cell>
          <cell r="F1299" t="str">
            <v xml:space="preserve">B </v>
          </cell>
          <cell r="G1299">
            <v>13</v>
          </cell>
          <cell r="H1299">
            <v>16</v>
          </cell>
          <cell r="I1299">
            <v>1899</v>
          </cell>
          <cell r="J1299">
            <v>0</v>
          </cell>
          <cell r="K1299">
            <v>0</v>
          </cell>
          <cell r="L1299">
            <v>0</v>
          </cell>
          <cell r="M1299">
            <v>0</v>
          </cell>
          <cell r="N1299">
            <v>0</v>
          </cell>
          <cell r="O1299">
            <v>27325</v>
          </cell>
          <cell r="P1299">
            <v>0</v>
          </cell>
          <cell r="Q1299">
            <v>0</v>
          </cell>
          <cell r="R1299">
            <v>234</v>
          </cell>
          <cell r="S1299">
            <v>0</v>
          </cell>
          <cell r="T1299">
            <v>1000</v>
          </cell>
          <cell r="U1299">
            <v>4644</v>
          </cell>
          <cell r="V1299">
            <v>0</v>
          </cell>
          <cell r="W1299">
            <v>0</v>
          </cell>
          <cell r="X1299">
            <v>0</v>
          </cell>
          <cell r="Y1299">
            <v>0</v>
          </cell>
          <cell r="Z1299">
            <v>27325</v>
          </cell>
          <cell r="AA1299">
            <v>28559</v>
          </cell>
          <cell r="AB1299" t="str">
            <v>ERFN</v>
          </cell>
          <cell r="AC1299">
            <v>1101</v>
          </cell>
          <cell r="AD1299">
            <v>2</v>
          </cell>
          <cell r="AE1299">
            <v>1899</v>
          </cell>
        </row>
        <row r="1300">
          <cell r="A1300" t="str">
            <v>SML</v>
          </cell>
          <cell r="B1300">
            <v>7</v>
          </cell>
          <cell r="C1300" t="str">
            <v>DMCN</v>
          </cell>
          <cell r="D1300">
            <v>74</v>
          </cell>
          <cell r="E1300">
            <v>1</v>
          </cell>
          <cell r="F1300" t="str">
            <v xml:space="preserve">B </v>
          </cell>
          <cell r="G1300">
            <v>14</v>
          </cell>
          <cell r="H1300">
            <v>5</v>
          </cell>
          <cell r="I1300">
            <v>747</v>
          </cell>
          <cell r="J1300">
            <v>0</v>
          </cell>
          <cell r="K1300">
            <v>0</v>
          </cell>
          <cell r="L1300">
            <v>0</v>
          </cell>
          <cell r="M1300">
            <v>0</v>
          </cell>
          <cell r="N1300">
            <v>0</v>
          </cell>
          <cell r="O1300">
            <v>9491</v>
          </cell>
          <cell r="P1300">
            <v>0</v>
          </cell>
          <cell r="Q1300">
            <v>0</v>
          </cell>
          <cell r="R1300">
            <v>91</v>
          </cell>
          <cell r="S1300">
            <v>0</v>
          </cell>
          <cell r="T1300">
            <v>0</v>
          </cell>
          <cell r="U1300">
            <v>1614</v>
          </cell>
          <cell r="V1300">
            <v>0</v>
          </cell>
          <cell r="W1300">
            <v>0</v>
          </cell>
          <cell r="X1300">
            <v>0</v>
          </cell>
          <cell r="Y1300">
            <v>0</v>
          </cell>
          <cell r="Z1300">
            <v>9491</v>
          </cell>
          <cell r="AA1300">
            <v>9582</v>
          </cell>
          <cell r="AB1300" t="str">
            <v>ERFN</v>
          </cell>
          <cell r="AC1300">
            <v>1101</v>
          </cell>
          <cell r="AD1300">
            <v>2</v>
          </cell>
          <cell r="AE1300">
            <v>747</v>
          </cell>
        </row>
        <row r="1301">
          <cell r="A1301" t="str">
            <v>SML</v>
          </cell>
          <cell r="B1301">
            <v>7</v>
          </cell>
          <cell r="C1301" t="str">
            <v>DMCN</v>
          </cell>
          <cell r="D1301">
            <v>74</v>
          </cell>
          <cell r="E1301">
            <v>1</v>
          </cell>
          <cell r="F1301" t="str">
            <v xml:space="preserve">B </v>
          </cell>
          <cell r="G1301">
            <v>15</v>
          </cell>
          <cell r="H1301">
            <v>3</v>
          </cell>
          <cell r="I1301">
            <v>685</v>
          </cell>
          <cell r="J1301">
            <v>0</v>
          </cell>
          <cell r="K1301">
            <v>0</v>
          </cell>
          <cell r="L1301">
            <v>0</v>
          </cell>
          <cell r="M1301">
            <v>0</v>
          </cell>
          <cell r="N1301">
            <v>0</v>
          </cell>
          <cell r="O1301">
            <v>10492</v>
          </cell>
          <cell r="P1301">
            <v>0</v>
          </cell>
          <cell r="Q1301">
            <v>0</v>
          </cell>
          <cell r="R1301">
            <v>136</v>
          </cell>
          <cell r="S1301">
            <v>0</v>
          </cell>
          <cell r="T1301">
            <v>0</v>
          </cell>
          <cell r="U1301">
            <v>1955</v>
          </cell>
          <cell r="V1301">
            <v>0</v>
          </cell>
          <cell r="W1301">
            <v>0</v>
          </cell>
          <cell r="X1301">
            <v>0</v>
          </cell>
          <cell r="Y1301">
            <v>0</v>
          </cell>
          <cell r="Z1301">
            <v>10492</v>
          </cell>
          <cell r="AA1301">
            <v>10628</v>
          </cell>
          <cell r="AB1301" t="str">
            <v>ERFN</v>
          </cell>
          <cell r="AC1301">
            <v>1101</v>
          </cell>
          <cell r="AD1301">
            <v>2</v>
          </cell>
          <cell r="AE1301">
            <v>685</v>
          </cell>
        </row>
        <row r="1302">
          <cell r="A1302" t="str">
            <v>SML</v>
          </cell>
          <cell r="B1302">
            <v>7</v>
          </cell>
          <cell r="C1302" t="str">
            <v>DMCN</v>
          </cell>
          <cell r="D1302">
            <v>74</v>
          </cell>
          <cell r="E1302">
            <v>2</v>
          </cell>
          <cell r="F1302" t="str">
            <v xml:space="preserve">B </v>
          </cell>
          <cell r="G1302">
            <v>0</v>
          </cell>
          <cell r="H1302">
            <v>3</v>
          </cell>
          <cell r="I1302">
            <v>8151</v>
          </cell>
          <cell r="J1302">
            <v>0</v>
          </cell>
          <cell r="K1302">
            <v>0</v>
          </cell>
          <cell r="L1302">
            <v>0</v>
          </cell>
          <cell r="M1302">
            <v>0</v>
          </cell>
          <cell r="N1302">
            <v>0</v>
          </cell>
          <cell r="O1302">
            <v>169692</v>
          </cell>
          <cell r="P1302">
            <v>0</v>
          </cell>
          <cell r="Q1302">
            <v>0</v>
          </cell>
          <cell r="R1302">
            <v>2897</v>
          </cell>
          <cell r="S1302">
            <v>0</v>
          </cell>
          <cell r="T1302">
            <v>0</v>
          </cell>
          <cell r="U1302">
            <v>42423</v>
          </cell>
          <cell r="V1302">
            <v>0</v>
          </cell>
          <cell r="W1302">
            <v>0</v>
          </cell>
          <cell r="X1302">
            <v>0</v>
          </cell>
          <cell r="Y1302">
            <v>0</v>
          </cell>
          <cell r="Z1302">
            <v>169692</v>
          </cell>
          <cell r="AA1302">
            <v>172589</v>
          </cell>
          <cell r="AB1302" t="str">
            <v>ERFN</v>
          </cell>
          <cell r="AC1302">
            <v>1101</v>
          </cell>
          <cell r="AD1302">
            <v>2</v>
          </cell>
          <cell r="AE1302">
            <v>8089</v>
          </cell>
        </row>
        <row r="1303">
          <cell r="A1303" t="str">
            <v>SML</v>
          </cell>
          <cell r="B1303">
            <v>7</v>
          </cell>
          <cell r="C1303" t="str">
            <v>DMCN</v>
          </cell>
          <cell r="D1303">
            <v>74</v>
          </cell>
          <cell r="E1303">
            <v>3</v>
          </cell>
          <cell r="F1303" t="str">
            <v xml:space="preserve">B </v>
          </cell>
          <cell r="G1303">
            <v>0</v>
          </cell>
          <cell r="H1303">
            <v>201</v>
          </cell>
          <cell r="I1303">
            <v>240726</v>
          </cell>
          <cell r="J1303">
            <v>0</v>
          </cell>
          <cell r="K1303">
            <v>0</v>
          </cell>
          <cell r="L1303">
            <v>0</v>
          </cell>
          <cell r="M1303">
            <v>0</v>
          </cell>
          <cell r="N1303">
            <v>0</v>
          </cell>
          <cell r="O1303">
            <v>5011589</v>
          </cell>
          <cell r="P1303">
            <v>0</v>
          </cell>
          <cell r="Q1303">
            <v>0</v>
          </cell>
          <cell r="R1303">
            <v>36725</v>
          </cell>
          <cell r="S1303">
            <v>0</v>
          </cell>
          <cell r="T1303">
            <v>182649</v>
          </cell>
          <cell r="U1303">
            <v>1252896</v>
          </cell>
          <cell r="V1303">
            <v>0</v>
          </cell>
          <cell r="W1303">
            <v>0</v>
          </cell>
          <cell r="X1303">
            <v>0</v>
          </cell>
          <cell r="Y1303">
            <v>0</v>
          </cell>
          <cell r="Z1303">
            <v>5011589</v>
          </cell>
          <cell r="AA1303">
            <v>5230963</v>
          </cell>
          <cell r="AB1303" t="str">
            <v>ERFN</v>
          </cell>
          <cell r="AC1303">
            <v>1101</v>
          </cell>
          <cell r="AD1303">
            <v>2</v>
          </cell>
          <cell r="AE1303">
            <v>240335</v>
          </cell>
        </row>
        <row r="1304">
          <cell r="A1304" t="str">
            <v>SML</v>
          </cell>
          <cell r="B1304">
            <v>7</v>
          </cell>
          <cell r="C1304" t="str">
            <v>DMCN</v>
          </cell>
          <cell r="D1304">
            <v>74</v>
          </cell>
          <cell r="E1304">
            <v>4</v>
          </cell>
          <cell r="F1304" t="str">
            <v xml:space="preserve">B </v>
          </cell>
          <cell r="G1304">
            <v>0</v>
          </cell>
          <cell r="H1304">
            <v>7</v>
          </cell>
          <cell r="I1304">
            <v>4714</v>
          </cell>
          <cell r="J1304">
            <v>0</v>
          </cell>
          <cell r="K1304">
            <v>0</v>
          </cell>
          <cell r="L1304">
            <v>0</v>
          </cell>
          <cell r="M1304">
            <v>0</v>
          </cell>
          <cell r="N1304">
            <v>0</v>
          </cell>
          <cell r="O1304">
            <v>47536</v>
          </cell>
          <cell r="P1304">
            <v>0</v>
          </cell>
          <cell r="Q1304">
            <v>0</v>
          </cell>
          <cell r="R1304">
            <v>0</v>
          </cell>
          <cell r="S1304">
            <v>0</v>
          </cell>
          <cell r="T1304">
            <v>0</v>
          </cell>
          <cell r="U1304">
            <v>0</v>
          </cell>
          <cell r="V1304">
            <v>0</v>
          </cell>
          <cell r="W1304">
            <v>0</v>
          </cell>
          <cell r="X1304">
            <v>0</v>
          </cell>
          <cell r="Y1304">
            <v>0</v>
          </cell>
          <cell r="Z1304">
            <v>47536</v>
          </cell>
          <cell r="AA1304">
            <v>47536</v>
          </cell>
          <cell r="AB1304" t="str">
            <v>ERFN</v>
          </cell>
          <cell r="AC1304">
            <v>1101</v>
          </cell>
          <cell r="AD1304">
            <v>2</v>
          </cell>
          <cell r="AE1304">
            <v>4615</v>
          </cell>
        </row>
        <row r="1305">
          <cell r="A1305" t="str">
            <v>SML</v>
          </cell>
          <cell r="B1305">
            <v>7</v>
          </cell>
          <cell r="C1305" t="str">
            <v>DMCN</v>
          </cell>
          <cell r="D1305">
            <v>74</v>
          </cell>
          <cell r="E1305">
            <v>5</v>
          </cell>
          <cell r="F1305" t="str">
            <v xml:space="preserve">B </v>
          </cell>
          <cell r="G1305">
            <v>0</v>
          </cell>
          <cell r="H1305">
            <v>35</v>
          </cell>
          <cell r="I1305">
            <v>44582</v>
          </cell>
          <cell r="J1305">
            <v>0</v>
          </cell>
          <cell r="K1305">
            <v>0</v>
          </cell>
          <cell r="L1305">
            <v>0</v>
          </cell>
          <cell r="M1305">
            <v>0</v>
          </cell>
          <cell r="N1305">
            <v>0</v>
          </cell>
          <cell r="O1305">
            <v>778714</v>
          </cell>
          <cell r="P1305">
            <v>0</v>
          </cell>
          <cell r="Q1305">
            <v>0</v>
          </cell>
          <cell r="R1305">
            <v>7953</v>
          </cell>
          <cell r="S1305">
            <v>0</v>
          </cell>
          <cell r="T1305">
            <v>0</v>
          </cell>
          <cell r="U1305">
            <v>82614</v>
          </cell>
          <cell r="V1305">
            <v>0</v>
          </cell>
          <cell r="W1305">
            <v>0</v>
          </cell>
          <cell r="X1305">
            <v>0</v>
          </cell>
          <cell r="Y1305">
            <v>0</v>
          </cell>
          <cell r="Z1305">
            <v>778714</v>
          </cell>
          <cell r="AA1305">
            <v>786667</v>
          </cell>
          <cell r="AB1305" t="str">
            <v>ERFN</v>
          </cell>
          <cell r="AC1305">
            <v>1101</v>
          </cell>
          <cell r="AD1305">
            <v>2</v>
          </cell>
          <cell r="AE1305">
            <v>44403</v>
          </cell>
        </row>
        <row r="1306">
          <cell r="A1306" t="str">
            <v>SML</v>
          </cell>
          <cell r="B1306">
            <v>7</v>
          </cell>
          <cell r="C1306" t="str">
            <v>DMCN</v>
          </cell>
          <cell r="D1306">
            <v>74</v>
          </cell>
          <cell r="E1306">
            <v>6</v>
          </cell>
          <cell r="F1306" t="str">
            <v xml:space="preserve">B </v>
          </cell>
          <cell r="G1306">
            <v>0</v>
          </cell>
          <cell r="H1306">
            <v>1</v>
          </cell>
          <cell r="I1306">
            <v>12330</v>
          </cell>
          <cell r="J1306">
            <v>0</v>
          </cell>
          <cell r="K1306">
            <v>0</v>
          </cell>
          <cell r="L1306">
            <v>0</v>
          </cell>
          <cell r="M1306">
            <v>0</v>
          </cell>
          <cell r="N1306">
            <v>0</v>
          </cell>
          <cell r="O1306">
            <v>132244</v>
          </cell>
          <cell r="P1306">
            <v>0</v>
          </cell>
          <cell r="Q1306">
            <v>0</v>
          </cell>
          <cell r="R1306">
            <v>0</v>
          </cell>
          <cell r="S1306">
            <v>0</v>
          </cell>
          <cell r="T1306">
            <v>0</v>
          </cell>
          <cell r="U1306">
            <v>33061</v>
          </cell>
          <cell r="V1306">
            <v>0</v>
          </cell>
          <cell r="W1306">
            <v>0</v>
          </cell>
          <cell r="X1306">
            <v>0</v>
          </cell>
          <cell r="Y1306">
            <v>0</v>
          </cell>
          <cell r="Z1306">
            <v>132244</v>
          </cell>
          <cell r="AA1306">
            <v>132244</v>
          </cell>
          <cell r="AB1306" t="str">
            <v>ERFN</v>
          </cell>
          <cell r="AC1306">
            <v>1101</v>
          </cell>
          <cell r="AD1306">
            <v>2</v>
          </cell>
          <cell r="AE1306">
            <v>12330</v>
          </cell>
        </row>
        <row r="1307">
          <cell r="A1307" t="str">
            <v>SML</v>
          </cell>
          <cell r="B1307">
            <v>7</v>
          </cell>
          <cell r="C1307" t="str">
            <v>DMCN</v>
          </cell>
          <cell r="D1307">
            <v>74</v>
          </cell>
          <cell r="E1307">
            <v>7</v>
          </cell>
          <cell r="F1307" t="str">
            <v>A4</v>
          </cell>
          <cell r="G1307">
            <v>20</v>
          </cell>
          <cell r="H1307">
            <v>1</v>
          </cell>
          <cell r="I1307">
            <v>10578</v>
          </cell>
          <cell r="J1307">
            <v>0</v>
          </cell>
          <cell r="K1307">
            <v>0</v>
          </cell>
          <cell r="L1307">
            <v>20</v>
          </cell>
          <cell r="M1307">
            <v>0</v>
          </cell>
          <cell r="N1307">
            <v>0</v>
          </cell>
          <cell r="O1307">
            <v>103171</v>
          </cell>
          <cell r="P1307">
            <v>13280</v>
          </cell>
          <cell r="Q1307">
            <v>0</v>
          </cell>
          <cell r="R1307">
            <v>0</v>
          </cell>
          <cell r="S1307">
            <v>0</v>
          </cell>
          <cell r="T1307">
            <v>0</v>
          </cell>
          <cell r="U1307">
            <v>29113</v>
          </cell>
          <cell r="V1307">
            <v>0</v>
          </cell>
          <cell r="W1307">
            <v>0</v>
          </cell>
          <cell r="X1307">
            <v>0</v>
          </cell>
          <cell r="Y1307">
            <v>0</v>
          </cell>
          <cell r="Z1307">
            <v>116451</v>
          </cell>
          <cell r="AA1307">
            <v>116451</v>
          </cell>
          <cell r="AB1307" t="str">
            <v>ERFN</v>
          </cell>
          <cell r="AC1307">
            <v>1101</v>
          </cell>
          <cell r="AD1307">
            <v>2</v>
          </cell>
          <cell r="AE1307">
            <v>10578</v>
          </cell>
        </row>
        <row r="1308">
          <cell r="A1308" t="str">
            <v>SML</v>
          </cell>
          <cell r="B1308">
            <v>7</v>
          </cell>
          <cell r="C1308" t="str">
            <v>DMCN</v>
          </cell>
          <cell r="D1308">
            <v>74</v>
          </cell>
          <cell r="E1308">
            <v>7</v>
          </cell>
          <cell r="F1308" t="str">
            <v xml:space="preserve">B </v>
          </cell>
          <cell r="G1308">
            <v>0</v>
          </cell>
          <cell r="H1308">
            <v>12</v>
          </cell>
          <cell r="I1308">
            <v>26840</v>
          </cell>
          <cell r="J1308">
            <v>0</v>
          </cell>
          <cell r="K1308">
            <v>0</v>
          </cell>
          <cell r="L1308">
            <v>0</v>
          </cell>
          <cell r="M1308">
            <v>0</v>
          </cell>
          <cell r="N1308">
            <v>0</v>
          </cell>
          <cell r="O1308">
            <v>474925</v>
          </cell>
          <cell r="P1308">
            <v>0</v>
          </cell>
          <cell r="Q1308">
            <v>0</v>
          </cell>
          <cell r="R1308">
            <v>0</v>
          </cell>
          <cell r="S1308">
            <v>0</v>
          </cell>
          <cell r="T1308">
            <v>0</v>
          </cell>
          <cell r="U1308">
            <v>118730</v>
          </cell>
          <cell r="V1308">
            <v>0</v>
          </cell>
          <cell r="W1308">
            <v>0</v>
          </cell>
          <cell r="X1308">
            <v>0</v>
          </cell>
          <cell r="Y1308">
            <v>0</v>
          </cell>
          <cell r="Z1308">
            <v>474925</v>
          </cell>
          <cell r="AA1308">
            <v>474925</v>
          </cell>
          <cell r="AB1308" t="str">
            <v>ERFN</v>
          </cell>
          <cell r="AC1308">
            <v>1101</v>
          </cell>
          <cell r="AD1308">
            <v>2</v>
          </cell>
          <cell r="AE1308">
            <v>26740</v>
          </cell>
        </row>
        <row r="1309">
          <cell r="A1309" t="str">
            <v>SML</v>
          </cell>
          <cell r="B1309">
            <v>7</v>
          </cell>
          <cell r="C1309" t="str">
            <v>DMCN</v>
          </cell>
          <cell r="D1309">
            <v>74</v>
          </cell>
          <cell r="E1309">
            <v>8</v>
          </cell>
          <cell r="F1309" t="str">
            <v xml:space="preserve">B </v>
          </cell>
          <cell r="G1309">
            <v>0</v>
          </cell>
          <cell r="H1309">
            <v>1</v>
          </cell>
          <cell r="I1309">
            <v>3054</v>
          </cell>
          <cell r="J1309">
            <v>0</v>
          </cell>
          <cell r="K1309">
            <v>0</v>
          </cell>
          <cell r="L1309">
            <v>0</v>
          </cell>
          <cell r="M1309">
            <v>0</v>
          </cell>
          <cell r="N1309">
            <v>0</v>
          </cell>
          <cell r="O1309">
            <v>63580</v>
          </cell>
          <cell r="P1309">
            <v>0</v>
          </cell>
          <cell r="Q1309">
            <v>0</v>
          </cell>
          <cell r="R1309">
            <v>0</v>
          </cell>
          <cell r="S1309">
            <v>0</v>
          </cell>
          <cell r="T1309">
            <v>0</v>
          </cell>
          <cell r="U1309">
            <v>15895</v>
          </cell>
          <cell r="V1309">
            <v>0</v>
          </cell>
          <cell r="W1309">
            <v>0</v>
          </cell>
          <cell r="X1309">
            <v>0</v>
          </cell>
          <cell r="Y1309">
            <v>0</v>
          </cell>
          <cell r="Z1309">
            <v>63580</v>
          </cell>
          <cell r="AA1309">
            <v>63580</v>
          </cell>
          <cell r="AB1309" t="str">
            <v>ERFN</v>
          </cell>
          <cell r="AC1309">
            <v>1101</v>
          </cell>
          <cell r="AD1309">
            <v>2</v>
          </cell>
          <cell r="AE1309">
            <v>3054</v>
          </cell>
        </row>
        <row r="1310">
          <cell r="A1310" t="str">
            <v>SML</v>
          </cell>
          <cell r="B1310">
            <v>7</v>
          </cell>
          <cell r="C1310" t="str">
            <v>DMCN</v>
          </cell>
          <cell r="D1310">
            <v>75</v>
          </cell>
          <cell r="E1310">
            <v>1</v>
          </cell>
          <cell r="F1310" t="str">
            <v xml:space="preserve">B </v>
          </cell>
          <cell r="G1310">
            <v>1</v>
          </cell>
          <cell r="H1310">
            <v>5414</v>
          </cell>
          <cell r="I1310">
            <v>136365</v>
          </cell>
          <cell r="J1310">
            <v>0</v>
          </cell>
          <cell r="K1310">
            <v>0</v>
          </cell>
          <cell r="L1310">
            <v>0</v>
          </cell>
          <cell r="M1310">
            <v>0</v>
          </cell>
          <cell r="N1310">
            <v>0</v>
          </cell>
          <cell r="O1310">
            <v>2218020</v>
          </cell>
          <cell r="P1310">
            <v>0</v>
          </cell>
          <cell r="Q1310">
            <v>0</v>
          </cell>
          <cell r="R1310">
            <v>67997</v>
          </cell>
          <cell r="S1310">
            <v>0</v>
          </cell>
          <cell r="T1310">
            <v>1681454</v>
          </cell>
          <cell r="U1310">
            <v>0</v>
          </cell>
          <cell r="V1310">
            <v>0</v>
          </cell>
          <cell r="W1310">
            <v>0</v>
          </cell>
          <cell r="X1310">
            <v>0</v>
          </cell>
          <cell r="Y1310">
            <v>0</v>
          </cell>
          <cell r="Z1310">
            <v>2218020</v>
          </cell>
          <cell r="AA1310">
            <v>3967471</v>
          </cell>
          <cell r="AB1310" t="str">
            <v>EMAG</v>
          </cell>
          <cell r="AC1310">
            <v>1101</v>
          </cell>
          <cell r="AD1310">
            <v>2</v>
          </cell>
          <cell r="AE1310">
            <v>82342</v>
          </cell>
        </row>
        <row r="1311">
          <cell r="A1311" t="str">
            <v>SML</v>
          </cell>
          <cell r="B1311">
            <v>7</v>
          </cell>
          <cell r="C1311" t="str">
            <v>DMCN</v>
          </cell>
          <cell r="D1311">
            <v>75</v>
          </cell>
          <cell r="E1311">
            <v>1</v>
          </cell>
          <cell r="F1311" t="str">
            <v xml:space="preserve">B </v>
          </cell>
          <cell r="G1311">
            <v>2</v>
          </cell>
          <cell r="H1311">
            <v>3026</v>
          </cell>
          <cell r="I1311">
            <v>122950</v>
          </cell>
          <cell r="J1311">
            <v>0</v>
          </cell>
          <cell r="K1311">
            <v>0</v>
          </cell>
          <cell r="L1311">
            <v>0</v>
          </cell>
          <cell r="M1311">
            <v>0</v>
          </cell>
          <cell r="N1311">
            <v>0</v>
          </cell>
          <cell r="O1311">
            <v>2384554</v>
          </cell>
          <cell r="P1311">
            <v>0</v>
          </cell>
          <cell r="Q1311">
            <v>0</v>
          </cell>
          <cell r="R1311">
            <v>48748</v>
          </cell>
          <cell r="S1311">
            <v>0</v>
          </cell>
          <cell r="T1311">
            <v>283724</v>
          </cell>
          <cell r="U1311">
            <v>405255</v>
          </cell>
          <cell r="V1311">
            <v>0</v>
          </cell>
          <cell r="W1311">
            <v>0</v>
          </cell>
          <cell r="X1311">
            <v>0</v>
          </cell>
          <cell r="Y1311">
            <v>0</v>
          </cell>
          <cell r="Z1311">
            <v>2384554</v>
          </cell>
          <cell r="AA1311">
            <v>2717026</v>
          </cell>
          <cell r="AB1311" t="str">
            <v>EMAG</v>
          </cell>
          <cell r="AC1311">
            <v>1101</v>
          </cell>
          <cell r="AD1311">
            <v>2</v>
          </cell>
          <cell r="AE1311">
            <v>122950</v>
          </cell>
        </row>
        <row r="1312">
          <cell r="A1312" t="str">
            <v>SML</v>
          </cell>
          <cell r="B1312">
            <v>7</v>
          </cell>
          <cell r="C1312" t="str">
            <v>DMCN</v>
          </cell>
          <cell r="D1312">
            <v>75</v>
          </cell>
          <cell r="E1312">
            <v>1</v>
          </cell>
          <cell r="F1312" t="str">
            <v xml:space="preserve">B </v>
          </cell>
          <cell r="G1312">
            <v>3</v>
          </cell>
          <cell r="H1312">
            <v>11727</v>
          </cell>
          <cell r="I1312">
            <v>905722</v>
          </cell>
          <cell r="J1312">
            <v>0</v>
          </cell>
          <cell r="K1312">
            <v>0</v>
          </cell>
          <cell r="L1312">
            <v>0</v>
          </cell>
          <cell r="M1312">
            <v>0</v>
          </cell>
          <cell r="N1312">
            <v>0</v>
          </cell>
          <cell r="O1312">
            <v>17559729</v>
          </cell>
          <cell r="P1312">
            <v>0</v>
          </cell>
          <cell r="Q1312">
            <v>0</v>
          </cell>
          <cell r="R1312">
            <v>216228</v>
          </cell>
          <cell r="S1312">
            <v>0</v>
          </cell>
          <cell r="T1312">
            <v>1117715</v>
          </cell>
          <cell r="U1312">
            <v>2985174</v>
          </cell>
          <cell r="V1312">
            <v>0</v>
          </cell>
          <cell r="W1312">
            <v>0</v>
          </cell>
          <cell r="X1312">
            <v>0</v>
          </cell>
          <cell r="Y1312">
            <v>1811446</v>
          </cell>
          <cell r="Z1312">
            <v>17559729</v>
          </cell>
          <cell r="AA1312">
            <v>20705118</v>
          </cell>
          <cell r="AB1312" t="str">
            <v>EMAG</v>
          </cell>
          <cell r="AC1312">
            <v>1101</v>
          </cell>
          <cell r="AD1312">
            <v>2</v>
          </cell>
          <cell r="AE1312">
            <v>902467</v>
          </cell>
        </row>
        <row r="1313">
          <cell r="A1313" t="str">
            <v>SML</v>
          </cell>
          <cell r="B1313">
            <v>7</v>
          </cell>
          <cell r="C1313" t="str">
            <v>DMCN</v>
          </cell>
          <cell r="D1313">
            <v>75</v>
          </cell>
          <cell r="E1313">
            <v>1</v>
          </cell>
          <cell r="F1313" t="str">
            <v xml:space="preserve">B </v>
          </cell>
          <cell r="G1313">
            <v>4</v>
          </cell>
          <cell r="H1313">
            <v>9292</v>
          </cell>
          <cell r="I1313">
            <v>1144805</v>
          </cell>
          <cell r="J1313">
            <v>0</v>
          </cell>
          <cell r="K1313">
            <v>0</v>
          </cell>
          <cell r="L1313">
            <v>0</v>
          </cell>
          <cell r="M1313">
            <v>0</v>
          </cell>
          <cell r="N1313">
            <v>0</v>
          </cell>
          <cell r="O1313">
            <v>22199974</v>
          </cell>
          <cell r="P1313">
            <v>0</v>
          </cell>
          <cell r="Q1313">
            <v>0</v>
          </cell>
          <cell r="R1313">
            <v>266200</v>
          </cell>
          <cell r="S1313">
            <v>0</v>
          </cell>
          <cell r="T1313">
            <v>1191431</v>
          </cell>
          <cell r="U1313">
            <v>3774016</v>
          </cell>
          <cell r="V1313">
            <v>0</v>
          </cell>
          <cell r="W1313">
            <v>0</v>
          </cell>
          <cell r="X1313">
            <v>0</v>
          </cell>
          <cell r="Y1313">
            <v>2206421</v>
          </cell>
          <cell r="Z1313">
            <v>22199974</v>
          </cell>
          <cell r="AA1313">
            <v>25864026</v>
          </cell>
          <cell r="AB1313" t="str">
            <v>EMAG</v>
          </cell>
          <cell r="AC1313">
            <v>1101</v>
          </cell>
          <cell r="AD1313">
            <v>2</v>
          </cell>
          <cell r="AE1313">
            <v>1144805</v>
          </cell>
        </row>
        <row r="1314">
          <cell r="A1314" t="str">
            <v>SML</v>
          </cell>
          <cell r="B1314">
            <v>7</v>
          </cell>
          <cell r="C1314" t="str">
            <v>DMCN</v>
          </cell>
          <cell r="D1314">
            <v>75</v>
          </cell>
          <cell r="E1314">
            <v>1</v>
          </cell>
          <cell r="F1314" t="str">
            <v xml:space="preserve">B </v>
          </cell>
          <cell r="G1314">
            <v>5</v>
          </cell>
          <cell r="H1314">
            <v>5410</v>
          </cell>
          <cell r="I1314">
            <v>933749</v>
          </cell>
          <cell r="J1314">
            <v>0</v>
          </cell>
          <cell r="K1314">
            <v>0</v>
          </cell>
          <cell r="L1314">
            <v>0</v>
          </cell>
          <cell r="M1314">
            <v>0</v>
          </cell>
          <cell r="N1314">
            <v>0</v>
          </cell>
          <cell r="O1314">
            <v>18101421</v>
          </cell>
          <cell r="P1314">
            <v>0</v>
          </cell>
          <cell r="Q1314">
            <v>0</v>
          </cell>
          <cell r="R1314">
            <v>242631</v>
          </cell>
          <cell r="S1314">
            <v>0</v>
          </cell>
          <cell r="T1314">
            <v>788147</v>
          </cell>
          <cell r="U1314">
            <v>3077340</v>
          </cell>
          <cell r="V1314">
            <v>0</v>
          </cell>
          <cell r="W1314">
            <v>0</v>
          </cell>
          <cell r="X1314">
            <v>0</v>
          </cell>
          <cell r="Y1314">
            <v>1273919</v>
          </cell>
          <cell r="Z1314">
            <v>18101421</v>
          </cell>
          <cell r="AA1314">
            <v>20406118</v>
          </cell>
          <cell r="AB1314" t="str">
            <v>EMAG</v>
          </cell>
          <cell r="AC1314">
            <v>1101</v>
          </cell>
          <cell r="AD1314">
            <v>2</v>
          </cell>
          <cell r="AE1314">
            <v>933749</v>
          </cell>
        </row>
        <row r="1315">
          <cell r="A1315" t="str">
            <v>SML</v>
          </cell>
          <cell r="B1315">
            <v>7</v>
          </cell>
          <cell r="C1315" t="str">
            <v>DMCN</v>
          </cell>
          <cell r="D1315">
            <v>75</v>
          </cell>
          <cell r="E1315">
            <v>1</v>
          </cell>
          <cell r="F1315" t="str">
            <v xml:space="preserve">B </v>
          </cell>
          <cell r="G1315">
            <v>6</v>
          </cell>
          <cell r="H1315">
            <v>4455</v>
          </cell>
          <cell r="I1315">
            <v>1071830</v>
          </cell>
          <cell r="J1315">
            <v>0</v>
          </cell>
          <cell r="K1315">
            <v>0</v>
          </cell>
          <cell r="L1315">
            <v>0</v>
          </cell>
          <cell r="M1315">
            <v>0</v>
          </cell>
          <cell r="N1315">
            <v>0</v>
          </cell>
          <cell r="O1315">
            <v>20777310</v>
          </cell>
          <cell r="P1315">
            <v>0</v>
          </cell>
          <cell r="Q1315">
            <v>0</v>
          </cell>
          <cell r="R1315">
            <v>258233</v>
          </cell>
          <cell r="S1315">
            <v>0</v>
          </cell>
          <cell r="T1315">
            <v>805285</v>
          </cell>
          <cell r="U1315">
            <v>3532993</v>
          </cell>
          <cell r="V1315">
            <v>0</v>
          </cell>
          <cell r="W1315">
            <v>0</v>
          </cell>
          <cell r="X1315">
            <v>0</v>
          </cell>
          <cell r="Y1315">
            <v>1047914</v>
          </cell>
          <cell r="Z1315">
            <v>20777310</v>
          </cell>
          <cell r="AA1315">
            <v>22888742</v>
          </cell>
          <cell r="AB1315" t="str">
            <v>EMAG</v>
          </cell>
          <cell r="AC1315">
            <v>1101</v>
          </cell>
          <cell r="AD1315">
            <v>2</v>
          </cell>
          <cell r="AE1315">
            <v>1071830</v>
          </cell>
        </row>
        <row r="1316">
          <cell r="A1316" t="str">
            <v>SML</v>
          </cell>
          <cell r="B1316">
            <v>7</v>
          </cell>
          <cell r="C1316" t="str">
            <v>DMCN</v>
          </cell>
          <cell r="D1316">
            <v>75</v>
          </cell>
          <cell r="E1316">
            <v>1</v>
          </cell>
          <cell r="F1316" t="str">
            <v xml:space="preserve">B </v>
          </cell>
          <cell r="G1316">
            <v>7</v>
          </cell>
          <cell r="H1316">
            <v>1537</v>
          </cell>
          <cell r="I1316">
            <v>527186</v>
          </cell>
          <cell r="J1316">
            <v>0</v>
          </cell>
          <cell r="K1316">
            <v>0</v>
          </cell>
          <cell r="L1316">
            <v>0</v>
          </cell>
          <cell r="M1316">
            <v>0</v>
          </cell>
          <cell r="N1316">
            <v>0</v>
          </cell>
          <cell r="O1316">
            <v>10600314</v>
          </cell>
          <cell r="P1316">
            <v>0</v>
          </cell>
          <cell r="Q1316">
            <v>0</v>
          </cell>
          <cell r="R1316">
            <v>103361</v>
          </cell>
          <cell r="S1316">
            <v>0</v>
          </cell>
          <cell r="T1316">
            <v>331762</v>
          </cell>
          <cell r="U1316">
            <v>2120606</v>
          </cell>
          <cell r="V1316">
            <v>0</v>
          </cell>
          <cell r="W1316">
            <v>0</v>
          </cell>
          <cell r="X1316">
            <v>0</v>
          </cell>
          <cell r="Y1316">
            <v>360787</v>
          </cell>
          <cell r="Z1316">
            <v>10600314</v>
          </cell>
          <cell r="AA1316">
            <v>11396224</v>
          </cell>
          <cell r="AB1316" t="str">
            <v>EMAG</v>
          </cell>
          <cell r="AC1316">
            <v>1101</v>
          </cell>
          <cell r="AD1316">
            <v>2</v>
          </cell>
          <cell r="AE1316">
            <v>527186</v>
          </cell>
        </row>
        <row r="1317">
          <cell r="A1317" t="str">
            <v>SML</v>
          </cell>
          <cell r="B1317">
            <v>7</v>
          </cell>
          <cell r="C1317" t="str">
            <v>DMCN</v>
          </cell>
          <cell r="D1317">
            <v>75</v>
          </cell>
          <cell r="E1317">
            <v>1</v>
          </cell>
          <cell r="F1317" t="str">
            <v xml:space="preserve">B </v>
          </cell>
          <cell r="G1317">
            <v>8</v>
          </cell>
          <cell r="H1317">
            <v>669</v>
          </cell>
          <cell r="I1317">
            <v>292701</v>
          </cell>
          <cell r="J1317">
            <v>0</v>
          </cell>
          <cell r="K1317">
            <v>0</v>
          </cell>
          <cell r="L1317">
            <v>0</v>
          </cell>
          <cell r="M1317">
            <v>0</v>
          </cell>
          <cell r="N1317">
            <v>0</v>
          </cell>
          <cell r="O1317">
            <v>5886253</v>
          </cell>
          <cell r="P1317">
            <v>0</v>
          </cell>
          <cell r="Q1317">
            <v>0</v>
          </cell>
          <cell r="R1317">
            <v>60024</v>
          </cell>
          <cell r="S1317">
            <v>0</v>
          </cell>
          <cell r="T1317">
            <v>171089</v>
          </cell>
          <cell r="U1317">
            <v>1177451</v>
          </cell>
          <cell r="V1317">
            <v>0</v>
          </cell>
          <cell r="W1317">
            <v>0</v>
          </cell>
          <cell r="X1317">
            <v>0</v>
          </cell>
          <cell r="Y1317">
            <v>157731</v>
          </cell>
          <cell r="Z1317">
            <v>5886253</v>
          </cell>
          <cell r="AA1317">
            <v>6275097</v>
          </cell>
          <cell r="AB1317" t="str">
            <v>EMAG</v>
          </cell>
          <cell r="AC1317">
            <v>1101</v>
          </cell>
          <cell r="AD1317">
            <v>2</v>
          </cell>
          <cell r="AE1317">
            <v>292701</v>
          </cell>
        </row>
        <row r="1318">
          <cell r="A1318" t="str">
            <v>SML</v>
          </cell>
          <cell r="B1318">
            <v>7</v>
          </cell>
          <cell r="C1318" t="str">
            <v>DMCN</v>
          </cell>
          <cell r="D1318">
            <v>75</v>
          </cell>
          <cell r="E1318">
            <v>1</v>
          </cell>
          <cell r="F1318" t="str">
            <v xml:space="preserve">B </v>
          </cell>
          <cell r="G1318">
            <v>9</v>
          </cell>
          <cell r="H1318">
            <v>548</v>
          </cell>
          <cell r="I1318">
            <v>337754</v>
          </cell>
          <cell r="J1318">
            <v>0</v>
          </cell>
          <cell r="K1318">
            <v>0</v>
          </cell>
          <cell r="L1318">
            <v>0</v>
          </cell>
          <cell r="M1318">
            <v>0</v>
          </cell>
          <cell r="N1318">
            <v>0</v>
          </cell>
          <cell r="O1318">
            <v>7245684</v>
          </cell>
          <cell r="P1318">
            <v>0</v>
          </cell>
          <cell r="Q1318">
            <v>5912</v>
          </cell>
          <cell r="R1318">
            <v>122323</v>
          </cell>
          <cell r="S1318">
            <v>0</v>
          </cell>
          <cell r="T1318">
            <v>185732</v>
          </cell>
          <cell r="U1318">
            <v>1813133</v>
          </cell>
          <cell r="V1318">
            <v>0</v>
          </cell>
          <cell r="W1318">
            <v>0</v>
          </cell>
          <cell r="X1318">
            <v>0</v>
          </cell>
          <cell r="Y1318">
            <v>127835</v>
          </cell>
          <cell r="Z1318">
            <v>7251596</v>
          </cell>
          <cell r="AA1318">
            <v>7687486</v>
          </cell>
          <cell r="AB1318" t="str">
            <v>EMAG</v>
          </cell>
          <cell r="AC1318">
            <v>1101</v>
          </cell>
          <cell r="AD1318">
            <v>2</v>
          </cell>
          <cell r="AE1318">
            <v>337754</v>
          </cell>
        </row>
        <row r="1319">
          <cell r="A1319" t="str">
            <v>SML</v>
          </cell>
          <cell r="B1319">
            <v>7</v>
          </cell>
          <cell r="C1319" t="str">
            <v>DMCN</v>
          </cell>
          <cell r="D1319">
            <v>75</v>
          </cell>
          <cell r="E1319">
            <v>1</v>
          </cell>
          <cell r="F1319" t="str">
            <v xml:space="preserve">B </v>
          </cell>
          <cell r="G1319">
            <v>10</v>
          </cell>
          <cell r="H1319">
            <v>48</v>
          </cell>
          <cell r="I1319">
            <v>-37027</v>
          </cell>
          <cell r="J1319">
            <v>0</v>
          </cell>
          <cell r="K1319">
            <v>0</v>
          </cell>
          <cell r="L1319">
            <v>0</v>
          </cell>
          <cell r="M1319">
            <v>0</v>
          </cell>
          <cell r="N1319">
            <v>0</v>
          </cell>
          <cell r="O1319">
            <v>-790779</v>
          </cell>
          <cell r="P1319">
            <v>0</v>
          </cell>
          <cell r="Q1319">
            <v>9119</v>
          </cell>
          <cell r="R1319">
            <v>1019</v>
          </cell>
          <cell r="S1319">
            <v>2</v>
          </cell>
          <cell r="T1319">
            <v>10927</v>
          </cell>
          <cell r="U1319">
            <v>-195422</v>
          </cell>
          <cell r="V1319">
            <v>0</v>
          </cell>
          <cell r="W1319">
            <v>0</v>
          </cell>
          <cell r="X1319">
            <v>0</v>
          </cell>
          <cell r="Y1319">
            <v>3108</v>
          </cell>
          <cell r="Z1319">
            <v>-781660</v>
          </cell>
          <cell r="AA1319">
            <v>-766604</v>
          </cell>
          <cell r="AB1319" t="str">
            <v>EMAG</v>
          </cell>
          <cell r="AC1319">
            <v>1101</v>
          </cell>
          <cell r="AD1319">
            <v>2</v>
          </cell>
          <cell r="AE1319">
            <v>-37027</v>
          </cell>
        </row>
        <row r="1320">
          <cell r="A1320" t="str">
            <v>SML</v>
          </cell>
          <cell r="B1320">
            <v>7</v>
          </cell>
          <cell r="C1320" t="str">
            <v>DMCN</v>
          </cell>
          <cell r="D1320">
            <v>75</v>
          </cell>
          <cell r="E1320">
            <v>1</v>
          </cell>
          <cell r="F1320" t="str">
            <v xml:space="preserve">B </v>
          </cell>
          <cell r="G1320">
            <v>11</v>
          </cell>
          <cell r="H1320">
            <v>3224</v>
          </cell>
          <cell r="I1320">
            <v>84772</v>
          </cell>
          <cell r="J1320">
            <v>0</v>
          </cell>
          <cell r="K1320">
            <v>0</v>
          </cell>
          <cell r="L1320">
            <v>0</v>
          </cell>
          <cell r="M1320">
            <v>0</v>
          </cell>
          <cell r="N1320">
            <v>0</v>
          </cell>
          <cell r="O1320">
            <v>478235</v>
          </cell>
          <cell r="P1320">
            <v>0</v>
          </cell>
          <cell r="Q1320">
            <v>0</v>
          </cell>
          <cell r="R1320">
            <v>16688</v>
          </cell>
          <cell r="S1320">
            <v>9289</v>
          </cell>
          <cell r="T1320">
            <v>152974</v>
          </cell>
          <cell r="U1320">
            <v>0</v>
          </cell>
          <cell r="V1320">
            <v>0</v>
          </cell>
          <cell r="W1320">
            <v>0</v>
          </cell>
          <cell r="X1320">
            <v>0</v>
          </cell>
          <cell r="Y1320">
            <v>0</v>
          </cell>
          <cell r="Z1320">
            <v>478235</v>
          </cell>
          <cell r="AA1320">
            <v>657186</v>
          </cell>
          <cell r="AB1320" t="str">
            <v>EMAG</v>
          </cell>
          <cell r="AC1320">
            <v>1101</v>
          </cell>
          <cell r="AD1320">
            <v>2</v>
          </cell>
          <cell r="AE1320">
            <v>54150</v>
          </cell>
        </row>
        <row r="1321">
          <cell r="A1321" t="str">
            <v>SML</v>
          </cell>
          <cell r="B1321">
            <v>7</v>
          </cell>
          <cell r="C1321" t="str">
            <v>DMCN</v>
          </cell>
          <cell r="D1321">
            <v>75</v>
          </cell>
          <cell r="E1321">
            <v>1</v>
          </cell>
          <cell r="F1321" t="str">
            <v xml:space="preserve">B </v>
          </cell>
          <cell r="G1321">
            <v>12</v>
          </cell>
          <cell r="H1321">
            <v>4948</v>
          </cell>
          <cell r="I1321">
            <v>312750</v>
          </cell>
          <cell r="J1321">
            <v>0</v>
          </cell>
          <cell r="K1321">
            <v>0</v>
          </cell>
          <cell r="L1321">
            <v>0</v>
          </cell>
          <cell r="M1321">
            <v>0</v>
          </cell>
          <cell r="N1321">
            <v>0</v>
          </cell>
          <cell r="O1321">
            <v>3035962</v>
          </cell>
          <cell r="P1321">
            <v>0</v>
          </cell>
          <cell r="Q1321">
            <v>0</v>
          </cell>
          <cell r="R1321">
            <v>83764</v>
          </cell>
          <cell r="S1321">
            <v>0</v>
          </cell>
          <cell r="T1321">
            <v>154055</v>
          </cell>
          <cell r="U1321">
            <v>516280</v>
          </cell>
          <cell r="V1321">
            <v>0</v>
          </cell>
          <cell r="W1321">
            <v>0</v>
          </cell>
          <cell r="X1321">
            <v>0</v>
          </cell>
          <cell r="Y1321">
            <v>460761</v>
          </cell>
          <cell r="Z1321">
            <v>3035962</v>
          </cell>
          <cell r="AA1321">
            <v>3734542</v>
          </cell>
          <cell r="AB1321" t="str">
            <v>EMAG</v>
          </cell>
          <cell r="AC1321">
            <v>1101</v>
          </cell>
          <cell r="AD1321">
            <v>2</v>
          </cell>
          <cell r="AE1321">
            <v>312750</v>
          </cell>
        </row>
        <row r="1322">
          <cell r="A1322" t="str">
            <v>SML</v>
          </cell>
          <cell r="B1322">
            <v>7</v>
          </cell>
          <cell r="C1322" t="str">
            <v>DMCN</v>
          </cell>
          <cell r="D1322">
            <v>75</v>
          </cell>
          <cell r="E1322">
            <v>1</v>
          </cell>
          <cell r="F1322" t="str">
            <v xml:space="preserve">B </v>
          </cell>
          <cell r="G1322">
            <v>13</v>
          </cell>
          <cell r="H1322">
            <v>1056</v>
          </cell>
          <cell r="I1322">
            <v>124475</v>
          </cell>
          <cell r="J1322">
            <v>0</v>
          </cell>
          <cell r="K1322">
            <v>0</v>
          </cell>
          <cell r="L1322">
            <v>0</v>
          </cell>
          <cell r="M1322">
            <v>0</v>
          </cell>
          <cell r="N1322">
            <v>0</v>
          </cell>
          <cell r="O1322">
            <v>1628486</v>
          </cell>
          <cell r="P1322">
            <v>0</v>
          </cell>
          <cell r="Q1322">
            <v>0</v>
          </cell>
          <cell r="R1322">
            <v>23818</v>
          </cell>
          <cell r="S1322">
            <v>0</v>
          </cell>
          <cell r="T1322">
            <v>64066</v>
          </cell>
          <cell r="U1322">
            <v>276865</v>
          </cell>
          <cell r="V1322">
            <v>0</v>
          </cell>
          <cell r="W1322">
            <v>0</v>
          </cell>
          <cell r="X1322">
            <v>0</v>
          </cell>
          <cell r="Y1322">
            <v>259259</v>
          </cell>
          <cell r="Z1322">
            <v>1628486</v>
          </cell>
          <cell r="AA1322">
            <v>1975629</v>
          </cell>
          <cell r="AB1322" t="str">
            <v>EMAG</v>
          </cell>
          <cell r="AC1322">
            <v>1101</v>
          </cell>
          <cell r="AD1322">
            <v>2</v>
          </cell>
          <cell r="AE1322">
            <v>124475</v>
          </cell>
        </row>
        <row r="1323">
          <cell r="A1323" t="str">
            <v>SML</v>
          </cell>
          <cell r="B1323">
            <v>7</v>
          </cell>
          <cell r="C1323" t="str">
            <v>DMCN</v>
          </cell>
          <cell r="D1323">
            <v>75</v>
          </cell>
          <cell r="E1323">
            <v>1</v>
          </cell>
          <cell r="F1323" t="str">
            <v xml:space="preserve">B </v>
          </cell>
          <cell r="G1323">
            <v>14</v>
          </cell>
          <cell r="H1323">
            <v>135</v>
          </cell>
          <cell r="I1323">
            <v>20203</v>
          </cell>
          <cell r="J1323">
            <v>0</v>
          </cell>
          <cell r="K1323">
            <v>0</v>
          </cell>
          <cell r="L1323">
            <v>0</v>
          </cell>
          <cell r="M1323">
            <v>0</v>
          </cell>
          <cell r="N1323">
            <v>0</v>
          </cell>
          <cell r="O1323">
            <v>257905</v>
          </cell>
          <cell r="P1323">
            <v>0</v>
          </cell>
          <cell r="Q1323">
            <v>0</v>
          </cell>
          <cell r="R1323">
            <v>3343</v>
          </cell>
          <cell r="S1323">
            <v>0</v>
          </cell>
          <cell r="T1323">
            <v>9225</v>
          </cell>
          <cell r="U1323">
            <v>43852</v>
          </cell>
          <cell r="V1323">
            <v>0</v>
          </cell>
          <cell r="W1323">
            <v>0</v>
          </cell>
          <cell r="X1323">
            <v>0</v>
          </cell>
          <cell r="Y1323">
            <v>33411</v>
          </cell>
          <cell r="Z1323">
            <v>257905</v>
          </cell>
          <cell r="AA1323">
            <v>303884</v>
          </cell>
          <cell r="AB1323" t="str">
            <v>EMAG</v>
          </cell>
          <cell r="AC1323">
            <v>1101</v>
          </cell>
          <cell r="AD1323">
            <v>2</v>
          </cell>
          <cell r="AE1323">
            <v>20203</v>
          </cell>
        </row>
        <row r="1324">
          <cell r="A1324" t="str">
            <v>SML</v>
          </cell>
          <cell r="B1324">
            <v>7</v>
          </cell>
          <cell r="C1324" t="str">
            <v>DMCN</v>
          </cell>
          <cell r="D1324">
            <v>75</v>
          </cell>
          <cell r="E1324">
            <v>1</v>
          </cell>
          <cell r="F1324" t="str">
            <v xml:space="preserve">B </v>
          </cell>
          <cell r="G1324">
            <v>15</v>
          </cell>
          <cell r="H1324">
            <v>249</v>
          </cell>
          <cell r="I1324">
            <v>29151</v>
          </cell>
          <cell r="J1324">
            <v>0</v>
          </cell>
          <cell r="K1324">
            <v>0</v>
          </cell>
          <cell r="L1324">
            <v>0</v>
          </cell>
          <cell r="M1324">
            <v>0</v>
          </cell>
          <cell r="N1324">
            <v>0</v>
          </cell>
          <cell r="O1324">
            <v>287911</v>
          </cell>
          <cell r="P1324">
            <v>0</v>
          </cell>
          <cell r="Q1324">
            <v>0</v>
          </cell>
          <cell r="R1324">
            <v>10097</v>
          </cell>
          <cell r="S1324">
            <v>0</v>
          </cell>
          <cell r="T1324">
            <v>26578</v>
          </cell>
          <cell r="U1324">
            <v>16957</v>
          </cell>
          <cell r="V1324">
            <v>0</v>
          </cell>
          <cell r="W1324">
            <v>0</v>
          </cell>
          <cell r="X1324">
            <v>0</v>
          </cell>
          <cell r="Y1324">
            <v>58534</v>
          </cell>
          <cell r="Z1324">
            <v>287911</v>
          </cell>
          <cell r="AA1324">
            <v>383120</v>
          </cell>
          <cell r="AB1324" t="str">
            <v>EMAG</v>
          </cell>
          <cell r="AC1324">
            <v>1101</v>
          </cell>
          <cell r="AD1324">
            <v>2</v>
          </cell>
          <cell r="AE1324">
            <v>29151</v>
          </cell>
        </row>
        <row r="1325">
          <cell r="A1325" t="str">
            <v>SML</v>
          </cell>
          <cell r="B1325">
            <v>7</v>
          </cell>
          <cell r="C1325" t="str">
            <v>DMCN</v>
          </cell>
          <cell r="D1325">
            <v>75</v>
          </cell>
          <cell r="E1325">
            <v>2</v>
          </cell>
          <cell r="F1325" t="str">
            <v>A4</v>
          </cell>
          <cell r="G1325">
            <v>22</v>
          </cell>
          <cell r="H1325">
            <v>8</v>
          </cell>
          <cell r="I1325">
            <v>1564909</v>
          </cell>
          <cell r="J1325">
            <v>102197</v>
          </cell>
          <cell r="K1325">
            <v>1462712</v>
          </cell>
          <cell r="L1325">
            <v>6171</v>
          </cell>
          <cell r="M1325">
            <v>4697</v>
          </cell>
          <cell r="N1325">
            <v>2014</v>
          </cell>
          <cell r="O1325">
            <v>10833554</v>
          </cell>
          <cell r="P1325">
            <v>6345461</v>
          </cell>
          <cell r="Q1325">
            <v>157112</v>
          </cell>
          <cell r="R1325">
            <v>33608</v>
          </cell>
          <cell r="S1325">
            <v>0</v>
          </cell>
          <cell r="T1325">
            <v>0</v>
          </cell>
          <cell r="U1325">
            <v>4358545</v>
          </cell>
          <cell r="V1325">
            <v>0</v>
          </cell>
          <cell r="W1325">
            <v>98047</v>
          </cell>
          <cell r="X1325">
            <v>0</v>
          </cell>
          <cell r="Y1325">
            <v>3114</v>
          </cell>
          <cell r="Z1325">
            <v>17434174</v>
          </cell>
          <cell r="AA1325">
            <v>17470896</v>
          </cell>
          <cell r="AB1325" t="str">
            <v>EMAG</v>
          </cell>
          <cell r="AC1325">
            <v>1101</v>
          </cell>
          <cell r="AD1325">
            <v>2</v>
          </cell>
          <cell r="AE1325">
            <v>1564909</v>
          </cell>
        </row>
        <row r="1326">
          <cell r="A1326" t="str">
            <v>SML</v>
          </cell>
          <cell r="B1326">
            <v>7</v>
          </cell>
          <cell r="C1326" t="str">
            <v>DMCN</v>
          </cell>
          <cell r="D1326">
            <v>75</v>
          </cell>
          <cell r="E1326">
            <v>2</v>
          </cell>
          <cell r="F1326" t="str">
            <v>A4</v>
          </cell>
          <cell r="G1326">
            <v>21</v>
          </cell>
          <cell r="H1326">
            <v>8</v>
          </cell>
          <cell r="I1326">
            <v>680103</v>
          </cell>
          <cell r="J1326">
            <v>10157</v>
          </cell>
          <cell r="K1326">
            <v>669946</v>
          </cell>
          <cell r="L1326">
            <v>2707</v>
          </cell>
          <cell r="M1326">
            <v>2707</v>
          </cell>
          <cell r="N1326">
            <v>0</v>
          </cell>
          <cell r="O1326">
            <v>4950436</v>
          </cell>
          <cell r="P1326">
            <v>1869634</v>
          </cell>
          <cell r="Q1326">
            <v>104487</v>
          </cell>
          <cell r="R1326">
            <v>101722</v>
          </cell>
          <cell r="S1326">
            <v>0</v>
          </cell>
          <cell r="T1326">
            <v>254691</v>
          </cell>
          <cell r="U1326">
            <v>1731140</v>
          </cell>
          <cell r="V1326">
            <v>0</v>
          </cell>
          <cell r="W1326">
            <v>0</v>
          </cell>
          <cell r="X1326">
            <v>0</v>
          </cell>
          <cell r="Y1326">
            <v>4152</v>
          </cell>
          <cell r="Z1326">
            <v>6924557</v>
          </cell>
          <cell r="AA1326">
            <v>7285122</v>
          </cell>
          <cell r="AB1326" t="str">
            <v>EMAG</v>
          </cell>
          <cell r="AC1326">
            <v>1101</v>
          </cell>
          <cell r="AD1326">
            <v>2</v>
          </cell>
          <cell r="AE1326">
            <v>680103</v>
          </cell>
        </row>
        <row r="1327">
          <cell r="A1327" t="str">
            <v>SML</v>
          </cell>
          <cell r="B1327">
            <v>7</v>
          </cell>
          <cell r="C1327" t="str">
            <v>DMCN</v>
          </cell>
          <cell r="D1327">
            <v>75</v>
          </cell>
          <cell r="E1327">
            <v>2</v>
          </cell>
          <cell r="F1327" t="str">
            <v>A4</v>
          </cell>
          <cell r="G1327">
            <v>20</v>
          </cell>
          <cell r="H1327">
            <v>32</v>
          </cell>
          <cell r="I1327">
            <v>404796</v>
          </cell>
          <cell r="J1327">
            <v>0</v>
          </cell>
          <cell r="K1327">
            <v>0</v>
          </cell>
          <cell r="L1327">
            <v>2222</v>
          </cell>
          <cell r="M1327">
            <v>0</v>
          </cell>
          <cell r="N1327">
            <v>0</v>
          </cell>
          <cell r="O1327">
            <v>4644909</v>
          </cell>
          <cell r="P1327">
            <v>1739085</v>
          </cell>
          <cell r="Q1327">
            <v>254761</v>
          </cell>
          <cell r="R1327">
            <v>39281</v>
          </cell>
          <cell r="S1327">
            <v>0</v>
          </cell>
          <cell r="T1327">
            <v>63000</v>
          </cell>
          <cell r="U1327">
            <v>1688456</v>
          </cell>
          <cell r="V1327">
            <v>0</v>
          </cell>
          <cell r="W1327">
            <v>115052</v>
          </cell>
          <cell r="X1327">
            <v>0</v>
          </cell>
          <cell r="Y1327">
            <v>16089</v>
          </cell>
          <cell r="Z1327">
            <v>6753807</v>
          </cell>
          <cell r="AA1327">
            <v>6872177</v>
          </cell>
          <cell r="AB1327" t="str">
            <v>EMAG</v>
          </cell>
          <cell r="AC1327">
            <v>1101</v>
          </cell>
          <cell r="AD1327">
            <v>2</v>
          </cell>
          <cell r="AE1327">
            <v>404796</v>
          </cell>
        </row>
        <row r="1328">
          <cell r="A1328" t="str">
            <v>SML</v>
          </cell>
          <cell r="B1328">
            <v>7</v>
          </cell>
          <cell r="C1328" t="str">
            <v>DMCN</v>
          </cell>
          <cell r="D1328">
            <v>75</v>
          </cell>
          <cell r="E1328">
            <v>2</v>
          </cell>
          <cell r="F1328" t="str">
            <v xml:space="preserve">B </v>
          </cell>
          <cell r="G1328">
            <v>0</v>
          </cell>
          <cell r="H1328">
            <v>362</v>
          </cell>
          <cell r="I1328">
            <v>322391</v>
          </cell>
          <cell r="J1328">
            <v>0</v>
          </cell>
          <cell r="K1328">
            <v>0</v>
          </cell>
          <cell r="L1328">
            <v>0</v>
          </cell>
          <cell r="M1328">
            <v>0</v>
          </cell>
          <cell r="N1328">
            <v>0</v>
          </cell>
          <cell r="O1328">
            <v>6718708</v>
          </cell>
          <cell r="P1328">
            <v>0</v>
          </cell>
          <cell r="Q1328">
            <v>0</v>
          </cell>
          <cell r="R1328">
            <v>110127</v>
          </cell>
          <cell r="S1328">
            <v>0</v>
          </cell>
          <cell r="T1328">
            <v>878974</v>
          </cell>
          <cell r="U1328">
            <v>1651586</v>
          </cell>
          <cell r="V1328">
            <v>0</v>
          </cell>
          <cell r="W1328">
            <v>0</v>
          </cell>
          <cell r="X1328">
            <v>0</v>
          </cell>
          <cell r="Y1328">
            <v>174425</v>
          </cell>
          <cell r="Z1328">
            <v>6718708</v>
          </cell>
          <cell r="AA1328">
            <v>7882234</v>
          </cell>
          <cell r="AB1328" t="str">
            <v>EMAG</v>
          </cell>
          <cell r="AC1328">
            <v>1101</v>
          </cell>
          <cell r="AD1328">
            <v>2</v>
          </cell>
          <cell r="AE1328">
            <v>318066</v>
          </cell>
        </row>
        <row r="1329">
          <cell r="A1329" t="str">
            <v>SML</v>
          </cell>
          <cell r="B1329">
            <v>7</v>
          </cell>
          <cell r="C1329" t="str">
            <v>DMCN</v>
          </cell>
          <cell r="D1329">
            <v>75</v>
          </cell>
          <cell r="E1329">
            <v>3</v>
          </cell>
          <cell r="F1329" t="str">
            <v>A4</v>
          </cell>
          <cell r="G1329">
            <v>22</v>
          </cell>
          <cell r="H1329">
            <v>4</v>
          </cell>
          <cell r="I1329">
            <v>444148</v>
          </cell>
          <cell r="J1329">
            <v>34236</v>
          </cell>
          <cell r="K1329">
            <v>409912</v>
          </cell>
          <cell r="L1329">
            <v>2380</v>
          </cell>
          <cell r="M1329">
            <v>1215</v>
          </cell>
          <cell r="N1329">
            <v>1165</v>
          </cell>
          <cell r="O1329">
            <v>3111955</v>
          </cell>
          <cell r="P1329">
            <v>3251488</v>
          </cell>
          <cell r="Q1329">
            <v>37848</v>
          </cell>
          <cell r="R1329">
            <v>0</v>
          </cell>
          <cell r="S1329">
            <v>0</v>
          </cell>
          <cell r="T1329">
            <v>0</v>
          </cell>
          <cell r="U1329">
            <v>1600324</v>
          </cell>
          <cell r="V1329">
            <v>0</v>
          </cell>
          <cell r="W1329">
            <v>0</v>
          </cell>
          <cell r="X1329">
            <v>0</v>
          </cell>
          <cell r="Y1329">
            <v>1557</v>
          </cell>
          <cell r="Z1329">
            <v>6401291</v>
          </cell>
          <cell r="AA1329">
            <v>6402848</v>
          </cell>
          <cell r="AB1329" t="str">
            <v>EMAG</v>
          </cell>
          <cell r="AC1329">
            <v>1101</v>
          </cell>
          <cell r="AD1329">
            <v>2</v>
          </cell>
          <cell r="AE1329">
            <v>444148</v>
          </cell>
        </row>
        <row r="1330">
          <cell r="A1330" t="str">
            <v>SML</v>
          </cell>
          <cell r="B1330">
            <v>7</v>
          </cell>
          <cell r="C1330" t="str">
            <v>DMCN</v>
          </cell>
          <cell r="D1330">
            <v>75</v>
          </cell>
          <cell r="E1330">
            <v>3</v>
          </cell>
          <cell r="F1330" t="str">
            <v>A4</v>
          </cell>
          <cell r="G1330">
            <v>21</v>
          </cell>
          <cell r="H1330">
            <v>4</v>
          </cell>
          <cell r="I1330">
            <v>300278</v>
          </cell>
          <cell r="J1330">
            <v>4278</v>
          </cell>
          <cell r="K1330">
            <v>296000</v>
          </cell>
          <cell r="L1330">
            <v>1151</v>
          </cell>
          <cell r="M1330">
            <v>1151</v>
          </cell>
          <cell r="N1330">
            <v>0</v>
          </cell>
          <cell r="O1330">
            <v>2174347</v>
          </cell>
          <cell r="P1330">
            <v>794957</v>
          </cell>
          <cell r="Q1330">
            <v>26712</v>
          </cell>
          <cell r="R1330">
            <v>0</v>
          </cell>
          <cell r="S1330">
            <v>0</v>
          </cell>
          <cell r="T1330">
            <v>0</v>
          </cell>
          <cell r="U1330">
            <v>749004</v>
          </cell>
          <cell r="V1330">
            <v>0</v>
          </cell>
          <cell r="W1330">
            <v>0</v>
          </cell>
          <cell r="X1330">
            <v>0</v>
          </cell>
          <cell r="Y1330">
            <v>2076</v>
          </cell>
          <cell r="Z1330">
            <v>2996016</v>
          </cell>
          <cell r="AA1330">
            <v>2998092</v>
          </cell>
          <cell r="AB1330" t="str">
            <v>EMAG</v>
          </cell>
          <cell r="AC1330">
            <v>1101</v>
          </cell>
          <cell r="AD1330">
            <v>2</v>
          </cell>
          <cell r="AE1330">
            <v>300278</v>
          </cell>
        </row>
        <row r="1331">
          <cell r="A1331" t="str">
            <v>SML</v>
          </cell>
          <cell r="B1331">
            <v>7</v>
          </cell>
          <cell r="C1331" t="str">
            <v>DMCN</v>
          </cell>
          <cell r="D1331">
            <v>75</v>
          </cell>
          <cell r="E1331">
            <v>3</v>
          </cell>
          <cell r="F1331" t="str">
            <v>A4</v>
          </cell>
          <cell r="G1331">
            <v>20</v>
          </cell>
          <cell r="H1331">
            <v>74</v>
          </cell>
          <cell r="I1331">
            <v>1259298</v>
          </cell>
          <cell r="J1331">
            <v>0</v>
          </cell>
          <cell r="K1331">
            <v>0</v>
          </cell>
          <cell r="L1331">
            <v>4933</v>
          </cell>
          <cell r="M1331">
            <v>0</v>
          </cell>
          <cell r="N1331">
            <v>0</v>
          </cell>
          <cell r="O1331">
            <v>14450026</v>
          </cell>
          <cell r="P1331">
            <v>3910987</v>
          </cell>
          <cell r="Q1331">
            <v>265051</v>
          </cell>
          <cell r="R1331">
            <v>47341</v>
          </cell>
          <cell r="S1331">
            <v>0</v>
          </cell>
          <cell r="T1331">
            <v>7406</v>
          </cell>
          <cell r="U1331">
            <v>4678639</v>
          </cell>
          <cell r="V1331">
            <v>0</v>
          </cell>
          <cell r="W1331">
            <v>88444</v>
          </cell>
          <cell r="X1331">
            <v>0</v>
          </cell>
          <cell r="Y1331">
            <v>36849</v>
          </cell>
          <cell r="Z1331">
            <v>18714508</v>
          </cell>
          <cell r="AA1331">
            <v>18806104</v>
          </cell>
          <cell r="AB1331" t="str">
            <v>EMAG</v>
          </cell>
          <cell r="AC1331">
            <v>1101</v>
          </cell>
          <cell r="AD1331">
            <v>2</v>
          </cell>
          <cell r="AE1331">
            <v>1259298</v>
          </cell>
        </row>
        <row r="1332">
          <cell r="A1332" t="str">
            <v>SML</v>
          </cell>
          <cell r="B1332">
            <v>7</v>
          </cell>
          <cell r="C1332" t="str">
            <v>DMCN</v>
          </cell>
          <cell r="D1332">
            <v>75</v>
          </cell>
          <cell r="E1332">
            <v>3</v>
          </cell>
          <cell r="F1332" t="str">
            <v xml:space="preserve">B </v>
          </cell>
          <cell r="G1332">
            <v>0</v>
          </cell>
          <cell r="H1332">
            <v>4604</v>
          </cell>
          <cell r="I1332">
            <v>1466784</v>
          </cell>
          <cell r="J1332">
            <v>0</v>
          </cell>
          <cell r="K1332">
            <v>0</v>
          </cell>
          <cell r="L1332">
            <v>0</v>
          </cell>
          <cell r="M1332">
            <v>0</v>
          </cell>
          <cell r="N1332">
            <v>0</v>
          </cell>
          <cell r="O1332">
            <v>30585383</v>
          </cell>
          <cell r="P1332">
            <v>0</v>
          </cell>
          <cell r="Q1332">
            <v>2811</v>
          </cell>
          <cell r="R1332">
            <v>357069</v>
          </cell>
          <cell r="S1332">
            <v>0</v>
          </cell>
          <cell r="T1332">
            <v>2508688</v>
          </cell>
          <cell r="U1332">
            <v>7576998</v>
          </cell>
          <cell r="V1332">
            <v>0</v>
          </cell>
          <cell r="W1332">
            <v>0</v>
          </cell>
          <cell r="X1332">
            <v>0</v>
          </cell>
          <cell r="Y1332">
            <v>2115963</v>
          </cell>
          <cell r="Z1332">
            <v>30588194</v>
          </cell>
          <cell r="AA1332">
            <v>35569914</v>
          </cell>
          <cell r="AB1332" t="str">
            <v>EMAG</v>
          </cell>
          <cell r="AC1332">
            <v>1101</v>
          </cell>
          <cell r="AD1332">
            <v>2</v>
          </cell>
          <cell r="AE1332">
            <v>1434275</v>
          </cell>
        </row>
        <row r="1333">
          <cell r="A1333" t="str">
            <v>SML</v>
          </cell>
          <cell r="B1333">
            <v>7</v>
          </cell>
          <cell r="C1333" t="str">
            <v>DMCN</v>
          </cell>
          <cell r="D1333">
            <v>75</v>
          </cell>
          <cell r="E1333">
            <v>4</v>
          </cell>
          <cell r="F1333" t="str">
            <v xml:space="preserve">B </v>
          </cell>
          <cell r="G1333">
            <v>0</v>
          </cell>
          <cell r="H1333">
            <v>51</v>
          </cell>
          <cell r="I1333">
            <v>3015</v>
          </cell>
          <cell r="J1333">
            <v>0</v>
          </cell>
          <cell r="K1333">
            <v>0</v>
          </cell>
          <cell r="L1333">
            <v>0</v>
          </cell>
          <cell r="M1333">
            <v>0</v>
          </cell>
          <cell r="N1333">
            <v>0</v>
          </cell>
          <cell r="O1333">
            <v>29520</v>
          </cell>
          <cell r="P1333">
            <v>0</v>
          </cell>
          <cell r="Q1333">
            <v>0</v>
          </cell>
          <cell r="R1333">
            <v>0</v>
          </cell>
          <cell r="S1333">
            <v>0</v>
          </cell>
          <cell r="T1333">
            <v>793</v>
          </cell>
          <cell r="U1333">
            <v>0</v>
          </cell>
          <cell r="V1333">
            <v>0</v>
          </cell>
          <cell r="W1333">
            <v>0</v>
          </cell>
          <cell r="X1333">
            <v>0</v>
          </cell>
          <cell r="Y1333">
            <v>0</v>
          </cell>
          <cell r="Z1333">
            <v>29520</v>
          </cell>
          <cell r="AA1333">
            <v>30313</v>
          </cell>
          <cell r="AB1333" t="str">
            <v>EMAG</v>
          </cell>
          <cell r="AC1333">
            <v>1101</v>
          </cell>
          <cell r="AD1333">
            <v>2</v>
          </cell>
          <cell r="AE1333">
            <v>2925</v>
          </cell>
        </row>
        <row r="1334">
          <cell r="A1334" t="str">
            <v>SML</v>
          </cell>
          <cell r="B1334">
            <v>7</v>
          </cell>
          <cell r="C1334" t="str">
            <v>DMCN</v>
          </cell>
          <cell r="D1334">
            <v>75</v>
          </cell>
          <cell r="E1334">
            <v>5</v>
          </cell>
          <cell r="F1334" t="str">
            <v>A4</v>
          </cell>
          <cell r="G1334">
            <v>22</v>
          </cell>
          <cell r="H1334">
            <v>1</v>
          </cell>
          <cell r="I1334">
            <v>105618</v>
          </cell>
          <cell r="J1334">
            <v>2875</v>
          </cell>
          <cell r="K1334">
            <v>102743</v>
          </cell>
          <cell r="L1334">
            <v>1030</v>
          </cell>
          <cell r="M1334">
            <v>630</v>
          </cell>
          <cell r="N1334">
            <v>400</v>
          </cell>
          <cell r="O1334">
            <v>702496</v>
          </cell>
          <cell r="P1334">
            <v>1263387</v>
          </cell>
          <cell r="Q1334">
            <v>0</v>
          </cell>
          <cell r="R1334">
            <v>25968</v>
          </cell>
          <cell r="S1334">
            <v>0</v>
          </cell>
          <cell r="T1334">
            <v>0</v>
          </cell>
          <cell r="U1334">
            <v>491471</v>
          </cell>
          <cell r="V1334">
            <v>0</v>
          </cell>
          <cell r="W1334">
            <v>0</v>
          </cell>
          <cell r="X1334">
            <v>0</v>
          </cell>
          <cell r="Y1334">
            <v>0</v>
          </cell>
          <cell r="Z1334">
            <v>1965883</v>
          </cell>
          <cell r="AA1334">
            <v>1991851</v>
          </cell>
          <cell r="AB1334" t="str">
            <v>EMAG</v>
          </cell>
          <cell r="AC1334">
            <v>1101</v>
          </cell>
          <cell r="AD1334">
            <v>2</v>
          </cell>
          <cell r="AE1334">
            <v>105618</v>
          </cell>
        </row>
        <row r="1335">
          <cell r="A1335" t="str">
            <v>SML</v>
          </cell>
          <cell r="B1335">
            <v>7</v>
          </cell>
          <cell r="C1335" t="str">
            <v>DMCN</v>
          </cell>
          <cell r="D1335">
            <v>75</v>
          </cell>
          <cell r="E1335">
            <v>5</v>
          </cell>
          <cell r="F1335" t="str">
            <v>A4</v>
          </cell>
          <cell r="G1335">
            <v>21</v>
          </cell>
          <cell r="H1335">
            <v>2</v>
          </cell>
          <cell r="I1335">
            <v>51350</v>
          </cell>
          <cell r="J1335">
            <v>2890</v>
          </cell>
          <cell r="K1335">
            <v>48460</v>
          </cell>
          <cell r="L1335">
            <v>416</v>
          </cell>
          <cell r="M1335">
            <v>416</v>
          </cell>
          <cell r="N1335">
            <v>0</v>
          </cell>
          <cell r="O1335">
            <v>372364</v>
          </cell>
          <cell r="P1335">
            <v>223431</v>
          </cell>
          <cell r="Q1335">
            <v>1428</v>
          </cell>
          <cell r="R1335">
            <v>10822</v>
          </cell>
          <cell r="S1335">
            <v>0</v>
          </cell>
          <cell r="T1335">
            <v>0</v>
          </cell>
          <cell r="U1335">
            <v>13249</v>
          </cell>
          <cell r="V1335">
            <v>0</v>
          </cell>
          <cell r="W1335">
            <v>2072</v>
          </cell>
          <cell r="X1335">
            <v>0</v>
          </cell>
          <cell r="Y1335">
            <v>0</v>
          </cell>
          <cell r="Z1335">
            <v>599295</v>
          </cell>
          <cell r="AA1335">
            <v>610117</v>
          </cell>
          <cell r="AB1335" t="str">
            <v>EMAG</v>
          </cell>
          <cell r="AC1335">
            <v>1101</v>
          </cell>
          <cell r="AD1335">
            <v>2</v>
          </cell>
          <cell r="AE1335">
            <v>51350</v>
          </cell>
        </row>
        <row r="1336">
          <cell r="A1336" t="str">
            <v>SML</v>
          </cell>
          <cell r="B1336">
            <v>7</v>
          </cell>
          <cell r="C1336" t="str">
            <v>DMCN</v>
          </cell>
          <cell r="D1336">
            <v>75</v>
          </cell>
          <cell r="E1336">
            <v>5</v>
          </cell>
          <cell r="F1336" t="str">
            <v>A4</v>
          </cell>
          <cell r="G1336">
            <v>20</v>
          </cell>
          <cell r="H1336">
            <v>16</v>
          </cell>
          <cell r="I1336">
            <v>238523</v>
          </cell>
          <cell r="J1336">
            <v>0</v>
          </cell>
          <cell r="K1336">
            <v>0</v>
          </cell>
          <cell r="L1336">
            <v>984</v>
          </cell>
          <cell r="M1336">
            <v>0</v>
          </cell>
          <cell r="N1336">
            <v>0</v>
          </cell>
          <cell r="O1336">
            <v>2493804</v>
          </cell>
          <cell r="P1336">
            <v>714771</v>
          </cell>
          <cell r="Q1336">
            <v>312414</v>
          </cell>
          <cell r="R1336">
            <v>18083</v>
          </cell>
          <cell r="S1336">
            <v>0</v>
          </cell>
          <cell r="T1336">
            <v>664000</v>
          </cell>
          <cell r="U1336">
            <v>668789</v>
          </cell>
          <cell r="V1336">
            <v>0</v>
          </cell>
          <cell r="W1336">
            <v>61244</v>
          </cell>
          <cell r="X1336">
            <v>0</v>
          </cell>
          <cell r="Y1336">
            <v>0</v>
          </cell>
          <cell r="Z1336">
            <v>3582233</v>
          </cell>
          <cell r="AA1336">
            <v>4264316</v>
          </cell>
          <cell r="AB1336" t="str">
            <v>EMAG</v>
          </cell>
          <cell r="AC1336">
            <v>1101</v>
          </cell>
          <cell r="AD1336">
            <v>2</v>
          </cell>
          <cell r="AE1336">
            <v>238523</v>
          </cell>
        </row>
        <row r="1337">
          <cell r="A1337" t="str">
            <v>SML</v>
          </cell>
          <cell r="B1337">
            <v>7</v>
          </cell>
          <cell r="C1337" t="str">
            <v>DMCN</v>
          </cell>
          <cell r="D1337">
            <v>75</v>
          </cell>
          <cell r="E1337">
            <v>5</v>
          </cell>
          <cell r="F1337" t="str">
            <v xml:space="preserve">B </v>
          </cell>
          <cell r="G1337">
            <v>0</v>
          </cell>
          <cell r="H1337">
            <v>117</v>
          </cell>
          <cell r="I1337">
            <v>161055</v>
          </cell>
          <cell r="J1337">
            <v>0</v>
          </cell>
          <cell r="K1337">
            <v>0</v>
          </cell>
          <cell r="L1337">
            <v>0</v>
          </cell>
          <cell r="M1337">
            <v>0</v>
          </cell>
          <cell r="N1337">
            <v>0</v>
          </cell>
          <cell r="O1337">
            <v>2948165</v>
          </cell>
          <cell r="P1337">
            <v>0</v>
          </cell>
          <cell r="Q1337">
            <v>0</v>
          </cell>
          <cell r="R1337">
            <v>16105</v>
          </cell>
          <cell r="S1337">
            <v>0</v>
          </cell>
          <cell r="T1337">
            <v>1991</v>
          </cell>
          <cell r="U1337">
            <v>433459</v>
          </cell>
          <cell r="V1337">
            <v>0</v>
          </cell>
          <cell r="W1337">
            <v>0</v>
          </cell>
          <cell r="X1337">
            <v>0</v>
          </cell>
          <cell r="Y1337">
            <v>0</v>
          </cell>
          <cell r="Z1337">
            <v>2948165</v>
          </cell>
          <cell r="AA1337">
            <v>2966261</v>
          </cell>
          <cell r="AB1337" t="str">
            <v>EMAG</v>
          </cell>
          <cell r="AC1337">
            <v>1101</v>
          </cell>
          <cell r="AD1337">
            <v>2</v>
          </cell>
          <cell r="AE1337">
            <v>160714</v>
          </cell>
        </row>
        <row r="1338">
          <cell r="A1338" t="str">
            <v>SML</v>
          </cell>
          <cell r="B1338">
            <v>7</v>
          </cell>
          <cell r="C1338" t="str">
            <v>DMCN</v>
          </cell>
          <cell r="D1338">
            <v>75</v>
          </cell>
          <cell r="E1338">
            <v>7</v>
          </cell>
          <cell r="F1338" t="str">
            <v>A4</v>
          </cell>
          <cell r="G1338">
            <v>20</v>
          </cell>
          <cell r="H1338">
            <v>2</v>
          </cell>
          <cell r="I1338">
            <v>17753</v>
          </cell>
          <cell r="J1338">
            <v>0</v>
          </cell>
          <cell r="K1338">
            <v>0</v>
          </cell>
          <cell r="L1338">
            <v>45</v>
          </cell>
          <cell r="M1338">
            <v>0</v>
          </cell>
          <cell r="N1338">
            <v>0</v>
          </cell>
          <cell r="O1338">
            <v>173150</v>
          </cell>
          <cell r="P1338">
            <v>29880</v>
          </cell>
          <cell r="Q1338">
            <v>0</v>
          </cell>
          <cell r="R1338">
            <v>0</v>
          </cell>
          <cell r="S1338">
            <v>0</v>
          </cell>
          <cell r="T1338">
            <v>0</v>
          </cell>
          <cell r="U1338">
            <v>50757</v>
          </cell>
          <cell r="V1338">
            <v>0</v>
          </cell>
          <cell r="W1338">
            <v>0</v>
          </cell>
          <cell r="X1338">
            <v>0</v>
          </cell>
          <cell r="Y1338">
            <v>0</v>
          </cell>
          <cell r="Z1338">
            <v>203030</v>
          </cell>
          <cell r="AA1338">
            <v>203030</v>
          </cell>
          <cell r="AB1338" t="str">
            <v>EMAG</v>
          </cell>
          <cell r="AC1338">
            <v>1101</v>
          </cell>
          <cell r="AD1338">
            <v>2</v>
          </cell>
          <cell r="AE1338">
            <v>17753</v>
          </cell>
        </row>
        <row r="1339">
          <cell r="A1339" t="str">
            <v>SML</v>
          </cell>
          <cell r="B1339">
            <v>7</v>
          </cell>
          <cell r="C1339" t="str">
            <v>DMCN</v>
          </cell>
          <cell r="D1339">
            <v>75</v>
          </cell>
          <cell r="E1339">
            <v>7</v>
          </cell>
          <cell r="F1339" t="str">
            <v xml:space="preserve">B </v>
          </cell>
          <cell r="G1339">
            <v>0</v>
          </cell>
          <cell r="H1339">
            <v>7</v>
          </cell>
          <cell r="I1339">
            <v>3482</v>
          </cell>
          <cell r="J1339">
            <v>0</v>
          </cell>
          <cell r="K1339">
            <v>0</v>
          </cell>
          <cell r="L1339">
            <v>0</v>
          </cell>
          <cell r="M1339">
            <v>0</v>
          </cell>
          <cell r="N1339">
            <v>0</v>
          </cell>
          <cell r="O1339">
            <v>61612</v>
          </cell>
          <cell r="P1339">
            <v>0</v>
          </cell>
          <cell r="Q1339">
            <v>0</v>
          </cell>
          <cell r="R1339">
            <v>0</v>
          </cell>
          <cell r="S1339">
            <v>0</v>
          </cell>
          <cell r="T1339">
            <v>0</v>
          </cell>
          <cell r="U1339">
            <v>15403</v>
          </cell>
          <cell r="V1339">
            <v>0</v>
          </cell>
          <cell r="W1339">
            <v>0</v>
          </cell>
          <cell r="X1339">
            <v>0</v>
          </cell>
          <cell r="Y1339">
            <v>0</v>
          </cell>
          <cell r="Z1339">
            <v>61612</v>
          </cell>
          <cell r="AA1339">
            <v>61612</v>
          </cell>
          <cell r="AB1339" t="str">
            <v>EMAG</v>
          </cell>
          <cell r="AC1339">
            <v>1101</v>
          </cell>
          <cell r="AD1339">
            <v>2</v>
          </cell>
          <cell r="AE1339">
            <v>3456</v>
          </cell>
        </row>
        <row r="1340">
          <cell r="A1340" t="str">
            <v>SML</v>
          </cell>
          <cell r="B1340">
            <v>7</v>
          </cell>
          <cell r="C1340" t="str">
            <v>DMCN</v>
          </cell>
          <cell r="D1340">
            <v>75</v>
          </cell>
          <cell r="E1340">
            <v>8</v>
          </cell>
          <cell r="F1340" t="str">
            <v>A4</v>
          </cell>
          <cell r="G1340">
            <v>20</v>
          </cell>
          <cell r="H1340">
            <v>4</v>
          </cell>
          <cell r="I1340">
            <v>152575</v>
          </cell>
          <cell r="J1340">
            <v>0</v>
          </cell>
          <cell r="K1340">
            <v>0</v>
          </cell>
          <cell r="L1340">
            <v>662</v>
          </cell>
          <cell r="M1340">
            <v>0</v>
          </cell>
          <cell r="N1340">
            <v>0</v>
          </cell>
          <cell r="O1340">
            <v>1750747</v>
          </cell>
          <cell r="P1340">
            <v>518125</v>
          </cell>
          <cell r="Q1340">
            <v>132819</v>
          </cell>
          <cell r="R1340">
            <v>0</v>
          </cell>
          <cell r="S1340">
            <v>0</v>
          </cell>
          <cell r="T1340">
            <v>0</v>
          </cell>
          <cell r="U1340">
            <v>611967</v>
          </cell>
          <cell r="V1340">
            <v>0</v>
          </cell>
          <cell r="W1340">
            <v>46178</v>
          </cell>
          <cell r="X1340">
            <v>0</v>
          </cell>
          <cell r="Y1340">
            <v>0</v>
          </cell>
          <cell r="Z1340">
            <v>2447869</v>
          </cell>
          <cell r="AA1340">
            <v>2447869</v>
          </cell>
          <cell r="AB1340" t="str">
            <v>EMAG</v>
          </cell>
          <cell r="AC1340">
            <v>1101</v>
          </cell>
          <cell r="AD1340">
            <v>2</v>
          </cell>
          <cell r="AE1340">
            <v>152575</v>
          </cell>
        </row>
        <row r="1341">
          <cell r="A1341" t="str">
            <v>SML</v>
          </cell>
          <cell r="B1341">
            <v>7</v>
          </cell>
          <cell r="C1341" t="str">
            <v>DMCN</v>
          </cell>
          <cell r="D1341">
            <v>75</v>
          </cell>
          <cell r="E1341">
            <v>8</v>
          </cell>
          <cell r="F1341" t="str">
            <v xml:space="preserve">B </v>
          </cell>
          <cell r="G1341">
            <v>0</v>
          </cell>
          <cell r="H1341">
            <v>2</v>
          </cell>
          <cell r="I1341">
            <v>11680</v>
          </cell>
          <cell r="J1341">
            <v>0</v>
          </cell>
          <cell r="K1341">
            <v>0</v>
          </cell>
          <cell r="L1341">
            <v>0</v>
          </cell>
          <cell r="M1341">
            <v>0</v>
          </cell>
          <cell r="N1341">
            <v>0</v>
          </cell>
          <cell r="O1341">
            <v>243161</v>
          </cell>
          <cell r="P1341">
            <v>0</v>
          </cell>
          <cell r="Q1341">
            <v>0</v>
          </cell>
          <cell r="R1341">
            <v>0</v>
          </cell>
          <cell r="S1341">
            <v>0</v>
          </cell>
          <cell r="T1341">
            <v>0</v>
          </cell>
          <cell r="U1341">
            <v>60790</v>
          </cell>
          <cell r="V1341">
            <v>0</v>
          </cell>
          <cell r="W1341">
            <v>0</v>
          </cell>
          <cell r="X1341">
            <v>0</v>
          </cell>
          <cell r="Y1341">
            <v>0</v>
          </cell>
          <cell r="Z1341">
            <v>243161</v>
          </cell>
          <cell r="AA1341">
            <v>243161</v>
          </cell>
          <cell r="AB1341" t="str">
            <v>EMAG</v>
          </cell>
          <cell r="AC1341">
            <v>1101</v>
          </cell>
          <cell r="AD1341">
            <v>2</v>
          </cell>
          <cell r="AE1341">
            <v>11580</v>
          </cell>
        </row>
        <row r="1342">
          <cell r="A1342" t="str">
            <v>SML</v>
          </cell>
          <cell r="B1342">
            <v>8</v>
          </cell>
          <cell r="C1342" t="str">
            <v>DMNT</v>
          </cell>
          <cell r="D1342">
            <v>81</v>
          </cell>
          <cell r="E1342">
            <v>1</v>
          </cell>
          <cell r="F1342" t="str">
            <v>A4</v>
          </cell>
          <cell r="G1342">
            <v>20</v>
          </cell>
          <cell r="H1342">
            <v>1</v>
          </cell>
          <cell r="I1342">
            <v>892</v>
          </cell>
          <cell r="J1342">
            <v>0</v>
          </cell>
          <cell r="K1342">
            <v>0</v>
          </cell>
          <cell r="L1342">
            <v>2</v>
          </cell>
          <cell r="M1342">
            <v>0</v>
          </cell>
          <cell r="N1342">
            <v>0</v>
          </cell>
          <cell r="O1342">
            <v>10236</v>
          </cell>
          <cell r="P1342">
            <v>1565</v>
          </cell>
          <cell r="Q1342">
            <v>0</v>
          </cell>
          <cell r="R1342">
            <v>0</v>
          </cell>
          <cell r="S1342">
            <v>0</v>
          </cell>
          <cell r="T1342">
            <v>0</v>
          </cell>
          <cell r="U1342">
            <v>2950</v>
          </cell>
          <cell r="V1342">
            <v>0</v>
          </cell>
          <cell r="W1342">
            <v>0</v>
          </cell>
          <cell r="X1342">
            <v>0</v>
          </cell>
          <cell r="Y1342">
            <v>862</v>
          </cell>
          <cell r="Z1342">
            <v>11801</v>
          </cell>
          <cell r="AA1342">
            <v>12663</v>
          </cell>
          <cell r="AB1342" t="str">
            <v>EMVA</v>
          </cell>
          <cell r="AC1342">
            <v>1101</v>
          </cell>
          <cell r="AD1342">
            <v>2</v>
          </cell>
          <cell r="AE1342">
            <v>892</v>
          </cell>
        </row>
        <row r="1343">
          <cell r="A1343" t="str">
            <v>SML</v>
          </cell>
          <cell r="B1343">
            <v>8</v>
          </cell>
          <cell r="C1343" t="str">
            <v>DMNT</v>
          </cell>
          <cell r="D1343">
            <v>81</v>
          </cell>
          <cell r="E1343">
            <v>1</v>
          </cell>
          <cell r="F1343" t="str">
            <v xml:space="preserve">B </v>
          </cell>
          <cell r="G1343">
            <v>1</v>
          </cell>
          <cell r="H1343">
            <v>5572</v>
          </cell>
          <cell r="I1343">
            <v>143917</v>
          </cell>
          <cell r="J1343">
            <v>0</v>
          </cell>
          <cell r="K1343">
            <v>0</v>
          </cell>
          <cell r="L1343">
            <v>0</v>
          </cell>
          <cell r="M1343">
            <v>0</v>
          </cell>
          <cell r="N1343">
            <v>0</v>
          </cell>
          <cell r="O1343">
            <v>2335918</v>
          </cell>
          <cell r="P1343">
            <v>0</v>
          </cell>
          <cell r="Q1343">
            <v>0</v>
          </cell>
          <cell r="R1343">
            <v>67353</v>
          </cell>
          <cell r="S1343">
            <v>0</v>
          </cell>
          <cell r="T1343">
            <v>1716360</v>
          </cell>
          <cell r="U1343">
            <v>330</v>
          </cell>
          <cell r="V1343">
            <v>660</v>
          </cell>
          <cell r="W1343">
            <v>0</v>
          </cell>
          <cell r="X1343">
            <v>0</v>
          </cell>
          <cell r="Y1343">
            <v>208</v>
          </cell>
          <cell r="Z1343">
            <v>2335918</v>
          </cell>
          <cell r="AA1343">
            <v>4120499</v>
          </cell>
          <cell r="AB1343" t="str">
            <v>EMVA</v>
          </cell>
          <cell r="AC1343">
            <v>1101</v>
          </cell>
          <cell r="AD1343">
            <v>2</v>
          </cell>
          <cell r="AE1343">
            <v>80514</v>
          </cell>
        </row>
        <row r="1344">
          <cell r="A1344" t="str">
            <v>SML</v>
          </cell>
          <cell r="B1344">
            <v>8</v>
          </cell>
          <cell r="C1344" t="str">
            <v>DMNT</v>
          </cell>
          <cell r="D1344">
            <v>81</v>
          </cell>
          <cell r="E1344">
            <v>1</v>
          </cell>
          <cell r="F1344" t="str">
            <v xml:space="preserve">B </v>
          </cell>
          <cell r="G1344">
            <v>2</v>
          </cell>
          <cell r="H1344">
            <v>2400</v>
          </cell>
          <cell r="I1344">
            <v>98006</v>
          </cell>
          <cell r="J1344">
            <v>0</v>
          </cell>
          <cell r="K1344">
            <v>0</v>
          </cell>
          <cell r="L1344">
            <v>0</v>
          </cell>
          <cell r="M1344">
            <v>0</v>
          </cell>
          <cell r="N1344">
            <v>0</v>
          </cell>
          <cell r="O1344">
            <v>1901198</v>
          </cell>
          <cell r="P1344">
            <v>0</v>
          </cell>
          <cell r="Q1344">
            <v>0</v>
          </cell>
          <cell r="R1344">
            <v>45410</v>
          </cell>
          <cell r="S1344">
            <v>0</v>
          </cell>
          <cell r="T1344">
            <v>297087</v>
          </cell>
          <cell r="U1344">
            <v>323105</v>
          </cell>
          <cell r="V1344">
            <v>188</v>
          </cell>
          <cell r="W1344">
            <v>0</v>
          </cell>
          <cell r="X1344">
            <v>0</v>
          </cell>
          <cell r="Y1344">
            <v>0</v>
          </cell>
          <cell r="Z1344">
            <v>1901198</v>
          </cell>
          <cell r="AA1344">
            <v>2243883</v>
          </cell>
          <cell r="AB1344" t="str">
            <v>EMVA</v>
          </cell>
          <cell r="AC1344">
            <v>1101</v>
          </cell>
          <cell r="AD1344">
            <v>2</v>
          </cell>
          <cell r="AE1344">
            <v>97906</v>
          </cell>
        </row>
        <row r="1345">
          <cell r="A1345" t="str">
            <v>SML</v>
          </cell>
          <cell r="B1345">
            <v>8</v>
          </cell>
          <cell r="C1345" t="str">
            <v>DMNT</v>
          </cell>
          <cell r="D1345">
            <v>81</v>
          </cell>
          <cell r="E1345">
            <v>1</v>
          </cell>
          <cell r="F1345" t="str">
            <v xml:space="preserve">B </v>
          </cell>
          <cell r="G1345">
            <v>3</v>
          </cell>
          <cell r="H1345">
            <v>10464</v>
          </cell>
          <cell r="I1345">
            <v>814276</v>
          </cell>
          <cell r="J1345">
            <v>0</v>
          </cell>
          <cell r="K1345">
            <v>0</v>
          </cell>
          <cell r="L1345">
            <v>0</v>
          </cell>
          <cell r="M1345">
            <v>0</v>
          </cell>
          <cell r="N1345">
            <v>0</v>
          </cell>
          <cell r="O1345">
            <v>15792384</v>
          </cell>
          <cell r="P1345">
            <v>0</v>
          </cell>
          <cell r="Q1345">
            <v>0</v>
          </cell>
          <cell r="R1345">
            <v>231612</v>
          </cell>
          <cell r="S1345">
            <v>0</v>
          </cell>
          <cell r="T1345">
            <v>1140197</v>
          </cell>
          <cell r="U1345">
            <v>2684679</v>
          </cell>
          <cell r="V1345">
            <v>564</v>
          </cell>
          <cell r="W1345">
            <v>0</v>
          </cell>
          <cell r="X1345">
            <v>0</v>
          </cell>
          <cell r="Y1345">
            <v>1903819</v>
          </cell>
          <cell r="Z1345">
            <v>15792384</v>
          </cell>
          <cell r="AA1345">
            <v>19068576</v>
          </cell>
          <cell r="AB1345" t="str">
            <v>EMVA</v>
          </cell>
          <cell r="AC1345">
            <v>1101</v>
          </cell>
          <cell r="AD1345">
            <v>2</v>
          </cell>
          <cell r="AE1345">
            <v>811654</v>
          </cell>
        </row>
        <row r="1346">
          <cell r="A1346" t="str">
            <v>SML</v>
          </cell>
          <cell r="B1346">
            <v>8</v>
          </cell>
          <cell r="C1346" t="str">
            <v>DMNT</v>
          </cell>
          <cell r="D1346">
            <v>81</v>
          </cell>
          <cell r="E1346">
            <v>1</v>
          </cell>
          <cell r="F1346" t="str">
            <v xml:space="preserve">B </v>
          </cell>
          <cell r="G1346">
            <v>4</v>
          </cell>
          <cell r="H1346">
            <v>8599</v>
          </cell>
          <cell r="I1346">
            <v>1054644</v>
          </cell>
          <cell r="J1346">
            <v>0</v>
          </cell>
          <cell r="K1346">
            <v>0</v>
          </cell>
          <cell r="L1346">
            <v>0</v>
          </cell>
          <cell r="M1346">
            <v>0</v>
          </cell>
          <cell r="N1346">
            <v>0</v>
          </cell>
          <cell r="O1346">
            <v>20460502</v>
          </cell>
          <cell r="P1346">
            <v>0</v>
          </cell>
          <cell r="Q1346">
            <v>0</v>
          </cell>
          <cell r="R1346">
            <v>260585</v>
          </cell>
          <cell r="S1346">
            <v>0</v>
          </cell>
          <cell r="T1346">
            <v>906664</v>
          </cell>
          <cell r="U1346">
            <v>3478305</v>
          </cell>
          <cell r="V1346">
            <v>470</v>
          </cell>
          <cell r="W1346">
            <v>0</v>
          </cell>
          <cell r="X1346">
            <v>0</v>
          </cell>
          <cell r="Y1346">
            <v>2851277</v>
          </cell>
          <cell r="Z1346">
            <v>20460502</v>
          </cell>
          <cell r="AA1346">
            <v>24479498</v>
          </cell>
          <cell r="AB1346" t="str">
            <v>EMVA</v>
          </cell>
          <cell r="AC1346">
            <v>1101</v>
          </cell>
          <cell r="AD1346">
            <v>2</v>
          </cell>
          <cell r="AE1346">
            <v>1054644</v>
          </cell>
        </row>
        <row r="1347">
          <cell r="A1347" t="str">
            <v>SML</v>
          </cell>
          <cell r="B1347">
            <v>8</v>
          </cell>
          <cell r="C1347" t="str">
            <v>DMNT</v>
          </cell>
          <cell r="D1347">
            <v>81</v>
          </cell>
          <cell r="E1347">
            <v>1</v>
          </cell>
          <cell r="F1347" t="str">
            <v xml:space="preserve">B </v>
          </cell>
          <cell r="G1347">
            <v>5</v>
          </cell>
          <cell r="H1347">
            <v>4224</v>
          </cell>
          <cell r="I1347">
            <v>730251</v>
          </cell>
          <cell r="J1347">
            <v>0</v>
          </cell>
          <cell r="K1347">
            <v>0</v>
          </cell>
          <cell r="L1347">
            <v>0</v>
          </cell>
          <cell r="M1347">
            <v>0</v>
          </cell>
          <cell r="N1347">
            <v>0</v>
          </cell>
          <cell r="O1347">
            <v>14163962</v>
          </cell>
          <cell r="P1347">
            <v>0</v>
          </cell>
          <cell r="Q1347">
            <v>0</v>
          </cell>
          <cell r="R1347">
            <v>171504</v>
          </cell>
          <cell r="S1347">
            <v>4883</v>
          </cell>
          <cell r="T1347">
            <v>507630</v>
          </cell>
          <cell r="U1347">
            <v>2407934</v>
          </cell>
          <cell r="V1347">
            <v>188</v>
          </cell>
          <cell r="W1347">
            <v>0</v>
          </cell>
          <cell r="X1347">
            <v>0</v>
          </cell>
          <cell r="Y1347">
            <v>1768282</v>
          </cell>
          <cell r="Z1347">
            <v>14163962</v>
          </cell>
          <cell r="AA1347">
            <v>16616449</v>
          </cell>
          <cell r="AB1347" t="str">
            <v>EMVA</v>
          </cell>
          <cell r="AC1347">
            <v>1101</v>
          </cell>
          <cell r="AD1347">
            <v>2</v>
          </cell>
          <cell r="AE1347">
            <v>730251</v>
          </cell>
        </row>
        <row r="1348">
          <cell r="A1348" t="str">
            <v>SML</v>
          </cell>
          <cell r="B1348">
            <v>8</v>
          </cell>
          <cell r="C1348" t="str">
            <v>DMNT</v>
          </cell>
          <cell r="D1348">
            <v>81</v>
          </cell>
          <cell r="E1348">
            <v>1</v>
          </cell>
          <cell r="F1348" t="str">
            <v xml:space="preserve">B </v>
          </cell>
          <cell r="G1348">
            <v>6</v>
          </cell>
          <cell r="H1348">
            <v>2854</v>
          </cell>
          <cell r="I1348">
            <v>678810</v>
          </cell>
          <cell r="J1348">
            <v>0</v>
          </cell>
          <cell r="K1348">
            <v>0</v>
          </cell>
          <cell r="L1348">
            <v>0</v>
          </cell>
          <cell r="M1348">
            <v>0</v>
          </cell>
          <cell r="N1348">
            <v>0</v>
          </cell>
          <cell r="O1348">
            <v>13162291</v>
          </cell>
          <cell r="P1348">
            <v>0</v>
          </cell>
          <cell r="Q1348">
            <v>0</v>
          </cell>
          <cell r="R1348">
            <v>189152</v>
          </cell>
          <cell r="S1348">
            <v>0</v>
          </cell>
          <cell r="T1348">
            <v>480740</v>
          </cell>
          <cell r="U1348">
            <v>2238313</v>
          </cell>
          <cell r="V1348">
            <v>94</v>
          </cell>
          <cell r="W1348">
            <v>0</v>
          </cell>
          <cell r="X1348">
            <v>0</v>
          </cell>
          <cell r="Y1348">
            <v>1188524</v>
          </cell>
          <cell r="Z1348">
            <v>13162291</v>
          </cell>
          <cell r="AA1348">
            <v>15020801</v>
          </cell>
          <cell r="AB1348" t="str">
            <v>EMVA</v>
          </cell>
          <cell r="AC1348">
            <v>1101</v>
          </cell>
          <cell r="AD1348">
            <v>2</v>
          </cell>
          <cell r="AE1348">
            <v>678810</v>
          </cell>
        </row>
        <row r="1349">
          <cell r="A1349" t="str">
            <v>SML</v>
          </cell>
          <cell r="B1349">
            <v>8</v>
          </cell>
          <cell r="C1349" t="str">
            <v>DMNT</v>
          </cell>
          <cell r="D1349">
            <v>81</v>
          </cell>
          <cell r="E1349">
            <v>1</v>
          </cell>
          <cell r="F1349" t="str">
            <v xml:space="preserve">B </v>
          </cell>
          <cell r="G1349">
            <v>7</v>
          </cell>
          <cell r="H1349">
            <v>700</v>
          </cell>
          <cell r="I1349">
            <v>232241</v>
          </cell>
          <cell r="J1349">
            <v>0</v>
          </cell>
          <cell r="K1349">
            <v>0</v>
          </cell>
          <cell r="L1349">
            <v>0</v>
          </cell>
          <cell r="M1349">
            <v>0</v>
          </cell>
          <cell r="N1349">
            <v>0</v>
          </cell>
          <cell r="O1349">
            <v>4674193</v>
          </cell>
          <cell r="P1349">
            <v>0</v>
          </cell>
          <cell r="Q1349">
            <v>0</v>
          </cell>
          <cell r="R1349">
            <v>51499</v>
          </cell>
          <cell r="S1349">
            <v>0</v>
          </cell>
          <cell r="T1349">
            <v>110515</v>
          </cell>
          <cell r="U1349">
            <v>935116</v>
          </cell>
          <cell r="V1349">
            <v>282</v>
          </cell>
          <cell r="W1349">
            <v>0</v>
          </cell>
          <cell r="X1349">
            <v>0</v>
          </cell>
          <cell r="Y1349">
            <v>491858</v>
          </cell>
          <cell r="Z1349">
            <v>4674193</v>
          </cell>
          <cell r="AA1349">
            <v>5328347</v>
          </cell>
          <cell r="AB1349" t="str">
            <v>EMVA</v>
          </cell>
          <cell r="AC1349">
            <v>1101</v>
          </cell>
          <cell r="AD1349">
            <v>2</v>
          </cell>
          <cell r="AE1349">
            <v>232241</v>
          </cell>
        </row>
        <row r="1350">
          <cell r="A1350" t="str">
            <v>SML</v>
          </cell>
          <cell r="B1350">
            <v>8</v>
          </cell>
          <cell r="C1350" t="str">
            <v>DMNT</v>
          </cell>
          <cell r="D1350">
            <v>81</v>
          </cell>
          <cell r="E1350">
            <v>1</v>
          </cell>
          <cell r="F1350" t="str">
            <v xml:space="preserve">B </v>
          </cell>
          <cell r="G1350">
            <v>8</v>
          </cell>
          <cell r="H1350">
            <v>251</v>
          </cell>
          <cell r="I1350">
            <v>106279</v>
          </cell>
          <cell r="J1350">
            <v>0</v>
          </cell>
          <cell r="K1350">
            <v>0</v>
          </cell>
          <cell r="L1350">
            <v>0</v>
          </cell>
          <cell r="M1350">
            <v>0</v>
          </cell>
          <cell r="N1350">
            <v>0</v>
          </cell>
          <cell r="O1350">
            <v>2138386</v>
          </cell>
          <cell r="P1350">
            <v>0</v>
          </cell>
          <cell r="Q1350">
            <v>0</v>
          </cell>
          <cell r="R1350">
            <v>22047</v>
          </cell>
          <cell r="S1350">
            <v>0</v>
          </cell>
          <cell r="T1350">
            <v>83172</v>
          </cell>
          <cell r="U1350">
            <v>427762</v>
          </cell>
          <cell r="V1350">
            <v>0</v>
          </cell>
          <cell r="W1350">
            <v>0</v>
          </cell>
          <cell r="X1350">
            <v>0</v>
          </cell>
          <cell r="Y1350">
            <v>172400</v>
          </cell>
          <cell r="Z1350">
            <v>2138386</v>
          </cell>
          <cell r="AA1350">
            <v>2416005</v>
          </cell>
          <cell r="AB1350" t="str">
            <v>EMVA</v>
          </cell>
          <cell r="AC1350">
            <v>1101</v>
          </cell>
          <cell r="AD1350">
            <v>2</v>
          </cell>
          <cell r="AE1350">
            <v>106279</v>
          </cell>
        </row>
        <row r="1351">
          <cell r="A1351" t="str">
            <v>SML</v>
          </cell>
          <cell r="B1351">
            <v>8</v>
          </cell>
          <cell r="C1351" t="str">
            <v>DMNT</v>
          </cell>
          <cell r="D1351">
            <v>81</v>
          </cell>
          <cell r="E1351">
            <v>1</v>
          </cell>
          <cell r="F1351" t="str">
            <v xml:space="preserve">B </v>
          </cell>
          <cell r="G1351">
            <v>9</v>
          </cell>
          <cell r="H1351">
            <v>231</v>
          </cell>
          <cell r="I1351">
            <v>125882</v>
          </cell>
          <cell r="J1351">
            <v>0</v>
          </cell>
          <cell r="K1351">
            <v>0</v>
          </cell>
          <cell r="L1351">
            <v>0</v>
          </cell>
          <cell r="M1351">
            <v>0</v>
          </cell>
          <cell r="N1351">
            <v>0</v>
          </cell>
          <cell r="O1351">
            <v>2727328</v>
          </cell>
          <cell r="P1351">
            <v>0</v>
          </cell>
          <cell r="Q1351">
            <v>0</v>
          </cell>
          <cell r="R1351">
            <v>18993</v>
          </cell>
          <cell r="S1351">
            <v>0</v>
          </cell>
          <cell r="T1351">
            <v>110302</v>
          </cell>
          <cell r="U1351">
            <v>681974</v>
          </cell>
          <cell r="V1351">
            <v>189</v>
          </cell>
          <cell r="W1351">
            <v>0</v>
          </cell>
          <cell r="X1351">
            <v>0</v>
          </cell>
          <cell r="Y1351">
            <v>150850</v>
          </cell>
          <cell r="Z1351">
            <v>2727328</v>
          </cell>
          <cell r="AA1351">
            <v>3007662</v>
          </cell>
          <cell r="AB1351" t="str">
            <v>EMVA</v>
          </cell>
          <cell r="AC1351">
            <v>1101</v>
          </cell>
          <cell r="AD1351">
            <v>2</v>
          </cell>
          <cell r="AE1351">
            <v>125882</v>
          </cell>
        </row>
        <row r="1352">
          <cell r="A1352" t="str">
            <v>SML</v>
          </cell>
          <cell r="B1352">
            <v>8</v>
          </cell>
          <cell r="C1352" t="str">
            <v>DMNT</v>
          </cell>
          <cell r="D1352">
            <v>81</v>
          </cell>
          <cell r="E1352">
            <v>1</v>
          </cell>
          <cell r="F1352" t="str">
            <v xml:space="preserve">B </v>
          </cell>
          <cell r="G1352">
            <v>10</v>
          </cell>
          <cell r="H1352">
            <v>57</v>
          </cell>
          <cell r="I1352">
            <v>54442</v>
          </cell>
          <cell r="J1352">
            <v>0</v>
          </cell>
          <cell r="K1352">
            <v>0</v>
          </cell>
          <cell r="L1352">
            <v>0</v>
          </cell>
          <cell r="M1352">
            <v>0</v>
          </cell>
          <cell r="N1352">
            <v>0</v>
          </cell>
          <cell r="O1352">
            <v>1303221</v>
          </cell>
          <cell r="P1352">
            <v>0</v>
          </cell>
          <cell r="Q1352">
            <v>0</v>
          </cell>
          <cell r="R1352">
            <v>-4765</v>
          </cell>
          <cell r="S1352">
            <v>0</v>
          </cell>
          <cell r="T1352">
            <v>50738</v>
          </cell>
          <cell r="U1352">
            <v>325853</v>
          </cell>
          <cell r="V1352">
            <v>0</v>
          </cell>
          <cell r="W1352">
            <v>0</v>
          </cell>
          <cell r="X1352">
            <v>0</v>
          </cell>
          <cell r="Y1352">
            <v>18102</v>
          </cell>
          <cell r="Z1352">
            <v>1303221</v>
          </cell>
          <cell r="AA1352">
            <v>1367296</v>
          </cell>
          <cell r="AB1352" t="str">
            <v>EMVA</v>
          </cell>
          <cell r="AC1352">
            <v>1101</v>
          </cell>
          <cell r="AD1352">
            <v>2</v>
          </cell>
          <cell r="AE1352">
            <v>54442</v>
          </cell>
        </row>
        <row r="1353">
          <cell r="A1353" t="str">
            <v>SML</v>
          </cell>
          <cell r="B1353">
            <v>8</v>
          </cell>
          <cell r="C1353" t="str">
            <v>DMNT</v>
          </cell>
          <cell r="D1353">
            <v>81</v>
          </cell>
          <cell r="E1353">
            <v>1</v>
          </cell>
          <cell r="F1353" t="str">
            <v xml:space="preserve">B </v>
          </cell>
          <cell r="G1353">
            <v>11</v>
          </cell>
          <cell r="H1353">
            <v>5217</v>
          </cell>
          <cell r="I1353">
            <v>134168</v>
          </cell>
          <cell r="J1353">
            <v>0</v>
          </cell>
          <cell r="K1353">
            <v>0</v>
          </cell>
          <cell r="L1353">
            <v>0</v>
          </cell>
          <cell r="M1353">
            <v>0</v>
          </cell>
          <cell r="N1353">
            <v>0</v>
          </cell>
          <cell r="O1353">
            <v>756997</v>
          </cell>
          <cell r="P1353">
            <v>0</v>
          </cell>
          <cell r="Q1353">
            <v>0</v>
          </cell>
          <cell r="R1353">
            <v>18179</v>
          </cell>
          <cell r="S1353">
            <v>0</v>
          </cell>
          <cell r="T1353">
            <v>352931</v>
          </cell>
          <cell r="U1353">
            <v>0</v>
          </cell>
          <cell r="V1353">
            <v>188</v>
          </cell>
          <cell r="W1353">
            <v>0</v>
          </cell>
          <cell r="X1353">
            <v>0</v>
          </cell>
          <cell r="Y1353">
            <v>0</v>
          </cell>
          <cell r="Z1353">
            <v>756997</v>
          </cell>
          <cell r="AA1353">
            <v>1128295</v>
          </cell>
          <cell r="AB1353" t="str">
            <v>EMVA</v>
          </cell>
          <cell r="AC1353">
            <v>1101</v>
          </cell>
          <cell r="AD1353">
            <v>2</v>
          </cell>
          <cell r="AE1353">
            <v>77719</v>
          </cell>
        </row>
        <row r="1354">
          <cell r="A1354" t="str">
            <v>SML</v>
          </cell>
          <cell r="B1354">
            <v>8</v>
          </cell>
          <cell r="C1354" t="str">
            <v>DMNT</v>
          </cell>
          <cell r="D1354">
            <v>81</v>
          </cell>
          <cell r="E1354">
            <v>1</v>
          </cell>
          <cell r="F1354" t="str">
            <v xml:space="preserve">B </v>
          </cell>
          <cell r="G1354">
            <v>12</v>
          </cell>
          <cell r="H1354">
            <v>9860</v>
          </cell>
          <cell r="I1354">
            <v>649173</v>
          </cell>
          <cell r="J1354">
            <v>0</v>
          </cell>
          <cell r="K1354">
            <v>0</v>
          </cell>
          <cell r="L1354">
            <v>0</v>
          </cell>
          <cell r="M1354">
            <v>0</v>
          </cell>
          <cell r="N1354">
            <v>0</v>
          </cell>
          <cell r="O1354">
            <v>6397464</v>
          </cell>
          <cell r="P1354">
            <v>0</v>
          </cell>
          <cell r="Q1354">
            <v>0</v>
          </cell>
          <cell r="R1354">
            <v>163983</v>
          </cell>
          <cell r="S1354">
            <v>0</v>
          </cell>
          <cell r="T1354">
            <v>266841</v>
          </cell>
          <cell r="U1354">
            <v>1087933</v>
          </cell>
          <cell r="V1354">
            <v>0</v>
          </cell>
          <cell r="W1354">
            <v>0</v>
          </cell>
          <cell r="X1354">
            <v>0</v>
          </cell>
          <cell r="Y1354">
            <v>1347613</v>
          </cell>
          <cell r="Z1354">
            <v>6397464</v>
          </cell>
          <cell r="AA1354">
            <v>8175901</v>
          </cell>
          <cell r="AB1354" t="str">
            <v>EMVA</v>
          </cell>
          <cell r="AC1354">
            <v>1101</v>
          </cell>
          <cell r="AD1354">
            <v>2</v>
          </cell>
          <cell r="AE1354">
            <v>649173</v>
          </cell>
        </row>
        <row r="1355">
          <cell r="A1355" t="str">
            <v>SML</v>
          </cell>
          <cell r="B1355">
            <v>8</v>
          </cell>
          <cell r="C1355" t="str">
            <v>DMNT</v>
          </cell>
          <cell r="D1355">
            <v>81</v>
          </cell>
          <cell r="E1355">
            <v>1</v>
          </cell>
          <cell r="F1355" t="str">
            <v xml:space="preserve">B </v>
          </cell>
          <cell r="G1355">
            <v>13</v>
          </cell>
          <cell r="H1355">
            <v>1930</v>
          </cell>
          <cell r="I1355">
            <v>222263</v>
          </cell>
          <cell r="J1355">
            <v>0</v>
          </cell>
          <cell r="K1355">
            <v>0</v>
          </cell>
          <cell r="L1355">
            <v>0</v>
          </cell>
          <cell r="M1355">
            <v>0</v>
          </cell>
          <cell r="N1355">
            <v>0</v>
          </cell>
          <cell r="O1355">
            <v>2714632</v>
          </cell>
          <cell r="P1355">
            <v>0</v>
          </cell>
          <cell r="Q1355">
            <v>0</v>
          </cell>
          <cell r="R1355">
            <v>38667</v>
          </cell>
          <cell r="S1355">
            <v>0</v>
          </cell>
          <cell r="T1355">
            <v>82587</v>
          </cell>
          <cell r="U1355">
            <v>461525</v>
          </cell>
          <cell r="V1355">
            <v>0</v>
          </cell>
          <cell r="W1355">
            <v>0</v>
          </cell>
          <cell r="X1355">
            <v>0</v>
          </cell>
          <cell r="Y1355">
            <v>658918</v>
          </cell>
          <cell r="Z1355">
            <v>2714632</v>
          </cell>
          <cell r="AA1355">
            <v>3494804</v>
          </cell>
          <cell r="AB1355" t="str">
            <v>EMVA</v>
          </cell>
          <cell r="AC1355">
            <v>1101</v>
          </cell>
          <cell r="AD1355">
            <v>2</v>
          </cell>
          <cell r="AE1355">
            <v>222263</v>
          </cell>
        </row>
        <row r="1356">
          <cell r="A1356" t="str">
            <v>SML</v>
          </cell>
          <cell r="B1356">
            <v>8</v>
          </cell>
          <cell r="C1356" t="str">
            <v>DMNT</v>
          </cell>
          <cell r="D1356">
            <v>81</v>
          </cell>
          <cell r="E1356">
            <v>1</v>
          </cell>
          <cell r="F1356" t="str">
            <v xml:space="preserve">B </v>
          </cell>
          <cell r="G1356">
            <v>14</v>
          </cell>
          <cell r="H1356">
            <v>269</v>
          </cell>
          <cell r="I1356">
            <v>40329</v>
          </cell>
          <cell r="J1356">
            <v>0</v>
          </cell>
          <cell r="K1356">
            <v>0</v>
          </cell>
          <cell r="L1356">
            <v>0</v>
          </cell>
          <cell r="M1356">
            <v>0</v>
          </cell>
          <cell r="N1356">
            <v>0</v>
          </cell>
          <cell r="O1356">
            <v>514347</v>
          </cell>
          <cell r="P1356">
            <v>0</v>
          </cell>
          <cell r="Q1356">
            <v>0</v>
          </cell>
          <cell r="R1356">
            <v>7902</v>
          </cell>
          <cell r="S1356">
            <v>0</v>
          </cell>
          <cell r="T1356">
            <v>17412</v>
          </cell>
          <cell r="U1356">
            <v>87456</v>
          </cell>
          <cell r="V1356">
            <v>0</v>
          </cell>
          <cell r="W1356">
            <v>0</v>
          </cell>
          <cell r="X1356">
            <v>0</v>
          </cell>
          <cell r="Y1356">
            <v>103328</v>
          </cell>
          <cell r="Z1356">
            <v>514347</v>
          </cell>
          <cell r="AA1356">
            <v>642989</v>
          </cell>
          <cell r="AB1356" t="str">
            <v>EMVA</v>
          </cell>
          <cell r="AC1356">
            <v>1101</v>
          </cell>
          <cell r="AD1356">
            <v>2</v>
          </cell>
          <cell r="AE1356">
            <v>40329</v>
          </cell>
        </row>
        <row r="1357">
          <cell r="A1357" t="str">
            <v>SML</v>
          </cell>
          <cell r="B1357">
            <v>8</v>
          </cell>
          <cell r="C1357" t="str">
            <v>DMNT</v>
          </cell>
          <cell r="D1357">
            <v>81</v>
          </cell>
          <cell r="E1357">
            <v>1</v>
          </cell>
          <cell r="F1357" t="str">
            <v xml:space="preserve">B </v>
          </cell>
          <cell r="G1357">
            <v>15</v>
          </cell>
          <cell r="H1357">
            <v>390</v>
          </cell>
          <cell r="I1357">
            <v>37649</v>
          </cell>
          <cell r="J1357">
            <v>0</v>
          </cell>
          <cell r="K1357">
            <v>0</v>
          </cell>
          <cell r="L1357">
            <v>0</v>
          </cell>
          <cell r="M1357">
            <v>0</v>
          </cell>
          <cell r="N1357">
            <v>0</v>
          </cell>
          <cell r="O1357">
            <v>305997</v>
          </cell>
          <cell r="P1357">
            <v>0</v>
          </cell>
          <cell r="Q1357">
            <v>0</v>
          </cell>
          <cell r="R1357">
            <v>17546</v>
          </cell>
          <cell r="S1357">
            <v>0</v>
          </cell>
          <cell r="T1357">
            <v>38159</v>
          </cell>
          <cell r="U1357">
            <v>-4679</v>
          </cell>
          <cell r="V1357">
            <v>0</v>
          </cell>
          <cell r="W1357">
            <v>0</v>
          </cell>
          <cell r="X1357">
            <v>0</v>
          </cell>
          <cell r="Y1357">
            <v>175024</v>
          </cell>
          <cell r="Z1357">
            <v>305997</v>
          </cell>
          <cell r="AA1357">
            <v>536726</v>
          </cell>
          <cell r="AB1357" t="str">
            <v>EMVA</v>
          </cell>
          <cell r="AC1357">
            <v>1101</v>
          </cell>
          <cell r="AD1357">
            <v>2</v>
          </cell>
          <cell r="AE1357">
            <v>37649</v>
          </cell>
        </row>
        <row r="1358">
          <cell r="A1358" t="str">
            <v>SML</v>
          </cell>
          <cell r="B1358">
            <v>8</v>
          </cell>
          <cell r="C1358" t="str">
            <v>DMNT</v>
          </cell>
          <cell r="D1358">
            <v>81</v>
          </cell>
          <cell r="E1358">
            <v>2</v>
          </cell>
          <cell r="F1358" t="str">
            <v>A4</v>
          </cell>
          <cell r="G1358">
            <v>22</v>
          </cell>
          <cell r="H1358">
            <v>1</v>
          </cell>
          <cell r="I1358">
            <v>545071</v>
          </cell>
          <cell r="J1358">
            <v>50475</v>
          </cell>
          <cell r="K1358">
            <v>494596</v>
          </cell>
          <cell r="L1358">
            <v>2300</v>
          </cell>
          <cell r="M1358">
            <v>1150</v>
          </cell>
          <cell r="N1358">
            <v>1150</v>
          </cell>
          <cell r="O1358">
            <v>3879356</v>
          </cell>
          <cell r="P1358">
            <v>3175534</v>
          </cell>
          <cell r="Q1358">
            <v>5676</v>
          </cell>
          <cell r="R1358">
            <v>0</v>
          </cell>
          <cell r="S1358">
            <v>0</v>
          </cell>
          <cell r="T1358">
            <v>0</v>
          </cell>
          <cell r="U1358">
            <v>1765142</v>
          </cell>
          <cell r="V1358">
            <v>0</v>
          </cell>
          <cell r="W1358">
            <v>0</v>
          </cell>
          <cell r="X1358">
            <v>0</v>
          </cell>
          <cell r="Y1358">
            <v>1724</v>
          </cell>
          <cell r="Z1358">
            <v>7060566</v>
          </cell>
          <cell r="AA1358">
            <v>7062290</v>
          </cell>
          <cell r="AB1358" t="str">
            <v>EMVA</v>
          </cell>
          <cell r="AC1358">
            <v>1101</v>
          </cell>
          <cell r="AD1358">
            <v>2</v>
          </cell>
          <cell r="AE1358">
            <v>545071</v>
          </cell>
        </row>
        <row r="1359">
          <cell r="A1359" t="str">
            <v>SML</v>
          </cell>
          <cell r="B1359">
            <v>8</v>
          </cell>
          <cell r="C1359" t="str">
            <v>DMNT</v>
          </cell>
          <cell r="D1359">
            <v>81</v>
          </cell>
          <cell r="E1359">
            <v>2</v>
          </cell>
          <cell r="F1359" t="str">
            <v>A4</v>
          </cell>
          <cell r="G1359">
            <v>21</v>
          </cell>
          <cell r="H1359">
            <v>6</v>
          </cell>
          <cell r="I1359">
            <v>800221</v>
          </cell>
          <cell r="J1359">
            <v>69244</v>
          </cell>
          <cell r="K1359">
            <v>730977</v>
          </cell>
          <cell r="L1359">
            <v>3665</v>
          </cell>
          <cell r="M1359">
            <v>3665</v>
          </cell>
          <cell r="N1359">
            <v>0</v>
          </cell>
          <cell r="O1359">
            <v>8976728</v>
          </cell>
          <cell r="P1359">
            <v>2531293</v>
          </cell>
          <cell r="Q1359">
            <v>129275</v>
          </cell>
          <cell r="R1359">
            <v>196817</v>
          </cell>
          <cell r="S1359">
            <v>0</v>
          </cell>
          <cell r="T1359">
            <v>0</v>
          </cell>
          <cell r="U1359">
            <v>2913469</v>
          </cell>
          <cell r="V1359">
            <v>0</v>
          </cell>
          <cell r="W1359">
            <v>16576</v>
          </cell>
          <cell r="X1359">
            <v>0</v>
          </cell>
          <cell r="Y1359">
            <v>10344</v>
          </cell>
          <cell r="Z1359">
            <v>11653872</v>
          </cell>
          <cell r="AA1359">
            <v>11861033</v>
          </cell>
          <cell r="AB1359" t="str">
            <v>EMVA</v>
          </cell>
          <cell r="AC1359">
            <v>1101</v>
          </cell>
          <cell r="AD1359">
            <v>2</v>
          </cell>
          <cell r="AE1359">
            <v>800221</v>
          </cell>
        </row>
        <row r="1360">
          <cell r="A1360" t="str">
            <v>SML</v>
          </cell>
          <cell r="B1360">
            <v>8</v>
          </cell>
          <cell r="C1360" t="str">
            <v>DMNT</v>
          </cell>
          <cell r="D1360">
            <v>81</v>
          </cell>
          <cell r="E1360">
            <v>2</v>
          </cell>
          <cell r="F1360" t="str">
            <v>A4</v>
          </cell>
          <cell r="G1360">
            <v>20</v>
          </cell>
          <cell r="H1360">
            <v>32</v>
          </cell>
          <cell r="I1360">
            <v>510524</v>
          </cell>
          <cell r="J1360">
            <v>0</v>
          </cell>
          <cell r="K1360">
            <v>0</v>
          </cell>
          <cell r="L1360">
            <v>2460</v>
          </cell>
          <cell r="M1360">
            <v>0</v>
          </cell>
          <cell r="N1360">
            <v>0</v>
          </cell>
          <cell r="O1360">
            <v>5858092</v>
          </cell>
          <cell r="P1360">
            <v>1925363</v>
          </cell>
          <cell r="Q1360">
            <v>297274</v>
          </cell>
          <cell r="R1360">
            <v>87724</v>
          </cell>
          <cell r="S1360">
            <v>0</v>
          </cell>
          <cell r="T1360">
            <v>100529</v>
          </cell>
          <cell r="U1360">
            <v>2050124</v>
          </cell>
          <cell r="V1360">
            <v>0</v>
          </cell>
          <cell r="W1360">
            <v>119749</v>
          </cell>
          <cell r="X1360">
            <v>0</v>
          </cell>
          <cell r="Y1360">
            <v>49996</v>
          </cell>
          <cell r="Z1360">
            <v>8200478</v>
          </cell>
          <cell r="AA1360">
            <v>8438727</v>
          </cell>
          <cell r="AB1360" t="str">
            <v>EMVA</v>
          </cell>
          <cell r="AC1360">
            <v>1101</v>
          </cell>
          <cell r="AD1360">
            <v>2</v>
          </cell>
          <cell r="AE1360">
            <v>510524</v>
          </cell>
        </row>
        <row r="1361">
          <cell r="A1361" t="str">
            <v>SML</v>
          </cell>
          <cell r="B1361">
            <v>8</v>
          </cell>
          <cell r="C1361" t="str">
            <v>DMNT</v>
          </cell>
          <cell r="D1361">
            <v>81</v>
          </cell>
          <cell r="E1361">
            <v>2</v>
          </cell>
          <cell r="F1361" t="str">
            <v xml:space="preserve">B </v>
          </cell>
          <cell r="G1361">
            <v>0</v>
          </cell>
          <cell r="H1361">
            <v>276</v>
          </cell>
          <cell r="I1361">
            <v>187269</v>
          </cell>
          <cell r="J1361">
            <v>0</v>
          </cell>
          <cell r="K1361">
            <v>0</v>
          </cell>
          <cell r="L1361">
            <v>0</v>
          </cell>
          <cell r="M1361">
            <v>0</v>
          </cell>
          <cell r="N1361">
            <v>0</v>
          </cell>
          <cell r="O1361">
            <v>3909399</v>
          </cell>
          <cell r="P1361">
            <v>0</v>
          </cell>
          <cell r="Q1361">
            <v>0</v>
          </cell>
          <cell r="R1361">
            <v>53930</v>
          </cell>
          <cell r="S1361">
            <v>0</v>
          </cell>
          <cell r="T1361">
            <v>1103179</v>
          </cell>
          <cell r="U1361">
            <v>968592</v>
          </cell>
          <cell r="V1361">
            <v>0</v>
          </cell>
          <cell r="W1361">
            <v>0</v>
          </cell>
          <cell r="X1361">
            <v>0</v>
          </cell>
          <cell r="Y1361">
            <v>228952</v>
          </cell>
          <cell r="Z1361">
            <v>3909399</v>
          </cell>
          <cell r="AA1361">
            <v>5295460</v>
          </cell>
          <cell r="AB1361" t="str">
            <v>EMVA</v>
          </cell>
          <cell r="AC1361">
            <v>1101</v>
          </cell>
          <cell r="AD1361">
            <v>2</v>
          </cell>
          <cell r="AE1361">
            <v>183803</v>
          </cell>
        </row>
        <row r="1362">
          <cell r="A1362" t="str">
            <v>SML</v>
          </cell>
          <cell r="B1362">
            <v>8</v>
          </cell>
          <cell r="C1362" t="str">
            <v>DMNT</v>
          </cell>
          <cell r="D1362">
            <v>81</v>
          </cell>
          <cell r="E1362">
            <v>3</v>
          </cell>
          <cell r="F1362" t="str">
            <v>A4</v>
          </cell>
          <cell r="G1362">
            <v>21</v>
          </cell>
          <cell r="H1362">
            <v>3</v>
          </cell>
          <cell r="I1362">
            <v>209907</v>
          </cell>
          <cell r="J1362">
            <v>14905</v>
          </cell>
          <cell r="K1362">
            <v>195002</v>
          </cell>
          <cell r="L1362">
            <v>1111</v>
          </cell>
          <cell r="M1362">
            <v>1036</v>
          </cell>
          <cell r="N1362">
            <v>0</v>
          </cell>
          <cell r="O1362">
            <v>2175435</v>
          </cell>
          <cell r="P1362">
            <v>870830</v>
          </cell>
          <cell r="Q1362">
            <v>22708</v>
          </cell>
          <cell r="R1362">
            <v>21472</v>
          </cell>
          <cell r="S1362">
            <v>0</v>
          </cell>
          <cell r="T1362">
            <v>0</v>
          </cell>
          <cell r="U1362">
            <v>767244</v>
          </cell>
          <cell r="V1362">
            <v>0</v>
          </cell>
          <cell r="W1362">
            <v>0</v>
          </cell>
          <cell r="X1362">
            <v>0</v>
          </cell>
          <cell r="Y1362">
            <v>3448</v>
          </cell>
          <cell r="Z1362">
            <v>3068973</v>
          </cell>
          <cell r="AA1362">
            <v>3093893</v>
          </cell>
          <cell r="AB1362" t="str">
            <v>EMVA</v>
          </cell>
          <cell r="AC1362">
            <v>1101</v>
          </cell>
          <cell r="AD1362">
            <v>2</v>
          </cell>
          <cell r="AE1362">
            <v>209907</v>
          </cell>
        </row>
        <row r="1363">
          <cell r="A1363" t="str">
            <v>SML</v>
          </cell>
          <cell r="B1363">
            <v>8</v>
          </cell>
          <cell r="C1363" t="str">
            <v>DMNT</v>
          </cell>
          <cell r="D1363">
            <v>81</v>
          </cell>
          <cell r="E1363">
            <v>3</v>
          </cell>
          <cell r="F1363" t="str">
            <v>A4</v>
          </cell>
          <cell r="G1363">
            <v>20</v>
          </cell>
          <cell r="H1363">
            <v>65</v>
          </cell>
          <cell r="I1363">
            <v>1291404</v>
          </cell>
          <cell r="J1363">
            <v>0</v>
          </cell>
          <cell r="K1363">
            <v>0</v>
          </cell>
          <cell r="L1363">
            <v>4971</v>
          </cell>
          <cell r="M1363">
            <v>0</v>
          </cell>
          <cell r="N1363">
            <v>0</v>
          </cell>
          <cell r="O1363">
            <v>14818426</v>
          </cell>
          <cell r="P1363">
            <v>3890637</v>
          </cell>
          <cell r="Q1363">
            <v>334832</v>
          </cell>
          <cell r="R1363">
            <v>173246</v>
          </cell>
          <cell r="S1363">
            <v>0</v>
          </cell>
          <cell r="T1363">
            <v>-14812</v>
          </cell>
          <cell r="U1363">
            <v>4800699</v>
          </cell>
          <cell r="V1363">
            <v>0</v>
          </cell>
          <cell r="W1363">
            <v>158882</v>
          </cell>
          <cell r="X1363">
            <v>0</v>
          </cell>
          <cell r="Y1363">
            <v>96222</v>
          </cell>
          <cell r="Z1363">
            <v>19202777</v>
          </cell>
          <cell r="AA1363">
            <v>19457433</v>
          </cell>
          <cell r="AB1363" t="str">
            <v>EMVA</v>
          </cell>
          <cell r="AC1363">
            <v>1101</v>
          </cell>
          <cell r="AD1363">
            <v>2</v>
          </cell>
          <cell r="AE1363">
            <v>1291404</v>
          </cell>
        </row>
        <row r="1364">
          <cell r="A1364" t="str">
            <v>SML</v>
          </cell>
          <cell r="B1364">
            <v>8</v>
          </cell>
          <cell r="C1364" t="str">
            <v>DMNT</v>
          </cell>
          <cell r="D1364">
            <v>81</v>
          </cell>
          <cell r="E1364">
            <v>3</v>
          </cell>
          <cell r="F1364" t="str">
            <v xml:space="preserve">B </v>
          </cell>
          <cell r="G1364">
            <v>0</v>
          </cell>
          <cell r="H1364">
            <v>3772</v>
          </cell>
          <cell r="I1364">
            <v>949309</v>
          </cell>
          <cell r="J1364">
            <v>0</v>
          </cell>
          <cell r="K1364">
            <v>0</v>
          </cell>
          <cell r="L1364">
            <v>0</v>
          </cell>
          <cell r="M1364">
            <v>0</v>
          </cell>
          <cell r="N1364">
            <v>0</v>
          </cell>
          <cell r="O1364">
            <v>19810540</v>
          </cell>
          <cell r="P1364">
            <v>0</v>
          </cell>
          <cell r="Q1364">
            <v>0</v>
          </cell>
          <cell r="R1364">
            <v>294642</v>
          </cell>
          <cell r="S1364">
            <v>979</v>
          </cell>
          <cell r="T1364">
            <v>1363530</v>
          </cell>
          <cell r="U1364">
            <v>4916325</v>
          </cell>
          <cell r="V1364">
            <v>0</v>
          </cell>
          <cell r="W1364">
            <v>0</v>
          </cell>
          <cell r="X1364">
            <v>72</v>
          </cell>
          <cell r="Y1364">
            <v>1954573</v>
          </cell>
          <cell r="Z1364">
            <v>19810540</v>
          </cell>
          <cell r="AA1364">
            <v>23424336</v>
          </cell>
          <cell r="AB1364" t="str">
            <v>EMVA</v>
          </cell>
          <cell r="AC1364">
            <v>1101</v>
          </cell>
          <cell r="AD1364">
            <v>2</v>
          </cell>
          <cell r="AE1364">
            <v>920452</v>
          </cell>
        </row>
        <row r="1365">
          <cell r="A1365" t="str">
            <v>SML</v>
          </cell>
          <cell r="B1365">
            <v>8</v>
          </cell>
          <cell r="C1365" t="str">
            <v>DMNT</v>
          </cell>
          <cell r="D1365">
            <v>81</v>
          </cell>
          <cell r="E1365">
            <v>4</v>
          </cell>
          <cell r="F1365" t="str">
            <v>A4</v>
          </cell>
          <cell r="G1365">
            <v>20</v>
          </cell>
          <cell r="H1365">
            <v>1</v>
          </cell>
          <cell r="I1365">
            <v>51</v>
          </cell>
          <cell r="J1365">
            <v>0</v>
          </cell>
          <cell r="K1365">
            <v>0</v>
          </cell>
          <cell r="L1365">
            <v>6</v>
          </cell>
          <cell r="M1365">
            <v>0</v>
          </cell>
          <cell r="N1365">
            <v>0</v>
          </cell>
          <cell r="O1365">
            <v>395</v>
          </cell>
          <cell r="P1365">
            <v>3168</v>
          </cell>
          <cell r="Q1365">
            <v>116</v>
          </cell>
          <cell r="R1365">
            <v>0</v>
          </cell>
          <cell r="S1365">
            <v>0</v>
          </cell>
          <cell r="T1365">
            <v>0</v>
          </cell>
          <cell r="U1365">
            <v>0</v>
          </cell>
          <cell r="V1365">
            <v>0</v>
          </cell>
          <cell r="W1365">
            <v>1056</v>
          </cell>
          <cell r="X1365">
            <v>0</v>
          </cell>
          <cell r="Y1365">
            <v>0</v>
          </cell>
          <cell r="Z1365">
            <v>4735</v>
          </cell>
          <cell r="AA1365">
            <v>4735</v>
          </cell>
          <cell r="AB1365" t="str">
            <v>EMVA</v>
          </cell>
          <cell r="AC1365">
            <v>1101</v>
          </cell>
          <cell r="AD1365">
            <v>2</v>
          </cell>
          <cell r="AE1365">
            <v>51</v>
          </cell>
        </row>
        <row r="1366">
          <cell r="A1366" t="str">
            <v>SML</v>
          </cell>
          <cell r="B1366">
            <v>8</v>
          </cell>
          <cell r="C1366" t="str">
            <v>DMNT</v>
          </cell>
          <cell r="D1366">
            <v>81</v>
          </cell>
          <cell r="E1366">
            <v>4</v>
          </cell>
          <cell r="F1366" t="str">
            <v xml:space="preserve">B </v>
          </cell>
          <cell r="G1366">
            <v>0</v>
          </cell>
          <cell r="H1366">
            <v>79</v>
          </cell>
          <cell r="I1366">
            <v>25039</v>
          </cell>
          <cell r="J1366">
            <v>0</v>
          </cell>
          <cell r="K1366">
            <v>0</v>
          </cell>
          <cell r="L1366">
            <v>0</v>
          </cell>
          <cell r="M1366">
            <v>0</v>
          </cell>
          <cell r="N1366">
            <v>0</v>
          </cell>
          <cell r="O1366">
            <v>249395</v>
          </cell>
          <cell r="P1366">
            <v>0</v>
          </cell>
          <cell r="Q1366">
            <v>0</v>
          </cell>
          <cell r="R1366">
            <v>0</v>
          </cell>
          <cell r="S1366">
            <v>0</v>
          </cell>
          <cell r="T1366">
            <v>13003</v>
          </cell>
          <cell r="U1366">
            <v>0</v>
          </cell>
          <cell r="V1366">
            <v>4512</v>
          </cell>
          <cell r="W1366">
            <v>0</v>
          </cell>
          <cell r="X1366">
            <v>0</v>
          </cell>
          <cell r="Y1366">
            <v>0</v>
          </cell>
          <cell r="Z1366">
            <v>249395</v>
          </cell>
          <cell r="AA1366">
            <v>266910</v>
          </cell>
          <cell r="AB1366" t="str">
            <v>EMVA</v>
          </cell>
          <cell r="AC1366">
            <v>1101</v>
          </cell>
          <cell r="AD1366">
            <v>2</v>
          </cell>
          <cell r="AE1366">
            <v>24814</v>
          </cell>
        </row>
        <row r="1367">
          <cell r="A1367" t="str">
            <v>SML</v>
          </cell>
          <cell r="B1367">
            <v>8</v>
          </cell>
          <cell r="C1367" t="str">
            <v>DMNT</v>
          </cell>
          <cell r="D1367">
            <v>81</v>
          </cell>
          <cell r="E1367">
            <v>5</v>
          </cell>
          <cell r="F1367" t="str">
            <v>A4</v>
          </cell>
          <cell r="G1367">
            <v>22</v>
          </cell>
          <cell r="H1367">
            <v>1</v>
          </cell>
          <cell r="I1367">
            <v>331224</v>
          </cell>
          <cell r="J1367">
            <v>28642</v>
          </cell>
          <cell r="K1367">
            <v>302582</v>
          </cell>
          <cell r="L1367">
            <v>2093</v>
          </cell>
          <cell r="M1367">
            <v>1083</v>
          </cell>
          <cell r="N1367">
            <v>1010</v>
          </cell>
          <cell r="O1367">
            <v>1757181</v>
          </cell>
          <cell r="P1367">
            <v>2129524</v>
          </cell>
          <cell r="Q1367">
            <v>72330</v>
          </cell>
          <cell r="R1367">
            <v>131732</v>
          </cell>
          <cell r="S1367">
            <v>0</v>
          </cell>
          <cell r="T1367">
            <v>0</v>
          </cell>
          <cell r="U1367">
            <v>0</v>
          </cell>
          <cell r="V1367">
            <v>0</v>
          </cell>
          <cell r="W1367">
            <v>0</v>
          </cell>
          <cell r="X1367">
            <v>0</v>
          </cell>
          <cell r="Y1367">
            <v>0</v>
          </cell>
          <cell r="Z1367">
            <v>3959035</v>
          </cell>
          <cell r="AA1367">
            <v>4090767</v>
          </cell>
          <cell r="AB1367" t="str">
            <v>EMVA</v>
          </cell>
          <cell r="AC1367">
            <v>1101</v>
          </cell>
          <cell r="AD1367">
            <v>2</v>
          </cell>
          <cell r="AE1367">
            <v>331224</v>
          </cell>
        </row>
        <row r="1368">
          <cell r="A1368" t="str">
            <v>SML</v>
          </cell>
          <cell r="B1368">
            <v>8</v>
          </cell>
          <cell r="C1368" t="str">
            <v>DMNT</v>
          </cell>
          <cell r="D1368">
            <v>81</v>
          </cell>
          <cell r="E1368">
            <v>5</v>
          </cell>
          <cell r="F1368" t="str">
            <v>A4</v>
          </cell>
          <cell r="G1368">
            <v>20</v>
          </cell>
          <cell r="H1368">
            <v>18</v>
          </cell>
          <cell r="I1368">
            <v>166735</v>
          </cell>
          <cell r="J1368">
            <v>0</v>
          </cell>
          <cell r="K1368">
            <v>0</v>
          </cell>
          <cell r="L1368">
            <v>763</v>
          </cell>
          <cell r="M1368">
            <v>0</v>
          </cell>
          <cell r="N1368">
            <v>0</v>
          </cell>
          <cell r="O1368">
            <v>1752683</v>
          </cell>
          <cell r="P1368">
            <v>530842</v>
          </cell>
          <cell r="Q1368">
            <v>100077</v>
          </cell>
          <cell r="R1368">
            <v>11104</v>
          </cell>
          <cell r="S1368">
            <v>0</v>
          </cell>
          <cell r="T1368">
            <v>0</v>
          </cell>
          <cell r="U1368">
            <v>419731</v>
          </cell>
          <cell r="V1368">
            <v>0</v>
          </cell>
          <cell r="W1368">
            <v>27784</v>
          </cell>
          <cell r="X1368">
            <v>0</v>
          </cell>
          <cell r="Y1368">
            <v>0</v>
          </cell>
          <cell r="Z1368">
            <v>2411386</v>
          </cell>
          <cell r="AA1368">
            <v>2422490</v>
          </cell>
          <cell r="AB1368" t="str">
            <v>EMVA</v>
          </cell>
          <cell r="AC1368">
            <v>1101</v>
          </cell>
          <cell r="AD1368">
            <v>2</v>
          </cell>
          <cell r="AE1368">
            <v>166735</v>
          </cell>
        </row>
        <row r="1369">
          <cell r="A1369" t="str">
            <v>SML</v>
          </cell>
          <cell r="B1369">
            <v>8</v>
          </cell>
          <cell r="C1369" t="str">
            <v>DMNT</v>
          </cell>
          <cell r="D1369">
            <v>81</v>
          </cell>
          <cell r="E1369">
            <v>5</v>
          </cell>
          <cell r="F1369" t="str">
            <v xml:space="preserve">B </v>
          </cell>
          <cell r="G1369">
            <v>0</v>
          </cell>
          <cell r="H1369">
            <v>167</v>
          </cell>
          <cell r="I1369">
            <v>157596</v>
          </cell>
          <cell r="J1369">
            <v>0</v>
          </cell>
          <cell r="K1369">
            <v>0</v>
          </cell>
          <cell r="L1369">
            <v>0</v>
          </cell>
          <cell r="M1369">
            <v>0</v>
          </cell>
          <cell r="N1369">
            <v>0</v>
          </cell>
          <cell r="O1369">
            <v>2898474</v>
          </cell>
          <cell r="P1369">
            <v>0</v>
          </cell>
          <cell r="Q1369">
            <v>0</v>
          </cell>
          <cell r="R1369">
            <v>6915</v>
          </cell>
          <cell r="S1369">
            <v>0</v>
          </cell>
          <cell r="T1369">
            <v>0</v>
          </cell>
          <cell r="U1369">
            <v>437769</v>
          </cell>
          <cell r="V1369">
            <v>0</v>
          </cell>
          <cell r="W1369">
            <v>0</v>
          </cell>
          <cell r="X1369">
            <v>0</v>
          </cell>
          <cell r="Y1369">
            <v>0</v>
          </cell>
          <cell r="Z1369">
            <v>2898474</v>
          </cell>
          <cell r="AA1369">
            <v>2905389</v>
          </cell>
          <cell r="AB1369" t="str">
            <v>EMVA</v>
          </cell>
          <cell r="AC1369">
            <v>1101</v>
          </cell>
          <cell r="AD1369">
            <v>2</v>
          </cell>
          <cell r="AE1369">
            <v>157028</v>
          </cell>
        </row>
        <row r="1370">
          <cell r="A1370" t="str">
            <v>SML</v>
          </cell>
          <cell r="B1370">
            <v>8</v>
          </cell>
          <cell r="C1370" t="str">
            <v>DMNT</v>
          </cell>
          <cell r="D1370">
            <v>81</v>
          </cell>
          <cell r="E1370">
            <v>6</v>
          </cell>
          <cell r="F1370" t="str">
            <v xml:space="preserve">B </v>
          </cell>
          <cell r="G1370">
            <v>0</v>
          </cell>
          <cell r="H1370">
            <v>1</v>
          </cell>
          <cell r="I1370">
            <v>1591530</v>
          </cell>
          <cell r="J1370">
            <v>0</v>
          </cell>
          <cell r="K1370">
            <v>0</v>
          </cell>
          <cell r="L1370">
            <v>0</v>
          </cell>
          <cell r="M1370">
            <v>0</v>
          </cell>
          <cell r="N1370">
            <v>0</v>
          </cell>
          <cell r="O1370">
            <v>18737609</v>
          </cell>
          <cell r="P1370">
            <v>0</v>
          </cell>
          <cell r="Q1370">
            <v>0</v>
          </cell>
          <cell r="R1370">
            <v>0</v>
          </cell>
          <cell r="S1370">
            <v>0</v>
          </cell>
          <cell r="T1370">
            <v>0</v>
          </cell>
          <cell r="U1370">
            <v>4684402</v>
          </cell>
          <cell r="V1370">
            <v>0</v>
          </cell>
          <cell r="W1370">
            <v>0</v>
          </cell>
          <cell r="X1370">
            <v>0</v>
          </cell>
          <cell r="Y1370">
            <v>0</v>
          </cell>
          <cell r="Z1370">
            <v>18737609</v>
          </cell>
          <cell r="AA1370">
            <v>18737609</v>
          </cell>
          <cell r="AB1370" t="str">
            <v>EMVA</v>
          </cell>
          <cell r="AC1370">
            <v>1101</v>
          </cell>
          <cell r="AD1370">
            <v>2</v>
          </cell>
          <cell r="AE1370">
            <v>1591530</v>
          </cell>
        </row>
        <row r="1371">
          <cell r="A1371" t="str">
            <v>SML</v>
          </cell>
          <cell r="B1371">
            <v>8</v>
          </cell>
          <cell r="C1371" t="str">
            <v>DMNT</v>
          </cell>
          <cell r="D1371">
            <v>81</v>
          </cell>
          <cell r="E1371">
            <v>7</v>
          </cell>
          <cell r="F1371" t="str">
            <v>A4</v>
          </cell>
          <cell r="G1371">
            <v>22</v>
          </cell>
          <cell r="H1371">
            <v>1</v>
          </cell>
          <cell r="I1371">
            <v>355038</v>
          </cell>
          <cell r="J1371">
            <v>23770</v>
          </cell>
          <cell r="K1371">
            <v>331268</v>
          </cell>
          <cell r="L1371">
            <v>1040</v>
          </cell>
          <cell r="M1371">
            <v>600</v>
          </cell>
          <cell r="N1371">
            <v>440</v>
          </cell>
          <cell r="O1371">
            <v>2092400</v>
          </cell>
          <cell r="P1371">
            <v>1126400</v>
          </cell>
          <cell r="Q1371">
            <v>129433</v>
          </cell>
          <cell r="R1371">
            <v>0</v>
          </cell>
          <cell r="S1371">
            <v>0</v>
          </cell>
          <cell r="T1371">
            <v>0</v>
          </cell>
          <cell r="U1371">
            <v>837058</v>
          </cell>
          <cell r="V1371">
            <v>0</v>
          </cell>
          <cell r="W1371">
            <v>0</v>
          </cell>
          <cell r="X1371">
            <v>0</v>
          </cell>
          <cell r="Y1371">
            <v>0</v>
          </cell>
          <cell r="Z1371">
            <v>3348233</v>
          </cell>
          <cell r="AA1371">
            <v>3348233</v>
          </cell>
          <cell r="AB1371" t="str">
            <v>EMVA</v>
          </cell>
          <cell r="AC1371">
            <v>1101</v>
          </cell>
          <cell r="AD1371">
            <v>2</v>
          </cell>
          <cell r="AE1371">
            <v>355038</v>
          </cell>
        </row>
        <row r="1372">
          <cell r="A1372" t="str">
            <v>SML</v>
          </cell>
          <cell r="B1372">
            <v>8</v>
          </cell>
          <cell r="C1372" t="str">
            <v>DMNT</v>
          </cell>
          <cell r="D1372">
            <v>81</v>
          </cell>
          <cell r="E1372">
            <v>7</v>
          </cell>
          <cell r="F1372" t="str">
            <v>A4</v>
          </cell>
          <cell r="G1372">
            <v>20</v>
          </cell>
          <cell r="H1372">
            <v>27</v>
          </cell>
          <cell r="I1372">
            <v>499813</v>
          </cell>
          <cell r="J1372">
            <v>0</v>
          </cell>
          <cell r="K1372">
            <v>0</v>
          </cell>
          <cell r="L1372">
            <v>1242</v>
          </cell>
          <cell r="M1372">
            <v>0</v>
          </cell>
          <cell r="N1372">
            <v>0</v>
          </cell>
          <cell r="O1372">
            <v>4874841</v>
          </cell>
          <cell r="P1372">
            <v>825290</v>
          </cell>
          <cell r="Q1372">
            <v>152016</v>
          </cell>
          <cell r="R1372">
            <v>0</v>
          </cell>
          <cell r="S1372">
            <v>0</v>
          </cell>
          <cell r="T1372">
            <v>0</v>
          </cell>
          <cell r="U1372">
            <v>1470507</v>
          </cell>
          <cell r="V1372">
            <v>0</v>
          </cell>
          <cell r="W1372">
            <v>29880</v>
          </cell>
          <cell r="X1372">
            <v>0</v>
          </cell>
          <cell r="Y1372">
            <v>0</v>
          </cell>
          <cell r="Z1372">
            <v>5882027</v>
          </cell>
          <cell r="AA1372">
            <v>5882027</v>
          </cell>
          <cell r="AB1372" t="str">
            <v>EMVA</v>
          </cell>
          <cell r="AC1372">
            <v>1101</v>
          </cell>
          <cell r="AD1372">
            <v>2</v>
          </cell>
          <cell r="AE1372">
            <v>499813</v>
          </cell>
        </row>
        <row r="1373">
          <cell r="A1373" t="str">
            <v>SML</v>
          </cell>
          <cell r="B1373">
            <v>8</v>
          </cell>
          <cell r="C1373" t="str">
            <v>DMNT</v>
          </cell>
          <cell r="D1373">
            <v>81</v>
          </cell>
          <cell r="E1373">
            <v>7</v>
          </cell>
          <cell r="F1373" t="str">
            <v xml:space="preserve">B </v>
          </cell>
          <cell r="G1373">
            <v>0</v>
          </cell>
          <cell r="H1373">
            <v>6</v>
          </cell>
          <cell r="I1373">
            <v>6553</v>
          </cell>
          <cell r="J1373">
            <v>0</v>
          </cell>
          <cell r="K1373">
            <v>0</v>
          </cell>
          <cell r="L1373">
            <v>0</v>
          </cell>
          <cell r="M1373">
            <v>0</v>
          </cell>
          <cell r="N1373">
            <v>0</v>
          </cell>
          <cell r="O1373">
            <v>115952</v>
          </cell>
          <cell r="P1373">
            <v>0</v>
          </cell>
          <cell r="Q1373">
            <v>0</v>
          </cell>
          <cell r="R1373">
            <v>0</v>
          </cell>
          <cell r="S1373">
            <v>0</v>
          </cell>
          <cell r="T1373">
            <v>0</v>
          </cell>
          <cell r="U1373">
            <v>28988</v>
          </cell>
          <cell r="V1373">
            <v>0</v>
          </cell>
          <cell r="W1373">
            <v>0</v>
          </cell>
          <cell r="X1373">
            <v>0</v>
          </cell>
          <cell r="Y1373">
            <v>0</v>
          </cell>
          <cell r="Z1373">
            <v>115952</v>
          </cell>
          <cell r="AA1373">
            <v>115952</v>
          </cell>
          <cell r="AB1373" t="str">
            <v>EMVA</v>
          </cell>
          <cell r="AC1373">
            <v>1101</v>
          </cell>
          <cell r="AD1373">
            <v>2</v>
          </cell>
          <cell r="AE1373">
            <v>6517</v>
          </cell>
        </row>
        <row r="1374">
          <cell r="A1374" t="str">
            <v>SML</v>
          </cell>
          <cell r="B1374">
            <v>8</v>
          </cell>
          <cell r="C1374" t="str">
            <v>DMNT</v>
          </cell>
          <cell r="D1374">
            <v>81</v>
          </cell>
          <cell r="E1374">
            <v>8</v>
          </cell>
          <cell r="F1374" t="str">
            <v>A4</v>
          </cell>
          <cell r="G1374">
            <v>20</v>
          </cell>
          <cell r="H1374">
            <v>1</v>
          </cell>
          <cell r="I1374">
            <v>3024</v>
          </cell>
          <cell r="J1374">
            <v>0</v>
          </cell>
          <cell r="K1374">
            <v>0</v>
          </cell>
          <cell r="L1374">
            <v>3</v>
          </cell>
          <cell r="M1374">
            <v>0</v>
          </cell>
          <cell r="N1374">
            <v>0</v>
          </cell>
          <cell r="O1374">
            <v>34700</v>
          </cell>
          <cell r="P1374">
            <v>2348</v>
          </cell>
          <cell r="Q1374">
            <v>0</v>
          </cell>
          <cell r="R1374">
            <v>0</v>
          </cell>
          <cell r="S1374">
            <v>0</v>
          </cell>
          <cell r="T1374">
            <v>0</v>
          </cell>
          <cell r="U1374">
            <v>9262</v>
          </cell>
          <cell r="V1374">
            <v>0</v>
          </cell>
          <cell r="W1374">
            <v>0</v>
          </cell>
          <cell r="X1374">
            <v>0</v>
          </cell>
          <cell r="Y1374">
            <v>0</v>
          </cell>
          <cell r="Z1374">
            <v>37048</v>
          </cell>
          <cell r="AA1374">
            <v>37048</v>
          </cell>
          <cell r="AB1374" t="str">
            <v>EMVA</v>
          </cell>
          <cell r="AC1374">
            <v>1101</v>
          </cell>
          <cell r="AD1374">
            <v>2</v>
          </cell>
          <cell r="AE1374">
            <v>3024</v>
          </cell>
        </row>
        <row r="1375">
          <cell r="A1375" t="str">
            <v>SML</v>
          </cell>
          <cell r="B1375">
            <v>8</v>
          </cell>
          <cell r="C1375" t="str">
            <v>DMNT</v>
          </cell>
          <cell r="D1375">
            <v>81</v>
          </cell>
          <cell r="E1375">
            <v>8</v>
          </cell>
          <cell r="F1375" t="str">
            <v xml:space="preserve">B </v>
          </cell>
          <cell r="G1375">
            <v>0</v>
          </cell>
          <cell r="H1375">
            <v>2</v>
          </cell>
          <cell r="I1375">
            <v>6130</v>
          </cell>
          <cell r="J1375">
            <v>0</v>
          </cell>
          <cell r="K1375">
            <v>0</v>
          </cell>
          <cell r="L1375">
            <v>0</v>
          </cell>
          <cell r="M1375">
            <v>0</v>
          </cell>
          <cell r="N1375">
            <v>0</v>
          </cell>
          <cell r="O1375">
            <v>127618</v>
          </cell>
          <cell r="P1375">
            <v>0</v>
          </cell>
          <cell r="Q1375">
            <v>0</v>
          </cell>
          <cell r="R1375">
            <v>0</v>
          </cell>
          <cell r="S1375">
            <v>0</v>
          </cell>
          <cell r="T1375">
            <v>0</v>
          </cell>
          <cell r="U1375">
            <v>31904</v>
          </cell>
          <cell r="V1375">
            <v>0</v>
          </cell>
          <cell r="W1375">
            <v>0</v>
          </cell>
          <cell r="X1375">
            <v>0</v>
          </cell>
          <cell r="Y1375">
            <v>0</v>
          </cell>
          <cell r="Z1375">
            <v>127618</v>
          </cell>
          <cell r="AA1375">
            <v>127618</v>
          </cell>
          <cell r="AB1375" t="str">
            <v>EMVA</v>
          </cell>
          <cell r="AC1375">
            <v>1101</v>
          </cell>
          <cell r="AD1375">
            <v>2</v>
          </cell>
          <cell r="AE1375">
            <v>6130</v>
          </cell>
        </row>
        <row r="1376">
          <cell r="A1376" t="str">
            <v>SML</v>
          </cell>
          <cell r="B1376">
            <v>8</v>
          </cell>
          <cell r="C1376" t="str">
            <v>DMNT</v>
          </cell>
          <cell r="D1376">
            <v>82</v>
          </cell>
          <cell r="E1376">
            <v>1</v>
          </cell>
          <cell r="F1376" t="str">
            <v xml:space="preserve">B </v>
          </cell>
          <cell r="G1376">
            <v>1</v>
          </cell>
          <cell r="H1376">
            <v>4190</v>
          </cell>
          <cell r="I1376">
            <v>104098</v>
          </cell>
          <cell r="J1376">
            <v>0</v>
          </cell>
          <cell r="K1376">
            <v>0</v>
          </cell>
          <cell r="L1376">
            <v>0</v>
          </cell>
          <cell r="M1376">
            <v>0</v>
          </cell>
          <cell r="N1376">
            <v>0</v>
          </cell>
          <cell r="O1376">
            <v>1680504</v>
          </cell>
          <cell r="P1376">
            <v>0</v>
          </cell>
          <cell r="Q1376">
            <v>0</v>
          </cell>
          <cell r="R1376">
            <v>47406</v>
          </cell>
          <cell r="S1376">
            <v>0</v>
          </cell>
          <cell r="T1376">
            <v>1433808</v>
          </cell>
          <cell r="U1376">
            <v>165</v>
          </cell>
          <cell r="V1376">
            <v>0</v>
          </cell>
          <cell r="W1376">
            <v>0</v>
          </cell>
          <cell r="X1376">
            <v>0</v>
          </cell>
          <cell r="Y1376">
            <v>0</v>
          </cell>
          <cell r="Z1376">
            <v>1680504</v>
          </cell>
          <cell r="AA1376">
            <v>3161718</v>
          </cell>
          <cell r="AB1376" t="str">
            <v>EMCC</v>
          </cell>
          <cell r="AC1376">
            <v>1101</v>
          </cell>
          <cell r="AD1376">
            <v>2</v>
          </cell>
          <cell r="AE1376">
            <v>46031</v>
          </cell>
        </row>
        <row r="1377">
          <cell r="A1377" t="str">
            <v>SML</v>
          </cell>
          <cell r="B1377">
            <v>8</v>
          </cell>
          <cell r="C1377" t="str">
            <v>DMNT</v>
          </cell>
          <cell r="D1377">
            <v>82</v>
          </cell>
          <cell r="E1377">
            <v>1</v>
          </cell>
          <cell r="F1377" t="str">
            <v xml:space="preserve">B </v>
          </cell>
          <cell r="G1377">
            <v>2</v>
          </cell>
          <cell r="H1377">
            <v>1857</v>
          </cell>
          <cell r="I1377">
            <v>77524</v>
          </cell>
          <cell r="J1377">
            <v>0</v>
          </cell>
          <cell r="K1377">
            <v>0</v>
          </cell>
          <cell r="L1377">
            <v>0</v>
          </cell>
          <cell r="M1377">
            <v>0</v>
          </cell>
          <cell r="N1377">
            <v>0</v>
          </cell>
          <cell r="O1377">
            <v>1498984</v>
          </cell>
          <cell r="P1377">
            <v>0</v>
          </cell>
          <cell r="Q1377">
            <v>0</v>
          </cell>
          <cell r="R1377">
            <v>25748</v>
          </cell>
          <cell r="S1377">
            <v>0</v>
          </cell>
          <cell r="T1377">
            <v>289164</v>
          </cell>
          <cell r="U1377">
            <v>254781</v>
          </cell>
          <cell r="V1377">
            <v>0</v>
          </cell>
          <cell r="W1377">
            <v>0</v>
          </cell>
          <cell r="X1377">
            <v>0</v>
          </cell>
          <cell r="Y1377">
            <v>0</v>
          </cell>
          <cell r="Z1377">
            <v>1498984</v>
          </cell>
          <cell r="AA1377">
            <v>1813896</v>
          </cell>
          <cell r="AB1377" t="str">
            <v>EMCC</v>
          </cell>
          <cell r="AC1377">
            <v>1101</v>
          </cell>
          <cell r="AD1377">
            <v>2</v>
          </cell>
          <cell r="AE1377">
            <v>77374</v>
          </cell>
        </row>
        <row r="1378">
          <cell r="A1378" t="str">
            <v>SML</v>
          </cell>
          <cell r="B1378">
            <v>8</v>
          </cell>
          <cell r="C1378" t="str">
            <v>DMNT</v>
          </cell>
          <cell r="D1378">
            <v>82</v>
          </cell>
          <cell r="E1378">
            <v>1</v>
          </cell>
          <cell r="F1378" t="str">
            <v xml:space="preserve">B </v>
          </cell>
          <cell r="G1378">
            <v>3</v>
          </cell>
          <cell r="H1378">
            <v>9023</v>
          </cell>
          <cell r="I1378">
            <v>699381</v>
          </cell>
          <cell r="J1378">
            <v>0</v>
          </cell>
          <cell r="K1378">
            <v>0</v>
          </cell>
          <cell r="L1378">
            <v>0</v>
          </cell>
          <cell r="M1378">
            <v>0</v>
          </cell>
          <cell r="N1378">
            <v>0</v>
          </cell>
          <cell r="O1378">
            <v>13546511</v>
          </cell>
          <cell r="P1378">
            <v>0</v>
          </cell>
          <cell r="Q1378">
            <v>0</v>
          </cell>
          <cell r="R1378">
            <v>141362</v>
          </cell>
          <cell r="S1378">
            <v>0</v>
          </cell>
          <cell r="T1378">
            <v>926488</v>
          </cell>
          <cell r="U1378">
            <v>2302962</v>
          </cell>
          <cell r="V1378">
            <v>0</v>
          </cell>
          <cell r="W1378">
            <v>0</v>
          </cell>
          <cell r="X1378">
            <v>0</v>
          </cell>
          <cell r="Y1378">
            <v>1587248</v>
          </cell>
          <cell r="Z1378">
            <v>13546511</v>
          </cell>
          <cell r="AA1378">
            <v>16201609</v>
          </cell>
          <cell r="AB1378" t="str">
            <v>EMCC</v>
          </cell>
          <cell r="AC1378">
            <v>1101</v>
          </cell>
          <cell r="AD1378">
            <v>2</v>
          </cell>
          <cell r="AE1378">
            <v>691266</v>
          </cell>
        </row>
        <row r="1379">
          <cell r="A1379" t="str">
            <v>SML</v>
          </cell>
          <cell r="B1379">
            <v>8</v>
          </cell>
          <cell r="C1379" t="str">
            <v>DMNT</v>
          </cell>
          <cell r="D1379">
            <v>82</v>
          </cell>
          <cell r="E1379">
            <v>1</v>
          </cell>
          <cell r="F1379" t="str">
            <v xml:space="preserve">B </v>
          </cell>
          <cell r="G1379">
            <v>4</v>
          </cell>
          <cell r="H1379">
            <v>7368</v>
          </cell>
          <cell r="I1379">
            <v>911023</v>
          </cell>
          <cell r="J1379">
            <v>0</v>
          </cell>
          <cell r="K1379">
            <v>0</v>
          </cell>
          <cell r="L1379">
            <v>0</v>
          </cell>
          <cell r="M1379">
            <v>0</v>
          </cell>
          <cell r="N1379">
            <v>0</v>
          </cell>
          <cell r="O1379">
            <v>17651378</v>
          </cell>
          <cell r="P1379">
            <v>0</v>
          </cell>
          <cell r="Q1379">
            <v>0</v>
          </cell>
          <cell r="R1379">
            <v>195401</v>
          </cell>
          <cell r="S1379">
            <v>0</v>
          </cell>
          <cell r="T1379">
            <v>926907</v>
          </cell>
          <cell r="U1379">
            <v>3000765</v>
          </cell>
          <cell r="V1379">
            <v>0</v>
          </cell>
          <cell r="W1379">
            <v>0</v>
          </cell>
          <cell r="X1379">
            <v>0</v>
          </cell>
          <cell r="Y1379">
            <v>2335488</v>
          </cell>
          <cell r="Z1379">
            <v>17651378</v>
          </cell>
          <cell r="AA1379">
            <v>21109174</v>
          </cell>
          <cell r="AB1379" t="str">
            <v>EMCC</v>
          </cell>
          <cell r="AC1379">
            <v>1101</v>
          </cell>
          <cell r="AD1379">
            <v>2</v>
          </cell>
          <cell r="AE1379">
            <v>911023</v>
          </cell>
        </row>
        <row r="1380">
          <cell r="A1380" t="str">
            <v>SML</v>
          </cell>
          <cell r="B1380">
            <v>8</v>
          </cell>
          <cell r="C1380" t="str">
            <v>DMNT</v>
          </cell>
          <cell r="D1380">
            <v>82</v>
          </cell>
          <cell r="E1380">
            <v>1</v>
          </cell>
          <cell r="F1380" t="str">
            <v xml:space="preserve">B </v>
          </cell>
          <cell r="G1380">
            <v>5</v>
          </cell>
          <cell r="H1380">
            <v>4770</v>
          </cell>
          <cell r="I1380">
            <v>829207</v>
          </cell>
          <cell r="J1380">
            <v>0</v>
          </cell>
          <cell r="K1380">
            <v>0</v>
          </cell>
          <cell r="L1380">
            <v>0</v>
          </cell>
          <cell r="M1380">
            <v>0</v>
          </cell>
          <cell r="N1380">
            <v>0</v>
          </cell>
          <cell r="O1380">
            <v>16069012</v>
          </cell>
          <cell r="P1380">
            <v>0</v>
          </cell>
          <cell r="Q1380">
            <v>0</v>
          </cell>
          <cell r="R1380">
            <v>183537</v>
          </cell>
          <cell r="S1380">
            <v>0</v>
          </cell>
          <cell r="T1380">
            <v>776501</v>
          </cell>
          <cell r="U1380">
            <v>2731871</v>
          </cell>
          <cell r="V1380">
            <v>0</v>
          </cell>
          <cell r="W1380">
            <v>0</v>
          </cell>
          <cell r="X1380">
            <v>0</v>
          </cell>
          <cell r="Y1380">
            <v>1905704</v>
          </cell>
          <cell r="Z1380">
            <v>16069012</v>
          </cell>
          <cell r="AA1380">
            <v>18934754</v>
          </cell>
          <cell r="AB1380" t="str">
            <v>EMCC</v>
          </cell>
          <cell r="AC1380">
            <v>1101</v>
          </cell>
          <cell r="AD1380">
            <v>2</v>
          </cell>
          <cell r="AE1380">
            <v>829207</v>
          </cell>
        </row>
        <row r="1381">
          <cell r="A1381" t="str">
            <v>SML</v>
          </cell>
          <cell r="B1381">
            <v>8</v>
          </cell>
          <cell r="C1381" t="str">
            <v>DMNT</v>
          </cell>
          <cell r="D1381">
            <v>82</v>
          </cell>
          <cell r="E1381">
            <v>1</v>
          </cell>
          <cell r="F1381" t="str">
            <v xml:space="preserve">B </v>
          </cell>
          <cell r="G1381">
            <v>6</v>
          </cell>
          <cell r="H1381">
            <v>4380</v>
          </cell>
          <cell r="I1381">
            <v>1062936</v>
          </cell>
          <cell r="J1381">
            <v>0</v>
          </cell>
          <cell r="K1381">
            <v>0</v>
          </cell>
          <cell r="L1381">
            <v>0</v>
          </cell>
          <cell r="M1381">
            <v>0</v>
          </cell>
          <cell r="N1381">
            <v>0</v>
          </cell>
          <cell r="O1381">
            <v>20594140</v>
          </cell>
          <cell r="P1381">
            <v>0</v>
          </cell>
          <cell r="Q1381">
            <v>0</v>
          </cell>
          <cell r="R1381">
            <v>224395</v>
          </cell>
          <cell r="S1381">
            <v>0</v>
          </cell>
          <cell r="T1381">
            <v>587440</v>
          </cell>
          <cell r="U1381">
            <v>3501681</v>
          </cell>
          <cell r="V1381">
            <v>0</v>
          </cell>
          <cell r="W1381">
            <v>0</v>
          </cell>
          <cell r="X1381">
            <v>0</v>
          </cell>
          <cell r="Y1381">
            <v>1784660</v>
          </cell>
          <cell r="Z1381">
            <v>20594140</v>
          </cell>
          <cell r="AA1381">
            <v>23190635</v>
          </cell>
          <cell r="AB1381" t="str">
            <v>EMCC</v>
          </cell>
          <cell r="AC1381">
            <v>1101</v>
          </cell>
          <cell r="AD1381">
            <v>2</v>
          </cell>
          <cell r="AE1381">
            <v>1062936</v>
          </cell>
        </row>
        <row r="1382">
          <cell r="A1382" t="str">
            <v>SML</v>
          </cell>
          <cell r="B1382">
            <v>8</v>
          </cell>
          <cell r="C1382" t="str">
            <v>DMNT</v>
          </cell>
          <cell r="D1382">
            <v>82</v>
          </cell>
          <cell r="E1382">
            <v>1</v>
          </cell>
          <cell r="F1382" t="str">
            <v xml:space="preserve">B </v>
          </cell>
          <cell r="G1382">
            <v>7</v>
          </cell>
          <cell r="H1382">
            <v>1737</v>
          </cell>
          <cell r="I1382">
            <v>598023</v>
          </cell>
          <cell r="J1382">
            <v>0</v>
          </cell>
          <cell r="K1382">
            <v>0</v>
          </cell>
          <cell r="L1382">
            <v>0</v>
          </cell>
          <cell r="M1382">
            <v>0</v>
          </cell>
          <cell r="N1382">
            <v>0</v>
          </cell>
          <cell r="O1382">
            <v>12023350</v>
          </cell>
          <cell r="P1382">
            <v>0</v>
          </cell>
          <cell r="Q1382">
            <v>0</v>
          </cell>
          <cell r="R1382">
            <v>109774</v>
          </cell>
          <cell r="S1382">
            <v>0</v>
          </cell>
          <cell r="T1382">
            <v>277465</v>
          </cell>
          <cell r="U1382">
            <v>2405160</v>
          </cell>
          <cell r="V1382">
            <v>0</v>
          </cell>
          <cell r="W1382">
            <v>0</v>
          </cell>
          <cell r="X1382">
            <v>0</v>
          </cell>
          <cell r="Y1382">
            <v>1258520</v>
          </cell>
          <cell r="Z1382">
            <v>12023350</v>
          </cell>
          <cell r="AA1382">
            <v>13669109</v>
          </cell>
          <cell r="AB1382" t="str">
            <v>EMCC</v>
          </cell>
          <cell r="AC1382">
            <v>1101</v>
          </cell>
          <cell r="AD1382">
            <v>2</v>
          </cell>
          <cell r="AE1382">
            <v>598023</v>
          </cell>
        </row>
        <row r="1383">
          <cell r="A1383" t="str">
            <v>SML</v>
          </cell>
          <cell r="B1383">
            <v>8</v>
          </cell>
          <cell r="C1383" t="str">
            <v>DMNT</v>
          </cell>
          <cell r="D1383">
            <v>82</v>
          </cell>
          <cell r="E1383">
            <v>1</v>
          </cell>
          <cell r="F1383" t="str">
            <v xml:space="preserve">B </v>
          </cell>
          <cell r="G1383">
            <v>8</v>
          </cell>
          <cell r="H1383">
            <v>806</v>
          </cell>
          <cell r="I1383">
            <v>357746</v>
          </cell>
          <cell r="J1383">
            <v>0</v>
          </cell>
          <cell r="K1383">
            <v>0</v>
          </cell>
          <cell r="L1383">
            <v>0</v>
          </cell>
          <cell r="M1383">
            <v>0</v>
          </cell>
          <cell r="N1383">
            <v>0</v>
          </cell>
          <cell r="O1383">
            <v>7191847</v>
          </cell>
          <cell r="P1383">
            <v>0</v>
          </cell>
          <cell r="Q1383">
            <v>0</v>
          </cell>
          <cell r="R1383">
            <v>64245</v>
          </cell>
          <cell r="S1383">
            <v>0</v>
          </cell>
          <cell r="T1383">
            <v>127373</v>
          </cell>
          <cell r="U1383">
            <v>1438568</v>
          </cell>
          <cell r="V1383">
            <v>0</v>
          </cell>
          <cell r="W1383">
            <v>0</v>
          </cell>
          <cell r="X1383">
            <v>0</v>
          </cell>
          <cell r="Y1383">
            <v>585298</v>
          </cell>
          <cell r="Z1383">
            <v>7191847</v>
          </cell>
          <cell r="AA1383">
            <v>7968763</v>
          </cell>
          <cell r="AB1383" t="str">
            <v>EMCC</v>
          </cell>
          <cell r="AC1383">
            <v>1101</v>
          </cell>
          <cell r="AD1383">
            <v>2</v>
          </cell>
          <cell r="AE1383">
            <v>357746</v>
          </cell>
        </row>
        <row r="1384">
          <cell r="A1384" t="str">
            <v>SML</v>
          </cell>
          <cell r="B1384">
            <v>8</v>
          </cell>
          <cell r="C1384" t="str">
            <v>DMNT</v>
          </cell>
          <cell r="D1384">
            <v>82</v>
          </cell>
          <cell r="E1384">
            <v>1</v>
          </cell>
          <cell r="F1384" t="str">
            <v xml:space="preserve">B </v>
          </cell>
          <cell r="G1384">
            <v>9</v>
          </cell>
          <cell r="H1384">
            <v>821</v>
          </cell>
          <cell r="I1384">
            <v>524475</v>
          </cell>
          <cell r="J1384">
            <v>0</v>
          </cell>
          <cell r="K1384">
            <v>0</v>
          </cell>
          <cell r="L1384">
            <v>0</v>
          </cell>
          <cell r="M1384">
            <v>0</v>
          </cell>
          <cell r="N1384">
            <v>0</v>
          </cell>
          <cell r="O1384">
            <v>11234944</v>
          </cell>
          <cell r="P1384">
            <v>0</v>
          </cell>
          <cell r="Q1384">
            <v>0</v>
          </cell>
          <cell r="R1384">
            <v>86488</v>
          </cell>
          <cell r="S1384">
            <v>0</v>
          </cell>
          <cell r="T1384">
            <v>231092</v>
          </cell>
          <cell r="U1384">
            <v>2809001</v>
          </cell>
          <cell r="V1384">
            <v>0</v>
          </cell>
          <cell r="W1384">
            <v>0</v>
          </cell>
          <cell r="X1384">
            <v>0</v>
          </cell>
          <cell r="Y1384">
            <v>620899</v>
          </cell>
          <cell r="Z1384">
            <v>11234944</v>
          </cell>
          <cell r="AA1384">
            <v>12173423</v>
          </cell>
          <cell r="AB1384" t="str">
            <v>EMCC</v>
          </cell>
          <cell r="AC1384">
            <v>1101</v>
          </cell>
          <cell r="AD1384">
            <v>2</v>
          </cell>
          <cell r="AE1384">
            <v>524475</v>
          </cell>
        </row>
        <row r="1385">
          <cell r="A1385" t="str">
            <v>SML</v>
          </cell>
          <cell r="B1385">
            <v>8</v>
          </cell>
          <cell r="C1385" t="str">
            <v>DMNT</v>
          </cell>
          <cell r="D1385">
            <v>82</v>
          </cell>
          <cell r="E1385">
            <v>1</v>
          </cell>
          <cell r="F1385" t="str">
            <v xml:space="preserve">B </v>
          </cell>
          <cell r="G1385">
            <v>10</v>
          </cell>
          <cell r="H1385">
            <v>93</v>
          </cell>
          <cell r="I1385">
            <v>128787</v>
          </cell>
          <cell r="J1385">
            <v>0</v>
          </cell>
          <cell r="K1385">
            <v>0</v>
          </cell>
          <cell r="L1385">
            <v>0</v>
          </cell>
          <cell r="M1385">
            <v>0</v>
          </cell>
          <cell r="N1385">
            <v>0</v>
          </cell>
          <cell r="O1385">
            <v>2731934</v>
          </cell>
          <cell r="P1385">
            <v>0</v>
          </cell>
          <cell r="Q1385">
            <v>0</v>
          </cell>
          <cell r="R1385">
            <v>17092</v>
          </cell>
          <cell r="S1385">
            <v>0</v>
          </cell>
          <cell r="T1385">
            <v>28472</v>
          </cell>
          <cell r="U1385">
            <v>682991</v>
          </cell>
          <cell r="V1385">
            <v>0</v>
          </cell>
          <cell r="W1385">
            <v>0</v>
          </cell>
          <cell r="X1385">
            <v>0</v>
          </cell>
          <cell r="Y1385">
            <v>62926</v>
          </cell>
          <cell r="Z1385">
            <v>2731934</v>
          </cell>
          <cell r="AA1385">
            <v>2840424</v>
          </cell>
          <cell r="AB1385" t="str">
            <v>EMCC</v>
          </cell>
          <cell r="AC1385">
            <v>1101</v>
          </cell>
          <cell r="AD1385">
            <v>2</v>
          </cell>
          <cell r="AE1385">
            <v>128787</v>
          </cell>
        </row>
        <row r="1386">
          <cell r="A1386" t="str">
            <v>SML</v>
          </cell>
          <cell r="B1386">
            <v>8</v>
          </cell>
          <cell r="C1386" t="str">
            <v>DMNT</v>
          </cell>
          <cell r="D1386">
            <v>82</v>
          </cell>
          <cell r="E1386">
            <v>1</v>
          </cell>
          <cell r="F1386" t="str">
            <v xml:space="preserve">B </v>
          </cell>
          <cell r="G1386">
            <v>11</v>
          </cell>
          <cell r="H1386">
            <v>1107</v>
          </cell>
          <cell r="I1386">
            <v>28128</v>
          </cell>
          <cell r="J1386">
            <v>0</v>
          </cell>
          <cell r="K1386">
            <v>0</v>
          </cell>
          <cell r="L1386">
            <v>0</v>
          </cell>
          <cell r="M1386">
            <v>0</v>
          </cell>
          <cell r="N1386">
            <v>0</v>
          </cell>
          <cell r="O1386">
            <v>158636</v>
          </cell>
          <cell r="P1386">
            <v>0</v>
          </cell>
          <cell r="Q1386">
            <v>0</v>
          </cell>
          <cell r="R1386">
            <v>13137</v>
          </cell>
          <cell r="S1386">
            <v>0</v>
          </cell>
          <cell r="T1386">
            <v>62890</v>
          </cell>
          <cell r="U1386">
            <v>0</v>
          </cell>
          <cell r="V1386">
            <v>0</v>
          </cell>
          <cell r="W1386">
            <v>0</v>
          </cell>
          <cell r="X1386">
            <v>0</v>
          </cell>
          <cell r="Y1386">
            <v>0</v>
          </cell>
          <cell r="Z1386">
            <v>158636</v>
          </cell>
          <cell r="AA1386">
            <v>234663</v>
          </cell>
          <cell r="AB1386" t="str">
            <v>EMCC</v>
          </cell>
          <cell r="AC1386">
            <v>1101</v>
          </cell>
          <cell r="AD1386">
            <v>2</v>
          </cell>
          <cell r="AE1386">
            <v>15460</v>
          </cell>
        </row>
        <row r="1387">
          <cell r="A1387" t="str">
            <v>SML</v>
          </cell>
          <cell r="B1387">
            <v>8</v>
          </cell>
          <cell r="C1387" t="str">
            <v>DMNT</v>
          </cell>
          <cell r="D1387">
            <v>82</v>
          </cell>
          <cell r="E1387">
            <v>1</v>
          </cell>
          <cell r="F1387" t="str">
            <v xml:space="preserve">B </v>
          </cell>
          <cell r="G1387">
            <v>12</v>
          </cell>
          <cell r="H1387">
            <v>1566</v>
          </cell>
          <cell r="I1387">
            <v>101560</v>
          </cell>
          <cell r="J1387">
            <v>0</v>
          </cell>
          <cell r="K1387">
            <v>0</v>
          </cell>
          <cell r="L1387">
            <v>0</v>
          </cell>
          <cell r="M1387">
            <v>0</v>
          </cell>
          <cell r="N1387">
            <v>0</v>
          </cell>
          <cell r="O1387">
            <v>1029939</v>
          </cell>
          <cell r="P1387">
            <v>0</v>
          </cell>
          <cell r="Q1387">
            <v>0</v>
          </cell>
          <cell r="R1387">
            <v>44555</v>
          </cell>
          <cell r="S1387">
            <v>0</v>
          </cell>
          <cell r="T1387">
            <v>69390</v>
          </cell>
          <cell r="U1387">
            <v>175139</v>
          </cell>
          <cell r="V1387">
            <v>0</v>
          </cell>
          <cell r="W1387">
            <v>0</v>
          </cell>
          <cell r="X1387">
            <v>0</v>
          </cell>
          <cell r="Y1387">
            <v>196768</v>
          </cell>
          <cell r="Z1387">
            <v>1029939</v>
          </cell>
          <cell r="AA1387">
            <v>1340652</v>
          </cell>
          <cell r="AB1387" t="str">
            <v>EMCC</v>
          </cell>
          <cell r="AC1387">
            <v>1101</v>
          </cell>
          <cell r="AD1387">
            <v>2</v>
          </cell>
          <cell r="AE1387">
            <v>101560</v>
          </cell>
        </row>
        <row r="1388">
          <cell r="A1388" t="str">
            <v>SML</v>
          </cell>
          <cell r="B1388">
            <v>8</v>
          </cell>
          <cell r="C1388" t="str">
            <v>DMNT</v>
          </cell>
          <cell r="D1388">
            <v>82</v>
          </cell>
          <cell r="E1388">
            <v>1</v>
          </cell>
          <cell r="F1388" t="str">
            <v xml:space="preserve">B </v>
          </cell>
          <cell r="G1388">
            <v>13</v>
          </cell>
          <cell r="H1388">
            <v>379</v>
          </cell>
          <cell r="I1388">
            <v>44686</v>
          </cell>
          <cell r="J1388">
            <v>0</v>
          </cell>
          <cell r="K1388">
            <v>0</v>
          </cell>
          <cell r="L1388">
            <v>0</v>
          </cell>
          <cell r="M1388">
            <v>0</v>
          </cell>
          <cell r="N1388">
            <v>0</v>
          </cell>
          <cell r="O1388">
            <v>625898</v>
          </cell>
          <cell r="P1388">
            <v>0</v>
          </cell>
          <cell r="Q1388">
            <v>0</v>
          </cell>
          <cell r="R1388">
            <v>9279</v>
          </cell>
          <cell r="S1388">
            <v>0</v>
          </cell>
          <cell r="T1388">
            <v>25284</v>
          </cell>
          <cell r="U1388">
            <v>106411</v>
          </cell>
          <cell r="V1388">
            <v>0</v>
          </cell>
          <cell r="W1388">
            <v>0</v>
          </cell>
          <cell r="X1388">
            <v>0</v>
          </cell>
          <cell r="Y1388">
            <v>123648</v>
          </cell>
          <cell r="Z1388">
            <v>625898</v>
          </cell>
          <cell r="AA1388">
            <v>784109</v>
          </cell>
          <cell r="AB1388" t="str">
            <v>EMCC</v>
          </cell>
          <cell r="AC1388">
            <v>1101</v>
          </cell>
          <cell r="AD1388">
            <v>2</v>
          </cell>
          <cell r="AE1388">
            <v>44686</v>
          </cell>
        </row>
        <row r="1389">
          <cell r="A1389" t="str">
            <v>SML</v>
          </cell>
          <cell r="B1389">
            <v>8</v>
          </cell>
          <cell r="C1389" t="str">
            <v>DMNT</v>
          </cell>
          <cell r="D1389">
            <v>82</v>
          </cell>
          <cell r="E1389">
            <v>1</v>
          </cell>
          <cell r="F1389" t="str">
            <v xml:space="preserve">B </v>
          </cell>
          <cell r="G1389">
            <v>14</v>
          </cell>
          <cell r="H1389">
            <v>36</v>
          </cell>
          <cell r="I1389">
            <v>5573</v>
          </cell>
          <cell r="J1389">
            <v>0</v>
          </cell>
          <cell r="K1389">
            <v>0</v>
          </cell>
          <cell r="L1389">
            <v>0</v>
          </cell>
          <cell r="M1389">
            <v>0</v>
          </cell>
          <cell r="N1389">
            <v>0</v>
          </cell>
          <cell r="O1389">
            <v>71112</v>
          </cell>
          <cell r="P1389">
            <v>0</v>
          </cell>
          <cell r="Q1389">
            <v>0</v>
          </cell>
          <cell r="R1389">
            <v>864</v>
          </cell>
          <cell r="S1389">
            <v>0</v>
          </cell>
          <cell r="T1389">
            <v>7493</v>
          </cell>
          <cell r="U1389">
            <v>12090</v>
          </cell>
          <cell r="V1389">
            <v>0</v>
          </cell>
          <cell r="W1389">
            <v>0</v>
          </cell>
          <cell r="X1389">
            <v>0</v>
          </cell>
          <cell r="Y1389">
            <v>12771</v>
          </cell>
          <cell r="Z1389">
            <v>71112</v>
          </cell>
          <cell r="AA1389">
            <v>92240</v>
          </cell>
          <cell r="AB1389" t="str">
            <v>EMCC</v>
          </cell>
          <cell r="AC1389">
            <v>1101</v>
          </cell>
          <cell r="AD1389">
            <v>2</v>
          </cell>
          <cell r="AE1389">
            <v>5573</v>
          </cell>
        </row>
        <row r="1390">
          <cell r="A1390" t="str">
            <v>SML</v>
          </cell>
          <cell r="B1390">
            <v>8</v>
          </cell>
          <cell r="C1390" t="str">
            <v>DMNT</v>
          </cell>
          <cell r="D1390">
            <v>82</v>
          </cell>
          <cell r="E1390">
            <v>1</v>
          </cell>
          <cell r="F1390" t="str">
            <v xml:space="preserve">B </v>
          </cell>
          <cell r="G1390">
            <v>15</v>
          </cell>
          <cell r="H1390">
            <v>58</v>
          </cell>
          <cell r="I1390">
            <v>13536</v>
          </cell>
          <cell r="J1390">
            <v>0</v>
          </cell>
          <cell r="K1390">
            <v>0</v>
          </cell>
          <cell r="L1390">
            <v>0</v>
          </cell>
          <cell r="M1390">
            <v>0</v>
          </cell>
          <cell r="N1390">
            <v>0</v>
          </cell>
          <cell r="O1390">
            <v>208728</v>
          </cell>
          <cell r="P1390">
            <v>0</v>
          </cell>
          <cell r="Q1390">
            <v>0</v>
          </cell>
          <cell r="R1390">
            <v>2171</v>
          </cell>
          <cell r="S1390">
            <v>0</v>
          </cell>
          <cell r="T1390">
            <v>830</v>
          </cell>
          <cell r="U1390">
            <v>38137</v>
          </cell>
          <cell r="V1390">
            <v>0</v>
          </cell>
          <cell r="W1390">
            <v>0</v>
          </cell>
          <cell r="X1390">
            <v>0</v>
          </cell>
          <cell r="Y1390">
            <v>28219</v>
          </cell>
          <cell r="Z1390">
            <v>208728</v>
          </cell>
          <cell r="AA1390">
            <v>239948</v>
          </cell>
          <cell r="AB1390" t="str">
            <v>EMCC</v>
          </cell>
          <cell r="AC1390">
            <v>1101</v>
          </cell>
          <cell r="AD1390">
            <v>2</v>
          </cell>
          <cell r="AE1390">
            <v>13536</v>
          </cell>
        </row>
        <row r="1391">
          <cell r="A1391" t="str">
            <v>SML</v>
          </cell>
          <cell r="B1391">
            <v>8</v>
          </cell>
          <cell r="C1391" t="str">
            <v>DMNT</v>
          </cell>
          <cell r="D1391">
            <v>82</v>
          </cell>
          <cell r="E1391">
            <v>2</v>
          </cell>
          <cell r="F1391" t="str">
            <v>A4</v>
          </cell>
          <cell r="G1391">
            <v>20</v>
          </cell>
          <cell r="H1391">
            <v>6</v>
          </cell>
          <cell r="I1391">
            <v>54838</v>
          </cell>
          <cell r="J1391">
            <v>0</v>
          </cell>
          <cell r="K1391">
            <v>0</v>
          </cell>
          <cell r="L1391">
            <v>258</v>
          </cell>
          <cell r="M1391">
            <v>0</v>
          </cell>
          <cell r="N1391">
            <v>0</v>
          </cell>
          <cell r="O1391">
            <v>629249</v>
          </cell>
          <cell r="P1391">
            <v>201927</v>
          </cell>
          <cell r="Q1391">
            <v>1595</v>
          </cell>
          <cell r="R1391">
            <v>270</v>
          </cell>
          <cell r="S1391">
            <v>0</v>
          </cell>
          <cell r="T1391">
            <v>0</v>
          </cell>
          <cell r="U1391">
            <v>208388</v>
          </cell>
          <cell r="V1391">
            <v>0</v>
          </cell>
          <cell r="W1391">
            <v>783</v>
          </cell>
          <cell r="X1391">
            <v>0</v>
          </cell>
          <cell r="Y1391">
            <v>9606</v>
          </cell>
          <cell r="Z1391">
            <v>833554</v>
          </cell>
          <cell r="AA1391">
            <v>843430</v>
          </cell>
          <cell r="AB1391" t="str">
            <v>EMCC</v>
          </cell>
          <cell r="AC1391">
            <v>1101</v>
          </cell>
          <cell r="AD1391">
            <v>2</v>
          </cell>
          <cell r="AE1391">
            <v>54838</v>
          </cell>
        </row>
        <row r="1392">
          <cell r="A1392" t="str">
            <v>SML</v>
          </cell>
          <cell r="B1392">
            <v>8</v>
          </cell>
          <cell r="C1392" t="str">
            <v>DMNT</v>
          </cell>
          <cell r="D1392">
            <v>82</v>
          </cell>
          <cell r="E1392">
            <v>2</v>
          </cell>
          <cell r="F1392" t="str">
            <v xml:space="preserve">B </v>
          </cell>
          <cell r="G1392">
            <v>0</v>
          </cell>
          <cell r="H1392">
            <v>129</v>
          </cell>
          <cell r="I1392">
            <v>173442</v>
          </cell>
          <cell r="J1392">
            <v>0</v>
          </cell>
          <cell r="K1392">
            <v>0</v>
          </cell>
          <cell r="L1392">
            <v>0</v>
          </cell>
          <cell r="M1392">
            <v>0</v>
          </cell>
          <cell r="N1392">
            <v>0</v>
          </cell>
          <cell r="O1392">
            <v>3610805</v>
          </cell>
          <cell r="P1392">
            <v>0</v>
          </cell>
          <cell r="Q1392">
            <v>0</v>
          </cell>
          <cell r="R1392">
            <v>54635</v>
          </cell>
          <cell r="S1392">
            <v>0</v>
          </cell>
          <cell r="T1392">
            <v>354868</v>
          </cell>
          <cell r="U1392">
            <v>895474</v>
          </cell>
          <cell r="V1392">
            <v>0</v>
          </cell>
          <cell r="W1392">
            <v>0</v>
          </cell>
          <cell r="X1392">
            <v>0</v>
          </cell>
          <cell r="Y1392">
            <v>114464</v>
          </cell>
          <cell r="Z1392">
            <v>3610805</v>
          </cell>
          <cell r="AA1392">
            <v>4134772</v>
          </cell>
          <cell r="AB1392" t="str">
            <v>EMCC</v>
          </cell>
          <cell r="AC1392">
            <v>1101</v>
          </cell>
          <cell r="AD1392">
            <v>2</v>
          </cell>
          <cell r="AE1392">
            <v>171686</v>
          </cell>
        </row>
        <row r="1393">
          <cell r="A1393" t="str">
            <v>SML</v>
          </cell>
          <cell r="B1393">
            <v>8</v>
          </cell>
          <cell r="C1393" t="str">
            <v>DMNT</v>
          </cell>
          <cell r="D1393">
            <v>82</v>
          </cell>
          <cell r="E1393">
            <v>3</v>
          </cell>
          <cell r="F1393" t="str">
            <v>A4</v>
          </cell>
          <cell r="G1393">
            <v>22</v>
          </cell>
          <cell r="H1393">
            <v>2</v>
          </cell>
          <cell r="I1393">
            <v>183877</v>
          </cell>
          <cell r="J1393">
            <v>15108</v>
          </cell>
          <cell r="K1393">
            <v>168769</v>
          </cell>
          <cell r="L1393">
            <v>623</v>
          </cell>
          <cell r="M1393">
            <v>287</v>
          </cell>
          <cell r="N1393">
            <v>280</v>
          </cell>
          <cell r="O1393">
            <v>1295005</v>
          </cell>
          <cell r="P1393">
            <v>1005852</v>
          </cell>
          <cell r="Q1393">
            <v>20168</v>
          </cell>
          <cell r="R1393">
            <v>0</v>
          </cell>
          <cell r="S1393">
            <v>0</v>
          </cell>
          <cell r="T1393">
            <v>0</v>
          </cell>
          <cell r="U1393">
            <v>586124</v>
          </cell>
          <cell r="V1393">
            <v>0</v>
          </cell>
          <cell r="W1393">
            <v>23471</v>
          </cell>
          <cell r="X1393">
            <v>0</v>
          </cell>
          <cell r="Y1393">
            <v>3448</v>
          </cell>
          <cell r="Z1393">
            <v>2344496</v>
          </cell>
          <cell r="AA1393">
            <v>2347944</v>
          </cell>
          <cell r="AB1393" t="str">
            <v>EMCC</v>
          </cell>
          <cell r="AC1393">
            <v>1101</v>
          </cell>
          <cell r="AD1393">
            <v>2</v>
          </cell>
          <cell r="AE1393">
            <v>183877</v>
          </cell>
        </row>
        <row r="1394">
          <cell r="A1394" t="str">
            <v>SML</v>
          </cell>
          <cell r="B1394">
            <v>8</v>
          </cell>
          <cell r="C1394" t="str">
            <v>DMNT</v>
          </cell>
          <cell r="D1394">
            <v>82</v>
          </cell>
          <cell r="E1394">
            <v>3</v>
          </cell>
          <cell r="F1394" t="str">
            <v>A4</v>
          </cell>
          <cell r="G1394">
            <v>21</v>
          </cell>
          <cell r="H1394">
            <v>2</v>
          </cell>
          <cell r="I1394">
            <v>30859</v>
          </cell>
          <cell r="J1394">
            <v>2004</v>
          </cell>
          <cell r="K1394">
            <v>28855</v>
          </cell>
          <cell r="L1394">
            <v>129</v>
          </cell>
          <cell r="M1394">
            <v>129</v>
          </cell>
          <cell r="N1394">
            <v>0</v>
          </cell>
          <cell r="O1394">
            <v>309516</v>
          </cell>
          <cell r="P1394">
            <v>89096</v>
          </cell>
          <cell r="Q1394">
            <v>0</v>
          </cell>
          <cell r="R1394">
            <v>2824</v>
          </cell>
          <cell r="S1394">
            <v>0</v>
          </cell>
          <cell r="T1394">
            <v>0</v>
          </cell>
          <cell r="U1394">
            <v>99654</v>
          </cell>
          <cell r="V1394">
            <v>0</v>
          </cell>
          <cell r="W1394">
            <v>0</v>
          </cell>
          <cell r="X1394">
            <v>0</v>
          </cell>
          <cell r="Y1394">
            <v>3448</v>
          </cell>
          <cell r="Z1394">
            <v>398612</v>
          </cell>
          <cell r="AA1394">
            <v>404884</v>
          </cell>
          <cell r="AB1394" t="str">
            <v>EMCC</v>
          </cell>
          <cell r="AC1394">
            <v>1101</v>
          </cell>
          <cell r="AD1394">
            <v>2</v>
          </cell>
          <cell r="AE1394">
            <v>30859</v>
          </cell>
        </row>
        <row r="1395">
          <cell r="A1395" t="str">
            <v>SML</v>
          </cell>
          <cell r="B1395">
            <v>8</v>
          </cell>
          <cell r="C1395" t="str">
            <v>DMNT</v>
          </cell>
          <cell r="D1395">
            <v>82</v>
          </cell>
          <cell r="E1395">
            <v>3</v>
          </cell>
          <cell r="F1395" t="str">
            <v>A4</v>
          </cell>
          <cell r="G1395">
            <v>20</v>
          </cell>
          <cell r="H1395">
            <v>40</v>
          </cell>
          <cell r="I1395">
            <v>801710</v>
          </cell>
          <cell r="J1395">
            <v>0</v>
          </cell>
          <cell r="K1395">
            <v>0</v>
          </cell>
          <cell r="L1395">
            <v>2787</v>
          </cell>
          <cell r="M1395">
            <v>0</v>
          </cell>
          <cell r="N1395">
            <v>0</v>
          </cell>
          <cell r="O1395">
            <v>9199352</v>
          </cell>
          <cell r="P1395">
            <v>2181293</v>
          </cell>
          <cell r="Q1395">
            <v>208585</v>
          </cell>
          <cell r="R1395">
            <v>68664</v>
          </cell>
          <cell r="S1395">
            <v>0</v>
          </cell>
          <cell r="T1395">
            <v>240300</v>
          </cell>
          <cell r="U1395">
            <v>2908851</v>
          </cell>
          <cell r="V1395">
            <v>0</v>
          </cell>
          <cell r="W1395">
            <v>46177</v>
          </cell>
          <cell r="X1395">
            <v>0</v>
          </cell>
          <cell r="Y1395">
            <v>65512</v>
          </cell>
          <cell r="Z1395">
            <v>11635407</v>
          </cell>
          <cell r="AA1395">
            <v>12009883</v>
          </cell>
          <cell r="AB1395" t="str">
            <v>EMCC</v>
          </cell>
          <cell r="AC1395">
            <v>1101</v>
          </cell>
          <cell r="AD1395">
            <v>2</v>
          </cell>
          <cell r="AE1395">
            <v>801710</v>
          </cell>
        </row>
        <row r="1396">
          <cell r="A1396" t="str">
            <v>SML</v>
          </cell>
          <cell r="B1396">
            <v>8</v>
          </cell>
          <cell r="C1396" t="str">
            <v>DMNT</v>
          </cell>
          <cell r="D1396">
            <v>82</v>
          </cell>
          <cell r="E1396">
            <v>3</v>
          </cell>
          <cell r="F1396" t="str">
            <v xml:space="preserve">B </v>
          </cell>
          <cell r="G1396">
            <v>0</v>
          </cell>
          <cell r="H1396">
            <v>3602</v>
          </cell>
          <cell r="I1396">
            <v>1075433</v>
          </cell>
          <cell r="J1396">
            <v>0</v>
          </cell>
          <cell r="K1396">
            <v>0</v>
          </cell>
          <cell r="L1396">
            <v>0</v>
          </cell>
          <cell r="M1396">
            <v>0</v>
          </cell>
          <cell r="N1396">
            <v>0</v>
          </cell>
          <cell r="O1396">
            <v>22392891</v>
          </cell>
          <cell r="P1396">
            <v>0</v>
          </cell>
          <cell r="Q1396">
            <v>0</v>
          </cell>
          <cell r="R1396">
            <v>245573</v>
          </cell>
          <cell r="S1396">
            <v>0</v>
          </cell>
          <cell r="T1396">
            <v>1281646</v>
          </cell>
          <cell r="U1396">
            <v>5556769</v>
          </cell>
          <cell r="V1396">
            <v>0</v>
          </cell>
          <cell r="W1396">
            <v>0</v>
          </cell>
          <cell r="X1396">
            <v>0</v>
          </cell>
          <cell r="Y1396">
            <v>1745696</v>
          </cell>
          <cell r="Z1396">
            <v>22392891</v>
          </cell>
          <cell r="AA1396">
            <v>25665806</v>
          </cell>
          <cell r="AB1396" t="str">
            <v>EMCC</v>
          </cell>
          <cell r="AC1396">
            <v>1101</v>
          </cell>
          <cell r="AD1396">
            <v>2</v>
          </cell>
          <cell r="AE1396">
            <v>1044177</v>
          </cell>
        </row>
        <row r="1397">
          <cell r="A1397" t="str">
            <v>SML</v>
          </cell>
          <cell r="B1397">
            <v>8</v>
          </cell>
          <cell r="C1397" t="str">
            <v>DMNT</v>
          </cell>
          <cell r="D1397">
            <v>82</v>
          </cell>
          <cell r="E1397">
            <v>4</v>
          </cell>
          <cell r="F1397" t="str">
            <v xml:space="preserve">B </v>
          </cell>
          <cell r="G1397">
            <v>0</v>
          </cell>
          <cell r="H1397">
            <v>10</v>
          </cell>
          <cell r="I1397">
            <v>4640</v>
          </cell>
          <cell r="J1397">
            <v>0</v>
          </cell>
          <cell r="K1397">
            <v>0</v>
          </cell>
          <cell r="L1397">
            <v>0</v>
          </cell>
          <cell r="M1397">
            <v>0</v>
          </cell>
          <cell r="N1397">
            <v>0</v>
          </cell>
          <cell r="O1397">
            <v>45417</v>
          </cell>
          <cell r="P1397">
            <v>0</v>
          </cell>
          <cell r="Q1397">
            <v>0</v>
          </cell>
          <cell r="R1397">
            <v>0</v>
          </cell>
          <cell r="S1397">
            <v>0</v>
          </cell>
          <cell r="T1397">
            <v>8964</v>
          </cell>
          <cell r="U1397">
            <v>0</v>
          </cell>
          <cell r="V1397">
            <v>0</v>
          </cell>
          <cell r="W1397">
            <v>0</v>
          </cell>
          <cell r="X1397">
            <v>0</v>
          </cell>
          <cell r="Y1397">
            <v>0</v>
          </cell>
          <cell r="Z1397">
            <v>45417</v>
          </cell>
          <cell r="AA1397">
            <v>54381</v>
          </cell>
          <cell r="AB1397" t="str">
            <v>EMCC</v>
          </cell>
          <cell r="AC1397">
            <v>1101</v>
          </cell>
          <cell r="AD1397">
            <v>2</v>
          </cell>
          <cell r="AE1397">
            <v>4597</v>
          </cell>
        </row>
        <row r="1398">
          <cell r="A1398" t="str">
            <v>SML</v>
          </cell>
          <cell r="B1398">
            <v>8</v>
          </cell>
          <cell r="C1398" t="str">
            <v>DMNT</v>
          </cell>
          <cell r="D1398">
            <v>82</v>
          </cell>
          <cell r="E1398">
            <v>5</v>
          </cell>
          <cell r="F1398" t="str">
            <v>A4</v>
          </cell>
          <cell r="G1398">
            <v>21</v>
          </cell>
          <cell r="H1398">
            <v>1</v>
          </cell>
          <cell r="I1398">
            <v>36000</v>
          </cell>
          <cell r="J1398">
            <v>2214</v>
          </cell>
          <cell r="K1398">
            <v>33786</v>
          </cell>
          <cell r="L1398">
            <v>138</v>
          </cell>
          <cell r="M1398">
            <v>138</v>
          </cell>
          <cell r="N1398">
            <v>0</v>
          </cell>
          <cell r="O1398">
            <v>354267</v>
          </cell>
          <cell r="P1398">
            <v>95312</v>
          </cell>
          <cell r="Q1398">
            <v>0</v>
          </cell>
          <cell r="R1398">
            <v>0</v>
          </cell>
          <cell r="S1398">
            <v>0</v>
          </cell>
          <cell r="T1398">
            <v>0</v>
          </cell>
          <cell r="U1398">
            <v>112395</v>
          </cell>
          <cell r="V1398">
            <v>0</v>
          </cell>
          <cell r="W1398">
            <v>0</v>
          </cell>
          <cell r="X1398">
            <v>0</v>
          </cell>
          <cell r="Y1398">
            <v>0</v>
          </cell>
          <cell r="Z1398">
            <v>449579</v>
          </cell>
          <cell r="AA1398">
            <v>449579</v>
          </cell>
          <cell r="AB1398" t="str">
            <v>EMCC</v>
          </cell>
          <cell r="AC1398">
            <v>1101</v>
          </cell>
          <cell r="AD1398">
            <v>2</v>
          </cell>
          <cell r="AE1398">
            <v>36000</v>
          </cell>
        </row>
        <row r="1399">
          <cell r="A1399" t="str">
            <v>SML</v>
          </cell>
          <cell r="B1399">
            <v>8</v>
          </cell>
          <cell r="C1399" t="str">
            <v>DMNT</v>
          </cell>
          <cell r="D1399">
            <v>82</v>
          </cell>
          <cell r="E1399">
            <v>5</v>
          </cell>
          <cell r="F1399" t="str">
            <v>A4</v>
          </cell>
          <cell r="G1399">
            <v>20</v>
          </cell>
          <cell r="H1399">
            <v>6</v>
          </cell>
          <cell r="I1399">
            <v>49991</v>
          </cell>
          <cell r="J1399">
            <v>0</v>
          </cell>
          <cell r="K1399">
            <v>0</v>
          </cell>
          <cell r="L1399">
            <v>186</v>
          </cell>
          <cell r="M1399">
            <v>0</v>
          </cell>
          <cell r="N1399">
            <v>0</v>
          </cell>
          <cell r="O1399">
            <v>505998</v>
          </cell>
          <cell r="P1399">
            <v>127966</v>
          </cell>
          <cell r="Q1399">
            <v>15264</v>
          </cell>
          <cell r="R1399">
            <v>1944</v>
          </cell>
          <cell r="S1399">
            <v>0</v>
          </cell>
          <cell r="T1399">
            <v>0</v>
          </cell>
          <cell r="U1399">
            <v>98887</v>
          </cell>
          <cell r="V1399">
            <v>0</v>
          </cell>
          <cell r="W1399">
            <v>6653</v>
          </cell>
          <cell r="X1399">
            <v>0</v>
          </cell>
          <cell r="Y1399">
            <v>0</v>
          </cell>
          <cell r="Z1399">
            <v>655881</v>
          </cell>
          <cell r="AA1399">
            <v>657825</v>
          </cell>
          <cell r="AB1399" t="str">
            <v>EMCC</v>
          </cell>
          <cell r="AC1399">
            <v>1101</v>
          </cell>
          <cell r="AD1399">
            <v>2</v>
          </cell>
          <cell r="AE1399">
            <v>49991</v>
          </cell>
        </row>
        <row r="1400">
          <cell r="A1400" t="str">
            <v>SML</v>
          </cell>
          <cell r="B1400">
            <v>8</v>
          </cell>
          <cell r="C1400" t="str">
            <v>DMNT</v>
          </cell>
          <cell r="D1400">
            <v>82</v>
          </cell>
          <cell r="E1400">
            <v>5</v>
          </cell>
          <cell r="F1400" t="str">
            <v xml:space="preserve">B </v>
          </cell>
          <cell r="G1400">
            <v>0</v>
          </cell>
          <cell r="H1400">
            <v>47</v>
          </cell>
          <cell r="I1400">
            <v>41313</v>
          </cell>
          <cell r="J1400">
            <v>0</v>
          </cell>
          <cell r="K1400">
            <v>0</v>
          </cell>
          <cell r="L1400">
            <v>0</v>
          </cell>
          <cell r="M1400">
            <v>0</v>
          </cell>
          <cell r="N1400">
            <v>0</v>
          </cell>
          <cell r="O1400">
            <v>749837</v>
          </cell>
          <cell r="P1400">
            <v>0</v>
          </cell>
          <cell r="Q1400">
            <v>0</v>
          </cell>
          <cell r="R1400">
            <v>3785</v>
          </cell>
          <cell r="S1400">
            <v>0</v>
          </cell>
          <cell r="T1400">
            <v>0</v>
          </cell>
          <cell r="U1400">
            <v>104778</v>
          </cell>
          <cell r="V1400">
            <v>0</v>
          </cell>
          <cell r="W1400">
            <v>0</v>
          </cell>
          <cell r="X1400">
            <v>0</v>
          </cell>
          <cell r="Y1400">
            <v>0</v>
          </cell>
          <cell r="Z1400">
            <v>749837</v>
          </cell>
          <cell r="AA1400">
            <v>753622</v>
          </cell>
          <cell r="AB1400" t="str">
            <v>EMCC</v>
          </cell>
          <cell r="AC1400">
            <v>1101</v>
          </cell>
          <cell r="AD1400">
            <v>2</v>
          </cell>
          <cell r="AE1400">
            <v>41265</v>
          </cell>
        </row>
        <row r="1401">
          <cell r="A1401" t="str">
            <v>SML</v>
          </cell>
          <cell r="B1401">
            <v>8</v>
          </cell>
          <cell r="C1401" t="str">
            <v>DMNT</v>
          </cell>
          <cell r="D1401">
            <v>82</v>
          </cell>
          <cell r="E1401">
            <v>7</v>
          </cell>
          <cell r="F1401" t="str">
            <v>A4</v>
          </cell>
          <cell r="G1401">
            <v>20</v>
          </cell>
          <cell r="H1401">
            <v>15</v>
          </cell>
          <cell r="I1401">
            <v>466797</v>
          </cell>
          <cell r="J1401">
            <v>0</v>
          </cell>
          <cell r="K1401">
            <v>0</v>
          </cell>
          <cell r="L1401">
            <v>757</v>
          </cell>
          <cell r="M1401">
            <v>0</v>
          </cell>
          <cell r="N1401">
            <v>0</v>
          </cell>
          <cell r="O1401">
            <v>4552824</v>
          </cell>
          <cell r="P1401">
            <v>511144</v>
          </cell>
          <cell r="Q1401">
            <v>247531</v>
          </cell>
          <cell r="R1401">
            <v>0</v>
          </cell>
          <cell r="S1401">
            <v>0</v>
          </cell>
          <cell r="T1401">
            <v>0</v>
          </cell>
          <cell r="U1401">
            <v>1337005</v>
          </cell>
          <cell r="V1401">
            <v>0</v>
          </cell>
          <cell r="W1401">
            <v>36520</v>
          </cell>
          <cell r="X1401">
            <v>0</v>
          </cell>
          <cell r="Y1401">
            <v>0</v>
          </cell>
          <cell r="Z1401">
            <v>5348019</v>
          </cell>
          <cell r="AA1401">
            <v>5348019</v>
          </cell>
          <cell r="AB1401" t="str">
            <v>EMCC</v>
          </cell>
          <cell r="AC1401">
            <v>1101</v>
          </cell>
          <cell r="AD1401">
            <v>2</v>
          </cell>
          <cell r="AE1401">
            <v>466797</v>
          </cell>
        </row>
        <row r="1402">
          <cell r="A1402" t="str">
            <v>SML</v>
          </cell>
          <cell r="B1402">
            <v>8</v>
          </cell>
          <cell r="C1402" t="str">
            <v>DMNT</v>
          </cell>
          <cell r="D1402">
            <v>82</v>
          </cell>
          <cell r="E1402">
            <v>7</v>
          </cell>
          <cell r="F1402" t="str">
            <v xml:space="preserve">B </v>
          </cell>
          <cell r="G1402">
            <v>0</v>
          </cell>
          <cell r="H1402">
            <v>9</v>
          </cell>
          <cell r="I1402">
            <v>18110</v>
          </cell>
          <cell r="J1402">
            <v>0</v>
          </cell>
          <cell r="K1402">
            <v>0</v>
          </cell>
          <cell r="L1402">
            <v>0</v>
          </cell>
          <cell r="M1402">
            <v>0</v>
          </cell>
          <cell r="N1402">
            <v>0</v>
          </cell>
          <cell r="O1402">
            <v>320451</v>
          </cell>
          <cell r="P1402">
            <v>0</v>
          </cell>
          <cell r="Q1402">
            <v>0</v>
          </cell>
          <cell r="R1402">
            <v>0</v>
          </cell>
          <cell r="S1402">
            <v>0</v>
          </cell>
          <cell r="T1402">
            <v>0</v>
          </cell>
          <cell r="U1402">
            <v>80113</v>
          </cell>
          <cell r="V1402">
            <v>0</v>
          </cell>
          <cell r="W1402">
            <v>0</v>
          </cell>
          <cell r="X1402">
            <v>0</v>
          </cell>
          <cell r="Y1402">
            <v>0</v>
          </cell>
          <cell r="Z1402">
            <v>320451</v>
          </cell>
          <cell r="AA1402">
            <v>320451</v>
          </cell>
          <cell r="AB1402" t="str">
            <v>EMCC</v>
          </cell>
          <cell r="AC1402">
            <v>1101</v>
          </cell>
          <cell r="AD1402">
            <v>2</v>
          </cell>
          <cell r="AE1402">
            <v>18110</v>
          </cell>
        </row>
        <row r="1403">
          <cell r="A1403" t="str">
            <v>SML</v>
          </cell>
          <cell r="B1403">
            <v>8</v>
          </cell>
          <cell r="C1403" t="str">
            <v>DMNT</v>
          </cell>
          <cell r="D1403">
            <v>82</v>
          </cell>
          <cell r="E1403">
            <v>8</v>
          </cell>
          <cell r="F1403" t="str">
            <v xml:space="preserve">B </v>
          </cell>
          <cell r="G1403">
            <v>0</v>
          </cell>
          <cell r="H1403">
            <v>4</v>
          </cell>
          <cell r="I1403">
            <v>10726</v>
          </cell>
          <cell r="J1403">
            <v>0</v>
          </cell>
          <cell r="K1403">
            <v>0</v>
          </cell>
          <cell r="L1403">
            <v>0</v>
          </cell>
          <cell r="M1403">
            <v>0</v>
          </cell>
          <cell r="N1403">
            <v>0</v>
          </cell>
          <cell r="O1403">
            <v>223302</v>
          </cell>
          <cell r="P1403">
            <v>0</v>
          </cell>
          <cell r="Q1403">
            <v>0</v>
          </cell>
          <cell r="R1403">
            <v>0</v>
          </cell>
          <cell r="S1403">
            <v>0</v>
          </cell>
          <cell r="T1403">
            <v>0</v>
          </cell>
          <cell r="U1403">
            <v>55826</v>
          </cell>
          <cell r="V1403">
            <v>0</v>
          </cell>
          <cell r="W1403">
            <v>0</v>
          </cell>
          <cell r="X1403">
            <v>0</v>
          </cell>
          <cell r="Y1403">
            <v>0</v>
          </cell>
          <cell r="Z1403">
            <v>223302</v>
          </cell>
          <cell r="AA1403">
            <v>223302</v>
          </cell>
          <cell r="AB1403" t="str">
            <v>EMCC</v>
          </cell>
          <cell r="AC1403">
            <v>1101</v>
          </cell>
          <cell r="AD1403">
            <v>2</v>
          </cell>
          <cell r="AE1403">
            <v>10726</v>
          </cell>
        </row>
        <row r="1404">
          <cell r="A1404" t="str">
            <v>SML</v>
          </cell>
          <cell r="B1404">
            <v>8</v>
          </cell>
          <cell r="C1404" t="str">
            <v>DMNT</v>
          </cell>
          <cell r="D1404">
            <v>83</v>
          </cell>
          <cell r="E1404">
            <v>1</v>
          </cell>
          <cell r="F1404" t="str">
            <v>A4</v>
          </cell>
          <cell r="G1404">
            <v>20</v>
          </cell>
          <cell r="H1404">
            <v>1</v>
          </cell>
          <cell r="I1404">
            <v>1353</v>
          </cell>
          <cell r="J1404">
            <v>0</v>
          </cell>
          <cell r="K1404">
            <v>0</v>
          </cell>
          <cell r="L1404">
            <v>8</v>
          </cell>
          <cell r="M1404">
            <v>0</v>
          </cell>
          <cell r="N1404">
            <v>0</v>
          </cell>
          <cell r="O1404">
            <v>15525</v>
          </cell>
          <cell r="P1404">
            <v>6261</v>
          </cell>
          <cell r="Q1404">
            <v>0</v>
          </cell>
          <cell r="R1404">
            <v>0</v>
          </cell>
          <cell r="S1404">
            <v>0</v>
          </cell>
          <cell r="T1404">
            <v>0</v>
          </cell>
          <cell r="U1404">
            <v>5447</v>
          </cell>
          <cell r="V1404">
            <v>0</v>
          </cell>
          <cell r="W1404">
            <v>0</v>
          </cell>
          <cell r="X1404">
            <v>0</v>
          </cell>
          <cell r="Y1404">
            <v>1122</v>
          </cell>
          <cell r="Z1404">
            <v>21786</v>
          </cell>
          <cell r="AA1404">
            <v>22908</v>
          </cell>
          <cell r="AB1404" t="str">
            <v>EMJN</v>
          </cell>
          <cell r="AC1404">
            <v>1101</v>
          </cell>
          <cell r="AD1404">
            <v>2</v>
          </cell>
          <cell r="AE1404">
            <v>1353</v>
          </cell>
        </row>
        <row r="1405">
          <cell r="A1405" t="str">
            <v>SML</v>
          </cell>
          <cell r="B1405">
            <v>8</v>
          </cell>
          <cell r="C1405" t="str">
            <v>DMNT</v>
          </cell>
          <cell r="D1405">
            <v>83</v>
          </cell>
          <cell r="E1405">
            <v>1</v>
          </cell>
          <cell r="F1405" t="str">
            <v xml:space="preserve">B </v>
          </cell>
          <cell r="G1405">
            <v>1</v>
          </cell>
          <cell r="H1405">
            <v>3655</v>
          </cell>
          <cell r="I1405">
            <v>92604</v>
          </cell>
          <cell r="J1405">
            <v>0</v>
          </cell>
          <cell r="K1405">
            <v>0</v>
          </cell>
          <cell r="L1405">
            <v>0</v>
          </cell>
          <cell r="M1405">
            <v>0</v>
          </cell>
          <cell r="N1405">
            <v>0</v>
          </cell>
          <cell r="O1405">
            <v>1495692</v>
          </cell>
          <cell r="P1405">
            <v>0</v>
          </cell>
          <cell r="Q1405">
            <v>0</v>
          </cell>
          <cell r="R1405">
            <v>44684</v>
          </cell>
          <cell r="S1405">
            <v>0</v>
          </cell>
          <cell r="T1405">
            <v>1195754</v>
          </cell>
          <cell r="U1405">
            <v>0</v>
          </cell>
          <cell r="V1405">
            <v>0</v>
          </cell>
          <cell r="W1405">
            <v>0</v>
          </cell>
          <cell r="X1405">
            <v>0</v>
          </cell>
          <cell r="Y1405">
            <v>191296</v>
          </cell>
          <cell r="Z1405">
            <v>1495692</v>
          </cell>
          <cell r="AA1405">
            <v>2927426</v>
          </cell>
          <cell r="AB1405" t="str">
            <v>EMJN</v>
          </cell>
          <cell r="AC1405">
            <v>1101</v>
          </cell>
          <cell r="AD1405">
            <v>2</v>
          </cell>
          <cell r="AE1405">
            <v>39507</v>
          </cell>
        </row>
        <row r="1406">
          <cell r="A1406" t="str">
            <v>SML</v>
          </cell>
          <cell r="B1406">
            <v>8</v>
          </cell>
          <cell r="C1406" t="str">
            <v>DMNT</v>
          </cell>
          <cell r="D1406">
            <v>83</v>
          </cell>
          <cell r="E1406">
            <v>1</v>
          </cell>
          <cell r="F1406" t="str">
            <v xml:space="preserve">B </v>
          </cell>
          <cell r="G1406">
            <v>2</v>
          </cell>
          <cell r="H1406">
            <v>1272</v>
          </cell>
          <cell r="I1406">
            <v>52275</v>
          </cell>
          <cell r="J1406">
            <v>0</v>
          </cell>
          <cell r="K1406">
            <v>0</v>
          </cell>
          <cell r="L1406">
            <v>0</v>
          </cell>
          <cell r="M1406">
            <v>0</v>
          </cell>
          <cell r="N1406">
            <v>0</v>
          </cell>
          <cell r="O1406">
            <v>1011939</v>
          </cell>
          <cell r="P1406">
            <v>0</v>
          </cell>
          <cell r="Q1406">
            <v>0</v>
          </cell>
          <cell r="R1406">
            <v>14474</v>
          </cell>
          <cell r="S1406">
            <v>0</v>
          </cell>
          <cell r="T1406">
            <v>99278</v>
          </cell>
          <cell r="U1406">
            <v>171996</v>
          </cell>
          <cell r="V1406">
            <v>0</v>
          </cell>
          <cell r="W1406">
            <v>0</v>
          </cell>
          <cell r="X1406">
            <v>0</v>
          </cell>
          <cell r="Y1406">
            <v>131712</v>
          </cell>
          <cell r="Z1406">
            <v>1011939</v>
          </cell>
          <cell r="AA1406">
            <v>1257403</v>
          </cell>
          <cell r="AB1406" t="str">
            <v>EMJN</v>
          </cell>
          <cell r="AC1406">
            <v>1101</v>
          </cell>
          <cell r="AD1406">
            <v>2</v>
          </cell>
          <cell r="AE1406">
            <v>52075</v>
          </cell>
        </row>
        <row r="1407">
          <cell r="A1407" t="str">
            <v>SML</v>
          </cell>
          <cell r="B1407">
            <v>8</v>
          </cell>
          <cell r="C1407" t="str">
            <v>DMNT</v>
          </cell>
          <cell r="D1407">
            <v>83</v>
          </cell>
          <cell r="E1407">
            <v>1</v>
          </cell>
          <cell r="F1407" t="str">
            <v xml:space="preserve">B </v>
          </cell>
          <cell r="G1407">
            <v>3</v>
          </cell>
          <cell r="H1407">
            <v>4901</v>
          </cell>
          <cell r="I1407">
            <v>383555</v>
          </cell>
          <cell r="J1407">
            <v>0</v>
          </cell>
          <cell r="K1407">
            <v>0</v>
          </cell>
          <cell r="L1407">
            <v>0</v>
          </cell>
          <cell r="M1407">
            <v>0</v>
          </cell>
          <cell r="N1407">
            <v>0</v>
          </cell>
          <cell r="O1407">
            <v>7424701</v>
          </cell>
          <cell r="P1407">
            <v>0</v>
          </cell>
          <cell r="Q1407">
            <v>0</v>
          </cell>
          <cell r="R1407">
            <v>86389</v>
          </cell>
          <cell r="S1407">
            <v>0</v>
          </cell>
          <cell r="T1407">
            <v>516065</v>
          </cell>
          <cell r="U1407">
            <v>1262227</v>
          </cell>
          <cell r="V1407">
            <v>0</v>
          </cell>
          <cell r="W1407">
            <v>0</v>
          </cell>
          <cell r="X1407">
            <v>0</v>
          </cell>
          <cell r="Y1407">
            <v>718480</v>
          </cell>
          <cell r="Z1407">
            <v>7424701</v>
          </cell>
          <cell r="AA1407">
            <v>8745635</v>
          </cell>
          <cell r="AB1407" t="str">
            <v>EMJN</v>
          </cell>
          <cell r="AC1407">
            <v>1101</v>
          </cell>
          <cell r="AD1407">
            <v>2</v>
          </cell>
          <cell r="AE1407">
            <v>372779</v>
          </cell>
        </row>
        <row r="1408">
          <cell r="A1408" t="str">
            <v>SML</v>
          </cell>
          <cell r="B1408">
            <v>8</v>
          </cell>
          <cell r="C1408" t="str">
            <v>DMNT</v>
          </cell>
          <cell r="D1408">
            <v>83</v>
          </cell>
          <cell r="E1408">
            <v>1</v>
          </cell>
          <cell r="F1408" t="str">
            <v xml:space="preserve">B </v>
          </cell>
          <cell r="G1408">
            <v>4</v>
          </cell>
          <cell r="H1408">
            <v>4041</v>
          </cell>
          <cell r="I1408">
            <v>500832</v>
          </cell>
          <cell r="J1408">
            <v>0</v>
          </cell>
          <cell r="K1408">
            <v>0</v>
          </cell>
          <cell r="L1408">
            <v>0</v>
          </cell>
          <cell r="M1408">
            <v>0</v>
          </cell>
          <cell r="N1408">
            <v>0</v>
          </cell>
          <cell r="O1408">
            <v>9699117</v>
          </cell>
          <cell r="P1408">
            <v>0</v>
          </cell>
          <cell r="Q1408">
            <v>0</v>
          </cell>
          <cell r="R1408">
            <v>119542</v>
          </cell>
          <cell r="S1408">
            <v>0</v>
          </cell>
          <cell r="T1408">
            <v>442983</v>
          </cell>
          <cell r="U1408">
            <v>1648837</v>
          </cell>
          <cell r="V1408">
            <v>0</v>
          </cell>
          <cell r="W1408">
            <v>0</v>
          </cell>
          <cell r="X1408">
            <v>0</v>
          </cell>
          <cell r="Y1408">
            <v>783945</v>
          </cell>
          <cell r="Z1408">
            <v>9699117</v>
          </cell>
          <cell r="AA1408">
            <v>11045587</v>
          </cell>
          <cell r="AB1408" t="str">
            <v>EMJN</v>
          </cell>
          <cell r="AC1408">
            <v>1101</v>
          </cell>
          <cell r="AD1408">
            <v>2</v>
          </cell>
          <cell r="AE1408">
            <v>500832</v>
          </cell>
        </row>
        <row r="1409">
          <cell r="A1409" t="str">
            <v>SML</v>
          </cell>
          <cell r="B1409">
            <v>8</v>
          </cell>
          <cell r="C1409" t="str">
            <v>DMNT</v>
          </cell>
          <cell r="D1409">
            <v>83</v>
          </cell>
          <cell r="E1409">
            <v>1</v>
          </cell>
          <cell r="F1409" t="str">
            <v xml:space="preserve">B </v>
          </cell>
          <cell r="G1409">
            <v>5</v>
          </cell>
          <cell r="H1409">
            <v>2386</v>
          </cell>
          <cell r="I1409">
            <v>415681</v>
          </cell>
          <cell r="J1409">
            <v>0</v>
          </cell>
          <cell r="K1409">
            <v>0</v>
          </cell>
          <cell r="L1409">
            <v>0</v>
          </cell>
          <cell r="M1409">
            <v>0</v>
          </cell>
          <cell r="N1409">
            <v>0</v>
          </cell>
          <cell r="O1409">
            <v>8053293</v>
          </cell>
          <cell r="P1409">
            <v>0</v>
          </cell>
          <cell r="Q1409">
            <v>0</v>
          </cell>
          <cell r="R1409">
            <v>97960</v>
          </cell>
          <cell r="S1409">
            <v>0</v>
          </cell>
          <cell r="T1409">
            <v>269384</v>
          </cell>
          <cell r="U1409">
            <v>1369113</v>
          </cell>
          <cell r="V1409">
            <v>0</v>
          </cell>
          <cell r="W1409">
            <v>0</v>
          </cell>
          <cell r="X1409">
            <v>0</v>
          </cell>
          <cell r="Y1409">
            <v>859813</v>
          </cell>
          <cell r="Z1409">
            <v>8053293</v>
          </cell>
          <cell r="AA1409">
            <v>9280450</v>
          </cell>
          <cell r="AB1409" t="str">
            <v>EMJN</v>
          </cell>
          <cell r="AC1409">
            <v>1101</v>
          </cell>
          <cell r="AD1409">
            <v>2</v>
          </cell>
          <cell r="AE1409">
            <v>415681</v>
          </cell>
        </row>
        <row r="1410">
          <cell r="A1410" t="str">
            <v>SML</v>
          </cell>
          <cell r="B1410">
            <v>8</v>
          </cell>
          <cell r="C1410" t="str">
            <v>DMNT</v>
          </cell>
          <cell r="D1410">
            <v>83</v>
          </cell>
          <cell r="E1410">
            <v>1</v>
          </cell>
          <cell r="F1410" t="str">
            <v xml:space="preserve">B </v>
          </cell>
          <cell r="G1410">
            <v>6</v>
          </cell>
          <cell r="H1410">
            <v>2031</v>
          </cell>
          <cell r="I1410">
            <v>492386</v>
          </cell>
          <cell r="J1410">
            <v>0</v>
          </cell>
          <cell r="K1410">
            <v>0</v>
          </cell>
          <cell r="L1410">
            <v>0</v>
          </cell>
          <cell r="M1410">
            <v>0</v>
          </cell>
          <cell r="N1410">
            <v>0</v>
          </cell>
          <cell r="O1410">
            <v>9542628</v>
          </cell>
          <cell r="P1410">
            <v>0</v>
          </cell>
          <cell r="Q1410">
            <v>0</v>
          </cell>
          <cell r="R1410">
            <v>112278</v>
          </cell>
          <cell r="S1410">
            <v>16664</v>
          </cell>
          <cell r="T1410">
            <v>272945</v>
          </cell>
          <cell r="U1410">
            <v>1622611</v>
          </cell>
          <cell r="V1410">
            <v>0</v>
          </cell>
          <cell r="W1410">
            <v>0</v>
          </cell>
          <cell r="X1410">
            <v>0</v>
          </cell>
          <cell r="Y1410">
            <v>718200</v>
          </cell>
          <cell r="Z1410">
            <v>9542628</v>
          </cell>
          <cell r="AA1410">
            <v>10662715</v>
          </cell>
          <cell r="AB1410" t="str">
            <v>EMJN</v>
          </cell>
          <cell r="AC1410">
            <v>1101</v>
          </cell>
          <cell r="AD1410">
            <v>2</v>
          </cell>
          <cell r="AE1410">
            <v>492386</v>
          </cell>
        </row>
        <row r="1411">
          <cell r="A1411" t="str">
            <v>SML</v>
          </cell>
          <cell r="B1411">
            <v>8</v>
          </cell>
          <cell r="C1411" t="str">
            <v>DMNT</v>
          </cell>
          <cell r="D1411">
            <v>83</v>
          </cell>
          <cell r="E1411">
            <v>1</v>
          </cell>
          <cell r="F1411" t="str">
            <v xml:space="preserve">B </v>
          </cell>
          <cell r="G1411">
            <v>7</v>
          </cell>
          <cell r="H1411">
            <v>771</v>
          </cell>
          <cell r="I1411">
            <v>263688</v>
          </cell>
          <cell r="J1411">
            <v>0</v>
          </cell>
          <cell r="K1411">
            <v>0</v>
          </cell>
          <cell r="L1411">
            <v>0</v>
          </cell>
          <cell r="M1411">
            <v>0</v>
          </cell>
          <cell r="N1411">
            <v>0</v>
          </cell>
          <cell r="O1411">
            <v>5302647</v>
          </cell>
          <cell r="P1411">
            <v>0</v>
          </cell>
          <cell r="Q1411">
            <v>0</v>
          </cell>
          <cell r="R1411">
            <v>63109</v>
          </cell>
          <cell r="S1411">
            <v>0</v>
          </cell>
          <cell r="T1411">
            <v>114266</v>
          </cell>
          <cell r="U1411">
            <v>1060780</v>
          </cell>
          <cell r="V1411">
            <v>0</v>
          </cell>
          <cell r="W1411">
            <v>0</v>
          </cell>
          <cell r="X1411">
            <v>0</v>
          </cell>
          <cell r="Y1411">
            <v>371943</v>
          </cell>
          <cell r="Z1411">
            <v>5302647</v>
          </cell>
          <cell r="AA1411">
            <v>5851965</v>
          </cell>
          <cell r="AB1411" t="str">
            <v>EMJN</v>
          </cell>
          <cell r="AC1411">
            <v>1101</v>
          </cell>
          <cell r="AD1411">
            <v>2</v>
          </cell>
          <cell r="AE1411">
            <v>263688</v>
          </cell>
        </row>
        <row r="1412">
          <cell r="A1412" t="str">
            <v>SML</v>
          </cell>
          <cell r="B1412">
            <v>8</v>
          </cell>
          <cell r="C1412" t="str">
            <v>DMNT</v>
          </cell>
          <cell r="D1412">
            <v>83</v>
          </cell>
          <cell r="E1412">
            <v>1</v>
          </cell>
          <cell r="F1412" t="str">
            <v xml:space="preserve">B </v>
          </cell>
          <cell r="G1412">
            <v>8</v>
          </cell>
          <cell r="H1412">
            <v>367</v>
          </cell>
          <cell r="I1412">
            <v>164554</v>
          </cell>
          <cell r="J1412">
            <v>0</v>
          </cell>
          <cell r="K1412">
            <v>0</v>
          </cell>
          <cell r="L1412">
            <v>0</v>
          </cell>
          <cell r="M1412">
            <v>0</v>
          </cell>
          <cell r="N1412">
            <v>0</v>
          </cell>
          <cell r="O1412">
            <v>3308755</v>
          </cell>
          <cell r="P1412">
            <v>0</v>
          </cell>
          <cell r="Q1412">
            <v>0</v>
          </cell>
          <cell r="R1412">
            <v>32754</v>
          </cell>
          <cell r="S1412">
            <v>0</v>
          </cell>
          <cell r="T1412">
            <v>97677</v>
          </cell>
          <cell r="U1412">
            <v>661867</v>
          </cell>
          <cell r="V1412">
            <v>0</v>
          </cell>
          <cell r="W1412">
            <v>0</v>
          </cell>
          <cell r="X1412">
            <v>0</v>
          </cell>
          <cell r="Y1412">
            <v>178959</v>
          </cell>
          <cell r="Z1412">
            <v>3308755</v>
          </cell>
          <cell r="AA1412">
            <v>3618145</v>
          </cell>
          <cell r="AB1412" t="str">
            <v>EMJN</v>
          </cell>
          <cell r="AC1412">
            <v>1101</v>
          </cell>
          <cell r="AD1412">
            <v>2</v>
          </cell>
          <cell r="AE1412">
            <v>164554</v>
          </cell>
        </row>
        <row r="1413">
          <cell r="A1413" t="str">
            <v>SML</v>
          </cell>
          <cell r="B1413">
            <v>8</v>
          </cell>
          <cell r="C1413" t="str">
            <v>DMNT</v>
          </cell>
          <cell r="D1413">
            <v>83</v>
          </cell>
          <cell r="E1413">
            <v>1</v>
          </cell>
          <cell r="F1413" t="str">
            <v xml:space="preserve">B </v>
          </cell>
          <cell r="G1413">
            <v>9</v>
          </cell>
          <cell r="H1413">
            <v>393</v>
          </cell>
          <cell r="I1413">
            <v>243200</v>
          </cell>
          <cell r="J1413">
            <v>0</v>
          </cell>
          <cell r="K1413">
            <v>0</v>
          </cell>
          <cell r="L1413">
            <v>0</v>
          </cell>
          <cell r="M1413">
            <v>0</v>
          </cell>
          <cell r="N1413">
            <v>0</v>
          </cell>
          <cell r="O1413">
            <v>5211470</v>
          </cell>
          <cell r="P1413">
            <v>0</v>
          </cell>
          <cell r="Q1413">
            <v>0</v>
          </cell>
          <cell r="R1413">
            <v>48549</v>
          </cell>
          <cell r="S1413">
            <v>0</v>
          </cell>
          <cell r="T1413">
            <v>135711</v>
          </cell>
          <cell r="U1413">
            <v>1303005</v>
          </cell>
          <cell r="V1413">
            <v>0</v>
          </cell>
          <cell r="W1413">
            <v>0</v>
          </cell>
          <cell r="X1413">
            <v>0</v>
          </cell>
          <cell r="Y1413">
            <v>277530</v>
          </cell>
          <cell r="Z1413">
            <v>5211470</v>
          </cell>
          <cell r="AA1413">
            <v>5673260</v>
          </cell>
          <cell r="AB1413" t="str">
            <v>EMJN</v>
          </cell>
          <cell r="AC1413">
            <v>1101</v>
          </cell>
          <cell r="AD1413">
            <v>2</v>
          </cell>
          <cell r="AE1413">
            <v>243200</v>
          </cell>
        </row>
        <row r="1414">
          <cell r="A1414" t="str">
            <v>SML</v>
          </cell>
          <cell r="B1414">
            <v>8</v>
          </cell>
          <cell r="C1414" t="str">
            <v>DMNT</v>
          </cell>
          <cell r="D1414">
            <v>83</v>
          </cell>
          <cell r="E1414">
            <v>1</v>
          </cell>
          <cell r="F1414" t="str">
            <v xml:space="preserve">B </v>
          </cell>
          <cell r="G1414">
            <v>10</v>
          </cell>
          <cell r="H1414">
            <v>97</v>
          </cell>
          <cell r="I1414">
            <v>85481</v>
          </cell>
          <cell r="J1414">
            <v>0</v>
          </cell>
          <cell r="K1414">
            <v>0</v>
          </cell>
          <cell r="L1414">
            <v>0</v>
          </cell>
          <cell r="M1414">
            <v>0</v>
          </cell>
          <cell r="N1414">
            <v>0</v>
          </cell>
          <cell r="O1414">
            <v>1814729</v>
          </cell>
          <cell r="P1414">
            <v>0</v>
          </cell>
          <cell r="Q1414">
            <v>0</v>
          </cell>
          <cell r="R1414">
            <v>18836</v>
          </cell>
          <cell r="S1414">
            <v>0</v>
          </cell>
          <cell r="T1414">
            <v>97105</v>
          </cell>
          <cell r="U1414">
            <v>453707</v>
          </cell>
          <cell r="V1414">
            <v>0</v>
          </cell>
          <cell r="W1414">
            <v>0</v>
          </cell>
          <cell r="X1414">
            <v>0</v>
          </cell>
          <cell r="Y1414">
            <v>71808</v>
          </cell>
          <cell r="Z1414">
            <v>1814729</v>
          </cell>
          <cell r="AA1414">
            <v>2002478</v>
          </cell>
          <cell r="AB1414" t="str">
            <v>EMJN</v>
          </cell>
          <cell r="AC1414">
            <v>1101</v>
          </cell>
          <cell r="AD1414">
            <v>2</v>
          </cell>
          <cell r="AE1414">
            <v>85481</v>
          </cell>
        </row>
        <row r="1415">
          <cell r="A1415" t="str">
            <v>SML</v>
          </cell>
          <cell r="B1415">
            <v>8</v>
          </cell>
          <cell r="C1415" t="str">
            <v>DMNT</v>
          </cell>
          <cell r="D1415">
            <v>83</v>
          </cell>
          <cell r="E1415">
            <v>1</v>
          </cell>
          <cell r="F1415" t="str">
            <v xml:space="preserve">B </v>
          </cell>
          <cell r="G1415">
            <v>11</v>
          </cell>
          <cell r="H1415">
            <v>1818</v>
          </cell>
          <cell r="I1415">
            <v>45952</v>
          </cell>
          <cell r="J1415">
            <v>0</v>
          </cell>
          <cell r="K1415">
            <v>0</v>
          </cell>
          <cell r="L1415">
            <v>0</v>
          </cell>
          <cell r="M1415">
            <v>0</v>
          </cell>
          <cell r="N1415">
            <v>0</v>
          </cell>
          <cell r="O1415">
            <v>259949</v>
          </cell>
          <cell r="P1415">
            <v>0</v>
          </cell>
          <cell r="Q1415">
            <v>0</v>
          </cell>
          <cell r="R1415">
            <v>8861</v>
          </cell>
          <cell r="S1415">
            <v>0</v>
          </cell>
          <cell r="T1415">
            <v>92354</v>
          </cell>
          <cell r="U1415">
            <v>0</v>
          </cell>
          <cell r="V1415">
            <v>0</v>
          </cell>
          <cell r="W1415">
            <v>0</v>
          </cell>
          <cell r="X1415">
            <v>0</v>
          </cell>
          <cell r="Y1415">
            <v>94696</v>
          </cell>
          <cell r="Z1415">
            <v>259949</v>
          </cell>
          <cell r="AA1415">
            <v>455860</v>
          </cell>
          <cell r="AB1415" t="str">
            <v>EMJN</v>
          </cell>
          <cell r="AC1415">
            <v>1101</v>
          </cell>
          <cell r="AD1415">
            <v>2</v>
          </cell>
          <cell r="AE1415">
            <v>20562</v>
          </cell>
        </row>
        <row r="1416">
          <cell r="A1416" t="str">
            <v>SML</v>
          </cell>
          <cell r="B1416">
            <v>8</v>
          </cell>
          <cell r="C1416" t="str">
            <v>DMNT</v>
          </cell>
          <cell r="D1416">
            <v>83</v>
          </cell>
          <cell r="E1416">
            <v>1</v>
          </cell>
          <cell r="F1416" t="str">
            <v xml:space="preserve">B </v>
          </cell>
          <cell r="G1416">
            <v>12</v>
          </cell>
          <cell r="H1416">
            <v>1908</v>
          </cell>
          <cell r="I1416">
            <v>123801</v>
          </cell>
          <cell r="J1416">
            <v>0</v>
          </cell>
          <cell r="K1416">
            <v>0</v>
          </cell>
          <cell r="L1416">
            <v>0</v>
          </cell>
          <cell r="M1416">
            <v>0</v>
          </cell>
          <cell r="N1416">
            <v>0</v>
          </cell>
          <cell r="O1416">
            <v>1232049</v>
          </cell>
          <cell r="P1416">
            <v>0</v>
          </cell>
          <cell r="Q1416">
            <v>0</v>
          </cell>
          <cell r="R1416">
            <v>45604</v>
          </cell>
          <cell r="S1416">
            <v>0</v>
          </cell>
          <cell r="T1416">
            <v>66441</v>
          </cell>
          <cell r="U1416">
            <v>209524</v>
          </cell>
          <cell r="V1416">
            <v>0</v>
          </cell>
          <cell r="W1416">
            <v>0</v>
          </cell>
          <cell r="X1416">
            <v>0</v>
          </cell>
          <cell r="Y1416">
            <v>250376</v>
          </cell>
          <cell r="Z1416">
            <v>1232049</v>
          </cell>
          <cell r="AA1416">
            <v>1594470</v>
          </cell>
          <cell r="AB1416" t="str">
            <v>EMJN</v>
          </cell>
          <cell r="AC1416">
            <v>1101</v>
          </cell>
          <cell r="AD1416">
            <v>2</v>
          </cell>
          <cell r="AE1416">
            <v>123801</v>
          </cell>
        </row>
        <row r="1417">
          <cell r="A1417" t="str">
            <v>SML</v>
          </cell>
          <cell r="B1417">
            <v>8</v>
          </cell>
          <cell r="C1417" t="str">
            <v>DMNT</v>
          </cell>
          <cell r="D1417">
            <v>83</v>
          </cell>
          <cell r="E1417">
            <v>1</v>
          </cell>
          <cell r="F1417" t="str">
            <v xml:space="preserve">B </v>
          </cell>
          <cell r="G1417">
            <v>13</v>
          </cell>
          <cell r="H1417">
            <v>616</v>
          </cell>
          <cell r="I1417">
            <v>72608</v>
          </cell>
          <cell r="J1417">
            <v>0</v>
          </cell>
          <cell r="K1417">
            <v>0</v>
          </cell>
          <cell r="L1417">
            <v>0</v>
          </cell>
          <cell r="M1417">
            <v>0</v>
          </cell>
          <cell r="N1417">
            <v>0</v>
          </cell>
          <cell r="O1417">
            <v>986625</v>
          </cell>
          <cell r="P1417">
            <v>0</v>
          </cell>
          <cell r="Q1417">
            <v>0</v>
          </cell>
          <cell r="R1417">
            <v>11185</v>
          </cell>
          <cell r="S1417">
            <v>0</v>
          </cell>
          <cell r="T1417">
            <v>33848</v>
          </cell>
          <cell r="U1417">
            <v>167748</v>
          </cell>
          <cell r="V1417">
            <v>0</v>
          </cell>
          <cell r="W1417">
            <v>0</v>
          </cell>
          <cell r="X1417">
            <v>0</v>
          </cell>
          <cell r="Y1417">
            <v>121117</v>
          </cell>
          <cell r="Z1417">
            <v>986625</v>
          </cell>
          <cell r="AA1417">
            <v>1152775</v>
          </cell>
          <cell r="AB1417" t="str">
            <v>EMJN</v>
          </cell>
          <cell r="AC1417">
            <v>1101</v>
          </cell>
          <cell r="AD1417">
            <v>2</v>
          </cell>
          <cell r="AE1417">
            <v>72608</v>
          </cell>
        </row>
        <row r="1418">
          <cell r="A1418" t="str">
            <v>SML</v>
          </cell>
          <cell r="B1418">
            <v>8</v>
          </cell>
          <cell r="C1418" t="str">
            <v>DMNT</v>
          </cell>
          <cell r="D1418">
            <v>83</v>
          </cell>
          <cell r="E1418">
            <v>1</v>
          </cell>
          <cell r="F1418" t="str">
            <v xml:space="preserve">B </v>
          </cell>
          <cell r="G1418">
            <v>14</v>
          </cell>
          <cell r="H1418">
            <v>59</v>
          </cell>
          <cell r="I1418">
            <v>8981</v>
          </cell>
          <cell r="J1418">
            <v>0</v>
          </cell>
          <cell r="K1418">
            <v>0</v>
          </cell>
          <cell r="L1418">
            <v>0</v>
          </cell>
          <cell r="M1418">
            <v>0</v>
          </cell>
          <cell r="N1418">
            <v>0</v>
          </cell>
          <cell r="O1418">
            <v>114225</v>
          </cell>
          <cell r="P1418">
            <v>0</v>
          </cell>
          <cell r="Q1418">
            <v>0</v>
          </cell>
          <cell r="R1418">
            <v>1257</v>
          </cell>
          <cell r="S1418">
            <v>0</v>
          </cell>
          <cell r="T1418">
            <v>1597</v>
          </cell>
          <cell r="U1418">
            <v>19424</v>
          </cell>
          <cell r="V1418">
            <v>0</v>
          </cell>
          <cell r="W1418">
            <v>0</v>
          </cell>
          <cell r="X1418">
            <v>0</v>
          </cell>
          <cell r="Y1418">
            <v>17668</v>
          </cell>
          <cell r="Z1418">
            <v>114225</v>
          </cell>
          <cell r="AA1418">
            <v>134747</v>
          </cell>
          <cell r="AB1418" t="str">
            <v>EMJN</v>
          </cell>
          <cell r="AC1418">
            <v>1101</v>
          </cell>
          <cell r="AD1418">
            <v>2</v>
          </cell>
          <cell r="AE1418">
            <v>8981</v>
          </cell>
        </row>
        <row r="1419">
          <cell r="A1419" t="str">
            <v>SML</v>
          </cell>
          <cell r="B1419">
            <v>8</v>
          </cell>
          <cell r="C1419" t="str">
            <v>DMNT</v>
          </cell>
          <cell r="D1419">
            <v>83</v>
          </cell>
          <cell r="E1419">
            <v>1</v>
          </cell>
          <cell r="F1419" t="str">
            <v xml:space="preserve">B </v>
          </cell>
          <cell r="G1419">
            <v>15</v>
          </cell>
          <cell r="H1419">
            <v>131</v>
          </cell>
          <cell r="I1419">
            <v>25993</v>
          </cell>
          <cell r="J1419">
            <v>0</v>
          </cell>
          <cell r="K1419">
            <v>0</v>
          </cell>
          <cell r="L1419">
            <v>0</v>
          </cell>
          <cell r="M1419">
            <v>0</v>
          </cell>
          <cell r="N1419">
            <v>0</v>
          </cell>
          <cell r="O1419">
            <v>379348</v>
          </cell>
          <cell r="P1419">
            <v>0</v>
          </cell>
          <cell r="Q1419">
            <v>0</v>
          </cell>
          <cell r="R1419">
            <v>4059</v>
          </cell>
          <cell r="S1419">
            <v>0</v>
          </cell>
          <cell r="T1419">
            <v>4191</v>
          </cell>
          <cell r="U1419">
            <v>64651</v>
          </cell>
          <cell r="V1419">
            <v>0</v>
          </cell>
          <cell r="W1419">
            <v>0</v>
          </cell>
          <cell r="X1419">
            <v>0</v>
          </cell>
          <cell r="Y1419">
            <v>47468</v>
          </cell>
          <cell r="Z1419">
            <v>379348</v>
          </cell>
          <cell r="AA1419">
            <v>435066</v>
          </cell>
          <cell r="AB1419" t="str">
            <v>EMJN</v>
          </cell>
          <cell r="AC1419">
            <v>1101</v>
          </cell>
          <cell r="AD1419">
            <v>2</v>
          </cell>
          <cell r="AE1419">
            <v>25993</v>
          </cell>
        </row>
        <row r="1420">
          <cell r="A1420" t="str">
            <v>SML</v>
          </cell>
          <cell r="B1420">
            <v>8</v>
          </cell>
          <cell r="C1420" t="str">
            <v>DMNT</v>
          </cell>
          <cell r="D1420">
            <v>83</v>
          </cell>
          <cell r="E1420">
            <v>2</v>
          </cell>
          <cell r="F1420" t="str">
            <v>A4</v>
          </cell>
          <cell r="G1420">
            <v>20</v>
          </cell>
          <cell r="H1420">
            <v>2</v>
          </cell>
          <cell r="I1420">
            <v>30228</v>
          </cell>
          <cell r="J1420">
            <v>0</v>
          </cell>
          <cell r="K1420">
            <v>0</v>
          </cell>
          <cell r="L1420">
            <v>134</v>
          </cell>
          <cell r="M1420">
            <v>0</v>
          </cell>
          <cell r="N1420">
            <v>0</v>
          </cell>
          <cell r="O1420">
            <v>346856</v>
          </cell>
          <cell r="P1420">
            <v>104878</v>
          </cell>
          <cell r="Q1420">
            <v>37637</v>
          </cell>
          <cell r="R1420">
            <v>9002</v>
          </cell>
          <cell r="S1420">
            <v>0</v>
          </cell>
          <cell r="T1420">
            <v>0</v>
          </cell>
          <cell r="U1420">
            <v>124887</v>
          </cell>
          <cell r="V1420">
            <v>0</v>
          </cell>
          <cell r="W1420">
            <v>10175</v>
          </cell>
          <cell r="X1420">
            <v>0</v>
          </cell>
          <cell r="Y1420">
            <v>4488</v>
          </cell>
          <cell r="Z1420">
            <v>499546</v>
          </cell>
          <cell r="AA1420">
            <v>513036</v>
          </cell>
          <cell r="AB1420" t="str">
            <v>EMJN</v>
          </cell>
          <cell r="AC1420">
            <v>1101</v>
          </cell>
          <cell r="AD1420">
            <v>2</v>
          </cell>
          <cell r="AE1420">
            <v>30228</v>
          </cell>
        </row>
        <row r="1421">
          <cell r="A1421" t="str">
            <v>SML</v>
          </cell>
          <cell r="B1421">
            <v>8</v>
          </cell>
          <cell r="C1421" t="str">
            <v>DMNT</v>
          </cell>
          <cell r="D1421">
            <v>83</v>
          </cell>
          <cell r="E1421">
            <v>2</v>
          </cell>
          <cell r="F1421" t="str">
            <v xml:space="preserve">B </v>
          </cell>
          <cell r="G1421">
            <v>0</v>
          </cell>
          <cell r="H1421">
            <v>70</v>
          </cell>
          <cell r="I1421">
            <v>75475</v>
          </cell>
          <cell r="J1421">
            <v>0</v>
          </cell>
          <cell r="K1421">
            <v>0</v>
          </cell>
          <cell r="L1421">
            <v>0</v>
          </cell>
          <cell r="M1421">
            <v>0</v>
          </cell>
          <cell r="N1421">
            <v>0</v>
          </cell>
          <cell r="O1421">
            <v>1571278</v>
          </cell>
          <cell r="P1421">
            <v>0</v>
          </cell>
          <cell r="Q1421">
            <v>0</v>
          </cell>
          <cell r="R1421">
            <v>20967</v>
          </cell>
          <cell r="S1421">
            <v>0</v>
          </cell>
          <cell r="T1421">
            <v>164268</v>
          </cell>
          <cell r="U1421">
            <v>392575</v>
          </cell>
          <cell r="V1421">
            <v>0</v>
          </cell>
          <cell r="W1421">
            <v>0</v>
          </cell>
          <cell r="X1421">
            <v>0</v>
          </cell>
          <cell r="Y1421">
            <v>73686</v>
          </cell>
          <cell r="Z1421">
            <v>1571278</v>
          </cell>
          <cell r="AA1421">
            <v>1830199</v>
          </cell>
          <cell r="AB1421" t="str">
            <v>EMJN</v>
          </cell>
          <cell r="AC1421">
            <v>1101</v>
          </cell>
          <cell r="AD1421">
            <v>2</v>
          </cell>
          <cell r="AE1421">
            <v>74764</v>
          </cell>
        </row>
        <row r="1422">
          <cell r="A1422" t="str">
            <v>SML</v>
          </cell>
          <cell r="B1422">
            <v>8</v>
          </cell>
          <cell r="C1422" t="str">
            <v>DMNT</v>
          </cell>
          <cell r="D1422">
            <v>83</v>
          </cell>
          <cell r="E1422">
            <v>3</v>
          </cell>
          <cell r="F1422" t="str">
            <v>A4</v>
          </cell>
          <cell r="G1422">
            <v>22</v>
          </cell>
          <cell r="H1422">
            <v>1</v>
          </cell>
          <cell r="I1422">
            <v>160448</v>
          </cell>
          <cell r="J1422">
            <v>13647</v>
          </cell>
          <cell r="K1422">
            <v>146801</v>
          </cell>
          <cell r="L1422">
            <v>690</v>
          </cell>
          <cell r="M1422">
            <v>360</v>
          </cell>
          <cell r="N1422">
            <v>330</v>
          </cell>
          <cell r="O1422">
            <v>1133306</v>
          </cell>
          <cell r="P1422">
            <v>931960</v>
          </cell>
          <cell r="Q1422">
            <v>0</v>
          </cell>
          <cell r="R1422">
            <v>0</v>
          </cell>
          <cell r="S1422">
            <v>0</v>
          </cell>
          <cell r="T1422">
            <v>0</v>
          </cell>
          <cell r="U1422">
            <v>516317</v>
          </cell>
          <cell r="V1422">
            <v>0</v>
          </cell>
          <cell r="W1422">
            <v>0</v>
          </cell>
          <cell r="X1422">
            <v>0</v>
          </cell>
          <cell r="Y1422">
            <v>2244</v>
          </cell>
          <cell r="Z1422">
            <v>2065266</v>
          </cell>
          <cell r="AA1422">
            <v>2067510</v>
          </cell>
          <cell r="AB1422" t="str">
            <v>EMJN</v>
          </cell>
          <cell r="AC1422">
            <v>1101</v>
          </cell>
          <cell r="AD1422">
            <v>2</v>
          </cell>
          <cell r="AE1422">
            <v>160448</v>
          </cell>
        </row>
        <row r="1423">
          <cell r="A1423" t="str">
            <v>SML</v>
          </cell>
          <cell r="B1423">
            <v>8</v>
          </cell>
          <cell r="C1423" t="str">
            <v>DMNT</v>
          </cell>
          <cell r="D1423">
            <v>83</v>
          </cell>
          <cell r="E1423">
            <v>3</v>
          </cell>
          <cell r="F1423" t="str">
            <v>A4</v>
          </cell>
          <cell r="G1423">
            <v>21</v>
          </cell>
          <cell r="H1423">
            <v>1</v>
          </cell>
          <cell r="I1423">
            <v>128674</v>
          </cell>
          <cell r="J1423">
            <v>5586</v>
          </cell>
          <cell r="K1423">
            <v>123088</v>
          </cell>
          <cell r="L1423">
            <v>760</v>
          </cell>
          <cell r="M1423">
            <v>760</v>
          </cell>
          <cell r="N1423">
            <v>0</v>
          </cell>
          <cell r="O1423">
            <v>1138203</v>
          </cell>
          <cell r="P1423">
            <v>524907</v>
          </cell>
          <cell r="Q1423">
            <v>168513</v>
          </cell>
          <cell r="R1423">
            <v>0</v>
          </cell>
          <cell r="S1423">
            <v>0</v>
          </cell>
          <cell r="T1423">
            <v>0</v>
          </cell>
          <cell r="U1423">
            <v>457906</v>
          </cell>
          <cell r="V1423">
            <v>0</v>
          </cell>
          <cell r="W1423">
            <v>0</v>
          </cell>
          <cell r="X1423">
            <v>0</v>
          </cell>
          <cell r="Y1423">
            <v>2244</v>
          </cell>
          <cell r="Z1423">
            <v>1831623</v>
          </cell>
          <cell r="AA1423">
            <v>1833867</v>
          </cell>
          <cell r="AB1423" t="str">
            <v>EMJN</v>
          </cell>
          <cell r="AC1423">
            <v>1101</v>
          </cell>
          <cell r="AD1423">
            <v>2</v>
          </cell>
          <cell r="AE1423">
            <v>128674</v>
          </cell>
        </row>
        <row r="1424">
          <cell r="A1424" t="str">
            <v>SML</v>
          </cell>
          <cell r="B1424">
            <v>8</v>
          </cell>
          <cell r="C1424" t="str">
            <v>DMNT</v>
          </cell>
          <cell r="D1424">
            <v>83</v>
          </cell>
          <cell r="E1424">
            <v>3</v>
          </cell>
          <cell r="F1424" t="str">
            <v>A4</v>
          </cell>
          <cell r="G1424">
            <v>20</v>
          </cell>
          <cell r="H1424">
            <v>7</v>
          </cell>
          <cell r="I1424">
            <v>126670</v>
          </cell>
          <cell r="J1424">
            <v>0</v>
          </cell>
          <cell r="K1424">
            <v>0</v>
          </cell>
          <cell r="L1424">
            <v>371</v>
          </cell>
          <cell r="M1424">
            <v>0</v>
          </cell>
          <cell r="N1424">
            <v>0</v>
          </cell>
          <cell r="O1424">
            <v>1453498</v>
          </cell>
          <cell r="P1424">
            <v>290370</v>
          </cell>
          <cell r="Q1424">
            <v>31531</v>
          </cell>
          <cell r="R1424">
            <v>20991</v>
          </cell>
          <cell r="S1424">
            <v>0</v>
          </cell>
          <cell r="T1424">
            <v>0</v>
          </cell>
          <cell r="U1424">
            <v>445416</v>
          </cell>
          <cell r="V1424">
            <v>0</v>
          </cell>
          <cell r="W1424">
            <v>6261</v>
          </cell>
          <cell r="X1424">
            <v>0</v>
          </cell>
          <cell r="Y1424">
            <v>15708</v>
          </cell>
          <cell r="Z1424">
            <v>1781660</v>
          </cell>
          <cell r="AA1424">
            <v>1818359</v>
          </cell>
          <cell r="AB1424" t="str">
            <v>EMJN</v>
          </cell>
          <cell r="AC1424">
            <v>1101</v>
          </cell>
          <cell r="AD1424">
            <v>2</v>
          </cell>
          <cell r="AE1424">
            <v>126670</v>
          </cell>
        </row>
        <row r="1425">
          <cell r="A1425" t="str">
            <v>SML</v>
          </cell>
          <cell r="B1425">
            <v>8</v>
          </cell>
          <cell r="C1425" t="str">
            <v>DMNT</v>
          </cell>
          <cell r="D1425">
            <v>83</v>
          </cell>
          <cell r="E1425">
            <v>3</v>
          </cell>
          <cell r="F1425" t="str">
            <v xml:space="preserve">B </v>
          </cell>
          <cell r="G1425">
            <v>0</v>
          </cell>
          <cell r="H1425">
            <v>1479</v>
          </cell>
          <cell r="I1425">
            <v>383497</v>
          </cell>
          <cell r="J1425">
            <v>0</v>
          </cell>
          <cell r="K1425">
            <v>0</v>
          </cell>
          <cell r="L1425">
            <v>0</v>
          </cell>
          <cell r="M1425">
            <v>0</v>
          </cell>
          <cell r="N1425">
            <v>0</v>
          </cell>
          <cell r="O1425">
            <v>7984029</v>
          </cell>
          <cell r="P1425">
            <v>0</v>
          </cell>
          <cell r="Q1425">
            <v>0</v>
          </cell>
          <cell r="R1425">
            <v>112900</v>
          </cell>
          <cell r="S1425">
            <v>0</v>
          </cell>
          <cell r="T1425">
            <v>1087494</v>
          </cell>
          <cell r="U1425">
            <v>1983663</v>
          </cell>
          <cell r="V1425">
            <v>0</v>
          </cell>
          <cell r="W1425">
            <v>0</v>
          </cell>
          <cell r="X1425">
            <v>0</v>
          </cell>
          <cell r="Y1425">
            <v>699754</v>
          </cell>
          <cell r="Z1425">
            <v>7984029</v>
          </cell>
          <cell r="AA1425">
            <v>9884177</v>
          </cell>
          <cell r="AB1425" t="str">
            <v>EMJN</v>
          </cell>
          <cell r="AC1425">
            <v>1101</v>
          </cell>
          <cell r="AD1425">
            <v>2</v>
          </cell>
          <cell r="AE1425">
            <v>372091</v>
          </cell>
        </row>
        <row r="1426">
          <cell r="A1426" t="str">
            <v>SML</v>
          </cell>
          <cell r="B1426">
            <v>8</v>
          </cell>
          <cell r="C1426" t="str">
            <v>DMNT</v>
          </cell>
          <cell r="D1426">
            <v>83</v>
          </cell>
          <cell r="E1426">
            <v>5</v>
          </cell>
          <cell r="F1426" t="str">
            <v xml:space="preserve">B </v>
          </cell>
          <cell r="G1426">
            <v>0</v>
          </cell>
          <cell r="H1426">
            <v>28</v>
          </cell>
          <cell r="I1426">
            <v>29895</v>
          </cell>
          <cell r="J1426">
            <v>0</v>
          </cell>
          <cell r="K1426">
            <v>0</v>
          </cell>
          <cell r="L1426">
            <v>0</v>
          </cell>
          <cell r="M1426">
            <v>0</v>
          </cell>
          <cell r="N1426">
            <v>0</v>
          </cell>
          <cell r="O1426">
            <v>564437</v>
          </cell>
          <cell r="P1426">
            <v>0</v>
          </cell>
          <cell r="Q1426">
            <v>0</v>
          </cell>
          <cell r="R1426">
            <v>2904</v>
          </cell>
          <cell r="S1426">
            <v>0</v>
          </cell>
          <cell r="T1426">
            <v>0</v>
          </cell>
          <cell r="U1426">
            <v>97657</v>
          </cell>
          <cell r="V1426">
            <v>0</v>
          </cell>
          <cell r="W1426">
            <v>0</v>
          </cell>
          <cell r="X1426">
            <v>0</v>
          </cell>
          <cell r="Y1426">
            <v>0</v>
          </cell>
          <cell r="Z1426">
            <v>564437</v>
          </cell>
          <cell r="AA1426">
            <v>567341</v>
          </cell>
          <cell r="AB1426" t="str">
            <v>EMJN</v>
          </cell>
          <cell r="AC1426">
            <v>1101</v>
          </cell>
          <cell r="AD1426">
            <v>2</v>
          </cell>
          <cell r="AE1426">
            <v>29859</v>
          </cell>
        </row>
        <row r="1427">
          <cell r="A1427" t="str">
            <v>SML</v>
          </cell>
          <cell r="B1427">
            <v>8</v>
          </cell>
          <cell r="C1427" t="str">
            <v>DMNT</v>
          </cell>
          <cell r="D1427">
            <v>83</v>
          </cell>
          <cell r="E1427">
            <v>6</v>
          </cell>
          <cell r="F1427" t="str">
            <v xml:space="preserve">B </v>
          </cell>
          <cell r="G1427">
            <v>0</v>
          </cell>
          <cell r="H1427">
            <v>1</v>
          </cell>
          <cell r="I1427">
            <v>552620</v>
          </cell>
          <cell r="J1427">
            <v>0</v>
          </cell>
          <cell r="K1427">
            <v>0</v>
          </cell>
          <cell r="L1427">
            <v>0</v>
          </cell>
          <cell r="M1427">
            <v>0</v>
          </cell>
          <cell r="N1427">
            <v>0</v>
          </cell>
          <cell r="O1427">
            <v>6506178</v>
          </cell>
          <cell r="P1427">
            <v>0</v>
          </cell>
          <cell r="Q1427">
            <v>0</v>
          </cell>
          <cell r="R1427">
            <v>0</v>
          </cell>
          <cell r="S1427">
            <v>0</v>
          </cell>
          <cell r="T1427">
            <v>0</v>
          </cell>
          <cell r="U1427">
            <v>1626545</v>
          </cell>
          <cell r="V1427">
            <v>0</v>
          </cell>
          <cell r="W1427">
            <v>0</v>
          </cell>
          <cell r="X1427">
            <v>0</v>
          </cell>
          <cell r="Y1427">
            <v>0</v>
          </cell>
          <cell r="Z1427">
            <v>6506178</v>
          </cell>
          <cell r="AA1427">
            <v>6506178</v>
          </cell>
          <cell r="AB1427" t="str">
            <v>EMJN</v>
          </cell>
          <cell r="AC1427">
            <v>1101</v>
          </cell>
          <cell r="AD1427">
            <v>2</v>
          </cell>
          <cell r="AE1427">
            <v>552620</v>
          </cell>
        </row>
        <row r="1428">
          <cell r="A1428" t="str">
            <v>SML</v>
          </cell>
          <cell r="B1428">
            <v>8</v>
          </cell>
          <cell r="C1428" t="str">
            <v>DMNT</v>
          </cell>
          <cell r="D1428">
            <v>83</v>
          </cell>
          <cell r="E1428">
            <v>7</v>
          </cell>
          <cell r="F1428" t="str">
            <v>A4</v>
          </cell>
          <cell r="G1428">
            <v>20</v>
          </cell>
          <cell r="H1428">
            <v>18</v>
          </cell>
          <cell r="I1428">
            <v>272674</v>
          </cell>
          <cell r="J1428">
            <v>0</v>
          </cell>
          <cell r="K1428">
            <v>0</v>
          </cell>
          <cell r="L1428">
            <v>617</v>
          </cell>
          <cell r="M1428">
            <v>0</v>
          </cell>
          <cell r="N1428">
            <v>0</v>
          </cell>
          <cell r="O1428">
            <v>2659477</v>
          </cell>
          <cell r="P1428">
            <v>409688</v>
          </cell>
          <cell r="Q1428">
            <v>46475</v>
          </cell>
          <cell r="R1428">
            <v>0</v>
          </cell>
          <cell r="S1428">
            <v>0</v>
          </cell>
          <cell r="T1428">
            <v>63455</v>
          </cell>
          <cell r="U1428">
            <v>780570</v>
          </cell>
          <cell r="V1428">
            <v>0</v>
          </cell>
          <cell r="W1428">
            <v>6640</v>
          </cell>
          <cell r="X1428">
            <v>0</v>
          </cell>
          <cell r="Y1428">
            <v>0</v>
          </cell>
          <cell r="Z1428">
            <v>3122280</v>
          </cell>
          <cell r="AA1428">
            <v>3185735</v>
          </cell>
          <cell r="AB1428" t="str">
            <v>EMJN</v>
          </cell>
          <cell r="AC1428">
            <v>1101</v>
          </cell>
          <cell r="AD1428">
            <v>2</v>
          </cell>
          <cell r="AE1428">
            <v>272674</v>
          </cell>
        </row>
        <row r="1429">
          <cell r="A1429" t="str">
            <v>SML</v>
          </cell>
          <cell r="B1429">
            <v>8</v>
          </cell>
          <cell r="C1429" t="str">
            <v>DMNT</v>
          </cell>
          <cell r="D1429">
            <v>83</v>
          </cell>
          <cell r="E1429">
            <v>7</v>
          </cell>
          <cell r="F1429" t="str">
            <v xml:space="preserve">B </v>
          </cell>
          <cell r="G1429">
            <v>0</v>
          </cell>
          <cell r="H1429">
            <v>2</v>
          </cell>
          <cell r="I1429">
            <v>6290</v>
          </cell>
          <cell r="J1429">
            <v>0</v>
          </cell>
          <cell r="K1429">
            <v>0</v>
          </cell>
          <cell r="L1429">
            <v>0</v>
          </cell>
          <cell r="M1429">
            <v>0</v>
          </cell>
          <cell r="N1429">
            <v>0</v>
          </cell>
          <cell r="O1429">
            <v>111298</v>
          </cell>
          <cell r="P1429">
            <v>0</v>
          </cell>
          <cell r="Q1429">
            <v>0</v>
          </cell>
          <cell r="R1429">
            <v>0</v>
          </cell>
          <cell r="S1429">
            <v>0</v>
          </cell>
          <cell r="T1429">
            <v>0</v>
          </cell>
          <cell r="U1429">
            <v>27824</v>
          </cell>
          <cell r="V1429">
            <v>0</v>
          </cell>
          <cell r="W1429">
            <v>0</v>
          </cell>
          <cell r="X1429">
            <v>0</v>
          </cell>
          <cell r="Y1429">
            <v>0</v>
          </cell>
          <cell r="Z1429">
            <v>111298</v>
          </cell>
          <cell r="AA1429">
            <v>111298</v>
          </cell>
          <cell r="AB1429" t="str">
            <v>EMJN</v>
          </cell>
          <cell r="AC1429">
            <v>1101</v>
          </cell>
          <cell r="AD1429">
            <v>2</v>
          </cell>
          <cell r="AE1429">
            <v>6264</v>
          </cell>
        </row>
        <row r="1430">
          <cell r="A1430" t="str">
            <v>SML</v>
          </cell>
          <cell r="B1430">
            <v>8</v>
          </cell>
          <cell r="C1430" t="str">
            <v>DMNT</v>
          </cell>
          <cell r="D1430">
            <v>83</v>
          </cell>
          <cell r="E1430">
            <v>8</v>
          </cell>
          <cell r="F1430" t="str">
            <v xml:space="preserve">B </v>
          </cell>
          <cell r="G1430">
            <v>0</v>
          </cell>
          <cell r="H1430">
            <v>1</v>
          </cell>
          <cell r="I1430">
            <v>901</v>
          </cell>
          <cell r="J1430">
            <v>0</v>
          </cell>
          <cell r="K1430">
            <v>0</v>
          </cell>
          <cell r="L1430">
            <v>0</v>
          </cell>
          <cell r="M1430">
            <v>0</v>
          </cell>
          <cell r="N1430">
            <v>0</v>
          </cell>
          <cell r="O1430">
            <v>18757</v>
          </cell>
          <cell r="P1430">
            <v>0</v>
          </cell>
          <cell r="Q1430">
            <v>0</v>
          </cell>
          <cell r="R1430">
            <v>0</v>
          </cell>
          <cell r="S1430">
            <v>0</v>
          </cell>
          <cell r="T1430">
            <v>0</v>
          </cell>
          <cell r="U1430">
            <v>4689</v>
          </cell>
          <cell r="V1430">
            <v>0</v>
          </cell>
          <cell r="W1430">
            <v>0</v>
          </cell>
          <cell r="X1430">
            <v>0</v>
          </cell>
          <cell r="Y1430">
            <v>0</v>
          </cell>
          <cell r="Z1430">
            <v>18757</v>
          </cell>
          <cell r="AA1430">
            <v>18757</v>
          </cell>
          <cell r="AB1430" t="str">
            <v>EMJN</v>
          </cell>
          <cell r="AC1430">
            <v>1101</v>
          </cell>
          <cell r="AD1430">
            <v>2</v>
          </cell>
          <cell r="AE1430">
            <v>901</v>
          </cell>
        </row>
        <row r="1431">
          <cell r="A1431" t="str">
            <v>SML</v>
          </cell>
          <cell r="B1431">
            <v>8</v>
          </cell>
          <cell r="C1431" t="str">
            <v>DMNT</v>
          </cell>
          <cell r="D1431">
            <v>84</v>
          </cell>
          <cell r="E1431">
            <v>1</v>
          </cell>
          <cell r="F1431" t="str">
            <v>A4</v>
          </cell>
          <cell r="G1431">
            <v>20</v>
          </cell>
          <cell r="H1431">
            <v>6</v>
          </cell>
          <cell r="I1431">
            <v>11675</v>
          </cell>
          <cell r="J1431">
            <v>0</v>
          </cell>
          <cell r="K1431">
            <v>0</v>
          </cell>
          <cell r="L1431">
            <v>91</v>
          </cell>
          <cell r="M1431">
            <v>0</v>
          </cell>
          <cell r="N1431">
            <v>0</v>
          </cell>
          <cell r="O1431">
            <v>133660</v>
          </cell>
          <cell r="P1431">
            <v>70997</v>
          </cell>
          <cell r="Q1431">
            <v>23067</v>
          </cell>
          <cell r="R1431">
            <v>1607</v>
          </cell>
          <cell r="S1431">
            <v>0</v>
          </cell>
          <cell r="T1431">
            <v>-3703</v>
          </cell>
          <cell r="U1431">
            <v>58865</v>
          </cell>
          <cell r="V1431">
            <v>0</v>
          </cell>
          <cell r="W1431">
            <v>9392</v>
          </cell>
          <cell r="X1431">
            <v>0</v>
          </cell>
          <cell r="Y1431">
            <v>518</v>
          </cell>
          <cell r="Z1431">
            <v>237116</v>
          </cell>
          <cell r="AA1431">
            <v>235538</v>
          </cell>
          <cell r="AB1431" t="str">
            <v>EMCA</v>
          </cell>
          <cell r="AC1431">
            <v>1101</v>
          </cell>
          <cell r="AD1431">
            <v>2</v>
          </cell>
          <cell r="AE1431">
            <v>11675</v>
          </cell>
        </row>
        <row r="1432">
          <cell r="A1432" t="str">
            <v>SML</v>
          </cell>
          <cell r="B1432">
            <v>8</v>
          </cell>
          <cell r="C1432" t="str">
            <v>DMNT</v>
          </cell>
          <cell r="D1432">
            <v>84</v>
          </cell>
          <cell r="E1432">
            <v>1</v>
          </cell>
          <cell r="F1432" t="str">
            <v xml:space="preserve">B </v>
          </cell>
          <cell r="G1432">
            <v>1</v>
          </cell>
          <cell r="H1432">
            <v>4255</v>
          </cell>
          <cell r="I1432">
            <v>107880</v>
          </cell>
          <cell r="J1432">
            <v>0</v>
          </cell>
          <cell r="K1432">
            <v>0</v>
          </cell>
          <cell r="L1432">
            <v>0</v>
          </cell>
          <cell r="M1432">
            <v>0</v>
          </cell>
          <cell r="N1432">
            <v>0</v>
          </cell>
          <cell r="O1432">
            <v>1751020</v>
          </cell>
          <cell r="P1432">
            <v>0</v>
          </cell>
          <cell r="Q1432">
            <v>0</v>
          </cell>
          <cell r="R1432">
            <v>56192</v>
          </cell>
          <cell r="S1432">
            <v>0</v>
          </cell>
          <cell r="T1432">
            <v>1948873</v>
          </cell>
          <cell r="U1432">
            <v>0</v>
          </cell>
          <cell r="V1432">
            <v>0</v>
          </cell>
          <cell r="W1432">
            <v>0</v>
          </cell>
          <cell r="X1432">
            <v>0</v>
          </cell>
          <cell r="Y1432">
            <v>0</v>
          </cell>
          <cell r="Z1432">
            <v>1751020</v>
          </cell>
          <cell r="AA1432">
            <v>3756085</v>
          </cell>
          <cell r="AB1432" t="str">
            <v>EMCA</v>
          </cell>
          <cell r="AC1432">
            <v>1101</v>
          </cell>
          <cell r="AD1432">
            <v>2</v>
          </cell>
          <cell r="AE1432">
            <v>60597</v>
          </cell>
        </row>
        <row r="1433">
          <cell r="A1433" t="str">
            <v>SML</v>
          </cell>
          <cell r="B1433">
            <v>8</v>
          </cell>
          <cell r="C1433" t="str">
            <v>DMNT</v>
          </cell>
          <cell r="D1433">
            <v>84</v>
          </cell>
          <cell r="E1433">
            <v>1</v>
          </cell>
          <cell r="F1433" t="str">
            <v xml:space="preserve">B </v>
          </cell>
          <cell r="G1433">
            <v>2</v>
          </cell>
          <cell r="H1433">
            <v>1808</v>
          </cell>
          <cell r="I1433">
            <v>73228</v>
          </cell>
          <cell r="J1433">
            <v>0</v>
          </cell>
          <cell r="K1433">
            <v>0</v>
          </cell>
          <cell r="L1433">
            <v>0</v>
          </cell>
          <cell r="M1433">
            <v>0</v>
          </cell>
          <cell r="N1433">
            <v>0</v>
          </cell>
          <cell r="O1433">
            <v>1420482</v>
          </cell>
          <cell r="P1433">
            <v>0</v>
          </cell>
          <cell r="Q1433">
            <v>0</v>
          </cell>
          <cell r="R1433">
            <v>29102</v>
          </cell>
          <cell r="S1433">
            <v>0</v>
          </cell>
          <cell r="T1433">
            <v>274982</v>
          </cell>
          <cell r="U1433">
            <v>241405</v>
          </cell>
          <cell r="V1433">
            <v>0</v>
          </cell>
          <cell r="W1433">
            <v>0</v>
          </cell>
          <cell r="X1433">
            <v>0</v>
          </cell>
          <cell r="Y1433">
            <v>0</v>
          </cell>
          <cell r="Z1433">
            <v>1420482</v>
          </cell>
          <cell r="AA1433">
            <v>1724566</v>
          </cell>
          <cell r="AB1433" t="str">
            <v>EMCA</v>
          </cell>
          <cell r="AC1433">
            <v>1101</v>
          </cell>
          <cell r="AD1433">
            <v>2</v>
          </cell>
          <cell r="AE1433">
            <v>73155</v>
          </cell>
        </row>
        <row r="1434">
          <cell r="A1434" t="str">
            <v>SML</v>
          </cell>
          <cell r="B1434">
            <v>8</v>
          </cell>
          <cell r="C1434" t="str">
            <v>DMNT</v>
          </cell>
          <cell r="D1434">
            <v>84</v>
          </cell>
          <cell r="E1434">
            <v>1</v>
          </cell>
          <cell r="F1434" t="str">
            <v xml:space="preserve">B </v>
          </cell>
          <cell r="G1434">
            <v>3</v>
          </cell>
          <cell r="H1434">
            <v>7828</v>
          </cell>
          <cell r="I1434">
            <v>608738</v>
          </cell>
          <cell r="J1434">
            <v>0</v>
          </cell>
          <cell r="K1434">
            <v>0</v>
          </cell>
          <cell r="L1434">
            <v>0</v>
          </cell>
          <cell r="M1434">
            <v>0</v>
          </cell>
          <cell r="N1434">
            <v>0</v>
          </cell>
          <cell r="O1434">
            <v>11804692</v>
          </cell>
          <cell r="P1434">
            <v>0</v>
          </cell>
          <cell r="Q1434">
            <v>0</v>
          </cell>
          <cell r="R1434">
            <v>122020</v>
          </cell>
          <cell r="S1434">
            <v>0</v>
          </cell>
          <cell r="T1434">
            <v>1094500</v>
          </cell>
          <cell r="U1434">
            <v>2006842</v>
          </cell>
          <cell r="V1434">
            <v>0</v>
          </cell>
          <cell r="W1434">
            <v>0</v>
          </cell>
          <cell r="X1434">
            <v>0</v>
          </cell>
          <cell r="Y1434">
            <v>1172493</v>
          </cell>
          <cell r="Z1434">
            <v>11804692</v>
          </cell>
          <cell r="AA1434">
            <v>14193705</v>
          </cell>
          <cell r="AB1434" t="str">
            <v>EMCA</v>
          </cell>
          <cell r="AC1434">
            <v>1101</v>
          </cell>
          <cell r="AD1434">
            <v>2</v>
          </cell>
          <cell r="AE1434">
            <v>595469</v>
          </cell>
        </row>
        <row r="1435">
          <cell r="A1435" t="str">
            <v>SML</v>
          </cell>
          <cell r="B1435">
            <v>8</v>
          </cell>
          <cell r="C1435" t="str">
            <v>DMNT</v>
          </cell>
          <cell r="D1435">
            <v>84</v>
          </cell>
          <cell r="E1435">
            <v>1</v>
          </cell>
          <cell r="F1435" t="str">
            <v xml:space="preserve">B </v>
          </cell>
          <cell r="G1435">
            <v>4</v>
          </cell>
          <cell r="H1435">
            <v>5778</v>
          </cell>
          <cell r="I1435">
            <v>711603</v>
          </cell>
          <cell r="J1435">
            <v>0</v>
          </cell>
          <cell r="K1435">
            <v>0</v>
          </cell>
          <cell r="L1435">
            <v>0</v>
          </cell>
          <cell r="M1435">
            <v>0</v>
          </cell>
          <cell r="N1435">
            <v>0</v>
          </cell>
          <cell r="O1435">
            <v>13800479</v>
          </cell>
          <cell r="P1435">
            <v>0</v>
          </cell>
          <cell r="Q1435">
            <v>0</v>
          </cell>
          <cell r="R1435">
            <v>157358</v>
          </cell>
          <cell r="S1435">
            <v>0</v>
          </cell>
          <cell r="T1435">
            <v>817635</v>
          </cell>
          <cell r="U1435">
            <v>2346093</v>
          </cell>
          <cell r="V1435">
            <v>0</v>
          </cell>
          <cell r="W1435">
            <v>0</v>
          </cell>
          <cell r="X1435">
            <v>0</v>
          </cell>
          <cell r="Y1435">
            <v>1346800</v>
          </cell>
          <cell r="Z1435">
            <v>13800479</v>
          </cell>
          <cell r="AA1435">
            <v>16122272</v>
          </cell>
          <cell r="AB1435" t="str">
            <v>EMCA</v>
          </cell>
          <cell r="AC1435">
            <v>1101</v>
          </cell>
          <cell r="AD1435">
            <v>2</v>
          </cell>
          <cell r="AE1435">
            <v>711603</v>
          </cell>
        </row>
        <row r="1436">
          <cell r="A1436" t="str">
            <v>SML</v>
          </cell>
          <cell r="B1436">
            <v>8</v>
          </cell>
          <cell r="C1436" t="str">
            <v>DMNT</v>
          </cell>
          <cell r="D1436">
            <v>84</v>
          </cell>
          <cell r="E1436">
            <v>1</v>
          </cell>
          <cell r="F1436" t="str">
            <v xml:space="preserve">B </v>
          </cell>
          <cell r="G1436">
            <v>5</v>
          </cell>
          <cell r="H1436">
            <v>3199</v>
          </cell>
          <cell r="I1436">
            <v>552846</v>
          </cell>
          <cell r="J1436">
            <v>0</v>
          </cell>
          <cell r="K1436">
            <v>0</v>
          </cell>
          <cell r="L1436">
            <v>0</v>
          </cell>
          <cell r="M1436">
            <v>0</v>
          </cell>
          <cell r="N1436">
            <v>0</v>
          </cell>
          <cell r="O1436">
            <v>10722829</v>
          </cell>
          <cell r="P1436">
            <v>0</v>
          </cell>
          <cell r="Q1436">
            <v>0</v>
          </cell>
          <cell r="R1436">
            <v>114150</v>
          </cell>
          <cell r="S1436">
            <v>0</v>
          </cell>
          <cell r="T1436">
            <v>355118</v>
          </cell>
          <cell r="U1436">
            <v>1822915</v>
          </cell>
          <cell r="V1436">
            <v>0</v>
          </cell>
          <cell r="W1436">
            <v>0</v>
          </cell>
          <cell r="X1436">
            <v>0</v>
          </cell>
          <cell r="Y1436">
            <v>747992</v>
          </cell>
          <cell r="Z1436">
            <v>10722829</v>
          </cell>
          <cell r="AA1436">
            <v>11940089</v>
          </cell>
          <cell r="AB1436" t="str">
            <v>EMCA</v>
          </cell>
          <cell r="AC1436">
            <v>1101</v>
          </cell>
          <cell r="AD1436">
            <v>2</v>
          </cell>
          <cell r="AE1436">
            <v>552846</v>
          </cell>
        </row>
        <row r="1437">
          <cell r="A1437" t="str">
            <v>SML</v>
          </cell>
          <cell r="B1437">
            <v>8</v>
          </cell>
          <cell r="C1437" t="str">
            <v>DMNT</v>
          </cell>
          <cell r="D1437">
            <v>84</v>
          </cell>
          <cell r="E1437">
            <v>1</v>
          </cell>
          <cell r="F1437" t="str">
            <v xml:space="preserve">B </v>
          </cell>
          <cell r="G1437">
            <v>6</v>
          </cell>
          <cell r="H1437">
            <v>3210</v>
          </cell>
          <cell r="I1437">
            <v>773009</v>
          </cell>
          <cell r="J1437">
            <v>0</v>
          </cell>
          <cell r="K1437">
            <v>0</v>
          </cell>
          <cell r="L1437">
            <v>0</v>
          </cell>
          <cell r="M1437">
            <v>0</v>
          </cell>
          <cell r="N1437">
            <v>0</v>
          </cell>
          <cell r="O1437">
            <v>15009659</v>
          </cell>
          <cell r="P1437">
            <v>0</v>
          </cell>
          <cell r="Q1437">
            <v>0</v>
          </cell>
          <cell r="R1437">
            <v>134237</v>
          </cell>
          <cell r="S1437">
            <v>0</v>
          </cell>
          <cell r="T1437">
            <v>431930</v>
          </cell>
          <cell r="U1437">
            <v>2552159</v>
          </cell>
          <cell r="V1437">
            <v>0</v>
          </cell>
          <cell r="W1437">
            <v>0</v>
          </cell>
          <cell r="X1437">
            <v>0</v>
          </cell>
          <cell r="Y1437">
            <v>751618</v>
          </cell>
          <cell r="Z1437">
            <v>15009659</v>
          </cell>
          <cell r="AA1437">
            <v>16327444</v>
          </cell>
          <cell r="AB1437" t="str">
            <v>EMCA</v>
          </cell>
          <cell r="AC1437">
            <v>1101</v>
          </cell>
          <cell r="AD1437">
            <v>2</v>
          </cell>
          <cell r="AE1437">
            <v>773009</v>
          </cell>
        </row>
        <row r="1438">
          <cell r="A1438" t="str">
            <v>SML</v>
          </cell>
          <cell r="B1438">
            <v>8</v>
          </cell>
          <cell r="C1438" t="str">
            <v>DMNT</v>
          </cell>
          <cell r="D1438">
            <v>84</v>
          </cell>
          <cell r="E1438">
            <v>1</v>
          </cell>
          <cell r="F1438" t="str">
            <v xml:space="preserve">B </v>
          </cell>
          <cell r="G1438">
            <v>7</v>
          </cell>
          <cell r="H1438">
            <v>1549</v>
          </cell>
          <cell r="I1438">
            <v>533676</v>
          </cell>
          <cell r="J1438">
            <v>0</v>
          </cell>
          <cell r="K1438">
            <v>0</v>
          </cell>
          <cell r="L1438">
            <v>0</v>
          </cell>
          <cell r="M1438">
            <v>0</v>
          </cell>
          <cell r="N1438">
            <v>0</v>
          </cell>
          <cell r="O1438">
            <v>10737652</v>
          </cell>
          <cell r="P1438">
            <v>0</v>
          </cell>
          <cell r="Q1438">
            <v>0</v>
          </cell>
          <cell r="R1438">
            <v>73302</v>
          </cell>
          <cell r="S1438">
            <v>0</v>
          </cell>
          <cell r="T1438">
            <v>197125</v>
          </cell>
          <cell r="U1438">
            <v>2147925</v>
          </cell>
          <cell r="V1438">
            <v>0</v>
          </cell>
          <cell r="W1438">
            <v>0</v>
          </cell>
          <cell r="X1438">
            <v>0</v>
          </cell>
          <cell r="Y1438">
            <v>370629</v>
          </cell>
          <cell r="Z1438">
            <v>10737652</v>
          </cell>
          <cell r="AA1438">
            <v>11378708</v>
          </cell>
          <cell r="AB1438" t="str">
            <v>EMCA</v>
          </cell>
          <cell r="AC1438">
            <v>1101</v>
          </cell>
          <cell r="AD1438">
            <v>2</v>
          </cell>
          <cell r="AE1438">
            <v>533676</v>
          </cell>
        </row>
        <row r="1439">
          <cell r="A1439" t="str">
            <v>SML</v>
          </cell>
          <cell r="B1439">
            <v>8</v>
          </cell>
          <cell r="C1439" t="str">
            <v>DMNT</v>
          </cell>
          <cell r="D1439">
            <v>84</v>
          </cell>
          <cell r="E1439">
            <v>1</v>
          </cell>
          <cell r="F1439" t="str">
            <v xml:space="preserve">B </v>
          </cell>
          <cell r="G1439">
            <v>8</v>
          </cell>
          <cell r="H1439">
            <v>958</v>
          </cell>
          <cell r="I1439">
            <v>422040</v>
          </cell>
          <cell r="J1439">
            <v>0</v>
          </cell>
          <cell r="K1439">
            <v>0</v>
          </cell>
          <cell r="L1439">
            <v>0</v>
          </cell>
          <cell r="M1439">
            <v>0</v>
          </cell>
          <cell r="N1439">
            <v>0</v>
          </cell>
          <cell r="O1439">
            <v>8487050</v>
          </cell>
          <cell r="P1439">
            <v>0</v>
          </cell>
          <cell r="Q1439">
            <v>0</v>
          </cell>
          <cell r="R1439">
            <v>59252</v>
          </cell>
          <cell r="S1439">
            <v>0</v>
          </cell>
          <cell r="T1439">
            <v>111906</v>
          </cell>
          <cell r="U1439">
            <v>1696175</v>
          </cell>
          <cell r="V1439">
            <v>0</v>
          </cell>
          <cell r="W1439">
            <v>0</v>
          </cell>
          <cell r="X1439">
            <v>0</v>
          </cell>
          <cell r="Y1439">
            <v>228956</v>
          </cell>
          <cell r="Z1439">
            <v>8487050</v>
          </cell>
          <cell r="AA1439">
            <v>8887164</v>
          </cell>
          <cell r="AB1439" t="str">
            <v>EMCA</v>
          </cell>
          <cell r="AC1439">
            <v>1101</v>
          </cell>
          <cell r="AD1439">
            <v>2</v>
          </cell>
          <cell r="AE1439">
            <v>422040</v>
          </cell>
        </row>
        <row r="1440">
          <cell r="A1440" t="str">
            <v>SML</v>
          </cell>
          <cell r="B1440">
            <v>8</v>
          </cell>
          <cell r="C1440" t="str">
            <v>DMNT</v>
          </cell>
          <cell r="D1440">
            <v>84</v>
          </cell>
          <cell r="E1440">
            <v>1</v>
          </cell>
          <cell r="F1440" t="str">
            <v xml:space="preserve">B </v>
          </cell>
          <cell r="G1440">
            <v>9</v>
          </cell>
          <cell r="H1440">
            <v>1525</v>
          </cell>
          <cell r="I1440">
            <v>998516</v>
          </cell>
          <cell r="J1440">
            <v>0</v>
          </cell>
          <cell r="K1440">
            <v>0</v>
          </cell>
          <cell r="L1440">
            <v>0</v>
          </cell>
          <cell r="M1440">
            <v>0</v>
          </cell>
          <cell r="N1440">
            <v>0</v>
          </cell>
          <cell r="O1440">
            <v>21410191</v>
          </cell>
          <cell r="P1440">
            <v>0</v>
          </cell>
          <cell r="Q1440">
            <v>5643</v>
          </cell>
          <cell r="R1440">
            <v>130988</v>
          </cell>
          <cell r="S1440">
            <v>0</v>
          </cell>
          <cell r="T1440">
            <v>283726</v>
          </cell>
          <cell r="U1440">
            <v>5351662</v>
          </cell>
          <cell r="V1440">
            <v>0</v>
          </cell>
          <cell r="W1440">
            <v>0</v>
          </cell>
          <cell r="X1440">
            <v>0</v>
          </cell>
          <cell r="Y1440">
            <v>361908</v>
          </cell>
          <cell r="Z1440">
            <v>21415834</v>
          </cell>
          <cell r="AA1440">
            <v>22192456</v>
          </cell>
          <cell r="AB1440" t="str">
            <v>EMCA</v>
          </cell>
          <cell r="AC1440">
            <v>1101</v>
          </cell>
          <cell r="AD1440">
            <v>2</v>
          </cell>
          <cell r="AE1440">
            <v>998516</v>
          </cell>
        </row>
        <row r="1441">
          <cell r="A1441" t="str">
            <v>SML</v>
          </cell>
          <cell r="B1441">
            <v>8</v>
          </cell>
          <cell r="C1441" t="str">
            <v>DMNT</v>
          </cell>
          <cell r="D1441">
            <v>84</v>
          </cell>
          <cell r="E1441">
            <v>1</v>
          </cell>
          <cell r="F1441" t="str">
            <v xml:space="preserve">B </v>
          </cell>
          <cell r="G1441">
            <v>10</v>
          </cell>
          <cell r="H1441">
            <v>406</v>
          </cell>
          <cell r="I1441">
            <v>711991</v>
          </cell>
          <cell r="J1441">
            <v>0</v>
          </cell>
          <cell r="K1441">
            <v>0</v>
          </cell>
          <cell r="L1441">
            <v>0</v>
          </cell>
          <cell r="M1441">
            <v>0</v>
          </cell>
          <cell r="N1441">
            <v>0</v>
          </cell>
          <cell r="O1441">
            <v>15095497</v>
          </cell>
          <cell r="P1441">
            <v>0</v>
          </cell>
          <cell r="Q1441">
            <v>-32694</v>
          </cell>
          <cell r="R1441">
            <v>65424</v>
          </cell>
          <cell r="S1441">
            <v>0</v>
          </cell>
          <cell r="T1441">
            <v>155215</v>
          </cell>
          <cell r="U1441">
            <v>3772748</v>
          </cell>
          <cell r="V1441">
            <v>0</v>
          </cell>
          <cell r="W1441">
            <v>0</v>
          </cell>
          <cell r="X1441">
            <v>0</v>
          </cell>
          <cell r="Y1441">
            <v>68117</v>
          </cell>
          <cell r="Z1441">
            <v>15062803</v>
          </cell>
          <cell r="AA1441">
            <v>15351559</v>
          </cell>
          <cell r="AB1441" t="str">
            <v>EMCA</v>
          </cell>
          <cell r="AC1441">
            <v>1101</v>
          </cell>
          <cell r="AD1441">
            <v>2</v>
          </cell>
          <cell r="AE1441">
            <v>711991</v>
          </cell>
        </row>
        <row r="1442">
          <cell r="A1442" t="str">
            <v>SML</v>
          </cell>
          <cell r="B1442">
            <v>8</v>
          </cell>
          <cell r="C1442" t="str">
            <v>DMNT</v>
          </cell>
          <cell r="D1442">
            <v>84</v>
          </cell>
          <cell r="E1442">
            <v>1</v>
          </cell>
          <cell r="F1442" t="str">
            <v xml:space="preserve">B </v>
          </cell>
          <cell r="G1442">
            <v>11</v>
          </cell>
          <cell r="H1442">
            <v>5603</v>
          </cell>
          <cell r="I1442">
            <v>144398</v>
          </cell>
          <cell r="J1442">
            <v>0</v>
          </cell>
          <cell r="K1442">
            <v>0</v>
          </cell>
          <cell r="L1442">
            <v>0</v>
          </cell>
          <cell r="M1442">
            <v>0</v>
          </cell>
          <cell r="N1442">
            <v>0</v>
          </cell>
          <cell r="O1442">
            <v>819587</v>
          </cell>
          <cell r="P1442">
            <v>0</v>
          </cell>
          <cell r="Q1442">
            <v>0</v>
          </cell>
          <cell r="R1442">
            <v>19339</v>
          </cell>
          <cell r="S1442">
            <v>0</v>
          </cell>
          <cell r="T1442">
            <v>272371</v>
          </cell>
          <cell r="U1442">
            <v>0</v>
          </cell>
          <cell r="V1442">
            <v>0</v>
          </cell>
          <cell r="W1442">
            <v>0</v>
          </cell>
          <cell r="X1442">
            <v>0</v>
          </cell>
          <cell r="Y1442">
            <v>0</v>
          </cell>
          <cell r="Z1442">
            <v>819587</v>
          </cell>
          <cell r="AA1442">
            <v>1111297</v>
          </cell>
          <cell r="AB1442" t="str">
            <v>EMCA</v>
          </cell>
          <cell r="AC1442">
            <v>1101</v>
          </cell>
          <cell r="AD1442">
            <v>2</v>
          </cell>
          <cell r="AE1442">
            <v>79524</v>
          </cell>
        </row>
        <row r="1443">
          <cell r="A1443" t="str">
            <v>SML</v>
          </cell>
          <cell r="B1443">
            <v>8</v>
          </cell>
          <cell r="C1443" t="str">
            <v>DMNT</v>
          </cell>
          <cell r="D1443">
            <v>84</v>
          </cell>
          <cell r="E1443">
            <v>1</v>
          </cell>
          <cell r="F1443" t="str">
            <v xml:space="preserve">B </v>
          </cell>
          <cell r="G1443">
            <v>12</v>
          </cell>
          <cell r="H1443">
            <v>10052</v>
          </cell>
          <cell r="I1443">
            <v>655863</v>
          </cell>
          <cell r="J1443">
            <v>0</v>
          </cell>
          <cell r="K1443">
            <v>0</v>
          </cell>
          <cell r="L1443">
            <v>0</v>
          </cell>
          <cell r="M1443">
            <v>0</v>
          </cell>
          <cell r="N1443">
            <v>0</v>
          </cell>
          <cell r="O1443">
            <v>6262865</v>
          </cell>
          <cell r="P1443">
            <v>0</v>
          </cell>
          <cell r="Q1443">
            <v>0</v>
          </cell>
          <cell r="R1443">
            <v>104376</v>
          </cell>
          <cell r="S1443">
            <v>0</v>
          </cell>
          <cell r="T1443">
            <v>334626</v>
          </cell>
          <cell r="U1443">
            <v>1065049</v>
          </cell>
          <cell r="V1443">
            <v>0</v>
          </cell>
          <cell r="W1443">
            <v>0</v>
          </cell>
          <cell r="X1443">
            <v>0</v>
          </cell>
          <cell r="Y1443">
            <v>968401</v>
          </cell>
          <cell r="Z1443">
            <v>6262865</v>
          </cell>
          <cell r="AA1443">
            <v>7670268</v>
          </cell>
          <cell r="AB1443" t="str">
            <v>EMCA</v>
          </cell>
          <cell r="AC1443">
            <v>1101</v>
          </cell>
          <cell r="AD1443">
            <v>2</v>
          </cell>
          <cell r="AE1443">
            <v>655855</v>
          </cell>
        </row>
        <row r="1444">
          <cell r="A1444" t="str">
            <v>SML</v>
          </cell>
          <cell r="B1444">
            <v>8</v>
          </cell>
          <cell r="C1444" t="str">
            <v>DMNT</v>
          </cell>
          <cell r="D1444">
            <v>84</v>
          </cell>
          <cell r="E1444">
            <v>1</v>
          </cell>
          <cell r="F1444" t="str">
            <v xml:space="preserve">B </v>
          </cell>
          <cell r="G1444">
            <v>13</v>
          </cell>
          <cell r="H1444">
            <v>1697</v>
          </cell>
          <cell r="I1444">
            <v>196900</v>
          </cell>
          <cell r="J1444">
            <v>0</v>
          </cell>
          <cell r="K1444">
            <v>0</v>
          </cell>
          <cell r="L1444">
            <v>0</v>
          </cell>
          <cell r="M1444">
            <v>0</v>
          </cell>
          <cell r="N1444">
            <v>0</v>
          </cell>
          <cell r="O1444">
            <v>2458837</v>
          </cell>
          <cell r="P1444">
            <v>0</v>
          </cell>
          <cell r="Q1444">
            <v>0</v>
          </cell>
          <cell r="R1444">
            <v>37354</v>
          </cell>
          <cell r="S1444">
            <v>0</v>
          </cell>
          <cell r="T1444">
            <v>106039</v>
          </cell>
          <cell r="U1444">
            <v>418041</v>
          </cell>
          <cell r="V1444">
            <v>0</v>
          </cell>
          <cell r="W1444">
            <v>0</v>
          </cell>
          <cell r="X1444">
            <v>0</v>
          </cell>
          <cell r="Y1444">
            <v>385133</v>
          </cell>
          <cell r="Z1444">
            <v>2458837</v>
          </cell>
          <cell r="AA1444">
            <v>2987363</v>
          </cell>
          <cell r="AB1444" t="str">
            <v>EMCA</v>
          </cell>
          <cell r="AC1444">
            <v>1101</v>
          </cell>
          <cell r="AD1444">
            <v>2</v>
          </cell>
          <cell r="AE1444">
            <v>196900</v>
          </cell>
        </row>
        <row r="1445">
          <cell r="A1445" t="str">
            <v>SML</v>
          </cell>
          <cell r="B1445">
            <v>8</v>
          </cell>
          <cell r="C1445" t="str">
            <v>DMNT</v>
          </cell>
          <cell r="D1445">
            <v>84</v>
          </cell>
          <cell r="E1445">
            <v>1</v>
          </cell>
          <cell r="F1445" t="str">
            <v xml:space="preserve">B </v>
          </cell>
          <cell r="G1445">
            <v>14</v>
          </cell>
          <cell r="H1445">
            <v>221</v>
          </cell>
          <cell r="I1445">
            <v>33664</v>
          </cell>
          <cell r="J1445">
            <v>0</v>
          </cell>
          <cell r="K1445">
            <v>0</v>
          </cell>
          <cell r="L1445">
            <v>0</v>
          </cell>
          <cell r="M1445">
            <v>0</v>
          </cell>
          <cell r="N1445">
            <v>0</v>
          </cell>
          <cell r="O1445">
            <v>435824</v>
          </cell>
          <cell r="P1445">
            <v>0</v>
          </cell>
          <cell r="Q1445">
            <v>0</v>
          </cell>
          <cell r="R1445">
            <v>8176</v>
          </cell>
          <cell r="S1445">
            <v>0</v>
          </cell>
          <cell r="T1445">
            <v>12768</v>
          </cell>
          <cell r="U1445">
            <v>74100</v>
          </cell>
          <cell r="V1445">
            <v>0</v>
          </cell>
          <cell r="W1445">
            <v>0</v>
          </cell>
          <cell r="X1445">
            <v>0</v>
          </cell>
          <cell r="Y1445">
            <v>51800</v>
          </cell>
          <cell r="Z1445">
            <v>435824</v>
          </cell>
          <cell r="AA1445">
            <v>508568</v>
          </cell>
          <cell r="AB1445" t="str">
            <v>EMCA</v>
          </cell>
          <cell r="AC1445">
            <v>1101</v>
          </cell>
          <cell r="AD1445">
            <v>2</v>
          </cell>
          <cell r="AE1445">
            <v>33664</v>
          </cell>
        </row>
        <row r="1446">
          <cell r="A1446" t="str">
            <v>SML</v>
          </cell>
          <cell r="B1446">
            <v>8</v>
          </cell>
          <cell r="C1446" t="str">
            <v>DMNT</v>
          </cell>
          <cell r="D1446">
            <v>84</v>
          </cell>
          <cell r="E1446">
            <v>1</v>
          </cell>
          <cell r="F1446" t="str">
            <v xml:space="preserve">B </v>
          </cell>
          <cell r="G1446">
            <v>15</v>
          </cell>
          <cell r="H1446">
            <v>340</v>
          </cell>
          <cell r="I1446">
            <v>62632</v>
          </cell>
          <cell r="J1446">
            <v>0</v>
          </cell>
          <cell r="K1446">
            <v>0</v>
          </cell>
          <cell r="L1446">
            <v>0</v>
          </cell>
          <cell r="M1446">
            <v>0</v>
          </cell>
          <cell r="N1446">
            <v>0</v>
          </cell>
          <cell r="O1446">
            <v>920526</v>
          </cell>
          <cell r="P1446">
            <v>0</v>
          </cell>
          <cell r="Q1446">
            <v>0</v>
          </cell>
          <cell r="R1446">
            <v>5841</v>
          </cell>
          <cell r="S1446">
            <v>0</v>
          </cell>
          <cell r="T1446">
            <v>22884</v>
          </cell>
          <cell r="U1446">
            <v>158094</v>
          </cell>
          <cell r="V1446">
            <v>0</v>
          </cell>
          <cell r="W1446">
            <v>0</v>
          </cell>
          <cell r="X1446">
            <v>0</v>
          </cell>
          <cell r="Y1446">
            <v>72779</v>
          </cell>
          <cell r="Z1446">
            <v>920526</v>
          </cell>
          <cell r="AA1446">
            <v>1022030</v>
          </cell>
          <cell r="AB1446" t="str">
            <v>EMCA</v>
          </cell>
          <cell r="AC1446">
            <v>1101</v>
          </cell>
          <cell r="AD1446">
            <v>2</v>
          </cell>
          <cell r="AE1446">
            <v>62632</v>
          </cell>
        </row>
        <row r="1447">
          <cell r="A1447" t="str">
            <v>SML</v>
          </cell>
          <cell r="B1447">
            <v>8</v>
          </cell>
          <cell r="C1447" t="str">
            <v>DMNT</v>
          </cell>
          <cell r="D1447">
            <v>84</v>
          </cell>
          <cell r="E1447">
            <v>2</v>
          </cell>
          <cell r="F1447" t="str">
            <v>A4</v>
          </cell>
          <cell r="G1447">
            <v>22</v>
          </cell>
          <cell r="H1447">
            <v>1</v>
          </cell>
          <cell r="I1447">
            <v>30004</v>
          </cell>
          <cell r="J1447">
            <v>3143</v>
          </cell>
          <cell r="K1447">
            <v>26861</v>
          </cell>
          <cell r="L1447">
            <v>180</v>
          </cell>
          <cell r="M1447">
            <v>90</v>
          </cell>
          <cell r="N1447">
            <v>90</v>
          </cell>
          <cell r="O1447">
            <v>216142</v>
          </cell>
          <cell r="P1447">
            <v>248520</v>
          </cell>
          <cell r="Q1447">
            <v>0</v>
          </cell>
          <cell r="R1447">
            <v>0</v>
          </cell>
          <cell r="S1447">
            <v>0</v>
          </cell>
          <cell r="T1447">
            <v>0</v>
          </cell>
          <cell r="U1447">
            <v>116166</v>
          </cell>
          <cell r="V1447">
            <v>0</v>
          </cell>
          <cell r="W1447">
            <v>0</v>
          </cell>
          <cell r="X1447">
            <v>0</v>
          </cell>
          <cell r="Y1447">
            <v>519</v>
          </cell>
          <cell r="Z1447">
            <v>464662</v>
          </cell>
          <cell r="AA1447">
            <v>465181</v>
          </cell>
          <cell r="AB1447" t="str">
            <v>EMCA</v>
          </cell>
          <cell r="AC1447">
            <v>1101</v>
          </cell>
          <cell r="AD1447">
            <v>2</v>
          </cell>
          <cell r="AE1447">
            <v>30004</v>
          </cell>
        </row>
        <row r="1448">
          <cell r="A1448" t="str">
            <v>SML</v>
          </cell>
          <cell r="B1448">
            <v>8</v>
          </cell>
          <cell r="C1448" t="str">
            <v>DMNT</v>
          </cell>
          <cell r="D1448">
            <v>84</v>
          </cell>
          <cell r="E1448">
            <v>2</v>
          </cell>
          <cell r="F1448" t="str">
            <v>A4</v>
          </cell>
          <cell r="G1448">
            <v>21</v>
          </cell>
          <cell r="H1448">
            <v>5</v>
          </cell>
          <cell r="I1448">
            <v>630379</v>
          </cell>
          <cell r="J1448">
            <v>53555</v>
          </cell>
          <cell r="K1448">
            <v>576824</v>
          </cell>
          <cell r="L1448">
            <v>2375</v>
          </cell>
          <cell r="M1448">
            <v>2375</v>
          </cell>
          <cell r="N1448">
            <v>0</v>
          </cell>
          <cell r="O1448">
            <v>7016879</v>
          </cell>
          <cell r="P1448">
            <v>1640333</v>
          </cell>
          <cell r="Q1448">
            <v>342402</v>
          </cell>
          <cell r="R1448">
            <v>76550</v>
          </cell>
          <cell r="S1448">
            <v>0</v>
          </cell>
          <cell r="T1448">
            <v>0</v>
          </cell>
          <cell r="U1448">
            <v>2260782</v>
          </cell>
          <cell r="V1448">
            <v>0</v>
          </cell>
          <cell r="W1448">
            <v>43512</v>
          </cell>
          <cell r="X1448">
            <v>0</v>
          </cell>
          <cell r="Y1448">
            <v>2595</v>
          </cell>
          <cell r="Z1448">
            <v>9043126</v>
          </cell>
          <cell r="AA1448">
            <v>9122271</v>
          </cell>
          <cell r="AB1448" t="str">
            <v>EMCA</v>
          </cell>
          <cell r="AC1448">
            <v>1101</v>
          </cell>
          <cell r="AD1448">
            <v>2</v>
          </cell>
          <cell r="AE1448">
            <v>630379</v>
          </cell>
        </row>
        <row r="1449">
          <cell r="A1449" t="str">
            <v>SML</v>
          </cell>
          <cell r="B1449">
            <v>8</v>
          </cell>
          <cell r="C1449" t="str">
            <v>DMNT</v>
          </cell>
          <cell r="D1449">
            <v>84</v>
          </cell>
          <cell r="E1449">
            <v>2</v>
          </cell>
          <cell r="F1449" t="str">
            <v>A4</v>
          </cell>
          <cell r="G1449">
            <v>20</v>
          </cell>
          <cell r="H1449">
            <v>23</v>
          </cell>
          <cell r="I1449">
            <v>227596</v>
          </cell>
          <cell r="J1449">
            <v>0</v>
          </cell>
          <cell r="K1449">
            <v>0</v>
          </cell>
          <cell r="L1449">
            <v>889</v>
          </cell>
          <cell r="M1449">
            <v>0</v>
          </cell>
          <cell r="N1449">
            <v>0</v>
          </cell>
          <cell r="O1449">
            <v>2611585</v>
          </cell>
          <cell r="P1449">
            <v>695791</v>
          </cell>
          <cell r="Q1449">
            <v>129238</v>
          </cell>
          <cell r="R1449">
            <v>29633</v>
          </cell>
          <cell r="S1449">
            <v>0</v>
          </cell>
          <cell r="T1449">
            <v>0</v>
          </cell>
          <cell r="U1449">
            <v>869527</v>
          </cell>
          <cell r="V1449">
            <v>0</v>
          </cell>
          <cell r="W1449">
            <v>41483</v>
          </cell>
          <cell r="X1449">
            <v>0</v>
          </cell>
          <cell r="Y1449">
            <v>11418</v>
          </cell>
          <cell r="Z1449">
            <v>3478097</v>
          </cell>
          <cell r="AA1449">
            <v>3519148</v>
          </cell>
          <cell r="AB1449" t="str">
            <v>EMCA</v>
          </cell>
          <cell r="AC1449">
            <v>1101</v>
          </cell>
          <cell r="AD1449">
            <v>2</v>
          </cell>
          <cell r="AE1449">
            <v>227596</v>
          </cell>
        </row>
        <row r="1450">
          <cell r="A1450" t="str">
            <v>SML</v>
          </cell>
          <cell r="B1450">
            <v>8</v>
          </cell>
          <cell r="C1450" t="str">
            <v>DMNT</v>
          </cell>
          <cell r="D1450">
            <v>84</v>
          </cell>
          <cell r="E1450">
            <v>2</v>
          </cell>
          <cell r="F1450" t="str">
            <v xml:space="preserve">B </v>
          </cell>
          <cell r="G1450">
            <v>0</v>
          </cell>
          <cell r="H1450">
            <v>133</v>
          </cell>
          <cell r="I1450">
            <v>164078</v>
          </cell>
          <cell r="J1450">
            <v>0</v>
          </cell>
          <cell r="K1450">
            <v>0</v>
          </cell>
          <cell r="L1450">
            <v>0</v>
          </cell>
          <cell r="M1450">
            <v>0</v>
          </cell>
          <cell r="N1450">
            <v>0</v>
          </cell>
          <cell r="O1450">
            <v>3415873</v>
          </cell>
          <cell r="P1450">
            <v>0</v>
          </cell>
          <cell r="Q1450">
            <v>0</v>
          </cell>
          <cell r="R1450">
            <v>37340</v>
          </cell>
          <cell r="S1450">
            <v>0</v>
          </cell>
          <cell r="T1450">
            <v>395191</v>
          </cell>
          <cell r="U1450">
            <v>841887</v>
          </cell>
          <cell r="V1450">
            <v>0</v>
          </cell>
          <cell r="W1450">
            <v>0</v>
          </cell>
          <cell r="X1450">
            <v>0</v>
          </cell>
          <cell r="Y1450">
            <v>62799</v>
          </cell>
          <cell r="Z1450">
            <v>3415873</v>
          </cell>
          <cell r="AA1450">
            <v>3911203</v>
          </cell>
          <cell r="AB1450" t="str">
            <v>EMCA</v>
          </cell>
          <cell r="AC1450">
            <v>1101</v>
          </cell>
          <cell r="AD1450">
            <v>2</v>
          </cell>
          <cell r="AE1450">
            <v>163301</v>
          </cell>
        </row>
        <row r="1451">
          <cell r="A1451" t="str">
            <v>SML</v>
          </cell>
          <cell r="B1451">
            <v>8</v>
          </cell>
          <cell r="C1451" t="str">
            <v>DMNT</v>
          </cell>
          <cell r="D1451">
            <v>84</v>
          </cell>
          <cell r="E1451">
            <v>3</v>
          </cell>
          <cell r="F1451" t="str">
            <v>A4</v>
          </cell>
          <cell r="G1451">
            <v>22</v>
          </cell>
          <cell r="H1451">
            <v>5</v>
          </cell>
          <cell r="I1451">
            <v>1387308</v>
          </cell>
          <cell r="J1451">
            <v>111134</v>
          </cell>
          <cell r="K1451">
            <v>1276174</v>
          </cell>
          <cell r="L1451">
            <v>5679</v>
          </cell>
          <cell r="M1451">
            <v>3128</v>
          </cell>
          <cell r="N1451">
            <v>2551</v>
          </cell>
          <cell r="O1451">
            <v>9750177</v>
          </cell>
          <cell r="P1451">
            <v>7442675</v>
          </cell>
          <cell r="Q1451">
            <v>268501</v>
          </cell>
          <cell r="R1451">
            <v>12541</v>
          </cell>
          <cell r="S1451">
            <v>0</v>
          </cell>
          <cell r="T1451">
            <v>40355</v>
          </cell>
          <cell r="U1451">
            <v>4365340</v>
          </cell>
          <cell r="V1451">
            <v>0</v>
          </cell>
          <cell r="W1451">
            <v>0</v>
          </cell>
          <cell r="X1451">
            <v>0</v>
          </cell>
          <cell r="Y1451">
            <v>2076</v>
          </cell>
          <cell r="Z1451">
            <v>17461353</v>
          </cell>
          <cell r="AA1451">
            <v>17516325</v>
          </cell>
          <cell r="AB1451" t="str">
            <v>EMCA</v>
          </cell>
          <cell r="AC1451">
            <v>1101</v>
          </cell>
          <cell r="AD1451">
            <v>2</v>
          </cell>
          <cell r="AE1451">
            <v>1387308</v>
          </cell>
        </row>
        <row r="1452">
          <cell r="A1452" t="str">
            <v>SML</v>
          </cell>
          <cell r="B1452">
            <v>8</v>
          </cell>
          <cell r="C1452" t="str">
            <v>DMNT</v>
          </cell>
          <cell r="D1452">
            <v>84</v>
          </cell>
          <cell r="E1452">
            <v>3</v>
          </cell>
          <cell r="F1452" t="str">
            <v>A4</v>
          </cell>
          <cell r="G1452">
            <v>21</v>
          </cell>
          <cell r="H1452">
            <v>2</v>
          </cell>
          <cell r="I1452">
            <v>132461</v>
          </cell>
          <cell r="J1452">
            <v>5842</v>
          </cell>
          <cell r="K1452">
            <v>126619</v>
          </cell>
          <cell r="L1452">
            <v>677</v>
          </cell>
          <cell r="M1452">
            <v>650</v>
          </cell>
          <cell r="N1452">
            <v>0</v>
          </cell>
          <cell r="O1452">
            <v>1176741</v>
          </cell>
          <cell r="P1452">
            <v>504841</v>
          </cell>
          <cell r="Q1452">
            <v>11817</v>
          </cell>
          <cell r="R1452">
            <v>26185</v>
          </cell>
          <cell r="S1452">
            <v>0</v>
          </cell>
          <cell r="T1452">
            <v>0</v>
          </cell>
          <cell r="U1452">
            <v>423350</v>
          </cell>
          <cell r="V1452">
            <v>0</v>
          </cell>
          <cell r="W1452">
            <v>0</v>
          </cell>
          <cell r="X1452">
            <v>0</v>
          </cell>
          <cell r="Y1452">
            <v>1038</v>
          </cell>
          <cell r="Z1452">
            <v>1693399</v>
          </cell>
          <cell r="AA1452">
            <v>1720622</v>
          </cell>
          <cell r="AB1452" t="str">
            <v>EMCA</v>
          </cell>
          <cell r="AC1452">
            <v>1101</v>
          </cell>
          <cell r="AD1452">
            <v>2</v>
          </cell>
          <cell r="AE1452">
            <v>132461</v>
          </cell>
        </row>
        <row r="1453">
          <cell r="A1453" t="str">
            <v>SML</v>
          </cell>
          <cell r="B1453">
            <v>8</v>
          </cell>
          <cell r="C1453" t="str">
            <v>DMNT</v>
          </cell>
          <cell r="D1453">
            <v>84</v>
          </cell>
          <cell r="E1453">
            <v>3</v>
          </cell>
          <cell r="F1453" t="str">
            <v>A4</v>
          </cell>
          <cell r="G1453">
            <v>20</v>
          </cell>
          <cell r="H1453">
            <v>52</v>
          </cell>
          <cell r="I1453">
            <v>600029</v>
          </cell>
          <cell r="J1453">
            <v>0</v>
          </cell>
          <cell r="K1453">
            <v>0</v>
          </cell>
          <cell r="L1453">
            <v>2494</v>
          </cell>
          <cell r="M1453">
            <v>0</v>
          </cell>
          <cell r="N1453">
            <v>0</v>
          </cell>
          <cell r="O1453">
            <v>6885127</v>
          </cell>
          <cell r="P1453">
            <v>1951968</v>
          </cell>
          <cell r="Q1453">
            <v>143398</v>
          </cell>
          <cell r="R1453">
            <v>52346</v>
          </cell>
          <cell r="S1453">
            <v>0</v>
          </cell>
          <cell r="T1453">
            <v>255169</v>
          </cell>
          <cell r="U1453">
            <v>2242779</v>
          </cell>
          <cell r="V1453">
            <v>0</v>
          </cell>
          <cell r="W1453">
            <v>-9392</v>
          </cell>
          <cell r="X1453">
            <v>0</v>
          </cell>
          <cell r="Y1453">
            <v>25431</v>
          </cell>
          <cell r="Z1453">
            <v>8971101</v>
          </cell>
          <cell r="AA1453">
            <v>9304047</v>
          </cell>
          <cell r="AB1453" t="str">
            <v>EMCA</v>
          </cell>
          <cell r="AC1453">
            <v>1101</v>
          </cell>
          <cell r="AD1453">
            <v>2</v>
          </cell>
          <cell r="AE1453">
            <v>600029</v>
          </cell>
        </row>
        <row r="1454">
          <cell r="A1454" t="str">
            <v>SML</v>
          </cell>
          <cell r="B1454">
            <v>8</v>
          </cell>
          <cell r="C1454" t="str">
            <v>DMNT</v>
          </cell>
          <cell r="D1454">
            <v>84</v>
          </cell>
          <cell r="E1454">
            <v>3</v>
          </cell>
          <cell r="F1454" t="str">
            <v xml:space="preserve">B </v>
          </cell>
          <cell r="G1454">
            <v>0</v>
          </cell>
          <cell r="H1454">
            <v>3414</v>
          </cell>
          <cell r="I1454">
            <v>1352603</v>
          </cell>
          <cell r="J1454">
            <v>0</v>
          </cell>
          <cell r="K1454">
            <v>0</v>
          </cell>
          <cell r="L1454">
            <v>0</v>
          </cell>
          <cell r="M1454">
            <v>0</v>
          </cell>
          <cell r="N1454">
            <v>0</v>
          </cell>
          <cell r="O1454">
            <v>28204472</v>
          </cell>
          <cell r="P1454">
            <v>0</v>
          </cell>
          <cell r="Q1454">
            <v>0</v>
          </cell>
          <cell r="R1454">
            <v>281414</v>
          </cell>
          <cell r="S1454">
            <v>0</v>
          </cell>
          <cell r="T1454">
            <v>1598446</v>
          </cell>
          <cell r="U1454">
            <v>7012967</v>
          </cell>
          <cell r="V1454">
            <v>0</v>
          </cell>
          <cell r="W1454">
            <v>0</v>
          </cell>
          <cell r="X1454">
            <v>0</v>
          </cell>
          <cell r="Y1454">
            <v>1511847</v>
          </cell>
          <cell r="Z1454">
            <v>28204472</v>
          </cell>
          <cell r="AA1454">
            <v>31596179</v>
          </cell>
          <cell r="AB1454" t="str">
            <v>EMCA</v>
          </cell>
          <cell r="AC1454">
            <v>1101</v>
          </cell>
          <cell r="AD1454">
            <v>2</v>
          </cell>
          <cell r="AE1454">
            <v>1330629</v>
          </cell>
        </row>
        <row r="1455">
          <cell r="A1455" t="str">
            <v>SML</v>
          </cell>
          <cell r="B1455">
            <v>8</v>
          </cell>
          <cell r="C1455" t="str">
            <v>DMNT</v>
          </cell>
          <cell r="D1455">
            <v>84</v>
          </cell>
          <cell r="E1455">
            <v>4</v>
          </cell>
          <cell r="F1455" t="str">
            <v xml:space="preserve">B </v>
          </cell>
          <cell r="G1455">
            <v>0</v>
          </cell>
          <cell r="H1455">
            <v>1</v>
          </cell>
          <cell r="I1455">
            <v>777</v>
          </cell>
          <cell r="J1455">
            <v>0</v>
          </cell>
          <cell r="K1455">
            <v>0</v>
          </cell>
          <cell r="L1455">
            <v>0</v>
          </cell>
          <cell r="M1455">
            <v>0</v>
          </cell>
          <cell r="N1455">
            <v>0</v>
          </cell>
          <cell r="O1455">
            <v>7605</v>
          </cell>
          <cell r="P1455">
            <v>0</v>
          </cell>
          <cell r="Q1455">
            <v>0</v>
          </cell>
          <cell r="R1455">
            <v>0</v>
          </cell>
          <cell r="S1455">
            <v>0</v>
          </cell>
          <cell r="T1455">
            <v>0</v>
          </cell>
          <cell r="U1455">
            <v>0</v>
          </cell>
          <cell r="V1455">
            <v>0</v>
          </cell>
          <cell r="W1455">
            <v>0</v>
          </cell>
          <cell r="X1455">
            <v>0</v>
          </cell>
          <cell r="Y1455">
            <v>0</v>
          </cell>
          <cell r="Z1455">
            <v>7605</v>
          </cell>
          <cell r="AA1455">
            <v>7605</v>
          </cell>
          <cell r="AB1455" t="str">
            <v>EMCA</v>
          </cell>
          <cell r="AC1455">
            <v>1101</v>
          </cell>
          <cell r="AD1455">
            <v>2</v>
          </cell>
          <cell r="AE1455">
            <v>777</v>
          </cell>
        </row>
        <row r="1456">
          <cell r="A1456" t="str">
            <v>SML</v>
          </cell>
          <cell r="B1456">
            <v>8</v>
          </cell>
          <cell r="C1456" t="str">
            <v>DMNT</v>
          </cell>
          <cell r="D1456">
            <v>84</v>
          </cell>
          <cell r="E1456">
            <v>5</v>
          </cell>
          <cell r="F1456" t="str">
            <v>A4</v>
          </cell>
          <cell r="G1456">
            <v>21</v>
          </cell>
          <cell r="H1456">
            <v>2</v>
          </cell>
          <cell r="I1456">
            <v>59051</v>
          </cell>
          <cell r="J1456">
            <v>2208</v>
          </cell>
          <cell r="K1456">
            <v>56843</v>
          </cell>
          <cell r="L1456">
            <v>510</v>
          </cell>
          <cell r="M1456">
            <v>510</v>
          </cell>
          <cell r="N1456">
            <v>0</v>
          </cell>
          <cell r="O1456">
            <v>502784</v>
          </cell>
          <cell r="P1456">
            <v>352240</v>
          </cell>
          <cell r="Q1456">
            <v>16328</v>
          </cell>
          <cell r="R1456">
            <v>10795</v>
          </cell>
          <cell r="S1456">
            <v>0</v>
          </cell>
          <cell r="T1456">
            <v>0</v>
          </cell>
          <cell r="U1456">
            <v>217838</v>
          </cell>
          <cell r="V1456">
            <v>0</v>
          </cell>
          <cell r="W1456">
            <v>0</v>
          </cell>
          <cell r="X1456">
            <v>0</v>
          </cell>
          <cell r="Y1456">
            <v>0</v>
          </cell>
          <cell r="Z1456">
            <v>871352</v>
          </cell>
          <cell r="AA1456">
            <v>882147</v>
          </cell>
          <cell r="AB1456" t="str">
            <v>EMCA</v>
          </cell>
          <cell r="AC1456">
            <v>1101</v>
          </cell>
          <cell r="AD1456">
            <v>2</v>
          </cell>
          <cell r="AE1456">
            <v>59051</v>
          </cell>
        </row>
        <row r="1457">
          <cell r="A1457" t="str">
            <v>SML</v>
          </cell>
          <cell r="B1457">
            <v>8</v>
          </cell>
          <cell r="C1457" t="str">
            <v>DMNT</v>
          </cell>
          <cell r="D1457">
            <v>84</v>
          </cell>
          <cell r="E1457">
            <v>5</v>
          </cell>
          <cell r="F1457" t="str">
            <v>A4</v>
          </cell>
          <cell r="G1457">
            <v>20</v>
          </cell>
          <cell r="H1457">
            <v>38</v>
          </cell>
          <cell r="I1457">
            <v>783459</v>
          </cell>
          <cell r="J1457">
            <v>0</v>
          </cell>
          <cell r="K1457">
            <v>0</v>
          </cell>
          <cell r="L1457">
            <v>4068</v>
          </cell>
          <cell r="M1457">
            <v>0</v>
          </cell>
          <cell r="N1457">
            <v>0</v>
          </cell>
          <cell r="O1457">
            <v>8357995</v>
          </cell>
          <cell r="P1457">
            <v>2878650</v>
          </cell>
          <cell r="Q1457">
            <v>175558</v>
          </cell>
          <cell r="R1457">
            <v>70011</v>
          </cell>
          <cell r="S1457">
            <v>0</v>
          </cell>
          <cell r="T1457">
            <v>21237</v>
          </cell>
          <cell r="U1457">
            <v>2164670</v>
          </cell>
          <cell r="V1457">
            <v>0</v>
          </cell>
          <cell r="W1457">
            <v>64374</v>
          </cell>
          <cell r="X1457">
            <v>0</v>
          </cell>
          <cell r="Y1457">
            <v>0</v>
          </cell>
          <cell r="Z1457">
            <v>11476577</v>
          </cell>
          <cell r="AA1457">
            <v>11567825</v>
          </cell>
          <cell r="AB1457" t="str">
            <v>EMCA</v>
          </cell>
          <cell r="AC1457">
            <v>1101</v>
          </cell>
          <cell r="AD1457">
            <v>2</v>
          </cell>
          <cell r="AE1457">
            <v>783459</v>
          </cell>
        </row>
        <row r="1458">
          <cell r="A1458" t="str">
            <v>SML</v>
          </cell>
          <cell r="B1458">
            <v>8</v>
          </cell>
          <cell r="C1458" t="str">
            <v>DMNT</v>
          </cell>
          <cell r="D1458">
            <v>84</v>
          </cell>
          <cell r="E1458">
            <v>5</v>
          </cell>
          <cell r="F1458" t="str">
            <v xml:space="preserve">B </v>
          </cell>
          <cell r="G1458">
            <v>0</v>
          </cell>
          <cell r="H1458">
            <v>165</v>
          </cell>
          <cell r="I1458">
            <v>175748</v>
          </cell>
          <cell r="J1458">
            <v>0</v>
          </cell>
          <cell r="K1458">
            <v>0</v>
          </cell>
          <cell r="L1458">
            <v>0</v>
          </cell>
          <cell r="M1458">
            <v>0</v>
          </cell>
          <cell r="N1458">
            <v>0</v>
          </cell>
          <cell r="O1458">
            <v>3410345</v>
          </cell>
          <cell r="P1458">
            <v>0</v>
          </cell>
          <cell r="Q1458">
            <v>0</v>
          </cell>
          <cell r="R1458">
            <v>23425</v>
          </cell>
          <cell r="S1458">
            <v>0</v>
          </cell>
          <cell r="T1458">
            <v>61347</v>
          </cell>
          <cell r="U1458">
            <v>666225</v>
          </cell>
          <cell r="V1458">
            <v>0</v>
          </cell>
          <cell r="W1458">
            <v>0</v>
          </cell>
          <cell r="X1458">
            <v>0</v>
          </cell>
          <cell r="Y1458">
            <v>0</v>
          </cell>
          <cell r="Z1458">
            <v>3410345</v>
          </cell>
          <cell r="AA1458">
            <v>3495117</v>
          </cell>
          <cell r="AB1458" t="str">
            <v>EMCA</v>
          </cell>
          <cell r="AC1458">
            <v>1101</v>
          </cell>
          <cell r="AD1458">
            <v>2</v>
          </cell>
          <cell r="AE1458">
            <v>175184</v>
          </cell>
        </row>
        <row r="1459">
          <cell r="A1459" t="str">
            <v>SML</v>
          </cell>
          <cell r="B1459">
            <v>8</v>
          </cell>
          <cell r="C1459" t="str">
            <v>DMNT</v>
          </cell>
          <cell r="D1459">
            <v>84</v>
          </cell>
          <cell r="E1459">
            <v>7</v>
          </cell>
          <cell r="F1459" t="str">
            <v>A4</v>
          </cell>
          <cell r="G1459">
            <v>20</v>
          </cell>
          <cell r="H1459">
            <v>19</v>
          </cell>
          <cell r="I1459">
            <v>526007</v>
          </cell>
          <cell r="J1459">
            <v>0</v>
          </cell>
          <cell r="K1459">
            <v>0</v>
          </cell>
          <cell r="L1459">
            <v>1166</v>
          </cell>
          <cell r="M1459">
            <v>0</v>
          </cell>
          <cell r="N1459">
            <v>0</v>
          </cell>
          <cell r="O1459">
            <v>5130317</v>
          </cell>
          <cell r="P1459">
            <v>774224</v>
          </cell>
          <cell r="Q1459">
            <v>317383</v>
          </cell>
          <cell r="R1459">
            <v>0</v>
          </cell>
          <cell r="S1459">
            <v>0</v>
          </cell>
          <cell r="T1459">
            <v>0</v>
          </cell>
          <cell r="U1459">
            <v>1565110</v>
          </cell>
          <cell r="V1459">
            <v>0</v>
          </cell>
          <cell r="W1459">
            <v>38512</v>
          </cell>
          <cell r="X1459">
            <v>0</v>
          </cell>
          <cell r="Y1459">
            <v>0</v>
          </cell>
          <cell r="Z1459">
            <v>6260436</v>
          </cell>
          <cell r="AA1459">
            <v>6260436</v>
          </cell>
          <cell r="AB1459" t="str">
            <v>EMCA</v>
          </cell>
          <cell r="AC1459">
            <v>1101</v>
          </cell>
          <cell r="AD1459">
            <v>2</v>
          </cell>
          <cell r="AE1459">
            <v>526007</v>
          </cell>
        </row>
        <row r="1460">
          <cell r="A1460" t="str">
            <v>SML</v>
          </cell>
          <cell r="B1460">
            <v>8</v>
          </cell>
          <cell r="C1460" t="str">
            <v>DMNT</v>
          </cell>
          <cell r="D1460">
            <v>84</v>
          </cell>
          <cell r="E1460">
            <v>7</v>
          </cell>
          <cell r="F1460" t="str">
            <v xml:space="preserve">B </v>
          </cell>
          <cell r="G1460">
            <v>0</v>
          </cell>
          <cell r="H1460">
            <v>15</v>
          </cell>
          <cell r="I1460">
            <v>84566</v>
          </cell>
          <cell r="J1460">
            <v>0</v>
          </cell>
          <cell r="K1460">
            <v>0</v>
          </cell>
          <cell r="L1460">
            <v>0</v>
          </cell>
          <cell r="M1460">
            <v>0</v>
          </cell>
          <cell r="N1460">
            <v>0</v>
          </cell>
          <cell r="O1460">
            <v>1496366</v>
          </cell>
          <cell r="P1460">
            <v>0</v>
          </cell>
          <cell r="Q1460">
            <v>0</v>
          </cell>
          <cell r="R1460">
            <v>0</v>
          </cell>
          <cell r="S1460">
            <v>0</v>
          </cell>
          <cell r="T1460">
            <v>0</v>
          </cell>
          <cell r="U1460">
            <v>374091</v>
          </cell>
          <cell r="V1460">
            <v>0</v>
          </cell>
          <cell r="W1460">
            <v>0</v>
          </cell>
          <cell r="X1460">
            <v>0</v>
          </cell>
          <cell r="Y1460">
            <v>0</v>
          </cell>
          <cell r="Z1460">
            <v>1496366</v>
          </cell>
          <cell r="AA1460">
            <v>1496366</v>
          </cell>
          <cell r="AB1460" t="str">
            <v>EMCA</v>
          </cell>
          <cell r="AC1460">
            <v>1101</v>
          </cell>
          <cell r="AD1460">
            <v>2</v>
          </cell>
          <cell r="AE1460">
            <v>84431</v>
          </cell>
        </row>
        <row r="1461">
          <cell r="A1461" t="str">
            <v>SML</v>
          </cell>
          <cell r="B1461">
            <v>8</v>
          </cell>
          <cell r="C1461" t="str">
            <v>DMNT</v>
          </cell>
          <cell r="D1461">
            <v>84</v>
          </cell>
          <cell r="E1461">
            <v>8</v>
          </cell>
          <cell r="F1461" t="str">
            <v xml:space="preserve">B </v>
          </cell>
          <cell r="G1461">
            <v>0</v>
          </cell>
          <cell r="H1461">
            <v>1</v>
          </cell>
          <cell r="I1461">
            <v>5555</v>
          </cell>
          <cell r="J1461">
            <v>0</v>
          </cell>
          <cell r="K1461">
            <v>0</v>
          </cell>
          <cell r="L1461">
            <v>0</v>
          </cell>
          <cell r="M1461">
            <v>0</v>
          </cell>
          <cell r="N1461">
            <v>0</v>
          </cell>
          <cell r="O1461">
            <v>115648</v>
          </cell>
          <cell r="P1461">
            <v>0</v>
          </cell>
          <cell r="Q1461">
            <v>0</v>
          </cell>
          <cell r="R1461">
            <v>0</v>
          </cell>
          <cell r="S1461">
            <v>0</v>
          </cell>
          <cell r="T1461">
            <v>0</v>
          </cell>
          <cell r="U1461">
            <v>28912</v>
          </cell>
          <cell r="V1461">
            <v>0</v>
          </cell>
          <cell r="W1461">
            <v>0</v>
          </cell>
          <cell r="X1461">
            <v>0</v>
          </cell>
          <cell r="Y1461">
            <v>0</v>
          </cell>
          <cell r="Z1461">
            <v>115648</v>
          </cell>
          <cell r="AA1461">
            <v>115648</v>
          </cell>
          <cell r="AB1461" t="str">
            <v>EMCA</v>
          </cell>
          <cell r="AC1461">
            <v>1101</v>
          </cell>
          <cell r="AD1461">
            <v>2</v>
          </cell>
          <cell r="AE1461">
            <v>5555</v>
          </cell>
        </row>
        <row r="1462">
          <cell r="A1462" t="str">
            <v>SML</v>
          </cell>
          <cell r="B1462">
            <v>8</v>
          </cell>
          <cell r="C1462" t="str">
            <v>DMNT</v>
          </cell>
          <cell r="D1462">
            <v>85</v>
          </cell>
          <cell r="E1462">
            <v>1</v>
          </cell>
          <cell r="F1462" t="str">
            <v xml:space="preserve">B </v>
          </cell>
          <cell r="G1462">
            <v>1</v>
          </cell>
          <cell r="H1462">
            <v>4191</v>
          </cell>
          <cell r="I1462">
            <v>106025</v>
          </cell>
          <cell r="J1462">
            <v>0</v>
          </cell>
          <cell r="K1462">
            <v>0</v>
          </cell>
          <cell r="L1462">
            <v>0</v>
          </cell>
          <cell r="M1462">
            <v>0</v>
          </cell>
          <cell r="N1462">
            <v>0</v>
          </cell>
          <cell r="O1462">
            <v>1718093</v>
          </cell>
          <cell r="P1462">
            <v>0</v>
          </cell>
          <cell r="Q1462">
            <v>0</v>
          </cell>
          <cell r="R1462">
            <v>45128</v>
          </cell>
          <cell r="S1462">
            <v>0</v>
          </cell>
          <cell r="T1462">
            <v>1105172</v>
          </cell>
          <cell r="U1462">
            <v>0</v>
          </cell>
          <cell r="V1462">
            <v>0</v>
          </cell>
          <cell r="W1462">
            <v>0</v>
          </cell>
          <cell r="X1462">
            <v>0</v>
          </cell>
          <cell r="Y1462">
            <v>0</v>
          </cell>
          <cell r="Z1462">
            <v>1718093</v>
          </cell>
          <cell r="AA1462">
            <v>2868393</v>
          </cell>
          <cell r="AB1462" t="str">
            <v>EMAF</v>
          </cell>
          <cell r="AC1462">
            <v>1101</v>
          </cell>
          <cell r="AD1462">
            <v>2</v>
          </cell>
          <cell r="AE1462">
            <v>62296</v>
          </cell>
        </row>
        <row r="1463">
          <cell r="A1463" t="str">
            <v>SML</v>
          </cell>
          <cell r="B1463">
            <v>8</v>
          </cell>
          <cell r="C1463" t="str">
            <v>DMNT</v>
          </cell>
          <cell r="D1463">
            <v>85</v>
          </cell>
          <cell r="E1463">
            <v>1</v>
          </cell>
          <cell r="F1463" t="str">
            <v xml:space="preserve">B </v>
          </cell>
          <cell r="G1463">
            <v>2</v>
          </cell>
          <cell r="H1463">
            <v>2013</v>
          </cell>
          <cell r="I1463">
            <v>82674</v>
          </cell>
          <cell r="J1463">
            <v>0</v>
          </cell>
          <cell r="K1463">
            <v>0</v>
          </cell>
          <cell r="L1463">
            <v>0</v>
          </cell>
          <cell r="M1463">
            <v>0</v>
          </cell>
          <cell r="N1463">
            <v>0</v>
          </cell>
          <cell r="O1463">
            <v>1603284</v>
          </cell>
          <cell r="P1463">
            <v>0</v>
          </cell>
          <cell r="Q1463">
            <v>0</v>
          </cell>
          <cell r="R1463">
            <v>19916</v>
          </cell>
          <cell r="S1463">
            <v>0</v>
          </cell>
          <cell r="T1463">
            <v>230085</v>
          </cell>
          <cell r="U1463">
            <v>272498</v>
          </cell>
          <cell r="V1463">
            <v>0</v>
          </cell>
          <cell r="W1463">
            <v>0</v>
          </cell>
          <cell r="X1463">
            <v>0</v>
          </cell>
          <cell r="Y1463">
            <v>0</v>
          </cell>
          <cell r="Z1463">
            <v>1603284</v>
          </cell>
          <cell r="AA1463">
            <v>1853285</v>
          </cell>
          <cell r="AB1463" t="str">
            <v>EMAF</v>
          </cell>
          <cell r="AC1463">
            <v>1101</v>
          </cell>
          <cell r="AD1463">
            <v>2</v>
          </cell>
          <cell r="AE1463">
            <v>82674</v>
          </cell>
        </row>
        <row r="1464">
          <cell r="A1464" t="str">
            <v>SML</v>
          </cell>
          <cell r="B1464">
            <v>8</v>
          </cell>
          <cell r="C1464" t="str">
            <v>DMNT</v>
          </cell>
          <cell r="D1464">
            <v>85</v>
          </cell>
          <cell r="E1464">
            <v>1</v>
          </cell>
          <cell r="F1464" t="str">
            <v xml:space="preserve">B </v>
          </cell>
          <cell r="G1464">
            <v>3</v>
          </cell>
          <cell r="H1464">
            <v>8734</v>
          </cell>
          <cell r="I1464">
            <v>674407</v>
          </cell>
          <cell r="J1464">
            <v>0</v>
          </cell>
          <cell r="K1464">
            <v>0</v>
          </cell>
          <cell r="L1464">
            <v>0</v>
          </cell>
          <cell r="M1464">
            <v>0</v>
          </cell>
          <cell r="N1464">
            <v>0</v>
          </cell>
          <cell r="O1464">
            <v>13074820</v>
          </cell>
          <cell r="P1464">
            <v>0</v>
          </cell>
          <cell r="Q1464">
            <v>0</v>
          </cell>
          <cell r="R1464">
            <v>145818</v>
          </cell>
          <cell r="S1464">
            <v>0</v>
          </cell>
          <cell r="T1464">
            <v>817402</v>
          </cell>
          <cell r="U1464">
            <v>2222909</v>
          </cell>
          <cell r="V1464">
            <v>0</v>
          </cell>
          <cell r="W1464">
            <v>0</v>
          </cell>
          <cell r="X1464">
            <v>0</v>
          </cell>
          <cell r="Y1464">
            <v>1356383</v>
          </cell>
          <cell r="Z1464">
            <v>13074820</v>
          </cell>
          <cell r="AA1464">
            <v>15394423</v>
          </cell>
          <cell r="AB1464" t="str">
            <v>EMAF</v>
          </cell>
          <cell r="AC1464">
            <v>1101</v>
          </cell>
          <cell r="AD1464">
            <v>2</v>
          </cell>
          <cell r="AE1464">
            <v>673557</v>
          </cell>
        </row>
        <row r="1465">
          <cell r="A1465" t="str">
            <v>SML</v>
          </cell>
          <cell r="B1465">
            <v>8</v>
          </cell>
          <cell r="C1465" t="str">
            <v>DMNT</v>
          </cell>
          <cell r="D1465">
            <v>85</v>
          </cell>
          <cell r="E1465">
            <v>1</v>
          </cell>
          <cell r="F1465" t="str">
            <v xml:space="preserve">B </v>
          </cell>
          <cell r="G1465">
            <v>4</v>
          </cell>
          <cell r="H1465">
            <v>6320</v>
          </cell>
          <cell r="I1465">
            <v>777507</v>
          </cell>
          <cell r="J1465">
            <v>0</v>
          </cell>
          <cell r="K1465">
            <v>0</v>
          </cell>
          <cell r="L1465">
            <v>0</v>
          </cell>
          <cell r="M1465">
            <v>0</v>
          </cell>
          <cell r="N1465">
            <v>0</v>
          </cell>
          <cell r="O1465">
            <v>15077341</v>
          </cell>
          <cell r="P1465">
            <v>0</v>
          </cell>
          <cell r="Q1465">
            <v>0</v>
          </cell>
          <cell r="R1465">
            <v>172135</v>
          </cell>
          <cell r="S1465">
            <v>0</v>
          </cell>
          <cell r="T1465">
            <v>592832</v>
          </cell>
          <cell r="U1465">
            <v>2563161</v>
          </cell>
          <cell r="V1465">
            <v>0</v>
          </cell>
          <cell r="W1465">
            <v>0</v>
          </cell>
          <cell r="X1465">
            <v>0</v>
          </cell>
          <cell r="Y1465">
            <v>1486401</v>
          </cell>
          <cell r="Z1465">
            <v>15077341</v>
          </cell>
          <cell r="AA1465">
            <v>17328709</v>
          </cell>
          <cell r="AB1465" t="str">
            <v>EMAF</v>
          </cell>
          <cell r="AC1465">
            <v>1101</v>
          </cell>
          <cell r="AD1465">
            <v>2</v>
          </cell>
          <cell r="AE1465">
            <v>777507</v>
          </cell>
        </row>
        <row r="1466">
          <cell r="A1466" t="str">
            <v>SML</v>
          </cell>
          <cell r="B1466">
            <v>8</v>
          </cell>
          <cell r="C1466" t="str">
            <v>DMNT</v>
          </cell>
          <cell r="D1466">
            <v>85</v>
          </cell>
          <cell r="E1466">
            <v>1</v>
          </cell>
          <cell r="F1466" t="str">
            <v xml:space="preserve">B </v>
          </cell>
          <cell r="G1466">
            <v>5</v>
          </cell>
          <cell r="H1466">
            <v>3285</v>
          </cell>
          <cell r="I1466">
            <v>565436</v>
          </cell>
          <cell r="J1466">
            <v>0</v>
          </cell>
          <cell r="K1466">
            <v>0</v>
          </cell>
          <cell r="L1466">
            <v>0</v>
          </cell>
          <cell r="M1466">
            <v>0</v>
          </cell>
          <cell r="N1466">
            <v>0</v>
          </cell>
          <cell r="O1466">
            <v>10963402</v>
          </cell>
          <cell r="P1466">
            <v>0</v>
          </cell>
          <cell r="Q1466">
            <v>0</v>
          </cell>
          <cell r="R1466">
            <v>125057</v>
          </cell>
          <cell r="S1466">
            <v>0</v>
          </cell>
          <cell r="T1466">
            <v>379142</v>
          </cell>
          <cell r="U1466">
            <v>1863841</v>
          </cell>
          <cell r="V1466">
            <v>0</v>
          </cell>
          <cell r="W1466">
            <v>0</v>
          </cell>
          <cell r="X1466">
            <v>0</v>
          </cell>
          <cell r="Y1466">
            <v>754726</v>
          </cell>
          <cell r="Z1466">
            <v>10963402</v>
          </cell>
          <cell r="AA1466">
            <v>12222327</v>
          </cell>
          <cell r="AB1466" t="str">
            <v>EMAF</v>
          </cell>
          <cell r="AC1466">
            <v>1101</v>
          </cell>
          <cell r="AD1466">
            <v>2</v>
          </cell>
          <cell r="AE1466">
            <v>565436</v>
          </cell>
        </row>
        <row r="1467">
          <cell r="A1467" t="str">
            <v>SML</v>
          </cell>
          <cell r="B1467">
            <v>8</v>
          </cell>
          <cell r="C1467" t="str">
            <v>DMNT</v>
          </cell>
          <cell r="D1467">
            <v>85</v>
          </cell>
          <cell r="E1467">
            <v>1</v>
          </cell>
          <cell r="F1467" t="str">
            <v xml:space="preserve">B </v>
          </cell>
          <cell r="G1467">
            <v>6</v>
          </cell>
          <cell r="H1467">
            <v>2295</v>
          </cell>
          <cell r="I1467">
            <v>547428</v>
          </cell>
          <cell r="J1467">
            <v>0</v>
          </cell>
          <cell r="K1467">
            <v>0</v>
          </cell>
          <cell r="L1467">
            <v>0</v>
          </cell>
          <cell r="M1467">
            <v>0</v>
          </cell>
          <cell r="N1467">
            <v>0</v>
          </cell>
          <cell r="O1467">
            <v>10612777</v>
          </cell>
          <cell r="P1467">
            <v>0</v>
          </cell>
          <cell r="Q1467">
            <v>0</v>
          </cell>
          <cell r="R1467">
            <v>119779</v>
          </cell>
          <cell r="S1467">
            <v>0</v>
          </cell>
          <cell r="T1467">
            <v>322004</v>
          </cell>
          <cell r="U1467">
            <v>1804758</v>
          </cell>
          <cell r="V1467">
            <v>0</v>
          </cell>
          <cell r="W1467">
            <v>0</v>
          </cell>
          <cell r="X1467">
            <v>0</v>
          </cell>
          <cell r="Y1467">
            <v>529137</v>
          </cell>
          <cell r="Z1467">
            <v>10612777</v>
          </cell>
          <cell r="AA1467">
            <v>11583697</v>
          </cell>
          <cell r="AB1467" t="str">
            <v>EMAF</v>
          </cell>
          <cell r="AC1467">
            <v>1101</v>
          </cell>
          <cell r="AD1467">
            <v>2</v>
          </cell>
          <cell r="AE1467">
            <v>547428</v>
          </cell>
        </row>
        <row r="1468">
          <cell r="A1468" t="str">
            <v>SML</v>
          </cell>
          <cell r="B1468">
            <v>8</v>
          </cell>
          <cell r="C1468" t="str">
            <v>DMNT</v>
          </cell>
          <cell r="D1468">
            <v>85</v>
          </cell>
          <cell r="E1468">
            <v>1</v>
          </cell>
          <cell r="F1468" t="str">
            <v xml:space="preserve">B </v>
          </cell>
          <cell r="G1468">
            <v>7</v>
          </cell>
          <cell r="H1468">
            <v>762</v>
          </cell>
          <cell r="I1468">
            <v>261955</v>
          </cell>
          <cell r="J1468">
            <v>0</v>
          </cell>
          <cell r="K1468">
            <v>0</v>
          </cell>
          <cell r="L1468">
            <v>0</v>
          </cell>
          <cell r="M1468">
            <v>0</v>
          </cell>
          <cell r="N1468">
            <v>0</v>
          </cell>
          <cell r="O1468">
            <v>5267655</v>
          </cell>
          <cell r="P1468">
            <v>0</v>
          </cell>
          <cell r="Q1468">
            <v>0</v>
          </cell>
          <cell r="R1468">
            <v>57465</v>
          </cell>
          <cell r="S1468">
            <v>0</v>
          </cell>
          <cell r="T1468">
            <v>117032</v>
          </cell>
          <cell r="U1468">
            <v>1053871</v>
          </cell>
          <cell r="V1468">
            <v>0</v>
          </cell>
          <cell r="W1468">
            <v>0</v>
          </cell>
          <cell r="X1468">
            <v>0</v>
          </cell>
          <cell r="Y1468">
            <v>179487</v>
          </cell>
          <cell r="Z1468">
            <v>5267655</v>
          </cell>
          <cell r="AA1468">
            <v>5621639</v>
          </cell>
          <cell r="AB1468" t="str">
            <v>EMAF</v>
          </cell>
          <cell r="AC1468">
            <v>1101</v>
          </cell>
          <cell r="AD1468">
            <v>2</v>
          </cell>
          <cell r="AE1468">
            <v>261955</v>
          </cell>
        </row>
        <row r="1469">
          <cell r="A1469" t="str">
            <v>SML</v>
          </cell>
          <cell r="B1469">
            <v>8</v>
          </cell>
          <cell r="C1469" t="str">
            <v>DMNT</v>
          </cell>
          <cell r="D1469">
            <v>85</v>
          </cell>
          <cell r="E1469">
            <v>1</v>
          </cell>
          <cell r="F1469" t="str">
            <v xml:space="preserve">B </v>
          </cell>
          <cell r="G1469">
            <v>8</v>
          </cell>
          <cell r="H1469">
            <v>273</v>
          </cell>
          <cell r="I1469">
            <v>119301</v>
          </cell>
          <cell r="J1469">
            <v>0</v>
          </cell>
          <cell r="K1469">
            <v>0</v>
          </cell>
          <cell r="L1469">
            <v>0</v>
          </cell>
          <cell r="M1469">
            <v>0</v>
          </cell>
          <cell r="N1469">
            <v>0</v>
          </cell>
          <cell r="O1469">
            <v>2400524</v>
          </cell>
          <cell r="P1469">
            <v>0</v>
          </cell>
          <cell r="Q1469">
            <v>0</v>
          </cell>
          <cell r="R1469">
            <v>22820</v>
          </cell>
          <cell r="S1469">
            <v>0</v>
          </cell>
          <cell r="T1469">
            <v>81057</v>
          </cell>
          <cell r="U1469">
            <v>480205</v>
          </cell>
          <cell r="V1469">
            <v>0</v>
          </cell>
          <cell r="W1469">
            <v>0</v>
          </cell>
          <cell r="X1469">
            <v>0</v>
          </cell>
          <cell r="Y1469">
            <v>63455</v>
          </cell>
          <cell r="Z1469">
            <v>2400524</v>
          </cell>
          <cell r="AA1469">
            <v>2567856</v>
          </cell>
          <cell r="AB1469" t="str">
            <v>EMAF</v>
          </cell>
          <cell r="AC1469">
            <v>1101</v>
          </cell>
          <cell r="AD1469">
            <v>2</v>
          </cell>
          <cell r="AE1469">
            <v>119301</v>
          </cell>
        </row>
        <row r="1470">
          <cell r="A1470" t="str">
            <v>SML</v>
          </cell>
          <cell r="B1470">
            <v>8</v>
          </cell>
          <cell r="C1470" t="str">
            <v>DMNT</v>
          </cell>
          <cell r="D1470">
            <v>85</v>
          </cell>
          <cell r="E1470">
            <v>1</v>
          </cell>
          <cell r="F1470" t="str">
            <v xml:space="preserve">B </v>
          </cell>
          <cell r="G1470">
            <v>9</v>
          </cell>
          <cell r="H1470">
            <v>200</v>
          </cell>
          <cell r="I1470">
            <v>118901</v>
          </cell>
          <cell r="J1470">
            <v>0</v>
          </cell>
          <cell r="K1470">
            <v>0</v>
          </cell>
          <cell r="L1470">
            <v>0</v>
          </cell>
          <cell r="M1470">
            <v>0</v>
          </cell>
          <cell r="N1470">
            <v>0</v>
          </cell>
          <cell r="O1470">
            <v>2550272</v>
          </cell>
          <cell r="P1470">
            <v>0</v>
          </cell>
          <cell r="Q1470">
            <v>0</v>
          </cell>
          <cell r="R1470">
            <v>24678</v>
          </cell>
          <cell r="S1470">
            <v>0</v>
          </cell>
          <cell r="T1470">
            <v>70570</v>
          </cell>
          <cell r="U1470">
            <v>637681</v>
          </cell>
          <cell r="V1470">
            <v>0</v>
          </cell>
          <cell r="W1470">
            <v>0</v>
          </cell>
          <cell r="X1470">
            <v>0</v>
          </cell>
          <cell r="Y1470">
            <v>46102</v>
          </cell>
          <cell r="Z1470">
            <v>2550272</v>
          </cell>
          <cell r="AA1470">
            <v>2691622</v>
          </cell>
          <cell r="AB1470" t="str">
            <v>EMAF</v>
          </cell>
          <cell r="AC1470">
            <v>1101</v>
          </cell>
          <cell r="AD1470">
            <v>2</v>
          </cell>
          <cell r="AE1470">
            <v>118901</v>
          </cell>
        </row>
        <row r="1471">
          <cell r="A1471" t="str">
            <v>SML</v>
          </cell>
          <cell r="B1471">
            <v>8</v>
          </cell>
          <cell r="C1471" t="str">
            <v>DMNT</v>
          </cell>
          <cell r="D1471">
            <v>85</v>
          </cell>
          <cell r="E1471">
            <v>1</v>
          </cell>
          <cell r="F1471" t="str">
            <v xml:space="preserve">B </v>
          </cell>
          <cell r="G1471">
            <v>10</v>
          </cell>
          <cell r="H1471">
            <v>26</v>
          </cell>
          <cell r="I1471">
            <v>-5903</v>
          </cell>
          <cell r="J1471">
            <v>0</v>
          </cell>
          <cell r="K1471">
            <v>0</v>
          </cell>
          <cell r="L1471">
            <v>0</v>
          </cell>
          <cell r="M1471">
            <v>0</v>
          </cell>
          <cell r="N1471">
            <v>0</v>
          </cell>
          <cell r="O1471">
            <v>-132323</v>
          </cell>
          <cell r="P1471">
            <v>0</v>
          </cell>
          <cell r="Q1471">
            <v>0</v>
          </cell>
          <cell r="R1471">
            <v>6004</v>
          </cell>
          <cell r="S1471">
            <v>0</v>
          </cell>
          <cell r="T1471">
            <v>-1284</v>
          </cell>
          <cell r="U1471">
            <v>-33083</v>
          </cell>
          <cell r="V1471">
            <v>0</v>
          </cell>
          <cell r="W1471">
            <v>0</v>
          </cell>
          <cell r="X1471">
            <v>0</v>
          </cell>
          <cell r="Y1471">
            <v>2072</v>
          </cell>
          <cell r="Z1471">
            <v>-132323</v>
          </cell>
          <cell r="AA1471">
            <v>-125531</v>
          </cell>
          <cell r="AB1471" t="str">
            <v>EMAF</v>
          </cell>
          <cell r="AC1471">
            <v>1101</v>
          </cell>
          <cell r="AD1471">
            <v>2</v>
          </cell>
          <cell r="AE1471">
            <v>-5903</v>
          </cell>
        </row>
        <row r="1472">
          <cell r="A1472" t="str">
            <v>SML</v>
          </cell>
          <cell r="B1472">
            <v>8</v>
          </cell>
          <cell r="C1472" t="str">
            <v>DMNT</v>
          </cell>
          <cell r="D1472">
            <v>85</v>
          </cell>
          <cell r="E1472">
            <v>1</v>
          </cell>
          <cell r="F1472" t="str">
            <v xml:space="preserve">B </v>
          </cell>
          <cell r="G1472">
            <v>11</v>
          </cell>
          <cell r="H1472">
            <v>3940</v>
          </cell>
          <cell r="I1472">
            <v>100409</v>
          </cell>
          <cell r="J1472">
            <v>0</v>
          </cell>
          <cell r="K1472">
            <v>0</v>
          </cell>
          <cell r="L1472">
            <v>0</v>
          </cell>
          <cell r="M1472">
            <v>0</v>
          </cell>
          <cell r="N1472">
            <v>0</v>
          </cell>
          <cell r="O1472">
            <v>566663</v>
          </cell>
          <cell r="P1472">
            <v>0</v>
          </cell>
          <cell r="Q1472">
            <v>0</v>
          </cell>
          <cell r="R1472">
            <v>16099</v>
          </cell>
          <cell r="S1472">
            <v>0</v>
          </cell>
          <cell r="T1472">
            <v>245092</v>
          </cell>
          <cell r="U1472">
            <v>0</v>
          </cell>
          <cell r="V1472">
            <v>0</v>
          </cell>
          <cell r="W1472">
            <v>0</v>
          </cell>
          <cell r="X1472">
            <v>0</v>
          </cell>
          <cell r="Y1472">
            <v>0</v>
          </cell>
          <cell r="Z1472">
            <v>566663</v>
          </cell>
          <cell r="AA1472">
            <v>827854</v>
          </cell>
          <cell r="AB1472" t="str">
            <v>EMAF</v>
          </cell>
          <cell r="AC1472">
            <v>1101</v>
          </cell>
          <cell r="AD1472">
            <v>2</v>
          </cell>
          <cell r="AE1472">
            <v>60074</v>
          </cell>
        </row>
        <row r="1473">
          <cell r="A1473" t="str">
            <v>SML</v>
          </cell>
          <cell r="B1473">
            <v>8</v>
          </cell>
          <cell r="C1473" t="str">
            <v>DMNT</v>
          </cell>
          <cell r="D1473">
            <v>85</v>
          </cell>
          <cell r="E1473">
            <v>1</v>
          </cell>
          <cell r="F1473" t="str">
            <v xml:space="preserve">B </v>
          </cell>
          <cell r="G1473">
            <v>12</v>
          </cell>
          <cell r="H1473">
            <v>7550</v>
          </cell>
          <cell r="I1473">
            <v>491764</v>
          </cell>
          <cell r="J1473">
            <v>0</v>
          </cell>
          <cell r="K1473">
            <v>0</v>
          </cell>
          <cell r="L1473">
            <v>0</v>
          </cell>
          <cell r="M1473">
            <v>0</v>
          </cell>
          <cell r="N1473">
            <v>0</v>
          </cell>
          <cell r="O1473">
            <v>4660286</v>
          </cell>
          <cell r="P1473">
            <v>0</v>
          </cell>
          <cell r="Q1473">
            <v>0</v>
          </cell>
          <cell r="R1473">
            <v>61475</v>
          </cell>
          <cell r="S1473">
            <v>0</v>
          </cell>
          <cell r="T1473">
            <v>220569</v>
          </cell>
          <cell r="U1473">
            <v>792479</v>
          </cell>
          <cell r="V1473">
            <v>0</v>
          </cell>
          <cell r="W1473">
            <v>0</v>
          </cell>
          <cell r="X1473">
            <v>0</v>
          </cell>
          <cell r="Y1473">
            <v>744315</v>
          </cell>
          <cell r="Z1473">
            <v>4660286</v>
          </cell>
          <cell r="AA1473">
            <v>5686645</v>
          </cell>
          <cell r="AB1473" t="str">
            <v>EMAF</v>
          </cell>
          <cell r="AC1473">
            <v>1101</v>
          </cell>
          <cell r="AD1473">
            <v>2</v>
          </cell>
          <cell r="AE1473">
            <v>491764</v>
          </cell>
        </row>
        <row r="1474">
          <cell r="A1474" t="str">
            <v>SML</v>
          </cell>
          <cell r="B1474">
            <v>8</v>
          </cell>
          <cell r="C1474" t="str">
            <v>DMNT</v>
          </cell>
          <cell r="D1474">
            <v>85</v>
          </cell>
          <cell r="E1474">
            <v>1</v>
          </cell>
          <cell r="F1474" t="str">
            <v xml:space="preserve">B </v>
          </cell>
          <cell r="G1474">
            <v>13</v>
          </cell>
          <cell r="H1474">
            <v>1327</v>
          </cell>
          <cell r="I1474">
            <v>153417</v>
          </cell>
          <cell r="J1474">
            <v>0</v>
          </cell>
          <cell r="K1474">
            <v>0</v>
          </cell>
          <cell r="L1474">
            <v>0</v>
          </cell>
          <cell r="M1474">
            <v>0</v>
          </cell>
          <cell r="N1474">
            <v>0</v>
          </cell>
          <cell r="O1474">
            <v>1917199</v>
          </cell>
          <cell r="P1474">
            <v>0</v>
          </cell>
          <cell r="Q1474">
            <v>0</v>
          </cell>
          <cell r="R1474">
            <v>19816</v>
          </cell>
          <cell r="S1474">
            <v>0</v>
          </cell>
          <cell r="T1474">
            <v>45389</v>
          </cell>
          <cell r="U1474">
            <v>325956</v>
          </cell>
          <cell r="V1474">
            <v>0</v>
          </cell>
          <cell r="W1474">
            <v>0</v>
          </cell>
          <cell r="X1474">
            <v>0</v>
          </cell>
          <cell r="Y1474">
            <v>315721</v>
          </cell>
          <cell r="Z1474">
            <v>1917199</v>
          </cell>
          <cell r="AA1474">
            <v>2298125</v>
          </cell>
          <cell r="AB1474" t="str">
            <v>EMAF</v>
          </cell>
          <cell r="AC1474">
            <v>1101</v>
          </cell>
          <cell r="AD1474">
            <v>2</v>
          </cell>
          <cell r="AE1474">
            <v>153417</v>
          </cell>
        </row>
        <row r="1475">
          <cell r="A1475" t="str">
            <v>SML</v>
          </cell>
          <cell r="B1475">
            <v>8</v>
          </cell>
          <cell r="C1475" t="str">
            <v>DMNT</v>
          </cell>
          <cell r="D1475">
            <v>85</v>
          </cell>
          <cell r="E1475">
            <v>1</v>
          </cell>
          <cell r="F1475" t="str">
            <v xml:space="preserve">B </v>
          </cell>
          <cell r="G1475">
            <v>14</v>
          </cell>
          <cell r="H1475">
            <v>166</v>
          </cell>
          <cell r="I1475">
            <v>24734</v>
          </cell>
          <cell r="J1475">
            <v>0</v>
          </cell>
          <cell r="K1475">
            <v>0</v>
          </cell>
          <cell r="L1475">
            <v>0</v>
          </cell>
          <cell r="M1475">
            <v>0</v>
          </cell>
          <cell r="N1475">
            <v>0</v>
          </cell>
          <cell r="O1475">
            <v>313816</v>
          </cell>
          <cell r="P1475">
            <v>0</v>
          </cell>
          <cell r="Q1475">
            <v>0</v>
          </cell>
          <cell r="R1475">
            <v>3232</v>
          </cell>
          <cell r="S1475">
            <v>0</v>
          </cell>
          <cell r="T1475">
            <v>13663</v>
          </cell>
          <cell r="U1475">
            <v>53360</v>
          </cell>
          <cell r="V1475">
            <v>0</v>
          </cell>
          <cell r="W1475">
            <v>0</v>
          </cell>
          <cell r="X1475">
            <v>0</v>
          </cell>
          <cell r="Y1475">
            <v>40404</v>
          </cell>
          <cell r="Z1475">
            <v>313816</v>
          </cell>
          <cell r="AA1475">
            <v>371115</v>
          </cell>
          <cell r="AB1475" t="str">
            <v>EMAF</v>
          </cell>
          <cell r="AC1475">
            <v>1101</v>
          </cell>
          <cell r="AD1475">
            <v>2</v>
          </cell>
          <cell r="AE1475">
            <v>24734</v>
          </cell>
        </row>
        <row r="1476">
          <cell r="A1476" t="str">
            <v>SML</v>
          </cell>
          <cell r="B1476">
            <v>8</v>
          </cell>
          <cell r="C1476" t="str">
            <v>DMNT</v>
          </cell>
          <cell r="D1476">
            <v>85</v>
          </cell>
          <cell r="E1476">
            <v>1</v>
          </cell>
          <cell r="F1476" t="str">
            <v xml:space="preserve">B </v>
          </cell>
          <cell r="G1476">
            <v>15</v>
          </cell>
          <cell r="H1476">
            <v>219</v>
          </cell>
          <cell r="I1476">
            <v>28403</v>
          </cell>
          <cell r="J1476">
            <v>0</v>
          </cell>
          <cell r="K1476">
            <v>0</v>
          </cell>
          <cell r="L1476">
            <v>0</v>
          </cell>
          <cell r="M1476">
            <v>0</v>
          </cell>
          <cell r="N1476">
            <v>0</v>
          </cell>
          <cell r="O1476">
            <v>321059</v>
          </cell>
          <cell r="P1476">
            <v>0</v>
          </cell>
          <cell r="Q1476">
            <v>0</v>
          </cell>
          <cell r="R1476">
            <v>9426</v>
          </cell>
          <cell r="S1476">
            <v>0</v>
          </cell>
          <cell r="T1476">
            <v>7724</v>
          </cell>
          <cell r="U1476">
            <v>32290</v>
          </cell>
          <cell r="V1476">
            <v>0</v>
          </cell>
          <cell r="W1476">
            <v>0</v>
          </cell>
          <cell r="X1476">
            <v>0</v>
          </cell>
          <cell r="Y1476">
            <v>51800</v>
          </cell>
          <cell r="Z1476">
            <v>321059</v>
          </cell>
          <cell r="AA1476">
            <v>390009</v>
          </cell>
          <cell r="AB1476" t="str">
            <v>EMAF</v>
          </cell>
          <cell r="AC1476">
            <v>1101</v>
          </cell>
          <cell r="AD1476">
            <v>2</v>
          </cell>
          <cell r="AE1476">
            <v>28403</v>
          </cell>
        </row>
        <row r="1477">
          <cell r="A1477" t="str">
            <v>SML</v>
          </cell>
          <cell r="B1477">
            <v>8</v>
          </cell>
          <cell r="C1477" t="str">
            <v>DMNT</v>
          </cell>
          <cell r="D1477">
            <v>85</v>
          </cell>
          <cell r="E1477">
            <v>2</v>
          </cell>
          <cell r="F1477" t="str">
            <v>A4</v>
          </cell>
          <cell r="G1477">
            <v>20</v>
          </cell>
          <cell r="H1477">
            <v>6</v>
          </cell>
          <cell r="I1477">
            <v>74155</v>
          </cell>
          <cell r="J1477">
            <v>0</v>
          </cell>
          <cell r="K1477">
            <v>0</v>
          </cell>
          <cell r="L1477">
            <v>404</v>
          </cell>
          <cell r="M1477">
            <v>0</v>
          </cell>
          <cell r="N1477">
            <v>0</v>
          </cell>
          <cell r="O1477">
            <v>850907</v>
          </cell>
          <cell r="P1477">
            <v>316197</v>
          </cell>
          <cell r="Q1477">
            <v>-6357</v>
          </cell>
          <cell r="R1477">
            <v>10427</v>
          </cell>
          <cell r="S1477">
            <v>0</v>
          </cell>
          <cell r="T1477">
            <v>0</v>
          </cell>
          <cell r="U1477">
            <v>289405</v>
          </cell>
          <cell r="V1477">
            <v>0</v>
          </cell>
          <cell r="W1477">
            <v>-3130</v>
          </cell>
          <cell r="X1477">
            <v>0</v>
          </cell>
          <cell r="Y1477">
            <v>3114</v>
          </cell>
          <cell r="Z1477">
            <v>1157617</v>
          </cell>
          <cell r="AA1477">
            <v>1171158</v>
          </cell>
          <cell r="AB1477" t="str">
            <v>EMAF</v>
          </cell>
          <cell r="AC1477">
            <v>1101</v>
          </cell>
          <cell r="AD1477">
            <v>2</v>
          </cell>
          <cell r="AE1477">
            <v>74155</v>
          </cell>
        </row>
        <row r="1478">
          <cell r="A1478" t="str">
            <v>SML</v>
          </cell>
          <cell r="B1478">
            <v>8</v>
          </cell>
          <cell r="C1478" t="str">
            <v>DMNT</v>
          </cell>
          <cell r="D1478">
            <v>85</v>
          </cell>
          <cell r="E1478">
            <v>2</v>
          </cell>
          <cell r="F1478" t="str">
            <v xml:space="preserve">B </v>
          </cell>
          <cell r="G1478">
            <v>0</v>
          </cell>
          <cell r="H1478">
            <v>149</v>
          </cell>
          <cell r="I1478">
            <v>143326</v>
          </cell>
          <cell r="J1478">
            <v>0</v>
          </cell>
          <cell r="K1478">
            <v>0</v>
          </cell>
          <cell r="L1478">
            <v>0</v>
          </cell>
          <cell r="M1478">
            <v>0</v>
          </cell>
          <cell r="N1478">
            <v>0</v>
          </cell>
          <cell r="O1478">
            <v>2985623</v>
          </cell>
          <cell r="P1478">
            <v>0</v>
          </cell>
          <cell r="Q1478">
            <v>0</v>
          </cell>
          <cell r="R1478">
            <v>62489</v>
          </cell>
          <cell r="S1478">
            <v>0</v>
          </cell>
          <cell r="T1478">
            <v>472527</v>
          </cell>
          <cell r="U1478">
            <v>742200</v>
          </cell>
          <cell r="V1478">
            <v>0</v>
          </cell>
          <cell r="W1478">
            <v>0</v>
          </cell>
          <cell r="X1478">
            <v>0</v>
          </cell>
          <cell r="Y1478">
            <v>60723</v>
          </cell>
          <cell r="Z1478">
            <v>2985623</v>
          </cell>
          <cell r="AA1478">
            <v>3581362</v>
          </cell>
          <cell r="AB1478" t="str">
            <v>EMAF</v>
          </cell>
          <cell r="AC1478">
            <v>1101</v>
          </cell>
          <cell r="AD1478">
            <v>2</v>
          </cell>
          <cell r="AE1478">
            <v>141720</v>
          </cell>
        </row>
        <row r="1479">
          <cell r="A1479" t="str">
            <v>SML</v>
          </cell>
          <cell r="B1479">
            <v>8</v>
          </cell>
          <cell r="C1479" t="str">
            <v>DMNT</v>
          </cell>
          <cell r="D1479">
            <v>85</v>
          </cell>
          <cell r="E1479">
            <v>3</v>
          </cell>
          <cell r="F1479" t="str">
            <v>A4</v>
          </cell>
          <cell r="G1479">
            <v>20</v>
          </cell>
          <cell r="H1479">
            <v>17</v>
          </cell>
          <cell r="I1479">
            <v>328998</v>
          </cell>
          <cell r="J1479">
            <v>0</v>
          </cell>
          <cell r="K1479">
            <v>0</v>
          </cell>
          <cell r="L1479">
            <v>1051</v>
          </cell>
          <cell r="M1479">
            <v>0</v>
          </cell>
          <cell r="N1479">
            <v>0</v>
          </cell>
          <cell r="O1479">
            <v>3775140</v>
          </cell>
          <cell r="P1479">
            <v>822583</v>
          </cell>
          <cell r="Q1479">
            <v>111706</v>
          </cell>
          <cell r="R1479">
            <v>16426</v>
          </cell>
          <cell r="S1479">
            <v>0</v>
          </cell>
          <cell r="T1479">
            <v>0</v>
          </cell>
          <cell r="U1479">
            <v>1184404</v>
          </cell>
          <cell r="V1479">
            <v>0</v>
          </cell>
          <cell r="W1479">
            <v>28176</v>
          </cell>
          <cell r="X1479">
            <v>0</v>
          </cell>
          <cell r="Y1479">
            <v>8823</v>
          </cell>
          <cell r="Z1479">
            <v>4737605</v>
          </cell>
          <cell r="AA1479">
            <v>4762854</v>
          </cell>
          <cell r="AB1479" t="str">
            <v>EMAF</v>
          </cell>
          <cell r="AC1479">
            <v>1101</v>
          </cell>
          <cell r="AD1479">
            <v>2</v>
          </cell>
          <cell r="AE1479">
            <v>328998</v>
          </cell>
        </row>
        <row r="1480">
          <cell r="A1480" t="str">
            <v>SML</v>
          </cell>
          <cell r="B1480">
            <v>8</v>
          </cell>
          <cell r="C1480" t="str">
            <v>DMNT</v>
          </cell>
          <cell r="D1480">
            <v>85</v>
          </cell>
          <cell r="E1480">
            <v>3</v>
          </cell>
          <cell r="F1480" t="str">
            <v xml:space="preserve">B </v>
          </cell>
          <cell r="G1480">
            <v>0</v>
          </cell>
          <cell r="H1480">
            <v>2204</v>
          </cell>
          <cell r="I1480">
            <v>586642</v>
          </cell>
          <cell r="J1480">
            <v>0</v>
          </cell>
          <cell r="K1480">
            <v>0</v>
          </cell>
          <cell r="L1480">
            <v>0</v>
          </cell>
          <cell r="M1480">
            <v>0</v>
          </cell>
          <cell r="N1480">
            <v>0</v>
          </cell>
          <cell r="O1480">
            <v>12217540</v>
          </cell>
          <cell r="P1480">
            <v>0</v>
          </cell>
          <cell r="Q1480">
            <v>0</v>
          </cell>
          <cell r="R1480">
            <v>169089</v>
          </cell>
          <cell r="S1480">
            <v>0</v>
          </cell>
          <cell r="T1480">
            <v>1419912</v>
          </cell>
          <cell r="U1480">
            <v>3032237</v>
          </cell>
          <cell r="V1480">
            <v>0</v>
          </cell>
          <cell r="W1480">
            <v>0</v>
          </cell>
          <cell r="X1480">
            <v>0</v>
          </cell>
          <cell r="Y1480">
            <v>1016721</v>
          </cell>
          <cell r="Z1480">
            <v>12217540</v>
          </cell>
          <cell r="AA1480">
            <v>14823262</v>
          </cell>
          <cell r="AB1480" t="str">
            <v>EMAF</v>
          </cell>
          <cell r="AC1480">
            <v>1101</v>
          </cell>
          <cell r="AD1480">
            <v>2</v>
          </cell>
          <cell r="AE1480">
            <v>571092</v>
          </cell>
        </row>
        <row r="1481">
          <cell r="A1481" t="str">
            <v>SML</v>
          </cell>
          <cell r="B1481">
            <v>8</v>
          </cell>
          <cell r="C1481" t="str">
            <v>DMNT</v>
          </cell>
          <cell r="D1481">
            <v>85</v>
          </cell>
          <cell r="E1481">
            <v>5</v>
          </cell>
          <cell r="F1481" t="str">
            <v>A4</v>
          </cell>
          <cell r="G1481">
            <v>20</v>
          </cell>
          <cell r="H1481">
            <v>3</v>
          </cell>
          <cell r="I1481">
            <v>29561</v>
          </cell>
          <cell r="J1481">
            <v>0</v>
          </cell>
          <cell r="K1481">
            <v>0</v>
          </cell>
          <cell r="L1481">
            <v>123</v>
          </cell>
          <cell r="M1481">
            <v>0</v>
          </cell>
          <cell r="N1481">
            <v>0</v>
          </cell>
          <cell r="O1481">
            <v>332263</v>
          </cell>
          <cell r="P1481">
            <v>94311</v>
          </cell>
          <cell r="Q1481">
            <v>1954</v>
          </cell>
          <cell r="R1481">
            <v>0</v>
          </cell>
          <cell r="S1481">
            <v>0</v>
          </cell>
          <cell r="T1481">
            <v>0</v>
          </cell>
          <cell r="U1481">
            <v>99972</v>
          </cell>
          <cell r="V1481">
            <v>0</v>
          </cell>
          <cell r="W1481">
            <v>587</v>
          </cell>
          <cell r="X1481">
            <v>0</v>
          </cell>
          <cell r="Y1481">
            <v>0</v>
          </cell>
          <cell r="Z1481">
            <v>429115</v>
          </cell>
          <cell r="AA1481">
            <v>429115</v>
          </cell>
          <cell r="AB1481" t="str">
            <v>EMAF</v>
          </cell>
          <cell r="AC1481">
            <v>1101</v>
          </cell>
          <cell r="AD1481">
            <v>2</v>
          </cell>
          <cell r="AE1481">
            <v>29561</v>
          </cell>
        </row>
        <row r="1482">
          <cell r="A1482" t="str">
            <v>SML</v>
          </cell>
          <cell r="B1482">
            <v>8</v>
          </cell>
          <cell r="C1482" t="str">
            <v>DMNT</v>
          </cell>
          <cell r="D1482">
            <v>85</v>
          </cell>
          <cell r="E1482">
            <v>5</v>
          </cell>
          <cell r="F1482" t="str">
            <v xml:space="preserve">B </v>
          </cell>
          <cell r="G1482">
            <v>0</v>
          </cell>
          <cell r="H1482">
            <v>80</v>
          </cell>
          <cell r="I1482">
            <v>89937</v>
          </cell>
          <cell r="J1482">
            <v>0</v>
          </cell>
          <cell r="K1482">
            <v>0</v>
          </cell>
          <cell r="L1482">
            <v>0</v>
          </cell>
          <cell r="M1482">
            <v>0</v>
          </cell>
          <cell r="N1482">
            <v>0</v>
          </cell>
          <cell r="O1482">
            <v>1671373</v>
          </cell>
          <cell r="P1482">
            <v>0</v>
          </cell>
          <cell r="Q1482">
            <v>0</v>
          </cell>
          <cell r="R1482">
            <v>2470</v>
          </cell>
          <cell r="S1482">
            <v>0</v>
          </cell>
          <cell r="T1482">
            <v>0</v>
          </cell>
          <cell r="U1482">
            <v>267099</v>
          </cell>
          <cell r="V1482">
            <v>0</v>
          </cell>
          <cell r="W1482">
            <v>0</v>
          </cell>
          <cell r="X1482">
            <v>0</v>
          </cell>
          <cell r="Y1482">
            <v>0</v>
          </cell>
          <cell r="Z1482">
            <v>1671373</v>
          </cell>
          <cell r="AA1482">
            <v>1673843</v>
          </cell>
          <cell r="AB1482" t="str">
            <v>EMAF</v>
          </cell>
          <cell r="AC1482">
            <v>1101</v>
          </cell>
          <cell r="AD1482">
            <v>2</v>
          </cell>
          <cell r="AE1482">
            <v>89876</v>
          </cell>
        </row>
        <row r="1483">
          <cell r="A1483" t="str">
            <v>SML</v>
          </cell>
          <cell r="B1483">
            <v>8</v>
          </cell>
          <cell r="C1483" t="str">
            <v>DMNT</v>
          </cell>
          <cell r="D1483">
            <v>85</v>
          </cell>
          <cell r="E1483">
            <v>7</v>
          </cell>
          <cell r="F1483" t="str">
            <v>A4</v>
          </cell>
          <cell r="G1483">
            <v>22</v>
          </cell>
          <cell r="H1483">
            <v>2</v>
          </cell>
          <cell r="I1483">
            <v>387531</v>
          </cell>
          <cell r="J1483">
            <v>31919</v>
          </cell>
          <cell r="K1483">
            <v>355612</v>
          </cell>
          <cell r="L1483">
            <v>1589</v>
          </cell>
          <cell r="M1483">
            <v>802</v>
          </cell>
          <cell r="N1483">
            <v>787</v>
          </cell>
          <cell r="O1483">
            <v>2320072</v>
          </cell>
          <cell r="P1483">
            <v>1855627</v>
          </cell>
          <cell r="Q1483">
            <v>40424</v>
          </cell>
          <cell r="R1483">
            <v>0</v>
          </cell>
          <cell r="S1483">
            <v>0</v>
          </cell>
          <cell r="T1483">
            <v>0</v>
          </cell>
          <cell r="U1483">
            <v>1060191</v>
          </cell>
          <cell r="V1483">
            <v>0</v>
          </cell>
          <cell r="W1483">
            <v>24640</v>
          </cell>
          <cell r="X1483">
            <v>0</v>
          </cell>
          <cell r="Y1483">
            <v>0</v>
          </cell>
          <cell r="Z1483">
            <v>4240763</v>
          </cell>
          <cell r="AA1483">
            <v>4240763</v>
          </cell>
          <cell r="AB1483" t="str">
            <v>EMAF</v>
          </cell>
          <cell r="AC1483">
            <v>1101</v>
          </cell>
          <cell r="AD1483">
            <v>2</v>
          </cell>
          <cell r="AE1483">
            <v>387531</v>
          </cell>
        </row>
        <row r="1484">
          <cell r="A1484" t="str">
            <v>SML</v>
          </cell>
          <cell r="B1484">
            <v>8</v>
          </cell>
          <cell r="C1484" t="str">
            <v>DMNT</v>
          </cell>
          <cell r="D1484">
            <v>85</v>
          </cell>
          <cell r="E1484">
            <v>7</v>
          </cell>
          <cell r="F1484" t="str">
            <v>A4</v>
          </cell>
          <cell r="G1484">
            <v>20</v>
          </cell>
          <cell r="H1484">
            <v>7</v>
          </cell>
          <cell r="I1484">
            <v>104964</v>
          </cell>
          <cell r="J1484">
            <v>0</v>
          </cell>
          <cell r="K1484">
            <v>0</v>
          </cell>
          <cell r="L1484">
            <v>182</v>
          </cell>
          <cell r="M1484">
            <v>0</v>
          </cell>
          <cell r="N1484">
            <v>0</v>
          </cell>
          <cell r="O1484">
            <v>1023749</v>
          </cell>
          <cell r="P1484">
            <v>120848</v>
          </cell>
          <cell r="Q1484">
            <v>20531</v>
          </cell>
          <cell r="R1484">
            <v>0</v>
          </cell>
          <cell r="S1484">
            <v>0</v>
          </cell>
          <cell r="T1484">
            <v>0</v>
          </cell>
          <cell r="U1484">
            <v>292279</v>
          </cell>
          <cell r="V1484">
            <v>0</v>
          </cell>
          <cell r="W1484">
            <v>3984</v>
          </cell>
          <cell r="X1484">
            <v>0</v>
          </cell>
          <cell r="Y1484">
            <v>0</v>
          </cell>
          <cell r="Z1484">
            <v>1169112</v>
          </cell>
          <cell r="AA1484">
            <v>1169112</v>
          </cell>
          <cell r="AB1484" t="str">
            <v>EMAF</v>
          </cell>
          <cell r="AC1484">
            <v>1101</v>
          </cell>
          <cell r="AD1484">
            <v>2</v>
          </cell>
          <cell r="AE1484">
            <v>104964</v>
          </cell>
        </row>
        <row r="1485">
          <cell r="A1485" t="str">
            <v>SML</v>
          </cell>
          <cell r="B1485">
            <v>8</v>
          </cell>
          <cell r="C1485" t="str">
            <v>DMNT</v>
          </cell>
          <cell r="D1485">
            <v>85</v>
          </cell>
          <cell r="E1485">
            <v>7</v>
          </cell>
          <cell r="F1485" t="str">
            <v xml:space="preserve">B </v>
          </cell>
          <cell r="G1485">
            <v>0</v>
          </cell>
          <cell r="H1485">
            <v>14</v>
          </cell>
          <cell r="I1485">
            <v>183348</v>
          </cell>
          <cell r="J1485">
            <v>0</v>
          </cell>
          <cell r="K1485">
            <v>0</v>
          </cell>
          <cell r="L1485">
            <v>0</v>
          </cell>
          <cell r="M1485">
            <v>0</v>
          </cell>
          <cell r="N1485">
            <v>0</v>
          </cell>
          <cell r="O1485">
            <v>3244281</v>
          </cell>
          <cell r="P1485">
            <v>0</v>
          </cell>
          <cell r="Q1485">
            <v>0</v>
          </cell>
          <cell r="R1485">
            <v>0</v>
          </cell>
          <cell r="S1485">
            <v>0</v>
          </cell>
          <cell r="T1485">
            <v>0</v>
          </cell>
          <cell r="U1485">
            <v>811069</v>
          </cell>
          <cell r="V1485">
            <v>0</v>
          </cell>
          <cell r="W1485">
            <v>0</v>
          </cell>
          <cell r="X1485">
            <v>0</v>
          </cell>
          <cell r="Y1485">
            <v>0</v>
          </cell>
          <cell r="Z1485">
            <v>3244281</v>
          </cell>
          <cell r="AA1485">
            <v>3244281</v>
          </cell>
          <cell r="AB1485" t="str">
            <v>EMAF</v>
          </cell>
          <cell r="AC1485">
            <v>1101</v>
          </cell>
          <cell r="AD1485">
            <v>2</v>
          </cell>
          <cell r="AE1485">
            <v>183053</v>
          </cell>
        </row>
        <row r="1486">
          <cell r="A1486" t="str">
            <v>SML</v>
          </cell>
          <cell r="B1486">
            <v>8</v>
          </cell>
          <cell r="C1486" t="str">
            <v>DMNT</v>
          </cell>
          <cell r="D1486">
            <v>85</v>
          </cell>
          <cell r="E1486">
            <v>8</v>
          </cell>
          <cell r="F1486" t="str">
            <v xml:space="preserve">B </v>
          </cell>
          <cell r="G1486">
            <v>0</v>
          </cell>
          <cell r="H1486">
            <v>1</v>
          </cell>
          <cell r="I1486">
            <v>3443</v>
          </cell>
          <cell r="J1486">
            <v>0</v>
          </cell>
          <cell r="K1486">
            <v>0</v>
          </cell>
          <cell r="L1486">
            <v>0</v>
          </cell>
          <cell r="M1486">
            <v>0</v>
          </cell>
          <cell r="N1486">
            <v>0</v>
          </cell>
          <cell r="O1486">
            <v>71679</v>
          </cell>
          <cell r="P1486">
            <v>0</v>
          </cell>
          <cell r="Q1486">
            <v>0</v>
          </cell>
          <cell r="R1486">
            <v>0</v>
          </cell>
          <cell r="S1486">
            <v>0</v>
          </cell>
          <cell r="T1486">
            <v>0</v>
          </cell>
          <cell r="U1486">
            <v>17920</v>
          </cell>
          <cell r="V1486">
            <v>0</v>
          </cell>
          <cell r="W1486">
            <v>0</v>
          </cell>
          <cell r="X1486">
            <v>0</v>
          </cell>
          <cell r="Y1486">
            <v>0</v>
          </cell>
          <cell r="Z1486">
            <v>71679</v>
          </cell>
          <cell r="AA1486">
            <v>71679</v>
          </cell>
          <cell r="AB1486" t="str">
            <v>EMAF</v>
          </cell>
          <cell r="AC1486">
            <v>1101</v>
          </cell>
          <cell r="AD1486">
            <v>2</v>
          </cell>
          <cell r="AE1486">
            <v>3443</v>
          </cell>
        </row>
        <row r="1487">
          <cell r="A1487" t="str">
            <v>SML</v>
          </cell>
          <cell r="B1487">
            <v>9</v>
          </cell>
          <cell r="C1487" t="str">
            <v>DMSU</v>
          </cell>
          <cell r="D1487">
            <v>91</v>
          </cell>
          <cell r="E1487">
            <v>1</v>
          </cell>
          <cell r="F1487" t="str">
            <v xml:space="preserve">B </v>
          </cell>
          <cell r="G1487">
            <v>1</v>
          </cell>
          <cell r="H1487">
            <v>4964</v>
          </cell>
          <cell r="I1487">
            <v>128166</v>
          </cell>
          <cell r="J1487">
            <v>0</v>
          </cell>
          <cell r="K1487">
            <v>0</v>
          </cell>
          <cell r="L1487">
            <v>0</v>
          </cell>
          <cell r="M1487">
            <v>0</v>
          </cell>
          <cell r="N1487">
            <v>0</v>
          </cell>
          <cell r="O1487">
            <v>2101083</v>
          </cell>
          <cell r="P1487">
            <v>0</v>
          </cell>
          <cell r="Q1487">
            <v>0</v>
          </cell>
          <cell r="R1487">
            <v>69274</v>
          </cell>
          <cell r="S1487">
            <v>0</v>
          </cell>
          <cell r="T1487">
            <v>2453979</v>
          </cell>
          <cell r="U1487">
            <v>990</v>
          </cell>
          <cell r="V1487">
            <v>0</v>
          </cell>
          <cell r="W1487">
            <v>0</v>
          </cell>
          <cell r="X1487">
            <v>0</v>
          </cell>
          <cell r="Y1487">
            <v>231</v>
          </cell>
          <cell r="Z1487">
            <v>2101083</v>
          </cell>
          <cell r="AA1487">
            <v>4624567</v>
          </cell>
          <cell r="AB1487" t="str">
            <v>EMPZ</v>
          </cell>
          <cell r="AC1487">
            <v>1101</v>
          </cell>
          <cell r="AD1487">
            <v>2</v>
          </cell>
          <cell r="AE1487">
            <v>82511</v>
          </cell>
        </row>
        <row r="1488">
          <cell r="A1488" t="str">
            <v>SML</v>
          </cell>
          <cell r="B1488">
            <v>9</v>
          </cell>
          <cell r="C1488" t="str">
            <v>DMSU</v>
          </cell>
          <cell r="D1488">
            <v>91</v>
          </cell>
          <cell r="E1488">
            <v>1</v>
          </cell>
          <cell r="F1488" t="str">
            <v xml:space="preserve">B </v>
          </cell>
          <cell r="G1488">
            <v>2</v>
          </cell>
          <cell r="H1488">
            <v>1828</v>
          </cell>
          <cell r="I1488">
            <v>74507</v>
          </cell>
          <cell r="J1488">
            <v>0</v>
          </cell>
          <cell r="K1488">
            <v>0</v>
          </cell>
          <cell r="L1488">
            <v>0</v>
          </cell>
          <cell r="M1488">
            <v>0</v>
          </cell>
          <cell r="N1488">
            <v>0</v>
          </cell>
          <cell r="O1488">
            <v>1444478</v>
          </cell>
          <cell r="P1488">
            <v>0</v>
          </cell>
          <cell r="Q1488">
            <v>0</v>
          </cell>
          <cell r="R1488">
            <v>15218</v>
          </cell>
          <cell r="S1488">
            <v>0</v>
          </cell>
          <cell r="T1488">
            <v>289837</v>
          </cell>
          <cell r="U1488">
            <v>245500</v>
          </cell>
          <cell r="V1488">
            <v>0</v>
          </cell>
          <cell r="W1488">
            <v>0</v>
          </cell>
          <cell r="X1488">
            <v>0</v>
          </cell>
          <cell r="Y1488">
            <v>135674</v>
          </cell>
          <cell r="Z1488">
            <v>1444478</v>
          </cell>
          <cell r="AA1488">
            <v>1885207</v>
          </cell>
          <cell r="AB1488" t="str">
            <v>EMPZ</v>
          </cell>
          <cell r="AC1488">
            <v>1101</v>
          </cell>
          <cell r="AD1488">
            <v>2</v>
          </cell>
          <cell r="AE1488">
            <v>74498</v>
          </cell>
        </row>
        <row r="1489">
          <cell r="A1489" t="str">
            <v>SML</v>
          </cell>
          <cell r="B1489">
            <v>9</v>
          </cell>
          <cell r="C1489" t="str">
            <v>DMSU</v>
          </cell>
          <cell r="D1489">
            <v>91</v>
          </cell>
          <cell r="E1489">
            <v>1</v>
          </cell>
          <cell r="F1489" t="str">
            <v xml:space="preserve">B </v>
          </cell>
          <cell r="G1489">
            <v>3</v>
          </cell>
          <cell r="H1489">
            <v>8058</v>
          </cell>
          <cell r="I1489">
            <v>634842</v>
          </cell>
          <cell r="J1489">
            <v>0</v>
          </cell>
          <cell r="K1489">
            <v>0</v>
          </cell>
          <cell r="L1489">
            <v>0</v>
          </cell>
          <cell r="M1489">
            <v>0</v>
          </cell>
          <cell r="N1489">
            <v>0</v>
          </cell>
          <cell r="O1489">
            <v>12305957</v>
          </cell>
          <cell r="P1489">
            <v>0</v>
          </cell>
          <cell r="Q1489">
            <v>0</v>
          </cell>
          <cell r="R1489">
            <v>163558</v>
          </cell>
          <cell r="S1489">
            <v>0</v>
          </cell>
          <cell r="T1489">
            <v>1013507</v>
          </cell>
          <cell r="U1489">
            <v>2091991</v>
          </cell>
          <cell r="V1489">
            <v>0</v>
          </cell>
          <cell r="W1489">
            <v>0</v>
          </cell>
          <cell r="X1489">
            <v>0</v>
          </cell>
          <cell r="Y1489">
            <v>596012</v>
          </cell>
          <cell r="Z1489">
            <v>12305957</v>
          </cell>
          <cell r="AA1489">
            <v>14079034</v>
          </cell>
          <cell r="AB1489" t="str">
            <v>EMPZ</v>
          </cell>
          <cell r="AC1489">
            <v>1101</v>
          </cell>
          <cell r="AD1489">
            <v>2</v>
          </cell>
          <cell r="AE1489">
            <v>629631</v>
          </cell>
        </row>
        <row r="1490">
          <cell r="A1490" t="str">
            <v>SML</v>
          </cell>
          <cell r="B1490">
            <v>9</v>
          </cell>
          <cell r="C1490" t="str">
            <v>DMSU</v>
          </cell>
          <cell r="D1490">
            <v>91</v>
          </cell>
          <cell r="E1490">
            <v>1</v>
          </cell>
          <cell r="F1490" t="str">
            <v xml:space="preserve">B </v>
          </cell>
          <cell r="G1490">
            <v>4</v>
          </cell>
          <cell r="H1490">
            <v>6214</v>
          </cell>
          <cell r="I1490">
            <v>766434</v>
          </cell>
          <cell r="J1490">
            <v>0</v>
          </cell>
          <cell r="K1490">
            <v>0</v>
          </cell>
          <cell r="L1490">
            <v>0</v>
          </cell>
          <cell r="M1490">
            <v>0</v>
          </cell>
          <cell r="N1490">
            <v>0</v>
          </cell>
          <cell r="O1490">
            <v>14859521</v>
          </cell>
          <cell r="P1490">
            <v>0</v>
          </cell>
          <cell r="Q1490">
            <v>0</v>
          </cell>
          <cell r="R1490">
            <v>196211</v>
          </cell>
          <cell r="S1490">
            <v>0</v>
          </cell>
          <cell r="T1490">
            <v>970999</v>
          </cell>
          <cell r="U1490">
            <v>2526145</v>
          </cell>
          <cell r="V1490">
            <v>0</v>
          </cell>
          <cell r="W1490">
            <v>0</v>
          </cell>
          <cell r="X1490">
            <v>0</v>
          </cell>
          <cell r="Y1490">
            <v>931559</v>
          </cell>
          <cell r="Z1490">
            <v>14859521</v>
          </cell>
          <cell r="AA1490">
            <v>16958290</v>
          </cell>
          <cell r="AB1490" t="str">
            <v>EMPZ</v>
          </cell>
          <cell r="AC1490">
            <v>1101</v>
          </cell>
          <cell r="AD1490">
            <v>2</v>
          </cell>
          <cell r="AE1490">
            <v>766434</v>
          </cell>
        </row>
        <row r="1491">
          <cell r="A1491" t="str">
            <v>SML</v>
          </cell>
          <cell r="B1491">
            <v>9</v>
          </cell>
          <cell r="C1491" t="str">
            <v>DMSU</v>
          </cell>
          <cell r="D1491">
            <v>91</v>
          </cell>
          <cell r="E1491">
            <v>1</v>
          </cell>
          <cell r="F1491" t="str">
            <v xml:space="preserve">B </v>
          </cell>
          <cell r="G1491">
            <v>5</v>
          </cell>
          <cell r="H1491">
            <v>2991</v>
          </cell>
          <cell r="I1491">
            <v>511292</v>
          </cell>
          <cell r="J1491">
            <v>0</v>
          </cell>
          <cell r="K1491">
            <v>0</v>
          </cell>
          <cell r="L1491">
            <v>0</v>
          </cell>
          <cell r="M1491">
            <v>0</v>
          </cell>
          <cell r="N1491">
            <v>0</v>
          </cell>
          <cell r="O1491">
            <v>9912873</v>
          </cell>
          <cell r="P1491">
            <v>0</v>
          </cell>
          <cell r="Q1491">
            <v>0</v>
          </cell>
          <cell r="R1491">
            <v>156237</v>
          </cell>
          <cell r="S1491">
            <v>0</v>
          </cell>
          <cell r="T1491">
            <v>578080</v>
          </cell>
          <cell r="U1491">
            <v>1685243</v>
          </cell>
          <cell r="V1491">
            <v>0</v>
          </cell>
          <cell r="W1491">
            <v>0</v>
          </cell>
          <cell r="X1491">
            <v>0</v>
          </cell>
          <cell r="Y1491">
            <v>437100</v>
          </cell>
          <cell r="Z1491">
            <v>9912873</v>
          </cell>
          <cell r="AA1491">
            <v>11084290</v>
          </cell>
          <cell r="AB1491" t="str">
            <v>EMPZ</v>
          </cell>
          <cell r="AC1491">
            <v>1101</v>
          </cell>
          <cell r="AD1491">
            <v>2</v>
          </cell>
          <cell r="AE1491">
            <v>511292</v>
          </cell>
        </row>
        <row r="1492">
          <cell r="A1492" t="str">
            <v>SML</v>
          </cell>
          <cell r="B1492">
            <v>9</v>
          </cell>
          <cell r="C1492" t="str">
            <v>DMSU</v>
          </cell>
          <cell r="D1492">
            <v>91</v>
          </cell>
          <cell r="E1492">
            <v>1</v>
          </cell>
          <cell r="F1492" t="str">
            <v xml:space="preserve">B </v>
          </cell>
          <cell r="G1492">
            <v>6</v>
          </cell>
          <cell r="H1492">
            <v>2127</v>
          </cell>
          <cell r="I1492">
            <v>506864</v>
          </cell>
          <cell r="J1492">
            <v>0</v>
          </cell>
          <cell r="K1492">
            <v>0</v>
          </cell>
          <cell r="L1492">
            <v>0</v>
          </cell>
          <cell r="M1492">
            <v>0</v>
          </cell>
          <cell r="N1492">
            <v>0</v>
          </cell>
          <cell r="O1492">
            <v>9824282</v>
          </cell>
          <cell r="P1492">
            <v>0</v>
          </cell>
          <cell r="Q1492">
            <v>0</v>
          </cell>
          <cell r="R1492">
            <v>111484</v>
          </cell>
          <cell r="S1492">
            <v>0</v>
          </cell>
          <cell r="T1492">
            <v>469585</v>
          </cell>
          <cell r="U1492">
            <v>1670661</v>
          </cell>
          <cell r="V1492">
            <v>0</v>
          </cell>
          <cell r="W1492">
            <v>0</v>
          </cell>
          <cell r="X1492">
            <v>0</v>
          </cell>
          <cell r="Y1492">
            <v>312273</v>
          </cell>
          <cell r="Z1492">
            <v>9824282</v>
          </cell>
          <cell r="AA1492">
            <v>10717624</v>
          </cell>
          <cell r="AB1492" t="str">
            <v>EMPZ</v>
          </cell>
          <cell r="AC1492">
            <v>1101</v>
          </cell>
          <cell r="AD1492">
            <v>2</v>
          </cell>
          <cell r="AE1492">
            <v>506864</v>
          </cell>
        </row>
        <row r="1493">
          <cell r="A1493" t="str">
            <v>SML</v>
          </cell>
          <cell r="B1493">
            <v>9</v>
          </cell>
          <cell r="C1493" t="str">
            <v>DMSU</v>
          </cell>
          <cell r="D1493">
            <v>91</v>
          </cell>
          <cell r="E1493">
            <v>1</v>
          </cell>
          <cell r="F1493" t="str">
            <v xml:space="preserve">B </v>
          </cell>
          <cell r="G1493">
            <v>7</v>
          </cell>
          <cell r="H1493">
            <v>716</v>
          </cell>
          <cell r="I1493">
            <v>231382</v>
          </cell>
          <cell r="J1493">
            <v>0</v>
          </cell>
          <cell r="K1493">
            <v>0</v>
          </cell>
          <cell r="L1493">
            <v>0</v>
          </cell>
          <cell r="M1493">
            <v>0</v>
          </cell>
          <cell r="N1493">
            <v>0</v>
          </cell>
          <cell r="O1493">
            <v>4653731</v>
          </cell>
          <cell r="P1493">
            <v>0</v>
          </cell>
          <cell r="Q1493">
            <v>0</v>
          </cell>
          <cell r="R1493">
            <v>52135</v>
          </cell>
          <cell r="S1493">
            <v>0</v>
          </cell>
          <cell r="T1493">
            <v>190843</v>
          </cell>
          <cell r="U1493">
            <v>931070</v>
          </cell>
          <cell r="V1493">
            <v>0</v>
          </cell>
          <cell r="W1493">
            <v>0</v>
          </cell>
          <cell r="X1493">
            <v>0</v>
          </cell>
          <cell r="Y1493">
            <v>193858</v>
          </cell>
          <cell r="Z1493">
            <v>4653731</v>
          </cell>
          <cell r="AA1493">
            <v>5090567</v>
          </cell>
          <cell r="AB1493" t="str">
            <v>EMPZ</v>
          </cell>
          <cell r="AC1493">
            <v>1101</v>
          </cell>
          <cell r="AD1493">
            <v>2</v>
          </cell>
          <cell r="AE1493">
            <v>231382</v>
          </cell>
        </row>
        <row r="1494">
          <cell r="A1494" t="str">
            <v>SML</v>
          </cell>
          <cell r="B1494">
            <v>9</v>
          </cell>
          <cell r="C1494" t="str">
            <v>DMSU</v>
          </cell>
          <cell r="D1494">
            <v>91</v>
          </cell>
          <cell r="E1494">
            <v>1</v>
          </cell>
          <cell r="F1494" t="str">
            <v xml:space="preserve">B </v>
          </cell>
          <cell r="G1494">
            <v>8</v>
          </cell>
          <cell r="H1494">
            <v>354</v>
          </cell>
          <cell r="I1494">
            <v>149560</v>
          </cell>
          <cell r="J1494">
            <v>0</v>
          </cell>
          <cell r="K1494">
            <v>0</v>
          </cell>
          <cell r="L1494">
            <v>0</v>
          </cell>
          <cell r="M1494">
            <v>0</v>
          </cell>
          <cell r="N1494">
            <v>0</v>
          </cell>
          <cell r="O1494">
            <v>3006435</v>
          </cell>
          <cell r="P1494">
            <v>0</v>
          </cell>
          <cell r="Q1494">
            <v>0</v>
          </cell>
          <cell r="R1494">
            <v>27818</v>
          </cell>
          <cell r="S1494">
            <v>0</v>
          </cell>
          <cell r="T1494">
            <v>111951</v>
          </cell>
          <cell r="U1494">
            <v>601407</v>
          </cell>
          <cell r="V1494">
            <v>0</v>
          </cell>
          <cell r="W1494">
            <v>0</v>
          </cell>
          <cell r="X1494">
            <v>0</v>
          </cell>
          <cell r="Y1494">
            <v>95172</v>
          </cell>
          <cell r="Z1494">
            <v>3006435</v>
          </cell>
          <cell r="AA1494">
            <v>3241376</v>
          </cell>
          <cell r="AB1494" t="str">
            <v>EMPZ</v>
          </cell>
          <cell r="AC1494">
            <v>1101</v>
          </cell>
          <cell r="AD1494">
            <v>2</v>
          </cell>
          <cell r="AE1494">
            <v>149560</v>
          </cell>
        </row>
        <row r="1495">
          <cell r="A1495" t="str">
            <v>SML</v>
          </cell>
          <cell r="B1495">
            <v>9</v>
          </cell>
          <cell r="C1495" t="str">
            <v>DMSU</v>
          </cell>
          <cell r="D1495">
            <v>91</v>
          </cell>
          <cell r="E1495">
            <v>1</v>
          </cell>
          <cell r="F1495" t="str">
            <v xml:space="preserve">B </v>
          </cell>
          <cell r="G1495">
            <v>9</v>
          </cell>
          <cell r="H1495">
            <v>492</v>
          </cell>
          <cell r="I1495">
            <v>301747</v>
          </cell>
          <cell r="J1495">
            <v>0</v>
          </cell>
          <cell r="K1495">
            <v>0</v>
          </cell>
          <cell r="L1495">
            <v>0</v>
          </cell>
          <cell r="M1495">
            <v>0</v>
          </cell>
          <cell r="N1495">
            <v>0</v>
          </cell>
          <cell r="O1495">
            <v>6480692</v>
          </cell>
          <cell r="P1495">
            <v>0</v>
          </cell>
          <cell r="Q1495">
            <v>0</v>
          </cell>
          <cell r="R1495">
            <v>50229</v>
          </cell>
          <cell r="S1495">
            <v>0</v>
          </cell>
          <cell r="T1495">
            <v>272157</v>
          </cell>
          <cell r="U1495">
            <v>1620403</v>
          </cell>
          <cell r="V1495">
            <v>0</v>
          </cell>
          <cell r="W1495">
            <v>0</v>
          </cell>
          <cell r="X1495">
            <v>0</v>
          </cell>
          <cell r="Y1495">
            <v>374625</v>
          </cell>
          <cell r="Z1495">
            <v>6480692</v>
          </cell>
          <cell r="AA1495">
            <v>7177703</v>
          </cell>
          <cell r="AB1495" t="str">
            <v>EMPZ</v>
          </cell>
          <cell r="AC1495">
            <v>1101</v>
          </cell>
          <cell r="AD1495">
            <v>2</v>
          </cell>
          <cell r="AE1495">
            <v>301098</v>
          </cell>
        </row>
        <row r="1496">
          <cell r="A1496" t="str">
            <v>SML</v>
          </cell>
          <cell r="B1496">
            <v>9</v>
          </cell>
          <cell r="C1496" t="str">
            <v>DMSU</v>
          </cell>
          <cell r="D1496">
            <v>91</v>
          </cell>
          <cell r="E1496">
            <v>1</v>
          </cell>
          <cell r="F1496" t="str">
            <v xml:space="preserve">B </v>
          </cell>
          <cell r="G1496">
            <v>10</v>
          </cell>
          <cell r="H1496">
            <v>144</v>
          </cell>
          <cell r="I1496">
            <v>188427</v>
          </cell>
          <cell r="J1496">
            <v>0</v>
          </cell>
          <cell r="K1496">
            <v>0</v>
          </cell>
          <cell r="L1496">
            <v>0</v>
          </cell>
          <cell r="M1496">
            <v>0</v>
          </cell>
          <cell r="N1496">
            <v>0</v>
          </cell>
          <cell r="O1496">
            <v>4028463</v>
          </cell>
          <cell r="P1496">
            <v>0</v>
          </cell>
          <cell r="Q1496">
            <v>0</v>
          </cell>
          <cell r="R1496">
            <v>34866</v>
          </cell>
          <cell r="S1496">
            <v>0</v>
          </cell>
          <cell r="T1496">
            <v>311034</v>
          </cell>
          <cell r="U1496">
            <v>1007180</v>
          </cell>
          <cell r="V1496">
            <v>0</v>
          </cell>
          <cell r="W1496">
            <v>0</v>
          </cell>
          <cell r="X1496">
            <v>0</v>
          </cell>
          <cell r="Y1496">
            <v>212843</v>
          </cell>
          <cell r="Z1496">
            <v>4028463</v>
          </cell>
          <cell r="AA1496">
            <v>4587206</v>
          </cell>
          <cell r="AB1496" t="str">
            <v>EMPZ</v>
          </cell>
          <cell r="AC1496">
            <v>1101</v>
          </cell>
          <cell r="AD1496">
            <v>2</v>
          </cell>
          <cell r="AE1496">
            <v>188427</v>
          </cell>
        </row>
        <row r="1497">
          <cell r="A1497" t="str">
            <v>SML</v>
          </cell>
          <cell r="B1497">
            <v>9</v>
          </cell>
          <cell r="C1497" t="str">
            <v>DMSU</v>
          </cell>
          <cell r="D1497">
            <v>91</v>
          </cell>
          <cell r="E1497">
            <v>1</v>
          </cell>
          <cell r="F1497" t="str">
            <v xml:space="preserve">B </v>
          </cell>
          <cell r="G1497">
            <v>11</v>
          </cell>
          <cell r="H1497">
            <v>6961</v>
          </cell>
          <cell r="I1497">
            <v>185752</v>
          </cell>
          <cell r="J1497">
            <v>0</v>
          </cell>
          <cell r="K1497">
            <v>0</v>
          </cell>
          <cell r="L1497">
            <v>0</v>
          </cell>
          <cell r="M1497">
            <v>0</v>
          </cell>
          <cell r="N1497">
            <v>0</v>
          </cell>
          <cell r="O1497">
            <v>1052778</v>
          </cell>
          <cell r="P1497">
            <v>0</v>
          </cell>
          <cell r="Q1497">
            <v>0</v>
          </cell>
          <cell r="R1497">
            <v>36053</v>
          </cell>
          <cell r="S1497">
            <v>0</v>
          </cell>
          <cell r="T1497">
            <v>453028</v>
          </cell>
          <cell r="U1497">
            <v>0</v>
          </cell>
          <cell r="V1497">
            <v>0</v>
          </cell>
          <cell r="W1497">
            <v>0</v>
          </cell>
          <cell r="X1497">
            <v>0</v>
          </cell>
          <cell r="Y1497">
            <v>0</v>
          </cell>
          <cell r="Z1497">
            <v>1052778</v>
          </cell>
          <cell r="AA1497">
            <v>1541859</v>
          </cell>
          <cell r="AB1497" t="str">
            <v>EMPZ</v>
          </cell>
          <cell r="AC1497">
            <v>1101</v>
          </cell>
          <cell r="AD1497">
            <v>2</v>
          </cell>
          <cell r="AE1497">
            <v>116440</v>
          </cell>
        </row>
        <row r="1498">
          <cell r="A1498" t="str">
            <v>SML</v>
          </cell>
          <cell r="B1498">
            <v>9</v>
          </cell>
          <cell r="C1498" t="str">
            <v>DMSU</v>
          </cell>
          <cell r="D1498">
            <v>91</v>
          </cell>
          <cell r="E1498">
            <v>1</v>
          </cell>
          <cell r="F1498" t="str">
            <v xml:space="preserve">B </v>
          </cell>
          <cell r="G1498">
            <v>12</v>
          </cell>
          <cell r="H1498">
            <v>8846</v>
          </cell>
          <cell r="I1498">
            <v>581185</v>
          </cell>
          <cell r="J1498">
            <v>0</v>
          </cell>
          <cell r="K1498">
            <v>0</v>
          </cell>
          <cell r="L1498">
            <v>0</v>
          </cell>
          <cell r="M1498">
            <v>0</v>
          </cell>
          <cell r="N1498">
            <v>0</v>
          </cell>
          <cell r="O1498">
            <v>5568117</v>
          </cell>
          <cell r="P1498">
            <v>0</v>
          </cell>
          <cell r="Q1498">
            <v>0</v>
          </cell>
          <cell r="R1498">
            <v>92176</v>
          </cell>
          <cell r="S1498">
            <v>0</v>
          </cell>
          <cell r="T1498">
            <v>324427</v>
          </cell>
          <cell r="U1498">
            <v>946931</v>
          </cell>
          <cell r="V1498">
            <v>0</v>
          </cell>
          <cell r="W1498">
            <v>0</v>
          </cell>
          <cell r="X1498">
            <v>0</v>
          </cell>
          <cell r="Y1498">
            <v>658399</v>
          </cell>
          <cell r="Z1498">
            <v>5568117</v>
          </cell>
          <cell r="AA1498">
            <v>6643119</v>
          </cell>
          <cell r="AB1498" t="str">
            <v>EMPZ</v>
          </cell>
          <cell r="AC1498">
            <v>1101</v>
          </cell>
          <cell r="AD1498">
            <v>2</v>
          </cell>
          <cell r="AE1498">
            <v>581185</v>
          </cell>
        </row>
        <row r="1499">
          <cell r="A1499" t="str">
            <v>SML</v>
          </cell>
          <cell r="B1499">
            <v>9</v>
          </cell>
          <cell r="C1499" t="str">
            <v>DMSU</v>
          </cell>
          <cell r="D1499">
            <v>91</v>
          </cell>
          <cell r="E1499">
            <v>1</v>
          </cell>
          <cell r="F1499" t="str">
            <v xml:space="preserve">B </v>
          </cell>
          <cell r="G1499">
            <v>13</v>
          </cell>
          <cell r="H1499">
            <v>1865</v>
          </cell>
          <cell r="I1499">
            <v>220291</v>
          </cell>
          <cell r="J1499">
            <v>0</v>
          </cell>
          <cell r="K1499">
            <v>0</v>
          </cell>
          <cell r="L1499">
            <v>0</v>
          </cell>
          <cell r="M1499">
            <v>0</v>
          </cell>
          <cell r="N1499">
            <v>0</v>
          </cell>
          <cell r="O1499">
            <v>2728951</v>
          </cell>
          <cell r="P1499">
            <v>0</v>
          </cell>
          <cell r="Q1499">
            <v>0</v>
          </cell>
          <cell r="R1499">
            <v>38913</v>
          </cell>
          <cell r="S1499">
            <v>0</v>
          </cell>
          <cell r="T1499">
            <v>146612</v>
          </cell>
          <cell r="U1499">
            <v>463965</v>
          </cell>
          <cell r="V1499">
            <v>0</v>
          </cell>
          <cell r="W1499">
            <v>0</v>
          </cell>
          <cell r="X1499">
            <v>0</v>
          </cell>
          <cell r="Y1499">
            <v>285426</v>
          </cell>
          <cell r="Z1499">
            <v>2728951</v>
          </cell>
          <cell r="AA1499">
            <v>3199902</v>
          </cell>
          <cell r="AB1499" t="str">
            <v>EMPZ</v>
          </cell>
          <cell r="AC1499">
            <v>1101</v>
          </cell>
          <cell r="AD1499">
            <v>2</v>
          </cell>
          <cell r="AE1499">
            <v>220291</v>
          </cell>
        </row>
        <row r="1500">
          <cell r="A1500" t="str">
            <v>SML</v>
          </cell>
          <cell r="B1500">
            <v>9</v>
          </cell>
          <cell r="C1500" t="str">
            <v>DMSU</v>
          </cell>
          <cell r="D1500">
            <v>91</v>
          </cell>
          <cell r="E1500">
            <v>1</v>
          </cell>
          <cell r="F1500" t="str">
            <v xml:space="preserve">B </v>
          </cell>
          <cell r="G1500">
            <v>14</v>
          </cell>
          <cell r="H1500">
            <v>230</v>
          </cell>
          <cell r="I1500">
            <v>35719</v>
          </cell>
          <cell r="J1500">
            <v>0</v>
          </cell>
          <cell r="K1500">
            <v>0</v>
          </cell>
          <cell r="L1500">
            <v>0</v>
          </cell>
          <cell r="M1500">
            <v>0</v>
          </cell>
          <cell r="N1500">
            <v>0</v>
          </cell>
          <cell r="O1500">
            <v>468733</v>
          </cell>
          <cell r="P1500">
            <v>0</v>
          </cell>
          <cell r="Q1500">
            <v>0</v>
          </cell>
          <cell r="R1500">
            <v>11938</v>
          </cell>
          <cell r="S1500">
            <v>0</v>
          </cell>
          <cell r="T1500">
            <v>9724</v>
          </cell>
          <cell r="U1500">
            <v>79699</v>
          </cell>
          <cell r="V1500">
            <v>0</v>
          </cell>
          <cell r="W1500">
            <v>0</v>
          </cell>
          <cell r="X1500">
            <v>0</v>
          </cell>
          <cell r="Y1500">
            <v>34226</v>
          </cell>
          <cell r="Z1500">
            <v>468733</v>
          </cell>
          <cell r="AA1500">
            <v>524621</v>
          </cell>
          <cell r="AB1500" t="str">
            <v>EMPZ</v>
          </cell>
          <cell r="AC1500">
            <v>1101</v>
          </cell>
          <cell r="AD1500">
            <v>2</v>
          </cell>
          <cell r="AE1500">
            <v>35719</v>
          </cell>
        </row>
        <row r="1501">
          <cell r="A1501" t="str">
            <v>SML</v>
          </cell>
          <cell r="B1501">
            <v>9</v>
          </cell>
          <cell r="C1501" t="str">
            <v>DMSU</v>
          </cell>
          <cell r="D1501">
            <v>91</v>
          </cell>
          <cell r="E1501">
            <v>1</v>
          </cell>
          <cell r="F1501" t="str">
            <v xml:space="preserve">B </v>
          </cell>
          <cell r="G1501">
            <v>15</v>
          </cell>
          <cell r="H1501">
            <v>448</v>
          </cell>
          <cell r="I1501">
            <v>67599</v>
          </cell>
          <cell r="J1501">
            <v>0</v>
          </cell>
          <cell r="K1501">
            <v>0</v>
          </cell>
          <cell r="L1501">
            <v>0</v>
          </cell>
          <cell r="M1501">
            <v>0</v>
          </cell>
          <cell r="N1501">
            <v>0</v>
          </cell>
          <cell r="O1501">
            <v>926547</v>
          </cell>
          <cell r="P1501">
            <v>0</v>
          </cell>
          <cell r="Q1501">
            <v>0</v>
          </cell>
          <cell r="R1501">
            <v>11061</v>
          </cell>
          <cell r="S1501">
            <v>0</v>
          </cell>
          <cell r="T1501">
            <v>55346</v>
          </cell>
          <cell r="U1501">
            <v>141571</v>
          </cell>
          <cell r="V1501">
            <v>0</v>
          </cell>
          <cell r="W1501">
            <v>0</v>
          </cell>
          <cell r="X1501">
            <v>0</v>
          </cell>
          <cell r="Y1501">
            <v>58524</v>
          </cell>
          <cell r="Z1501">
            <v>926547</v>
          </cell>
          <cell r="AA1501">
            <v>1051478</v>
          </cell>
          <cell r="AB1501" t="str">
            <v>EMPZ</v>
          </cell>
          <cell r="AC1501">
            <v>1101</v>
          </cell>
          <cell r="AD1501">
            <v>2</v>
          </cell>
          <cell r="AE1501">
            <v>67599</v>
          </cell>
        </row>
        <row r="1502">
          <cell r="A1502" t="str">
            <v>SML</v>
          </cell>
          <cell r="B1502">
            <v>9</v>
          </cell>
          <cell r="C1502" t="str">
            <v>DMSU</v>
          </cell>
          <cell r="D1502">
            <v>91</v>
          </cell>
          <cell r="E1502">
            <v>2</v>
          </cell>
          <cell r="F1502" t="str">
            <v>A4</v>
          </cell>
          <cell r="G1502">
            <v>22</v>
          </cell>
          <cell r="H1502">
            <v>13</v>
          </cell>
          <cell r="I1502">
            <v>6548017</v>
          </cell>
          <cell r="J1502">
            <v>550608</v>
          </cell>
          <cell r="K1502">
            <v>5997409</v>
          </cell>
          <cell r="L1502">
            <v>19043</v>
          </cell>
          <cell r="M1502">
            <v>11579</v>
          </cell>
          <cell r="N1502">
            <v>10069</v>
          </cell>
          <cell r="O1502">
            <v>46205996</v>
          </cell>
          <cell r="P1502">
            <v>30126992</v>
          </cell>
          <cell r="Q1502">
            <v>713745</v>
          </cell>
          <cell r="R1502">
            <v>182549</v>
          </cell>
          <cell r="S1502">
            <v>0</v>
          </cell>
          <cell r="T1502">
            <v>1668274</v>
          </cell>
          <cell r="U1502">
            <v>19313453</v>
          </cell>
          <cell r="V1502">
            <v>0</v>
          </cell>
          <cell r="W1502">
            <v>207078</v>
          </cell>
          <cell r="X1502">
            <v>0</v>
          </cell>
          <cell r="Y1502">
            <v>135762</v>
          </cell>
          <cell r="Z1502">
            <v>77253811</v>
          </cell>
          <cell r="AA1502">
            <v>79240396</v>
          </cell>
          <cell r="AB1502" t="str">
            <v>EMPZ</v>
          </cell>
          <cell r="AC1502">
            <v>1101</v>
          </cell>
          <cell r="AD1502">
            <v>2</v>
          </cell>
          <cell r="AE1502">
            <v>6548017</v>
          </cell>
        </row>
        <row r="1503">
          <cell r="A1503" t="str">
            <v>SML</v>
          </cell>
          <cell r="B1503">
            <v>9</v>
          </cell>
          <cell r="C1503" t="str">
            <v>DMSU</v>
          </cell>
          <cell r="D1503">
            <v>91</v>
          </cell>
          <cell r="E1503">
            <v>2</v>
          </cell>
          <cell r="F1503" t="str">
            <v>A4</v>
          </cell>
          <cell r="G1503">
            <v>21</v>
          </cell>
          <cell r="H1503">
            <v>13</v>
          </cell>
          <cell r="I1503">
            <v>1278056</v>
          </cell>
          <cell r="J1503">
            <v>53821</v>
          </cell>
          <cell r="K1503">
            <v>1224235</v>
          </cell>
          <cell r="L1503">
            <v>5946</v>
          </cell>
          <cell r="M1503">
            <v>5946</v>
          </cell>
          <cell r="N1503">
            <v>0</v>
          </cell>
          <cell r="O1503">
            <v>11213777</v>
          </cell>
          <cell r="P1503">
            <v>4106706</v>
          </cell>
          <cell r="Q1503">
            <v>76267</v>
          </cell>
          <cell r="R1503">
            <v>89672</v>
          </cell>
          <cell r="S1503">
            <v>0</v>
          </cell>
          <cell r="T1503">
            <v>934715</v>
          </cell>
          <cell r="U1503">
            <v>3849187</v>
          </cell>
          <cell r="V1503">
            <v>0</v>
          </cell>
          <cell r="W1503">
            <v>0</v>
          </cell>
          <cell r="X1503">
            <v>0</v>
          </cell>
          <cell r="Y1503">
            <v>135762</v>
          </cell>
          <cell r="Z1503">
            <v>15396750</v>
          </cell>
          <cell r="AA1503">
            <v>16556899</v>
          </cell>
          <cell r="AB1503" t="str">
            <v>EMPZ</v>
          </cell>
          <cell r="AC1503">
            <v>1101</v>
          </cell>
          <cell r="AD1503">
            <v>2</v>
          </cell>
          <cell r="AE1503">
            <v>1278056</v>
          </cell>
        </row>
        <row r="1504">
          <cell r="A1504" t="str">
            <v>SML</v>
          </cell>
          <cell r="B1504">
            <v>9</v>
          </cell>
          <cell r="C1504" t="str">
            <v>DMSU</v>
          </cell>
          <cell r="D1504">
            <v>91</v>
          </cell>
          <cell r="E1504">
            <v>2</v>
          </cell>
          <cell r="F1504" t="str">
            <v>A4</v>
          </cell>
          <cell r="G1504">
            <v>20</v>
          </cell>
          <cell r="H1504">
            <v>62</v>
          </cell>
          <cell r="I1504">
            <v>1227837</v>
          </cell>
          <cell r="J1504">
            <v>0</v>
          </cell>
          <cell r="K1504">
            <v>0</v>
          </cell>
          <cell r="L1504">
            <v>5476</v>
          </cell>
          <cell r="M1504">
            <v>0</v>
          </cell>
          <cell r="N1504">
            <v>0</v>
          </cell>
          <cell r="O1504">
            <v>14089020</v>
          </cell>
          <cell r="P1504">
            <v>4285881</v>
          </cell>
          <cell r="Q1504">
            <v>825916</v>
          </cell>
          <cell r="R1504">
            <v>144661</v>
          </cell>
          <cell r="S1504">
            <v>0</v>
          </cell>
          <cell r="T1504">
            <v>1116176</v>
          </cell>
          <cell r="U1504">
            <v>4984924</v>
          </cell>
          <cell r="V1504">
            <v>0</v>
          </cell>
          <cell r="W1504">
            <v>738839</v>
          </cell>
          <cell r="X1504">
            <v>0</v>
          </cell>
          <cell r="Y1504">
            <v>535166</v>
          </cell>
          <cell r="Z1504">
            <v>19939656</v>
          </cell>
          <cell r="AA1504">
            <v>21735659</v>
          </cell>
          <cell r="AB1504" t="str">
            <v>EMPZ</v>
          </cell>
          <cell r="AC1504">
            <v>1101</v>
          </cell>
          <cell r="AD1504">
            <v>2</v>
          </cell>
          <cell r="AE1504">
            <v>1227837</v>
          </cell>
        </row>
        <row r="1505">
          <cell r="A1505" t="str">
            <v>SML</v>
          </cell>
          <cell r="B1505">
            <v>9</v>
          </cell>
          <cell r="C1505" t="str">
            <v>DMSU</v>
          </cell>
          <cell r="D1505">
            <v>91</v>
          </cell>
          <cell r="E1505">
            <v>2</v>
          </cell>
          <cell r="F1505" t="str">
            <v xml:space="preserve">B </v>
          </cell>
          <cell r="G1505">
            <v>0</v>
          </cell>
          <cell r="H1505">
            <v>89</v>
          </cell>
          <cell r="I1505">
            <v>88596</v>
          </cell>
          <cell r="J1505">
            <v>0</v>
          </cell>
          <cell r="K1505">
            <v>0</v>
          </cell>
          <cell r="L1505">
            <v>0</v>
          </cell>
          <cell r="M1505">
            <v>0</v>
          </cell>
          <cell r="N1505">
            <v>0</v>
          </cell>
          <cell r="O1505">
            <v>1844419</v>
          </cell>
          <cell r="P1505">
            <v>0</v>
          </cell>
          <cell r="Q1505">
            <v>0</v>
          </cell>
          <cell r="R1505">
            <v>-9282</v>
          </cell>
          <cell r="S1505">
            <v>0</v>
          </cell>
          <cell r="T1505">
            <v>442369</v>
          </cell>
          <cell r="U1505">
            <v>460658</v>
          </cell>
          <cell r="V1505">
            <v>0</v>
          </cell>
          <cell r="W1505">
            <v>0</v>
          </cell>
          <cell r="X1505">
            <v>0</v>
          </cell>
          <cell r="Y1505">
            <v>211496</v>
          </cell>
          <cell r="Z1505">
            <v>1844419</v>
          </cell>
          <cell r="AA1505">
            <v>2489002</v>
          </cell>
          <cell r="AB1505" t="str">
            <v>EMPZ</v>
          </cell>
          <cell r="AC1505">
            <v>1101</v>
          </cell>
          <cell r="AD1505">
            <v>2</v>
          </cell>
          <cell r="AE1505">
            <v>87847</v>
          </cell>
        </row>
        <row r="1506">
          <cell r="A1506" t="str">
            <v>SML</v>
          </cell>
          <cell r="B1506">
            <v>9</v>
          </cell>
          <cell r="C1506" t="str">
            <v>DMSU</v>
          </cell>
          <cell r="D1506">
            <v>91</v>
          </cell>
          <cell r="E1506">
            <v>3</v>
          </cell>
          <cell r="F1506" t="str">
            <v>A3</v>
          </cell>
          <cell r="G1506">
            <v>26</v>
          </cell>
          <cell r="H1506">
            <v>1</v>
          </cell>
          <cell r="I1506">
            <v>381031</v>
          </cell>
          <cell r="J1506">
            <v>37843</v>
          </cell>
          <cell r="K1506">
            <v>343188</v>
          </cell>
          <cell r="L1506">
            <v>835</v>
          </cell>
          <cell r="M1506">
            <v>835</v>
          </cell>
          <cell r="N1506">
            <v>778</v>
          </cell>
          <cell r="O1506">
            <v>2221568</v>
          </cell>
          <cell r="P1506">
            <v>1720566</v>
          </cell>
          <cell r="Q1506">
            <v>77672</v>
          </cell>
          <cell r="R1506">
            <v>0</v>
          </cell>
          <cell r="S1506">
            <v>0</v>
          </cell>
          <cell r="T1506">
            <v>0</v>
          </cell>
          <cell r="U1506">
            <v>1004952</v>
          </cell>
          <cell r="V1506">
            <v>0</v>
          </cell>
          <cell r="W1506">
            <v>0</v>
          </cell>
          <cell r="X1506">
            <v>0</v>
          </cell>
          <cell r="Y1506">
            <v>12342</v>
          </cell>
          <cell r="Z1506">
            <v>4019806</v>
          </cell>
          <cell r="AA1506">
            <v>4032148</v>
          </cell>
          <cell r="AB1506" t="str">
            <v>EMPZ</v>
          </cell>
          <cell r="AC1506">
            <v>1101</v>
          </cell>
          <cell r="AD1506">
            <v>2</v>
          </cell>
          <cell r="AE1506">
            <v>381031</v>
          </cell>
        </row>
        <row r="1507">
          <cell r="A1507" t="str">
            <v>SML</v>
          </cell>
          <cell r="B1507">
            <v>9</v>
          </cell>
          <cell r="C1507" t="str">
            <v>DMSU</v>
          </cell>
          <cell r="D1507">
            <v>91</v>
          </cell>
          <cell r="E1507">
            <v>3</v>
          </cell>
          <cell r="F1507" t="str">
            <v>A4</v>
          </cell>
          <cell r="G1507">
            <v>22</v>
          </cell>
          <cell r="H1507">
            <v>2</v>
          </cell>
          <cell r="I1507">
            <v>1511905</v>
          </cell>
          <cell r="J1507">
            <v>98788</v>
          </cell>
          <cell r="K1507">
            <v>1413117</v>
          </cell>
          <cell r="L1507">
            <v>6600</v>
          </cell>
          <cell r="M1507">
            <v>3900</v>
          </cell>
          <cell r="N1507">
            <v>2700</v>
          </cell>
          <cell r="O1507">
            <v>10466774</v>
          </cell>
          <cell r="P1507">
            <v>8284400</v>
          </cell>
          <cell r="Q1507">
            <v>0</v>
          </cell>
          <cell r="R1507">
            <v>0</v>
          </cell>
          <cell r="S1507">
            <v>0</v>
          </cell>
          <cell r="T1507">
            <v>3703</v>
          </cell>
          <cell r="U1507">
            <v>4687794</v>
          </cell>
          <cell r="V1507">
            <v>0</v>
          </cell>
          <cell r="W1507">
            <v>0</v>
          </cell>
          <cell r="X1507">
            <v>0</v>
          </cell>
          <cell r="Y1507">
            <v>24684</v>
          </cell>
          <cell r="Z1507">
            <v>18751174</v>
          </cell>
          <cell r="AA1507">
            <v>18779561</v>
          </cell>
          <cell r="AB1507" t="str">
            <v>EMPZ</v>
          </cell>
          <cell r="AC1507">
            <v>1101</v>
          </cell>
          <cell r="AD1507">
            <v>2</v>
          </cell>
          <cell r="AE1507">
            <v>1511905</v>
          </cell>
        </row>
        <row r="1508">
          <cell r="A1508" t="str">
            <v>SML</v>
          </cell>
          <cell r="B1508">
            <v>9</v>
          </cell>
          <cell r="C1508" t="str">
            <v>DMSU</v>
          </cell>
          <cell r="D1508">
            <v>91</v>
          </cell>
          <cell r="E1508">
            <v>3</v>
          </cell>
          <cell r="F1508" t="str">
            <v>A4</v>
          </cell>
          <cell r="G1508">
            <v>21</v>
          </cell>
          <cell r="H1508">
            <v>1</v>
          </cell>
          <cell r="I1508">
            <v>33960</v>
          </cell>
          <cell r="J1508">
            <v>524</v>
          </cell>
          <cell r="K1508">
            <v>33436</v>
          </cell>
          <cell r="L1508">
            <v>160</v>
          </cell>
          <cell r="M1508">
            <v>160</v>
          </cell>
          <cell r="N1508">
            <v>0</v>
          </cell>
          <cell r="O1508">
            <v>248119</v>
          </cell>
          <cell r="P1508">
            <v>110507</v>
          </cell>
          <cell r="Q1508">
            <v>15084</v>
          </cell>
          <cell r="R1508">
            <v>14823</v>
          </cell>
          <cell r="S1508">
            <v>0</v>
          </cell>
          <cell r="T1508">
            <v>0</v>
          </cell>
          <cell r="U1508">
            <v>93427</v>
          </cell>
          <cell r="V1508">
            <v>0</v>
          </cell>
          <cell r="W1508">
            <v>0</v>
          </cell>
          <cell r="X1508">
            <v>0</v>
          </cell>
          <cell r="Y1508">
            <v>12342</v>
          </cell>
          <cell r="Z1508">
            <v>373710</v>
          </cell>
          <cell r="AA1508">
            <v>400875</v>
          </cell>
          <cell r="AB1508" t="str">
            <v>EMPZ</v>
          </cell>
          <cell r="AC1508">
            <v>1101</v>
          </cell>
          <cell r="AD1508">
            <v>2</v>
          </cell>
          <cell r="AE1508">
            <v>33960</v>
          </cell>
        </row>
        <row r="1509">
          <cell r="A1509" t="str">
            <v>SML</v>
          </cell>
          <cell r="B1509">
            <v>9</v>
          </cell>
          <cell r="C1509" t="str">
            <v>DMSU</v>
          </cell>
          <cell r="D1509">
            <v>91</v>
          </cell>
          <cell r="E1509">
            <v>3</v>
          </cell>
          <cell r="F1509" t="str">
            <v>A4</v>
          </cell>
          <cell r="G1509">
            <v>20</v>
          </cell>
          <cell r="H1509">
            <v>95</v>
          </cell>
          <cell r="I1509">
            <v>1361836</v>
          </cell>
          <cell r="J1509">
            <v>0</v>
          </cell>
          <cell r="K1509">
            <v>0</v>
          </cell>
          <cell r="L1509">
            <v>5223</v>
          </cell>
          <cell r="M1509">
            <v>0</v>
          </cell>
          <cell r="N1509">
            <v>0</v>
          </cell>
          <cell r="O1509">
            <v>15626608</v>
          </cell>
          <cell r="P1509">
            <v>4087871</v>
          </cell>
          <cell r="Q1509">
            <v>450611</v>
          </cell>
          <cell r="R1509">
            <v>70817</v>
          </cell>
          <cell r="S1509">
            <v>0</v>
          </cell>
          <cell r="T1509">
            <v>183012</v>
          </cell>
          <cell r="U1509">
            <v>5072005</v>
          </cell>
          <cell r="V1509">
            <v>0</v>
          </cell>
          <cell r="W1509">
            <v>122879</v>
          </cell>
          <cell r="X1509">
            <v>0</v>
          </cell>
          <cell r="Y1509">
            <v>776308</v>
          </cell>
          <cell r="Z1509">
            <v>20287969</v>
          </cell>
          <cell r="AA1509">
            <v>21318106</v>
          </cell>
          <cell r="AB1509" t="str">
            <v>EMPZ</v>
          </cell>
          <cell r="AC1509">
            <v>1101</v>
          </cell>
          <cell r="AD1509">
            <v>2</v>
          </cell>
          <cell r="AE1509">
            <v>1361836</v>
          </cell>
        </row>
        <row r="1510">
          <cell r="A1510" t="str">
            <v>SML</v>
          </cell>
          <cell r="B1510">
            <v>9</v>
          </cell>
          <cell r="C1510" t="str">
            <v>DMSU</v>
          </cell>
          <cell r="D1510">
            <v>91</v>
          </cell>
          <cell r="E1510">
            <v>3</v>
          </cell>
          <cell r="F1510" t="str">
            <v xml:space="preserve">B </v>
          </cell>
          <cell r="G1510">
            <v>0</v>
          </cell>
          <cell r="H1510">
            <v>4163</v>
          </cell>
          <cell r="I1510">
            <v>1326335</v>
          </cell>
          <cell r="J1510">
            <v>0</v>
          </cell>
          <cell r="K1510">
            <v>0</v>
          </cell>
          <cell r="L1510">
            <v>0</v>
          </cell>
          <cell r="M1510">
            <v>0</v>
          </cell>
          <cell r="N1510">
            <v>0</v>
          </cell>
          <cell r="O1510">
            <v>27644541</v>
          </cell>
          <cell r="P1510">
            <v>0</v>
          </cell>
          <cell r="Q1510">
            <v>23671</v>
          </cell>
          <cell r="R1510">
            <v>512606</v>
          </cell>
          <cell r="S1510">
            <v>-21306</v>
          </cell>
          <cell r="T1510">
            <v>4517856</v>
          </cell>
          <cell r="U1510">
            <v>6871518</v>
          </cell>
          <cell r="V1510">
            <v>0</v>
          </cell>
          <cell r="W1510">
            <v>0</v>
          </cell>
          <cell r="X1510">
            <v>0</v>
          </cell>
          <cell r="Y1510">
            <v>2268532</v>
          </cell>
          <cell r="Z1510">
            <v>27668212</v>
          </cell>
          <cell r="AA1510">
            <v>34945900</v>
          </cell>
          <cell r="AB1510" t="str">
            <v>EMPZ</v>
          </cell>
          <cell r="AC1510">
            <v>1101</v>
          </cell>
          <cell r="AD1510">
            <v>2</v>
          </cell>
          <cell r="AE1510">
            <v>1300680</v>
          </cell>
        </row>
        <row r="1511">
          <cell r="A1511" t="str">
            <v>SML</v>
          </cell>
          <cell r="B1511">
            <v>9</v>
          </cell>
          <cell r="C1511" t="str">
            <v>DMSU</v>
          </cell>
          <cell r="D1511">
            <v>91</v>
          </cell>
          <cell r="E1511">
            <v>4</v>
          </cell>
          <cell r="F1511" t="str">
            <v xml:space="preserve">B </v>
          </cell>
          <cell r="G1511">
            <v>0</v>
          </cell>
          <cell r="H1511">
            <v>8</v>
          </cell>
          <cell r="I1511">
            <v>9276</v>
          </cell>
          <cell r="J1511">
            <v>0</v>
          </cell>
          <cell r="K1511">
            <v>0</v>
          </cell>
          <cell r="L1511">
            <v>0</v>
          </cell>
          <cell r="M1511">
            <v>0</v>
          </cell>
          <cell r="N1511">
            <v>0</v>
          </cell>
          <cell r="O1511">
            <v>90794</v>
          </cell>
          <cell r="P1511">
            <v>0</v>
          </cell>
          <cell r="Q1511">
            <v>0</v>
          </cell>
          <cell r="R1511">
            <v>0</v>
          </cell>
          <cell r="S1511">
            <v>0</v>
          </cell>
          <cell r="T1511">
            <v>32</v>
          </cell>
          <cell r="U1511">
            <v>0</v>
          </cell>
          <cell r="V1511">
            <v>0</v>
          </cell>
          <cell r="W1511">
            <v>0</v>
          </cell>
          <cell r="X1511">
            <v>0</v>
          </cell>
          <cell r="Y1511">
            <v>0</v>
          </cell>
          <cell r="Z1511">
            <v>90794</v>
          </cell>
          <cell r="AA1511">
            <v>90826</v>
          </cell>
          <cell r="AB1511" t="str">
            <v>EMPZ</v>
          </cell>
          <cell r="AC1511">
            <v>1101</v>
          </cell>
          <cell r="AD1511">
            <v>2</v>
          </cell>
          <cell r="AE1511">
            <v>9175</v>
          </cell>
        </row>
        <row r="1512">
          <cell r="A1512" t="str">
            <v>SML</v>
          </cell>
          <cell r="B1512">
            <v>9</v>
          </cell>
          <cell r="C1512" t="str">
            <v>DMSU</v>
          </cell>
          <cell r="D1512">
            <v>91</v>
          </cell>
          <cell r="E1512">
            <v>5</v>
          </cell>
          <cell r="F1512" t="str">
            <v>A4</v>
          </cell>
          <cell r="G1512">
            <v>20</v>
          </cell>
          <cell r="H1512">
            <v>10</v>
          </cell>
          <cell r="I1512">
            <v>234683</v>
          </cell>
          <cell r="J1512">
            <v>0</v>
          </cell>
          <cell r="K1512">
            <v>0</v>
          </cell>
          <cell r="L1512">
            <v>953</v>
          </cell>
          <cell r="M1512">
            <v>0</v>
          </cell>
          <cell r="N1512">
            <v>0</v>
          </cell>
          <cell r="O1512">
            <v>2545508</v>
          </cell>
          <cell r="P1512">
            <v>716530</v>
          </cell>
          <cell r="Q1512">
            <v>41885</v>
          </cell>
          <cell r="R1512">
            <v>52915</v>
          </cell>
          <cell r="S1512">
            <v>0</v>
          </cell>
          <cell r="T1512">
            <v>0</v>
          </cell>
          <cell r="U1512">
            <v>696229</v>
          </cell>
          <cell r="V1512">
            <v>0</v>
          </cell>
          <cell r="W1512">
            <v>18393</v>
          </cell>
          <cell r="X1512">
            <v>0</v>
          </cell>
          <cell r="Y1512">
            <v>0</v>
          </cell>
          <cell r="Z1512">
            <v>3322316</v>
          </cell>
          <cell r="AA1512">
            <v>3375231</v>
          </cell>
          <cell r="AB1512" t="str">
            <v>EMPZ</v>
          </cell>
          <cell r="AC1512">
            <v>1101</v>
          </cell>
          <cell r="AD1512">
            <v>2</v>
          </cell>
          <cell r="AE1512">
            <v>234683</v>
          </cell>
        </row>
        <row r="1513">
          <cell r="A1513" t="str">
            <v>SML</v>
          </cell>
          <cell r="B1513">
            <v>9</v>
          </cell>
          <cell r="C1513" t="str">
            <v>DMSU</v>
          </cell>
          <cell r="D1513">
            <v>91</v>
          </cell>
          <cell r="E1513">
            <v>5</v>
          </cell>
          <cell r="F1513" t="str">
            <v xml:space="preserve">B </v>
          </cell>
          <cell r="G1513">
            <v>0</v>
          </cell>
          <cell r="H1513">
            <v>116</v>
          </cell>
          <cell r="I1513">
            <v>94934</v>
          </cell>
          <cell r="J1513">
            <v>0</v>
          </cell>
          <cell r="K1513">
            <v>0</v>
          </cell>
          <cell r="L1513">
            <v>0</v>
          </cell>
          <cell r="M1513">
            <v>0</v>
          </cell>
          <cell r="N1513">
            <v>0</v>
          </cell>
          <cell r="O1513">
            <v>1790536</v>
          </cell>
          <cell r="P1513">
            <v>0</v>
          </cell>
          <cell r="Q1513">
            <v>0</v>
          </cell>
          <cell r="R1513">
            <v>6677</v>
          </cell>
          <cell r="S1513">
            <v>0</v>
          </cell>
          <cell r="T1513">
            <v>32</v>
          </cell>
          <cell r="U1513">
            <v>308249</v>
          </cell>
          <cell r="V1513">
            <v>0</v>
          </cell>
          <cell r="W1513">
            <v>0</v>
          </cell>
          <cell r="X1513">
            <v>0</v>
          </cell>
          <cell r="Y1513">
            <v>0</v>
          </cell>
          <cell r="Z1513">
            <v>1790536</v>
          </cell>
          <cell r="AA1513">
            <v>1797245</v>
          </cell>
          <cell r="AB1513" t="str">
            <v>EMPZ</v>
          </cell>
          <cell r="AC1513">
            <v>1101</v>
          </cell>
          <cell r="AD1513">
            <v>2</v>
          </cell>
          <cell r="AE1513">
            <v>94156</v>
          </cell>
        </row>
        <row r="1514">
          <cell r="A1514" t="str">
            <v>SML</v>
          </cell>
          <cell r="B1514">
            <v>9</v>
          </cell>
          <cell r="C1514" t="str">
            <v>DMSU</v>
          </cell>
          <cell r="D1514">
            <v>91</v>
          </cell>
          <cell r="E1514">
            <v>6</v>
          </cell>
          <cell r="F1514" t="str">
            <v xml:space="preserve">B </v>
          </cell>
          <cell r="G1514">
            <v>0</v>
          </cell>
          <cell r="H1514">
            <v>1</v>
          </cell>
          <cell r="I1514">
            <v>373585</v>
          </cell>
          <cell r="J1514">
            <v>0</v>
          </cell>
          <cell r="K1514">
            <v>0</v>
          </cell>
          <cell r="L1514">
            <v>0</v>
          </cell>
          <cell r="M1514">
            <v>0</v>
          </cell>
          <cell r="N1514">
            <v>0</v>
          </cell>
          <cell r="O1514">
            <v>4398340</v>
          </cell>
          <cell r="P1514">
            <v>0</v>
          </cell>
          <cell r="Q1514">
            <v>0</v>
          </cell>
          <cell r="R1514">
            <v>0</v>
          </cell>
          <cell r="S1514">
            <v>0</v>
          </cell>
          <cell r="T1514">
            <v>0</v>
          </cell>
          <cell r="U1514">
            <v>1099585</v>
          </cell>
          <cell r="V1514">
            <v>0</v>
          </cell>
          <cell r="W1514">
            <v>0</v>
          </cell>
          <cell r="X1514">
            <v>0</v>
          </cell>
          <cell r="Y1514">
            <v>0</v>
          </cell>
          <cell r="Z1514">
            <v>4398340</v>
          </cell>
          <cell r="AA1514">
            <v>4398340</v>
          </cell>
          <cell r="AB1514" t="str">
            <v>EMPZ</v>
          </cell>
          <cell r="AC1514">
            <v>1101</v>
          </cell>
          <cell r="AD1514">
            <v>2</v>
          </cell>
          <cell r="AE1514">
            <v>373585</v>
          </cell>
        </row>
        <row r="1515">
          <cell r="A1515" t="str">
            <v>SML</v>
          </cell>
          <cell r="B1515">
            <v>9</v>
          </cell>
          <cell r="C1515" t="str">
            <v>DMSU</v>
          </cell>
          <cell r="D1515">
            <v>91</v>
          </cell>
          <cell r="E1515">
            <v>7</v>
          </cell>
          <cell r="F1515" t="str">
            <v>A4</v>
          </cell>
          <cell r="G1515">
            <v>20</v>
          </cell>
          <cell r="H1515">
            <v>5</v>
          </cell>
          <cell r="I1515">
            <v>242799</v>
          </cell>
          <cell r="J1515">
            <v>0</v>
          </cell>
          <cell r="K1515">
            <v>0</v>
          </cell>
          <cell r="L1515">
            <v>700</v>
          </cell>
          <cell r="M1515">
            <v>0</v>
          </cell>
          <cell r="N1515">
            <v>0</v>
          </cell>
          <cell r="O1515">
            <v>2368099</v>
          </cell>
          <cell r="P1515">
            <v>464800</v>
          </cell>
          <cell r="Q1515">
            <v>90804</v>
          </cell>
          <cell r="R1515">
            <v>0</v>
          </cell>
          <cell r="S1515">
            <v>0</v>
          </cell>
          <cell r="T1515">
            <v>0</v>
          </cell>
          <cell r="U1515">
            <v>735575</v>
          </cell>
          <cell r="V1515">
            <v>0</v>
          </cell>
          <cell r="W1515">
            <v>18592</v>
          </cell>
          <cell r="X1515">
            <v>0</v>
          </cell>
          <cell r="Y1515">
            <v>0</v>
          </cell>
          <cell r="Z1515">
            <v>2942295</v>
          </cell>
          <cell r="AA1515">
            <v>2942295</v>
          </cell>
          <cell r="AB1515" t="str">
            <v>EMPZ</v>
          </cell>
          <cell r="AC1515">
            <v>1101</v>
          </cell>
          <cell r="AD1515">
            <v>2</v>
          </cell>
          <cell r="AE1515">
            <v>242799</v>
          </cell>
        </row>
        <row r="1516">
          <cell r="A1516" t="str">
            <v>SML</v>
          </cell>
          <cell r="B1516">
            <v>9</v>
          </cell>
          <cell r="C1516" t="str">
            <v>DMSU</v>
          </cell>
          <cell r="D1516">
            <v>91</v>
          </cell>
          <cell r="E1516">
            <v>7</v>
          </cell>
          <cell r="F1516" t="str">
            <v xml:space="preserve">B </v>
          </cell>
          <cell r="G1516">
            <v>0</v>
          </cell>
          <cell r="H1516">
            <v>3</v>
          </cell>
          <cell r="I1516">
            <v>12603</v>
          </cell>
          <cell r="J1516">
            <v>0</v>
          </cell>
          <cell r="K1516">
            <v>0</v>
          </cell>
          <cell r="L1516">
            <v>0</v>
          </cell>
          <cell r="M1516">
            <v>0</v>
          </cell>
          <cell r="N1516">
            <v>0</v>
          </cell>
          <cell r="O1516">
            <v>223006</v>
          </cell>
          <cell r="P1516">
            <v>0</v>
          </cell>
          <cell r="Q1516">
            <v>0</v>
          </cell>
          <cell r="R1516">
            <v>0</v>
          </cell>
          <cell r="S1516">
            <v>0</v>
          </cell>
          <cell r="T1516">
            <v>0</v>
          </cell>
          <cell r="U1516">
            <v>55751</v>
          </cell>
          <cell r="V1516">
            <v>0</v>
          </cell>
          <cell r="W1516">
            <v>0</v>
          </cell>
          <cell r="X1516">
            <v>0</v>
          </cell>
          <cell r="Y1516">
            <v>0</v>
          </cell>
          <cell r="Z1516">
            <v>223006</v>
          </cell>
          <cell r="AA1516">
            <v>223006</v>
          </cell>
          <cell r="AB1516" t="str">
            <v>EMPZ</v>
          </cell>
          <cell r="AC1516">
            <v>1101</v>
          </cell>
          <cell r="AD1516">
            <v>2</v>
          </cell>
          <cell r="AE1516">
            <v>12575</v>
          </cell>
        </row>
        <row r="1517">
          <cell r="A1517" t="str">
            <v>SML</v>
          </cell>
          <cell r="B1517">
            <v>9</v>
          </cell>
          <cell r="C1517" t="str">
            <v>DMSU</v>
          </cell>
          <cell r="D1517">
            <v>91</v>
          </cell>
          <cell r="E1517">
            <v>8</v>
          </cell>
          <cell r="F1517" t="str">
            <v xml:space="preserve">B </v>
          </cell>
          <cell r="G1517">
            <v>0</v>
          </cell>
          <cell r="H1517">
            <v>2</v>
          </cell>
          <cell r="I1517">
            <v>132</v>
          </cell>
          <cell r="J1517">
            <v>0</v>
          </cell>
          <cell r="K1517">
            <v>0</v>
          </cell>
          <cell r="L1517">
            <v>0</v>
          </cell>
          <cell r="M1517">
            <v>0</v>
          </cell>
          <cell r="N1517">
            <v>0</v>
          </cell>
          <cell r="O1517">
            <v>2748</v>
          </cell>
          <cell r="P1517">
            <v>0</v>
          </cell>
          <cell r="Q1517">
            <v>0</v>
          </cell>
          <cell r="R1517">
            <v>0</v>
          </cell>
          <cell r="S1517">
            <v>0</v>
          </cell>
          <cell r="T1517">
            <v>0</v>
          </cell>
          <cell r="U1517">
            <v>687</v>
          </cell>
          <cell r="V1517">
            <v>0</v>
          </cell>
          <cell r="W1517">
            <v>0</v>
          </cell>
          <cell r="X1517">
            <v>0</v>
          </cell>
          <cell r="Y1517">
            <v>0</v>
          </cell>
          <cell r="Z1517">
            <v>2748</v>
          </cell>
          <cell r="AA1517">
            <v>2748</v>
          </cell>
          <cell r="AB1517" t="str">
            <v>EMPZ</v>
          </cell>
          <cell r="AC1517">
            <v>1101</v>
          </cell>
          <cell r="AD1517">
            <v>2</v>
          </cell>
          <cell r="AE1517">
            <v>132</v>
          </cell>
        </row>
        <row r="1518">
          <cell r="A1518" t="str">
            <v>SML</v>
          </cell>
          <cell r="B1518">
            <v>9</v>
          </cell>
          <cell r="C1518" t="str">
            <v>DMSU</v>
          </cell>
          <cell r="D1518">
            <v>92</v>
          </cell>
          <cell r="E1518">
            <v>1</v>
          </cell>
          <cell r="F1518" t="str">
            <v>A4</v>
          </cell>
          <cell r="G1518">
            <v>20</v>
          </cell>
          <cell r="H1518">
            <v>1</v>
          </cell>
          <cell r="I1518">
            <v>564</v>
          </cell>
          <cell r="J1518">
            <v>0</v>
          </cell>
          <cell r="K1518">
            <v>0</v>
          </cell>
          <cell r="L1518">
            <v>5</v>
          </cell>
          <cell r="M1518">
            <v>0</v>
          </cell>
          <cell r="N1518">
            <v>0</v>
          </cell>
          <cell r="O1518">
            <v>6472</v>
          </cell>
          <cell r="P1518">
            <v>3913</v>
          </cell>
          <cell r="Q1518">
            <v>0</v>
          </cell>
          <cell r="R1518">
            <v>0</v>
          </cell>
          <cell r="S1518">
            <v>0</v>
          </cell>
          <cell r="T1518">
            <v>0</v>
          </cell>
          <cell r="U1518">
            <v>2596</v>
          </cell>
          <cell r="V1518">
            <v>0</v>
          </cell>
          <cell r="W1518">
            <v>0</v>
          </cell>
          <cell r="X1518">
            <v>0</v>
          </cell>
          <cell r="Y1518">
            <v>925</v>
          </cell>
          <cell r="Z1518">
            <v>10385</v>
          </cell>
          <cell r="AA1518">
            <v>11310</v>
          </cell>
          <cell r="AB1518" t="str">
            <v>EMCV</v>
          </cell>
          <cell r="AC1518">
            <v>1101</v>
          </cell>
          <cell r="AD1518">
            <v>2</v>
          </cell>
          <cell r="AE1518">
            <v>564</v>
          </cell>
        </row>
        <row r="1519">
          <cell r="A1519" t="str">
            <v>SML</v>
          </cell>
          <cell r="B1519">
            <v>9</v>
          </cell>
          <cell r="C1519" t="str">
            <v>DMSU</v>
          </cell>
          <cell r="D1519">
            <v>92</v>
          </cell>
          <cell r="E1519">
            <v>1</v>
          </cell>
          <cell r="F1519" t="str">
            <v xml:space="preserve">B </v>
          </cell>
          <cell r="G1519">
            <v>1</v>
          </cell>
          <cell r="H1519">
            <v>3790</v>
          </cell>
          <cell r="I1519">
            <v>94076</v>
          </cell>
          <cell r="J1519">
            <v>0</v>
          </cell>
          <cell r="K1519">
            <v>0</v>
          </cell>
          <cell r="L1519">
            <v>0</v>
          </cell>
          <cell r="M1519">
            <v>0</v>
          </cell>
          <cell r="N1519">
            <v>0</v>
          </cell>
          <cell r="O1519">
            <v>1524253</v>
          </cell>
          <cell r="P1519">
            <v>0</v>
          </cell>
          <cell r="Q1519">
            <v>0</v>
          </cell>
          <cell r="R1519">
            <v>50652</v>
          </cell>
          <cell r="S1519">
            <v>0</v>
          </cell>
          <cell r="T1519">
            <v>1517967</v>
          </cell>
          <cell r="U1519">
            <v>0</v>
          </cell>
          <cell r="V1519">
            <v>0</v>
          </cell>
          <cell r="W1519">
            <v>0</v>
          </cell>
          <cell r="X1519">
            <v>0</v>
          </cell>
          <cell r="Y1519">
            <v>0</v>
          </cell>
          <cell r="Z1519">
            <v>1524253</v>
          </cell>
          <cell r="AA1519">
            <v>3092872</v>
          </cell>
          <cell r="AB1519" t="str">
            <v>EMCV</v>
          </cell>
          <cell r="AC1519">
            <v>1101</v>
          </cell>
          <cell r="AD1519">
            <v>2</v>
          </cell>
          <cell r="AE1519">
            <v>63594</v>
          </cell>
        </row>
        <row r="1520">
          <cell r="A1520" t="str">
            <v>SML</v>
          </cell>
          <cell r="B1520">
            <v>9</v>
          </cell>
          <cell r="C1520" t="str">
            <v>DMSU</v>
          </cell>
          <cell r="D1520">
            <v>92</v>
          </cell>
          <cell r="E1520">
            <v>1</v>
          </cell>
          <cell r="F1520" t="str">
            <v xml:space="preserve">B </v>
          </cell>
          <cell r="G1520">
            <v>2</v>
          </cell>
          <cell r="H1520">
            <v>2087</v>
          </cell>
          <cell r="I1520">
            <v>85444</v>
          </cell>
          <cell r="J1520">
            <v>0</v>
          </cell>
          <cell r="K1520">
            <v>0</v>
          </cell>
          <cell r="L1520">
            <v>0</v>
          </cell>
          <cell r="M1520">
            <v>0</v>
          </cell>
          <cell r="N1520">
            <v>0</v>
          </cell>
          <cell r="O1520">
            <v>1656746</v>
          </cell>
          <cell r="P1520">
            <v>0</v>
          </cell>
          <cell r="Q1520">
            <v>0</v>
          </cell>
          <cell r="R1520">
            <v>27050</v>
          </cell>
          <cell r="S1520">
            <v>0</v>
          </cell>
          <cell r="T1520">
            <v>324863</v>
          </cell>
          <cell r="U1520">
            <v>281621</v>
          </cell>
          <cell r="V1520">
            <v>0</v>
          </cell>
          <cell r="W1520">
            <v>0</v>
          </cell>
          <cell r="X1520">
            <v>0</v>
          </cell>
          <cell r="Y1520">
            <v>124355</v>
          </cell>
          <cell r="Z1520">
            <v>1656746</v>
          </cell>
          <cell r="AA1520">
            <v>2133014</v>
          </cell>
          <cell r="AB1520" t="str">
            <v>EMCV</v>
          </cell>
          <cell r="AC1520">
            <v>1101</v>
          </cell>
          <cell r="AD1520">
            <v>2</v>
          </cell>
          <cell r="AE1520">
            <v>85444</v>
          </cell>
        </row>
        <row r="1521">
          <cell r="A1521" t="str">
            <v>SML</v>
          </cell>
          <cell r="B1521">
            <v>9</v>
          </cell>
          <cell r="C1521" t="str">
            <v>DMSU</v>
          </cell>
          <cell r="D1521">
            <v>92</v>
          </cell>
          <cell r="E1521">
            <v>1</v>
          </cell>
          <cell r="F1521" t="str">
            <v xml:space="preserve">B </v>
          </cell>
          <cell r="G1521">
            <v>3</v>
          </cell>
          <cell r="H1521">
            <v>8647</v>
          </cell>
          <cell r="I1521">
            <v>666971</v>
          </cell>
          <cell r="J1521">
            <v>0</v>
          </cell>
          <cell r="K1521">
            <v>0</v>
          </cell>
          <cell r="L1521">
            <v>0</v>
          </cell>
          <cell r="M1521">
            <v>0</v>
          </cell>
          <cell r="N1521">
            <v>0</v>
          </cell>
          <cell r="O1521">
            <v>12934688</v>
          </cell>
          <cell r="P1521">
            <v>0</v>
          </cell>
          <cell r="Q1521">
            <v>0</v>
          </cell>
          <cell r="R1521">
            <v>138992</v>
          </cell>
          <cell r="S1521">
            <v>0</v>
          </cell>
          <cell r="T1521">
            <v>1131773</v>
          </cell>
          <cell r="U1521">
            <v>2198852</v>
          </cell>
          <cell r="V1521">
            <v>0</v>
          </cell>
          <cell r="W1521">
            <v>0</v>
          </cell>
          <cell r="X1521">
            <v>0</v>
          </cell>
          <cell r="Y1521">
            <v>815045</v>
          </cell>
          <cell r="Z1521">
            <v>12934688</v>
          </cell>
          <cell r="AA1521">
            <v>15020498</v>
          </cell>
          <cell r="AB1521" t="str">
            <v>EMCV</v>
          </cell>
          <cell r="AC1521">
            <v>1101</v>
          </cell>
          <cell r="AD1521">
            <v>2</v>
          </cell>
          <cell r="AE1521">
            <v>666164</v>
          </cell>
        </row>
        <row r="1522">
          <cell r="A1522" t="str">
            <v>SML</v>
          </cell>
          <cell r="B1522">
            <v>9</v>
          </cell>
          <cell r="C1522" t="str">
            <v>DMSU</v>
          </cell>
          <cell r="D1522">
            <v>92</v>
          </cell>
          <cell r="E1522">
            <v>1</v>
          </cell>
          <cell r="F1522" t="str">
            <v xml:space="preserve">B </v>
          </cell>
          <cell r="G1522">
            <v>4</v>
          </cell>
          <cell r="H1522">
            <v>5819</v>
          </cell>
          <cell r="I1522">
            <v>710266</v>
          </cell>
          <cell r="J1522">
            <v>0</v>
          </cell>
          <cell r="K1522">
            <v>0</v>
          </cell>
          <cell r="L1522">
            <v>0</v>
          </cell>
          <cell r="M1522">
            <v>0</v>
          </cell>
          <cell r="N1522">
            <v>0</v>
          </cell>
          <cell r="O1522">
            <v>13771956</v>
          </cell>
          <cell r="P1522">
            <v>0</v>
          </cell>
          <cell r="Q1522">
            <v>0</v>
          </cell>
          <cell r="R1522">
            <v>155953</v>
          </cell>
          <cell r="S1522">
            <v>0</v>
          </cell>
          <cell r="T1522">
            <v>954239</v>
          </cell>
          <cell r="U1522">
            <v>2341297</v>
          </cell>
          <cell r="V1522">
            <v>0</v>
          </cell>
          <cell r="W1522">
            <v>0</v>
          </cell>
          <cell r="X1522">
            <v>0</v>
          </cell>
          <cell r="Y1522">
            <v>1012911</v>
          </cell>
          <cell r="Z1522">
            <v>13771956</v>
          </cell>
          <cell r="AA1522">
            <v>15895059</v>
          </cell>
          <cell r="AB1522" t="str">
            <v>EMCV</v>
          </cell>
          <cell r="AC1522">
            <v>1101</v>
          </cell>
          <cell r="AD1522">
            <v>2</v>
          </cell>
          <cell r="AE1522">
            <v>710266</v>
          </cell>
        </row>
        <row r="1523">
          <cell r="A1523" t="str">
            <v>SML</v>
          </cell>
          <cell r="B1523">
            <v>9</v>
          </cell>
          <cell r="C1523" t="str">
            <v>DMSU</v>
          </cell>
          <cell r="D1523">
            <v>92</v>
          </cell>
          <cell r="E1523">
            <v>1</v>
          </cell>
          <cell r="F1523" t="str">
            <v xml:space="preserve">B </v>
          </cell>
          <cell r="G1523">
            <v>5</v>
          </cell>
          <cell r="H1523">
            <v>2475</v>
          </cell>
          <cell r="I1523">
            <v>425593</v>
          </cell>
          <cell r="J1523">
            <v>0</v>
          </cell>
          <cell r="K1523">
            <v>0</v>
          </cell>
          <cell r="L1523">
            <v>0</v>
          </cell>
          <cell r="M1523">
            <v>0</v>
          </cell>
          <cell r="N1523">
            <v>0</v>
          </cell>
          <cell r="O1523">
            <v>8248143</v>
          </cell>
          <cell r="P1523">
            <v>0</v>
          </cell>
          <cell r="Q1523">
            <v>0</v>
          </cell>
          <cell r="R1523">
            <v>97559</v>
          </cell>
          <cell r="S1523">
            <v>0</v>
          </cell>
          <cell r="T1523">
            <v>462537</v>
          </cell>
          <cell r="U1523">
            <v>1402209</v>
          </cell>
          <cell r="V1523">
            <v>0</v>
          </cell>
          <cell r="W1523">
            <v>0</v>
          </cell>
          <cell r="X1523">
            <v>0</v>
          </cell>
          <cell r="Y1523">
            <v>435888</v>
          </cell>
          <cell r="Z1523">
            <v>8248143</v>
          </cell>
          <cell r="AA1523">
            <v>9244127</v>
          </cell>
          <cell r="AB1523" t="str">
            <v>EMCV</v>
          </cell>
          <cell r="AC1523">
            <v>1101</v>
          </cell>
          <cell r="AD1523">
            <v>2</v>
          </cell>
          <cell r="AE1523">
            <v>425593</v>
          </cell>
        </row>
        <row r="1524">
          <cell r="A1524" t="str">
            <v>SML</v>
          </cell>
          <cell r="B1524">
            <v>9</v>
          </cell>
          <cell r="C1524" t="str">
            <v>DMSU</v>
          </cell>
          <cell r="D1524">
            <v>92</v>
          </cell>
          <cell r="E1524">
            <v>1</v>
          </cell>
          <cell r="F1524" t="str">
            <v xml:space="preserve">B </v>
          </cell>
          <cell r="G1524">
            <v>6</v>
          </cell>
          <cell r="H1524">
            <v>1412</v>
          </cell>
          <cell r="I1524">
            <v>335741</v>
          </cell>
          <cell r="J1524">
            <v>0</v>
          </cell>
          <cell r="K1524">
            <v>0</v>
          </cell>
          <cell r="L1524">
            <v>0</v>
          </cell>
          <cell r="M1524">
            <v>0</v>
          </cell>
          <cell r="N1524">
            <v>0</v>
          </cell>
          <cell r="O1524">
            <v>6507577</v>
          </cell>
          <cell r="P1524">
            <v>0</v>
          </cell>
          <cell r="Q1524">
            <v>0</v>
          </cell>
          <cell r="R1524">
            <v>75796</v>
          </cell>
          <cell r="S1524">
            <v>0</v>
          </cell>
          <cell r="T1524">
            <v>357391</v>
          </cell>
          <cell r="U1524">
            <v>1106643</v>
          </cell>
          <cell r="V1524">
            <v>0</v>
          </cell>
          <cell r="W1524">
            <v>0</v>
          </cell>
          <cell r="X1524">
            <v>0</v>
          </cell>
          <cell r="Y1524">
            <v>250728</v>
          </cell>
          <cell r="Z1524">
            <v>6507577</v>
          </cell>
          <cell r="AA1524">
            <v>7191492</v>
          </cell>
          <cell r="AB1524" t="str">
            <v>EMCV</v>
          </cell>
          <cell r="AC1524">
            <v>1101</v>
          </cell>
          <cell r="AD1524">
            <v>2</v>
          </cell>
          <cell r="AE1524">
            <v>335741</v>
          </cell>
        </row>
        <row r="1525">
          <cell r="A1525" t="str">
            <v>SML</v>
          </cell>
          <cell r="B1525">
            <v>9</v>
          </cell>
          <cell r="C1525" t="str">
            <v>DMSU</v>
          </cell>
          <cell r="D1525">
            <v>92</v>
          </cell>
          <cell r="E1525">
            <v>1</v>
          </cell>
          <cell r="F1525" t="str">
            <v xml:space="preserve">B </v>
          </cell>
          <cell r="G1525">
            <v>7</v>
          </cell>
          <cell r="H1525">
            <v>375</v>
          </cell>
          <cell r="I1525">
            <v>126184</v>
          </cell>
          <cell r="J1525">
            <v>0</v>
          </cell>
          <cell r="K1525">
            <v>0</v>
          </cell>
          <cell r="L1525">
            <v>0</v>
          </cell>
          <cell r="M1525">
            <v>0</v>
          </cell>
          <cell r="N1525">
            <v>0</v>
          </cell>
          <cell r="O1525">
            <v>2536152</v>
          </cell>
          <cell r="P1525">
            <v>0</v>
          </cell>
          <cell r="Q1525">
            <v>0</v>
          </cell>
          <cell r="R1525">
            <v>65437</v>
          </cell>
          <cell r="S1525">
            <v>0</v>
          </cell>
          <cell r="T1525">
            <v>67503</v>
          </cell>
          <cell r="U1525">
            <v>507400</v>
          </cell>
          <cell r="V1525">
            <v>0</v>
          </cell>
          <cell r="W1525">
            <v>0</v>
          </cell>
          <cell r="X1525">
            <v>0</v>
          </cell>
          <cell r="Y1525">
            <v>95018</v>
          </cell>
          <cell r="Z1525">
            <v>2536152</v>
          </cell>
          <cell r="AA1525">
            <v>2764110</v>
          </cell>
          <cell r="AB1525" t="str">
            <v>EMCV</v>
          </cell>
          <cell r="AC1525">
            <v>1101</v>
          </cell>
          <cell r="AD1525">
            <v>2</v>
          </cell>
          <cell r="AE1525">
            <v>126184</v>
          </cell>
        </row>
        <row r="1526">
          <cell r="A1526" t="str">
            <v>SML</v>
          </cell>
          <cell r="B1526">
            <v>9</v>
          </cell>
          <cell r="C1526" t="str">
            <v>DMSU</v>
          </cell>
          <cell r="D1526">
            <v>92</v>
          </cell>
          <cell r="E1526">
            <v>1</v>
          </cell>
          <cell r="F1526" t="str">
            <v xml:space="preserve">B </v>
          </cell>
          <cell r="G1526">
            <v>8</v>
          </cell>
          <cell r="H1526">
            <v>117</v>
          </cell>
          <cell r="I1526">
            <v>48901</v>
          </cell>
          <cell r="J1526">
            <v>0</v>
          </cell>
          <cell r="K1526">
            <v>0</v>
          </cell>
          <cell r="L1526">
            <v>0</v>
          </cell>
          <cell r="M1526">
            <v>0</v>
          </cell>
          <cell r="N1526">
            <v>0</v>
          </cell>
          <cell r="O1526">
            <v>982511</v>
          </cell>
          <cell r="P1526">
            <v>0</v>
          </cell>
          <cell r="Q1526">
            <v>0</v>
          </cell>
          <cell r="R1526">
            <v>9221</v>
          </cell>
          <cell r="S1526">
            <v>0</v>
          </cell>
          <cell r="T1526">
            <v>49376</v>
          </cell>
          <cell r="U1526">
            <v>196559</v>
          </cell>
          <cell r="V1526">
            <v>0</v>
          </cell>
          <cell r="W1526">
            <v>0</v>
          </cell>
          <cell r="X1526">
            <v>0</v>
          </cell>
          <cell r="Y1526">
            <v>28210</v>
          </cell>
          <cell r="Z1526">
            <v>982511</v>
          </cell>
          <cell r="AA1526">
            <v>1069318</v>
          </cell>
          <cell r="AB1526" t="str">
            <v>EMCV</v>
          </cell>
          <cell r="AC1526">
            <v>1101</v>
          </cell>
          <cell r="AD1526">
            <v>2</v>
          </cell>
          <cell r="AE1526">
            <v>48901</v>
          </cell>
        </row>
        <row r="1527">
          <cell r="A1527" t="str">
            <v>SML</v>
          </cell>
          <cell r="B1527">
            <v>9</v>
          </cell>
          <cell r="C1527" t="str">
            <v>DMSU</v>
          </cell>
          <cell r="D1527">
            <v>92</v>
          </cell>
          <cell r="E1527">
            <v>1</v>
          </cell>
          <cell r="F1527" t="str">
            <v xml:space="preserve">B </v>
          </cell>
          <cell r="G1527">
            <v>9</v>
          </cell>
          <cell r="H1527">
            <v>98</v>
          </cell>
          <cell r="I1527">
            <v>57171</v>
          </cell>
          <cell r="J1527">
            <v>0</v>
          </cell>
          <cell r="K1527">
            <v>0</v>
          </cell>
          <cell r="L1527">
            <v>0</v>
          </cell>
          <cell r="M1527">
            <v>0</v>
          </cell>
          <cell r="N1527">
            <v>0</v>
          </cell>
          <cell r="O1527">
            <v>1224405</v>
          </cell>
          <cell r="P1527">
            <v>0</v>
          </cell>
          <cell r="Q1527">
            <v>0</v>
          </cell>
          <cell r="R1527">
            <v>11938</v>
          </cell>
          <cell r="S1527">
            <v>0</v>
          </cell>
          <cell r="T1527">
            <v>44325</v>
          </cell>
          <cell r="U1527">
            <v>306149</v>
          </cell>
          <cell r="V1527">
            <v>0</v>
          </cell>
          <cell r="W1527">
            <v>0</v>
          </cell>
          <cell r="X1527">
            <v>0</v>
          </cell>
          <cell r="Y1527">
            <v>59977</v>
          </cell>
          <cell r="Z1527">
            <v>1224405</v>
          </cell>
          <cell r="AA1527">
            <v>1340645</v>
          </cell>
          <cell r="AB1527" t="str">
            <v>EMCV</v>
          </cell>
          <cell r="AC1527">
            <v>1101</v>
          </cell>
          <cell r="AD1527">
            <v>2</v>
          </cell>
          <cell r="AE1527">
            <v>57171</v>
          </cell>
        </row>
        <row r="1528">
          <cell r="A1528" t="str">
            <v>SML</v>
          </cell>
          <cell r="B1528">
            <v>9</v>
          </cell>
          <cell r="C1528" t="str">
            <v>DMSU</v>
          </cell>
          <cell r="D1528">
            <v>92</v>
          </cell>
          <cell r="E1528">
            <v>1</v>
          </cell>
          <cell r="F1528" t="str">
            <v xml:space="preserve">B </v>
          </cell>
          <cell r="G1528">
            <v>10</v>
          </cell>
          <cell r="H1528">
            <v>24</v>
          </cell>
          <cell r="I1528">
            <v>56427</v>
          </cell>
          <cell r="J1528">
            <v>0</v>
          </cell>
          <cell r="K1528">
            <v>0</v>
          </cell>
          <cell r="L1528">
            <v>0</v>
          </cell>
          <cell r="M1528">
            <v>0</v>
          </cell>
          <cell r="N1528">
            <v>0</v>
          </cell>
          <cell r="O1528">
            <v>1215109</v>
          </cell>
          <cell r="P1528">
            <v>0</v>
          </cell>
          <cell r="Q1528">
            <v>0</v>
          </cell>
          <cell r="R1528">
            <v>13058</v>
          </cell>
          <cell r="S1528">
            <v>0</v>
          </cell>
          <cell r="T1528">
            <v>11278</v>
          </cell>
          <cell r="U1528">
            <v>303782</v>
          </cell>
          <cell r="V1528">
            <v>0</v>
          </cell>
          <cell r="W1528">
            <v>0</v>
          </cell>
          <cell r="X1528">
            <v>0</v>
          </cell>
          <cell r="Y1528">
            <v>10030</v>
          </cell>
          <cell r="Z1528">
            <v>1215109</v>
          </cell>
          <cell r="AA1528">
            <v>1249475</v>
          </cell>
          <cell r="AB1528" t="str">
            <v>EMCV</v>
          </cell>
          <cell r="AC1528">
            <v>1101</v>
          </cell>
          <cell r="AD1528">
            <v>2</v>
          </cell>
          <cell r="AE1528">
            <v>56427</v>
          </cell>
        </row>
        <row r="1529">
          <cell r="A1529" t="str">
            <v>SML</v>
          </cell>
          <cell r="B1529">
            <v>9</v>
          </cell>
          <cell r="C1529" t="str">
            <v>DMSU</v>
          </cell>
          <cell r="D1529">
            <v>92</v>
          </cell>
          <cell r="E1529">
            <v>1</v>
          </cell>
          <cell r="F1529" t="str">
            <v xml:space="preserve">B </v>
          </cell>
          <cell r="G1529">
            <v>11</v>
          </cell>
          <cell r="H1529">
            <v>5329</v>
          </cell>
          <cell r="I1529">
            <v>133853</v>
          </cell>
          <cell r="J1529">
            <v>0</v>
          </cell>
          <cell r="K1529">
            <v>0</v>
          </cell>
          <cell r="L1529">
            <v>0</v>
          </cell>
          <cell r="M1529">
            <v>0</v>
          </cell>
          <cell r="N1529">
            <v>0</v>
          </cell>
          <cell r="O1529">
            <v>760684</v>
          </cell>
          <cell r="P1529">
            <v>0</v>
          </cell>
          <cell r="Q1529">
            <v>0</v>
          </cell>
          <cell r="R1529">
            <v>19918</v>
          </cell>
          <cell r="S1529">
            <v>1</v>
          </cell>
          <cell r="T1529">
            <v>341131</v>
          </cell>
          <cell r="U1529">
            <v>0</v>
          </cell>
          <cell r="V1529">
            <v>0</v>
          </cell>
          <cell r="W1529">
            <v>0</v>
          </cell>
          <cell r="X1529">
            <v>0</v>
          </cell>
          <cell r="Y1529">
            <v>0</v>
          </cell>
          <cell r="Z1529">
            <v>760684</v>
          </cell>
          <cell r="AA1529">
            <v>1121734</v>
          </cell>
          <cell r="AB1529" t="str">
            <v>EMCV</v>
          </cell>
          <cell r="AC1529">
            <v>1101</v>
          </cell>
          <cell r="AD1529">
            <v>2</v>
          </cell>
          <cell r="AE1529">
            <v>92539</v>
          </cell>
        </row>
        <row r="1530">
          <cell r="A1530" t="str">
            <v>SML</v>
          </cell>
          <cell r="B1530">
            <v>9</v>
          </cell>
          <cell r="C1530" t="str">
            <v>DMSU</v>
          </cell>
          <cell r="D1530">
            <v>92</v>
          </cell>
          <cell r="E1530">
            <v>1</v>
          </cell>
          <cell r="F1530" t="str">
            <v xml:space="preserve">B </v>
          </cell>
          <cell r="G1530">
            <v>12</v>
          </cell>
          <cell r="H1530">
            <v>11547</v>
          </cell>
          <cell r="I1530">
            <v>753468</v>
          </cell>
          <cell r="J1530">
            <v>0</v>
          </cell>
          <cell r="K1530">
            <v>0</v>
          </cell>
          <cell r="L1530">
            <v>0</v>
          </cell>
          <cell r="M1530">
            <v>0</v>
          </cell>
          <cell r="N1530">
            <v>0</v>
          </cell>
          <cell r="O1530">
            <v>7093916</v>
          </cell>
          <cell r="P1530">
            <v>0</v>
          </cell>
          <cell r="Q1530">
            <v>0</v>
          </cell>
          <cell r="R1530">
            <v>57794</v>
          </cell>
          <cell r="S1530">
            <v>0</v>
          </cell>
          <cell r="T1530">
            <v>415845</v>
          </cell>
          <cell r="U1530">
            <v>1206504</v>
          </cell>
          <cell r="V1530">
            <v>0</v>
          </cell>
          <cell r="W1530">
            <v>0</v>
          </cell>
          <cell r="X1530">
            <v>0</v>
          </cell>
          <cell r="Y1530">
            <v>924140</v>
          </cell>
          <cell r="Z1530">
            <v>7093916</v>
          </cell>
          <cell r="AA1530">
            <v>8491695</v>
          </cell>
          <cell r="AB1530" t="str">
            <v>EMCV</v>
          </cell>
          <cell r="AC1530">
            <v>1101</v>
          </cell>
          <cell r="AD1530">
            <v>2</v>
          </cell>
          <cell r="AE1530">
            <v>753468</v>
          </cell>
        </row>
        <row r="1531">
          <cell r="A1531" t="str">
            <v>SML</v>
          </cell>
          <cell r="B1531">
            <v>9</v>
          </cell>
          <cell r="C1531" t="str">
            <v>DMSU</v>
          </cell>
          <cell r="D1531">
            <v>92</v>
          </cell>
          <cell r="E1531">
            <v>1</v>
          </cell>
          <cell r="F1531" t="str">
            <v xml:space="preserve">B </v>
          </cell>
          <cell r="G1531">
            <v>13</v>
          </cell>
          <cell r="H1531">
            <v>1878</v>
          </cell>
          <cell r="I1531">
            <v>217656</v>
          </cell>
          <cell r="J1531">
            <v>0</v>
          </cell>
          <cell r="K1531">
            <v>0</v>
          </cell>
          <cell r="L1531">
            <v>0</v>
          </cell>
          <cell r="M1531">
            <v>0</v>
          </cell>
          <cell r="N1531">
            <v>0</v>
          </cell>
          <cell r="O1531">
            <v>2647533</v>
          </cell>
          <cell r="P1531">
            <v>0</v>
          </cell>
          <cell r="Q1531">
            <v>0</v>
          </cell>
          <cell r="R1531">
            <v>31940</v>
          </cell>
          <cell r="S1531">
            <v>0</v>
          </cell>
          <cell r="T1531">
            <v>88147</v>
          </cell>
          <cell r="U1531">
            <v>450124</v>
          </cell>
          <cell r="V1531">
            <v>0</v>
          </cell>
          <cell r="W1531">
            <v>0</v>
          </cell>
          <cell r="X1531">
            <v>0</v>
          </cell>
          <cell r="Y1531">
            <v>311200</v>
          </cell>
          <cell r="Z1531">
            <v>2647533</v>
          </cell>
          <cell r="AA1531">
            <v>3078820</v>
          </cell>
          <cell r="AB1531" t="str">
            <v>EMCV</v>
          </cell>
          <cell r="AC1531">
            <v>1101</v>
          </cell>
          <cell r="AD1531">
            <v>2</v>
          </cell>
          <cell r="AE1531">
            <v>217656</v>
          </cell>
        </row>
        <row r="1532">
          <cell r="A1532" t="str">
            <v>SML</v>
          </cell>
          <cell r="B1532">
            <v>9</v>
          </cell>
          <cell r="C1532" t="str">
            <v>DMSU</v>
          </cell>
          <cell r="D1532">
            <v>92</v>
          </cell>
          <cell r="E1532">
            <v>1</v>
          </cell>
          <cell r="F1532" t="str">
            <v xml:space="preserve">B </v>
          </cell>
          <cell r="G1532">
            <v>14</v>
          </cell>
          <cell r="H1532">
            <v>222</v>
          </cell>
          <cell r="I1532">
            <v>32464</v>
          </cell>
          <cell r="J1532">
            <v>0</v>
          </cell>
          <cell r="K1532">
            <v>0</v>
          </cell>
          <cell r="L1532">
            <v>0</v>
          </cell>
          <cell r="M1532">
            <v>0</v>
          </cell>
          <cell r="N1532">
            <v>0</v>
          </cell>
          <cell r="O1532">
            <v>413664</v>
          </cell>
          <cell r="P1532">
            <v>0</v>
          </cell>
          <cell r="Q1532">
            <v>0</v>
          </cell>
          <cell r="R1532">
            <v>4999</v>
          </cell>
          <cell r="S1532">
            <v>0</v>
          </cell>
          <cell r="T1532">
            <v>16385</v>
          </cell>
          <cell r="U1532">
            <v>70338</v>
          </cell>
          <cell r="V1532">
            <v>0</v>
          </cell>
          <cell r="W1532">
            <v>0</v>
          </cell>
          <cell r="X1532">
            <v>0</v>
          </cell>
          <cell r="Y1532">
            <v>36815</v>
          </cell>
          <cell r="Z1532">
            <v>413664</v>
          </cell>
          <cell r="AA1532">
            <v>471863</v>
          </cell>
          <cell r="AB1532" t="str">
            <v>EMCV</v>
          </cell>
          <cell r="AC1532">
            <v>1101</v>
          </cell>
          <cell r="AD1532">
            <v>2</v>
          </cell>
          <cell r="AE1532">
            <v>32464</v>
          </cell>
        </row>
        <row r="1533">
          <cell r="A1533" t="str">
            <v>SML</v>
          </cell>
          <cell r="B1533">
            <v>9</v>
          </cell>
          <cell r="C1533" t="str">
            <v>DMSU</v>
          </cell>
          <cell r="D1533">
            <v>92</v>
          </cell>
          <cell r="E1533">
            <v>1</v>
          </cell>
          <cell r="F1533" t="str">
            <v xml:space="preserve">B </v>
          </cell>
          <cell r="G1533">
            <v>15</v>
          </cell>
          <cell r="H1533">
            <v>328</v>
          </cell>
          <cell r="I1533">
            <v>68420</v>
          </cell>
          <cell r="J1533">
            <v>0</v>
          </cell>
          <cell r="K1533">
            <v>0</v>
          </cell>
          <cell r="L1533">
            <v>0</v>
          </cell>
          <cell r="M1533">
            <v>0</v>
          </cell>
          <cell r="N1533">
            <v>0</v>
          </cell>
          <cell r="O1533">
            <v>1036829</v>
          </cell>
          <cell r="P1533">
            <v>0</v>
          </cell>
          <cell r="Q1533">
            <v>0</v>
          </cell>
          <cell r="R1533">
            <v>8624</v>
          </cell>
          <cell r="S1533">
            <v>0</v>
          </cell>
          <cell r="T1533">
            <v>24068</v>
          </cell>
          <cell r="U1533">
            <v>191072</v>
          </cell>
          <cell r="V1533">
            <v>0</v>
          </cell>
          <cell r="W1533">
            <v>0</v>
          </cell>
          <cell r="X1533">
            <v>0</v>
          </cell>
          <cell r="Y1533">
            <v>63762</v>
          </cell>
          <cell r="Z1533">
            <v>1036829</v>
          </cell>
          <cell r="AA1533">
            <v>1133283</v>
          </cell>
          <cell r="AB1533" t="str">
            <v>EMCV</v>
          </cell>
          <cell r="AC1533">
            <v>1101</v>
          </cell>
          <cell r="AD1533">
            <v>2</v>
          </cell>
          <cell r="AE1533">
            <v>68420</v>
          </cell>
        </row>
        <row r="1534">
          <cell r="A1534" t="str">
            <v>SML</v>
          </cell>
          <cell r="B1534">
            <v>9</v>
          </cell>
          <cell r="C1534" t="str">
            <v>DMSU</v>
          </cell>
          <cell r="D1534">
            <v>92</v>
          </cell>
          <cell r="E1534">
            <v>2</v>
          </cell>
          <cell r="F1534" t="str">
            <v>A4</v>
          </cell>
          <cell r="G1534">
            <v>22</v>
          </cell>
          <cell r="H1534">
            <v>6</v>
          </cell>
          <cell r="I1534">
            <v>3508926</v>
          </cell>
          <cell r="J1534">
            <v>306332</v>
          </cell>
          <cell r="K1534">
            <v>3202594</v>
          </cell>
          <cell r="L1534">
            <v>15769</v>
          </cell>
          <cell r="M1534">
            <v>9284</v>
          </cell>
          <cell r="N1534">
            <v>7403</v>
          </cell>
          <cell r="O1534">
            <v>23785668</v>
          </cell>
          <cell r="P1534">
            <v>21741294</v>
          </cell>
          <cell r="Q1534">
            <v>447971</v>
          </cell>
          <cell r="R1534">
            <v>0</v>
          </cell>
          <cell r="S1534">
            <v>0</v>
          </cell>
          <cell r="T1534">
            <v>3703</v>
          </cell>
          <cell r="U1534">
            <v>11493733</v>
          </cell>
          <cell r="V1534">
            <v>0</v>
          </cell>
          <cell r="W1534">
            <v>0</v>
          </cell>
          <cell r="X1534">
            <v>0</v>
          </cell>
          <cell r="Y1534">
            <v>74052</v>
          </cell>
          <cell r="Z1534">
            <v>45974933</v>
          </cell>
          <cell r="AA1534">
            <v>46052688</v>
          </cell>
          <cell r="AB1534" t="str">
            <v>EMCV</v>
          </cell>
          <cell r="AC1534">
            <v>1101</v>
          </cell>
          <cell r="AD1534">
            <v>2</v>
          </cell>
          <cell r="AE1534">
            <v>3508926</v>
          </cell>
        </row>
        <row r="1535">
          <cell r="A1535" t="str">
            <v>SML</v>
          </cell>
          <cell r="B1535">
            <v>9</v>
          </cell>
          <cell r="C1535" t="str">
            <v>DMSU</v>
          </cell>
          <cell r="D1535">
            <v>92</v>
          </cell>
          <cell r="E1535">
            <v>2</v>
          </cell>
          <cell r="F1535" t="str">
            <v>A4</v>
          </cell>
          <cell r="G1535">
            <v>21</v>
          </cell>
          <cell r="H1535">
            <v>3</v>
          </cell>
          <cell r="I1535">
            <v>408401</v>
          </cell>
          <cell r="J1535">
            <v>27839</v>
          </cell>
          <cell r="K1535">
            <v>380562</v>
          </cell>
          <cell r="L1535">
            <v>1350</v>
          </cell>
          <cell r="M1535">
            <v>1350</v>
          </cell>
          <cell r="N1535">
            <v>0</v>
          </cell>
          <cell r="O1535">
            <v>4168736</v>
          </cell>
          <cell r="P1535">
            <v>932400</v>
          </cell>
          <cell r="Q1535">
            <v>37492</v>
          </cell>
          <cell r="R1535">
            <v>-23936</v>
          </cell>
          <cell r="S1535">
            <v>0</v>
          </cell>
          <cell r="T1535">
            <v>3703</v>
          </cell>
          <cell r="U1535">
            <v>1284657</v>
          </cell>
          <cell r="V1535">
            <v>0</v>
          </cell>
          <cell r="W1535">
            <v>0</v>
          </cell>
          <cell r="X1535">
            <v>0</v>
          </cell>
          <cell r="Y1535">
            <v>24684</v>
          </cell>
          <cell r="Z1535">
            <v>5138628</v>
          </cell>
          <cell r="AA1535">
            <v>5143079</v>
          </cell>
          <cell r="AB1535" t="str">
            <v>EMCV</v>
          </cell>
          <cell r="AC1535">
            <v>1101</v>
          </cell>
          <cell r="AD1535">
            <v>2</v>
          </cell>
          <cell r="AE1535">
            <v>408401</v>
          </cell>
        </row>
        <row r="1536">
          <cell r="A1536" t="str">
            <v>SML</v>
          </cell>
          <cell r="B1536">
            <v>9</v>
          </cell>
          <cell r="C1536" t="str">
            <v>DMSU</v>
          </cell>
          <cell r="D1536">
            <v>92</v>
          </cell>
          <cell r="E1536">
            <v>2</v>
          </cell>
          <cell r="F1536" t="str">
            <v>A4</v>
          </cell>
          <cell r="G1536">
            <v>20</v>
          </cell>
          <cell r="H1536">
            <v>6</v>
          </cell>
          <cell r="I1536">
            <v>109500</v>
          </cell>
          <cell r="J1536">
            <v>0</v>
          </cell>
          <cell r="K1536">
            <v>0</v>
          </cell>
          <cell r="L1536">
            <v>711</v>
          </cell>
          <cell r="M1536">
            <v>0</v>
          </cell>
          <cell r="N1536">
            <v>0</v>
          </cell>
          <cell r="O1536">
            <v>1256473</v>
          </cell>
          <cell r="P1536">
            <v>556476</v>
          </cell>
          <cell r="Q1536">
            <v>33896</v>
          </cell>
          <cell r="R1536">
            <v>21458</v>
          </cell>
          <cell r="S1536">
            <v>0</v>
          </cell>
          <cell r="T1536">
            <v>0</v>
          </cell>
          <cell r="U1536">
            <v>466409</v>
          </cell>
          <cell r="V1536">
            <v>0</v>
          </cell>
          <cell r="W1536">
            <v>18784</v>
          </cell>
          <cell r="X1536">
            <v>0</v>
          </cell>
          <cell r="Y1536">
            <v>49887</v>
          </cell>
          <cell r="Z1536">
            <v>1865629</v>
          </cell>
          <cell r="AA1536">
            <v>1936974</v>
          </cell>
          <cell r="AB1536" t="str">
            <v>EMCV</v>
          </cell>
          <cell r="AC1536">
            <v>1101</v>
          </cell>
          <cell r="AD1536">
            <v>2</v>
          </cell>
          <cell r="AE1536">
            <v>109500</v>
          </cell>
        </row>
        <row r="1537">
          <cell r="A1537" t="str">
            <v>SML</v>
          </cell>
          <cell r="B1537">
            <v>9</v>
          </cell>
          <cell r="C1537" t="str">
            <v>DMSU</v>
          </cell>
          <cell r="D1537">
            <v>92</v>
          </cell>
          <cell r="E1537">
            <v>2</v>
          </cell>
          <cell r="F1537" t="str">
            <v xml:space="preserve">B </v>
          </cell>
          <cell r="G1537">
            <v>0</v>
          </cell>
          <cell r="H1537">
            <v>137</v>
          </cell>
          <cell r="I1537">
            <v>131161</v>
          </cell>
          <cell r="J1537">
            <v>0</v>
          </cell>
          <cell r="K1537">
            <v>0</v>
          </cell>
          <cell r="L1537">
            <v>0</v>
          </cell>
          <cell r="M1537">
            <v>0</v>
          </cell>
          <cell r="N1537">
            <v>0</v>
          </cell>
          <cell r="O1537">
            <v>2730566</v>
          </cell>
          <cell r="P1537">
            <v>0</v>
          </cell>
          <cell r="Q1537">
            <v>0</v>
          </cell>
          <cell r="R1537">
            <v>40330</v>
          </cell>
          <cell r="S1537">
            <v>0</v>
          </cell>
          <cell r="T1537">
            <v>212892</v>
          </cell>
          <cell r="U1537">
            <v>682198</v>
          </cell>
          <cell r="V1537">
            <v>0</v>
          </cell>
          <cell r="W1537">
            <v>0</v>
          </cell>
          <cell r="X1537">
            <v>0</v>
          </cell>
          <cell r="Y1537">
            <v>127458</v>
          </cell>
          <cell r="Z1537">
            <v>2730566</v>
          </cell>
          <cell r="AA1537">
            <v>3111246</v>
          </cell>
          <cell r="AB1537" t="str">
            <v>EMCV</v>
          </cell>
          <cell r="AC1537">
            <v>1101</v>
          </cell>
          <cell r="AD1537">
            <v>2</v>
          </cell>
          <cell r="AE1537">
            <v>129778</v>
          </cell>
        </row>
        <row r="1538">
          <cell r="A1538" t="str">
            <v>SML</v>
          </cell>
          <cell r="B1538">
            <v>9</v>
          </cell>
          <cell r="C1538" t="str">
            <v>DMSU</v>
          </cell>
          <cell r="D1538">
            <v>92</v>
          </cell>
          <cell r="E1538">
            <v>3</v>
          </cell>
          <cell r="F1538" t="str">
            <v>A4</v>
          </cell>
          <cell r="G1538">
            <v>21</v>
          </cell>
          <cell r="H1538">
            <v>1</v>
          </cell>
          <cell r="I1538">
            <v>149280</v>
          </cell>
          <cell r="J1538">
            <v>75</v>
          </cell>
          <cell r="K1538">
            <v>149205</v>
          </cell>
          <cell r="L1538">
            <v>299</v>
          </cell>
          <cell r="M1538">
            <v>359</v>
          </cell>
          <cell r="N1538">
            <v>0</v>
          </cell>
          <cell r="O1538">
            <v>968078</v>
          </cell>
          <cell r="P1538">
            <v>247949</v>
          </cell>
          <cell r="Q1538">
            <v>0</v>
          </cell>
          <cell r="R1538">
            <v>0</v>
          </cell>
          <cell r="S1538">
            <v>0</v>
          </cell>
          <cell r="T1538">
            <v>0</v>
          </cell>
          <cell r="U1538">
            <v>304006</v>
          </cell>
          <cell r="V1538">
            <v>0</v>
          </cell>
          <cell r="W1538">
            <v>0</v>
          </cell>
          <cell r="X1538">
            <v>0</v>
          </cell>
          <cell r="Y1538">
            <v>519</v>
          </cell>
          <cell r="Z1538">
            <v>1216027</v>
          </cell>
          <cell r="AA1538">
            <v>1216546</v>
          </cell>
          <cell r="AB1538" t="str">
            <v>EMCV</v>
          </cell>
          <cell r="AC1538">
            <v>1101</v>
          </cell>
          <cell r="AD1538">
            <v>2</v>
          </cell>
          <cell r="AE1538">
            <v>149280</v>
          </cell>
        </row>
        <row r="1539">
          <cell r="A1539" t="str">
            <v>SML</v>
          </cell>
          <cell r="B1539">
            <v>9</v>
          </cell>
          <cell r="C1539" t="str">
            <v>DMSU</v>
          </cell>
          <cell r="D1539">
            <v>92</v>
          </cell>
          <cell r="E1539">
            <v>3</v>
          </cell>
          <cell r="F1539" t="str">
            <v>A4</v>
          </cell>
          <cell r="G1539">
            <v>20</v>
          </cell>
          <cell r="H1539">
            <v>26</v>
          </cell>
          <cell r="I1539">
            <v>573678</v>
          </cell>
          <cell r="J1539">
            <v>0</v>
          </cell>
          <cell r="K1539">
            <v>0</v>
          </cell>
          <cell r="L1539">
            <v>2003</v>
          </cell>
          <cell r="M1539">
            <v>0</v>
          </cell>
          <cell r="N1539">
            <v>0</v>
          </cell>
          <cell r="O1539">
            <v>6582766</v>
          </cell>
          <cell r="P1539">
            <v>1567681</v>
          </cell>
          <cell r="Q1539">
            <v>330365</v>
          </cell>
          <cell r="R1539">
            <v>28215</v>
          </cell>
          <cell r="S1539">
            <v>0</v>
          </cell>
          <cell r="T1539">
            <v>170830</v>
          </cell>
          <cell r="U1539">
            <v>2135465</v>
          </cell>
          <cell r="V1539">
            <v>0</v>
          </cell>
          <cell r="W1539">
            <v>61047</v>
          </cell>
          <cell r="X1539">
            <v>0</v>
          </cell>
          <cell r="Y1539">
            <v>226902</v>
          </cell>
          <cell r="Z1539">
            <v>8541859</v>
          </cell>
          <cell r="AA1539">
            <v>8967806</v>
          </cell>
          <cell r="AB1539" t="str">
            <v>EMCV</v>
          </cell>
          <cell r="AC1539">
            <v>1101</v>
          </cell>
          <cell r="AD1539">
            <v>2</v>
          </cell>
          <cell r="AE1539">
            <v>573678</v>
          </cell>
        </row>
        <row r="1540">
          <cell r="A1540" t="str">
            <v>SML</v>
          </cell>
          <cell r="B1540">
            <v>9</v>
          </cell>
          <cell r="C1540" t="str">
            <v>DMSU</v>
          </cell>
          <cell r="D1540">
            <v>92</v>
          </cell>
          <cell r="E1540">
            <v>3</v>
          </cell>
          <cell r="F1540" t="str">
            <v xml:space="preserve">B </v>
          </cell>
          <cell r="G1540">
            <v>0</v>
          </cell>
          <cell r="H1540">
            <v>1896</v>
          </cell>
          <cell r="I1540">
            <v>521127</v>
          </cell>
          <cell r="J1540">
            <v>0</v>
          </cell>
          <cell r="K1540">
            <v>0</v>
          </cell>
          <cell r="L1540">
            <v>0</v>
          </cell>
          <cell r="M1540">
            <v>0</v>
          </cell>
          <cell r="N1540">
            <v>0</v>
          </cell>
          <cell r="O1540">
            <v>10857369</v>
          </cell>
          <cell r="P1540">
            <v>0</v>
          </cell>
          <cell r="Q1540">
            <v>0</v>
          </cell>
          <cell r="R1540">
            <v>125789</v>
          </cell>
          <cell r="S1540">
            <v>0</v>
          </cell>
          <cell r="T1540">
            <v>765272</v>
          </cell>
          <cell r="U1540">
            <v>2695628</v>
          </cell>
          <cell r="V1540">
            <v>0</v>
          </cell>
          <cell r="W1540">
            <v>0</v>
          </cell>
          <cell r="X1540">
            <v>0</v>
          </cell>
          <cell r="Y1540">
            <v>877231</v>
          </cell>
          <cell r="Z1540">
            <v>10857369</v>
          </cell>
          <cell r="AA1540">
            <v>12625661</v>
          </cell>
          <cell r="AB1540" t="str">
            <v>EMCV</v>
          </cell>
          <cell r="AC1540">
            <v>1101</v>
          </cell>
          <cell r="AD1540">
            <v>2</v>
          </cell>
          <cell r="AE1540">
            <v>509010</v>
          </cell>
        </row>
        <row r="1541">
          <cell r="A1541" t="str">
            <v>SML</v>
          </cell>
          <cell r="B1541">
            <v>9</v>
          </cell>
          <cell r="C1541" t="str">
            <v>DMSU</v>
          </cell>
          <cell r="D1541">
            <v>92</v>
          </cell>
          <cell r="E1541">
            <v>4</v>
          </cell>
          <cell r="F1541" t="str">
            <v xml:space="preserve">B </v>
          </cell>
          <cell r="G1541">
            <v>0</v>
          </cell>
          <cell r="H1541">
            <v>14</v>
          </cell>
          <cell r="I1541">
            <v>17092</v>
          </cell>
          <cell r="J1541">
            <v>0</v>
          </cell>
          <cell r="K1541">
            <v>0</v>
          </cell>
          <cell r="L1541">
            <v>0</v>
          </cell>
          <cell r="M1541">
            <v>0</v>
          </cell>
          <cell r="N1541">
            <v>0</v>
          </cell>
          <cell r="O1541">
            <v>167299</v>
          </cell>
          <cell r="P1541">
            <v>0</v>
          </cell>
          <cell r="Q1541">
            <v>0</v>
          </cell>
          <cell r="R1541">
            <v>0</v>
          </cell>
          <cell r="S1541">
            <v>0</v>
          </cell>
          <cell r="T1541">
            <v>128</v>
          </cell>
          <cell r="U1541">
            <v>0</v>
          </cell>
          <cell r="V1541">
            <v>0</v>
          </cell>
          <cell r="W1541">
            <v>0</v>
          </cell>
          <cell r="X1541">
            <v>0</v>
          </cell>
          <cell r="Y1541">
            <v>0</v>
          </cell>
          <cell r="Z1541">
            <v>167299</v>
          </cell>
          <cell r="AA1541">
            <v>167427</v>
          </cell>
          <cell r="AB1541" t="str">
            <v>EMCV</v>
          </cell>
          <cell r="AC1541">
            <v>1101</v>
          </cell>
          <cell r="AD1541">
            <v>2</v>
          </cell>
          <cell r="AE1541">
            <v>17087</v>
          </cell>
        </row>
        <row r="1542">
          <cell r="A1542" t="str">
            <v>SML</v>
          </cell>
          <cell r="B1542">
            <v>9</v>
          </cell>
          <cell r="C1542" t="str">
            <v>DMSU</v>
          </cell>
          <cell r="D1542">
            <v>92</v>
          </cell>
          <cell r="E1542">
            <v>5</v>
          </cell>
          <cell r="F1542" t="str">
            <v>A4</v>
          </cell>
          <cell r="G1542">
            <v>20</v>
          </cell>
          <cell r="H1542">
            <v>15</v>
          </cell>
          <cell r="I1542">
            <v>558954</v>
          </cell>
          <cell r="J1542">
            <v>0</v>
          </cell>
          <cell r="K1542">
            <v>0</v>
          </cell>
          <cell r="L1542">
            <v>1562</v>
          </cell>
          <cell r="M1542">
            <v>0</v>
          </cell>
          <cell r="N1542">
            <v>0</v>
          </cell>
          <cell r="O1542">
            <v>5456745</v>
          </cell>
          <cell r="P1542">
            <v>1065601</v>
          </cell>
          <cell r="Q1542">
            <v>376980</v>
          </cell>
          <cell r="R1542">
            <v>96886</v>
          </cell>
          <cell r="S1542">
            <v>0</v>
          </cell>
          <cell r="T1542">
            <v>4</v>
          </cell>
          <cell r="U1542">
            <v>848669</v>
          </cell>
          <cell r="V1542">
            <v>0</v>
          </cell>
          <cell r="W1542">
            <v>59287</v>
          </cell>
          <cell r="X1542">
            <v>0</v>
          </cell>
          <cell r="Y1542">
            <v>0</v>
          </cell>
          <cell r="Z1542">
            <v>6958613</v>
          </cell>
          <cell r="AA1542">
            <v>7055503</v>
          </cell>
          <cell r="AB1542" t="str">
            <v>EMCV</v>
          </cell>
          <cell r="AC1542">
            <v>1101</v>
          </cell>
          <cell r="AD1542">
            <v>2</v>
          </cell>
          <cell r="AE1542">
            <v>558954</v>
          </cell>
        </row>
        <row r="1543">
          <cell r="A1543" t="str">
            <v>SML</v>
          </cell>
          <cell r="B1543">
            <v>9</v>
          </cell>
          <cell r="C1543" t="str">
            <v>DMSU</v>
          </cell>
          <cell r="D1543">
            <v>92</v>
          </cell>
          <cell r="E1543">
            <v>5</v>
          </cell>
          <cell r="F1543" t="str">
            <v xml:space="preserve">B </v>
          </cell>
          <cell r="G1543">
            <v>0</v>
          </cell>
          <cell r="H1543">
            <v>75</v>
          </cell>
          <cell r="I1543">
            <v>82106</v>
          </cell>
          <cell r="J1543">
            <v>0</v>
          </cell>
          <cell r="K1543">
            <v>0</v>
          </cell>
          <cell r="L1543">
            <v>0</v>
          </cell>
          <cell r="M1543">
            <v>0</v>
          </cell>
          <cell r="N1543">
            <v>0</v>
          </cell>
          <cell r="O1543">
            <v>1469483</v>
          </cell>
          <cell r="P1543">
            <v>0</v>
          </cell>
          <cell r="Q1543">
            <v>0</v>
          </cell>
          <cell r="R1543">
            <v>7099</v>
          </cell>
          <cell r="S1543">
            <v>0</v>
          </cell>
          <cell r="T1543">
            <v>0</v>
          </cell>
          <cell r="U1543">
            <v>187483</v>
          </cell>
          <cell r="V1543">
            <v>0</v>
          </cell>
          <cell r="W1543">
            <v>0</v>
          </cell>
          <cell r="X1543">
            <v>0</v>
          </cell>
          <cell r="Y1543">
            <v>0</v>
          </cell>
          <cell r="Z1543">
            <v>1469483</v>
          </cell>
          <cell r="AA1543">
            <v>1476582</v>
          </cell>
          <cell r="AB1543" t="str">
            <v>EMCV</v>
          </cell>
          <cell r="AC1543">
            <v>1101</v>
          </cell>
          <cell r="AD1543">
            <v>2</v>
          </cell>
          <cell r="AE1543">
            <v>81996</v>
          </cell>
        </row>
        <row r="1544">
          <cell r="A1544" t="str">
            <v>SML</v>
          </cell>
          <cell r="B1544">
            <v>9</v>
          </cell>
          <cell r="C1544" t="str">
            <v>DMSU</v>
          </cell>
          <cell r="D1544">
            <v>92</v>
          </cell>
          <cell r="E1544">
            <v>6</v>
          </cell>
          <cell r="F1544" t="str">
            <v xml:space="preserve">B </v>
          </cell>
          <cell r="G1544">
            <v>0</v>
          </cell>
          <cell r="H1544">
            <v>1</v>
          </cell>
          <cell r="I1544">
            <v>473202</v>
          </cell>
          <cell r="J1544">
            <v>0</v>
          </cell>
          <cell r="K1544">
            <v>0</v>
          </cell>
          <cell r="L1544">
            <v>0</v>
          </cell>
          <cell r="M1544">
            <v>0</v>
          </cell>
          <cell r="N1544">
            <v>0</v>
          </cell>
          <cell r="O1544">
            <v>5571164</v>
          </cell>
          <cell r="P1544">
            <v>0</v>
          </cell>
          <cell r="Q1544">
            <v>0</v>
          </cell>
          <cell r="R1544">
            <v>0</v>
          </cell>
          <cell r="S1544">
            <v>0</v>
          </cell>
          <cell r="T1544">
            <v>0</v>
          </cell>
          <cell r="U1544">
            <v>1392791</v>
          </cell>
          <cell r="V1544">
            <v>0</v>
          </cell>
          <cell r="W1544">
            <v>0</v>
          </cell>
          <cell r="X1544">
            <v>0</v>
          </cell>
          <cell r="Y1544">
            <v>0</v>
          </cell>
          <cell r="Z1544">
            <v>5571164</v>
          </cell>
          <cell r="AA1544">
            <v>5571164</v>
          </cell>
          <cell r="AB1544" t="str">
            <v>EMCV</v>
          </cell>
          <cell r="AC1544">
            <v>1101</v>
          </cell>
          <cell r="AD1544">
            <v>2</v>
          </cell>
          <cell r="AE1544">
            <v>473202</v>
          </cell>
        </row>
        <row r="1545">
          <cell r="A1545" t="str">
            <v>SML</v>
          </cell>
          <cell r="B1545">
            <v>9</v>
          </cell>
          <cell r="C1545" t="str">
            <v>DMSU</v>
          </cell>
          <cell r="D1545">
            <v>92</v>
          </cell>
          <cell r="E1545">
            <v>7</v>
          </cell>
          <cell r="F1545" t="str">
            <v>A4</v>
          </cell>
          <cell r="G1545">
            <v>22</v>
          </cell>
          <cell r="H1545">
            <v>1</v>
          </cell>
          <cell r="I1545">
            <v>199188</v>
          </cell>
          <cell r="J1545">
            <v>17539</v>
          </cell>
          <cell r="K1545">
            <v>181649</v>
          </cell>
          <cell r="L1545">
            <v>587</v>
          </cell>
          <cell r="M1545">
            <v>296</v>
          </cell>
          <cell r="N1545">
            <v>291</v>
          </cell>
          <cell r="O1545">
            <v>1199360</v>
          </cell>
          <cell r="P1545">
            <v>685813</v>
          </cell>
          <cell r="Q1545">
            <v>0</v>
          </cell>
          <cell r="R1545">
            <v>0</v>
          </cell>
          <cell r="S1545">
            <v>0</v>
          </cell>
          <cell r="T1545">
            <v>0</v>
          </cell>
          <cell r="U1545">
            <v>471293</v>
          </cell>
          <cell r="V1545">
            <v>0</v>
          </cell>
          <cell r="W1545">
            <v>0</v>
          </cell>
          <cell r="X1545">
            <v>0</v>
          </cell>
          <cell r="Y1545">
            <v>0</v>
          </cell>
          <cell r="Z1545">
            <v>1885173</v>
          </cell>
          <cell r="AA1545">
            <v>1885173</v>
          </cell>
          <cell r="AB1545" t="str">
            <v>EMCV</v>
          </cell>
          <cell r="AC1545">
            <v>1101</v>
          </cell>
          <cell r="AD1545">
            <v>2</v>
          </cell>
          <cell r="AE1545">
            <v>199188</v>
          </cell>
        </row>
        <row r="1546">
          <cell r="A1546" t="str">
            <v>SML</v>
          </cell>
          <cell r="B1546">
            <v>9</v>
          </cell>
          <cell r="C1546" t="str">
            <v>DMSU</v>
          </cell>
          <cell r="D1546">
            <v>92</v>
          </cell>
          <cell r="E1546">
            <v>7</v>
          </cell>
          <cell r="F1546" t="str">
            <v>A4</v>
          </cell>
          <cell r="G1546">
            <v>20</v>
          </cell>
          <cell r="H1546">
            <v>7</v>
          </cell>
          <cell r="I1546">
            <v>221788</v>
          </cell>
          <cell r="J1546">
            <v>0</v>
          </cell>
          <cell r="K1546">
            <v>0</v>
          </cell>
          <cell r="L1546">
            <v>546</v>
          </cell>
          <cell r="M1546">
            <v>0</v>
          </cell>
          <cell r="N1546">
            <v>0</v>
          </cell>
          <cell r="O1546">
            <v>2163172</v>
          </cell>
          <cell r="P1546">
            <v>362544</v>
          </cell>
          <cell r="Q1546">
            <v>81939</v>
          </cell>
          <cell r="R1546">
            <v>0</v>
          </cell>
          <cell r="S1546">
            <v>0</v>
          </cell>
          <cell r="T1546">
            <v>0</v>
          </cell>
          <cell r="U1546">
            <v>655069</v>
          </cell>
          <cell r="V1546">
            <v>0</v>
          </cell>
          <cell r="W1546">
            <v>12616</v>
          </cell>
          <cell r="X1546">
            <v>0</v>
          </cell>
          <cell r="Y1546">
            <v>0</v>
          </cell>
          <cell r="Z1546">
            <v>2620271</v>
          </cell>
          <cell r="AA1546">
            <v>2620271</v>
          </cell>
          <cell r="AB1546" t="str">
            <v>EMCV</v>
          </cell>
          <cell r="AC1546">
            <v>1101</v>
          </cell>
          <cell r="AD1546">
            <v>2</v>
          </cell>
          <cell r="AE1546">
            <v>221788</v>
          </cell>
        </row>
        <row r="1547">
          <cell r="A1547" t="str">
            <v>SML</v>
          </cell>
          <cell r="B1547">
            <v>9</v>
          </cell>
          <cell r="C1547" t="str">
            <v>DMSU</v>
          </cell>
          <cell r="D1547">
            <v>92</v>
          </cell>
          <cell r="E1547">
            <v>7</v>
          </cell>
          <cell r="F1547" t="str">
            <v xml:space="preserve">B </v>
          </cell>
          <cell r="G1547">
            <v>0</v>
          </cell>
          <cell r="H1547">
            <v>9</v>
          </cell>
          <cell r="I1547">
            <v>3119</v>
          </cell>
          <cell r="J1547">
            <v>0</v>
          </cell>
          <cell r="K1547">
            <v>0</v>
          </cell>
          <cell r="L1547">
            <v>0</v>
          </cell>
          <cell r="M1547">
            <v>0</v>
          </cell>
          <cell r="N1547">
            <v>0</v>
          </cell>
          <cell r="O1547">
            <v>55188</v>
          </cell>
          <cell r="P1547">
            <v>0</v>
          </cell>
          <cell r="Q1547">
            <v>0</v>
          </cell>
          <cell r="R1547">
            <v>12</v>
          </cell>
          <cell r="S1547">
            <v>0</v>
          </cell>
          <cell r="T1547">
            <v>0</v>
          </cell>
          <cell r="U1547">
            <v>13797</v>
          </cell>
          <cell r="V1547">
            <v>0</v>
          </cell>
          <cell r="W1547">
            <v>0</v>
          </cell>
          <cell r="X1547">
            <v>0</v>
          </cell>
          <cell r="Y1547">
            <v>0</v>
          </cell>
          <cell r="Z1547">
            <v>55188</v>
          </cell>
          <cell r="AA1547">
            <v>55200</v>
          </cell>
          <cell r="AB1547" t="str">
            <v>EMCV</v>
          </cell>
          <cell r="AC1547">
            <v>1101</v>
          </cell>
          <cell r="AD1547">
            <v>2</v>
          </cell>
          <cell r="AE1547">
            <v>3108</v>
          </cell>
        </row>
        <row r="1548">
          <cell r="A1548" t="str">
            <v>SML</v>
          </cell>
          <cell r="B1548">
            <v>9</v>
          </cell>
          <cell r="C1548" t="str">
            <v>DMSU</v>
          </cell>
          <cell r="D1548">
            <v>92</v>
          </cell>
          <cell r="E1548">
            <v>8</v>
          </cell>
          <cell r="F1548" t="str">
            <v xml:space="preserve">B </v>
          </cell>
          <cell r="G1548">
            <v>0</v>
          </cell>
          <cell r="H1548">
            <v>3</v>
          </cell>
          <cell r="I1548">
            <v>4637</v>
          </cell>
          <cell r="J1548">
            <v>0</v>
          </cell>
          <cell r="K1548">
            <v>0</v>
          </cell>
          <cell r="L1548">
            <v>0</v>
          </cell>
          <cell r="M1548">
            <v>0</v>
          </cell>
          <cell r="N1548">
            <v>0</v>
          </cell>
          <cell r="O1548">
            <v>96536</v>
          </cell>
          <cell r="P1548">
            <v>0</v>
          </cell>
          <cell r="Q1548">
            <v>0</v>
          </cell>
          <cell r="R1548">
            <v>0</v>
          </cell>
          <cell r="S1548">
            <v>0</v>
          </cell>
          <cell r="T1548">
            <v>0</v>
          </cell>
          <cell r="U1548">
            <v>24134</v>
          </cell>
          <cell r="V1548">
            <v>0</v>
          </cell>
          <cell r="W1548">
            <v>0</v>
          </cell>
          <cell r="X1548">
            <v>0</v>
          </cell>
          <cell r="Y1548">
            <v>0</v>
          </cell>
          <cell r="Z1548">
            <v>96536</v>
          </cell>
          <cell r="AA1548">
            <v>96536</v>
          </cell>
          <cell r="AB1548" t="str">
            <v>EMCV</v>
          </cell>
          <cell r="AC1548">
            <v>1101</v>
          </cell>
          <cell r="AD1548">
            <v>2</v>
          </cell>
          <cell r="AE1548">
            <v>4637</v>
          </cell>
        </row>
        <row r="1549">
          <cell r="A1549" t="str">
            <v>SML</v>
          </cell>
          <cell r="B1549">
            <v>9</v>
          </cell>
          <cell r="C1549" t="str">
            <v>DMSU</v>
          </cell>
          <cell r="D1549">
            <v>93</v>
          </cell>
          <cell r="E1549">
            <v>1</v>
          </cell>
          <cell r="F1549" t="str">
            <v>A4</v>
          </cell>
          <cell r="G1549">
            <v>20</v>
          </cell>
          <cell r="H1549">
            <v>4</v>
          </cell>
          <cell r="I1549">
            <v>8241</v>
          </cell>
          <cell r="J1549">
            <v>0</v>
          </cell>
          <cell r="K1549">
            <v>0</v>
          </cell>
          <cell r="L1549">
            <v>33</v>
          </cell>
          <cell r="M1549">
            <v>0</v>
          </cell>
          <cell r="N1549">
            <v>0</v>
          </cell>
          <cell r="O1549">
            <v>94562</v>
          </cell>
          <cell r="P1549">
            <v>25827</v>
          </cell>
          <cell r="Q1549">
            <v>2892</v>
          </cell>
          <cell r="R1549">
            <v>2336</v>
          </cell>
          <cell r="S1549">
            <v>0</v>
          </cell>
          <cell r="T1549">
            <v>0</v>
          </cell>
          <cell r="U1549">
            <v>31407</v>
          </cell>
          <cell r="V1549">
            <v>0</v>
          </cell>
          <cell r="W1549">
            <v>2348</v>
          </cell>
          <cell r="X1549">
            <v>0</v>
          </cell>
          <cell r="Y1549">
            <v>7866</v>
          </cell>
          <cell r="Z1549">
            <v>125629</v>
          </cell>
          <cell r="AA1549">
            <v>135831</v>
          </cell>
          <cell r="AB1549" t="str">
            <v>EMCD</v>
          </cell>
          <cell r="AC1549">
            <v>1101</v>
          </cell>
          <cell r="AD1549">
            <v>2</v>
          </cell>
          <cell r="AE1549">
            <v>8241</v>
          </cell>
        </row>
        <row r="1550">
          <cell r="A1550" t="str">
            <v>SML</v>
          </cell>
          <cell r="B1550">
            <v>9</v>
          </cell>
          <cell r="C1550" t="str">
            <v>DMSU</v>
          </cell>
          <cell r="D1550">
            <v>93</v>
          </cell>
          <cell r="E1550">
            <v>1</v>
          </cell>
          <cell r="F1550" t="str">
            <v xml:space="preserve">B </v>
          </cell>
          <cell r="G1550">
            <v>1</v>
          </cell>
          <cell r="H1550">
            <v>5105</v>
          </cell>
          <cell r="I1550">
            <v>129278</v>
          </cell>
          <cell r="J1550">
            <v>0</v>
          </cell>
          <cell r="K1550">
            <v>0</v>
          </cell>
          <cell r="L1550">
            <v>0</v>
          </cell>
          <cell r="M1550">
            <v>0</v>
          </cell>
          <cell r="N1550">
            <v>0</v>
          </cell>
          <cell r="O1550">
            <v>2107575</v>
          </cell>
          <cell r="P1550">
            <v>0</v>
          </cell>
          <cell r="Q1550">
            <v>0</v>
          </cell>
          <cell r="R1550">
            <v>71939</v>
          </cell>
          <cell r="S1550">
            <v>0</v>
          </cell>
          <cell r="T1550">
            <v>2416789</v>
          </cell>
          <cell r="U1550">
            <v>2145</v>
          </cell>
          <cell r="V1550">
            <v>0</v>
          </cell>
          <cell r="W1550">
            <v>0</v>
          </cell>
          <cell r="X1550">
            <v>0</v>
          </cell>
          <cell r="Y1550">
            <v>616</v>
          </cell>
          <cell r="Z1550">
            <v>2107575</v>
          </cell>
          <cell r="AA1550">
            <v>4596919</v>
          </cell>
          <cell r="AB1550" t="str">
            <v>EMCD</v>
          </cell>
          <cell r="AC1550">
            <v>1101</v>
          </cell>
          <cell r="AD1550">
            <v>2</v>
          </cell>
          <cell r="AE1550">
            <v>70206</v>
          </cell>
        </row>
        <row r="1551">
          <cell r="A1551" t="str">
            <v>SML</v>
          </cell>
          <cell r="B1551">
            <v>9</v>
          </cell>
          <cell r="C1551" t="str">
            <v>DMSU</v>
          </cell>
          <cell r="D1551">
            <v>93</v>
          </cell>
          <cell r="E1551">
            <v>1</v>
          </cell>
          <cell r="F1551" t="str">
            <v xml:space="preserve">B </v>
          </cell>
          <cell r="G1551">
            <v>2</v>
          </cell>
          <cell r="H1551">
            <v>1847</v>
          </cell>
          <cell r="I1551">
            <v>74787</v>
          </cell>
          <cell r="J1551">
            <v>0</v>
          </cell>
          <cell r="K1551">
            <v>0</v>
          </cell>
          <cell r="L1551">
            <v>0</v>
          </cell>
          <cell r="M1551">
            <v>0</v>
          </cell>
          <cell r="N1551">
            <v>0</v>
          </cell>
          <cell r="O1551">
            <v>1449621</v>
          </cell>
          <cell r="P1551">
            <v>0</v>
          </cell>
          <cell r="Q1551">
            <v>0</v>
          </cell>
          <cell r="R1551">
            <v>26883</v>
          </cell>
          <cell r="S1551">
            <v>0</v>
          </cell>
          <cell r="T1551">
            <v>305143</v>
          </cell>
          <cell r="U1551">
            <v>246366</v>
          </cell>
          <cell r="V1551">
            <v>0</v>
          </cell>
          <cell r="W1551">
            <v>0</v>
          </cell>
          <cell r="X1551">
            <v>0</v>
          </cell>
          <cell r="Y1551">
            <v>133567</v>
          </cell>
          <cell r="Z1551">
            <v>1449621</v>
          </cell>
          <cell r="AA1551">
            <v>1915214</v>
          </cell>
          <cell r="AB1551" t="str">
            <v>EMCD</v>
          </cell>
          <cell r="AC1551">
            <v>1101</v>
          </cell>
          <cell r="AD1551">
            <v>2</v>
          </cell>
          <cell r="AE1551">
            <v>73788</v>
          </cell>
        </row>
        <row r="1552">
          <cell r="A1552" t="str">
            <v>SML</v>
          </cell>
          <cell r="B1552">
            <v>9</v>
          </cell>
          <cell r="C1552" t="str">
            <v>DMSU</v>
          </cell>
          <cell r="D1552">
            <v>93</v>
          </cell>
          <cell r="E1552">
            <v>1</v>
          </cell>
          <cell r="F1552" t="str">
            <v xml:space="preserve">B </v>
          </cell>
          <cell r="G1552">
            <v>3</v>
          </cell>
          <cell r="H1552">
            <v>7201</v>
          </cell>
          <cell r="I1552">
            <v>567294</v>
          </cell>
          <cell r="J1552">
            <v>0</v>
          </cell>
          <cell r="K1552">
            <v>0</v>
          </cell>
          <cell r="L1552">
            <v>0</v>
          </cell>
          <cell r="M1552">
            <v>0</v>
          </cell>
          <cell r="N1552">
            <v>0</v>
          </cell>
          <cell r="O1552">
            <v>10995135</v>
          </cell>
          <cell r="P1552">
            <v>0</v>
          </cell>
          <cell r="Q1552">
            <v>0</v>
          </cell>
          <cell r="R1552">
            <v>136896</v>
          </cell>
          <cell r="S1552">
            <v>0</v>
          </cell>
          <cell r="T1552">
            <v>998362</v>
          </cell>
          <cell r="U1552">
            <v>1868715</v>
          </cell>
          <cell r="V1552">
            <v>0</v>
          </cell>
          <cell r="W1552">
            <v>0</v>
          </cell>
          <cell r="X1552">
            <v>0</v>
          </cell>
          <cell r="Y1552">
            <v>510625</v>
          </cell>
          <cell r="Z1552">
            <v>10995135</v>
          </cell>
          <cell r="AA1552">
            <v>12641018</v>
          </cell>
          <cell r="AB1552" t="str">
            <v>EMCD</v>
          </cell>
          <cell r="AC1552">
            <v>1101</v>
          </cell>
          <cell r="AD1552">
            <v>2</v>
          </cell>
          <cell r="AE1552">
            <v>540855</v>
          </cell>
        </row>
        <row r="1553">
          <cell r="A1553" t="str">
            <v>SML</v>
          </cell>
          <cell r="B1553">
            <v>9</v>
          </cell>
          <cell r="C1553" t="str">
            <v>DMSU</v>
          </cell>
          <cell r="D1553">
            <v>93</v>
          </cell>
          <cell r="E1553">
            <v>1</v>
          </cell>
          <cell r="F1553" t="str">
            <v xml:space="preserve">B </v>
          </cell>
          <cell r="G1553">
            <v>4</v>
          </cell>
          <cell r="H1553">
            <v>5893</v>
          </cell>
          <cell r="I1553">
            <v>730254</v>
          </cell>
          <cell r="J1553">
            <v>0</v>
          </cell>
          <cell r="K1553">
            <v>0</v>
          </cell>
          <cell r="L1553">
            <v>0</v>
          </cell>
          <cell r="M1553">
            <v>0</v>
          </cell>
          <cell r="N1553">
            <v>0</v>
          </cell>
          <cell r="O1553">
            <v>14142896</v>
          </cell>
          <cell r="P1553">
            <v>0</v>
          </cell>
          <cell r="Q1553">
            <v>0</v>
          </cell>
          <cell r="R1553">
            <v>205981</v>
          </cell>
          <cell r="S1553">
            <v>0</v>
          </cell>
          <cell r="T1553">
            <v>1055435</v>
          </cell>
          <cell r="U1553">
            <v>2404293</v>
          </cell>
          <cell r="V1553">
            <v>0</v>
          </cell>
          <cell r="W1553">
            <v>0</v>
          </cell>
          <cell r="X1553">
            <v>0</v>
          </cell>
          <cell r="Y1553">
            <v>869943</v>
          </cell>
          <cell r="Z1553">
            <v>14142896</v>
          </cell>
          <cell r="AA1553">
            <v>16274255</v>
          </cell>
          <cell r="AB1553" t="str">
            <v>EMCD</v>
          </cell>
          <cell r="AC1553">
            <v>1101</v>
          </cell>
          <cell r="AD1553">
            <v>2</v>
          </cell>
          <cell r="AE1553">
            <v>730254</v>
          </cell>
        </row>
        <row r="1554">
          <cell r="A1554" t="str">
            <v>SML</v>
          </cell>
          <cell r="B1554">
            <v>9</v>
          </cell>
          <cell r="C1554" t="str">
            <v>DMSU</v>
          </cell>
          <cell r="D1554">
            <v>93</v>
          </cell>
          <cell r="E1554">
            <v>1</v>
          </cell>
          <cell r="F1554" t="str">
            <v xml:space="preserve">B </v>
          </cell>
          <cell r="G1554">
            <v>5</v>
          </cell>
          <cell r="H1554">
            <v>4081</v>
          </cell>
          <cell r="I1554">
            <v>713679</v>
          </cell>
          <cell r="J1554">
            <v>0</v>
          </cell>
          <cell r="K1554">
            <v>0</v>
          </cell>
          <cell r="L1554">
            <v>0</v>
          </cell>
          <cell r="M1554">
            <v>0</v>
          </cell>
          <cell r="N1554">
            <v>0</v>
          </cell>
          <cell r="O1554">
            <v>13819515</v>
          </cell>
          <cell r="P1554">
            <v>0</v>
          </cell>
          <cell r="Q1554">
            <v>0</v>
          </cell>
          <cell r="R1554">
            <v>183266</v>
          </cell>
          <cell r="S1554">
            <v>0</v>
          </cell>
          <cell r="T1554">
            <v>729255</v>
          </cell>
          <cell r="U1554">
            <v>2349422</v>
          </cell>
          <cell r="V1554">
            <v>0</v>
          </cell>
          <cell r="W1554">
            <v>0</v>
          </cell>
          <cell r="X1554">
            <v>0</v>
          </cell>
          <cell r="Y1554">
            <v>603177</v>
          </cell>
          <cell r="Z1554">
            <v>13819515</v>
          </cell>
          <cell r="AA1554">
            <v>15335213</v>
          </cell>
          <cell r="AB1554" t="str">
            <v>EMCD</v>
          </cell>
          <cell r="AC1554">
            <v>1101</v>
          </cell>
          <cell r="AD1554">
            <v>2</v>
          </cell>
          <cell r="AE1554">
            <v>713679</v>
          </cell>
        </row>
        <row r="1555">
          <cell r="A1555" t="str">
            <v>SML</v>
          </cell>
          <cell r="B1555">
            <v>9</v>
          </cell>
          <cell r="C1555" t="str">
            <v>DMSU</v>
          </cell>
          <cell r="D1555">
            <v>93</v>
          </cell>
          <cell r="E1555">
            <v>1</v>
          </cell>
          <cell r="F1555" t="str">
            <v xml:space="preserve">B </v>
          </cell>
          <cell r="G1555">
            <v>6</v>
          </cell>
          <cell r="H1555">
            <v>4442</v>
          </cell>
          <cell r="I1555">
            <v>1086439</v>
          </cell>
          <cell r="J1555">
            <v>0</v>
          </cell>
          <cell r="K1555">
            <v>0</v>
          </cell>
          <cell r="L1555">
            <v>0</v>
          </cell>
          <cell r="M1555">
            <v>0</v>
          </cell>
          <cell r="N1555">
            <v>0</v>
          </cell>
          <cell r="O1555">
            <v>21051906</v>
          </cell>
          <cell r="P1555">
            <v>0</v>
          </cell>
          <cell r="Q1555">
            <v>0</v>
          </cell>
          <cell r="R1555">
            <v>259911</v>
          </cell>
          <cell r="S1555">
            <v>0</v>
          </cell>
          <cell r="T1555">
            <v>965302</v>
          </cell>
          <cell r="U1555">
            <v>3579542</v>
          </cell>
          <cell r="V1555">
            <v>0</v>
          </cell>
          <cell r="W1555">
            <v>0</v>
          </cell>
          <cell r="X1555">
            <v>0</v>
          </cell>
          <cell r="Y1555">
            <v>655174</v>
          </cell>
          <cell r="Z1555">
            <v>21051906</v>
          </cell>
          <cell r="AA1555">
            <v>22932293</v>
          </cell>
          <cell r="AB1555" t="str">
            <v>EMCD</v>
          </cell>
          <cell r="AC1555">
            <v>1101</v>
          </cell>
          <cell r="AD1555">
            <v>2</v>
          </cell>
          <cell r="AE1555">
            <v>1086439</v>
          </cell>
        </row>
        <row r="1556">
          <cell r="A1556" t="str">
            <v>SML</v>
          </cell>
          <cell r="B1556">
            <v>9</v>
          </cell>
          <cell r="C1556" t="str">
            <v>DMSU</v>
          </cell>
          <cell r="D1556">
            <v>93</v>
          </cell>
          <cell r="E1556">
            <v>1</v>
          </cell>
          <cell r="F1556" t="str">
            <v xml:space="preserve">B </v>
          </cell>
          <cell r="G1556">
            <v>7</v>
          </cell>
          <cell r="H1556">
            <v>2126</v>
          </cell>
          <cell r="I1556">
            <v>730213</v>
          </cell>
          <cell r="J1556">
            <v>0</v>
          </cell>
          <cell r="K1556">
            <v>0</v>
          </cell>
          <cell r="L1556">
            <v>0</v>
          </cell>
          <cell r="M1556">
            <v>0</v>
          </cell>
          <cell r="N1556">
            <v>0</v>
          </cell>
          <cell r="O1556">
            <v>14680737</v>
          </cell>
          <cell r="P1556">
            <v>0</v>
          </cell>
          <cell r="Q1556">
            <v>0</v>
          </cell>
          <cell r="R1556">
            <v>185009</v>
          </cell>
          <cell r="S1556">
            <v>0</v>
          </cell>
          <cell r="T1556">
            <v>577817</v>
          </cell>
          <cell r="U1556">
            <v>2936847</v>
          </cell>
          <cell r="V1556">
            <v>0</v>
          </cell>
          <cell r="W1556">
            <v>0</v>
          </cell>
          <cell r="X1556">
            <v>0</v>
          </cell>
          <cell r="Y1556">
            <v>602140</v>
          </cell>
          <cell r="Z1556">
            <v>14680737</v>
          </cell>
          <cell r="AA1556">
            <v>16045703</v>
          </cell>
          <cell r="AB1556" t="str">
            <v>EMCD</v>
          </cell>
          <cell r="AC1556">
            <v>1101</v>
          </cell>
          <cell r="AD1556">
            <v>2</v>
          </cell>
          <cell r="AE1556">
            <v>730213</v>
          </cell>
        </row>
        <row r="1557">
          <cell r="A1557" t="str">
            <v>SML</v>
          </cell>
          <cell r="B1557">
            <v>9</v>
          </cell>
          <cell r="C1557" t="str">
            <v>DMSU</v>
          </cell>
          <cell r="D1557">
            <v>93</v>
          </cell>
          <cell r="E1557">
            <v>1</v>
          </cell>
          <cell r="F1557" t="str">
            <v xml:space="preserve">B </v>
          </cell>
          <cell r="G1557">
            <v>8</v>
          </cell>
          <cell r="H1557">
            <v>1132</v>
          </cell>
          <cell r="I1557">
            <v>501676</v>
          </cell>
          <cell r="J1557">
            <v>0</v>
          </cell>
          <cell r="K1557">
            <v>0</v>
          </cell>
          <cell r="L1557">
            <v>0</v>
          </cell>
          <cell r="M1557">
            <v>0</v>
          </cell>
          <cell r="N1557">
            <v>0</v>
          </cell>
          <cell r="O1557">
            <v>10083621</v>
          </cell>
          <cell r="P1557">
            <v>0</v>
          </cell>
          <cell r="Q1557">
            <v>0</v>
          </cell>
          <cell r="R1557">
            <v>86562</v>
          </cell>
          <cell r="S1557">
            <v>0</v>
          </cell>
          <cell r="T1557">
            <v>422742</v>
          </cell>
          <cell r="U1557">
            <v>2017040</v>
          </cell>
          <cell r="V1557">
            <v>0</v>
          </cell>
          <cell r="W1557">
            <v>0</v>
          </cell>
          <cell r="X1557">
            <v>0</v>
          </cell>
          <cell r="Y1557">
            <v>322168</v>
          </cell>
          <cell r="Z1557">
            <v>10083621</v>
          </cell>
          <cell r="AA1557">
            <v>10915093</v>
          </cell>
          <cell r="AB1557" t="str">
            <v>EMCD</v>
          </cell>
          <cell r="AC1557">
            <v>1101</v>
          </cell>
          <cell r="AD1557">
            <v>2</v>
          </cell>
          <cell r="AE1557">
            <v>501676</v>
          </cell>
        </row>
        <row r="1558">
          <cell r="A1558" t="str">
            <v>SML</v>
          </cell>
          <cell r="B1558">
            <v>9</v>
          </cell>
          <cell r="C1558" t="str">
            <v>DMSU</v>
          </cell>
          <cell r="D1558">
            <v>93</v>
          </cell>
          <cell r="E1558">
            <v>1</v>
          </cell>
          <cell r="F1558" t="str">
            <v xml:space="preserve">B </v>
          </cell>
          <cell r="G1558">
            <v>9</v>
          </cell>
          <cell r="H1558">
            <v>1406</v>
          </cell>
          <cell r="I1558">
            <v>918503</v>
          </cell>
          <cell r="J1558">
            <v>0</v>
          </cell>
          <cell r="K1558">
            <v>0</v>
          </cell>
          <cell r="L1558">
            <v>0</v>
          </cell>
          <cell r="M1558">
            <v>0</v>
          </cell>
          <cell r="N1558">
            <v>0</v>
          </cell>
          <cell r="O1558">
            <v>19669002</v>
          </cell>
          <cell r="P1558">
            <v>0</v>
          </cell>
          <cell r="Q1558">
            <v>0</v>
          </cell>
          <cell r="R1558">
            <v>157473</v>
          </cell>
          <cell r="S1558">
            <v>0</v>
          </cell>
          <cell r="T1558">
            <v>580737</v>
          </cell>
          <cell r="U1558">
            <v>4910498</v>
          </cell>
          <cell r="V1558">
            <v>0</v>
          </cell>
          <cell r="W1558">
            <v>0</v>
          </cell>
          <cell r="X1558">
            <v>0</v>
          </cell>
          <cell r="Y1558">
            <v>1197875</v>
          </cell>
          <cell r="Z1558">
            <v>19669002</v>
          </cell>
          <cell r="AA1558">
            <v>21605087</v>
          </cell>
          <cell r="AB1558" t="str">
            <v>EMCD</v>
          </cell>
          <cell r="AC1558">
            <v>1101</v>
          </cell>
          <cell r="AD1558">
            <v>2</v>
          </cell>
          <cell r="AE1558">
            <v>918503</v>
          </cell>
        </row>
        <row r="1559">
          <cell r="A1559" t="str">
            <v>SML</v>
          </cell>
          <cell r="B1559">
            <v>9</v>
          </cell>
          <cell r="C1559" t="str">
            <v>DMSU</v>
          </cell>
          <cell r="D1559">
            <v>93</v>
          </cell>
          <cell r="E1559">
            <v>1</v>
          </cell>
          <cell r="F1559" t="str">
            <v xml:space="preserve">B </v>
          </cell>
          <cell r="G1559">
            <v>10</v>
          </cell>
          <cell r="H1559">
            <v>371</v>
          </cell>
          <cell r="I1559">
            <v>637950</v>
          </cell>
          <cell r="J1559">
            <v>0</v>
          </cell>
          <cell r="K1559">
            <v>0</v>
          </cell>
          <cell r="L1559">
            <v>0</v>
          </cell>
          <cell r="M1559">
            <v>0</v>
          </cell>
          <cell r="N1559">
            <v>0</v>
          </cell>
          <cell r="O1559">
            <v>13495973</v>
          </cell>
          <cell r="P1559">
            <v>0</v>
          </cell>
          <cell r="Q1559">
            <v>0</v>
          </cell>
          <cell r="R1559">
            <v>187886</v>
          </cell>
          <cell r="S1559">
            <v>0</v>
          </cell>
          <cell r="T1559">
            <v>303953</v>
          </cell>
          <cell r="U1559">
            <v>3367068</v>
          </cell>
          <cell r="V1559">
            <v>0</v>
          </cell>
          <cell r="W1559">
            <v>0</v>
          </cell>
          <cell r="X1559">
            <v>0</v>
          </cell>
          <cell r="Y1559">
            <v>699470</v>
          </cell>
          <cell r="Z1559">
            <v>13495973</v>
          </cell>
          <cell r="AA1559">
            <v>14687282</v>
          </cell>
          <cell r="AB1559" t="str">
            <v>EMCD</v>
          </cell>
          <cell r="AC1559">
            <v>1101</v>
          </cell>
          <cell r="AD1559">
            <v>2</v>
          </cell>
          <cell r="AE1559">
            <v>637950</v>
          </cell>
        </row>
        <row r="1560">
          <cell r="A1560" t="str">
            <v>SML</v>
          </cell>
          <cell r="B1560">
            <v>9</v>
          </cell>
          <cell r="C1560" t="str">
            <v>DMSU</v>
          </cell>
          <cell r="D1560">
            <v>93</v>
          </cell>
          <cell r="E1560">
            <v>1</v>
          </cell>
          <cell r="F1560" t="str">
            <v xml:space="preserve">B </v>
          </cell>
          <cell r="G1560">
            <v>11</v>
          </cell>
          <cell r="H1560">
            <v>1998</v>
          </cell>
          <cell r="I1560">
            <v>54731</v>
          </cell>
          <cell r="J1560">
            <v>0</v>
          </cell>
          <cell r="K1560">
            <v>0</v>
          </cell>
          <cell r="L1560">
            <v>0</v>
          </cell>
          <cell r="M1560">
            <v>0</v>
          </cell>
          <cell r="N1560">
            <v>0</v>
          </cell>
          <cell r="O1560">
            <v>315072</v>
          </cell>
          <cell r="P1560">
            <v>0</v>
          </cell>
          <cell r="Q1560">
            <v>0</v>
          </cell>
          <cell r="R1560">
            <v>6726</v>
          </cell>
          <cell r="S1560">
            <v>0</v>
          </cell>
          <cell r="T1560">
            <v>182245</v>
          </cell>
          <cell r="U1560">
            <v>0</v>
          </cell>
          <cell r="V1560">
            <v>0</v>
          </cell>
          <cell r="W1560">
            <v>0</v>
          </cell>
          <cell r="X1560">
            <v>0</v>
          </cell>
          <cell r="Y1560">
            <v>0</v>
          </cell>
          <cell r="Z1560">
            <v>315072</v>
          </cell>
          <cell r="AA1560">
            <v>504043</v>
          </cell>
          <cell r="AB1560" t="str">
            <v>EMCD</v>
          </cell>
          <cell r="AC1560">
            <v>1101</v>
          </cell>
          <cell r="AD1560">
            <v>2</v>
          </cell>
          <cell r="AE1560">
            <v>33573</v>
          </cell>
        </row>
        <row r="1561">
          <cell r="A1561" t="str">
            <v>SML</v>
          </cell>
          <cell r="B1561">
            <v>9</v>
          </cell>
          <cell r="C1561" t="str">
            <v>DMSU</v>
          </cell>
          <cell r="D1561">
            <v>93</v>
          </cell>
          <cell r="E1561">
            <v>1</v>
          </cell>
          <cell r="F1561" t="str">
            <v xml:space="preserve">B </v>
          </cell>
          <cell r="G1561">
            <v>12</v>
          </cell>
          <cell r="H1561">
            <v>1985</v>
          </cell>
          <cell r="I1561">
            <v>127438</v>
          </cell>
          <cell r="J1561">
            <v>0</v>
          </cell>
          <cell r="K1561">
            <v>0</v>
          </cell>
          <cell r="L1561">
            <v>0</v>
          </cell>
          <cell r="M1561">
            <v>0</v>
          </cell>
          <cell r="N1561">
            <v>0</v>
          </cell>
          <cell r="O1561">
            <v>1242388</v>
          </cell>
          <cell r="P1561">
            <v>0</v>
          </cell>
          <cell r="Q1561">
            <v>0</v>
          </cell>
          <cell r="R1561">
            <v>25893</v>
          </cell>
          <cell r="S1561">
            <v>0</v>
          </cell>
          <cell r="T1561">
            <v>89156</v>
          </cell>
          <cell r="U1561">
            <v>211293</v>
          </cell>
          <cell r="V1561">
            <v>0</v>
          </cell>
          <cell r="W1561">
            <v>0</v>
          </cell>
          <cell r="X1561">
            <v>0</v>
          </cell>
          <cell r="Y1561">
            <v>143672</v>
          </cell>
          <cell r="Z1561">
            <v>1242388</v>
          </cell>
          <cell r="AA1561">
            <v>1501109</v>
          </cell>
          <cell r="AB1561" t="str">
            <v>EMCD</v>
          </cell>
          <cell r="AC1561">
            <v>1101</v>
          </cell>
          <cell r="AD1561">
            <v>2</v>
          </cell>
          <cell r="AE1561">
            <v>127438</v>
          </cell>
        </row>
        <row r="1562">
          <cell r="A1562" t="str">
            <v>SML</v>
          </cell>
          <cell r="B1562">
            <v>9</v>
          </cell>
          <cell r="C1562" t="str">
            <v>DMSU</v>
          </cell>
          <cell r="D1562">
            <v>93</v>
          </cell>
          <cell r="E1562">
            <v>1</v>
          </cell>
          <cell r="F1562" t="str">
            <v xml:space="preserve">B </v>
          </cell>
          <cell r="G1562">
            <v>13</v>
          </cell>
          <cell r="H1562">
            <v>459</v>
          </cell>
          <cell r="I1562">
            <v>54319</v>
          </cell>
          <cell r="J1562">
            <v>0</v>
          </cell>
          <cell r="K1562">
            <v>0</v>
          </cell>
          <cell r="L1562">
            <v>0</v>
          </cell>
          <cell r="M1562">
            <v>0</v>
          </cell>
          <cell r="N1562">
            <v>0</v>
          </cell>
          <cell r="O1562">
            <v>706082</v>
          </cell>
          <cell r="P1562">
            <v>0</v>
          </cell>
          <cell r="Q1562">
            <v>0</v>
          </cell>
          <cell r="R1562">
            <v>8343</v>
          </cell>
          <cell r="S1562">
            <v>0</v>
          </cell>
          <cell r="T1562">
            <v>33078</v>
          </cell>
          <cell r="U1562">
            <v>120043</v>
          </cell>
          <cell r="V1562">
            <v>0</v>
          </cell>
          <cell r="W1562">
            <v>0</v>
          </cell>
          <cell r="X1562">
            <v>0</v>
          </cell>
          <cell r="Y1562">
            <v>70342</v>
          </cell>
          <cell r="Z1562">
            <v>706082</v>
          </cell>
          <cell r="AA1562">
            <v>817845</v>
          </cell>
          <cell r="AB1562" t="str">
            <v>EMCD</v>
          </cell>
          <cell r="AC1562">
            <v>1101</v>
          </cell>
          <cell r="AD1562">
            <v>2</v>
          </cell>
          <cell r="AE1562">
            <v>54319</v>
          </cell>
        </row>
        <row r="1563">
          <cell r="A1563" t="str">
            <v>SML</v>
          </cell>
          <cell r="B1563">
            <v>9</v>
          </cell>
          <cell r="C1563" t="str">
            <v>DMSU</v>
          </cell>
          <cell r="D1563">
            <v>93</v>
          </cell>
          <cell r="E1563">
            <v>1</v>
          </cell>
          <cell r="F1563" t="str">
            <v xml:space="preserve">B </v>
          </cell>
          <cell r="G1563">
            <v>14</v>
          </cell>
          <cell r="H1563">
            <v>54</v>
          </cell>
          <cell r="I1563">
            <v>8077</v>
          </cell>
          <cell r="J1563">
            <v>0</v>
          </cell>
          <cell r="K1563">
            <v>0</v>
          </cell>
          <cell r="L1563">
            <v>0</v>
          </cell>
          <cell r="M1563">
            <v>0</v>
          </cell>
          <cell r="N1563">
            <v>0</v>
          </cell>
          <cell r="O1563">
            <v>102688</v>
          </cell>
          <cell r="P1563">
            <v>0</v>
          </cell>
          <cell r="Q1563">
            <v>0</v>
          </cell>
          <cell r="R1563">
            <v>2038</v>
          </cell>
          <cell r="S1563">
            <v>0</v>
          </cell>
          <cell r="T1563">
            <v>4381</v>
          </cell>
          <cell r="U1563">
            <v>17461</v>
          </cell>
          <cell r="V1563">
            <v>0</v>
          </cell>
          <cell r="W1563">
            <v>0</v>
          </cell>
          <cell r="X1563">
            <v>0</v>
          </cell>
          <cell r="Y1563">
            <v>8164</v>
          </cell>
          <cell r="Z1563">
            <v>102688</v>
          </cell>
          <cell r="AA1563">
            <v>117271</v>
          </cell>
          <cell r="AB1563" t="str">
            <v>EMCD</v>
          </cell>
          <cell r="AC1563">
            <v>1101</v>
          </cell>
          <cell r="AD1563">
            <v>2</v>
          </cell>
          <cell r="AE1563">
            <v>8077</v>
          </cell>
        </row>
        <row r="1564">
          <cell r="A1564" t="str">
            <v>SML</v>
          </cell>
          <cell r="B1564">
            <v>9</v>
          </cell>
          <cell r="C1564" t="str">
            <v>DMSU</v>
          </cell>
          <cell r="D1564">
            <v>93</v>
          </cell>
          <cell r="E1564">
            <v>1</v>
          </cell>
          <cell r="F1564" t="str">
            <v xml:space="preserve">B </v>
          </cell>
          <cell r="G1564">
            <v>15</v>
          </cell>
          <cell r="H1564">
            <v>148</v>
          </cell>
          <cell r="I1564">
            <v>-11868</v>
          </cell>
          <cell r="J1564">
            <v>0</v>
          </cell>
          <cell r="K1564">
            <v>0</v>
          </cell>
          <cell r="L1564">
            <v>0</v>
          </cell>
          <cell r="M1564">
            <v>0</v>
          </cell>
          <cell r="N1564">
            <v>0</v>
          </cell>
          <cell r="O1564">
            <v>-338589</v>
          </cell>
          <cell r="P1564">
            <v>0</v>
          </cell>
          <cell r="Q1564">
            <v>0</v>
          </cell>
          <cell r="R1564">
            <v>-3252</v>
          </cell>
          <cell r="S1564">
            <v>0</v>
          </cell>
          <cell r="T1564">
            <v>9439</v>
          </cell>
          <cell r="U1564">
            <v>-117459</v>
          </cell>
          <cell r="V1564">
            <v>0</v>
          </cell>
          <cell r="W1564">
            <v>0</v>
          </cell>
          <cell r="X1564">
            <v>0</v>
          </cell>
          <cell r="Y1564">
            <v>-12058</v>
          </cell>
          <cell r="Z1564">
            <v>-338589</v>
          </cell>
          <cell r="AA1564">
            <v>-344460</v>
          </cell>
          <cell r="AB1564" t="str">
            <v>EMCD</v>
          </cell>
          <cell r="AC1564">
            <v>1101</v>
          </cell>
          <cell r="AD1564">
            <v>2</v>
          </cell>
          <cell r="AE1564">
            <v>-11868</v>
          </cell>
        </row>
        <row r="1565">
          <cell r="A1565" t="str">
            <v>SML</v>
          </cell>
          <cell r="B1565">
            <v>9</v>
          </cell>
          <cell r="C1565" t="str">
            <v>DMSU</v>
          </cell>
          <cell r="D1565">
            <v>93</v>
          </cell>
          <cell r="E1565">
            <v>2</v>
          </cell>
          <cell r="F1565" t="str">
            <v>A4</v>
          </cell>
          <cell r="G1565">
            <v>20</v>
          </cell>
          <cell r="H1565">
            <v>8</v>
          </cell>
          <cell r="I1565">
            <v>93009</v>
          </cell>
          <cell r="J1565">
            <v>0</v>
          </cell>
          <cell r="K1565">
            <v>0</v>
          </cell>
          <cell r="L1565">
            <v>384</v>
          </cell>
          <cell r="M1565">
            <v>0</v>
          </cell>
          <cell r="N1565">
            <v>0</v>
          </cell>
          <cell r="O1565">
            <v>1067247</v>
          </cell>
          <cell r="P1565">
            <v>300544</v>
          </cell>
          <cell r="Q1565">
            <v>16133</v>
          </cell>
          <cell r="R1565">
            <v>12529</v>
          </cell>
          <cell r="S1565">
            <v>0</v>
          </cell>
          <cell r="T1565">
            <v>81729</v>
          </cell>
          <cell r="U1565">
            <v>347155</v>
          </cell>
          <cell r="V1565">
            <v>0</v>
          </cell>
          <cell r="W1565">
            <v>4696</v>
          </cell>
          <cell r="X1565">
            <v>0</v>
          </cell>
          <cell r="Y1565">
            <v>70354</v>
          </cell>
          <cell r="Z1565">
            <v>1388620</v>
          </cell>
          <cell r="AA1565">
            <v>1553232</v>
          </cell>
          <cell r="AB1565" t="str">
            <v>EMCD</v>
          </cell>
          <cell r="AC1565">
            <v>1101</v>
          </cell>
          <cell r="AD1565">
            <v>2</v>
          </cell>
          <cell r="AE1565">
            <v>93009</v>
          </cell>
        </row>
        <row r="1566">
          <cell r="A1566" t="str">
            <v>SML</v>
          </cell>
          <cell r="B1566">
            <v>9</v>
          </cell>
          <cell r="C1566" t="str">
            <v>DMSU</v>
          </cell>
          <cell r="D1566">
            <v>93</v>
          </cell>
          <cell r="E1566">
            <v>2</v>
          </cell>
          <cell r="F1566" t="str">
            <v xml:space="preserve">B </v>
          </cell>
          <cell r="G1566">
            <v>0</v>
          </cell>
          <cell r="H1566">
            <v>207</v>
          </cell>
          <cell r="I1566">
            <v>136373</v>
          </cell>
          <cell r="J1566">
            <v>0</v>
          </cell>
          <cell r="K1566">
            <v>0</v>
          </cell>
          <cell r="L1566">
            <v>0</v>
          </cell>
          <cell r="M1566">
            <v>0</v>
          </cell>
          <cell r="N1566">
            <v>0</v>
          </cell>
          <cell r="O1566">
            <v>2840060</v>
          </cell>
          <cell r="P1566">
            <v>0</v>
          </cell>
          <cell r="Q1566">
            <v>0</v>
          </cell>
          <cell r="R1566">
            <v>39040</v>
          </cell>
          <cell r="S1566">
            <v>0</v>
          </cell>
          <cell r="T1566">
            <v>253379</v>
          </cell>
          <cell r="U1566">
            <v>704338</v>
          </cell>
          <cell r="V1566">
            <v>0</v>
          </cell>
          <cell r="W1566">
            <v>0</v>
          </cell>
          <cell r="X1566">
            <v>0</v>
          </cell>
          <cell r="Y1566">
            <v>207958</v>
          </cell>
          <cell r="Z1566">
            <v>2840060</v>
          </cell>
          <cell r="AA1566">
            <v>3340437</v>
          </cell>
          <cell r="AB1566" t="str">
            <v>EMCD</v>
          </cell>
          <cell r="AC1566">
            <v>1101</v>
          </cell>
          <cell r="AD1566">
            <v>2</v>
          </cell>
          <cell r="AE1566">
            <v>133866</v>
          </cell>
        </row>
        <row r="1567">
          <cell r="A1567" t="str">
            <v>SML</v>
          </cell>
          <cell r="B1567">
            <v>9</v>
          </cell>
          <cell r="C1567" t="str">
            <v>DMSU</v>
          </cell>
          <cell r="D1567">
            <v>93</v>
          </cell>
          <cell r="E1567">
            <v>3</v>
          </cell>
          <cell r="F1567" t="str">
            <v>A4</v>
          </cell>
          <cell r="G1567">
            <v>22</v>
          </cell>
          <cell r="H1567">
            <v>2</v>
          </cell>
          <cell r="I1567">
            <v>103547</v>
          </cell>
          <cell r="J1567">
            <v>8042</v>
          </cell>
          <cell r="K1567">
            <v>95505</v>
          </cell>
          <cell r="L1567">
            <v>704</v>
          </cell>
          <cell r="M1567">
            <v>260</v>
          </cell>
          <cell r="N1567">
            <v>260</v>
          </cell>
          <cell r="O1567">
            <v>725940</v>
          </cell>
          <cell r="P1567">
            <v>1297863</v>
          </cell>
          <cell r="Q1567">
            <v>114411</v>
          </cell>
          <cell r="R1567">
            <v>0</v>
          </cell>
          <cell r="S1567">
            <v>0</v>
          </cell>
          <cell r="T1567">
            <v>0</v>
          </cell>
          <cell r="U1567">
            <v>534553</v>
          </cell>
          <cell r="V1567">
            <v>0</v>
          </cell>
          <cell r="W1567">
            <v>0</v>
          </cell>
          <cell r="X1567">
            <v>0</v>
          </cell>
          <cell r="Y1567">
            <v>24684</v>
          </cell>
          <cell r="Z1567">
            <v>2138214</v>
          </cell>
          <cell r="AA1567">
            <v>2162898</v>
          </cell>
          <cell r="AB1567" t="str">
            <v>EMCD</v>
          </cell>
          <cell r="AC1567">
            <v>1101</v>
          </cell>
          <cell r="AD1567">
            <v>2</v>
          </cell>
          <cell r="AE1567">
            <v>103547</v>
          </cell>
        </row>
        <row r="1568">
          <cell r="A1568" t="str">
            <v>SML</v>
          </cell>
          <cell r="B1568">
            <v>9</v>
          </cell>
          <cell r="C1568" t="str">
            <v>DMSU</v>
          </cell>
          <cell r="D1568">
            <v>93</v>
          </cell>
          <cell r="E1568">
            <v>3</v>
          </cell>
          <cell r="F1568" t="str">
            <v>A4</v>
          </cell>
          <cell r="G1568">
            <v>20</v>
          </cell>
          <cell r="H1568">
            <v>23</v>
          </cell>
          <cell r="I1568">
            <v>488534</v>
          </cell>
          <cell r="J1568">
            <v>0</v>
          </cell>
          <cell r="K1568">
            <v>0</v>
          </cell>
          <cell r="L1568">
            <v>1635</v>
          </cell>
          <cell r="M1568">
            <v>0</v>
          </cell>
          <cell r="N1568">
            <v>0</v>
          </cell>
          <cell r="O1568">
            <v>5605765</v>
          </cell>
          <cell r="P1568">
            <v>1279662</v>
          </cell>
          <cell r="Q1568">
            <v>48997</v>
          </cell>
          <cell r="R1568">
            <v>10736</v>
          </cell>
          <cell r="S1568">
            <v>0</v>
          </cell>
          <cell r="T1568">
            <v>0</v>
          </cell>
          <cell r="U1568">
            <v>1736740</v>
          </cell>
          <cell r="V1568">
            <v>0</v>
          </cell>
          <cell r="W1568">
            <v>12523</v>
          </cell>
          <cell r="X1568">
            <v>0</v>
          </cell>
          <cell r="Y1568">
            <v>186836</v>
          </cell>
          <cell r="Z1568">
            <v>6946947</v>
          </cell>
          <cell r="AA1568">
            <v>7144519</v>
          </cell>
          <cell r="AB1568" t="str">
            <v>EMCD</v>
          </cell>
          <cell r="AC1568">
            <v>1101</v>
          </cell>
          <cell r="AD1568">
            <v>2</v>
          </cell>
          <cell r="AE1568">
            <v>488534</v>
          </cell>
        </row>
        <row r="1569">
          <cell r="A1569" t="str">
            <v>SML</v>
          </cell>
          <cell r="B1569">
            <v>9</v>
          </cell>
          <cell r="C1569" t="str">
            <v>DMSU</v>
          </cell>
          <cell r="D1569">
            <v>93</v>
          </cell>
          <cell r="E1569">
            <v>3</v>
          </cell>
          <cell r="F1569" t="str">
            <v xml:space="preserve">B </v>
          </cell>
          <cell r="G1569">
            <v>0</v>
          </cell>
          <cell r="H1569">
            <v>2404</v>
          </cell>
          <cell r="I1569">
            <v>749988</v>
          </cell>
          <cell r="J1569">
            <v>0</v>
          </cell>
          <cell r="K1569">
            <v>0</v>
          </cell>
          <cell r="L1569">
            <v>0</v>
          </cell>
          <cell r="M1569">
            <v>0</v>
          </cell>
          <cell r="N1569">
            <v>0</v>
          </cell>
          <cell r="O1569">
            <v>15641919</v>
          </cell>
          <cell r="P1569">
            <v>0</v>
          </cell>
          <cell r="Q1569">
            <v>0</v>
          </cell>
          <cell r="R1569">
            <v>199885</v>
          </cell>
          <cell r="S1569">
            <v>0</v>
          </cell>
          <cell r="T1569">
            <v>1724212</v>
          </cell>
          <cell r="U1569">
            <v>3884127</v>
          </cell>
          <cell r="V1569">
            <v>0</v>
          </cell>
          <cell r="W1569">
            <v>0</v>
          </cell>
          <cell r="X1569">
            <v>0</v>
          </cell>
          <cell r="Y1569">
            <v>1181597</v>
          </cell>
          <cell r="Z1569">
            <v>15641919</v>
          </cell>
          <cell r="AA1569">
            <v>18747613</v>
          </cell>
          <cell r="AB1569" t="str">
            <v>EMCD</v>
          </cell>
          <cell r="AC1569">
            <v>1101</v>
          </cell>
          <cell r="AD1569">
            <v>2</v>
          </cell>
          <cell r="AE1569">
            <v>734966</v>
          </cell>
        </row>
        <row r="1570">
          <cell r="A1570" t="str">
            <v>SML</v>
          </cell>
          <cell r="B1570">
            <v>9</v>
          </cell>
          <cell r="C1570" t="str">
            <v>DMSU</v>
          </cell>
          <cell r="D1570">
            <v>93</v>
          </cell>
          <cell r="E1570">
            <v>5</v>
          </cell>
          <cell r="F1570" t="str">
            <v xml:space="preserve">B </v>
          </cell>
          <cell r="G1570">
            <v>0</v>
          </cell>
          <cell r="H1570">
            <v>18</v>
          </cell>
          <cell r="I1570">
            <v>17495</v>
          </cell>
          <cell r="J1570">
            <v>0</v>
          </cell>
          <cell r="K1570">
            <v>0</v>
          </cell>
          <cell r="L1570">
            <v>0</v>
          </cell>
          <cell r="M1570">
            <v>0</v>
          </cell>
          <cell r="N1570">
            <v>0</v>
          </cell>
          <cell r="O1570">
            <v>317865</v>
          </cell>
          <cell r="P1570">
            <v>0</v>
          </cell>
          <cell r="Q1570">
            <v>0</v>
          </cell>
          <cell r="R1570">
            <v>620</v>
          </cell>
          <cell r="S1570">
            <v>0</v>
          </cell>
          <cell r="T1570">
            <v>14327</v>
          </cell>
          <cell r="U1570">
            <v>44697</v>
          </cell>
          <cell r="V1570">
            <v>0</v>
          </cell>
          <cell r="W1570">
            <v>0</v>
          </cell>
          <cell r="X1570">
            <v>0</v>
          </cell>
          <cell r="Y1570">
            <v>0</v>
          </cell>
          <cell r="Z1570">
            <v>317865</v>
          </cell>
          <cell r="AA1570">
            <v>332812</v>
          </cell>
          <cell r="AB1570" t="str">
            <v>EMCD</v>
          </cell>
          <cell r="AC1570">
            <v>1101</v>
          </cell>
          <cell r="AD1570">
            <v>2</v>
          </cell>
          <cell r="AE1570">
            <v>17494</v>
          </cell>
        </row>
        <row r="1571">
          <cell r="A1571" t="str">
            <v>SML</v>
          </cell>
          <cell r="B1571">
            <v>9</v>
          </cell>
          <cell r="C1571" t="str">
            <v>DMSU</v>
          </cell>
          <cell r="D1571">
            <v>93</v>
          </cell>
          <cell r="E1571">
            <v>7</v>
          </cell>
          <cell r="F1571" t="str">
            <v>A4</v>
          </cell>
          <cell r="G1571">
            <v>20</v>
          </cell>
          <cell r="H1571">
            <v>3</v>
          </cell>
          <cell r="I1571">
            <v>8529</v>
          </cell>
          <cell r="J1571">
            <v>0</v>
          </cell>
          <cell r="K1571">
            <v>0</v>
          </cell>
          <cell r="L1571">
            <v>76</v>
          </cell>
          <cell r="M1571">
            <v>0</v>
          </cell>
          <cell r="N1571">
            <v>0</v>
          </cell>
          <cell r="O1571">
            <v>83186</v>
          </cell>
          <cell r="P1571">
            <v>50464</v>
          </cell>
          <cell r="Q1571">
            <v>4702</v>
          </cell>
          <cell r="R1571">
            <v>838</v>
          </cell>
          <cell r="S1571">
            <v>0</v>
          </cell>
          <cell r="T1571">
            <v>0</v>
          </cell>
          <cell r="U1571">
            <v>36580</v>
          </cell>
          <cell r="V1571">
            <v>0</v>
          </cell>
          <cell r="W1571">
            <v>7968</v>
          </cell>
          <cell r="X1571">
            <v>0</v>
          </cell>
          <cell r="Y1571">
            <v>0</v>
          </cell>
          <cell r="Z1571">
            <v>146320</v>
          </cell>
          <cell r="AA1571">
            <v>147158</v>
          </cell>
          <cell r="AB1571" t="str">
            <v>EMCD</v>
          </cell>
          <cell r="AC1571">
            <v>1101</v>
          </cell>
          <cell r="AD1571">
            <v>2</v>
          </cell>
          <cell r="AE1571">
            <v>8529</v>
          </cell>
        </row>
        <row r="1572">
          <cell r="A1572" t="str">
            <v>SML</v>
          </cell>
          <cell r="B1572">
            <v>9</v>
          </cell>
          <cell r="C1572" t="str">
            <v>DMSU</v>
          </cell>
          <cell r="D1572">
            <v>93</v>
          </cell>
          <cell r="E1572">
            <v>7</v>
          </cell>
          <cell r="F1572" t="str">
            <v xml:space="preserve">B </v>
          </cell>
          <cell r="G1572">
            <v>0</v>
          </cell>
          <cell r="H1572">
            <v>1</v>
          </cell>
          <cell r="I1572">
            <v>5995</v>
          </cell>
          <cell r="J1572">
            <v>0</v>
          </cell>
          <cell r="K1572">
            <v>0</v>
          </cell>
          <cell r="L1572">
            <v>0</v>
          </cell>
          <cell r="M1572">
            <v>0</v>
          </cell>
          <cell r="N1572">
            <v>0</v>
          </cell>
          <cell r="O1572">
            <v>106080</v>
          </cell>
          <cell r="P1572">
            <v>0</v>
          </cell>
          <cell r="Q1572">
            <v>0</v>
          </cell>
          <cell r="R1572">
            <v>0</v>
          </cell>
          <cell r="S1572">
            <v>0</v>
          </cell>
          <cell r="T1572">
            <v>0</v>
          </cell>
          <cell r="U1572">
            <v>26520</v>
          </cell>
          <cell r="V1572">
            <v>0</v>
          </cell>
          <cell r="W1572">
            <v>0</v>
          </cell>
          <cell r="X1572">
            <v>0</v>
          </cell>
          <cell r="Y1572">
            <v>0</v>
          </cell>
          <cell r="Z1572">
            <v>106080</v>
          </cell>
          <cell r="AA1572">
            <v>106080</v>
          </cell>
          <cell r="AB1572" t="str">
            <v>EMCD</v>
          </cell>
          <cell r="AC1572">
            <v>1101</v>
          </cell>
          <cell r="AD1572">
            <v>2</v>
          </cell>
          <cell r="AE1572">
            <v>5995</v>
          </cell>
        </row>
        <row r="1573">
          <cell r="A1573" t="str">
            <v>SML</v>
          </cell>
          <cell r="B1573">
            <v>9</v>
          </cell>
          <cell r="C1573" t="str">
            <v>DMSU</v>
          </cell>
          <cell r="D1573">
            <v>93</v>
          </cell>
          <cell r="E1573">
            <v>8</v>
          </cell>
          <cell r="F1573" t="str">
            <v xml:space="preserve">B </v>
          </cell>
          <cell r="G1573">
            <v>0</v>
          </cell>
          <cell r="H1573">
            <v>2</v>
          </cell>
          <cell r="I1573">
            <v>1179</v>
          </cell>
          <cell r="J1573">
            <v>0</v>
          </cell>
          <cell r="K1573">
            <v>0</v>
          </cell>
          <cell r="L1573">
            <v>0</v>
          </cell>
          <cell r="M1573">
            <v>0</v>
          </cell>
          <cell r="N1573">
            <v>0</v>
          </cell>
          <cell r="O1573">
            <v>24545</v>
          </cell>
          <cell r="P1573">
            <v>0</v>
          </cell>
          <cell r="Q1573">
            <v>0</v>
          </cell>
          <cell r="R1573">
            <v>0</v>
          </cell>
          <cell r="S1573">
            <v>0</v>
          </cell>
          <cell r="T1573">
            <v>0</v>
          </cell>
          <cell r="U1573">
            <v>6136</v>
          </cell>
          <cell r="V1573">
            <v>0</v>
          </cell>
          <cell r="W1573">
            <v>0</v>
          </cell>
          <cell r="X1573">
            <v>0</v>
          </cell>
          <cell r="Y1573">
            <v>0</v>
          </cell>
          <cell r="Z1573">
            <v>24545</v>
          </cell>
          <cell r="AA1573">
            <v>24545</v>
          </cell>
          <cell r="AB1573" t="str">
            <v>EMCD</v>
          </cell>
          <cell r="AC1573">
            <v>1101</v>
          </cell>
          <cell r="AD1573">
            <v>2</v>
          </cell>
          <cell r="AE1573">
            <v>1179</v>
          </cell>
        </row>
        <row r="1574">
          <cell r="A1574" t="str">
            <v>SML</v>
          </cell>
          <cell r="B1574">
            <v>9</v>
          </cell>
          <cell r="C1574" t="str">
            <v>DMSU</v>
          </cell>
          <cell r="D1574">
            <v>94</v>
          </cell>
          <cell r="E1574">
            <v>1</v>
          </cell>
          <cell r="F1574" t="str">
            <v>A4</v>
          </cell>
          <cell r="G1574">
            <v>20</v>
          </cell>
          <cell r="H1574">
            <v>9</v>
          </cell>
          <cell r="I1574">
            <v>40201</v>
          </cell>
          <cell r="J1574">
            <v>0</v>
          </cell>
          <cell r="K1574">
            <v>0</v>
          </cell>
          <cell r="L1574">
            <v>156</v>
          </cell>
          <cell r="M1574">
            <v>0</v>
          </cell>
          <cell r="N1574">
            <v>0</v>
          </cell>
          <cell r="O1574">
            <v>461291</v>
          </cell>
          <cell r="P1574">
            <v>122096</v>
          </cell>
          <cell r="Q1574">
            <v>12451</v>
          </cell>
          <cell r="R1574">
            <v>3987</v>
          </cell>
          <cell r="S1574">
            <v>0</v>
          </cell>
          <cell r="T1574">
            <v>0</v>
          </cell>
          <cell r="U1574">
            <v>149548</v>
          </cell>
          <cell r="V1574">
            <v>0</v>
          </cell>
          <cell r="W1574">
            <v>2348</v>
          </cell>
          <cell r="X1574">
            <v>0</v>
          </cell>
          <cell r="Y1574">
            <v>1036</v>
          </cell>
          <cell r="Z1574">
            <v>598186</v>
          </cell>
          <cell r="AA1574">
            <v>603209</v>
          </cell>
          <cell r="AB1574" t="str">
            <v>EMBG</v>
          </cell>
          <cell r="AC1574">
            <v>1101</v>
          </cell>
          <cell r="AD1574">
            <v>2</v>
          </cell>
          <cell r="AE1574">
            <v>40201</v>
          </cell>
        </row>
        <row r="1575">
          <cell r="A1575" t="str">
            <v>SML</v>
          </cell>
          <cell r="B1575">
            <v>9</v>
          </cell>
          <cell r="C1575" t="str">
            <v>DMSU</v>
          </cell>
          <cell r="D1575">
            <v>94</v>
          </cell>
          <cell r="E1575">
            <v>1</v>
          </cell>
          <cell r="F1575" t="str">
            <v xml:space="preserve">B </v>
          </cell>
          <cell r="G1575">
            <v>1</v>
          </cell>
          <cell r="H1575">
            <v>3538</v>
          </cell>
          <cell r="I1575">
            <v>82535</v>
          </cell>
          <cell r="J1575">
            <v>0</v>
          </cell>
          <cell r="K1575">
            <v>0</v>
          </cell>
          <cell r="L1575">
            <v>0</v>
          </cell>
          <cell r="M1575">
            <v>0</v>
          </cell>
          <cell r="N1575">
            <v>0</v>
          </cell>
          <cell r="O1575">
            <v>1345973</v>
          </cell>
          <cell r="P1575">
            <v>0</v>
          </cell>
          <cell r="Q1575">
            <v>0</v>
          </cell>
          <cell r="R1575">
            <v>42795</v>
          </cell>
          <cell r="S1575">
            <v>0</v>
          </cell>
          <cell r="T1575">
            <v>1026218</v>
          </cell>
          <cell r="U1575">
            <v>990</v>
          </cell>
          <cell r="V1575">
            <v>0</v>
          </cell>
          <cell r="W1575">
            <v>0</v>
          </cell>
          <cell r="X1575">
            <v>0</v>
          </cell>
          <cell r="Y1575">
            <v>518</v>
          </cell>
          <cell r="Z1575">
            <v>1345973</v>
          </cell>
          <cell r="AA1575">
            <v>2415504</v>
          </cell>
          <cell r="AB1575" t="str">
            <v>EMBG</v>
          </cell>
          <cell r="AC1575">
            <v>1101</v>
          </cell>
          <cell r="AD1575">
            <v>2</v>
          </cell>
          <cell r="AE1575">
            <v>41622</v>
          </cell>
        </row>
        <row r="1576">
          <cell r="A1576" t="str">
            <v>SML</v>
          </cell>
          <cell r="B1576">
            <v>9</v>
          </cell>
          <cell r="C1576" t="str">
            <v>DMSU</v>
          </cell>
          <cell r="D1576">
            <v>94</v>
          </cell>
          <cell r="E1576">
            <v>1</v>
          </cell>
          <cell r="F1576" t="str">
            <v xml:space="preserve">B </v>
          </cell>
          <cell r="G1576">
            <v>2</v>
          </cell>
          <cell r="H1576">
            <v>1391</v>
          </cell>
          <cell r="I1576">
            <v>57212</v>
          </cell>
          <cell r="J1576">
            <v>0</v>
          </cell>
          <cell r="K1576">
            <v>0</v>
          </cell>
          <cell r="L1576">
            <v>0</v>
          </cell>
          <cell r="M1576">
            <v>0</v>
          </cell>
          <cell r="N1576">
            <v>0</v>
          </cell>
          <cell r="O1576">
            <v>1107824</v>
          </cell>
          <cell r="P1576">
            <v>0</v>
          </cell>
          <cell r="Q1576">
            <v>0</v>
          </cell>
          <cell r="R1576">
            <v>21006</v>
          </cell>
          <cell r="S1576">
            <v>0</v>
          </cell>
          <cell r="T1576">
            <v>136214</v>
          </cell>
          <cell r="U1576">
            <v>188292</v>
          </cell>
          <cell r="V1576">
            <v>0</v>
          </cell>
          <cell r="W1576">
            <v>0</v>
          </cell>
          <cell r="X1576">
            <v>0</v>
          </cell>
          <cell r="Y1576">
            <v>0</v>
          </cell>
          <cell r="Z1576">
            <v>1107824</v>
          </cell>
          <cell r="AA1576">
            <v>1265044</v>
          </cell>
          <cell r="AB1576" t="str">
            <v>EMBG</v>
          </cell>
          <cell r="AC1576">
            <v>1101</v>
          </cell>
          <cell r="AD1576">
            <v>2</v>
          </cell>
          <cell r="AE1576">
            <v>55760</v>
          </cell>
        </row>
        <row r="1577">
          <cell r="A1577" t="str">
            <v>SML</v>
          </cell>
          <cell r="B1577">
            <v>9</v>
          </cell>
          <cell r="C1577" t="str">
            <v>DMSU</v>
          </cell>
          <cell r="D1577">
            <v>94</v>
          </cell>
          <cell r="E1577">
            <v>1</v>
          </cell>
          <cell r="F1577" t="str">
            <v xml:space="preserve">B </v>
          </cell>
          <cell r="G1577">
            <v>3</v>
          </cell>
          <cell r="H1577">
            <v>6715</v>
          </cell>
          <cell r="I1577">
            <v>536587</v>
          </cell>
          <cell r="J1577">
            <v>0</v>
          </cell>
          <cell r="K1577">
            <v>0</v>
          </cell>
          <cell r="L1577">
            <v>0</v>
          </cell>
          <cell r="M1577">
            <v>0</v>
          </cell>
          <cell r="N1577">
            <v>0</v>
          </cell>
          <cell r="O1577">
            <v>10395184</v>
          </cell>
          <cell r="P1577">
            <v>0</v>
          </cell>
          <cell r="Q1577">
            <v>658</v>
          </cell>
          <cell r="R1577">
            <v>100902</v>
          </cell>
          <cell r="S1577">
            <v>0</v>
          </cell>
          <cell r="T1577">
            <v>497395</v>
          </cell>
          <cell r="U1577">
            <v>1767497</v>
          </cell>
          <cell r="V1577">
            <v>0</v>
          </cell>
          <cell r="W1577">
            <v>0</v>
          </cell>
          <cell r="X1577">
            <v>0</v>
          </cell>
          <cell r="Y1577">
            <v>947422</v>
          </cell>
          <cell r="Z1577">
            <v>10395842</v>
          </cell>
          <cell r="AA1577">
            <v>11941561</v>
          </cell>
          <cell r="AB1577" t="str">
            <v>EMBG</v>
          </cell>
          <cell r="AC1577">
            <v>1101</v>
          </cell>
          <cell r="AD1577">
            <v>2</v>
          </cell>
          <cell r="AE1577">
            <v>483136</v>
          </cell>
        </row>
        <row r="1578">
          <cell r="A1578" t="str">
            <v>SML</v>
          </cell>
          <cell r="B1578">
            <v>9</v>
          </cell>
          <cell r="C1578" t="str">
            <v>DMSU</v>
          </cell>
          <cell r="D1578">
            <v>94</v>
          </cell>
          <cell r="E1578">
            <v>1</v>
          </cell>
          <cell r="F1578" t="str">
            <v xml:space="preserve">B </v>
          </cell>
          <cell r="G1578">
            <v>4</v>
          </cell>
          <cell r="H1578">
            <v>6362</v>
          </cell>
          <cell r="I1578">
            <v>795971</v>
          </cell>
          <cell r="J1578">
            <v>0</v>
          </cell>
          <cell r="K1578">
            <v>0</v>
          </cell>
          <cell r="L1578">
            <v>0</v>
          </cell>
          <cell r="M1578">
            <v>0</v>
          </cell>
          <cell r="N1578">
            <v>0</v>
          </cell>
          <cell r="O1578">
            <v>15421339</v>
          </cell>
          <cell r="P1578">
            <v>0</v>
          </cell>
          <cell r="Q1578">
            <v>0</v>
          </cell>
          <cell r="R1578">
            <v>143070</v>
          </cell>
          <cell r="S1578">
            <v>0</v>
          </cell>
          <cell r="T1578">
            <v>482719</v>
          </cell>
          <cell r="U1578">
            <v>2621619</v>
          </cell>
          <cell r="V1578">
            <v>0</v>
          </cell>
          <cell r="W1578">
            <v>0</v>
          </cell>
          <cell r="X1578">
            <v>0</v>
          </cell>
          <cell r="Y1578">
            <v>1476041</v>
          </cell>
          <cell r="Z1578">
            <v>15421339</v>
          </cell>
          <cell r="AA1578">
            <v>17523169</v>
          </cell>
          <cell r="AB1578" t="str">
            <v>EMBG</v>
          </cell>
          <cell r="AC1578">
            <v>1101</v>
          </cell>
          <cell r="AD1578">
            <v>2</v>
          </cell>
          <cell r="AE1578">
            <v>795971</v>
          </cell>
        </row>
        <row r="1579">
          <cell r="A1579" t="str">
            <v>SML</v>
          </cell>
          <cell r="B1579">
            <v>9</v>
          </cell>
          <cell r="C1579" t="str">
            <v>DMSU</v>
          </cell>
          <cell r="D1579">
            <v>94</v>
          </cell>
          <cell r="E1579">
            <v>1</v>
          </cell>
          <cell r="F1579" t="str">
            <v xml:space="preserve">B </v>
          </cell>
          <cell r="G1579">
            <v>5</v>
          </cell>
          <cell r="H1579">
            <v>5543</v>
          </cell>
          <cell r="I1579">
            <v>970898</v>
          </cell>
          <cell r="J1579">
            <v>0</v>
          </cell>
          <cell r="K1579">
            <v>0</v>
          </cell>
          <cell r="L1579">
            <v>0</v>
          </cell>
          <cell r="M1579">
            <v>0</v>
          </cell>
          <cell r="N1579">
            <v>0</v>
          </cell>
          <cell r="O1579">
            <v>18812679</v>
          </cell>
          <cell r="P1579">
            <v>0</v>
          </cell>
          <cell r="Q1579">
            <v>0</v>
          </cell>
          <cell r="R1579">
            <v>158690</v>
          </cell>
          <cell r="S1579">
            <v>0</v>
          </cell>
          <cell r="T1579">
            <v>383459</v>
          </cell>
          <cell r="U1579">
            <v>3198302</v>
          </cell>
          <cell r="V1579">
            <v>0</v>
          </cell>
          <cell r="W1579">
            <v>0</v>
          </cell>
          <cell r="X1579">
            <v>0</v>
          </cell>
          <cell r="Y1579">
            <v>1302511</v>
          </cell>
          <cell r="Z1579">
            <v>18812679</v>
          </cell>
          <cell r="AA1579">
            <v>20657339</v>
          </cell>
          <cell r="AB1579" t="str">
            <v>EMBG</v>
          </cell>
          <cell r="AC1579">
            <v>1101</v>
          </cell>
          <cell r="AD1579">
            <v>2</v>
          </cell>
          <cell r="AE1579">
            <v>970898</v>
          </cell>
        </row>
        <row r="1580">
          <cell r="A1580" t="str">
            <v>SML</v>
          </cell>
          <cell r="B1580">
            <v>9</v>
          </cell>
          <cell r="C1580" t="str">
            <v>DMSU</v>
          </cell>
          <cell r="D1580">
            <v>94</v>
          </cell>
          <cell r="E1580">
            <v>1</v>
          </cell>
          <cell r="F1580" t="str">
            <v xml:space="preserve">B </v>
          </cell>
          <cell r="G1580">
            <v>6</v>
          </cell>
          <cell r="H1580">
            <v>7952</v>
          </cell>
          <cell r="I1580">
            <v>1964952</v>
          </cell>
          <cell r="J1580">
            <v>0</v>
          </cell>
          <cell r="K1580">
            <v>0</v>
          </cell>
          <cell r="L1580">
            <v>0</v>
          </cell>
          <cell r="M1580">
            <v>0</v>
          </cell>
          <cell r="N1580">
            <v>0</v>
          </cell>
          <cell r="O1580">
            <v>38085486</v>
          </cell>
          <cell r="P1580">
            <v>0</v>
          </cell>
          <cell r="Q1580">
            <v>1825</v>
          </cell>
          <cell r="R1580">
            <v>319509</v>
          </cell>
          <cell r="S1580">
            <v>4063</v>
          </cell>
          <cell r="T1580">
            <v>648147</v>
          </cell>
          <cell r="U1580">
            <v>6475740</v>
          </cell>
          <cell r="V1580">
            <v>0</v>
          </cell>
          <cell r="W1580">
            <v>0</v>
          </cell>
          <cell r="X1580">
            <v>0</v>
          </cell>
          <cell r="Y1580">
            <v>1887851</v>
          </cell>
          <cell r="Z1580">
            <v>38087311</v>
          </cell>
          <cell r="AA1580">
            <v>40946881</v>
          </cell>
          <cell r="AB1580" t="str">
            <v>EMBG</v>
          </cell>
          <cell r="AC1580">
            <v>1101</v>
          </cell>
          <cell r="AD1580">
            <v>2</v>
          </cell>
          <cell r="AE1580">
            <v>1964952</v>
          </cell>
        </row>
        <row r="1581">
          <cell r="A1581" t="str">
            <v>SML</v>
          </cell>
          <cell r="B1581">
            <v>9</v>
          </cell>
          <cell r="C1581" t="str">
            <v>DMSU</v>
          </cell>
          <cell r="D1581">
            <v>94</v>
          </cell>
          <cell r="E1581">
            <v>1</v>
          </cell>
          <cell r="F1581" t="str">
            <v xml:space="preserve">B </v>
          </cell>
          <cell r="G1581">
            <v>7</v>
          </cell>
          <cell r="H1581">
            <v>4644</v>
          </cell>
          <cell r="I1581">
            <v>1604157</v>
          </cell>
          <cell r="J1581">
            <v>0</v>
          </cell>
          <cell r="K1581">
            <v>0</v>
          </cell>
          <cell r="L1581">
            <v>0</v>
          </cell>
          <cell r="M1581">
            <v>0</v>
          </cell>
          <cell r="N1581">
            <v>0</v>
          </cell>
          <cell r="O1581">
            <v>32258362</v>
          </cell>
          <cell r="P1581">
            <v>0</v>
          </cell>
          <cell r="Q1581">
            <v>0</v>
          </cell>
          <cell r="R1581">
            <v>253203</v>
          </cell>
          <cell r="S1581">
            <v>0</v>
          </cell>
          <cell r="T1581">
            <v>423390</v>
          </cell>
          <cell r="U1581">
            <v>6451887</v>
          </cell>
          <cell r="V1581">
            <v>0</v>
          </cell>
          <cell r="W1581">
            <v>0</v>
          </cell>
          <cell r="X1581">
            <v>0</v>
          </cell>
          <cell r="Y1581">
            <v>1117844</v>
          </cell>
          <cell r="Z1581">
            <v>32258362</v>
          </cell>
          <cell r="AA1581">
            <v>34052799</v>
          </cell>
          <cell r="AB1581" t="str">
            <v>EMBG</v>
          </cell>
          <cell r="AC1581">
            <v>1101</v>
          </cell>
          <cell r="AD1581">
            <v>2</v>
          </cell>
          <cell r="AE1581">
            <v>1604157</v>
          </cell>
        </row>
        <row r="1582">
          <cell r="A1582" t="str">
            <v>SML</v>
          </cell>
          <cell r="B1582">
            <v>9</v>
          </cell>
          <cell r="C1582" t="str">
            <v>DMSU</v>
          </cell>
          <cell r="D1582">
            <v>94</v>
          </cell>
          <cell r="E1582">
            <v>1</v>
          </cell>
          <cell r="F1582" t="str">
            <v xml:space="preserve">B </v>
          </cell>
          <cell r="G1582">
            <v>8</v>
          </cell>
          <cell r="H1582">
            <v>2758</v>
          </cell>
          <cell r="I1582">
            <v>1229640</v>
          </cell>
          <cell r="J1582">
            <v>0</v>
          </cell>
          <cell r="K1582">
            <v>0</v>
          </cell>
          <cell r="L1582">
            <v>0</v>
          </cell>
          <cell r="M1582">
            <v>0</v>
          </cell>
          <cell r="N1582">
            <v>0</v>
          </cell>
          <cell r="O1582">
            <v>24710968</v>
          </cell>
          <cell r="P1582">
            <v>0</v>
          </cell>
          <cell r="Q1582">
            <v>0</v>
          </cell>
          <cell r="R1582">
            <v>234917</v>
          </cell>
          <cell r="S1582">
            <v>0</v>
          </cell>
          <cell r="T1582">
            <v>305284</v>
          </cell>
          <cell r="U1582">
            <v>4942728</v>
          </cell>
          <cell r="V1582">
            <v>0</v>
          </cell>
          <cell r="W1582">
            <v>0</v>
          </cell>
          <cell r="X1582">
            <v>0</v>
          </cell>
          <cell r="Y1582">
            <v>660709</v>
          </cell>
          <cell r="Z1582">
            <v>24710968</v>
          </cell>
          <cell r="AA1582">
            <v>25911878</v>
          </cell>
          <cell r="AB1582" t="str">
            <v>EMBG</v>
          </cell>
          <cell r="AC1582">
            <v>1101</v>
          </cell>
          <cell r="AD1582">
            <v>2</v>
          </cell>
          <cell r="AE1582">
            <v>1229640</v>
          </cell>
        </row>
        <row r="1583">
          <cell r="A1583" t="str">
            <v>SML</v>
          </cell>
          <cell r="B1583">
            <v>9</v>
          </cell>
          <cell r="C1583" t="str">
            <v>DMSU</v>
          </cell>
          <cell r="D1583">
            <v>94</v>
          </cell>
          <cell r="E1583">
            <v>1</v>
          </cell>
          <cell r="F1583" t="str">
            <v xml:space="preserve">B </v>
          </cell>
          <cell r="G1583">
            <v>9</v>
          </cell>
          <cell r="H1583">
            <v>3851</v>
          </cell>
          <cell r="I1583">
            <v>2532641</v>
          </cell>
          <cell r="J1583">
            <v>0</v>
          </cell>
          <cell r="K1583">
            <v>0</v>
          </cell>
          <cell r="L1583">
            <v>0</v>
          </cell>
          <cell r="M1583">
            <v>0</v>
          </cell>
          <cell r="N1583">
            <v>0</v>
          </cell>
          <cell r="O1583">
            <v>54273782</v>
          </cell>
          <cell r="P1583">
            <v>0</v>
          </cell>
          <cell r="Q1583">
            <v>0</v>
          </cell>
          <cell r="R1583">
            <v>366474</v>
          </cell>
          <cell r="S1583">
            <v>0</v>
          </cell>
          <cell r="T1583">
            <v>569430</v>
          </cell>
          <cell r="U1583">
            <v>13569507</v>
          </cell>
          <cell r="V1583">
            <v>0</v>
          </cell>
          <cell r="W1583">
            <v>0</v>
          </cell>
          <cell r="X1583">
            <v>0</v>
          </cell>
          <cell r="Y1583">
            <v>905205</v>
          </cell>
          <cell r="Z1583">
            <v>54273782</v>
          </cell>
          <cell r="AA1583">
            <v>56114891</v>
          </cell>
          <cell r="AB1583" t="str">
            <v>EMBG</v>
          </cell>
          <cell r="AC1583">
            <v>1101</v>
          </cell>
          <cell r="AD1583">
            <v>2</v>
          </cell>
          <cell r="AE1583">
            <v>2532641</v>
          </cell>
        </row>
        <row r="1584">
          <cell r="A1584" t="str">
            <v>SML</v>
          </cell>
          <cell r="B1584">
            <v>9</v>
          </cell>
          <cell r="C1584" t="str">
            <v>DMSU</v>
          </cell>
          <cell r="D1584">
            <v>94</v>
          </cell>
          <cell r="E1584">
            <v>1</v>
          </cell>
          <cell r="F1584" t="str">
            <v xml:space="preserve">B </v>
          </cell>
          <cell r="G1584">
            <v>10</v>
          </cell>
          <cell r="H1584">
            <v>1145</v>
          </cell>
          <cell r="I1584">
            <v>2280842</v>
          </cell>
          <cell r="J1584">
            <v>0</v>
          </cell>
          <cell r="K1584">
            <v>0</v>
          </cell>
          <cell r="L1584">
            <v>0</v>
          </cell>
          <cell r="M1584">
            <v>0</v>
          </cell>
          <cell r="N1584">
            <v>0</v>
          </cell>
          <cell r="O1584">
            <v>48037639</v>
          </cell>
          <cell r="P1584">
            <v>0</v>
          </cell>
          <cell r="Q1584">
            <v>110568</v>
          </cell>
          <cell r="R1584">
            <v>254847</v>
          </cell>
          <cell r="S1584">
            <v>0</v>
          </cell>
          <cell r="T1584">
            <v>478450</v>
          </cell>
          <cell r="U1584">
            <v>12031478</v>
          </cell>
          <cell r="V1584">
            <v>0</v>
          </cell>
          <cell r="W1584">
            <v>0</v>
          </cell>
          <cell r="X1584">
            <v>0</v>
          </cell>
          <cell r="Y1584">
            <v>137270</v>
          </cell>
          <cell r="Z1584">
            <v>48148207</v>
          </cell>
          <cell r="AA1584">
            <v>49018774</v>
          </cell>
          <cell r="AB1584" t="str">
            <v>EMBG</v>
          </cell>
          <cell r="AC1584">
            <v>1101</v>
          </cell>
          <cell r="AD1584">
            <v>2</v>
          </cell>
          <cell r="AE1584">
            <v>2280842</v>
          </cell>
        </row>
        <row r="1585">
          <cell r="A1585" t="str">
            <v>SML</v>
          </cell>
          <cell r="B1585">
            <v>9</v>
          </cell>
          <cell r="C1585" t="str">
            <v>DMSU</v>
          </cell>
          <cell r="D1585">
            <v>94</v>
          </cell>
          <cell r="E1585">
            <v>1</v>
          </cell>
          <cell r="F1585" t="str">
            <v xml:space="preserve">B </v>
          </cell>
          <cell r="G1585">
            <v>11</v>
          </cell>
          <cell r="H1585">
            <v>1498</v>
          </cell>
          <cell r="I1585">
            <v>39355</v>
          </cell>
          <cell r="J1585">
            <v>0</v>
          </cell>
          <cell r="K1585">
            <v>0</v>
          </cell>
          <cell r="L1585">
            <v>0</v>
          </cell>
          <cell r="M1585">
            <v>0</v>
          </cell>
          <cell r="N1585">
            <v>0</v>
          </cell>
          <cell r="O1585">
            <v>222302</v>
          </cell>
          <cell r="P1585">
            <v>0</v>
          </cell>
          <cell r="Q1585">
            <v>0</v>
          </cell>
          <cell r="R1585">
            <v>14313</v>
          </cell>
          <cell r="S1585">
            <v>0</v>
          </cell>
          <cell r="T1585">
            <v>106236</v>
          </cell>
          <cell r="U1585">
            <v>0</v>
          </cell>
          <cell r="V1585">
            <v>0</v>
          </cell>
          <cell r="W1585">
            <v>0</v>
          </cell>
          <cell r="X1585">
            <v>0</v>
          </cell>
          <cell r="Y1585">
            <v>0</v>
          </cell>
          <cell r="Z1585">
            <v>222302</v>
          </cell>
          <cell r="AA1585">
            <v>342851</v>
          </cell>
          <cell r="AB1585" t="str">
            <v>EMBG</v>
          </cell>
          <cell r="AC1585">
            <v>1101</v>
          </cell>
          <cell r="AD1585">
            <v>2</v>
          </cell>
          <cell r="AE1585">
            <v>23040</v>
          </cell>
        </row>
        <row r="1586">
          <cell r="A1586" t="str">
            <v>SML</v>
          </cell>
          <cell r="B1586">
            <v>9</v>
          </cell>
          <cell r="C1586" t="str">
            <v>DMSU</v>
          </cell>
          <cell r="D1586">
            <v>94</v>
          </cell>
          <cell r="E1586">
            <v>1</v>
          </cell>
          <cell r="F1586" t="str">
            <v xml:space="preserve">B </v>
          </cell>
          <cell r="G1586">
            <v>12</v>
          </cell>
          <cell r="H1586">
            <v>1950</v>
          </cell>
          <cell r="I1586">
            <v>124928</v>
          </cell>
          <cell r="J1586">
            <v>0</v>
          </cell>
          <cell r="K1586">
            <v>0</v>
          </cell>
          <cell r="L1586">
            <v>0</v>
          </cell>
          <cell r="M1586">
            <v>0</v>
          </cell>
          <cell r="N1586">
            <v>0</v>
          </cell>
          <cell r="O1586">
            <v>1195160</v>
          </cell>
          <cell r="P1586">
            <v>0</v>
          </cell>
          <cell r="Q1586">
            <v>0</v>
          </cell>
          <cell r="R1586">
            <v>30558</v>
          </cell>
          <cell r="S1586">
            <v>243</v>
          </cell>
          <cell r="T1586">
            <v>95082</v>
          </cell>
          <cell r="U1586">
            <v>203223</v>
          </cell>
          <cell r="V1586">
            <v>0</v>
          </cell>
          <cell r="W1586">
            <v>0</v>
          </cell>
          <cell r="X1586">
            <v>0</v>
          </cell>
          <cell r="Y1586">
            <v>181041</v>
          </cell>
          <cell r="Z1586">
            <v>1195160</v>
          </cell>
          <cell r="AA1586">
            <v>1502084</v>
          </cell>
          <cell r="AB1586" t="str">
            <v>EMBG</v>
          </cell>
          <cell r="AC1586">
            <v>1101</v>
          </cell>
          <cell r="AD1586">
            <v>2</v>
          </cell>
          <cell r="AE1586">
            <v>124928</v>
          </cell>
        </row>
        <row r="1587">
          <cell r="A1587" t="str">
            <v>SML</v>
          </cell>
          <cell r="B1587">
            <v>9</v>
          </cell>
          <cell r="C1587" t="str">
            <v>DMSU</v>
          </cell>
          <cell r="D1587">
            <v>94</v>
          </cell>
          <cell r="E1587">
            <v>1</v>
          </cell>
          <cell r="F1587" t="str">
            <v xml:space="preserve">B </v>
          </cell>
          <cell r="G1587">
            <v>13</v>
          </cell>
          <cell r="H1587">
            <v>455</v>
          </cell>
          <cell r="I1587">
            <v>53235</v>
          </cell>
          <cell r="J1587">
            <v>0</v>
          </cell>
          <cell r="K1587">
            <v>0</v>
          </cell>
          <cell r="L1587">
            <v>0</v>
          </cell>
          <cell r="M1587">
            <v>0</v>
          </cell>
          <cell r="N1587">
            <v>0</v>
          </cell>
          <cell r="O1587">
            <v>690418</v>
          </cell>
          <cell r="P1587">
            <v>0</v>
          </cell>
          <cell r="Q1587">
            <v>0</v>
          </cell>
          <cell r="R1587">
            <v>8290</v>
          </cell>
          <cell r="S1587">
            <v>0</v>
          </cell>
          <cell r="T1587">
            <v>41591</v>
          </cell>
          <cell r="U1587">
            <v>117383</v>
          </cell>
          <cell r="V1587">
            <v>0</v>
          </cell>
          <cell r="W1587">
            <v>0</v>
          </cell>
          <cell r="X1587">
            <v>0</v>
          </cell>
          <cell r="Y1587">
            <v>110075</v>
          </cell>
          <cell r="Z1587">
            <v>690418</v>
          </cell>
          <cell r="AA1587">
            <v>850374</v>
          </cell>
          <cell r="AB1587" t="str">
            <v>EMBG</v>
          </cell>
          <cell r="AC1587">
            <v>1101</v>
          </cell>
          <cell r="AD1587">
            <v>2</v>
          </cell>
          <cell r="AE1587">
            <v>53235</v>
          </cell>
        </row>
        <row r="1588">
          <cell r="A1588" t="str">
            <v>SML</v>
          </cell>
          <cell r="B1588">
            <v>9</v>
          </cell>
          <cell r="C1588" t="str">
            <v>DMSU</v>
          </cell>
          <cell r="D1588">
            <v>94</v>
          </cell>
          <cell r="E1588">
            <v>1</v>
          </cell>
          <cell r="F1588" t="str">
            <v xml:space="preserve">B </v>
          </cell>
          <cell r="G1588">
            <v>14</v>
          </cell>
          <cell r="H1588">
            <v>60</v>
          </cell>
          <cell r="I1588">
            <v>9352</v>
          </cell>
          <cell r="J1588">
            <v>0</v>
          </cell>
          <cell r="K1588">
            <v>0</v>
          </cell>
          <cell r="L1588">
            <v>0</v>
          </cell>
          <cell r="M1588">
            <v>0</v>
          </cell>
          <cell r="N1588">
            <v>0</v>
          </cell>
          <cell r="O1588">
            <v>119421</v>
          </cell>
          <cell r="P1588">
            <v>0</v>
          </cell>
          <cell r="Q1588">
            <v>0</v>
          </cell>
          <cell r="R1588">
            <v>1053</v>
          </cell>
          <cell r="S1588">
            <v>0</v>
          </cell>
          <cell r="T1588">
            <v>1667</v>
          </cell>
          <cell r="U1588">
            <v>20308</v>
          </cell>
          <cell r="V1588">
            <v>0</v>
          </cell>
          <cell r="W1588">
            <v>0</v>
          </cell>
          <cell r="X1588">
            <v>0</v>
          </cell>
          <cell r="Y1588">
            <v>14504</v>
          </cell>
          <cell r="Z1588">
            <v>119421</v>
          </cell>
          <cell r="AA1588">
            <v>136645</v>
          </cell>
          <cell r="AB1588" t="str">
            <v>EMBG</v>
          </cell>
          <cell r="AC1588">
            <v>1101</v>
          </cell>
          <cell r="AD1588">
            <v>2</v>
          </cell>
          <cell r="AE1588">
            <v>9352</v>
          </cell>
        </row>
        <row r="1589">
          <cell r="A1589" t="str">
            <v>SML</v>
          </cell>
          <cell r="B1589">
            <v>9</v>
          </cell>
          <cell r="C1589" t="str">
            <v>DMSU</v>
          </cell>
          <cell r="D1589">
            <v>94</v>
          </cell>
          <cell r="E1589">
            <v>1</v>
          </cell>
          <cell r="F1589" t="str">
            <v xml:space="preserve">B </v>
          </cell>
          <cell r="G1589">
            <v>15</v>
          </cell>
          <cell r="H1589">
            <v>127</v>
          </cell>
          <cell r="I1589">
            <v>24127</v>
          </cell>
          <cell r="J1589">
            <v>0</v>
          </cell>
          <cell r="K1589">
            <v>0</v>
          </cell>
          <cell r="L1589">
            <v>0</v>
          </cell>
          <cell r="M1589">
            <v>0</v>
          </cell>
          <cell r="N1589">
            <v>0</v>
          </cell>
          <cell r="O1589">
            <v>339098</v>
          </cell>
          <cell r="P1589">
            <v>0</v>
          </cell>
          <cell r="Q1589">
            <v>0</v>
          </cell>
          <cell r="R1589">
            <v>3750</v>
          </cell>
          <cell r="S1589">
            <v>0</v>
          </cell>
          <cell r="T1589">
            <v>22905</v>
          </cell>
          <cell r="U1589">
            <v>53609</v>
          </cell>
          <cell r="V1589">
            <v>0</v>
          </cell>
          <cell r="W1589">
            <v>0</v>
          </cell>
          <cell r="X1589">
            <v>0</v>
          </cell>
          <cell r="Y1589">
            <v>28749</v>
          </cell>
          <cell r="Z1589">
            <v>339098</v>
          </cell>
          <cell r="AA1589">
            <v>394502</v>
          </cell>
          <cell r="AB1589" t="str">
            <v>EMBG</v>
          </cell>
          <cell r="AC1589">
            <v>1101</v>
          </cell>
          <cell r="AD1589">
            <v>2</v>
          </cell>
          <cell r="AE1589">
            <v>24127</v>
          </cell>
        </row>
        <row r="1590">
          <cell r="A1590" t="str">
            <v>SML</v>
          </cell>
          <cell r="B1590">
            <v>9</v>
          </cell>
          <cell r="C1590" t="str">
            <v>DMSU</v>
          </cell>
          <cell r="D1590">
            <v>94</v>
          </cell>
          <cell r="E1590">
            <v>2</v>
          </cell>
          <cell r="F1590" t="str">
            <v>A4</v>
          </cell>
          <cell r="G1590">
            <v>21</v>
          </cell>
          <cell r="H1590">
            <v>3</v>
          </cell>
          <cell r="I1590">
            <v>208624</v>
          </cell>
          <cell r="J1590">
            <v>2330</v>
          </cell>
          <cell r="K1590">
            <v>206294</v>
          </cell>
          <cell r="L1590">
            <v>546</v>
          </cell>
          <cell r="M1590">
            <v>494</v>
          </cell>
          <cell r="N1590">
            <v>0</v>
          </cell>
          <cell r="O1590">
            <v>1475339</v>
          </cell>
          <cell r="P1590">
            <v>448864</v>
          </cell>
          <cell r="Q1590">
            <v>27350</v>
          </cell>
          <cell r="R1590">
            <v>0</v>
          </cell>
          <cell r="S1590">
            <v>0</v>
          </cell>
          <cell r="T1590">
            <v>0</v>
          </cell>
          <cell r="U1590">
            <v>491515</v>
          </cell>
          <cell r="V1590">
            <v>0</v>
          </cell>
          <cell r="W1590">
            <v>14504</v>
          </cell>
          <cell r="X1590">
            <v>0</v>
          </cell>
          <cell r="Y1590">
            <v>1557</v>
          </cell>
          <cell r="Z1590">
            <v>1966057</v>
          </cell>
          <cell r="AA1590">
            <v>1967614</v>
          </cell>
          <cell r="AB1590" t="str">
            <v>EMBG</v>
          </cell>
          <cell r="AC1590">
            <v>1101</v>
          </cell>
          <cell r="AD1590">
            <v>2</v>
          </cell>
          <cell r="AE1590">
            <v>208624</v>
          </cell>
        </row>
        <row r="1591">
          <cell r="A1591" t="str">
            <v>SML</v>
          </cell>
          <cell r="B1591">
            <v>9</v>
          </cell>
          <cell r="C1591" t="str">
            <v>DMSU</v>
          </cell>
          <cell r="D1591">
            <v>94</v>
          </cell>
          <cell r="E1591">
            <v>2</v>
          </cell>
          <cell r="F1591" t="str">
            <v>A4</v>
          </cell>
          <cell r="G1591">
            <v>20</v>
          </cell>
          <cell r="H1591">
            <v>51</v>
          </cell>
          <cell r="I1591">
            <v>508448</v>
          </cell>
          <cell r="J1591">
            <v>0</v>
          </cell>
          <cell r="K1591">
            <v>0</v>
          </cell>
          <cell r="L1591">
            <v>2343</v>
          </cell>
          <cell r="M1591">
            <v>0</v>
          </cell>
          <cell r="N1591">
            <v>0</v>
          </cell>
          <cell r="O1591">
            <v>5834268</v>
          </cell>
          <cell r="P1591">
            <v>1833786</v>
          </cell>
          <cell r="Q1591">
            <v>331827</v>
          </cell>
          <cell r="R1591">
            <v>74512</v>
          </cell>
          <cell r="S1591">
            <v>0</v>
          </cell>
          <cell r="T1591">
            <v>1434041</v>
          </cell>
          <cell r="U1591">
            <v>2030695</v>
          </cell>
          <cell r="V1591">
            <v>0</v>
          </cell>
          <cell r="W1591">
            <v>122882</v>
          </cell>
          <cell r="X1591">
            <v>0</v>
          </cell>
          <cell r="Y1591">
            <v>25950</v>
          </cell>
          <cell r="Z1591">
            <v>8122763</v>
          </cell>
          <cell r="AA1591">
            <v>9657266</v>
          </cell>
          <cell r="AB1591" t="str">
            <v>EMBG</v>
          </cell>
          <cell r="AC1591">
            <v>1101</v>
          </cell>
          <cell r="AD1591">
            <v>2</v>
          </cell>
          <cell r="AE1591">
            <v>508448</v>
          </cell>
        </row>
        <row r="1592">
          <cell r="A1592" t="str">
            <v>SML</v>
          </cell>
          <cell r="B1592">
            <v>9</v>
          </cell>
          <cell r="C1592" t="str">
            <v>DMSU</v>
          </cell>
          <cell r="D1592">
            <v>94</v>
          </cell>
          <cell r="E1592">
            <v>2</v>
          </cell>
          <cell r="F1592" t="str">
            <v xml:space="preserve">B </v>
          </cell>
          <cell r="G1592">
            <v>0</v>
          </cell>
          <cell r="H1592">
            <v>216</v>
          </cell>
          <cell r="I1592">
            <v>301959</v>
          </cell>
          <cell r="J1592">
            <v>0</v>
          </cell>
          <cell r="K1592">
            <v>0</v>
          </cell>
          <cell r="L1592">
            <v>0</v>
          </cell>
          <cell r="M1592">
            <v>0</v>
          </cell>
          <cell r="N1592">
            <v>0</v>
          </cell>
          <cell r="O1592">
            <v>6286348</v>
          </cell>
          <cell r="P1592">
            <v>0</v>
          </cell>
          <cell r="Q1592">
            <v>0</v>
          </cell>
          <cell r="R1592">
            <v>87933</v>
          </cell>
          <cell r="S1592">
            <v>0</v>
          </cell>
          <cell r="T1592">
            <v>79873</v>
          </cell>
          <cell r="U1592">
            <v>1564667</v>
          </cell>
          <cell r="V1592">
            <v>0</v>
          </cell>
          <cell r="W1592">
            <v>0</v>
          </cell>
          <cell r="X1592">
            <v>0</v>
          </cell>
          <cell r="Y1592">
            <v>99648</v>
          </cell>
          <cell r="Z1592">
            <v>6286348</v>
          </cell>
          <cell r="AA1592">
            <v>6553802</v>
          </cell>
          <cell r="AB1592" t="str">
            <v>EMBG</v>
          </cell>
          <cell r="AC1592">
            <v>1101</v>
          </cell>
          <cell r="AD1592">
            <v>2</v>
          </cell>
          <cell r="AE1592">
            <v>300458</v>
          </cell>
        </row>
        <row r="1593">
          <cell r="A1593" t="str">
            <v>SML</v>
          </cell>
          <cell r="B1593">
            <v>9</v>
          </cell>
          <cell r="C1593" t="str">
            <v>DMSU</v>
          </cell>
          <cell r="D1593">
            <v>94</v>
          </cell>
          <cell r="E1593">
            <v>3</v>
          </cell>
          <cell r="F1593" t="str">
            <v>A4</v>
          </cell>
          <cell r="G1593">
            <v>22</v>
          </cell>
          <cell r="H1593">
            <v>19</v>
          </cell>
          <cell r="I1593">
            <v>6760009</v>
          </cell>
          <cell r="J1593">
            <v>581470</v>
          </cell>
          <cell r="K1593">
            <v>6178539</v>
          </cell>
          <cell r="L1593">
            <v>25338</v>
          </cell>
          <cell r="M1593">
            <v>14278</v>
          </cell>
          <cell r="N1593">
            <v>11577</v>
          </cell>
          <cell r="O1593">
            <v>47794793</v>
          </cell>
          <cell r="P1593">
            <v>34473563</v>
          </cell>
          <cell r="Q1593">
            <v>209334</v>
          </cell>
          <cell r="R1593">
            <v>44173</v>
          </cell>
          <cell r="S1593">
            <v>0</v>
          </cell>
          <cell r="T1593">
            <v>963703</v>
          </cell>
          <cell r="U1593">
            <v>20642031</v>
          </cell>
          <cell r="V1593">
            <v>0</v>
          </cell>
          <cell r="W1593">
            <v>90424</v>
          </cell>
          <cell r="X1593">
            <v>0</v>
          </cell>
          <cell r="Y1593">
            <v>9861</v>
          </cell>
          <cell r="Z1593">
            <v>82568114</v>
          </cell>
          <cell r="AA1593">
            <v>83585851</v>
          </cell>
          <cell r="AB1593" t="str">
            <v>EMBG</v>
          </cell>
          <cell r="AC1593">
            <v>1101</v>
          </cell>
          <cell r="AD1593">
            <v>2</v>
          </cell>
          <cell r="AE1593">
            <v>6760009</v>
          </cell>
        </row>
        <row r="1594">
          <cell r="A1594" t="str">
            <v>SML</v>
          </cell>
          <cell r="B1594">
            <v>9</v>
          </cell>
          <cell r="C1594" t="str">
            <v>DMSU</v>
          </cell>
          <cell r="D1594">
            <v>94</v>
          </cell>
          <cell r="E1594">
            <v>3</v>
          </cell>
          <cell r="F1594" t="str">
            <v>A4</v>
          </cell>
          <cell r="G1594">
            <v>21</v>
          </cell>
          <cell r="H1594">
            <v>11</v>
          </cell>
          <cell r="I1594">
            <v>568437</v>
          </cell>
          <cell r="J1594">
            <v>39306</v>
          </cell>
          <cell r="K1594">
            <v>529131</v>
          </cell>
          <cell r="L1594">
            <v>2201</v>
          </cell>
          <cell r="M1594">
            <v>2178</v>
          </cell>
          <cell r="N1594">
            <v>0</v>
          </cell>
          <cell r="O1594">
            <v>5832994</v>
          </cell>
          <cell r="P1594">
            <v>1551896</v>
          </cell>
          <cell r="Q1594">
            <v>13550</v>
          </cell>
          <cell r="R1594">
            <v>20187</v>
          </cell>
          <cell r="S1594">
            <v>0</v>
          </cell>
          <cell r="T1594">
            <v>0</v>
          </cell>
          <cell r="U1594">
            <v>1849611</v>
          </cell>
          <cell r="V1594">
            <v>0</v>
          </cell>
          <cell r="W1594">
            <v>0</v>
          </cell>
          <cell r="X1594">
            <v>0</v>
          </cell>
          <cell r="Y1594">
            <v>5709</v>
          </cell>
          <cell r="Z1594">
            <v>7398440</v>
          </cell>
          <cell r="AA1594">
            <v>7424336</v>
          </cell>
          <cell r="AB1594" t="str">
            <v>EMBG</v>
          </cell>
          <cell r="AC1594">
            <v>1101</v>
          </cell>
          <cell r="AD1594">
            <v>2</v>
          </cell>
          <cell r="AE1594">
            <v>568437</v>
          </cell>
        </row>
        <row r="1595">
          <cell r="A1595" t="str">
            <v>SML</v>
          </cell>
          <cell r="B1595">
            <v>9</v>
          </cell>
          <cell r="C1595" t="str">
            <v>DMSU</v>
          </cell>
          <cell r="D1595">
            <v>94</v>
          </cell>
          <cell r="E1595">
            <v>3</v>
          </cell>
          <cell r="F1595" t="str">
            <v>A4</v>
          </cell>
          <cell r="G1595">
            <v>20</v>
          </cell>
          <cell r="H1595">
            <v>171</v>
          </cell>
          <cell r="I1595">
            <v>3276713</v>
          </cell>
          <cell r="J1595">
            <v>0</v>
          </cell>
          <cell r="K1595">
            <v>0</v>
          </cell>
          <cell r="L1595">
            <v>10846</v>
          </cell>
          <cell r="M1595">
            <v>0</v>
          </cell>
          <cell r="N1595">
            <v>0</v>
          </cell>
          <cell r="O1595">
            <v>37597832</v>
          </cell>
          <cell r="P1595">
            <v>8488804</v>
          </cell>
          <cell r="Q1595">
            <v>1135736</v>
          </cell>
          <cell r="R1595">
            <v>211852</v>
          </cell>
          <cell r="S1595">
            <v>0</v>
          </cell>
          <cell r="T1595">
            <v>401866</v>
          </cell>
          <cell r="U1595">
            <v>11896015</v>
          </cell>
          <cell r="V1595">
            <v>0</v>
          </cell>
          <cell r="W1595">
            <v>361591</v>
          </cell>
          <cell r="X1595">
            <v>0</v>
          </cell>
          <cell r="Y1595">
            <v>86673</v>
          </cell>
          <cell r="Z1595">
            <v>47583963</v>
          </cell>
          <cell r="AA1595">
            <v>48284354</v>
          </cell>
          <cell r="AB1595" t="str">
            <v>EMBG</v>
          </cell>
          <cell r="AC1595">
            <v>1101</v>
          </cell>
          <cell r="AD1595">
            <v>2</v>
          </cell>
          <cell r="AE1595">
            <v>3276713</v>
          </cell>
        </row>
        <row r="1596">
          <cell r="A1596" t="str">
            <v>SML</v>
          </cell>
          <cell r="B1596">
            <v>9</v>
          </cell>
          <cell r="C1596" t="str">
            <v>DMSU</v>
          </cell>
          <cell r="D1596">
            <v>94</v>
          </cell>
          <cell r="E1596">
            <v>3</v>
          </cell>
          <cell r="F1596" t="str">
            <v xml:space="preserve">B </v>
          </cell>
          <cell r="G1596">
            <v>0</v>
          </cell>
          <cell r="H1596">
            <v>7738</v>
          </cell>
          <cell r="I1596">
            <v>3967949</v>
          </cell>
          <cell r="J1596">
            <v>0</v>
          </cell>
          <cell r="K1596">
            <v>0</v>
          </cell>
          <cell r="L1596">
            <v>0</v>
          </cell>
          <cell r="M1596">
            <v>0</v>
          </cell>
          <cell r="N1596">
            <v>0</v>
          </cell>
          <cell r="O1596">
            <v>82663004</v>
          </cell>
          <cell r="P1596">
            <v>0</v>
          </cell>
          <cell r="Q1596">
            <v>0</v>
          </cell>
          <cell r="R1596">
            <v>527677</v>
          </cell>
          <cell r="S1596">
            <v>0</v>
          </cell>
          <cell r="T1596">
            <v>3748993</v>
          </cell>
          <cell r="U1596">
            <v>20534674</v>
          </cell>
          <cell r="V1596">
            <v>0</v>
          </cell>
          <cell r="W1596">
            <v>0</v>
          </cell>
          <cell r="X1596">
            <v>0</v>
          </cell>
          <cell r="Y1596">
            <v>3669849</v>
          </cell>
          <cell r="Z1596">
            <v>82663004</v>
          </cell>
          <cell r="AA1596">
            <v>90609523</v>
          </cell>
          <cell r="AB1596" t="str">
            <v>EMBG</v>
          </cell>
          <cell r="AC1596">
            <v>1101</v>
          </cell>
          <cell r="AD1596">
            <v>2</v>
          </cell>
          <cell r="AE1596">
            <v>3918746</v>
          </cell>
        </row>
        <row r="1597">
          <cell r="A1597" t="str">
            <v>SML</v>
          </cell>
          <cell r="B1597">
            <v>9</v>
          </cell>
          <cell r="C1597" t="str">
            <v>DMSU</v>
          </cell>
          <cell r="D1597">
            <v>94</v>
          </cell>
          <cell r="E1597">
            <v>5</v>
          </cell>
          <cell r="F1597" t="str">
            <v>A4</v>
          </cell>
          <cell r="G1597">
            <v>20</v>
          </cell>
          <cell r="H1597">
            <v>10</v>
          </cell>
          <cell r="I1597">
            <v>143933</v>
          </cell>
          <cell r="J1597">
            <v>0</v>
          </cell>
          <cell r="K1597">
            <v>0</v>
          </cell>
          <cell r="L1597">
            <v>757</v>
          </cell>
          <cell r="M1597">
            <v>0</v>
          </cell>
          <cell r="N1597">
            <v>0</v>
          </cell>
          <cell r="O1597">
            <v>1587188</v>
          </cell>
          <cell r="P1597">
            <v>571346</v>
          </cell>
          <cell r="Q1597">
            <v>85694</v>
          </cell>
          <cell r="R1597">
            <v>36384</v>
          </cell>
          <cell r="S1597">
            <v>0</v>
          </cell>
          <cell r="T1597">
            <v>0</v>
          </cell>
          <cell r="U1597">
            <v>500043</v>
          </cell>
          <cell r="V1597">
            <v>0</v>
          </cell>
          <cell r="W1597">
            <v>12523</v>
          </cell>
          <cell r="X1597">
            <v>0</v>
          </cell>
          <cell r="Y1597">
            <v>0</v>
          </cell>
          <cell r="Z1597">
            <v>2256751</v>
          </cell>
          <cell r="AA1597">
            <v>2293135</v>
          </cell>
          <cell r="AB1597" t="str">
            <v>EMBG</v>
          </cell>
          <cell r="AC1597">
            <v>1101</v>
          </cell>
          <cell r="AD1597">
            <v>2</v>
          </cell>
          <cell r="AE1597">
            <v>143933</v>
          </cell>
        </row>
        <row r="1598">
          <cell r="A1598" t="str">
            <v>SML</v>
          </cell>
          <cell r="B1598">
            <v>9</v>
          </cell>
          <cell r="C1598" t="str">
            <v>DMSU</v>
          </cell>
          <cell r="D1598">
            <v>94</v>
          </cell>
          <cell r="E1598">
            <v>5</v>
          </cell>
          <cell r="F1598" t="str">
            <v xml:space="preserve">B </v>
          </cell>
          <cell r="G1598">
            <v>0</v>
          </cell>
          <cell r="H1598">
            <v>49</v>
          </cell>
          <cell r="I1598">
            <v>66266</v>
          </cell>
          <cell r="J1598">
            <v>0</v>
          </cell>
          <cell r="K1598">
            <v>0</v>
          </cell>
          <cell r="L1598">
            <v>0</v>
          </cell>
          <cell r="M1598">
            <v>0</v>
          </cell>
          <cell r="N1598">
            <v>0</v>
          </cell>
          <cell r="O1598">
            <v>1213993</v>
          </cell>
          <cell r="P1598">
            <v>0</v>
          </cell>
          <cell r="Q1598">
            <v>0</v>
          </cell>
          <cell r="R1598">
            <v>11155</v>
          </cell>
          <cell r="S1598">
            <v>0</v>
          </cell>
          <cell r="T1598">
            <v>50000</v>
          </cell>
          <cell r="U1598">
            <v>179318</v>
          </cell>
          <cell r="V1598">
            <v>0</v>
          </cell>
          <cell r="W1598">
            <v>0</v>
          </cell>
          <cell r="X1598">
            <v>0</v>
          </cell>
          <cell r="Y1598">
            <v>0</v>
          </cell>
          <cell r="Z1598">
            <v>1213993</v>
          </cell>
          <cell r="AA1598">
            <v>1275148</v>
          </cell>
          <cell r="AB1598" t="str">
            <v>EMBG</v>
          </cell>
          <cell r="AC1598">
            <v>1101</v>
          </cell>
          <cell r="AD1598">
            <v>2</v>
          </cell>
          <cell r="AE1598">
            <v>65976</v>
          </cell>
        </row>
        <row r="1599">
          <cell r="A1599" t="str">
            <v>SML</v>
          </cell>
          <cell r="B1599">
            <v>9</v>
          </cell>
          <cell r="C1599" t="str">
            <v>DMSU</v>
          </cell>
          <cell r="D1599">
            <v>94</v>
          </cell>
          <cell r="E1599">
            <v>7</v>
          </cell>
          <cell r="F1599" t="str">
            <v>A4</v>
          </cell>
          <cell r="G1599">
            <v>20</v>
          </cell>
          <cell r="H1599">
            <v>3</v>
          </cell>
          <cell r="I1599">
            <v>14125</v>
          </cell>
          <cell r="J1599">
            <v>0</v>
          </cell>
          <cell r="K1599">
            <v>0</v>
          </cell>
          <cell r="L1599">
            <v>94</v>
          </cell>
          <cell r="M1599">
            <v>0</v>
          </cell>
          <cell r="N1599">
            <v>0</v>
          </cell>
          <cell r="O1599">
            <v>137767</v>
          </cell>
          <cell r="P1599">
            <v>70384</v>
          </cell>
          <cell r="Q1599">
            <v>0</v>
          </cell>
          <cell r="R1599">
            <v>0</v>
          </cell>
          <cell r="S1599">
            <v>0</v>
          </cell>
          <cell r="T1599">
            <v>0</v>
          </cell>
          <cell r="U1599">
            <v>52038</v>
          </cell>
          <cell r="V1599">
            <v>0</v>
          </cell>
          <cell r="W1599">
            <v>0</v>
          </cell>
          <cell r="X1599">
            <v>0</v>
          </cell>
          <cell r="Y1599">
            <v>0</v>
          </cell>
          <cell r="Z1599">
            <v>208151</v>
          </cell>
          <cell r="AA1599">
            <v>208151</v>
          </cell>
          <cell r="AB1599" t="str">
            <v>EMBG</v>
          </cell>
          <cell r="AC1599">
            <v>1101</v>
          </cell>
          <cell r="AD1599">
            <v>2</v>
          </cell>
          <cell r="AE1599">
            <v>14125</v>
          </cell>
        </row>
        <row r="1600">
          <cell r="A1600" t="str">
            <v>SML</v>
          </cell>
          <cell r="B1600">
            <v>9</v>
          </cell>
          <cell r="C1600" t="str">
            <v>DMSU</v>
          </cell>
          <cell r="D1600">
            <v>94</v>
          </cell>
          <cell r="E1600">
            <v>7</v>
          </cell>
          <cell r="F1600" t="str">
            <v xml:space="preserve">B </v>
          </cell>
          <cell r="G1600">
            <v>0</v>
          </cell>
          <cell r="H1600">
            <v>5</v>
          </cell>
          <cell r="I1600">
            <v>606</v>
          </cell>
          <cell r="J1600">
            <v>0</v>
          </cell>
          <cell r="K1600">
            <v>0</v>
          </cell>
          <cell r="L1600">
            <v>0</v>
          </cell>
          <cell r="M1600">
            <v>0</v>
          </cell>
          <cell r="N1600">
            <v>0</v>
          </cell>
          <cell r="O1600">
            <v>10721</v>
          </cell>
          <cell r="P1600">
            <v>0</v>
          </cell>
          <cell r="Q1600">
            <v>0</v>
          </cell>
          <cell r="R1600">
            <v>0</v>
          </cell>
          <cell r="S1600">
            <v>0</v>
          </cell>
          <cell r="T1600">
            <v>0</v>
          </cell>
          <cell r="U1600">
            <v>2679</v>
          </cell>
          <cell r="V1600">
            <v>0</v>
          </cell>
          <cell r="W1600">
            <v>0</v>
          </cell>
          <cell r="X1600">
            <v>0</v>
          </cell>
          <cell r="Y1600">
            <v>0</v>
          </cell>
          <cell r="Z1600">
            <v>10721</v>
          </cell>
          <cell r="AA1600">
            <v>10721</v>
          </cell>
          <cell r="AB1600" t="str">
            <v>EMBG</v>
          </cell>
          <cell r="AC1600">
            <v>1101</v>
          </cell>
          <cell r="AD1600">
            <v>2</v>
          </cell>
          <cell r="AE1600">
            <v>602</v>
          </cell>
        </row>
        <row r="1601">
          <cell r="A1601" t="str">
            <v>SML</v>
          </cell>
          <cell r="B1601">
            <v>9</v>
          </cell>
          <cell r="C1601" t="str">
            <v>DMSU</v>
          </cell>
          <cell r="D1601">
            <v>94</v>
          </cell>
          <cell r="E1601">
            <v>8</v>
          </cell>
          <cell r="F1601" t="str">
            <v xml:space="preserve">B </v>
          </cell>
          <cell r="G1601">
            <v>0</v>
          </cell>
          <cell r="H1601">
            <v>3</v>
          </cell>
          <cell r="I1601">
            <v>10683</v>
          </cell>
          <cell r="J1601">
            <v>0</v>
          </cell>
          <cell r="K1601">
            <v>0</v>
          </cell>
          <cell r="L1601">
            <v>0</v>
          </cell>
          <cell r="M1601">
            <v>0</v>
          </cell>
          <cell r="N1601">
            <v>0</v>
          </cell>
          <cell r="O1601">
            <v>222404</v>
          </cell>
          <cell r="P1601">
            <v>0</v>
          </cell>
          <cell r="Q1601">
            <v>0</v>
          </cell>
          <cell r="R1601">
            <v>0</v>
          </cell>
          <cell r="S1601">
            <v>0</v>
          </cell>
          <cell r="T1601">
            <v>0</v>
          </cell>
          <cell r="U1601">
            <v>55601</v>
          </cell>
          <cell r="V1601">
            <v>0</v>
          </cell>
          <cell r="W1601">
            <v>0</v>
          </cell>
          <cell r="X1601">
            <v>0</v>
          </cell>
          <cell r="Y1601">
            <v>0</v>
          </cell>
          <cell r="Z1601">
            <v>222404</v>
          </cell>
          <cell r="AA1601">
            <v>222404</v>
          </cell>
          <cell r="AB1601" t="str">
            <v>EMBG</v>
          </cell>
          <cell r="AC1601">
            <v>1101</v>
          </cell>
          <cell r="AD1601">
            <v>2</v>
          </cell>
          <cell r="AE1601">
            <v>10683</v>
          </cell>
        </row>
        <row r="1602">
          <cell r="A1602" t="str">
            <v>SML</v>
          </cell>
          <cell r="B1602">
            <v>9</v>
          </cell>
          <cell r="C1602" t="str">
            <v>DMSU</v>
          </cell>
          <cell r="D1602">
            <v>95</v>
          </cell>
          <cell r="E1602">
            <v>1</v>
          </cell>
          <cell r="F1602" t="str">
            <v xml:space="preserve">B </v>
          </cell>
          <cell r="G1602">
            <v>1</v>
          </cell>
          <cell r="H1602">
            <v>4600</v>
          </cell>
          <cell r="I1602">
            <v>119729</v>
          </cell>
          <cell r="J1602">
            <v>0</v>
          </cell>
          <cell r="K1602">
            <v>0</v>
          </cell>
          <cell r="L1602">
            <v>0</v>
          </cell>
          <cell r="M1602">
            <v>0</v>
          </cell>
          <cell r="N1602">
            <v>0</v>
          </cell>
          <cell r="O1602">
            <v>1952604</v>
          </cell>
          <cell r="P1602">
            <v>0</v>
          </cell>
          <cell r="Q1602">
            <v>0</v>
          </cell>
          <cell r="R1602">
            <v>63684</v>
          </cell>
          <cell r="S1602">
            <v>0</v>
          </cell>
          <cell r="T1602">
            <v>1502106</v>
          </cell>
          <cell r="U1602">
            <v>0</v>
          </cell>
          <cell r="V1602">
            <v>0</v>
          </cell>
          <cell r="W1602">
            <v>0</v>
          </cell>
          <cell r="X1602">
            <v>0</v>
          </cell>
          <cell r="Y1602">
            <v>0</v>
          </cell>
          <cell r="Z1602">
            <v>1952604</v>
          </cell>
          <cell r="AA1602">
            <v>3518394</v>
          </cell>
          <cell r="AB1602" t="str">
            <v>EMIB</v>
          </cell>
          <cell r="AC1602">
            <v>1101</v>
          </cell>
          <cell r="AD1602">
            <v>2</v>
          </cell>
          <cell r="AE1602">
            <v>68846</v>
          </cell>
        </row>
        <row r="1603">
          <cell r="A1603" t="str">
            <v>SML</v>
          </cell>
          <cell r="B1603">
            <v>9</v>
          </cell>
          <cell r="C1603" t="str">
            <v>DMSU</v>
          </cell>
          <cell r="D1603">
            <v>95</v>
          </cell>
          <cell r="E1603">
            <v>1</v>
          </cell>
          <cell r="F1603" t="str">
            <v xml:space="preserve">B </v>
          </cell>
          <cell r="G1603">
            <v>2</v>
          </cell>
          <cell r="H1603">
            <v>2413</v>
          </cell>
          <cell r="I1603">
            <v>99098</v>
          </cell>
          <cell r="J1603">
            <v>0</v>
          </cell>
          <cell r="K1603">
            <v>0</v>
          </cell>
          <cell r="L1603">
            <v>0</v>
          </cell>
          <cell r="M1603">
            <v>0</v>
          </cell>
          <cell r="N1603">
            <v>0</v>
          </cell>
          <cell r="O1603">
            <v>1918876</v>
          </cell>
          <cell r="P1603">
            <v>0</v>
          </cell>
          <cell r="Q1603">
            <v>0</v>
          </cell>
          <cell r="R1603">
            <v>33455</v>
          </cell>
          <cell r="S1603">
            <v>0</v>
          </cell>
          <cell r="T1603">
            <v>281340</v>
          </cell>
          <cell r="U1603">
            <v>326116</v>
          </cell>
          <cell r="V1603">
            <v>0</v>
          </cell>
          <cell r="W1603">
            <v>0</v>
          </cell>
          <cell r="X1603">
            <v>0</v>
          </cell>
          <cell r="Y1603">
            <v>0</v>
          </cell>
          <cell r="Z1603">
            <v>1918876</v>
          </cell>
          <cell r="AA1603">
            <v>2233671</v>
          </cell>
          <cell r="AB1603" t="str">
            <v>EMIB</v>
          </cell>
          <cell r="AC1603">
            <v>1101</v>
          </cell>
          <cell r="AD1603">
            <v>2</v>
          </cell>
          <cell r="AE1603">
            <v>99098</v>
          </cell>
        </row>
        <row r="1604">
          <cell r="A1604" t="str">
            <v>SML</v>
          </cell>
          <cell r="B1604">
            <v>9</v>
          </cell>
          <cell r="C1604" t="str">
            <v>DMSU</v>
          </cell>
          <cell r="D1604">
            <v>95</v>
          </cell>
          <cell r="E1604">
            <v>1</v>
          </cell>
          <cell r="F1604" t="str">
            <v xml:space="preserve">B </v>
          </cell>
          <cell r="G1604">
            <v>3</v>
          </cell>
          <cell r="H1604">
            <v>9548</v>
          </cell>
          <cell r="I1604">
            <v>740148</v>
          </cell>
          <cell r="J1604">
            <v>0</v>
          </cell>
          <cell r="K1604">
            <v>0</v>
          </cell>
          <cell r="L1604">
            <v>0</v>
          </cell>
          <cell r="M1604">
            <v>0</v>
          </cell>
          <cell r="N1604">
            <v>0</v>
          </cell>
          <cell r="O1604">
            <v>14343943</v>
          </cell>
          <cell r="P1604">
            <v>0</v>
          </cell>
          <cell r="Q1604">
            <v>0</v>
          </cell>
          <cell r="R1604">
            <v>208283</v>
          </cell>
          <cell r="S1604">
            <v>0</v>
          </cell>
          <cell r="T1604">
            <v>876989</v>
          </cell>
          <cell r="U1604">
            <v>2438454</v>
          </cell>
          <cell r="V1604">
            <v>0</v>
          </cell>
          <cell r="W1604">
            <v>0</v>
          </cell>
          <cell r="X1604">
            <v>0</v>
          </cell>
          <cell r="Y1604">
            <v>1475005</v>
          </cell>
          <cell r="Z1604">
            <v>14343943</v>
          </cell>
          <cell r="AA1604">
            <v>16904220</v>
          </cell>
          <cell r="AB1604" t="str">
            <v>EMIB</v>
          </cell>
          <cell r="AC1604">
            <v>1101</v>
          </cell>
          <cell r="AD1604">
            <v>2</v>
          </cell>
          <cell r="AE1604">
            <v>738071</v>
          </cell>
        </row>
        <row r="1605">
          <cell r="A1605" t="str">
            <v>SML</v>
          </cell>
          <cell r="B1605">
            <v>9</v>
          </cell>
          <cell r="C1605" t="str">
            <v>DMSU</v>
          </cell>
          <cell r="D1605">
            <v>95</v>
          </cell>
          <cell r="E1605">
            <v>1</v>
          </cell>
          <cell r="F1605" t="str">
            <v xml:space="preserve">B </v>
          </cell>
          <cell r="G1605">
            <v>4</v>
          </cell>
          <cell r="H1605">
            <v>7779</v>
          </cell>
          <cell r="I1605">
            <v>959010</v>
          </cell>
          <cell r="J1605">
            <v>0</v>
          </cell>
          <cell r="K1605">
            <v>0</v>
          </cell>
          <cell r="L1605">
            <v>0</v>
          </cell>
          <cell r="M1605">
            <v>0</v>
          </cell>
          <cell r="N1605">
            <v>0</v>
          </cell>
          <cell r="O1605">
            <v>18593439</v>
          </cell>
          <cell r="P1605">
            <v>0</v>
          </cell>
          <cell r="Q1605">
            <v>0</v>
          </cell>
          <cell r="R1605">
            <v>240592</v>
          </cell>
          <cell r="S1605">
            <v>0</v>
          </cell>
          <cell r="T1605">
            <v>976868</v>
          </cell>
          <cell r="U1605">
            <v>3160913</v>
          </cell>
          <cell r="V1605">
            <v>0</v>
          </cell>
          <cell r="W1605">
            <v>0</v>
          </cell>
          <cell r="X1605">
            <v>0</v>
          </cell>
          <cell r="Y1605">
            <v>1861174</v>
          </cell>
          <cell r="Z1605">
            <v>18593439</v>
          </cell>
          <cell r="AA1605">
            <v>21672073</v>
          </cell>
          <cell r="AB1605" t="str">
            <v>EMIB</v>
          </cell>
          <cell r="AC1605">
            <v>1101</v>
          </cell>
          <cell r="AD1605">
            <v>2</v>
          </cell>
          <cell r="AE1605">
            <v>959010</v>
          </cell>
        </row>
        <row r="1606">
          <cell r="A1606" t="str">
            <v>SML</v>
          </cell>
          <cell r="B1606">
            <v>9</v>
          </cell>
          <cell r="C1606" t="str">
            <v>DMSU</v>
          </cell>
          <cell r="D1606">
            <v>95</v>
          </cell>
          <cell r="E1606">
            <v>1</v>
          </cell>
          <cell r="F1606" t="str">
            <v xml:space="preserve">B </v>
          </cell>
          <cell r="G1606">
            <v>5</v>
          </cell>
          <cell r="H1606">
            <v>4183</v>
          </cell>
          <cell r="I1606">
            <v>725249</v>
          </cell>
          <cell r="J1606">
            <v>0</v>
          </cell>
          <cell r="K1606">
            <v>0</v>
          </cell>
          <cell r="L1606">
            <v>0</v>
          </cell>
          <cell r="M1606">
            <v>0</v>
          </cell>
          <cell r="N1606">
            <v>0</v>
          </cell>
          <cell r="O1606">
            <v>14060753</v>
          </cell>
          <cell r="P1606">
            <v>0</v>
          </cell>
          <cell r="Q1606">
            <v>0</v>
          </cell>
          <cell r="R1606">
            <v>175810</v>
          </cell>
          <cell r="S1606">
            <v>0</v>
          </cell>
          <cell r="T1606">
            <v>663144</v>
          </cell>
          <cell r="U1606">
            <v>2390427</v>
          </cell>
          <cell r="V1606">
            <v>0</v>
          </cell>
          <cell r="W1606">
            <v>0</v>
          </cell>
          <cell r="X1606">
            <v>0</v>
          </cell>
          <cell r="Y1606">
            <v>1005697</v>
          </cell>
          <cell r="Z1606">
            <v>14060753</v>
          </cell>
          <cell r="AA1606">
            <v>15905404</v>
          </cell>
          <cell r="AB1606" t="str">
            <v>EMIB</v>
          </cell>
          <cell r="AC1606">
            <v>1101</v>
          </cell>
          <cell r="AD1606">
            <v>2</v>
          </cell>
          <cell r="AE1606">
            <v>725249</v>
          </cell>
        </row>
        <row r="1607">
          <cell r="A1607" t="str">
            <v>SML</v>
          </cell>
          <cell r="B1607">
            <v>9</v>
          </cell>
          <cell r="C1607" t="str">
            <v>DMSU</v>
          </cell>
          <cell r="D1607">
            <v>95</v>
          </cell>
          <cell r="E1607">
            <v>1</v>
          </cell>
          <cell r="F1607" t="str">
            <v xml:space="preserve">B </v>
          </cell>
          <cell r="G1607">
            <v>6</v>
          </cell>
          <cell r="H1607">
            <v>3355</v>
          </cell>
          <cell r="I1607">
            <v>806639</v>
          </cell>
          <cell r="J1607">
            <v>0</v>
          </cell>
          <cell r="K1607">
            <v>0</v>
          </cell>
          <cell r="L1607">
            <v>0</v>
          </cell>
          <cell r="M1607">
            <v>0</v>
          </cell>
          <cell r="N1607">
            <v>0</v>
          </cell>
          <cell r="O1607">
            <v>15640585</v>
          </cell>
          <cell r="P1607">
            <v>0</v>
          </cell>
          <cell r="Q1607">
            <v>0</v>
          </cell>
          <cell r="R1607">
            <v>185080</v>
          </cell>
          <cell r="S1607">
            <v>0</v>
          </cell>
          <cell r="T1607">
            <v>658335</v>
          </cell>
          <cell r="U1607">
            <v>2659600</v>
          </cell>
          <cell r="V1607">
            <v>0</v>
          </cell>
          <cell r="W1607">
            <v>0</v>
          </cell>
          <cell r="X1607">
            <v>0</v>
          </cell>
          <cell r="Y1607">
            <v>805724</v>
          </cell>
          <cell r="Z1607">
            <v>15640585</v>
          </cell>
          <cell r="AA1607">
            <v>17289724</v>
          </cell>
          <cell r="AB1607" t="str">
            <v>EMIB</v>
          </cell>
          <cell r="AC1607">
            <v>1101</v>
          </cell>
          <cell r="AD1607">
            <v>2</v>
          </cell>
          <cell r="AE1607">
            <v>806639</v>
          </cell>
        </row>
        <row r="1608">
          <cell r="A1608" t="str">
            <v>SML</v>
          </cell>
          <cell r="B1608">
            <v>9</v>
          </cell>
          <cell r="C1608" t="str">
            <v>DMSU</v>
          </cell>
          <cell r="D1608">
            <v>95</v>
          </cell>
          <cell r="E1608">
            <v>1</v>
          </cell>
          <cell r="F1608" t="str">
            <v xml:space="preserve">B </v>
          </cell>
          <cell r="G1608">
            <v>7</v>
          </cell>
          <cell r="H1608">
            <v>1130</v>
          </cell>
          <cell r="I1608">
            <v>379289</v>
          </cell>
          <cell r="J1608">
            <v>0</v>
          </cell>
          <cell r="K1608">
            <v>0</v>
          </cell>
          <cell r="L1608">
            <v>0</v>
          </cell>
          <cell r="M1608">
            <v>0</v>
          </cell>
          <cell r="N1608">
            <v>0</v>
          </cell>
          <cell r="O1608">
            <v>7628732</v>
          </cell>
          <cell r="P1608">
            <v>0</v>
          </cell>
          <cell r="Q1608">
            <v>0</v>
          </cell>
          <cell r="R1608">
            <v>91905</v>
          </cell>
          <cell r="S1608">
            <v>0</v>
          </cell>
          <cell r="T1608">
            <v>253993</v>
          </cell>
          <cell r="U1608">
            <v>1526183</v>
          </cell>
          <cell r="V1608">
            <v>0</v>
          </cell>
          <cell r="W1608">
            <v>0</v>
          </cell>
          <cell r="X1608">
            <v>0</v>
          </cell>
          <cell r="Y1608">
            <v>262885</v>
          </cell>
          <cell r="Z1608">
            <v>7628732</v>
          </cell>
          <cell r="AA1608">
            <v>8237515</v>
          </cell>
          <cell r="AB1608" t="str">
            <v>EMIB</v>
          </cell>
          <cell r="AC1608">
            <v>1101</v>
          </cell>
          <cell r="AD1608">
            <v>2</v>
          </cell>
          <cell r="AE1608">
            <v>379289</v>
          </cell>
        </row>
        <row r="1609">
          <cell r="A1609" t="str">
            <v>SML</v>
          </cell>
          <cell r="B1609">
            <v>9</v>
          </cell>
          <cell r="C1609" t="str">
            <v>DMSU</v>
          </cell>
          <cell r="D1609">
            <v>95</v>
          </cell>
          <cell r="E1609">
            <v>1</v>
          </cell>
          <cell r="F1609" t="str">
            <v xml:space="preserve">B </v>
          </cell>
          <cell r="G1609">
            <v>8</v>
          </cell>
          <cell r="H1609">
            <v>460</v>
          </cell>
          <cell r="I1609">
            <v>196095</v>
          </cell>
          <cell r="J1609">
            <v>0</v>
          </cell>
          <cell r="K1609">
            <v>0</v>
          </cell>
          <cell r="L1609">
            <v>0</v>
          </cell>
          <cell r="M1609">
            <v>0</v>
          </cell>
          <cell r="N1609">
            <v>0</v>
          </cell>
          <cell r="O1609">
            <v>3944492</v>
          </cell>
          <cell r="P1609">
            <v>0</v>
          </cell>
          <cell r="Q1609">
            <v>0</v>
          </cell>
          <cell r="R1609">
            <v>44555</v>
          </cell>
          <cell r="S1609">
            <v>0</v>
          </cell>
          <cell r="T1609">
            <v>102022</v>
          </cell>
          <cell r="U1609">
            <v>789032</v>
          </cell>
          <cell r="V1609">
            <v>0</v>
          </cell>
          <cell r="W1609">
            <v>0</v>
          </cell>
          <cell r="X1609">
            <v>0</v>
          </cell>
          <cell r="Y1609">
            <v>108521</v>
          </cell>
          <cell r="Z1609">
            <v>3944492</v>
          </cell>
          <cell r="AA1609">
            <v>4199590</v>
          </cell>
          <cell r="AB1609" t="str">
            <v>EMIB</v>
          </cell>
          <cell r="AC1609">
            <v>1101</v>
          </cell>
          <cell r="AD1609">
            <v>2</v>
          </cell>
          <cell r="AE1609">
            <v>196095</v>
          </cell>
        </row>
        <row r="1610">
          <cell r="A1610" t="str">
            <v>SML</v>
          </cell>
          <cell r="B1610">
            <v>9</v>
          </cell>
          <cell r="C1610" t="str">
            <v>DMSU</v>
          </cell>
          <cell r="D1610">
            <v>95</v>
          </cell>
          <cell r="E1610">
            <v>1</v>
          </cell>
          <cell r="F1610" t="str">
            <v xml:space="preserve">B </v>
          </cell>
          <cell r="G1610">
            <v>9</v>
          </cell>
          <cell r="H1610">
            <v>407</v>
          </cell>
          <cell r="I1610">
            <v>238951</v>
          </cell>
          <cell r="J1610">
            <v>0</v>
          </cell>
          <cell r="K1610">
            <v>0</v>
          </cell>
          <cell r="L1610">
            <v>0</v>
          </cell>
          <cell r="M1610">
            <v>0</v>
          </cell>
          <cell r="N1610">
            <v>0</v>
          </cell>
          <cell r="O1610">
            <v>5129242</v>
          </cell>
          <cell r="P1610">
            <v>0</v>
          </cell>
          <cell r="Q1610">
            <v>0</v>
          </cell>
          <cell r="R1610">
            <v>55421</v>
          </cell>
          <cell r="S1610">
            <v>0</v>
          </cell>
          <cell r="T1610">
            <v>158022</v>
          </cell>
          <cell r="U1610">
            <v>1282499</v>
          </cell>
          <cell r="V1610">
            <v>0</v>
          </cell>
          <cell r="W1610">
            <v>0</v>
          </cell>
          <cell r="X1610">
            <v>0</v>
          </cell>
          <cell r="Y1610">
            <v>89614</v>
          </cell>
          <cell r="Z1610">
            <v>5129242</v>
          </cell>
          <cell r="AA1610">
            <v>5432299</v>
          </cell>
          <cell r="AB1610" t="str">
            <v>EMIB</v>
          </cell>
          <cell r="AC1610">
            <v>1101</v>
          </cell>
          <cell r="AD1610">
            <v>2</v>
          </cell>
          <cell r="AE1610">
            <v>238951</v>
          </cell>
        </row>
        <row r="1611">
          <cell r="A1611" t="str">
            <v>SML</v>
          </cell>
          <cell r="B1611">
            <v>9</v>
          </cell>
          <cell r="C1611" t="str">
            <v>DMSU</v>
          </cell>
          <cell r="D1611">
            <v>95</v>
          </cell>
          <cell r="E1611">
            <v>1</v>
          </cell>
          <cell r="F1611" t="str">
            <v xml:space="preserve">B </v>
          </cell>
          <cell r="G1611">
            <v>10</v>
          </cell>
          <cell r="H1611">
            <v>58</v>
          </cell>
          <cell r="I1611">
            <v>-36279</v>
          </cell>
          <cell r="J1611">
            <v>0</v>
          </cell>
          <cell r="K1611">
            <v>0</v>
          </cell>
          <cell r="L1611">
            <v>0</v>
          </cell>
          <cell r="M1611">
            <v>0</v>
          </cell>
          <cell r="N1611">
            <v>0</v>
          </cell>
          <cell r="O1611">
            <v>-780462</v>
          </cell>
          <cell r="P1611">
            <v>0</v>
          </cell>
          <cell r="Q1611">
            <v>0</v>
          </cell>
          <cell r="R1611">
            <v>11583</v>
          </cell>
          <cell r="S1611">
            <v>0</v>
          </cell>
          <cell r="T1611">
            <v>94069</v>
          </cell>
          <cell r="U1611">
            <v>-195105</v>
          </cell>
          <cell r="V1611">
            <v>0</v>
          </cell>
          <cell r="W1611">
            <v>0</v>
          </cell>
          <cell r="X1611">
            <v>0</v>
          </cell>
          <cell r="Y1611">
            <v>6216</v>
          </cell>
          <cell r="Z1611">
            <v>-780462</v>
          </cell>
          <cell r="AA1611">
            <v>-668594</v>
          </cell>
          <cell r="AB1611" t="str">
            <v>EMIB</v>
          </cell>
          <cell r="AC1611">
            <v>1101</v>
          </cell>
          <cell r="AD1611">
            <v>2</v>
          </cell>
          <cell r="AE1611">
            <v>-36279</v>
          </cell>
        </row>
        <row r="1612">
          <cell r="A1612" t="str">
            <v>SML</v>
          </cell>
          <cell r="B1612">
            <v>9</v>
          </cell>
          <cell r="C1612" t="str">
            <v>DMSU</v>
          </cell>
          <cell r="D1612">
            <v>95</v>
          </cell>
          <cell r="E1612">
            <v>1</v>
          </cell>
          <cell r="F1612" t="str">
            <v xml:space="preserve">B </v>
          </cell>
          <cell r="G1612">
            <v>11</v>
          </cell>
          <cell r="H1612">
            <v>5480</v>
          </cell>
          <cell r="I1612">
            <v>143749</v>
          </cell>
          <cell r="J1612">
            <v>0</v>
          </cell>
          <cell r="K1612">
            <v>0</v>
          </cell>
          <cell r="L1612">
            <v>0</v>
          </cell>
          <cell r="M1612">
            <v>0</v>
          </cell>
          <cell r="N1612">
            <v>0</v>
          </cell>
          <cell r="O1612">
            <v>811867</v>
          </cell>
          <cell r="P1612">
            <v>0</v>
          </cell>
          <cell r="Q1612">
            <v>0</v>
          </cell>
          <cell r="R1612">
            <v>22973</v>
          </cell>
          <cell r="S1612">
            <v>0</v>
          </cell>
          <cell r="T1612">
            <v>353092</v>
          </cell>
          <cell r="U1612">
            <v>0</v>
          </cell>
          <cell r="V1612">
            <v>0</v>
          </cell>
          <cell r="W1612">
            <v>0</v>
          </cell>
          <cell r="X1612">
            <v>0</v>
          </cell>
          <cell r="Y1612">
            <v>0</v>
          </cell>
          <cell r="Z1612">
            <v>811867</v>
          </cell>
          <cell r="AA1612">
            <v>1187932</v>
          </cell>
          <cell r="AB1612" t="str">
            <v>EMIB</v>
          </cell>
          <cell r="AC1612">
            <v>1101</v>
          </cell>
          <cell r="AD1612">
            <v>2</v>
          </cell>
          <cell r="AE1612">
            <v>89105</v>
          </cell>
        </row>
        <row r="1613">
          <cell r="A1613" t="str">
            <v>SML</v>
          </cell>
          <cell r="B1613">
            <v>9</v>
          </cell>
          <cell r="C1613" t="str">
            <v>DMSU</v>
          </cell>
          <cell r="D1613">
            <v>95</v>
          </cell>
          <cell r="E1613">
            <v>1</v>
          </cell>
          <cell r="F1613" t="str">
            <v xml:space="preserve">B </v>
          </cell>
          <cell r="G1613">
            <v>12</v>
          </cell>
          <cell r="H1613">
            <v>9907</v>
          </cell>
          <cell r="I1613">
            <v>632186</v>
          </cell>
          <cell r="J1613">
            <v>0</v>
          </cell>
          <cell r="K1613">
            <v>0</v>
          </cell>
          <cell r="L1613">
            <v>0</v>
          </cell>
          <cell r="M1613">
            <v>0</v>
          </cell>
          <cell r="N1613">
            <v>0</v>
          </cell>
          <cell r="O1613">
            <v>5973693</v>
          </cell>
          <cell r="P1613">
            <v>0</v>
          </cell>
          <cell r="Q1613">
            <v>0</v>
          </cell>
          <cell r="R1613">
            <v>90610</v>
          </cell>
          <cell r="S1613">
            <v>0</v>
          </cell>
          <cell r="T1613">
            <v>331277</v>
          </cell>
          <cell r="U1613">
            <v>1015908</v>
          </cell>
          <cell r="V1613">
            <v>0</v>
          </cell>
          <cell r="W1613">
            <v>0</v>
          </cell>
          <cell r="X1613">
            <v>0</v>
          </cell>
          <cell r="Y1613">
            <v>931623</v>
          </cell>
          <cell r="Z1613">
            <v>5973693</v>
          </cell>
          <cell r="AA1613">
            <v>7327203</v>
          </cell>
          <cell r="AB1613" t="str">
            <v>EMIB</v>
          </cell>
          <cell r="AC1613">
            <v>1101</v>
          </cell>
          <cell r="AD1613">
            <v>2</v>
          </cell>
          <cell r="AE1613">
            <v>632186</v>
          </cell>
        </row>
        <row r="1614">
          <cell r="A1614" t="str">
            <v>SML</v>
          </cell>
          <cell r="B1614">
            <v>9</v>
          </cell>
          <cell r="C1614" t="str">
            <v>DMSU</v>
          </cell>
          <cell r="D1614">
            <v>95</v>
          </cell>
          <cell r="E1614">
            <v>1</v>
          </cell>
          <cell r="F1614" t="str">
            <v xml:space="preserve">B </v>
          </cell>
          <cell r="G1614">
            <v>13</v>
          </cell>
          <cell r="H1614">
            <v>1767</v>
          </cell>
          <cell r="I1614">
            <v>205041</v>
          </cell>
          <cell r="J1614">
            <v>0</v>
          </cell>
          <cell r="K1614">
            <v>0</v>
          </cell>
          <cell r="L1614">
            <v>0</v>
          </cell>
          <cell r="M1614">
            <v>0</v>
          </cell>
          <cell r="N1614">
            <v>0</v>
          </cell>
          <cell r="O1614">
            <v>2513388</v>
          </cell>
          <cell r="P1614">
            <v>0</v>
          </cell>
          <cell r="Q1614">
            <v>0</v>
          </cell>
          <cell r="R1614">
            <v>32114</v>
          </cell>
          <cell r="S1614">
            <v>0</v>
          </cell>
          <cell r="T1614">
            <v>120702</v>
          </cell>
          <cell r="U1614">
            <v>427318</v>
          </cell>
          <cell r="V1614">
            <v>0</v>
          </cell>
          <cell r="W1614">
            <v>0</v>
          </cell>
          <cell r="X1614">
            <v>0</v>
          </cell>
          <cell r="Y1614">
            <v>433566</v>
          </cell>
          <cell r="Z1614">
            <v>2513388</v>
          </cell>
          <cell r="AA1614">
            <v>3099770</v>
          </cell>
          <cell r="AB1614" t="str">
            <v>EMIB</v>
          </cell>
          <cell r="AC1614">
            <v>1101</v>
          </cell>
          <cell r="AD1614">
            <v>2</v>
          </cell>
          <cell r="AE1614">
            <v>205041</v>
          </cell>
        </row>
        <row r="1615">
          <cell r="A1615" t="str">
            <v>SML</v>
          </cell>
          <cell r="B1615">
            <v>9</v>
          </cell>
          <cell r="C1615" t="str">
            <v>DMSU</v>
          </cell>
          <cell r="D1615">
            <v>95</v>
          </cell>
          <cell r="E1615">
            <v>1</v>
          </cell>
          <cell r="F1615" t="str">
            <v xml:space="preserve">B </v>
          </cell>
          <cell r="G1615">
            <v>14</v>
          </cell>
          <cell r="H1615">
            <v>239</v>
          </cell>
          <cell r="I1615">
            <v>35830</v>
          </cell>
          <cell r="J1615">
            <v>0</v>
          </cell>
          <cell r="K1615">
            <v>0</v>
          </cell>
          <cell r="L1615">
            <v>0</v>
          </cell>
          <cell r="M1615">
            <v>0</v>
          </cell>
          <cell r="N1615">
            <v>0</v>
          </cell>
          <cell r="O1615">
            <v>455065</v>
          </cell>
          <cell r="P1615">
            <v>0</v>
          </cell>
          <cell r="Q1615">
            <v>0</v>
          </cell>
          <cell r="R1615">
            <v>7584</v>
          </cell>
          <cell r="S1615">
            <v>0</v>
          </cell>
          <cell r="T1615">
            <v>22058</v>
          </cell>
          <cell r="U1615">
            <v>77382</v>
          </cell>
          <cell r="V1615">
            <v>0</v>
          </cell>
          <cell r="W1615">
            <v>0</v>
          </cell>
          <cell r="X1615">
            <v>0</v>
          </cell>
          <cell r="Y1615">
            <v>60088</v>
          </cell>
          <cell r="Z1615">
            <v>455065</v>
          </cell>
          <cell r="AA1615">
            <v>544795</v>
          </cell>
          <cell r="AB1615" t="str">
            <v>EMIB</v>
          </cell>
          <cell r="AC1615">
            <v>1101</v>
          </cell>
          <cell r="AD1615">
            <v>2</v>
          </cell>
          <cell r="AE1615">
            <v>35830</v>
          </cell>
        </row>
        <row r="1616">
          <cell r="A1616" t="str">
            <v>SML</v>
          </cell>
          <cell r="B1616">
            <v>9</v>
          </cell>
          <cell r="C1616" t="str">
            <v>DMSU</v>
          </cell>
          <cell r="D1616">
            <v>95</v>
          </cell>
          <cell r="E1616">
            <v>1</v>
          </cell>
          <cell r="F1616" t="str">
            <v xml:space="preserve">B </v>
          </cell>
          <cell r="G1616">
            <v>15</v>
          </cell>
          <cell r="H1616">
            <v>395</v>
          </cell>
          <cell r="I1616">
            <v>91074</v>
          </cell>
          <cell r="J1616">
            <v>0</v>
          </cell>
          <cell r="K1616">
            <v>0</v>
          </cell>
          <cell r="L1616">
            <v>0</v>
          </cell>
          <cell r="M1616">
            <v>0</v>
          </cell>
          <cell r="N1616">
            <v>0</v>
          </cell>
          <cell r="O1616">
            <v>1428635</v>
          </cell>
          <cell r="P1616">
            <v>0</v>
          </cell>
          <cell r="Q1616">
            <v>0</v>
          </cell>
          <cell r="R1616">
            <v>20218</v>
          </cell>
          <cell r="S1616">
            <v>0</v>
          </cell>
          <cell r="T1616">
            <v>19285</v>
          </cell>
          <cell r="U1616">
            <v>266653</v>
          </cell>
          <cell r="V1616">
            <v>0</v>
          </cell>
          <cell r="W1616">
            <v>0</v>
          </cell>
          <cell r="X1616">
            <v>0</v>
          </cell>
          <cell r="Y1616">
            <v>93240</v>
          </cell>
          <cell r="Z1616">
            <v>1428635</v>
          </cell>
          <cell r="AA1616">
            <v>1561378</v>
          </cell>
          <cell r="AB1616" t="str">
            <v>EMIB</v>
          </cell>
          <cell r="AC1616">
            <v>1101</v>
          </cell>
          <cell r="AD1616">
            <v>2</v>
          </cell>
          <cell r="AE1616">
            <v>91074</v>
          </cell>
        </row>
        <row r="1617">
          <cell r="A1617" t="str">
            <v>SML</v>
          </cell>
          <cell r="B1617">
            <v>9</v>
          </cell>
          <cell r="C1617" t="str">
            <v>DMSU</v>
          </cell>
          <cell r="D1617">
            <v>95</v>
          </cell>
          <cell r="E1617">
            <v>2</v>
          </cell>
          <cell r="F1617" t="str">
            <v>A4</v>
          </cell>
          <cell r="G1617">
            <v>22</v>
          </cell>
          <cell r="H1617">
            <v>1</v>
          </cell>
          <cell r="I1617">
            <v>321503</v>
          </cell>
          <cell r="J1617">
            <v>47594</v>
          </cell>
          <cell r="K1617">
            <v>273909</v>
          </cell>
          <cell r="L1617">
            <v>2555</v>
          </cell>
          <cell r="M1617">
            <v>1292</v>
          </cell>
          <cell r="N1617">
            <v>1263</v>
          </cell>
          <cell r="O1617">
            <v>2415174</v>
          </cell>
          <cell r="P1617">
            <v>3507593</v>
          </cell>
          <cell r="Q1617">
            <v>40716</v>
          </cell>
          <cell r="R1617">
            <v>0</v>
          </cell>
          <cell r="S1617">
            <v>0</v>
          </cell>
          <cell r="T1617">
            <v>0</v>
          </cell>
          <cell r="U1617">
            <v>1490871</v>
          </cell>
          <cell r="V1617">
            <v>0</v>
          </cell>
          <cell r="W1617">
            <v>0</v>
          </cell>
          <cell r="X1617">
            <v>0</v>
          </cell>
          <cell r="Y1617">
            <v>519</v>
          </cell>
          <cell r="Z1617">
            <v>5963483</v>
          </cell>
          <cell r="AA1617">
            <v>5964002</v>
          </cell>
          <cell r="AB1617" t="str">
            <v>EMIB</v>
          </cell>
          <cell r="AC1617">
            <v>1101</v>
          </cell>
          <cell r="AD1617">
            <v>2</v>
          </cell>
          <cell r="AE1617">
            <v>321503</v>
          </cell>
        </row>
        <row r="1618">
          <cell r="A1618" t="str">
            <v>SML</v>
          </cell>
          <cell r="B1618">
            <v>9</v>
          </cell>
          <cell r="C1618" t="str">
            <v>DMSU</v>
          </cell>
          <cell r="D1618">
            <v>95</v>
          </cell>
          <cell r="E1618">
            <v>2</v>
          </cell>
          <cell r="F1618" t="str">
            <v>A4</v>
          </cell>
          <cell r="G1618">
            <v>21</v>
          </cell>
          <cell r="H1618">
            <v>5</v>
          </cell>
          <cell r="I1618">
            <v>241231</v>
          </cell>
          <cell r="J1618">
            <v>9243</v>
          </cell>
          <cell r="K1618">
            <v>231988</v>
          </cell>
          <cell r="L1618">
            <v>1014</v>
          </cell>
          <cell r="M1618">
            <v>1014</v>
          </cell>
          <cell r="N1618">
            <v>0</v>
          </cell>
          <cell r="O1618">
            <v>2066211</v>
          </cell>
          <cell r="P1618">
            <v>700336</v>
          </cell>
          <cell r="Q1618">
            <v>189155</v>
          </cell>
          <cell r="R1618">
            <v>38850</v>
          </cell>
          <cell r="S1618">
            <v>0</v>
          </cell>
          <cell r="T1618">
            <v>0</v>
          </cell>
          <cell r="U1618">
            <v>740825</v>
          </cell>
          <cell r="V1618">
            <v>0</v>
          </cell>
          <cell r="W1618">
            <v>7597</v>
          </cell>
          <cell r="X1618">
            <v>0</v>
          </cell>
          <cell r="Y1618">
            <v>2595</v>
          </cell>
          <cell r="Z1618">
            <v>2963299</v>
          </cell>
          <cell r="AA1618">
            <v>3004744</v>
          </cell>
          <cell r="AB1618" t="str">
            <v>EMIB</v>
          </cell>
          <cell r="AC1618">
            <v>1101</v>
          </cell>
          <cell r="AD1618">
            <v>2</v>
          </cell>
          <cell r="AE1618">
            <v>241231</v>
          </cell>
        </row>
        <row r="1619">
          <cell r="A1619" t="str">
            <v>SML</v>
          </cell>
          <cell r="B1619">
            <v>9</v>
          </cell>
          <cell r="C1619" t="str">
            <v>DMSU</v>
          </cell>
          <cell r="D1619">
            <v>95</v>
          </cell>
          <cell r="E1619">
            <v>2</v>
          </cell>
          <cell r="F1619" t="str">
            <v>A4</v>
          </cell>
          <cell r="G1619">
            <v>20</v>
          </cell>
          <cell r="H1619">
            <v>31</v>
          </cell>
          <cell r="I1619">
            <v>490043</v>
          </cell>
          <cell r="J1619">
            <v>0</v>
          </cell>
          <cell r="K1619">
            <v>0</v>
          </cell>
          <cell r="L1619">
            <v>2276</v>
          </cell>
          <cell r="M1619">
            <v>0</v>
          </cell>
          <cell r="N1619">
            <v>0</v>
          </cell>
          <cell r="O1619">
            <v>5623079</v>
          </cell>
          <cell r="P1619">
            <v>1781351</v>
          </cell>
          <cell r="Q1619">
            <v>361960</v>
          </cell>
          <cell r="R1619">
            <v>85890</v>
          </cell>
          <cell r="S1619">
            <v>0</v>
          </cell>
          <cell r="T1619">
            <v>610317</v>
          </cell>
          <cell r="U1619">
            <v>1980735</v>
          </cell>
          <cell r="V1619">
            <v>0</v>
          </cell>
          <cell r="W1619">
            <v>156534</v>
          </cell>
          <cell r="X1619">
            <v>0</v>
          </cell>
          <cell r="Y1619">
            <v>15051</v>
          </cell>
          <cell r="Z1619">
            <v>7922924</v>
          </cell>
          <cell r="AA1619">
            <v>8634182</v>
          </cell>
          <cell r="AB1619" t="str">
            <v>EMIB</v>
          </cell>
          <cell r="AC1619">
            <v>1101</v>
          </cell>
          <cell r="AD1619">
            <v>2</v>
          </cell>
          <cell r="AE1619">
            <v>490043</v>
          </cell>
        </row>
        <row r="1620">
          <cell r="A1620" t="str">
            <v>SML</v>
          </cell>
          <cell r="B1620">
            <v>9</v>
          </cell>
          <cell r="C1620" t="str">
            <v>DMSU</v>
          </cell>
          <cell r="D1620">
            <v>95</v>
          </cell>
          <cell r="E1620">
            <v>2</v>
          </cell>
          <cell r="F1620" t="str">
            <v xml:space="preserve">B </v>
          </cell>
          <cell r="G1620">
            <v>0</v>
          </cell>
          <cell r="H1620">
            <v>243</v>
          </cell>
          <cell r="I1620">
            <v>207123</v>
          </cell>
          <cell r="J1620">
            <v>0</v>
          </cell>
          <cell r="K1620">
            <v>0</v>
          </cell>
          <cell r="L1620">
            <v>0</v>
          </cell>
          <cell r="M1620">
            <v>0</v>
          </cell>
          <cell r="N1620">
            <v>0</v>
          </cell>
          <cell r="O1620">
            <v>4315226</v>
          </cell>
          <cell r="P1620">
            <v>0</v>
          </cell>
          <cell r="Q1620">
            <v>0</v>
          </cell>
          <cell r="R1620">
            <v>84194</v>
          </cell>
          <cell r="S1620">
            <v>0</v>
          </cell>
          <cell r="T1620">
            <v>406112</v>
          </cell>
          <cell r="U1620">
            <v>1070938</v>
          </cell>
          <cell r="V1620">
            <v>0</v>
          </cell>
          <cell r="W1620">
            <v>0</v>
          </cell>
          <cell r="X1620">
            <v>0</v>
          </cell>
          <cell r="Y1620">
            <v>100686</v>
          </cell>
          <cell r="Z1620">
            <v>4315226</v>
          </cell>
          <cell r="AA1620">
            <v>4906218</v>
          </cell>
          <cell r="AB1620" t="str">
            <v>EMIB</v>
          </cell>
          <cell r="AC1620">
            <v>1101</v>
          </cell>
          <cell r="AD1620">
            <v>2</v>
          </cell>
          <cell r="AE1620">
            <v>205317</v>
          </cell>
        </row>
        <row r="1621">
          <cell r="A1621" t="str">
            <v>SML</v>
          </cell>
          <cell r="B1621">
            <v>9</v>
          </cell>
          <cell r="C1621" t="str">
            <v>DMSU</v>
          </cell>
          <cell r="D1621">
            <v>95</v>
          </cell>
          <cell r="E1621">
            <v>3</v>
          </cell>
          <cell r="F1621" t="str">
            <v>A4</v>
          </cell>
          <cell r="G1621">
            <v>22</v>
          </cell>
          <cell r="H1621">
            <v>2</v>
          </cell>
          <cell r="I1621">
            <v>290228</v>
          </cell>
          <cell r="J1621">
            <v>23275</v>
          </cell>
          <cell r="K1621">
            <v>266953</v>
          </cell>
          <cell r="L1621">
            <v>1420</v>
          </cell>
          <cell r="M1621">
            <v>715</v>
          </cell>
          <cell r="N1621">
            <v>705</v>
          </cell>
          <cell r="O1621">
            <v>2039941</v>
          </cell>
          <cell r="P1621">
            <v>1953647</v>
          </cell>
          <cell r="Q1621">
            <v>388</v>
          </cell>
          <cell r="R1621">
            <v>0</v>
          </cell>
          <cell r="S1621">
            <v>0</v>
          </cell>
          <cell r="T1621">
            <v>0</v>
          </cell>
          <cell r="U1621">
            <v>998495</v>
          </cell>
          <cell r="V1621">
            <v>0</v>
          </cell>
          <cell r="W1621">
            <v>0</v>
          </cell>
          <cell r="X1621">
            <v>0</v>
          </cell>
          <cell r="Y1621">
            <v>1038</v>
          </cell>
          <cell r="Z1621">
            <v>3993976</v>
          </cell>
          <cell r="AA1621">
            <v>3995014</v>
          </cell>
          <cell r="AB1621" t="str">
            <v>EMIB</v>
          </cell>
          <cell r="AC1621">
            <v>1101</v>
          </cell>
          <cell r="AD1621">
            <v>2</v>
          </cell>
          <cell r="AE1621">
            <v>290228</v>
          </cell>
        </row>
        <row r="1622">
          <cell r="A1622" t="str">
            <v>SML</v>
          </cell>
          <cell r="B1622">
            <v>9</v>
          </cell>
          <cell r="C1622" t="str">
            <v>DMSU</v>
          </cell>
          <cell r="D1622">
            <v>95</v>
          </cell>
          <cell r="E1622">
            <v>3</v>
          </cell>
          <cell r="F1622" t="str">
            <v>A4</v>
          </cell>
          <cell r="G1622">
            <v>21</v>
          </cell>
          <cell r="H1622">
            <v>5</v>
          </cell>
          <cell r="I1622">
            <v>270875</v>
          </cell>
          <cell r="J1622">
            <v>10426</v>
          </cell>
          <cell r="K1622">
            <v>260449</v>
          </cell>
          <cell r="L1622">
            <v>973</v>
          </cell>
          <cell r="M1622">
            <v>912</v>
          </cell>
          <cell r="N1622">
            <v>0</v>
          </cell>
          <cell r="O1622">
            <v>2322713</v>
          </cell>
          <cell r="P1622">
            <v>756199</v>
          </cell>
          <cell r="Q1622">
            <v>64987</v>
          </cell>
          <cell r="R1622">
            <v>0</v>
          </cell>
          <cell r="S1622">
            <v>0</v>
          </cell>
          <cell r="T1622">
            <v>0</v>
          </cell>
          <cell r="U1622">
            <v>785976</v>
          </cell>
          <cell r="V1622">
            <v>0</v>
          </cell>
          <cell r="W1622">
            <v>0</v>
          </cell>
          <cell r="X1622">
            <v>0</v>
          </cell>
          <cell r="Y1622">
            <v>2595</v>
          </cell>
          <cell r="Z1622">
            <v>3143899</v>
          </cell>
          <cell r="AA1622">
            <v>3146494</v>
          </cell>
          <cell r="AB1622" t="str">
            <v>EMIB</v>
          </cell>
          <cell r="AC1622">
            <v>1101</v>
          </cell>
          <cell r="AD1622">
            <v>2</v>
          </cell>
          <cell r="AE1622">
            <v>270875</v>
          </cell>
        </row>
        <row r="1623">
          <cell r="A1623" t="str">
            <v>SML</v>
          </cell>
          <cell r="B1623">
            <v>9</v>
          </cell>
          <cell r="C1623" t="str">
            <v>DMSU</v>
          </cell>
          <cell r="D1623">
            <v>95</v>
          </cell>
          <cell r="E1623">
            <v>3</v>
          </cell>
          <cell r="F1623" t="str">
            <v>A4</v>
          </cell>
          <cell r="G1623">
            <v>20</v>
          </cell>
          <cell r="H1623">
            <v>93</v>
          </cell>
          <cell r="I1623">
            <v>1248283</v>
          </cell>
          <cell r="J1623">
            <v>0</v>
          </cell>
          <cell r="K1623">
            <v>0</v>
          </cell>
          <cell r="L1623">
            <v>5619</v>
          </cell>
          <cell r="M1623">
            <v>0</v>
          </cell>
          <cell r="N1623">
            <v>0</v>
          </cell>
          <cell r="O1623">
            <v>14323632</v>
          </cell>
          <cell r="P1623">
            <v>4397804</v>
          </cell>
          <cell r="Q1623">
            <v>495388</v>
          </cell>
          <cell r="R1623">
            <v>139918</v>
          </cell>
          <cell r="S1623">
            <v>0</v>
          </cell>
          <cell r="T1623">
            <v>-143965</v>
          </cell>
          <cell r="U1623">
            <v>4849225</v>
          </cell>
          <cell r="V1623">
            <v>0</v>
          </cell>
          <cell r="W1623">
            <v>180015</v>
          </cell>
          <cell r="X1623">
            <v>0</v>
          </cell>
          <cell r="Y1623">
            <v>47229</v>
          </cell>
          <cell r="Z1623">
            <v>19396839</v>
          </cell>
          <cell r="AA1623">
            <v>19440021</v>
          </cell>
          <cell r="AB1623" t="str">
            <v>EMIB</v>
          </cell>
          <cell r="AC1623">
            <v>1101</v>
          </cell>
          <cell r="AD1623">
            <v>2</v>
          </cell>
          <cell r="AE1623">
            <v>1248283</v>
          </cell>
        </row>
        <row r="1624">
          <cell r="A1624" t="str">
            <v>SML</v>
          </cell>
          <cell r="B1624">
            <v>9</v>
          </cell>
          <cell r="C1624" t="str">
            <v>DMSU</v>
          </cell>
          <cell r="D1624">
            <v>95</v>
          </cell>
          <cell r="E1624">
            <v>3</v>
          </cell>
          <cell r="F1624" t="str">
            <v xml:space="preserve">B </v>
          </cell>
          <cell r="G1624">
            <v>0</v>
          </cell>
          <cell r="H1624">
            <v>4378</v>
          </cell>
          <cell r="I1624">
            <v>1775590</v>
          </cell>
          <cell r="J1624">
            <v>0</v>
          </cell>
          <cell r="K1624">
            <v>0</v>
          </cell>
          <cell r="L1624">
            <v>0</v>
          </cell>
          <cell r="M1624">
            <v>0</v>
          </cell>
          <cell r="N1624">
            <v>0</v>
          </cell>
          <cell r="O1624">
            <v>36988600</v>
          </cell>
          <cell r="P1624">
            <v>0</v>
          </cell>
          <cell r="Q1624">
            <v>0</v>
          </cell>
          <cell r="R1624">
            <v>429611</v>
          </cell>
          <cell r="S1624">
            <v>0</v>
          </cell>
          <cell r="T1624">
            <v>1823242</v>
          </cell>
          <cell r="U1624">
            <v>9185235</v>
          </cell>
          <cell r="V1624">
            <v>0</v>
          </cell>
          <cell r="W1624">
            <v>0</v>
          </cell>
          <cell r="X1624">
            <v>0</v>
          </cell>
          <cell r="Y1624">
            <v>2058873</v>
          </cell>
          <cell r="Z1624">
            <v>36988600</v>
          </cell>
          <cell r="AA1624">
            <v>41300326</v>
          </cell>
          <cell r="AB1624" t="str">
            <v>EMIB</v>
          </cell>
          <cell r="AC1624">
            <v>1101</v>
          </cell>
          <cell r="AD1624">
            <v>2</v>
          </cell>
          <cell r="AE1624">
            <v>1746794</v>
          </cell>
        </row>
        <row r="1625">
          <cell r="A1625" t="str">
            <v>SML</v>
          </cell>
          <cell r="B1625">
            <v>9</v>
          </cell>
          <cell r="C1625" t="str">
            <v>DMSU</v>
          </cell>
          <cell r="D1625">
            <v>95</v>
          </cell>
          <cell r="E1625">
            <v>5</v>
          </cell>
          <cell r="F1625" t="str">
            <v>A4</v>
          </cell>
          <cell r="G1625">
            <v>22</v>
          </cell>
          <cell r="H1625">
            <v>3</v>
          </cell>
          <cell r="I1625">
            <v>613578</v>
          </cell>
          <cell r="J1625">
            <v>51591</v>
          </cell>
          <cell r="K1625">
            <v>561987</v>
          </cell>
          <cell r="L1625">
            <v>3430</v>
          </cell>
          <cell r="M1625">
            <v>2200</v>
          </cell>
          <cell r="N1625">
            <v>1356</v>
          </cell>
          <cell r="O1625">
            <v>4329690</v>
          </cell>
          <cell r="P1625">
            <v>4327291</v>
          </cell>
          <cell r="Q1625">
            <v>91389</v>
          </cell>
          <cell r="R1625">
            <v>0</v>
          </cell>
          <cell r="S1625">
            <v>0</v>
          </cell>
          <cell r="T1625">
            <v>0</v>
          </cell>
          <cell r="U1625">
            <v>2187092</v>
          </cell>
          <cell r="V1625">
            <v>0</v>
          </cell>
          <cell r="W1625">
            <v>0</v>
          </cell>
          <cell r="X1625">
            <v>0</v>
          </cell>
          <cell r="Y1625">
            <v>0</v>
          </cell>
          <cell r="Z1625">
            <v>8748370</v>
          </cell>
          <cell r="AA1625">
            <v>8748370</v>
          </cell>
          <cell r="AB1625" t="str">
            <v>EMIB</v>
          </cell>
          <cell r="AC1625">
            <v>1101</v>
          </cell>
          <cell r="AD1625">
            <v>2</v>
          </cell>
          <cell r="AE1625">
            <v>613578</v>
          </cell>
        </row>
        <row r="1626">
          <cell r="A1626" t="str">
            <v>SML</v>
          </cell>
          <cell r="B1626">
            <v>9</v>
          </cell>
          <cell r="C1626" t="str">
            <v>DMSU</v>
          </cell>
          <cell r="D1626">
            <v>95</v>
          </cell>
          <cell r="E1626">
            <v>5</v>
          </cell>
          <cell r="F1626" t="str">
            <v>A4</v>
          </cell>
          <cell r="G1626">
            <v>21</v>
          </cell>
          <cell r="H1626">
            <v>3</v>
          </cell>
          <cell r="I1626">
            <v>796069</v>
          </cell>
          <cell r="J1626">
            <v>67509</v>
          </cell>
          <cell r="K1626">
            <v>728560</v>
          </cell>
          <cell r="L1626">
            <v>2261</v>
          </cell>
          <cell r="M1626">
            <v>2261</v>
          </cell>
          <cell r="N1626">
            <v>0</v>
          </cell>
          <cell r="O1626">
            <v>8854467</v>
          </cell>
          <cell r="P1626">
            <v>1561597</v>
          </cell>
          <cell r="Q1626">
            <v>22206</v>
          </cell>
          <cell r="R1626">
            <v>0</v>
          </cell>
          <cell r="S1626">
            <v>0</v>
          </cell>
          <cell r="T1626">
            <v>0</v>
          </cell>
          <cell r="U1626">
            <v>2609568</v>
          </cell>
          <cell r="V1626">
            <v>0</v>
          </cell>
          <cell r="W1626">
            <v>0</v>
          </cell>
          <cell r="X1626">
            <v>0</v>
          </cell>
          <cell r="Y1626">
            <v>0</v>
          </cell>
          <cell r="Z1626">
            <v>10438270</v>
          </cell>
          <cell r="AA1626">
            <v>10438270</v>
          </cell>
          <cell r="AB1626" t="str">
            <v>EMIB</v>
          </cell>
          <cell r="AC1626">
            <v>1101</v>
          </cell>
          <cell r="AD1626">
            <v>2</v>
          </cell>
          <cell r="AE1626">
            <v>796069</v>
          </cell>
        </row>
        <row r="1627">
          <cell r="A1627" t="str">
            <v>SML</v>
          </cell>
          <cell r="B1627">
            <v>9</v>
          </cell>
          <cell r="C1627" t="str">
            <v>DMSU</v>
          </cell>
          <cell r="D1627">
            <v>95</v>
          </cell>
          <cell r="E1627">
            <v>5</v>
          </cell>
          <cell r="F1627" t="str">
            <v>A4</v>
          </cell>
          <cell r="G1627">
            <v>20</v>
          </cell>
          <cell r="H1627">
            <v>12</v>
          </cell>
          <cell r="I1627">
            <v>170000</v>
          </cell>
          <cell r="J1627">
            <v>0</v>
          </cell>
          <cell r="K1627">
            <v>0</v>
          </cell>
          <cell r="L1627">
            <v>807</v>
          </cell>
          <cell r="M1627">
            <v>0</v>
          </cell>
          <cell r="N1627">
            <v>0</v>
          </cell>
          <cell r="O1627">
            <v>1910381</v>
          </cell>
          <cell r="P1627">
            <v>612632</v>
          </cell>
          <cell r="Q1627">
            <v>4325</v>
          </cell>
          <cell r="R1627">
            <v>3130</v>
          </cell>
          <cell r="S1627">
            <v>0</v>
          </cell>
          <cell r="T1627">
            <v>0</v>
          </cell>
          <cell r="U1627">
            <v>587756</v>
          </cell>
          <cell r="V1627">
            <v>0</v>
          </cell>
          <cell r="W1627">
            <v>1565</v>
          </cell>
          <cell r="X1627">
            <v>0</v>
          </cell>
          <cell r="Y1627">
            <v>0</v>
          </cell>
          <cell r="Z1627">
            <v>2528903</v>
          </cell>
          <cell r="AA1627">
            <v>2532033</v>
          </cell>
          <cell r="AB1627" t="str">
            <v>EMIB</v>
          </cell>
          <cell r="AC1627">
            <v>1101</v>
          </cell>
          <cell r="AD1627">
            <v>2</v>
          </cell>
          <cell r="AE1627">
            <v>170000</v>
          </cell>
        </row>
        <row r="1628">
          <cell r="A1628" t="str">
            <v>SML</v>
          </cell>
          <cell r="B1628">
            <v>9</v>
          </cell>
          <cell r="C1628" t="str">
            <v>DMSU</v>
          </cell>
          <cell r="D1628">
            <v>95</v>
          </cell>
          <cell r="E1628">
            <v>5</v>
          </cell>
          <cell r="F1628" t="str">
            <v xml:space="preserve">B </v>
          </cell>
          <cell r="G1628">
            <v>0</v>
          </cell>
          <cell r="H1628">
            <v>129</v>
          </cell>
          <cell r="I1628">
            <v>148175</v>
          </cell>
          <cell r="J1628">
            <v>0</v>
          </cell>
          <cell r="K1628">
            <v>0</v>
          </cell>
          <cell r="L1628">
            <v>0</v>
          </cell>
          <cell r="M1628">
            <v>0</v>
          </cell>
          <cell r="N1628">
            <v>0</v>
          </cell>
          <cell r="O1628">
            <v>2836397</v>
          </cell>
          <cell r="P1628">
            <v>0</v>
          </cell>
          <cell r="Q1628">
            <v>0</v>
          </cell>
          <cell r="R1628">
            <v>4158</v>
          </cell>
          <cell r="S1628">
            <v>0</v>
          </cell>
          <cell r="T1628">
            <v>170000</v>
          </cell>
          <cell r="U1628">
            <v>522798</v>
          </cell>
          <cell r="V1628">
            <v>0</v>
          </cell>
          <cell r="W1628">
            <v>0</v>
          </cell>
          <cell r="X1628">
            <v>0</v>
          </cell>
          <cell r="Y1628">
            <v>0</v>
          </cell>
          <cell r="Z1628">
            <v>2836397</v>
          </cell>
          <cell r="AA1628">
            <v>3010555</v>
          </cell>
          <cell r="AB1628" t="str">
            <v>EMIB</v>
          </cell>
          <cell r="AC1628">
            <v>1101</v>
          </cell>
          <cell r="AD1628">
            <v>2</v>
          </cell>
          <cell r="AE1628">
            <v>147889</v>
          </cell>
        </row>
        <row r="1629">
          <cell r="A1629" t="str">
            <v>SML</v>
          </cell>
          <cell r="B1629">
            <v>9</v>
          </cell>
          <cell r="C1629" t="str">
            <v>DMSU</v>
          </cell>
          <cell r="D1629">
            <v>95</v>
          </cell>
          <cell r="E1629">
            <v>7</v>
          </cell>
          <cell r="F1629" t="str">
            <v>A4</v>
          </cell>
          <cell r="G1629">
            <v>22</v>
          </cell>
          <cell r="H1629">
            <v>1</v>
          </cell>
          <cell r="I1629">
            <v>248118</v>
          </cell>
          <cell r="J1629">
            <v>19253</v>
          </cell>
          <cell r="K1629">
            <v>228865</v>
          </cell>
          <cell r="L1629">
            <v>847</v>
          </cell>
          <cell r="M1629">
            <v>427</v>
          </cell>
          <cell r="N1629">
            <v>420</v>
          </cell>
          <cell r="O1629">
            <v>1478267</v>
          </cell>
          <cell r="P1629">
            <v>989707</v>
          </cell>
          <cell r="Q1629">
            <v>62406</v>
          </cell>
          <cell r="R1629">
            <v>0</v>
          </cell>
          <cell r="S1629">
            <v>0</v>
          </cell>
          <cell r="T1629">
            <v>0</v>
          </cell>
          <cell r="U1629">
            <v>646382</v>
          </cell>
          <cell r="V1629">
            <v>0</v>
          </cell>
          <cell r="W1629">
            <v>55147</v>
          </cell>
          <cell r="X1629">
            <v>0</v>
          </cell>
          <cell r="Y1629">
            <v>0</v>
          </cell>
          <cell r="Z1629">
            <v>2585527</v>
          </cell>
          <cell r="AA1629">
            <v>2585527</v>
          </cell>
          <cell r="AB1629" t="str">
            <v>EMIB</v>
          </cell>
          <cell r="AC1629">
            <v>1101</v>
          </cell>
          <cell r="AD1629">
            <v>2</v>
          </cell>
          <cell r="AE1629">
            <v>248118</v>
          </cell>
        </row>
        <row r="1630">
          <cell r="A1630" t="str">
            <v>SML</v>
          </cell>
          <cell r="B1630">
            <v>9</v>
          </cell>
          <cell r="C1630" t="str">
            <v>DMSU</v>
          </cell>
          <cell r="D1630">
            <v>95</v>
          </cell>
          <cell r="E1630">
            <v>7</v>
          </cell>
          <cell r="F1630" t="str">
            <v>A4</v>
          </cell>
          <cell r="G1630">
            <v>20</v>
          </cell>
          <cell r="H1630">
            <v>3</v>
          </cell>
          <cell r="I1630">
            <v>26902</v>
          </cell>
          <cell r="J1630">
            <v>0</v>
          </cell>
          <cell r="K1630">
            <v>0</v>
          </cell>
          <cell r="L1630">
            <v>118</v>
          </cell>
          <cell r="M1630">
            <v>0</v>
          </cell>
          <cell r="N1630">
            <v>0</v>
          </cell>
          <cell r="O1630">
            <v>262384</v>
          </cell>
          <cell r="P1630">
            <v>78352</v>
          </cell>
          <cell r="Q1630">
            <v>5101</v>
          </cell>
          <cell r="R1630">
            <v>0</v>
          </cell>
          <cell r="S1630">
            <v>0</v>
          </cell>
          <cell r="T1630">
            <v>0</v>
          </cell>
          <cell r="U1630">
            <v>86625</v>
          </cell>
          <cell r="V1630">
            <v>0</v>
          </cell>
          <cell r="W1630">
            <v>664</v>
          </cell>
          <cell r="X1630">
            <v>0</v>
          </cell>
          <cell r="Y1630">
            <v>0</v>
          </cell>
          <cell r="Z1630">
            <v>346501</v>
          </cell>
          <cell r="AA1630">
            <v>346501</v>
          </cell>
          <cell r="AB1630" t="str">
            <v>EMIB</v>
          </cell>
          <cell r="AC1630">
            <v>1101</v>
          </cell>
          <cell r="AD1630">
            <v>2</v>
          </cell>
          <cell r="AE1630">
            <v>26902</v>
          </cell>
        </row>
        <row r="1631">
          <cell r="A1631" t="str">
            <v>SML</v>
          </cell>
          <cell r="B1631">
            <v>9</v>
          </cell>
          <cell r="C1631" t="str">
            <v>DMSU</v>
          </cell>
          <cell r="D1631">
            <v>95</v>
          </cell>
          <cell r="E1631">
            <v>7</v>
          </cell>
          <cell r="F1631" t="str">
            <v xml:space="preserve">B </v>
          </cell>
          <cell r="G1631">
            <v>0</v>
          </cell>
          <cell r="H1631">
            <v>17</v>
          </cell>
          <cell r="I1631">
            <v>6405</v>
          </cell>
          <cell r="J1631">
            <v>0</v>
          </cell>
          <cell r="K1631">
            <v>0</v>
          </cell>
          <cell r="L1631">
            <v>0</v>
          </cell>
          <cell r="M1631">
            <v>0</v>
          </cell>
          <cell r="N1631">
            <v>0</v>
          </cell>
          <cell r="O1631">
            <v>113336</v>
          </cell>
          <cell r="P1631">
            <v>0</v>
          </cell>
          <cell r="Q1631">
            <v>0</v>
          </cell>
          <cell r="R1631">
            <v>0</v>
          </cell>
          <cell r="S1631">
            <v>0</v>
          </cell>
          <cell r="T1631">
            <v>0</v>
          </cell>
          <cell r="U1631">
            <v>28334</v>
          </cell>
          <cell r="V1631">
            <v>0</v>
          </cell>
          <cell r="W1631">
            <v>0</v>
          </cell>
          <cell r="X1631">
            <v>0</v>
          </cell>
          <cell r="Y1631">
            <v>0</v>
          </cell>
          <cell r="Z1631">
            <v>113336</v>
          </cell>
          <cell r="AA1631">
            <v>113336</v>
          </cell>
          <cell r="AB1631" t="str">
            <v>EMIB</v>
          </cell>
          <cell r="AC1631">
            <v>1101</v>
          </cell>
          <cell r="AD1631">
            <v>2</v>
          </cell>
          <cell r="AE1631">
            <v>6278</v>
          </cell>
        </row>
        <row r="1632">
          <cell r="A1632" t="str">
            <v>SML</v>
          </cell>
          <cell r="B1632">
            <v>9</v>
          </cell>
          <cell r="C1632" t="str">
            <v>DMSU</v>
          </cell>
          <cell r="D1632">
            <v>95</v>
          </cell>
          <cell r="E1632">
            <v>8</v>
          </cell>
          <cell r="F1632" t="str">
            <v xml:space="preserve">B </v>
          </cell>
          <cell r="G1632">
            <v>0</v>
          </cell>
          <cell r="H1632">
            <v>3</v>
          </cell>
          <cell r="I1632">
            <v>2603</v>
          </cell>
          <cell r="J1632">
            <v>0</v>
          </cell>
          <cell r="K1632">
            <v>0</v>
          </cell>
          <cell r="L1632">
            <v>0</v>
          </cell>
          <cell r="M1632">
            <v>0</v>
          </cell>
          <cell r="N1632">
            <v>0</v>
          </cell>
          <cell r="O1632">
            <v>54190</v>
          </cell>
          <cell r="P1632">
            <v>0</v>
          </cell>
          <cell r="Q1632">
            <v>0</v>
          </cell>
          <cell r="R1632">
            <v>0</v>
          </cell>
          <cell r="S1632">
            <v>0</v>
          </cell>
          <cell r="T1632">
            <v>0</v>
          </cell>
          <cell r="U1632">
            <v>13547</v>
          </cell>
          <cell r="V1632">
            <v>0</v>
          </cell>
          <cell r="W1632">
            <v>0</v>
          </cell>
          <cell r="X1632">
            <v>0</v>
          </cell>
          <cell r="Y1632">
            <v>0</v>
          </cell>
          <cell r="Z1632">
            <v>54190</v>
          </cell>
          <cell r="AA1632">
            <v>54190</v>
          </cell>
          <cell r="AB1632" t="str">
            <v>EMIB</v>
          </cell>
          <cell r="AC1632">
            <v>1101</v>
          </cell>
          <cell r="AD1632">
            <v>2</v>
          </cell>
          <cell r="AE1632">
            <v>2603</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sil"/>
      <sheetName val="Comments"/>
      <sheetName val="IndicadoresValorPlanejado04"/>
      <sheetName val="IndicadoresValorRealizado04"/>
      <sheetName val="IndicadoresValorRealizado02"/>
      <sheetName val="IndicadoresValorRealizado03"/>
      <sheetName val="IndicadoresOperacionaisPlanej04"/>
      <sheetName val="IndicadoresOperacionaisRealiz04"/>
      <sheetName val="IndicadoresOperacionaisReal02"/>
      <sheetName val="IndicadoresOperacionaisReal03"/>
      <sheetName val="IndicadoresQualidadePlanejado04"/>
      <sheetName val="IndicadoresQualidadeRealizado04"/>
      <sheetName val="IndicadoresQualidadeRealiz03"/>
      <sheetName val="MacroData"/>
    </sheetNames>
    <sheetDataSet>
      <sheetData sheetId="0" refreshError="1"/>
      <sheetData sheetId="1" refreshError="1"/>
      <sheetData sheetId="2" refreshError="1">
        <row r="2">
          <cell r="B2">
            <v>1</v>
          </cell>
        </row>
        <row r="3">
          <cell r="B3" t="str">
            <v>Mês</v>
          </cell>
          <cell r="C3" t="str">
            <v>IGPM %</v>
          </cell>
          <cell r="E3" t="str">
            <v>IPCA %</v>
          </cell>
          <cell r="F3" t="str">
            <v>CDI %</v>
          </cell>
          <cell r="G3" t="str">
            <v>CDI Anual</v>
          </cell>
          <cell r="H3" t="str">
            <v>R$/US$</v>
          </cell>
          <cell r="I3" t="str">
            <v>R$/Euro</v>
          </cell>
          <cell r="J3" t="str">
            <v>jan-04</v>
          </cell>
          <cell r="K3" t="str">
            <v>fev-04</v>
          </cell>
          <cell r="L3" t="str">
            <v>mar-04</v>
          </cell>
          <cell r="M3" t="str">
            <v>abr-04</v>
          </cell>
          <cell r="N3" t="str">
            <v>mai-04</v>
          </cell>
          <cell r="O3" t="str">
            <v>jun-04</v>
          </cell>
          <cell r="P3" t="str">
            <v>jul-04</v>
          </cell>
          <cell r="Q3" t="str">
            <v>ago-04</v>
          </cell>
          <cell r="R3" t="str">
            <v>set-04</v>
          </cell>
          <cell r="S3" t="str">
            <v>out-04</v>
          </cell>
          <cell r="T3" t="str">
            <v>nov-04</v>
          </cell>
          <cell r="U3" t="str">
            <v>dez-04</v>
          </cell>
          <cell r="V3" t="str">
            <v>2004</v>
          </cell>
        </row>
        <row r="4">
          <cell r="B4" t="str">
            <v>Mês de Análise</v>
          </cell>
          <cell r="C4">
            <v>3.61E-2</v>
          </cell>
          <cell r="E4">
            <v>1498256.9680000001</v>
          </cell>
          <cell r="F4">
            <v>1556203.9479999999</v>
          </cell>
          <cell r="G4">
            <v>37987</v>
          </cell>
          <cell r="H4">
            <v>1476999.08</v>
          </cell>
          <cell r="I4">
            <v>1518740.247</v>
          </cell>
          <cell r="J4">
            <v>1421268.3810000001</v>
          </cell>
          <cell r="K4">
            <v>1437549.5460000001</v>
          </cell>
          <cell r="L4">
            <v>1474593.9469999999</v>
          </cell>
          <cell r="M4">
            <v>1429194.6250000002</v>
          </cell>
          <cell r="N4">
            <v>1511852.7079999999</v>
          </cell>
          <cell r="O4">
            <v>1532774.2770170001</v>
          </cell>
          <cell r="P4">
            <v>1510455.0970000001</v>
          </cell>
          <cell r="Q4">
            <v>17911216.212017</v>
          </cell>
        </row>
        <row r="5">
          <cell r="B5">
            <v>398176</v>
          </cell>
          <cell r="C5">
            <v>2.8300000000000002E-2</v>
          </cell>
          <cell r="E5">
            <v>1.0999999999999899</v>
          </cell>
          <cell r="F5">
            <v>3.2852348876695858</v>
          </cell>
          <cell r="H5">
            <v>1.722</v>
          </cell>
          <cell r="I5">
            <v>1.85897</v>
          </cell>
          <cell r="J5">
            <v>0.10529999999999999</v>
          </cell>
        </row>
        <row r="6">
          <cell r="B6">
            <v>398207</v>
          </cell>
          <cell r="C6">
            <v>7.0999999999999995E-3</v>
          </cell>
          <cell r="E6">
            <v>12</v>
          </cell>
          <cell r="F6">
            <v>12</v>
          </cell>
          <cell r="G6">
            <v>12</v>
          </cell>
          <cell r="H6">
            <v>12</v>
          </cell>
          <cell r="I6">
            <v>12</v>
          </cell>
          <cell r="J6">
            <v>12</v>
          </cell>
          <cell r="K6">
            <v>12</v>
          </cell>
          <cell r="L6">
            <v>12</v>
          </cell>
          <cell r="M6">
            <v>12</v>
          </cell>
          <cell r="N6">
            <v>12</v>
          </cell>
          <cell r="O6">
            <v>12</v>
          </cell>
          <cell r="P6">
            <v>12</v>
          </cell>
        </row>
        <row r="7">
          <cell r="B7" t="str">
            <v>Índice para Anualização</v>
          </cell>
          <cell r="C7">
            <v>-2.8999999999999998E-3</v>
          </cell>
          <cell r="E7">
            <v>260.11816741124346</v>
          </cell>
          <cell r="F7">
            <v>314.54558444519279</v>
          </cell>
          <cell r="G7">
            <v>411.42417733930483</v>
          </cell>
          <cell r="H7">
            <v>296.03917730886218</v>
          </cell>
          <cell r="I7">
            <v>308.56304983542373</v>
          </cell>
          <cell r="J7">
            <v>0.11455621818681599</v>
          </cell>
          <cell r="K7">
            <v>0.14026255135490567</v>
          </cell>
          <cell r="L7">
            <v>0.10272003241344281</v>
          </cell>
          <cell r="M7">
            <v>0.11603570004231231</v>
          </cell>
          <cell r="N7">
            <v>0.13131596018996314</v>
          </cell>
          <cell r="O7">
            <v>0.10489436210914729</v>
          </cell>
          <cell r="P7">
            <v>0.10235710609989393</v>
          </cell>
          <cell r="Q7">
            <v>0.11813740063023653</v>
          </cell>
          <cell r="R7">
            <v>0.12818671502247239</v>
          </cell>
          <cell r="S7">
            <v>0.1451335835311619</v>
          </cell>
          <cell r="T7">
            <v>0.16252496700589278</v>
          </cell>
          <cell r="U7">
            <v>0.14902691856527059</v>
          </cell>
          <cell r="V7">
            <v>1.5151515151515151</v>
          </cell>
        </row>
        <row r="8">
          <cell r="B8">
            <v>398268</v>
          </cell>
          <cell r="C8">
            <v>3.5999999999999999E-3</v>
          </cell>
          <cell r="D8" t="str">
            <v>Margem Bruta</v>
          </cell>
          <cell r="E8">
            <v>743999.86692000006</v>
          </cell>
          <cell r="F8">
            <v>902311.12535999995</v>
          </cell>
          <cell r="G8">
            <v>1182022.0729200002</v>
          </cell>
          <cell r="H8">
            <v>851099.31299999985</v>
          </cell>
          <cell r="I8">
            <v>887293.10640000016</v>
          </cell>
          <cell r="J8">
            <v>8.3333333333333329E-2</v>
          </cell>
          <cell r="K8">
            <v>8.3333333333333329E-2</v>
          </cell>
          <cell r="L8">
            <v>8.3333333333333329E-2</v>
          </cell>
          <cell r="M8">
            <v>8.3333333333333329E-2</v>
          </cell>
          <cell r="N8">
            <v>8.3333333333333329E-2</v>
          </cell>
          <cell r="O8">
            <v>8.3333333333333329E-2</v>
          </cell>
          <cell r="P8">
            <v>8.3333333333333329E-2</v>
          </cell>
          <cell r="Q8">
            <v>8.3333333333333329E-2</v>
          </cell>
          <cell r="R8">
            <v>8.3333333333333329E-2</v>
          </cell>
          <cell r="S8">
            <v>8.3333333333333329E-2</v>
          </cell>
          <cell r="T8">
            <v>8.3333333333333329E-2</v>
          </cell>
          <cell r="U8">
            <v>8.3333333333333329E-2</v>
          </cell>
        </row>
        <row r="9">
          <cell r="B9">
            <v>398298</v>
          </cell>
          <cell r="C9">
            <v>1.5500000000000002E-2</v>
          </cell>
          <cell r="D9" t="str">
            <v>Nº de Clientes</v>
          </cell>
          <cell r="E9">
            <v>2860238</v>
          </cell>
          <cell r="F9">
            <v>2868618</v>
          </cell>
          <cell r="G9">
            <v>2873001</v>
          </cell>
          <cell r="H9">
            <v>2874955</v>
          </cell>
          <cell r="I9">
            <v>2875565</v>
          </cell>
          <cell r="J9">
            <v>1.3746746182417919</v>
          </cell>
          <cell r="K9">
            <v>1.6831506162588681</v>
          </cell>
          <cell r="L9">
            <v>1.2326403889613138</v>
          </cell>
          <cell r="M9">
            <v>1.3924284005077479</v>
          </cell>
          <cell r="N9">
            <v>1.5757915222795578</v>
          </cell>
          <cell r="O9">
            <v>1.2587323453097676</v>
          </cell>
          <cell r="P9">
            <v>1.2282852731987273</v>
          </cell>
          <cell r="Q9">
            <v>1.4176488075628384</v>
          </cell>
          <cell r="R9">
            <v>1.5382405802696688</v>
          </cell>
          <cell r="S9">
            <v>1.7416030023739428</v>
          </cell>
          <cell r="T9">
            <v>1.9502996040707135</v>
          </cell>
          <cell r="U9">
            <v>1.7883230227832472</v>
          </cell>
        </row>
        <row r="10">
          <cell r="B10">
            <v>398329</v>
          </cell>
          <cell r="C10">
            <v>1.5600000000000001E-2</v>
          </cell>
          <cell r="E10">
            <v>0.56000000000000005</v>
          </cell>
          <cell r="F10">
            <v>1.5463985622265364</v>
          </cell>
          <cell r="H10">
            <v>1.9158999999999999</v>
          </cell>
          <cell r="I10">
            <v>2.0272700000000001</v>
          </cell>
          <cell r="J10">
            <v>0.1124</v>
          </cell>
        </row>
        <row r="11">
          <cell r="B11" t="str">
            <v>ROIC</v>
          </cell>
          <cell r="C11">
            <v>1.4499999999999999E-2</v>
          </cell>
          <cell r="E11">
            <v>0</v>
          </cell>
          <cell r="F11">
            <v>0</v>
          </cell>
          <cell r="G11">
            <v>0</v>
          </cell>
          <cell r="H11">
            <v>0</v>
          </cell>
          <cell r="I11">
            <v>0</v>
          </cell>
          <cell r="J11">
            <v>7.7344829453035543E-2</v>
          </cell>
          <cell r="K11">
            <v>9.3268363216789316E-2</v>
          </cell>
          <cell r="L11">
            <v>6.7606721946360263E-2</v>
          </cell>
          <cell r="M11">
            <v>7.5367006643593207E-2</v>
          </cell>
          <cell r="N11">
            <v>8.3925876916324291E-2</v>
          </cell>
          <cell r="O11">
            <v>6.6748410103943528E-2</v>
          </cell>
          <cell r="P11">
            <v>6.4129619874555274E-2</v>
          </cell>
          <cell r="Q11">
            <v>7.2944964167702339E-2</v>
          </cell>
          <cell r="R11">
            <v>7.8275972625946988E-2</v>
          </cell>
          <cell r="S11">
            <v>8.7617375065189518E-2</v>
          </cell>
          <cell r="T11">
            <v>9.7395706699735768E-2</v>
          </cell>
          <cell r="U11">
            <v>8.8844073857537703E-2</v>
          </cell>
          <cell r="V11">
            <v>7.5272884933270223E-2</v>
          </cell>
        </row>
        <row r="12">
          <cell r="B12" t="str">
            <v>Bandeirante</v>
          </cell>
          <cell r="C12">
            <v>1.7000000000000001E-2</v>
          </cell>
          <cell r="E12">
            <v>0</v>
          </cell>
          <cell r="F12">
            <v>0</v>
          </cell>
          <cell r="G12">
            <v>0</v>
          </cell>
          <cell r="H12">
            <v>0</v>
          </cell>
          <cell r="I12">
            <v>0</v>
          </cell>
          <cell r="J12">
            <v>0</v>
          </cell>
          <cell r="K12">
            <v>0</v>
          </cell>
          <cell r="L12">
            <v>0</v>
          </cell>
          <cell r="M12">
            <v>0</v>
          </cell>
          <cell r="N12">
            <v>0</v>
          </cell>
          <cell r="O12">
            <v>0</v>
          </cell>
          <cell r="P12">
            <v>0</v>
          </cell>
          <cell r="Q12">
            <v>-418195.81330000004</v>
          </cell>
        </row>
        <row r="13">
          <cell r="B13">
            <v>398421</v>
          </cell>
          <cell r="C13">
            <v>2.3900000000000001E-2</v>
          </cell>
          <cell r="D13" t="str">
            <v>EBIT Ajustado</v>
          </cell>
          <cell r="E13">
            <v>0.95</v>
          </cell>
          <cell r="F13">
            <v>1.3724886632011879</v>
          </cell>
          <cell r="H13">
            <v>1.9227000000000001</v>
          </cell>
          <cell r="I13">
            <v>1.9431</v>
          </cell>
          <cell r="J13">
            <v>358297.65618596884</v>
          </cell>
          <cell r="K13">
            <v>438699.39315883076</v>
          </cell>
          <cell r="L13">
            <v>321277.6001130162</v>
          </cell>
          <cell r="M13">
            <v>362925.03381403902</v>
          </cell>
          <cell r="N13">
            <v>410717.12649544043</v>
          </cell>
          <cell r="O13">
            <v>328078.25437759742</v>
          </cell>
          <cell r="P13">
            <v>320142.47493543121</v>
          </cell>
          <cell r="Q13">
            <v>369498.5259088102</v>
          </cell>
          <cell r="R13">
            <v>400929.78167130554</v>
          </cell>
          <cell r="S13">
            <v>453934.52783404221</v>
          </cell>
          <cell r="T13">
            <v>508329.58412566659</v>
          </cell>
          <cell r="U13">
            <v>466111.71768499352</v>
          </cell>
          <cell r="V13">
            <v>394911.80635876174</v>
          </cell>
        </row>
        <row r="14">
          <cell r="B14">
            <v>398451</v>
          </cell>
          <cell r="C14">
            <v>1.8100000000000002E-2</v>
          </cell>
          <cell r="D14" t="str">
            <v>Custos Pessoal</v>
          </cell>
          <cell r="E14" t="str">
            <v>EBIT</v>
          </cell>
          <cell r="F14">
            <v>1.5824999308875043</v>
          </cell>
          <cell r="H14">
            <v>1.7889999999999999</v>
          </cell>
          <cell r="I14">
            <v>1.8068900000000001</v>
          </cell>
          <cell r="J14">
            <v>358297.65618596884</v>
          </cell>
          <cell r="K14">
            <v>438699.39315883076</v>
          </cell>
          <cell r="L14">
            <v>321277.6001130162</v>
          </cell>
          <cell r="M14">
            <v>362925.03381403902</v>
          </cell>
          <cell r="N14">
            <v>410717.12649544043</v>
          </cell>
          <cell r="O14">
            <v>328078.25437759742</v>
          </cell>
          <cell r="P14">
            <v>320142.47493543121</v>
          </cell>
          <cell r="Q14">
            <v>369498.5259088102</v>
          </cell>
          <cell r="R14">
            <v>400929.78167130554</v>
          </cell>
          <cell r="S14">
            <v>453934.52783404221</v>
          </cell>
          <cell r="T14">
            <v>508329.58412566659</v>
          </cell>
          <cell r="U14">
            <v>466111.71768499352</v>
          </cell>
          <cell r="V14">
            <v>394911.80635876174</v>
          </cell>
        </row>
        <row r="15">
          <cell r="B15">
            <v>1999</v>
          </cell>
          <cell r="D15" t="str">
            <v>Outros Custos Operacionais</v>
          </cell>
          <cell r="E15" t="str">
            <v>Comp. Amort. Compart.</v>
          </cell>
          <cell r="H15">
            <v>1.8393727272727274</v>
          </cell>
          <cell r="I15">
            <v>1.9409872727272728</v>
          </cell>
          <cell r="J15">
            <v>0</v>
          </cell>
          <cell r="K15">
            <v>0</v>
          </cell>
          <cell r="L15">
            <v>0</v>
          </cell>
          <cell r="M15">
            <v>0</v>
          </cell>
          <cell r="N15">
            <v>0</v>
          </cell>
          <cell r="O15">
            <v>0</v>
          </cell>
          <cell r="P15">
            <v>0</v>
          </cell>
          <cell r="Q15">
            <v>0</v>
          </cell>
          <cell r="R15">
            <v>0</v>
          </cell>
          <cell r="S15">
            <v>0</v>
          </cell>
          <cell r="T15">
            <v>0</v>
          </cell>
          <cell r="U15">
            <v>0</v>
          </cell>
          <cell r="V15">
            <v>0</v>
          </cell>
        </row>
        <row r="16">
          <cell r="B16">
            <v>36526</v>
          </cell>
          <cell r="C16">
            <v>1.24E-2</v>
          </cell>
          <cell r="D16" t="str">
            <v>Investimento Líquido de Subsídio</v>
          </cell>
          <cell r="E16" t="str">
            <v>(-) Encargos Financeiros</v>
          </cell>
          <cell r="F16">
            <v>1.4412688889479552</v>
          </cell>
          <cell r="G16">
            <v>1.4412688889479552E-2</v>
          </cell>
          <cell r="H16">
            <v>1.8024</v>
          </cell>
          <cell r="I16">
            <v>1.75227</v>
          </cell>
          <cell r="J16">
            <v>0</v>
          </cell>
          <cell r="K16">
            <v>0</v>
          </cell>
          <cell r="L16">
            <v>0</v>
          </cell>
          <cell r="M16">
            <v>0</v>
          </cell>
          <cell r="N16">
            <v>0</v>
          </cell>
          <cell r="O16">
            <v>0</v>
          </cell>
          <cell r="P16">
            <v>0</v>
          </cell>
          <cell r="Q16">
            <v>0</v>
          </cell>
          <cell r="R16">
            <v>0</v>
          </cell>
          <cell r="S16">
            <v>0</v>
          </cell>
          <cell r="T16">
            <v>0</v>
          </cell>
          <cell r="U16">
            <v>0</v>
          </cell>
          <cell r="V16">
            <v>0</v>
          </cell>
        </row>
        <row r="17">
          <cell r="B17">
            <v>36557</v>
          </cell>
          <cell r="C17">
            <v>3.4999999999999996E-3</v>
          </cell>
          <cell r="D17" t="str">
            <v>Material Diversos</v>
          </cell>
          <cell r="E17">
            <v>0.13</v>
          </cell>
          <cell r="F17">
            <v>1.440523806562255</v>
          </cell>
          <cell r="G17">
            <v>2.9025545169720779E-2</v>
          </cell>
          <cell r="H17">
            <v>1.7685</v>
          </cell>
          <cell r="I17">
            <v>1.7088699999999999</v>
          </cell>
          <cell r="J17">
            <v>6.8900000000000003E-2</v>
          </cell>
          <cell r="Q17">
            <v>-7935</v>
          </cell>
        </row>
        <row r="18">
          <cell r="B18">
            <v>36586</v>
          </cell>
          <cell r="C18">
            <v>1.5E-3</v>
          </cell>
          <cell r="D18" t="str">
            <v>Capital Investido</v>
          </cell>
          <cell r="E18">
            <v>0.22</v>
          </cell>
          <cell r="F18">
            <v>1.4388562383878201</v>
          </cell>
          <cell r="G18">
            <v>4.3831743420999603E-2</v>
          </cell>
          <cell r="H18">
            <v>1.7473000000000001</v>
          </cell>
          <cell r="I18">
            <v>1.67353</v>
          </cell>
          <cell r="J18">
            <v>4632470.6993313665</v>
          </cell>
          <cell r="K18">
            <v>4703624.8737327484</v>
          </cell>
          <cell r="L18">
            <v>4752154.6802390525</v>
          </cell>
          <cell r="M18">
            <v>4815436.4884132035</v>
          </cell>
          <cell r="N18">
            <v>4893807.9837394282</v>
          </cell>
          <cell r="O18">
            <v>4915147.1003833599</v>
          </cell>
          <cell r="P18">
            <v>4992115.5865521384</v>
          </cell>
          <cell r="Q18">
            <v>5065442.5583008528</v>
          </cell>
          <cell r="R18">
            <v>5122003.1923104459</v>
          </cell>
          <cell r="S18">
            <v>5180873.3997829035</v>
          </cell>
          <cell r="T18">
            <v>5219219.6283642314</v>
          </cell>
          <cell r="U18">
            <v>5246401.8976933453</v>
          </cell>
          <cell r="V18">
            <v>5246401.8976933453</v>
          </cell>
        </row>
        <row r="19">
          <cell r="B19">
            <v>36617</v>
          </cell>
          <cell r="C19">
            <v>2.3E-3</v>
          </cell>
          <cell r="D19" t="str">
            <v>(-) Prestação de Serviços</v>
          </cell>
          <cell r="E19" t="str">
            <v>Ativo Líquido</v>
          </cell>
          <cell r="F19">
            <v>1.2837883994768706</v>
          </cell>
          <cell r="G19">
            <v>5.7232334253095596E-2</v>
          </cell>
          <cell r="H19">
            <v>1.8067</v>
          </cell>
          <cell r="I19">
            <v>1.6508799999999999</v>
          </cell>
          <cell r="J19">
            <v>7014213.1825329512</v>
          </cell>
          <cell r="K19">
            <v>7075871.3801349532</v>
          </cell>
          <cell r="L19">
            <v>7108911.1980183115</v>
          </cell>
          <cell r="M19">
            <v>7162749.7722114157</v>
          </cell>
          <cell r="N19">
            <v>7174331.5067951828</v>
          </cell>
          <cell r="O19">
            <v>7175748.0899033053</v>
          </cell>
          <cell r="P19">
            <v>7208857.6497238893</v>
          </cell>
          <cell r="Q19">
            <v>7336586.8302560356</v>
          </cell>
          <cell r="R19">
            <v>7397455.0486608632</v>
          </cell>
          <cell r="S19">
            <v>7454575.3443905134</v>
          </cell>
          <cell r="T19">
            <v>7483712.342688432</v>
          </cell>
          <cell r="U19">
            <v>7572986.2618638193</v>
          </cell>
          <cell r="V19">
            <v>7572986.2618638193</v>
          </cell>
        </row>
        <row r="20">
          <cell r="B20">
            <v>36647</v>
          </cell>
          <cell r="C20">
            <v>3.0999999999999999E-3</v>
          </cell>
          <cell r="D20" t="str">
            <v>(-) Outros Proveitos Operacionais</v>
          </cell>
          <cell r="E20" t="str">
            <v>(-) Investimentos Financeiros</v>
          </cell>
          <cell r="F20">
            <v>1.4881208618110486</v>
          </cell>
          <cell r="G20">
            <v>7.2965229176927826E-2</v>
          </cell>
          <cell r="H20">
            <v>1.8266</v>
          </cell>
          <cell r="I20">
            <v>1.71567</v>
          </cell>
          <cell r="J20">
            <v>-703574.65015402786</v>
          </cell>
          <cell r="K20">
            <v>-705357.08622209635</v>
          </cell>
          <cell r="L20">
            <v>-707784.7611127228</v>
          </cell>
          <cell r="M20">
            <v>-702483.36361641856</v>
          </cell>
          <cell r="N20">
            <v>-704976.62116685486</v>
          </cell>
          <cell r="O20">
            <v>-707066.42267570039</v>
          </cell>
          <cell r="P20">
            <v>-709672.96744855633</v>
          </cell>
          <cell r="Q20">
            <v>-767038.48183649592</v>
          </cell>
          <cell r="R20">
            <v>-768853.34473115671</v>
          </cell>
          <cell r="S20">
            <v>-773611.81724050874</v>
          </cell>
          <cell r="T20">
            <v>-775521.11933617853</v>
          </cell>
          <cell r="U20">
            <v>-822238.53981722891</v>
          </cell>
          <cell r="V20">
            <v>-822238.53981722891</v>
          </cell>
        </row>
        <row r="21">
          <cell r="B21" t="str">
            <v>Escelsa</v>
          </cell>
          <cell r="C21">
            <v>8.5000000000000006E-3</v>
          </cell>
          <cell r="D21">
            <v>3.1664128735216623E-2</v>
          </cell>
          <cell r="E21" t="str">
            <v>(-) Caixa</v>
          </cell>
          <cell r="F21">
            <v>1.3851982298854759</v>
          </cell>
          <cell r="G21">
            <v>8.7827924538773194E-2</v>
          </cell>
          <cell r="H21">
            <v>1.8</v>
          </cell>
          <cell r="I21">
            <v>1.71896</v>
          </cell>
          <cell r="J21">
            <v>-245012.38501590342</v>
          </cell>
          <cell r="K21">
            <v>-249729.2653164946</v>
          </cell>
          <cell r="L21">
            <v>-243792.94593477988</v>
          </cell>
          <cell r="M21">
            <v>-261236.40644574526</v>
          </cell>
          <cell r="N21">
            <v>-227472.35701278469</v>
          </cell>
          <cell r="O21">
            <v>-231393.07135686261</v>
          </cell>
          <cell r="P21">
            <v>-202335.51262440626</v>
          </cell>
          <cell r="Q21">
            <v>-202436.50934619131</v>
          </cell>
          <cell r="R21">
            <v>-209306.61164314352</v>
          </cell>
          <cell r="S21">
            <v>-205582.39291638014</v>
          </cell>
          <cell r="T21">
            <v>-178370.29601065128</v>
          </cell>
          <cell r="U21">
            <v>-183172.11890701912</v>
          </cell>
          <cell r="V21">
            <v>-183172.11890701912</v>
          </cell>
        </row>
        <row r="22">
          <cell r="B22">
            <v>36708</v>
          </cell>
          <cell r="C22">
            <v>1.5700000000000002E-2</v>
          </cell>
          <cell r="D22">
            <v>4.7861255556359561E-2</v>
          </cell>
          <cell r="E22">
            <v>0</v>
          </cell>
          <cell r="F22">
            <v>0</v>
          </cell>
          <cell r="G22">
            <v>0</v>
          </cell>
          <cell r="H22" t="str">
            <v>(-) Passivo</v>
          </cell>
          <cell r="I22">
            <v>0</v>
          </cell>
          <cell r="J22">
            <v>-5010667.2944354862</v>
          </cell>
          <cell r="K22">
            <v>-5048361.226732689</v>
          </cell>
          <cell r="L22">
            <v>-5068538.23782745</v>
          </cell>
          <cell r="M22">
            <v>-5104979.2359614726</v>
          </cell>
          <cell r="N22">
            <v>-5095458.2802644782</v>
          </cell>
          <cell r="O22">
            <v>-5079707.5378085375</v>
          </cell>
          <cell r="P22">
            <v>-5096377.2628106615</v>
          </cell>
          <cell r="Q22">
            <v>-4745467.2164920401</v>
          </cell>
          <cell r="R22">
            <v>-4779641.3987100963</v>
          </cell>
          <cell r="S22">
            <v>-4806627.6445278144</v>
          </cell>
          <cell r="T22">
            <v>-4799919.1780989729</v>
          </cell>
          <cell r="U22">
            <v>-4859838.3945450289</v>
          </cell>
          <cell r="V22">
            <v>-4859838.3945450289</v>
          </cell>
        </row>
        <row r="23">
          <cell r="B23">
            <v>36739</v>
          </cell>
          <cell r="C23">
            <v>2.3900000000000001E-2</v>
          </cell>
          <cell r="D23" t="str">
            <v>FSEs</v>
          </cell>
          <cell r="E23">
            <v>1.31</v>
          </cell>
          <cell r="F23">
            <v>1.3950043177199944</v>
          </cell>
          <cell r="G23">
            <v>0.11735866149324159</v>
          </cell>
          <cell r="H23" t="str">
            <v>(+) Dívida</v>
          </cell>
          <cell r="I23">
            <v>1.62236</v>
          </cell>
          <cell r="J23">
            <v>3465822.0964038325</v>
          </cell>
          <cell r="K23">
            <v>3519443.5718690753</v>
          </cell>
          <cell r="L23">
            <v>3551534.1770956935</v>
          </cell>
          <cell r="M23">
            <v>3609492.7222254239</v>
          </cell>
          <cell r="N23">
            <v>3635422.9853883642</v>
          </cell>
          <cell r="O23">
            <v>3645537.5423211548</v>
          </cell>
          <cell r="P23">
            <v>3679547.4297118736</v>
          </cell>
          <cell r="Q23">
            <v>3331633.9357195436</v>
          </cell>
          <cell r="R23">
            <v>3370117.7487339796</v>
          </cell>
          <cell r="S23">
            <v>3399820.4100770936</v>
          </cell>
          <cell r="T23">
            <v>3376950.629121602</v>
          </cell>
          <cell r="U23">
            <v>3426229.6890988033</v>
          </cell>
          <cell r="V23">
            <v>3426229.6890988033</v>
          </cell>
        </row>
        <row r="24">
          <cell r="B24">
            <v>36770</v>
          </cell>
          <cell r="C24">
            <v>1.1599999999999999E-2</v>
          </cell>
          <cell r="D24" t="str">
            <v>Custos Pessoal</v>
          </cell>
          <cell r="E24">
            <v>0.23</v>
          </cell>
          <cell r="F24">
            <v>1.2170344068888284</v>
          </cell>
          <cell r="G24">
            <v>0.13095730085196688</v>
          </cell>
          <cell r="H24" t="str">
            <v>(+) Provisão</v>
          </cell>
          <cell r="I24">
            <v>1.63157</v>
          </cell>
          <cell r="J24">
            <v>111689.75</v>
          </cell>
          <cell r="K24">
            <v>111757.5</v>
          </cell>
          <cell r="L24">
            <v>111825.25</v>
          </cell>
          <cell r="M24">
            <v>111893</v>
          </cell>
          <cell r="N24">
            <v>111960.75</v>
          </cell>
          <cell r="O24">
            <v>112028.5</v>
          </cell>
          <cell r="P24">
            <v>112096.25</v>
          </cell>
          <cell r="Q24">
            <v>112164</v>
          </cell>
          <cell r="R24">
            <v>112231.75</v>
          </cell>
          <cell r="S24">
            <v>112299.5</v>
          </cell>
          <cell r="T24">
            <v>112367.25</v>
          </cell>
          <cell r="U24">
            <v>112435</v>
          </cell>
          <cell r="V24">
            <v>112435</v>
          </cell>
        </row>
        <row r="25">
          <cell r="B25">
            <v>36800</v>
          </cell>
          <cell r="C25">
            <v>3.8E-3</v>
          </cell>
          <cell r="D25" t="str">
            <v>Outros Custos Operacionais</v>
          </cell>
          <cell r="E25">
            <v>0.14000000000000001</v>
          </cell>
          <cell r="F25">
            <v>1.2795015207453631</v>
          </cell>
          <cell r="G25">
            <v>0.14542791671534849</v>
          </cell>
          <cell r="H25">
            <v>0</v>
          </cell>
          <cell r="I25">
            <v>1.62327</v>
          </cell>
          <cell r="J25">
            <v>7.6700000000000004E-2</v>
          </cell>
          <cell r="Q25">
            <v>-121362.90322000002</v>
          </cell>
        </row>
        <row r="26">
          <cell r="B26">
            <v>36831</v>
          </cell>
          <cell r="C26">
            <v>2.8999999999999998E-3</v>
          </cell>
          <cell r="D26" t="str">
            <v>Investimento Líquido de Subsídio</v>
          </cell>
          <cell r="E26">
            <v>0.32</v>
          </cell>
          <cell r="F26">
            <v>1.2155858651921037</v>
          </cell>
          <cell r="G26">
            <v>0.15935157656690468</v>
          </cell>
          <cell r="H26">
            <v>1.9596</v>
          </cell>
          <cell r="I26">
            <v>1.71296</v>
          </cell>
          <cell r="J26">
            <v>8.1799999999999998E-2</v>
          </cell>
          <cell r="Q26">
            <v>-49273.03176596461</v>
          </cell>
        </row>
        <row r="27">
          <cell r="B27" t="str">
            <v>Margem Bruta (MR$)</v>
          </cell>
          <cell r="C27">
            <v>6.3E-3</v>
          </cell>
          <cell r="D27" t="str">
            <v>Material Diversos</v>
          </cell>
          <cell r="E27">
            <v>0.59</v>
          </cell>
          <cell r="F27">
            <v>1.1937720289963094</v>
          </cell>
          <cell r="G27">
            <v>0.17319159140568807</v>
          </cell>
          <cell r="H27">
            <v>1.9554</v>
          </cell>
          <cell r="I27">
            <v>1.8417300000000001</v>
          </cell>
          <cell r="J27">
            <v>116130.92788754932</v>
          </cell>
          <cell r="K27">
            <v>124022.22584189702</v>
          </cell>
          <cell r="L27">
            <v>114928.03131959484</v>
          </cell>
          <cell r="M27">
            <v>118005.60508529327</v>
          </cell>
          <cell r="N27">
            <v>122682.18817671442</v>
          </cell>
          <cell r="O27">
            <v>112795.99762276105</v>
          </cell>
          <cell r="P27">
            <v>111035.75408601068</v>
          </cell>
          <cell r="Q27">
            <v>124370.02880928782</v>
          </cell>
          <cell r="R27">
            <v>129616.3766300253</v>
          </cell>
          <cell r="S27">
            <v>130076.38378099979</v>
          </cell>
          <cell r="T27">
            <v>136292.99603640474</v>
          </cell>
          <cell r="U27">
            <v>131702.12982424826</v>
          </cell>
          <cell r="V27">
            <v>1471658.6451007868</v>
          </cell>
        </row>
        <row r="28">
          <cell r="B28" t="str">
            <v>2000</v>
          </cell>
          <cell r="C28" t="str">
            <v>EDP Consolidado</v>
          </cell>
          <cell r="D28" t="str">
            <v>(-) TPEs</v>
          </cell>
          <cell r="H28">
            <v>1.8347833333333332</v>
          </cell>
          <cell r="I28">
            <v>1.6916</v>
          </cell>
          <cell r="J28">
            <v>7.4400000000000008E-2</v>
          </cell>
          <cell r="Q28">
            <v>-15200.228801523219</v>
          </cell>
        </row>
        <row r="29">
          <cell r="B29">
            <v>36892</v>
          </cell>
          <cell r="C29">
            <v>6.1999999999999833E-3</v>
          </cell>
          <cell r="D29" t="str">
            <v>Venda de Energia</v>
          </cell>
          <cell r="E29">
            <v>0.56999999999999995</v>
          </cell>
          <cell r="F29">
            <v>1.2585998409779142</v>
          </cell>
          <cell r="G29">
            <v>1.2585998409779142E-2</v>
          </cell>
          <cell r="H29">
            <v>1.9711000000000001</v>
          </cell>
          <cell r="I29">
            <v>1.8436999999999999</v>
          </cell>
          <cell r="J29">
            <v>384566.32768125361</v>
          </cell>
          <cell r="K29">
            <v>388475.26926219399</v>
          </cell>
          <cell r="L29">
            <v>386907.3506554609</v>
          </cell>
          <cell r="M29">
            <v>387773.69307076291</v>
          </cell>
          <cell r="N29">
            <v>394663.2328541372</v>
          </cell>
          <cell r="O29">
            <v>377749.11896117154</v>
          </cell>
          <cell r="P29">
            <v>377121.15136509371</v>
          </cell>
          <cell r="Q29">
            <v>407066.13306135708</v>
          </cell>
          <cell r="R29">
            <v>412840.05043482041</v>
          </cell>
          <cell r="S29">
            <v>429727.60826895415</v>
          </cell>
          <cell r="T29">
            <v>458021.14851817186</v>
          </cell>
          <cell r="U29">
            <v>454416.21260776633</v>
          </cell>
          <cell r="V29">
            <v>4859327.2967411438</v>
          </cell>
        </row>
        <row r="30">
          <cell r="B30">
            <v>36923</v>
          </cell>
          <cell r="C30">
            <v>2.2999999999999687E-3</v>
          </cell>
          <cell r="D30" t="str">
            <v>Outras Receitas</v>
          </cell>
          <cell r="E30">
            <v>0.46</v>
          </cell>
          <cell r="F30">
            <v>1.0095738089797912</v>
          </cell>
          <cell r="G30">
            <v>2.2808801443120696E-2</v>
          </cell>
          <cell r="H30">
            <v>2.0451999999999999</v>
          </cell>
          <cell r="I30">
            <v>1.8915299999999999</v>
          </cell>
          <cell r="J30">
            <v>19634.149923875186</v>
          </cell>
          <cell r="K30">
            <v>19420.385759846598</v>
          </cell>
          <cell r="L30">
            <v>19646.552884862431</v>
          </cell>
          <cell r="M30">
            <v>19579.759981614989</v>
          </cell>
          <cell r="N30">
            <v>19606.158738500442</v>
          </cell>
          <cell r="O30">
            <v>19424.012164238589</v>
          </cell>
          <cell r="P30">
            <v>19499.469084718839</v>
          </cell>
          <cell r="Q30">
            <v>19780.073381984515</v>
          </cell>
          <cell r="R30">
            <v>19777.79259781065</v>
          </cell>
          <cell r="S30">
            <v>19902.908930752783</v>
          </cell>
          <cell r="T30">
            <v>19994.326325856549</v>
          </cell>
          <cell r="U30">
            <v>19986.903691638363</v>
          </cell>
          <cell r="V30">
            <v>236252.4934656999</v>
          </cell>
        </row>
        <row r="31">
          <cell r="B31" t="str">
            <v>Enersul</v>
          </cell>
          <cell r="C31" t="str">
            <v>(-) CMV (Energia)</v>
          </cell>
          <cell r="D31">
            <v>1.4161939856000005E-2</v>
          </cell>
          <cell r="E31">
            <v>0.38</v>
          </cell>
          <cell r="F31">
            <v>1.2499909907291107</v>
          </cell>
          <cell r="G31">
            <v>3.5593819313544106E-2</v>
          </cell>
          <cell r="H31">
            <v>2.1616</v>
          </cell>
          <cell r="I31">
            <v>1.9016500000000001</v>
          </cell>
          <cell r="J31">
            <v>-130527.14802586981</v>
          </cell>
          <cell r="K31">
            <v>-125548.41731409841</v>
          </cell>
          <cell r="L31">
            <v>-134001.54578901315</v>
          </cell>
          <cell r="M31">
            <v>-129577.14110105205</v>
          </cell>
          <cell r="N31">
            <v>-129475.45920303259</v>
          </cell>
          <cell r="O31">
            <v>-126570.05486521007</v>
          </cell>
          <cell r="P31">
            <v>-127721.68293309264</v>
          </cell>
          <cell r="Q31">
            <v>-134468.8980897557</v>
          </cell>
          <cell r="R31">
            <v>-132631.80315927957</v>
          </cell>
          <cell r="S31">
            <v>-144273.67917932669</v>
          </cell>
          <cell r="T31">
            <v>-155639.1678403551</v>
          </cell>
          <cell r="U31">
            <v>-157181.49189949525</v>
          </cell>
          <cell r="V31">
            <v>-1627616.489399581</v>
          </cell>
        </row>
        <row r="32">
          <cell r="B32">
            <v>36982</v>
          </cell>
          <cell r="C32">
            <v>0.01</v>
          </cell>
          <cell r="D32" t="str">
            <v>(-) CMV (Encargos Regulatórios)</v>
          </cell>
          <cell r="E32">
            <v>0</v>
          </cell>
          <cell r="F32">
            <v>0</v>
          </cell>
          <cell r="G32">
            <v>0</v>
          </cell>
          <cell r="H32">
            <v>0</v>
          </cell>
          <cell r="I32">
            <v>0</v>
          </cell>
          <cell r="J32">
            <v>-50894.932873725789</v>
          </cell>
          <cell r="K32">
            <v>-50885.226736595629</v>
          </cell>
          <cell r="L32">
            <v>-50285.212300639003</v>
          </cell>
          <cell r="M32">
            <v>-51207.544559013659</v>
          </cell>
          <cell r="N32">
            <v>-51950.079908034866</v>
          </cell>
          <cell r="O32">
            <v>-51997.231647719062</v>
          </cell>
          <cell r="P32">
            <v>-52198.868905838994</v>
          </cell>
          <cell r="Q32">
            <v>-54667.35903828036</v>
          </cell>
          <cell r="R32">
            <v>-54698.706758251501</v>
          </cell>
          <cell r="S32">
            <v>-56182.410468552276</v>
          </cell>
          <cell r="T32">
            <v>-59594.923126755064</v>
          </cell>
          <cell r="U32">
            <v>-59582.527898744695</v>
          </cell>
          <cell r="V32">
            <v>-644145.02422215091</v>
          </cell>
        </row>
        <row r="33">
          <cell r="B33">
            <v>37012</v>
          </cell>
          <cell r="C33">
            <v>8.6E-3</v>
          </cell>
          <cell r="D33" t="str">
            <v>(-) CMV (Impostos)</v>
          </cell>
          <cell r="E33">
            <v>0.41</v>
          </cell>
          <cell r="F33">
            <v>1.3343860217855941</v>
          </cell>
          <cell r="G33">
            <v>6.1799406221460851E-2</v>
          </cell>
          <cell r="H33">
            <v>2.36</v>
          </cell>
          <cell r="I33">
            <v>2.0013399999999999</v>
          </cell>
          <cell r="J33">
            <v>-106647.46881798386</v>
          </cell>
          <cell r="K33">
            <v>-107439.78512944953</v>
          </cell>
          <cell r="L33">
            <v>-107339.11413107629</v>
          </cell>
          <cell r="M33">
            <v>-108563.16230701894</v>
          </cell>
          <cell r="N33">
            <v>-110161.66430485575</v>
          </cell>
          <cell r="O33">
            <v>-105809.84698971998</v>
          </cell>
          <cell r="P33">
            <v>-105664.31452487025</v>
          </cell>
          <cell r="Q33">
            <v>-113339.92050601768</v>
          </cell>
          <cell r="R33">
            <v>-115670.9564850747</v>
          </cell>
          <cell r="S33">
            <v>-119098.04377082817</v>
          </cell>
          <cell r="T33">
            <v>-126488.38784051349</v>
          </cell>
          <cell r="U33">
            <v>-125936.96667691653</v>
          </cell>
          <cell r="V33">
            <v>-1352159.631484325</v>
          </cell>
        </row>
        <row r="34">
          <cell r="B34">
            <v>37043</v>
          </cell>
          <cell r="C34">
            <v>9.7999999999999997E-3</v>
          </cell>
          <cell r="D34" t="str">
            <v>Custos Pessoal</v>
          </cell>
          <cell r="E34">
            <v>0.52</v>
          </cell>
          <cell r="F34">
            <v>1.2730797478193168</v>
          </cell>
          <cell r="G34">
            <v>7.5316959424531982E-2</v>
          </cell>
          <cell r="H34">
            <v>2.3048999999999999</v>
          </cell>
          <cell r="I34">
            <v>1.9636</v>
          </cell>
          <cell r="J34">
            <v>8.4100000000000008E-2</v>
          </cell>
          <cell r="Q34">
            <v>-53428.243069999997</v>
          </cell>
        </row>
        <row r="35">
          <cell r="B35">
            <v>37073</v>
          </cell>
          <cell r="C35">
            <v>1.4800000000000001E-2</v>
          </cell>
          <cell r="D35" t="str">
            <v>Outros Custos Operacionais</v>
          </cell>
          <cell r="E35">
            <v>1.33</v>
          </cell>
          <cell r="F35">
            <v>1.501483681472715</v>
          </cell>
          <cell r="G35">
            <v>9.1462668094399957E-2</v>
          </cell>
          <cell r="H35">
            <v>2.4312999999999998</v>
          </cell>
          <cell r="I35">
            <v>2.1328299999999998</v>
          </cell>
          <cell r="J35">
            <v>9.7200000000000009E-2</v>
          </cell>
          <cell r="Q35">
            <v>-84734.993430000002</v>
          </cell>
        </row>
        <row r="36">
          <cell r="B36">
            <v>37104</v>
          </cell>
          <cell r="C36" t="str">
            <v>Bandeirante</v>
          </cell>
          <cell r="D36" t="str">
            <v>Investimento Líquido de Subsídio</v>
          </cell>
          <cell r="E36">
            <v>0.7</v>
          </cell>
          <cell r="F36">
            <v>1.6012195958213793</v>
          </cell>
          <cell r="G36">
            <v>0.10893938221700239</v>
          </cell>
          <cell r="H36">
            <v>2.5516999999999999</v>
          </cell>
          <cell r="I36">
            <v>2.3306100000000001</v>
          </cell>
          <cell r="J36">
            <v>48626.714145255261</v>
          </cell>
          <cell r="K36">
            <v>56434.73474191381</v>
          </cell>
          <cell r="L36">
            <v>48747.816801267705</v>
          </cell>
          <cell r="M36">
            <v>49874.661135338552</v>
          </cell>
          <cell r="N36">
            <v>56104.759762887654</v>
          </cell>
          <cell r="O36">
            <v>49854.040092732947</v>
          </cell>
          <cell r="P36">
            <v>50731.08772822046</v>
          </cell>
          <cell r="Q36">
            <v>52002.733709784065</v>
          </cell>
          <cell r="R36">
            <v>53651.92035034833</v>
          </cell>
          <cell r="S36">
            <v>54753.110715626091</v>
          </cell>
          <cell r="T36">
            <v>54315.293335778544</v>
          </cell>
          <cell r="U36">
            <v>51844.7125568306</v>
          </cell>
          <cell r="V36">
            <v>626941.58507598389</v>
          </cell>
        </row>
        <row r="37">
          <cell r="B37">
            <v>37135</v>
          </cell>
          <cell r="C37">
            <v>3.0999999999999999E-3</v>
          </cell>
          <cell r="D37" t="str">
            <v>Material Diversos</v>
          </cell>
          <cell r="E37">
            <v>0.28000000000000003</v>
          </cell>
          <cell r="F37">
            <v>1.3229266078861768</v>
          </cell>
          <cell r="G37">
            <v>0.12360983636967959</v>
          </cell>
          <cell r="H37">
            <v>2.6713</v>
          </cell>
          <cell r="I37">
            <v>2.4358399999999998</v>
          </cell>
          <cell r="J37">
            <v>0.11630000000000001</v>
          </cell>
          <cell r="Q37">
            <v>-11660.97654</v>
          </cell>
        </row>
        <row r="38">
          <cell r="B38">
            <v>37165</v>
          </cell>
          <cell r="C38">
            <v>1.18E-2</v>
          </cell>
          <cell r="D38" t="str">
            <v>Venda de Energia</v>
          </cell>
          <cell r="E38">
            <v>0.83</v>
          </cell>
          <cell r="F38">
            <v>1.5340182455828355</v>
          </cell>
          <cell r="G38">
            <v>0.14084621626875382</v>
          </cell>
          <cell r="H38">
            <v>2.7071000000000001</v>
          </cell>
          <cell r="I38">
            <v>2.4416699999999998</v>
          </cell>
          <cell r="J38">
            <v>187048.03203781776</v>
          </cell>
          <cell r="K38">
            <v>194246.68294078836</v>
          </cell>
          <cell r="L38">
            <v>191716.07204682811</v>
          </cell>
          <cell r="M38">
            <v>190239.82286063922</v>
          </cell>
          <cell r="N38">
            <v>199288.96658174825</v>
          </cell>
          <cell r="O38">
            <v>189001.33105744634</v>
          </cell>
          <cell r="P38">
            <v>190421.40340116361</v>
          </cell>
          <cell r="Q38">
            <v>192631.94394120367</v>
          </cell>
          <cell r="R38">
            <v>194055.73558309421</v>
          </cell>
          <cell r="S38">
            <v>207458.31042526249</v>
          </cell>
          <cell r="T38">
            <v>228178.03702094979</v>
          </cell>
          <cell r="U38">
            <v>223342.55296185287</v>
          </cell>
          <cell r="V38">
            <v>2387628.8908587946</v>
          </cell>
        </row>
        <row r="39">
          <cell r="B39">
            <v>37196</v>
          </cell>
          <cell r="C39">
            <v>1.1000000000000001E-2</v>
          </cell>
          <cell r="D39" t="str">
            <v>Outras Receitas</v>
          </cell>
          <cell r="E39">
            <v>0.71</v>
          </cell>
          <cell r="F39">
            <v>1.3933014605623573</v>
          </cell>
          <cell r="G39">
            <v>0.15674164326279683</v>
          </cell>
          <cell r="H39">
            <v>2.5287000000000002</v>
          </cell>
          <cell r="I39">
            <v>2.2706400000000002</v>
          </cell>
          <cell r="J39">
            <v>8595.851999999999</v>
          </cell>
          <cell r="K39">
            <v>8595.851999999999</v>
          </cell>
          <cell r="L39">
            <v>8595.851999999999</v>
          </cell>
          <cell r="M39">
            <v>8595.851999999999</v>
          </cell>
          <cell r="N39">
            <v>8595.851999999999</v>
          </cell>
          <cell r="O39">
            <v>8595.851999999999</v>
          </cell>
          <cell r="P39">
            <v>8595.851999999999</v>
          </cell>
          <cell r="Q39">
            <v>8595.851999999999</v>
          </cell>
          <cell r="R39">
            <v>8595.851999999999</v>
          </cell>
          <cell r="S39">
            <v>8595.851999999999</v>
          </cell>
          <cell r="T39">
            <v>8595.851999999999</v>
          </cell>
          <cell r="U39">
            <v>8595.851999999999</v>
          </cell>
          <cell r="V39">
            <v>103150.224</v>
          </cell>
        </row>
        <row r="40">
          <cell r="B40">
            <v>37226</v>
          </cell>
          <cell r="C40" t="str">
            <v>(-) CMV (Energia)</v>
          </cell>
          <cell r="D40" t="str">
            <v>(-) Outros Proveitos Operacionais</v>
          </cell>
          <cell r="E40">
            <v>0.65</v>
          </cell>
          <cell r="F40">
            <v>1.3936034037833611</v>
          </cell>
          <cell r="G40">
            <v>0.17286203417628676</v>
          </cell>
          <cell r="H40">
            <v>2.3203999999999998</v>
          </cell>
          <cell r="I40">
            <v>2.0636299999999999</v>
          </cell>
          <cell r="J40">
            <v>-72372.387467210967</v>
          </cell>
          <cell r="K40">
            <v>-69899.820943265659</v>
          </cell>
          <cell r="L40">
            <v>-75790.688861568822</v>
          </cell>
          <cell r="M40">
            <v>-73460.423803701764</v>
          </cell>
          <cell r="N40">
            <v>-73678.911721601879</v>
          </cell>
          <cell r="O40">
            <v>-72149.915026977629</v>
          </cell>
          <cell r="P40">
            <v>-72335.974775735085</v>
          </cell>
          <cell r="Q40">
            <v>-72727.192955531529</v>
          </cell>
          <cell r="R40">
            <v>-72117.169358232059</v>
          </cell>
          <cell r="S40">
            <v>-79874.750481018069</v>
          </cell>
          <cell r="T40">
            <v>-92584.047348372289</v>
          </cell>
          <cell r="U40">
            <v>-91392.241043886752</v>
          </cell>
          <cell r="V40">
            <v>-918383.52378710255</v>
          </cell>
        </row>
        <row r="41">
          <cell r="B41" t="str">
            <v>2001</v>
          </cell>
          <cell r="D41" t="str">
            <v>(-) CMV (Encargos Regulatórios)</v>
          </cell>
          <cell r="H41">
            <v>2.3531666666666666</v>
          </cell>
          <cell r="I41">
            <v>2.1015566666666667</v>
          </cell>
          <cell r="J41">
            <v>-28542.595328333333</v>
          </cell>
          <cell r="K41">
            <v>-28545.371318333331</v>
          </cell>
          <cell r="L41">
            <v>-28542.595328333333</v>
          </cell>
          <cell r="M41">
            <v>-28545.371318333331</v>
          </cell>
          <cell r="N41">
            <v>-28542.595328333333</v>
          </cell>
          <cell r="O41">
            <v>-28545.371318333331</v>
          </cell>
          <cell r="P41">
            <v>-28545.371318333331</v>
          </cell>
          <cell r="Q41">
            <v>-28545.371318333331</v>
          </cell>
          <cell r="R41">
            <v>-28545.371318333331</v>
          </cell>
          <cell r="S41">
            <v>-29997.904215955416</v>
          </cell>
          <cell r="T41">
            <v>-33375.840121459485</v>
          </cell>
          <cell r="U41">
            <v>-33375.840121459485</v>
          </cell>
          <cell r="V41">
            <v>-353649.5983538744</v>
          </cell>
        </row>
        <row r="42">
          <cell r="B42">
            <v>37257</v>
          </cell>
          <cell r="C42">
            <v>3.5999999999999999E-3</v>
          </cell>
          <cell r="D42" t="str">
            <v>(-) CMV (Impostos)</v>
          </cell>
          <cell r="E42">
            <v>0.52</v>
          </cell>
          <cell r="F42">
            <v>1.5318936161581531</v>
          </cell>
          <cell r="G42">
            <v>1.5318936161581531E-2</v>
          </cell>
          <cell r="H42">
            <v>2.4182999999999999</v>
          </cell>
          <cell r="I42">
            <v>2.0824699999999998</v>
          </cell>
          <cell r="J42">
            <v>-46102.187097018206</v>
          </cell>
          <cell r="K42">
            <v>-47962.607937275548</v>
          </cell>
          <cell r="L42">
            <v>-47230.823055658257</v>
          </cell>
          <cell r="M42">
            <v>-46955.218603265566</v>
          </cell>
          <cell r="N42">
            <v>-49558.551768925354</v>
          </cell>
          <cell r="O42">
            <v>-47047.856619402402</v>
          </cell>
          <cell r="P42">
            <v>-47404.821578874733</v>
          </cell>
          <cell r="Q42">
            <v>-47952.497957554733</v>
          </cell>
          <cell r="R42">
            <v>-48337.126556180476</v>
          </cell>
          <cell r="S42">
            <v>-51428.397012662921</v>
          </cell>
          <cell r="T42">
            <v>-56498.708215339451</v>
          </cell>
          <cell r="U42">
            <v>-55325.611239676036</v>
          </cell>
          <cell r="V42">
            <v>-591804.40764183365</v>
          </cell>
        </row>
        <row r="43">
          <cell r="B43">
            <v>37288</v>
          </cell>
          <cell r="C43">
            <v>5.9999999999999995E-4</v>
          </cell>
          <cell r="D43">
            <v>4.2021599999999548E-3</v>
          </cell>
          <cell r="E43">
            <v>0.36</v>
          </cell>
          <cell r="F43">
            <v>1.2474656934658324</v>
          </cell>
          <cell r="G43">
            <v>2.7984691569459486E-2</v>
          </cell>
          <cell r="H43">
            <v>2.3481999999999998</v>
          </cell>
          <cell r="I43">
            <v>2.04419</v>
          </cell>
          <cell r="J43">
            <v>7.8600000000000003E-2</v>
          </cell>
        </row>
        <row r="44">
          <cell r="B44" t="str">
            <v>Nº de Colaboradores</v>
          </cell>
          <cell r="C44">
            <v>8.9999999999999998E-4</v>
          </cell>
          <cell r="D44">
            <v>5.1059419439998255E-3</v>
          </cell>
          <cell r="E44">
            <v>3635</v>
          </cell>
          <cell r="F44">
            <v>3644</v>
          </cell>
          <cell r="G44">
            <v>3647</v>
          </cell>
          <cell r="H44">
            <v>3614</v>
          </cell>
          <cell r="I44">
            <v>3616</v>
          </cell>
          <cell r="J44">
            <v>3648</v>
          </cell>
          <cell r="K44">
            <v>3643</v>
          </cell>
          <cell r="L44">
            <v>3638</v>
          </cell>
          <cell r="M44">
            <v>3612</v>
          </cell>
          <cell r="N44">
            <v>3593</v>
          </cell>
          <cell r="O44">
            <v>3525</v>
          </cell>
          <cell r="P44">
            <v>3514</v>
          </cell>
          <cell r="Q44">
            <v>3514</v>
          </cell>
        </row>
        <row r="45">
          <cell r="B45">
            <v>37347</v>
          </cell>
          <cell r="C45">
            <v>5.6000000000000008E-3</v>
          </cell>
          <cell r="D45">
            <v>1.0734535218886343E-2</v>
          </cell>
          <cell r="E45">
            <v>0.8</v>
          </cell>
          <cell r="F45">
            <v>1.4829495760815936</v>
          </cell>
          <cell r="G45">
            <v>5.7520894066037664E-2</v>
          </cell>
          <cell r="H45">
            <v>2.3624999999999998</v>
          </cell>
          <cell r="I45">
            <v>2.1294400000000002</v>
          </cell>
          <cell r="J45">
            <v>8.5699999999999998E-2</v>
          </cell>
        </row>
        <row r="46">
          <cell r="B46" t="str">
            <v>Nº de Clientes / Nº de Colab. Médio</v>
          </cell>
          <cell r="C46" t="str">
            <v>Escelsa</v>
          </cell>
          <cell r="D46">
            <v>1.9123631861203139E-2</v>
          </cell>
          <cell r="E46">
            <v>786.860522696011</v>
          </cell>
          <cell r="F46">
            <v>787.21679473106474</v>
          </cell>
          <cell r="G46">
            <v>787.77104469426922</v>
          </cell>
          <cell r="H46">
            <v>795.50498063087991</v>
          </cell>
          <cell r="I46">
            <v>795.23368362831854</v>
          </cell>
          <cell r="J46">
            <v>31103.229721763339</v>
          </cell>
          <cell r="K46">
            <v>31756.059539763337</v>
          </cell>
          <cell r="L46">
            <v>31412.867840073341</v>
          </cell>
          <cell r="M46">
            <v>32437.719175763334</v>
          </cell>
          <cell r="N46">
            <v>29791.868299453337</v>
          </cell>
          <cell r="O46">
            <v>28434.793720763337</v>
          </cell>
          <cell r="P46">
            <v>26488.065079453336</v>
          </cell>
          <cell r="Q46">
            <v>37485.73957222842</v>
          </cell>
          <cell r="R46">
            <v>39166.106992746289</v>
          </cell>
          <cell r="S46">
            <v>38032.474413264135</v>
          </cell>
          <cell r="T46">
            <v>43530.841833782004</v>
          </cell>
          <cell r="U46">
            <v>42180.209254299873</v>
          </cell>
          <cell r="V46">
            <v>411819.97544335411</v>
          </cell>
        </row>
        <row r="47">
          <cell r="B47">
            <v>37408</v>
          </cell>
          <cell r="C47">
            <v>1.54E-2</v>
          </cell>
          <cell r="D47">
            <v>3.4818135791865767E-2</v>
          </cell>
          <cell r="E47">
            <v>0.42</v>
          </cell>
          <cell r="F47">
            <v>1.3097360513110834</v>
          </cell>
          <cell r="G47">
            <v>8.6410001753570276E-2</v>
          </cell>
          <cell r="H47">
            <v>2.8443999999999998</v>
          </cell>
          <cell r="I47">
            <v>2.8244799999999999</v>
          </cell>
          <cell r="J47">
            <v>0.1527</v>
          </cell>
        </row>
        <row r="48">
          <cell r="B48">
            <v>37438</v>
          </cell>
          <cell r="C48">
            <v>1.95E-2</v>
          </cell>
          <cell r="D48" t="str">
            <v>Venda de Energia</v>
          </cell>
          <cell r="E48">
            <v>1.19</v>
          </cell>
          <cell r="F48">
            <v>1.5338019561430105</v>
          </cell>
          <cell r="G48">
            <v>0.10307337961219987</v>
          </cell>
          <cell r="H48">
            <v>3.4285000000000001</v>
          </cell>
          <cell r="I48">
            <v>3.3578399999999999</v>
          </cell>
          <cell r="J48">
            <v>120308.2608</v>
          </cell>
          <cell r="K48">
            <v>118225.69839999999</v>
          </cell>
          <cell r="L48">
            <v>119197.6208</v>
          </cell>
          <cell r="M48">
            <v>117783.1456</v>
          </cell>
          <cell r="N48">
            <v>112800.4736</v>
          </cell>
          <cell r="O48">
            <v>109659.69680000001</v>
          </cell>
          <cell r="P48">
            <v>108608.06879999999</v>
          </cell>
          <cell r="Q48">
            <v>134565.54005605279</v>
          </cell>
          <cell r="R48">
            <v>135983.57925605279</v>
          </cell>
          <cell r="S48">
            <v>138550.10085605277</v>
          </cell>
          <cell r="T48">
            <v>144235.29765605277</v>
          </cell>
          <cell r="U48">
            <v>147245.31925605278</v>
          </cell>
          <cell r="V48">
            <v>1507162.801880264</v>
          </cell>
        </row>
        <row r="49">
          <cell r="B49">
            <v>37469</v>
          </cell>
          <cell r="C49">
            <v>2.3199999999999998E-2</v>
          </cell>
          <cell r="D49" t="str">
            <v>Outras Receitas</v>
          </cell>
          <cell r="E49">
            <v>0.65</v>
          </cell>
          <cell r="F49">
            <v>1.4455603659407901</v>
          </cell>
          <cell r="G49">
            <v>0.11901897119511751</v>
          </cell>
          <cell r="H49">
            <v>3.0223</v>
          </cell>
          <cell r="I49">
            <v>2.9736199999999999</v>
          </cell>
          <cell r="J49">
            <v>7438</v>
          </cell>
          <cell r="K49">
            <v>7411</v>
          </cell>
          <cell r="L49">
            <v>7422</v>
          </cell>
          <cell r="M49">
            <v>7404</v>
          </cell>
          <cell r="N49">
            <v>7341</v>
          </cell>
          <cell r="O49">
            <v>7302</v>
          </cell>
          <cell r="P49">
            <v>7288</v>
          </cell>
          <cell r="Q49">
            <v>7540</v>
          </cell>
          <cell r="R49">
            <v>7561</v>
          </cell>
          <cell r="S49">
            <v>7591</v>
          </cell>
          <cell r="T49">
            <v>7669</v>
          </cell>
          <cell r="U49">
            <v>7708</v>
          </cell>
          <cell r="V49">
            <v>89675</v>
          </cell>
        </row>
        <row r="50">
          <cell r="B50">
            <v>37500</v>
          </cell>
          <cell r="C50" t="str">
            <v>(-) CMV (Energia)</v>
          </cell>
          <cell r="D50">
            <v>0.10538037444076642</v>
          </cell>
          <cell r="E50">
            <v>0.72</v>
          </cell>
          <cell r="F50">
            <v>1.3807618296573398</v>
          </cell>
          <cell r="G50">
            <v>0.13446995801600403</v>
          </cell>
          <cell r="H50">
            <v>3.8948999999999998</v>
          </cell>
          <cell r="I50">
            <v>3.8535900000000001</v>
          </cell>
          <cell r="J50">
            <v>-42922.103611569997</v>
          </cell>
          <cell r="K50">
            <v>-40863.273793569999</v>
          </cell>
          <cell r="L50">
            <v>-41882.465493259995</v>
          </cell>
          <cell r="M50">
            <v>-39897.614157570002</v>
          </cell>
          <cell r="N50">
            <v>-39079.465033879998</v>
          </cell>
          <cell r="O50">
            <v>-38128.539612569999</v>
          </cell>
          <cell r="P50">
            <v>-39364.26825388</v>
          </cell>
          <cell r="Q50">
            <v>-45459.790090177346</v>
          </cell>
          <cell r="R50">
            <v>-44723.465278640142</v>
          </cell>
          <cell r="S50">
            <v>-47673.140467102945</v>
          </cell>
          <cell r="T50">
            <v>-46005.815655565748</v>
          </cell>
          <cell r="U50">
            <v>-49426.490844028544</v>
          </cell>
          <cell r="V50">
            <v>-515426.43229181471</v>
          </cell>
        </row>
        <row r="51">
          <cell r="D51" t="str">
            <v>(-) CMV (Encargos Regulatórios)</v>
          </cell>
          <cell r="J51">
            <v>-13220.666666666666</v>
          </cell>
          <cell r="K51">
            <v>-13198.666666666666</v>
          </cell>
          <cell r="L51">
            <v>-13214.666666666666</v>
          </cell>
          <cell r="M51">
            <v>-13194.666666666666</v>
          </cell>
          <cell r="N51">
            <v>-13190.666666666666</v>
          </cell>
          <cell r="O51">
            <v>-13290.666666666666</v>
          </cell>
          <cell r="P51">
            <v>-13300.666666666666</v>
          </cell>
          <cell r="Q51">
            <v>-15741.470337594234</v>
          </cell>
          <cell r="R51">
            <v>-15714.427728613569</v>
          </cell>
          <cell r="S51">
            <v>-15731.385119632907</v>
          </cell>
          <cell r="T51">
            <v>-15731.342510652246</v>
          </cell>
          <cell r="U51">
            <v>-15750.299901671584</v>
          </cell>
          <cell r="V51">
            <v>-171279.59226483118</v>
          </cell>
        </row>
        <row r="52">
          <cell r="D52" t="str">
            <v>(-) CMV (Impostos)</v>
          </cell>
          <cell r="J52">
            <v>-40500.260800000004</v>
          </cell>
          <cell r="K52">
            <v>-39818.698400000001</v>
          </cell>
          <cell r="L52">
            <v>-40109.620800000004</v>
          </cell>
          <cell r="M52">
            <v>-39657.145599999996</v>
          </cell>
          <cell r="N52">
            <v>-38079.473599999998</v>
          </cell>
          <cell r="O52">
            <v>-37107.696800000005</v>
          </cell>
          <cell r="P52">
            <v>-36743.068800000001</v>
          </cell>
          <cell r="Q52">
            <v>-43418.540056052785</v>
          </cell>
          <cell r="R52">
            <v>-43940.579256052784</v>
          </cell>
          <cell r="S52">
            <v>-44704.100856052784</v>
          </cell>
          <cell r="T52">
            <v>-46636.297656052782</v>
          </cell>
          <cell r="U52">
            <v>-47596.319256052782</v>
          </cell>
          <cell r="V52">
            <v>-498311.8018802639</v>
          </cell>
        </row>
        <row r="56">
          <cell r="C56" t="str">
            <v>Enersul</v>
          </cell>
          <cell r="J56">
            <v>25708.300721787666</v>
          </cell>
          <cell r="K56">
            <v>26058.531381656176</v>
          </cell>
          <cell r="L56">
            <v>23716.946223267536</v>
          </cell>
          <cell r="M56">
            <v>24813.371788889599</v>
          </cell>
          <cell r="N56">
            <v>26399.041003318373</v>
          </cell>
          <cell r="O56">
            <v>24202.646025642352</v>
          </cell>
          <cell r="P56">
            <v>22756.781406286158</v>
          </cell>
          <cell r="Q56">
            <v>23443.244985214646</v>
          </cell>
          <cell r="R56">
            <v>26202.131983651896</v>
          </cell>
          <cell r="S56">
            <v>25568.723123677079</v>
          </cell>
          <cell r="T56">
            <v>28156.07207726036</v>
          </cell>
          <cell r="U56">
            <v>26630.099064114216</v>
          </cell>
          <cell r="V56">
            <v>303655.88978476601</v>
          </cell>
        </row>
        <row r="58">
          <cell r="D58" t="str">
            <v>Venda de Energia</v>
          </cell>
          <cell r="J58">
            <v>69139.481329764953</v>
          </cell>
          <cell r="K58">
            <v>68210.43616466393</v>
          </cell>
          <cell r="L58">
            <v>67676.210929623863</v>
          </cell>
          <cell r="M58">
            <v>71437.81877255479</v>
          </cell>
          <cell r="N58">
            <v>74619.984522686311</v>
          </cell>
          <cell r="O58">
            <v>71430.623021393563</v>
          </cell>
          <cell r="P58">
            <v>70268.518032386157</v>
          </cell>
          <cell r="Q58">
            <v>72508.493835780697</v>
          </cell>
          <cell r="R58">
            <v>75708.108900580861</v>
          </cell>
          <cell r="S58">
            <v>76532.090526561238</v>
          </cell>
          <cell r="T58">
            <v>78850.33446637023</v>
          </cell>
          <cell r="U58">
            <v>77044.179464316898</v>
          </cell>
          <cell r="V58">
            <v>873426.27996668348</v>
          </cell>
        </row>
        <row r="59">
          <cell r="D59" t="str">
            <v>Outras Receitas</v>
          </cell>
          <cell r="J59">
            <v>1458.4403697751125</v>
          </cell>
          <cell r="K59">
            <v>1400.5208715265633</v>
          </cell>
          <cell r="L59">
            <v>1503.2074163851996</v>
          </cell>
          <cell r="M59">
            <v>1537.5691501265842</v>
          </cell>
          <cell r="N59">
            <v>1562.6869792364241</v>
          </cell>
          <cell r="O59">
            <v>1483.7669492687442</v>
          </cell>
          <cell r="P59">
            <v>1508.9077566540814</v>
          </cell>
          <cell r="Q59">
            <v>1537.5159396459026</v>
          </cell>
          <cell r="R59">
            <v>1581.5177287685099</v>
          </cell>
          <cell r="S59">
            <v>1609.398716635495</v>
          </cell>
          <cell r="T59">
            <v>1622.8239203957332</v>
          </cell>
          <cell r="U59">
            <v>1571.3395267437982</v>
          </cell>
          <cell r="V59">
            <v>18377.695325162145</v>
          </cell>
        </row>
        <row r="60">
          <cell r="C60" t="str">
            <v>(-) CMV (Energia)</v>
          </cell>
          <cell r="J60">
            <v>-20256.477899600501</v>
          </cell>
          <cell r="K60">
            <v>-19156.607008149091</v>
          </cell>
          <cell r="L60">
            <v>-21134.440015845546</v>
          </cell>
          <cell r="M60">
            <v>-20621.128246700209</v>
          </cell>
          <cell r="N60">
            <v>-20836.296775966923</v>
          </cell>
          <cell r="O60">
            <v>-20609.552340084876</v>
          </cell>
          <cell r="P60">
            <v>-20998.043076716189</v>
          </cell>
          <cell r="Q60">
            <v>-22004.511741829432</v>
          </cell>
          <cell r="R60">
            <v>-21624.457756554613</v>
          </cell>
          <cell r="S60">
            <v>-22904.243891379858</v>
          </cell>
          <cell r="T60">
            <v>-22061.646151867215</v>
          </cell>
          <cell r="U60">
            <v>-22182.070331678897</v>
          </cell>
          <cell r="V60">
            <v>-254389.47523637337</v>
          </cell>
        </row>
        <row r="61">
          <cell r="D61" t="str">
            <v>(-) CMV (Encargos Regulatórios)</v>
          </cell>
          <cell r="J61">
            <v>-7142.2001068507907</v>
          </cell>
          <cell r="K61">
            <v>-7151.7179797206281</v>
          </cell>
          <cell r="L61">
            <v>-7153.3516337640021</v>
          </cell>
          <cell r="M61">
            <v>-8092.9079021386624</v>
          </cell>
          <cell r="N61">
            <v>-8842.2192411598662</v>
          </cell>
          <cell r="O61">
            <v>-8786.5949908440616</v>
          </cell>
          <cell r="P61">
            <v>-8936.8908990926302</v>
          </cell>
          <cell r="Q61">
            <v>-8964.5773606064304</v>
          </cell>
          <cell r="R61">
            <v>-9022.9676895582379</v>
          </cell>
          <cell r="S61">
            <v>-9037.1811112175892</v>
          </cell>
          <cell r="T61">
            <v>-9071.8004728969754</v>
          </cell>
          <cell r="U61">
            <v>-9040.4478538672665</v>
          </cell>
          <cell r="V61">
            <v>-101242.85724171714</v>
          </cell>
        </row>
        <row r="62">
          <cell r="D62" t="str">
            <v>(-) CMV (Impostos)</v>
          </cell>
          <cell r="J62">
            <v>-17490.942971301109</v>
          </cell>
          <cell r="K62">
            <v>-17244.100666664603</v>
          </cell>
          <cell r="L62">
            <v>-17174.680473131975</v>
          </cell>
          <cell r="M62">
            <v>-19447.979984952901</v>
          </cell>
          <cell r="N62">
            <v>-20105.114481477576</v>
          </cell>
          <cell r="O62">
            <v>-19315.59661409102</v>
          </cell>
          <cell r="P62">
            <v>-19085.710406945265</v>
          </cell>
          <cell r="Q62">
            <v>-19633.675687776096</v>
          </cell>
          <cell r="R62">
            <v>-20440.069199584621</v>
          </cell>
          <cell r="S62">
            <v>-20631.341116922205</v>
          </cell>
          <cell r="T62">
            <v>-21183.639684741411</v>
          </cell>
          <cell r="U62">
            <v>-20762.901741400325</v>
          </cell>
          <cell r="V62">
            <v>-232515.75302898913</v>
          </cell>
        </row>
        <row r="63">
          <cell r="H63">
            <v>0</v>
          </cell>
        </row>
        <row r="66">
          <cell r="B66" t="str">
            <v>Capex</v>
          </cell>
          <cell r="J66">
            <v>89625.892843667927</v>
          </cell>
          <cell r="K66">
            <v>89144.621060539794</v>
          </cell>
          <cell r="L66">
            <v>77104.727180093934</v>
          </cell>
          <cell r="M66">
            <v>76020.121155010012</v>
          </cell>
          <cell r="N66">
            <v>77400.870979897358</v>
          </cell>
          <cell r="O66">
            <v>90563.129149711589</v>
          </cell>
          <cell r="P66">
            <v>92255.706072208457</v>
          </cell>
          <cell r="Q66">
            <v>88281.246607580993</v>
          </cell>
          <cell r="R66">
            <v>81885.33702024477</v>
          </cell>
          <cell r="S66">
            <v>78829.583887449102</v>
          </cell>
          <cell r="T66">
            <v>78346.033806867184</v>
          </cell>
          <cell r="U66">
            <v>76405.641717369173</v>
          </cell>
          <cell r="V66">
            <v>995862.91148064029</v>
          </cell>
        </row>
        <row r="68">
          <cell r="D68" t="str">
            <v>Investimento Produção</v>
          </cell>
          <cell r="J68">
            <v>60307.384042927748</v>
          </cell>
          <cell r="K68">
            <v>61208.650638072097</v>
          </cell>
          <cell r="L68">
            <v>43943.013013416617</v>
          </cell>
          <cell r="M68">
            <v>43213.047197750362</v>
          </cell>
          <cell r="N68">
            <v>44222.693299388389</v>
          </cell>
          <cell r="O68">
            <v>62096.816838707302</v>
          </cell>
          <cell r="P68">
            <v>63411.202399696129</v>
          </cell>
          <cell r="Q68">
            <v>64322.29875050878</v>
          </cell>
          <cell r="R68">
            <v>60084.836835090573</v>
          </cell>
          <cell r="S68">
            <v>58687.431207603106</v>
          </cell>
          <cell r="T68">
            <v>59355.721446621668</v>
          </cell>
          <cell r="U68">
            <v>59363.762581699411</v>
          </cell>
          <cell r="V68">
            <v>680216.85825148225</v>
          </cell>
        </row>
        <row r="69">
          <cell r="D69" t="str">
            <v>Investimento Distribuição</v>
          </cell>
          <cell r="J69">
            <v>10643.133161939999</v>
          </cell>
          <cell r="K69">
            <v>12146.132656411999</v>
          </cell>
          <cell r="L69">
            <v>15511.215498049998</v>
          </cell>
          <cell r="M69">
            <v>15522.215777437999</v>
          </cell>
          <cell r="N69">
            <v>15720.305740479998</v>
          </cell>
          <cell r="O69">
            <v>13349.356041465999</v>
          </cell>
          <cell r="P69">
            <v>14164.347844225998</v>
          </cell>
          <cell r="Q69">
            <v>11201.970609134001</v>
          </cell>
          <cell r="R69">
            <v>11871.644100812</v>
          </cell>
          <cell r="S69">
            <v>8774.8034882339998</v>
          </cell>
          <cell r="T69">
            <v>7849.8673172579993</v>
          </cell>
          <cell r="U69">
            <v>5943.446764549999</v>
          </cell>
          <cell r="V69">
            <v>142698.43899999998</v>
          </cell>
        </row>
        <row r="70">
          <cell r="B70" t="str">
            <v>Número de Clientes</v>
          </cell>
          <cell r="D70">
            <v>8.799999999999919E-3</v>
          </cell>
          <cell r="E70" t="str">
            <v>jan-03</v>
          </cell>
          <cell r="F70" t="str">
            <v>fev-03</v>
          </cell>
          <cell r="G70" t="str">
            <v>mar-03</v>
          </cell>
          <cell r="H70" t="str">
            <v>Outros</v>
          </cell>
          <cell r="I70" t="str">
            <v>mai-03</v>
          </cell>
          <cell r="J70">
            <v>13677.828330075343</v>
          </cell>
          <cell r="K70">
            <v>10160.811385100344</v>
          </cell>
          <cell r="L70">
            <v>12744.952129788346</v>
          </cell>
          <cell r="M70">
            <v>10562.343082986343</v>
          </cell>
          <cell r="N70">
            <v>10746.660843923344</v>
          </cell>
          <cell r="O70">
            <v>8211.9772839763427</v>
          </cell>
          <cell r="P70">
            <v>7476.1244062663445</v>
          </cell>
          <cell r="Q70">
            <v>5317.7851461583432</v>
          </cell>
          <cell r="R70">
            <v>4218.1412208263428</v>
          </cell>
          <cell r="S70">
            <v>3745.2273282179435</v>
          </cell>
          <cell r="T70">
            <v>3396.4108448147431</v>
          </cell>
          <cell r="U70">
            <v>2939.8635485463433</v>
          </cell>
          <cell r="V70">
            <v>93198.125550680124</v>
          </cell>
        </row>
        <row r="71">
          <cell r="B71" t="str">
            <v>Bandeirante</v>
          </cell>
          <cell r="D71" t="str">
            <v>Juros / Pessoal Capitalizados</v>
          </cell>
          <cell r="E71">
            <v>1300426</v>
          </cell>
          <cell r="F71">
            <v>1302478</v>
          </cell>
          <cell r="G71">
            <v>1304648</v>
          </cell>
          <cell r="H71">
            <v>1305985</v>
          </cell>
          <cell r="I71">
            <v>1306524</v>
          </cell>
          <cell r="J71">
            <v>4997.5473087248429</v>
          </cell>
          <cell r="K71">
            <v>5629.0263809553599</v>
          </cell>
          <cell r="L71">
            <v>4905.5465388389757</v>
          </cell>
          <cell r="M71">
            <v>6722.5150968352937</v>
          </cell>
          <cell r="N71">
            <v>6711.2110961056242</v>
          </cell>
          <cell r="O71">
            <v>6904.9789855619347</v>
          </cell>
          <cell r="P71">
            <v>7204.0314220199934</v>
          </cell>
          <cell r="Q71">
            <v>7439.192101779865</v>
          </cell>
          <cell r="R71">
            <v>5710.7148635158483</v>
          </cell>
          <cell r="S71">
            <v>7622.1218633940616</v>
          </cell>
          <cell r="T71">
            <v>7744.0341981727697</v>
          </cell>
          <cell r="U71">
            <v>8158.5688225734211</v>
          </cell>
          <cell r="V71">
            <v>79749.488678477981</v>
          </cell>
        </row>
        <row r="72">
          <cell r="B72" t="str">
            <v>Escelsa</v>
          </cell>
          <cell r="D72">
            <v>8.799999999999919E-3</v>
          </cell>
          <cell r="E72">
            <v>961282</v>
          </cell>
          <cell r="F72">
            <v>965536</v>
          </cell>
          <cell r="G72">
            <v>966268</v>
          </cell>
          <cell r="H72">
            <v>964631</v>
          </cell>
          <cell r="I72">
            <v>963605</v>
          </cell>
          <cell r="J72">
            <v>966316</v>
          </cell>
          <cell r="K72">
            <v>966402</v>
          </cell>
          <cell r="L72">
            <v>965704</v>
          </cell>
          <cell r="M72">
            <v>964860</v>
          </cell>
          <cell r="N72">
            <v>963124</v>
          </cell>
          <cell r="O72">
            <v>964757</v>
          </cell>
          <cell r="P72">
            <v>968165</v>
          </cell>
          <cell r="Q72">
            <v>968165</v>
          </cell>
        </row>
        <row r="73">
          <cell r="B73" t="str">
            <v>EBITDA</v>
          </cell>
          <cell r="D73">
            <v>8.799999999999919E-3</v>
          </cell>
          <cell r="E73">
            <v>598530</v>
          </cell>
          <cell r="F73">
            <v>600604</v>
          </cell>
          <cell r="G73">
            <v>602085</v>
          </cell>
          <cell r="H73">
            <v>604339</v>
          </cell>
          <cell r="I73">
            <v>605436</v>
          </cell>
          <cell r="J73">
            <v>606020</v>
          </cell>
          <cell r="K73">
            <v>607681</v>
          </cell>
          <cell r="L73">
            <v>608305</v>
          </cell>
          <cell r="M73">
            <v>609507</v>
          </cell>
          <cell r="N73">
            <v>611018</v>
          </cell>
          <cell r="O73">
            <v>612053</v>
          </cell>
          <cell r="P73">
            <v>613829</v>
          </cell>
          <cell r="Q73">
            <v>613829</v>
          </cell>
        </row>
        <row r="74">
          <cell r="B74" t="str">
            <v>jul-04</v>
          </cell>
          <cell r="D74">
            <v>8.799999999999919E-3</v>
          </cell>
          <cell r="E74">
            <v>2860238</v>
          </cell>
          <cell r="F74" t="str">
            <v>Distribuição</v>
          </cell>
          <cell r="G74">
            <v>2873001</v>
          </cell>
          <cell r="H74">
            <v>2874955</v>
          </cell>
          <cell r="I74">
            <v>2875565</v>
          </cell>
          <cell r="J74">
            <v>63219.331261306317</v>
          </cell>
          <cell r="K74">
            <v>73745.775255833374</v>
          </cell>
          <cell r="L74">
            <v>60939.172337108626</v>
          </cell>
          <cell r="M74">
            <v>64593.830862491566</v>
          </cell>
          <cell r="N74">
            <v>69506.303668159409</v>
          </cell>
          <cell r="O74">
            <v>60049.105441638691</v>
          </cell>
          <cell r="P74">
            <v>57974.125846459996</v>
          </cell>
          <cell r="Q74">
            <v>67977.95832972716</v>
          </cell>
          <cell r="R74">
            <v>75911.179559246579</v>
          </cell>
          <cell r="S74">
            <v>75952.339835067309</v>
          </cell>
          <cell r="T74">
            <v>83616.13539932089</v>
          </cell>
          <cell r="U74">
            <v>78768.88338774466</v>
          </cell>
          <cell r="V74">
            <v>832254.14118410461</v>
          </cell>
        </row>
        <row r="75">
          <cell r="B75" t="str">
            <v>ago-04</v>
          </cell>
          <cell r="D75">
            <v>8.799999999999919E-3</v>
          </cell>
          <cell r="G75">
            <v>1.2605733769266436E-4</v>
          </cell>
        </row>
        <row r="76">
          <cell r="B76" t="str">
            <v>GWh Vendidos</v>
          </cell>
          <cell r="D76">
            <v>8.799999999999919E-3</v>
          </cell>
          <cell r="E76" t="str">
            <v>jan-03</v>
          </cell>
          <cell r="F76" t="str">
            <v>Bandeirante</v>
          </cell>
          <cell r="G76" t="str">
            <v>mar-03</v>
          </cell>
          <cell r="H76" t="str">
            <v>abr-03</v>
          </cell>
          <cell r="I76" t="str">
            <v>mai-03</v>
          </cell>
          <cell r="J76" t="str">
            <v>jun-03</v>
          </cell>
          <cell r="K76" t="str">
            <v>jul-03</v>
          </cell>
          <cell r="L76" t="str">
            <v>ago-03</v>
          </cell>
          <cell r="M76" t="str">
            <v>set-03</v>
          </cell>
          <cell r="N76" t="str">
            <v>out-03</v>
          </cell>
          <cell r="O76" t="str">
            <v>nov-03</v>
          </cell>
          <cell r="P76" t="str">
            <v>dez-03</v>
          </cell>
          <cell r="Q76" t="str">
            <v>2003</v>
          </cell>
        </row>
        <row r="77">
          <cell r="B77" t="str">
            <v>Bandeirante</v>
          </cell>
          <cell r="D77">
            <v>8.799999999999919E-3</v>
          </cell>
          <cell r="E77">
            <v>778733</v>
          </cell>
          <cell r="F77">
            <v>849594</v>
          </cell>
          <cell r="G77">
            <v>814938</v>
          </cell>
          <cell r="H77">
            <v>777716</v>
          </cell>
          <cell r="I77">
            <v>815112</v>
          </cell>
          <cell r="J77">
            <v>30749.983807755281</v>
          </cell>
          <cell r="K77">
            <v>39620.00440441387</v>
          </cell>
          <cell r="L77">
            <v>29965.086463767737</v>
          </cell>
          <cell r="M77">
            <v>31815.930797838617</v>
          </cell>
          <cell r="N77">
            <v>38180.029425387715</v>
          </cell>
          <cell r="O77">
            <v>31845.309755232989</v>
          </cell>
          <cell r="P77">
            <v>33381.357390720521</v>
          </cell>
          <cell r="Q77">
            <v>34254.003372284118</v>
          </cell>
          <cell r="R77">
            <v>36787.190012848383</v>
          </cell>
          <cell r="S77">
            <v>37799.380378126109</v>
          </cell>
          <cell r="T77">
            <v>37165.56299827859</v>
          </cell>
          <cell r="U77">
            <v>34837.98221933061</v>
          </cell>
          <cell r="V77">
            <v>416401.82102598459</v>
          </cell>
        </row>
        <row r="78">
          <cell r="B78" t="str">
            <v>Escelsa</v>
          </cell>
          <cell r="D78">
            <v>8.799999999999919E-3</v>
          </cell>
          <cell r="E78">
            <v>478072.33400000003</v>
          </cell>
          <cell r="F78">
            <v>476735.69699999999</v>
          </cell>
          <cell r="G78">
            <v>484718.375</v>
          </cell>
          <cell r="H78" t="str">
            <v>EBIT</v>
          </cell>
          <cell r="I78">
            <v>470019.13799999998</v>
          </cell>
          <cell r="J78">
            <v>21936.052326441917</v>
          </cell>
          <cell r="K78">
            <v>31358.496573891534</v>
          </cell>
          <cell r="L78">
            <v>21427.493755770876</v>
          </cell>
          <cell r="M78">
            <v>22808.025511493819</v>
          </cell>
          <cell r="N78">
            <v>29829.389884533506</v>
          </cell>
          <cell r="O78">
            <v>23363.16429451287</v>
          </cell>
          <cell r="P78">
            <v>24290.708004374566</v>
          </cell>
          <cell r="Q78">
            <v>25743.231800913039</v>
          </cell>
          <cell r="R78">
            <v>28147.554398229971</v>
          </cell>
          <cell r="S78">
            <v>28383.480309997307</v>
          </cell>
          <cell r="T78">
            <v>28387.910729688738</v>
          </cell>
          <cell r="U78">
            <v>26055.40247688003</v>
          </cell>
          <cell r="V78">
            <v>311730.91006672825</v>
          </cell>
        </row>
        <row r="79">
          <cell r="B79" t="str">
            <v>Enersul</v>
          </cell>
          <cell r="D79">
            <v>8.799999999999919E-3</v>
          </cell>
          <cell r="E79">
            <v>241451.63400000002</v>
          </cell>
          <cell r="F79">
            <v>229874.25099999996</v>
          </cell>
          <cell r="G79">
            <v>243671.01299999998</v>
          </cell>
          <cell r="H79" t="str">
            <v>Depreciação</v>
          </cell>
          <cell r="I79">
            <v>233609.109</v>
          </cell>
          <cell r="J79">
            <v>6635.852791053012</v>
          </cell>
          <cell r="K79">
            <v>6694.5056500081137</v>
          </cell>
          <cell r="L79">
            <v>6759.974873622853</v>
          </cell>
          <cell r="M79">
            <v>6812.4048160088205</v>
          </cell>
          <cell r="N79">
            <v>6871.0775670786888</v>
          </cell>
          <cell r="O79">
            <v>6921.9957087424809</v>
          </cell>
          <cell r="P79">
            <v>6971.3523193971823</v>
          </cell>
          <cell r="Q79">
            <v>7017.3968929434313</v>
          </cell>
          <cell r="R79">
            <v>7062.7750806450376</v>
          </cell>
          <cell r="S79">
            <v>7107.0161024525505</v>
          </cell>
          <cell r="T79">
            <v>7150.8891201369015</v>
          </cell>
          <cell r="U79">
            <v>7191.3307480242083</v>
          </cell>
          <cell r="V79">
            <v>83196.571670113277</v>
          </cell>
        </row>
        <row r="80">
          <cell r="B80" t="str">
            <v>2004</v>
          </cell>
          <cell r="C80">
            <v>0.11086397456075869</v>
          </cell>
          <cell r="E80">
            <v>1498256.9680000001</v>
          </cell>
          <cell r="F80">
            <v>1556203.9479999999</v>
          </cell>
          <cell r="G80">
            <v>1543327.388</v>
          </cell>
          <cell r="H80" t="str">
            <v>Amortização</v>
          </cell>
          <cell r="I80">
            <v>1518740.247</v>
          </cell>
          <cell r="J80">
            <v>0</v>
          </cell>
          <cell r="K80">
            <v>0</v>
          </cell>
          <cell r="L80">
            <v>0</v>
          </cell>
          <cell r="M80">
            <v>0</v>
          </cell>
          <cell r="N80">
            <v>0</v>
          </cell>
          <cell r="O80">
            <v>0</v>
          </cell>
          <cell r="P80">
            <v>0</v>
          </cell>
          <cell r="Q80">
            <v>0</v>
          </cell>
          <cell r="R80">
            <v>0</v>
          </cell>
          <cell r="S80">
            <v>0</v>
          </cell>
          <cell r="T80">
            <v>0</v>
          </cell>
          <cell r="U80">
            <v>0</v>
          </cell>
          <cell r="V80">
            <v>0</v>
          </cell>
        </row>
        <row r="81">
          <cell r="H81" t="str">
            <v>Provisões</v>
          </cell>
          <cell r="J81">
            <v>67.75</v>
          </cell>
          <cell r="K81">
            <v>67.75</v>
          </cell>
          <cell r="L81">
            <v>67.75</v>
          </cell>
          <cell r="M81">
            <v>67.75</v>
          </cell>
          <cell r="N81">
            <v>67.75</v>
          </cell>
          <cell r="O81">
            <v>67.75</v>
          </cell>
          <cell r="P81">
            <v>67.75</v>
          </cell>
          <cell r="Q81">
            <v>67.75</v>
          </cell>
          <cell r="R81">
            <v>67.75</v>
          </cell>
          <cell r="S81">
            <v>67.75</v>
          </cell>
          <cell r="T81">
            <v>67.75</v>
          </cell>
          <cell r="U81">
            <v>67.75</v>
          </cell>
          <cell r="V81">
            <v>813</v>
          </cell>
        </row>
        <row r="82">
          <cell r="B82" t="str">
            <v>Número de Colaboradores</v>
          </cell>
          <cell r="C82" t="str">
            <v>Taxa de Câmbio</v>
          </cell>
          <cell r="E82" t="str">
            <v>jan-03</v>
          </cell>
          <cell r="F82" t="str">
            <v>fev-03</v>
          </cell>
          <cell r="G82" t="str">
            <v>mar-03</v>
          </cell>
          <cell r="H82" t="str">
            <v>Outros</v>
          </cell>
          <cell r="I82" t="str">
            <v>mai-03</v>
          </cell>
          <cell r="J82">
            <v>2110.3286902603531</v>
          </cell>
          <cell r="K82">
            <v>1499.252180514221</v>
          </cell>
          <cell r="L82">
            <v>1709.8678343740082</v>
          </cell>
          <cell r="M82">
            <v>2127.7504703359759</v>
          </cell>
          <cell r="N82">
            <v>1411.8119737755173</v>
          </cell>
          <cell r="O82">
            <v>1492.3997519776401</v>
          </cell>
          <cell r="P82">
            <v>2051.5470669487722</v>
          </cell>
          <cell r="Q82">
            <v>1425.6246784276477</v>
          </cell>
          <cell r="R82">
            <v>1509.1105339733738</v>
          </cell>
          <cell r="S82">
            <v>2241.1339656762466</v>
          </cell>
          <cell r="T82">
            <v>1559.0131484529506</v>
          </cell>
          <cell r="U82">
            <v>1523.4989944263712</v>
          </cell>
          <cell r="V82">
            <v>20661.339289143081</v>
          </cell>
        </row>
        <row r="83">
          <cell r="B83" t="str">
            <v>Bandeirante</v>
          </cell>
          <cell r="C83" t="str">
            <v>Médio</v>
          </cell>
          <cell r="D83" t="str">
            <v>Final</v>
          </cell>
          <cell r="E83">
            <v>1348</v>
          </cell>
          <cell r="F83">
            <v>1352</v>
          </cell>
          <cell r="G83">
            <v>1349</v>
          </cell>
          <cell r="H83">
            <v>1325</v>
          </cell>
          <cell r="I83">
            <v>1324</v>
          </cell>
          <cell r="J83">
            <v>1360</v>
          </cell>
          <cell r="K83">
            <v>1358</v>
          </cell>
          <cell r="L83">
            <v>1358</v>
          </cell>
          <cell r="M83">
            <v>1336</v>
          </cell>
          <cell r="N83">
            <v>1333</v>
          </cell>
          <cell r="O83">
            <v>1268</v>
          </cell>
          <cell r="P83">
            <v>1261</v>
          </cell>
          <cell r="Q83">
            <v>1261</v>
          </cell>
        </row>
        <row r="84">
          <cell r="B84" t="str">
            <v>Escelsa</v>
          </cell>
          <cell r="C84">
            <v>3.1604166666666664</v>
          </cell>
          <cell r="D84">
            <v>3.1708333333333334</v>
          </cell>
          <cell r="E84">
            <v>1355</v>
          </cell>
          <cell r="F84" t="str">
            <v>Escelsa</v>
          </cell>
          <cell r="G84">
            <v>1364</v>
          </cell>
          <cell r="H84">
            <v>1355</v>
          </cell>
          <cell r="I84">
            <v>1356</v>
          </cell>
          <cell r="J84">
            <v>1349</v>
          </cell>
          <cell r="K84">
            <v>1348</v>
          </cell>
          <cell r="L84">
            <v>1342</v>
          </cell>
          <cell r="M84">
            <v>1342</v>
          </cell>
          <cell r="N84">
            <v>1327</v>
          </cell>
          <cell r="O84">
            <v>1316</v>
          </cell>
          <cell r="P84">
            <v>1309</v>
          </cell>
          <cell r="Q84">
            <v>1309</v>
          </cell>
        </row>
        <row r="85">
          <cell r="B85" t="str">
            <v>Enersul</v>
          </cell>
          <cell r="C85">
            <v>3.1812499999999999</v>
          </cell>
          <cell r="D85">
            <v>3.1916666666666669</v>
          </cell>
          <cell r="E85">
            <v>932</v>
          </cell>
          <cell r="F85">
            <v>931</v>
          </cell>
          <cell r="G85">
            <v>934</v>
          </cell>
          <cell r="H85">
            <v>934</v>
          </cell>
          <cell r="I85">
            <v>936</v>
          </cell>
          <cell r="J85">
            <v>32469.347453551036</v>
          </cell>
          <cell r="K85">
            <v>34125.770851419496</v>
          </cell>
          <cell r="L85">
            <v>30974.08587334089</v>
          </cell>
          <cell r="M85">
            <v>32777.900064652946</v>
          </cell>
          <cell r="N85">
            <v>31326.274242771688</v>
          </cell>
          <cell r="O85">
            <v>28203.795686405705</v>
          </cell>
          <cell r="P85">
            <v>24592.768455739471</v>
          </cell>
          <cell r="Q85">
            <v>33723.954957443042</v>
          </cell>
          <cell r="R85">
            <v>39123.989546398203</v>
          </cell>
          <cell r="S85">
            <v>38152.9594569412</v>
          </cell>
          <cell r="T85">
            <v>46450.5724010423</v>
          </cell>
          <cell r="U85">
            <v>43930.90116841405</v>
          </cell>
          <cell r="V85">
            <v>415852.32015812001</v>
          </cell>
        </row>
        <row r="86">
          <cell r="B86" t="str">
            <v>mar-04</v>
          </cell>
          <cell r="C86">
            <v>3.2020833333333334</v>
          </cell>
          <cell r="D86">
            <v>3.2124999999999999</v>
          </cell>
          <cell r="E86">
            <v>3635</v>
          </cell>
          <cell r="F86">
            <v>3644</v>
          </cell>
          <cell r="G86">
            <v>3647</v>
          </cell>
          <cell r="H86" t="str">
            <v>EBIT</v>
          </cell>
          <cell r="I86">
            <v>3616</v>
          </cell>
          <cell r="J86">
            <v>21147.521620551037</v>
          </cell>
          <cell r="K86">
            <v>22788.462836419494</v>
          </cell>
          <cell r="L86">
            <v>19056.114112340889</v>
          </cell>
          <cell r="M86">
            <v>21322.589219652946</v>
          </cell>
          <cell r="N86">
            <v>19829.005118771689</v>
          </cell>
          <cell r="O86">
            <v>16045.304158405706</v>
          </cell>
          <cell r="P86">
            <v>13060.197889739473</v>
          </cell>
          <cell r="Q86">
            <v>21935.364301443042</v>
          </cell>
          <cell r="R86">
            <v>26582.536892398202</v>
          </cell>
          <cell r="S86">
            <v>26212.668421941198</v>
          </cell>
          <cell r="T86">
            <v>34411.541852042297</v>
          </cell>
          <cell r="U86">
            <v>31197.06838141405</v>
          </cell>
          <cell r="V86">
            <v>273588.37480511999</v>
          </cell>
        </row>
        <row r="87">
          <cell r="H87" t="str">
            <v>Depreciação</v>
          </cell>
          <cell r="J87">
            <v>9498</v>
          </cell>
          <cell r="K87">
            <v>9541</v>
          </cell>
          <cell r="L87">
            <v>9598</v>
          </cell>
          <cell r="M87">
            <v>9650</v>
          </cell>
          <cell r="N87">
            <v>9716</v>
          </cell>
          <cell r="O87">
            <v>9774</v>
          </cell>
          <cell r="P87">
            <v>9824</v>
          </cell>
          <cell r="Q87">
            <v>9871</v>
          </cell>
          <cell r="R87">
            <v>9923</v>
          </cell>
          <cell r="S87">
            <v>9954</v>
          </cell>
          <cell r="T87">
            <v>9977</v>
          </cell>
          <cell r="U87">
            <v>9995</v>
          </cell>
          <cell r="V87">
            <v>117321</v>
          </cell>
        </row>
        <row r="88">
          <cell r="H88" t="str">
            <v>Amortização</v>
          </cell>
          <cell r="J88">
            <v>0</v>
          </cell>
          <cell r="K88">
            <v>0</v>
          </cell>
          <cell r="L88">
            <v>0</v>
          </cell>
          <cell r="M88">
            <v>0</v>
          </cell>
          <cell r="N88">
            <v>0</v>
          </cell>
          <cell r="O88">
            <v>0</v>
          </cell>
          <cell r="P88">
            <v>0</v>
          </cell>
          <cell r="Q88">
            <v>0</v>
          </cell>
          <cell r="R88">
            <v>0</v>
          </cell>
          <cell r="S88">
            <v>0</v>
          </cell>
          <cell r="T88">
            <v>0</v>
          </cell>
          <cell r="U88">
            <v>0</v>
          </cell>
          <cell r="V88">
            <v>0</v>
          </cell>
        </row>
        <row r="89">
          <cell r="H89" t="str">
            <v>Provisões</v>
          </cell>
          <cell r="J89">
            <v>1823.8258329999999</v>
          </cell>
          <cell r="K89">
            <v>1796.3080150000001</v>
          </cell>
          <cell r="L89">
            <v>2319.9717609999998</v>
          </cell>
          <cell r="M89">
            <v>1805.310845</v>
          </cell>
          <cell r="N89">
            <v>1781.2691239999999</v>
          </cell>
          <cell r="O89">
            <v>2384.491528</v>
          </cell>
          <cell r="P89">
            <v>1708.5705659999999</v>
          </cell>
          <cell r="Q89">
            <v>1917.5906559999999</v>
          </cell>
          <cell r="R89">
            <v>2618.4526539999997</v>
          </cell>
          <cell r="S89">
            <v>1986.291035</v>
          </cell>
          <cell r="T89">
            <v>2062.0305490000001</v>
          </cell>
          <cell r="U89">
            <v>2738.8327869999998</v>
          </cell>
          <cell r="V89">
            <v>24942.945352999999</v>
          </cell>
        </row>
        <row r="91">
          <cell r="B91" t="str">
            <v>Dívida / EBITDA</v>
          </cell>
        </row>
        <row r="92">
          <cell r="F92" t="str">
            <v>Distribuição</v>
          </cell>
          <cell r="J92">
            <v>6.280222589373234</v>
          </cell>
          <cell r="K92">
            <v>6.6938903690070148</v>
          </cell>
          <cell r="L92">
            <v>5.9865221629629515</v>
          </cell>
          <cell r="M92">
            <v>6.4840559729716443</v>
          </cell>
          <cell r="N92">
            <v>6.8682843832713498</v>
          </cell>
          <cell r="O92">
            <v>6.3680604770769556</v>
          </cell>
          <cell r="P92">
            <v>6.496481338245272</v>
          </cell>
          <cell r="Q92">
            <v>5.7899734368055</v>
          </cell>
          <cell r="R92">
            <v>5.690918333207712</v>
          </cell>
          <cell r="S92">
            <v>6.496549290625758</v>
          </cell>
          <cell r="T92">
            <v>6.563790433000265</v>
          </cell>
          <cell r="U92">
            <v>6.4822608992662465</v>
          </cell>
          <cell r="V92">
            <v>4.1168070178948861</v>
          </cell>
        </row>
        <row r="93">
          <cell r="H93" t="str">
            <v>Dívida Consolidada</v>
          </cell>
          <cell r="J93">
            <v>3465822.0964038325</v>
          </cell>
          <cell r="K93">
            <v>3519443.5718690753</v>
          </cell>
          <cell r="L93">
            <v>3551534.1770956935</v>
          </cell>
          <cell r="M93">
            <v>3609492.7222254239</v>
          </cell>
          <cell r="N93">
            <v>3635422.9853883642</v>
          </cell>
          <cell r="O93">
            <v>3645537.5423211548</v>
          </cell>
          <cell r="P93">
            <v>3679547.4297118736</v>
          </cell>
          <cell r="Q93">
            <v>3331633.9357195436</v>
          </cell>
          <cell r="R93">
            <v>3370117.7487339796</v>
          </cell>
          <cell r="S93">
            <v>3399820.4100770936</v>
          </cell>
          <cell r="T93">
            <v>3376950.629121602</v>
          </cell>
          <cell r="U93">
            <v>3426229.6890988033</v>
          </cell>
          <cell r="V93">
            <v>3426229.6890988033</v>
          </cell>
        </row>
        <row r="94">
          <cell r="H94" t="str">
            <v>EBITDA</v>
          </cell>
          <cell r="J94">
            <v>551862.93910479394</v>
          </cell>
          <cell r="K94">
            <v>525769.5268157128</v>
          </cell>
          <cell r="L94">
            <v>593254.99520708492</v>
          </cell>
          <cell r="M94">
            <v>556672.04867930722</v>
          </cell>
          <cell r="N94">
            <v>529305.83279908099</v>
          </cell>
          <cell r="O94">
            <v>572472.19234866882</v>
          </cell>
          <cell r="P94">
            <v>566390.82576133986</v>
          </cell>
          <cell r="Q94">
            <v>575414.37315431016</v>
          </cell>
          <cell r="R94">
            <v>592192.25288625737</v>
          </cell>
          <cell r="S94">
            <v>523327.11690233595</v>
          </cell>
          <cell r="T94">
            <v>514481.78664321254</v>
          </cell>
          <cell r="U94">
            <v>528554.73458136071</v>
          </cell>
          <cell r="V94">
            <v>832254.14118410461</v>
          </cell>
        </row>
        <row r="96">
          <cell r="B96" t="str">
            <v>EBITDA EDP Brasil Consolidado</v>
          </cell>
          <cell r="J96">
            <v>66707.155409928906</v>
          </cell>
          <cell r="K96">
            <v>76321.94840740833</v>
          </cell>
          <cell r="L96">
            <v>63228.15695721173</v>
          </cell>
          <cell r="M96">
            <v>68494.322975749412</v>
          </cell>
          <cell r="N96">
            <v>73913.370645799398</v>
          </cell>
          <cell r="O96">
            <v>64271.89794468513</v>
          </cell>
          <cell r="P96">
            <v>63252.488554502095</v>
          </cell>
          <cell r="Q96">
            <v>69160.455447378117</v>
          </cell>
          <cell r="R96">
            <v>74787.679149835181</v>
          </cell>
          <cell r="S96">
            <v>81655.300439236526</v>
          </cell>
          <cell r="T96">
            <v>87983.854816781488</v>
          </cell>
          <cell r="U96">
            <v>83453.862852304577</v>
          </cell>
          <cell r="V96">
            <v>873230.49360082089</v>
          </cell>
        </row>
        <row r="98">
          <cell r="H98" t="str">
            <v>EBITDA EDP Brasil</v>
          </cell>
          <cell r="J98">
            <v>62705.250886668553</v>
          </cell>
          <cell r="K98">
            <v>72958.638211894111</v>
          </cell>
          <cell r="L98">
            <v>59130.567361837719</v>
          </cell>
          <cell r="M98">
            <v>64493.511660413431</v>
          </cell>
          <cell r="N98">
            <v>70652.53954802388</v>
          </cell>
          <cell r="O98">
            <v>60327.256664707493</v>
          </cell>
          <cell r="P98">
            <v>59424.620921553324</v>
          </cell>
          <cell r="Q98">
            <v>65749.490112950472</v>
          </cell>
          <cell r="R98">
            <v>70592.365961861811</v>
          </cell>
          <cell r="S98">
            <v>77360.125438560281</v>
          </cell>
          <cell r="T98">
            <v>84295.061119328529</v>
          </cell>
          <cell r="U98">
            <v>79123.781070878205</v>
          </cell>
          <cell r="V98">
            <v>826813.20895867771</v>
          </cell>
        </row>
        <row r="99">
          <cell r="H99" t="str">
            <v>Provisão</v>
          </cell>
          <cell r="J99">
            <v>1891.5758329999999</v>
          </cell>
          <cell r="K99">
            <v>1864.0580150000001</v>
          </cell>
          <cell r="L99">
            <v>2387.7217609999998</v>
          </cell>
          <cell r="M99">
            <v>1873.060845</v>
          </cell>
          <cell r="N99">
            <v>1849.0191239999999</v>
          </cell>
          <cell r="O99">
            <v>2452.241528</v>
          </cell>
          <cell r="P99">
            <v>1776.3205659999999</v>
          </cell>
          <cell r="Q99">
            <v>1985.3406559999999</v>
          </cell>
          <cell r="R99">
            <v>2686.2026539999997</v>
          </cell>
          <cell r="S99">
            <v>2054.0410350000002</v>
          </cell>
          <cell r="T99">
            <v>2129.7805490000001</v>
          </cell>
          <cell r="U99">
            <v>2806.5827869999998</v>
          </cell>
          <cell r="V99">
            <v>25755.945352999999</v>
          </cell>
        </row>
        <row r="100">
          <cell r="H100" t="str">
            <v>Outros Bandeirante</v>
          </cell>
          <cell r="J100">
            <v>2110.3286902603531</v>
          </cell>
          <cell r="K100">
            <v>1499.252180514221</v>
          </cell>
          <cell r="L100">
            <v>1709.8678343740082</v>
          </cell>
          <cell r="M100">
            <v>2127.7504703359759</v>
          </cell>
          <cell r="N100">
            <v>1411.8119737755173</v>
          </cell>
          <cell r="O100">
            <v>1492.3997519776401</v>
          </cell>
          <cell r="P100">
            <v>2051.5470669487722</v>
          </cell>
          <cell r="Q100">
            <v>1425.6246784276477</v>
          </cell>
          <cell r="R100">
            <v>1509.1105339733738</v>
          </cell>
          <cell r="S100">
            <v>2241.1339656762466</v>
          </cell>
          <cell r="T100">
            <v>1559.0131484529506</v>
          </cell>
          <cell r="U100">
            <v>1523.4989944263712</v>
          </cell>
          <cell r="V100">
            <v>20661.339289143081</v>
          </cell>
        </row>
        <row r="102">
          <cell r="B102" t="str">
            <v>Lucro Líquido</v>
          </cell>
          <cell r="J102">
            <v>9017.9553702901776</v>
          </cell>
          <cell r="K102">
            <v>15533.999868365267</v>
          </cell>
          <cell r="L102">
            <v>7065.0976753420509</v>
          </cell>
          <cell r="M102">
            <v>10005.439059508968</v>
          </cell>
          <cell r="N102">
            <v>13768.890516778723</v>
          </cell>
          <cell r="O102">
            <v>8314.2193351415008</v>
          </cell>
          <cell r="P102">
            <v>8491.271636870475</v>
          </cell>
          <cell r="Q102">
            <v>17481.13145972792</v>
          </cell>
          <cell r="R102">
            <v>14197.748462560994</v>
          </cell>
          <cell r="S102">
            <v>17615.969607552463</v>
          </cell>
          <cell r="T102">
            <v>21246.807520664388</v>
          </cell>
          <cell r="U102">
            <v>18349.650210638909</v>
          </cell>
          <cell r="V102">
            <v>161088.18072344182</v>
          </cell>
        </row>
        <row r="105">
          <cell r="U105" t="str">
            <v>Perdas</v>
          </cell>
          <cell r="V105">
            <v>22219</v>
          </cell>
        </row>
        <row r="106">
          <cell r="U106" t="str">
            <v>Recuperação de Perdas</v>
          </cell>
          <cell r="V106">
            <v>-7878</v>
          </cell>
        </row>
      </sheetData>
      <sheetData sheetId="3" refreshError="1">
        <row r="2">
          <cell r="E2" t="str">
            <v>jan-04</v>
          </cell>
        </row>
        <row r="3">
          <cell r="C3" t="str">
            <v>Bandeirante</v>
          </cell>
          <cell r="J3" t="str">
            <v>jan-04</v>
          </cell>
          <cell r="K3" t="str">
            <v>fev-04</v>
          </cell>
          <cell r="L3" t="str">
            <v>mar-04</v>
          </cell>
          <cell r="M3" t="str">
            <v>abr-04</v>
          </cell>
          <cell r="N3" t="str">
            <v>mai-04</v>
          </cell>
          <cell r="O3" t="str">
            <v>jun-04</v>
          </cell>
          <cell r="P3" t="str">
            <v>jul-04</v>
          </cell>
          <cell r="Q3" t="str">
            <v>ago-04</v>
          </cell>
          <cell r="R3" t="str">
            <v>set-04</v>
          </cell>
          <cell r="S3" t="str">
            <v>out-04</v>
          </cell>
          <cell r="T3" t="str">
            <v>nov-04</v>
          </cell>
          <cell r="U3" t="str">
            <v>dez-04</v>
          </cell>
          <cell r="V3" t="str">
            <v>2004</v>
          </cell>
        </row>
        <row r="4">
          <cell r="B4" t="str">
            <v>Mês de Análise</v>
          </cell>
          <cell r="D4" t="str">
            <v>DEC</v>
          </cell>
          <cell r="E4">
            <v>1466118.5722496612</v>
          </cell>
          <cell r="F4">
            <v>1477754.7132472787</v>
          </cell>
          <cell r="G4">
            <v>37987</v>
          </cell>
          <cell r="H4">
            <v>1480028.3774065021</v>
          </cell>
          <cell r="I4">
            <v>1469950.6636778296</v>
          </cell>
          <cell r="J4">
            <v>1413922.5450110887</v>
          </cell>
          <cell r="K4">
            <v>1413680.6982116858</v>
          </cell>
          <cell r="L4">
            <v>1425028.076748895</v>
          </cell>
          <cell r="M4">
            <v>1446661.9881798238</v>
          </cell>
          <cell r="N4">
            <v>1462130.9436188461</v>
          </cell>
          <cell r="O4">
            <v>1515611.5939279555</v>
          </cell>
          <cell r="P4">
            <v>1493299.7824385324</v>
          </cell>
          <cell r="Q4">
            <v>17547991.510287736</v>
          </cell>
        </row>
        <row r="5">
          <cell r="D5" t="str">
            <v>Padrão Aneel</v>
          </cell>
          <cell r="G5">
            <v>12.58</v>
          </cell>
          <cell r="H5">
            <v>12.58</v>
          </cell>
          <cell r="I5">
            <v>12.58</v>
          </cell>
          <cell r="J5">
            <v>12.58</v>
          </cell>
          <cell r="K5">
            <v>12.58</v>
          </cell>
          <cell r="L5">
            <v>12.58</v>
          </cell>
          <cell r="M5">
            <v>12.58</v>
          </cell>
          <cell r="N5">
            <v>12.58</v>
          </cell>
          <cell r="O5">
            <v>12.58</v>
          </cell>
          <cell r="P5">
            <v>12.58</v>
          </cell>
          <cell r="Q5">
            <v>12.58</v>
          </cell>
        </row>
        <row r="6">
          <cell r="D6" t="str">
            <v>FEC</v>
          </cell>
          <cell r="E6">
            <v>12</v>
          </cell>
          <cell r="F6">
            <v>12</v>
          </cell>
          <cell r="G6">
            <v>12</v>
          </cell>
          <cell r="H6">
            <v>12</v>
          </cell>
          <cell r="I6">
            <v>12</v>
          </cell>
          <cell r="J6">
            <v>12</v>
          </cell>
          <cell r="K6">
            <v>12</v>
          </cell>
          <cell r="L6">
            <v>12</v>
          </cell>
          <cell r="M6">
            <v>12</v>
          </cell>
          <cell r="N6">
            <v>12</v>
          </cell>
          <cell r="O6">
            <v>12</v>
          </cell>
          <cell r="P6">
            <v>12</v>
          </cell>
          <cell r="Q6">
            <v>9.74</v>
          </cell>
        </row>
        <row r="7">
          <cell r="B7" t="str">
            <v>Índice para Anualização</v>
          </cell>
          <cell r="D7" t="str">
            <v>Padrão Aneel</v>
          </cell>
          <cell r="E7">
            <v>428.21981120409214</v>
          </cell>
          <cell r="F7">
            <v>463.38976445397594</v>
          </cell>
          <cell r="G7">
            <v>420.76801986666828</v>
          </cell>
          <cell r="H7">
            <v>433.35528755471609</v>
          </cell>
          <cell r="I7">
            <v>453.67939520140874</v>
          </cell>
          <cell r="J7" t="e">
            <v>#DIV/0!</v>
          </cell>
          <cell r="K7" t="e">
            <v>#DIV/0!</v>
          </cell>
          <cell r="L7" t="e">
            <v>#DIV/0!</v>
          </cell>
          <cell r="M7" t="e">
            <v>#DIV/0!</v>
          </cell>
          <cell r="N7" t="e">
            <v>#DIV/0!</v>
          </cell>
          <cell r="O7" t="e">
            <v>#DIV/0!</v>
          </cell>
          <cell r="P7" t="e">
            <v>#DIV/0!</v>
          </cell>
          <cell r="Q7" t="e">
            <v>#DIV/0!</v>
          </cell>
          <cell r="R7" t="e">
            <v>#DIV/0!</v>
          </cell>
          <cell r="S7" t="e">
            <v>#DIV/0!</v>
          </cell>
          <cell r="T7" t="e">
            <v>#DIV/0!</v>
          </cell>
          <cell r="U7" t="e">
            <v>#DIV/0!</v>
          </cell>
          <cell r="V7" t="e">
            <v>#DIV/0!</v>
          </cell>
        </row>
        <row r="8">
          <cell r="D8" t="str">
            <v>Margem Bruta</v>
          </cell>
          <cell r="E8">
            <v>1265258.9350656751</v>
          </cell>
          <cell r="F8">
            <v>1370991.90796</v>
          </cell>
          <cell r="G8">
            <v>1246531.5703753028</v>
          </cell>
          <cell r="H8">
            <v>1285509.0251998978</v>
          </cell>
          <cell r="I8">
            <v>1347548.0287879123</v>
          </cell>
          <cell r="J8">
            <v>8.3333333333333329E-2</v>
          </cell>
          <cell r="K8">
            <v>8.3333333333333329E-2</v>
          </cell>
          <cell r="L8">
            <v>8.3333333333333329E-2</v>
          </cell>
          <cell r="M8">
            <v>8.3333333333333329E-2</v>
          </cell>
          <cell r="N8">
            <v>8.3333333333333329E-2</v>
          </cell>
          <cell r="O8">
            <v>8.3333333333333329E-2</v>
          </cell>
          <cell r="P8">
            <v>8.3333333333333329E-2</v>
          </cell>
          <cell r="Q8">
            <v>8.3333333333333329E-2</v>
          </cell>
          <cell r="R8">
            <v>8.3333333333333329E-2</v>
          </cell>
          <cell r="S8">
            <v>8.3333333333333329E-2</v>
          </cell>
          <cell r="T8">
            <v>8.3333333333333329E-2</v>
          </cell>
          <cell r="U8">
            <v>8.3333333333333329E-2</v>
          </cell>
        </row>
        <row r="9">
          <cell r="D9" t="str">
            <v>Nº de Clientes</v>
          </cell>
          <cell r="E9">
            <v>2954695</v>
          </cell>
          <cell r="F9">
            <v>2958615</v>
          </cell>
          <cell r="G9">
            <v>2962515</v>
          </cell>
          <cell r="H9">
            <v>2966409</v>
          </cell>
          <cell r="I9">
            <v>2970265</v>
          </cell>
          <cell r="J9" t="e">
            <v>#DIV/0!</v>
          </cell>
          <cell r="K9" t="e">
            <v>#DIV/0!</v>
          </cell>
          <cell r="L9" t="e">
            <v>#DIV/0!</v>
          </cell>
          <cell r="M9" t="e">
            <v>#DIV/0!</v>
          </cell>
          <cell r="N9" t="e">
            <v>#DIV/0!</v>
          </cell>
          <cell r="O9" t="e">
            <v>#DIV/0!</v>
          </cell>
          <cell r="P9" t="e">
            <v>#DIV/0!</v>
          </cell>
          <cell r="Q9" t="e">
            <v>#DIV/0!</v>
          </cell>
          <cell r="R9" t="e">
            <v>#DIV/0!</v>
          </cell>
          <cell r="S9" t="e">
            <v>#DIV/0!</v>
          </cell>
          <cell r="T9" t="e">
            <v>#DIV/0!</v>
          </cell>
          <cell r="U9" t="e">
            <v>#DIV/0!</v>
          </cell>
        </row>
        <row r="11">
          <cell r="B11" t="str">
            <v>ROIC</v>
          </cell>
          <cell r="E11">
            <v>-94319.823587549006</v>
          </cell>
          <cell r="F11">
            <v>-90835.502138094656</v>
          </cell>
          <cell r="G11">
            <v>-98833.222766694525</v>
          </cell>
          <cell r="H11">
            <v>-96637.826992552407</v>
          </cell>
          <cell r="I11">
            <v>-96359.010715969314</v>
          </cell>
          <cell r="J11" t="e">
            <v>#DIV/0!</v>
          </cell>
          <cell r="K11" t="e">
            <v>#DIV/0!</v>
          </cell>
          <cell r="L11" t="e">
            <v>#DIV/0!</v>
          </cell>
          <cell r="M11" t="e">
            <v>#DIV/0!</v>
          </cell>
          <cell r="N11" t="e">
            <v>#DIV/0!</v>
          </cell>
          <cell r="O11" t="e">
            <v>#DIV/0!</v>
          </cell>
          <cell r="P11" t="e">
            <v>#DIV/0!</v>
          </cell>
          <cell r="Q11" t="e">
            <v>#DIV/0!</v>
          </cell>
          <cell r="R11" t="e">
            <v>#DIV/0!</v>
          </cell>
          <cell r="S11" t="e">
            <v>#DIV/0!</v>
          </cell>
          <cell r="T11" t="e">
            <v>#DIV/0!</v>
          </cell>
          <cell r="U11" t="e">
            <v>#DIV/0!</v>
          </cell>
          <cell r="V11" t="e">
            <v>#DIV/0!</v>
          </cell>
        </row>
        <row r="12">
          <cell r="B12" t="str">
            <v>Bandeirante</v>
          </cell>
          <cell r="C12" t="str">
            <v>Escelsa</v>
          </cell>
          <cell r="E12">
            <v>-44071.002818813366</v>
          </cell>
          <cell r="F12">
            <v>-38273.473168022334</v>
          </cell>
          <cell r="G12">
            <v>-41085.47204549687</v>
          </cell>
          <cell r="H12">
            <v>-38331.632623844795</v>
          </cell>
          <cell r="I12">
            <v>-39426.930878354207</v>
          </cell>
          <cell r="J12">
            <v>-37347.804798220124</v>
          </cell>
          <cell r="K12">
            <v>-36781.105723845954</v>
          </cell>
          <cell r="L12">
            <v>-35602.86090887108</v>
          </cell>
          <cell r="M12">
            <v>-32839.161952118411</v>
          </cell>
          <cell r="N12">
            <v>-35111.2254056288</v>
          </cell>
          <cell r="O12">
            <v>-34555.476606089847</v>
          </cell>
          <cell r="P12">
            <v>-33385.467079950577</v>
          </cell>
          <cell r="Q12">
            <v>-446811.61400925636</v>
          </cell>
        </row>
        <row r="13">
          <cell r="D13" t="str">
            <v>EBIT Ajustado</v>
          </cell>
          <cell r="E13">
            <v>-7459</v>
          </cell>
          <cell r="F13">
            <v>-6742</v>
          </cell>
          <cell r="G13">
            <v>-7647</v>
          </cell>
          <cell r="H13">
            <v>-8158</v>
          </cell>
          <cell r="I13">
            <v>-8024</v>
          </cell>
          <cell r="J13" t="e">
            <v>#DIV/0!</v>
          </cell>
          <cell r="K13" t="e">
            <v>#DIV/0!</v>
          </cell>
          <cell r="L13" t="e">
            <v>#DIV/0!</v>
          </cell>
          <cell r="M13" t="e">
            <v>#DIV/0!</v>
          </cell>
          <cell r="N13" t="e">
            <v>#DIV/0!</v>
          </cell>
          <cell r="O13" t="e">
            <v>#DIV/0!</v>
          </cell>
          <cell r="P13" t="e">
            <v>#DIV/0!</v>
          </cell>
          <cell r="Q13" t="e">
            <v>#DIV/0!</v>
          </cell>
          <cell r="R13" t="e">
            <v>#DIV/0!</v>
          </cell>
          <cell r="S13" t="e">
            <v>#DIV/0!</v>
          </cell>
          <cell r="T13" t="e">
            <v>#DIV/0!</v>
          </cell>
          <cell r="U13" t="e">
            <v>#DIV/0!</v>
          </cell>
          <cell r="V13">
            <v>0</v>
          </cell>
        </row>
        <row r="14">
          <cell r="D14" t="str">
            <v>Custos Pessoal</v>
          </cell>
          <cell r="E14" t="str">
            <v>EBIT</v>
          </cell>
          <cell r="F14">
            <v>-7993.4803375000001</v>
          </cell>
          <cell r="G14">
            <v>-7993.4803375000001</v>
          </cell>
          <cell r="H14">
            <v>-7993.4803375000001</v>
          </cell>
          <cell r="I14">
            <v>-7993.4803375000001</v>
          </cell>
          <cell r="J14" t="e">
            <v>#DIV/0!</v>
          </cell>
          <cell r="K14" t="e">
            <v>#DIV/0!</v>
          </cell>
          <cell r="L14" t="e">
            <v>#DIV/0!</v>
          </cell>
          <cell r="M14" t="e">
            <v>#DIV/0!</v>
          </cell>
          <cell r="N14" t="e">
            <v>#DIV/0!</v>
          </cell>
          <cell r="O14" t="e">
            <v>#DIV/0!</v>
          </cell>
          <cell r="P14" t="e">
            <v>#DIV/0!</v>
          </cell>
          <cell r="Q14" t="e">
            <v>#DIV/0!</v>
          </cell>
          <cell r="R14" t="e">
            <v>#DIV/0!</v>
          </cell>
          <cell r="S14" t="e">
            <v>#DIV/0!</v>
          </cell>
          <cell r="T14" t="e">
            <v>#DIV/0!</v>
          </cell>
          <cell r="U14" t="e">
            <v>#DIV/0!</v>
          </cell>
          <cell r="V14">
            <v>0</v>
          </cell>
        </row>
        <row r="15">
          <cell r="D15" t="str">
            <v>Outros Custos Operacionais</v>
          </cell>
          <cell r="E15" t="str">
            <v>Comp. Amort. Compart.</v>
          </cell>
          <cell r="F15">
            <v>-9594.7578305223342</v>
          </cell>
          <cell r="G15">
            <v>-10910.842707996862</v>
          </cell>
          <cell r="H15">
            <v>-10326.155286344796</v>
          </cell>
          <cell r="I15">
            <v>-9641.8895408542066</v>
          </cell>
          <cell r="J15">
            <v>0</v>
          </cell>
          <cell r="K15">
            <v>0</v>
          </cell>
          <cell r="L15">
            <v>0</v>
          </cell>
          <cell r="M15">
            <v>0</v>
          </cell>
          <cell r="N15">
            <v>0</v>
          </cell>
          <cell r="O15">
            <v>0</v>
          </cell>
          <cell r="P15">
            <v>0</v>
          </cell>
          <cell r="Q15">
            <v>0</v>
          </cell>
          <cell r="R15">
            <v>0</v>
          </cell>
          <cell r="S15">
            <v>0</v>
          </cell>
          <cell r="T15">
            <v>0</v>
          </cell>
          <cell r="U15">
            <v>0</v>
          </cell>
          <cell r="V15">
            <v>0</v>
          </cell>
        </row>
        <row r="16">
          <cell r="D16" t="str">
            <v>Investimento Líquido de Subsídio</v>
          </cell>
          <cell r="E16" t="str">
            <v>(-) Encargos Financeiros</v>
          </cell>
          <cell r="F16">
            <v>-10769.985000000001</v>
          </cell>
          <cell r="G16">
            <v>-12825.499</v>
          </cell>
          <cell r="H16">
            <v>-8892.7469999999994</v>
          </cell>
          <cell r="I16">
            <v>-10776.311000000002</v>
          </cell>
          <cell r="J16">
            <v>0</v>
          </cell>
          <cell r="K16">
            <v>0</v>
          </cell>
          <cell r="L16">
            <v>0</v>
          </cell>
          <cell r="M16">
            <v>0</v>
          </cell>
          <cell r="N16">
            <v>0</v>
          </cell>
          <cell r="O16">
            <v>0</v>
          </cell>
          <cell r="P16">
            <v>0</v>
          </cell>
          <cell r="Q16">
            <v>0</v>
          </cell>
          <cell r="R16">
            <v>0</v>
          </cell>
          <cell r="S16">
            <v>0</v>
          </cell>
          <cell r="T16">
            <v>0</v>
          </cell>
          <cell r="U16">
            <v>0</v>
          </cell>
          <cell r="V16">
            <v>0</v>
          </cell>
        </row>
        <row r="17">
          <cell r="D17" t="str">
            <v>Material Diversos</v>
          </cell>
          <cell r="E17">
            <v>-630</v>
          </cell>
          <cell r="F17">
            <v>-746</v>
          </cell>
          <cell r="G17">
            <v>-769</v>
          </cell>
          <cell r="H17">
            <v>-589</v>
          </cell>
          <cell r="I17">
            <v>-616</v>
          </cell>
          <cell r="J17">
            <v>-624</v>
          </cell>
          <cell r="K17">
            <v>-578</v>
          </cell>
          <cell r="L17">
            <v>-654</v>
          </cell>
          <cell r="M17">
            <v>-686</v>
          </cell>
          <cell r="N17">
            <v>-592</v>
          </cell>
          <cell r="O17">
            <v>-592</v>
          </cell>
          <cell r="P17">
            <v>-588</v>
          </cell>
          <cell r="Q17">
            <v>-7664</v>
          </cell>
        </row>
        <row r="18">
          <cell r="D18" t="str">
            <v>Capital Investido</v>
          </cell>
          <cell r="E18">
            <v>-2434.25</v>
          </cell>
          <cell r="F18">
            <v>-2427.25</v>
          </cell>
          <cell r="G18">
            <v>-939.65000000000009</v>
          </cell>
          <cell r="H18">
            <v>-2372.25</v>
          </cell>
          <cell r="I18">
            <v>-2375.25</v>
          </cell>
          <cell r="J18" t="e">
            <v>#VALUE!</v>
          </cell>
          <cell r="K18">
            <v>0</v>
          </cell>
          <cell r="L18">
            <v>0</v>
          </cell>
          <cell r="M18">
            <v>0</v>
          </cell>
          <cell r="N18">
            <v>0</v>
          </cell>
          <cell r="O18">
            <v>0</v>
          </cell>
          <cell r="P18">
            <v>0</v>
          </cell>
          <cell r="Q18">
            <v>0</v>
          </cell>
          <cell r="R18">
            <v>0</v>
          </cell>
          <cell r="S18">
            <v>0</v>
          </cell>
          <cell r="T18">
            <v>0</v>
          </cell>
          <cell r="U18">
            <v>0</v>
          </cell>
          <cell r="V18">
            <v>0</v>
          </cell>
        </row>
        <row r="19">
          <cell r="D19" t="str">
            <v>(-) Prestação de Serviços</v>
          </cell>
          <cell r="E19" t="str">
            <v>Ativo Líquido</v>
          </cell>
          <cell r="G19">
            <v>119</v>
          </cell>
          <cell r="H19">
            <v>119</v>
          </cell>
          <cell r="I19">
            <v>119</v>
          </cell>
          <cell r="J19">
            <v>119</v>
          </cell>
          <cell r="K19">
            <v>119</v>
          </cell>
          <cell r="L19">
            <v>119</v>
          </cell>
          <cell r="M19">
            <v>119</v>
          </cell>
          <cell r="N19">
            <v>119</v>
          </cell>
          <cell r="O19">
            <v>119</v>
          </cell>
          <cell r="P19">
            <v>119</v>
          </cell>
          <cell r="Q19">
            <v>0</v>
          </cell>
          <cell r="V19">
            <v>0</v>
          </cell>
        </row>
        <row r="20">
          <cell r="D20" t="str">
            <v>(-) Outros Proveitos Operacionais</v>
          </cell>
          <cell r="E20" t="str">
            <v>(-) Investimentos Financeiros</v>
          </cell>
          <cell r="J20" t="str">
            <v>-</v>
          </cell>
          <cell r="Q20">
            <v>0</v>
          </cell>
          <cell r="V20">
            <v>0</v>
          </cell>
        </row>
        <row r="21">
          <cell r="B21" t="str">
            <v>Escelsa</v>
          </cell>
          <cell r="E21" t="str">
            <v>(-) Caixa</v>
          </cell>
          <cell r="V21">
            <v>0</v>
          </cell>
        </row>
        <row r="22">
          <cell r="C22" t="str">
            <v>Enersul</v>
          </cell>
          <cell r="E22">
            <v>-30476.413425109004</v>
          </cell>
          <cell r="F22">
            <v>-32338.475094133002</v>
          </cell>
          <cell r="G22">
            <v>-34103.095257591005</v>
          </cell>
          <cell r="H22" t="str">
            <v>(-) Passivo</v>
          </cell>
          <cell r="I22">
            <v>-31367.20076969</v>
          </cell>
          <cell r="J22">
            <v>-30692.698064037999</v>
          </cell>
          <cell r="K22">
            <v>-34491.568274249999</v>
          </cell>
          <cell r="L22">
            <v>-32740.913608735002</v>
          </cell>
          <cell r="M22">
            <v>-32248.070603296001</v>
          </cell>
          <cell r="N22">
            <v>-29538.188022777002</v>
          </cell>
          <cell r="O22">
            <v>-28669.758223401004</v>
          </cell>
          <cell r="P22">
            <v>-29487.246125918002</v>
          </cell>
          <cell r="Q22">
            <v>-380501.32369999995</v>
          </cell>
          <cell r="V22">
            <v>0</v>
          </cell>
        </row>
        <row r="23">
          <cell r="D23" t="str">
            <v>FSEs</v>
          </cell>
          <cell r="E23">
            <v>-3760</v>
          </cell>
          <cell r="F23">
            <v>-3486</v>
          </cell>
          <cell r="G23">
            <v>-3370</v>
          </cell>
          <cell r="H23" t="str">
            <v>(+) Dívida</v>
          </cell>
          <cell r="I23">
            <v>-3316</v>
          </cell>
          <cell r="J23">
            <v>-3467</v>
          </cell>
          <cell r="K23">
            <v>-3748</v>
          </cell>
          <cell r="L23">
            <v>-3308</v>
          </cell>
          <cell r="M23">
            <v>-3591</v>
          </cell>
          <cell r="N23">
            <v>-3612</v>
          </cell>
          <cell r="O23">
            <v>-3455</v>
          </cell>
          <cell r="P23">
            <v>-3567</v>
          </cell>
          <cell r="Q23">
            <v>-42280</v>
          </cell>
          <cell r="V23">
            <v>0</v>
          </cell>
        </row>
        <row r="24">
          <cell r="D24" t="str">
            <v>Custos Pessoal</v>
          </cell>
          <cell r="E24">
            <v>-7993.4803375000001</v>
          </cell>
          <cell r="F24">
            <v>-7993.4803375000001</v>
          </cell>
          <cell r="G24">
            <v>-7993.4803375000001</v>
          </cell>
          <cell r="H24" t="str">
            <v>(+) Provisão</v>
          </cell>
          <cell r="I24">
            <v>-7993.4803375000001</v>
          </cell>
          <cell r="J24">
            <v>-7993.4803375000001</v>
          </cell>
          <cell r="K24">
            <v>-7993.4803375000001</v>
          </cell>
          <cell r="L24">
            <v>-7993.4803375000001</v>
          </cell>
          <cell r="M24">
            <v>-7993.4803375000001</v>
          </cell>
          <cell r="N24">
            <v>-7993.4803375000001</v>
          </cell>
          <cell r="O24">
            <v>-7993.4803375000001</v>
          </cell>
          <cell r="P24">
            <v>-7993.4803375000001</v>
          </cell>
          <cell r="Q24">
            <v>-95921.764050000013</v>
          </cell>
          <cell r="V24">
            <v>0</v>
          </cell>
        </row>
        <row r="25">
          <cell r="D25" t="str">
            <v>Outros Custos Operacionais</v>
          </cell>
          <cell r="E25">
            <v>-10057</v>
          </cell>
          <cell r="F25">
            <v>-9834</v>
          </cell>
          <cell r="G25">
            <v>-10796</v>
          </cell>
          <cell r="H25">
            <v>-10156</v>
          </cell>
          <cell r="I25">
            <v>-10009</v>
          </cell>
          <cell r="J25">
            <v>-10666</v>
          </cell>
          <cell r="K25">
            <v>-10076</v>
          </cell>
          <cell r="L25">
            <v>-11034</v>
          </cell>
          <cell r="M25">
            <v>-11879</v>
          </cell>
          <cell r="N25">
            <v>-11168</v>
          </cell>
          <cell r="O25">
            <v>-11159</v>
          </cell>
          <cell r="P25">
            <v>-11853</v>
          </cell>
          <cell r="Q25">
            <v>-128687</v>
          </cell>
        </row>
        <row r="26">
          <cell r="D26" t="str">
            <v>Investimento Líquido de Subsídio</v>
          </cell>
          <cell r="E26">
            <v>-6684.2699852919995</v>
          </cell>
          <cell r="F26">
            <v>-8793.2553747889997</v>
          </cell>
          <cell r="G26">
            <v>-9505.9381111150014</v>
          </cell>
          <cell r="H26">
            <v>-10073.502753700999</v>
          </cell>
          <cell r="I26">
            <v>-7944.4631876799995</v>
          </cell>
          <cell r="J26">
            <v>-6466.4818387190007</v>
          </cell>
          <cell r="K26">
            <v>-10565.551083769002</v>
          </cell>
          <cell r="L26">
            <v>-8329.4124285690013</v>
          </cell>
          <cell r="M26">
            <v>-6952.2011449149995</v>
          </cell>
          <cell r="N26">
            <v>-5095.4446897285998</v>
          </cell>
          <cell r="O26">
            <v>-4470.8618653493995</v>
          </cell>
          <cell r="P26">
            <v>-4501.3153363729998</v>
          </cell>
          <cell r="Q26">
            <v>-89382.697799999994</v>
          </cell>
        </row>
        <row r="27">
          <cell r="B27" t="str">
            <v>Margem Bruta (MR$)</v>
          </cell>
          <cell r="D27" t="str">
            <v>Material Diversos</v>
          </cell>
          <cell r="E27">
            <v>-799</v>
          </cell>
          <cell r="F27">
            <v>-807</v>
          </cell>
          <cell r="G27">
            <v>-857</v>
          </cell>
          <cell r="H27">
            <v>-881</v>
          </cell>
          <cell r="I27">
            <v>-858</v>
          </cell>
          <cell r="J27">
            <v>0</v>
          </cell>
          <cell r="K27">
            <v>0</v>
          </cell>
          <cell r="L27">
            <v>0</v>
          </cell>
          <cell r="M27">
            <v>0</v>
          </cell>
          <cell r="N27">
            <v>0</v>
          </cell>
          <cell r="O27">
            <v>0</v>
          </cell>
          <cell r="P27">
            <v>0</v>
          </cell>
          <cell r="Q27">
            <v>0</v>
          </cell>
          <cell r="R27">
            <v>0</v>
          </cell>
          <cell r="S27">
            <v>0</v>
          </cell>
          <cell r="T27">
            <v>0</v>
          </cell>
          <cell r="U27">
            <v>0</v>
          </cell>
          <cell r="V27">
            <v>0</v>
          </cell>
        </row>
        <row r="28">
          <cell r="C28" t="str">
            <v>EDP Consolidado</v>
          </cell>
          <cell r="D28" t="str">
            <v>(-) TPEs</v>
          </cell>
          <cell r="E28">
            <v>-1182.6631023170007</v>
          </cell>
          <cell r="F28">
            <v>-1424.7393818439991</v>
          </cell>
          <cell r="G28">
            <v>-1580.6768089759983</v>
          </cell>
          <cell r="H28">
            <v>-1643.713139860997</v>
          </cell>
          <cell r="I28">
            <v>-1246.2572445099986</v>
          </cell>
          <cell r="J28">
            <v>-1199.7358878189996</v>
          </cell>
          <cell r="K28">
            <v>-1218.5368529810012</v>
          </cell>
          <cell r="L28">
            <v>-1196.0208426660001</v>
          </cell>
          <cell r="M28">
            <v>-950.38912088100051</v>
          </cell>
          <cell r="N28">
            <v>-815.26299554840011</v>
          </cell>
          <cell r="O28">
            <v>-753.41602055160047</v>
          </cell>
          <cell r="P28">
            <v>-725.45045204500116</v>
          </cell>
          <cell r="Q28">
            <v>-13936.861849999996</v>
          </cell>
        </row>
        <row r="29">
          <cell r="D29" t="str">
            <v>Venda de Energia</v>
          </cell>
          <cell r="G29">
            <v>76</v>
          </cell>
          <cell r="H29">
            <v>76</v>
          </cell>
          <cell r="I29">
            <v>77</v>
          </cell>
          <cell r="J29">
            <v>77</v>
          </cell>
          <cell r="K29">
            <v>77</v>
          </cell>
          <cell r="L29">
            <v>77</v>
          </cell>
          <cell r="M29">
            <v>78</v>
          </cell>
          <cell r="N29">
            <v>78</v>
          </cell>
          <cell r="O29">
            <v>79</v>
          </cell>
          <cell r="P29">
            <v>79</v>
          </cell>
          <cell r="Q29">
            <v>0</v>
          </cell>
          <cell r="V29">
            <v>0</v>
          </cell>
        </row>
        <row r="30">
          <cell r="D30" t="str">
            <v>Outras Receitas</v>
          </cell>
          <cell r="Q30">
            <v>0</v>
          </cell>
          <cell r="V30">
            <v>0</v>
          </cell>
        </row>
        <row r="31">
          <cell r="B31" t="str">
            <v>Enersul</v>
          </cell>
          <cell r="C31" t="str">
            <v>(-) CMV (Energia)</v>
          </cell>
          <cell r="V31">
            <v>0</v>
          </cell>
        </row>
        <row r="32">
          <cell r="D32" t="str">
            <v>(-) CMV (Encargos Regulatórios)</v>
          </cell>
          <cell r="E32">
            <v>-19772.40734362663</v>
          </cell>
          <cell r="F32">
            <v>-20223.553875939324</v>
          </cell>
          <cell r="G32">
            <v>-23644.655463606643</v>
          </cell>
          <cell r="H32">
            <v>-23958.498137645613</v>
          </cell>
          <cell r="I32">
            <v>-25564.879067925107</v>
          </cell>
          <cell r="J32">
            <v>-24437.885042051101</v>
          </cell>
          <cell r="K32">
            <v>-23190.03919685588</v>
          </cell>
          <cell r="L32">
            <v>-21814.952133694755</v>
          </cell>
          <cell r="M32">
            <v>-21998.403077891096</v>
          </cell>
          <cell r="N32">
            <v>-18684.027932779758</v>
          </cell>
          <cell r="O32">
            <v>-18071.291908407493</v>
          </cell>
          <cell r="P32">
            <v>-16256.803654558522</v>
          </cell>
          <cell r="Q32">
            <v>-257617.39683498192</v>
          </cell>
          <cell r="V32">
            <v>0</v>
          </cell>
        </row>
        <row r="33">
          <cell r="D33" t="str">
            <v>(-) CMV (Impostos)</v>
          </cell>
          <cell r="E33">
            <v>-2736.7615893561151</v>
          </cell>
          <cell r="F33">
            <v>-2751.9920602575662</v>
          </cell>
          <cell r="G33">
            <v>-2793.9666327068994</v>
          </cell>
          <cell r="H33">
            <v>-2840.9941327692413</v>
          </cell>
          <cell r="I33">
            <v>-3097.5796599679034</v>
          </cell>
          <cell r="J33">
            <v>-3158.4648151565616</v>
          </cell>
          <cell r="K33">
            <v>-3038.3775328287329</v>
          </cell>
          <cell r="L33">
            <v>-2999.9207489260762</v>
          </cell>
          <cell r="M33">
            <v>-2917.5322318301978</v>
          </cell>
          <cell r="N33">
            <v>-2765.3651300681781</v>
          </cell>
          <cell r="O33">
            <v>-2701.7249414529047</v>
          </cell>
          <cell r="P33">
            <v>-2713.52195822566</v>
          </cell>
          <cell r="Q33">
            <v>-34516.201433546041</v>
          </cell>
          <cell r="V33">
            <v>0</v>
          </cell>
        </row>
        <row r="34">
          <cell r="D34" t="str">
            <v>Custos Pessoal</v>
          </cell>
          <cell r="E34">
            <v>-4854.0242600000001</v>
          </cell>
          <cell r="F34">
            <v>-5093.2205100000001</v>
          </cell>
          <cell r="G34">
            <v>-5092.0736999999999</v>
          </cell>
          <cell r="H34">
            <v>-5121.73308</v>
          </cell>
          <cell r="I34">
            <v>-5276.1938499999997</v>
          </cell>
          <cell r="J34">
            <v>-5143.2581300000002</v>
          </cell>
          <cell r="K34">
            <v>-5004.5580099999997</v>
          </cell>
          <cell r="L34">
            <v>-5973.3297000000002</v>
          </cell>
          <cell r="M34">
            <v>-5378.5530499999995</v>
          </cell>
          <cell r="N34">
            <v>-5254.0072</v>
          </cell>
          <cell r="O34">
            <v>-5328.1267900000003</v>
          </cell>
          <cell r="P34">
            <v>-5109.3640800000003</v>
          </cell>
          <cell r="Q34">
            <v>-62628.442360000008</v>
          </cell>
        </row>
        <row r="35">
          <cell r="D35" t="str">
            <v>Outros Custos Operacionais</v>
          </cell>
          <cell r="E35">
            <v>-5718.0957689336929</v>
          </cell>
          <cell r="F35">
            <v>-5596.0403365989514</v>
          </cell>
          <cell r="G35">
            <v>-5600.293204690428</v>
          </cell>
          <cell r="H35">
            <v>-5698.3011579821577</v>
          </cell>
          <cell r="I35">
            <v>-5756.1161750124729</v>
          </cell>
          <cell r="J35">
            <v>-5769.4025891375568</v>
          </cell>
          <cell r="K35">
            <v>-5842.9327659999999</v>
          </cell>
          <cell r="L35">
            <v>-5828.8199131147867</v>
          </cell>
          <cell r="M35">
            <v>-5879.210310175039</v>
          </cell>
          <cell r="N35">
            <v>-5897.7593055564221</v>
          </cell>
          <cell r="O35">
            <v>-5935.7509095355272</v>
          </cell>
          <cell r="P35">
            <v>-5911.5076299307848</v>
          </cell>
          <cell r="Q35">
            <v>-69434.23006666782</v>
          </cell>
        </row>
        <row r="36">
          <cell r="C36" t="str">
            <v>Bandeirante</v>
          </cell>
          <cell r="D36" t="str">
            <v>Investimento Líquido de Subsídio</v>
          </cell>
          <cell r="E36">
            <v>-4617.6406599999991</v>
          </cell>
          <cell r="F36">
            <v>-4799.3438200000001</v>
          </cell>
          <cell r="G36">
            <v>-7988.1613500000003</v>
          </cell>
          <cell r="H36">
            <v>-8057.454029999999</v>
          </cell>
          <cell r="I36">
            <v>-9080.1827999999987</v>
          </cell>
          <cell r="J36">
            <v>0</v>
          </cell>
          <cell r="K36">
            <v>0</v>
          </cell>
          <cell r="L36">
            <v>0</v>
          </cell>
          <cell r="M36">
            <v>0</v>
          </cell>
          <cell r="N36">
            <v>0</v>
          </cell>
          <cell r="O36">
            <v>0</v>
          </cell>
          <cell r="P36">
            <v>0</v>
          </cell>
          <cell r="Q36">
            <v>0</v>
          </cell>
          <cell r="R36">
            <v>0</v>
          </cell>
          <cell r="S36">
            <v>0</v>
          </cell>
          <cell r="T36">
            <v>0</v>
          </cell>
          <cell r="U36">
            <v>0</v>
          </cell>
          <cell r="V36">
            <v>0</v>
          </cell>
        </row>
        <row r="37">
          <cell r="D37" t="str">
            <v>Material Diversos</v>
          </cell>
          <cell r="E37">
            <v>-1195.0415147101908</v>
          </cell>
          <cell r="F37">
            <v>-1367.8368781434815</v>
          </cell>
          <cell r="G37">
            <v>-1288.8285436026717</v>
          </cell>
          <cell r="H37">
            <v>-1247.9256942486008</v>
          </cell>
          <cell r="I37">
            <v>-1317.5253590196239</v>
          </cell>
          <cell r="J37">
            <v>-1177.7139937058832</v>
          </cell>
          <cell r="K37">
            <v>-1201.5611871712672</v>
          </cell>
          <cell r="L37">
            <v>-1325.5412039591372</v>
          </cell>
          <cell r="M37">
            <v>-1258.6189819947633</v>
          </cell>
          <cell r="N37">
            <v>-1276.6614693753988</v>
          </cell>
          <cell r="O37">
            <v>-1332.9753180115674</v>
          </cell>
          <cell r="P37">
            <v>-1224.0527188435551</v>
          </cell>
          <cell r="Q37">
            <v>-15214.28286278614</v>
          </cell>
        </row>
        <row r="38">
          <cell r="D38" t="str">
            <v>Venda de Energia</v>
          </cell>
          <cell r="E38">
            <v>-650.84355062663155</v>
          </cell>
          <cell r="F38">
            <v>-615.12027093932716</v>
          </cell>
          <cell r="G38">
            <v>-881.33203260664436</v>
          </cell>
          <cell r="H38">
            <v>-992.09004264561213</v>
          </cell>
          <cell r="I38">
            <v>-1037.2812239251114</v>
          </cell>
          <cell r="J38">
            <v>0</v>
          </cell>
          <cell r="K38">
            <v>0</v>
          </cell>
          <cell r="L38">
            <v>0</v>
          </cell>
          <cell r="M38">
            <v>0</v>
          </cell>
          <cell r="N38">
            <v>0</v>
          </cell>
          <cell r="O38">
            <v>0</v>
          </cell>
          <cell r="P38">
            <v>0</v>
          </cell>
          <cell r="Q38">
            <v>0</v>
          </cell>
          <cell r="R38">
            <v>0</v>
          </cell>
          <cell r="S38">
            <v>0</v>
          </cell>
          <cell r="T38">
            <v>0</v>
          </cell>
          <cell r="U38">
            <v>0</v>
          </cell>
          <cell r="V38">
            <v>0</v>
          </cell>
        </row>
        <row r="39">
          <cell r="D39" t="str">
            <v>Outras Receitas</v>
          </cell>
          <cell r="J39">
            <v>0</v>
          </cell>
          <cell r="K39">
            <v>0</v>
          </cell>
          <cell r="L39">
            <v>0</v>
          </cell>
          <cell r="M39">
            <v>0</v>
          </cell>
          <cell r="N39">
            <v>0</v>
          </cell>
          <cell r="O39">
            <v>0</v>
          </cell>
          <cell r="P39">
            <v>0</v>
          </cell>
          <cell r="Q39">
            <v>0</v>
          </cell>
          <cell r="R39">
            <v>0</v>
          </cell>
          <cell r="S39">
            <v>0</v>
          </cell>
          <cell r="T39">
            <v>0</v>
          </cell>
          <cell r="U39">
            <v>0</v>
          </cell>
          <cell r="V39">
            <v>0</v>
          </cell>
        </row>
        <row r="40">
          <cell r="C40" t="str">
            <v>(-) CMV (Energia)</v>
          </cell>
          <cell r="D40" t="str">
            <v>(-) Outros Proveitos Operacionais</v>
          </cell>
          <cell r="J40">
            <v>0</v>
          </cell>
          <cell r="K40">
            <v>0</v>
          </cell>
          <cell r="L40">
            <v>0</v>
          </cell>
          <cell r="M40">
            <v>0</v>
          </cell>
          <cell r="N40">
            <v>0</v>
          </cell>
          <cell r="O40">
            <v>0</v>
          </cell>
          <cell r="P40">
            <v>0</v>
          </cell>
          <cell r="Q40">
            <v>0</v>
          </cell>
          <cell r="R40">
            <v>0</v>
          </cell>
          <cell r="S40">
            <v>0</v>
          </cell>
          <cell r="T40">
            <v>0</v>
          </cell>
          <cell r="U40">
            <v>0</v>
          </cell>
          <cell r="V40">
            <v>0</v>
          </cell>
        </row>
        <row r="41">
          <cell r="D41" t="str">
            <v>(-) CMV (Encargos Regulatórios)</v>
          </cell>
          <cell r="J41">
            <v>0</v>
          </cell>
          <cell r="K41">
            <v>0</v>
          </cell>
          <cell r="L41">
            <v>0</v>
          </cell>
          <cell r="M41">
            <v>0</v>
          </cell>
          <cell r="N41">
            <v>0</v>
          </cell>
          <cell r="O41">
            <v>0</v>
          </cell>
          <cell r="P41">
            <v>0</v>
          </cell>
          <cell r="Q41">
            <v>0</v>
          </cell>
          <cell r="R41">
            <v>0</v>
          </cell>
          <cell r="S41">
            <v>0</v>
          </cell>
          <cell r="T41">
            <v>0</v>
          </cell>
          <cell r="U41">
            <v>0</v>
          </cell>
          <cell r="V41">
            <v>0</v>
          </cell>
        </row>
        <row r="42">
          <cell r="D42" t="str">
            <v>(-) CMV (Impostos)</v>
          </cell>
          <cell r="J42">
            <v>0</v>
          </cell>
          <cell r="K42">
            <v>0</v>
          </cell>
          <cell r="L42">
            <v>0</v>
          </cell>
          <cell r="M42">
            <v>0</v>
          </cell>
          <cell r="N42">
            <v>0</v>
          </cell>
          <cell r="O42">
            <v>0</v>
          </cell>
          <cell r="P42">
            <v>0</v>
          </cell>
          <cell r="Q42">
            <v>0</v>
          </cell>
          <cell r="R42">
            <v>0</v>
          </cell>
          <cell r="S42">
            <v>0</v>
          </cell>
          <cell r="T42">
            <v>0</v>
          </cell>
          <cell r="U42">
            <v>0</v>
          </cell>
          <cell r="V42">
            <v>0</v>
          </cell>
        </row>
        <row r="44">
          <cell r="B44" t="str">
            <v>Nº de Colaboradores</v>
          </cell>
          <cell r="E44">
            <v>3614</v>
          </cell>
          <cell r="F44">
            <v>3613</v>
          </cell>
          <cell r="G44">
            <v>3615</v>
          </cell>
          <cell r="H44">
            <v>3613</v>
          </cell>
          <cell r="I44">
            <v>3595</v>
          </cell>
          <cell r="J44">
            <v>3579</v>
          </cell>
          <cell r="K44">
            <v>3547</v>
          </cell>
          <cell r="L44">
            <v>3536</v>
          </cell>
          <cell r="M44">
            <v>3498</v>
          </cell>
          <cell r="N44">
            <v>3476</v>
          </cell>
          <cell r="O44">
            <v>3473</v>
          </cell>
          <cell r="P44">
            <v>3459</v>
          </cell>
          <cell r="Q44">
            <v>3459</v>
          </cell>
        </row>
        <row r="46">
          <cell r="B46" t="str">
            <v>Nº de Clientes / Nº de Colab. Médio</v>
          </cell>
          <cell r="C46" t="str">
            <v>Escelsa</v>
          </cell>
          <cell r="E46">
            <v>817.56917542888766</v>
          </cell>
          <cell r="F46">
            <v>818.88043177414886</v>
          </cell>
          <cell r="G46">
            <v>819.50622406639002</v>
          </cell>
          <cell r="H46">
            <v>821.03764184887905</v>
          </cell>
          <cell r="I46">
            <v>826.22114047287903</v>
          </cell>
          <cell r="J46">
            <v>0</v>
          </cell>
          <cell r="K46">
            <v>0</v>
          </cell>
          <cell r="L46">
            <v>0</v>
          </cell>
          <cell r="M46">
            <v>0</v>
          </cell>
          <cell r="N46">
            <v>0</v>
          </cell>
          <cell r="O46">
            <v>0</v>
          </cell>
          <cell r="P46">
            <v>0</v>
          </cell>
          <cell r="Q46">
            <v>0</v>
          </cell>
          <cell r="R46">
            <v>0</v>
          </cell>
          <cell r="S46">
            <v>0</v>
          </cell>
          <cell r="T46">
            <v>0</v>
          </cell>
          <cell r="U46">
            <v>0</v>
          </cell>
          <cell r="V46">
            <v>0</v>
          </cell>
        </row>
        <row r="48">
          <cell r="D48" t="str">
            <v>Venda de Energia</v>
          </cell>
          <cell r="J48">
            <v>0</v>
          </cell>
          <cell r="K48">
            <v>0</v>
          </cell>
          <cell r="L48">
            <v>0</v>
          </cell>
          <cell r="M48">
            <v>0</v>
          </cell>
          <cell r="N48">
            <v>0</v>
          </cell>
          <cell r="O48">
            <v>0</v>
          </cell>
          <cell r="P48">
            <v>0</v>
          </cell>
          <cell r="Q48">
            <v>0</v>
          </cell>
          <cell r="R48">
            <v>0</v>
          </cell>
          <cell r="S48">
            <v>0</v>
          </cell>
          <cell r="T48">
            <v>0</v>
          </cell>
          <cell r="U48">
            <v>0</v>
          </cell>
          <cell r="V48">
            <v>0</v>
          </cell>
        </row>
        <row r="49">
          <cell r="D49" t="str">
            <v>Outras Receitas</v>
          </cell>
          <cell r="J49">
            <v>0</v>
          </cell>
          <cell r="K49">
            <v>0</v>
          </cell>
          <cell r="L49">
            <v>0</v>
          </cell>
          <cell r="M49">
            <v>0</v>
          </cell>
          <cell r="N49">
            <v>0</v>
          </cell>
          <cell r="O49">
            <v>0</v>
          </cell>
          <cell r="P49">
            <v>0</v>
          </cell>
          <cell r="Q49">
            <v>0</v>
          </cell>
          <cell r="R49">
            <v>0</v>
          </cell>
          <cell r="S49">
            <v>0</v>
          </cell>
          <cell r="T49">
            <v>0</v>
          </cell>
          <cell r="U49">
            <v>0</v>
          </cell>
          <cell r="V49">
            <v>0</v>
          </cell>
        </row>
        <row r="50">
          <cell r="C50" t="str">
            <v>(-) CMV (Energia)</v>
          </cell>
          <cell r="J50">
            <v>0</v>
          </cell>
          <cell r="K50">
            <v>0</v>
          </cell>
          <cell r="L50">
            <v>0</v>
          </cell>
          <cell r="M50">
            <v>0</v>
          </cell>
          <cell r="N50">
            <v>0</v>
          </cell>
          <cell r="O50">
            <v>0</v>
          </cell>
          <cell r="P50">
            <v>0</v>
          </cell>
          <cell r="Q50">
            <v>0</v>
          </cell>
          <cell r="R50">
            <v>0</v>
          </cell>
          <cell r="S50">
            <v>0</v>
          </cell>
          <cell r="T50">
            <v>0</v>
          </cell>
          <cell r="U50">
            <v>0</v>
          </cell>
          <cell r="V50">
            <v>0</v>
          </cell>
        </row>
        <row r="51">
          <cell r="D51" t="str">
            <v>(-) CMV (Encargos Regulatórios)</v>
          </cell>
          <cell r="J51">
            <v>0</v>
          </cell>
          <cell r="K51">
            <v>0</v>
          </cell>
          <cell r="L51">
            <v>0</v>
          </cell>
          <cell r="M51">
            <v>0</v>
          </cell>
          <cell r="N51">
            <v>0</v>
          </cell>
          <cell r="O51">
            <v>0</v>
          </cell>
          <cell r="P51">
            <v>0</v>
          </cell>
          <cell r="Q51">
            <v>0</v>
          </cell>
          <cell r="R51">
            <v>0</v>
          </cell>
          <cell r="S51">
            <v>0</v>
          </cell>
          <cell r="T51">
            <v>0</v>
          </cell>
          <cell r="U51">
            <v>0</v>
          </cell>
          <cell r="V51">
            <v>0</v>
          </cell>
        </row>
        <row r="52">
          <cell r="D52" t="str">
            <v>(-) CMV (Impostos)</v>
          </cell>
          <cell r="J52">
            <v>0</v>
          </cell>
          <cell r="K52">
            <v>0</v>
          </cell>
          <cell r="L52">
            <v>0</v>
          </cell>
          <cell r="M52">
            <v>0</v>
          </cell>
          <cell r="N52">
            <v>0</v>
          </cell>
          <cell r="O52">
            <v>0</v>
          </cell>
          <cell r="P52">
            <v>0</v>
          </cell>
          <cell r="Q52">
            <v>0</v>
          </cell>
          <cell r="R52">
            <v>0</v>
          </cell>
          <cell r="S52">
            <v>0</v>
          </cell>
          <cell r="T52">
            <v>0</v>
          </cell>
          <cell r="U52">
            <v>0</v>
          </cell>
          <cell r="V52">
            <v>0</v>
          </cell>
        </row>
        <row r="56">
          <cell r="C56" t="str">
            <v>Enersul</v>
          </cell>
          <cell r="J56">
            <v>0</v>
          </cell>
          <cell r="K56">
            <v>0</v>
          </cell>
          <cell r="L56">
            <v>0</v>
          </cell>
          <cell r="M56">
            <v>0</v>
          </cell>
          <cell r="N56">
            <v>0</v>
          </cell>
          <cell r="O56">
            <v>0</v>
          </cell>
          <cell r="P56">
            <v>0</v>
          </cell>
          <cell r="Q56">
            <v>0</v>
          </cell>
          <cell r="R56">
            <v>0</v>
          </cell>
          <cell r="S56">
            <v>0</v>
          </cell>
          <cell r="T56">
            <v>0</v>
          </cell>
          <cell r="U56">
            <v>0</v>
          </cell>
          <cell r="V56">
            <v>0</v>
          </cell>
        </row>
        <row r="58">
          <cell r="D58" t="str">
            <v>Venda de Energia</v>
          </cell>
          <cell r="J58">
            <v>0</v>
          </cell>
          <cell r="K58">
            <v>0</v>
          </cell>
          <cell r="L58">
            <v>0</v>
          </cell>
          <cell r="M58">
            <v>0</v>
          </cell>
          <cell r="N58">
            <v>0</v>
          </cell>
          <cell r="O58">
            <v>0</v>
          </cell>
          <cell r="P58">
            <v>0</v>
          </cell>
          <cell r="Q58">
            <v>0</v>
          </cell>
          <cell r="R58">
            <v>0</v>
          </cell>
          <cell r="S58">
            <v>0</v>
          </cell>
          <cell r="T58">
            <v>0</v>
          </cell>
          <cell r="U58">
            <v>0</v>
          </cell>
          <cell r="V58">
            <v>0</v>
          </cell>
        </row>
        <row r="59">
          <cell r="D59" t="str">
            <v>Outras Receitas</v>
          </cell>
          <cell r="J59">
            <v>0</v>
          </cell>
          <cell r="K59">
            <v>0</v>
          </cell>
          <cell r="L59">
            <v>0</v>
          </cell>
          <cell r="M59">
            <v>0</v>
          </cell>
          <cell r="N59">
            <v>0</v>
          </cell>
          <cell r="O59">
            <v>0</v>
          </cell>
          <cell r="P59">
            <v>0</v>
          </cell>
          <cell r="Q59">
            <v>0</v>
          </cell>
          <cell r="R59">
            <v>0</v>
          </cell>
          <cell r="S59">
            <v>0</v>
          </cell>
          <cell r="T59">
            <v>0</v>
          </cell>
          <cell r="U59">
            <v>0</v>
          </cell>
          <cell r="V59">
            <v>0</v>
          </cell>
        </row>
        <row r="60">
          <cell r="C60" t="str">
            <v>(-) CMV (Energia)</v>
          </cell>
          <cell r="J60">
            <v>0</v>
          </cell>
          <cell r="K60">
            <v>0</v>
          </cell>
          <cell r="L60">
            <v>0</v>
          </cell>
          <cell r="M60">
            <v>0</v>
          </cell>
          <cell r="N60">
            <v>0</v>
          </cell>
          <cell r="O60">
            <v>0</v>
          </cell>
          <cell r="P60">
            <v>0</v>
          </cell>
          <cell r="Q60">
            <v>0</v>
          </cell>
          <cell r="R60">
            <v>0</v>
          </cell>
          <cell r="S60">
            <v>0</v>
          </cell>
          <cell r="T60">
            <v>0</v>
          </cell>
          <cell r="U60">
            <v>0</v>
          </cell>
          <cell r="V60">
            <v>0</v>
          </cell>
        </row>
        <row r="61">
          <cell r="D61" t="str">
            <v>(-) CMV (Encargos Regulatórios)</v>
          </cell>
          <cell r="J61">
            <v>0</v>
          </cell>
          <cell r="K61">
            <v>0</v>
          </cell>
          <cell r="L61">
            <v>0</v>
          </cell>
          <cell r="M61">
            <v>0</v>
          </cell>
          <cell r="N61">
            <v>0</v>
          </cell>
          <cell r="O61">
            <v>0</v>
          </cell>
          <cell r="P61">
            <v>0</v>
          </cell>
          <cell r="Q61">
            <v>0</v>
          </cell>
          <cell r="R61">
            <v>0</v>
          </cell>
          <cell r="S61">
            <v>0</v>
          </cell>
          <cell r="T61">
            <v>0</v>
          </cell>
          <cell r="U61">
            <v>0</v>
          </cell>
          <cell r="V61">
            <v>0</v>
          </cell>
        </row>
        <row r="62">
          <cell r="D62" t="str">
            <v>(-) CMV (Impostos)</v>
          </cell>
          <cell r="J62">
            <v>0</v>
          </cell>
          <cell r="K62">
            <v>0</v>
          </cell>
          <cell r="L62">
            <v>0</v>
          </cell>
          <cell r="M62">
            <v>0</v>
          </cell>
          <cell r="N62">
            <v>0</v>
          </cell>
          <cell r="O62">
            <v>0</v>
          </cell>
          <cell r="P62">
            <v>0</v>
          </cell>
          <cell r="Q62">
            <v>0</v>
          </cell>
          <cell r="R62">
            <v>0</v>
          </cell>
          <cell r="S62">
            <v>0</v>
          </cell>
          <cell r="T62">
            <v>0</v>
          </cell>
          <cell r="U62">
            <v>0</v>
          </cell>
          <cell r="V62">
            <v>0</v>
          </cell>
        </row>
        <row r="63">
          <cell r="H63">
            <v>0</v>
          </cell>
        </row>
        <row r="66">
          <cell r="B66" t="str">
            <v>Capex</v>
          </cell>
          <cell r="J66">
            <v>0</v>
          </cell>
          <cell r="K66">
            <v>0</v>
          </cell>
          <cell r="L66">
            <v>0</v>
          </cell>
          <cell r="M66">
            <v>0</v>
          </cell>
          <cell r="N66">
            <v>0</v>
          </cell>
          <cell r="O66">
            <v>0</v>
          </cell>
          <cell r="P66">
            <v>0</v>
          </cell>
          <cell r="Q66">
            <v>0</v>
          </cell>
          <cell r="R66">
            <v>0</v>
          </cell>
          <cell r="S66">
            <v>0</v>
          </cell>
          <cell r="T66">
            <v>0</v>
          </cell>
          <cell r="U66">
            <v>0</v>
          </cell>
          <cell r="V66">
            <v>0</v>
          </cell>
        </row>
        <row r="68">
          <cell r="D68" t="str">
            <v>Investimento Produção</v>
          </cell>
          <cell r="V68">
            <v>0</v>
          </cell>
        </row>
        <row r="69">
          <cell r="D69" t="str">
            <v>Investimento Distribuição</v>
          </cell>
          <cell r="V69">
            <v>0</v>
          </cell>
        </row>
        <row r="70">
          <cell r="B70" t="str">
            <v>Número de Clientes</v>
          </cell>
          <cell r="E70" t="str">
            <v>jan-04</v>
          </cell>
          <cell r="F70" t="str">
            <v>fev-04</v>
          </cell>
          <cell r="G70" t="str">
            <v>mar-04</v>
          </cell>
          <cell r="H70" t="str">
            <v>Outros</v>
          </cell>
          <cell r="I70" t="str">
            <v>mai-04</v>
          </cell>
          <cell r="J70" t="str">
            <v>jun-04</v>
          </cell>
          <cell r="K70" t="str">
            <v>jul-04</v>
          </cell>
          <cell r="L70" t="str">
            <v>ago-04</v>
          </cell>
          <cell r="M70" t="str">
            <v>set-04</v>
          </cell>
          <cell r="N70" t="str">
            <v>out-04</v>
          </cell>
          <cell r="O70" t="str">
            <v>nov-04</v>
          </cell>
          <cell r="P70" t="str">
            <v>dez-04</v>
          </cell>
          <cell r="Q70" t="str">
            <v>2004</v>
          </cell>
          <cell r="V70">
            <v>0</v>
          </cell>
        </row>
        <row r="71">
          <cell r="B71" t="str">
            <v>Bandeirante</v>
          </cell>
          <cell r="D71" t="str">
            <v>Juros / Pessoal Capitalizados</v>
          </cell>
          <cell r="E71">
            <v>1352849</v>
          </cell>
          <cell r="F71">
            <v>1353154</v>
          </cell>
          <cell r="G71">
            <v>1353459</v>
          </cell>
          <cell r="H71">
            <v>1353764</v>
          </cell>
          <cell r="I71">
            <v>1354070</v>
          </cell>
          <cell r="J71">
            <v>1354376</v>
          </cell>
          <cell r="K71">
            <v>1354682</v>
          </cell>
          <cell r="L71">
            <v>1354988</v>
          </cell>
          <cell r="M71">
            <v>1355294</v>
          </cell>
          <cell r="N71">
            <v>1355600</v>
          </cell>
          <cell r="O71">
            <v>1355906</v>
          </cell>
          <cell r="P71">
            <v>1356212</v>
          </cell>
          <cell r="Q71">
            <v>1356212</v>
          </cell>
          <cell r="V71">
            <v>0</v>
          </cell>
        </row>
        <row r="72">
          <cell r="B72" t="str">
            <v>Escelsa</v>
          </cell>
          <cell r="E72">
            <v>982868</v>
          </cell>
          <cell r="F72">
            <v>984477</v>
          </cell>
          <cell r="G72">
            <v>986085</v>
          </cell>
          <cell r="H72">
            <v>987698</v>
          </cell>
          <cell r="I72">
            <v>989316</v>
          </cell>
          <cell r="J72">
            <v>990933</v>
          </cell>
          <cell r="K72">
            <v>992556</v>
          </cell>
          <cell r="L72">
            <v>994179</v>
          </cell>
          <cell r="M72">
            <v>995808</v>
          </cell>
          <cell r="N72">
            <v>997438</v>
          </cell>
          <cell r="O72">
            <v>999071</v>
          </cell>
          <cell r="P72">
            <v>1000713</v>
          </cell>
          <cell r="Q72">
            <v>1000713</v>
          </cell>
        </row>
        <row r="73">
          <cell r="B73" t="str">
            <v>EBITDA</v>
          </cell>
          <cell r="E73">
            <v>618978</v>
          </cell>
          <cell r="F73">
            <v>620984</v>
          </cell>
          <cell r="G73">
            <v>622971</v>
          </cell>
          <cell r="H73">
            <v>624947</v>
          </cell>
          <cell r="I73">
            <v>626879</v>
          </cell>
          <cell r="J73">
            <v>628835</v>
          </cell>
          <cell r="K73">
            <v>630808</v>
          </cell>
          <cell r="L73">
            <v>632796</v>
          </cell>
          <cell r="M73">
            <v>634769</v>
          </cell>
          <cell r="N73">
            <v>636738</v>
          </cell>
          <cell r="O73">
            <v>638705</v>
          </cell>
          <cell r="P73">
            <v>640678</v>
          </cell>
          <cell r="Q73">
            <v>640678</v>
          </cell>
        </row>
        <row r="74">
          <cell r="E74">
            <v>2954695</v>
          </cell>
          <cell r="F74" t="str">
            <v>Distribuição</v>
          </cell>
          <cell r="G74">
            <v>2962515</v>
          </cell>
          <cell r="H74">
            <v>2966409</v>
          </cell>
          <cell r="I74">
            <v>2970265</v>
          </cell>
          <cell r="J74">
            <v>0</v>
          </cell>
          <cell r="K74">
            <v>0</v>
          </cell>
          <cell r="L74">
            <v>0</v>
          </cell>
          <cell r="M74">
            <v>0</v>
          </cell>
          <cell r="N74">
            <v>0</v>
          </cell>
          <cell r="O74">
            <v>0</v>
          </cell>
          <cell r="P74">
            <v>0</v>
          </cell>
          <cell r="Q74">
            <v>0</v>
          </cell>
          <cell r="R74">
            <v>0</v>
          </cell>
          <cell r="S74">
            <v>0</v>
          </cell>
          <cell r="T74">
            <v>0</v>
          </cell>
          <cell r="U74">
            <v>0</v>
          </cell>
          <cell r="V74">
            <v>0</v>
          </cell>
        </row>
        <row r="76">
          <cell r="B76" t="str">
            <v>GWh Vendidos</v>
          </cell>
          <cell r="E76" t="str">
            <v>jan-04</v>
          </cell>
          <cell r="F76" t="str">
            <v>Bandeirante</v>
          </cell>
          <cell r="G76" t="str">
            <v>mar-04</v>
          </cell>
          <cell r="H76" t="str">
            <v>abr-04</v>
          </cell>
          <cell r="I76" t="str">
            <v>mai-04</v>
          </cell>
          <cell r="J76" t="str">
            <v>jun-04</v>
          </cell>
          <cell r="K76" t="str">
            <v>jul-04</v>
          </cell>
          <cell r="L76" t="str">
            <v>ago-04</v>
          </cell>
          <cell r="M76" t="str">
            <v>set-04</v>
          </cell>
          <cell r="N76" t="str">
            <v>out-04</v>
          </cell>
          <cell r="O76" t="str">
            <v>nov-04</v>
          </cell>
          <cell r="P76" t="str">
            <v>dez-04</v>
          </cell>
          <cell r="Q76" t="str">
            <v>2004</v>
          </cell>
        </row>
        <row r="77">
          <cell r="B77" t="str">
            <v>Bandeirante</v>
          </cell>
          <cell r="E77">
            <v>755321</v>
          </cell>
          <cell r="F77">
            <v>791062</v>
          </cell>
          <cell r="G77">
            <v>783198</v>
          </cell>
          <cell r="H77">
            <v>782383</v>
          </cell>
          <cell r="I77">
            <v>796980</v>
          </cell>
          <cell r="J77">
            <v>0</v>
          </cell>
          <cell r="K77">
            <v>0</v>
          </cell>
          <cell r="L77">
            <v>0</v>
          </cell>
          <cell r="M77">
            <v>0</v>
          </cell>
          <cell r="N77">
            <v>0</v>
          </cell>
          <cell r="O77">
            <v>0</v>
          </cell>
          <cell r="P77">
            <v>0</v>
          </cell>
          <cell r="Q77">
            <v>0</v>
          </cell>
          <cell r="R77">
            <v>0</v>
          </cell>
          <cell r="S77">
            <v>0</v>
          </cell>
          <cell r="T77">
            <v>0</v>
          </cell>
          <cell r="U77">
            <v>0</v>
          </cell>
          <cell r="V77">
            <v>0</v>
          </cell>
        </row>
        <row r="78">
          <cell r="B78" t="str">
            <v>Escelsa</v>
          </cell>
          <cell r="E78">
            <v>480285</v>
          </cell>
          <cell r="F78">
            <v>459900</v>
          </cell>
          <cell r="G78">
            <v>474158</v>
          </cell>
          <cell r="H78" t="str">
            <v>EBIT</v>
          </cell>
          <cell r="I78">
            <v>446971</v>
          </cell>
          <cell r="J78">
            <v>0</v>
          </cell>
          <cell r="K78">
            <v>0</v>
          </cell>
          <cell r="L78">
            <v>0</v>
          </cell>
          <cell r="M78">
            <v>0</v>
          </cell>
          <cell r="N78">
            <v>0</v>
          </cell>
          <cell r="O78">
            <v>0</v>
          </cell>
          <cell r="P78">
            <v>0</v>
          </cell>
          <cell r="Q78">
            <v>0</v>
          </cell>
          <cell r="R78">
            <v>0</v>
          </cell>
          <cell r="S78">
            <v>0</v>
          </cell>
          <cell r="T78">
            <v>0</v>
          </cell>
          <cell r="U78">
            <v>0</v>
          </cell>
          <cell r="V78">
            <v>0</v>
          </cell>
        </row>
        <row r="79">
          <cell r="B79" t="str">
            <v>Enersul</v>
          </cell>
          <cell r="E79">
            <v>230512.57224966117</v>
          </cell>
          <cell r="F79">
            <v>226792.71324727862</v>
          </cell>
          <cell r="G79">
            <v>226447.55556963809</v>
          </cell>
          <cell r="H79" t="str">
            <v>Depreciação</v>
          </cell>
          <cell r="I79">
            <v>225999.66367782952</v>
          </cell>
          <cell r="J79">
            <v>0</v>
          </cell>
          <cell r="K79">
            <v>0</v>
          </cell>
          <cell r="L79">
            <v>0</v>
          </cell>
          <cell r="M79">
            <v>0</v>
          </cell>
          <cell r="N79">
            <v>0</v>
          </cell>
          <cell r="O79">
            <v>0</v>
          </cell>
          <cell r="P79">
            <v>0</v>
          </cell>
          <cell r="Q79">
            <v>0</v>
          </cell>
          <cell r="R79">
            <v>0</v>
          </cell>
          <cell r="S79">
            <v>0</v>
          </cell>
          <cell r="T79">
            <v>0</v>
          </cell>
          <cell r="U79">
            <v>0</v>
          </cell>
          <cell r="V79">
            <v>0</v>
          </cell>
        </row>
        <row r="80">
          <cell r="E80">
            <v>1466118.5722496612</v>
          </cell>
          <cell r="F80">
            <v>1477754.7132472787</v>
          </cell>
          <cell r="G80">
            <v>1483803.555569638</v>
          </cell>
          <cell r="H80" t="str">
            <v>Amortização</v>
          </cell>
          <cell r="I80">
            <v>1469950.6636778296</v>
          </cell>
          <cell r="J80">
            <v>0</v>
          </cell>
          <cell r="K80">
            <v>0</v>
          </cell>
          <cell r="L80">
            <v>0</v>
          </cell>
          <cell r="M80">
            <v>0</v>
          </cell>
          <cell r="N80">
            <v>0</v>
          </cell>
          <cell r="O80">
            <v>0</v>
          </cell>
          <cell r="P80">
            <v>0</v>
          </cell>
          <cell r="Q80">
            <v>0</v>
          </cell>
          <cell r="R80">
            <v>0</v>
          </cell>
          <cell r="S80">
            <v>0</v>
          </cell>
          <cell r="T80">
            <v>0</v>
          </cell>
          <cell r="U80">
            <v>0</v>
          </cell>
          <cell r="V80">
            <v>0</v>
          </cell>
        </row>
        <row r="81">
          <cell r="H81" t="str">
            <v>Provisões</v>
          </cell>
          <cell r="J81">
            <v>0</v>
          </cell>
          <cell r="K81">
            <v>0</v>
          </cell>
          <cell r="L81">
            <v>0</v>
          </cell>
          <cell r="M81">
            <v>0</v>
          </cell>
          <cell r="N81">
            <v>0</v>
          </cell>
          <cell r="O81">
            <v>0</v>
          </cell>
          <cell r="P81">
            <v>0</v>
          </cell>
          <cell r="Q81">
            <v>0</v>
          </cell>
          <cell r="R81">
            <v>0</v>
          </cell>
          <cell r="S81">
            <v>0</v>
          </cell>
          <cell r="T81">
            <v>0</v>
          </cell>
          <cell r="U81">
            <v>0</v>
          </cell>
          <cell r="V81">
            <v>0</v>
          </cell>
        </row>
        <row r="82">
          <cell r="B82" t="str">
            <v>Número de Colaboradores</v>
          </cell>
          <cell r="E82" t="str">
            <v>jan-04</v>
          </cell>
          <cell r="F82" t="str">
            <v>fev-04</v>
          </cell>
          <cell r="G82" t="str">
            <v>mar-04</v>
          </cell>
          <cell r="H82" t="str">
            <v>Outros</v>
          </cell>
          <cell r="I82" t="str">
            <v>mai-04</v>
          </cell>
          <cell r="J82" t="str">
            <v>jun-04</v>
          </cell>
          <cell r="K82" t="str">
            <v>jul-04</v>
          </cell>
          <cell r="L82" t="str">
            <v>ago-04</v>
          </cell>
          <cell r="M82" t="str">
            <v>set-04</v>
          </cell>
          <cell r="N82" t="str">
            <v>out-04</v>
          </cell>
          <cell r="O82" t="str">
            <v>nov-04</v>
          </cell>
          <cell r="P82" t="str">
            <v>dez-04</v>
          </cell>
          <cell r="Q82" t="str">
            <v>2004</v>
          </cell>
          <cell r="V82">
            <v>0</v>
          </cell>
        </row>
        <row r="83">
          <cell r="B83" t="str">
            <v>Bandeirante</v>
          </cell>
          <cell r="E83">
            <v>1353</v>
          </cell>
          <cell r="F83">
            <v>1353</v>
          </cell>
          <cell r="G83">
            <v>1353</v>
          </cell>
          <cell r="H83">
            <v>1353</v>
          </cell>
          <cell r="I83">
            <v>1353</v>
          </cell>
          <cell r="J83">
            <v>1343</v>
          </cell>
          <cell r="K83">
            <v>1330</v>
          </cell>
          <cell r="L83">
            <v>1321</v>
          </cell>
          <cell r="M83">
            <v>1307</v>
          </cell>
          <cell r="N83">
            <v>1293</v>
          </cell>
          <cell r="O83">
            <v>1279</v>
          </cell>
          <cell r="P83">
            <v>1268</v>
          </cell>
          <cell r="Q83">
            <v>1268</v>
          </cell>
        </row>
        <row r="84">
          <cell r="B84" t="str">
            <v>Escelsa</v>
          </cell>
          <cell r="E84">
            <v>1314</v>
          </cell>
          <cell r="F84" t="str">
            <v>Escelsa</v>
          </cell>
          <cell r="G84">
            <v>1317</v>
          </cell>
          <cell r="H84">
            <v>1315</v>
          </cell>
          <cell r="I84">
            <v>1303</v>
          </cell>
          <cell r="J84">
            <v>1301</v>
          </cell>
          <cell r="K84">
            <v>1287</v>
          </cell>
          <cell r="L84">
            <v>1286</v>
          </cell>
          <cell r="M84">
            <v>1266</v>
          </cell>
          <cell r="N84">
            <v>1263</v>
          </cell>
          <cell r="O84">
            <v>1273</v>
          </cell>
          <cell r="P84">
            <v>1272</v>
          </cell>
          <cell r="Q84">
            <v>1272</v>
          </cell>
        </row>
        <row r="85">
          <cell r="B85" t="str">
            <v>Enersul</v>
          </cell>
          <cell r="E85">
            <v>947</v>
          </cell>
          <cell r="F85">
            <v>943</v>
          </cell>
          <cell r="G85">
            <v>945</v>
          </cell>
          <cell r="H85">
            <v>945</v>
          </cell>
          <cell r="I85">
            <v>939</v>
          </cell>
          <cell r="J85">
            <v>0</v>
          </cell>
          <cell r="K85">
            <v>0</v>
          </cell>
          <cell r="L85">
            <v>0</v>
          </cell>
          <cell r="M85">
            <v>0</v>
          </cell>
          <cell r="N85">
            <v>0</v>
          </cell>
          <cell r="O85">
            <v>0</v>
          </cell>
          <cell r="P85">
            <v>0</v>
          </cell>
          <cell r="Q85">
            <v>0</v>
          </cell>
          <cell r="R85">
            <v>0</v>
          </cell>
          <cell r="S85">
            <v>0</v>
          </cell>
          <cell r="T85">
            <v>0</v>
          </cell>
          <cell r="U85">
            <v>0</v>
          </cell>
          <cell r="V85">
            <v>0</v>
          </cell>
        </row>
        <row r="86">
          <cell r="E86">
            <v>3614</v>
          </cell>
          <cell r="F86">
            <v>3613</v>
          </cell>
          <cell r="G86">
            <v>3615</v>
          </cell>
          <cell r="H86" t="str">
            <v>EBIT</v>
          </cell>
          <cell r="I86">
            <v>3595</v>
          </cell>
          <cell r="J86">
            <v>0</v>
          </cell>
          <cell r="K86">
            <v>0</v>
          </cell>
          <cell r="L86">
            <v>0</v>
          </cell>
          <cell r="M86">
            <v>0</v>
          </cell>
          <cell r="N86">
            <v>0</v>
          </cell>
          <cell r="O86">
            <v>0</v>
          </cell>
          <cell r="P86">
            <v>0</v>
          </cell>
          <cell r="Q86">
            <v>0</v>
          </cell>
          <cell r="R86">
            <v>0</v>
          </cell>
          <cell r="S86">
            <v>0</v>
          </cell>
          <cell r="T86">
            <v>0</v>
          </cell>
          <cell r="U86">
            <v>0</v>
          </cell>
          <cell r="V86">
            <v>0</v>
          </cell>
        </row>
        <row r="87">
          <cell r="H87" t="str">
            <v>Depreciação</v>
          </cell>
          <cell r="J87">
            <v>0</v>
          </cell>
          <cell r="K87">
            <v>0</v>
          </cell>
          <cell r="L87">
            <v>0</v>
          </cell>
          <cell r="M87">
            <v>0</v>
          </cell>
          <cell r="N87">
            <v>0</v>
          </cell>
          <cell r="O87">
            <v>0</v>
          </cell>
          <cell r="P87">
            <v>0</v>
          </cell>
          <cell r="Q87">
            <v>0</v>
          </cell>
          <cell r="R87">
            <v>0</v>
          </cell>
          <cell r="S87">
            <v>0</v>
          </cell>
          <cell r="T87">
            <v>0</v>
          </cell>
          <cell r="U87">
            <v>0</v>
          </cell>
          <cell r="V87">
            <v>0</v>
          </cell>
        </row>
        <row r="88">
          <cell r="H88" t="str">
            <v>Amortização</v>
          </cell>
          <cell r="J88">
            <v>0</v>
          </cell>
          <cell r="K88">
            <v>0</v>
          </cell>
          <cell r="L88">
            <v>0</v>
          </cell>
          <cell r="M88">
            <v>0</v>
          </cell>
          <cell r="N88">
            <v>0</v>
          </cell>
          <cell r="O88">
            <v>0</v>
          </cell>
          <cell r="P88">
            <v>0</v>
          </cell>
          <cell r="Q88">
            <v>0</v>
          </cell>
          <cell r="R88">
            <v>0</v>
          </cell>
          <cell r="S88">
            <v>0</v>
          </cell>
          <cell r="T88">
            <v>0</v>
          </cell>
          <cell r="U88">
            <v>0</v>
          </cell>
          <cell r="V88">
            <v>0</v>
          </cell>
        </row>
        <row r="89">
          <cell r="H89" t="str">
            <v>Provisões</v>
          </cell>
          <cell r="J89">
            <v>0</v>
          </cell>
          <cell r="K89">
            <v>0</v>
          </cell>
          <cell r="L89">
            <v>0</v>
          </cell>
          <cell r="M89">
            <v>0</v>
          </cell>
          <cell r="N89">
            <v>0</v>
          </cell>
          <cell r="O89">
            <v>0</v>
          </cell>
          <cell r="P89">
            <v>0</v>
          </cell>
          <cell r="Q89">
            <v>0</v>
          </cell>
          <cell r="R89">
            <v>0</v>
          </cell>
          <cell r="S89">
            <v>0</v>
          </cell>
          <cell r="T89">
            <v>0</v>
          </cell>
          <cell r="U89">
            <v>0</v>
          </cell>
          <cell r="V89">
            <v>0</v>
          </cell>
        </row>
        <row r="91">
          <cell r="B91" t="str">
            <v>Dívida / EBITDA</v>
          </cell>
        </row>
        <row r="92">
          <cell r="F92" t="str">
            <v>Distribuição</v>
          </cell>
          <cell r="J92" t="e">
            <v>#DIV/0!</v>
          </cell>
          <cell r="K92" t="e">
            <v>#DIV/0!</v>
          </cell>
          <cell r="L92" t="e">
            <v>#DIV/0!</v>
          </cell>
          <cell r="M92" t="e">
            <v>#DIV/0!</v>
          </cell>
          <cell r="N92" t="e">
            <v>#DIV/0!</v>
          </cell>
          <cell r="O92" t="e">
            <v>#DIV/0!</v>
          </cell>
          <cell r="P92" t="e">
            <v>#DIV/0!</v>
          </cell>
          <cell r="Q92" t="e">
            <v>#DIV/0!</v>
          </cell>
          <cell r="R92" t="e">
            <v>#DIV/0!</v>
          </cell>
          <cell r="S92" t="e">
            <v>#DIV/0!</v>
          </cell>
          <cell r="T92" t="e">
            <v>#DIV/0!</v>
          </cell>
          <cell r="U92" t="e">
            <v>#DIV/0!</v>
          </cell>
          <cell r="V92" t="e">
            <v>#DIV/0!</v>
          </cell>
        </row>
        <row r="93">
          <cell r="H93" t="str">
            <v>Dívida Consolidada</v>
          </cell>
          <cell r="V93">
            <v>0</v>
          </cell>
        </row>
        <row r="94">
          <cell r="H94" t="str">
            <v>EBITDA</v>
          </cell>
          <cell r="J94" t="e">
            <v>#DIV/0!</v>
          </cell>
          <cell r="K94" t="e">
            <v>#DIV/0!</v>
          </cell>
          <cell r="L94" t="e">
            <v>#DIV/0!</v>
          </cell>
          <cell r="M94" t="e">
            <v>#DIV/0!</v>
          </cell>
          <cell r="N94" t="e">
            <v>#DIV/0!</v>
          </cell>
          <cell r="O94" t="e">
            <v>#DIV/0!</v>
          </cell>
          <cell r="P94" t="e">
            <v>#DIV/0!</v>
          </cell>
          <cell r="Q94" t="e">
            <v>#DIV/0!</v>
          </cell>
          <cell r="R94" t="e">
            <v>#DIV/0!</v>
          </cell>
          <cell r="S94" t="e">
            <v>#DIV/0!</v>
          </cell>
          <cell r="T94" t="e">
            <v>#DIV/0!</v>
          </cell>
          <cell r="U94" t="e">
            <v>#DIV/0!</v>
          </cell>
          <cell r="V94">
            <v>0</v>
          </cell>
        </row>
        <row r="96">
          <cell r="B96" t="str">
            <v>EBITDA EDP Brasil Consolidado</v>
          </cell>
          <cell r="J96">
            <v>0</v>
          </cell>
          <cell r="K96">
            <v>0</v>
          </cell>
          <cell r="L96">
            <v>0</v>
          </cell>
          <cell r="M96">
            <v>0</v>
          </cell>
          <cell r="N96">
            <v>0</v>
          </cell>
          <cell r="O96">
            <v>0</v>
          </cell>
          <cell r="P96">
            <v>0</v>
          </cell>
          <cell r="Q96">
            <v>0</v>
          </cell>
          <cell r="R96">
            <v>0</v>
          </cell>
          <cell r="S96">
            <v>0</v>
          </cell>
          <cell r="T96">
            <v>0</v>
          </cell>
          <cell r="U96">
            <v>0</v>
          </cell>
          <cell r="V96">
            <v>0</v>
          </cell>
        </row>
        <row r="98">
          <cell r="H98" t="str">
            <v>EBITDA EDP Brasil</v>
          </cell>
          <cell r="V98">
            <v>0</v>
          </cell>
        </row>
        <row r="99">
          <cell r="H99" t="str">
            <v>Provisão</v>
          </cell>
          <cell r="V99">
            <v>0</v>
          </cell>
        </row>
        <row r="100">
          <cell r="H100" t="str">
            <v>Outros Bandeirante</v>
          </cell>
          <cell r="V100">
            <v>0</v>
          </cell>
        </row>
        <row r="102">
          <cell r="B102" t="str">
            <v>Lucro Líquido</v>
          </cell>
          <cell r="V102">
            <v>0</v>
          </cell>
        </row>
      </sheetData>
      <sheetData sheetId="4">
        <row r="2">
          <cell r="B2">
            <v>1</v>
          </cell>
        </row>
      </sheetData>
      <sheetData sheetId="5" refreshError="1">
        <row r="2">
          <cell r="B2">
            <v>1</v>
          </cell>
        </row>
        <row r="3">
          <cell r="B3" t="str">
            <v>Mês</v>
          </cell>
          <cell r="C3" t="str">
            <v>IGPM %</v>
          </cell>
          <cell r="E3" t="str">
            <v>IPCA %</v>
          </cell>
          <cell r="F3" t="str">
            <v>CDI %</v>
          </cell>
          <cell r="G3" t="str">
            <v>CDI Anual</v>
          </cell>
          <cell r="H3" t="str">
            <v>R$/US$</v>
          </cell>
          <cell r="I3" t="str">
            <v>R$/Euro</v>
          </cell>
          <cell r="J3" t="str">
            <v>jan-03</v>
          </cell>
          <cell r="K3" t="str">
            <v>fev-03</v>
          </cell>
          <cell r="L3" t="str">
            <v>mar-03</v>
          </cell>
          <cell r="M3" t="str">
            <v>abr-03</v>
          </cell>
          <cell r="N3" t="str">
            <v>mai-03</v>
          </cell>
          <cell r="O3" t="str">
            <v>jun-03</v>
          </cell>
          <cell r="P3" t="str">
            <v>jul-03</v>
          </cell>
          <cell r="Q3" t="str">
            <v>ago-03</v>
          </cell>
          <cell r="R3" t="str">
            <v>set-03</v>
          </cell>
          <cell r="S3" t="str">
            <v>out-03</v>
          </cell>
          <cell r="T3" t="str">
            <v>nov-03</v>
          </cell>
          <cell r="U3" t="str">
            <v>dez-03</v>
          </cell>
          <cell r="V3" t="str">
            <v>2003</v>
          </cell>
        </row>
        <row r="4">
          <cell r="B4" t="str">
            <v>Mês de Análise</v>
          </cell>
          <cell r="C4">
            <v>3.61E-2</v>
          </cell>
          <cell r="E4">
            <v>1498256.9680000001</v>
          </cell>
          <cell r="F4">
            <v>1556203.9479999999</v>
          </cell>
          <cell r="G4">
            <v>37622</v>
          </cell>
          <cell r="H4">
            <v>1476999.08</v>
          </cell>
          <cell r="I4">
            <v>1518740.247</v>
          </cell>
          <cell r="J4">
            <v>1421268.3810000001</v>
          </cell>
          <cell r="K4">
            <v>1437549.5460000001</v>
          </cell>
          <cell r="L4">
            <v>1474593.9469999999</v>
          </cell>
          <cell r="M4">
            <v>1429194.6250000002</v>
          </cell>
          <cell r="N4">
            <v>1511852.7079999999</v>
          </cell>
          <cell r="O4">
            <v>1532774.2770170001</v>
          </cell>
          <cell r="P4">
            <v>1510455.0970000001</v>
          </cell>
          <cell r="Q4">
            <v>17911216.212017</v>
          </cell>
        </row>
        <row r="5">
          <cell r="B5">
            <v>398176</v>
          </cell>
          <cell r="C5">
            <v>2.8300000000000002E-2</v>
          </cell>
          <cell r="E5">
            <v>1.0999999999999899</v>
          </cell>
          <cell r="F5">
            <v>3.2852348876695858</v>
          </cell>
          <cell r="H5">
            <v>1.722</v>
          </cell>
          <cell r="I5">
            <v>1.85897</v>
          </cell>
          <cell r="J5">
            <v>0.10529999999999999</v>
          </cell>
        </row>
        <row r="6">
          <cell r="B6">
            <v>398207</v>
          </cell>
          <cell r="C6">
            <v>7.0999999999999995E-3</v>
          </cell>
          <cell r="E6">
            <v>12</v>
          </cell>
          <cell r="F6">
            <v>12</v>
          </cell>
          <cell r="G6">
            <v>12</v>
          </cell>
          <cell r="H6">
            <v>12</v>
          </cell>
          <cell r="I6">
            <v>12</v>
          </cell>
          <cell r="J6">
            <v>12</v>
          </cell>
          <cell r="K6">
            <v>12</v>
          </cell>
          <cell r="L6">
            <v>12</v>
          </cell>
          <cell r="M6">
            <v>12</v>
          </cell>
          <cell r="N6">
            <v>12</v>
          </cell>
          <cell r="O6">
            <v>12</v>
          </cell>
          <cell r="P6">
            <v>12</v>
          </cell>
        </row>
        <row r="7">
          <cell r="B7" t="str">
            <v>Índice para Anualização</v>
          </cell>
          <cell r="C7">
            <v>-2.8999999999999998E-3</v>
          </cell>
          <cell r="E7">
            <v>260.11816741124346</v>
          </cell>
          <cell r="F7">
            <v>314.54558444519279</v>
          </cell>
          <cell r="G7">
            <v>411.42417733930483</v>
          </cell>
          <cell r="H7">
            <v>296.03917730886218</v>
          </cell>
          <cell r="I7">
            <v>308.56304983542373</v>
          </cell>
          <cell r="J7">
            <v>0.11455621818681599</v>
          </cell>
          <cell r="K7">
            <v>0.14026255135490567</v>
          </cell>
          <cell r="L7">
            <v>0.10272003241344281</v>
          </cell>
          <cell r="M7">
            <v>0.11603570004231231</v>
          </cell>
          <cell r="N7">
            <v>0.13131596018996314</v>
          </cell>
          <cell r="O7">
            <v>0.10489436210914729</v>
          </cell>
          <cell r="P7">
            <v>0.10235710609989393</v>
          </cell>
          <cell r="Q7">
            <v>0.11813740063023653</v>
          </cell>
          <cell r="R7">
            <v>0.12818671502247239</v>
          </cell>
          <cell r="S7">
            <v>0.1451335835311619</v>
          </cell>
          <cell r="T7">
            <v>0.16252496700589278</v>
          </cell>
          <cell r="U7">
            <v>0.14902691856527059</v>
          </cell>
          <cell r="V7">
            <v>1.5151515151515151</v>
          </cell>
        </row>
        <row r="8">
          <cell r="B8">
            <v>398268</v>
          </cell>
          <cell r="C8">
            <v>3.5999999999999999E-3</v>
          </cell>
          <cell r="D8" t="str">
            <v>Margem Bruta</v>
          </cell>
          <cell r="E8">
            <v>743999.86692000006</v>
          </cell>
          <cell r="F8">
            <v>902311.12535999995</v>
          </cell>
          <cell r="G8">
            <v>1182022.0729200002</v>
          </cell>
          <cell r="H8">
            <v>851099.31299999985</v>
          </cell>
          <cell r="I8">
            <v>887293.10640000016</v>
          </cell>
          <cell r="J8">
            <v>8.3333333333333329E-2</v>
          </cell>
          <cell r="K8">
            <v>8.3333333333333329E-2</v>
          </cell>
          <cell r="L8">
            <v>8.3333333333333329E-2</v>
          </cell>
          <cell r="M8">
            <v>8.3333333333333329E-2</v>
          </cell>
          <cell r="N8">
            <v>8.3333333333333329E-2</v>
          </cell>
          <cell r="O8">
            <v>8.3333333333333329E-2</v>
          </cell>
          <cell r="P8">
            <v>8.3333333333333329E-2</v>
          </cell>
          <cell r="Q8">
            <v>8.3333333333333329E-2</v>
          </cell>
          <cell r="R8">
            <v>8.3333333333333329E-2</v>
          </cell>
          <cell r="S8">
            <v>8.3333333333333329E-2</v>
          </cell>
          <cell r="T8">
            <v>8.3333333333333329E-2</v>
          </cell>
          <cell r="U8">
            <v>8.3333333333333329E-2</v>
          </cell>
        </row>
        <row r="9">
          <cell r="B9">
            <v>398298</v>
          </cell>
          <cell r="C9">
            <v>1.5500000000000002E-2</v>
          </cell>
          <cell r="D9" t="str">
            <v>Nº de Clientes</v>
          </cell>
          <cell r="E9">
            <v>2860238</v>
          </cell>
          <cell r="F9">
            <v>2868618</v>
          </cell>
          <cell r="G9">
            <v>2873001</v>
          </cell>
          <cell r="H9">
            <v>2874955</v>
          </cell>
          <cell r="I9">
            <v>2875565</v>
          </cell>
          <cell r="J9">
            <v>0</v>
          </cell>
          <cell r="K9">
            <v>0</v>
          </cell>
          <cell r="L9">
            <v>0</v>
          </cell>
          <cell r="M9">
            <v>0</v>
          </cell>
          <cell r="N9">
            <v>0</v>
          </cell>
          <cell r="O9">
            <v>0</v>
          </cell>
          <cell r="P9">
            <v>0</v>
          </cell>
          <cell r="Q9">
            <v>0</v>
          </cell>
          <cell r="R9">
            <v>0</v>
          </cell>
          <cell r="S9">
            <v>0</v>
          </cell>
          <cell r="T9">
            <v>0</v>
          </cell>
          <cell r="U9">
            <v>0</v>
          </cell>
        </row>
        <row r="10">
          <cell r="B10">
            <v>398329</v>
          </cell>
          <cell r="C10">
            <v>1.5600000000000001E-2</v>
          </cell>
          <cell r="E10">
            <v>0.56000000000000005</v>
          </cell>
          <cell r="F10">
            <v>1.5463985622265364</v>
          </cell>
          <cell r="H10">
            <v>1.9158999999999999</v>
          </cell>
          <cell r="I10">
            <v>2.0272700000000001</v>
          </cell>
          <cell r="J10">
            <v>0.1124</v>
          </cell>
        </row>
        <row r="11">
          <cell r="B11" t="str">
            <v>ROIC</v>
          </cell>
          <cell r="C11">
            <v>1.4499999999999999E-2</v>
          </cell>
          <cell r="E11">
            <v>0</v>
          </cell>
          <cell r="F11">
            <v>0</v>
          </cell>
          <cell r="G11">
            <v>0</v>
          </cell>
          <cell r="H11">
            <v>0</v>
          </cell>
          <cell r="I11">
            <v>0</v>
          </cell>
          <cell r="J11" t="e">
            <v>#DIV/0!</v>
          </cell>
          <cell r="K11" t="e">
            <v>#DIV/0!</v>
          </cell>
          <cell r="L11" t="e">
            <v>#DIV/0!</v>
          </cell>
          <cell r="M11" t="e">
            <v>#DIV/0!</v>
          </cell>
          <cell r="N11" t="e">
            <v>#DIV/0!</v>
          </cell>
          <cell r="O11" t="e">
            <v>#DIV/0!</v>
          </cell>
          <cell r="P11" t="e">
            <v>#DIV/0!</v>
          </cell>
          <cell r="Q11" t="e">
            <v>#DIV/0!</v>
          </cell>
          <cell r="R11" t="e">
            <v>#DIV/0!</v>
          </cell>
          <cell r="S11" t="e">
            <v>#DIV/0!</v>
          </cell>
          <cell r="T11" t="e">
            <v>#DIV/0!</v>
          </cell>
          <cell r="U11">
            <v>0</v>
          </cell>
          <cell r="V11">
            <v>4.8646790127849004E-2</v>
          </cell>
        </row>
        <row r="12">
          <cell r="B12" t="str">
            <v>Bandeirante</v>
          </cell>
          <cell r="C12">
            <v>1.7000000000000001E-2</v>
          </cell>
          <cell r="E12">
            <v>0</v>
          </cell>
          <cell r="F12">
            <v>0</v>
          </cell>
          <cell r="G12">
            <v>0</v>
          </cell>
          <cell r="H12">
            <v>0</v>
          </cell>
          <cell r="I12">
            <v>0</v>
          </cell>
          <cell r="J12">
            <v>0</v>
          </cell>
          <cell r="K12">
            <v>0</v>
          </cell>
          <cell r="L12">
            <v>0</v>
          </cell>
          <cell r="M12">
            <v>0</v>
          </cell>
          <cell r="N12">
            <v>0</v>
          </cell>
          <cell r="O12">
            <v>0</v>
          </cell>
          <cell r="P12">
            <v>0</v>
          </cell>
          <cell r="Q12">
            <v>-418195.81330000004</v>
          </cell>
        </row>
        <row r="13">
          <cell r="B13">
            <v>398421</v>
          </cell>
          <cell r="C13">
            <v>2.3900000000000001E-2</v>
          </cell>
          <cell r="D13" t="str">
            <v>EBIT Ajustado</v>
          </cell>
          <cell r="E13">
            <v>0.95</v>
          </cell>
          <cell r="F13">
            <v>1.3724886632011879</v>
          </cell>
          <cell r="H13">
            <v>1.9227000000000001</v>
          </cell>
          <cell r="I13">
            <v>1.9431</v>
          </cell>
          <cell r="J13">
            <v>0</v>
          </cell>
          <cell r="K13">
            <v>0</v>
          </cell>
          <cell r="L13">
            <v>0</v>
          </cell>
          <cell r="M13">
            <v>0</v>
          </cell>
          <cell r="N13">
            <v>0</v>
          </cell>
          <cell r="O13">
            <v>0</v>
          </cell>
          <cell r="P13">
            <v>0</v>
          </cell>
          <cell r="Q13">
            <v>0</v>
          </cell>
          <cell r="R13">
            <v>0</v>
          </cell>
          <cell r="S13">
            <v>0</v>
          </cell>
          <cell r="T13">
            <v>0</v>
          </cell>
          <cell r="U13">
            <v>0</v>
          </cell>
          <cell r="V13">
            <v>229798.94091659997</v>
          </cell>
        </row>
        <row r="14">
          <cell r="B14">
            <v>398451</v>
          </cell>
          <cell r="C14">
            <v>1.8100000000000002E-2</v>
          </cell>
          <cell r="D14" t="str">
            <v>Custos Pessoal</v>
          </cell>
          <cell r="E14" t="str">
            <v>EBIT</v>
          </cell>
          <cell r="F14">
            <v>1.5824999308875043</v>
          </cell>
          <cell r="H14">
            <v>1.7889999999999999</v>
          </cell>
          <cell r="I14">
            <v>1.8068900000000001</v>
          </cell>
          <cell r="J14">
            <v>358297.65618596884</v>
          </cell>
          <cell r="K14">
            <v>438699.39315883076</v>
          </cell>
          <cell r="L14">
            <v>321277.6001130162</v>
          </cell>
          <cell r="M14">
            <v>362925.03381403902</v>
          </cell>
          <cell r="N14">
            <v>410717.12649544043</v>
          </cell>
          <cell r="O14">
            <v>328078.25437759742</v>
          </cell>
          <cell r="P14">
            <v>320142.47493543121</v>
          </cell>
          <cell r="Q14">
            <v>369498.5259088102</v>
          </cell>
          <cell r="R14">
            <v>400929.78167130554</v>
          </cell>
          <cell r="S14">
            <v>453934.52783404221</v>
          </cell>
          <cell r="T14">
            <v>508329.58412566659</v>
          </cell>
          <cell r="U14">
            <v>466111.71768499352</v>
          </cell>
          <cell r="V14">
            <v>229798.94091659997</v>
          </cell>
        </row>
        <row r="15">
          <cell r="B15">
            <v>1999</v>
          </cell>
          <cell r="D15" t="str">
            <v>Outros Custos Operacionais</v>
          </cell>
          <cell r="E15" t="str">
            <v>Comp. Amort. Compart.</v>
          </cell>
          <cell r="H15">
            <v>1.8393727272727274</v>
          </cell>
          <cell r="I15">
            <v>1.9409872727272728</v>
          </cell>
          <cell r="J15">
            <v>0</v>
          </cell>
          <cell r="K15">
            <v>0</v>
          </cell>
          <cell r="L15">
            <v>0</v>
          </cell>
          <cell r="M15">
            <v>0</v>
          </cell>
          <cell r="N15">
            <v>0</v>
          </cell>
          <cell r="O15">
            <v>0</v>
          </cell>
          <cell r="P15">
            <v>0</v>
          </cell>
          <cell r="Q15">
            <v>0</v>
          </cell>
          <cell r="R15">
            <v>0</v>
          </cell>
          <cell r="S15">
            <v>0</v>
          </cell>
          <cell r="T15">
            <v>0</v>
          </cell>
          <cell r="U15">
            <v>0</v>
          </cell>
          <cell r="V15">
            <v>0</v>
          </cell>
        </row>
        <row r="16">
          <cell r="B16">
            <v>36526</v>
          </cell>
          <cell r="C16">
            <v>1.24E-2</v>
          </cell>
          <cell r="D16" t="str">
            <v>Investimento Líquido de Subsídio</v>
          </cell>
          <cell r="E16" t="str">
            <v>(-) Encargos Financeiros</v>
          </cell>
          <cell r="F16">
            <v>1.4412688889479552</v>
          </cell>
          <cell r="G16">
            <v>1.4412688889479552E-2</v>
          </cell>
          <cell r="H16">
            <v>1.8024</v>
          </cell>
          <cell r="I16">
            <v>1.75227</v>
          </cell>
          <cell r="J16">
            <v>0</v>
          </cell>
          <cell r="K16">
            <v>0</v>
          </cell>
          <cell r="L16">
            <v>0</v>
          </cell>
          <cell r="M16">
            <v>0</v>
          </cell>
          <cell r="N16">
            <v>0</v>
          </cell>
          <cell r="O16">
            <v>0</v>
          </cell>
          <cell r="P16">
            <v>0</v>
          </cell>
          <cell r="Q16">
            <v>0</v>
          </cell>
          <cell r="R16">
            <v>0</v>
          </cell>
          <cell r="S16">
            <v>0</v>
          </cell>
          <cell r="T16">
            <v>0</v>
          </cell>
          <cell r="U16">
            <v>0</v>
          </cell>
          <cell r="V16">
            <v>0</v>
          </cell>
        </row>
        <row r="17">
          <cell r="B17">
            <v>36557</v>
          </cell>
          <cell r="C17">
            <v>3.4999999999999996E-3</v>
          </cell>
          <cell r="D17" t="str">
            <v>Material Diversos</v>
          </cell>
          <cell r="E17">
            <v>0.13</v>
          </cell>
          <cell r="F17">
            <v>1.440523806562255</v>
          </cell>
          <cell r="G17">
            <v>2.9025545169720779E-2</v>
          </cell>
          <cell r="H17">
            <v>1.7685</v>
          </cell>
          <cell r="I17">
            <v>1.7088699999999999</v>
          </cell>
          <cell r="J17">
            <v>6.8900000000000003E-2</v>
          </cell>
          <cell r="Q17">
            <v>-7935</v>
          </cell>
        </row>
        <row r="18">
          <cell r="B18">
            <v>36586</v>
          </cell>
          <cell r="C18">
            <v>1.5E-3</v>
          </cell>
          <cell r="D18" t="str">
            <v>Capital Investido</v>
          </cell>
          <cell r="E18">
            <v>0.22</v>
          </cell>
          <cell r="F18">
            <v>1.4388562383878201</v>
          </cell>
          <cell r="G18">
            <v>4.3831743420999603E-2</v>
          </cell>
          <cell r="H18">
            <v>1.7473000000000001</v>
          </cell>
          <cell r="I18">
            <v>1.67353</v>
          </cell>
          <cell r="J18">
            <v>0</v>
          </cell>
          <cell r="K18">
            <v>0</v>
          </cell>
          <cell r="L18">
            <v>0</v>
          </cell>
          <cell r="M18">
            <v>0</v>
          </cell>
          <cell r="N18">
            <v>0</v>
          </cell>
          <cell r="O18">
            <v>0</v>
          </cell>
          <cell r="P18">
            <v>0</v>
          </cell>
          <cell r="Q18">
            <v>0</v>
          </cell>
          <cell r="R18">
            <v>0</v>
          </cell>
          <cell r="S18">
            <v>0</v>
          </cell>
          <cell r="T18">
            <v>0</v>
          </cell>
          <cell r="U18">
            <v>4723825.3605770003</v>
          </cell>
          <cell r="V18">
            <v>4723825.3605770003</v>
          </cell>
        </row>
        <row r="19">
          <cell r="B19">
            <v>36617</v>
          </cell>
          <cell r="C19">
            <v>2.3E-3</v>
          </cell>
          <cell r="D19" t="str">
            <v>(-) Prestação de Serviços</v>
          </cell>
          <cell r="E19" t="str">
            <v>Ativo Líquido</v>
          </cell>
          <cell r="F19">
            <v>1.2837883994768706</v>
          </cell>
          <cell r="G19">
            <v>5.7232334253095596E-2</v>
          </cell>
          <cell r="H19">
            <v>1.8067</v>
          </cell>
          <cell r="I19">
            <v>1.6508799999999999</v>
          </cell>
          <cell r="J19">
            <v>7014213.1825329512</v>
          </cell>
          <cell r="K19">
            <v>7075871.3801349532</v>
          </cell>
          <cell r="L19">
            <v>7108911.1980183115</v>
          </cell>
          <cell r="M19">
            <v>7162749.7722114157</v>
          </cell>
          <cell r="N19">
            <v>7174331.5067951828</v>
          </cell>
          <cell r="O19">
            <v>7175748.0899033053</v>
          </cell>
          <cell r="P19">
            <v>7208857.6497238893</v>
          </cell>
          <cell r="Q19">
            <v>7336586.8302560356</v>
          </cell>
          <cell r="R19">
            <v>7397455.0486608632</v>
          </cell>
          <cell r="S19">
            <v>7454575.3443905134</v>
          </cell>
          <cell r="T19">
            <v>7483712.342688432</v>
          </cell>
          <cell r="U19">
            <v>7025553.4006621893</v>
          </cell>
          <cell r="V19">
            <v>7025553.4006621893</v>
          </cell>
        </row>
        <row r="20">
          <cell r="B20">
            <v>36647</v>
          </cell>
          <cell r="C20">
            <v>3.0999999999999999E-3</v>
          </cell>
          <cell r="D20" t="str">
            <v>(-) Outros Proveitos Operacionais</v>
          </cell>
          <cell r="E20" t="str">
            <v>(-) Investimentos Financeiros</v>
          </cell>
          <cell r="F20">
            <v>1.4881208618110486</v>
          </cell>
          <cell r="G20">
            <v>7.2965229176927826E-2</v>
          </cell>
          <cell r="H20">
            <v>1.8266</v>
          </cell>
          <cell r="I20">
            <v>1.71567</v>
          </cell>
          <cell r="J20">
            <v>-703574.65015402786</v>
          </cell>
          <cell r="K20">
            <v>-705357.08622209635</v>
          </cell>
          <cell r="L20">
            <v>-707784.7611127228</v>
          </cell>
          <cell r="M20">
            <v>-702483.36361641856</v>
          </cell>
          <cell r="N20">
            <v>-704976.62116685486</v>
          </cell>
          <cell r="O20">
            <v>-707066.42267570039</v>
          </cell>
          <cell r="P20">
            <v>-709672.96744855633</v>
          </cell>
          <cell r="Q20">
            <v>-767038.48183649592</v>
          </cell>
          <cell r="R20">
            <v>-768853.34473115671</v>
          </cell>
          <cell r="S20">
            <v>-773611.81724050874</v>
          </cell>
          <cell r="T20">
            <v>-775521.11933617853</v>
          </cell>
          <cell r="U20">
            <v>-362070.11924518924</v>
          </cell>
          <cell r="V20">
            <v>-362070.11924518924</v>
          </cell>
        </row>
        <row r="21">
          <cell r="B21" t="str">
            <v>Escelsa</v>
          </cell>
          <cell r="C21">
            <v>8.5000000000000006E-3</v>
          </cell>
          <cell r="D21">
            <v>3.1664128735216623E-2</v>
          </cell>
          <cell r="E21" t="str">
            <v>(-) Caixa</v>
          </cell>
          <cell r="F21">
            <v>1.3851982298854759</v>
          </cell>
          <cell r="G21">
            <v>8.7827924538773194E-2</v>
          </cell>
          <cell r="H21">
            <v>1.8</v>
          </cell>
          <cell r="I21">
            <v>1.71896</v>
          </cell>
          <cell r="J21">
            <v>-245012.38501590342</v>
          </cell>
          <cell r="K21">
            <v>-249729.2653164946</v>
          </cell>
          <cell r="L21">
            <v>-243792.94593477988</v>
          </cell>
          <cell r="M21">
            <v>-261236.40644574526</v>
          </cell>
          <cell r="N21">
            <v>-227472.35701278469</v>
          </cell>
          <cell r="O21">
            <v>-231393.07135686261</v>
          </cell>
          <cell r="P21">
            <v>-202335.51262440626</v>
          </cell>
          <cell r="Q21">
            <v>-202436.50934619131</v>
          </cell>
          <cell r="R21">
            <v>-209306.61164314352</v>
          </cell>
          <cell r="S21">
            <v>-205582.39291638014</v>
          </cell>
          <cell r="T21">
            <v>-178370.29601065128</v>
          </cell>
          <cell r="U21">
            <v>-98036.824836000014</v>
          </cell>
          <cell r="V21">
            <v>-98036.824836000014</v>
          </cell>
        </row>
        <row r="22">
          <cell r="B22">
            <v>36708</v>
          </cell>
          <cell r="C22">
            <v>1.5700000000000002E-2</v>
          </cell>
          <cell r="D22">
            <v>4.7861255556359561E-2</v>
          </cell>
          <cell r="E22">
            <v>0</v>
          </cell>
          <cell r="F22">
            <v>0</v>
          </cell>
          <cell r="G22">
            <v>0</v>
          </cell>
          <cell r="H22" t="str">
            <v>(-) Passivo</v>
          </cell>
          <cell r="I22">
            <v>0</v>
          </cell>
          <cell r="J22">
            <v>-5010667.2944354862</v>
          </cell>
          <cell r="K22">
            <v>-5048361.226732689</v>
          </cell>
          <cell r="L22">
            <v>-5068538.23782745</v>
          </cell>
          <cell r="M22">
            <v>-5104979.2359614726</v>
          </cell>
          <cell r="N22">
            <v>-5095458.2802644782</v>
          </cell>
          <cell r="O22">
            <v>-5079707.5378085375</v>
          </cell>
          <cell r="P22">
            <v>-5096377.2628106615</v>
          </cell>
          <cell r="Q22">
            <v>-4745467.2164920401</v>
          </cell>
          <cell r="R22">
            <v>-4779641.3987100963</v>
          </cell>
          <cell r="S22">
            <v>-4806627.6445278144</v>
          </cell>
          <cell r="T22">
            <v>-4799919.1780989729</v>
          </cell>
          <cell r="U22">
            <v>-5140006.805834</v>
          </cell>
          <cell r="V22">
            <v>-5140006.805834</v>
          </cell>
        </row>
        <row r="23">
          <cell r="B23">
            <v>36739</v>
          </cell>
          <cell r="C23">
            <v>2.3900000000000001E-2</v>
          </cell>
          <cell r="D23" t="str">
            <v>FSEs</v>
          </cell>
          <cell r="E23">
            <v>1.31</v>
          </cell>
          <cell r="F23">
            <v>1.3950043177199944</v>
          </cell>
          <cell r="G23">
            <v>0.11735866149324159</v>
          </cell>
          <cell r="H23" t="str">
            <v>(+) Dívida</v>
          </cell>
          <cell r="I23">
            <v>1.62236</v>
          </cell>
          <cell r="J23">
            <v>3465822.0964038325</v>
          </cell>
          <cell r="K23">
            <v>3519443.5718690753</v>
          </cell>
          <cell r="L23">
            <v>3551534.1770956935</v>
          </cell>
          <cell r="M23">
            <v>3609492.7222254239</v>
          </cell>
          <cell r="N23">
            <v>3635422.9853883642</v>
          </cell>
          <cell r="O23">
            <v>3645537.5423211548</v>
          </cell>
          <cell r="P23">
            <v>3679547.4297118736</v>
          </cell>
          <cell r="Q23">
            <v>3331633.9357195436</v>
          </cell>
          <cell r="R23">
            <v>3370117.7487339796</v>
          </cell>
          <cell r="S23">
            <v>3399820.4100770936</v>
          </cell>
          <cell r="T23">
            <v>3376950.629121602</v>
          </cell>
          <cell r="U23">
            <v>3065109.9098300003</v>
          </cell>
          <cell r="V23">
            <v>3065109.9098300003</v>
          </cell>
        </row>
        <row r="24">
          <cell r="B24">
            <v>36770</v>
          </cell>
          <cell r="C24">
            <v>1.1599999999999999E-2</v>
          </cell>
          <cell r="D24" t="str">
            <v>Custos Pessoal</v>
          </cell>
          <cell r="E24">
            <v>0.23</v>
          </cell>
          <cell r="F24">
            <v>1.2170344068888284</v>
          </cell>
          <cell r="G24">
            <v>0.13095730085196688</v>
          </cell>
          <cell r="H24" t="str">
            <v>(+) Provisão</v>
          </cell>
          <cell r="I24">
            <v>1.63157</v>
          </cell>
          <cell r="J24">
            <v>111689.75</v>
          </cell>
          <cell r="K24">
            <v>111757.5</v>
          </cell>
          <cell r="L24">
            <v>111825.25</v>
          </cell>
          <cell r="M24">
            <v>111893</v>
          </cell>
          <cell r="N24">
            <v>111960.75</v>
          </cell>
          <cell r="O24">
            <v>112028.5</v>
          </cell>
          <cell r="P24">
            <v>112096.25</v>
          </cell>
          <cell r="Q24">
            <v>112164</v>
          </cell>
          <cell r="R24">
            <v>112231.75</v>
          </cell>
          <cell r="S24">
            <v>112299.5</v>
          </cell>
          <cell r="T24">
            <v>112367.25</v>
          </cell>
          <cell r="U24">
            <v>233275.8</v>
          </cell>
          <cell r="V24">
            <v>233275.8</v>
          </cell>
        </row>
        <row r="25">
          <cell r="B25">
            <v>36800</v>
          </cell>
          <cell r="C25">
            <v>3.8E-3</v>
          </cell>
          <cell r="D25" t="str">
            <v>Outros Custos Operacionais</v>
          </cell>
          <cell r="E25">
            <v>0.14000000000000001</v>
          </cell>
          <cell r="F25">
            <v>1.2795015207453631</v>
          </cell>
          <cell r="G25">
            <v>0.14542791671534849</v>
          </cell>
          <cell r="H25">
            <v>0</v>
          </cell>
          <cell r="I25">
            <v>1.62327</v>
          </cell>
          <cell r="J25">
            <v>7.6700000000000004E-2</v>
          </cell>
          <cell r="Q25">
            <v>-121362.90322000002</v>
          </cell>
        </row>
        <row r="26">
          <cell r="B26">
            <v>36831</v>
          </cell>
          <cell r="C26">
            <v>2.8999999999999998E-3</v>
          </cell>
          <cell r="D26" t="str">
            <v>Investimento Líquido de Subsídio</v>
          </cell>
          <cell r="E26">
            <v>0.32</v>
          </cell>
          <cell r="F26">
            <v>1.2155858651921037</v>
          </cell>
          <cell r="G26">
            <v>0.15935157656690468</v>
          </cell>
          <cell r="H26">
            <v>1.9596</v>
          </cell>
          <cell r="I26">
            <v>1.71296</v>
          </cell>
          <cell r="J26">
            <v>8.1799999999999998E-2</v>
          </cell>
          <cell r="Q26">
            <v>-49273.03176596461</v>
          </cell>
        </row>
        <row r="27">
          <cell r="B27" t="str">
            <v>Margem Bruta (MR$)</v>
          </cell>
          <cell r="C27">
            <v>6.3E-3</v>
          </cell>
          <cell r="D27" t="str">
            <v>Material Diversos</v>
          </cell>
          <cell r="E27">
            <v>0.59</v>
          </cell>
          <cell r="F27">
            <v>1.1937720289963094</v>
          </cell>
          <cell r="G27">
            <v>0.17319159140568807</v>
          </cell>
          <cell r="H27">
            <v>1.9554</v>
          </cell>
          <cell r="I27">
            <v>1.8417300000000001</v>
          </cell>
          <cell r="J27">
            <v>0</v>
          </cell>
          <cell r="K27">
            <v>0</v>
          </cell>
          <cell r="L27">
            <v>0</v>
          </cell>
          <cell r="M27">
            <v>0</v>
          </cell>
          <cell r="N27">
            <v>0</v>
          </cell>
          <cell r="O27">
            <v>0</v>
          </cell>
          <cell r="P27">
            <v>0</v>
          </cell>
          <cell r="Q27">
            <v>0</v>
          </cell>
          <cell r="R27">
            <v>0</v>
          </cell>
          <cell r="S27">
            <v>0</v>
          </cell>
          <cell r="T27">
            <v>0</v>
          </cell>
          <cell r="U27">
            <v>0</v>
          </cell>
          <cell r="V27">
            <v>1184201.4981999991</v>
          </cell>
        </row>
        <row r="28">
          <cell r="B28" t="str">
            <v>2000</v>
          </cell>
          <cell r="C28" t="str">
            <v>EDP Consolidado</v>
          </cell>
          <cell r="D28" t="str">
            <v>(-) TPEs</v>
          </cell>
          <cell r="H28">
            <v>1.8347833333333332</v>
          </cell>
          <cell r="I28">
            <v>1.6916</v>
          </cell>
          <cell r="J28">
            <v>7.4400000000000008E-2</v>
          </cell>
          <cell r="Q28">
            <v>-15200.228801523219</v>
          </cell>
        </row>
        <row r="29">
          <cell r="B29">
            <v>36892</v>
          </cell>
          <cell r="C29">
            <v>6.1999999999999833E-3</v>
          </cell>
          <cell r="D29" t="str">
            <v>Venda de Energia</v>
          </cell>
          <cell r="E29">
            <v>0.56999999999999995</v>
          </cell>
          <cell r="F29">
            <v>1.2585998409779142</v>
          </cell>
          <cell r="G29">
            <v>1.2585998409779142E-2</v>
          </cell>
          <cell r="H29">
            <v>1.9711000000000001</v>
          </cell>
          <cell r="I29">
            <v>1.8436999999999999</v>
          </cell>
          <cell r="J29">
            <v>384566.32768125361</v>
          </cell>
          <cell r="K29">
            <v>388475.26926219399</v>
          </cell>
          <cell r="L29">
            <v>386907.3506554609</v>
          </cell>
          <cell r="M29">
            <v>387773.69307076291</v>
          </cell>
          <cell r="N29">
            <v>394663.2328541372</v>
          </cell>
          <cell r="O29">
            <v>377749.11896117154</v>
          </cell>
          <cell r="P29">
            <v>377121.15136509371</v>
          </cell>
          <cell r="Q29">
            <v>407066.13306135708</v>
          </cell>
          <cell r="R29">
            <v>412840.05043482041</v>
          </cell>
          <cell r="S29">
            <v>429727.60826895415</v>
          </cell>
          <cell r="T29">
            <v>458021.14851817186</v>
          </cell>
          <cell r="U29">
            <v>454416.21260776633</v>
          </cell>
          <cell r="V29">
            <v>4287413.4079399994</v>
          </cell>
        </row>
        <row r="30">
          <cell r="B30">
            <v>36923</v>
          </cell>
          <cell r="C30">
            <v>2.2999999999999687E-3</v>
          </cell>
          <cell r="D30" t="str">
            <v>Outras Receitas</v>
          </cell>
          <cell r="E30">
            <v>0.46</v>
          </cell>
          <cell r="F30">
            <v>1.0095738089797912</v>
          </cell>
          <cell r="G30">
            <v>2.2808801443120696E-2</v>
          </cell>
          <cell r="H30">
            <v>2.0451999999999999</v>
          </cell>
          <cell r="I30">
            <v>1.8915299999999999</v>
          </cell>
          <cell r="J30">
            <v>19634.149923875186</v>
          </cell>
          <cell r="K30">
            <v>19420.385759846598</v>
          </cell>
          <cell r="L30">
            <v>19646.552884862431</v>
          </cell>
          <cell r="M30">
            <v>19579.759981614989</v>
          </cell>
          <cell r="N30">
            <v>19606.158738500442</v>
          </cell>
          <cell r="O30">
            <v>19424.012164238589</v>
          </cell>
          <cell r="P30">
            <v>19499.469084718839</v>
          </cell>
          <cell r="Q30">
            <v>19780.073381984515</v>
          </cell>
          <cell r="R30">
            <v>19777.79259781065</v>
          </cell>
          <cell r="S30">
            <v>19902.908930752783</v>
          </cell>
          <cell r="T30">
            <v>19994.326325856549</v>
          </cell>
          <cell r="U30">
            <v>19986.903691638363</v>
          </cell>
          <cell r="V30">
            <v>171451.32456099999</v>
          </cell>
        </row>
        <row r="31">
          <cell r="B31" t="str">
            <v>Enersul</v>
          </cell>
          <cell r="C31" t="str">
            <v>(-) CMV (Energia)</v>
          </cell>
          <cell r="D31">
            <v>1.4161939856000005E-2</v>
          </cell>
          <cell r="E31">
            <v>0.38</v>
          </cell>
          <cell r="F31">
            <v>1.2499909907291107</v>
          </cell>
          <cell r="G31">
            <v>3.5593819313544106E-2</v>
          </cell>
          <cell r="H31">
            <v>2.1616</v>
          </cell>
          <cell r="I31">
            <v>1.9016500000000001</v>
          </cell>
          <cell r="J31">
            <v>-130527.14802586981</v>
          </cell>
          <cell r="K31">
            <v>-125548.41731409841</v>
          </cell>
          <cell r="L31">
            <v>-134001.54578901315</v>
          </cell>
          <cell r="M31">
            <v>-129577.14110105205</v>
          </cell>
          <cell r="N31">
            <v>-129475.45920303259</v>
          </cell>
          <cell r="O31">
            <v>-126570.05486521007</v>
          </cell>
          <cell r="P31">
            <v>-127721.68293309264</v>
          </cell>
          <cell r="Q31">
            <v>-134468.8980897557</v>
          </cell>
          <cell r="R31">
            <v>-132631.80315927957</v>
          </cell>
          <cell r="S31">
            <v>-144273.67917932669</v>
          </cell>
          <cell r="T31">
            <v>-155639.1678403551</v>
          </cell>
          <cell r="U31">
            <v>-157181.49189949525</v>
          </cell>
          <cell r="V31">
            <v>-1646236.4981869999</v>
          </cell>
        </row>
        <row r="32">
          <cell r="B32">
            <v>36982</v>
          </cell>
          <cell r="C32">
            <v>0.01</v>
          </cell>
          <cell r="D32" t="str">
            <v>(-) CMV (Encargos Regulatórios)</v>
          </cell>
          <cell r="E32">
            <v>0</v>
          </cell>
          <cell r="F32">
            <v>0</v>
          </cell>
          <cell r="G32">
            <v>0</v>
          </cell>
          <cell r="H32">
            <v>0</v>
          </cell>
          <cell r="I32">
            <v>0</v>
          </cell>
          <cell r="J32">
            <v>-50894.932873725789</v>
          </cell>
          <cell r="K32">
            <v>-50885.226736595629</v>
          </cell>
          <cell r="L32">
            <v>-50285.212300639003</v>
          </cell>
          <cell r="M32">
            <v>-51207.544559013659</v>
          </cell>
          <cell r="N32">
            <v>-51950.079908034866</v>
          </cell>
          <cell r="O32">
            <v>-51997.231647719062</v>
          </cell>
          <cell r="P32">
            <v>-52198.868905838994</v>
          </cell>
          <cell r="Q32">
            <v>-54667.35903828036</v>
          </cell>
          <cell r="R32">
            <v>-54698.706758251501</v>
          </cell>
          <cell r="S32">
            <v>-56182.410468552276</v>
          </cell>
          <cell r="T32">
            <v>-59594.923126755064</v>
          </cell>
          <cell r="U32">
            <v>-59582.527898744695</v>
          </cell>
          <cell r="V32">
            <v>-498898.62986800005</v>
          </cell>
        </row>
        <row r="33">
          <cell r="B33">
            <v>37012</v>
          </cell>
          <cell r="C33">
            <v>8.6E-3</v>
          </cell>
          <cell r="D33" t="str">
            <v>(-) CMV (Impostos)</v>
          </cell>
          <cell r="E33">
            <v>0.41</v>
          </cell>
          <cell r="F33">
            <v>1.3343860217855941</v>
          </cell>
          <cell r="G33">
            <v>6.1799406221460851E-2</v>
          </cell>
          <cell r="H33">
            <v>2.36</v>
          </cell>
          <cell r="I33">
            <v>2.0013399999999999</v>
          </cell>
          <cell r="J33">
            <v>-106647.46881798386</v>
          </cell>
          <cell r="K33">
            <v>-107439.78512944953</v>
          </cell>
          <cell r="L33">
            <v>-107339.11413107629</v>
          </cell>
          <cell r="M33">
            <v>-108563.16230701894</v>
          </cell>
          <cell r="N33">
            <v>-110161.66430485575</v>
          </cell>
          <cell r="O33">
            <v>-105809.84698971998</v>
          </cell>
          <cell r="P33">
            <v>-105664.31452487025</v>
          </cell>
          <cell r="Q33">
            <v>-113339.92050601768</v>
          </cell>
          <cell r="R33">
            <v>-115670.9564850747</v>
          </cell>
          <cell r="S33">
            <v>-119098.04377082817</v>
          </cell>
          <cell r="T33">
            <v>-126488.38784051349</v>
          </cell>
          <cell r="U33">
            <v>-125936.96667691653</v>
          </cell>
          <cell r="V33">
            <v>-1129528.1062460002</v>
          </cell>
        </row>
        <row r="34">
          <cell r="B34">
            <v>37043</v>
          </cell>
          <cell r="C34">
            <v>9.7999999999999997E-3</v>
          </cell>
          <cell r="D34" t="str">
            <v>Custos Pessoal</v>
          </cell>
          <cell r="E34">
            <v>0.52</v>
          </cell>
          <cell r="F34">
            <v>1.2730797478193168</v>
          </cell>
          <cell r="G34">
            <v>7.5316959424531982E-2</v>
          </cell>
          <cell r="H34">
            <v>2.3048999999999999</v>
          </cell>
          <cell r="I34">
            <v>1.9636</v>
          </cell>
          <cell r="J34">
            <v>8.4100000000000008E-2</v>
          </cell>
          <cell r="Q34">
            <v>-53428.243069999997</v>
          </cell>
        </row>
        <row r="35">
          <cell r="B35">
            <v>37073</v>
          </cell>
          <cell r="C35">
            <v>1.4800000000000001E-2</v>
          </cell>
          <cell r="D35" t="str">
            <v>Outros Custos Operacionais</v>
          </cell>
          <cell r="E35">
            <v>1.33</v>
          </cell>
          <cell r="F35">
            <v>1.501483681472715</v>
          </cell>
          <cell r="G35">
            <v>9.1462668094399957E-2</v>
          </cell>
          <cell r="H35">
            <v>2.4312999999999998</v>
          </cell>
          <cell r="I35">
            <v>2.1328299999999998</v>
          </cell>
          <cell r="J35">
            <v>9.7200000000000009E-2</v>
          </cell>
          <cell r="Q35">
            <v>-84734.993430000002</v>
          </cell>
        </row>
        <row r="36">
          <cell r="B36">
            <v>37104</v>
          </cell>
          <cell r="C36" t="str">
            <v>Bandeirante</v>
          </cell>
          <cell r="D36" t="str">
            <v>Investimento Líquido de Subsídio</v>
          </cell>
          <cell r="E36">
            <v>0.7</v>
          </cell>
          <cell r="F36">
            <v>1.6012195958213793</v>
          </cell>
          <cell r="G36">
            <v>0.10893938221700239</v>
          </cell>
          <cell r="H36">
            <v>2.5516999999999999</v>
          </cell>
          <cell r="I36">
            <v>2.3306100000000001</v>
          </cell>
          <cell r="J36">
            <v>18114</v>
          </cell>
          <cell r="K36">
            <v>27078</v>
          </cell>
          <cell r="L36">
            <v>39097</v>
          </cell>
          <cell r="M36">
            <v>29676</v>
          </cell>
          <cell r="N36">
            <v>24536</v>
          </cell>
          <cell r="O36">
            <v>52437</v>
          </cell>
          <cell r="P36">
            <v>30224</v>
          </cell>
          <cell r="Q36">
            <v>34149</v>
          </cell>
          <cell r="R36">
            <v>29716</v>
          </cell>
          <cell r="S36">
            <v>34659</v>
          </cell>
          <cell r="T36">
            <v>39105</v>
          </cell>
          <cell r="U36">
            <v>80977</v>
          </cell>
          <cell r="V36">
            <v>439768</v>
          </cell>
        </row>
        <row r="37">
          <cell r="B37">
            <v>37135</v>
          </cell>
          <cell r="C37">
            <v>3.0999999999999999E-3</v>
          </cell>
          <cell r="D37" t="str">
            <v>Material Diversos</v>
          </cell>
          <cell r="E37">
            <v>0.28000000000000003</v>
          </cell>
          <cell r="F37">
            <v>1.3229266078861768</v>
          </cell>
          <cell r="G37">
            <v>0.12360983636967959</v>
          </cell>
          <cell r="H37">
            <v>2.6713</v>
          </cell>
          <cell r="I37">
            <v>2.4358399999999998</v>
          </cell>
          <cell r="J37">
            <v>0.11630000000000001</v>
          </cell>
          <cell r="Q37">
            <v>-11660.97654</v>
          </cell>
        </row>
        <row r="38">
          <cell r="B38">
            <v>37165</v>
          </cell>
          <cell r="C38">
            <v>1.18E-2</v>
          </cell>
          <cell r="D38" t="str">
            <v>Venda de Energia</v>
          </cell>
          <cell r="E38">
            <v>0.83</v>
          </cell>
          <cell r="F38">
            <v>1.5340182455828355</v>
          </cell>
          <cell r="G38">
            <v>0.14084621626875382</v>
          </cell>
          <cell r="H38">
            <v>2.7071000000000001</v>
          </cell>
          <cell r="I38">
            <v>2.4416699999999998</v>
          </cell>
          <cell r="J38">
            <v>158772</v>
          </cell>
          <cell r="K38">
            <v>169790</v>
          </cell>
          <cell r="L38">
            <v>184092</v>
          </cell>
          <cell r="M38">
            <v>169123</v>
          </cell>
          <cell r="N38">
            <v>170607</v>
          </cell>
          <cell r="O38">
            <v>176618</v>
          </cell>
          <cell r="P38">
            <v>167832</v>
          </cell>
          <cell r="Q38">
            <v>173222</v>
          </cell>
          <cell r="R38">
            <v>171734</v>
          </cell>
          <cell r="S38">
            <v>169898</v>
          </cell>
          <cell r="T38">
            <v>182701</v>
          </cell>
          <cell r="U38">
            <v>220349</v>
          </cell>
          <cell r="V38">
            <v>2114738</v>
          </cell>
        </row>
        <row r="39">
          <cell r="B39">
            <v>37196</v>
          </cell>
          <cell r="C39">
            <v>1.1000000000000001E-2</v>
          </cell>
          <cell r="D39" t="str">
            <v>Outras Receitas</v>
          </cell>
          <cell r="E39">
            <v>0.71</v>
          </cell>
          <cell r="F39">
            <v>1.3933014605623573</v>
          </cell>
          <cell r="G39">
            <v>0.15674164326279683</v>
          </cell>
          <cell r="H39">
            <v>2.5287000000000002</v>
          </cell>
          <cell r="I39">
            <v>2.2706400000000002</v>
          </cell>
          <cell r="J39">
            <v>2220</v>
          </cell>
          <cell r="K39">
            <v>2243</v>
          </cell>
          <cell r="L39">
            <v>1936</v>
          </cell>
          <cell r="M39">
            <v>3146</v>
          </cell>
          <cell r="N39">
            <v>2404</v>
          </cell>
          <cell r="O39">
            <v>7930</v>
          </cell>
          <cell r="P39">
            <v>2518</v>
          </cell>
          <cell r="Q39">
            <v>2404</v>
          </cell>
          <cell r="R39">
            <v>8228</v>
          </cell>
          <cell r="S39">
            <v>13076</v>
          </cell>
          <cell r="T39">
            <v>9615</v>
          </cell>
          <cell r="U39">
            <v>12957</v>
          </cell>
          <cell r="V39">
            <v>68677</v>
          </cell>
        </row>
        <row r="40">
          <cell r="B40">
            <v>37226</v>
          </cell>
          <cell r="C40" t="str">
            <v>(-) CMV (Energia)</v>
          </cell>
          <cell r="D40" t="str">
            <v>(-) Outros Proveitos Operacionais</v>
          </cell>
          <cell r="E40">
            <v>0.65</v>
          </cell>
          <cell r="F40">
            <v>1.3936034037833611</v>
          </cell>
          <cell r="G40">
            <v>0.17286203417628676</v>
          </cell>
          <cell r="H40">
            <v>2.3203999999999998</v>
          </cell>
          <cell r="I40">
            <v>2.0636299999999999</v>
          </cell>
          <cell r="J40">
            <v>-81050</v>
          </cell>
          <cell r="K40">
            <v>-80288</v>
          </cell>
          <cell r="L40">
            <v>-82803</v>
          </cell>
          <cell r="M40">
            <v>-81220</v>
          </cell>
          <cell r="N40">
            <v>-84459</v>
          </cell>
          <cell r="O40">
            <v>-70381</v>
          </cell>
          <cell r="P40">
            <v>-78364</v>
          </cell>
          <cell r="Q40">
            <v>-77946</v>
          </cell>
          <cell r="R40">
            <v>-88841</v>
          </cell>
          <cell r="S40">
            <v>-81574</v>
          </cell>
          <cell r="T40">
            <v>-78406</v>
          </cell>
          <cell r="U40">
            <v>-73813</v>
          </cell>
          <cell r="V40">
            <v>-959145</v>
          </cell>
        </row>
        <row r="41">
          <cell r="B41" t="str">
            <v>2001</v>
          </cell>
          <cell r="D41" t="str">
            <v>(-) CMV (Encargos Regulatórios)</v>
          </cell>
          <cell r="H41">
            <v>2.3531666666666666</v>
          </cell>
          <cell r="I41">
            <v>2.1015566666666667</v>
          </cell>
          <cell r="J41">
            <v>-21371</v>
          </cell>
          <cell r="K41">
            <v>-21369</v>
          </cell>
          <cell r="L41">
            <v>-21393</v>
          </cell>
          <cell r="M41">
            <v>-21596</v>
          </cell>
          <cell r="N41">
            <v>-21403</v>
          </cell>
          <cell r="O41">
            <v>-21175</v>
          </cell>
          <cell r="P41">
            <v>-21762</v>
          </cell>
          <cell r="Q41">
            <v>-21125</v>
          </cell>
          <cell r="R41">
            <v>-21136</v>
          </cell>
          <cell r="S41">
            <v>-23881</v>
          </cell>
          <cell r="T41">
            <v>-29258</v>
          </cell>
          <cell r="U41">
            <v>-30013</v>
          </cell>
          <cell r="V41">
            <v>-275482</v>
          </cell>
        </row>
        <row r="42">
          <cell r="B42">
            <v>37257</v>
          </cell>
          <cell r="C42">
            <v>3.5999999999999999E-3</v>
          </cell>
          <cell r="D42" t="str">
            <v>(-) CMV (Impostos)</v>
          </cell>
          <cell r="E42">
            <v>0.52</v>
          </cell>
          <cell r="F42">
            <v>1.5318936161581531</v>
          </cell>
          <cell r="G42">
            <v>1.5318936161581531E-2</v>
          </cell>
          <cell r="H42">
            <v>2.4182999999999999</v>
          </cell>
          <cell r="I42">
            <v>2.0824699999999998</v>
          </cell>
          <cell r="J42">
            <v>-40457</v>
          </cell>
          <cell r="K42">
            <v>-43298</v>
          </cell>
          <cell r="L42">
            <v>-42735</v>
          </cell>
          <cell r="M42">
            <v>-39777</v>
          </cell>
          <cell r="N42">
            <v>-42613</v>
          </cell>
          <cell r="O42">
            <v>-40555</v>
          </cell>
          <cell r="P42">
            <v>-40000</v>
          </cell>
          <cell r="Q42">
            <v>-42406</v>
          </cell>
          <cell r="R42">
            <v>-40269</v>
          </cell>
          <cell r="S42">
            <v>-42860</v>
          </cell>
          <cell r="T42">
            <v>-45547</v>
          </cell>
          <cell r="U42">
            <v>-48503</v>
          </cell>
          <cell r="V42">
            <v>-509020</v>
          </cell>
        </row>
        <row r="43">
          <cell r="B43">
            <v>37288</v>
          </cell>
          <cell r="C43">
            <v>5.9999999999999995E-4</v>
          </cell>
          <cell r="D43">
            <v>4.2021599999999548E-3</v>
          </cell>
          <cell r="E43">
            <v>0.36</v>
          </cell>
          <cell r="F43">
            <v>1.2474656934658324</v>
          </cell>
          <cell r="G43">
            <v>2.7984691569459486E-2</v>
          </cell>
          <cell r="H43">
            <v>2.3481999999999998</v>
          </cell>
          <cell r="I43">
            <v>2.04419</v>
          </cell>
          <cell r="J43">
            <v>7.8600000000000003E-2</v>
          </cell>
        </row>
        <row r="44">
          <cell r="B44" t="str">
            <v>Nº de Colaboradores</v>
          </cell>
          <cell r="C44">
            <v>8.9999999999999998E-4</v>
          </cell>
          <cell r="D44">
            <v>5.1059419439998255E-3</v>
          </cell>
          <cell r="E44">
            <v>3635</v>
          </cell>
          <cell r="F44">
            <v>3644</v>
          </cell>
          <cell r="G44">
            <v>3647</v>
          </cell>
          <cell r="H44">
            <v>3614</v>
          </cell>
          <cell r="I44">
            <v>3616</v>
          </cell>
          <cell r="J44">
            <v>3648</v>
          </cell>
          <cell r="K44">
            <v>3643</v>
          </cell>
          <cell r="L44">
            <v>3638</v>
          </cell>
          <cell r="M44">
            <v>3612</v>
          </cell>
          <cell r="N44">
            <v>3593</v>
          </cell>
          <cell r="O44">
            <v>3525</v>
          </cell>
          <cell r="P44">
            <v>3514</v>
          </cell>
          <cell r="Q44">
            <v>3514</v>
          </cell>
        </row>
        <row r="45">
          <cell r="B45">
            <v>37347</v>
          </cell>
          <cell r="C45">
            <v>5.6000000000000008E-3</v>
          </cell>
          <cell r="D45">
            <v>1.0734535218886343E-2</v>
          </cell>
          <cell r="E45">
            <v>0.8</v>
          </cell>
          <cell r="F45">
            <v>1.4829495760815936</v>
          </cell>
          <cell r="G45">
            <v>5.7520894066037664E-2</v>
          </cell>
          <cell r="H45">
            <v>2.3624999999999998</v>
          </cell>
          <cell r="I45">
            <v>2.1294400000000002</v>
          </cell>
          <cell r="J45">
            <v>8.5699999999999998E-2</v>
          </cell>
        </row>
        <row r="46">
          <cell r="B46" t="str">
            <v>Nº de Clientes / Nº de Colab. Médio</v>
          </cell>
          <cell r="C46" t="str">
            <v>Escelsa</v>
          </cell>
          <cell r="D46">
            <v>1.9123631861203139E-2</v>
          </cell>
          <cell r="E46">
            <v>786.860522696011</v>
          </cell>
          <cell r="F46">
            <v>787.21679473106474</v>
          </cell>
          <cell r="G46">
            <v>787.77104469426922</v>
          </cell>
          <cell r="H46">
            <v>795.50498063087991</v>
          </cell>
          <cell r="I46">
            <v>795.23368362831854</v>
          </cell>
          <cell r="J46">
            <v>27185.618420000006</v>
          </cell>
          <cell r="K46">
            <v>36030.280969999978</v>
          </cell>
          <cell r="L46">
            <v>38120.47611000004</v>
          </cell>
          <cell r="M46">
            <v>22023.439929999942</v>
          </cell>
          <cell r="N46">
            <v>24050.788360000046</v>
          </cell>
          <cell r="O46">
            <v>22285.413079999962</v>
          </cell>
          <cell r="P46">
            <v>21066.986700000001</v>
          </cell>
          <cell r="Q46">
            <v>29331.343649999966</v>
          </cell>
          <cell r="R46">
            <v>33078.461130000171</v>
          </cell>
          <cell r="S46">
            <v>37552.725439999966</v>
          </cell>
          <cell r="T46">
            <v>33605.210889999922</v>
          </cell>
          <cell r="U46">
            <v>31242.971449999994</v>
          </cell>
          <cell r="V46">
            <v>355573.71613000025</v>
          </cell>
        </row>
        <row r="47">
          <cell r="B47">
            <v>37408</v>
          </cell>
          <cell r="C47">
            <v>1.54E-2</v>
          </cell>
          <cell r="D47">
            <v>3.4818135791865767E-2</v>
          </cell>
          <cell r="E47">
            <v>0.42</v>
          </cell>
          <cell r="F47">
            <v>1.3097360513110834</v>
          </cell>
          <cell r="G47">
            <v>8.6410001753570276E-2</v>
          </cell>
          <cell r="H47">
            <v>2.8443999999999998</v>
          </cell>
          <cell r="I47">
            <v>2.8244799999999999</v>
          </cell>
          <cell r="J47">
            <v>0.1527</v>
          </cell>
        </row>
        <row r="48">
          <cell r="B48">
            <v>37438</v>
          </cell>
          <cell r="C48">
            <v>1.95E-2</v>
          </cell>
          <cell r="D48" t="str">
            <v>Venda de Energia</v>
          </cell>
          <cell r="E48">
            <v>1.19</v>
          </cell>
          <cell r="F48">
            <v>1.5338019561430105</v>
          </cell>
          <cell r="G48">
            <v>0.10307337961219987</v>
          </cell>
          <cell r="H48">
            <v>3.4285000000000001</v>
          </cell>
          <cell r="I48">
            <v>3.3578399999999999</v>
          </cell>
          <cell r="J48">
            <v>101114.11321</v>
          </cell>
          <cell r="K48">
            <v>105221.69252999999</v>
          </cell>
          <cell r="L48">
            <v>107761.78679000001</v>
          </cell>
          <cell r="M48">
            <v>95463.335249999975</v>
          </cell>
          <cell r="N48">
            <v>96754.604260000036</v>
          </cell>
          <cell r="O48">
            <v>95664.751679999943</v>
          </cell>
          <cell r="P48">
            <v>94946.300010000006</v>
          </cell>
          <cell r="Q48">
            <v>103412.86446999999</v>
          </cell>
          <cell r="R48">
            <v>113034.1533500001</v>
          </cell>
          <cell r="S48">
            <v>119067.14946000004</v>
          </cell>
          <cell r="T48">
            <v>116192.11982999992</v>
          </cell>
          <cell r="U48">
            <v>136278.95992999995</v>
          </cell>
          <cell r="V48">
            <v>1284911.8307700001</v>
          </cell>
        </row>
        <row r="49">
          <cell r="B49">
            <v>37469</v>
          </cell>
          <cell r="C49">
            <v>2.3199999999999998E-2</v>
          </cell>
          <cell r="D49" t="str">
            <v>Outras Receitas</v>
          </cell>
          <cell r="E49">
            <v>0.65</v>
          </cell>
          <cell r="F49">
            <v>1.4455603659407901</v>
          </cell>
          <cell r="G49">
            <v>0.11901897119511751</v>
          </cell>
          <cell r="H49">
            <v>3.0223</v>
          </cell>
          <cell r="I49">
            <v>2.9736199999999999</v>
          </cell>
          <cell r="J49">
            <v>4750.78316</v>
          </cell>
          <cell r="K49">
            <v>1465.1696400000001</v>
          </cell>
          <cell r="L49">
            <v>13647.487120000002</v>
          </cell>
          <cell r="M49">
            <v>4313.3332100000007</v>
          </cell>
          <cell r="N49">
            <v>4291.0990099999999</v>
          </cell>
          <cell r="O49">
            <v>3944.6200099999978</v>
          </cell>
          <cell r="P49">
            <v>4688.8579600000012</v>
          </cell>
          <cell r="Q49">
            <v>5412.7422999999999</v>
          </cell>
          <cell r="R49">
            <v>7172.201060000004</v>
          </cell>
          <cell r="S49">
            <v>8136.0738399999991</v>
          </cell>
          <cell r="T49">
            <v>7215.9133699999929</v>
          </cell>
          <cell r="U49">
            <v>6566.1704300000019</v>
          </cell>
          <cell r="V49">
            <v>71604.451109999995</v>
          </cell>
        </row>
        <row r="50">
          <cell r="B50">
            <v>37500</v>
          </cell>
          <cell r="C50" t="str">
            <v>(-) CMV (Energia)</v>
          </cell>
          <cell r="D50">
            <v>0.10538037444076642</v>
          </cell>
          <cell r="E50">
            <v>0.72</v>
          </cell>
          <cell r="F50">
            <v>1.3807618296573398</v>
          </cell>
          <cell r="G50">
            <v>0.13446995801600403</v>
          </cell>
          <cell r="H50">
            <v>3.8948999999999998</v>
          </cell>
          <cell r="I50">
            <v>3.8535900000000001</v>
          </cell>
          <cell r="J50">
            <v>-34596.11853</v>
          </cell>
          <cell r="K50">
            <v>-33123.416509999995</v>
          </cell>
          <cell r="L50">
            <v>-34770.864689999988</v>
          </cell>
          <cell r="M50">
            <v>-31941.823620000028</v>
          </cell>
          <cell r="N50">
            <v>-34256.613770000004</v>
          </cell>
          <cell r="O50">
            <v>-35312.908829999978</v>
          </cell>
          <cell r="P50">
            <v>-34184.269530000012</v>
          </cell>
          <cell r="Q50">
            <v>-37260.388910000001</v>
          </cell>
          <cell r="R50">
            <v>-37206.549509999953</v>
          </cell>
          <cell r="S50">
            <v>-38579.674710000058</v>
          </cell>
          <cell r="T50">
            <v>-38317.440069999982</v>
          </cell>
          <cell r="U50">
            <v>-56299.728049999969</v>
          </cell>
          <cell r="V50">
            <v>-445849.79672999994</v>
          </cell>
        </row>
        <row r="51">
          <cell r="D51" t="str">
            <v>(-) CMV (Encargos Regulatórios)</v>
          </cell>
          <cell r="J51">
            <v>-9866.7410600000003</v>
          </cell>
          <cell r="K51">
            <v>-9919.9663500000006</v>
          </cell>
          <cell r="L51">
            <v>-14094.866900000003</v>
          </cell>
          <cell r="M51">
            <v>-13278.946340000002</v>
          </cell>
          <cell r="N51">
            <v>-10742.480019999999</v>
          </cell>
          <cell r="O51">
            <v>-11253.3174</v>
          </cell>
          <cell r="P51">
            <v>-13724.084589999999</v>
          </cell>
          <cell r="Q51">
            <v>-8640.8250400000052</v>
          </cell>
          <cell r="R51">
            <v>-13696.067359999997</v>
          </cell>
          <cell r="S51">
            <v>-12319.355740000006</v>
          </cell>
          <cell r="T51">
            <v>-12392.805709999993</v>
          </cell>
          <cell r="U51">
            <v>-12343.580399999988</v>
          </cell>
          <cell r="V51">
            <v>-142273.03690999997</v>
          </cell>
        </row>
        <row r="52">
          <cell r="D52" t="str">
            <v>(-) CMV (Impostos)</v>
          </cell>
          <cell r="J52">
            <v>-34216.418359999996</v>
          </cell>
          <cell r="K52">
            <v>-27613.198340000003</v>
          </cell>
          <cell r="L52">
            <v>-34423.066209999997</v>
          </cell>
          <cell r="M52">
            <v>-32532.45857000001</v>
          </cell>
          <cell r="N52">
            <v>-31995.821119999986</v>
          </cell>
          <cell r="O52">
            <v>-30757.732380000009</v>
          </cell>
          <cell r="P52">
            <v>-30659.817149999995</v>
          </cell>
          <cell r="Q52">
            <v>-33593.049170000006</v>
          </cell>
          <cell r="R52">
            <v>-36225.276409999977</v>
          </cell>
          <cell r="S52">
            <v>-38751.467410000005</v>
          </cell>
          <cell r="T52">
            <v>-39092.57653000002</v>
          </cell>
          <cell r="U52">
            <v>-42958.850460000001</v>
          </cell>
          <cell r="V52">
            <v>-412819.73211000004</v>
          </cell>
        </row>
        <row r="56">
          <cell r="C56" t="str">
            <v>Enersul</v>
          </cell>
          <cell r="J56">
            <v>16700.370490000001</v>
          </cell>
          <cell r="K56">
            <v>12084.312810000021</v>
          </cell>
          <cell r="L56">
            <v>21284.363299999961</v>
          </cell>
          <cell r="M56">
            <v>19225.502820000045</v>
          </cell>
          <cell r="N56">
            <v>25354.303839999971</v>
          </cell>
          <cell r="O56">
            <v>26997.059749999949</v>
          </cell>
          <cell r="P56">
            <v>23984.907010000086</v>
          </cell>
          <cell r="Q56">
            <v>25401.585029999947</v>
          </cell>
          <cell r="R56">
            <v>22132.826600000011</v>
          </cell>
          <cell r="S56">
            <v>27505.195530000066</v>
          </cell>
          <cell r="T56">
            <v>23960.490479999979</v>
          </cell>
          <cell r="U56">
            <v>28504.888459999773</v>
          </cell>
          <cell r="V56">
            <v>273135.80611999973</v>
          </cell>
        </row>
        <row r="58">
          <cell r="D58" t="str">
            <v>Venda de Energia</v>
          </cell>
          <cell r="J58">
            <v>49675.432529999998</v>
          </cell>
          <cell r="K58">
            <v>45150.109110000019</v>
          </cell>
          <cell r="L58">
            <v>49985.551959999961</v>
          </cell>
          <cell r="M58">
            <v>55863.371950000059</v>
          </cell>
          <cell r="N58">
            <v>65285.52143999996</v>
          </cell>
          <cell r="O58">
            <v>68531.463779999947</v>
          </cell>
          <cell r="P58">
            <v>61933.605390000099</v>
          </cell>
          <cell r="Q58">
            <v>66156.664569999935</v>
          </cell>
          <cell r="R58">
            <v>61946.832560000017</v>
          </cell>
          <cell r="S58">
            <v>69839.638200000059</v>
          </cell>
          <cell r="T58">
            <v>66241.742560000013</v>
          </cell>
          <cell r="U58">
            <v>77269.784759999748</v>
          </cell>
          <cell r="V58">
            <v>737879.71880999976</v>
          </cell>
        </row>
        <row r="59">
          <cell r="D59" t="str">
            <v>Outras Receitas</v>
          </cell>
          <cell r="J59">
            <v>780.55324000000007</v>
          </cell>
          <cell r="K59">
            <v>779.59193999999991</v>
          </cell>
          <cell r="L59">
            <v>966.79112000000009</v>
          </cell>
          <cell r="M59">
            <v>1112.79494</v>
          </cell>
          <cell r="N59">
            <v>946.38872000000003</v>
          </cell>
          <cell r="O59">
            <v>-1835.3496799999998</v>
          </cell>
          <cell r="P59">
            <v>2700.9284200000002</v>
          </cell>
          <cell r="Q59">
            <v>829.51995999999917</v>
          </cell>
          <cell r="R59">
            <v>1085.8934700000007</v>
          </cell>
          <cell r="S59">
            <v>1163.6117099999997</v>
          </cell>
          <cell r="T59">
            <v>1113.4063699999992</v>
          </cell>
          <cell r="U59">
            <v>966.57814000000042</v>
          </cell>
          <cell r="V59">
            <v>10610.708350000001</v>
          </cell>
        </row>
        <row r="60">
          <cell r="C60" t="str">
            <v>(-) CMV (Energia)</v>
          </cell>
          <cell r="J60">
            <v>-15170.420620000001</v>
          </cell>
          <cell r="K60">
            <v>-14866.193849999998</v>
          </cell>
          <cell r="L60">
            <v>-11256.959919999999</v>
          </cell>
          <cell r="M60">
            <v>-19071.320680000008</v>
          </cell>
          <cell r="N60">
            <v>-18799.221549999987</v>
          </cell>
          <cell r="O60">
            <v>-18342.859360000006</v>
          </cell>
          <cell r="P60">
            <v>-19042.998510000001</v>
          </cell>
          <cell r="Q60">
            <v>-19818.620319999991</v>
          </cell>
          <cell r="R60">
            <v>-20251.676540000011</v>
          </cell>
          <cell r="S60">
            <v>-20566.974520000007</v>
          </cell>
          <cell r="T60">
            <v>-20641.932730000015</v>
          </cell>
          <cell r="U60">
            <v>-24519.753979999979</v>
          </cell>
          <cell r="V60">
            <v>-222348.93257999999</v>
          </cell>
        </row>
        <row r="61">
          <cell r="D61" t="str">
            <v>(-) CMV (Encargos Regulatórios)</v>
          </cell>
          <cell r="J61">
            <v>-5314.9956499999998</v>
          </cell>
          <cell r="K61">
            <v>-6334.0354699999998</v>
          </cell>
          <cell r="L61">
            <v>-5426.2764499999994</v>
          </cell>
          <cell r="M61">
            <v>-5745.7960699999994</v>
          </cell>
          <cell r="N61">
            <v>-5565.4310700000005</v>
          </cell>
          <cell r="O61">
            <v>-5606.0308599999962</v>
          </cell>
          <cell r="P61">
            <v>-5609.0719700000045</v>
          </cell>
          <cell r="Q61">
            <v>-5657.7214799999992</v>
          </cell>
          <cell r="R61">
            <v>-5563.6383799999967</v>
          </cell>
          <cell r="S61">
            <v>-5516.7041599999975</v>
          </cell>
          <cell r="T61">
            <v>-6138.8374900000072</v>
          </cell>
          <cell r="U61">
            <v>-5622.2979400000004</v>
          </cell>
          <cell r="V61">
            <v>-68100.836990000011</v>
          </cell>
        </row>
        <row r="62">
          <cell r="D62" t="str">
            <v>(-) CMV (Impostos)</v>
          </cell>
          <cell r="J62">
            <v>-13270.19901</v>
          </cell>
          <cell r="K62">
            <v>-12645.15892</v>
          </cell>
          <cell r="L62">
            <v>-12984.743410000001</v>
          </cell>
          <cell r="M62">
            <v>-12933.547320000001</v>
          </cell>
          <cell r="N62">
            <v>-16512.953699999998</v>
          </cell>
          <cell r="O62">
            <v>-15750.164129999996</v>
          </cell>
          <cell r="P62">
            <v>-15997.556320000002</v>
          </cell>
          <cell r="Q62">
            <v>-16108.257700000002</v>
          </cell>
          <cell r="R62">
            <v>-15084.584510000004</v>
          </cell>
          <cell r="S62">
            <v>-17414.37569999999</v>
          </cell>
          <cell r="T62">
            <v>-16613.888230000008</v>
          </cell>
          <cell r="U62">
            <v>-19589.422519999989</v>
          </cell>
          <cell r="V62">
            <v>-184904.85146999999</v>
          </cell>
        </row>
        <row r="63">
          <cell r="H63">
            <v>0</v>
          </cell>
        </row>
        <row r="66">
          <cell r="B66" t="str">
            <v>Capex</v>
          </cell>
          <cell r="J66">
            <v>0</v>
          </cell>
          <cell r="K66">
            <v>0</v>
          </cell>
          <cell r="L66">
            <v>0</v>
          </cell>
          <cell r="M66">
            <v>0</v>
          </cell>
          <cell r="N66">
            <v>0</v>
          </cell>
          <cell r="O66">
            <v>0</v>
          </cell>
          <cell r="P66">
            <v>0</v>
          </cell>
          <cell r="Q66">
            <v>0</v>
          </cell>
          <cell r="R66">
            <v>0</v>
          </cell>
          <cell r="S66">
            <v>0</v>
          </cell>
          <cell r="T66">
            <v>0</v>
          </cell>
          <cell r="U66">
            <v>0</v>
          </cell>
          <cell r="V66">
            <v>410216.20356000005</v>
          </cell>
        </row>
        <row r="68">
          <cell r="D68" t="str">
            <v>Investimento Produção</v>
          </cell>
          <cell r="J68">
            <v>60307.384042927748</v>
          </cell>
          <cell r="K68">
            <v>61208.650638072097</v>
          </cell>
          <cell r="L68">
            <v>43943.013013416617</v>
          </cell>
          <cell r="M68">
            <v>43213.047197750362</v>
          </cell>
          <cell r="N68">
            <v>44222.693299388389</v>
          </cell>
          <cell r="O68">
            <v>62096.816838707302</v>
          </cell>
          <cell r="P68">
            <v>63411.202399696129</v>
          </cell>
          <cell r="Q68">
            <v>64322.29875050878</v>
          </cell>
          <cell r="R68">
            <v>60084.836835090573</v>
          </cell>
          <cell r="S68">
            <v>58687.431207603106</v>
          </cell>
          <cell r="T68">
            <v>59355.721446621668</v>
          </cell>
          <cell r="U68">
            <v>59363.762581699411</v>
          </cell>
          <cell r="V68">
            <v>208661</v>
          </cell>
        </row>
        <row r="69">
          <cell r="D69" t="str">
            <v>Investimento Distribuição</v>
          </cell>
          <cell r="J69">
            <v>10643.133161939999</v>
          </cell>
          <cell r="K69">
            <v>12146.132656411999</v>
          </cell>
          <cell r="L69">
            <v>15511.215498049998</v>
          </cell>
          <cell r="M69">
            <v>15522.215777437999</v>
          </cell>
          <cell r="N69">
            <v>15720.305740479998</v>
          </cell>
          <cell r="O69">
            <v>13349.356041465999</v>
          </cell>
          <cell r="P69">
            <v>14164.347844225998</v>
          </cell>
          <cell r="Q69">
            <v>11201.970609134001</v>
          </cell>
          <cell r="R69">
            <v>11871.644100812</v>
          </cell>
          <cell r="S69">
            <v>8774.8034882339998</v>
          </cell>
          <cell r="T69">
            <v>7849.8673172579993</v>
          </cell>
          <cell r="U69">
            <v>5943.446764549999</v>
          </cell>
          <cell r="V69">
            <v>117940.45524000001</v>
          </cell>
        </row>
        <row r="70">
          <cell r="B70" t="str">
            <v>Número de Clientes</v>
          </cell>
          <cell r="D70">
            <v>8.799999999999919E-3</v>
          </cell>
          <cell r="E70" t="str">
            <v>jan-03</v>
          </cell>
          <cell r="F70" t="str">
            <v>fev-03</v>
          </cell>
          <cell r="G70" t="str">
            <v>mar-03</v>
          </cell>
          <cell r="H70" t="str">
            <v>Outros</v>
          </cell>
          <cell r="I70" t="str">
            <v>mai-03</v>
          </cell>
          <cell r="J70">
            <v>13677.828330075343</v>
          </cell>
          <cell r="K70">
            <v>10160.811385100344</v>
          </cell>
          <cell r="L70">
            <v>12744.952129788346</v>
          </cell>
          <cell r="M70">
            <v>10562.343082986343</v>
          </cell>
          <cell r="N70">
            <v>10746.660843923344</v>
          </cell>
          <cell r="O70">
            <v>8211.9772839763427</v>
          </cell>
          <cell r="P70">
            <v>7476.1244062663445</v>
          </cell>
          <cell r="Q70">
            <v>5317.7851461583432</v>
          </cell>
          <cell r="R70">
            <v>4218.1412208263428</v>
          </cell>
          <cell r="S70">
            <v>3745.2273282179435</v>
          </cell>
          <cell r="T70">
            <v>3396.4108448147431</v>
          </cell>
          <cell r="U70">
            <v>2939.8635485463433</v>
          </cell>
          <cell r="V70">
            <v>83614.748319999999</v>
          </cell>
        </row>
        <row r="71">
          <cell r="B71" t="str">
            <v>Bandeirante</v>
          </cell>
          <cell r="D71" t="str">
            <v>Juros / Pessoal Capitalizados</v>
          </cell>
          <cell r="E71">
            <v>1300426</v>
          </cell>
          <cell r="F71">
            <v>1302478</v>
          </cell>
          <cell r="G71">
            <v>1304648</v>
          </cell>
          <cell r="H71">
            <v>1305985</v>
          </cell>
          <cell r="I71">
            <v>1306524</v>
          </cell>
          <cell r="J71">
            <v>4997.5473087248429</v>
          </cell>
          <cell r="K71">
            <v>5629.0263809553599</v>
          </cell>
          <cell r="L71">
            <v>4905.5465388389757</v>
          </cell>
          <cell r="M71">
            <v>6722.5150968352937</v>
          </cell>
          <cell r="N71">
            <v>6711.2110961056242</v>
          </cell>
          <cell r="O71">
            <v>6904.9789855619347</v>
          </cell>
          <cell r="P71">
            <v>7204.0314220199934</v>
          </cell>
          <cell r="Q71">
            <v>7439.192101779865</v>
          </cell>
          <cell r="R71">
            <v>5710.7148635158483</v>
          </cell>
          <cell r="S71">
            <v>7622.1218633940616</v>
          </cell>
          <cell r="T71">
            <v>7744.0341981727697</v>
          </cell>
          <cell r="U71">
            <v>8158.5688225734211</v>
          </cell>
          <cell r="V71">
            <v>0</v>
          </cell>
        </row>
        <row r="72">
          <cell r="B72" t="str">
            <v>Escelsa</v>
          </cell>
          <cell r="D72">
            <v>8.799999999999919E-3</v>
          </cell>
          <cell r="E72">
            <v>961282</v>
          </cell>
          <cell r="F72">
            <v>965536</v>
          </cell>
          <cell r="G72">
            <v>966268</v>
          </cell>
          <cell r="H72">
            <v>964631</v>
          </cell>
          <cell r="I72">
            <v>963605</v>
          </cell>
          <cell r="J72">
            <v>966316</v>
          </cell>
          <cell r="K72">
            <v>966402</v>
          </cell>
          <cell r="L72">
            <v>965704</v>
          </cell>
          <cell r="M72">
            <v>964860</v>
          </cell>
          <cell r="N72">
            <v>963124</v>
          </cell>
          <cell r="O72">
            <v>964757</v>
          </cell>
          <cell r="P72">
            <v>968165</v>
          </cell>
          <cell r="Q72">
            <v>968165</v>
          </cell>
        </row>
        <row r="73">
          <cell r="B73" t="str">
            <v>EBITDA</v>
          </cell>
          <cell r="D73">
            <v>8.799999999999919E-3</v>
          </cell>
          <cell r="E73">
            <v>598530</v>
          </cell>
          <cell r="F73">
            <v>600604</v>
          </cell>
          <cell r="G73">
            <v>602085</v>
          </cell>
          <cell r="H73">
            <v>604339</v>
          </cell>
          <cell r="I73">
            <v>605436</v>
          </cell>
          <cell r="J73">
            <v>606020</v>
          </cell>
          <cell r="K73">
            <v>607681</v>
          </cell>
          <cell r="L73">
            <v>608305</v>
          </cell>
          <cell r="M73">
            <v>609507</v>
          </cell>
          <cell r="N73">
            <v>611018</v>
          </cell>
          <cell r="O73">
            <v>612053</v>
          </cell>
          <cell r="P73">
            <v>613829</v>
          </cell>
          <cell r="Q73">
            <v>613829</v>
          </cell>
        </row>
        <row r="74">
          <cell r="B74" t="str">
            <v>jul-04</v>
          </cell>
          <cell r="D74">
            <v>8.799999999999919E-3</v>
          </cell>
          <cell r="E74">
            <v>2860238</v>
          </cell>
          <cell r="F74" t="str">
            <v>Distribuição</v>
          </cell>
          <cell r="G74">
            <v>2873001</v>
          </cell>
          <cell r="H74">
            <v>2874955</v>
          </cell>
          <cell r="I74">
            <v>2875565</v>
          </cell>
          <cell r="J74">
            <v>32381.34547999996</v>
          </cell>
          <cell r="K74">
            <v>40912.595350000025</v>
          </cell>
          <cell r="L74">
            <v>65838.00615999999</v>
          </cell>
          <cell r="M74">
            <v>35437.782290000025</v>
          </cell>
          <cell r="N74">
            <v>44514.130259999954</v>
          </cell>
          <cell r="O74">
            <v>67470.047839999956</v>
          </cell>
          <cell r="P74">
            <v>41129.387740000137</v>
          </cell>
          <cell r="Q74">
            <v>45337.517889999683</v>
          </cell>
          <cell r="R74">
            <v>47841.088219999794</v>
          </cell>
          <cell r="S74">
            <v>55865.177670000405</v>
          </cell>
          <cell r="T74">
            <v>52191.492600000172</v>
          </cell>
          <cell r="U74">
            <v>71715.980189999595</v>
          </cell>
          <cell r="V74">
            <v>614975.55168999964</v>
          </cell>
        </row>
        <row r="75">
          <cell r="B75" t="str">
            <v>ago-04</v>
          </cell>
          <cell r="D75">
            <v>8.799999999999919E-3</v>
          </cell>
          <cell r="G75">
            <v>1.2605733769266436E-4</v>
          </cell>
        </row>
        <row r="76">
          <cell r="B76" t="str">
            <v>GWh Vendidos</v>
          </cell>
          <cell r="D76">
            <v>8.799999999999919E-3</v>
          </cell>
          <cell r="E76" t="str">
            <v>jan-03</v>
          </cell>
          <cell r="F76" t="str">
            <v>Bandeirante</v>
          </cell>
          <cell r="G76" t="str">
            <v>mar-03</v>
          </cell>
          <cell r="H76" t="str">
            <v>abr-03</v>
          </cell>
          <cell r="I76" t="str">
            <v>mai-03</v>
          </cell>
          <cell r="J76" t="str">
            <v>jun-03</v>
          </cell>
          <cell r="K76" t="str">
            <v>jul-03</v>
          </cell>
          <cell r="L76" t="str">
            <v>ago-03</v>
          </cell>
          <cell r="M76" t="str">
            <v>set-03</v>
          </cell>
          <cell r="N76" t="str">
            <v>out-03</v>
          </cell>
          <cell r="O76" t="str">
            <v>nov-03</v>
          </cell>
          <cell r="P76" t="str">
            <v>dez-03</v>
          </cell>
          <cell r="Q76" t="str">
            <v>2003</v>
          </cell>
        </row>
        <row r="77">
          <cell r="B77" t="str">
            <v>Bandeirante</v>
          </cell>
          <cell r="D77">
            <v>8.799999999999919E-3</v>
          </cell>
          <cell r="E77">
            <v>778733</v>
          </cell>
          <cell r="F77">
            <v>849594</v>
          </cell>
          <cell r="G77">
            <v>814938</v>
          </cell>
          <cell r="H77">
            <v>777716</v>
          </cell>
          <cell r="I77">
            <v>815112</v>
          </cell>
          <cell r="J77">
            <v>4832</v>
          </cell>
          <cell r="K77">
            <v>10608</v>
          </cell>
          <cell r="L77">
            <v>23632</v>
          </cell>
          <cell r="M77">
            <v>12074</v>
          </cell>
          <cell r="N77">
            <v>10671</v>
          </cell>
          <cell r="O77">
            <v>36389</v>
          </cell>
          <cell r="P77">
            <v>14133</v>
          </cell>
          <cell r="Q77">
            <v>16564</v>
          </cell>
          <cell r="R77">
            <v>12782</v>
          </cell>
          <cell r="S77">
            <v>16551</v>
          </cell>
          <cell r="T77">
            <v>18502</v>
          </cell>
          <cell r="U77">
            <v>58818</v>
          </cell>
          <cell r="V77">
            <v>249897</v>
          </cell>
        </row>
        <row r="78">
          <cell r="B78" t="str">
            <v>Escelsa</v>
          </cell>
          <cell r="D78">
            <v>8.799999999999919E-3</v>
          </cell>
          <cell r="E78">
            <v>478072.33400000003</v>
          </cell>
          <cell r="F78">
            <v>476735.69699999999</v>
          </cell>
          <cell r="G78">
            <v>484718.375</v>
          </cell>
          <cell r="H78" t="str">
            <v>EBIT</v>
          </cell>
          <cell r="I78">
            <v>470019.13799999998</v>
          </cell>
          <cell r="J78">
            <v>-2786</v>
          </cell>
          <cell r="K78">
            <v>1418</v>
          </cell>
          <cell r="L78">
            <v>16435</v>
          </cell>
          <cell r="M78">
            <v>5487</v>
          </cell>
          <cell r="N78">
            <v>3601</v>
          </cell>
          <cell r="O78">
            <v>29982</v>
          </cell>
          <cell r="P78">
            <v>8333</v>
          </cell>
          <cell r="Q78">
            <v>10230</v>
          </cell>
          <cell r="R78">
            <v>8501</v>
          </cell>
          <cell r="S78">
            <v>11773</v>
          </cell>
          <cell r="T78">
            <v>12647</v>
          </cell>
          <cell r="U78">
            <v>52209</v>
          </cell>
          <cell r="V78">
            <v>157830</v>
          </cell>
        </row>
        <row r="79">
          <cell r="B79" t="str">
            <v>Enersul</v>
          </cell>
          <cell r="D79">
            <v>8.799999999999919E-3</v>
          </cell>
          <cell r="E79">
            <v>241451.63400000002</v>
          </cell>
          <cell r="F79">
            <v>229874.25099999996</v>
          </cell>
          <cell r="G79">
            <v>243671.01299999998</v>
          </cell>
          <cell r="H79" t="str">
            <v>Depreciação</v>
          </cell>
          <cell r="I79">
            <v>233609.109</v>
          </cell>
          <cell r="J79">
            <v>5611</v>
          </cell>
          <cell r="K79">
            <v>5624</v>
          </cell>
          <cell r="L79">
            <v>5629</v>
          </cell>
          <cell r="M79">
            <v>5640</v>
          </cell>
          <cell r="N79">
            <v>5627</v>
          </cell>
          <cell r="O79">
            <v>5641</v>
          </cell>
          <cell r="P79">
            <v>5645</v>
          </cell>
          <cell r="Q79">
            <v>5648</v>
          </cell>
          <cell r="R79">
            <v>5676</v>
          </cell>
          <cell r="S79">
            <v>5694</v>
          </cell>
          <cell r="T79">
            <v>5743</v>
          </cell>
          <cell r="U79">
            <v>5787</v>
          </cell>
          <cell r="V79">
            <v>67965</v>
          </cell>
        </row>
        <row r="80">
          <cell r="B80" t="str">
            <v>2004</v>
          </cell>
          <cell r="C80">
            <v>0.11086397456075869</v>
          </cell>
          <cell r="E80">
            <v>1498256.9680000001</v>
          </cell>
          <cell r="F80">
            <v>1556203.9479999999</v>
          </cell>
          <cell r="G80">
            <v>1543327.388</v>
          </cell>
          <cell r="H80" t="str">
            <v>Amortização</v>
          </cell>
          <cell r="I80">
            <v>1518740.247</v>
          </cell>
          <cell r="J80">
            <v>450</v>
          </cell>
          <cell r="K80">
            <v>451</v>
          </cell>
          <cell r="L80">
            <v>450</v>
          </cell>
          <cell r="M80">
            <v>459</v>
          </cell>
          <cell r="N80">
            <v>459</v>
          </cell>
          <cell r="O80">
            <v>459</v>
          </cell>
          <cell r="P80">
            <v>459</v>
          </cell>
          <cell r="Q80">
            <v>438</v>
          </cell>
          <cell r="R80">
            <v>311</v>
          </cell>
          <cell r="S80">
            <v>310</v>
          </cell>
          <cell r="T80">
            <v>311</v>
          </cell>
          <cell r="U80">
            <v>301</v>
          </cell>
          <cell r="V80">
            <v>4858</v>
          </cell>
        </row>
        <row r="81">
          <cell r="H81" t="str">
            <v>Provisões</v>
          </cell>
          <cell r="J81">
            <v>1557</v>
          </cell>
          <cell r="K81">
            <v>3115</v>
          </cell>
          <cell r="L81">
            <v>1118</v>
          </cell>
          <cell r="M81">
            <v>488</v>
          </cell>
          <cell r="N81">
            <v>984</v>
          </cell>
          <cell r="O81">
            <v>307</v>
          </cell>
          <cell r="P81">
            <v>-304</v>
          </cell>
          <cell r="Q81">
            <v>248</v>
          </cell>
          <cell r="R81">
            <v>-1706</v>
          </cell>
          <cell r="S81">
            <v>-1226</v>
          </cell>
          <cell r="T81">
            <v>-199</v>
          </cell>
          <cell r="U81">
            <v>521</v>
          </cell>
          <cell r="V81">
            <v>4903</v>
          </cell>
        </row>
        <row r="82">
          <cell r="B82" t="str">
            <v>Número de Colaboradores</v>
          </cell>
          <cell r="C82" t="str">
            <v>Taxa de Câmbio</v>
          </cell>
          <cell r="E82" t="str">
            <v>jan-03</v>
          </cell>
          <cell r="F82" t="str">
            <v>fev-03</v>
          </cell>
          <cell r="G82" t="str">
            <v>mar-03</v>
          </cell>
          <cell r="H82" t="str">
            <v>Outros</v>
          </cell>
          <cell r="I82" t="str">
            <v>mai-03</v>
          </cell>
          <cell r="J82">
            <v>2110.3286902603531</v>
          </cell>
          <cell r="K82">
            <v>1499.252180514221</v>
          </cell>
          <cell r="L82">
            <v>1709.8678343740082</v>
          </cell>
          <cell r="M82">
            <v>2127.7504703359759</v>
          </cell>
          <cell r="N82">
            <v>1411.8119737755173</v>
          </cell>
          <cell r="O82">
            <v>1492.3997519776401</v>
          </cell>
          <cell r="P82">
            <v>2051.5470669487722</v>
          </cell>
          <cell r="Q82">
            <v>1425.6246784276477</v>
          </cell>
          <cell r="R82">
            <v>1509.1105339733738</v>
          </cell>
          <cell r="S82">
            <v>2241.1339656762466</v>
          </cell>
          <cell r="T82">
            <v>1559.0131484529506</v>
          </cell>
          <cell r="U82">
            <v>1523.4989944263712</v>
          </cell>
          <cell r="V82">
            <v>14341</v>
          </cell>
        </row>
        <row r="83">
          <cell r="B83" t="str">
            <v>Bandeirante</v>
          </cell>
          <cell r="C83" t="str">
            <v>Médio</v>
          </cell>
          <cell r="D83" t="str">
            <v>Final</v>
          </cell>
          <cell r="E83">
            <v>1348</v>
          </cell>
          <cell r="F83">
            <v>1352</v>
          </cell>
          <cell r="G83">
            <v>1349</v>
          </cell>
          <cell r="H83">
            <v>1325</v>
          </cell>
          <cell r="I83">
            <v>1324</v>
          </cell>
          <cell r="J83">
            <v>1360</v>
          </cell>
          <cell r="K83">
            <v>1358</v>
          </cell>
          <cell r="L83">
            <v>1358</v>
          </cell>
          <cell r="M83">
            <v>1336</v>
          </cell>
          <cell r="N83">
            <v>1333</v>
          </cell>
          <cell r="O83">
            <v>1268</v>
          </cell>
          <cell r="P83">
            <v>1261</v>
          </cell>
          <cell r="Q83">
            <v>1261</v>
          </cell>
        </row>
        <row r="84">
          <cell r="B84" t="str">
            <v>Escelsa</v>
          </cell>
          <cell r="C84">
            <v>3.1604166666666664</v>
          </cell>
          <cell r="D84">
            <v>3.1708333333333334</v>
          </cell>
          <cell r="E84">
            <v>1355</v>
          </cell>
          <cell r="F84" t="str">
            <v>Escelsa</v>
          </cell>
          <cell r="G84">
            <v>1364</v>
          </cell>
          <cell r="H84">
            <v>1355</v>
          </cell>
          <cell r="I84">
            <v>1356</v>
          </cell>
          <cell r="J84">
            <v>1349</v>
          </cell>
          <cell r="K84">
            <v>1348</v>
          </cell>
          <cell r="L84">
            <v>1342</v>
          </cell>
          <cell r="M84">
            <v>1342</v>
          </cell>
          <cell r="N84">
            <v>1327</v>
          </cell>
          <cell r="O84">
            <v>1316</v>
          </cell>
          <cell r="P84">
            <v>1309</v>
          </cell>
          <cell r="Q84">
            <v>1309</v>
          </cell>
        </row>
        <row r="85">
          <cell r="B85" t="str">
            <v>Enersul</v>
          </cell>
          <cell r="C85">
            <v>3.1812499999999999</v>
          </cell>
          <cell r="D85">
            <v>3.1916666666666669</v>
          </cell>
          <cell r="E85">
            <v>932</v>
          </cell>
          <cell r="F85">
            <v>931</v>
          </cell>
          <cell r="G85">
            <v>934</v>
          </cell>
          <cell r="H85">
            <v>934</v>
          </cell>
          <cell r="I85">
            <v>936</v>
          </cell>
          <cell r="J85">
            <v>27549.34547999996</v>
          </cell>
          <cell r="K85">
            <v>30304.595350000025</v>
          </cell>
          <cell r="L85">
            <v>42206.006159999983</v>
          </cell>
          <cell r="M85">
            <v>23363.782290000025</v>
          </cell>
          <cell r="N85">
            <v>33843.130259999954</v>
          </cell>
          <cell r="O85">
            <v>31081.047839999948</v>
          </cell>
          <cell r="P85">
            <v>26996.38774000014</v>
          </cell>
          <cell r="Q85">
            <v>28773.517889999679</v>
          </cell>
          <cell r="R85">
            <v>35059.088219999794</v>
          </cell>
          <cell r="S85">
            <v>39314.177670000405</v>
          </cell>
          <cell r="T85">
            <v>33689.492600000172</v>
          </cell>
          <cell r="U85">
            <v>12897.980189999593</v>
          </cell>
          <cell r="V85">
            <v>365078.55168999964</v>
          </cell>
        </row>
        <row r="86">
          <cell r="B86" t="str">
            <v>mar-04</v>
          </cell>
          <cell r="C86">
            <v>3.2020833333333334</v>
          </cell>
          <cell r="D86">
            <v>3.2124999999999999</v>
          </cell>
          <cell r="E86">
            <v>3635</v>
          </cell>
          <cell r="F86">
            <v>3644</v>
          </cell>
          <cell r="G86">
            <v>3647</v>
          </cell>
          <cell r="H86" t="str">
            <v>EBIT</v>
          </cell>
          <cell r="I86">
            <v>3616</v>
          </cell>
          <cell r="J86">
            <v>15951.451089999959</v>
          </cell>
          <cell r="K86">
            <v>18682.304870000022</v>
          </cell>
          <cell r="L86">
            <v>28781.902129999988</v>
          </cell>
          <cell r="M86">
            <v>11155.339450000029</v>
          </cell>
          <cell r="N86">
            <v>21434.553209999955</v>
          </cell>
          <cell r="O86">
            <v>2210.9948999999469</v>
          </cell>
          <cell r="P86">
            <v>14576.837020000137</v>
          </cell>
          <cell r="Q86">
            <v>17292.335609999674</v>
          </cell>
          <cell r="R86">
            <v>23704.82491999981</v>
          </cell>
          <cell r="S86">
            <v>26288.807840000401</v>
          </cell>
          <cell r="T86">
            <v>36897.498290000178</v>
          </cell>
          <cell r="U86">
            <v>-11818.012500000419</v>
          </cell>
          <cell r="V86">
            <v>205158.83682999969</v>
          </cell>
        </row>
        <row r="87">
          <cell r="H87" t="str">
            <v>Depreciação</v>
          </cell>
          <cell r="J87">
            <v>9074.5161900000003</v>
          </cell>
          <cell r="K87">
            <v>9079.3821399999997</v>
          </cell>
          <cell r="L87">
            <v>9116.0172999999995</v>
          </cell>
          <cell r="M87">
            <v>9134.1798499999968</v>
          </cell>
          <cell r="N87">
            <v>9156.7777300000016</v>
          </cell>
          <cell r="O87">
            <v>9259.0285100000037</v>
          </cell>
          <cell r="P87">
            <v>9159.0053499999995</v>
          </cell>
          <cell r="Q87">
            <v>9171.6956900000077</v>
          </cell>
          <cell r="R87">
            <v>9188.3455899999826</v>
          </cell>
          <cell r="S87">
            <v>8958.9934199999989</v>
          </cell>
          <cell r="T87">
            <v>9189.3872499999998</v>
          </cell>
          <cell r="U87">
            <v>9225.2098800000094</v>
          </cell>
          <cell r="V87">
            <v>109712.5389</v>
          </cell>
        </row>
        <row r="88">
          <cell r="H88" t="str">
            <v>Amortização</v>
          </cell>
          <cell r="J88">
            <v>683.11496</v>
          </cell>
          <cell r="K88">
            <v>683.11615000000018</v>
          </cell>
          <cell r="L88">
            <v>691.89069999999992</v>
          </cell>
          <cell r="M88">
            <v>416.33656000000019</v>
          </cell>
          <cell r="N88">
            <v>424.82736999999997</v>
          </cell>
          <cell r="O88">
            <v>424.82796999999982</v>
          </cell>
          <cell r="P88">
            <v>424.82526999999982</v>
          </cell>
          <cell r="Q88">
            <v>443.13907999999992</v>
          </cell>
          <cell r="R88">
            <v>450.3144999999995</v>
          </cell>
          <cell r="S88">
            <v>720.83127000000059</v>
          </cell>
          <cell r="T88">
            <v>485.09942000000046</v>
          </cell>
          <cell r="U88">
            <v>13349.649799999999</v>
          </cell>
          <cell r="V88">
            <v>19197.973050000001</v>
          </cell>
        </row>
        <row r="89">
          <cell r="H89" t="str">
            <v>Provisões</v>
          </cell>
          <cell r="J89">
            <v>1840.2632400000002</v>
          </cell>
          <cell r="K89">
            <v>1859.7921899999997</v>
          </cell>
          <cell r="L89">
            <v>3616.1960300000005</v>
          </cell>
          <cell r="M89">
            <v>2657.92643</v>
          </cell>
          <cell r="N89">
            <v>2826.971950000001</v>
          </cell>
          <cell r="O89">
            <v>19186.196459999999</v>
          </cell>
          <cell r="P89">
            <v>2835.7201000000032</v>
          </cell>
          <cell r="Q89">
            <v>1866.3475099999948</v>
          </cell>
          <cell r="R89">
            <v>1715.603210000002</v>
          </cell>
          <cell r="S89">
            <v>3345.545140000002</v>
          </cell>
          <cell r="T89">
            <v>-12882.492360000004</v>
          </cell>
          <cell r="U89">
            <v>2141.1330100000027</v>
          </cell>
          <cell r="V89">
            <v>31009.202909999996</v>
          </cell>
        </row>
        <row r="91">
          <cell r="B91" t="str">
            <v>Dívida / EBITDA</v>
          </cell>
        </row>
        <row r="92">
          <cell r="F92" t="str">
            <v>Distribuição</v>
          </cell>
          <cell r="J92" t="e">
            <v>#DIV/0!</v>
          </cell>
          <cell r="K92" t="e">
            <v>#DIV/0!</v>
          </cell>
          <cell r="L92" t="e">
            <v>#DIV/0!</v>
          </cell>
          <cell r="M92" t="e">
            <v>#DIV/0!</v>
          </cell>
          <cell r="N92" t="e">
            <v>#DIV/0!</v>
          </cell>
          <cell r="O92" t="e">
            <v>#DIV/0!</v>
          </cell>
          <cell r="P92" t="e">
            <v>#DIV/0!</v>
          </cell>
          <cell r="Q92" t="e">
            <v>#DIV/0!</v>
          </cell>
          <cell r="R92" t="e">
            <v>#DIV/0!</v>
          </cell>
          <cell r="S92" t="e">
            <v>#DIV/0!</v>
          </cell>
          <cell r="T92" t="e">
            <v>#DIV/0!</v>
          </cell>
          <cell r="U92" t="e">
            <v>#DIV/0!</v>
          </cell>
          <cell r="V92">
            <v>4.9841166879022181</v>
          </cell>
        </row>
        <row r="93">
          <cell r="H93" t="str">
            <v>Dívida Consolidada</v>
          </cell>
          <cell r="J93">
            <v>3465822.0964038325</v>
          </cell>
          <cell r="K93">
            <v>3519443.5718690753</v>
          </cell>
          <cell r="L93">
            <v>3551534.1770956935</v>
          </cell>
          <cell r="M93">
            <v>3609492.7222254239</v>
          </cell>
          <cell r="N93">
            <v>3635422.9853883642</v>
          </cell>
          <cell r="O93">
            <v>3645537.5423211548</v>
          </cell>
          <cell r="P93">
            <v>3679547.4297118736</v>
          </cell>
          <cell r="Q93">
            <v>3331633.9357195436</v>
          </cell>
          <cell r="R93">
            <v>3370117.7487339796</v>
          </cell>
          <cell r="S93">
            <v>3399820.4100770936</v>
          </cell>
          <cell r="T93">
            <v>3376950.629121602</v>
          </cell>
          <cell r="U93">
            <v>3065109.9098300003</v>
          </cell>
          <cell r="V93">
            <v>3065109.9098300003</v>
          </cell>
        </row>
        <row r="94">
          <cell r="H94" t="str">
            <v>EBITDA</v>
          </cell>
          <cell r="J94" t="e">
            <v>#DIV/0!</v>
          </cell>
          <cell r="K94" t="e">
            <v>#DIV/0!</v>
          </cell>
          <cell r="L94" t="e">
            <v>#DIV/0!</v>
          </cell>
          <cell r="M94" t="e">
            <v>#DIV/0!</v>
          </cell>
          <cell r="N94" t="e">
            <v>#DIV/0!</v>
          </cell>
          <cell r="O94" t="e">
            <v>#DIV/0!</v>
          </cell>
          <cell r="P94" t="e">
            <v>#DIV/0!</v>
          </cell>
          <cell r="Q94" t="e">
            <v>#DIV/0!</v>
          </cell>
          <cell r="R94" t="e">
            <v>#DIV/0!</v>
          </cell>
          <cell r="S94" t="e">
            <v>#DIV/0!</v>
          </cell>
          <cell r="T94" t="e">
            <v>#DIV/0!</v>
          </cell>
          <cell r="U94" t="e">
            <v>#DIV/0!</v>
          </cell>
          <cell r="V94">
            <v>614975.55168999964</v>
          </cell>
        </row>
        <row r="96">
          <cell r="B96" t="str">
            <v>EBITDA EDP Brasil Consolidado</v>
          </cell>
          <cell r="J96">
            <v>0</v>
          </cell>
          <cell r="K96">
            <v>0</v>
          </cell>
          <cell r="L96">
            <v>0</v>
          </cell>
          <cell r="M96">
            <v>0</v>
          </cell>
          <cell r="N96">
            <v>0</v>
          </cell>
          <cell r="O96">
            <v>0</v>
          </cell>
          <cell r="P96">
            <v>0</v>
          </cell>
          <cell r="Q96">
            <v>0</v>
          </cell>
          <cell r="R96">
            <v>0</v>
          </cell>
          <cell r="S96">
            <v>0</v>
          </cell>
          <cell r="T96">
            <v>0</v>
          </cell>
          <cell r="U96">
            <v>619124.686094</v>
          </cell>
          <cell r="V96">
            <v>619124.686094</v>
          </cell>
        </row>
        <row r="98">
          <cell r="H98" t="str">
            <v>EBITDA EDP Brasil</v>
          </cell>
          <cell r="J98">
            <v>62705.250886668553</v>
          </cell>
          <cell r="K98">
            <v>72958.638211894111</v>
          </cell>
          <cell r="L98">
            <v>59130.567361837719</v>
          </cell>
          <cell r="M98">
            <v>64493.511660413431</v>
          </cell>
          <cell r="N98">
            <v>70652.53954802388</v>
          </cell>
          <cell r="O98">
            <v>60327.256664707493</v>
          </cell>
          <cell r="P98">
            <v>59424.620921553324</v>
          </cell>
          <cell r="Q98">
            <v>65749.490112950472</v>
          </cell>
          <cell r="R98">
            <v>70592.365961861811</v>
          </cell>
          <cell r="S98">
            <v>77360.125438560281</v>
          </cell>
          <cell r="T98">
            <v>84295.061119328529</v>
          </cell>
          <cell r="U98">
            <v>563735.14609399997</v>
          </cell>
          <cell r="V98">
            <v>563735.14609399997</v>
          </cell>
        </row>
        <row r="99">
          <cell r="H99" t="str">
            <v>Provisão</v>
          </cell>
          <cell r="J99">
            <v>1891.5758329999999</v>
          </cell>
          <cell r="K99">
            <v>1864.0580150000001</v>
          </cell>
          <cell r="L99">
            <v>2387.7217609999998</v>
          </cell>
          <cell r="M99">
            <v>1873.060845</v>
          </cell>
          <cell r="N99">
            <v>1849.0191239999999</v>
          </cell>
          <cell r="O99">
            <v>2452.241528</v>
          </cell>
          <cell r="P99">
            <v>1776.3205659999999</v>
          </cell>
          <cell r="Q99">
            <v>1985.3406559999999</v>
          </cell>
          <cell r="R99">
            <v>2686.2026539999997</v>
          </cell>
          <cell r="S99">
            <v>2054.0410350000002</v>
          </cell>
          <cell r="T99">
            <v>2129.7805490000001</v>
          </cell>
          <cell r="U99">
            <v>41048.54</v>
          </cell>
          <cell r="V99">
            <v>41048.54</v>
          </cell>
        </row>
        <row r="100">
          <cell r="H100" t="str">
            <v>Outros Bandeirante</v>
          </cell>
          <cell r="J100">
            <v>2110.3286902603531</v>
          </cell>
          <cell r="K100">
            <v>1499.252180514221</v>
          </cell>
          <cell r="L100">
            <v>1709.8678343740082</v>
          </cell>
          <cell r="M100">
            <v>2127.7504703359759</v>
          </cell>
          <cell r="N100">
            <v>1411.8119737755173</v>
          </cell>
          <cell r="O100">
            <v>1492.3997519776401</v>
          </cell>
          <cell r="P100">
            <v>2051.5470669487722</v>
          </cell>
          <cell r="Q100">
            <v>1425.6246784276477</v>
          </cell>
          <cell r="R100">
            <v>1509.1105339733738</v>
          </cell>
          <cell r="S100">
            <v>2241.1339656762466</v>
          </cell>
          <cell r="T100">
            <v>1559.0131484529506</v>
          </cell>
          <cell r="U100">
            <v>14341</v>
          </cell>
          <cell r="V100">
            <v>14341</v>
          </cell>
        </row>
        <row r="102">
          <cell r="B102" t="str">
            <v>Lucro Líquido</v>
          </cell>
          <cell r="J102">
            <v>9017.9553702901776</v>
          </cell>
          <cell r="K102">
            <v>15533.999868365267</v>
          </cell>
          <cell r="L102">
            <v>7065.0976753420509</v>
          </cell>
          <cell r="M102">
            <v>10005.439059508968</v>
          </cell>
          <cell r="N102">
            <v>13768.890516778723</v>
          </cell>
          <cell r="O102">
            <v>8314.2193351415008</v>
          </cell>
          <cell r="P102">
            <v>8491.271636870475</v>
          </cell>
          <cell r="Q102">
            <v>17481.13145972792</v>
          </cell>
          <cell r="R102">
            <v>14197.748462560994</v>
          </cell>
          <cell r="S102">
            <v>17615.969607552463</v>
          </cell>
          <cell r="T102">
            <v>21246.807520664388</v>
          </cell>
          <cell r="U102">
            <v>18349.650210638909</v>
          </cell>
          <cell r="V102">
            <v>-69007.981409418222</v>
          </cell>
        </row>
        <row r="105">
          <cell r="U105" t="str">
            <v>Perdas</v>
          </cell>
          <cell r="V105">
            <v>22219</v>
          </cell>
        </row>
        <row r="106">
          <cell r="U106" t="str">
            <v>Recuperação de Perdas</v>
          </cell>
          <cell r="V106">
            <v>-7878</v>
          </cell>
        </row>
      </sheetData>
      <sheetData sheetId="6" refreshError="1">
        <row r="2">
          <cell r="E2" t="str">
            <v>jan-04</v>
          </cell>
          <cell r="F2" t="str">
            <v>fev-04</v>
          </cell>
          <cell r="G2" t="str">
            <v>mar-04</v>
          </cell>
          <cell r="H2" t="str">
            <v>abr-04</v>
          </cell>
          <cell r="I2" t="str">
            <v>mai-04</v>
          </cell>
          <cell r="J2" t="str">
            <v>jun-04</v>
          </cell>
          <cell r="K2" t="str">
            <v>jul-04</v>
          </cell>
          <cell r="L2" t="str">
            <v>ago-04</v>
          </cell>
          <cell r="M2" t="str">
            <v>set-04</v>
          </cell>
          <cell r="N2" t="str">
            <v>out-04</v>
          </cell>
          <cell r="O2" t="str">
            <v>nov-04</v>
          </cell>
          <cell r="P2" t="str">
            <v>dez-04</v>
          </cell>
          <cell r="Q2" t="str">
            <v>2004</v>
          </cell>
        </row>
        <row r="3">
          <cell r="C3" t="str">
            <v>Bandeirante</v>
          </cell>
          <cell r="J3" t="str">
            <v>jan-04</v>
          </cell>
          <cell r="K3" t="str">
            <v>fev-04</v>
          </cell>
          <cell r="L3" t="str">
            <v>mar-04</v>
          </cell>
          <cell r="M3" t="str">
            <v>abr-04</v>
          </cell>
          <cell r="N3" t="str">
            <v>mai-04</v>
          </cell>
          <cell r="O3" t="str">
            <v>jun-04</v>
          </cell>
          <cell r="P3" t="str">
            <v>jul-04</v>
          </cell>
          <cell r="Q3" t="str">
            <v>ago-04</v>
          </cell>
        </row>
        <row r="4">
          <cell r="B4" t="str">
            <v>GWh Vendidos</v>
          </cell>
          <cell r="D4" t="str">
            <v>DEC</v>
          </cell>
          <cell r="E4">
            <v>1466118.5722496612</v>
          </cell>
          <cell r="F4">
            <v>1477754.7132472787</v>
          </cell>
          <cell r="G4">
            <v>1483803.555569638</v>
          </cell>
          <cell r="H4">
            <v>1480028.3774065021</v>
          </cell>
          <cell r="I4">
            <v>1469950.6636778296</v>
          </cell>
          <cell r="J4">
            <v>1413922.5450110887</v>
          </cell>
          <cell r="K4">
            <v>1413680.6982116858</v>
          </cell>
          <cell r="L4">
            <v>1425028.076748895</v>
          </cell>
          <cell r="M4">
            <v>1446661.9881798238</v>
          </cell>
          <cell r="N4">
            <v>1462130.9436188461</v>
          </cell>
          <cell r="O4">
            <v>1515611.5939279555</v>
          </cell>
          <cell r="P4">
            <v>1493299.7824385324</v>
          </cell>
          <cell r="Q4">
            <v>17547991.510287736</v>
          </cell>
        </row>
        <row r="5">
          <cell r="D5" t="str">
            <v>Padrão Aneel</v>
          </cell>
          <cell r="G5">
            <v>12.58</v>
          </cell>
          <cell r="H5">
            <v>12.58</v>
          </cell>
          <cell r="I5">
            <v>12.58</v>
          </cell>
          <cell r="J5">
            <v>12.58</v>
          </cell>
          <cell r="K5">
            <v>12.58</v>
          </cell>
          <cell r="L5">
            <v>12.58</v>
          </cell>
          <cell r="M5">
            <v>12.58</v>
          </cell>
          <cell r="N5">
            <v>12.58</v>
          </cell>
          <cell r="O5">
            <v>12.58</v>
          </cell>
          <cell r="P5">
            <v>12.58</v>
          </cell>
          <cell r="Q5">
            <v>12.58</v>
          </cell>
        </row>
        <row r="6">
          <cell r="D6" t="str">
            <v>FEC</v>
          </cell>
          <cell r="E6">
            <v>12</v>
          </cell>
          <cell r="F6">
            <v>12</v>
          </cell>
          <cell r="G6">
            <v>12</v>
          </cell>
          <cell r="H6">
            <v>12</v>
          </cell>
          <cell r="I6">
            <v>12</v>
          </cell>
          <cell r="J6">
            <v>12</v>
          </cell>
          <cell r="K6">
            <v>12</v>
          </cell>
          <cell r="L6">
            <v>12</v>
          </cell>
          <cell r="M6">
            <v>12</v>
          </cell>
          <cell r="N6">
            <v>12</v>
          </cell>
          <cell r="O6">
            <v>12</v>
          </cell>
          <cell r="P6">
            <v>12</v>
          </cell>
          <cell r="Q6">
            <v>9.74</v>
          </cell>
        </row>
        <row r="7">
          <cell r="B7" t="str">
            <v>Margem Bruta / Cliente</v>
          </cell>
          <cell r="D7" t="str">
            <v>Padrão Aneel</v>
          </cell>
          <cell r="E7">
            <v>428.21981120409214</v>
          </cell>
          <cell r="F7">
            <v>463.38976445397594</v>
          </cell>
          <cell r="G7">
            <v>420.76801986666828</v>
          </cell>
          <cell r="H7">
            <v>433.35528755471609</v>
          </cell>
          <cell r="I7">
            <v>453.67939520140874</v>
          </cell>
          <cell r="J7">
            <v>413.52999655351715</v>
          </cell>
          <cell r="K7">
            <v>402.85180637489123</v>
          </cell>
          <cell r="L7">
            <v>454.45923346692274</v>
          </cell>
          <cell r="M7">
            <v>478.33342830984935</v>
          </cell>
          <cell r="N7">
            <v>475.03615623070351</v>
          </cell>
          <cell r="O7">
            <v>505.07251169691739</v>
          </cell>
          <cell r="P7">
            <v>483.0060052992128</v>
          </cell>
          <cell r="Q7">
            <v>447.83029984427691</v>
          </cell>
        </row>
        <row r="8">
          <cell r="D8" t="str">
            <v>Margem Bruta</v>
          </cell>
          <cell r="E8">
            <v>1265258.9350656751</v>
          </cell>
          <cell r="F8">
            <v>1370991.90796</v>
          </cell>
          <cell r="G8">
            <v>1246531.5703753028</v>
          </cell>
          <cell r="H8">
            <v>1285509.0251998978</v>
          </cell>
          <cell r="I8">
            <v>1347548.0287879123</v>
          </cell>
          <cell r="J8">
            <v>1229897.7580696635</v>
          </cell>
          <cell r="K8">
            <v>1199711.2105675193</v>
          </cell>
          <cell r="L8">
            <v>1355180.6192067254</v>
          </cell>
          <cell r="M8">
            <v>1428241.9119209582</v>
          </cell>
          <cell r="N8">
            <v>1420251.6990308077</v>
          </cell>
          <cell r="O8">
            <v>1512026.4869618509</v>
          </cell>
          <cell r="P8">
            <v>1447860.2505029363</v>
          </cell>
          <cell r="Q8">
            <v>1342417.450304104</v>
          </cell>
        </row>
        <row r="9">
          <cell r="D9" t="str">
            <v>Nº de Clientes</v>
          </cell>
          <cell r="E9">
            <v>2954695</v>
          </cell>
          <cell r="F9">
            <v>2958615</v>
          </cell>
          <cell r="G9">
            <v>2962515</v>
          </cell>
          <cell r="H9">
            <v>2966409</v>
          </cell>
          <cell r="I9">
            <v>2970265</v>
          </cell>
          <cell r="J9">
            <v>2974144</v>
          </cell>
          <cell r="K9">
            <v>2978046</v>
          </cell>
          <cell r="L9">
            <v>2981963</v>
          </cell>
          <cell r="M9">
            <v>2985871</v>
          </cell>
          <cell r="N9">
            <v>2989776</v>
          </cell>
          <cell r="O9">
            <v>2993682</v>
          </cell>
          <cell r="P9">
            <v>2997603</v>
          </cell>
          <cell r="Q9">
            <v>2997603</v>
          </cell>
        </row>
        <row r="11">
          <cell r="B11" t="str">
            <v>Cash Cost</v>
          </cell>
          <cell r="E11">
            <v>-94319.823587549006</v>
          </cell>
          <cell r="F11">
            <v>-90835.502138094656</v>
          </cell>
          <cell r="G11">
            <v>-98833.222766694525</v>
          </cell>
          <cell r="H11">
            <v>-96637.826992552407</v>
          </cell>
          <cell r="I11">
            <v>-96359.010715969314</v>
          </cell>
          <cell r="J11">
            <v>-92478.387904309217</v>
          </cell>
          <cell r="K11">
            <v>-94462.713194951837</v>
          </cell>
          <cell r="L11">
            <v>-90158.726651300836</v>
          </cell>
          <cell r="M11">
            <v>-87085.635633305501</v>
          </cell>
          <cell r="N11">
            <v>-83333.441361185556</v>
          </cell>
          <cell r="O11">
            <v>-81296.526737898341</v>
          </cell>
          <cell r="P11">
            <v>-79129.516860427102</v>
          </cell>
          <cell r="Q11">
            <v>-1084930.3345442382</v>
          </cell>
        </row>
        <row r="12">
          <cell r="B12" t="str">
            <v>Bandeirante</v>
          </cell>
          <cell r="C12" t="str">
            <v>Escelsa</v>
          </cell>
          <cell r="E12">
            <v>-44071.002818813366</v>
          </cell>
          <cell r="F12">
            <v>-38273.473168022334</v>
          </cell>
          <cell r="G12">
            <v>-41085.47204549687</v>
          </cell>
          <cell r="H12">
            <v>-38331.632623844795</v>
          </cell>
          <cell r="I12">
            <v>-39426.930878354207</v>
          </cell>
          <cell r="J12">
            <v>-37347.804798220124</v>
          </cell>
          <cell r="K12">
            <v>-36781.105723845954</v>
          </cell>
          <cell r="L12">
            <v>-35602.86090887108</v>
          </cell>
          <cell r="M12">
            <v>-32839.161952118411</v>
          </cell>
          <cell r="N12">
            <v>-35111.2254056288</v>
          </cell>
          <cell r="O12">
            <v>-34555.476606089847</v>
          </cell>
          <cell r="P12">
            <v>-33385.467079950577</v>
          </cell>
          <cell r="Q12">
            <v>-446811.61400925636</v>
          </cell>
        </row>
        <row r="13">
          <cell r="D13" t="str">
            <v>FSEs</v>
          </cell>
          <cell r="E13">
            <v>-7459</v>
          </cell>
          <cell r="F13">
            <v>-6742</v>
          </cell>
          <cell r="G13">
            <v>-7647</v>
          </cell>
          <cell r="H13">
            <v>-8158</v>
          </cell>
          <cell r="I13">
            <v>-8024</v>
          </cell>
          <cell r="J13">
            <v>-8089</v>
          </cell>
          <cell r="K13">
            <v>-7401</v>
          </cell>
          <cell r="L13">
            <v>-7800</v>
          </cell>
          <cell r="M13">
            <v>-6873</v>
          </cell>
          <cell r="N13">
            <v>-7067</v>
          </cell>
          <cell r="O13">
            <v>-7206</v>
          </cell>
          <cell r="P13">
            <v>-7130</v>
          </cell>
          <cell r="Q13">
            <v>-89596</v>
          </cell>
        </row>
        <row r="14">
          <cell r="D14" t="str">
            <v>Custos Pessoal</v>
          </cell>
          <cell r="E14">
            <v>-7993.4803375000001</v>
          </cell>
          <cell r="F14">
            <v>-7993.4803375000001</v>
          </cell>
          <cell r="G14">
            <v>-7993.4803375000001</v>
          </cell>
          <cell r="H14">
            <v>-7993.4803375000001</v>
          </cell>
          <cell r="I14">
            <v>-7993.4803375000001</v>
          </cell>
          <cell r="J14">
            <v>-7993.4803375000001</v>
          </cell>
          <cell r="K14">
            <v>-7993.4803375000001</v>
          </cell>
          <cell r="L14">
            <v>-7993.4803375000001</v>
          </cell>
          <cell r="M14">
            <v>-7993.4803375000001</v>
          </cell>
          <cell r="N14">
            <v>-7993.4803375000001</v>
          </cell>
          <cell r="O14">
            <v>-7993.4803375000001</v>
          </cell>
          <cell r="P14">
            <v>-7993.4803375000001</v>
          </cell>
          <cell r="Q14">
            <v>-95921.764050000013</v>
          </cell>
        </row>
        <row r="15">
          <cell r="D15" t="str">
            <v>Outros Custos Operacionais</v>
          </cell>
          <cell r="E15">
            <v>-10608.181481313366</v>
          </cell>
          <cell r="F15">
            <v>-9594.7578305223342</v>
          </cell>
          <cell r="G15">
            <v>-10910.842707996862</v>
          </cell>
          <cell r="H15">
            <v>-10326.155286344796</v>
          </cell>
          <cell r="I15">
            <v>-9641.8895408542066</v>
          </cell>
          <cell r="J15">
            <v>-9784.3954607201213</v>
          </cell>
          <cell r="K15">
            <v>-10467.899386345955</v>
          </cell>
          <cell r="L15">
            <v>-9812.0215713710786</v>
          </cell>
          <cell r="M15">
            <v>-9951.8856146184116</v>
          </cell>
          <cell r="N15">
            <v>-10717.150068128798</v>
          </cell>
          <cell r="O15">
            <v>-10135.902268589851</v>
          </cell>
          <cell r="P15">
            <v>-10077.829742450578</v>
          </cell>
          <cell r="Q15">
            <v>-122028.91095925636</v>
          </cell>
        </row>
        <row r="16">
          <cell r="D16" t="str">
            <v>Investimento Líquido de Subsídio</v>
          </cell>
          <cell r="E16">
            <v>-14946.090999999999</v>
          </cell>
          <cell r="F16">
            <v>-10769.985000000001</v>
          </cell>
          <cell r="G16">
            <v>-12825.499</v>
          </cell>
          <cell r="H16">
            <v>-8892.7469999999994</v>
          </cell>
          <cell r="I16">
            <v>-10776.311000000002</v>
          </cell>
          <cell r="J16">
            <v>-8437.6790000000001</v>
          </cell>
          <cell r="K16">
            <v>-7965.4759999999997</v>
          </cell>
          <cell r="L16">
            <v>-6967.1090000000004</v>
          </cell>
          <cell r="M16">
            <v>-6765.9460000000008</v>
          </cell>
          <cell r="N16">
            <v>-6423.3450000000003</v>
          </cell>
          <cell r="O16">
            <v>-6311.8439999999991</v>
          </cell>
          <cell r="P16">
            <v>-5276.9070000000002</v>
          </cell>
          <cell r="Q16">
            <v>-106358.939</v>
          </cell>
        </row>
        <row r="17">
          <cell r="D17" t="str">
            <v>Material Diversos</v>
          </cell>
          <cell r="E17">
            <v>-630</v>
          </cell>
          <cell r="F17">
            <v>-746</v>
          </cell>
          <cell r="G17">
            <v>-769</v>
          </cell>
          <cell r="H17">
            <v>-589</v>
          </cell>
          <cell r="I17">
            <v>-616</v>
          </cell>
          <cell r="J17">
            <v>-624</v>
          </cell>
          <cell r="K17">
            <v>-578</v>
          </cell>
          <cell r="L17">
            <v>-654</v>
          </cell>
          <cell r="M17">
            <v>-686</v>
          </cell>
          <cell r="N17">
            <v>-592</v>
          </cell>
          <cell r="O17">
            <v>-592</v>
          </cell>
          <cell r="P17">
            <v>-588</v>
          </cell>
          <cell r="Q17">
            <v>-7664</v>
          </cell>
        </row>
        <row r="18">
          <cell r="D18" t="str">
            <v>(-) TPEs</v>
          </cell>
          <cell r="E18">
            <v>-2434.25</v>
          </cell>
          <cell r="F18">
            <v>-2427.25</v>
          </cell>
          <cell r="G18">
            <v>-939.65000000000009</v>
          </cell>
          <cell r="H18">
            <v>-2372.25</v>
          </cell>
          <cell r="I18">
            <v>-2375.25</v>
          </cell>
          <cell r="J18">
            <v>-2419.25</v>
          </cell>
          <cell r="K18">
            <v>-2375.25</v>
          </cell>
          <cell r="L18">
            <v>-2376.25</v>
          </cell>
          <cell r="M18">
            <v>-568.84999999999991</v>
          </cell>
          <cell r="N18">
            <v>-2318.25</v>
          </cell>
          <cell r="O18">
            <v>-2316.25</v>
          </cell>
          <cell r="P18">
            <v>-2319.25</v>
          </cell>
          <cell r="Q18">
            <v>-25242</v>
          </cell>
        </row>
        <row r="19">
          <cell r="D19" t="str">
            <v>(-) Prestação de Serviços</v>
          </cell>
          <cell r="E19" t="str">
            <v>Ativo Líquido</v>
          </cell>
          <cell r="G19">
            <v>119</v>
          </cell>
          <cell r="H19">
            <v>119</v>
          </cell>
          <cell r="I19">
            <v>119</v>
          </cell>
          <cell r="J19">
            <v>119</v>
          </cell>
          <cell r="K19">
            <v>119</v>
          </cell>
          <cell r="L19">
            <v>119</v>
          </cell>
          <cell r="M19">
            <v>119</v>
          </cell>
          <cell r="N19">
            <v>119</v>
          </cell>
          <cell r="O19">
            <v>119</v>
          </cell>
          <cell r="P19">
            <v>119</v>
          </cell>
          <cell r="Q19">
            <v>0</v>
          </cell>
        </row>
        <row r="20">
          <cell r="D20" t="str">
            <v>(-) Outros Proveitos Operacionais</v>
          </cell>
          <cell r="E20" t="str">
            <v>(-) Investimentos Financeiros</v>
          </cell>
          <cell r="J20" t="str">
            <v>-</v>
          </cell>
          <cell r="Q20">
            <v>0</v>
          </cell>
        </row>
        <row r="21">
          <cell r="B21" t="str">
            <v>Escelsa</v>
          </cell>
          <cell r="E21" t="str">
            <v>(-) Caixa</v>
          </cell>
        </row>
        <row r="22">
          <cell r="C22" t="str">
            <v>Enersul</v>
          </cell>
          <cell r="E22">
            <v>-30476.413425109004</v>
          </cell>
          <cell r="F22">
            <v>-32338.475094133002</v>
          </cell>
          <cell r="G22">
            <v>-34103.095257591005</v>
          </cell>
          <cell r="H22">
            <v>-34347.696231062</v>
          </cell>
          <cell r="I22">
            <v>-31367.20076969</v>
          </cell>
          <cell r="J22">
            <v>-30692.698064037999</v>
          </cell>
          <cell r="K22">
            <v>-34491.568274249999</v>
          </cell>
          <cell r="L22">
            <v>-32740.913608735002</v>
          </cell>
          <cell r="M22">
            <v>-32248.070603296001</v>
          </cell>
          <cell r="N22">
            <v>-29538.188022777002</v>
          </cell>
          <cell r="O22">
            <v>-28669.758223401004</v>
          </cell>
          <cell r="P22">
            <v>-29487.246125918002</v>
          </cell>
          <cell r="Q22">
            <v>-380501.32369999995</v>
          </cell>
        </row>
        <row r="23">
          <cell r="D23" t="str">
            <v>FSEs</v>
          </cell>
          <cell r="E23">
            <v>-3760</v>
          </cell>
          <cell r="F23">
            <v>-3486</v>
          </cell>
          <cell r="G23">
            <v>-3370</v>
          </cell>
          <cell r="H23">
            <v>-3600</v>
          </cell>
          <cell r="I23">
            <v>-3316</v>
          </cell>
          <cell r="J23">
            <v>-3467</v>
          </cell>
          <cell r="K23">
            <v>-3748</v>
          </cell>
          <cell r="L23">
            <v>-3308</v>
          </cell>
          <cell r="M23">
            <v>-3591</v>
          </cell>
          <cell r="N23">
            <v>-3612</v>
          </cell>
          <cell r="O23">
            <v>-3455</v>
          </cell>
          <cell r="P23">
            <v>-3567</v>
          </cell>
          <cell r="Q23">
            <v>-42280</v>
          </cell>
        </row>
        <row r="24">
          <cell r="D24" t="str">
            <v>Custos Pessoal</v>
          </cell>
          <cell r="E24">
            <v>-7993.4803375000001</v>
          </cell>
          <cell r="F24">
            <v>-7993.4803375000001</v>
          </cell>
          <cell r="G24">
            <v>-7993.4803375000001</v>
          </cell>
          <cell r="H24">
            <v>-7993.4803375000001</v>
          </cell>
          <cell r="I24">
            <v>-7993.4803375000001</v>
          </cell>
          <cell r="J24">
            <v>-7993.4803375000001</v>
          </cell>
          <cell r="K24">
            <v>-7993.4803375000001</v>
          </cell>
          <cell r="L24">
            <v>-7993.4803375000001</v>
          </cell>
          <cell r="M24">
            <v>-7993.4803375000001</v>
          </cell>
          <cell r="N24">
            <v>-7993.4803375000001</v>
          </cell>
          <cell r="O24">
            <v>-7993.4803375000001</v>
          </cell>
          <cell r="P24">
            <v>-7993.4803375000001</v>
          </cell>
          <cell r="Q24">
            <v>-95921.764050000013</v>
          </cell>
        </row>
        <row r="25">
          <cell r="D25" t="str">
            <v>Outros Custos Operacionais</v>
          </cell>
          <cell r="E25">
            <v>-10057</v>
          </cell>
          <cell r="F25">
            <v>-9834</v>
          </cell>
          <cell r="G25">
            <v>-10796</v>
          </cell>
          <cell r="H25">
            <v>-10156</v>
          </cell>
          <cell r="I25">
            <v>-10009</v>
          </cell>
          <cell r="J25">
            <v>-10666</v>
          </cell>
          <cell r="K25">
            <v>-10076</v>
          </cell>
          <cell r="L25">
            <v>-11034</v>
          </cell>
          <cell r="M25">
            <v>-11879</v>
          </cell>
          <cell r="N25">
            <v>-11168</v>
          </cell>
          <cell r="O25">
            <v>-11159</v>
          </cell>
          <cell r="P25">
            <v>-11853</v>
          </cell>
          <cell r="Q25">
            <v>-128687</v>
          </cell>
        </row>
        <row r="26">
          <cell r="D26" t="str">
            <v>Investimento Líquido de Subsídio</v>
          </cell>
          <cell r="E26">
            <v>-6684.2699852919995</v>
          </cell>
          <cell r="F26">
            <v>-8793.2553747889997</v>
          </cell>
          <cell r="G26">
            <v>-9505.9381111150014</v>
          </cell>
          <cell r="H26">
            <v>-10073.502753700999</v>
          </cell>
          <cell r="I26">
            <v>-7944.4631876799995</v>
          </cell>
          <cell r="J26">
            <v>-6466.4818387190007</v>
          </cell>
          <cell r="K26">
            <v>-10565.551083769002</v>
          </cell>
          <cell r="L26">
            <v>-8329.4124285690013</v>
          </cell>
          <cell r="M26">
            <v>-6952.2011449149995</v>
          </cell>
          <cell r="N26">
            <v>-5095.4446897285998</v>
          </cell>
          <cell r="O26">
            <v>-4470.8618653493995</v>
          </cell>
          <cell r="P26">
            <v>-4501.3153363729998</v>
          </cell>
          <cell r="Q26">
            <v>-89382.697799999994</v>
          </cell>
        </row>
        <row r="27">
          <cell r="B27" t="str">
            <v>Margem Bruta (MR$)</v>
          </cell>
          <cell r="D27" t="str">
            <v>Material Diversos</v>
          </cell>
          <cell r="E27">
            <v>-799</v>
          </cell>
          <cell r="F27">
            <v>-807</v>
          </cell>
          <cell r="G27">
            <v>-857</v>
          </cell>
          <cell r="H27">
            <v>-881</v>
          </cell>
          <cell r="I27">
            <v>-858</v>
          </cell>
          <cell r="J27">
            <v>-900</v>
          </cell>
          <cell r="K27">
            <v>-890</v>
          </cell>
          <cell r="L27">
            <v>-880</v>
          </cell>
          <cell r="M27">
            <v>-882</v>
          </cell>
          <cell r="N27">
            <v>-854</v>
          </cell>
          <cell r="O27">
            <v>-838</v>
          </cell>
          <cell r="P27">
            <v>-847</v>
          </cell>
          <cell r="Q27">
            <v>-10293</v>
          </cell>
        </row>
        <row r="28">
          <cell r="C28" t="str">
            <v>EDP Consolidado</v>
          </cell>
          <cell r="D28" t="str">
            <v>(-) TPEs</v>
          </cell>
          <cell r="E28">
            <v>-1182.6631023170007</v>
          </cell>
          <cell r="F28">
            <v>-1424.7393818439991</v>
          </cell>
          <cell r="G28">
            <v>-1580.6768089759983</v>
          </cell>
          <cell r="H28">
            <v>-1643.713139860997</v>
          </cell>
          <cell r="I28">
            <v>-1246.2572445099986</v>
          </cell>
          <cell r="J28">
            <v>-1199.7358878189996</v>
          </cell>
          <cell r="K28">
            <v>-1218.5368529810012</v>
          </cell>
          <cell r="L28">
            <v>-1196.0208426660001</v>
          </cell>
          <cell r="M28">
            <v>-950.38912088100051</v>
          </cell>
          <cell r="N28">
            <v>-815.26299554840011</v>
          </cell>
          <cell r="O28">
            <v>-753.41602055160047</v>
          </cell>
          <cell r="P28">
            <v>-725.45045204500116</v>
          </cell>
          <cell r="Q28">
            <v>-13936.861849999996</v>
          </cell>
        </row>
        <row r="29">
          <cell r="D29" t="str">
            <v>(-) Prestação de Serviços</v>
          </cell>
          <cell r="G29">
            <v>76</v>
          </cell>
          <cell r="H29">
            <v>76</v>
          </cell>
          <cell r="I29">
            <v>77</v>
          </cell>
          <cell r="J29">
            <v>77</v>
          </cell>
          <cell r="K29">
            <v>77</v>
          </cell>
          <cell r="L29">
            <v>77</v>
          </cell>
          <cell r="M29">
            <v>78</v>
          </cell>
          <cell r="N29">
            <v>78</v>
          </cell>
          <cell r="O29">
            <v>79</v>
          </cell>
          <cell r="P29">
            <v>79</v>
          </cell>
          <cell r="Q29">
            <v>0</v>
          </cell>
        </row>
        <row r="30">
          <cell r="D30" t="str">
            <v>(-) Outros Proveitos Operacionais</v>
          </cell>
          <cell r="Q30">
            <v>0</v>
          </cell>
        </row>
        <row r="31">
          <cell r="B31" t="str">
            <v>Enersul</v>
          </cell>
          <cell r="C31" t="str">
            <v>(-) CMV (Energia)</v>
          </cell>
        </row>
        <row r="32">
          <cell r="D32" t="str">
            <v>(-) CMV (Encargos Regulatórios)</v>
          </cell>
          <cell r="E32">
            <v>-19772.40734362663</v>
          </cell>
          <cell r="F32">
            <v>-20223.553875939324</v>
          </cell>
          <cell r="G32">
            <v>-23644.655463606643</v>
          </cell>
          <cell r="H32">
            <v>-23958.498137645613</v>
          </cell>
          <cell r="I32">
            <v>-25564.879067925107</v>
          </cell>
          <cell r="J32">
            <v>-24437.885042051101</v>
          </cell>
          <cell r="K32">
            <v>-23190.03919685588</v>
          </cell>
          <cell r="L32">
            <v>-21814.952133694755</v>
          </cell>
          <cell r="M32">
            <v>-21998.403077891096</v>
          </cell>
          <cell r="N32">
            <v>-18684.027932779758</v>
          </cell>
          <cell r="O32">
            <v>-18071.291908407493</v>
          </cell>
          <cell r="P32">
            <v>-16256.803654558522</v>
          </cell>
          <cell r="Q32">
            <v>-257617.39683498192</v>
          </cell>
        </row>
        <row r="33">
          <cell r="D33" t="str">
            <v>FSEs</v>
          </cell>
          <cell r="E33">
            <v>-2736.7615893561151</v>
          </cell>
          <cell r="F33">
            <v>-2751.9920602575662</v>
          </cell>
          <cell r="G33">
            <v>-2793.9666327068994</v>
          </cell>
          <cell r="H33">
            <v>-2840.9941327692413</v>
          </cell>
          <cell r="I33">
            <v>-3097.5796599679034</v>
          </cell>
          <cell r="J33">
            <v>-3158.4648151565616</v>
          </cell>
          <cell r="K33">
            <v>-3038.3775328287329</v>
          </cell>
          <cell r="L33">
            <v>-2999.9207489260762</v>
          </cell>
          <cell r="M33">
            <v>-2917.5322318301978</v>
          </cell>
          <cell r="N33">
            <v>-2765.3651300681781</v>
          </cell>
          <cell r="O33">
            <v>-2701.7249414529047</v>
          </cell>
          <cell r="P33">
            <v>-2713.52195822566</v>
          </cell>
          <cell r="Q33">
            <v>-34516.201433546041</v>
          </cell>
        </row>
        <row r="34">
          <cell r="D34" t="str">
            <v>Custos Pessoal</v>
          </cell>
          <cell r="E34">
            <v>-4854.0242600000001</v>
          </cell>
          <cell r="F34">
            <v>-5093.2205100000001</v>
          </cell>
          <cell r="G34">
            <v>-5092.0736999999999</v>
          </cell>
          <cell r="H34">
            <v>-5121.73308</v>
          </cell>
          <cell r="I34">
            <v>-5276.1938499999997</v>
          </cell>
          <cell r="J34">
            <v>-5143.2581300000002</v>
          </cell>
          <cell r="K34">
            <v>-5004.5580099999997</v>
          </cell>
          <cell r="L34">
            <v>-5973.3297000000002</v>
          </cell>
          <cell r="M34">
            <v>-5378.5530499999995</v>
          </cell>
          <cell r="N34">
            <v>-5254.0072</v>
          </cell>
          <cell r="O34">
            <v>-5328.1267900000003</v>
          </cell>
          <cell r="P34">
            <v>-5109.3640800000003</v>
          </cell>
          <cell r="Q34">
            <v>-62628.442360000008</v>
          </cell>
        </row>
        <row r="35">
          <cell r="D35" t="str">
            <v>Outros Custos Operacionais</v>
          </cell>
          <cell r="E35">
            <v>-5718.0957689336929</v>
          </cell>
          <cell r="F35">
            <v>-5596.0403365989514</v>
          </cell>
          <cell r="G35">
            <v>-5600.293204690428</v>
          </cell>
          <cell r="H35">
            <v>-5698.3011579821577</v>
          </cell>
          <cell r="I35">
            <v>-5756.1161750124729</v>
          </cell>
          <cell r="J35">
            <v>-5769.4025891375568</v>
          </cell>
          <cell r="K35">
            <v>-5842.9327659999999</v>
          </cell>
          <cell r="L35">
            <v>-5828.8199131147867</v>
          </cell>
          <cell r="M35">
            <v>-5879.210310175039</v>
          </cell>
          <cell r="N35">
            <v>-5897.7593055564221</v>
          </cell>
          <cell r="O35">
            <v>-5935.7509095355272</v>
          </cell>
          <cell r="P35">
            <v>-5911.5076299307848</v>
          </cell>
          <cell r="Q35">
            <v>-69434.23006666782</v>
          </cell>
        </row>
        <row r="36">
          <cell r="C36" t="str">
            <v>Bandeirante</v>
          </cell>
          <cell r="D36" t="str">
            <v>Investimento Líquido de Subsídio</v>
          </cell>
          <cell r="E36">
            <v>-4617.6406599999991</v>
          </cell>
          <cell r="F36">
            <v>-4799.3438200000001</v>
          </cell>
          <cell r="G36">
            <v>-7988.1613500000003</v>
          </cell>
          <cell r="H36">
            <v>-8057.454029999999</v>
          </cell>
          <cell r="I36">
            <v>-9080.1827999999987</v>
          </cell>
          <cell r="J36">
            <v>-8169.07719</v>
          </cell>
          <cell r="K36">
            <v>-7239.21018</v>
          </cell>
          <cell r="L36">
            <v>-4977.4454799999994</v>
          </cell>
          <cell r="M36">
            <v>-5836.95201</v>
          </cell>
          <cell r="N36">
            <v>-2982.0779000000002</v>
          </cell>
          <cell r="O36">
            <v>-2343.6554500000002</v>
          </cell>
          <cell r="P36">
            <v>-985.17113000000006</v>
          </cell>
          <cell r="Q36">
            <v>-67076.372000000003</v>
          </cell>
        </row>
        <row r="37">
          <cell r="D37" t="str">
            <v>Material Diversos</v>
          </cell>
          <cell r="E37">
            <v>-1195.0415147101908</v>
          </cell>
          <cell r="F37">
            <v>-1367.8368781434815</v>
          </cell>
          <cell r="G37">
            <v>-1288.8285436026717</v>
          </cell>
          <cell r="H37">
            <v>-1247.9256942486008</v>
          </cell>
          <cell r="I37">
            <v>-1317.5253590196239</v>
          </cell>
          <cell r="J37">
            <v>-1177.7139937058832</v>
          </cell>
          <cell r="K37">
            <v>-1201.5611871712672</v>
          </cell>
          <cell r="L37">
            <v>-1325.5412039591372</v>
          </cell>
          <cell r="M37">
            <v>-1258.6189819947633</v>
          </cell>
          <cell r="N37">
            <v>-1276.6614693753988</v>
          </cell>
          <cell r="O37">
            <v>-1332.9753180115674</v>
          </cell>
          <cell r="P37">
            <v>-1224.0527188435551</v>
          </cell>
          <cell r="Q37">
            <v>-15214.28286278614</v>
          </cell>
        </row>
        <row r="38">
          <cell r="D38" t="str">
            <v>(-) TPEs</v>
          </cell>
          <cell r="E38">
            <v>-650.84355062663155</v>
          </cell>
          <cell r="F38">
            <v>-615.12027093932716</v>
          </cell>
          <cell r="G38">
            <v>-881.33203260664436</v>
          </cell>
          <cell r="H38">
            <v>-992.09004264561213</v>
          </cell>
          <cell r="I38">
            <v>-1037.2812239251114</v>
          </cell>
          <cell r="J38">
            <v>-1019.9683240510989</v>
          </cell>
          <cell r="K38">
            <v>-863.39952085588106</v>
          </cell>
          <cell r="L38">
            <v>-709.89508769475719</v>
          </cell>
          <cell r="M38">
            <v>-727.53649389109319</v>
          </cell>
          <cell r="N38">
            <v>-508.15692777975983</v>
          </cell>
          <cell r="O38">
            <v>-429.05849940749232</v>
          </cell>
          <cell r="P38">
            <v>-313.18613755852175</v>
          </cell>
          <cell r="Q38">
            <v>-8747.8681119819303</v>
          </cell>
        </row>
        <row r="39">
          <cell r="D39" t="str">
            <v>(-) Prestação de Serviços</v>
          </cell>
          <cell r="J39">
            <v>0</v>
          </cell>
          <cell r="K39">
            <v>0</v>
          </cell>
          <cell r="L39">
            <v>0</v>
          </cell>
          <cell r="M39">
            <v>0</v>
          </cell>
          <cell r="N39">
            <v>0</v>
          </cell>
          <cell r="O39">
            <v>0</v>
          </cell>
          <cell r="P39">
            <v>0</v>
          </cell>
          <cell r="Q39">
            <v>0</v>
          </cell>
        </row>
        <row r="40">
          <cell r="C40" t="str">
            <v>(-) CMV (Energia)</v>
          </cell>
          <cell r="D40" t="str">
            <v>(-) Outros Proveitos Operacionais</v>
          </cell>
          <cell r="J40">
            <v>0</v>
          </cell>
          <cell r="K40">
            <v>0</v>
          </cell>
          <cell r="L40">
            <v>0</v>
          </cell>
          <cell r="M40">
            <v>0</v>
          </cell>
          <cell r="N40">
            <v>0</v>
          </cell>
          <cell r="O40">
            <v>0</v>
          </cell>
          <cell r="P40">
            <v>0</v>
          </cell>
          <cell r="Q40">
            <v>0</v>
          </cell>
        </row>
        <row r="41">
          <cell r="D41" t="str">
            <v>(-) CMV (Encargos Regulatórios)</v>
          </cell>
          <cell r="J41">
            <v>0</v>
          </cell>
          <cell r="K41">
            <v>0</v>
          </cell>
          <cell r="L41">
            <v>0</v>
          </cell>
          <cell r="M41">
            <v>0</v>
          </cell>
          <cell r="N41">
            <v>0</v>
          </cell>
          <cell r="O41">
            <v>0</v>
          </cell>
          <cell r="P41">
            <v>0</v>
          </cell>
          <cell r="Q41">
            <v>0</v>
          </cell>
        </row>
        <row r="42">
          <cell r="D42" t="str">
            <v>(-) CMV (Impostos)</v>
          </cell>
          <cell r="J42">
            <v>0</v>
          </cell>
          <cell r="K42">
            <v>0</v>
          </cell>
          <cell r="L42">
            <v>0</v>
          </cell>
          <cell r="M42">
            <v>0</v>
          </cell>
          <cell r="N42">
            <v>0</v>
          </cell>
          <cell r="O42">
            <v>0</v>
          </cell>
          <cell r="P42">
            <v>0</v>
          </cell>
          <cell r="Q42">
            <v>0</v>
          </cell>
        </row>
        <row r="44">
          <cell r="B44" t="str">
            <v>Nº de Colaboradores</v>
          </cell>
          <cell r="E44">
            <v>3614</v>
          </cell>
          <cell r="F44">
            <v>3613</v>
          </cell>
          <cell r="G44">
            <v>3615</v>
          </cell>
          <cell r="H44">
            <v>3613</v>
          </cell>
          <cell r="I44">
            <v>3595</v>
          </cell>
          <cell r="J44">
            <v>3579</v>
          </cell>
          <cell r="K44">
            <v>3547</v>
          </cell>
          <cell r="L44">
            <v>3536</v>
          </cell>
          <cell r="M44">
            <v>3498</v>
          </cell>
          <cell r="N44">
            <v>3476</v>
          </cell>
          <cell r="O44">
            <v>3473</v>
          </cell>
          <cell r="P44">
            <v>3459</v>
          </cell>
          <cell r="Q44">
            <v>3459</v>
          </cell>
        </row>
        <row r="46">
          <cell r="B46" t="str">
            <v>Nº de Clientes / Nº de Colab. Médio</v>
          </cell>
          <cell r="C46" t="str">
            <v>Escelsa</v>
          </cell>
          <cell r="E46">
            <v>817.56917542888766</v>
          </cell>
          <cell r="F46">
            <v>818.88043177414886</v>
          </cell>
          <cell r="G46">
            <v>819.50622406639002</v>
          </cell>
          <cell r="H46">
            <v>821.03764184887905</v>
          </cell>
          <cell r="I46">
            <v>826.22114047287903</v>
          </cell>
          <cell r="J46">
            <v>830.99860296172119</v>
          </cell>
          <cell r="K46">
            <v>839.59571468846912</v>
          </cell>
          <cell r="L46">
            <v>843.31532805429867</v>
          </cell>
          <cell r="M46">
            <v>853.59376786735277</v>
          </cell>
          <cell r="N46">
            <v>860.11967779056386</v>
          </cell>
          <cell r="O46">
            <v>861.98733083789227</v>
          </cell>
          <cell r="P46">
            <v>866.60971379011278</v>
          </cell>
          <cell r="Q46">
            <v>866.60971379011278</v>
          </cell>
        </row>
        <row r="48">
          <cell r="D48" t="str">
            <v>Venda de Energia</v>
          </cell>
          <cell r="J48">
            <v>0</v>
          </cell>
          <cell r="K48">
            <v>0</v>
          </cell>
          <cell r="L48">
            <v>0</v>
          </cell>
          <cell r="M48">
            <v>0</v>
          </cell>
          <cell r="N48">
            <v>0</v>
          </cell>
          <cell r="O48">
            <v>0</v>
          </cell>
          <cell r="P48">
            <v>0</v>
          </cell>
          <cell r="Q48">
            <v>0</v>
          </cell>
        </row>
        <row r="49">
          <cell r="D49" t="str">
            <v>Outras Receitas</v>
          </cell>
          <cell r="J49">
            <v>0</v>
          </cell>
          <cell r="K49">
            <v>0</v>
          </cell>
          <cell r="L49">
            <v>0</v>
          </cell>
          <cell r="M49">
            <v>0</v>
          </cell>
          <cell r="N49">
            <v>0</v>
          </cell>
          <cell r="O49">
            <v>0</v>
          </cell>
          <cell r="P49">
            <v>0</v>
          </cell>
          <cell r="Q49">
            <v>0</v>
          </cell>
        </row>
        <row r="50">
          <cell r="C50" t="str">
            <v>(-) CMV (Energia)</v>
          </cell>
          <cell r="J50">
            <v>0</v>
          </cell>
          <cell r="K50">
            <v>0</v>
          </cell>
          <cell r="L50">
            <v>0</v>
          </cell>
          <cell r="M50">
            <v>0</v>
          </cell>
          <cell r="N50">
            <v>0</v>
          </cell>
          <cell r="O50">
            <v>0</v>
          </cell>
          <cell r="P50">
            <v>0</v>
          </cell>
          <cell r="Q50">
            <v>0</v>
          </cell>
        </row>
        <row r="51">
          <cell r="D51" t="str">
            <v>(-) CMV (Encargos Regulatórios)</v>
          </cell>
          <cell r="J51">
            <v>0</v>
          </cell>
          <cell r="K51">
            <v>0</v>
          </cell>
          <cell r="L51">
            <v>0</v>
          </cell>
          <cell r="M51">
            <v>0</v>
          </cell>
          <cell r="N51">
            <v>0</v>
          </cell>
          <cell r="O51">
            <v>0</v>
          </cell>
          <cell r="P51">
            <v>0</v>
          </cell>
          <cell r="Q51">
            <v>0</v>
          </cell>
        </row>
        <row r="52">
          <cell r="D52" t="str">
            <v>(-) CMV (Impostos)</v>
          </cell>
          <cell r="J52">
            <v>0</v>
          </cell>
          <cell r="K52">
            <v>0</v>
          </cell>
          <cell r="L52">
            <v>0</v>
          </cell>
          <cell r="M52">
            <v>0</v>
          </cell>
          <cell r="N52">
            <v>0</v>
          </cell>
          <cell r="O52">
            <v>0</v>
          </cell>
          <cell r="P52">
            <v>0</v>
          </cell>
          <cell r="Q52">
            <v>0</v>
          </cell>
        </row>
        <row r="70">
          <cell r="B70" t="str">
            <v>Número de Clientes</v>
          </cell>
          <cell r="E70" t="str">
            <v>jan-04</v>
          </cell>
          <cell r="F70" t="str">
            <v>fev-04</v>
          </cell>
          <cell r="G70" t="str">
            <v>mar-04</v>
          </cell>
          <cell r="H70" t="str">
            <v>abr-04</v>
          </cell>
          <cell r="I70" t="str">
            <v>mai-04</v>
          </cell>
          <cell r="J70" t="str">
            <v>jun-04</v>
          </cell>
          <cell r="K70" t="str">
            <v>jul-04</v>
          </cell>
          <cell r="L70" t="str">
            <v>ago-04</v>
          </cell>
          <cell r="M70" t="str">
            <v>set-04</v>
          </cell>
          <cell r="N70" t="str">
            <v>out-04</v>
          </cell>
          <cell r="O70" t="str">
            <v>nov-04</v>
          </cell>
          <cell r="P70" t="str">
            <v>dez-04</v>
          </cell>
          <cell r="Q70" t="str">
            <v>2004</v>
          </cell>
        </row>
        <row r="71">
          <cell r="B71" t="str">
            <v>Bandeirante</v>
          </cell>
          <cell r="D71" t="str">
            <v>Juros / Pessoal Capitalizados</v>
          </cell>
          <cell r="E71">
            <v>1352849</v>
          </cell>
          <cell r="F71">
            <v>1353154</v>
          </cell>
          <cell r="G71">
            <v>1353459</v>
          </cell>
          <cell r="H71">
            <v>1353764</v>
          </cell>
          <cell r="I71">
            <v>1354070</v>
          </cell>
          <cell r="J71">
            <v>1354376</v>
          </cell>
          <cell r="K71">
            <v>1354682</v>
          </cell>
          <cell r="L71">
            <v>1354988</v>
          </cell>
          <cell r="M71">
            <v>1355294</v>
          </cell>
          <cell r="N71">
            <v>1355600</v>
          </cell>
          <cell r="O71">
            <v>1355906</v>
          </cell>
          <cell r="P71">
            <v>1356212</v>
          </cell>
          <cell r="Q71">
            <v>1356212</v>
          </cell>
        </row>
        <row r="72">
          <cell r="B72" t="str">
            <v>Escelsa</v>
          </cell>
          <cell r="E72">
            <v>982868</v>
          </cell>
          <cell r="F72">
            <v>984477</v>
          </cell>
          <cell r="G72">
            <v>986085</v>
          </cell>
          <cell r="H72">
            <v>987698</v>
          </cell>
          <cell r="I72">
            <v>989316</v>
          </cell>
          <cell r="J72">
            <v>990933</v>
          </cell>
          <cell r="K72">
            <v>992556</v>
          </cell>
          <cell r="L72">
            <v>994179</v>
          </cell>
          <cell r="M72">
            <v>995808</v>
          </cell>
          <cell r="N72">
            <v>997438</v>
          </cell>
          <cell r="O72">
            <v>999071</v>
          </cell>
          <cell r="P72">
            <v>1000713</v>
          </cell>
          <cell r="Q72">
            <v>1000713</v>
          </cell>
        </row>
        <row r="73">
          <cell r="B73" t="str">
            <v>Enersul</v>
          </cell>
          <cell r="E73">
            <v>618978</v>
          </cell>
          <cell r="F73">
            <v>620984</v>
          </cell>
          <cell r="G73">
            <v>622971</v>
          </cell>
          <cell r="H73">
            <v>624947</v>
          </cell>
          <cell r="I73">
            <v>626879</v>
          </cell>
          <cell r="J73">
            <v>628835</v>
          </cell>
          <cell r="K73">
            <v>630808</v>
          </cell>
          <cell r="L73">
            <v>632796</v>
          </cell>
          <cell r="M73">
            <v>634769</v>
          </cell>
          <cell r="N73">
            <v>636738</v>
          </cell>
          <cell r="O73">
            <v>638705</v>
          </cell>
          <cell r="P73">
            <v>640678</v>
          </cell>
          <cell r="Q73">
            <v>640678</v>
          </cell>
        </row>
        <row r="74">
          <cell r="E74">
            <v>2954695</v>
          </cell>
          <cell r="F74">
            <v>2958615</v>
          </cell>
          <cell r="G74">
            <v>2962515</v>
          </cell>
          <cell r="H74">
            <v>2966409</v>
          </cell>
          <cell r="I74">
            <v>2970265</v>
          </cell>
          <cell r="J74">
            <v>2974144</v>
          </cell>
          <cell r="K74">
            <v>2978046</v>
          </cell>
          <cell r="L74">
            <v>2981963</v>
          </cell>
          <cell r="M74">
            <v>2985871</v>
          </cell>
          <cell r="N74">
            <v>2989776</v>
          </cell>
          <cell r="O74">
            <v>2993682</v>
          </cell>
          <cell r="P74">
            <v>2997603</v>
          </cell>
          <cell r="Q74">
            <v>2997603</v>
          </cell>
        </row>
        <row r="76">
          <cell r="B76" t="str">
            <v>GWh Vendidos</v>
          </cell>
          <cell r="E76" t="str">
            <v>jan-04</v>
          </cell>
          <cell r="F76" t="str">
            <v>fev-04</v>
          </cell>
          <cell r="G76" t="str">
            <v>mar-04</v>
          </cell>
          <cell r="H76" t="str">
            <v>abr-04</v>
          </cell>
          <cell r="I76" t="str">
            <v>mai-04</v>
          </cell>
          <cell r="J76" t="str">
            <v>jun-04</v>
          </cell>
          <cell r="K76" t="str">
            <v>jul-04</v>
          </cell>
          <cell r="L76" t="str">
            <v>ago-04</v>
          </cell>
          <cell r="M76" t="str">
            <v>set-04</v>
          </cell>
          <cell r="N76" t="str">
            <v>out-04</v>
          </cell>
          <cell r="O76" t="str">
            <v>nov-04</v>
          </cell>
          <cell r="P76" t="str">
            <v>dez-04</v>
          </cell>
          <cell r="Q76" t="str">
            <v>2004</v>
          </cell>
        </row>
        <row r="77">
          <cell r="B77" t="str">
            <v>Bandeirante</v>
          </cell>
          <cell r="E77">
            <v>755321</v>
          </cell>
          <cell r="F77">
            <v>791062</v>
          </cell>
          <cell r="G77">
            <v>783198</v>
          </cell>
          <cell r="H77">
            <v>782383</v>
          </cell>
          <cell r="I77">
            <v>796980</v>
          </cell>
          <cell r="J77">
            <v>757682</v>
          </cell>
          <cell r="K77">
            <v>761519</v>
          </cell>
          <cell r="L77">
            <v>768183</v>
          </cell>
          <cell r="M77">
            <v>775718</v>
          </cell>
          <cell r="N77">
            <v>782363</v>
          </cell>
          <cell r="O77">
            <v>811834</v>
          </cell>
          <cell r="P77">
            <v>782008</v>
          </cell>
          <cell r="Q77">
            <v>9348251</v>
          </cell>
        </row>
        <row r="78">
          <cell r="B78" t="str">
            <v>Escelsa</v>
          </cell>
          <cell r="E78">
            <v>480285</v>
          </cell>
          <cell r="F78">
            <v>459900</v>
          </cell>
          <cell r="G78">
            <v>474158</v>
          </cell>
          <cell r="H78">
            <v>463701</v>
          </cell>
          <cell r="I78">
            <v>446971</v>
          </cell>
          <cell r="J78">
            <v>441519</v>
          </cell>
          <cell r="K78">
            <v>440184</v>
          </cell>
          <cell r="L78">
            <v>437544</v>
          </cell>
          <cell r="M78">
            <v>442380</v>
          </cell>
          <cell r="N78">
            <v>449418</v>
          </cell>
          <cell r="O78">
            <v>467861</v>
          </cell>
          <cell r="P78">
            <v>479015</v>
          </cell>
          <cell r="Q78">
            <v>5482936</v>
          </cell>
        </row>
        <row r="79">
          <cell r="B79" t="str">
            <v>Enersul</v>
          </cell>
          <cell r="E79">
            <v>230512.57224966117</v>
          </cell>
          <cell r="F79">
            <v>226792.71324727862</v>
          </cell>
          <cell r="G79">
            <v>226447.55556963809</v>
          </cell>
          <cell r="H79">
            <v>233944.37740650223</v>
          </cell>
          <cell r="I79">
            <v>225999.66367782952</v>
          </cell>
          <cell r="J79">
            <v>214721.54501108878</v>
          </cell>
          <cell r="K79">
            <v>211977.69821168567</v>
          </cell>
          <cell r="L79">
            <v>219301.07674889496</v>
          </cell>
          <cell r="M79">
            <v>228563.98817982373</v>
          </cell>
          <cell r="N79">
            <v>230349.94361884604</v>
          </cell>
          <cell r="O79">
            <v>235916.59392795549</v>
          </cell>
          <cell r="P79">
            <v>232276.78243853239</v>
          </cell>
          <cell r="Q79">
            <v>2716804.5102877365</v>
          </cell>
        </row>
        <row r="80">
          <cell r="E80">
            <v>1466118.5722496612</v>
          </cell>
          <cell r="F80">
            <v>1477754.7132472787</v>
          </cell>
          <cell r="G80">
            <v>1483803.555569638</v>
          </cell>
          <cell r="H80">
            <v>1480028.3774065021</v>
          </cell>
          <cell r="I80">
            <v>1469950.6636778296</v>
          </cell>
          <cell r="J80">
            <v>1413922.5450110887</v>
          </cell>
          <cell r="K80">
            <v>1413680.6982116858</v>
          </cell>
          <cell r="L80">
            <v>1425028.076748895</v>
          </cell>
          <cell r="M80">
            <v>1446661.9881798238</v>
          </cell>
          <cell r="N80">
            <v>1462130.9436188461</v>
          </cell>
          <cell r="O80">
            <v>1515611.5939279555</v>
          </cell>
          <cell r="P80">
            <v>1493299.7824385324</v>
          </cell>
          <cell r="Q80">
            <v>17547991.510287736</v>
          </cell>
        </row>
        <row r="81">
          <cell r="H81" t="str">
            <v>Provisões</v>
          </cell>
          <cell r="J81">
            <v>0</v>
          </cell>
          <cell r="K81">
            <v>0</v>
          </cell>
          <cell r="L81">
            <v>0</v>
          </cell>
          <cell r="M81">
            <v>0</v>
          </cell>
          <cell r="N81">
            <v>0</v>
          </cell>
          <cell r="O81">
            <v>0</v>
          </cell>
          <cell r="P81">
            <v>0</v>
          </cell>
          <cell r="Q81">
            <v>0</v>
          </cell>
        </row>
        <row r="82">
          <cell r="B82" t="str">
            <v>Número de Colaboradores</v>
          </cell>
          <cell r="E82" t="str">
            <v>jan-04</v>
          </cell>
          <cell r="F82" t="str">
            <v>fev-04</v>
          </cell>
          <cell r="G82" t="str">
            <v>mar-04</v>
          </cell>
          <cell r="H82" t="str">
            <v>abr-04</v>
          </cell>
          <cell r="I82" t="str">
            <v>mai-04</v>
          </cell>
          <cell r="J82" t="str">
            <v>jun-04</v>
          </cell>
          <cell r="K82" t="str">
            <v>jul-04</v>
          </cell>
          <cell r="L82" t="str">
            <v>ago-04</v>
          </cell>
          <cell r="M82" t="str">
            <v>set-04</v>
          </cell>
          <cell r="N82" t="str">
            <v>out-04</v>
          </cell>
          <cell r="O82" t="str">
            <v>nov-04</v>
          </cell>
          <cell r="P82" t="str">
            <v>dez-04</v>
          </cell>
          <cell r="Q82" t="str">
            <v>2004</v>
          </cell>
        </row>
        <row r="83">
          <cell r="B83" t="str">
            <v>Bandeirante</v>
          </cell>
          <cell r="E83">
            <v>1353</v>
          </cell>
          <cell r="F83">
            <v>1353</v>
          </cell>
          <cell r="G83">
            <v>1353</v>
          </cell>
          <cell r="H83">
            <v>1353</v>
          </cell>
          <cell r="I83">
            <v>1353</v>
          </cell>
          <cell r="J83">
            <v>1343</v>
          </cell>
          <cell r="K83">
            <v>1330</v>
          </cell>
          <cell r="L83">
            <v>1321</v>
          </cell>
          <cell r="M83">
            <v>1307</v>
          </cell>
          <cell r="N83">
            <v>1293</v>
          </cell>
          <cell r="O83">
            <v>1279</v>
          </cell>
          <cell r="P83">
            <v>1268</v>
          </cell>
          <cell r="Q83">
            <v>1268</v>
          </cell>
        </row>
        <row r="84">
          <cell r="B84" t="str">
            <v>Escelsa</v>
          </cell>
          <cell r="E84">
            <v>1314</v>
          </cell>
          <cell r="F84">
            <v>1317</v>
          </cell>
          <cell r="G84">
            <v>1317</v>
          </cell>
          <cell r="H84">
            <v>1315</v>
          </cell>
          <cell r="I84">
            <v>1303</v>
          </cell>
          <cell r="J84">
            <v>1301</v>
          </cell>
          <cell r="K84">
            <v>1287</v>
          </cell>
          <cell r="L84">
            <v>1286</v>
          </cell>
          <cell r="M84">
            <v>1266</v>
          </cell>
          <cell r="N84">
            <v>1263</v>
          </cell>
          <cell r="O84">
            <v>1273</v>
          </cell>
          <cell r="P84">
            <v>1272</v>
          </cell>
          <cell r="Q84">
            <v>1272</v>
          </cell>
        </row>
        <row r="85">
          <cell r="B85" t="str">
            <v>Enersul</v>
          </cell>
          <cell r="E85">
            <v>947</v>
          </cell>
          <cell r="F85">
            <v>943</v>
          </cell>
          <cell r="G85">
            <v>945</v>
          </cell>
          <cell r="H85">
            <v>945</v>
          </cell>
          <cell r="I85">
            <v>939</v>
          </cell>
          <cell r="J85">
            <v>935</v>
          </cell>
          <cell r="K85">
            <v>930</v>
          </cell>
          <cell r="L85">
            <v>929</v>
          </cell>
          <cell r="M85">
            <v>925</v>
          </cell>
          <cell r="N85">
            <v>920</v>
          </cell>
          <cell r="O85">
            <v>921</v>
          </cell>
          <cell r="P85">
            <v>919</v>
          </cell>
          <cell r="Q85">
            <v>919</v>
          </cell>
        </row>
        <row r="86">
          <cell r="E86">
            <v>3614</v>
          </cell>
          <cell r="F86">
            <v>3613</v>
          </cell>
          <cell r="G86">
            <v>3615</v>
          </cell>
          <cell r="H86">
            <v>3613</v>
          </cell>
          <cell r="I86">
            <v>3595</v>
          </cell>
          <cell r="J86">
            <v>3579</v>
          </cell>
          <cell r="K86">
            <v>3547</v>
          </cell>
          <cell r="L86">
            <v>3536</v>
          </cell>
          <cell r="M86">
            <v>3498</v>
          </cell>
          <cell r="N86">
            <v>3476</v>
          </cell>
          <cell r="O86">
            <v>3473</v>
          </cell>
          <cell r="P86">
            <v>3459</v>
          </cell>
          <cell r="Q86">
            <v>3459</v>
          </cell>
        </row>
      </sheetData>
      <sheetData sheetId="7" refreshError="1">
        <row r="2">
          <cell r="B2">
            <v>1</v>
          </cell>
          <cell r="E2" t="str">
            <v>jan-04</v>
          </cell>
          <cell r="F2" t="str">
            <v>fev-04</v>
          </cell>
          <cell r="G2" t="str">
            <v>mar-04</v>
          </cell>
          <cell r="H2" t="str">
            <v>abr-04</v>
          </cell>
          <cell r="I2" t="str">
            <v>mai-04</v>
          </cell>
          <cell r="J2" t="str">
            <v>jun-04</v>
          </cell>
          <cell r="K2" t="str">
            <v>jul-04</v>
          </cell>
          <cell r="L2" t="str">
            <v>ago-04</v>
          </cell>
          <cell r="M2" t="str">
            <v>set-04</v>
          </cell>
          <cell r="N2" t="str">
            <v>out-04</v>
          </cell>
          <cell r="O2" t="str">
            <v>nov-04</v>
          </cell>
          <cell r="P2" t="str">
            <v>dez-04</v>
          </cell>
          <cell r="Q2" t="str">
            <v>2004</v>
          </cell>
        </row>
        <row r="3">
          <cell r="B3">
            <v>2</v>
          </cell>
          <cell r="C3" t="str">
            <v>Bandeirante</v>
          </cell>
        </row>
        <row r="4">
          <cell r="B4" t="str">
            <v>GWh Vendidos</v>
          </cell>
          <cell r="D4" t="str">
            <v>DEC</v>
          </cell>
          <cell r="E4">
            <v>0</v>
          </cell>
          <cell r="F4">
            <v>0</v>
          </cell>
          <cell r="G4">
            <v>0</v>
          </cell>
          <cell r="H4">
            <v>0</v>
          </cell>
          <cell r="I4">
            <v>0</v>
          </cell>
          <cell r="J4">
            <v>0</v>
          </cell>
          <cell r="K4">
            <v>0</v>
          </cell>
          <cell r="L4">
            <v>0</v>
          </cell>
          <cell r="M4">
            <v>0</v>
          </cell>
          <cell r="N4">
            <v>0</v>
          </cell>
          <cell r="O4">
            <v>0</v>
          </cell>
          <cell r="P4">
            <v>0</v>
          </cell>
          <cell r="Q4">
            <v>0</v>
          </cell>
        </row>
        <row r="5">
          <cell r="B5">
            <v>4</v>
          </cell>
          <cell r="D5" t="str">
            <v>Padrão Aneel</v>
          </cell>
          <cell r="G5">
            <v>0</v>
          </cell>
          <cell r="H5">
            <v>0</v>
          </cell>
          <cell r="I5">
            <v>0</v>
          </cell>
          <cell r="J5">
            <v>0</v>
          </cell>
          <cell r="K5">
            <v>0</v>
          </cell>
          <cell r="L5">
            <v>0</v>
          </cell>
          <cell r="M5">
            <v>0</v>
          </cell>
          <cell r="N5">
            <v>0</v>
          </cell>
          <cell r="O5">
            <v>0</v>
          </cell>
          <cell r="P5">
            <v>0</v>
          </cell>
          <cell r="Q5">
            <v>0</v>
          </cell>
        </row>
        <row r="6">
          <cell r="B6">
            <v>5</v>
          </cell>
          <cell r="D6" t="str">
            <v>FEC</v>
          </cell>
          <cell r="E6">
            <v>12</v>
          </cell>
          <cell r="F6">
            <v>12</v>
          </cell>
          <cell r="G6">
            <v>12</v>
          </cell>
          <cell r="H6">
            <v>12</v>
          </cell>
          <cell r="I6">
            <v>12</v>
          </cell>
          <cell r="J6">
            <v>12</v>
          </cell>
          <cell r="K6">
            <v>12</v>
          </cell>
          <cell r="L6">
            <v>12</v>
          </cell>
          <cell r="M6">
            <v>12</v>
          </cell>
          <cell r="N6">
            <v>12</v>
          </cell>
          <cell r="O6">
            <v>12</v>
          </cell>
          <cell r="P6">
            <v>12</v>
          </cell>
          <cell r="Q6">
            <v>0</v>
          </cell>
        </row>
        <row r="7">
          <cell r="B7" t="str">
            <v>Margem Bruta / Cliente</v>
          </cell>
          <cell r="D7" t="str">
            <v>Padrão Aneel</v>
          </cell>
          <cell r="E7" t="e">
            <v>#DIV/0!</v>
          </cell>
          <cell r="F7" t="e">
            <v>#DIV/0!</v>
          </cell>
          <cell r="G7" t="e">
            <v>#DIV/0!</v>
          </cell>
          <cell r="H7" t="e">
            <v>#DIV/0!</v>
          </cell>
          <cell r="I7" t="e">
            <v>#DIV/0!</v>
          </cell>
          <cell r="J7" t="e">
            <v>#DIV/0!</v>
          </cell>
          <cell r="K7" t="e">
            <v>#DIV/0!</v>
          </cell>
          <cell r="L7" t="e">
            <v>#DIV/0!</v>
          </cell>
          <cell r="M7" t="e">
            <v>#DIV/0!</v>
          </cell>
          <cell r="N7" t="e">
            <v>#DIV/0!</v>
          </cell>
          <cell r="O7" t="e">
            <v>#DIV/0!</v>
          </cell>
          <cell r="P7" t="e">
            <v>#DIV/0!</v>
          </cell>
          <cell r="Q7" t="e">
            <v>#DIV/0!</v>
          </cell>
        </row>
        <row r="8">
          <cell r="B8">
            <v>7</v>
          </cell>
          <cell r="D8" t="str">
            <v>Margem Bruta</v>
          </cell>
          <cell r="E8">
            <v>0</v>
          </cell>
          <cell r="F8">
            <v>0</v>
          </cell>
          <cell r="G8">
            <v>0</v>
          </cell>
          <cell r="H8">
            <v>0</v>
          </cell>
          <cell r="I8">
            <v>0</v>
          </cell>
          <cell r="J8">
            <v>0</v>
          </cell>
          <cell r="K8">
            <v>0</v>
          </cell>
          <cell r="L8">
            <v>0</v>
          </cell>
          <cell r="M8">
            <v>0</v>
          </cell>
          <cell r="N8">
            <v>0</v>
          </cell>
          <cell r="O8">
            <v>0</v>
          </cell>
          <cell r="P8">
            <v>0</v>
          </cell>
          <cell r="Q8">
            <v>0</v>
          </cell>
        </row>
        <row r="9">
          <cell r="B9">
            <v>8</v>
          </cell>
          <cell r="D9" t="str">
            <v>Nº de Clientes</v>
          </cell>
          <cell r="E9">
            <v>0</v>
          </cell>
          <cell r="F9">
            <v>0</v>
          </cell>
          <cell r="G9">
            <v>0</v>
          </cell>
          <cell r="H9">
            <v>0</v>
          </cell>
          <cell r="I9">
            <v>0</v>
          </cell>
          <cell r="J9">
            <v>0</v>
          </cell>
          <cell r="K9">
            <v>0</v>
          </cell>
          <cell r="L9">
            <v>0</v>
          </cell>
          <cell r="M9">
            <v>0</v>
          </cell>
          <cell r="N9">
            <v>0</v>
          </cell>
          <cell r="O9">
            <v>0</v>
          </cell>
          <cell r="P9">
            <v>0</v>
          </cell>
          <cell r="Q9">
            <v>0</v>
          </cell>
        </row>
        <row r="10">
          <cell r="B10">
            <v>9</v>
          </cell>
        </row>
        <row r="11">
          <cell r="B11" t="str">
            <v>Cash Cost</v>
          </cell>
        </row>
        <row r="12">
          <cell r="B12" t="str">
            <v>Bandeirante</v>
          </cell>
          <cell r="C12" t="str">
            <v>Escelsa</v>
          </cell>
          <cell r="E12">
            <v>0</v>
          </cell>
          <cell r="F12">
            <v>0</v>
          </cell>
          <cell r="G12">
            <v>0</v>
          </cell>
          <cell r="H12">
            <v>0</v>
          </cell>
          <cell r="I12">
            <v>0</v>
          </cell>
          <cell r="J12">
            <v>0</v>
          </cell>
          <cell r="K12">
            <v>0</v>
          </cell>
          <cell r="L12">
            <v>0</v>
          </cell>
          <cell r="M12">
            <v>0</v>
          </cell>
          <cell r="N12">
            <v>0</v>
          </cell>
          <cell r="O12">
            <v>0</v>
          </cell>
          <cell r="P12">
            <v>0</v>
          </cell>
          <cell r="Q12">
            <v>0</v>
          </cell>
        </row>
        <row r="13">
          <cell r="B13">
            <v>12</v>
          </cell>
          <cell r="D13" t="str">
            <v>FSEs</v>
          </cell>
        </row>
        <row r="14">
          <cell r="B14">
            <v>13</v>
          </cell>
          <cell r="D14" t="str">
            <v>Custos Pessoal</v>
          </cell>
          <cell r="G14">
            <v>0</v>
          </cell>
          <cell r="H14">
            <v>0</v>
          </cell>
          <cell r="I14">
            <v>0</v>
          </cell>
          <cell r="J14">
            <v>0</v>
          </cell>
          <cell r="K14">
            <v>0</v>
          </cell>
          <cell r="L14">
            <v>0</v>
          </cell>
          <cell r="M14">
            <v>0</v>
          </cell>
          <cell r="N14">
            <v>0</v>
          </cell>
          <cell r="O14">
            <v>0</v>
          </cell>
          <cell r="P14">
            <v>0</v>
          </cell>
          <cell r="Q14">
            <v>0</v>
          </cell>
        </row>
        <row r="15">
          <cell r="B15">
            <v>14</v>
          </cell>
          <cell r="D15" t="str">
            <v>Outros Custos Operacionais</v>
          </cell>
          <cell r="G15">
            <v>0</v>
          </cell>
          <cell r="H15">
            <v>0</v>
          </cell>
          <cell r="I15">
            <v>0</v>
          </cell>
          <cell r="J15">
            <v>0</v>
          </cell>
          <cell r="K15">
            <v>0</v>
          </cell>
          <cell r="L15">
            <v>0</v>
          </cell>
          <cell r="M15">
            <v>0</v>
          </cell>
          <cell r="N15">
            <v>0</v>
          </cell>
          <cell r="O15">
            <v>0</v>
          </cell>
          <cell r="P15">
            <v>0</v>
          </cell>
          <cell r="Q15">
            <v>0</v>
          </cell>
        </row>
        <row r="16">
          <cell r="B16">
            <v>15</v>
          </cell>
          <cell r="D16" t="str">
            <v>Investimento Líquido de Subsídio</v>
          </cell>
          <cell r="G16">
            <v>0</v>
          </cell>
          <cell r="H16">
            <v>0</v>
          </cell>
          <cell r="I16">
            <v>0</v>
          </cell>
          <cell r="J16">
            <v>0</v>
          </cell>
          <cell r="K16">
            <v>0</v>
          </cell>
          <cell r="L16">
            <v>0</v>
          </cell>
          <cell r="M16">
            <v>0</v>
          </cell>
          <cell r="N16">
            <v>0</v>
          </cell>
          <cell r="O16">
            <v>0</v>
          </cell>
          <cell r="P16">
            <v>0</v>
          </cell>
          <cell r="Q16">
            <v>0</v>
          </cell>
        </row>
        <row r="17">
          <cell r="B17">
            <v>16</v>
          </cell>
          <cell r="D17" t="str">
            <v>Material Diversos</v>
          </cell>
          <cell r="G17">
            <v>0</v>
          </cell>
          <cell r="H17">
            <v>0</v>
          </cell>
          <cell r="I17">
            <v>0</v>
          </cell>
          <cell r="J17">
            <v>0</v>
          </cell>
          <cell r="K17">
            <v>0</v>
          </cell>
          <cell r="L17">
            <v>0</v>
          </cell>
          <cell r="M17">
            <v>0</v>
          </cell>
          <cell r="N17">
            <v>0</v>
          </cell>
          <cell r="O17">
            <v>0</v>
          </cell>
          <cell r="P17">
            <v>0</v>
          </cell>
          <cell r="Q17">
            <v>0</v>
          </cell>
        </row>
        <row r="18">
          <cell r="B18">
            <v>17</v>
          </cell>
          <cell r="D18" t="str">
            <v>(-) TPEs</v>
          </cell>
          <cell r="G18">
            <v>0</v>
          </cell>
          <cell r="H18">
            <v>0</v>
          </cell>
          <cell r="I18">
            <v>0</v>
          </cell>
          <cell r="J18">
            <v>0</v>
          </cell>
          <cell r="K18">
            <v>0</v>
          </cell>
          <cell r="L18">
            <v>0</v>
          </cell>
          <cell r="M18">
            <v>0</v>
          </cell>
          <cell r="N18">
            <v>0</v>
          </cell>
          <cell r="O18">
            <v>0</v>
          </cell>
          <cell r="P18">
            <v>0</v>
          </cell>
          <cell r="Q18">
            <v>0</v>
          </cell>
        </row>
        <row r="19">
          <cell r="B19">
            <v>18</v>
          </cell>
          <cell r="D19" t="str">
            <v>(-) Prestação de Serviços</v>
          </cell>
          <cell r="G19">
            <v>0</v>
          </cell>
          <cell r="H19">
            <v>0</v>
          </cell>
          <cell r="I19">
            <v>0</v>
          </cell>
          <cell r="J19">
            <v>0</v>
          </cell>
          <cell r="K19">
            <v>0</v>
          </cell>
          <cell r="L19">
            <v>0</v>
          </cell>
          <cell r="M19">
            <v>0</v>
          </cell>
          <cell r="N19">
            <v>0</v>
          </cell>
          <cell r="O19">
            <v>0</v>
          </cell>
          <cell r="P19">
            <v>0</v>
          </cell>
          <cell r="Q19">
            <v>0</v>
          </cell>
        </row>
        <row r="20">
          <cell r="B20">
            <v>19</v>
          </cell>
          <cell r="D20" t="str">
            <v>(-) Outros Proveitos Operacionais</v>
          </cell>
        </row>
        <row r="21">
          <cell r="B21" t="str">
            <v>Escelsa</v>
          </cell>
        </row>
        <row r="22">
          <cell r="B22">
            <v>21</v>
          </cell>
          <cell r="C22" t="str">
            <v>Enersul</v>
          </cell>
          <cell r="E22">
            <v>0</v>
          </cell>
          <cell r="F22">
            <v>0</v>
          </cell>
          <cell r="G22">
            <v>0</v>
          </cell>
          <cell r="H22">
            <v>0</v>
          </cell>
          <cell r="I22">
            <v>0</v>
          </cell>
          <cell r="J22">
            <v>0</v>
          </cell>
          <cell r="K22">
            <v>0</v>
          </cell>
          <cell r="L22">
            <v>0</v>
          </cell>
          <cell r="M22">
            <v>0</v>
          </cell>
          <cell r="N22">
            <v>0</v>
          </cell>
          <cell r="O22">
            <v>0</v>
          </cell>
          <cell r="P22">
            <v>0</v>
          </cell>
          <cell r="Q22">
            <v>0</v>
          </cell>
        </row>
        <row r="23">
          <cell r="B23">
            <v>22</v>
          </cell>
          <cell r="D23" t="str">
            <v>FSEs</v>
          </cell>
        </row>
        <row r="24">
          <cell r="B24">
            <v>23</v>
          </cell>
          <cell r="D24" t="str">
            <v>Custos Pessoal</v>
          </cell>
          <cell r="G24">
            <v>0</v>
          </cell>
          <cell r="H24">
            <v>0</v>
          </cell>
          <cell r="I24">
            <v>0</v>
          </cell>
          <cell r="J24">
            <v>0</v>
          </cell>
          <cell r="K24">
            <v>0</v>
          </cell>
          <cell r="L24">
            <v>0</v>
          </cell>
          <cell r="M24">
            <v>0</v>
          </cell>
          <cell r="N24">
            <v>0</v>
          </cell>
          <cell r="O24">
            <v>0</v>
          </cell>
          <cell r="P24">
            <v>0</v>
          </cell>
          <cell r="Q24">
            <v>0</v>
          </cell>
        </row>
        <row r="25">
          <cell r="B25">
            <v>24</v>
          </cell>
          <cell r="D25" t="str">
            <v>Outros Custos Operacionais</v>
          </cell>
          <cell r="G25">
            <v>0</v>
          </cell>
          <cell r="H25">
            <v>0</v>
          </cell>
          <cell r="I25">
            <v>0</v>
          </cell>
          <cell r="J25">
            <v>0</v>
          </cell>
          <cell r="K25">
            <v>0</v>
          </cell>
          <cell r="L25">
            <v>0</v>
          </cell>
          <cell r="M25">
            <v>0</v>
          </cell>
          <cell r="N25">
            <v>0</v>
          </cell>
          <cell r="O25">
            <v>0</v>
          </cell>
          <cell r="P25">
            <v>0</v>
          </cell>
          <cell r="Q25">
            <v>0</v>
          </cell>
        </row>
        <row r="26">
          <cell r="B26">
            <v>25</v>
          </cell>
          <cell r="D26" t="str">
            <v>Investimento Líquido de Subsídio</v>
          </cell>
          <cell r="G26">
            <v>0</v>
          </cell>
          <cell r="H26">
            <v>0</v>
          </cell>
          <cell r="I26">
            <v>0</v>
          </cell>
          <cell r="J26">
            <v>0</v>
          </cell>
          <cell r="K26">
            <v>0</v>
          </cell>
          <cell r="L26">
            <v>0</v>
          </cell>
          <cell r="M26">
            <v>0</v>
          </cell>
          <cell r="N26">
            <v>0</v>
          </cell>
          <cell r="O26">
            <v>0</v>
          </cell>
          <cell r="P26">
            <v>0</v>
          </cell>
          <cell r="Q26">
            <v>0</v>
          </cell>
        </row>
        <row r="27">
          <cell r="B27">
            <v>26</v>
          </cell>
          <cell r="D27" t="str">
            <v>Material Diversos</v>
          </cell>
          <cell r="G27">
            <v>0</v>
          </cell>
          <cell r="H27">
            <v>0</v>
          </cell>
          <cell r="I27">
            <v>0</v>
          </cell>
          <cell r="J27">
            <v>0</v>
          </cell>
          <cell r="K27">
            <v>0</v>
          </cell>
          <cell r="L27">
            <v>0</v>
          </cell>
          <cell r="M27">
            <v>0</v>
          </cell>
          <cell r="N27">
            <v>0</v>
          </cell>
          <cell r="O27">
            <v>0</v>
          </cell>
          <cell r="P27">
            <v>0</v>
          </cell>
          <cell r="Q27">
            <v>0</v>
          </cell>
        </row>
        <row r="28">
          <cell r="B28">
            <v>27</v>
          </cell>
          <cell r="D28" t="str">
            <v>(-) TPEs</v>
          </cell>
          <cell r="G28">
            <v>0</v>
          </cell>
          <cell r="H28">
            <v>0</v>
          </cell>
          <cell r="I28">
            <v>0</v>
          </cell>
          <cell r="J28">
            <v>0</v>
          </cell>
          <cell r="K28">
            <v>0</v>
          </cell>
          <cell r="L28">
            <v>0</v>
          </cell>
          <cell r="M28">
            <v>0</v>
          </cell>
          <cell r="N28">
            <v>0</v>
          </cell>
          <cell r="O28">
            <v>0</v>
          </cell>
          <cell r="P28">
            <v>0</v>
          </cell>
          <cell r="Q28">
            <v>0</v>
          </cell>
        </row>
        <row r="29">
          <cell r="B29">
            <v>28</v>
          </cell>
          <cell r="D29" t="str">
            <v>(-) Prestação de Serviços</v>
          </cell>
          <cell r="G29">
            <v>0</v>
          </cell>
          <cell r="H29">
            <v>0</v>
          </cell>
          <cell r="I29">
            <v>0</v>
          </cell>
          <cell r="J29">
            <v>0</v>
          </cell>
          <cell r="K29">
            <v>0</v>
          </cell>
          <cell r="L29">
            <v>0</v>
          </cell>
          <cell r="M29">
            <v>0</v>
          </cell>
          <cell r="N29">
            <v>0</v>
          </cell>
          <cell r="O29">
            <v>0</v>
          </cell>
          <cell r="P29">
            <v>0</v>
          </cell>
          <cell r="Q29">
            <v>0</v>
          </cell>
        </row>
        <row r="30">
          <cell r="D30" t="str">
            <v>(-) Outros Proveitos Operacionais</v>
          </cell>
        </row>
        <row r="31">
          <cell r="B31" t="str">
            <v>Enersul</v>
          </cell>
        </row>
        <row r="32">
          <cell r="E32">
            <v>0</v>
          </cell>
          <cell r="F32">
            <v>0</v>
          </cell>
          <cell r="G32">
            <v>0</v>
          </cell>
          <cell r="H32">
            <v>0</v>
          </cell>
          <cell r="I32">
            <v>0</v>
          </cell>
          <cell r="J32">
            <v>0</v>
          </cell>
          <cell r="K32">
            <v>0</v>
          </cell>
          <cell r="L32">
            <v>0</v>
          </cell>
          <cell r="M32">
            <v>0</v>
          </cell>
          <cell r="N32">
            <v>0</v>
          </cell>
          <cell r="O32">
            <v>0</v>
          </cell>
          <cell r="P32">
            <v>0</v>
          </cell>
          <cell r="Q32">
            <v>0</v>
          </cell>
        </row>
        <row r="33">
          <cell r="D33" t="str">
            <v>FSEs</v>
          </cell>
        </row>
        <row r="34">
          <cell r="D34" t="str">
            <v>Custos Pessoal</v>
          </cell>
        </row>
        <row r="35">
          <cell r="D35" t="str">
            <v>Outros Custos Operacionais</v>
          </cell>
        </row>
        <row r="36">
          <cell r="D36" t="str">
            <v>Investimento Líquido de Subsídio</v>
          </cell>
        </row>
        <row r="37">
          <cell r="D37" t="str">
            <v>Material Diversos</v>
          </cell>
        </row>
        <row r="38">
          <cell r="D38" t="str">
            <v>(-) TPEs</v>
          </cell>
        </row>
        <row r="39">
          <cell r="D39" t="str">
            <v>(-) Prestação de Serviços</v>
          </cell>
        </row>
        <row r="40">
          <cell r="D40" t="str">
            <v>(-) Outros Proveitos Operacionais</v>
          </cell>
        </row>
        <row r="44">
          <cell r="B44" t="str">
            <v>Nº de Colaboradores</v>
          </cell>
          <cell r="E44">
            <v>0</v>
          </cell>
          <cell r="F44">
            <v>0</v>
          </cell>
          <cell r="G44">
            <v>0</v>
          </cell>
          <cell r="H44">
            <v>0</v>
          </cell>
          <cell r="I44">
            <v>0</v>
          </cell>
          <cell r="J44">
            <v>0</v>
          </cell>
          <cell r="K44">
            <v>0</v>
          </cell>
          <cell r="L44">
            <v>0</v>
          </cell>
          <cell r="M44">
            <v>0</v>
          </cell>
          <cell r="N44">
            <v>0</v>
          </cell>
          <cell r="O44">
            <v>0</v>
          </cell>
          <cell r="P44">
            <v>0</v>
          </cell>
          <cell r="Q44">
            <v>0</v>
          </cell>
        </row>
        <row r="46">
          <cell r="B46" t="str">
            <v>Nº de Clientes / Nº de Colab. Médio</v>
          </cell>
          <cell r="E46" t="e">
            <v>#DIV/0!</v>
          </cell>
          <cell r="F46" t="e">
            <v>#DIV/0!</v>
          </cell>
          <cell r="G46" t="e">
            <v>#DIV/0!</v>
          </cell>
          <cell r="H46" t="e">
            <v>#DIV/0!</v>
          </cell>
          <cell r="I46" t="e">
            <v>#DIV/0!</v>
          </cell>
          <cell r="J46" t="e">
            <v>#DIV/0!</v>
          </cell>
          <cell r="K46" t="e">
            <v>#DIV/0!</v>
          </cell>
          <cell r="L46" t="e">
            <v>#DIV/0!</v>
          </cell>
          <cell r="M46" t="e">
            <v>#DIV/0!</v>
          </cell>
          <cell r="N46" t="e">
            <v>#DIV/0!</v>
          </cell>
          <cell r="O46" t="e">
            <v>#DIV/0!</v>
          </cell>
          <cell r="P46" t="e">
            <v>#DIV/0!</v>
          </cell>
          <cell r="Q46" t="e">
            <v>#DIV/0!</v>
          </cell>
        </row>
        <row r="70">
          <cell r="A70">
            <v>1</v>
          </cell>
          <cell r="B70" t="str">
            <v>Número de Clientes</v>
          </cell>
          <cell r="E70" t="str">
            <v>jan-04</v>
          </cell>
          <cell r="F70" t="str">
            <v>fev-04</v>
          </cell>
          <cell r="G70" t="str">
            <v>mar-04</v>
          </cell>
          <cell r="H70" t="str">
            <v>abr-04</v>
          </cell>
          <cell r="I70" t="str">
            <v>mai-04</v>
          </cell>
          <cell r="J70" t="str">
            <v>jun-04</v>
          </cell>
          <cell r="K70" t="str">
            <v>jul-04</v>
          </cell>
          <cell r="L70" t="str">
            <v>ago-04</v>
          </cell>
          <cell r="M70" t="str">
            <v>set-04</v>
          </cell>
          <cell r="N70" t="str">
            <v>out-04</v>
          </cell>
          <cell r="O70" t="str">
            <v>nov-04</v>
          </cell>
          <cell r="P70" t="str">
            <v>dez-04</v>
          </cell>
          <cell r="Q70" t="str">
            <v>2004</v>
          </cell>
        </row>
        <row r="71">
          <cell r="A71">
            <v>2</v>
          </cell>
          <cell r="B71" t="str">
            <v>Bandeirante</v>
          </cell>
          <cell r="E71">
            <v>0</v>
          </cell>
          <cell r="F71">
            <v>0</v>
          </cell>
          <cell r="G71">
            <v>0</v>
          </cell>
          <cell r="H71">
            <v>0</v>
          </cell>
          <cell r="I71">
            <v>0</v>
          </cell>
          <cell r="J71">
            <v>0</v>
          </cell>
          <cell r="K71">
            <v>0</v>
          </cell>
          <cell r="L71">
            <v>0</v>
          </cell>
          <cell r="M71">
            <v>0</v>
          </cell>
          <cell r="N71">
            <v>0</v>
          </cell>
          <cell r="O71">
            <v>0</v>
          </cell>
          <cell r="P71">
            <v>0</v>
          </cell>
          <cell r="Q71">
            <v>0</v>
          </cell>
        </row>
        <row r="72">
          <cell r="A72">
            <v>3</v>
          </cell>
          <cell r="B72" t="str">
            <v>Escelsa</v>
          </cell>
          <cell r="E72">
            <v>0</v>
          </cell>
          <cell r="F72">
            <v>0</v>
          </cell>
          <cell r="G72">
            <v>0</v>
          </cell>
          <cell r="H72">
            <v>0</v>
          </cell>
          <cell r="I72">
            <v>0</v>
          </cell>
          <cell r="J72">
            <v>0</v>
          </cell>
          <cell r="K72">
            <v>0</v>
          </cell>
          <cell r="L72">
            <v>0</v>
          </cell>
          <cell r="M72">
            <v>0</v>
          </cell>
          <cell r="N72">
            <v>0</v>
          </cell>
          <cell r="O72">
            <v>0</v>
          </cell>
          <cell r="P72">
            <v>0</v>
          </cell>
          <cell r="Q72">
            <v>0</v>
          </cell>
        </row>
        <row r="73">
          <cell r="A73">
            <v>4</v>
          </cell>
          <cell r="B73" t="str">
            <v>Enersul</v>
          </cell>
          <cell r="E73">
            <v>0</v>
          </cell>
          <cell r="F73">
            <v>0</v>
          </cell>
          <cell r="G73">
            <v>0</v>
          </cell>
          <cell r="H73">
            <v>0</v>
          </cell>
          <cell r="I73">
            <v>0</v>
          </cell>
          <cell r="J73">
            <v>0</v>
          </cell>
          <cell r="K73">
            <v>0</v>
          </cell>
          <cell r="L73">
            <v>0</v>
          </cell>
          <cell r="M73">
            <v>0</v>
          </cell>
          <cell r="N73">
            <v>0</v>
          </cell>
          <cell r="O73">
            <v>0</v>
          </cell>
          <cell r="P73">
            <v>0</v>
          </cell>
          <cell r="Q73">
            <v>0</v>
          </cell>
        </row>
        <row r="74">
          <cell r="A74">
            <v>5</v>
          </cell>
          <cell r="E74">
            <v>0</v>
          </cell>
          <cell r="F74">
            <v>0</v>
          </cell>
          <cell r="G74">
            <v>0</v>
          </cell>
          <cell r="H74">
            <v>0</v>
          </cell>
          <cell r="I74">
            <v>0</v>
          </cell>
          <cell r="J74">
            <v>0</v>
          </cell>
          <cell r="K74">
            <v>0</v>
          </cell>
          <cell r="L74">
            <v>0</v>
          </cell>
          <cell r="M74">
            <v>0</v>
          </cell>
          <cell r="N74">
            <v>0</v>
          </cell>
          <cell r="O74">
            <v>0</v>
          </cell>
          <cell r="P74">
            <v>0</v>
          </cell>
          <cell r="Q74">
            <v>0</v>
          </cell>
        </row>
        <row r="75">
          <cell r="A75">
            <v>6</v>
          </cell>
        </row>
        <row r="76">
          <cell r="A76">
            <v>7</v>
          </cell>
          <cell r="B76" t="str">
            <v>GWh Vendidos</v>
          </cell>
          <cell r="E76" t="str">
            <v>jan-04</v>
          </cell>
          <cell r="F76" t="str">
            <v>fev-04</v>
          </cell>
          <cell r="G76" t="str">
            <v>mar-04</v>
          </cell>
          <cell r="H76" t="str">
            <v>abr-04</v>
          </cell>
          <cell r="I76" t="str">
            <v>mai-04</v>
          </cell>
          <cell r="J76" t="str">
            <v>jun-04</v>
          </cell>
          <cell r="K76" t="str">
            <v>jul-04</v>
          </cell>
          <cell r="L76" t="str">
            <v>ago-04</v>
          </cell>
          <cell r="M76" t="str">
            <v>set-04</v>
          </cell>
          <cell r="N76" t="str">
            <v>out-04</v>
          </cell>
          <cell r="O76" t="str">
            <v>nov-04</v>
          </cell>
          <cell r="P76" t="str">
            <v>dez-04</v>
          </cell>
          <cell r="Q76" t="str">
            <v>2004</v>
          </cell>
        </row>
        <row r="77">
          <cell r="A77">
            <v>8</v>
          </cell>
          <cell r="B77" t="str">
            <v>Bandeirante</v>
          </cell>
          <cell r="E77">
            <v>0</v>
          </cell>
          <cell r="F77">
            <v>0</v>
          </cell>
          <cell r="G77">
            <v>0</v>
          </cell>
          <cell r="H77">
            <v>0</v>
          </cell>
          <cell r="I77">
            <v>0</v>
          </cell>
          <cell r="J77">
            <v>0</v>
          </cell>
          <cell r="K77">
            <v>0</v>
          </cell>
          <cell r="L77">
            <v>0</v>
          </cell>
          <cell r="M77">
            <v>0</v>
          </cell>
          <cell r="N77">
            <v>0</v>
          </cell>
          <cell r="O77">
            <v>0</v>
          </cell>
          <cell r="P77">
            <v>0</v>
          </cell>
          <cell r="Q77">
            <v>0</v>
          </cell>
        </row>
        <row r="78">
          <cell r="A78">
            <v>9</v>
          </cell>
          <cell r="B78" t="str">
            <v>Escelsa</v>
          </cell>
          <cell r="E78">
            <v>0</v>
          </cell>
          <cell r="F78">
            <v>0</v>
          </cell>
          <cell r="G78">
            <v>0</v>
          </cell>
          <cell r="H78">
            <v>0</v>
          </cell>
          <cell r="I78">
            <v>0</v>
          </cell>
          <cell r="J78">
            <v>0</v>
          </cell>
          <cell r="K78">
            <v>0</v>
          </cell>
          <cell r="L78">
            <v>0</v>
          </cell>
          <cell r="M78">
            <v>0</v>
          </cell>
          <cell r="N78">
            <v>0</v>
          </cell>
          <cell r="O78">
            <v>0</v>
          </cell>
          <cell r="P78">
            <v>0</v>
          </cell>
          <cell r="Q78">
            <v>0</v>
          </cell>
        </row>
        <row r="79">
          <cell r="A79">
            <v>10</v>
          </cell>
          <cell r="B79" t="str">
            <v>Enersul</v>
          </cell>
          <cell r="E79">
            <v>0</v>
          </cell>
          <cell r="F79">
            <v>0</v>
          </cell>
          <cell r="G79">
            <v>0</v>
          </cell>
          <cell r="H79">
            <v>0</v>
          </cell>
          <cell r="I79">
            <v>0</v>
          </cell>
          <cell r="J79">
            <v>0</v>
          </cell>
          <cell r="K79">
            <v>0</v>
          </cell>
          <cell r="L79">
            <v>0</v>
          </cell>
          <cell r="M79">
            <v>0</v>
          </cell>
          <cell r="N79">
            <v>0</v>
          </cell>
          <cell r="O79">
            <v>0</v>
          </cell>
          <cell r="P79">
            <v>0</v>
          </cell>
          <cell r="Q79">
            <v>0</v>
          </cell>
        </row>
        <row r="80">
          <cell r="A80">
            <v>11</v>
          </cell>
          <cell r="E80">
            <v>0</v>
          </cell>
          <cell r="F80">
            <v>0</v>
          </cell>
          <cell r="G80">
            <v>0</v>
          </cell>
          <cell r="H80">
            <v>0</v>
          </cell>
          <cell r="I80">
            <v>0</v>
          </cell>
          <cell r="J80">
            <v>0</v>
          </cell>
          <cell r="K80">
            <v>0</v>
          </cell>
          <cell r="L80">
            <v>0</v>
          </cell>
          <cell r="M80">
            <v>0</v>
          </cell>
          <cell r="N80">
            <v>0</v>
          </cell>
          <cell r="O80">
            <v>0</v>
          </cell>
          <cell r="P80">
            <v>0</v>
          </cell>
          <cell r="Q80">
            <v>0</v>
          </cell>
        </row>
        <row r="81">
          <cell r="A81">
            <v>12</v>
          </cell>
        </row>
        <row r="82">
          <cell r="A82">
            <v>13</v>
          </cell>
          <cell r="B82" t="str">
            <v>Número de Colaboradores</v>
          </cell>
          <cell r="E82" t="str">
            <v>jan-04</v>
          </cell>
          <cell r="F82" t="str">
            <v>fev-04</v>
          </cell>
          <cell r="G82" t="str">
            <v>mar-04</v>
          </cell>
          <cell r="H82" t="str">
            <v>abr-04</v>
          </cell>
          <cell r="I82" t="str">
            <v>mai-04</v>
          </cell>
          <cell r="J82" t="str">
            <v>jun-04</v>
          </cell>
          <cell r="K82" t="str">
            <v>jul-04</v>
          </cell>
          <cell r="L82" t="str">
            <v>ago-04</v>
          </cell>
          <cell r="M82" t="str">
            <v>set-04</v>
          </cell>
          <cell r="N82" t="str">
            <v>out-04</v>
          </cell>
          <cell r="O82" t="str">
            <v>nov-04</v>
          </cell>
          <cell r="P82" t="str">
            <v>dez-04</v>
          </cell>
          <cell r="Q82" t="str">
            <v>2004</v>
          </cell>
        </row>
        <row r="83">
          <cell r="A83">
            <v>14</v>
          </cell>
          <cell r="B83" t="str">
            <v>Bandeirante</v>
          </cell>
          <cell r="E83">
            <v>0</v>
          </cell>
          <cell r="F83">
            <v>0</v>
          </cell>
          <cell r="G83">
            <v>0</v>
          </cell>
          <cell r="H83">
            <v>0</v>
          </cell>
          <cell r="I83">
            <v>0</v>
          </cell>
          <cell r="J83">
            <v>0</v>
          </cell>
          <cell r="K83">
            <v>0</v>
          </cell>
          <cell r="L83">
            <v>0</v>
          </cell>
          <cell r="M83">
            <v>0</v>
          </cell>
          <cell r="N83">
            <v>0</v>
          </cell>
          <cell r="O83">
            <v>0</v>
          </cell>
          <cell r="P83">
            <v>0</v>
          </cell>
          <cell r="Q83">
            <v>0</v>
          </cell>
        </row>
        <row r="84">
          <cell r="A84">
            <v>15</v>
          </cell>
          <cell r="B84" t="str">
            <v>Escelsa</v>
          </cell>
          <cell r="E84">
            <v>0</v>
          </cell>
          <cell r="F84">
            <v>0</v>
          </cell>
          <cell r="G84">
            <v>0</v>
          </cell>
          <cell r="H84">
            <v>0</v>
          </cell>
          <cell r="I84">
            <v>0</v>
          </cell>
          <cell r="J84">
            <v>0</v>
          </cell>
          <cell r="K84">
            <v>0</v>
          </cell>
          <cell r="L84">
            <v>0</v>
          </cell>
          <cell r="M84">
            <v>0</v>
          </cell>
          <cell r="N84">
            <v>0</v>
          </cell>
          <cell r="O84">
            <v>0</v>
          </cell>
          <cell r="P84">
            <v>0</v>
          </cell>
          <cell r="Q84">
            <v>0</v>
          </cell>
        </row>
        <row r="85">
          <cell r="A85">
            <v>16</v>
          </cell>
          <cell r="B85" t="str">
            <v>Enersul</v>
          </cell>
          <cell r="E85">
            <v>0</v>
          </cell>
          <cell r="F85">
            <v>0</v>
          </cell>
          <cell r="G85">
            <v>0</v>
          </cell>
          <cell r="H85">
            <v>0</v>
          </cell>
          <cell r="I85">
            <v>0</v>
          </cell>
          <cell r="J85">
            <v>0</v>
          </cell>
          <cell r="K85">
            <v>0</v>
          </cell>
          <cell r="L85">
            <v>0</v>
          </cell>
          <cell r="M85">
            <v>0</v>
          </cell>
          <cell r="N85">
            <v>0</v>
          </cell>
          <cell r="O85">
            <v>0</v>
          </cell>
          <cell r="P85">
            <v>0</v>
          </cell>
          <cell r="Q85">
            <v>0</v>
          </cell>
        </row>
        <row r="86">
          <cell r="A86">
            <v>17</v>
          </cell>
          <cell r="E86">
            <v>0</v>
          </cell>
          <cell r="F86">
            <v>0</v>
          </cell>
          <cell r="G86">
            <v>0</v>
          </cell>
          <cell r="H86">
            <v>0</v>
          </cell>
          <cell r="I86">
            <v>0</v>
          </cell>
          <cell r="J86">
            <v>0</v>
          </cell>
          <cell r="K86">
            <v>0</v>
          </cell>
          <cell r="L86">
            <v>0</v>
          </cell>
          <cell r="M86">
            <v>0</v>
          </cell>
          <cell r="N86">
            <v>0</v>
          </cell>
          <cell r="O86">
            <v>0</v>
          </cell>
          <cell r="P86">
            <v>0</v>
          </cell>
          <cell r="Q86">
            <v>0</v>
          </cell>
        </row>
      </sheetData>
      <sheetData sheetId="8">
        <row r="2">
          <cell r="B2">
            <v>1</v>
          </cell>
        </row>
      </sheetData>
      <sheetData sheetId="9" refreshError="1">
        <row r="2">
          <cell r="B2">
            <v>1</v>
          </cell>
          <cell r="C2">
            <v>2</v>
          </cell>
          <cell r="D2">
            <v>3</v>
          </cell>
          <cell r="E2" t="str">
            <v>jan-03</v>
          </cell>
          <cell r="F2" t="str">
            <v>fev-03</v>
          </cell>
          <cell r="G2" t="str">
            <v>mar-03</v>
          </cell>
          <cell r="H2" t="str">
            <v>abr-03</v>
          </cell>
          <cell r="I2" t="str">
            <v>mai-03</v>
          </cell>
          <cell r="J2" t="str">
            <v>jun-03</v>
          </cell>
          <cell r="K2" t="str">
            <v>jul-03</v>
          </cell>
          <cell r="L2" t="str">
            <v>ago-03</v>
          </cell>
          <cell r="M2" t="str">
            <v>set-03</v>
          </cell>
          <cell r="N2" t="str">
            <v>out-03</v>
          </cell>
          <cell r="O2" t="str">
            <v>nov-03</v>
          </cell>
          <cell r="P2" t="str">
            <v>dez-03</v>
          </cell>
          <cell r="Q2" t="str">
            <v>2003</v>
          </cell>
        </row>
        <row r="3">
          <cell r="B3" t="str">
            <v>Mês</v>
          </cell>
          <cell r="C3" t="str">
            <v>IGPM %</v>
          </cell>
          <cell r="E3" t="str">
            <v>IPCA %</v>
          </cell>
          <cell r="F3" t="str">
            <v>CDI %</v>
          </cell>
          <cell r="G3" t="str">
            <v>CDI Anual</v>
          </cell>
          <cell r="H3" t="str">
            <v>R$/US$</v>
          </cell>
          <cell r="I3" t="str">
            <v>R$/Euro</v>
          </cell>
          <cell r="J3" t="str">
            <v>jan-03</v>
          </cell>
          <cell r="K3" t="str">
            <v>fev-03</v>
          </cell>
          <cell r="L3" t="str">
            <v>mar-03</v>
          </cell>
          <cell r="M3" t="str">
            <v>abr-03</v>
          </cell>
          <cell r="N3" t="str">
            <v>mai-03</v>
          </cell>
          <cell r="O3" t="str">
            <v>jun-03</v>
          </cell>
          <cell r="P3" t="str">
            <v>jul-03</v>
          </cell>
          <cell r="Q3" t="str">
            <v>ago-03</v>
          </cell>
        </row>
        <row r="4">
          <cell r="B4" t="str">
            <v>GWh Vendidos</v>
          </cell>
          <cell r="C4">
            <v>3.61E-2</v>
          </cell>
          <cell r="E4">
            <v>1498256.9680000001</v>
          </cell>
          <cell r="F4">
            <v>1556203.9479999999</v>
          </cell>
          <cell r="G4">
            <v>1543327.388</v>
          </cell>
          <cell r="H4">
            <v>1476999.08</v>
          </cell>
          <cell r="I4">
            <v>1518740.247</v>
          </cell>
          <cell r="J4">
            <v>1421268.3810000001</v>
          </cell>
          <cell r="K4">
            <v>1437549.5460000001</v>
          </cell>
          <cell r="L4">
            <v>1474593.9469999999</v>
          </cell>
          <cell r="M4">
            <v>1429194.6250000002</v>
          </cell>
          <cell r="N4">
            <v>1511852.7079999999</v>
          </cell>
          <cell r="O4">
            <v>1532774.2770170001</v>
          </cell>
          <cell r="P4">
            <v>1510455.0970000001</v>
          </cell>
          <cell r="Q4">
            <v>17911216.212017</v>
          </cell>
        </row>
        <row r="5">
          <cell r="B5">
            <v>398176</v>
          </cell>
          <cell r="C5">
            <v>2.8300000000000002E-2</v>
          </cell>
          <cell r="E5">
            <v>1.0999999999999899</v>
          </cell>
          <cell r="F5">
            <v>3.2852348876695858</v>
          </cell>
          <cell r="H5">
            <v>1.722</v>
          </cell>
          <cell r="I5">
            <v>1.85897</v>
          </cell>
          <cell r="J5">
            <v>0.10529999999999999</v>
          </cell>
        </row>
        <row r="6">
          <cell r="B6">
            <v>398207</v>
          </cell>
          <cell r="C6">
            <v>7.0999999999999995E-3</v>
          </cell>
          <cell r="E6">
            <v>12</v>
          </cell>
          <cell r="F6">
            <v>12</v>
          </cell>
          <cell r="G6">
            <v>12</v>
          </cell>
          <cell r="H6">
            <v>12</v>
          </cell>
          <cell r="I6">
            <v>12</v>
          </cell>
          <cell r="J6">
            <v>12</v>
          </cell>
          <cell r="K6">
            <v>12</v>
          </cell>
          <cell r="L6">
            <v>12</v>
          </cell>
          <cell r="M6">
            <v>12</v>
          </cell>
          <cell r="N6">
            <v>12</v>
          </cell>
          <cell r="O6">
            <v>12</v>
          </cell>
          <cell r="P6">
            <v>12</v>
          </cell>
        </row>
        <row r="7">
          <cell r="B7" t="str">
            <v>Margem Bruta / Cliente</v>
          </cell>
          <cell r="C7">
            <v>-2.8999999999999998E-3</v>
          </cell>
          <cell r="E7">
            <v>260.11816741124346</v>
          </cell>
          <cell r="F7">
            <v>314.54558444519279</v>
          </cell>
          <cell r="G7">
            <v>411.42417733930483</v>
          </cell>
          <cell r="H7">
            <v>296.03917730886218</v>
          </cell>
          <cell r="I7">
            <v>308.56304983542373</v>
          </cell>
          <cell r="J7">
            <v>423.99514046752773</v>
          </cell>
          <cell r="K7">
            <v>313.39220553954868</v>
          </cell>
          <cell r="L7">
            <v>369.70632187003747</v>
          </cell>
          <cell r="M7">
            <v>352.98931492615247</v>
          </cell>
          <cell r="N7">
            <v>413.86662420791936</v>
          </cell>
          <cell r="O7">
            <v>400.56906625377508</v>
          </cell>
          <cell r="P7">
            <v>581.86734531847242</v>
          </cell>
          <cell r="Q7">
            <v>368.16059590897265</v>
          </cell>
        </row>
        <row r="8">
          <cell r="B8">
            <v>398268</v>
          </cell>
          <cell r="C8">
            <v>3.5999999999999999E-3</v>
          </cell>
          <cell r="D8" t="str">
            <v>Margem Bruta</v>
          </cell>
          <cell r="E8">
            <v>743999.86692000006</v>
          </cell>
          <cell r="F8">
            <v>902311.12535999995</v>
          </cell>
          <cell r="G8">
            <v>1182022.0729200002</v>
          </cell>
          <cell r="H8">
            <v>851099.31299999985</v>
          </cell>
          <cell r="I8">
            <v>887293.10640000016</v>
          </cell>
          <cell r="J8">
            <v>1220633.6739599991</v>
          </cell>
          <cell r="K8">
            <v>903310.72452000109</v>
          </cell>
          <cell r="L8">
            <v>1066583.144159999</v>
          </cell>
          <cell r="M8">
            <v>1019127.4527600022</v>
          </cell>
          <cell r="N8">
            <v>1196603.0516400004</v>
          </cell>
          <cell r="O8">
            <v>1160048.4164399989</v>
          </cell>
          <cell r="P8">
            <v>1688698.3189199972</v>
          </cell>
          <cell r="Q8">
            <v>1068477.5222499999</v>
          </cell>
        </row>
        <row r="9">
          <cell r="B9">
            <v>398298</v>
          </cell>
          <cell r="C9">
            <v>1.5500000000000002E-2</v>
          </cell>
          <cell r="D9" t="str">
            <v>Nº de Clientes</v>
          </cell>
          <cell r="E9">
            <v>2860238</v>
          </cell>
          <cell r="F9">
            <v>2868618</v>
          </cell>
          <cell r="G9">
            <v>2873001</v>
          </cell>
          <cell r="H9">
            <v>2874955</v>
          </cell>
          <cell r="I9">
            <v>2875565</v>
          </cell>
          <cell r="J9">
            <v>2878886</v>
          </cell>
          <cell r="K9">
            <v>2882365</v>
          </cell>
          <cell r="L9">
            <v>2884947</v>
          </cell>
          <cell r="M9">
            <v>2887134</v>
          </cell>
          <cell r="N9">
            <v>2891277</v>
          </cell>
          <cell r="O9">
            <v>2896001</v>
          </cell>
          <cell r="P9">
            <v>2902205</v>
          </cell>
          <cell r="Q9">
            <v>2902205</v>
          </cell>
        </row>
        <row r="10">
          <cell r="B10">
            <v>398329</v>
          </cell>
          <cell r="C10">
            <v>1.5600000000000001E-2</v>
          </cell>
          <cell r="E10">
            <v>0.56000000000000005</v>
          </cell>
          <cell r="F10">
            <v>1.5463985622265364</v>
          </cell>
          <cell r="H10">
            <v>1.9158999999999999</v>
          </cell>
          <cell r="I10">
            <v>2.0272700000000001</v>
          </cell>
          <cell r="J10">
            <v>0.1124</v>
          </cell>
        </row>
        <row r="11">
          <cell r="B11" t="str">
            <v>Cash Cost</v>
          </cell>
          <cell r="C11">
            <v>1.4499999999999999E-2</v>
          </cell>
          <cell r="E11">
            <v>0</v>
          </cell>
          <cell r="F11">
            <v>0</v>
          </cell>
          <cell r="G11">
            <v>0</v>
          </cell>
          <cell r="H11">
            <v>0</v>
          </cell>
          <cell r="I11">
            <v>0</v>
          </cell>
          <cell r="J11">
            <v>0</v>
          </cell>
          <cell r="K11">
            <v>0</v>
          </cell>
          <cell r="L11">
            <v>0</v>
          </cell>
          <cell r="M11">
            <v>0</v>
          </cell>
          <cell r="N11">
            <v>0</v>
          </cell>
          <cell r="O11">
            <v>0</v>
          </cell>
          <cell r="P11">
            <v>0</v>
          </cell>
          <cell r="Q11">
            <v>-953722.29132748791</v>
          </cell>
        </row>
        <row r="12">
          <cell r="B12" t="str">
            <v>Bandeirante</v>
          </cell>
          <cell r="C12">
            <v>1.7000000000000001E-2</v>
          </cell>
          <cell r="E12">
            <v>0</v>
          </cell>
          <cell r="F12">
            <v>0</v>
          </cell>
          <cell r="G12">
            <v>0</v>
          </cell>
          <cell r="H12">
            <v>0</v>
          </cell>
          <cell r="I12">
            <v>0</v>
          </cell>
          <cell r="J12">
            <v>0</v>
          </cell>
          <cell r="K12">
            <v>0</v>
          </cell>
          <cell r="L12">
            <v>0</v>
          </cell>
          <cell r="M12">
            <v>0</v>
          </cell>
          <cell r="N12">
            <v>0</v>
          </cell>
          <cell r="O12">
            <v>0</v>
          </cell>
          <cell r="P12">
            <v>0</v>
          </cell>
          <cell r="Q12">
            <v>-418195.81330000004</v>
          </cell>
        </row>
        <row r="13">
          <cell r="B13">
            <v>398421</v>
          </cell>
          <cell r="C13">
            <v>2.3900000000000001E-2</v>
          </cell>
          <cell r="D13" t="str">
            <v>FSEs</v>
          </cell>
          <cell r="E13">
            <v>0.95</v>
          </cell>
          <cell r="F13">
            <v>1.3724886632011879</v>
          </cell>
          <cell r="H13">
            <v>1.9227000000000001</v>
          </cell>
          <cell r="I13">
            <v>1.9431</v>
          </cell>
          <cell r="J13">
            <v>0</v>
          </cell>
          <cell r="K13">
            <v>0</v>
          </cell>
          <cell r="L13">
            <v>0</v>
          </cell>
          <cell r="M13">
            <v>0</v>
          </cell>
          <cell r="N13">
            <v>0</v>
          </cell>
          <cell r="O13">
            <v>0</v>
          </cell>
          <cell r="P13">
            <v>0</v>
          </cell>
          <cell r="Q13">
            <v>-68226</v>
          </cell>
        </row>
        <row r="14">
          <cell r="B14">
            <v>398451</v>
          </cell>
          <cell r="C14">
            <v>1.8100000000000002E-2</v>
          </cell>
          <cell r="D14" t="str">
            <v>Custos Pessoal</v>
          </cell>
          <cell r="E14" t="str">
            <v>EBIT</v>
          </cell>
          <cell r="F14">
            <v>1.5824999308875043</v>
          </cell>
          <cell r="H14">
            <v>1.7889999999999999</v>
          </cell>
          <cell r="I14">
            <v>1.8068900000000001</v>
          </cell>
          <cell r="J14">
            <v>358297.65618596884</v>
          </cell>
          <cell r="K14">
            <v>438699.39315883076</v>
          </cell>
          <cell r="L14">
            <v>321277.6001130162</v>
          </cell>
          <cell r="M14">
            <v>362925.03381403902</v>
          </cell>
          <cell r="N14">
            <v>410717.12649544043</v>
          </cell>
          <cell r="O14">
            <v>328078.25437759742</v>
          </cell>
          <cell r="P14">
            <v>320142.47493543121</v>
          </cell>
          <cell r="Q14">
            <v>-92319</v>
          </cell>
        </row>
        <row r="15">
          <cell r="B15">
            <v>1999</v>
          </cell>
          <cell r="D15" t="str">
            <v>Outros Custos Operacionais</v>
          </cell>
          <cell r="E15" t="str">
            <v>Comp. Amort. Compart.</v>
          </cell>
          <cell r="H15">
            <v>1.8393727272727274</v>
          </cell>
          <cell r="I15">
            <v>1.9409872727272728</v>
          </cell>
          <cell r="J15">
            <v>0</v>
          </cell>
          <cell r="K15">
            <v>0</v>
          </cell>
          <cell r="L15">
            <v>0</v>
          </cell>
          <cell r="M15">
            <v>0</v>
          </cell>
          <cell r="N15">
            <v>0</v>
          </cell>
          <cell r="O15">
            <v>0</v>
          </cell>
          <cell r="P15">
            <v>0</v>
          </cell>
          <cell r="Q15">
            <v>-113458</v>
          </cell>
        </row>
        <row r="16">
          <cell r="B16">
            <v>36526</v>
          </cell>
          <cell r="C16">
            <v>1.24E-2</v>
          </cell>
          <cell r="D16" t="str">
            <v>Investimento Líquido de Subsídio</v>
          </cell>
          <cell r="E16" t="str">
            <v>(-) Encargos Financeiros</v>
          </cell>
          <cell r="F16">
            <v>1.4412688889479552</v>
          </cell>
          <cell r="G16">
            <v>1.4412688889479552E-2</v>
          </cell>
          <cell r="H16">
            <v>1.8024</v>
          </cell>
          <cell r="I16">
            <v>1.75227</v>
          </cell>
          <cell r="J16">
            <v>0</v>
          </cell>
          <cell r="K16">
            <v>0</v>
          </cell>
          <cell r="L16">
            <v>0</v>
          </cell>
          <cell r="M16">
            <v>0</v>
          </cell>
          <cell r="N16">
            <v>0</v>
          </cell>
          <cell r="O16">
            <v>0</v>
          </cell>
          <cell r="P16">
            <v>0</v>
          </cell>
          <cell r="Q16">
            <v>-106978.81330000001</v>
          </cell>
        </row>
        <row r="17">
          <cell r="B17">
            <v>36557</v>
          </cell>
          <cell r="C17">
            <v>3.4999999999999996E-3</v>
          </cell>
          <cell r="D17" t="str">
            <v>Material Diversos</v>
          </cell>
          <cell r="E17">
            <v>0.13</v>
          </cell>
          <cell r="F17">
            <v>1.440523806562255</v>
          </cell>
          <cell r="G17">
            <v>2.9025545169720779E-2</v>
          </cell>
          <cell r="H17">
            <v>1.7685</v>
          </cell>
          <cell r="I17">
            <v>1.7088699999999999</v>
          </cell>
          <cell r="J17">
            <v>6.8900000000000003E-2</v>
          </cell>
          <cell r="Q17">
            <v>-7935</v>
          </cell>
        </row>
        <row r="18">
          <cell r="B18">
            <v>36586</v>
          </cell>
          <cell r="C18">
            <v>1.5E-3</v>
          </cell>
          <cell r="D18" t="str">
            <v>(-) TPEs</v>
          </cell>
          <cell r="E18">
            <v>0.22</v>
          </cell>
          <cell r="F18">
            <v>1.4388562383878201</v>
          </cell>
          <cell r="G18">
            <v>4.3831743420999603E-2</v>
          </cell>
          <cell r="H18">
            <v>1.7473000000000001</v>
          </cell>
          <cell r="I18">
            <v>1.67353</v>
          </cell>
          <cell r="J18">
            <v>0</v>
          </cell>
          <cell r="K18">
            <v>0</v>
          </cell>
          <cell r="L18">
            <v>0</v>
          </cell>
          <cell r="M18">
            <v>0</v>
          </cell>
          <cell r="N18">
            <v>0</v>
          </cell>
          <cell r="O18">
            <v>0</v>
          </cell>
          <cell r="P18">
            <v>0</v>
          </cell>
          <cell r="Q18">
            <v>-29279</v>
          </cell>
        </row>
        <row r="19">
          <cell r="B19">
            <v>36617</v>
          </cell>
          <cell r="C19">
            <v>2.3E-3</v>
          </cell>
          <cell r="D19" t="str">
            <v>(-) Prestação de Serviços</v>
          </cell>
          <cell r="E19" t="str">
            <v>Ativo Líquido</v>
          </cell>
          <cell r="F19">
            <v>1.2837883994768706</v>
          </cell>
          <cell r="G19">
            <v>5.7232334253095596E-2</v>
          </cell>
          <cell r="H19">
            <v>1.8067</v>
          </cell>
          <cell r="I19">
            <v>1.6508799999999999</v>
          </cell>
          <cell r="J19">
            <v>7014213.1825329512</v>
          </cell>
          <cell r="K19">
            <v>7075871.3801349532</v>
          </cell>
          <cell r="L19">
            <v>7108911.1980183115</v>
          </cell>
          <cell r="M19">
            <v>7162749.7722114157</v>
          </cell>
          <cell r="N19">
            <v>7174331.5067951828</v>
          </cell>
          <cell r="O19">
            <v>7175748.0899033053</v>
          </cell>
          <cell r="P19">
            <v>7208857.6497238893</v>
          </cell>
          <cell r="Q19">
            <v>7336586.8302560356</v>
          </cell>
        </row>
        <row r="20">
          <cell r="B20">
            <v>36647</v>
          </cell>
          <cell r="C20">
            <v>3.0999999999999999E-3</v>
          </cell>
          <cell r="D20" t="str">
            <v>(-) Outros Proveitos Operacionais</v>
          </cell>
          <cell r="E20" t="str">
            <v>(-) Investimentos Financeiros</v>
          </cell>
          <cell r="F20">
            <v>1.4881208618110486</v>
          </cell>
          <cell r="G20">
            <v>7.2965229176927826E-2</v>
          </cell>
          <cell r="H20">
            <v>1.8266</v>
          </cell>
          <cell r="I20">
            <v>1.71567</v>
          </cell>
          <cell r="J20">
            <v>-703574.65015402786</v>
          </cell>
          <cell r="K20">
            <v>-705357.08622209635</v>
          </cell>
          <cell r="L20">
            <v>-707784.7611127228</v>
          </cell>
          <cell r="M20">
            <v>-702483.36361641856</v>
          </cell>
          <cell r="N20">
            <v>-704976.62116685486</v>
          </cell>
          <cell r="O20">
            <v>-707066.42267570039</v>
          </cell>
          <cell r="P20">
            <v>-709672.96744855633</v>
          </cell>
          <cell r="Q20">
            <v>-767038.48183649592</v>
          </cell>
        </row>
        <row r="21">
          <cell r="B21" t="str">
            <v>Escelsa</v>
          </cell>
          <cell r="C21">
            <v>8.5000000000000006E-3</v>
          </cell>
          <cell r="D21">
            <v>3.1664128735216623E-2</v>
          </cell>
          <cell r="E21" t="str">
            <v>(-) Caixa</v>
          </cell>
          <cell r="F21">
            <v>1.3851982298854759</v>
          </cell>
          <cell r="G21">
            <v>8.7827924538773194E-2</v>
          </cell>
          <cell r="H21">
            <v>1.8</v>
          </cell>
          <cell r="I21">
            <v>1.71896</v>
          </cell>
          <cell r="J21">
            <v>-245012.38501590342</v>
          </cell>
          <cell r="K21">
            <v>-249729.2653164946</v>
          </cell>
          <cell r="L21">
            <v>-243792.94593477988</v>
          </cell>
          <cell r="M21">
            <v>-261236.40644574526</v>
          </cell>
          <cell r="N21">
            <v>-227472.35701278469</v>
          </cell>
          <cell r="O21">
            <v>-231393.07135686261</v>
          </cell>
          <cell r="P21">
            <v>-202335.51262440626</v>
          </cell>
          <cell r="Q21">
            <v>-202436.50934619131</v>
          </cell>
        </row>
        <row r="22">
          <cell r="B22">
            <v>36708</v>
          </cell>
          <cell r="C22">
            <v>1.5700000000000002E-2</v>
          </cell>
          <cell r="D22">
            <v>4.7861255556359561E-2</v>
          </cell>
          <cell r="E22">
            <v>0</v>
          </cell>
          <cell r="F22">
            <v>0</v>
          </cell>
          <cell r="G22">
            <v>0</v>
          </cell>
          <cell r="H22">
            <v>0</v>
          </cell>
          <cell r="I22">
            <v>0</v>
          </cell>
          <cell r="J22">
            <v>0</v>
          </cell>
          <cell r="K22">
            <v>0</v>
          </cell>
          <cell r="L22">
            <v>0</v>
          </cell>
          <cell r="M22">
            <v>0</v>
          </cell>
          <cell r="N22">
            <v>0</v>
          </cell>
          <cell r="O22">
            <v>0</v>
          </cell>
          <cell r="P22">
            <v>0</v>
          </cell>
          <cell r="Q22">
            <v>-299878.23901748785</v>
          </cell>
        </row>
        <row r="23">
          <cell r="B23">
            <v>36739</v>
          </cell>
          <cell r="C23">
            <v>2.3900000000000001E-2</v>
          </cell>
          <cell r="D23" t="str">
            <v>FSEs</v>
          </cell>
          <cell r="E23">
            <v>1.31</v>
          </cell>
          <cell r="F23">
            <v>1.3950043177199944</v>
          </cell>
          <cell r="G23">
            <v>0.11735866149324159</v>
          </cell>
          <cell r="H23" t="str">
            <v>(+) Dívida</v>
          </cell>
          <cell r="I23">
            <v>1.62236</v>
          </cell>
          <cell r="J23">
            <v>3465822.0964038325</v>
          </cell>
          <cell r="K23">
            <v>3519443.5718690753</v>
          </cell>
          <cell r="L23">
            <v>3551534.1770956935</v>
          </cell>
          <cell r="M23">
            <v>3609492.7222254239</v>
          </cell>
          <cell r="N23">
            <v>3635422.9853883642</v>
          </cell>
          <cell r="O23">
            <v>3645537.5423211548</v>
          </cell>
          <cell r="P23">
            <v>3679547.4297118736</v>
          </cell>
          <cell r="Q23">
            <v>-34259.788979999998</v>
          </cell>
        </row>
        <row r="24">
          <cell r="B24">
            <v>36770</v>
          </cell>
          <cell r="C24">
            <v>1.1599999999999999E-2</v>
          </cell>
          <cell r="D24" t="str">
            <v>Custos Pessoal</v>
          </cell>
          <cell r="E24">
            <v>0.23</v>
          </cell>
          <cell r="F24">
            <v>1.2170344068888284</v>
          </cell>
          <cell r="G24">
            <v>0.13095730085196688</v>
          </cell>
          <cell r="H24" t="str">
            <v>(+) Provisão</v>
          </cell>
          <cell r="I24">
            <v>1.63157</v>
          </cell>
          <cell r="J24">
            <v>111689.75</v>
          </cell>
          <cell r="K24">
            <v>111757.5</v>
          </cell>
          <cell r="L24">
            <v>111825.25</v>
          </cell>
          <cell r="M24">
            <v>111893</v>
          </cell>
          <cell r="N24">
            <v>111960.75</v>
          </cell>
          <cell r="O24">
            <v>112028.5</v>
          </cell>
          <cell r="P24">
            <v>112096.25</v>
          </cell>
          <cell r="Q24">
            <v>-71144.860549999998</v>
          </cell>
        </row>
        <row r="25">
          <cell r="B25">
            <v>36800</v>
          </cell>
          <cell r="C25">
            <v>3.8E-3</v>
          </cell>
          <cell r="D25" t="str">
            <v>Outros Custos Operacionais</v>
          </cell>
          <cell r="E25">
            <v>0.14000000000000001</v>
          </cell>
          <cell r="F25">
            <v>1.2795015207453631</v>
          </cell>
          <cell r="G25">
            <v>0.14542791671534849</v>
          </cell>
          <cell r="H25">
            <v>0</v>
          </cell>
          <cell r="I25">
            <v>1.62327</v>
          </cell>
          <cell r="J25">
            <v>7.6700000000000004E-2</v>
          </cell>
          <cell r="Q25">
            <v>-121362.90322000002</v>
          </cell>
        </row>
        <row r="26">
          <cell r="B26">
            <v>36831</v>
          </cell>
          <cell r="C26">
            <v>2.8999999999999998E-3</v>
          </cell>
          <cell r="D26" t="str">
            <v>Investimento Líquido de Subsídio</v>
          </cell>
          <cell r="E26">
            <v>0.32</v>
          </cell>
          <cell r="F26">
            <v>1.2155858651921037</v>
          </cell>
          <cell r="G26">
            <v>0.15935157656690468</v>
          </cell>
          <cell r="H26">
            <v>1.9596</v>
          </cell>
          <cell r="I26">
            <v>1.71296</v>
          </cell>
          <cell r="J26">
            <v>8.1799999999999998E-2</v>
          </cell>
          <cell r="Q26">
            <v>-49273.03176596461</v>
          </cell>
        </row>
        <row r="27">
          <cell r="B27" t="str">
            <v>Margem Bruta (MR$)</v>
          </cell>
          <cell r="C27">
            <v>6.3E-3</v>
          </cell>
          <cell r="D27" t="str">
            <v>Material Diversos</v>
          </cell>
          <cell r="E27">
            <v>0.59</v>
          </cell>
          <cell r="F27">
            <v>1.1937720289963094</v>
          </cell>
          <cell r="G27">
            <v>0.17319159140568807</v>
          </cell>
          <cell r="H27">
            <v>1.9554</v>
          </cell>
          <cell r="I27">
            <v>1.8417300000000001</v>
          </cell>
          <cell r="J27">
            <v>0</v>
          </cell>
          <cell r="K27">
            <v>0</v>
          </cell>
          <cell r="L27">
            <v>0</v>
          </cell>
          <cell r="M27">
            <v>0</v>
          </cell>
          <cell r="N27">
            <v>0</v>
          </cell>
          <cell r="O27">
            <v>0</v>
          </cell>
          <cell r="P27">
            <v>0</v>
          </cell>
          <cell r="Q27">
            <v>-8637.4256999999998</v>
          </cell>
        </row>
        <row r="28">
          <cell r="B28" t="str">
            <v>2000</v>
          </cell>
          <cell r="C28" t="str">
            <v>EDP Consolidado</v>
          </cell>
          <cell r="D28" t="str">
            <v>(-) TPEs</v>
          </cell>
          <cell r="H28">
            <v>1.8347833333333332</v>
          </cell>
          <cell r="I28">
            <v>1.6916</v>
          </cell>
          <cell r="J28">
            <v>7.4400000000000008E-2</v>
          </cell>
          <cell r="Q28">
            <v>-15200.228801523219</v>
          </cell>
        </row>
        <row r="29">
          <cell r="B29">
            <v>36892</v>
          </cell>
          <cell r="C29">
            <v>6.1999999999999833E-3</v>
          </cell>
          <cell r="D29" t="str">
            <v>(-) Prestação de Serviços</v>
          </cell>
          <cell r="E29">
            <v>0.56999999999999995</v>
          </cell>
          <cell r="F29">
            <v>1.2585998409779142</v>
          </cell>
          <cell r="G29">
            <v>1.2585998409779142E-2</v>
          </cell>
          <cell r="H29">
            <v>1.9711000000000001</v>
          </cell>
          <cell r="I29">
            <v>1.8436999999999999</v>
          </cell>
          <cell r="J29">
            <v>384566.32768125361</v>
          </cell>
          <cell r="K29">
            <v>388475.26926219399</v>
          </cell>
          <cell r="L29">
            <v>386907.3506554609</v>
          </cell>
          <cell r="M29">
            <v>387773.69307076291</v>
          </cell>
          <cell r="N29">
            <v>394663.2328541372</v>
          </cell>
          <cell r="O29">
            <v>377749.11896117154</v>
          </cell>
          <cell r="P29">
            <v>377121.15136509371</v>
          </cell>
          <cell r="Q29">
            <v>407066.13306135708</v>
          </cell>
        </row>
        <row r="30">
          <cell r="B30">
            <v>36923</v>
          </cell>
          <cell r="C30">
            <v>2.2999999999999687E-3</v>
          </cell>
          <cell r="D30" t="str">
            <v>(-) Outros Proveitos Operacionais</v>
          </cell>
          <cell r="E30">
            <v>0.46</v>
          </cell>
          <cell r="F30">
            <v>1.0095738089797912</v>
          </cell>
          <cell r="G30">
            <v>2.2808801443120696E-2</v>
          </cell>
          <cell r="H30">
            <v>2.0451999999999999</v>
          </cell>
          <cell r="I30">
            <v>1.8915299999999999</v>
          </cell>
          <cell r="J30">
            <v>19634.149923875186</v>
          </cell>
          <cell r="K30">
            <v>19420.385759846598</v>
          </cell>
          <cell r="L30">
            <v>19646.552884862431</v>
          </cell>
          <cell r="M30">
            <v>19579.759981614989</v>
          </cell>
          <cell r="N30">
            <v>19606.158738500442</v>
          </cell>
          <cell r="O30">
            <v>19424.012164238589</v>
          </cell>
          <cell r="P30">
            <v>19499.469084718839</v>
          </cell>
          <cell r="Q30">
            <v>19780.073381984515</v>
          </cell>
        </row>
        <row r="31">
          <cell r="B31" t="str">
            <v>Enersul</v>
          </cell>
          <cell r="C31" t="str">
            <v>(-) CMV (Energia)</v>
          </cell>
          <cell r="D31">
            <v>1.4161939856000005E-2</v>
          </cell>
          <cell r="E31">
            <v>0.38</v>
          </cell>
          <cell r="F31">
            <v>1.2499909907291107</v>
          </cell>
          <cell r="G31">
            <v>3.5593819313544106E-2</v>
          </cell>
          <cell r="H31">
            <v>2.1616</v>
          </cell>
          <cell r="I31">
            <v>1.9016500000000001</v>
          </cell>
          <cell r="J31">
            <v>-130527.14802586981</v>
          </cell>
          <cell r="K31">
            <v>-125548.41731409841</v>
          </cell>
          <cell r="L31">
            <v>-134001.54578901315</v>
          </cell>
          <cell r="M31">
            <v>-129577.14110105205</v>
          </cell>
          <cell r="N31">
            <v>-129475.45920303259</v>
          </cell>
          <cell r="O31">
            <v>-126570.05486521007</v>
          </cell>
          <cell r="P31">
            <v>-127721.68293309264</v>
          </cell>
          <cell r="Q31">
            <v>-134468.8980897557</v>
          </cell>
        </row>
        <row r="32">
          <cell r="B32">
            <v>36982</v>
          </cell>
          <cell r="C32">
            <v>0.01</v>
          </cell>
          <cell r="D32" t="str">
            <v>(-) CMV (Encargos Regulatórios)</v>
          </cell>
          <cell r="E32">
            <v>0</v>
          </cell>
          <cell r="F32">
            <v>0</v>
          </cell>
          <cell r="G32">
            <v>0</v>
          </cell>
          <cell r="H32">
            <v>0</v>
          </cell>
          <cell r="I32">
            <v>0</v>
          </cell>
          <cell r="J32">
            <v>0</v>
          </cell>
          <cell r="K32">
            <v>0</v>
          </cell>
          <cell r="L32">
            <v>0</v>
          </cell>
          <cell r="M32">
            <v>0</v>
          </cell>
          <cell r="N32">
            <v>0</v>
          </cell>
          <cell r="O32">
            <v>0</v>
          </cell>
          <cell r="P32">
            <v>0</v>
          </cell>
          <cell r="Q32">
            <v>-235648.23901000002</v>
          </cell>
        </row>
        <row r="33">
          <cell r="B33">
            <v>37012</v>
          </cell>
          <cell r="C33">
            <v>8.6E-3</v>
          </cell>
          <cell r="D33" t="str">
            <v>FSEs</v>
          </cell>
          <cell r="E33">
            <v>0.41</v>
          </cell>
          <cell r="F33">
            <v>1.3343860217855941</v>
          </cell>
          <cell r="G33">
            <v>6.1799406221460851E-2</v>
          </cell>
          <cell r="H33">
            <v>2.36</v>
          </cell>
          <cell r="I33">
            <v>2.0013399999999999</v>
          </cell>
          <cell r="J33">
            <v>-106647.46881798386</v>
          </cell>
          <cell r="K33">
            <v>-107439.78512944953</v>
          </cell>
          <cell r="L33">
            <v>-107339.11413107629</v>
          </cell>
          <cell r="M33">
            <v>-108563.16230701894</v>
          </cell>
          <cell r="N33">
            <v>-110161.66430485575</v>
          </cell>
          <cell r="O33">
            <v>-105809.84698971998</v>
          </cell>
          <cell r="P33">
            <v>-105664.31452487025</v>
          </cell>
          <cell r="Q33">
            <v>-29842.293969999999</v>
          </cell>
        </row>
        <row r="34">
          <cell r="B34">
            <v>37043</v>
          </cell>
          <cell r="C34">
            <v>9.7999999999999997E-3</v>
          </cell>
          <cell r="D34" t="str">
            <v>Custos Pessoal</v>
          </cell>
          <cell r="E34">
            <v>0.52</v>
          </cell>
          <cell r="F34">
            <v>1.2730797478193168</v>
          </cell>
          <cell r="G34">
            <v>7.5316959424531982E-2</v>
          </cell>
          <cell r="H34">
            <v>2.3048999999999999</v>
          </cell>
          <cell r="I34">
            <v>1.9636</v>
          </cell>
          <cell r="J34">
            <v>8.4100000000000008E-2</v>
          </cell>
          <cell r="Q34">
            <v>-53428.243069999997</v>
          </cell>
        </row>
        <row r="35">
          <cell r="B35">
            <v>37073</v>
          </cell>
          <cell r="C35">
            <v>1.4800000000000001E-2</v>
          </cell>
          <cell r="D35" t="str">
            <v>Outros Custos Operacionais</v>
          </cell>
          <cell r="E35">
            <v>1.33</v>
          </cell>
          <cell r="F35">
            <v>1.501483681472715</v>
          </cell>
          <cell r="G35">
            <v>9.1462668094399957E-2</v>
          </cell>
          <cell r="H35">
            <v>2.4312999999999998</v>
          </cell>
          <cell r="I35">
            <v>2.1328299999999998</v>
          </cell>
          <cell r="J35">
            <v>9.7200000000000009E-2</v>
          </cell>
          <cell r="Q35">
            <v>-84734.993430000002</v>
          </cell>
        </row>
        <row r="36">
          <cell r="B36">
            <v>37104</v>
          </cell>
          <cell r="C36" t="str">
            <v>Bandeirante</v>
          </cell>
          <cell r="D36" t="str">
            <v>Investimento Líquido de Subsídio</v>
          </cell>
          <cell r="E36">
            <v>0.7</v>
          </cell>
          <cell r="F36">
            <v>1.6012195958213793</v>
          </cell>
          <cell r="G36">
            <v>0.10893938221700239</v>
          </cell>
          <cell r="H36">
            <v>2.5516999999999999</v>
          </cell>
          <cell r="I36">
            <v>2.3306100000000001</v>
          </cell>
          <cell r="J36">
            <v>18114</v>
          </cell>
          <cell r="K36">
            <v>27078</v>
          </cell>
          <cell r="L36">
            <v>39097</v>
          </cell>
          <cell r="M36">
            <v>29676</v>
          </cell>
          <cell r="N36">
            <v>24536</v>
          </cell>
          <cell r="O36">
            <v>52437</v>
          </cell>
          <cell r="P36">
            <v>30224</v>
          </cell>
          <cell r="Q36">
            <v>-45596.781999999992</v>
          </cell>
        </row>
        <row r="37">
          <cell r="B37">
            <v>37135</v>
          </cell>
          <cell r="C37">
            <v>3.0999999999999999E-3</v>
          </cell>
          <cell r="D37" t="str">
            <v>Material Diversos</v>
          </cell>
          <cell r="E37">
            <v>0.28000000000000003</v>
          </cell>
          <cell r="F37">
            <v>1.3229266078861768</v>
          </cell>
          <cell r="G37">
            <v>0.12360983636967959</v>
          </cell>
          <cell r="H37">
            <v>2.6713</v>
          </cell>
          <cell r="I37">
            <v>2.4358399999999998</v>
          </cell>
          <cell r="J37">
            <v>0.11630000000000001</v>
          </cell>
          <cell r="Q37">
            <v>-11660.97654</v>
          </cell>
        </row>
        <row r="38">
          <cell r="B38">
            <v>37165</v>
          </cell>
          <cell r="C38">
            <v>1.18E-2</v>
          </cell>
          <cell r="D38" t="str">
            <v>(-) TPEs</v>
          </cell>
          <cell r="E38">
            <v>0.83</v>
          </cell>
          <cell r="F38">
            <v>1.5340182455828355</v>
          </cell>
          <cell r="G38">
            <v>0.14084621626875382</v>
          </cell>
          <cell r="H38">
            <v>2.7071000000000001</v>
          </cell>
          <cell r="I38">
            <v>2.4416699999999998</v>
          </cell>
          <cell r="J38">
            <v>158772</v>
          </cell>
          <cell r="K38">
            <v>169790</v>
          </cell>
          <cell r="L38">
            <v>184092</v>
          </cell>
          <cell r="M38">
            <v>169123</v>
          </cell>
          <cell r="N38">
            <v>170607</v>
          </cell>
          <cell r="O38">
            <v>176618</v>
          </cell>
          <cell r="P38">
            <v>167832</v>
          </cell>
          <cell r="Q38">
            <v>-10384.950000000001</v>
          </cell>
        </row>
        <row r="39">
          <cell r="B39">
            <v>37196</v>
          </cell>
          <cell r="C39">
            <v>1.1000000000000001E-2</v>
          </cell>
          <cell r="D39" t="str">
            <v>(-) Prestação de Serviços</v>
          </cell>
          <cell r="E39">
            <v>0.71</v>
          </cell>
          <cell r="F39">
            <v>1.3933014605623573</v>
          </cell>
          <cell r="G39">
            <v>0.15674164326279683</v>
          </cell>
          <cell r="H39">
            <v>2.5287000000000002</v>
          </cell>
          <cell r="I39">
            <v>2.2706400000000002</v>
          </cell>
          <cell r="J39">
            <v>2220</v>
          </cell>
          <cell r="K39">
            <v>2243</v>
          </cell>
          <cell r="L39">
            <v>1936</v>
          </cell>
          <cell r="M39">
            <v>3146</v>
          </cell>
          <cell r="N39">
            <v>2404</v>
          </cell>
          <cell r="O39">
            <v>7930</v>
          </cell>
          <cell r="P39">
            <v>2518</v>
          </cell>
          <cell r="Q39">
            <v>2404</v>
          </cell>
        </row>
        <row r="40">
          <cell r="B40">
            <v>37226</v>
          </cell>
          <cell r="C40" t="str">
            <v>(-) CMV (Energia)</v>
          </cell>
          <cell r="D40" t="str">
            <v>(-) Outros Proveitos Operacionais</v>
          </cell>
          <cell r="E40">
            <v>0.65</v>
          </cell>
          <cell r="F40">
            <v>1.3936034037833611</v>
          </cell>
          <cell r="G40">
            <v>0.17286203417628676</v>
          </cell>
          <cell r="H40">
            <v>2.3203999999999998</v>
          </cell>
          <cell r="I40">
            <v>2.0636299999999999</v>
          </cell>
          <cell r="J40">
            <v>-81050</v>
          </cell>
          <cell r="K40">
            <v>-80288</v>
          </cell>
          <cell r="L40">
            <v>-82803</v>
          </cell>
          <cell r="M40">
            <v>-81220</v>
          </cell>
          <cell r="N40">
            <v>-84459</v>
          </cell>
          <cell r="O40">
            <v>-70381</v>
          </cell>
          <cell r="P40">
            <v>-78364</v>
          </cell>
          <cell r="Q40">
            <v>-77946</v>
          </cell>
        </row>
        <row r="41">
          <cell r="B41" t="str">
            <v>2001</v>
          </cell>
          <cell r="D41" t="str">
            <v>(-) CMV (Encargos Regulatórios)</v>
          </cell>
          <cell r="H41">
            <v>2.3531666666666666</v>
          </cell>
          <cell r="I41">
            <v>2.1015566666666667</v>
          </cell>
          <cell r="J41">
            <v>-21371</v>
          </cell>
          <cell r="K41">
            <v>-21369</v>
          </cell>
          <cell r="L41">
            <v>-21393</v>
          </cell>
          <cell r="M41">
            <v>-21596</v>
          </cell>
          <cell r="N41">
            <v>-21403</v>
          </cell>
          <cell r="O41">
            <v>-21175</v>
          </cell>
          <cell r="P41">
            <v>-21762</v>
          </cell>
          <cell r="Q41">
            <v>-21125</v>
          </cell>
        </row>
        <row r="42">
          <cell r="B42">
            <v>37257</v>
          </cell>
          <cell r="C42">
            <v>3.5999999999999999E-3</v>
          </cell>
          <cell r="D42" t="str">
            <v>(-) CMV (Impostos)</v>
          </cell>
          <cell r="E42">
            <v>0.52</v>
          </cell>
          <cell r="F42">
            <v>1.5318936161581531</v>
          </cell>
          <cell r="G42">
            <v>1.5318936161581531E-2</v>
          </cell>
          <cell r="H42">
            <v>2.4182999999999999</v>
          </cell>
          <cell r="I42">
            <v>2.0824699999999998</v>
          </cell>
          <cell r="J42">
            <v>-40457</v>
          </cell>
          <cell r="K42">
            <v>-43298</v>
          </cell>
          <cell r="L42">
            <v>-42735</v>
          </cell>
          <cell r="M42">
            <v>-39777</v>
          </cell>
          <cell r="N42">
            <v>-42613</v>
          </cell>
          <cell r="O42">
            <v>-40555</v>
          </cell>
          <cell r="P42">
            <v>-40000</v>
          </cell>
          <cell r="Q42">
            <v>-42406</v>
          </cell>
        </row>
        <row r="43">
          <cell r="B43">
            <v>37288</v>
          </cell>
          <cell r="C43">
            <v>5.9999999999999995E-4</v>
          </cell>
          <cell r="D43">
            <v>4.2021599999999548E-3</v>
          </cell>
          <cell r="E43">
            <v>0.36</v>
          </cell>
          <cell r="F43">
            <v>1.2474656934658324</v>
          </cell>
          <cell r="G43">
            <v>2.7984691569459486E-2</v>
          </cell>
          <cell r="H43">
            <v>2.3481999999999998</v>
          </cell>
          <cell r="I43">
            <v>2.04419</v>
          </cell>
          <cell r="J43">
            <v>7.8600000000000003E-2</v>
          </cell>
        </row>
        <row r="44">
          <cell r="B44" t="str">
            <v>Nº de Colaboradores</v>
          </cell>
          <cell r="C44">
            <v>8.9999999999999998E-4</v>
          </cell>
          <cell r="D44">
            <v>5.1059419439998255E-3</v>
          </cell>
          <cell r="E44">
            <v>3635</v>
          </cell>
          <cell r="F44">
            <v>3644</v>
          </cell>
          <cell r="G44">
            <v>3647</v>
          </cell>
          <cell r="H44">
            <v>3614</v>
          </cell>
          <cell r="I44">
            <v>3616</v>
          </cell>
          <cell r="J44">
            <v>3648</v>
          </cell>
          <cell r="K44">
            <v>3643</v>
          </cell>
          <cell r="L44">
            <v>3638</v>
          </cell>
          <cell r="M44">
            <v>3612</v>
          </cell>
          <cell r="N44">
            <v>3593</v>
          </cell>
          <cell r="O44">
            <v>3525</v>
          </cell>
          <cell r="P44">
            <v>3514</v>
          </cell>
          <cell r="Q44">
            <v>3514</v>
          </cell>
        </row>
        <row r="45">
          <cell r="B45">
            <v>37347</v>
          </cell>
          <cell r="C45">
            <v>5.6000000000000008E-3</v>
          </cell>
          <cell r="D45">
            <v>1.0734535218886343E-2</v>
          </cell>
          <cell r="E45">
            <v>0.8</v>
          </cell>
          <cell r="F45">
            <v>1.4829495760815936</v>
          </cell>
          <cell r="G45">
            <v>5.7520894066037664E-2</v>
          </cell>
          <cell r="H45">
            <v>2.3624999999999998</v>
          </cell>
          <cell r="I45">
            <v>2.1294400000000002</v>
          </cell>
          <cell r="J45">
            <v>8.5699999999999998E-2</v>
          </cell>
        </row>
        <row r="46">
          <cell r="B46" t="str">
            <v>Nº de Clientes / Nº de Colab. Médio</v>
          </cell>
          <cell r="C46" t="str">
            <v>Escelsa</v>
          </cell>
          <cell r="D46">
            <v>1.9123631861203139E-2</v>
          </cell>
          <cell r="E46">
            <v>786.860522696011</v>
          </cell>
          <cell r="F46">
            <v>787.21679473106474</v>
          </cell>
          <cell r="G46">
            <v>787.77104469426922</v>
          </cell>
          <cell r="H46">
            <v>795.50498063087991</v>
          </cell>
          <cell r="I46">
            <v>795.23368362831854</v>
          </cell>
          <cell r="J46">
            <v>789.16831140350882</v>
          </cell>
          <cell r="K46">
            <v>791.20642327751852</v>
          </cell>
          <cell r="L46">
            <v>793.00357339197365</v>
          </cell>
          <cell r="M46">
            <v>799.31727574750835</v>
          </cell>
          <cell r="N46">
            <v>804.69718897856944</v>
          </cell>
          <cell r="O46">
            <v>821.56056737588654</v>
          </cell>
          <cell r="P46">
            <v>825.89783722253844</v>
          </cell>
          <cell r="Q46">
            <v>825.89783722253844</v>
          </cell>
        </row>
        <row r="47">
          <cell r="B47">
            <v>37408</v>
          </cell>
          <cell r="C47">
            <v>1.54E-2</v>
          </cell>
          <cell r="D47">
            <v>3.4818135791865767E-2</v>
          </cell>
          <cell r="E47">
            <v>0.42</v>
          </cell>
          <cell r="F47">
            <v>1.3097360513110834</v>
          </cell>
          <cell r="G47">
            <v>8.6410001753570276E-2</v>
          </cell>
          <cell r="H47">
            <v>2.8443999999999998</v>
          </cell>
          <cell r="I47">
            <v>2.8244799999999999</v>
          </cell>
          <cell r="J47">
            <v>0.1527</v>
          </cell>
        </row>
        <row r="48">
          <cell r="B48">
            <v>37438</v>
          </cell>
          <cell r="C48">
            <v>1.95E-2</v>
          </cell>
          <cell r="D48" t="str">
            <v>Venda de Energia</v>
          </cell>
          <cell r="E48">
            <v>1.19</v>
          </cell>
          <cell r="F48">
            <v>1.5338019561430105</v>
          </cell>
          <cell r="G48">
            <v>0.10307337961219987</v>
          </cell>
          <cell r="H48">
            <v>3.4285000000000001</v>
          </cell>
          <cell r="I48">
            <v>3.3578399999999999</v>
          </cell>
          <cell r="J48">
            <v>101114.11321</v>
          </cell>
          <cell r="K48">
            <v>105221.69252999999</v>
          </cell>
          <cell r="L48">
            <v>107761.78679000001</v>
          </cell>
          <cell r="M48">
            <v>95463.335249999975</v>
          </cell>
          <cell r="N48">
            <v>96754.604260000036</v>
          </cell>
          <cell r="O48">
            <v>95664.751679999943</v>
          </cell>
          <cell r="P48">
            <v>94946.300010000006</v>
          </cell>
          <cell r="Q48">
            <v>103412.86446999999</v>
          </cell>
        </row>
        <row r="49">
          <cell r="B49">
            <v>37469</v>
          </cell>
          <cell r="C49">
            <v>2.3199999999999998E-2</v>
          </cell>
          <cell r="D49" t="str">
            <v>Outras Receitas</v>
          </cell>
          <cell r="E49">
            <v>0.65</v>
          </cell>
          <cell r="F49">
            <v>1.4455603659407901</v>
          </cell>
          <cell r="G49">
            <v>0.11901897119511751</v>
          </cell>
          <cell r="H49">
            <v>3.0223</v>
          </cell>
          <cell r="I49">
            <v>2.9736199999999999</v>
          </cell>
          <cell r="J49">
            <v>4750.78316</v>
          </cell>
          <cell r="K49">
            <v>1465.1696400000001</v>
          </cell>
          <cell r="L49">
            <v>13647.487120000002</v>
          </cell>
          <cell r="M49">
            <v>4313.3332100000007</v>
          </cell>
          <cell r="N49">
            <v>4291.0990099999999</v>
          </cell>
          <cell r="O49">
            <v>3944.6200099999978</v>
          </cell>
          <cell r="P49">
            <v>4688.8579600000012</v>
          </cell>
          <cell r="Q49">
            <v>5412.7422999999999</v>
          </cell>
        </row>
        <row r="50">
          <cell r="B50">
            <v>37500</v>
          </cell>
          <cell r="C50" t="str">
            <v>(-) CMV (Energia)</v>
          </cell>
          <cell r="D50">
            <v>0.10538037444076642</v>
          </cell>
          <cell r="E50">
            <v>0.72</v>
          </cell>
          <cell r="F50">
            <v>1.3807618296573398</v>
          </cell>
          <cell r="G50">
            <v>0.13446995801600403</v>
          </cell>
          <cell r="H50">
            <v>3.8948999999999998</v>
          </cell>
          <cell r="I50">
            <v>3.8535900000000001</v>
          </cell>
          <cell r="J50">
            <v>-34596.11853</v>
          </cell>
          <cell r="K50">
            <v>-33123.416509999995</v>
          </cell>
          <cell r="L50">
            <v>-34770.864689999988</v>
          </cell>
          <cell r="M50">
            <v>-31941.823620000028</v>
          </cell>
          <cell r="N50">
            <v>-34256.613770000004</v>
          </cell>
          <cell r="O50">
            <v>-35312.908829999978</v>
          </cell>
          <cell r="P50">
            <v>-34184.269530000012</v>
          </cell>
          <cell r="Q50">
            <v>-37260.388910000001</v>
          </cell>
        </row>
        <row r="70">
          <cell r="A70">
            <v>1</v>
          </cell>
          <cell r="B70" t="str">
            <v>Número de Clientes</v>
          </cell>
          <cell r="D70">
            <v>8.799999999999919E-3</v>
          </cell>
          <cell r="E70" t="str">
            <v>jan-03</v>
          </cell>
          <cell r="F70" t="str">
            <v>fev-03</v>
          </cell>
          <cell r="G70" t="str">
            <v>mar-03</v>
          </cell>
          <cell r="H70" t="str">
            <v>abr-03</v>
          </cell>
          <cell r="I70" t="str">
            <v>mai-03</v>
          </cell>
          <cell r="J70" t="str">
            <v>jun-03</v>
          </cell>
          <cell r="K70" t="str">
            <v>jul-03</v>
          </cell>
          <cell r="L70" t="str">
            <v>ago-03</v>
          </cell>
          <cell r="M70" t="str">
            <v>set-03</v>
          </cell>
          <cell r="N70" t="str">
            <v>out-03</v>
          </cell>
          <cell r="O70" t="str">
            <v>nov-03</v>
          </cell>
          <cell r="P70" t="str">
            <v>dez-03</v>
          </cell>
          <cell r="Q70" t="str">
            <v>2003</v>
          </cell>
        </row>
        <row r="71">
          <cell r="A71">
            <v>2</v>
          </cell>
          <cell r="B71" t="str">
            <v>Bandeirante</v>
          </cell>
          <cell r="D71" t="str">
            <v>Juros / Pessoal Capitalizados</v>
          </cell>
          <cell r="E71">
            <v>1300426</v>
          </cell>
          <cell r="F71">
            <v>1302478</v>
          </cell>
          <cell r="G71">
            <v>1304648</v>
          </cell>
          <cell r="H71">
            <v>1305985</v>
          </cell>
          <cell r="I71">
            <v>1306524</v>
          </cell>
          <cell r="J71">
            <v>1306550</v>
          </cell>
          <cell r="K71">
            <v>1308282</v>
          </cell>
          <cell r="L71">
            <v>1310938</v>
          </cell>
          <cell r="M71">
            <v>1312767</v>
          </cell>
          <cell r="N71">
            <v>1317135</v>
          </cell>
          <cell r="O71">
            <v>1319191</v>
          </cell>
          <cell r="P71">
            <v>1320211</v>
          </cell>
          <cell r="Q71">
            <v>1320211</v>
          </cell>
        </row>
        <row r="72">
          <cell r="A72">
            <v>3</v>
          </cell>
          <cell r="B72" t="str">
            <v>Escelsa</v>
          </cell>
          <cell r="D72">
            <v>8.799999999999919E-3</v>
          </cell>
          <cell r="E72">
            <v>961282</v>
          </cell>
          <cell r="F72">
            <v>965536</v>
          </cell>
          <cell r="G72">
            <v>966268</v>
          </cell>
          <cell r="H72">
            <v>964631</v>
          </cell>
          <cell r="I72">
            <v>963605</v>
          </cell>
          <cell r="J72">
            <v>966316</v>
          </cell>
          <cell r="K72">
            <v>966402</v>
          </cell>
          <cell r="L72">
            <v>965704</v>
          </cell>
          <cell r="M72">
            <v>964860</v>
          </cell>
          <cell r="N72">
            <v>963124</v>
          </cell>
          <cell r="O72">
            <v>964757</v>
          </cell>
          <cell r="P72">
            <v>968165</v>
          </cell>
          <cell r="Q72">
            <v>968165</v>
          </cell>
        </row>
        <row r="73">
          <cell r="A73">
            <v>4</v>
          </cell>
          <cell r="B73" t="str">
            <v>Enersul</v>
          </cell>
          <cell r="D73">
            <v>8.799999999999919E-3</v>
          </cell>
          <cell r="E73">
            <v>598530</v>
          </cell>
          <cell r="F73">
            <v>600604</v>
          </cell>
          <cell r="G73">
            <v>602085</v>
          </cell>
          <cell r="H73">
            <v>604339</v>
          </cell>
          <cell r="I73">
            <v>605436</v>
          </cell>
          <cell r="J73">
            <v>606020</v>
          </cell>
          <cell r="K73">
            <v>607681</v>
          </cell>
          <cell r="L73">
            <v>608305</v>
          </cell>
          <cell r="M73">
            <v>609507</v>
          </cell>
          <cell r="N73">
            <v>611018</v>
          </cell>
          <cell r="O73">
            <v>612053</v>
          </cell>
          <cell r="P73">
            <v>613829</v>
          </cell>
          <cell r="Q73">
            <v>613829</v>
          </cell>
        </row>
        <row r="74">
          <cell r="A74">
            <v>5</v>
          </cell>
          <cell r="B74" t="str">
            <v>jul-04</v>
          </cell>
          <cell r="D74">
            <v>8.799999999999919E-3</v>
          </cell>
          <cell r="E74">
            <v>2860238</v>
          </cell>
          <cell r="F74">
            <v>2868618</v>
          </cell>
          <cell r="G74">
            <v>2873001</v>
          </cell>
          <cell r="H74">
            <v>2874955</v>
          </cell>
          <cell r="I74">
            <v>2875565</v>
          </cell>
          <cell r="J74">
            <v>2878886</v>
          </cell>
          <cell r="K74">
            <v>2882365</v>
          </cell>
          <cell r="L74">
            <v>2884947</v>
          </cell>
          <cell r="M74">
            <v>2887134</v>
          </cell>
          <cell r="N74">
            <v>2891277</v>
          </cell>
          <cell r="O74">
            <v>2896001</v>
          </cell>
          <cell r="P74">
            <v>2902205</v>
          </cell>
          <cell r="Q74">
            <v>2902205</v>
          </cell>
        </row>
        <row r="75">
          <cell r="A75">
            <v>6</v>
          </cell>
          <cell r="B75" t="str">
            <v>ago-04</v>
          </cell>
          <cell r="D75">
            <v>8.799999999999919E-3</v>
          </cell>
          <cell r="G75">
            <v>1.2605733769266436E-4</v>
          </cell>
        </row>
        <row r="76">
          <cell r="A76">
            <v>7</v>
          </cell>
          <cell r="B76" t="str">
            <v>GWh Vendidos</v>
          </cell>
          <cell r="D76">
            <v>8.799999999999919E-3</v>
          </cell>
          <cell r="E76" t="str">
            <v>jan-03</v>
          </cell>
          <cell r="F76" t="str">
            <v>fev-03</v>
          </cell>
          <cell r="G76" t="str">
            <v>mar-03</v>
          </cell>
          <cell r="H76" t="str">
            <v>abr-03</v>
          </cell>
          <cell r="I76" t="str">
            <v>mai-03</v>
          </cell>
          <cell r="J76" t="str">
            <v>jun-03</v>
          </cell>
          <cell r="K76" t="str">
            <v>jul-03</v>
          </cell>
          <cell r="L76" t="str">
            <v>ago-03</v>
          </cell>
          <cell r="M76" t="str">
            <v>set-03</v>
          </cell>
          <cell r="N76" t="str">
            <v>out-03</v>
          </cell>
          <cell r="O76" t="str">
            <v>nov-03</v>
          </cell>
          <cell r="P76" t="str">
            <v>dez-03</v>
          </cell>
          <cell r="Q76" t="str">
            <v>2003</v>
          </cell>
        </row>
        <row r="77">
          <cell r="A77">
            <v>8</v>
          </cell>
          <cell r="B77" t="str">
            <v>Bandeirante</v>
          </cell>
          <cell r="D77">
            <v>8.799999999999919E-3</v>
          </cell>
          <cell r="E77">
            <v>778733</v>
          </cell>
          <cell r="F77">
            <v>849594</v>
          </cell>
          <cell r="G77">
            <v>814938</v>
          </cell>
          <cell r="H77">
            <v>777716</v>
          </cell>
          <cell r="I77">
            <v>815112</v>
          </cell>
          <cell r="J77">
            <v>771253</v>
          </cell>
          <cell r="K77">
            <v>762680</v>
          </cell>
          <cell r="L77">
            <v>785852</v>
          </cell>
          <cell r="M77">
            <v>757486</v>
          </cell>
          <cell r="N77">
            <v>809079.26300000004</v>
          </cell>
          <cell r="O77">
            <v>838117.87701699999</v>
          </cell>
          <cell r="P77">
            <v>782711.679</v>
          </cell>
          <cell r="Q77">
            <v>9543272.8190170005</v>
          </cell>
        </row>
        <row r="78">
          <cell r="A78">
            <v>9</v>
          </cell>
          <cell r="B78" t="str">
            <v>Escelsa</v>
          </cell>
          <cell r="D78">
            <v>8.799999999999919E-3</v>
          </cell>
          <cell r="E78">
            <v>478072.33400000003</v>
          </cell>
          <cell r="F78">
            <v>476735.69699999999</v>
          </cell>
          <cell r="G78">
            <v>484718.375</v>
          </cell>
          <cell r="H78">
            <v>463393.14500000002</v>
          </cell>
          <cell r="I78">
            <v>470019.13799999998</v>
          </cell>
          <cell r="J78">
            <v>433079.53600000002</v>
          </cell>
          <cell r="K78">
            <v>457891.43599999993</v>
          </cell>
          <cell r="L78">
            <v>463127.29799999995</v>
          </cell>
          <cell r="M78">
            <v>450573.08900000004</v>
          </cell>
          <cell r="N78">
            <v>467344.88699999999</v>
          </cell>
          <cell r="O78">
            <v>458673.78</v>
          </cell>
          <cell r="P78">
            <v>478428.27299999999</v>
          </cell>
          <cell r="Q78">
            <v>5582056.9879999999</v>
          </cell>
        </row>
        <row r="79">
          <cell r="A79">
            <v>10</v>
          </cell>
          <cell r="B79" t="str">
            <v>Enersul</v>
          </cell>
          <cell r="D79">
            <v>8.799999999999919E-3</v>
          </cell>
          <cell r="E79">
            <v>241451.63400000002</v>
          </cell>
          <cell r="F79">
            <v>229874.25099999996</v>
          </cell>
          <cell r="G79">
            <v>243671.01299999998</v>
          </cell>
          <cell r="H79">
            <v>235889.935</v>
          </cell>
          <cell r="I79">
            <v>233609.109</v>
          </cell>
          <cell r="J79">
            <v>216935.84500000003</v>
          </cell>
          <cell r="K79">
            <v>216978.11</v>
          </cell>
          <cell r="L79">
            <v>225614.649</v>
          </cell>
          <cell r="M79">
            <v>221135.53600000002</v>
          </cell>
          <cell r="N79">
            <v>235428.55799999999</v>
          </cell>
          <cell r="O79">
            <v>235982.62</v>
          </cell>
          <cell r="P79">
            <v>249315.14499999996</v>
          </cell>
          <cell r="Q79">
            <v>2785886.4050000003</v>
          </cell>
        </row>
        <row r="80">
          <cell r="A80">
            <v>11</v>
          </cell>
          <cell r="B80" t="str">
            <v>2004</v>
          </cell>
          <cell r="C80">
            <v>0.11086397456075869</v>
          </cell>
          <cell r="E80">
            <v>1498256.9680000001</v>
          </cell>
          <cell r="F80">
            <v>1556203.9479999999</v>
          </cell>
          <cell r="G80">
            <v>1543327.388</v>
          </cell>
          <cell r="H80">
            <v>1476999.08</v>
          </cell>
          <cell r="I80">
            <v>1518740.247</v>
          </cell>
          <cell r="J80">
            <v>1421268.3810000001</v>
          </cell>
          <cell r="K80">
            <v>1437549.5460000001</v>
          </cell>
          <cell r="L80">
            <v>1474593.9469999999</v>
          </cell>
          <cell r="M80">
            <v>1429194.6250000002</v>
          </cell>
          <cell r="N80">
            <v>1511852.7079999999</v>
          </cell>
          <cell r="O80">
            <v>1532774.2770170001</v>
          </cell>
          <cell r="P80">
            <v>1510455.0970000001</v>
          </cell>
          <cell r="Q80">
            <v>17911216.212017</v>
          </cell>
        </row>
        <row r="81">
          <cell r="A81">
            <v>12</v>
          </cell>
          <cell r="H81" t="str">
            <v>Provisões</v>
          </cell>
          <cell r="J81">
            <v>1557</v>
          </cell>
          <cell r="K81">
            <v>3115</v>
          </cell>
          <cell r="L81">
            <v>1118</v>
          </cell>
          <cell r="M81">
            <v>488</v>
          </cell>
          <cell r="N81">
            <v>984</v>
          </cell>
          <cell r="O81">
            <v>307</v>
          </cell>
          <cell r="P81">
            <v>-304</v>
          </cell>
          <cell r="Q81">
            <v>248</v>
          </cell>
        </row>
        <row r="82">
          <cell r="A82">
            <v>13</v>
          </cell>
          <cell r="B82" t="str">
            <v>Número de Colaboradores</v>
          </cell>
          <cell r="C82" t="str">
            <v>Taxa de Câmbio</v>
          </cell>
          <cell r="E82" t="str">
            <v>jan-03</v>
          </cell>
          <cell r="F82" t="str">
            <v>fev-03</v>
          </cell>
          <cell r="G82" t="str">
            <v>mar-03</v>
          </cell>
          <cell r="H82" t="str">
            <v>abr-03</v>
          </cell>
          <cell r="I82" t="str">
            <v>mai-03</v>
          </cell>
          <cell r="J82" t="str">
            <v>jun-03</v>
          </cell>
          <cell r="K82" t="str">
            <v>jul-03</v>
          </cell>
          <cell r="L82" t="str">
            <v>ago-03</v>
          </cell>
          <cell r="M82" t="str">
            <v>set-03</v>
          </cell>
          <cell r="N82" t="str">
            <v>out-03</v>
          </cell>
          <cell r="O82" t="str">
            <v>nov-03</v>
          </cell>
          <cell r="P82" t="str">
            <v>dez-03</v>
          </cell>
          <cell r="Q82" t="str">
            <v>2003</v>
          </cell>
        </row>
        <row r="83">
          <cell r="A83">
            <v>14</v>
          </cell>
          <cell r="B83" t="str">
            <v>Bandeirante</v>
          </cell>
          <cell r="C83" t="str">
            <v>Médio</v>
          </cell>
          <cell r="D83" t="str">
            <v>Final</v>
          </cell>
          <cell r="E83">
            <v>1348</v>
          </cell>
          <cell r="F83">
            <v>1352</v>
          </cell>
          <cell r="G83">
            <v>1349</v>
          </cell>
          <cell r="H83">
            <v>1325</v>
          </cell>
          <cell r="I83">
            <v>1324</v>
          </cell>
          <cell r="J83">
            <v>1360</v>
          </cell>
          <cell r="K83">
            <v>1358</v>
          </cell>
          <cell r="L83">
            <v>1358</v>
          </cell>
          <cell r="M83">
            <v>1336</v>
          </cell>
          <cell r="N83">
            <v>1333</v>
          </cell>
          <cell r="O83">
            <v>1268</v>
          </cell>
          <cell r="P83">
            <v>1261</v>
          </cell>
          <cell r="Q83">
            <v>1261</v>
          </cell>
        </row>
        <row r="84">
          <cell r="A84">
            <v>15</v>
          </cell>
          <cell r="B84" t="str">
            <v>Escelsa</v>
          </cell>
          <cell r="C84">
            <v>3.1604166666666664</v>
          </cell>
          <cell r="D84">
            <v>3.1708333333333334</v>
          </cell>
          <cell r="E84">
            <v>1355</v>
          </cell>
          <cell r="F84">
            <v>1361</v>
          </cell>
          <cell r="G84">
            <v>1364</v>
          </cell>
          <cell r="H84">
            <v>1355</v>
          </cell>
          <cell r="I84">
            <v>1356</v>
          </cell>
          <cell r="J84">
            <v>1349</v>
          </cell>
          <cell r="K84">
            <v>1348</v>
          </cell>
          <cell r="L84">
            <v>1342</v>
          </cell>
          <cell r="M84">
            <v>1342</v>
          </cell>
          <cell r="N84">
            <v>1327</v>
          </cell>
          <cell r="O84">
            <v>1316</v>
          </cell>
          <cell r="P84">
            <v>1309</v>
          </cell>
          <cell r="Q84">
            <v>1309</v>
          </cell>
        </row>
        <row r="85">
          <cell r="A85">
            <v>16</v>
          </cell>
          <cell r="B85" t="str">
            <v>Enersul</v>
          </cell>
          <cell r="C85">
            <v>3.1812499999999999</v>
          </cell>
          <cell r="D85">
            <v>3.1916666666666669</v>
          </cell>
          <cell r="E85">
            <v>932</v>
          </cell>
          <cell r="F85">
            <v>931</v>
          </cell>
          <cell r="G85">
            <v>934</v>
          </cell>
          <cell r="H85">
            <v>934</v>
          </cell>
          <cell r="I85">
            <v>936</v>
          </cell>
          <cell r="J85">
            <v>939</v>
          </cell>
          <cell r="K85">
            <v>937</v>
          </cell>
          <cell r="L85">
            <v>938</v>
          </cell>
          <cell r="M85">
            <v>934</v>
          </cell>
          <cell r="N85">
            <v>933</v>
          </cell>
          <cell r="O85">
            <v>941</v>
          </cell>
          <cell r="P85">
            <v>944</v>
          </cell>
          <cell r="Q85">
            <v>944</v>
          </cell>
        </row>
        <row r="86">
          <cell r="A86">
            <v>17</v>
          </cell>
          <cell r="B86" t="str">
            <v>mar-04</v>
          </cell>
          <cell r="C86">
            <v>3.2020833333333334</v>
          </cell>
          <cell r="D86">
            <v>3.2124999999999999</v>
          </cell>
          <cell r="E86">
            <v>3635</v>
          </cell>
          <cell r="F86">
            <v>3644</v>
          </cell>
          <cell r="G86">
            <v>3647</v>
          </cell>
          <cell r="H86">
            <v>3614</v>
          </cell>
          <cell r="I86">
            <v>3616</v>
          </cell>
          <cell r="J86">
            <v>3648</v>
          </cell>
          <cell r="K86">
            <v>3643</v>
          </cell>
          <cell r="L86">
            <v>3638</v>
          </cell>
          <cell r="M86">
            <v>3612</v>
          </cell>
          <cell r="N86">
            <v>3593</v>
          </cell>
          <cell r="O86">
            <v>3525</v>
          </cell>
          <cell r="P86">
            <v>3514</v>
          </cell>
          <cell r="Q86">
            <v>3514</v>
          </cell>
        </row>
      </sheetData>
      <sheetData sheetId="10" refreshError="1">
        <row r="2">
          <cell r="E2" t="str">
            <v>jan-04</v>
          </cell>
          <cell r="F2" t="str">
            <v>fev-04</v>
          </cell>
          <cell r="G2" t="str">
            <v>jan-04</v>
          </cell>
          <cell r="H2" t="str">
            <v>fev-04</v>
          </cell>
          <cell r="I2" t="str">
            <v>mar-04</v>
          </cell>
          <cell r="J2" t="str">
            <v>abr-04</v>
          </cell>
          <cell r="K2" t="str">
            <v>mai-04</v>
          </cell>
          <cell r="L2" t="str">
            <v>jun-04</v>
          </cell>
          <cell r="M2" t="str">
            <v>jul-04</v>
          </cell>
          <cell r="N2" t="str">
            <v>ago-04</v>
          </cell>
          <cell r="O2" t="str">
            <v>set-04</v>
          </cell>
          <cell r="P2" t="str">
            <v>out-04</v>
          </cell>
          <cell r="Q2" t="str">
            <v>nov-04</v>
          </cell>
          <cell r="R2" t="str">
            <v>dez-04</v>
          </cell>
          <cell r="S2" t="str">
            <v>2004</v>
          </cell>
        </row>
        <row r="3">
          <cell r="C3" t="str">
            <v>Bandeirante</v>
          </cell>
          <cell r="J3" t="str">
            <v>jan-04</v>
          </cell>
          <cell r="K3" t="str">
            <v>fev-04</v>
          </cell>
          <cell r="L3" t="str">
            <v>mar-04</v>
          </cell>
          <cell r="M3" t="str">
            <v>abr-04</v>
          </cell>
          <cell r="N3" t="str">
            <v>mai-04</v>
          </cell>
          <cell r="O3" t="str">
            <v>jun-04</v>
          </cell>
          <cell r="P3" t="str">
            <v>jul-04</v>
          </cell>
          <cell r="Q3" t="str">
            <v>ago-04</v>
          </cell>
        </row>
        <row r="4">
          <cell r="D4" t="str">
            <v>DEC</v>
          </cell>
          <cell r="E4">
            <v>1466118.5722496612</v>
          </cell>
          <cell r="F4">
            <v>1477754.7132472787</v>
          </cell>
          <cell r="G4">
            <v>12.58</v>
          </cell>
          <cell r="H4">
            <v>12.58</v>
          </cell>
          <cell r="I4">
            <v>12.58</v>
          </cell>
          <cell r="J4">
            <v>12.58</v>
          </cell>
          <cell r="K4">
            <v>12.58</v>
          </cell>
          <cell r="L4">
            <v>12.58</v>
          </cell>
          <cell r="M4">
            <v>12.58</v>
          </cell>
          <cell r="N4">
            <v>12.58</v>
          </cell>
          <cell r="O4">
            <v>12.58</v>
          </cell>
          <cell r="P4">
            <v>12.58</v>
          </cell>
          <cell r="Q4">
            <v>12.58</v>
          </cell>
          <cell r="R4">
            <v>12.58</v>
          </cell>
          <cell r="S4">
            <v>12.58</v>
          </cell>
        </row>
        <row r="5">
          <cell r="D5" t="str">
            <v>Padrão Aneel</v>
          </cell>
          <cell r="G5">
            <v>12.58</v>
          </cell>
          <cell r="H5">
            <v>12.58</v>
          </cell>
          <cell r="I5">
            <v>12.58</v>
          </cell>
          <cell r="J5">
            <v>12.58</v>
          </cell>
          <cell r="K5">
            <v>12.58</v>
          </cell>
          <cell r="L5">
            <v>12.58</v>
          </cell>
          <cell r="M5">
            <v>12.58</v>
          </cell>
          <cell r="N5">
            <v>12.58</v>
          </cell>
          <cell r="O5">
            <v>12.58</v>
          </cell>
          <cell r="P5">
            <v>12.58</v>
          </cell>
          <cell r="Q5">
            <v>12.58</v>
          </cell>
          <cell r="R5">
            <v>12.58</v>
          </cell>
          <cell r="S5">
            <v>12.58</v>
          </cell>
        </row>
        <row r="6">
          <cell r="D6" t="str">
            <v>FEC</v>
          </cell>
          <cell r="E6">
            <v>12</v>
          </cell>
          <cell r="F6">
            <v>12</v>
          </cell>
          <cell r="G6">
            <v>9.74</v>
          </cell>
          <cell r="H6">
            <v>9.74</v>
          </cell>
          <cell r="I6">
            <v>9.74</v>
          </cell>
          <cell r="J6">
            <v>9.74</v>
          </cell>
          <cell r="K6">
            <v>9.74</v>
          </cell>
          <cell r="L6">
            <v>9.74</v>
          </cell>
          <cell r="M6">
            <v>9.74</v>
          </cell>
          <cell r="N6">
            <v>9.74</v>
          </cell>
          <cell r="O6">
            <v>9.74</v>
          </cell>
          <cell r="P6">
            <v>9.74</v>
          </cell>
          <cell r="Q6">
            <v>9.74</v>
          </cell>
          <cell r="R6">
            <v>9.74</v>
          </cell>
          <cell r="S6">
            <v>9.74</v>
          </cell>
        </row>
        <row r="7">
          <cell r="D7" t="str">
            <v>Padrão Aneel</v>
          </cell>
          <cell r="E7">
            <v>428.21981120409214</v>
          </cell>
          <cell r="F7">
            <v>463.38976445397594</v>
          </cell>
          <cell r="G7">
            <v>9.74</v>
          </cell>
          <cell r="H7">
            <v>9.74</v>
          </cell>
          <cell r="I7">
            <v>9.74</v>
          </cell>
          <cell r="J7">
            <v>9.74</v>
          </cell>
          <cell r="K7">
            <v>9.74</v>
          </cell>
          <cell r="L7">
            <v>9.74</v>
          </cell>
          <cell r="M7">
            <v>9.74</v>
          </cell>
          <cell r="N7">
            <v>9.74</v>
          </cell>
          <cell r="O7">
            <v>9.74</v>
          </cell>
          <cell r="P7">
            <v>9.74</v>
          </cell>
          <cell r="Q7">
            <v>9.74</v>
          </cell>
          <cell r="R7">
            <v>9.74</v>
          </cell>
          <cell r="S7">
            <v>9.74</v>
          </cell>
        </row>
        <row r="8">
          <cell r="D8" t="str">
            <v>TMA</v>
          </cell>
          <cell r="E8">
            <v>1265258.9350656751</v>
          </cell>
          <cell r="F8">
            <v>1370991.90796</v>
          </cell>
          <cell r="G8" t="e">
            <v>#REF!</v>
          </cell>
          <cell r="H8" t="e">
            <v>#REF!</v>
          </cell>
          <cell r="I8" t="e">
            <v>#REF!</v>
          </cell>
          <cell r="J8" t="e">
            <v>#REF!</v>
          </cell>
          <cell r="K8" t="e">
            <v>#REF!</v>
          </cell>
          <cell r="L8" t="e">
            <v>#REF!</v>
          </cell>
          <cell r="M8" t="e">
            <v>#REF!</v>
          </cell>
          <cell r="N8" t="e">
            <v>#REF!</v>
          </cell>
          <cell r="O8" t="e">
            <v>#REF!</v>
          </cell>
          <cell r="P8" t="e">
            <v>#REF!</v>
          </cell>
          <cell r="Q8" t="e">
            <v>#REF!</v>
          </cell>
          <cell r="R8" t="e">
            <v>#REF!</v>
          </cell>
          <cell r="S8" t="e">
            <v>#REF!</v>
          </cell>
        </row>
        <row r="9">
          <cell r="D9" t="str">
            <v>Padrão Aneel</v>
          </cell>
          <cell r="E9">
            <v>2954695</v>
          </cell>
          <cell r="F9">
            <v>2958615</v>
          </cell>
          <cell r="G9" t="e">
            <v>#REF!</v>
          </cell>
          <cell r="H9" t="e">
            <v>#REF!</v>
          </cell>
          <cell r="I9" t="e">
            <v>#REF!</v>
          </cell>
          <cell r="J9" t="e">
            <v>#REF!</v>
          </cell>
          <cell r="K9" t="e">
            <v>#REF!</v>
          </cell>
          <cell r="L9" t="e">
            <v>#REF!</v>
          </cell>
          <cell r="M9" t="e">
            <v>#REF!</v>
          </cell>
          <cell r="N9" t="e">
            <v>#REF!</v>
          </cell>
          <cell r="O9" t="e">
            <v>#REF!</v>
          </cell>
          <cell r="P9" t="e">
            <v>#REF!</v>
          </cell>
          <cell r="Q9" t="e">
            <v>#REF!</v>
          </cell>
          <cell r="R9" t="e">
            <v>#REF!</v>
          </cell>
          <cell r="S9" t="e">
            <v>#REF!</v>
          </cell>
        </row>
        <row r="11">
          <cell r="E11">
            <v>-94319.823587549006</v>
          </cell>
          <cell r="F11">
            <v>-90835.502138094656</v>
          </cell>
          <cell r="G11">
            <v>-98833.222766694525</v>
          </cell>
          <cell r="H11">
            <v>-96637.826992552407</v>
          </cell>
          <cell r="I11">
            <v>-96359.010715969314</v>
          </cell>
          <cell r="J11">
            <v>-92478.387904309217</v>
          </cell>
          <cell r="K11">
            <v>-94462.713194951837</v>
          </cell>
          <cell r="L11">
            <v>-90158.726651300836</v>
          </cell>
          <cell r="M11">
            <v>-87085.635633305501</v>
          </cell>
          <cell r="N11">
            <v>-83333.441361185556</v>
          </cell>
          <cell r="O11">
            <v>-81296.526737898341</v>
          </cell>
          <cell r="P11">
            <v>-79129.516860427102</v>
          </cell>
          <cell r="Q11">
            <v>-1084930.3345442382</v>
          </cell>
        </row>
        <row r="12">
          <cell r="C12" t="str">
            <v>Escelsa</v>
          </cell>
          <cell r="E12">
            <v>-44071.002818813366</v>
          </cell>
          <cell r="F12">
            <v>-38273.473168022334</v>
          </cell>
          <cell r="G12">
            <v>-41085.47204549687</v>
          </cell>
          <cell r="H12">
            <v>-38331.632623844795</v>
          </cell>
          <cell r="I12">
            <v>-39426.930878354207</v>
          </cell>
          <cell r="J12">
            <v>-37347.804798220124</v>
          </cell>
          <cell r="K12">
            <v>-36781.105723845954</v>
          </cell>
          <cell r="L12">
            <v>-35602.86090887108</v>
          </cell>
          <cell r="M12">
            <v>-32839.161952118411</v>
          </cell>
          <cell r="N12">
            <v>-35111.2254056288</v>
          </cell>
          <cell r="O12">
            <v>-34555.476606089847</v>
          </cell>
          <cell r="P12">
            <v>-33385.467079950577</v>
          </cell>
          <cell r="Q12">
            <v>-446811.61400925636</v>
          </cell>
        </row>
        <row r="13">
          <cell r="D13" t="str">
            <v>FSEs</v>
          </cell>
          <cell r="E13">
            <v>-7459</v>
          </cell>
          <cell r="F13">
            <v>-6742</v>
          </cell>
          <cell r="G13">
            <v>-7647</v>
          </cell>
          <cell r="H13">
            <v>-8158</v>
          </cell>
          <cell r="I13">
            <v>-8024</v>
          </cell>
          <cell r="J13">
            <v>-8089</v>
          </cell>
          <cell r="K13">
            <v>-7401</v>
          </cell>
          <cell r="L13">
            <v>-7800</v>
          </cell>
          <cell r="M13">
            <v>-6873</v>
          </cell>
          <cell r="N13">
            <v>-7067</v>
          </cell>
          <cell r="O13">
            <v>-7206</v>
          </cell>
          <cell r="P13">
            <v>-7130</v>
          </cell>
          <cell r="Q13">
            <v>-89596</v>
          </cell>
        </row>
        <row r="14">
          <cell r="D14" t="str">
            <v>DEC</v>
          </cell>
          <cell r="E14">
            <v>-7993.4803375000001</v>
          </cell>
          <cell r="F14">
            <v>-7993.4803375000001</v>
          </cell>
          <cell r="G14">
            <v>13.032930887834723</v>
          </cell>
          <cell r="H14">
            <v>13.032930887834723</v>
          </cell>
          <cell r="I14">
            <v>13.032930887834723</v>
          </cell>
          <cell r="J14">
            <v>13.032930887834723</v>
          </cell>
          <cell r="K14">
            <v>13.032930887834723</v>
          </cell>
          <cell r="L14">
            <v>13.032930887834723</v>
          </cell>
          <cell r="M14">
            <v>13.032930887834723</v>
          </cell>
          <cell r="N14">
            <v>13.032930887834723</v>
          </cell>
          <cell r="O14">
            <v>13.032930887834723</v>
          </cell>
          <cell r="P14">
            <v>13.032930887834723</v>
          </cell>
          <cell r="Q14">
            <v>13.032930887834723</v>
          </cell>
          <cell r="R14">
            <v>13.032930887834723</v>
          </cell>
          <cell r="S14">
            <v>13.032930887834723</v>
          </cell>
        </row>
        <row r="15">
          <cell r="D15" t="str">
            <v>Padrão Aneel</v>
          </cell>
          <cell r="E15">
            <v>-10608.181481313366</v>
          </cell>
          <cell r="F15">
            <v>-9594.7578305223342</v>
          </cell>
          <cell r="G15">
            <v>13.032930887834723</v>
          </cell>
          <cell r="H15">
            <v>13.032930887834723</v>
          </cell>
          <cell r="I15">
            <v>13.032930887834723</v>
          </cell>
          <cell r="J15">
            <v>13.032930887834723</v>
          </cell>
          <cell r="K15">
            <v>13.032930887834723</v>
          </cell>
          <cell r="L15">
            <v>13.032930887834723</v>
          </cell>
          <cell r="M15">
            <v>13.032930887834723</v>
          </cell>
          <cell r="N15">
            <v>13.032930887834723</v>
          </cell>
          <cell r="O15">
            <v>13.032930887834723</v>
          </cell>
          <cell r="P15">
            <v>13.032930887834723</v>
          </cell>
          <cell r="Q15">
            <v>13.032930887834723</v>
          </cell>
          <cell r="R15">
            <v>13.032930887834723</v>
          </cell>
          <cell r="S15">
            <v>13.032930887834723</v>
          </cell>
        </row>
        <row r="16">
          <cell r="D16" t="str">
            <v>FEC</v>
          </cell>
          <cell r="E16">
            <v>-14946.090999999999</v>
          </cell>
          <cell r="F16">
            <v>-10769.985000000001</v>
          </cell>
          <cell r="G16">
            <v>10.700142140325037</v>
          </cell>
          <cell r="H16">
            <v>10.700142140325037</v>
          </cell>
          <cell r="I16">
            <v>10.700142140325037</v>
          </cell>
          <cell r="J16">
            <v>10.700142140325037</v>
          </cell>
          <cell r="K16">
            <v>10.700142140325037</v>
          </cell>
          <cell r="L16">
            <v>10.700142140325037</v>
          </cell>
          <cell r="M16">
            <v>10.700142140325037</v>
          </cell>
          <cell r="N16">
            <v>10.700142140325037</v>
          </cell>
          <cell r="O16">
            <v>10.700142140325037</v>
          </cell>
          <cell r="P16">
            <v>10.700142140325037</v>
          </cell>
          <cell r="Q16">
            <v>10.700142140325037</v>
          </cell>
          <cell r="R16">
            <v>10.700142140325037</v>
          </cell>
          <cell r="S16">
            <v>10.700142140325037</v>
          </cell>
        </row>
        <row r="17">
          <cell r="D17" t="str">
            <v>Padrão Aneel</v>
          </cell>
          <cell r="E17">
            <v>-630</v>
          </cell>
          <cell r="F17">
            <v>-746</v>
          </cell>
          <cell r="G17">
            <v>10.700142140325037</v>
          </cell>
          <cell r="H17">
            <v>10.700142140325037</v>
          </cell>
          <cell r="I17">
            <v>10.700142140325037</v>
          </cell>
          <cell r="J17">
            <v>10.700142140325037</v>
          </cell>
          <cell r="K17">
            <v>10.700142140325037</v>
          </cell>
          <cell r="L17">
            <v>10.700142140325037</v>
          </cell>
          <cell r="M17">
            <v>10.700142140325037</v>
          </cell>
          <cell r="N17">
            <v>10.700142140325037</v>
          </cell>
          <cell r="O17">
            <v>10.700142140325037</v>
          </cell>
          <cell r="P17">
            <v>10.700142140325037</v>
          </cell>
          <cell r="Q17">
            <v>10.700142140325037</v>
          </cell>
          <cell r="R17">
            <v>10.700142140325037</v>
          </cell>
          <cell r="S17">
            <v>10.700142140325037</v>
          </cell>
        </row>
        <row r="18">
          <cell r="D18" t="str">
            <v>TMA</v>
          </cell>
          <cell r="E18">
            <v>-2434.25</v>
          </cell>
          <cell r="F18">
            <v>-2427.25</v>
          </cell>
          <cell r="G18">
            <v>119</v>
          </cell>
          <cell r="H18">
            <v>119</v>
          </cell>
          <cell r="I18">
            <v>119</v>
          </cell>
          <cell r="J18">
            <v>119</v>
          </cell>
          <cell r="K18">
            <v>119</v>
          </cell>
          <cell r="L18">
            <v>119</v>
          </cell>
          <cell r="M18">
            <v>119</v>
          </cell>
          <cell r="N18">
            <v>119</v>
          </cell>
          <cell r="O18">
            <v>119</v>
          </cell>
          <cell r="P18">
            <v>119</v>
          </cell>
          <cell r="Q18">
            <v>119</v>
          </cell>
          <cell r="R18">
            <v>119</v>
          </cell>
          <cell r="S18">
            <v>119</v>
          </cell>
        </row>
        <row r="19">
          <cell r="D19" t="str">
            <v>Padrão Aneel</v>
          </cell>
          <cell r="E19" t="str">
            <v>Ativo Líquido</v>
          </cell>
          <cell r="G19">
            <v>119</v>
          </cell>
          <cell r="H19">
            <v>119</v>
          </cell>
          <cell r="I19">
            <v>119</v>
          </cell>
          <cell r="J19">
            <v>119</v>
          </cell>
          <cell r="K19">
            <v>119</v>
          </cell>
          <cell r="L19">
            <v>119</v>
          </cell>
          <cell r="M19">
            <v>119</v>
          </cell>
          <cell r="N19">
            <v>119</v>
          </cell>
          <cell r="O19">
            <v>119</v>
          </cell>
          <cell r="P19">
            <v>119</v>
          </cell>
          <cell r="Q19">
            <v>119</v>
          </cell>
          <cell r="R19">
            <v>119</v>
          </cell>
          <cell r="S19">
            <v>119</v>
          </cell>
        </row>
        <row r="20">
          <cell r="D20" t="str">
            <v>(-) Outros Proveitos Operacionais</v>
          </cell>
          <cell r="E20" t="str">
            <v>(-) Investimentos Financeiros</v>
          </cell>
          <cell r="J20" t="str">
            <v>-</v>
          </cell>
          <cell r="Q20">
            <v>0</v>
          </cell>
        </row>
        <row r="21">
          <cell r="E21" t="str">
            <v>(-) Caixa</v>
          </cell>
        </row>
        <row r="22">
          <cell r="C22" t="str">
            <v>Enersul</v>
          </cell>
          <cell r="E22">
            <v>-30476.413425109004</v>
          </cell>
          <cell r="F22">
            <v>-32338.475094133002</v>
          </cell>
          <cell r="G22">
            <v>-34103.095257591005</v>
          </cell>
          <cell r="H22">
            <v>-34347.696231062</v>
          </cell>
          <cell r="I22">
            <v>-31367.20076969</v>
          </cell>
          <cell r="J22">
            <v>-30692.698064037999</v>
          </cell>
          <cell r="K22">
            <v>-34491.568274249999</v>
          </cell>
          <cell r="L22">
            <v>-32740.913608735002</v>
          </cell>
          <cell r="M22">
            <v>-32248.070603296001</v>
          </cell>
          <cell r="N22">
            <v>-29538.188022777002</v>
          </cell>
          <cell r="O22">
            <v>-28669.758223401004</v>
          </cell>
          <cell r="P22">
            <v>-29487.246125918002</v>
          </cell>
          <cell r="Q22">
            <v>-380501.32369999995</v>
          </cell>
        </row>
        <row r="23">
          <cell r="D23" t="str">
            <v>FSEs</v>
          </cell>
          <cell r="E23">
            <v>-3760</v>
          </cell>
          <cell r="F23">
            <v>-3486</v>
          </cell>
          <cell r="G23">
            <v>-3370</v>
          </cell>
          <cell r="H23">
            <v>-3600</v>
          </cell>
          <cell r="I23">
            <v>-3316</v>
          </cell>
          <cell r="J23">
            <v>-3467</v>
          </cell>
          <cell r="K23">
            <v>-3748</v>
          </cell>
          <cell r="L23">
            <v>-3308</v>
          </cell>
          <cell r="M23">
            <v>-3591</v>
          </cell>
          <cell r="N23">
            <v>-3612</v>
          </cell>
          <cell r="O23">
            <v>-3455</v>
          </cell>
          <cell r="P23">
            <v>-3567</v>
          </cell>
          <cell r="Q23">
            <v>-42280</v>
          </cell>
        </row>
        <row r="24">
          <cell r="D24" t="str">
            <v>DEC</v>
          </cell>
          <cell r="E24">
            <v>-7993.4803375000001</v>
          </cell>
          <cell r="F24">
            <v>-7993.4803375000001</v>
          </cell>
          <cell r="G24">
            <v>17.89</v>
          </cell>
          <cell r="H24">
            <v>17.89</v>
          </cell>
          <cell r="I24">
            <v>17.899999999999999</v>
          </cell>
          <cell r="J24">
            <v>17.899999999999999</v>
          </cell>
          <cell r="K24">
            <v>17.899999999999999</v>
          </cell>
          <cell r="L24">
            <v>17.899999999999999</v>
          </cell>
          <cell r="M24">
            <v>17.899999999999999</v>
          </cell>
          <cell r="N24">
            <v>17.899999999999999</v>
          </cell>
          <cell r="O24">
            <v>17.899999999999999</v>
          </cell>
          <cell r="P24">
            <v>17.91</v>
          </cell>
          <cell r="Q24">
            <v>17.91</v>
          </cell>
          <cell r="R24">
            <v>17.91</v>
          </cell>
          <cell r="S24">
            <v>17.91</v>
          </cell>
        </row>
        <row r="25">
          <cell r="D25" t="str">
            <v>Padrão Aneel</v>
          </cell>
          <cell r="E25">
            <v>-10057</v>
          </cell>
          <cell r="F25">
            <v>-9834</v>
          </cell>
          <cell r="G25">
            <v>17.89</v>
          </cell>
          <cell r="H25">
            <v>17.89</v>
          </cell>
          <cell r="I25">
            <v>17.899999999999999</v>
          </cell>
          <cell r="J25">
            <v>17.899999999999999</v>
          </cell>
          <cell r="K25">
            <v>17.899999999999999</v>
          </cell>
          <cell r="L25">
            <v>17.899999999999999</v>
          </cell>
          <cell r="M25">
            <v>17.899999999999999</v>
          </cell>
          <cell r="N25">
            <v>17.899999999999999</v>
          </cell>
          <cell r="O25">
            <v>17.899999999999999</v>
          </cell>
          <cell r="P25">
            <v>17.91</v>
          </cell>
          <cell r="Q25">
            <v>17.91</v>
          </cell>
          <cell r="R25">
            <v>17.91</v>
          </cell>
          <cell r="S25">
            <v>17.91</v>
          </cell>
        </row>
        <row r="26">
          <cell r="D26" t="str">
            <v>FEC</v>
          </cell>
          <cell r="E26">
            <v>-6684.2699852919995</v>
          </cell>
          <cell r="F26">
            <v>-8793.2553747889997</v>
          </cell>
          <cell r="G26">
            <v>15.35</v>
          </cell>
          <cell r="H26">
            <v>15.35</v>
          </cell>
          <cell r="I26">
            <v>15.36</v>
          </cell>
          <cell r="J26">
            <v>15.36</v>
          </cell>
          <cell r="K26">
            <v>15.36</v>
          </cell>
          <cell r="L26">
            <v>15.36</v>
          </cell>
          <cell r="M26">
            <v>15.36</v>
          </cell>
          <cell r="N26">
            <v>15.36</v>
          </cell>
          <cell r="O26">
            <v>15.36</v>
          </cell>
          <cell r="P26">
            <v>15.37</v>
          </cell>
          <cell r="Q26">
            <v>15.37</v>
          </cell>
          <cell r="R26">
            <v>15.37</v>
          </cell>
          <cell r="S26">
            <v>15.37</v>
          </cell>
        </row>
        <row r="27">
          <cell r="D27" t="str">
            <v>Padrão Aneel</v>
          </cell>
          <cell r="E27">
            <v>-799</v>
          </cell>
          <cell r="F27">
            <v>-807</v>
          </cell>
          <cell r="G27">
            <v>15.35</v>
          </cell>
          <cell r="H27">
            <v>15.35</v>
          </cell>
          <cell r="I27">
            <v>15.36</v>
          </cell>
          <cell r="J27">
            <v>15.36</v>
          </cell>
          <cell r="K27">
            <v>15.36</v>
          </cell>
          <cell r="L27">
            <v>15.36</v>
          </cell>
          <cell r="M27">
            <v>15.36</v>
          </cell>
          <cell r="N27">
            <v>15.36</v>
          </cell>
          <cell r="O27">
            <v>15.36</v>
          </cell>
          <cell r="P27">
            <v>15.37</v>
          </cell>
          <cell r="Q27">
            <v>15.37</v>
          </cell>
          <cell r="R27">
            <v>15.37</v>
          </cell>
          <cell r="S27">
            <v>15.37</v>
          </cell>
        </row>
        <row r="28">
          <cell r="C28" t="str">
            <v>EDP Consolidado</v>
          </cell>
          <cell r="D28" t="str">
            <v>TMA</v>
          </cell>
          <cell r="E28">
            <v>-1182.6631023170007</v>
          </cell>
          <cell r="F28">
            <v>-1424.7393818439991</v>
          </cell>
          <cell r="G28">
            <v>76</v>
          </cell>
          <cell r="H28">
            <v>76</v>
          </cell>
          <cell r="I28">
            <v>77</v>
          </cell>
          <cell r="J28">
            <v>77</v>
          </cell>
          <cell r="K28">
            <v>77</v>
          </cell>
          <cell r="L28">
            <v>77</v>
          </cell>
          <cell r="M28">
            <v>78</v>
          </cell>
          <cell r="N28">
            <v>78</v>
          </cell>
          <cell r="O28">
            <v>79</v>
          </cell>
          <cell r="P28">
            <v>79</v>
          </cell>
          <cell r="Q28">
            <v>80</v>
          </cell>
          <cell r="R28">
            <v>80</v>
          </cell>
          <cell r="S28">
            <v>80</v>
          </cell>
        </row>
        <row r="29">
          <cell r="D29" t="str">
            <v>Padrão Aneel</v>
          </cell>
          <cell r="G29">
            <v>76</v>
          </cell>
          <cell r="H29">
            <v>76</v>
          </cell>
          <cell r="I29">
            <v>77</v>
          </cell>
          <cell r="J29">
            <v>77</v>
          </cell>
          <cell r="K29">
            <v>77</v>
          </cell>
          <cell r="L29">
            <v>77</v>
          </cell>
          <cell r="M29">
            <v>78</v>
          </cell>
          <cell r="N29">
            <v>78</v>
          </cell>
          <cell r="O29">
            <v>79</v>
          </cell>
          <cell r="P29">
            <v>79</v>
          </cell>
          <cell r="Q29">
            <v>80</v>
          </cell>
          <cell r="R29">
            <v>80</v>
          </cell>
          <cell r="S29">
            <v>80</v>
          </cell>
        </row>
      </sheetData>
      <sheetData sheetId="11" refreshError="1">
        <row r="2">
          <cell r="B2">
            <v>1</v>
          </cell>
          <cell r="E2" t="str">
            <v>jan-04</v>
          </cell>
          <cell r="F2" t="str">
            <v>fev-04</v>
          </cell>
          <cell r="G2" t="str">
            <v>jan-04</v>
          </cell>
          <cell r="H2" t="str">
            <v>fev-04</v>
          </cell>
          <cell r="I2" t="str">
            <v>mar-04</v>
          </cell>
          <cell r="J2" t="str">
            <v>abr-04</v>
          </cell>
          <cell r="K2" t="str">
            <v>mai-04</v>
          </cell>
          <cell r="L2" t="str">
            <v>jun-04</v>
          </cell>
          <cell r="M2" t="str">
            <v>jul-04</v>
          </cell>
          <cell r="N2" t="str">
            <v>ago-04</v>
          </cell>
          <cell r="O2" t="str">
            <v>set-04</v>
          </cell>
          <cell r="P2" t="str">
            <v>out-04</v>
          </cell>
          <cell r="Q2" t="str">
            <v>nov-04</v>
          </cell>
          <cell r="R2" t="str">
            <v>dez-04</v>
          </cell>
          <cell r="S2" t="str">
            <v>2004</v>
          </cell>
        </row>
        <row r="3">
          <cell r="B3">
            <v>2</v>
          </cell>
          <cell r="C3" t="str">
            <v>Bandeirante</v>
          </cell>
        </row>
        <row r="4">
          <cell r="B4">
            <v>3</v>
          </cell>
          <cell r="D4" t="str">
            <v>DEC</v>
          </cell>
          <cell r="E4">
            <v>0</v>
          </cell>
          <cell r="F4">
            <v>0</v>
          </cell>
          <cell r="G4">
            <v>0</v>
          </cell>
          <cell r="H4">
            <v>0</v>
          </cell>
          <cell r="I4">
            <v>0</v>
          </cell>
          <cell r="J4">
            <v>0</v>
          </cell>
          <cell r="K4">
            <v>0</v>
          </cell>
          <cell r="L4">
            <v>0</v>
          </cell>
          <cell r="M4">
            <v>0</v>
          </cell>
          <cell r="N4">
            <v>0</v>
          </cell>
          <cell r="O4">
            <v>0</v>
          </cell>
          <cell r="P4">
            <v>0</v>
          </cell>
          <cell r="Q4">
            <v>0</v>
          </cell>
          <cell r="R4">
            <v>0</v>
          </cell>
          <cell r="S4">
            <v>0</v>
          </cell>
        </row>
        <row r="5">
          <cell r="B5">
            <v>4</v>
          </cell>
          <cell r="D5" t="str">
            <v>Padrão Aneel</v>
          </cell>
          <cell r="G5">
            <v>0</v>
          </cell>
          <cell r="H5">
            <v>0</v>
          </cell>
          <cell r="I5">
            <v>0</v>
          </cell>
          <cell r="J5">
            <v>0</v>
          </cell>
          <cell r="K5">
            <v>0</v>
          </cell>
          <cell r="L5">
            <v>0</v>
          </cell>
          <cell r="M5">
            <v>0</v>
          </cell>
          <cell r="N5">
            <v>0</v>
          </cell>
          <cell r="O5">
            <v>0</v>
          </cell>
          <cell r="P5">
            <v>0</v>
          </cell>
          <cell r="Q5">
            <v>0</v>
          </cell>
          <cell r="R5">
            <v>0</v>
          </cell>
          <cell r="S5">
            <v>0</v>
          </cell>
        </row>
        <row r="6">
          <cell r="B6">
            <v>5</v>
          </cell>
          <cell r="D6" t="str">
            <v>FEC</v>
          </cell>
          <cell r="E6">
            <v>12</v>
          </cell>
          <cell r="F6">
            <v>12</v>
          </cell>
          <cell r="G6">
            <v>0</v>
          </cell>
          <cell r="H6">
            <v>0</v>
          </cell>
          <cell r="I6">
            <v>0</v>
          </cell>
          <cell r="J6">
            <v>0</v>
          </cell>
          <cell r="K6">
            <v>0</v>
          </cell>
          <cell r="L6">
            <v>0</v>
          </cell>
          <cell r="M6">
            <v>0</v>
          </cell>
          <cell r="N6">
            <v>0</v>
          </cell>
          <cell r="O6">
            <v>0</v>
          </cell>
          <cell r="P6">
            <v>0</v>
          </cell>
          <cell r="Q6">
            <v>0</v>
          </cell>
          <cell r="R6">
            <v>0</v>
          </cell>
          <cell r="S6">
            <v>0</v>
          </cell>
        </row>
        <row r="7">
          <cell r="B7">
            <v>6</v>
          </cell>
          <cell r="D7" t="str">
            <v>Padrão Aneel</v>
          </cell>
          <cell r="E7" t="e">
            <v>#DIV/0!</v>
          </cell>
          <cell r="F7" t="e">
            <v>#DIV/0!</v>
          </cell>
          <cell r="G7">
            <v>0</v>
          </cell>
          <cell r="H7">
            <v>0</v>
          </cell>
          <cell r="I7">
            <v>0</v>
          </cell>
          <cell r="J7">
            <v>0</v>
          </cell>
          <cell r="K7">
            <v>0</v>
          </cell>
          <cell r="L7">
            <v>0</v>
          </cell>
          <cell r="M7">
            <v>0</v>
          </cell>
          <cell r="N7">
            <v>0</v>
          </cell>
          <cell r="O7">
            <v>0</v>
          </cell>
          <cell r="P7">
            <v>0</v>
          </cell>
          <cell r="Q7">
            <v>0</v>
          </cell>
          <cell r="R7">
            <v>0</v>
          </cell>
          <cell r="S7">
            <v>0</v>
          </cell>
        </row>
        <row r="8">
          <cell r="B8">
            <v>7</v>
          </cell>
          <cell r="D8" t="str">
            <v>TMA</v>
          </cell>
          <cell r="E8">
            <v>0</v>
          </cell>
          <cell r="F8">
            <v>0</v>
          </cell>
          <cell r="G8">
            <v>0</v>
          </cell>
          <cell r="H8">
            <v>0</v>
          </cell>
          <cell r="I8">
            <v>0</v>
          </cell>
          <cell r="J8">
            <v>0</v>
          </cell>
          <cell r="K8">
            <v>0</v>
          </cell>
          <cell r="L8">
            <v>0</v>
          </cell>
          <cell r="M8">
            <v>0</v>
          </cell>
          <cell r="N8">
            <v>0</v>
          </cell>
          <cell r="O8">
            <v>0</v>
          </cell>
          <cell r="P8">
            <v>0</v>
          </cell>
          <cell r="Q8">
            <v>0</v>
          </cell>
          <cell r="R8">
            <v>0</v>
          </cell>
          <cell r="S8">
            <v>0</v>
          </cell>
        </row>
        <row r="9">
          <cell r="B9">
            <v>8</v>
          </cell>
          <cell r="D9" t="str">
            <v>Padrão Aneel</v>
          </cell>
          <cell r="E9">
            <v>0</v>
          </cell>
          <cell r="F9">
            <v>0</v>
          </cell>
          <cell r="G9">
            <v>0</v>
          </cell>
          <cell r="H9">
            <v>0</v>
          </cell>
          <cell r="I9">
            <v>0</v>
          </cell>
          <cell r="J9">
            <v>0</v>
          </cell>
          <cell r="K9">
            <v>0</v>
          </cell>
          <cell r="L9">
            <v>0</v>
          </cell>
          <cell r="M9">
            <v>0</v>
          </cell>
          <cell r="N9">
            <v>0</v>
          </cell>
          <cell r="O9">
            <v>0</v>
          </cell>
          <cell r="P9">
            <v>0</v>
          </cell>
          <cell r="Q9">
            <v>0</v>
          </cell>
          <cell r="R9">
            <v>0</v>
          </cell>
          <cell r="S9">
            <v>0</v>
          </cell>
        </row>
        <row r="10">
          <cell r="B10">
            <v>9</v>
          </cell>
        </row>
        <row r="11">
          <cell r="B11">
            <v>10</v>
          </cell>
        </row>
        <row r="12">
          <cell r="B12">
            <v>11</v>
          </cell>
          <cell r="C12" t="str">
            <v>Escelsa</v>
          </cell>
          <cell r="E12">
            <v>0</v>
          </cell>
          <cell r="F12">
            <v>0</v>
          </cell>
          <cell r="G12">
            <v>0</v>
          </cell>
          <cell r="H12">
            <v>0</v>
          </cell>
          <cell r="I12">
            <v>0</v>
          </cell>
          <cell r="J12">
            <v>0</v>
          </cell>
          <cell r="K12">
            <v>0</v>
          </cell>
          <cell r="L12">
            <v>0</v>
          </cell>
          <cell r="M12">
            <v>0</v>
          </cell>
          <cell r="N12">
            <v>0</v>
          </cell>
          <cell r="O12">
            <v>0</v>
          </cell>
          <cell r="P12">
            <v>0</v>
          </cell>
          <cell r="Q12">
            <v>0</v>
          </cell>
        </row>
        <row r="13">
          <cell r="B13">
            <v>12</v>
          </cell>
          <cell r="D13" t="str">
            <v>FSEs</v>
          </cell>
        </row>
        <row r="14">
          <cell r="B14">
            <v>13</v>
          </cell>
          <cell r="D14" t="str">
            <v>DEC</v>
          </cell>
          <cell r="G14">
            <v>0</v>
          </cell>
          <cell r="H14">
            <v>0</v>
          </cell>
          <cell r="I14">
            <v>0</v>
          </cell>
          <cell r="J14">
            <v>0</v>
          </cell>
          <cell r="K14">
            <v>0</v>
          </cell>
          <cell r="L14">
            <v>0</v>
          </cell>
          <cell r="M14">
            <v>0</v>
          </cell>
          <cell r="N14">
            <v>0</v>
          </cell>
          <cell r="O14">
            <v>0</v>
          </cell>
          <cell r="P14">
            <v>0</v>
          </cell>
          <cell r="Q14">
            <v>0</v>
          </cell>
          <cell r="R14">
            <v>0</v>
          </cell>
          <cell r="S14">
            <v>0</v>
          </cell>
        </row>
        <row r="15">
          <cell r="B15">
            <v>14</v>
          </cell>
          <cell r="D15" t="str">
            <v>Padrão Aneel</v>
          </cell>
          <cell r="G15">
            <v>0</v>
          </cell>
          <cell r="H15">
            <v>0</v>
          </cell>
          <cell r="I15">
            <v>0</v>
          </cell>
          <cell r="J15">
            <v>0</v>
          </cell>
          <cell r="K15">
            <v>0</v>
          </cell>
          <cell r="L15">
            <v>0</v>
          </cell>
          <cell r="M15">
            <v>0</v>
          </cell>
          <cell r="N15">
            <v>0</v>
          </cell>
          <cell r="O15">
            <v>0</v>
          </cell>
          <cell r="P15">
            <v>0</v>
          </cell>
          <cell r="Q15">
            <v>0</v>
          </cell>
          <cell r="R15">
            <v>0</v>
          </cell>
          <cell r="S15">
            <v>0</v>
          </cell>
        </row>
        <row r="16">
          <cell r="B16">
            <v>15</v>
          </cell>
          <cell r="D16" t="str">
            <v>FEC</v>
          </cell>
          <cell r="G16">
            <v>0</v>
          </cell>
          <cell r="H16">
            <v>0</v>
          </cell>
          <cell r="I16">
            <v>0</v>
          </cell>
          <cell r="J16">
            <v>0</v>
          </cell>
          <cell r="K16">
            <v>0</v>
          </cell>
          <cell r="L16">
            <v>0</v>
          </cell>
          <cell r="M16">
            <v>0</v>
          </cell>
          <cell r="N16">
            <v>0</v>
          </cell>
          <cell r="O16">
            <v>0</v>
          </cell>
          <cell r="P16">
            <v>0</v>
          </cell>
          <cell r="Q16">
            <v>0</v>
          </cell>
          <cell r="R16">
            <v>0</v>
          </cell>
          <cell r="S16">
            <v>0</v>
          </cell>
        </row>
        <row r="17">
          <cell r="B17">
            <v>16</v>
          </cell>
          <cell r="D17" t="str">
            <v>Padrão Aneel</v>
          </cell>
          <cell r="G17">
            <v>0</v>
          </cell>
          <cell r="H17">
            <v>0</v>
          </cell>
          <cell r="I17">
            <v>0</v>
          </cell>
          <cell r="J17">
            <v>0</v>
          </cell>
          <cell r="K17">
            <v>0</v>
          </cell>
          <cell r="L17">
            <v>0</v>
          </cell>
          <cell r="M17">
            <v>0</v>
          </cell>
          <cell r="N17">
            <v>0</v>
          </cell>
          <cell r="O17">
            <v>0</v>
          </cell>
          <cell r="P17">
            <v>0</v>
          </cell>
          <cell r="Q17">
            <v>0</v>
          </cell>
          <cell r="R17">
            <v>0</v>
          </cell>
          <cell r="S17">
            <v>0</v>
          </cell>
        </row>
        <row r="18">
          <cell r="B18">
            <v>17</v>
          </cell>
          <cell r="D18" t="str">
            <v>TMA</v>
          </cell>
          <cell r="G18">
            <v>0</v>
          </cell>
          <cell r="H18">
            <v>0</v>
          </cell>
          <cell r="I18">
            <v>0</v>
          </cell>
          <cell r="J18">
            <v>0</v>
          </cell>
          <cell r="K18">
            <v>0</v>
          </cell>
          <cell r="L18">
            <v>0</v>
          </cell>
          <cell r="M18">
            <v>0</v>
          </cell>
          <cell r="N18">
            <v>0</v>
          </cell>
          <cell r="O18">
            <v>0</v>
          </cell>
          <cell r="P18">
            <v>0</v>
          </cell>
          <cell r="Q18">
            <v>0</v>
          </cell>
          <cell r="R18">
            <v>0</v>
          </cell>
          <cell r="S18">
            <v>0</v>
          </cell>
        </row>
        <row r="19">
          <cell r="B19">
            <v>18</v>
          </cell>
          <cell r="D19" t="str">
            <v>Padrão Aneel</v>
          </cell>
          <cell r="G19">
            <v>0</v>
          </cell>
          <cell r="H19">
            <v>0</v>
          </cell>
          <cell r="I19">
            <v>0</v>
          </cell>
          <cell r="J19">
            <v>0</v>
          </cell>
          <cell r="K19">
            <v>0</v>
          </cell>
          <cell r="L19">
            <v>0</v>
          </cell>
          <cell r="M19">
            <v>0</v>
          </cell>
          <cell r="N19">
            <v>0</v>
          </cell>
          <cell r="O19">
            <v>0</v>
          </cell>
          <cell r="P19">
            <v>0</v>
          </cell>
          <cell r="Q19">
            <v>0</v>
          </cell>
          <cell r="R19">
            <v>0</v>
          </cell>
          <cell r="S19">
            <v>0</v>
          </cell>
        </row>
        <row r="20">
          <cell r="B20">
            <v>19</v>
          </cell>
          <cell r="D20" t="str">
            <v>(-) Outros Proveitos Operacionais</v>
          </cell>
        </row>
        <row r="21">
          <cell r="B21">
            <v>20</v>
          </cell>
        </row>
        <row r="22">
          <cell r="B22">
            <v>21</v>
          </cell>
          <cell r="C22" t="str">
            <v>Enersul</v>
          </cell>
          <cell r="E22">
            <v>0</v>
          </cell>
          <cell r="F22">
            <v>0</v>
          </cell>
          <cell r="G22">
            <v>0</v>
          </cell>
          <cell r="H22">
            <v>0</v>
          </cell>
          <cell r="I22">
            <v>0</v>
          </cell>
          <cell r="J22">
            <v>0</v>
          </cell>
          <cell r="K22">
            <v>0</v>
          </cell>
          <cell r="L22">
            <v>0</v>
          </cell>
          <cell r="M22">
            <v>0</v>
          </cell>
          <cell r="N22">
            <v>0</v>
          </cell>
          <cell r="O22">
            <v>0</v>
          </cell>
          <cell r="P22">
            <v>0</v>
          </cell>
          <cell r="Q22">
            <v>0</v>
          </cell>
        </row>
        <row r="23">
          <cell r="B23">
            <v>22</v>
          </cell>
          <cell r="D23" t="str">
            <v>FSEs</v>
          </cell>
        </row>
        <row r="24">
          <cell r="B24">
            <v>23</v>
          </cell>
          <cell r="D24" t="str">
            <v>DEC</v>
          </cell>
          <cell r="G24">
            <v>0</v>
          </cell>
          <cell r="H24">
            <v>0</v>
          </cell>
          <cell r="I24">
            <v>0</v>
          </cell>
          <cell r="J24">
            <v>0</v>
          </cell>
          <cell r="K24">
            <v>0</v>
          </cell>
          <cell r="L24">
            <v>0</v>
          </cell>
          <cell r="M24">
            <v>0</v>
          </cell>
          <cell r="N24">
            <v>0</v>
          </cell>
          <cell r="O24">
            <v>0</v>
          </cell>
          <cell r="P24">
            <v>0</v>
          </cell>
          <cell r="Q24">
            <v>0</v>
          </cell>
          <cell r="R24">
            <v>0</v>
          </cell>
          <cell r="S24">
            <v>0</v>
          </cell>
        </row>
        <row r="25">
          <cell r="B25">
            <v>24</v>
          </cell>
          <cell r="D25" t="str">
            <v>Padrão Aneel</v>
          </cell>
          <cell r="G25">
            <v>0</v>
          </cell>
          <cell r="H25">
            <v>0</v>
          </cell>
          <cell r="I25">
            <v>0</v>
          </cell>
          <cell r="J25">
            <v>0</v>
          </cell>
          <cell r="K25">
            <v>0</v>
          </cell>
          <cell r="L25">
            <v>0</v>
          </cell>
          <cell r="M25">
            <v>0</v>
          </cell>
          <cell r="N25">
            <v>0</v>
          </cell>
          <cell r="O25">
            <v>0</v>
          </cell>
          <cell r="P25">
            <v>0</v>
          </cell>
          <cell r="Q25">
            <v>0</v>
          </cell>
          <cell r="R25">
            <v>0</v>
          </cell>
          <cell r="S25">
            <v>0</v>
          </cell>
        </row>
        <row r="26">
          <cell r="B26">
            <v>25</v>
          </cell>
          <cell r="D26" t="str">
            <v>FEC</v>
          </cell>
          <cell r="G26">
            <v>0</v>
          </cell>
          <cell r="H26">
            <v>0</v>
          </cell>
          <cell r="I26">
            <v>0</v>
          </cell>
          <cell r="J26">
            <v>0</v>
          </cell>
          <cell r="K26">
            <v>0</v>
          </cell>
          <cell r="L26">
            <v>0</v>
          </cell>
          <cell r="M26">
            <v>0</v>
          </cell>
          <cell r="N26">
            <v>0</v>
          </cell>
          <cell r="O26">
            <v>0</v>
          </cell>
          <cell r="P26">
            <v>0</v>
          </cell>
          <cell r="Q26">
            <v>0</v>
          </cell>
          <cell r="R26">
            <v>0</v>
          </cell>
          <cell r="S26">
            <v>0</v>
          </cell>
        </row>
        <row r="27">
          <cell r="B27">
            <v>26</v>
          </cell>
          <cell r="D27" t="str">
            <v>Padrão Aneel</v>
          </cell>
          <cell r="G27">
            <v>0</v>
          </cell>
          <cell r="H27">
            <v>0</v>
          </cell>
          <cell r="I27">
            <v>0</v>
          </cell>
          <cell r="J27">
            <v>0</v>
          </cell>
          <cell r="K27">
            <v>0</v>
          </cell>
          <cell r="L27">
            <v>0</v>
          </cell>
          <cell r="M27">
            <v>0</v>
          </cell>
          <cell r="N27">
            <v>0</v>
          </cell>
          <cell r="O27">
            <v>0</v>
          </cell>
          <cell r="P27">
            <v>0</v>
          </cell>
          <cell r="Q27">
            <v>0</v>
          </cell>
          <cell r="R27">
            <v>0</v>
          </cell>
          <cell r="S27">
            <v>0</v>
          </cell>
        </row>
        <row r="28">
          <cell r="B28">
            <v>27</v>
          </cell>
          <cell r="D28" t="str">
            <v>TMA</v>
          </cell>
          <cell r="G28">
            <v>0</v>
          </cell>
          <cell r="H28">
            <v>0</v>
          </cell>
          <cell r="I28">
            <v>0</v>
          </cell>
          <cell r="J28">
            <v>0</v>
          </cell>
          <cell r="K28">
            <v>0</v>
          </cell>
          <cell r="L28">
            <v>0</v>
          </cell>
          <cell r="M28">
            <v>0</v>
          </cell>
          <cell r="N28">
            <v>0</v>
          </cell>
          <cell r="O28">
            <v>0</v>
          </cell>
          <cell r="P28">
            <v>0</v>
          </cell>
          <cell r="Q28">
            <v>0</v>
          </cell>
          <cell r="R28">
            <v>0</v>
          </cell>
          <cell r="S28">
            <v>0</v>
          </cell>
        </row>
        <row r="29">
          <cell r="B29">
            <v>28</v>
          </cell>
          <cell r="D29" t="str">
            <v>Padrão Aneel</v>
          </cell>
          <cell r="G29">
            <v>0</v>
          </cell>
          <cell r="H29">
            <v>0</v>
          </cell>
          <cell r="I29">
            <v>0</v>
          </cell>
          <cell r="J29">
            <v>0</v>
          </cell>
          <cell r="K29">
            <v>0</v>
          </cell>
          <cell r="L29">
            <v>0</v>
          </cell>
          <cell r="M29">
            <v>0</v>
          </cell>
          <cell r="N29">
            <v>0</v>
          </cell>
          <cell r="O29">
            <v>0</v>
          </cell>
          <cell r="P29">
            <v>0</v>
          </cell>
          <cell r="Q29">
            <v>0</v>
          </cell>
          <cell r="R29">
            <v>0</v>
          </cell>
          <cell r="S29">
            <v>0</v>
          </cell>
        </row>
        <row r="30">
          <cell r="D30" t="str">
            <v>(-) Outros Proveitos Operacionais</v>
          </cell>
        </row>
        <row r="31">
          <cell r="B31" t="str">
            <v>Enersul</v>
          </cell>
        </row>
      </sheetData>
      <sheetData sheetId="12" refreshError="1">
        <row r="2">
          <cell r="B2">
            <v>1</v>
          </cell>
          <cell r="G2" t="str">
            <v>jan-03</v>
          </cell>
          <cell r="H2" t="str">
            <v>fev-03</v>
          </cell>
          <cell r="I2" t="str">
            <v>mar-03</v>
          </cell>
          <cell r="J2" t="str">
            <v>abr-03</v>
          </cell>
          <cell r="K2" t="str">
            <v>mai-03</v>
          </cell>
          <cell r="L2" t="str">
            <v>jun-03</v>
          </cell>
          <cell r="M2" t="str">
            <v>jul-03</v>
          </cell>
          <cell r="N2" t="str">
            <v>ago-03</v>
          </cell>
          <cell r="O2" t="str">
            <v>set-03</v>
          </cell>
          <cell r="P2" t="str">
            <v>out-03</v>
          </cell>
          <cell r="Q2" t="str">
            <v>nov-03</v>
          </cell>
          <cell r="R2" t="str">
            <v>dez-03</v>
          </cell>
          <cell r="S2" t="str">
            <v>2003</v>
          </cell>
        </row>
        <row r="3">
          <cell r="B3">
            <v>2</v>
          </cell>
          <cell r="C3" t="str">
            <v>Bandeirante</v>
          </cell>
        </row>
        <row r="4">
          <cell r="B4">
            <v>3</v>
          </cell>
          <cell r="D4" t="str">
            <v>DEC</v>
          </cell>
          <cell r="G4">
            <v>10.510054707916828</v>
          </cell>
          <cell r="H4">
            <v>10.766676010757971</v>
          </cell>
          <cell r="I4">
            <v>10.702407539022893</v>
          </cell>
          <cell r="J4">
            <v>10.578963417689785</v>
          </cell>
          <cell r="K4">
            <v>10.919231573971286</v>
          </cell>
          <cell r="L4">
            <v>10.838549671313476</v>
          </cell>
          <cell r="M4">
            <v>10.767750042762895</v>
          </cell>
          <cell r="N4">
            <v>10.677767086399149</v>
          </cell>
          <cell r="O4">
            <v>9.3395777293078535</v>
          </cell>
          <cell r="P4">
            <v>9.0920368902537803</v>
          </cell>
          <cell r="Q4">
            <v>8.4909795845602734</v>
          </cell>
          <cell r="R4">
            <v>8.2370729269585432</v>
          </cell>
          <cell r="S4">
            <v>8.2370729269585432</v>
          </cell>
        </row>
        <row r="5">
          <cell r="B5">
            <v>4</v>
          </cell>
          <cell r="D5" t="str">
            <v>Padrão Aneel</v>
          </cell>
          <cell r="G5">
            <v>13</v>
          </cell>
          <cell r="H5">
            <v>13</v>
          </cell>
          <cell r="I5">
            <v>13</v>
          </cell>
          <cell r="J5">
            <v>13</v>
          </cell>
          <cell r="K5">
            <v>13</v>
          </cell>
          <cell r="L5">
            <v>13</v>
          </cell>
          <cell r="M5">
            <v>13</v>
          </cell>
          <cell r="N5">
            <v>13</v>
          </cell>
          <cell r="O5">
            <v>13</v>
          </cell>
          <cell r="P5">
            <v>13</v>
          </cell>
          <cell r="Q5">
            <v>13</v>
          </cell>
          <cell r="R5">
            <v>13</v>
          </cell>
          <cell r="S5">
            <v>13</v>
          </cell>
        </row>
        <row r="6">
          <cell r="B6">
            <v>5</v>
          </cell>
          <cell r="D6" t="str">
            <v>FEC</v>
          </cell>
          <cell r="G6">
            <v>7.4556347287232994</v>
          </cell>
          <cell r="H6">
            <v>7.4200973389901375</v>
          </cell>
          <cell r="I6">
            <v>7.2887752292859158</v>
          </cell>
          <cell r="J6">
            <v>7.2243355022799252</v>
          </cell>
          <cell r="K6">
            <v>7.3068582943485456</v>
          </cell>
          <cell r="L6">
            <v>7.2451993898360714</v>
          </cell>
          <cell r="M6">
            <v>7.1998055381336359</v>
          </cell>
          <cell r="N6">
            <v>7.1610836315815423</v>
          </cell>
          <cell r="O6">
            <v>6.8375644758722203</v>
          </cell>
          <cell r="P6">
            <v>6.8659858211188691</v>
          </cell>
          <cell r="Q6">
            <v>6.6845121997392294</v>
          </cell>
          <cell r="R6">
            <v>6.5352770148033521</v>
          </cell>
          <cell r="S6">
            <v>6.5352770148033521</v>
          </cell>
        </row>
        <row r="7">
          <cell r="B7">
            <v>6</v>
          </cell>
          <cell r="D7" t="str">
            <v>Padrão Aneel</v>
          </cell>
          <cell r="G7">
            <v>11</v>
          </cell>
          <cell r="H7">
            <v>11</v>
          </cell>
          <cell r="I7">
            <v>11</v>
          </cell>
          <cell r="J7">
            <v>11</v>
          </cell>
          <cell r="K7">
            <v>11</v>
          </cell>
          <cell r="L7">
            <v>11</v>
          </cell>
          <cell r="M7">
            <v>11</v>
          </cell>
          <cell r="N7">
            <v>11</v>
          </cell>
          <cell r="O7">
            <v>11</v>
          </cell>
          <cell r="P7">
            <v>11</v>
          </cell>
          <cell r="Q7">
            <v>11</v>
          </cell>
          <cell r="R7">
            <v>11</v>
          </cell>
          <cell r="S7">
            <v>11</v>
          </cell>
        </row>
        <row r="8">
          <cell r="B8">
            <v>7</v>
          </cell>
          <cell r="D8" t="str">
            <v>TMA</v>
          </cell>
          <cell r="G8">
            <v>90.167400000000001</v>
          </cell>
          <cell r="H8">
            <v>95.605099999999993</v>
          </cell>
          <cell r="I8">
            <v>93.967799999999997</v>
          </cell>
          <cell r="J8">
            <v>94.737499999999997</v>
          </cell>
          <cell r="K8">
            <v>98.030500000000004</v>
          </cell>
          <cell r="L8">
            <v>95.199100000000001</v>
          </cell>
          <cell r="M8">
            <v>99.177999999999997</v>
          </cell>
          <cell r="N8">
            <v>99.639700000000005</v>
          </cell>
          <cell r="O8">
            <v>92.424000000000007</v>
          </cell>
          <cell r="P8">
            <v>92.5154</v>
          </cell>
          <cell r="Q8">
            <v>89.296899999999994</v>
          </cell>
          <cell r="R8">
            <v>87.890500000000003</v>
          </cell>
          <cell r="S8">
            <v>87.890500000000003</v>
          </cell>
        </row>
        <row r="9">
          <cell r="B9">
            <v>8</v>
          </cell>
          <cell r="D9" t="str">
            <v>Padrão Aneel</v>
          </cell>
          <cell r="G9">
            <v>0</v>
          </cell>
          <cell r="H9">
            <v>0</v>
          </cell>
          <cell r="I9">
            <v>0</v>
          </cell>
          <cell r="J9">
            <v>0</v>
          </cell>
          <cell r="K9">
            <v>0</v>
          </cell>
          <cell r="L9">
            <v>0</v>
          </cell>
          <cell r="M9">
            <v>0</v>
          </cell>
          <cell r="N9">
            <v>0</v>
          </cell>
          <cell r="O9">
            <v>0</v>
          </cell>
          <cell r="P9">
            <v>0</v>
          </cell>
          <cell r="Q9">
            <v>0</v>
          </cell>
          <cell r="R9">
            <v>0</v>
          </cell>
          <cell r="S9">
            <v>0</v>
          </cell>
        </row>
        <row r="10">
          <cell r="B10">
            <v>9</v>
          </cell>
        </row>
        <row r="11">
          <cell r="B11">
            <v>10</v>
          </cell>
        </row>
        <row r="12">
          <cell r="B12">
            <v>11</v>
          </cell>
          <cell r="C12" t="str">
            <v>Escelsa</v>
          </cell>
        </row>
        <row r="13">
          <cell r="B13">
            <v>12</v>
          </cell>
        </row>
        <row r="14">
          <cell r="B14">
            <v>13</v>
          </cell>
          <cell r="D14" t="str">
            <v>DEC</v>
          </cell>
          <cell r="G14">
            <v>12.125</v>
          </cell>
          <cell r="H14">
            <v>11.523</v>
          </cell>
          <cell r="I14">
            <v>11.180999999999999</v>
          </cell>
          <cell r="J14">
            <v>12.414</v>
          </cell>
          <cell r="K14">
            <v>12.125999999999999</v>
          </cell>
          <cell r="L14">
            <v>12.021000000000001</v>
          </cell>
          <cell r="M14">
            <v>11.624000000000001</v>
          </cell>
          <cell r="N14">
            <v>11.625999999999999</v>
          </cell>
          <cell r="O14">
            <v>11.456</v>
          </cell>
          <cell r="P14">
            <v>11.175000000000001</v>
          </cell>
          <cell r="Q14">
            <v>10.912000000000001</v>
          </cell>
          <cell r="R14">
            <v>10.731999999999999</v>
          </cell>
          <cell r="S14">
            <v>10.731999999999999</v>
          </cell>
        </row>
        <row r="15">
          <cell r="B15">
            <v>14</v>
          </cell>
          <cell r="D15" t="str">
            <v>Padrão Aneel</v>
          </cell>
          <cell r="G15">
            <v>14.1</v>
          </cell>
          <cell r="H15">
            <v>14.1</v>
          </cell>
          <cell r="I15">
            <v>14.1</v>
          </cell>
          <cell r="J15">
            <v>14.1</v>
          </cell>
          <cell r="K15">
            <v>14.1</v>
          </cell>
          <cell r="L15">
            <v>14.1</v>
          </cell>
          <cell r="M15">
            <v>14.1</v>
          </cell>
          <cell r="N15">
            <v>14.1</v>
          </cell>
          <cell r="O15">
            <v>14.1</v>
          </cell>
          <cell r="P15">
            <v>14.1</v>
          </cell>
          <cell r="Q15">
            <v>14.1</v>
          </cell>
          <cell r="R15">
            <v>14.1</v>
          </cell>
          <cell r="S15">
            <v>14.1</v>
          </cell>
        </row>
        <row r="16">
          <cell r="B16">
            <v>15</v>
          </cell>
          <cell r="D16" t="str">
            <v>FEC</v>
          </cell>
          <cell r="G16">
            <v>9.6199999999999992</v>
          </cell>
          <cell r="H16">
            <v>9.34</v>
          </cell>
          <cell r="I16">
            <v>9.3360000000000003</v>
          </cell>
          <cell r="J16">
            <v>10.318</v>
          </cell>
          <cell r="K16">
            <v>10.191000000000001</v>
          </cell>
          <cell r="L16">
            <v>9.9610000000000003</v>
          </cell>
          <cell r="M16">
            <v>9.6240000000000006</v>
          </cell>
          <cell r="N16">
            <v>9.4779999999999998</v>
          </cell>
          <cell r="O16">
            <v>9.4049999999999994</v>
          </cell>
          <cell r="P16">
            <v>9.0540000000000003</v>
          </cell>
          <cell r="Q16">
            <v>9.1080000000000005</v>
          </cell>
          <cell r="R16">
            <v>8.8019999999999996</v>
          </cell>
          <cell r="S16">
            <v>8.8019999999999996</v>
          </cell>
        </row>
        <row r="17">
          <cell r="B17">
            <v>16</v>
          </cell>
          <cell r="D17" t="str">
            <v>Padrão Aneel</v>
          </cell>
          <cell r="G17">
            <v>11.55</v>
          </cell>
          <cell r="H17">
            <v>11.55</v>
          </cell>
          <cell r="I17">
            <v>11.55</v>
          </cell>
          <cell r="J17">
            <v>11.55</v>
          </cell>
          <cell r="K17">
            <v>11.55</v>
          </cell>
          <cell r="L17">
            <v>11.55</v>
          </cell>
          <cell r="M17">
            <v>11.55</v>
          </cell>
          <cell r="N17">
            <v>11.55</v>
          </cell>
          <cell r="O17">
            <v>11.55</v>
          </cell>
          <cell r="P17">
            <v>11.55</v>
          </cell>
          <cell r="Q17">
            <v>11.55</v>
          </cell>
          <cell r="R17">
            <v>11.55</v>
          </cell>
          <cell r="S17">
            <v>11.55</v>
          </cell>
        </row>
        <row r="18">
          <cell r="B18">
            <v>17</v>
          </cell>
          <cell r="D18" t="str">
            <v>TMA</v>
          </cell>
          <cell r="G18">
            <v>119</v>
          </cell>
          <cell r="H18">
            <v>115</v>
          </cell>
          <cell r="I18">
            <v>115</v>
          </cell>
          <cell r="J18">
            <v>116</v>
          </cell>
          <cell r="K18">
            <v>116</v>
          </cell>
          <cell r="L18">
            <v>117</v>
          </cell>
          <cell r="M18">
            <v>118</v>
          </cell>
          <cell r="N18">
            <v>120</v>
          </cell>
          <cell r="O18">
            <v>120</v>
          </cell>
          <cell r="P18">
            <v>121</v>
          </cell>
          <cell r="Q18">
            <v>119</v>
          </cell>
          <cell r="R18">
            <v>118</v>
          </cell>
          <cell r="S18">
            <v>118</v>
          </cell>
        </row>
        <row r="19">
          <cell r="B19">
            <v>18</v>
          </cell>
          <cell r="D19" t="str">
            <v>Padrão Aneel</v>
          </cell>
          <cell r="G19">
            <v>113</v>
          </cell>
          <cell r="H19">
            <v>113</v>
          </cell>
          <cell r="I19">
            <v>113</v>
          </cell>
          <cell r="J19">
            <v>114</v>
          </cell>
          <cell r="K19">
            <v>114</v>
          </cell>
          <cell r="L19">
            <v>114</v>
          </cell>
          <cell r="M19">
            <v>115</v>
          </cell>
          <cell r="N19">
            <v>115</v>
          </cell>
          <cell r="O19">
            <v>115</v>
          </cell>
          <cell r="P19">
            <v>116</v>
          </cell>
          <cell r="Q19">
            <v>116</v>
          </cell>
          <cell r="R19">
            <v>116</v>
          </cell>
          <cell r="S19">
            <v>116</v>
          </cell>
        </row>
        <row r="20">
          <cell r="B20">
            <v>19</v>
          </cell>
        </row>
        <row r="21">
          <cell r="B21">
            <v>20</v>
          </cell>
        </row>
        <row r="22">
          <cell r="B22">
            <v>21</v>
          </cell>
          <cell r="C22" t="str">
            <v>Enersul</v>
          </cell>
        </row>
        <row r="23">
          <cell r="B23">
            <v>22</v>
          </cell>
        </row>
        <row r="24">
          <cell r="B24">
            <v>23</v>
          </cell>
          <cell r="D24" t="str">
            <v>DEC</v>
          </cell>
          <cell r="G24">
            <v>11.52</v>
          </cell>
          <cell r="H24">
            <v>11.97</v>
          </cell>
          <cell r="I24">
            <v>11.73</v>
          </cell>
          <cell r="J24">
            <v>11.74</v>
          </cell>
          <cell r="K24">
            <v>11.08</v>
          </cell>
          <cell r="L24">
            <v>11.03</v>
          </cell>
          <cell r="M24">
            <v>10.71</v>
          </cell>
          <cell r="N24">
            <v>10.64</v>
          </cell>
          <cell r="O24">
            <v>10.46</v>
          </cell>
          <cell r="P24">
            <v>9.77</v>
          </cell>
          <cell r="Q24">
            <v>10.93</v>
          </cell>
          <cell r="R24">
            <v>11.06</v>
          </cell>
          <cell r="S24">
            <v>11.06</v>
          </cell>
        </row>
        <row r="25">
          <cell r="B25">
            <v>24</v>
          </cell>
          <cell r="D25" t="str">
            <v>Padrão Aneel</v>
          </cell>
          <cell r="G25">
            <v>14.102179197506818</v>
          </cell>
          <cell r="H25">
            <v>14.078088819633813</v>
          </cell>
          <cell r="I25">
            <v>14.053012855473316</v>
          </cell>
          <cell r="J25">
            <v>13.766291390728478</v>
          </cell>
          <cell r="K25">
            <v>13.856310868718349</v>
          </cell>
          <cell r="L25">
            <v>13.751207635372031</v>
          </cell>
          <cell r="M25">
            <v>13.800190884300743</v>
          </cell>
          <cell r="N25">
            <v>13.658955979742894</v>
          </cell>
          <cell r="O25">
            <v>13.164764316322559</v>
          </cell>
          <cell r="P25">
            <v>13.274717569146866</v>
          </cell>
          <cell r="Q25">
            <v>12.831090767432803</v>
          </cell>
          <cell r="R25">
            <v>13.3</v>
          </cell>
          <cell r="S25">
            <v>13.3</v>
          </cell>
        </row>
        <row r="26">
          <cell r="B26">
            <v>25</v>
          </cell>
          <cell r="D26" t="str">
            <v>FEC</v>
          </cell>
          <cell r="G26">
            <v>9.98</v>
          </cell>
          <cell r="H26">
            <v>10.16</v>
          </cell>
          <cell r="I26">
            <v>9.51</v>
          </cell>
          <cell r="J26">
            <v>9.43</v>
          </cell>
          <cell r="K26">
            <v>8.9700000000000006</v>
          </cell>
          <cell r="L26">
            <v>8.9600000000000009</v>
          </cell>
          <cell r="M26">
            <v>8.77</v>
          </cell>
          <cell r="N26">
            <v>8.74</v>
          </cell>
          <cell r="O26">
            <v>8.52</v>
          </cell>
          <cell r="P26">
            <v>8.01</v>
          </cell>
          <cell r="Q26">
            <v>9.39</v>
          </cell>
          <cell r="R26">
            <v>9.52</v>
          </cell>
          <cell r="S26">
            <v>9.52</v>
          </cell>
        </row>
        <row r="27">
          <cell r="B27">
            <v>26</v>
          </cell>
          <cell r="D27" t="str">
            <v>Padrão Aneel</v>
          </cell>
          <cell r="G27">
            <v>13.730930202340303</v>
          </cell>
          <cell r="H27">
            <v>13.476777281291282</v>
          </cell>
          <cell r="I27">
            <v>13.084122891235772</v>
          </cell>
          <cell r="J27">
            <v>13.012378779894464</v>
          </cell>
          <cell r="K27">
            <v>12.8086481530943</v>
          </cell>
          <cell r="L27">
            <v>12.841865529961236</v>
          </cell>
          <cell r="M27">
            <v>12.846026030650622</v>
          </cell>
          <cell r="N27">
            <v>12.794215074100009</v>
          </cell>
          <cell r="O27">
            <v>12.629051895271029</v>
          </cell>
          <cell r="P27">
            <v>12.817063069826537</v>
          </cell>
          <cell r="Q27">
            <v>11.950213023987757</v>
          </cell>
          <cell r="R27">
            <v>12.3</v>
          </cell>
          <cell r="S27">
            <v>12.3</v>
          </cell>
        </row>
        <row r="28">
          <cell r="B28">
            <v>27</v>
          </cell>
          <cell r="D28" t="str">
            <v>TMA</v>
          </cell>
          <cell r="G28">
            <v>63.61</v>
          </cell>
          <cell r="H28">
            <v>65.849999999999994</v>
          </cell>
          <cell r="I28">
            <v>67</v>
          </cell>
          <cell r="J28">
            <v>69</v>
          </cell>
          <cell r="K28">
            <v>70</v>
          </cell>
          <cell r="L28">
            <v>71</v>
          </cell>
          <cell r="M28">
            <v>71</v>
          </cell>
          <cell r="N28">
            <v>74</v>
          </cell>
          <cell r="O28">
            <v>78</v>
          </cell>
          <cell r="P28">
            <v>78</v>
          </cell>
          <cell r="Q28">
            <v>78</v>
          </cell>
          <cell r="R28">
            <v>79</v>
          </cell>
          <cell r="S28">
            <v>79</v>
          </cell>
        </row>
        <row r="29">
          <cell r="B29">
            <v>28</v>
          </cell>
          <cell r="D29" t="str">
            <v>Padrão Aneel</v>
          </cell>
          <cell r="G29">
            <v>65.661359320783902</v>
          </cell>
          <cell r="H29">
            <v>66.59378994682038</v>
          </cell>
          <cell r="I29">
            <v>67.420868587670626</v>
          </cell>
          <cell r="J29">
            <v>68.263189250382695</v>
          </cell>
          <cell r="K29">
            <v>69.403195102213303</v>
          </cell>
          <cell r="L29">
            <v>70.534546945959306</v>
          </cell>
          <cell r="M29">
            <v>71.720229446916065</v>
          </cell>
          <cell r="N29">
            <v>71.883041315617419</v>
          </cell>
          <cell r="O29">
            <v>72.801223851017355</v>
          </cell>
          <cell r="P29">
            <v>73.693310432532854</v>
          </cell>
          <cell r="Q29">
            <v>74.570902926234211</v>
          </cell>
          <cell r="R29">
            <v>75.624375882765662</v>
          </cell>
          <cell r="S29">
            <v>75.624375882765662</v>
          </cell>
        </row>
      </sheetData>
      <sheetData sheetId="13" refreshError="1">
        <row r="2">
          <cell r="B2">
            <v>1</v>
          </cell>
          <cell r="C2">
            <v>2</v>
          </cell>
          <cell r="D2">
            <v>3</v>
          </cell>
          <cell r="E2">
            <v>4</v>
          </cell>
          <cell r="F2">
            <v>5</v>
          </cell>
          <cell r="G2">
            <v>6</v>
          </cell>
          <cell r="H2">
            <v>7</v>
          </cell>
          <cell r="I2">
            <v>8</v>
          </cell>
          <cell r="J2">
            <v>9</v>
          </cell>
        </row>
        <row r="3">
          <cell r="B3" t="str">
            <v>Mês</v>
          </cell>
          <cell r="C3" t="str">
            <v>IGPM %</v>
          </cell>
          <cell r="E3" t="str">
            <v>IPCA %</v>
          </cell>
          <cell r="F3" t="str">
            <v>CDI %</v>
          </cell>
          <cell r="G3" t="str">
            <v>CDI Anual</v>
          </cell>
          <cell r="H3" t="str">
            <v>R$/US$</v>
          </cell>
          <cell r="I3" t="str">
            <v>R$/Euro</v>
          </cell>
          <cell r="J3" t="str">
            <v>Risco País</v>
          </cell>
        </row>
        <row r="4">
          <cell r="B4">
            <v>398148</v>
          </cell>
          <cell r="C4">
            <v>3.61E-2</v>
          </cell>
          <cell r="E4">
            <v>1.05</v>
          </cell>
          <cell r="F4">
            <v>2.3492312680756244</v>
          </cell>
          <cell r="G4">
            <v>1543327.388</v>
          </cell>
          <cell r="H4">
            <v>2.0648</v>
          </cell>
          <cell r="I4">
            <v>2.2800600000000002</v>
          </cell>
          <cell r="J4">
            <v>0.1331</v>
          </cell>
        </row>
        <row r="5">
          <cell r="B5">
            <v>398176</v>
          </cell>
          <cell r="C5">
            <v>2.8300000000000002E-2</v>
          </cell>
          <cell r="E5">
            <v>1.0999999999999899</v>
          </cell>
          <cell r="F5">
            <v>3.2852348876695858</v>
          </cell>
          <cell r="H5">
            <v>1.722</v>
          </cell>
          <cell r="I5">
            <v>1.85897</v>
          </cell>
          <cell r="J5">
            <v>0.10529999999999999</v>
          </cell>
        </row>
        <row r="6">
          <cell r="B6">
            <v>398207</v>
          </cell>
          <cell r="C6">
            <v>7.0999999999999995E-3</v>
          </cell>
          <cell r="E6">
            <v>0.56000000000000005</v>
          </cell>
          <cell r="F6">
            <v>2.2755445082748293</v>
          </cell>
          <cell r="G6">
            <v>12</v>
          </cell>
          <cell r="H6">
            <v>1.6607000000000001</v>
          </cell>
          <cell r="I6">
            <v>1.7587299999999999</v>
          </cell>
          <cell r="J6">
            <v>8.5000000000000006E-2</v>
          </cell>
        </row>
        <row r="7">
          <cell r="B7">
            <v>398237</v>
          </cell>
          <cell r="C7">
            <v>-2.8999999999999998E-3</v>
          </cell>
          <cell r="E7">
            <v>0.3</v>
          </cell>
          <cell r="F7">
            <v>1.9595393906479908</v>
          </cell>
          <cell r="G7">
            <v>411.42417733930483</v>
          </cell>
          <cell r="H7">
            <v>1.724</v>
          </cell>
          <cell r="I7">
            <v>1.79989</v>
          </cell>
          <cell r="J7">
            <v>0.10619999999999999</v>
          </cell>
        </row>
        <row r="8">
          <cell r="B8">
            <v>398268</v>
          </cell>
          <cell r="C8">
            <v>3.5999999999999999E-3</v>
          </cell>
          <cell r="D8" t="str">
            <v>Margem Bruta</v>
          </cell>
          <cell r="E8">
            <v>0.19</v>
          </cell>
          <cell r="F8">
            <v>1.6347818156864591</v>
          </cell>
          <cell r="G8">
            <v>1182022.0729200002</v>
          </cell>
          <cell r="H8">
            <v>1.7695000000000001</v>
          </cell>
          <cell r="I8">
            <v>1.8362499999999999</v>
          </cell>
          <cell r="J8">
            <v>9.5199999999999993E-2</v>
          </cell>
        </row>
        <row r="9">
          <cell r="B9">
            <v>398298</v>
          </cell>
          <cell r="C9">
            <v>1.5500000000000002E-2</v>
          </cell>
          <cell r="D9" t="str">
            <v>Nº de Clientes</v>
          </cell>
          <cell r="E9">
            <v>1.0900000000000001</v>
          </cell>
          <cell r="F9">
            <v>1.62259633531181</v>
          </cell>
          <cell r="G9">
            <v>2873001</v>
          </cell>
          <cell r="H9">
            <v>1.7891999999999999</v>
          </cell>
          <cell r="I9">
            <v>1.91899</v>
          </cell>
          <cell r="J9">
            <v>0.10630000000000001</v>
          </cell>
        </row>
        <row r="10">
          <cell r="B10">
            <v>398329</v>
          </cell>
          <cell r="C10">
            <v>1.5600000000000001E-2</v>
          </cell>
          <cell r="E10">
            <v>0.56000000000000005</v>
          </cell>
          <cell r="F10">
            <v>1.5463985622265364</v>
          </cell>
          <cell r="H10">
            <v>1.9158999999999999</v>
          </cell>
          <cell r="I10">
            <v>2.0272700000000001</v>
          </cell>
          <cell r="J10">
            <v>0.1124</v>
          </cell>
        </row>
        <row r="11">
          <cell r="B11">
            <v>398360</v>
          </cell>
          <cell r="C11">
            <v>1.4499999999999999E-2</v>
          </cell>
          <cell r="E11">
            <v>0.31</v>
          </cell>
          <cell r="F11">
            <v>1.4677677953385038</v>
          </cell>
          <cell r="G11">
            <v>0</v>
          </cell>
          <cell r="H11">
            <v>1.9222999999999999</v>
          </cell>
          <cell r="I11">
            <v>2.0571100000000002</v>
          </cell>
          <cell r="J11">
            <v>0.1023</v>
          </cell>
        </row>
        <row r="12">
          <cell r="B12">
            <v>398390</v>
          </cell>
          <cell r="C12">
            <v>1.7000000000000001E-2</v>
          </cell>
          <cell r="E12">
            <v>1.19</v>
          </cell>
          <cell r="F12">
            <v>1.3744539699545033</v>
          </cell>
          <cell r="G12">
            <v>0</v>
          </cell>
          <cell r="H12">
            <v>1.9530000000000001</v>
          </cell>
          <cell r="I12">
            <v>2.0636000000000001</v>
          </cell>
          <cell r="J12">
            <v>8.4700000000000011E-2</v>
          </cell>
        </row>
        <row r="13">
          <cell r="B13">
            <v>398421</v>
          </cell>
          <cell r="C13">
            <v>2.3900000000000001E-2</v>
          </cell>
          <cell r="D13" t="str">
            <v>FSEs</v>
          </cell>
          <cell r="E13">
            <v>0.95</v>
          </cell>
          <cell r="F13">
            <v>1.3724886632011879</v>
          </cell>
          <cell r="H13">
            <v>1.9227000000000001</v>
          </cell>
          <cell r="I13">
            <v>1.9431</v>
          </cell>
          <cell r="J13">
            <v>8.1500000000000003E-2</v>
          </cell>
        </row>
        <row r="14">
          <cell r="B14">
            <v>398451</v>
          </cell>
          <cell r="C14">
            <v>1.8100000000000002E-2</v>
          </cell>
          <cell r="D14" t="str">
            <v>Custos Pessoal</v>
          </cell>
          <cell r="E14">
            <v>0.6</v>
          </cell>
          <cell r="F14">
            <v>1.5824999308875043</v>
          </cell>
          <cell r="H14">
            <v>1.7889999999999999</v>
          </cell>
          <cell r="I14">
            <v>1.8068900000000001</v>
          </cell>
          <cell r="J14">
            <v>6.4000000000000001E-2</v>
          </cell>
        </row>
        <row r="15">
          <cell r="B15">
            <v>1999</v>
          </cell>
          <cell r="D15" t="str">
            <v>Outros Custos Operacionais</v>
          </cell>
          <cell r="E15" t="str">
            <v>Comp. Amort. Compart.</v>
          </cell>
          <cell r="H15">
            <v>1.8393727272727274</v>
          </cell>
          <cell r="I15">
            <v>1.9409872727272728</v>
          </cell>
          <cell r="J15">
            <v>6.4000000000000001E-2</v>
          </cell>
        </row>
        <row r="16">
          <cell r="B16">
            <v>36526</v>
          </cell>
          <cell r="C16">
            <v>1.24E-2</v>
          </cell>
          <cell r="D16">
            <v>1.24E-2</v>
          </cell>
          <cell r="E16">
            <v>0.62</v>
          </cell>
          <cell r="F16">
            <v>1.4412688889479552</v>
          </cell>
          <cell r="G16">
            <v>1.4412688889479552E-2</v>
          </cell>
          <cell r="H16">
            <v>1.8024</v>
          </cell>
          <cell r="I16">
            <v>1.75227</v>
          </cell>
          <cell r="J16">
            <v>7.5199999999999989E-2</v>
          </cell>
        </row>
        <row r="17">
          <cell r="B17">
            <v>36557</v>
          </cell>
          <cell r="C17">
            <v>3.4999999999999996E-3</v>
          </cell>
          <cell r="D17">
            <v>1.5943400000000052E-2</v>
          </cell>
          <cell r="E17">
            <v>0.13</v>
          </cell>
          <cell r="F17">
            <v>1.440523806562255</v>
          </cell>
          <cell r="G17">
            <v>2.9025545169720779E-2</v>
          </cell>
          <cell r="H17">
            <v>1.7685</v>
          </cell>
          <cell r="I17">
            <v>1.7088699999999999</v>
          </cell>
          <cell r="J17">
            <v>6.8900000000000003E-2</v>
          </cell>
        </row>
        <row r="18">
          <cell r="B18">
            <v>36586</v>
          </cell>
          <cell r="C18">
            <v>1.5E-3</v>
          </cell>
          <cell r="D18">
            <v>1.7467315100000214E-2</v>
          </cell>
          <cell r="E18">
            <v>0.22</v>
          </cell>
          <cell r="F18">
            <v>1.4388562383878201</v>
          </cell>
          <cell r="G18">
            <v>4.3831743420999603E-2</v>
          </cell>
          <cell r="H18">
            <v>1.7473000000000001</v>
          </cell>
          <cell r="I18">
            <v>1.67353</v>
          </cell>
          <cell r="J18">
            <v>6.7900000000000002E-2</v>
          </cell>
        </row>
        <row r="19">
          <cell r="B19">
            <v>36617</v>
          </cell>
          <cell r="C19">
            <v>2.3E-3</v>
          </cell>
          <cell r="D19">
            <v>1.9807489924730248E-2</v>
          </cell>
          <cell r="E19">
            <v>0.42</v>
          </cell>
          <cell r="F19">
            <v>1.2837883994768706</v>
          </cell>
          <cell r="G19">
            <v>5.7232334253095596E-2</v>
          </cell>
          <cell r="H19">
            <v>1.8067</v>
          </cell>
          <cell r="I19">
            <v>1.6508799999999999</v>
          </cell>
          <cell r="J19">
            <v>7.4200000000000002E-2</v>
          </cell>
        </row>
        <row r="20">
          <cell r="B20">
            <v>36647</v>
          </cell>
          <cell r="C20">
            <v>3.0999999999999999E-3</v>
          </cell>
          <cell r="D20">
            <v>2.2968893143497038E-2</v>
          </cell>
          <cell r="E20">
            <v>0.01</v>
          </cell>
          <cell r="F20">
            <v>1.4881208618110486</v>
          </cell>
          <cell r="G20">
            <v>7.2965229176927826E-2</v>
          </cell>
          <cell r="H20">
            <v>1.8266</v>
          </cell>
          <cell r="I20">
            <v>1.71567</v>
          </cell>
          <cell r="J20">
            <v>7.9699999999999993E-2</v>
          </cell>
        </row>
        <row r="21">
          <cell r="B21">
            <v>36678</v>
          </cell>
          <cell r="C21">
            <v>8.5000000000000006E-3</v>
          </cell>
          <cell r="D21">
            <v>3.1664128735216623E-2</v>
          </cell>
          <cell r="E21">
            <v>0.23</v>
          </cell>
          <cell r="F21">
            <v>1.3851982298854759</v>
          </cell>
          <cell r="G21">
            <v>8.7827924538773194E-2</v>
          </cell>
          <cell r="H21">
            <v>1.8</v>
          </cell>
          <cell r="I21">
            <v>1.71896</v>
          </cell>
          <cell r="J21">
            <v>7.2599999999999998E-2</v>
          </cell>
        </row>
        <row r="22">
          <cell r="B22">
            <v>36708</v>
          </cell>
          <cell r="C22">
            <v>1.5700000000000002E-2</v>
          </cell>
          <cell r="D22">
            <v>4.7861255556359561E-2</v>
          </cell>
          <cell r="E22">
            <v>1.61</v>
          </cell>
          <cell r="F22">
            <v>1.3014913115845461</v>
          </cell>
          <cell r="G22">
            <v>0.10198591046163585</v>
          </cell>
          <cell r="H22">
            <v>1.7747999999999999</v>
          </cell>
          <cell r="I22">
            <v>1.64713</v>
          </cell>
          <cell r="J22">
            <v>7.1599999999999997E-2</v>
          </cell>
        </row>
        <row r="23">
          <cell r="B23">
            <v>36739</v>
          </cell>
          <cell r="C23">
            <v>2.3900000000000001E-2</v>
          </cell>
          <cell r="D23">
            <v>7.2905139564156674E-2</v>
          </cell>
          <cell r="E23">
            <v>1.31</v>
          </cell>
          <cell r="F23">
            <v>1.3950043177199944</v>
          </cell>
          <cell r="G23">
            <v>0.11735866149324159</v>
          </cell>
          <cell r="H23">
            <v>1.8233999999999999</v>
          </cell>
          <cell r="I23">
            <v>1.62236</v>
          </cell>
          <cell r="J23">
            <v>6.5700000000000008E-2</v>
          </cell>
        </row>
        <row r="24">
          <cell r="B24">
            <v>36770</v>
          </cell>
          <cell r="C24">
            <v>1.1599999999999999E-2</v>
          </cell>
          <cell r="D24">
            <v>8.5350839183101046E-2</v>
          </cell>
          <cell r="E24">
            <v>0.23</v>
          </cell>
          <cell r="F24">
            <v>1.2170344068888284</v>
          </cell>
          <cell r="G24">
            <v>0.13095730085196688</v>
          </cell>
          <cell r="H24">
            <v>1.8436999999999999</v>
          </cell>
          <cell r="I24">
            <v>1.63157</v>
          </cell>
          <cell r="J24">
            <v>7.0699999999999999E-2</v>
          </cell>
        </row>
        <row r="25">
          <cell r="B25">
            <v>36800</v>
          </cell>
          <cell r="C25">
            <v>3.8E-3</v>
          </cell>
          <cell r="D25">
            <v>8.9475172371996869E-2</v>
          </cell>
          <cell r="E25">
            <v>0.14000000000000001</v>
          </cell>
          <cell r="F25">
            <v>1.2795015207453631</v>
          </cell>
          <cell r="G25">
            <v>0.14542791671534849</v>
          </cell>
          <cell r="H25">
            <v>1.909</v>
          </cell>
          <cell r="I25">
            <v>1.62327</v>
          </cell>
          <cell r="J25">
            <v>7.6700000000000004E-2</v>
          </cell>
        </row>
        <row r="26">
          <cell r="B26">
            <v>36831</v>
          </cell>
          <cell r="C26">
            <v>2.8999999999999998E-3</v>
          </cell>
          <cell r="D26">
            <v>9.2634650371875571E-2</v>
          </cell>
          <cell r="E26">
            <v>0.32</v>
          </cell>
          <cell r="F26">
            <v>1.2155858651921037</v>
          </cell>
          <cell r="G26">
            <v>0.15935157656690468</v>
          </cell>
          <cell r="H26">
            <v>1.9596</v>
          </cell>
          <cell r="I26">
            <v>1.71296</v>
          </cell>
          <cell r="J26">
            <v>8.1799999999999998E-2</v>
          </cell>
        </row>
        <row r="27">
          <cell r="B27">
            <v>36861</v>
          </cell>
          <cell r="C27">
            <v>6.3E-3</v>
          </cell>
          <cell r="D27">
            <v>9.9518248669218323E-2</v>
          </cell>
          <cell r="E27">
            <v>0.59</v>
          </cell>
          <cell r="F27">
            <v>1.1937720289963094</v>
          </cell>
          <cell r="G27">
            <v>0.17319159140568807</v>
          </cell>
          <cell r="H27">
            <v>1.9554</v>
          </cell>
          <cell r="I27">
            <v>1.8417300000000001</v>
          </cell>
          <cell r="J27">
            <v>7.4400000000000008E-2</v>
          </cell>
        </row>
        <row r="28">
          <cell r="B28" t="str">
            <v>2000</v>
          </cell>
          <cell r="C28" t="str">
            <v>EDP Consolidado</v>
          </cell>
          <cell r="D28" t="str">
            <v>(-) TPEs</v>
          </cell>
          <cell r="H28">
            <v>1.8347833333333332</v>
          </cell>
          <cell r="I28">
            <v>1.6916</v>
          </cell>
          <cell r="J28">
            <v>7.4400000000000008E-2</v>
          </cell>
        </row>
        <row r="29">
          <cell r="B29">
            <v>36892</v>
          </cell>
          <cell r="C29">
            <v>6.1999999999999833E-3</v>
          </cell>
          <cell r="D29">
            <v>6.1999999999999833E-3</v>
          </cell>
          <cell r="E29">
            <v>0.56999999999999995</v>
          </cell>
          <cell r="F29">
            <v>1.2585998409779142</v>
          </cell>
          <cell r="G29">
            <v>1.2585998409779142E-2</v>
          </cell>
          <cell r="H29">
            <v>1.9711000000000001</v>
          </cell>
          <cell r="I29">
            <v>1.8436999999999999</v>
          </cell>
          <cell r="J29">
            <v>6.8099999999999994E-2</v>
          </cell>
        </row>
        <row r="30">
          <cell r="B30">
            <v>36923</v>
          </cell>
          <cell r="C30">
            <v>2.2999999999999687E-3</v>
          </cell>
          <cell r="D30">
            <v>8.5142599999998847E-3</v>
          </cell>
          <cell r="E30">
            <v>0.46</v>
          </cell>
          <cell r="F30">
            <v>1.0095738089797912</v>
          </cell>
          <cell r="G30">
            <v>2.2808801443120696E-2</v>
          </cell>
          <cell r="H30">
            <v>2.0451999999999999</v>
          </cell>
          <cell r="I30">
            <v>1.8915299999999999</v>
          </cell>
          <cell r="J30">
            <v>7.5300000000000006E-2</v>
          </cell>
        </row>
        <row r="31">
          <cell r="B31">
            <v>36951</v>
          </cell>
          <cell r="C31">
            <v>5.6000000000000008E-3</v>
          </cell>
          <cell r="D31">
            <v>1.4161939856000005E-2</v>
          </cell>
          <cell r="E31">
            <v>0.38</v>
          </cell>
          <cell r="F31">
            <v>1.2499909907291107</v>
          </cell>
          <cell r="G31">
            <v>3.5593819313544106E-2</v>
          </cell>
          <cell r="H31">
            <v>2.1616</v>
          </cell>
          <cell r="I31">
            <v>1.9016500000000001</v>
          </cell>
          <cell r="J31">
            <v>8.14E-2</v>
          </cell>
        </row>
        <row r="32">
          <cell r="B32">
            <v>36982</v>
          </cell>
          <cell r="C32">
            <v>0.01</v>
          </cell>
          <cell r="D32">
            <v>2.4303559254559959E-2</v>
          </cell>
          <cell r="E32">
            <v>0.57999999999999996</v>
          </cell>
          <cell r="F32">
            <v>1.1803524453880776</v>
          </cell>
          <cell r="G32">
            <v>4.781747628409927E-2</v>
          </cell>
          <cell r="H32">
            <v>2.1846999999999999</v>
          </cell>
          <cell r="I32">
            <v>1.94164</v>
          </cell>
          <cell r="J32">
            <v>8.2100000000000006E-2</v>
          </cell>
        </row>
        <row r="33">
          <cell r="B33">
            <v>37012</v>
          </cell>
          <cell r="C33">
            <v>8.6E-3</v>
          </cell>
          <cell r="D33">
            <v>3.3112569864149011E-2</v>
          </cell>
          <cell r="E33">
            <v>0.41</v>
          </cell>
          <cell r="F33">
            <v>1.3343860217855941</v>
          </cell>
          <cell r="G33">
            <v>6.1799406221460851E-2</v>
          </cell>
          <cell r="H33">
            <v>2.36</v>
          </cell>
          <cell r="I33">
            <v>2.0013399999999999</v>
          </cell>
          <cell r="J33">
            <v>8.5699999999999998E-2</v>
          </cell>
        </row>
        <row r="34">
          <cell r="B34">
            <v>37043</v>
          </cell>
          <cell r="C34">
            <v>9.7999999999999997E-3</v>
          </cell>
          <cell r="D34">
            <v>4.3237073048817631E-2</v>
          </cell>
          <cell r="E34">
            <v>0.52</v>
          </cell>
          <cell r="F34">
            <v>1.2730797478193168</v>
          </cell>
          <cell r="G34">
            <v>7.5316959424531982E-2</v>
          </cell>
          <cell r="H34">
            <v>2.3048999999999999</v>
          </cell>
          <cell r="I34">
            <v>1.9636</v>
          </cell>
          <cell r="J34">
            <v>8.4100000000000008E-2</v>
          </cell>
        </row>
        <row r="35">
          <cell r="B35">
            <v>37073</v>
          </cell>
          <cell r="C35">
            <v>1.4800000000000001E-2</v>
          </cell>
          <cell r="D35">
            <v>5.8676981729939959E-2</v>
          </cell>
          <cell r="E35">
            <v>1.33</v>
          </cell>
          <cell r="F35">
            <v>1.501483681472715</v>
          </cell>
          <cell r="G35">
            <v>9.1462668094399957E-2</v>
          </cell>
          <cell r="H35">
            <v>2.4312999999999998</v>
          </cell>
          <cell r="I35">
            <v>2.1328299999999998</v>
          </cell>
          <cell r="J35">
            <v>9.7200000000000009E-2</v>
          </cell>
        </row>
        <row r="36">
          <cell r="B36">
            <v>37104</v>
          </cell>
          <cell r="C36">
            <v>1.38E-2</v>
          </cell>
          <cell r="D36">
            <v>7.3286724077813226E-2</v>
          </cell>
          <cell r="E36">
            <v>0.7</v>
          </cell>
          <cell r="F36">
            <v>1.6012195958213793</v>
          </cell>
          <cell r="G36">
            <v>0.10893938221700239</v>
          </cell>
          <cell r="H36">
            <v>2.5516999999999999</v>
          </cell>
          <cell r="I36">
            <v>2.3306100000000001</v>
          </cell>
          <cell r="J36">
            <v>9.5199999999999993E-2</v>
          </cell>
        </row>
        <row r="37">
          <cell r="B37">
            <v>37135</v>
          </cell>
          <cell r="C37">
            <v>3.0999999999999999E-3</v>
          </cell>
          <cell r="D37">
            <v>7.6613912922454563E-2</v>
          </cell>
          <cell r="E37">
            <v>0.28000000000000003</v>
          </cell>
          <cell r="F37">
            <v>1.3229266078861768</v>
          </cell>
          <cell r="G37">
            <v>0.12360983636967959</v>
          </cell>
          <cell r="H37">
            <v>2.6713</v>
          </cell>
          <cell r="I37">
            <v>2.4358399999999998</v>
          </cell>
          <cell r="J37">
            <v>0.11630000000000001</v>
          </cell>
        </row>
        <row r="38">
          <cell r="B38">
            <v>37165</v>
          </cell>
          <cell r="C38">
            <v>1.18E-2</v>
          </cell>
          <cell r="D38">
            <v>8.9317957094939615E-2</v>
          </cell>
          <cell r="E38">
            <v>0.83</v>
          </cell>
          <cell r="F38">
            <v>1.5340182455828355</v>
          </cell>
          <cell r="G38">
            <v>0.14084621626875382</v>
          </cell>
          <cell r="H38">
            <v>2.7071000000000001</v>
          </cell>
          <cell r="I38">
            <v>2.4416699999999998</v>
          </cell>
          <cell r="J38">
            <v>0.11789999999999999</v>
          </cell>
        </row>
        <row r="39">
          <cell r="B39">
            <v>37196</v>
          </cell>
          <cell r="C39">
            <v>1.1000000000000001E-2</v>
          </cell>
          <cell r="D39">
            <v>0.10130045462298387</v>
          </cell>
          <cell r="E39">
            <v>0.71</v>
          </cell>
          <cell r="F39">
            <v>1.3933014605623573</v>
          </cell>
          <cell r="G39">
            <v>0.15674164326279683</v>
          </cell>
          <cell r="H39">
            <v>2.5287000000000002</v>
          </cell>
          <cell r="I39">
            <v>2.2706400000000002</v>
          </cell>
          <cell r="J39">
            <v>9.7799999999999998E-2</v>
          </cell>
        </row>
        <row r="40">
          <cell r="B40">
            <v>37226</v>
          </cell>
          <cell r="C40">
            <v>2.2000000000000001E-3</v>
          </cell>
          <cell r="D40">
            <v>0.10372331562315451</v>
          </cell>
          <cell r="E40">
            <v>0.65</v>
          </cell>
          <cell r="F40">
            <v>1.3936034037833611</v>
          </cell>
          <cell r="G40">
            <v>0.17286203417628676</v>
          </cell>
          <cell r="H40">
            <v>2.3203999999999998</v>
          </cell>
          <cell r="I40">
            <v>2.0636299999999999</v>
          </cell>
          <cell r="J40">
            <v>8.5900000000000004E-2</v>
          </cell>
        </row>
        <row r="41">
          <cell r="B41" t="str">
            <v>2001</v>
          </cell>
          <cell r="D41" t="str">
            <v>(-) CMV (Encargos Regulatórios)</v>
          </cell>
          <cell r="H41">
            <v>2.3531666666666666</v>
          </cell>
          <cell r="I41">
            <v>2.1015566666666667</v>
          </cell>
          <cell r="J41">
            <v>8.5900000000000004E-2</v>
          </cell>
        </row>
        <row r="42">
          <cell r="B42">
            <v>37257</v>
          </cell>
          <cell r="C42">
            <v>3.5999999999999999E-3</v>
          </cell>
          <cell r="D42">
            <v>3.5999999999999999E-3</v>
          </cell>
          <cell r="E42">
            <v>0.52</v>
          </cell>
          <cell r="F42">
            <v>1.5318936161581531</v>
          </cell>
          <cell r="G42">
            <v>1.5318936161581531E-2</v>
          </cell>
          <cell r="H42">
            <v>2.4182999999999999</v>
          </cell>
          <cell r="I42">
            <v>2.0824699999999998</v>
          </cell>
          <cell r="J42">
            <v>8.6500000000000007E-2</v>
          </cell>
        </row>
        <row r="43">
          <cell r="B43">
            <v>37288</v>
          </cell>
          <cell r="C43">
            <v>5.9999999999999995E-4</v>
          </cell>
          <cell r="D43">
            <v>4.2021599999999548E-3</v>
          </cell>
          <cell r="E43">
            <v>0.36</v>
          </cell>
          <cell r="F43">
            <v>1.2474656934658324</v>
          </cell>
          <cell r="G43">
            <v>2.7984691569459486E-2</v>
          </cell>
          <cell r="H43">
            <v>2.3481999999999998</v>
          </cell>
          <cell r="I43">
            <v>2.04419</v>
          </cell>
          <cell r="J43">
            <v>7.8600000000000003E-2</v>
          </cell>
        </row>
        <row r="44">
          <cell r="B44">
            <v>37316</v>
          </cell>
          <cell r="C44">
            <v>8.9999999999999998E-4</v>
          </cell>
          <cell r="D44">
            <v>5.1059419439998255E-3</v>
          </cell>
          <cell r="E44">
            <v>0.6</v>
          </cell>
          <cell r="F44">
            <v>1.3699490064007946</v>
          </cell>
          <cell r="G44">
            <v>4.2067557637567532E-2</v>
          </cell>
          <cell r="H44">
            <v>2.3235999999999999</v>
          </cell>
          <cell r="I44">
            <v>2.02603</v>
          </cell>
          <cell r="J44">
            <v>7.17E-2</v>
          </cell>
        </row>
        <row r="45">
          <cell r="B45">
            <v>37347</v>
          </cell>
          <cell r="C45">
            <v>5.6000000000000008E-3</v>
          </cell>
          <cell r="D45">
            <v>1.0734535218886343E-2</v>
          </cell>
          <cell r="E45">
            <v>0.8</v>
          </cell>
          <cell r="F45">
            <v>1.4829495760815936</v>
          </cell>
          <cell r="G45">
            <v>5.7520894066037664E-2</v>
          </cell>
          <cell r="H45">
            <v>2.3624999999999998</v>
          </cell>
          <cell r="I45">
            <v>2.1294400000000002</v>
          </cell>
          <cell r="J45">
            <v>8.5699999999999998E-2</v>
          </cell>
        </row>
        <row r="46">
          <cell r="B46">
            <v>37377</v>
          </cell>
          <cell r="C46">
            <v>8.3000000000000001E-3</v>
          </cell>
          <cell r="D46">
            <v>1.9123631861203139E-2</v>
          </cell>
          <cell r="E46">
            <v>0.21</v>
          </cell>
          <cell r="F46">
            <v>1.4036562959400811</v>
          </cell>
          <cell r="G46">
            <v>7.236485267647752E-2</v>
          </cell>
          <cell r="H46">
            <v>2.5219999999999998</v>
          </cell>
          <cell r="I46">
            <v>2.35975</v>
          </cell>
          <cell r="J46">
            <v>9.7599999999999992E-2</v>
          </cell>
        </row>
        <row r="47">
          <cell r="B47">
            <v>37408</v>
          </cell>
          <cell r="C47">
            <v>1.54E-2</v>
          </cell>
          <cell r="D47">
            <v>3.4818135791865767E-2</v>
          </cell>
          <cell r="E47">
            <v>0.42</v>
          </cell>
          <cell r="F47">
            <v>1.3097360513110834</v>
          </cell>
          <cell r="G47">
            <v>8.6410001753570276E-2</v>
          </cell>
          <cell r="H47">
            <v>2.8443999999999998</v>
          </cell>
          <cell r="I47">
            <v>2.8244799999999999</v>
          </cell>
          <cell r="J47">
            <v>0.1527</v>
          </cell>
        </row>
        <row r="48">
          <cell r="B48">
            <v>37438</v>
          </cell>
          <cell r="C48">
            <v>1.95E-2</v>
          </cell>
          <cell r="D48">
            <v>5.4997089439807301E-2</v>
          </cell>
          <cell r="E48">
            <v>1.19</v>
          </cell>
          <cell r="F48">
            <v>1.5338019561430105</v>
          </cell>
          <cell r="G48">
            <v>0.10307337961219987</v>
          </cell>
          <cell r="H48">
            <v>3.4285000000000001</v>
          </cell>
          <cell r="I48">
            <v>3.3578399999999999</v>
          </cell>
          <cell r="J48">
            <v>0.23019999999999999</v>
          </cell>
        </row>
        <row r="49">
          <cell r="B49">
            <v>37469</v>
          </cell>
          <cell r="C49">
            <v>2.3199999999999998E-2</v>
          </cell>
          <cell r="D49">
            <v>7.9473021914810982E-2</v>
          </cell>
          <cell r="E49">
            <v>0.65</v>
          </cell>
          <cell r="F49">
            <v>1.4455603659407901</v>
          </cell>
          <cell r="G49">
            <v>0.11901897119511751</v>
          </cell>
          <cell r="H49">
            <v>3.0223</v>
          </cell>
          <cell r="I49">
            <v>2.9736199999999999</v>
          </cell>
          <cell r="J49">
            <v>0.1623</v>
          </cell>
        </row>
        <row r="50">
          <cell r="B50">
            <v>37500</v>
          </cell>
          <cell r="C50">
            <v>2.4E-2</v>
          </cell>
          <cell r="D50">
            <v>0.10538037444076642</v>
          </cell>
          <cell r="E50">
            <v>0.72</v>
          </cell>
          <cell r="F50">
            <v>1.3807618296573398</v>
          </cell>
          <cell r="G50">
            <v>0.13446995801600403</v>
          </cell>
          <cell r="H50">
            <v>3.8948999999999998</v>
          </cell>
          <cell r="I50">
            <v>3.8535900000000001</v>
          </cell>
          <cell r="J50">
            <v>0.23960000000000001</v>
          </cell>
        </row>
        <row r="51">
          <cell r="B51">
            <v>37530</v>
          </cell>
          <cell r="C51">
            <v>3.8700000000000005E-2</v>
          </cell>
          <cell r="D51">
            <v>0.14815859493162398</v>
          </cell>
          <cell r="E51">
            <v>1.31</v>
          </cell>
          <cell r="F51">
            <v>1.6414317422762892</v>
          </cell>
          <cell r="G51">
            <v>0.15309150801346716</v>
          </cell>
          <cell r="H51">
            <v>3.645</v>
          </cell>
          <cell r="I51">
            <v>3.6143700000000001</v>
          </cell>
          <cell r="J51">
            <v>0.17449999999999999</v>
          </cell>
        </row>
        <row r="52">
          <cell r="B52">
            <v>37561</v>
          </cell>
          <cell r="C52">
            <v>5.1900000000000002E-2</v>
          </cell>
          <cell r="D52">
            <v>0.20774802600857534</v>
          </cell>
          <cell r="E52">
            <v>3.02</v>
          </cell>
          <cell r="F52">
            <v>1.5335222056428899</v>
          </cell>
          <cell r="G52">
            <v>0.1707744223402361</v>
          </cell>
          <cell r="H52">
            <v>3.6364999999999998</v>
          </cell>
          <cell r="I52">
            <v>3.62195</v>
          </cell>
          <cell r="J52">
            <v>0.16390000000000002</v>
          </cell>
        </row>
        <row r="53">
          <cell r="B53">
            <v>37591</v>
          </cell>
          <cell r="C53">
            <v>3.7499999999999999E-2</v>
          </cell>
          <cell r="D53">
            <v>0.25303857698389698</v>
          </cell>
          <cell r="E53">
            <v>2.1</v>
          </cell>
          <cell r="F53">
            <v>1.7340803775513169</v>
          </cell>
          <cell r="G53">
            <v>0.19107659186342785</v>
          </cell>
          <cell r="H53">
            <v>3.5333000000000001</v>
          </cell>
          <cell r="I53">
            <v>3.7012</v>
          </cell>
          <cell r="J53">
            <v>0.14460000000000001</v>
          </cell>
        </row>
        <row r="54">
          <cell r="B54" t="str">
            <v>2002</v>
          </cell>
          <cell r="H54">
            <v>2.9982916666666668</v>
          </cell>
          <cell r="I54">
            <v>2.8824108333333336</v>
          </cell>
          <cell r="J54">
            <v>0.14460000000000001</v>
          </cell>
        </row>
        <row r="55">
          <cell r="B55" t="str">
            <v>jan-03</v>
          </cell>
          <cell r="C55">
            <v>2.3300000000000001E-2</v>
          </cell>
          <cell r="D55">
            <v>2.3300000000000001E-2</v>
          </cell>
          <cell r="E55">
            <v>2.25</v>
          </cell>
          <cell r="F55">
            <v>1.9654482142130059</v>
          </cell>
          <cell r="G55">
            <v>1.9654482142130059E-2</v>
          </cell>
          <cell r="H55">
            <v>3.5257999999999998</v>
          </cell>
          <cell r="I55">
            <v>3.7977799999999999</v>
          </cell>
          <cell r="J55">
            <v>0.1323</v>
          </cell>
        </row>
        <row r="56">
          <cell r="B56" t="str">
            <v>fev-03</v>
          </cell>
          <cell r="C56">
            <v>2.2799999999999997E-2</v>
          </cell>
          <cell r="D56">
            <v>4.6631239999999963E-2</v>
          </cell>
          <cell r="E56">
            <v>1.57</v>
          </cell>
          <cell r="F56">
            <v>1.8274905621860515</v>
          </cell>
          <cell r="G56">
            <v>3.8288571570184615E-2</v>
          </cell>
          <cell r="H56">
            <v>3.5632000000000001</v>
          </cell>
          <cell r="I56">
            <v>3.8537400000000002</v>
          </cell>
          <cell r="J56">
            <v>0.12050000000000001</v>
          </cell>
        </row>
        <row r="57">
          <cell r="B57" t="str">
            <v>mar-03</v>
          </cell>
          <cell r="C57">
            <v>1.5300000000000001E-2</v>
          </cell>
          <cell r="D57">
            <v>6.2644697972000118E-2</v>
          </cell>
          <cell r="E57">
            <v>1.23</v>
          </cell>
          <cell r="F57">
            <v>1.7731151353920227</v>
          </cell>
          <cell r="G57">
            <v>5.6698623381741253E-2</v>
          </cell>
          <cell r="H57">
            <v>3.3531</v>
          </cell>
          <cell r="I57">
            <v>3.6664500000000002</v>
          </cell>
          <cell r="J57">
            <v>0.1045</v>
          </cell>
        </row>
        <row r="58">
          <cell r="B58" t="str">
            <v>abr-03</v>
          </cell>
          <cell r="C58">
            <v>9.1999999999999998E-3</v>
          </cell>
          <cell r="D58">
            <v>7.2421029193342701E-2</v>
          </cell>
          <cell r="E58">
            <v>0.97</v>
          </cell>
          <cell r="F58">
            <v>1.8659546154412343</v>
          </cell>
          <cell r="G58">
            <v>7.6416140116036813E-2</v>
          </cell>
          <cell r="H58">
            <v>2.8898000000000001</v>
          </cell>
          <cell r="I58">
            <v>3.2344400000000002</v>
          </cell>
          <cell r="J58">
            <v>8.2100000000000006E-2</v>
          </cell>
        </row>
        <row r="59">
          <cell r="B59" t="str">
            <v>mai-03</v>
          </cell>
          <cell r="C59">
            <v>-2.6000000000000003E-3</v>
          </cell>
          <cell r="D59">
            <v>6.9632734517439898E-2</v>
          </cell>
          <cell r="E59">
            <v>0.61</v>
          </cell>
          <cell r="F59">
            <v>1.9593534746815688</v>
          </cell>
          <cell r="G59">
            <v>9.7506937159433704E-2</v>
          </cell>
          <cell r="H59">
            <v>2.9655999999999998</v>
          </cell>
          <cell r="I59">
            <v>3.4987900000000001</v>
          </cell>
          <cell r="J59">
            <v>7.9399999999999998E-2</v>
          </cell>
        </row>
        <row r="60">
          <cell r="B60" t="str">
            <v>jun-03</v>
          </cell>
          <cell r="C60">
            <v>-0.01</v>
          </cell>
          <cell r="D60">
            <v>5.8936407172265559E-2</v>
          </cell>
          <cell r="E60">
            <v>-0.15</v>
          </cell>
          <cell r="F60">
            <v>1.8507773789904869</v>
          </cell>
          <cell r="G60">
            <v>0.1178193472852318</v>
          </cell>
          <cell r="H60">
            <v>2.8719999999999999</v>
          </cell>
          <cell r="I60">
            <v>3.31107</v>
          </cell>
          <cell r="J60">
            <v>7.4800000000000005E-2</v>
          </cell>
        </row>
        <row r="61">
          <cell r="B61" t="str">
            <v>jul-03</v>
          </cell>
          <cell r="C61">
            <v>-4.1999999999999997E-3</v>
          </cell>
          <cell r="D61">
            <v>5.4488874262142106E-2</v>
          </cell>
          <cell r="E61">
            <v>0.2</v>
          </cell>
          <cell r="F61">
            <v>2.0756457647918891</v>
          </cell>
          <cell r="G61">
            <v>0.14102131722518196</v>
          </cell>
          <cell r="H61">
            <v>2.9655</v>
          </cell>
          <cell r="I61">
            <v>3.3375499999999998</v>
          </cell>
          <cell r="J61">
            <v>7.8899999999999998E-2</v>
          </cell>
        </row>
        <row r="62">
          <cell r="B62" t="str">
            <v>ago-03</v>
          </cell>
          <cell r="C62">
            <v>3.8E-3</v>
          </cell>
          <cell r="D62">
            <v>5.8495931984338334E-2</v>
          </cell>
          <cell r="E62">
            <v>0.34</v>
          </cell>
          <cell r="F62">
            <v>1.764601062536042</v>
          </cell>
          <cell r="G62">
            <v>0.16115579151270021</v>
          </cell>
          <cell r="H62">
            <v>2.9664999999999999</v>
          </cell>
          <cell r="I62">
            <v>3.2609300000000001</v>
          </cell>
          <cell r="J62">
            <v>7.0300000000000001E-2</v>
          </cell>
        </row>
        <row r="63">
          <cell r="B63" t="str">
            <v>set-03</v>
          </cell>
          <cell r="C63">
            <v>1.18E-2</v>
          </cell>
          <cell r="D63">
            <v>7.0986183981753603E-2</v>
          </cell>
          <cell r="E63">
            <v>0.78</v>
          </cell>
          <cell r="F63">
            <v>1.6691369227792574</v>
          </cell>
          <cell r="G63">
            <v>0.18053707155982845</v>
          </cell>
          <cell r="H63">
            <v>2.9234</v>
          </cell>
          <cell r="I63">
            <v>3.4133</v>
          </cell>
          <cell r="J63">
            <v>6.9500000000000006E-2</v>
          </cell>
        </row>
        <row r="64">
          <cell r="B64" t="str">
            <v>out-03</v>
          </cell>
          <cell r="C64">
            <v>3.8E-3</v>
          </cell>
          <cell r="D64">
            <v>7.5055931480884297E-2</v>
          </cell>
          <cell r="E64">
            <v>0.28999999999999998</v>
          </cell>
          <cell r="F64">
            <v>1.6331800141306196</v>
          </cell>
          <cell r="G64">
            <v>0.19981736707194653</v>
          </cell>
          <cell r="H64">
            <v>2.8536999999999999</v>
          </cell>
          <cell r="I64">
            <v>3.3088500000000001</v>
          </cell>
          <cell r="J64">
            <v>6.2800000000000009E-2</v>
          </cell>
        </row>
        <row r="65">
          <cell r="B65" t="str">
            <v>nov-03</v>
          </cell>
          <cell r="C65">
            <v>4.8999999999999998E-3</v>
          </cell>
          <cell r="D65">
            <v>8.0323705545140456E-2</v>
          </cell>
          <cell r="E65">
            <v>0.34</v>
          </cell>
          <cell r="F65">
            <v>1.3380940413108</v>
          </cell>
          <cell r="G65">
            <v>0.21587205176734847</v>
          </cell>
          <cell r="H65">
            <v>2.9493999999999998</v>
          </cell>
          <cell r="I65">
            <v>3.5392800000000002</v>
          </cell>
        </row>
        <row r="66">
          <cell r="B66" t="str">
            <v>dez-03</v>
          </cell>
          <cell r="C66">
            <v>6.1000000000000004E-3</v>
          </cell>
          <cell r="D66">
            <v>8.6913680148965833E-2</v>
          </cell>
          <cell r="E66">
            <v>0.52</v>
          </cell>
          <cell r="F66">
            <v>1.36574971632681</v>
          </cell>
          <cell r="G66">
            <v>0.23247782086525803</v>
          </cell>
          <cell r="H66">
            <v>2.8892000000000002</v>
          </cell>
          <cell r="I66">
            <v>3.6505899999999998</v>
          </cell>
        </row>
        <row r="67">
          <cell r="B67" t="str">
            <v>2003</v>
          </cell>
          <cell r="H67">
            <v>3.0597666666666665</v>
          </cell>
          <cell r="I67">
            <v>3.4893974999999995</v>
          </cell>
          <cell r="J67">
            <v>0</v>
          </cell>
        </row>
        <row r="68">
          <cell r="B68" t="str">
            <v>jan-04</v>
          </cell>
          <cell r="C68">
            <v>8.8000000000000005E-3</v>
          </cell>
          <cell r="D68">
            <v>8.8000000000000005E-3</v>
          </cell>
          <cell r="F68">
            <v>1.26057337692611E-2</v>
          </cell>
          <cell r="G68">
            <v>1.2605733769261099E-4</v>
          </cell>
          <cell r="H68">
            <v>2.9409000000000001</v>
          </cell>
          <cell r="I68">
            <v>3.6682399999999999</v>
          </cell>
        </row>
        <row r="69">
          <cell r="B69" t="str">
            <v>fev-04</v>
          </cell>
          <cell r="D69">
            <v>8.799999999999919E-3</v>
          </cell>
          <cell r="G69">
            <v>1.2605733769266436E-4</v>
          </cell>
        </row>
        <row r="70">
          <cell r="B70" t="str">
            <v>mar-04</v>
          </cell>
          <cell r="D70">
            <v>8.799999999999919E-3</v>
          </cell>
          <cell r="E70" t="str">
            <v>jan-03</v>
          </cell>
          <cell r="F70" t="str">
            <v>fev-03</v>
          </cell>
          <cell r="G70">
            <v>1.2605733769266436E-4</v>
          </cell>
          <cell r="H70" t="str">
            <v>abr-03</v>
          </cell>
          <cell r="I70" t="str">
            <v>mai-03</v>
          </cell>
          <cell r="J70" t="str">
            <v>jun-03</v>
          </cell>
        </row>
        <row r="71">
          <cell r="B71" t="str">
            <v>abr-04</v>
          </cell>
          <cell r="D71">
            <v>8.799999999999919E-3</v>
          </cell>
          <cell r="E71">
            <v>1300426</v>
          </cell>
          <cell r="F71">
            <v>1302478</v>
          </cell>
          <cell r="G71">
            <v>1.2605733769266436E-4</v>
          </cell>
          <cell r="H71">
            <v>1305985</v>
          </cell>
          <cell r="I71">
            <v>1306524</v>
          </cell>
          <cell r="J71">
            <v>1306550</v>
          </cell>
        </row>
        <row r="72">
          <cell r="B72" t="str">
            <v>mai-04</v>
          </cell>
          <cell r="D72">
            <v>8.799999999999919E-3</v>
          </cell>
          <cell r="E72">
            <v>961282</v>
          </cell>
          <cell r="F72">
            <v>965536</v>
          </cell>
          <cell r="G72">
            <v>1.2605733769266436E-4</v>
          </cell>
          <cell r="H72">
            <v>964631</v>
          </cell>
          <cell r="I72">
            <v>963605</v>
          </cell>
          <cell r="J72">
            <v>966316</v>
          </cell>
        </row>
        <row r="73">
          <cell r="B73" t="str">
            <v>jun-04</v>
          </cell>
          <cell r="D73">
            <v>8.799999999999919E-3</v>
          </cell>
          <cell r="E73">
            <v>598530</v>
          </cell>
          <cell r="F73">
            <v>600604</v>
          </cell>
          <cell r="G73">
            <v>1.2605733769266436E-4</v>
          </cell>
          <cell r="H73">
            <v>604339</v>
          </cell>
          <cell r="I73">
            <v>605436</v>
          </cell>
          <cell r="J73">
            <v>606020</v>
          </cell>
        </row>
        <row r="74">
          <cell r="B74" t="str">
            <v>jul-04</v>
          </cell>
          <cell r="D74">
            <v>8.799999999999919E-3</v>
          </cell>
          <cell r="E74">
            <v>2860238</v>
          </cell>
          <cell r="F74">
            <v>2868618</v>
          </cell>
          <cell r="G74">
            <v>1.2605733769266436E-4</v>
          </cell>
          <cell r="H74">
            <v>2874955</v>
          </cell>
          <cell r="I74">
            <v>2875565</v>
          </cell>
          <cell r="J74">
            <v>2878886</v>
          </cell>
        </row>
        <row r="75">
          <cell r="B75" t="str">
            <v>ago-04</v>
          </cell>
          <cell r="D75">
            <v>8.799999999999919E-3</v>
          </cell>
          <cell r="G75">
            <v>1.2605733769266436E-4</v>
          </cell>
        </row>
        <row r="76">
          <cell r="B76" t="str">
            <v>set-04</v>
          </cell>
          <cell r="D76">
            <v>8.799999999999919E-3</v>
          </cell>
          <cell r="E76" t="str">
            <v>jan-03</v>
          </cell>
          <cell r="F76" t="str">
            <v>fev-03</v>
          </cell>
          <cell r="G76">
            <v>1.2605733769266436E-4</v>
          </cell>
          <cell r="H76" t="str">
            <v>abr-03</v>
          </cell>
          <cell r="I76" t="str">
            <v>mai-03</v>
          </cell>
          <cell r="J76" t="str">
            <v>jun-03</v>
          </cell>
        </row>
        <row r="77">
          <cell r="B77" t="str">
            <v>out-04</v>
          </cell>
          <cell r="D77">
            <v>8.799999999999919E-3</v>
          </cell>
          <cell r="E77">
            <v>778733</v>
          </cell>
          <cell r="F77">
            <v>849594</v>
          </cell>
          <cell r="G77">
            <v>1.2605733769266436E-4</v>
          </cell>
          <cell r="H77">
            <v>777716</v>
          </cell>
          <cell r="I77">
            <v>815112</v>
          </cell>
          <cell r="J77">
            <v>771253</v>
          </cell>
        </row>
        <row r="78">
          <cell r="B78" t="str">
            <v>nov-04</v>
          </cell>
          <cell r="D78">
            <v>8.799999999999919E-3</v>
          </cell>
          <cell r="E78">
            <v>478072.33400000003</v>
          </cell>
          <cell r="F78">
            <v>476735.69699999999</v>
          </cell>
          <cell r="G78">
            <v>1.2605733769266436E-4</v>
          </cell>
          <cell r="H78">
            <v>463393.14500000002</v>
          </cell>
          <cell r="I78">
            <v>470019.13799999998</v>
          </cell>
          <cell r="J78">
            <v>433079.53600000002</v>
          </cell>
        </row>
        <row r="79">
          <cell r="B79" t="str">
            <v>dez-04</v>
          </cell>
          <cell r="D79">
            <v>8.799999999999919E-3</v>
          </cell>
          <cell r="E79">
            <v>241451.63400000002</v>
          </cell>
          <cell r="F79">
            <v>229874.25099999996</v>
          </cell>
          <cell r="G79">
            <v>1.2605733769266436E-4</v>
          </cell>
          <cell r="H79">
            <v>235889.935</v>
          </cell>
          <cell r="I79">
            <v>233609.109</v>
          </cell>
          <cell r="J79">
            <v>216935.84500000003</v>
          </cell>
        </row>
        <row r="80">
          <cell r="B80" t="str">
            <v>2004</v>
          </cell>
          <cell r="C80">
            <v>0.11086397456075869</v>
          </cell>
          <cell r="E80">
            <v>1498256.9680000001</v>
          </cell>
          <cell r="F80">
            <v>0.1622099425073682</v>
          </cell>
          <cell r="G80">
            <v>1543327.388</v>
          </cell>
          <cell r="H80">
            <v>2.9409000000000001</v>
          </cell>
          <cell r="I80">
            <v>3.6682399999999999</v>
          </cell>
          <cell r="J80">
            <v>0</v>
          </cell>
        </row>
        <row r="82">
          <cell r="B82" t="str">
            <v>Número de Colaboradores</v>
          </cell>
          <cell r="C82" t="str">
            <v>Taxa de Câmbio</v>
          </cell>
          <cell r="E82" t="str">
            <v>Selic</v>
          </cell>
          <cell r="F82" t="str">
            <v>IGPM</v>
          </cell>
          <cell r="G82" t="str">
            <v>IPCA</v>
          </cell>
          <cell r="H82" t="str">
            <v>IGPM</v>
          </cell>
          <cell r="I82" t="str">
            <v>IPCA</v>
          </cell>
        </row>
        <row r="83">
          <cell r="B83" t="str">
            <v>Bandeirante</v>
          </cell>
          <cell r="C83" t="str">
            <v>Médio</v>
          </cell>
          <cell r="D83" t="str">
            <v>Final</v>
          </cell>
          <cell r="E83" t="str">
            <v>% ano</v>
          </cell>
          <cell r="F83" t="str">
            <v>% mês</v>
          </cell>
          <cell r="G83" t="str">
            <v>% mês</v>
          </cell>
          <cell r="H83" t="str">
            <v>Acum 12 m</v>
          </cell>
          <cell r="I83" t="str">
            <v>Acum 12 m</v>
          </cell>
        </row>
        <row r="84">
          <cell r="B84" t="str">
            <v>jan-04</v>
          </cell>
          <cell r="C84">
            <v>3.1604166666666664</v>
          </cell>
          <cell r="D84">
            <v>3.1708333333333334</v>
          </cell>
          <cell r="E84">
            <v>0.18</v>
          </cell>
          <cell r="F84">
            <v>5.2616942768477504E-3</v>
          </cell>
          <cell r="G84">
            <v>4.8675505653430484E-3</v>
          </cell>
          <cell r="H84">
            <v>6.587408372388559E-2</v>
          </cell>
          <cell r="I84">
            <v>7.6117312518083624E-2</v>
          </cell>
        </row>
        <row r="85">
          <cell r="B85" t="str">
            <v>fev-04</v>
          </cell>
          <cell r="C85">
            <v>3.1812499999999999</v>
          </cell>
          <cell r="D85">
            <v>3.1916666666666669</v>
          </cell>
          <cell r="E85">
            <v>0.17499999999999999</v>
          </cell>
          <cell r="F85">
            <v>5.2616942768477504E-3</v>
          </cell>
          <cell r="G85">
            <v>4.8675505653430484E-3</v>
          </cell>
          <cell r="H85">
            <v>4.7597171773617664E-2</v>
          </cell>
          <cell r="I85">
            <v>6.4640511913957255E-2</v>
          </cell>
        </row>
        <row r="86">
          <cell r="B86" t="str">
            <v>mar-04</v>
          </cell>
          <cell r="C86">
            <v>3.2020833333333334</v>
          </cell>
          <cell r="D86">
            <v>3.2124999999999999</v>
          </cell>
          <cell r="E86">
            <v>0.17499999999999999</v>
          </cell>
          <cell r="F86">
            <v>5.2616942768477504E-3</v>
          </cell>
          <cell r="G86">
            <v>4.8675505653430484E-3</v>
          </cell>
          <cell r="H86">
            <v>3.7239542811760673E-2</v>
          </cell>
          <cell r="I86">
            <v>5.682377105562697E-2</v>
          </cell>
        </row>
        <row r="87">
          <cell r="B87" t="str">
            <v>abr-04</v>
          </cell>
          <cell r="C87">
            <v>3.2229166666666673</v>
          </cell>
          <cell r="D87">
            <v>3.2333333333333338</v>
          </cell>
          <cell r="E87">
            <v>0.17</v>
          </cell>
          <cell r="F87">
            <v>5.2616942768477504E-3</v>
          </cell>
          <cell r="G87">
            <v>4.8675505653430484E-3</v>
          </cell>
          <cell r="H87">
            <v>3.3191815475518638E-2</v>
          </cell>
          <cell r="I87">
            <v>5.1765786074969622E-2</v>
          </cell>
        </row>
        <row r="88">
          <cell r="B88" t="str">
            <v>mai-04</v>
          </cell>
          <cell r="C88">
            <v>3.2437499999999999</v>
          </cell>
          <cell r="D88">
            <v>3.2541666666666673</v>
          </cell>
          <cell r="E88">
            <v>0.17</v>
          </cell>
          <cell r="F88">
            <v>5.2616942768477504E-3</v>
          </cell>
          <cell r="G88">
            <v>4.8675505653430484E-3</v>
          </cell>
          <cell r="H88">
            <v>4.1335627569573097E-2</v>
          </cell>
          <cell r="I88">
            <v>5.0477397099281784E-2</v>
          </cell>
        </row>
        <row r="89">
          <cell r="B89" t="str">
            <v>jun-04</v>
          </cell>
          <cell r="C89">
            <v>3.2645833333333343</v>
          </cell>
          <cell r="D89">
            <v>3.2749999999999999</v>
          </cell>
          <cell r="E89">
            <v>0.16500000000000001</v>
          </cell>
          <cell r="F89">
            <v>5.2616942768477504E-3</v>
          </cell>
          <cell r="G89">
            <v>4.8675505653430484E-3</v>
          </cell>
          <cell r="H89">
            <v>5.7388704324680351E-2</v>
          </cell>
          <cell r="I89">
            <v>5.7176413567764151E-2</v>
          </cell>
        </row>
        <row r="90">
          <cell r="B90" t="str">
            <v>jul-04</v>
          </cell>
          <cell r="C90">
            <v>3.2854166666666673</v>
          </cell>
          <cell r="D90">
            <v>3.2958333333333343</v>
          </cell>
          <cell r="E90">
            <v>0.16500000000000001</v>
          </cell>
          <cell r="F90">
            <v>5.2616942768477504E-3</v>
          </cell>
          <cell r="G90">
            <v>4.8675505653430484E-3</v>
          </cell>
          <cell r="H90">
            <v>6.7435589896192694E-2</v>
          </cell>
          <cell r="I90">
            <v>6.0201869478336612E-2</v>
          </cell>
        </row>
        <row r="91">
          <cell r="B91" t="str">
            <v>ago-04</v>
          </cell>
          <cell r="C91">
            <v>3.3062499999999999</v>
          </cell>
          <cell r="D91">
            <v>3.3166666666666678</v>
          </cell>
          <cell r="E91">
            <v>0.16</v>
          </cell>
          <cell r="F91">
            <v>5.2616942768477504E-3</v>
          </cell>
          <cell r="G91">
            <v>4.8675505653430484E-3</v>
          </cell>
          <cell r="H91">
            <v>6.8989947828703935E-2</v>
          </cell>
          <cell r="I91">
            <v>6.1752497197023581E-2</v>
          </cell>
        </row>
        <row r="92">
          <cell r="B92" t="str">
            <v>set-04</v>
          </cell>
          <cell r="C92">
            <v>3.3270833333333343</v>
          </cell>
          <cell r="D92">
            <v>3.3374999999999999</v>
          </cell>
          <cell r="E92">
            <v>0.16</v>
          </cell>
          <cell r="F92">
            <v>5.2616942768477504E-3</v>
          </cell>
          <cell r="G92">
            <v>4.8675505653430484E-3</v>
          </cell>
          <cell r="H92">
            <v>6.7991061673896347E-2</v>
          </cell>
          <cell r="I92">
            <v>6.1314101453249448E-2</v>
          </cell>
        </row>
        <row r="93">
          <cell r="B93" t="str">
            <v>out-04</v>
          </cell>
          <cell r="C93">
            <v>3.3479166666666682</v>
          </cell>
          <cell r="D93">
            <v>3.3583333333333347</v>
          </cell>
          <cell r="E93">
            <v>0.155</v>
          </cell>
          <cell r="F93">
            <v>5.2616942768477504E-3</v>
          </cell>
          <cell r="G93">
            <v>4.8675505653430484E-3</v>
          </cell>
          <cell r="H93">
            <v>6.699310889881982E-2</v>
          </cell>
          <cell r="I93">
            <v>6.0875886722308925E-2</v>
          </cell>
        </row>
        <row r="94">
          <cell r="B94" t="str">
            <v>nov-04</v>
          </cell>
          <cell r="C94">
            <v>3.3687499999999999</v>
          </cell>
          <cell r="D94">
            <v>3.3791666666666682</v>
          </cell>
          <cell r="E94">
            <v>0.155</v>
          </cell>
          <cell r="F94">
            <v>5.2616942768477504E-3</v>
          </cell>
          <cell r="G94">
            <v>4.8675505653430484E-3</v>
          </cell>
          <cell r="H94">
            <v>6.599608863130535E-2</v>
          </cell>
          <cell r="I94">
            <v>6.0437852929462021E-2</v>
          </cell>
        </row>
        <row r="95">
          <cell r="B95" t="str">
            <v>dez-04</v>
          </cell>
          <cell r="C95">
            <v>3.3895833333333343</v>
          </cell>
          <cell r="D95">
            <v>3.4</v>
          </cell>
          <cell r="E95">
            <v>0.15</v>
          </cell>
          <cell r="F95">
            <v>5.2616942768477504E-3</v>
          </cell>
          <cell r="G95">
            <v>4.8675505653430484E-3</v>
          </cell>
          <cell r="H95">
            <v>6.4999999999998836E-2</v>
          </cell>
          <cell r="I95">
            <v>6.0000000000000053E-2</v>
          </cell>
        </row>
        <row r="96">
          <cell r="B96" t="str">
            <v>2004</v>
          </cell>
          <cell r="C96">
            <v>3.2749999999999999</v>
          </cell>
          <cell r="D96">
            <v>3.4</v>
          </cell>
          <cell r="E96">
            <v>0.16500000000000001</v>
          </cell>
          <cell r="F96">
            <v>6.5000000000000002E-2</v>
          </cell>
          <cell r="G96">
            <v>0.06</v>
          </cell>
        </row>
      </sheetData>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Baixa Renda"/>
      <sheetName val="Relatório"/>
      <sheetName val="Links"/>
      <sheetName val="XREF"/>
      <sheetName val="Tickmarks"/>
      <sheetName val="BAL1001"/>
      <sheetName val="A4.6-SEAOIL"/>
      <sheetName val="APLIC012010"/>
      <sheetName val="APLIC012011"/>
      <sheetName val="APLIC012012"/>
      <sheetName val="APLIC012013"/>
      <sheetName val="APLIC022010"/>
      <sheetName val="APLIC022011"/>
      <sheetName val="APLIC022012"/>
      <sheetName val="APLIC022013"/>
      <sheetName val="APLIC032010"/>
      <sheetName val="APLIC032011"/>
      <sheetName val="APLIC032012"/>
      <sheetName val="APLIC032013"/>
      <sheetName val="APLIC042010"/>
      <sheetName val="APLIC042011"/>
      <sheetName val="APLIC042012"/>
      <sheetName val="APLIC052010"/>
      <sheetName val="APLIC052011"/>
      <sheetName val="APLIC052012"/>
      <sheetName val="APLIC062010"/>
      <sheetName val="APLIC062011"/>
      <sheetName val="APLIC062012"/>
      <sheetName val="APLIC072010"/>
      <sheetName val="APLIC072011"/>
      <sheetName val="APLIC072012"/>
      <sheetName val="APLIC082010"/>
      <sheetName val="APLIC082011"/>
      <sheetName val="APLIC082012"/>
      <sheetName val="APLIC092010"/>
      <sheetName val="APLIC092011"/>
      <sheetName val="APLIC092012"/>
      <sheetName val="APLIC102010"/>
      <sheetName val="APLIC102011"/>
      <sheetName val="APLIC102012"/>
      <sheetName val="APLIC112010"/>
      <sheetName val="APLIC112011"/>
      <sheetName val="APLIC112012"/>
      <sheetName val="APLIC122009"/>
      <sheetName val="APLIC122010"/>
      <sheetName val="APLIC122011"/>
      <sheetName val="APLIC122012"/>
      <sheetName val="CELPE-média-mensal-99-04"/>
      <sheetName val="A4.4-MARFLEX"/>
      <sheetName val="FORMULARIO"/>
      <sheetName val="BAL_L1_OUT12"/>
      <sheetName val="Calc"/>
      <sheetName val="MOne"/>
      <sheetName val="MTwo"/>
      <sheetName val="KOne"/>
      <sheetName val="GoSeven"/>
      <sheetName val="GrThree"/>
      <sheetName val="GoEight"/>
      <sheetName val="HTwo"/>
      <sheetName val="GrFour"/>
      <sheetName val="JOne"/>
      <sheetName val="JTwo"/>
      <sheetName val="HOne"/>
      <sheetName val="2000"/>
      <sheetName val="5313 Recomposição tarifária do "/>
      <sheetName val="A4.3-SIGMA"/>
      <sheetName val="ICATU"/>
      <sheetName val="2007-04"/>
      <sheetName val="2007-08"/>
      <sheetName val="2007-12"/>
      <sheetName val="2007-02"/>
      <sheetName val="2007-01"/>
      <sheetName val="2007-07"/>
      <sheetName val="2007-06"/>
      <sheetName val="2007-05"/>
      <sheetName val="2007-03"/>
      <sheetName val="2007-11"/>
      <sheetName val="2007-10"/>
      <sheetName val="2007-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berto"/>
      <sheetName val="roberto2"/>
      <sheetName val="roberto4"/>
      <sheetName val="roberto1"/>
      <sheetName val="roberto3"/>
      <sheetName val="Var Preços"/>
      <sheetName val="No. de Negócios"/>
      <sheetName val="Valor Negoc"/>
      <sheetName val="Rent."/>
      <sheetName val="Risco"/>
      <sheetName val="Beta"/>
      <sheetName val="BancoSegment"/>
      <sheetName val="Critérios"/>
      <sheetName val="F-Macro"/>
      <sheetName val="F-Portada"/>
      <sheetName val="Balance General"/>
      <sheetName val="OPMAI"/>
      <sheetName val="OPJAN"/>
      <sheetName val="OPFEV"/>
      <sheetName val="OPMAR"/>
      <sheetName val="OPABR"/>
      <sheetName val="OPJUN"/>
      <sheetName val="OPJUL"/>
      <sheetName val="OPAGO"/>
      <sheetName val="OPDEZ96"/>
      <sheetName val="Var_Preços1"/>
      <sheetName val="No__de_Negócios1"/>
      <sheetName val="Valor_Negoc1"/>
      <sheetName val="Rent_1"/>
      <sheetName val="Var_Preços"/>
      <sheetName val="No__de_Negócios"/>
      <sheetName val="Valor_Negoc"/>
      <sheetName val="Rent_"/>
      <sheetName val="Form09"/>
      <sheetName val="FLASH REN"/>
      <sheetName val="PATRIMON"/>
      <sheetName val="GDP"/>
      <sheetName val="Var_Preços2"/>
      <sheetName val="No__de_Negócios2"/>
      <sheetName val="Valor_Negoc2"/>
      <sheetName val="Rent_2"/>
      <sheetName val="Balance_General"/>
      <sheetName val=" ER"/>
    </sheetNames>
    <sheetDataSet>
      <sheetData sheetId="0" refreshError="1"/>
      <sheetData sheetId="1" refreshError="1"/>
      <sheetData sheetId="2" refreshError="1"/>
      <sheetData sheetId="3" refreshError="1"/>
      <sheetData sheetId="4" refreshError="1"/>
      <sheetData sheetId="5" refreshError="1">
        <row r="1">
          <cell r="B1" t="str">
            <v>Cach. Dourada</v>
          </cell>
          <cell r="C1" t="str">
            <v>CEB</v>
          </cell>
          <cell r="D1" t="str">
            <v>CEEE</v>
          </cell>
          <cell r="E1" t="str">
            <v>Celesc ON</v>
          </cell>
          <cell r="F1" t="str">
            <v>Celg PNB</v>
          </cell>
          <cell r="G1" t="str">
            <v>Celpe PNA</v>
          </cell>
          <cell r="H1" t="str">
            <v>Cemat ON</v>
          </cell>
          <cell r="I1" t="str">
            <v>Cemig ON</v>
          </cell>
          <cell r="J1" t="str">
            <v>Cerj ON</v>
          </cell>
          <cell r="K1" t="str">
            <v>Cesp ON</v>
          </cell>
          <cell r="L1" t="str">
            <v>Coelba ON</v>
          </cell>
          <cell r="M1" t="str">
            <v>Coelce ON</v>
          </cell>
          <cell r="N1" t="str">
            <v>Copel ON</v>
          </cell>
          <cell r="O1" t="str">
            <v>EBE PN</v>
          </cell>
          <cell r="P1" t="str">
            <v>Elektro ON</v>
          </cell>
          <cell r="Q1" t="str">
            <v>Eletrobras ON</v>
          </cell>
          <cell r="R1" t="str">
            <v>Eletropaulo Metropo PN</v>
          </cell>
          <cell r="S1" t="str">
            <v>EMAE PN</v>
          </cell>
          <cell r="T1" t="str">
            <v>Enersul ON</v>
          </cell>
          <cell r="U1" t="str">
            <v>EPTE PN</v>
          </cell>
          <cell r="V1" t="str">
            <v>Escelsa ON</v>
          </cell>
          <cell r="W1" t="str">
            <v>F Cataguazes PNA</v>
          </cell>
          <cell r="X1" t="str">
            <v>Gerad Paranapanema ON</v>
          </cell>
          <cell r="Y1" t="str">
            <v>Geradora Tiete ON</v>
          </cell>
          <cell r="Z1" t="str">
            <v>Gerasul ON</v>
          </cell>
          <cell r="AA1" t="str">
            <v>Light ON</v>
          </cell>
          <cell r="AB1" t="str">
            <v>Paul F Luz ON</v>
          </cell>
          <cell r="AC1" t="str">
            <v>Transmissao Paulist ON</v>
          </cell>
        </row>
        <row r="3">
          <cell r="B3">
            <v>26.50587242040212</v>
          </cell>
          <cell r="C3">
            <v>0</v>
          </cell>
          <cell r="D3">
            <v>-4.7619047619047672</v>
          </cell>
          <cell r="E3">
            <v>2.7777750178558325</v>
          </cell>
          <cell r="F3">
            <v>0</v>
          </cell>
          <cell r="G3">
            <v>4.2685241796828644</v>
          </cell>
          <cell r="H3">
            <v>-19.99999682000001</v>
          </cell>
          <cell r="I3">
            <v>-13.921563502620426</v>
          </cell>
          <cell r="J3">
            <v>-8.9285766262754187</v>
          </cell>
          <cell r="K3">
            <v>-10.625004745312271</v>
          </cell>
          <cell r="L3">
            <v>-2.4999760216815048E-2</v>
          </cell>
          <cell r="M3">
            <v>0</v>
          </cell>
          <cell r="N3">
            <v>-11.814349204442509</v>
          </cell>
          <cell r="O3">
            <v>0</v>
          </cell>
          <cell r="P3">
            <v>0</v>
          </cell>
          <cell r="Q3">
            <v>-17.713407029248184</v>
          </cell>
          <cell r="R3">
            <v>6.5482662169213501</v>
          </cell>
          <cell r="S3">
            <v>-11.111103135802136</v>
          </cell>
          <cell r="T3">
            <v>0</v>
          </cell>
          <cell r="U3">
            <v>-18.439717707493063</v>
          </cell>
          <cell r="V3">
            <v>-9.9999999999999982</v>
          </cell>
          <cell r="W3">
            <v>19.540231833795787</v>
          </cell>
          <cell r="X3">
            <v>-11.32723697072594</v>
          </cell>
          <cell r="Y3">
            <v>-4.7297279729729746</v>
          </cell>
          <cell r="Z3">
            <v>12.222224648148195</v>
          </cell>
          <cell r="AA3">
            <v>16.517816584034371</v>
          </cell>
          <cell r="AB3">
            <v>-10.859875073745107</v>
          </cell>
          <cell r="AC3">
            <v>-18.723403470348554</v>
          </cell>
        </row>
        <row r="4">
          <cell r="B4">
            <v>-1.4555267626135793</v>
          </cell>
          <cell r="C4">
            <v>0</v>
          </cell>
          <cell r="D4">
            <v>-19.999999999999996</v>
          </cell>
          <cell r="E4">
            <v>-5.4054082352117732</v>
          </cell>
          <cell r="F4">
            <v>0</v>
          </cell>
          <cell r="G4">
            <v>-2.5086245209883118</v>
          </cell>
          <cell r="H4">
            <v>0</v>
          </cell>
          <cell r="I4">
            <v>-1.6400950783939661</v>
          </cell>
          <cell r="J4">
            <v>-17.647055594002182</v>
          </cell>
          <cell r="K4">
            <v>-5.0000028874998659</v>
          </cell>
          <cell r="L4">
            <v>0</v>
          </cell>
          <cell r="M4">
            <v>0</v>
          </cell>
          <cell r="N4">
            <v>-3.827753611234308</v>
          </cell>
          <cell r="O4">
            <v>11.363634061983463</v>
          </cell>
          <cell r="P4">
            <v>0</v>
          </cell>
          <cell r="Q4">
            <v>-4.3925235277316954</v>
          </cell>
          <cell r="R4">
            <v>4.2824184704600476</v>
          </cell>
          <cell r="S4">
            <v>24.999991312500391</v>
          </cell>
          <cell r="T4">
            <v>-7.621244423228335</v>
          </cell>
          <cell r="U4">
            <v>91.30434648791001</v>
          </cell>
          <cell r="V4">
            <v>0</v>
          </cell>
          <cell r="W4">
            <v>2.884614889977799</v>
          </cell>
          <cell r="X4">
            <v>-18.70967593921392</v>
          </cell>
          <cell r="Y4">
            <v>2.1276559891354241</v>
          </cell>
          <cell r="Z4">
            <v>-1.9802014753455555</v>
          </cell>
          <cell r="AA4">
            <v>1.6413251747174229</v>
          </cell>
          <cell r="AB4">
            <v>-13.939027338181731</v>
          </cell>
          <cell r="AC4">
            <v>40.052362775143258</v>
          </cell>
        </row>
        <row r="5">
          <cell r="B5">
            <v>28.441270645068496</v>
          </cell>
          <cell r="C5">
            <v>4.8780494399675467</v>
          </cell>
          <cell r="D5">
            <v>39.999997612499996</v>
          </cell>
          <cell r="E5">
            <v>14.285717935468355</v>
          </cell>
          <cell r="F5">
            <v>0</v>
          </cell>
          <cell r="G5">
            <v>9.7560922694824637</v>
          </cell>
          <cell r="H5">
            <v>49.999990062500423</v>
          </cell>
          <cell r="I5">
            <v>0.97267346136635791</v>
          </cell>
          <cell r="J5">
            <v>26.190480952380945</v>
          </cell>
          <cell r="K5">
            <v>0</v>
          </cell>
          <cell r="L5">
            <v>0</v>
          </cell>
          <cell r="M5">
            <v>0</v>
          </cell>
          <cell r="N5">
            <v>3.2941241672271193</v>
          </cell>
          <cell r="O5">
            <v>10.204087368596571</v>
          </cell>
          <cell r="P5">
            <v>0</v>
          </cell>
          <cell r="Q5">
            <v>1.0101011256257619</v>
          </cell>
          <cell r="R5">
            <v>10.462929619853401</v>
          </cell>
          <cell r="S5">
            <v>-0.20000160440002412</v>
          </cell>
          <cell r="T5">
            <v>0</v>
          </cell>
          <cell r="U5">
            <v>-0.90908938250817695</v>
          </cell>
          <cell r="V5">
            <v>-16.666666666666664</v>
          </cell>
          <cell r="W5">
            <v>-6.5420518691588718</v>
          </cell>
          <cell r="X5">
            <v>-4.7619039928729956</v>
          </cell>
          <cell r="Y5">
            <v>-5.5555527314814395</v>
          </cell>
          <cell r="Z5">
            <v>-4.5454536730945456</v>
          </cell>
          <cell r="AA5">
            <v>-9.8323721672222923</v>
          </cell>
          <cell r="AB5">
            <v>-2.2105747310099844</v>
          </cell>
          <cell r="AC5">
            <v>-0.93458668879347062</v>
          </cell>
        </row>
        <row r="6">
          <cell r="B6">
            <v>-10.264080776463524</v>
          </cell>
          <cell r="C6">
            <v>0</v>
          </cell>
          <cell r="D6">
            <v>-10.714284191645373</v>
          </cell>
          <cell r="E6">
            <v>-12.500002794342857</v>
          </cell>
          <cell r="F6">
            <v>-0.99009932555632618</v>
          </cell>
          <cell r="G6">
            <v>0</v>
          </cell>
          <cell r="H6">
            <v>0</v>
          </cell>
          <cell r="I6">
            <v>-3.0209392218064735</v>
          </cell>
          <cell r="J6">
            <v>7.5471600925600013</v>
          </cell>
          <cell r="K6">
            <v>-5.2631610941827667</v>
          </cell>
          <cell r="L6">
            <v>0</v>
          </cell>
          <cell r="M6">
            <v>0</v>
          </cell>
          <cell r="N6">
            <v>-5.0000010100000107</v>
          </cell>
          <cell r="O6">
            <v>-1.4814858134429509</v>
          </cell>
          <cell r="P6">
            <v>0</v>
          </cell>
          <cell r="Q6">
            <v>-13.870968421748186</v>
          </cell>
          <cell r="R6">
            <v>-20.36753609662312</v>
          </cell>
          <cell r="S6">
            <v>-17.835667813382138</v>
          </cell>
          <cell r="T6">
            <v>0</v>
          </cell>
          <cell r="U6">
            <v>-22.018345166564757</v>
          </cell>
          <cell r="V6">
            <v>-1.3333333333333308</v>
          </cell>
          <cell r="W6">
            <v>-2.5000068874997061</v>
          </cell>
          <cell r="X6">
            <v>9.9999983042849738</v>
          </cell>
          <cell r="Y6">
            <v>-1.470592627595102</v>
          </cell>
          <cell r="Z6">
            <v>-13.756614047759019</v>
          </cell>
          <cell r="AA6">
            <v>-5.2999976286681738</v>
          </cell>
          <cell r="AB6">
            <v>-6.0537430489183031</v>
          </cell>
          <cell r="AC6">
            <v>-7.5471658882163339</v>
          </cell>
        </row>
        <row r="7">
          <cell r="B7">
            <v>40.000004267166659</v>
          </cell>
          <cell r="C7">
            <v>2.9075753436841989</v>
          </cell>
          <cell r="D7">
            <v>139.50000762999997</v>
          </cell>
          <cell r="E7">
            <v>-9.9406036894160721</v>
          </cell>
          <cell r="F7">
            <v>-14.999993529999845</v>
          </cell>
          <cell r="G7">
            <v>-16.666664944444364</v>
          </cell>
          <cell r="H7">
            <v>0</v>
          </cell>
          <cell r="I7">
            <v>2.4902329515383848</v>
          </cell>
          <cell r="J7">
            <v>19.298251892890473</v>
          </cell>
          <cell r="K7">
            <v>30.555555787037015</v>
          </cell>
          <cell r="L7">
            <v>-46.249996972383265</v>
          </cell>
          <cell r="M7">
            <v>0</v>
          </cell>
          <cell r="N7">
            <v>6.3157888376731197</v>
          </cell>
          <cell r="O7">
            <v>-17.293232041381636</v>
          </cell>
          <cell r="P7">
            <v>-23.076923871513078</v>
          </cell>
          <cell r="Q7">
            <v>8.9138594679404104</v>
          </cell>
          <cell r="R7">
            <v>-1.4423105855676188</v>
          </cell>
          <cell r="S7">
            <v>3.6585416894705292</v>
          </cell>
          <cell r="T7">
            <v>0</v>
          </cell>
          <cell r="U7">
            <v>-16.599869364048846</v>
          </cell>
          <cell r="V7">
            <v>-20.959457191891893</v>
          </cell>
          <cell r="W7">
            <v>-0.51281847468764852</v>
          </cell>
          <cell r="X7">
            <v>31.596515186023066</v>
          </cell>
          <cell r="Y7">
            <v>0</v>
          </cell>
          <cell r="Z7">
            <v>11.042950577741117</v>
          </cell>
          <cell r="AA7">
            <v>-12.642798921431087</v>
          </cell>
          <cell r="AB7">
            <v>43.795092859941185</v>
          </cell>
          <cell r="AC7">
            <v>-7.5510209279466718</v>
          </cell>
        </row>
        <row r="8">
          <cell r="B8">
            <v>20.396472540068842</v>
          </cell>
          <cell r="C8">
            <v>-2.6312316634247157E-2</v>
          </cell>
          <cell r="D8">
            <v>-8.1419653481286112</v>
          </cell>
          <cell r="E8">
            <v>0</v>
          </cell>
          <cell r="F8">
            <v>14.23528675903154</v>
          </cell>
          <cell r="G8">
            <v>11.333333056888883</v>
          </cell>
          <cell r="H8">
            <v>0</v>
          </cell>
          <cell r="I8">
            <v>15.93983796012477</v>
          </cell>
          <cell r="J8">
            <v>2.9411735294117447</v>
          </cell>
          <cell r="K8">
            <v>34.042555400633809</v>
          </cell>
          <cell r="L8">
            <v>11.627904142112676</v>
          </cell>
          <cell r="M8">
            <v>0</v>
          </cell>
          <cell r="N8">
            <v>12.772278116949343</v>
          </cell>
          <cell r="O8">
            <v>14.545455352066128</v>
          </cell>
          <cell r="P8">
            <v>-10.571429096326511</v>
          </cell>
          <cell r="Q8">
            <v>27.235215861901651</v>
          </cell>
          <cell r="R8">
            <v>23.902444051445613</v>
          </cell>
          <cell r="S8">
            <v>15.294112819377403</v>
          </cell>
          <cell r="T8">
            <v>0</v>
          </cell>
          <cell r="U8">
            <v>20.496454373824236</v>
          </cell>
          <cell r="V8">
            <v>-0.83775288757480526</v>
          </cell>
          <cell r="W8">
            <v>-1.0309299022212781</v>
          </cell>
          <cell r="X8">
            <v>-7.1428582040816035</v>
          </cell>
          <cell r="Y8">
            <v>1.4925418378259447</v>
          </cell>
          <cell r="Z8">
            <v>20.994466823357282</v>
          </cell>
          <cell r="AA8">
            <v>12.631870163395153</v>
          </cell>
          <cell r="AB8">
            <v>32.158404384076022</v>
          </cell>
          <cell r="AC8">
            <v>3.532005053871945</v>
          </cell>
        </row>
        <row r="11">
          <cell r="B11">
            <v>17.270668722271502</v>
          </cell>
          <cell r="C11">
            <v>1.2932187445029164</v>
          </cell>
          <cell r="D11">
            <v>22.646975156803535</v>
          </cell>
          <cell r="E11">
            <v>-1.7970869609410858</v>
          </cell>
          <cell r="F11">
            <v>-0.29246768275410506</v>
          </cell>
          <cell r="G11">
            <v>1.0304433401035891</v>
          </cell>
          <cell r="H11">
            <v>4.9999988737500685</v>
          </cell>
          <cell r="I11">
            <v>0.13669109503477492</v>
          </cell>
          <cell r="J11">
            <v>4.9002390411609271</v>
          </cell>
          <cell r="K11">
            <v>7.2849904101126528</v>
          </cell>
          <cell r="L11">
            <v>-5.7745154317479006</v>
          </cell>
          <cell r="M11">
            <v>0</v>
          </cell>
          <cell r="N11">
            <v>0.29001454936212551</v>
          </cell>
          <cell r="O11">
            <v>2.8897431546369297</v>
          </cell>
          <cell r="P11">
            <v>-5.6080588279732639</v>
          </cell>
          <cell r="Q11">
            <v>0.19704624612329388</v>
          </cell>
          <cell r="R11">
            <v>3.8977019460816122</v>
          </cell>
          <cell r="S11">
            <v>2.467645544627338</v>
          </cell>
          <cell r="T11">
            <v>-1.2702074038713891</v>
          </cell>
          <cell r="U11">
            <v>8.9722965401865693</v>
          </cell>
          <cell r="V11">
            <v>-8.2995350132444496</v>
          </cell>
          <cell r="W11">
            <v>1.9731732650343465</v>
          </cell>
          <cell r="X11">
            <v>-5.7526936097736403E-2</v>
          </cell>
          <cell r="Y11">
            <v>-1.3559459175146911</v>
          </cell>
          <cell r="Z11">
            <v>3.9962288088412454</v>
          </cell>
          <cell r="AA11">
            <v>0.50264053413756571</v>
          </cell>
          <cell r="AB11">
            <v>7.1483795086936803</v>
          </cell>
          <cell r="AC11">
            <v>1.4713651422850289</v>
          </cell>
        </row>
        <row r="12">
          <cell r="B12">
            <v>19.21092140309554</v>
          </cell>
          <cell r="C12">
            <v>2.1078692905003593</v>
          </cell>
          <cell r="D12">
            <v>60.96999632226283</v>
          </cell>
          <cell r="E12">
            <v>9.764269060901448</v>
          </cell>
          <cell r="F12">
            <v>9.2532185493873378</v>
          </cell>
          <cell r="G12">
            <v>10.193587295120933</v>
          </cell>
          <cell r="H12">
            <v>23.452074307511221</v>
          </cell>
          <cell r="I12">
            <v>9.6616727049010684</v>
          </cell>
          <cell r="J12">
            <v>16.559214604426693</v>
          </cell>
          <cell r="K12">
            <v>19.696206108911372</v>
          </cell>
          <cell r="L12">
            <v>20.367625432743331</v>
          </cell>
          <cell r="M12">
            <v>0</v>
          </cell>
          <cell r="N12">
            <v>8.8611222231461024</v>
          </cell>
          <cell r="O12">
            <v>11.798074683383279</v>
          </cell>
          <cell r="P12">
            <v>9.5456543578972699</v>
          </cell>
          <cell r="Q12">
            <v>16.416236055116432</v>
          </cell>
          <cell r="R12">
            <v>14.613575400810442</v>
          </cell>
          <cell r="S12">
            <v>15.983531477946471</v>
          </cell>
          <cell r="T12">
            <v>3.1113600069902176</v>
          </cell>
          <cell r="U12">
            <v>43.300781788940519</v>
          </cell>
          <cell r="V12">
            <v>9.0140173354450681</v>
          </cell>
          <cell r="W12">
            <v>9.1340622192590306</v>
          </cell>
          <cell r="X12">
            <v>18.167962494448101</v>
          </cell>
          <cell r="Y12">
            <v>3.1975052989900465</v>
          </cell>
          <cell r="Z12">
            <v>12.884912719066573</v>
          </cell>
          <cell r="AA12">
            <v>11.984876751013177</v>
          </cell>
          <cell r="AB12">
            <v>24.492223128309096</v>
          </cell>
          <cell r="AC12">
            <v>20.342537949191811</v>
          </cell>
        </row>
        <row r="13">
          <cell r="B13">
            <v>369.05950115591429</v>
          </cell>
          <cell r="C13">
            <v>4.4431129458344882</v>
          </cell>
          <cell r="D13">
            <v>3717.3404515367429</v>
          </cell>
          <cell r="E13">
            <v>95.340950293677238</v>
          </cell>
          <cell r="F13">
            <v>85.622053522725906</v>
          </cell>
          <cell r="G13">
            <v>103.9092219432509</v>
          </cell>
          <cell r="H13">
            <v>549.9997893250279</v>
          </cell>
          <cell r="I13">
            <v>93.347919456630322</v>
          </cell>
          <cell r="J13">
            <v>274.20758831545828</v>
          </cell>
          <cell r="K13">
            <v>387.94053508471768</v>
          </cell>
          <cell r="L13">
            <v>414.84016576853298</v>
          </cell>
          <cell r="M13">
            <v>0</v>
          </cell>
          <cell r="N13">
            <v>78.519487053533723</v>
          </cell>
          <cell r="O13">
            <v>139.19456623468946</v>
          </cell>
          <cell r="P13">
            <v>91.119517120443135</v>
          </cell>
          <cell r="Q13">
            <v>269.49280621730469</v>
          </cell>
          <cell r="R13">
            <v>213.55658599517207</v>
          </cell>
          <cell r="S13">
            <v>255.47327850650569</v>
          </cell>
          <cell r="T13">
            <v>9.6805610930981665</v>
          </cell>
          <cell r="U13">
            <v>1874.9577035334428</v>
          </cell>
          <cell r="V13">
            <v>81.252508523704208</v>
          </cell>
          <cell r="W13">
            <v>83.431092625295207</v>
          </cell>
          <cell r="X13">
            <v>330.07486119967285</v>
          </cell>
          <cell r="Y13">
            <v>10.224040137069426</v>
          </cell>
          <cell r="Z13">
            <v>166.02097577796354</v>
          </cell>
          <cell r="AA13">
            <v>143.63727073697615</v>
          </cell>
          <cell r="AB13">
            <v>599.86899376687904</v>
          </cell>
          <cell r="AC13">
            <v>413.81885021430901</v>
          </cell>
        </row>
        <row r="14">
          <cell r="B14">
            <v>21.344934467715607</v>
          </cell>
          <cell r="C14">
            <v>2.343754970240183</v>
          </cell>
          <cell r="D14">
            <v>65.923170091283652</v>
          </cell>
          <cell r="E14">
            <v>10.221477563965376</v>
          </cell>
          <cell r="F14">
            <v>8.4541836957125938</v>
          </cell>
          <cell r="G14">
            <v>10.588028548743356</v>
          </cell>
          <cell r="H14">
            <v>26.089759230368731</v>
          </cell>
          <cell r="I14">
            <v>8.8966856460008774</v>
          </cell>
          <cell r="J14">
            <v>17.401873468890834</v>
          </cell>
          <cell r="K14">
            <v>20.570942879858482</v>
          </cell>
          <cell r="L14">
            <v>21.205921199271504</v>
          </cell>
          <cell r="N14">
            <v>8.6619047962828386</v>
          </cell>
          <cell r="O14">
            <v>9.5342183335130475</v>
          </cell>
          <cell r="P14">
            <v>10.661219429957788</v>
          </cell>
          <cell r="Q14">
            <v>14.042387668954325</v>
          </cell>
          <cell r="R14">
            <v>8.5881392213102075</v>
          </cell>
          <cell r="S14">
            <v>7.7109326844952557</v>
          </cell>
          <cell r="T14">
            <v>3.0473970474706005</v>
          </cell>
          <cell r="U14">
            <v>31.94975970519344</v>
          </cell>
          <cell r="V14">
            <v>9.584505060691983</v>
          </cell>
          <cell r="W14">
            <v>10.188302656042488</v>
          </cell>
          <cell r="X14">
            <v>16.548902775232861</v>
          </cell>
          <cell r="Y14">
            <v>3.1420528823243825</v>
          </cell>
          <cell r="Z14">
            <v>12.306509917713127</v>
          </cell>
          <cell r="AA14">
            <v>12.298064870778992</v>
          </cell>
          <cell r="AB14">
            <v>27.064773429000688</v>
          </cell>
          <cell r="AC14">
            <v>17.324140313264085</v>
          </cell>
        </row>
        <row r="15">
          <cell r="B15">
            <v>455.60622743107376</v>
          </cell>
          <cell r="C15">
            <v>5.4931873605255612</v>
          </cell>
          <cell r="D15">
            <v>4345.8643548843156</v>
          </cell>
          <cell r="E15">
            <v>104.47860359064755</v>
          </cell>
          <cell r="F15">
            <v>71.473221960852655</v>
          </cell>
          <cell r="G15">
            <v>112.10634854900434</v>
          </cell>
          <cell r="H15">
            <v>680.67553669861036</v>
          </cell>
          <cell r="I15">
            <v>79.151015483758044</v>
          </cell>
          <cell r="J15">
            <v>302.8252002272867</v>
          </cell>
          <cell r="K15">
            <v>423.16369096640034</v>
          </cell>
          <cell r="L15">
            <v>449.69109390971261</v>
          </cell>
          <cell r="N15">
            <v>75.028594699867639</v>
          </cell>
          <cell r="O15">
            <v>90.901319231096309</v>
          </cell>
          <cell r="P15">
            <v>113.66159973370945</v>
          </cell>
          <cell r="Q15">
            <v>197.18865144520046</v>
          </cell>
          <cell r="R15">
            <v>73.7561352846067</v>
          </cell>
          <cell r="S15">
            <v>59.458482864817213</v>
          </cell>
          <cell r="T15">
            <v>9.2866287649325336</v>
          </cell>
          <cell r="U15">
            <v>1020.7871452196024</v>
          </cell>
          <cell r="V15">
            <v>91.862737258430229</v>
          </cell>
          <cell r="W15">
            <v>103.80151101112241</v>
          </cell>
          <cell r="X15">
            <v>273.86618306410986</v>
          </cell>
          <cell r="Y15">
            <v>9.8724963153229606</v>
          </cell>
          <cell r="Z15">
            <v>151.45018635477155</v>
          </cell>
          <cell r="AA15">
            <v>151.24239956588832</v>
          </cell>
          <cell r="AB15">
            <v>732.50196076314171</v>
          </cell>
          <cell r="AC15">
            <v>300.1258375936618</v>
          </cell>
        </row>
        <row r="16">
          <cell r="B16">
            <v>0.2728878326454891</v>
          </cell>
          <cell r="C16">
            <v>-2.8116706966837459E-2</v>
          </cell>
          <cell r="D16">
            <v>-1.9792627242774181</v>
          </cell>
          <cell r="E16">
            <v>0.43750136989316446</v>
          </cell>
          <cell r="F16">
            <v>0.68046027826946387</v>
          </cell>
          <cell r="G16">
            <v>0.48119876119775129</v>
          </cell>
          <cell r="H16">
            <v>0.29811395723796108</v>
          </cell>
          <cell r="I16">
            <v>0.6991465041283097</v>
          </cell>
          <cell r="J16">
            <v>-0.72115628876124449</v>
          </cell>
          <cell r="K16">
            <v>0.89684426521684135</v>
          </cell>
          <cell r="L16">
            <v>0.94697202756115673</v>
          </cell>
          <cell r="M16">
            <v>0</v>
          </cell>
          <cell r="N16">
            <v>0.54872851497429687</v>
          </cell>
          <cell r="O16">
            <v>1.0402452769731101</v>
          </cell>
          <cell r="P16">
            <v>-5.5649250447102762E-2</v>
          </cell>
          <cell r="Q16">
            <v>1.3487126810984262</v>
          </cell>
          <cell r="R16">
            <v>1.5861647938630306</v>
          </cell>
          <cell r="S16">
            <v>1.8396934821571225</v>
          </cell>
          <cell r="T16">
            <v>-0.19143620951155074</v>
          </cell>
          <cell r="U16">
            <v>4.1507022908861302</v>
          </cell>
          <cell r="V16">
            <v>0.35547345842432632</v>
          </cell>
          <cell r="W16">
            <v>-7.9667107323413838E-2</v>
          </cell>
          <cell r="X16">
            <v>-1.3441184758651934</v>
          </cell>
          <cell r="Y16">
            <v>0.19458991195223782</v>
          </cell>
          <cell r="Z16">
            <v>0.85456495816151112</v>
          </cell>
          <cell r="AA16">
            <v>0.6071301414789706</v>
          </cell>
          <cell r="AB16">
            <v>0.47512661570912518</v>
          </cell>
          <cell r="AC16">
            <v>1.6816440681358034</v>
          </cell>
        </row>
        <row r="17">
          <cell r="B17" t="e">
            <v>#DIV/0!</v>
          </cell>
          <cell r="C17" t="e">
            <v>#DIV/0!</v>
          </cell>
          <cell r="D17" t="e">
            <v>#DIV/0!</v>
          </cell>
          <cell r="E17" t="e">
            <v>#DIV/0!</v>
          </cell>
          <cell r="F17" t="e">
            <v>#DIV/0!</v>
          </cell>
          <cell r="G17" t="e">
            <v>#DIV/0!</v>
          </cell>
          <cell r="H17" t="e">
            <v>#DIV/0!</v>
          </cell>
          <cell r="I17" t="e">
            <v>#DIV/0!</v>
          </cell>
          <cell r="J17" t="e">
            <v>#DIV/0!</v>
          </cell>
          <cell r="K17" t="e">
            <v>#DIV/0!</v>
          </cell>
          <cell r="L17" t="e">
            <v>#DIV/0!</v>
          </cell>
          <cell r="M17" t="e">
            <v>#DIV/0!</v>
          </cell>
          <cell r="N17" t="e">
            <v>#DIV/0!</v>
          </cell>
          <cell r="O17" t="e">
            <v>#DIV/0!</v>
          </cell>
          <cell r="P17" t="e">
            <v>#DIV/0!</v>
          </cell>
          <cell r="Q17" t="e">
            <v>#DIV/0!</v>
          </cell>
          <cell r="R17" t="e">
            <v>#DIV/0!</v>
          </cell>
          <cell r="S17" t="e">
            <v>#DIV/0!</v>
          </cell>
          <cell r="T17" t="e">
            <v>#DIV/0!</v>
          </cell>
          <cell r="U17" t="e">
            <v>#DIV/0!</v>
          </cell>
          <cell r="V17" t="e">
            <v>#DIV/0!</v>
          </cell>
          <cell r="W17" t="e">
            <v>#DIV/0!</v>
          </cell>
          <cell r="X17" t="e">
            <v>#DIV/0!</v>
          </cell>
          <cell r="Y17" t="e">
            <v>#DIV/0!</v>
          </cell>
          <cell r="Z17" t="e">
            <v>#DIV/0!</v>
          </cell>
          <cell r="AA17" t="e">
            <v>#DIV/0!</v>
          </cell>
          <cell r="AB17" t="e">
            <v>#DIV/0!</v>
          </cell>
          <cell r="AC17" t="e">
            <v>#DIV/0!</v>
          </cell>
        </row>
        <row r="18">
          <cell r="B18">
            <v>18</v>
          </cell>
          <cell r="C18">
            <v>77</v>
          </cell>
          <cell r="D18">
            <v>60</v>
          </cell>
          <cell r="E18">
            <v>83</v>
          </cell>
          <cell r="F18">
            <v>8</v>
          </cell>
          <cell r="G18">
            <v>275</v>
          </cell>
          <cell r="H18">
            <v>11</v>
          </cell>
          <cell r="I18">
            <v>3395</v>
          </cell>
          <cell r="J18">
            <v>11869</v>
          </cell>
          <cell r="K18">
            <v>3396</v>
          </cell>
          <cell r="L18">
            <v>179</v>
          </cell>
          <cell r="M18">
            <v>3</v>
          </cell>
          <cell r="N18">
            <v>5718</v>
          </cell>
          <cell r="O18">
            <v>2178</v>
          </cell>
          <cell r="P18">
            <v>22</v>
          </cell>
          <cell r="Q18">
            <v>24837</v>
          </cell>
          <cell r="R18">
            <v>9007</v>
          </cell>
          <cell r="S18">
            <v>1868</v>
          </cell>
          <cell r="T18">
            <v>3</v>
          </cell>
          <cell r="U18">
            <v>7105</v>
          </cell>
          <cell r="V18">
            <v>43</v>
          </cell>
          <cell r="W18">
            <v>2860</v>
          </cell>
          <cell r="X18">
            <v>351</v>
          </cell>
          <cell r="Y18">
            <v>1162</v>
          </cell>
          <cell r="Z18">
            <v>5199</v>
          </cell>
          <cell r="AA18">
            <v>15935</v>
          </cell>
          <cell r="AB18">
            <v>2280</v>
          </cell>
          <cell r="AC18">
            <v>2900</v>
          </cell>
        </row>
        <row r="19">
          <cell r="B19">
            <v>73772.90107331</v>
          </cell>
          <cell r="C19">
            <v>1144500.4031070101</v>
          </cell>
          <cell r="D19">
            <v>376460.70007249003</v>
          </cell>
          <cell r="E19">
            <v>15806659.987217307</v>
          </cell>
          <cell r="F19">
            <v>25827.999505690001</v>
          </cell>
          <cell r="G19">
            <v>8073335.131386511</v>
          </cell>
          <cell r="H19">
            <v>54000.0007147</v>
          </cell>
          <cell r="I19">
            <v>54344141.998806</v>
          </cell>
          <cell r="J19">
            <v>296804504.07959002</v>
          </cell>
          <cell r="K19">
            <v>34245714.000108004</v>
          </cell>
          <cell r="L19">
            <v>2696345.0099629993</v>
          </cell>
          <cell r="M19">
            <v>1200.000057</v>
          </cell>
          <cell r="N19">
            <v>103663643</v>
          </cell>
          <cell r="O19">
            <v>53816080.009915702</v>
          </cell>
          <cell r="P19">
            <v>17424.099873529998</v>
          </cell>
          <cell r="Q19">
            <v>1267201398</v>
          </cell>
          <cell r="R19">
            <v>436337870.59999973</v>
          </cell>
          <cell r="S19">
            <v>9676087.0015680715</v>
          </cell>
          <cell r="T19">
            <v>12009.000010399999</v>
          </cell>
          <cell r="U19">
            <v>95493008.001598299</v>
          </cell>
          <cell r="V19">
            <v>3894292.3622943396</v>
          </cell>
          <cell r="W19">
            <v>23479328.001582939</v>
          </cell>
          <cell r="X19">
            <v>14007218.006699134</v>
          </cell>
          <cell r="Y19">
            <v>37164973.976862244</v>
          </cell>
          <cell r="Z19">
            <v>51782433</v>
          </cell>
          <cell r="AA19">
            <v>641906688.29999995</v>
          </cell>
          <cell r="AB19">
            <v>39410966.409209572</v>
          </cell>
          <cell r="AC19">
            <v>16179990.000225399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ow r="1">
          <cell r="B1" t="str">
            <v>Cach. Dourada</v>
          </cell>
        </row>
      </sheetData>
      <sheetData sheetId="38"/>
      <sheetData sheetId="39"/>
      <sheetData sheetId="40"/>
      <sheetData sheetId="4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DEZ96"/>
      <sheetName val="OPJAN"/>
      <sheetName val="OPFEV"/>
      <sheetName val="OPMAR"/>
      <sheetName val="OPABR"/>
      <sheetName val="OPMAI"/>
      <sheetName val="OPJUN"/>
      <sheetName val="OPJUL"/>
      <sheetName val="OPAGO"/>
      <sheetName val="Plan1"/>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FLASH REN"/>
      <sheetName val="2004"/>
      <sheetName val="2005"/>
      <sheetName val="2006"/>
      <sheetName val="2007-REALIZADO"/>
      <sheetName val="2003"/>
      <sheetName val="Apoio"/>
      <sheetName val="Energia"/>
      <sheetName val="Resumo IRT"/>
      <sheetName val="pl atual"/>
    </sheetNames>
    <sheetDataSet>
      <sheetData sheetId="0" refreshError="1">
        <row r="6">
          <cell r="V6">
            <v>131893</v>
          </cell>
        </row>
        <row r="64">
          <cell r="V64">
            <v>8579</v>
          </cell>
        </row>
        <row r="66">
          <cell r="V66">
            <v>6970</v>
          </cell>
        </row>
        <row r="67">
          <cell r="V67">
            <v>1411</v>
          </cell>
        </row>
        <row r="68">
          <cell r="V68">
            <v>12259</v>
          </cell>
        </row>
        <row r="69">
          <cell r="V69">
            <v>731</v>
          </cell>
        </row>
        <row r="70">
          <cell r="V70">
            <v>4133</v>
          </cell>
        </row>
      </sheetData>
      <sheetData sheetId="1" refreshError="1">
        <row r="6">
          <cell r="W6">
            <v>138834</v>
          </cell>
        </row>
        <row r="8">
          <cell r="W8">
            <v>197121</v>
          </cell>
        </row>
        <row r="10">
          <cell r="W10">
            <v>191549</v>
          </cell>
        </row>
        <row r="13">
          <cell r="W13">
            <v>1507</v>
          </cell>
        </row>
        <row r="14">
          <cell r="W14">
            <v>0</v>
          </cell>
        </row>
        <row r="15">
          <cell r="W15">
            <v>1807</v>
          </cell>
        </row>
        <row r="16">
          <cell r="W16">
            <v>0</v>
          </cell>
        </row>
        <row r="18">
          <cell r="W18">
            <v>0</v>
          </cell>
        </row>
        <row r="19">
          <cell r="W19">
            <v>2258</v>
          </cell>
        </row>
        <row r="21">
          <cell r="W21">
            <v>248600</v>
          </cell>
        </row>
        <row r="24">
          <cell r="W24">
            <v>34956</v>
          </cell>
        </row>
        <row r="25">
          <cell r="W25">
            <v>2956</v>
          </cell>
        </row>
        <row r="26">
          <cell r="W26">
            <v>157</v>
          </cell>
        </row>
        <row r="27">
          <cell r="W27">
            <v>20973</v>
          </cell>
        </row>
        <row r="29">
          <cell r="W29">
            <v>0</v>
          </cell>
        </row>
        <row r="34">
          <cell r="W34">
            <v>194</v>
          </cell>
        </row>
        <row r="35">
          <cell r="W35">
            <v>0</v>
          </cell>
        </row>
        <row r="38">
          <cell r="W38">
            <v>0</v>
          </cell>
        </row>
        <row r="39">
          <cell r="W39">
            <v>73790</v>
          </cell>
        </row>
        <row r="41">
          <cell r="W41">
            <v>4333</v>
          </cell>
        </row>
        <row r="42">
          <cell r="W42">
            <v>13235</v>
          </cell>
        </row>
        <row r="43">
          <cell r="W43">
            <v>2143</v>
          </cell>
        </row>
        <row r="44">
          <cell r="W44">
            <v>5113</v>
          </cell>
        </row>
        <row r="45">
          <cell r="W45">
            <v>799</v>
          </cell>
        </row>
        <row r="46">
          <cell r="W46">
            <v>28136</v>
          </cell>
        </row>
        <row r="47">
          <cell r="W47">
            <v>76</v>
          </cell>
        </row>
        <row r="49">
          <cell r="W49">
            <v>401</v>
          </cell>
        </row>
        <row r="50">
          <cell r="W50">
            <v>2847</v>
          </cell>
        </row>
        <row r="51">
          <cell r="W51">
            <v>3201</v>
          </cell>
        </row>
        <row r="52">
          <cell r="W52">
            <v>4334</v>
          </cell>
        </row>
        <row r="54">
          <cell r="W54">
            <v>6991</v>
          </cell>
        </row>
        <row r="55">
          <cell r="W55">
            <v>1459</v>
          </cell>
        </row>
        <row r="56">
          <cell r="W56">
            <v>629</v>
          </cell>
        </row>
        <row r="57">
          <cell r="W57">
            <v>4112</v>
          </cell>
        </row>
        <row r="58">
          <cell r="W58">
            <v>617</v>
          </cell>
        </row>
        <row r="59">
          <cell r="W59">
            <v>1511</v>
          </cell>
        </row>
        <row r="60">
          <cell r="W60">
            <v>7003</v>
          </cell>
        </row>
        <row r="61">
          <cell r="W61">
            <v>780</v>
          </cell>
        </row>
        <row r="62">
          <cell r="W62">
            <v>994</v>
          </cell>
        </row>
        <row r="63">
          <cell r="W63">
            <v>25721</v>
          </cell>
        </row>
        <row r="65">
          <cell r="W65">
            <v>10766</v>
          </cell>
        </row>
        <row r="67">
          <cell r="W67">
            <v>6966</v>
          </cell>
        </row>
        <row r="68">
          <cell r="W68">
            <v>1229</v>
          </cell>
        </row>
        <row r="69">
          <cell r="W69">
            <v>9389</v>
          </cell>
        </row>
        <row r="70">
          <cell r="W70">
            <v>642</v>
          </cell>
        </row>
        <row r="71">
          <cell r="W71">
            <v>3695</v>
          </cell>
        </row>
        <row r="72">
          <cell r="W72">
            <v>26</v>
          </cell>
        </row>
        <row r="73">
          <cell r="W73">
            <v>1113</v>
          </cell>
        </row>
      </sheetData>
      <sheetData sheetId="2" refreshError="1">
        <row r="6">
          <cell r="T6">
            <v>87355</v>
          </cell>
        </row>
        <row r="8">
          <cell r="T8">
            <v>170365</v>
          </cell>
        </row>
        <row r="10">
          <cell r="T10">
            <v>166898</v>
          </cell>
        </row>
        <row r="13">
          <cell r="T13">
            <v>1507</v>
          </cell>
        </row>
        <row r="14">
          <cell r="T14">
            <v>0</v>
          </cell>
        </row>
        <row r="15">
          <cell r="T15">
            <v>820</v>
          </cell>
        </row>
        <row r="16">
          <cell r="T16">
            <v>0</v>
          </cell>
        </row>
        <row r="18">
          <cell r="T18">
            <v>0</v>
          </cell>
        </row>
        <row r="19">
          <cell r="T19">
            <v>1140</v>
          </cell>
        </row>
        <row r="24">
          <cell r="T24">
            <v>42393</v>
          </cell>
        </row>
        <row r="25">
          <cell r="T25">
            <v>5886</v>
          </cell>
        </row>
        <row r="26">
          <cell r="T26">
            <v>157</v>
          </cell>
        </row>
        <row r="27">
          <cell r="T27">
            <v>14232</v>
          </cell>
        </row>
        <row r="29">
          <cell r="T29">
            <v>6</v>
          </cell>
        </row>
        <row r="34">
          <cell r="T34">
            <v>291</v>
          </cell>
        </row>
        <row r="35">
          <cell r="T35">
            <v>9</v>
          </cell>
        </row>
        <row r="38">
          <cell r="T38">
            <v>110</v>
          </cell>
        </row>
        <row r="39">
          <cell r="T39">
            <v>0</v>
          </cell>
        </row>
        <row r="41">
          <cell r="T41">
            <v>7716</v>
          </cell>
        </row>
        <row r="42">
          <cell r="T42">
            <v>0</v>
          </cell>
        </row>
        <row r="43">
          <cell r="T43">
            <v>3703</v>
          </cell>
        </row>
        <row r="44">
          <cell r="T44">
            <v>5002</v>
          </cell>
        </row>
        <row r="45">
          <cell r="T45">
            <v>616</v>
          </cell>
        </row>
        <row r="46">
          <cell r="T46">
            <v>32650</v>
          </cell>
        </row>
        <row r="47">
          <cell r="T47">
            <v>1750</v>
          </cell>
        </row>
        <row r="49">
          <cell r="T49">
            <v>447</v>
          </cell>
        </row>
        <row r="50">
          <cell r="T50">
            <v>3347</v>
          </cell>
        </row>
        <row r="51">
          <cell r="T51">
            <v>3953</v>
          </cell>
        </row>
        <row r="52">
          <cell r="T52">
            <v>359</v>
          </cell>
        </row>
        <row r="54">
          <cell r="T54">
            <v>6935</v>
          </cell>
        </row>
        <row r="55">
          <cell r="T55">
            <v>1766</v>
          </cell>
        </row>
        <row r="56">
          <cell r="T56">
            <v>719</v>
          </cell>
        </row>
        <row r="57">
          <cell r="T57">
            <v>4304</v>
          </cell>
        </row>
        <row r="58">
          <cell r="T58">
            <v>1600</v>
          </cell>
        </row>
        <row r="59">
          <cell r="T59">
            <v>1104</v>
          </cell>
        </row>
        <row r="60">
          <cell r="T60">
            <v>3503</v>
          </cell>
        </row>
        <row r="61">
          <cell r="T61">
            <v>218</v>
          </cell>
        </row>
        <row r="62">
          <cell r="T62">
            <v>528</v>
          </cell>
        </row>
        <row r="63">
          <cell r="T63">
            <v>14772</v>
          </cell>
        </row>
        <row r="65">
          <cell r="T65">
            <v>6676</v>
          </cell>
        </row>
        <row r="67">
          <cell r="T67">
            <v>4296</v>
          </cell>
        </row>
        <row r="68">
          <cell r="T68">
            <v>645</v>
          </cell>
        </row>
        <row r="69">
          <cell r="T69">
            <v>4605</v>
          </cell>
        </row>
        <row r="70">
          <cell r="T70">
            <v>0</v>
          </cell>
        </row>
        <row r="71">
          <cell r="T71">
            <v>2846</v>
          </cell>
        </row>
        <row r="72">
          <cell r="T72">
            <v>97</v>
          </cell>
        </row>
        <row r="73">
          <cell r="T73">
            <v>739</v>
          </cell>
        </row>
      </sheetData>
      <sheetData sheetId="3" refreshError="1">
        <row r="10">
          <cell r="U10">
            <v>192973</v>
          </cell>
        </row>
        <row r="13">
          <cell r="U13">
            <v>1507</v>
          </cell>
        </row>
        <row r="14">
          <cell r="U14">
            <v>2351</v>
          </cell>
        </row>
        <row r="15">
          <cell r="U15">
            <v>1302</v>
          </cell>
        </row>
        <row r="16">
          <cell r="U16">
            <v>0</v>
          </cell>
        </row>
        <row r="18">
          <cell r="U18">
            <v>0</v>
          </cell>
        </row>
        <row r="19">
          <cell r="U19">
            <v>2133</v>
          </cell>
        </row>
        <row r="24">
          <cell r="U24">
            <v>42610</v>
          </cell>
        </row>
        <row r="25">
          <cell r="U25">
            <v>0</v>
          </cell>
        </row>
        <row r="26">
          <cell r="U26">
            <v>157</v>
          </cell>
        </row>
        <row r="27">
          <cell r="U27">
            <v>28581</v>
          </cell>
        </row>
        <row r="29">
          <cell r="U29">
            <v>0</v>
          </cell>
        </row>
        <row r="34">
          <cell r="U34">
            <v>291</v>
          </cell>
        </row>
        <row r="35">
          <cell r="U35">
            <v>0</v>
          </cell>
        </row>
        <row r="38">
          <cell r="U38">
            <v>59</v>
          </cell>
        </row>
        <row r="39">
          <cell r="U39">
            <v>866</v>
          </cell>
        </row>
        <row r="41">
          <cell r="U41">
            <v>6242</v>
          </cell>
        </row>
        <row r="42">
          <cell r="U42">
            <v>0</v>
          </cell>
        </row>
        <row r="43">
          <cell r="U43">
            <v>3426</v>
          </cell>
        </row>
        <row r="44">
          <cell r="U44">
            <v>4826</v>
          </cell>
        </row>
        <row r="45">
          <cell r="U45">
            <v>505</v>
          </cell>
        </row>
        <row r="46">
          <cell r="U46">
            <v>34503</v>
          </cell>
        </row>
        <row r="47">
          <cell r="U47">
            <v>64</v>
          </cell>
        </row>
        <row r="49">
          <cell r="U49">
            <v>456</v>
          </cell>
        </row>
        <row r="50">
          <cell r="U50">
            <v>3347</v>
          </cell>
        </row>
        <row r="51">
          <cell r="U51">
            <v>3837</v>
          </cell>
        </row>
        <row r="52">
          <cell r="U52">
            <v>186</v>
          </cell>
        </row>
        <row r="54">
          <cell r="U54">
            <v>7341</v>
          </cell>
        </row>
        <row r="55">
          <cell r="U55">
            <v>1052</v>
          </cell>
        </row>
        <row r="56">
          <cell r="U56">
            <v>298</v>
          </cell>
        </row>
        <row r="57">
          <cell r="U57">
            <v>4181</v>
          </cell>
        </row>
        <row r="58">
          <cell r="U58">
            <v>744</v>
          </cell>
        </row>
        <row r="59">
          <cell r="U59">
            <v>1047</v>
          </cell>
        </row>
        <row r="60">
          <cell r="U60">
            <v>2564</v>
          </cell>
        </row>
        <row r="61">
          <cell r="U61">
            <v>824</v>
          </cell>
        </row>
        <row r="62">
          <cell r="U62">
            <v>515</v>
          </cell>
        </row>
        <row r="63">
          <cell r="U63">
            <v>23816</v>
          </cell>
        </row>
        <row r="65">
          <cell r="U65">
            <v>8382</v>
          </cell>
        </row>
        <row r="67">
          <cell r="U67">
            <v>6697</v>
          </cell>
        </row>
        <row r="68">
          <cell r="U68">
            <v>1503</v>
          </cell>
        </row>
        <row r="69">
          <cell r="U69">
            <v>11168</v>
          </cell>
        </row>
        <row r="70">
          <cell r="U70">
            <v>128</v>
          </cell>
        </row>
        <row r="71">
          <cell r="U71">
            <v>2635</v>
          </cell>
        </row>
        <row r="72">
          <cell r="U72">
            <v>411</v>
          </cell>
        </row>
        <row r="73">
          <cell r="U73">
            <v>835</v>
          </cell>
        </row>
      </sheetData>
      <sheetData sheetId="4" refreshError="1">
        <row r="10">
          <cell r="X10">
            <v>204269</v>
          </cell>
        </row>
        <row r="13">
          <cell r="X13">
            <v>1507</v>
          </cell>
        </row>
        <row r="14">
          <cell r="X14">
            <v>0</v>
          </cell>
        </row>
        <row r="15">
          <cell r="X15">
            <v>2329</v>
          </cell>
        </row>
        <row r="16">
          <cell r="X16">
            <v>0</v>
          </cell>
        </row>
        <row r="17">
          <cell r="X17">
            <v>0</v>
          </cell>
        </row>
        <row r="18">
          <cell r="X18">
            <v>0</v>
          </cell>
        </row>
        <row r="19">
          <cell r="X19">
            <v>3333</v>
          </cell>
        </row>
        <row r="24">
          <cell r="X24">
            <v>44229</v>
          </cell>
        </row>
        <row r="25">
          <cell r="X25">
            <v>0</v>
          </cell>
        </row>
        <row r="26">
          <cell r="X26">
            <v>98</v>
          </cell>
        </row>
        <row r="27">
          <cell r="X27">
            <v>21663</v>
          </cell>
        </row>
        <row r="29">
          <cell r="X29">
            <v>0</v>
          </cell>
        </row>
        <row r="32">
          <cell r="X32">
            <v>153</v>
          </cell>
        </row>
        <row r="34">
          <cell r="X34">
            <v>291</v>
          </cell>
        </row>
        <row r="35">
          <cell r="X35">
            <v>0</v>
          </cell>
        </row>
        <row r="38">
          <cell r="X38">
            <v>4847</v>
          </cell>
        </row>
        <row r="39">
          <cell r="X39">
            <v>88411</v>
          </cell>
        </row>
        <row r="41">
          <cell r="X41">
            <v>5080</v>
          </cell>
        </row>
        <row r="42">
          <cell r="X42">
            <v>127</v>
          </cell>
        </row>
        <row r="43">
          <cell r="X43">
            <v>2625</v>
          </cell>
        </row>
        <row r="44">
          <cell r="X44">
            <v>5076</v>
          </cell>
        </row>
        <row r="45">
          <cell r="X45">
            <v>669</v>
          </cell>
        </row>
        <row r="46">
          <cell r="X46">
            <v>33416</v>
          </cell>
        </row>
        <row r="47">
          <cell r="X47">
            <v>83</v>
          </cell>
        </row>
        <row r="49">
          <cell r="X49">
            <v>391</v>
          </cell>
        </row>
        <row r="50">
          <cell r="X50">
            <v>4755</v>
          </cell>
        </row>
        <row r="51">
          <cell r="X51">
            <v>3716</v>
          </cell>
        </row>
        <row r="52">
          <cell r="X52">
            <v>221</v>
          </cell>
        </row>
        <row r="54">
          <cell r="X54">
            <v>10931</v>
          </cell>
        </row>
        <row r="55">
          <cell r="X55">
            <v>693</v>
          </cell>
        </row>
        <row r="56">
          <cell r="X56">
            <v>257</v>
          </cell>
        </row>
        <row r="57">
          <cell r="X57">
            <v>4522</v>
          </cell>
        </row>
        <row r="58">
          <cell r="X58">
            <v>1152</v>
          </cell>
        </row>
        <row r="59">
          <cell r="X59">
            <v>1016</v>
          </cell>
        </row>
        <row r="60">
          <cell r="X60">
            <v>2837</v>
          </cell>
        </row>
        <row r="61">
          <cell r="X61">
            <v>491</v>
          </cell>
        </row>
        <row r="62">
          <cell r="X62">
            <v>200</v>
          </cell>
        </row>
        <row r="64">
          <cell r="X64">
            <v>23909</v>
          </cell>
        </row>
        <row r="66">
          <cell r="X66">
            <v>5756</v>
          </cell>
        </row>
        <row r="67">
          <cell r="X67">
            <v>1967</v>
          </cell>
        </row>
        <row r="68">
          <cell r="X68">
            <v>11417</v>
          </cell>
        </row>
        <row r="69">
          <cell r="X69">
            <v>1237</v>
          </cell>
        </row>
        <row r="70">
          <cell r="X70">
            <v>3532</v>
          </cell>
        </row>
        <row r="71">
          <cell r="X71">
            <v>839</v>
          </cell>
        </row>
        <row r="72">
          <cell r="X72">
            <v>991</v>
          </cell>
        </row>
      </sheetData>
      <sheetData sheetId="5" refreshError="1">
        <row r="10">
          <cell r="W10">
            <v>192772</v>
          </cell>
        </row>
        <row r="13">
          <cell r="W13">
            <v>1507</v>
          </cell>
        </row>
        <row r="14">
          <cell r="W14">
            <v>0</v>
          </cell>
        </row>
        <row r="15">
          <cell r="W15">
            <v>564</v>
          </cell>
        </row>
        <row r="16">
          <cell r="W16">
            <v>0</v>
          </cell>
        </row>
        <row r="17">
          <cell r="W17">
            <v>0</v>
          </cell>
        </row>
        <row r="18">
          <cell r="W18">
            <v>0</v>
          </cell>
        </row>
        <row r="19">
          <cell r="W19">
            <v>1977</v>
          </cell>
        </row>
        <row r="24">
          <cell r="W24">
            <v>45843</v>
          </cell>
        </row>
        <row r="25">
          <cell r="W25">
            <v>78</v>
          </cell>
        </row>
        <row r="26">
          <cell r="W26">
            <v>0</v>
          </cell>
        </row>
        <row r="27">
          <cell r="W27">
            <v>21685</v>
          </cell>
        </row>
        <row r="29">
          <cell r="W29">
            <v>6</v>
          </cell>
        </row>
        <row r="32">
          <cell r="W32">
            <v>0</v>
          </cell>
        </row>
        <row r="34">
          <cell r="W34">
            <v>9</v>
          </cell>
        </row>
        <row r="37">
          <cell r="W37">
            <v>203</v>
          </cell>
        </row>
        <row r="38">
          <cell r="W38">
            <v>543</v>
          </cell>
        </row>
        <row r="40">
          <cell r="W40">
            <v>7044</v>
          </cell>
        </row>
        <row r="41">
          <cell r="W41">
            <v>0</v>
          </cell>
        </row>
        <row r="42">
          <cell r="W42">
            <v>3865</v>
          </cell>
        </row>
        <row r="43">
          <cell r="W43">
            <v>4906</v>
          </cell>
        </row>
        <row r="44">
          <cell r="W44">
            <v>876</v>
          </cell>
        </row>
        <row r="45">
          <cell r="W45">
            <v>29656</v>
          </cell>
        </row>
        <row r="46">
          <cell r="W46">
            <v>102</v>
          </cell>
        </row>
        <row r="48">
          <cell r="W48">
            <v>409</v>
          </cell>
        </row>
        <row r="49">
          <cell r="W49">
            <v>4755</v>
          </cell>
        </row>
        <row r="50">
          <cell r="W50">
            <v>291</v>
          </cell>
        </row>
        <row r="51">
          <cell r="W51">
            <v>5933</v>
          </cell>
        </row>
        <row r="52">
          <cell r="W52">
            <v>207</v>
          </cell>
        </row>
        <row r="54">
          <cell r="W54">
            <v>7480</v>
          </cell>
        </row>
        <row r="55">
          <cell r="W55">
            <v>456</v>
          </cell>
        </row>
        <row r="56">
          <cell r="W56">
            <v>160</v>
          </cell>
        </row>
        <row r="57">
          <cell r="W57">
            <v>4382</v>
          </cell>
        </row>
        <row r="58">
          <cell r="W58">
            <v>730</v>
          </cell>
        </row>
        <row r="59">
          <cell r="W59">
            <v>959</v>
          </cell>
        </row>
        <row r="60">
          <cell r="W60">
            <v>4957</v>
          </cell>
        </row>
        <row r="61">
          <cell r="W61">
            <v>323</v>
          </cell>
        </row>
        <row r="62">
          <cell r="W62">
            <v>520</v>
          </cell>
        </row>
        <row r="64">
          <cell r="W64">
            <v>24899</v>
          </cell>
        </row>
        <row r="66">
          <cell r="W66">
            <v>7370</v>
          </cell>
        </row>
        <row r="67">
          <cell r="W67">
            <v>1765</v>
          </cell>
        </row>
        <row r="68">
          <cell r="W68">
            <v>13170</v>
          </cell>
        </row>
        <row r="69">
          <cell r="W69">
            <v>0</v>
          </cell>
        </row>
        <row r="70">
          <cell r="W70">
            <v>2594</v>
          </cell>
        </row>
        <row r="71">
          <cell r="W71">
            <v>518</v>
          </cell>
        </row>
        <row r="72">
          <cell r="W72">
            <v>1032</v>
          </cell>
        </row>
      </sheetData>
      <sheetData sheetId="6" refreshError="1">
        <row r="10">
          <cell r="X10">
            <v>175448</v>
          </cell>
        </row>
        <row r="13">
          <cell r="X13">
            <v>1507</v>
          </cell>
        </row>
        <row r="14">
          <cell r="X14">
            <v>2216</v>
          </cell>
        </row>
        <row r="15">
          <cell r="X15">
            <v>286</v>
          </cell>
        </row>
        <row r="16">
          <cell r="X16">
            <v>0</v>
          </cell>
        </row>
        <row r="17">
          <cell r="X17">
            <v>0</v>
          </cell>
        </row>
        <row r="18">
          <cell r="X18">
            <v>0</v>
          </cell>
        </row>
        <row r="19">
          <cell r="X19">
            <v>1999</v>
          </cell>
        </row>
        <row r="24">
          <cell r="X24">
            <v>43594</v>
          </cell>
        </row>
        <row r="25">
          <cell r="X25">
            <v>87</v>
          </cell>
        </row>
        <row r="26">
          <cell r="X26">
            <v>196</v>
          </cell>
        </row>
        <row r="27">
          <cell r="X27">
            <v>22831</v>
          </cell>
        </row>
        <row r="29">
          <cell r="X29">
            <v>0</v>
          </cell>
        </row>
        <row r="32">
          <cell r="X32">
            <v>2180</v>
          </cell>
        </row>
        <row r="34">
          <cell r="X34">
            <v>0</v>
          </cell>
        </row>
        <row r="37">
          <cell r="X37">
            <v>747</v>
          </cell>
        </row>
        <row r="38">
          <cell r="X38">
            <v>2841</v>
          </cell>
        </row>
        <row r="40">
          <cell r="X40">
            <v>6675</v>
          </cell>
        </row>
        <row r="41">
          <cell r="X41">
            <v>27</v>
          </cell>
        </row>
        <row r="42">
          <cell r="X42">
            <v>195</v>
          </cell>
        </row>
        <row r="43">
          <cell r="X43">
            <v>4444</v>
          </cell>
        </row>
        <row r="44">
          <cell r="X44">
            <v>748</v>
          </cell>
        </row>
        <row r="45">
          <cell r="X45">
            <v>29408</v>
          </cell>
        </row>
        <row r="46">
          <cell r="X46">
            <v>27</v>
          </cell>
        </row>
        <row r="48">
          <cell r="X48">
            <v>402</v>
          </cell>
        </row>
        <row r="49">
          <cell r="X49">
            <v>4755</v>
          </cell>
        </row>
        <row r="50">
          <cell r="X50">
            <v>291</v>
          </cell>
        </row>
        <row r="51">
          <cell r="X51">
            <v>5966</v>
          </cell>
        </row>
        <row r="52">
          <cell r="X52">
            <v>259</v>
          </cell>
        </row>
        <row r="54">
          <cell r="X54">
            <v>8282</v>
          </cell>
        </row>
        <row r="55">
          <cell r="X55">
            <v>803</v>
          </cell>
        </row>
        <row r="56">
          <cell r="X56">
            <v>268</v>
          </cell>
        </row>
        <row r="57">
          <cell r="X57">
            <v>3279</v>
          </cell>
        </row>
        <row r="58">
          <cell r="X58">
            <v>741</v>
          </cell>
        </row>
        <row r="59">
          <cell r="X59">
            <v>934</v>
          </cell>
        </row>
        <row r="60">
          <cell r="X60">
            <v>2631</v>
          </cell>
        </row>
        <row r="61">
          <cell r="X61">
            <v>253</v>
          </cell>
        </row>
        <row r="62">
          <cell r="X62">
            <v>555</v>
          </cell>
        </row>
        <row r="64">
          <cell r="X64">
            <v>25621</v>
          </cell>
        </row>
        <row r="66">
          <cell r="X66">
            <v>7115</v>
          </cell>
        </row>
        <row r="67">
          <cell r="X67">
            <v>2409</v>
          </cell>
        </row>
        <row r="68">
          <cell r="X68">
            <v>13389</v>
          </cell>
        </row>
        <row r="69">
          <cell r="X69">
            <v>0</v>
          </cell>
        </row>
        <row r="70">
          <cell r="X70">
            <v>2708</v>
          </cell>
        </row>
        <row r="71">
          <cell r="X71">
            <v>473</v>
          </cell>
        </row>
        <row r="72">
          <cell r="X72">
            <v>1000</v>
          </cell>
        </row>
      </sheetData>
      <sheetData sheetId="7" refreshError="1">
        <row r="10">
          <cell r="Z10">
            <v>201025</v>
          </cell>
        </row>
        <row r="13">
          <cell r="Z13">
            <v>1629</v>
          </cell>
        </row>
        <row r="14">
          <cell r="Z14">
            <v>0</v>
          </cell>
        </row>
        <row r="15">
          <cell r="Z15">
            <v>364</v>
          </cell>
        </row>
        <row r="16">
          <cell r="Z16">
            <v>0</v>
          </cell>
        </row>
        <row r="17">
          <cell r="Z17">
            <v>0</v>
          </cell>
        </row>
        <row r="19">
          <cell r="Z19">
            <v>3289</v>
          </cell>
        </row>
        <row r="24">
          <cell r="Z24">
            <v>43406</v>
          </cell>
        </row>
        <row r="25">
          <cell r="Z25">
            <v>110</v>
          </cell>
        </row>
        <row r="26">
          <cell r="Z26">
            <v>0</v>
          </cell>
        </row>
        <row r="27">
          <cell r="Z27">
            <v>23386</v>
          </cell>
        </row>
        <row r="29">
          <cell r="Z29">
            <v>0</v>
          </cell>
        </row>
        <row r="32">
          <cell r="Z32">
            <v>0</v>
          </cell>
        </row>
        <row r="34">
          <cell r="Z34">
            <v>0</v>
          </cell>
        </row>
        <row r="37">
          <cell r="Z37">
            <v>0</v>
          </cell>
        </row>
        <row r="38">
          <cell r="Z38">
            <v>40</v>
          </cell>
        </row>
        <row r="40">
          <cell r="Z40">
            <v>583</v>
          </cell>
        </row>
        <row r="41">
          <cell r="Z41">
            <v>15158</v>
          </cell>
        </row>
        <row r="42">
          <cell r="Z42">
            <v>196</v>
          </cell>
        </row>
        <row r="43">
          <cell r="Z43">
            <v>4484</v>
          </cell>
        </row>
        <row r="44">
          <cell r="Z44">
            <v>605</v>
          </cell>
        </row>
        <row r="45">
          <cell r="Z45">
            <v>28565</v>
          </cell>
        </row>
        <row r="46">
          <cell r="Z46">
            <v>49</v>
          </cell>
        </row>
        <row r="48">
          <cell r="Z48">
            <v>383</v>
          </cell>
        </row>
        <row r="49">
          <cell r="Z49">
            <v>4755</v>
          </cell>
        </row>
        <row r="50">
          <cell r="Z50">
            <v>291</v>
          </cell>
        </row>
        <row r="51">
          <cell r="Z51">
            <v>5875</v>
          </cell>
        </row>
        <row r="52">
          <cell r="Z52">
            <v>213</v>
          </cell>
        </row>
        <row r="54">
          <cell r="Z54">
            <v>7944</v>
          </cell>
        </row>
        <row r="55">
          <cell r="Z55">
            <v>1505</v>
          </cell>
        </row>
        <row r="56">
          <cell r="Z56">
            <v>1391</v>
          </cell>
        </row>
        <row r="57">
          <cell r="Z57">
            <v>4065</v>
          </cell>
        </row>
        <row r="58">
          <cell r="Z58">
            <v>929</v>
          </cell>
        </row>
        <row r="59">
          <cell r="Z59">
            <v>937</v>
          </cell>
        </row>
        <row r="60">
          <cell r="Z60">
            <v>2987</v>
          </cell>
        </row>
        <row r="61">
          <cell r="Z61">
            <v>2631</v>
          </cell>
        </row>
        <row r="62">
          <cell r="Z62">
            <v>403</v>
          </cell>
        </row>
        <row r="64">
          <cell r="Z64">
            <v>44881</v>
          </cell>
        </row>
        <row r="66">
          <cell r="Z66">
            <v>9438</v>
          </cell>
        </row>
        <row r="67">
          <cell r="Z67">
            <v>4570</v>
          </cell>
        </row>
        <row r="68">
          <cell r="Z68">
            <v>21698</v>
          </cell>
        </row>
        <row r="69">
          <cell r="Z69">
            <v>0</v>
          </cell>
        </row>
        <row r="70">
          <cell r="Z70">
            <v>9175</v>
          </cell>
        </row>
        <row r="71">
          <cell r="Z71">
            <v>378</v>
          </cell>
        </row>
        <row r="72">
          <cell r="Z72">
            <v>1062</v>
          </cell>
        </row>
      </sheetData>
      <sheetData sheetId="8" refreshError="1">
        <row r="10">
          <cell r="X10">
            <v>184032</v>
          </cell>
        </row>
        <row r="13">
          <cell r="X13">
            <v>0</v>
          </cell>
        </row>
        <row r="14">
          <cell r="X14">
            <v>0</v>
          </cell>
        </row>
        <row r="15">
          <cell r="X15">
            <v>3337</v>
          </cell>
        </row>
        <row r="16">
          <cell r="X16">
            <v>1454</v>
          </cell>
        </row>
        <row r="17">
          <cell r="X17">
            <v>0</v>
          </cell>
        </row>
        <row r="18">
          <cell r="X18">
            <v>0</v>
          </cell>
        </row>
        <row r="19">
          <cell r="X19">
            <v>1695</v>
          </cell>
        </row>
        <row r="24">
          <cell r="X24">
            <v>42096</v>
          </cell>
        </row>
        <row r="25">
          <cell r="X25">
            <v>105</v>
          </cell>
        </row>
        <row r="26">
          <cell r="X26">
            <v>0</v>
          </cell>
        </row>
        <row r="27">
          <cell r="X27">
            <v>15696</v>
          </cell>
        </row>
        <row r="29">
          <cell r="X29">
            <v>6</v>
          </cell>
        </row>
        <row r="32">
          <cell r="X32">
            <v>0</v>
          </cell>
        </row>
        <row r="34">
          <cell r="X34">
            <v>9</v>
          </cell>
        </row>
        <row r="37">
          <cell r="X37">
            <v>10</v>
          </cell>
        </row>
        <row r="38">
          <cell r="X38">
            <v>84392</v>
          </cell>
        </row>
        <row r="40">
          <cell r="X40">
            <v>3361</v>
          </cell>
        </row>
        <row r="41">
          <cell r="X41">
            <v>1</v>
          </cell>
        </row>
        <row r="42">
          <cell r="X42">
            <v>204</v>
          </cell>
        </row>
        <row r="43">
          <cell r="X43">
            <v>4624</v>
          </cell>
        </row>
        <row r="44">
          <cell r="X44">
            <v>908</v>
          </cell>
        </row>
        <row r="45">
          <cell r="X45">
            <v>36430</v>
          </cell>
        </row>
        <row r="46">
          <cell r="X46">
            <v>26</v>
          </cell>
        </row>
        <row r="48">
          <cell r="X48">
            <v>351</v>
          </cell>
        </row>
        <row r="49">
          <cell r="X49">
            <v>4755</v>
          </cell>
        </row>
        <row r="50">
          <cell r="X50">
            <v>291</v>
          </cell>
        </row>
        <row r="51">
          <cell r="X51">
            <v>6037</v>
          </cell>
        </row>
        <row r="52">
          <cell r="X52">
            <v>214</v>
          </cell>
        </row>
        <row r="54">
          <cell r="X54">
            <v>7784</v>
          </cell>
        </row>
        <row r="55">
          <cell r="X55">
            <v>490</v>
          </cell>
        </row>
        <row r="56">
          <cell r="X56">
            <v>0</v>
          </cell>
        </row>
        <row r="57">
          <cell r="X57">
            <v>4178</v>
          </cell>
        </row>
        <row r="58">
          <cell r="X58">
            <v>634</v>
          </cell>
        </row>
        <row r="59">
          <cell r="X59">
            <v>1098</v>
          </cell>
        </row>
        <row r="60">
          <cell r="X60">
            <v>2712</v>
          </cell>
        </row>
        <row r="61">
          <cell r="X61">
            <v>1339</v>
          </cell>
        </row>
        <row r="62">
          <cell r="X62">
            <v>674</v>
          </cell>
        </row>
        <row r="64">
          <cell r="X64">
            <v>37069</v>
          </cell>
        </row>
        <row r="66">
          <cell r="X66">
            <v>5518</v>
          </cell>
        </row>
        <row r="67">
          <cell r="X67">
            <v>7072</v>
          </cell>
        </row>
        <row r="68">
          <cell r="X68">
            <v>19841</v>
          </cell>
        </row>
        <row r="69">
          <cell r="X69">
            <v>1</v>
          </cell>
        </row>
        <row r="70">
          <cell r="X70">
            <v>4637</v>
          </cell>
        </row>
        <row r="71">
          <cell r="X71">
            <v>397</v>
          </cell>
        </row>
        <row r="72">
          <cell r="X72">
            <v>956</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Analises"/>
      <sheetName val="Base"/>
      <sheetName val="Fin"/>
      <sheetName val="Trim - FY99"/>
      <sheetName val="Trim - FY99 - Graph"/>
      <sheetName val="Trim - FY00"/>
      <sheetName val="Trim - FY00 - Graph"/>
      <sheetName val="200007"/>
      <sheetName val="200006"/>
    </sheetNames>
    <sheetDataSet>
      <sheetData sheetId="0" refreshError="1"/>
      <sheetData sheetId="1" refreshError="1"/>
      <sheetData sheetId="2" refreshError="1">
        <row r="1">
          <cell r="A1" t="str">
            <v>R/D</v>
          </cell>
          <cell r="B1" t="str">
            <v>CÓDIGO DE REFERÊNCIA</v>
          </cell>
          <cell r="C1" t="str">
            <v>9907-Fv2</v>
          </cell>
          <cell r="D1" t="str">
            <v>9908-Fv2</v>
          </cell>
          <cell r="E1" t="str">
            <v>9909-Fv2</v>
          </cell>
          <cell r="F1" t="str">
            <v>9910-Fv2</v>
          </cell>
          <cell r="G1" t="str">
            <v>9910-FK</v>
          </cell>
          <cell r="H1" t="str">
            <v>9910-KE</v>
          </cell>
          <cell r="I1" t="str">
            <v>9910-KF</v>
          </cell>
          <cell r="J1" t="str">
            <v>9911-E</v>
          </cell>
          <cell r="K1" t="str">
            <v>9911-Ev2</v>
          </cell>
          <cell r="L1" t="str">
            <v>9911-EK</v>
          </cell>
          <cell r="M1" t="str">
            <v>9911-Fv3</v>
          </cell>
          <cell r="N1" t="str">
            <v>9911-FK</v>
          </cell>
          <cell r="O1" t="str">
            <v>9911-KE</v>
          </cell>
          <cell r="P1" t="str">
            <v>9911-KFv3</v>
          </cell>
          <cell r="Q1" t="str">
            <v>9912-P15</v>
          </cell>
          <cell r="R1" t="str">
            <v>9912-Est</v>
          </cell>
          <cell r="S1" t="str">
            <v>9912-E</v>
          </cell>
          <cell r="T1" t="str">
            <v>9912-EK</v>
          </cell>
          <cell r="U1" t="str">
            <v>9912-F</v>
          </cell>
          <cell r="V1" t="str">
            <v>9912-FK</v>
          </cell>
          <cell r="W1" t="str">
            <v>9912-KE</v>
          </cell>
          <cell r="X1" t="str">
            <v>9912-KF</v>
          </cell>
          <cell r="Y1" t="str">
            <v>99 - 4º Trim</v>
          </cell>
          <cell r="Z1" t="str">
            <v>99 - 3º Trim</v>
          </cell>
          <cell r="AA1" t="str">
            <v>0001-P15</v>
          </cell>
          <cell r="AB1" t="str">
            <v>0001-PK15</v>
          </cell>
          <cell r="AC1" t="str">
            <v>0001-Est</v>
          </cell>
          <cell r="AD1" t="str">
            <v>0001-PT15</v>
          </cell>
          <cell r="AE1" t="str">
            <v>0001-F</v>
          </cell>
          <cell r="AF1" t="str">
            <v>0001-KF</v>
          </cell>
          <cell r="AG1" t="str">
            <v>0001-NK</v>
          </cell>
          <cell r="AH1" t="str">
            <v>0001-FT</v>
          </cell>
          <cell r="AI1" t="str">
            <v>0002-F</v>
          </cell>
          <cell r="AJ1" t="str">
            <v>0002-KF</v>
          </cell>
          <cell r="AK1" t="str">
            <v>0002-NK</v>
          </cell>
          <cell r="AL1" t="str">
            <v>0002-FT</v>
          </cell>
          <cell r="AM1" t="str">
            <v>0003-F</v>
          </cell>
          <cell r="AN1" t="str">
            <v>0003-KF</v>
          </cell>
          <cell r="AO1" t="str">
            <v>0003-NK</v>
          </cell>
          <cell r="AP1" t="str">
            <v>0003-FT</v>
          </cell>
          <cell r="AQ1" t="str">
            <v>00 - 1º Trim</v>
          </cell>
          <cell r="AR1" t="str">
            <v>0004-F</v>
          </cell>
          <cell r="AS1" t="str">
            <v>0004-KF</v>
          </cell>
          <cell r="AT1" t="str">
            <v>0004-NK</v>
          </cell>
          <cell r="AU1" t="str">
            <v>0004-FT</v>
          </cell>
          <cell r="AV1" t="str">
            <v>0005-F</v>
          </cell>
          <cell r="AW1" t="str">
            <v>0005-KF</v>
          </cell>
          <cell r="AX1" t="str">
            <v>0005-NK</v>
          </cell>
          <cell r="AY1" t="str">
            <v>0005-Pend</v>
          </cell>
          <cell r="AZ1" t="str">
            <v>0005-FT</v>
          </cell>
          <cell r="BA1" t="str">
            <v>0006-F</v>
          </cell>
          <cell r="BB1" t="str">
            <v>0006-KF</v>
          </cell>
          <cell r="BC1" t="str">
            <v>0006-NK</v>
          </cell>
          <cell r="BD1" t="str">
            <v>0006-Pend</v>
          </cell>
          <cell r="BE1" t="str">
            <v>0006-FT</v>
          </cell>
          <cell r="BF1" t="str">
            <v>00 - 2º Trim</v>
          </cell>
          <cell r="BG1" t="str">
            <v>0007-F</v>
          </cell>
          <cell r="BH1" t="str">
            <v>0007-KF</v>
          </cell>
          <cell r="BI1" t="str">
            <v>0007-NK</v>
          </cell>
          <cell r="BJ1" t="str">
            <v>0007-Pend</v>
          </cell>
          <cell r="BK1" t="str">
            <v>0007-FT</v>
          </cell>
        </row>
        <row r="2">
          <cell r="H2" t="str">
            <v>OLD</v>
          </cell>
          <cell r="J2" t="str">
            <v>OLD</v>
          </cell>
          <cell r="O2" t="str">
            <v>OLD</v>
          </cell>
          <cell r="W2" t="str">
            <v>OLD</v>
          </cell>
        </row>
        <row r="6">
          <cell r="A6" t="str">
            <v>DEMONSTRATIVO DA TELEFONIA EM MILHÕES DE REAIS</v>
          </cell>
        </row>
        <row r="8">
          <cell r="C8" t="str">
            <v>Jul/99</v>
          </cell>
          <cell r="D8">
            <v>36373</v>
          </cell>
          <cell r="E8">
            <v>36404</v>
          </cell>
          <cell r="F8">
            <v>36434</v>
          </cell>
          <cell r="G8">
            <v>36434</v>
          </cell>
          <cell r="H8">
            <v>36434</v>
          </cell>
          <cell r="I8">
            <v>36434</v>
          </cell>
          <cell r="J8">
            <v>36465</v>
          </cell>
          <cell r="K8">
            <v>36465</v>
          </cell>
          <cell r="L8">
            <v>36465</v>
          </cell>
          <cell r="M8">
            <v>36465</v>
          </cell>
          <cell r="N8">
            <v>36465</v>
          </cell>
          <cell r="O8">
            <v>36465</v>
          </cell>
          <cell r="P8">
            <v>36465</v>
          </cell>
          <cell r="Q8">
            <v>36495</v>
          </cell>
          <cell r="R8">
            <v>36495</v>
          </cell>
          <cell r="S8">
            <v>36495</v>
          </cell>
          <cell r="T8">
            <v>36495</v>
          </cell>
          <cell r="U8">
            <v>36495</v>
          </cell>
          <cell r="V8">
            <v>36495</v>
          </cell>
          <cell r="W8">
            <v>36495</v>
          </cell>
          <cell r="X8">
            <v>36495</v>
          </cell>
          <cell r="Y8" t="str">
            <v>1999</v>
          </cell>
          <cell r="Z8" t="str">
            <v>1999</v>
          </cell>
          <cell r="AA8">
            <v>36526</v>
          </cell>
          <cell r="AB8">
            <v>36526</v>
          </cell>
          <cell r="AC8">
            <v>36526</v>
          </cell>
          <cell r="AD8">
            <v>36526</v>
          </cell>
          <cell r="AE8">
            <v>36526</v>
          </cell>
          <cell r="AF8">
            <v>36526</v>
          </cell>
          <cell r="AG8">
            <v>36526</v>
          </cell>
          <cell r="AH8">
            <v>36526</v>
          </cell>
          <cell r="AI8">
            <v>36557</v>
          </cell>
          <cell r="AJ8">
            <v>36557</v>
          </cell>
          <cell r="AK8">
            <v>36557</v>
          </cell>
          <cell r="AL8">
            <v>36557</v>
          </cell>
          <cell r="AM8" t="str">
            <v>Mar/00</v>
          </cell>
          <cell r="AN8" t="str">
            <v>Mar/00</v>
          </cell>
          <cell r="AO8" t="str">
            <v>Mar/00</v>
          </cell>
          <cell r="AP8" t="str">
            <v>Mar/00</v>
          </cell>
          <cell r="AQ8" t="str">
            <v>2000</v>
          </cell>
          <cell r="AR8" t="str">
            <v>Abr/00</v>
          </cell>
          <cell r="AS8" t="str">
            <v>Abr/00</v>
          </cell>
          <cell r="AT8" t="str">
            <v>Abr/00</v>
          </cell>
          <cell r="AU8" t="str">
            <v>Abr/00</v>
          </cell>
          <cell r="AV8" t="str">
            <v>Mai/00</v>
          </cell>
          <cell r="AW8" t="str">
            <v>Mai/00</v>
          </cell>
          <cell r="AX8" t="str">
            <v>Mai/00</v>
          </cell>
          <cell r="AY8" t="str">
            <v>Mai/00</v>
          </cell>
          <cell r="AZ8" t="str">
            <v>Mai/00</v>
          </cell>
          <cell r="BA8" t="str">
            <v>Jun/00</v>
          </cell>
          <cell r="BB8" t="str">
            <v>Jun/00</v>
          </cell>
          <cell r="BC8" t="str">
            <v>Jun/00</v>
          </cell>
          <cell r="BD8" t="str">
            <v>Jun/00</v>
          </cell>
          <cell r="BE8" t="str">
            <v>Jun/00</v>
          </cell>
          <cell r="BF8" t="str">
            <v>2000</v>
          </cell>
          <cell r="BG8" t="str">
            <v>Jul/00</v>
          </cell>
          <cell r="BH8" t="str">
            <v>Jul/00</v>
          </cell>
          <cell r="BI8" t="str">
            <v>Jul/00</v>
          </cell>
          <cell r="BJ8" t="str">
            <v>Jul/00</v>
          </cell>
          <cell r="BK8" t="str">
            <v>Jul/00</v>
          </cell>
        </row>
        <row r="9">
          <cell r="B9" t="str">
            <v>R$ Milhões - Receita Bruta</v>
          </cell>
          <cell r="C9" t="str">
            <v>Financeiro</v>
          </cell>
          <cell r="D9" t="str">
            <v>Financeiro</v>
          </cell>
          <cell r="E9" t="str">
            <v>Financeiro</v>
          </cell>
          <cell r="F9" t="str">
            <v>Financeiro</v>
          </cell>
          <cell r="G9" t="str">
            <v>Financeiro</v>
          </cell>
          <cell r="H9" t="str">
            <v>Arbor</v>
          </cell>
          <cell r="I9" t="str">
            <v>Arbor</v>
          </cell>
          <cell r="J9" t="str">
            <v>Econômico</v>
          </cell>
          <cell r="K9" t="str">
            <v>Econômico</v>
          </cell>
          <cell r="L9" t="str">
            <v>Econômico</v>
          </cell>
          <cell r="M9" t="str">
            <v>Financeiro</v>
          </cell>
          <cell r="N9" t="str">
            <v>Financeiro</v>
          </cell>
          <cell r="O9" t="str">
            <v>Arbor</v>
          </cell>
          <cell r="P9" t="str">
            <v>Arbor v3</v>
          </cell>
          <cell r="Q9" t="str">
            <v>Prévia</v>
          </cell>
          <cell r="R9" t="str">
            <v>Estimado</v>
          </cell>
          <cell r="S9" t="str">
            <v>Econômico</v>
          </cell>
          <cell r="T9" t="str">
            <v>Econômico</v>
          </cell>
          <cell r="U9" t="str">
            <v>Financeiro</v>
          </cell>
          <cell r="V9" t="str">
            <v>Financeiro</v>
          </cell>
          <cell r="W9" t="str">
            <v>Arbor</v>
          </cell>
          <cell r="X9" t="str">
            <v>Arbor</v>
          </cell>
          <cell r="Y9" t="str">
            <v>4º Trim</v>
          </cell>
          <cell r="Z9" t="str">
            <v>3º Trim</v>
          </cell>
          <cell r="AA9" t="str">
            <v>Prévia</v>
          </cell>
          <cell r="AB9" t="str">
            <v>Prévia</v>
          </cell>
          <cell r="AC9" t="str">
            <v>Estimado</v>
          </cell>
          <cell r="AD9" t="str">
            <v>Prévia</v>
          </cell>
          <cell r="AE9" t="str">
            <v>Detraf</v>
          </cell>
          <cell r="AF9" t="str">
            <v>Arbor</v>
          </cell>
          <cell r="AG9" t="str">
            <v>Tco / Tfi</v>
          </cell>
          <cell r="AH9" t="str">
            <v>Financeiro</v>
          </cell>
          <cell r="AI9" t="str">
            <v>Detraf</v>
          </cell>
          <cell r="AJ9" t="str">
            <v>Arbor</v>
          </cell>
          <cell r="AK9" t="str">
            <v>Tco / Tfi</v>
          </cell>
          <cell r="AL9" t="str">
            <v>Financeiro</v>
          </cell>
          <cell r="AM9" t="str">
            <v>Detraf</v>
          </cell>
          <cell r="AN9" t="str">
            <v>Arbor</v>
          </cell>
          <cell r="AO9" t="str">
            <v>Tco / Tfi</v>
          </cell>
          <cell r="AP9" t="str">
            <v>Financeiro</v>
          </cell>
          <cell r="AQ9" t="str">
            <v>1º Trim</v>
          </cell>
          <cell r="AR9" t="str">
            <v>Detraf</v>
          </cell>
          <cell r="AS9" t="str">
            <v>Arbor</v>
          </cell>
          <cell r="AT9" t="str">
            <v>Tco / Tfi</v>
          </cell>
          <cell r="AU9" t="str">
            <v>Financeiro</v>
          </cell>
          <cell r="AV9" t="str">
            <v>Detraf</v>
          </cell>
          <cell r="AW9" t="str">
            <v>Arbor</v>
          </cell>
          <cell r="AX9" t="str">
            <v>Tco / Tfi</v>
          </cell>
          <cell r="AY9" t="str">
            <v>Pend</v>
          </cell>
          <cell r="AZ9" t="str">
            <v>Financeiro</v>
          </cell>
          <cell r="BA9" t="str">
            <v>Detraf</v>
          </cell>
          <cell r="BB9" t="str">
            <v>Arbor</v>
          </cell>
          <cell r="BC9" t="str">
            <v>Tco / Tfi</v>
          </cell>
          <cell r="BD9" t="str">
            <v>Pend</v>
          </cell>
          <cell r="BE9" t="str">
            <v>Financeiro</v>
          </cell>
          <cell r="BF9" t="str">
            <v>2º Trim</v>
          </cell>
          <cell r="BG9" t="str">
            <v>Detraf</v>
          </cell>
          <cell r="BH9" t="str">
            <v>Arbor</v>
          </cell>
          <cell r="BI9" t="str">
            <v>Tco / Tfi</v>
          </cell>
          <cell r="BJ9" t="str">
            <v>Pend</v>
          </cell>
          <cell r="BK9" t="str">
            <v>Financeiro</v>
          </cell>
        </row>
        <row r="10">
          <cell r="C10" t="str">
            <v>Total</v>
          </cell>
          <cell r="D10" t="str">
            <v>Total</v>
          </cell>
          <cell r="E10" t="str">
            <v>Total</v>
          </cell>
          <cell r="F10" t="str">
            <v>Versão 2</v>
          </cell>
          <cell r="G10" t="str">
            <v>Total</v>
          </cell>
          <cell r="H10" t="str">
            <v>Econômico</v>
          </cell>
          <cell r="I10" t="str">
            <v>Financeiro</v>
          </cell>
          <cell r="J10" t="str">
            <v>Versão 1</v>
          </cell>
          <cell r="K10" t="str">
            <v>Versão 2</v>
          </cell>
          <cell r="L10" t="str">
            <v>com Kenan</v>
          </cell>
          <cell r="M10" t="str">
            <v>Versão 3</v>
          </cell>
          <cell r="N10" t="str">
            <v>Total</v>
          </cell>
          <cell r="O10" t="str">
            <v>Econômico</v>
          </cell>
          <cell r="P10" t="str">
            <v>Financeiro</v>
          </cell>
          <cell r="Q10" t="str">
            <v>15 dias</v>
          </cell>
          <cell r="R10" t="str">
            <v>30 dias</v>
          </cell>
          <cell r="T10" t="str">
            <v>com Kenan</v>
          </cell>
          <cell r="V10" t="str">
            <v>Total</v>
          </cell>
          <cell r="W10" t="str">
            <v>Econômico</v>
          </cell>
          <cell r="X10" t="str">
            <v>Financeiro</v>
          </cell>
          <cell r="AA10" t="str">
            <v>15 dias</v>
          </cell>
          <cell r="AB10" t="str">
            <v>Kenan -15 dias</v>
          </cell>
          <cell r="AC10" t="str">
            <v>com Kenan</v>
          </cell>
          <cell r="AD10" t="str">
            <v>15 dias - Total</v>
          </cell>
          <cell r="AH10" t="str">
            <v>Total</v>
          </cell>
          <cell r="AL10" t="str">
            <v>Total</v>
          </cell>
          <cell r="AP10" t="str">
            <v>Total</v>
          </cell>
          <cell r="AU10" t="str">
            <v>Total</v>
          </cell>
          <cell r="AZ10" t="str">
            <v>Total</v>
          </cell>
          <cell r="BE10" t="str">
            <v>Total</v>
          </cell>
          <cell r="BK10" t="str">
            <v>Total</v>
          </cell>
        </row>
        <row r="11">
          <cell r="A11" t="str">
            <v>RECEITAS</v>
          </cell>
          <cell r="B11" t="str">
            <v>TOTAL</v>
          </cell>
          <cell r="C11">
            <v>415.45</v>
          </cell>
          <cell r="D11">
            <v>438.84999999999997</v>
          </cell>
          <cell r="E11">
            <v>431.01029275999997</v>
          </cell>
          <cell r="F11">
            <v>451.49</v>
          </cell>
          <cell r="G11">
            <v>455.84999999999997</v>
          </cell>
          <cell r="H11">
            <v>4.38</v>
          </cell>
          <cell r="I11">
            <v>4.3600000000000003</v>
          </cell>
          <cell r="J11">
            <v>480.20000000000005</v>
          </cell>
          <cell r="K11">
            <v>447.56000000000006</v>
          </cell>
          <cell r="L11">
            <v>458.74000000000007</v>
          </cell>
          <cell r="M11">
            <v>479.15999999999997</v>
          </cell>
          <cell r="N11">
            <v>489.65</v>
          </cell>
          <cell r="O11">
            <v>11.18</v>
          </cell>
          <cell r="P11">
            <v>10.49</v>
          </cell>
          <cell r="Q11">
            <v>248.16999999999996</v>
          </cell>
          <cell r="R11">
            <v>496.33999999999992</v>
          </cell>
          <cell r="S11">
            <v>459.71000000000004</v>
          </cell>
          <cell r="T11">
            <v>546.7399999999999</v>
          </cell>
          <cell r="U11">
            <v>429.59999999999997</v>
          </cell>
          <cell r="V11">
            <v>533.05999999999995</v>
          </cell>
          <cell r="W11">
            <v>87.03</v>
          </cell>
          <cell r="X11">
            <v>103.46</v>
          </cell>
          <cell r="Y11">
            <v>1478.56</v>
          </cell>
          <cell r="Z11">
            <v>1285.3102927599998</v>
          </cell>
          <cell r="AA11">
            <v>143.83499999999998</v>
          </cell>
          <cell r="AB11">
            <v>82.830000000000013</v>
          </cell>
          <cell r="AC11">
            <v>453.33</v>
          </cell>
          <cell r="AD11">
            <v>226.66499999999999</v>
          </cell>
          <cell r="AE11">
            <v>41.06</v>
          </cell>
          <cell r="AF11">
            <v>264.23</v>
          </cell>
          <cell r="AG11">
            <v>209.7294823</v>
          </cell>
          <cell r="AH11">
            <v>515.01948230000005</v>
          </cell>
          <cell r="AI11">
            <v>40.5</v>
          </cell>
          <cell r="AJ11">
            <v>312.72000000000003</v>
          </cell>
          <cell r="AK11">
            <v>183.38379131000002</v>
          </cell>
          <cell r="AL11">
            <v>536.60379131000002</v>
          </cell>
          <cell r="AM11">
            <v>43.150000000000006</v>
          </cell>
          <cell r="AN11">
            <v>326.37</v>
          </cell>
          <cell r="AO11">
            <v>163.46274257957259</v>
          </cell>
          <cell r="AP11">
            <v>532.98274257957257</v>
          </cell>
          <cell r="AQ11">
            <v>1584.6060161895725</v>
          </cell>
          <cell r="AR11">
            <v>40.69</v>
          </cell>
          <cell r="AS11">
            <v>320.04999999999995</v>
          </cell>
          <cell r="AT11">
            <v>132.64818024042739</v>
          </cell>
          <cell r="AU11">
            <v>493.38818024042735</v>
          </cell>
          <cell r="AV11">
            <v>49.150000000000006</v>
          </cell>
          <cell r="AW11">
            <v>374.64</v>
          </cell>
          <cell r="AX11">
            <v>68.410000000000011</v>
          </cell>
          <cell r="AY11">
            <v>45.309999999999995</v>
          </cell>
          <cell r="AZ11">
            <v>537.51</v>
          </cell>
          <cell r="BA11">
            <v>46.120000000000005</v>
          </cell>
          <cell r="BB11">
            <v>359.51000000000005</v>
          </cell>
          <cell r="BC11">
            <v>65.740000000000009</v>
          </cell>
          <cell r="BD11">
            <v>52.84</v>
          </cell>
          <cell r="BE11">
            <v>524.21</v>
          </cell>
          <cell r="BF11">
            <v>1555.1081802404274</v>
          </cell>
          <cell r="BG11">
            <v>46.01</v>
          </cell>
          <cell r="BH11">
            <v>401.19</v>
          </cell>
          <cell r="BI11">
            <v>76.03</v>
          </cell>
          <cell r="BJ11">
            <v>52.4</v>
          </cell>
          <cell r="BK11">
            <v>575.63</v>
          </cell>
        </row>
        <row r="12">
          <cell r="G12">
            <v>0</v>
          </cell>
          <cell r="Y12">
            <v>0</v>
          </cell>
          <cell r="Z12">
            <v>0</v>
          </cell>
          <cell r="AC12">
            <v>0</v>
          </cell>
          <cell r="AD12">
            <v>0</v>
          </cell>
          <cell r="AH12">
            <v>0</v>
          </cell>
          <cell r="AL12">
            <v>0</v>
          </cell>
          <cell r="AP12">
            <v>0</v>
          </cell>
          <cell r="AQ12">
            <v>0</v>
          </cell>
          <cell r="AU12">
            <v>0</v>
          </cell>
          <cell r="AZ12">
            <v>0</v>
          </cell>
          <cell r="BE12">
            <v>0</v>
          </cell>
          <cell r="BF12">
            <v>0</v>
          </cell>
          <cell r="BK12">
            <v>0</v>
          </cell>
        </row>
        <row r="13">
          <cell r="B13" t="str">
            <v xml:space="preserve"> TELEFONIA FIXA</v>
          </cell>
          <cell r="C13">
            <v>353.8</v>
          </cell>
          <cell r="D13">
            <v>362.71999999999997</v>
          </cell>
          <cell r="E13">
            <v>359.04257874000001</v>
          </cell>
          <cell r="F13">
            <v>369.86</v>
          </cell>
          <cell r="G13">
            <v>373.63</v>
          </cell>
          <cell r="H13">
            <v>3.79</v>
          </cell>
          <cell r="I13">
            <v>3.7700000000000005</v>
          </cell>
          <cell r="J13">
            <v>400.01</v>
          </cell>
          <cell r="K13">
            <v>367.37</v>
          </cell>
          <cell r="L13">
            <v>377.22</v>
          </cell>
          <cell r="M13">
            <v>396.40999999999997</v>
          </cell>
          <cell r="N13">
            <v>405.71999999999997</v>
          </cell>
          <cell r="O13">
            <v>9.85</v>
          </cell>
          <cell r="P13">
            <v>9.31</v>
          </cell>
          <cell r="Q13">
            <v>207.57999999999998</v>
          </cell>
          <cell r="R13">
            <v>415.15999999999997</v>
          </cell>
          <cell r="S13">
            <v>375.38</v>
          </cell>
          <cell r="T13">
            <v>452.72</v>
          </cell>
          <cell r="U13">
            <v>350.16</v>
          </cell>
          <cell r="V13">
            <v>443.93</v>
          </cell>
          <cell r="W13">
            <v>77.34</v>
          </cell>
          <cell r="X13">
            <v>93.77</v>
          </cell>
          <cell r="Y13">
            <v>1223.28</v>
          </cell>
          <cell r="Z13">
            <v>1075.5625787399999</v>
          </cell>
          <cell r="AA13">
            <v>109.27000000000001</v>
          </cell>
          <cell r="AB13">
            <v>69.62</v>
          </cell>
          <cell r="AC13">
            <v>357.78000000000003</v>
          </cell>
          <cell r="AD13">
            <v>178.89000000000001</v>
          </cell>
          <cell r="AE13">
            <v>7.1099999999999994</v>
          </cell>
          <cell r="AF13">
            <v>231.95</v>
          </cell>
          <cell r="AG13">
            <v>178.8894823</v>
          </cell>
          <cell r="AH13">
            <v>417.9494823</v>
          </cell>
          <cell r="AI13">
            <v>6.9799999999999995</v>
          </cell>
          <cell r="AJ13">
            <v>272.96000000000004</v>
          </cell>
          <cell r="AK13">
            <v>156.03379131000003</v>
          </cell>
          <cell r="AL13">
            <v>435.97379131000008</v>
          </cell>
          <cell r="AM13">
            <v>6.37</v>
          </cell>
          <cell r="AN13">
            <v>283.27</v>
          </cell>
          <cell r="AO13">
            <v>138.8327425795726</v>
          </cell>
          <cell r="AP13">
            <v>428.47274257957258</v>
          </cell>
          <cell r="AQ13">
            <v>1282.3960161895725</v>
          </cell>
          <cell r="AR13">
            <v>6.04</v>
          </cell>
          <cell r="AS13">
            <v>274.33</v>
          </cell>
          <cell r="AT13">
            <v>113.25818024042741</v>
          </cell>
          <cell r="AU13">
            <v>393.62818024042741</v>
          </cell>
          <cell r="AV13">
            <v>8.3000000000000007</v>
          </cell>
          <cell r="AW13">
            <v>321.39</v>
          </cell>
          <cell r="AX13">
            <v>60.400000000000006</v>
          </cell>
          <cell r="AY13">
            <v>39.19</v>
          </cell>
          <cell r="AZ13">
            <v>429.28000000000003</v>
          </cell>
          <cell r="BA13">
            <v>8.27</v>
          </cell>
          <cell r="BB13">
            <v>307.47000000000003</v>
          </cell>
          <cell r="BC13">
            <v>57.730000000000004</v>
          </cell>
          <cell r="BD13">
            <v>46.13</v>
          </cell>
          <cell r="BE13">
            <v>419.6</v>
          </cell>
          <cell r="BF13">
            <v>1242.5081802404275</v>
          </cell>
          <cell r="BG13">
            <v>9.33</v>
          </cell>
          <cell r="BH13">
            <v>341.34</v>
          </cell>
          <cell r="BI13">
            <v>66.17</v>
          </cell>
          <cell r="BJ13">
            <v>45.35</v>
          </cell>
          <cell r="BK13">
            <v>462.19</v>
          </cell>
        </row>
        <row r="14">
          <cell r="G14">
            <v>0</v>
          </cell>
          <cell r="L14">
            <v>0</v>
          </cell>
          <cell r="N14">
            <v>0</v>
          </cell>
          <cell r="T14">
            <v>0</v>
          </cell>
          <cell r="V14">
            <v>0</v>
          </cell>
          <cell r="Y14">
            <v>0</v>
          </cell>
          <cell r="Z14">
            <v>0</v>
          </cell>
          <cell r="AC14">
            <v>0</v>
          </cell>
          <cell r="AD14">
            <v>0</v>
          </cell>
          <cell r="AH14">
            <v>0</v>
          </cell>
          <cell r="AL14">
            <v>0</v>
          </cell>
          <cell r="AP14">
            <v>0</v>
          </cell>
          <cell r="AQ14">
            <v>0</v>
          </cell>
          <cell r="AU14">
            <v>0</v>
          </cell>
          <cell r="AZ14">
            <v>0</v>
          </cell>
          <cell r="BE14">
            <v>0</v>
          </cell>
          <cell r="BF14">
            <v>0</v>
          </cell>
          <cell r="BK14">
            <v>0</v>
          </cell>
        </row>
        <row r="15">
          <cell r="B15" t="str">
            <v xml:space="preserve">      NACIONAL</v>
          </cell>
          <cell r="C15">
            <v>290.39</v>
          </cell>
          <cell r="D15">
            <v>296.89999999999998</v>
          </cell>
          <cell r="E15">
            <v>292.60000000000002</v>
          </cell>
          <cell r="F15">
            <v>297.8</v>
          </cell>
          <cell r="G15">
            <v>301.29000000000002</v>
          </cell>
          <cell r="H15">
            <v>3.79</v>
          </cell>
          <cell r="I15">
            <v>3.49</v>
          </cell>
          <cell r="J15">
            <v>336.57</v>
          </cell>
          <cell r="K15">
            <v>303.93</v>
          </cell>
          <cell r="L15">
            <v>313.75</v>
          </cell>
          <cell r="M15">
            <v>332.96999999999997</v>
          </cell>
          <cell r="N15">
            <v>341.95</v>
          </cell>
          <cell r="O15">
            <v>9.82</v>
          </cell>
          <cell r="P15">
            <v>8.98</v>
          </cell>
          <cell r="Q15">
            <v>179.16</v>
          </cell>
          <cell r="R15">
            <v>358.32</v>
          </cell>
          <cell r="S15">
            <v>323.45</v>
          </cell>
          <cell r="T15">
            <v>379.07</v>
          </cell>
          <cell r="U15">
            <v>298.23</v>
          </cell>
          <cell r="V15">
            <v>370.28000000000003</v>
          </cell>
          <cell r="W15">
            <v>55.62</v>
          </cell>
          <cell r="X15">
            <v>72.05</v>
          </cell>
          <cell r="Y15">
            <v>1013.52</v>
          </cell>
          <cell r="Z15">
            <v>879.89</v>
          </cell>
          <cell r="AA15">
            <v>93.410000000000011</v>
          </cell>
          <cell r="AB15">
            <v>69.62</v>
          </cell>
          <cell r="AC15">
            <v>326.06000000000006</v>
          </cell>
          <cell r="AD15">
            <v>163.03000000000003</v>
          </cell>
          <cell r="AE15">
            <v>7.1099999999999994</v>
          </cell>
          <cell r="AF15">
            <v>183.48</v>
          </cell>
          <cell r="AG15">
            <v>144.27000000000001</v>
          </cell>
          <cell r="AH15">
            <v>334.86</v>
          </cell>
          <cell r="AI15">
            <v>6.9799999999999995</v>
          </cell>
          <cell r="AJ15">
            <v>217.18</v>
          </cell>
          <cell r="AK15">
            <v>125.45</v>
          </cell>
          <cell r="AL15">
            <v>349.61</v>
          </cell>
          <cell r="AM15">
            <v>6.37</v>
          </cell>
          <cell r="AN15">
            <v>228.13</v>
          </cell>
          <cell r="AO15">
            <v>109.68</v>
          </cell>
          <cell r="AP15">
            <v>344.18</v>
          </cell>
          <cell r="AQ15">
            <v>1028.6500000000001</v>
          </cell>
          <cell r="AR15">
            <v>6.04</v>
          </cell>
          <cell r="AS15">
            <v>220.32</v>
          </cell>
          <cell r="AT15">
            <v>89.7</v>
          </cell>
          <cell r="AU15">
            <v>316.06</v>
          </cell>
          <cell r="AV15">
            <v>8.3000000000000007</v>
          </cell>
          <cell r="AW15">
            <v>247.31</v>
          </cell>
          <cell r="AX15">
            <v>47.52</v>
          </cell>
          <cell r="AY15">
            <v>28.92</v>
          </cell>
          <cell r="AZ15">
            <v>332.05</v>
          </cell>
          <cell r="BA15">
            <v>8.27</v>
          </cell>
          <cell r="BB15">
            <v>238.25</v>
          </cell>
          <cell r="BC15">
            <v>45.02</v>
          </cell>
          <cell r="BD15">
            <v>35.130000000000003</v>
          </cell>
          <cell r="BE15">
            <v>326.67</v>
          </cell>
          <cell r="BF15">
            <v>974.78</v>
          </cell>
          <cell r="BG15">
            <v>9.33</v>
          </cell>
          <cell r="BH15">
            <v>272.95999999999998</v>
          </cell>
          <cell r="BI15">
            <v>56.01</v>
          </cell>
          <cell r="BJ15">
            <v>35.47</v>
          </cell>
          <cell r="BK15">
            <v>373.77</v>
          </cell>
        </row>
        <row r="16">
          <cell r="B16" t="str">
            <v xml:space="preserve">                    TU-RIU</v>
          </cell>
          <cell r="C16">
            <v>7.6400000000000006</v>
          </cell>
          <cell r="D16">
            <v>8.65</v>
          </cell>
          <cell r="E16">
            <v>6.74</v>
          </cell>
          <cell r="F16">
            <v>6</v>
          </cell>
          <cell r="G16">
            <v>6</v>
          </cell>
          <cell r="J16">
            <v>4.92</v>
          </cell>
          <cell r="K16">
            <v>4.68</v>
          </cell>
          <cell r="L16">
            <v>4.68</v>
          </cell>
          <cell r="M16">
            <v>5.57</v>
          </cell>
          <cell r="N16">
            <v>5.57</v>
          </cell>
          <cell r="Q16">
            <v>2.58</v>
          </cell>
          <cell r="R16">
            <v>5.16</v>
          </cell>
          <cell r="S16">
            <v>5.31</v>
          </cell>
          <cell r="T16">
            <v>5.31</v>
          </cell>
          <cell r="U16">
            <v>6.19</v>
          </cell>
          <cell r="V16">
            <v>6.19</v>
          </cell>
          <cell r="W16">
            <v>0</v>
          </cell>
          <cell r="X16">
            <v>0</v>
          </cell>
          <cell r="Y16">
            <v>17.760000000000002</v>
          </cell>
          <cell r="Z16">
            <v>23.03</v>
          </cell>
          <cell r="AA16">
            <v>2.2599999999999998</v>
          </cell>
          <cell r="AC16">
            <v>4.5199999999999996</v>
          </cell>
          <cell r="AD16">
            <v>2.2599999999999998</v>
          </cell>
          <cell r="AE16">
            <v>5.67</v>
          </cell>
          <cell r="AH16">
            <v>5.67</v>
          </cell>
          <cell r="AI16">
            <v>5.31</v>
          </cell>
          <cell r="AL16">
            <v>5.31</v>
          </cell>
          <cell r="AM16">
            <v>4.66</v>
          </cell>
          <cell r="AP16">
            <v>4.66</v>
          </cell>
          <cell r="AQ16">
            <v>15.64</v>
          </cell>
          <cell r="AR16">
            <v>4.34</v>
          </cell>
          <cell r="AU16">
            <v>4.34</v>
          </cell>
          <cell r="AV16">
            <v>5.09</v>
          </cell>
          <cell r="AZ16">
            <v>5.09</v>
          </cell>
          <cell r="BA16">
            <v>4.2</v>
          </cell>
          <cell r="BE16">
            <v>4.2</v>
          </cell>
          <cell r="BF16">
            <v>13.629999999999999</v>
          </cell>
          <cell r="BG16">
            <v>4.8600000000000003</v>
          </cell>
          <cell r="BK16">
            <v>4.8600000000000003</v>
          </cell>
        </row>
        <row r="17">
          <cell r="B17" t="str">
            <v xml:space="preserve">                    TU-COM</v>
          </cell>
          <cell r="C17">
            <v>1.98</v>
          </cell>
          <cell r="D17">
            <v>1.93</v>
          </cell>
          <cell r="E17">
            <v>2.14</v>
          </cell>
          <cell r="F17">
            <v>1.74</v>
          </cell>
          <cell r="G17">
            <v>1.74</v>
          </cell>
          <cell r="J17">
            <v>1.75</v>
          </cell>
          <cell r="K17">
            <v>1.74</v>
          </cell>
          <cell r="L17">
            <v>1.74</v>
          </cell>
          <cell r="M17">
            <v>1.88</v>
          </cell>
          <cell r="N17">
            <v>1.88</v>
          </cell>
          <cell r="Q17">
            <v>0.95</v>
          </cell>
          <cell r="R17">
            <v>1.8999999999999997</v>
          </cell>
          <cell r="S17">
            <v>1.89</v>
          </cell>
          <cell r="T17">
            <v>1.89</v>
          </cell>
          <cell r="U17">
            <v>1.8</v>
          </cell>
          <cell r="V17">
            <v>1.8</v>
          </cell>
          <cell r="W17">
            <v>0</v>
          </cell>
          <cell r="X17">
            <v>0</v>
          </cell>
          <cell r="Y17">
            <v>5.42</v>
          </cell>
          <cell r="Z17">
            <v>6.0500000000000007</v>
          </cell>
          <cell r="AA17">
            <v>0.75</v>
          </cell>
          <cell r="AC17">
            <v>1.5</v>
          </cell>
          <cell r="AD17">
            <v>0.75</v>
          </cell>
          <cell r="AE17">
            <v>1.44</v>
          </cell>
          <cell r="AH17">
            <v>1.44</v>
          </cell>
          <cell r="AI17">
            <v>1.67</v>
          </cell>
          <cell r="AL17">
            <v>1.67</v>
          </cell>
          <cell r="AM17">
            <v>1.71</v>
          </cell>
          <cell r="AP17">
            <v>1.71</v>
          </cell>
          <cell r="AQ17">
            <v>4.82</v>
          </cell>
          <cell r="AR17">
            <v>1.7</v>
          </cell>
          <cell r="AU17">
            <v>1.7</v>
          </cell>
          <cell r="AV17">
            <v>3.21</v>
          </cell>
          <cell r="AZ17">
            <v>3.21</v>
          </cell>
          <cell r="BA17">
            <v>4.07</v>
          </cell>
          <cell r="BE17">
            <v>4.07</v>
          </cell>
          <cell r="BF17">
            <v>8.98</v>
          </cell>
          <cell r="BG17">
            <v>4.47</v>
          </cell>
          <cell r="BK17">
            <v>4.47</v>
          </cell>
        </row>
        <row r="18">
          <cell r="B18" t="str">
            <v xml:space="preserve">                    DIRETA (Fixo-Fixo)</v>
          </cell>
          <cell r="C18">
            <v>280.77</v>
          </cell>
          <cell r="D18">
            <v>286.32</v>
          </cell>
          <cell r="E18">
            <v>283.72000000000003</v>
          </cell>
          <cell r="F18">
            <v>290.06</v>
          </cell>
          <cell r="G18">
            <v>293.55</v>
          </cell>
          <cell r="H18">
            <v>3.79</v>
          </cell>
          <cell r="I18">
            <v>3.49</v>
          </cell>
          <cell r="J18">
            <v>329.9</v>
          </cell>
          <cell r="K18">
            <v>297.51</v>
          </cell>
          <cell r="L18">
            <v>307.33</v>
          </cell>
          <cell r="M18">
            <v>325.52</v>
          </cell>
          <cell r="N18">
            <v>334.5</v>
          </cell>
          <cell r="O18">
            <v>9.82</v>
          </cell>
          <cell r="P18">
            <v>8.98</v>
          </cell>
          <cell r="Q18">
            <v>175.63</v>
          </cell>
          <cell r="R18">
            <v>351.26</v>
          </cell>
          <cell r="S18">
            <v>316.25</v>
          </cell>
          <cell r="T18">
            <v>371.87</v>
          </cell>
          <cell r="U18">
            <v>290.24</v>
          </cell>
          <cell r="V18">
            <v>362.29</v>
          </cell>
          <cell r="W18">
            <v>55.62</v>
          </cell>
          <cell r="X18">
            <v>72.05</v>
          </cell>
          <cell r="Y18">
            <v>990.33999999999992</v>
          </cell>
          <cell r="Z18">
            <v>850.81</v>
          </cell>
          <cell r="AA18">
            <v>90.4</v>
          </cell>
          <cell r="AB18">
            <v>69.62</v>
          </cell>
          <cell r="AC18">
            <v>320.04000000000002</v>
          </cell>
          <cell r="AD18">
            <v>160.02000000000001</v>
          </cell>
          <cell r="AE18">
            <v>0</v>
          </cell>
          <cell r="AF18">
            <v>183.48</v>
          </cell>
          <cell r="AG18">
            <v>144.27000000000001</v>
          </cell>
          <cell r="AH18">
            <v>327.75</v>
          </cell>
          <cell r="AI18">
            <v>0</v>
          </cell>
          <cell r="AJ18">
            <v>217.18</v>
          </cell>
          <cell r="AK18">
            <v>125.45</v>
          </cell>
          <cell r="AL18">
            <v>342.63</v>
          </cell>
          <cell r="AN18">
            <v>228.13</v>
          </cell>
          <cell r="AO18">
            <v>109.68</v>
          </cell>
          <cell r="AP18">
            <v>337.81</v>
          </cell>
          <cell r="AQ18">
            <v>1008.19</v>
          </cell>
          <cell r="AS18">
            <v>220.32</v>
          </cell>
          <cell r="AT18">
            <v>89.7</v>
          </cell>
          <cell r="AU18">
            <v>310.02</v>
          </cell>
          <cell r="AW18">
            <v>247.31</v>
          </cell>
          <cell r="AX18">
            <v>47.52</v>
          </cell>
          <cell r="AY18">
            <v>28.92</v>
          </cell>
          <cell r="AZ18">
            <v>323.75</v>
          </cell>
          <cell r="BB18">
            <v>238.25</v>
          </cell>
          <cell r="BC18">
            <v>45.02</v>
          </cell>
          <cell r="BD18">
            <v>35.130000000000003</v>
          </cell>
          <cell r="BE18">
            <v>318.39999999999998</v>
          </cell>
          <cell r="BF18">
            <v>952.17</v>
          </cell>
          <cell r="BH18">
            <v>272.95999999999998</v>
          </cell>
          <cell r="BI18">
            <v>56.01</v>
          </cell>
          <cell r="BJ18">
            <v>35.47</v>
          </cell>
          <cell r="BK18">
            <v>364.43999999999994</v>
          </cell>
        </row>
        <row r="19">
          <cell r="G19">
            <v>0</v>
          </cell>
          <cell r="L19">
            <v>0</v>
          </cell>
          <cell r="N19">
            <v>0</v>
          </cell>
          <cell r="T19">
            <v>0</v>
          </cell>
          <cell r="V19">
            <v>0</v>
          </cell>
          <cell r="Y19">
            <v>0</v>
          </cell>
          <cell r="Z19">
            <v>0</v>
          </cell>
          <cell r="AC19">
            <v>0</v>
          </cell>
          <cell r="AD19">
            <v>0</v>
          </cell>
          <cell r="AH19">
            <v>0</v>
          </cell>
          <cell r="AL19">
            <v>0</v>
          </cell>
          <cell r="AP19">
            <v>0</v>
          </cell>
          <cell r="AQ19">
            <v>0</v>
          </cell>
          <cell r="AU19">
            <v>0</v>
          </cell>
          <cell r="AZ19">
            <v>0</v>
          </cell>
          <cell r="BE19">
            <v>0</v>
          </cell>
          <cell r="BF19">
            <v>0</v>
          </cell>
          <cell r="BK19">
            <v>0</v>
          </cell>
        </row>
        <row r="20">
          <cell r="B20" t="str">
            <v xml:space="preserve">      INTERNACIONAL</v>
          </cell>
          <cell r="C20">
            <v>63.410000000000004</v>
          </cell>
          <cell r="D20">
            <v>65.819999999999993</v>
          </cell>
          <cell r="E20">
            <v>66.442578739999988</v>
          </cell>
          <cell r="F20">
            <v>72.06</v>
          </cell>
          <cell r="G20">
            <v>72.34</v>
          </cell>
          <cell r="H20">
            <v>0</v>
          </cell>
          <cell r="I20">
            <v>0.28000000000000003</v>
          </cell>
          <cell r="J20">
            <v>63.44</v>
          </cell>
          <cell r="K20">
            <v>63.44</v>
          </cell>
          <cell r="L20">
            <v>63.47</v>
          </cell>
          <cell r="M20">
            <v>63.44</v>
          </cell>
          <cell r="N20">
            <v>63.769999999999996</v>
          </cell>
          <cell r="O20">
            <v>0.03</v>
          </cell>
          <cell r="P20">
            <v>0.33</v>
          </cell>
          <cell r="Q20">
            <v>28.42</v>
          </cell>
          <cell r="R20">
            <v>56.84</v>
          </cell>
          <cell r="S20">
            <v>51.93</v>
          </cell>
          <cell r="T20">
            <v>73.650000000000006</v>
          </cell>
          <cell r="U20">
            <v>51.93</v>
          </cell>
          <cell r="V20">
            <v>73.650000000000006</v>
          </cell>
          <cell r="W20">
            <v>21.72</v>
          </cell>
          <cell r="X20">
            <v>21.72</v>
          </cell>
          <cell r="Y20">
            <v>209.76000000000002</v>
          </cell>
          <cell r="Z20">
            <v>195.67257873999998</v>
          </cell>
          <cell r="AA20">
            <v>15.86</v>
          </cell>
          <cell r="AB20">
            <v>0</v>
          </cell>
          <cell r="AC20">
            <v>31.72</v>
          </cell>
          <cell r="AD20">
            <v>15.86</v>
          </cell>
          <cell r="AE20">
            <v>0</v>
          </cell>
          <cell r="AF20">
            <v>48.47</v>
          </cell>
          <cell r="AG20">
            <v>34.619482300000001</v>
          </cell>
          <cell r="AH20">
            <v>83.0894823</v>
          </cell>
          <cell r="AI20">
            <v>0</v>
          </cell>
          <cell r="AJ20">
            <v>55.78</v>
          </cell>
          <cell r="AK20">
            <v>30.583791310000009</v>
          </cell>
          <cell r="AL20">
            <v>86.363791310000011</v>
          </cell>
          <cell r="AM20">
            <v>0</v>
          </cell>
          <cell r="AN20">
            <v>55.14</v>
          </cell>
          <cell r="AO20">
            <v>29.152742579572596</v>
          </cell>
          <cell r="AP20">
            <v>84.292742579572604</v>
          </cell>
          <cell r="AQ20">
            <v>253.7460161895726</v>
          </cell>
          <cell r="AR20">
            <v>0</v>
          </cell>
          <cell r="AS20">
            <v>54.01</v>
          </cell>
          <cell r="AT20">
            <v>23.558180240427401</v>
          </cell>
          <cell r="AU20">
            <v>77.568180240427395</v>
          </cell>
          <cell r="AV20">
            <v>0</v>
          </cell>
          <cell r="AW20">
            <v>74.08</v>
          </cell>
          <cell r="AX20">
            <v>12.88</v>
          </cell>
          <cell r="AY20">
            <v>10.27</v>
          </cell>
          <cell r="AZ20">
            <v>97.22999999999999</v>
          </cell>
          <cell r="BA20">
            <v>0</v>
          </cell>
          <cell r="BB20">
            <v>69.22</v>
          </cell>
          <cell r="BC20">
            <v>12.71</v>
          </cell>
          <cell r="BD20">
            <v>11</v>
          </cell>
          <cell r="BE20">
            <v>92.93</v>
          </cell>
          <cell r="BF20">
            <v>267.72818024042738</v>
          </cell>
          <cell r="BG20">
            <v>0</v>
          </cell>
          <cell r="BH20">
            <v>68.38</v>
          </cell>
          <cell r="BI20">
            <v>10.16</v>
          </cell>
          <cell r="BJ20">
            <v>9.8800000000000008</v>
          </cell>
          <cell r="BK20">
            <v>88.419999999999987</v>
          </cell>
        </row>
        <row r="21">
          <cell r="B21" t="str">
            <v xml:space="preserve">                    DIRETA (Fixo-Fixo)</v>
          </cell>
          <cell r="C21">
            <v>63.410000000000004</v>
          </cell>
          <cell r="D21">
            <v>65.819999999999993</v>
          </cell>
          <cell r="E21">
            <v>66.442578739999988</v>
          </cell>
          <cell r="F21">
            <v>72.06</v>
          </cell>
          <cell r="G21">
            <v>72.34</v>
          </cell>
          <cell r="I21">
            <v>0.28000000000000003</v>
          </cell>
          <cell r="J21">
            <v>63.44</v>
          </cell>
          <cell r="K21">
            <v>63.44</v>
          </cell>
          <cell r="L21">
            <v>63.47</v>
          </cell>
          <cell r="M21">
            <v>63.44</v>
          </cell>
          <cell r="N21">
            <v>63.769999999999996</v>
          </cell>
          <cell r="O21">
            <v>0.03</v>
          </cell>
          <cell r="P21">
            <v>0.33</v>
          </cell>
          <cell r="Q21">
            <v>28.42</v>
          </cell>
          <cell r="R21">
            <v>56.84</v>
          </cell>
          <cell r="S21">
            <v>51.93</v>
          </cell>
          <cell r="T21">
            <v>73.650000000000006</v>
          </cell>
          <cell r="U21">
            <v>51.93</v>
          </cell>
          <cell r="V21">
            <v>73.650000000000006</v>
          </cell>
          <cell r="W21">
            <v>21.72</v>
          </cell>
          <cell r="X21">
            <v>21.72</v>
          </cell>
          <cell r="Y21">
            <v>209.76000000000002</v>
          </cell>
          <cell r="Z21">
            <v>195.67257873999998</v>
          </cell>
          <cell r="AA21">
            <v>15.86</v>
          </cell>
          <cell r="AC21">
            <v>31.72</v>
          </cell>
          <cell r="AD21">
            <v>15.86</v>
          </cell>
          <cell r="AE21">
            <v>0</v>
          </cell>
          <cell r="AF21">
            <v>48.47</v>
          </cell>
          <cell r="AG21">
            <v>34.619482300000001</v>
          </cell>
          <cell r="AH21">
            <v>83.0894823</v>
          </cell>
          <cell r="AI21">
            <v>0</v>
          </cell>
          <cell r="AJ21">
            <v>55.78</v>
          </cell>
          <cell r="AK21">
            <v>30.583791310000009</v>
          </cell>
          <cell r="AL21">
            <v>86.363791310000011</v>
          </cell>
          <cell r="AN21">
            <v>55.14</v>
          </cell>
          <cell r="AO21">
            <v>29.152742579572596</v>
          </cell>
          <cell r="AP21">
            <v>84.292742579572604</v>
          </cell>
          <cell r="AQ21">
            <v>253.7460161895726</v>
          </cell>
          <cell r="AS21">
            <v>54.01</v>
          </cell>
          <cell r="AT21">
            <v>23.558180240427401</v>
          </cell>
          <cell r="AU21">
            <v>77.568180240427395</v>
          </cell>
          <cell r="AW21">
            <v>74.08</v>
          </cell>
          <cell r="AX21">
            <v>12.88</v>
          </cell>
          <cell r="AY21">
            <v>10.27</v>
          </cell>
          <cell r="AZ21">
            <v>97.22999999999999</v>
          </cell>
          <cell r="BB21">
            <v>69.22</v>
          </cell>
          <cell r="BC21">
            <v>12.71</v>
          </cell>
          <cell r="BD21">
            <v>11</v>
          </cell>
          <cell r="BE21">
            <v>92.93</v>
          </cell>
          <cell r="BF21">
            <v>267.72818024042738</v>
          </cell>
          <cell r="BH21">
            <v>68.38</v>
          </cell>
          <cell r="BI21">
            <v>10.16</v>
          </cell>
          <cell r="BJ21">
            <v>9.8800000000000008</v>
          </cell>
          <cell r="BK21">
            <v>88.419999999999987</v>
          </cell>
        </row>
        <row r="22">
          <cell r="G22">
            <v>0</v>
          </cell>
          <cell r="L22">
            <v>0</v>
          </cell>
          <cell r="N22">
            <v>0</v>
          </cell>
          <cell r="T22">
            <v>0</v>
          </cell>
          <cell r="V22">
            <v>0</v>
          </cell>
          <cell r="Y22">
            <v>0</v>
          </cell>
          <cell r="Z22">
            <v>0</v>
          </cell>
          <cell r="AC22">
            <v>0</v>
          </cell>
          <cell r="AD22">
            <v>0</v>
          </cell>
          <cell r="AH22">
            <v>0</v>
          </cell>
          <cell r="AL22">
            <v>0</v>
          </cell>
          <cell r="AP22">
            <v>0</v>
          </cell>
          <cell r="AQ22">
            <v>0</v>
          </cell>
          <cell r="AU22">
            <v>0</v>
          </cell>
          <cell r="AZ22">
            <v>0</v>
          </cell>
          <cell r="BE22">
            <v>0</v>
          </cell>
          <cell r="BF22">
            <v>0</v>
          </cell>
          <cell r="BK22">
            <v>0</v>
          </cell>
        </row>
        <row r="23">
          <cell r="B23" t="str">
            <v xml:space="preserve"> TELEFONIA MÓVEL CELULAR</v>
          </cell>
          <cell r="C23">
            <v>45.719999999999992</v>
          </cell>
          <cell r="D23">
            <v>58.18</v>
          </cell>
          <cell r="E23">
            <v>55.52</v>
          </cell>
          <cell r="F23">
            <v>62.47</v>
          </cell>
          <cell r="G23">
            <v>63.06</v>
          </cell>
          <cell r="H23">
            <v>0.59</v>
          </cell>
          <cell r="I23">
            <v>0.59</v>
          </cell>
          <cell r="J23">
            <v>59.97</v>
          </cell>
          <cell r="K23">
            <v>59.97</v>
          </cell>
          <cell r="L23">
            <v>61.3</v>
          </cell>
          <cell r="M23">
            <v>63.260000000000005</v>
          </cell>
          <cell r="N23">
            <v>64.44</v>
          </cell>
          <cell r="O23">
            <v>1.33</v>
          </cell>
          <cell r="P23">
            <v>1.18</v>
          </cell>
          <cell r="Q23">
            <v>29.45</v>
          </cell>
          <cell r="R23">
            <v>58.9</v>
          </cell>
          <cell r="S23">
            <v>63.62</v>
          </cell>
          <cell r="T23">
            <v>73.31</v>
          </cell>
          <cell r="U23">
            <v>59.9</v>
          </cell>
          <cell r="V23">
            <v>69.59</v>
          </cell>
          <cell r="W23">
            <v>9.69</v>
          </cell>
          <cell r="X23">
            <v>9.69</v>
          </cell>
          <cell r="Y23">
            <v>197.09</v>
          </cell>
          <cell r="Z23">
            <v>159.41999999999999</v>
          </cell>
          <cell r="AA23">
            <v>24.009999999999998</v>
          </cell>
          <cell r="AB23">
            <v>13.21</v>
          </cell>
          <cell r="AC23">
            <v>74.44</v>
          </cell>
          <cell r="AD23">
            <v>37.22</v>
          </cell>
          <cell r="AE23">
            <v>16.93</v>
          </cell>
          <cell r="AF23">
            <v>32.28</v>
          </cell>
          <cell r="AG23">
            <v>30.84</v>
          </cell>
          <cell r="AH23">
            <v>80.05</v>
          </cell>
          <cell r="AI23">
            <v>18.21</v>
          </cell>
          <cell r="AJ23">
            <v>39.76</v>
          </cell>
          <cell r="AK23">
            <v>27.35</v>
          </cell>
          <cell r="AL23">
            <v>85.32</v>
          </cell>
          <cell r="AM23">
            <v>18.46</v>
          </cell>
          <cell r="AN23">
            <v>43.1</v>
          </cell>
          <cell r="AO23">
            <v>24.63</v>
          </cell>
          <cell r="AP23">
            <v>86.19</v>
          </cell>
          <cell r="AQ23">
            <v>251.56</v>
          </cell>
          <cell r="AR23">
            <v>15.790000000000001</v>
          </cell>
          <cell r="AS23">
            <v>45.72</v>
          </cell>
          <cell r="AT23">
            <v>19.39</v>
          </cell>
          <cell r="AU23">
            <v>80.900000000000006</v>
          </cell>
          <cell r="AV23">
            <v>19.490000000000002</v>
          </cell>
          <cell r="AW23">
            <v>53.25</v>
          </cell>
          <cell r="AX23">
            <v>8.01</v>
          </cell>
          <cell r="AY23">
            <v>6.12</v>
          </cell>
          <cell r="AZ23">
            <v>86.870000000000019</v>
          </cell>
          <cell r="BA23">
            <v>17.47</v>
          </cell>
          <cell r="BB23">
            <v>52.04</v>
          </cell>
          <cell r="BC23">
            <v>8.01</v>
          </cell>
          <cell r="BD23">
            <v>6.71</v>
          </cell>
          <cell r="BE23">
            <v>84.22999999999999</v>
          </cell>
          <cell r="BF23">
            <v>252.00000000000003</v>
          </cell>
          <cell r="BG23">
            <v>18.96</v>
          </cell>
          <cell r="BH23">
            <v>59.85</v>
          </cell>
          <cell r="BI23">
            <v>9.86</v>
          </cell>
          <cell r="BJ23">
            <v>7.05</v>
          </cell>
          <cell r="BK23">
            <v>95.72</v>
          </cell>
        </row>
        <row r="24">
          <cell r="G24">
            <v>0</v>
          </cell>
          <cell r="L24">
            <v>0</v>
          </cell>
          <cell r="N24">
            <v>0</v>
          </cell>
          <cell r="T24">
            <v>0</v>
          </cell>
          <cell r="V24">
            <v>0</v>
          </cell>
          <cell r="Y24">
            <v>0</v>
          </cell>
          <cell r="Z24">
            <v>0</v>
          </cell>
          <cell r="AC24">
            <v>0</v>
          </cell>
          <cell r="AD24">
            <v>0</v>
          </cell>
          <cell r="AH24">
            <v>0</v>
          </cell>
          <cell r="AL24">
            <v>0</v>
          </cell>
          <cell r="AP24">
            <v>0</v>
          </cell>
          <cell r="AQ24">
            <v>0</v>
          </cell>
          <cell r="AU24">
            <v>0</v>
          </cell>
          <cell r="AZ24">
            <v>0</v>
          </cell>
          <cell r="BE24">
            <v>0</v>
          </cell>
          <cell r="BF24">
            <v>0</v>
          </cell>
          <cell r="BK24">
            <v>0</v>
          </cell>
        </row>
        <row r="25">
          <cell r="B25" t="str">
            <v xml:space="preserve">      NACIONAL</v>
          </cell>
          <cell r="C25">
            <v>40.349999999999994</v>
          </cell>
          <cell r="D25">
            <v>52.62</v>
          </cell>
          <cell r="E25">
            <v>49.28</v>
          </cell>
          <cell r="F25">
            <v>55.839999999999996</v>
          </cell>
          <cell r="G25">
            <v>56.43</v>
          </cell>
          <cell r="H25">
            <v>0.59</v>
          </cell>
          <cell r="I25">
            <v>0.59</v>
          </cell>
          <cell r="J25">
            <v>53.56</v>
          </cell>
          <cell r="K25">
            <v>53.56</v>
          </cell>
          <cell r="L25">
            <v>54.89</v>
          </cell>
          <cell r="M25">
            <v>56.85</v>
          </cell>
          <cell r="N25">
            <v>58.03</v>
          </cell>
          <cell r="O25">
            <v>1.33</v>
          </cell>
          <cell r="P25">
            <v>1.18</v>
          </cell>
          <cell r="Q25">
            <v>26.79</v>
          </cell>
          <cell r="R25">
            <v>53.58</v>
          </cell>
          <cell r="S25">
            <v>57.94</v>
          </cell>
          <cell r="T25">
            <v>67.63</v>
          </cell>
          <cell r="U25">
            <v>54.22</v>
          </cell>
          <cell r="V25">
            <v>63.91</v>
          </cell>
          <cell r="W25">
            <v>9.69</v>
          </cell>
          <cell r="X25">
            <v>9.69</v>
          </cell>
          <cell r="Y25">
            <v>178.37</v>
          </cell>
          <cell r="Z25">
            <v>142.25</v>
          </cell>
          <cell r="AA25">
            <v>22.439999999999998</v>
          </cell>
          <cell r="AB25">
            <v>13.21</v>
          </cell>
          <cell r="AC25">
            <v>71.3</v>
          </cell>
          <cell r="AD25">
            <v>35.65</v>
          </cell>
          <cell r="AE25">
            <v>11.57</v>
          </cell>
          <cell r="AF25">
            <v>32.28</v>
          </cell>
          <cell r="AG25">
            <v>30.84</v>
          </cell>
          <cell r="AH25">
            <v>74.69</v>
          </cell>
          <cell r="AI25">
            <v>10.83</v>
          </cell>
          <cell r="AJ25">
            <v>39.76</v>
          </cell>
          <cell r="AK25">
            <v>27.35</v>
          </cell>
          <cell r="AL25">
            <v>77.94</v>
          </cell>
          <cell r="AM25">
            <v>10.82</v>
          </cell>
          <cell r="AN25">
            <v>43.1</v>
          </cell>
          <cell r="AO25">
            <v>24.63</v>
          </cell>
          <cell r="AP25">
            <v>78.55</v>
          </cell>
          <cell r="AQ25">
            <v>231.18</v>
          </cell>
          <cell r="AR25">
            <v>9.9700000000000006</v>
          </cell>
          <cell r="AS25">
            <v>45.72</v>
          </cell>
          <cell r="AT25">
            <v>19.39</v>
          </cell>
          <cell r="AU25">
            <v>75.08</v>
          </cell>
          <cell r="AV25">
            <v>10.210000000000001</v>
          </cell>
          <cell r="AW25">
            <v>53.25</v>
          </cell>
          <cell r="AX25">
            <v>8.01</v>
          </cell>
          <cell r="AY25">
            <v>6.12</v>
          </cell>
          <cell r="AZ25">
            <v>77.59</v>
          </cell>
          <cell r="BA25">
            <v>8.91</v>
          </cell>
          <cell r="BB25">
            <v>52.04</v>
          </cell>
          <cell r="BC25">
            <v>8.01</v>
          </cell>
          <cell r="BD25">
            <v>6.71</v>
          </cell>
          <cell r="BE25">
            <v>75.67</v>
          </cell>
          <cell r="BF25">
            <v>228.34000000000003</v>
          </cell>
          <cell r="BG25">
            <v>10.41</v>
          </cell>
          <cell r="BH25">
            <v>59.85</v>
          </cell>
          <cell r="BI25">
            <v>9.86</v>
          </cell>
          <cell r="BJ25">
            <v>7.05</v>
          </cell>
          <cell r="BK25">
            <v>87.17</v>
          </cell>
        </row>
        <row r="26">
          <cell r="B26" t="str">
            <v xml:space="preserve">                    TU-RIU</v>
          </cell>
          <cell r="C26">
            <v>16.649999999999999</v>
          </cell>
          <cell r="D26">
            <v>13.26</v>
          </cell>
          <cell r="E26">
            <v>12.48</v>
          </cell>
          <cell r="F26">
            <v>13.62</v>
          </cell>
          <cell r="G26">
            <v>13.62</v>
          </cell>
          <cell r="J26">
            <v>9.14</v>
          </cell>
          <cell r="K26">
            <v>9.14</v>
          </cell>
          <cell r="L26">
            <v>9.14</v>
          </cell>
          <cell r="M26">
            <v>12.79</v>
          </cell>
          <cell r="N26">
            <v>12.79</v>
          </cell>
          <cell r="Q26">
            <v>4.21</v>
          </cell>
          <cell r="R26">
            <v>8.42</v>
          </cell>
          <cell r="S26">
            <v>12.58</v>
          </cell>
          <cell r="T26">
            <v>12.58</v>
          </cell>
          <cell r="U26">
            <v>12.17</v>
          </cell>
          <cell r="V26">
            <v>12.17</v>
          </cell>
          <cell r="Y26">
            <v>38.58</v>
          </cell>
          <cell r="Z26">
            <v>42.39</v>
          </cell>
          <cell r="AA26">
            <v>6.36</v>
          </cell>
          <cell r="AC26">
            <v>12.72</v>
          </cell>
          <cell r="AD26">
            <v>6.36</v>
          </cell>
          <cell r="AE26">
            <v>11.57</v>
          </cell>
          <cell r="AH26">
            <v>11.57</v>
          </cell>
          <cell r="AI26">
            <v>10.83</v>
          </cell>
          <cell r="AL26">
            <v>10.83</v>
          </cell>
          <cell r="AM26">
            <v>10.82</v>
          </cell>
          <cell r="AP26">
            <v>10.82</v>
          </cell>
          <cell r="AQ26">
            <v>33.22</v>
          </cell>
          <cell r="AR26">
            <v>9.9700000000000006</v>
          </cell>
          <cell r="AU26">
            <v>9.9700000000000006</v>
          </cell>
          <cell r="AV26">
            <v>10.210000000000001</v>
          </cell>
          <cell r="AZ26">
            <v>10.210000000000001</v>
          </cell>
          <cell r="BA26">
            <v>8.91</v>
          </cell>
          <cell r="BE26">
            <v>8.91</v>
          </cell>
          <cell r="BF26">
            <v>29.09</v>
          </cell>
          <cell r="BG26">
            <v>10.41</v>
          </cell>
          <cell r="BK26">
            <v>10.41</v>
          </cell>
        </row>
        <row r="27">
          <cell r="B27" t="str">
            <v xml:space="preserve">                    DIRETA (Fixo-Móvel)</v>
          </cell>
          <cell r="C27">
            <v>23.7</v>
          </cell>
          <cell r="D27">
            <v>39.36</v>
          </cell>
          <cell r="E27">
            <v>36.799999999999997</v>
          </cell>
          <cell r="F27">
            <v>42.22</v>
          </cell>
          <cell r="G27">
            <v>42.81</v>
          </cell>
          <cell r="H27">
            <v>0.59</v>
          </cell>
          <cell r="I27">
            <v>0.59</v>
          </cell>
          <cell r="J27">
            <v>44.42</v>
          </cell>
          <cell r="K27">
            <v>44.42</v>
          </cell>
          <cell r="L27">
            <v>45.75</v>
          </cell>
          <cell r="M27">
            <v>44.06</v>
          </cell>
          <cell r="N27">
            <v>45.24</v>
          </cell>
          <cell r="O27">
            <v>1.33</v>
          </cell>
          <cell r="P27">
            <v>1.18</v>
          </cell>
          <cell r="Q27">
            <v>22.58</v>
          </cell>
          <cell r="R27">
            <v>45.16</v>
          </cell>
          <cell r="S27">
            <v>45.36</v>
          </cell>
          <cell r="T27">
            <v>55.05</v>
          </cell>
          <cell r="U27">
            <v>42.05</v>
          </cell>
          <cell r="V27">
            <v>51.739999999999995</v>
          </cell>
          <cell r="W27">
            <v>9.69</v>
          </cell>
          <cell r="X27">
            <v>9.69</v>
          </cell>
          <cell r="Y27">
            <v>139.79000000000002</v>
          </cell>
          <cell r="Z27">
            <v>99.86</v>
          </cell>
          <cell r="AA27">
            <v>16.079999999999998</v>
          </cell>
          <cell r="AB27">
            <v>13.21</v>
          </cell>
          <cell r="AC27">
            <v>58.58</v>
          </cell>
          <cell r="AD27">
            <v>29.29</v>
          </cell>
          <cell r="AF27">
            <v>32.28</v>
          </cell>
          <cell r="AG27">
            <v>30.84</v>
          </cell>
          <cell r="AH27">
            <v>63.120000000000005</v>
          </cell>
          <cell r="AJ27">
            <v>39.76</v>
          </cell>
          <cell r="AK27">
            <v>27.35</v>
          </cell>
          <cell r="AL27">
            <v>67.11</v>
          </cell>
          <cell r="AN27">
            <v>43.1</v>
          </cell>
          <cell r="AO27">
            <v>24.63</v>
          </cell>
          <cell r="AP27">
            <v>67.73</v>
          </cell>
          <cell r="AQ27">
            <v>197.96000000000004</v>
          </cell>
          <cell r="AS27">
            <v>45.72</v>
          </cell>
          <cell r="AT27">
            <v>19.39</v>
          </cell>
          <cell r="AU27">
            <v>65.11</v>
          </cell>
          <cell r="AW27">
            <v>53.25</v>
          </cell>
          <cell r="AX27">
            <v>8.01</v>
          </cell>
          <cell r="AY27">
            <v>6.12</v>
          </cell>
          <cell r="AZ27">
            <v>67.38</v>
          </cell>
          <cell r="BB27">
            <v>52.04</v>
          </cell>
          <cell r="BC27">
            <v>8.01</v>
          </cell>
          <cell r="BD27">
            <v>6.71</v>
          </cell>
          <cell r="BE27">
            <v>66.759999999999991</v>
          </cell>
          <cell r="BF27">
            <v>199.25</v>
          </cell>
          <cell r="BH27">
            <v>59.85</v>
          </cell>
          <cell r="BI27">
            <v>9.86</v>
          </cell>
          <cell r="BJ27">
            <v>7.05</v>
          </cell>
          <cell r="BK27">
            <v>76.760000000000005</v>
          </cell>
        </row>
        <row r="28">
          <cell r="G28">
            <v>0</v>
          </cell>
          <cell r="L28">
            <v>0</v>
          </cell>
          <cell r="N28">
            <v>0</v>
          </cell>
          <cell r="T28">
            <v>0</v>
          </cell>
          <cell r="V28">
            <v>0</v>
          </cell>
          <cell r="Y28">
            <v>0</v>
          </cell>
          <cell r="Z28">
            <v>0</v>
          </cell>
          <cell r="AC28">
            <v>0</v>
          </cell>
          <cell r="AD28">
            <v>0</v>
          </cell>
          <cell r="AH28">
            <v>0</v>
          </cell>
          <cell r="AL28">
            <v>0</v>
          </cell>
          <cell r="AP28">
            <v>0</v>
          </cell>
          <cell r="AQ28">
            <v>0</v>
          </cell>
          <cell r="AU28">
            <v>0</v>
          </cell>
          <cell r="AZ28">
            <v>0</v>
          </cell>
          <cell r="BE28">
            <v>0</v>
          </cell>
          <cell r="BF28">
            <v>0</v>
          </cell>
          <cell r="BK28">
            <v>0</v>
          </cell>
        </row>
        <row r="29">
          <cell r="B29" t="str">
            <v xml:space="preserve">      INTERNACIONAL</v>
          </cell>
          <cell r="C29">
            <v>5.37</v>
          </cell>
          <cell r="D29">
            <v>5.56</v>
          </cell>
          <cell r="E29">
            <v>6.24</v>
          </cell>
          <cell r="F29">
            <v>6.63</v>
          </cell>
          <cell r="G29">
            <v>6.63</v>
          </cell>
          <cell r="H29">
            <v>0</v>
          </cell>
          <cell r="I29">
            <v>0</v>
          </cell>
          <cell r="J29">
            <v>6.41</v>
          </cell>
          <cell r="K29">
            <v>6.41</v>
          </cell>
          <cell r="L29">
            <v>6.41</v>
          </cell>
          <cell r="M29">
            <v>6.41</v>
          </cell>
          <cell r="N29">
            <v>6.41</v>
          </cell>
          <cell r="O29">
            <v>0</v>
          </cell>
          <cell r="P29">
            <v>0</v>
          </cell>
          <cell r="Q29">
            <v>2.66</v>
          </cell>
          <cell r="R29">
            <v>5.32</v>
          </cell>
          <cell r="S29">
            <v>5.68</v>
          </cell>
          <cell r="T29">
            <v>5.68</v>
          </cell>
          <cell r="U29">
            <v>5.68</v>
          </cell>
          <cell r="V29">
            <v>5.68</v>
          </cell>
          <cell r="W29">
            <v>0</v>
          </cell>
          <cell r="X29">
            <v>0</v>
          </cell>
          <cell r="Y29">
            <v>18.72</v>
          </cell>
          <cell r="Z29">
            <v>17.170000000000002</v>
          </cell>
          <cell r="AA29">
            <v>1.57</v>
          </cell>
          <cell r="AB29">
            <v>0</v>
          </cell>
          <cell r="AC29">
            <v>3.14</v>
          </cell>
          <cell r="AD29">
            <v>1.57</v>
          </cell>
          <cell r="AE29">
            <v>5.36</v>
          </cell>
          <cell r="AF29">
            <v>0</v>
          </cell>
          <cell r="AG29">
            <v>0</v>
          </cell>
          <cell r="AH29">
            <v>5.36</v>
          </cell>
          <cell r="AI29">
            <v>7.38</v>
          </cell>
          <cell r="AJ29">
            <v>0</v>
          </cell>
          <cell r="AK29">
            <v>0</v>
          </cell>
          <cell r="AL29">
            <v>7.38</v>
          </cell>
          <cell r="AM29">
            <v>7.64</v>
          </cell>
          <cell r="AN29">
            <v>0</v>
          </cell>
          <cell r="AO29">
            <v>0</v>
          </cell>
          <cell r="AP29">
            <v>7.64</v>
          </cell>
          <cell r="AQ29">
            <v>20.38</v>
          </cell>
          <cell r="AR29">
            <v>5.82</v>
          </cell>
          <cell r="AS29">
            <v>0</v>
          </cell>
          <cell r="AT29">
            <v>0</v>
          </cell>
          <cell r="AU29">
            <v>5.82</v>
          </cell>
          <cell r="AV29">
            <v>9.2799999999999994</v>
          </cell>
          <cell r="AW29">
            <v>0</v>
          </cell>
          <cell r="AX29">
            <v>0</v>
          </cell>
          <cell r="AY29">
            <v>0</v>
          </cell>
          <cell r="AZ29">
            <v>9.2799999999999994</v>
          </cell>
          <cell r="BA29">
            <v>8.56</v>
          </cell>
          <cell r="BB29">
            <v>0</v>
          </cell>
          <cell r="BC29">
            <v>0</v>
          </cell>
          <cell r="BD29">
            <v>0</v>
          </cell>
          <cell r="BE29">
            <v>8.56</v>
          </cell>
          <cell r="BF29">
            <v>23.66</v>
          </cell>
          <cell r="BG29">
            <v>8.5500000000000007</v>
          </cell>
          <cell r="BH29">
            <v>0</v>
          </cell>
          <cell r="BI29">
            <v>0</v>
          </cell>
          <cell r="BJ29">
            <v>0</v>
          </cell>
          <cell r="BK29">
            <v>8.5500000000000007</v>
          </cell>
        </row>
        <row r="30">
          <cell r="B30" t="str">
            <v xml:space="preserve">                    INDIRETA (Móvel)</v>
          </cell>
          <cell r="C30">
            <v>5.37</v>
          </cell>
          <cell r="D30">
            <v>5.56</v>
          </cell>
          <cell r="E30">
            <v>6.24</v>
          </cell>
          <cell r="F30">
            <v>6.63</v>
          </cell>
          <cell r="G30">
            <v>6.63</v>
          </cell>
          <cell r="J30">
            <v>6.41</v>
          </cell>
          <cell r="K30">
            <v>6.41</v>
          </cell>
          <cell r="L30">
            <v>6.41</v>
          </cell>
          <cell r="M30">
            <v>6.41</v>
          </cell>
          <cell r="N30">
            <v>6.41</v>
          </cell>
          <cell r="Q30">
            <v>2.66</v>
          </cell>
          <cell r="R30">
            <v>5.32</v>
          </cell>
          <cell r="S30">
            <v>5.68</v>
          </cell>
          <cell r="T30">
            <v>5.68</v>
          </cell>
          <cell r="U30">
            <v>5.68</v>
          </cell>
          <cell r="V30">
            <v>5.68</v>
          </cell>
          <cell r="Y30">
            <v>18.72</v>
          </cell>
          <cell r="Z30">
            <v>17.170000000000002</v>
          </cell>
          <cell r="AA30">
            <v>1.57</v>
          </cell>
          <cell r="AC30">
            <v>3.14</v>
          </cell>
          <cell r="AD30">
            <v>1.57</v>
          </cell>
          <cell r="AE30">
            <v>5.36</v>
          </cell>
          <cell r="AH30">
            <v>5.36</v>
          </cell>
          <cell r="AI30">
            <v>7.38</v>
          </cell>
          <cell r="AL30">
            <v>7.38</v>
          </cell>
          <cell r="AM30">
            <v>7.64</v>
          </cell>
          <cell r="AP30">
            <v>7.64</v>
          </cell>
          <cell r="AQ30">
            <v>20.38</v>
          </cell>
          <cell r="AR30">
            <v>5.82</v>
          </cell>
          <cell r="AU30">
            <v>5.82</v>
          </cell>
          <cell r="AV30">
            <v>9.2799999999999994</v>
          </cell>
          <cell r="AZ30">
            <v>9.2799999999999994</v>
          </cell>
          <cell r="BA30">
            <v>8.56</v>
          </cell>
          <cell r="BE30">
            <v>8.56</v>
          </cell>
          <cell r="BF30">
            <v>23.66</v>
          </cell>
          <cell r="BG30">
            <v>8.5500000000000007</v>
          </cell>
          <cell r="BK30">
            <v>8.5500000000000007</v>
          </cell>
        </row>
        <row r="31">
          <cell r="G31">
            <v>0</v>
          </cell>
          <cell r="L31">
            <v>0</v>
          </cell>
          <cell r="N31">
            <v>0</v>
          </cell>
          <cell r="T31">
            <v>0</v>
          </cell>
          <cell r="V31">
            <v>0</v>
          </cell>
          <cell r="Y31">
            <v>0</v>
          </cell>
          <cell r="Z31">
            <v>0</v>
          </cell>
          <cell r="AC31">
            <v>0</v>
          </cell>
          <cell r="AD31">
            <v>0</v>
          </cell>
          <cell r="AH31">
            <v>0</v>
          </cell>
          <cell r="AL31">
            <v>0</v>
          </cell>
          <cell r="AP31">
            <v>0</v>
          </cell>
          <cell r="AQ31">
            <v>0</v>
          </cell>
          <cell r="AU31">
            <v>0</v>
          </cell>
          <cell r="AZ31">
            <v>0</v>
          </cell>
          <cell r="BE31">
            <v>0</v>
          </cell>
          <cell r="BF31">
            <v>0</v>
          </cell>
          <cell r="BK31">
            <v>0</v>
          </cell>
        </row>
        <row r="32">
          <cell r="B32" t="str">
            <v xml:space="preserve"> SERVIÇOS DE DETRAF</v>
          </cell>
          <cell r="C32">
            <v>4.37</v>
          </cell>
          <cell r="D32">
            <v>4.96</v>
          </cell>
          <cell r="E32">
            <v>4.82</v>
          </cell>
          <cell r="F32">
            <v>4.6399999999999997</v>
          </cell>
          <cell r="G32">
            <v>4.6399999999999997</v>
          </cell>
          <cell r="J32">
            <v>5.04</v>
          </cell>
          <cell r="K32">
            <v>5.04</v>
          </cell>
          <cell r="L32">
            <v>5.04</v>
          </cell>
          <cell r="M32">
            <v>5.08</v>
          </cell>
          <cell r="N32">
            <v>5.08</v>
          </cell>
          <cell r="Q32">
            <v>2.23</v>
          </cell>
          <cell r="R32">
            <v>4.46</v>
          </cell>
          <cell r="S32">
            <v>5.66</v>
          </cell>
          <cell r="T32">
            <v>5.66</v>
          </cell>
          <cell r="U32">
            <v>5.4</v>
          </cell>
          <cell r="V32">
            <v>5.4</v>
          </cell>
          <cell r="Y32">
            <v>15.12</v>
          </cell>
          <cell r="Z32">
            <v>14.15</v>
          </cell>
          <cell r="AA32">
            <v>2.5099999999999998</v>
          </cell>
          <cell r="AC32">
            <v>5.0199999999999996</v>
          </cell>
          <cell r="AD32">
            <v>2.5099999999999998</v>
          </cell>
          <cell r="AF32">
            <v>0</v>
          </cell>
          <cell r="AH32">
            <v>0</v>
          </cell>
          <cell r="AJ32">
            <v>0</v>
          </cell>
          <cell r="AL32">
            <v>0</v>
          </cell>
          <cell r="AN32">
            <v>0</v>
          </cell>
          <cell r="AP32">
            <v>0</v>
          </cell>
          <cell r="AQ32">
            <v>0</v>
          </cell>
          <cell r="AS32">
            <v>0</v>
          </cell>
          <cell r="AU32">
            <v>0</v>
          </cell>
          <cell r="AW32">
            <v>0</v>
          </cell>
          <cell r="AZ32">
            <v>0</v>
          </cell>
          <cell r="BB32">
            <v>0</v>
          </cell>
          <cell r="BE32">
            <v>0</v>
          </cell>
          <cell r="BF32">
            <v>0</v>
          </cell>
          <cell r="BH32">
            <v>0</v>
          </cell>
          <cell r="BK32">
            <v>0</v>
          </cell>
        </row>
        <row r="33">
          <cell r="G33">
            <v>0</v>
          </cell>
          <cell r="L33">
            <v>0</v>
          </cell>
          <cell r="N33">
            <v>0</v>
          </cell>
          <cell r="T33">
            <v>0</v>
          </cell>
          <cell r="V33">
            <v>0</v>
          </cell>
          <cell r="Y33">
            <v>0</v>
          </cell>
          <cell r="Z33">
            <v>0</v>
          </cell>
          <cell r="AC33">
            <v>0</v>
          </cell>
          <cell r="AD33">
            <v>0</v>
          </cell>
          <cell r="AH33">
            <v>0</v>
          </cell>
          <cell r="AL33">
            <v>0</v>
          </cell>
          <cell r="AP33">
            <v>0</v>
          </cell>
          <cell r="AQ33">
            <v>0</v>
          </cell>
          <cell r="AU33">
            <v>0</v>
          </cell>
          <cell r="AZ33">
            <v>0</v>
          </cell>
          <cell r="BE33">
            <v>0</v>
          </cell>
          <cell r="BF33">
            <v>0</v>
          </cell>
          <cell r="BK33">
            <v>0</v>
          </cell>
        </row>
        <row r="34">
          <cell r="B34" t="str">
            <v xml:space="preserve"> SERVIÇOS FTC</v>
          </cell>
          <cell r="C34">
            <v>11.56</v>
          </cell>
          <cell r="D34">
            <v>12.990000000000002</v>
          </cell>
          <cell r="E34">
            <v>11.627714019999999</v>
          </cell>
          <cell r="F34">
            <v>14.52</v>
          </cell>
          <cell r="G34">
            <v>14.52</v>
          </cell>
          <cell r="H34">
            <v>0</v>
          </cell>
          <cell r="I34">
            <v>0</v>
          </cell>
          <cell r="J34">
            <v>15.180000000000001</v>
          </cell>
          <cell r="K34">
            <v>15.180000000000001</v>
          </cell>
          <cell r="L34">
            <v>15.180000000000001</v>
          </cell>
          <cell r="M34">
            <v>14.41</v>
          </cell>
          <cell r="N34">
            <v>14.41</v>
          </cell>
          <cell r="O34">
            <v>0</v>
          </cell>
          <cell r="P34">
            <v>0</v>
          </cell>
          <cell r="Q34">
            <v>8.91</v>
          </cell>
          <cell r="R34">
            <v>17.82</v>
          </cell>
          <cell r="S34">
            <v>15.049999999999999</v>
          </cell>
          <cell r="T34">
            <v>15.049999999999999</v>
          </cell>
          <cell r="U34">
            <v>14.14</v>
          </cell>
          <cell r="V34">
            <v>14.14</v>
          </cell>
          <cell r="W34">
            <v>0</v>
          </cell>
          <cell r="X34">
            <v>0</v>
          </cell>
          <cell r="Y34">
            <v>43.069999999999993</v>
          </cell>
          <cell r="Z34">
            <v>36.177714019999996</v>
          </cell>
          <cell r="AA34">
            <v>8.0449999999999999</v>
          </cell>
          <cell r="AB34">
            <v>0</v>
          </cell>
          <cell r="AC34">
            <v>16.09</v>
          </cell>
          <cell r="AD34">
            <v>8.0449999999999999</v>
          </cell>
          <cell r="AE34">
            <v>17.02</v>
          </cell>
          <cell r="AF34">
            <v>0</v>
          </cell>
          <cell r="AG34">
            <v>0</v>
          </cell>
          <cell r="AH34">
            <v>17.02</v>
          </cell>
          <cell r="AI34">
            <v>15.31</v>
          </cell>
          <cell r="AJ34">
            <v>0</v>
          </cell>
          <cell r="AK34">
            <v>0</v>
          </cell>
          <cell r="AL34">
            <v>15.31</v>
          </cell>
          <cell r="AM34">
            <v>18.32</v>
          </cell>
          <cell r="AN34">
            <v>0</v>
          </cell>
          <cell r="AO34">
            <v>0</v>
          </cell>
          <cell r="AP34">
            <v>18.32</v>
          </cell>
          <cell r="AQ34">
            <v>50.650000000000006</v>
          </cell>
          <cell r="AR34">
            <v>18.86</v>
          </cell>
          <cell r="AS34">
            <v>0</v>
          </cell>
          <cell r="AT34">
            <v>0</v>
          </cell>
          <cell r="AU34">
            <v>18.86</v>
          </cell>
          <cell r="AV34">
            <v>21.36</v>
          </cell>
          <cell r="AW34">
            <v>0</v>
          </cell>
          <cell r="AX34">
            <v>0</v>
          </cell>
          <cell r="AY34">
            <v>0</v>
          </cell>
          <cell r="AZ34">
            <v>21.36</v>
          </cell>
          <cell r="BA34">
            <v>20.380000000000003</v>
          </cell>
          <cell r="BB34">
            <v>0</v>
          </cell>
          <cell r="BC34">
            <v>0</v>
          </cell>
          <cell r="BD34">
            <v>0</v>
          </cell>
          <cell r="BE34">
            <v>20.380000000000003</v>
          </cell>
          <cell r="BF34">
            <v>60.600000000000009</v>
          </cell>
          <cell r="BG34">
            <v>17.72</v>
          </cell>
          <cell r="BH34">
            <v>0</v>
          </cell>
          <cell r="BI34">
            <v>0</v>
          </cell>
          <cell r="BJ34">
            <v>0</v>
          </cell>
          <cell r="BK34">
            <v>17.72</v>
          </cell>
        </row>
        <row r="35">
          <cell r="B35" t="str">
            <v xml:space="preserve">                    Serviços 0800 - EBT</v>
          </cell>
          <cell r="C35">
            <v>14.24</v>
          </cell>
          <cell r="D35">
            <v>16.190000000000001</v>
          </cell>
          <cell r="E35">
            <v>15.03</v>
          </cell>
          <cell r="F35">
            <v>18.11</v>
          </cell>
          <cell r="G35">
            <v>18.11</v>
          </cell>
          <cell r="J35">
            <v>19.170000000000002</v>
          </cell>
          <cell r="K35">
            <v>19.170000000000002</v>
          </cell>
          <cell r="L35">
            <v>19.170000000000002</v>
          </cell>
          <cell r="M35">
            <v>18.41</v>
          </cell>
          <cell r="N35">
            <v>18.41</v>
          </cell>
          <cell r="Q35">
            <v>11.26</v>
          </cell>
          <cell r="R35">
            <v>22.52</v>
          </cell>
          <cell r="S35">
            <v>19.63</v>
          </cell>
          <cell r="T35">
            <v>19.63</v>
          </cell>
          <cell r="U35">
            <v>18.64</v>
          </cell>
          <cell r="V35">
            <v>18.64</v>
          </cell>
          <cell r="Y35">
            <v>55.16</v>
          </cell>
          <cell r="Z35">
            <v>45.46</v>
          </cell>
          <cell r="AA35">
            <v>9.8149999999999995</v>
          </cell>
          <cell r="AC35">
            <v>19.63</v>
          </cell>
          <cell r="AD35">
            <v>9.8149999999999995</v>
          </cell>
          <cell r="AE35">
            <v>20.399999999999999</v>
          </cell>
          <cell r="AH35">
            <v>20.399999999999999</v>
          </cell>
          <cell r="AI35">
            <v>19.57</v>
          </cell>
          <cell r="AL35">
            <v>19.57</v>
          </cell>
          <cell r="AM35">
            <v>22.56</v>
          </cell>
          <cell r="AP35">
            <v>22.56</v>
          </cell>
          <cell r="AQ35">
            <v>62.53</v>
          </cell>
          <cell r="AR35">
            <v>22.97</v>
          </cell>
          <cell r="AU35">
            <v>22.97</v>
          </cell>
          <cell r="AV35">
            <v>25.79</v>
          </cell>
          <cell r="AZ35">
            <v>25.79</v>
          </cell>
          <cell r="BA35">
            <v>26.94</v>
          </cell>
          <cell r="BE35">
            <v>26.94</v>
          </cell>
          <cell r="BF35">
            <v>75.7</v>
          </cell>
          <cell r="BG35">
            <v>27.16</v>
          </cell>
          <cell r="BK35">
            <v>27.16</v>
          </cell>
        </row>
        <row r="36">
          <cell r="B36" t="str">
            <v xml:space="preserve">                    Repasses as EOT´s</v>
          </cell>
          <cell r="C36">
            <v>-2.68</v>
          </cell>
          <cell r="D36">
            <v>-3.2</v>
          </cell>
          <cell r="E36">
            <v>-3.4022859799999994</v>
          </cell>
          <cell r="F36">
            <v>-3.59</v>
          </cell>
          <cell r="G36">
            <v>-3.59</v>
          </cell>
          <cell r="J36">
            <v>-3.99</v>
          </cell>
          <cell r="K36">
            <v>-3.99</v>
          </cell>
          <cell r="L36">
            <v>-3.99</v>
          </cell>
          <cell r="M36">
            <v>-4</v>
          </cell>
          <cell r="N36">
            <v>-4</v>
          </cell>
          <cell r="Q36">
            <v>-2.35</v>
          </cell>
          <cell r="R36">
            <v>-4.7</v>
          </cell>
          <cell r="S36">
            <v>-4.58</v>
          </cell>
          <cell r="T36">
            <v>-4.58</v>
          </cell>
          <cell r="U36">
            <v>-4.5</v>
          </cell>
          <cell r="V36">
            <v>-4.5</v>
          </cell>
          <cell r="Y36">
            <v>-12.09</v>
          </cell>
          <cell r="Z36">
            <v>-9.282285980000001</v>
          </cell>
          <cell r="AA36">
            <v>-1.77</v>
          </cell>
          <cell r="AC36">
            <v>-3.54</v>
          </cell>
          <cell r="AD36">
            <v>-1.77</v>
          </cell>
          <cell r="AE36">
            <v>-3.38</v>
          </cell>
          <cell r="AH36">
            <v>-3.38</v>
          </cell>
          <cell r="AI36">
            <v>-4.26</v>
          </cell>
          <cell r="AL36">
            <v>-4.26</v>
          </cell>
          <cell r="AM36">
            <v>-4.24</v>
          </cell>
          <cell r="AP36">
            <v>-4.24</v>
          </cell>
          <cell r="AQ36">
            <v>-11.879999999999999</v>
          </cell>
          <cell r="AR36">
            <v>-4.1100000000000003</v>
          </cell>
          <cell r="AU36">
            <v>-4.1100000000000003</v>
          </cell>
          <cell r="AV36">
            <v>-4.43</v>
          </cell>
          <cell r="AZ36">
            <v>-4.43</v>
          </cell>
          <cell r="BA36">
            <v>-6.56</v>
          </cell>
          <cell r="BE36">
            <v>-6.56</v>
          </cell>
          <cell r="BF36">
            <v>-15.099999999999998</v>
          </cell>
          <cell r="BG36">
            <v>-9.44</v>
          </cell>
          <cell r="BK36">
            <v>-9.44</v>
          </cell>
        </row>
        <row r="37">
          <cell r="B37" t="str">
            <v xml:space="preserve">                    Serviços 0900</v>
          </cell>
          <cell r="G37">
            <v>0</v>
          </cell>
          <cell r="L37">
            <v>0</v>
          </cell>
          <cell r="N37">
            <v>0</v>
          </cell>
          <cell r="R37">
            <v>0</v>
          </cell>
          <cell r="T37">
            <v>0</v>
          </cell>
          <cell r="V37">
            <v>0</v>
          </cell>
          <cell r="Y37">
            <v>0</v>
          </cell>
          <cell r="Z37">
            <v>0</v>
          </cell>
          <cell r="AC37">
            <v>0</v>
          </cell>
          <cell r="AD37">
            <v>0</v>
          </cell>
          <cell r="AH37">
            <v>0</v>
          </cell>
          <cell r="AL37">
            <v>0</v>
          </cell>
          <cell r="AP37">
            <v>0</v>
          </cell>
          <cell r="AQ37">
            <v>0</v>
          </cell>
          <cell r="AU37">
            <v>0</v>
          </cell>
          <cell r="AZ37">
            <v>0</v>
          </cell>
          <cell r="BE37">
            <v>0</v>
          </cell>
          <cell r="BF37">
            <v>0</v>
          </cell>
          <cell r="BK37">
            <v>0</v>
          </cell>
        </row>
        <row r="38">
          <cell r="B38" t="str">
            <v xml:space="preserve">                    Vip-Phone</v>
          </cell>
          <cell r="G38">
            <v>0</v>
          </cell>
          <cell r="L38">
            <v>0</v>
          </cell>
          <cell r="N38">
            <v>0</v>
          </cell>
          <cell r="R38">
            <v>0</v>
          </cell>
          <cell r="T38">
            <v>0</v>
          </cell>
          <cell r="V38">
            <v>0</v>
          </cell>
          <cell r="Y38">
            <v>0</v>
          </cell>
          <cell r="Z38">
            <v>0</v>
          </cell>
          <cell r="AC38">
            <v>0</v>
          </cell>
          <cell r="AD38">
            <v>0</v>
          </cell>
          <cell r="AH38">
            <v>0</v>
          </cell>
          <cell r="AL38">
            <v>0</v>
          </cell>
          <cell r="AP38">
            <v>0</v>
          </cell>
          <cell r="AQ38">
            <v>0</v>
          </cell>
          <cell r="AU38">
            <v>0</v>
          </cell>
          <cell r="AZ38">
            <v>0</v>
          </cell>
          <cell r="BE38">
            <v>0</v>
          </cell>
          <cell r="BF38">
            <v>0</v>
          </cell>
          <cell r="BK38">
            <v>0</v>
          </cell>
        </row>
        <row r="39">
          <cell r="B39" t="str">
            <v xml:space="preserve">                    DDD-Plus</v>
          </cell>
          <cell r="G39">
            <v>0</v>
          </cell>
          <cell r="L39">
            <v>0</v>
          </cell>
          <cell r="N39">
            <v>0</v>
          </cell>
          <cell r="R39">
            <v>0</v>
          </cell>
          <cell r="T39">
            <v>0</v>
          </cell>
          <cell r="V39">
            <v>0</v>
          </cell>
          <cell r="Y39">
            <v>0</v>
          </cell>
          <cell r="Z39">
            <v>0</v>
          </cell>
          <cell r="AC39">
            <v>0</v>
          </cell>
          <cell r="AD39">
            <v>0</v>
          </cell>
          <cell r="AH39">
            <v>0</v>
          </cell>
          <cell r="AL39">
            <v>0</v>
          </cell>
          <cell r="AP39">
            <v>0</v>
          </cell>
          <cell r="AQ39">
            <v>0</v>
          </cell>
          <cell r="AU39">
            <v>0</v>
          </cell>
          <cell r="AZ39">
            <v>0</v>
          </cell>
          <cell r="BE39">
            <v>0</v>
          </cell>
          <cell r="BF39">
            <v>0</v>
          </cell>
          <cell r="BK39">
            <v>0</v>
          </cell>
        </row>
        <row r="40">
          <cell r="B40" t="str">
            <v xml:space="preserve">                    Digidial</v>
          </cell>
          <cell r="G40">
            <v>0</v>
          </cell>
          <cell r="L40">
            <v>0</v>
          </cell>
          <cell r="N40">
            <v>0</v>
          </cell>
          <cell r="R40">
            <v>0</v>
          </cell>
          <cell r="T40">
            <v>0</v>
          </cell>
          <cell r="V40">
            <v>0</v>
          </cell>
          <cell r="Y40">
            <v>0</v>
          </cell>
          <cell r="Z40">
            <v>0</v>
          </cell>
          <cell r="AC40">
            <v>0</v>
          </cell>
          <cell r="AD40">
            <v>0</v>
          </cell>
          <cell r="AH40">
            <v>0</v>
          </cell>
          <cell r="AL40">
            <v>0</v>
          </cell>
          <cell r="AP40">
            <v>0</v>
          </cell>
          <cell r="AQ40">
            <v>0</v>
          </cell>
          <cell r="AU40">
            <v>0</v>
          </cell>
          <cell r="AZ40">
            <v>0</v>
          </cell>
          <cell r="BE40">
            <v>0</v>
          </cell>
          <cell r="BF40">
            <v>0</v>
          </cell>
          <cell r="BK40">
            <v>0</v>
          </cell>
        </row>
        <row r="41">
          <cell r="A41" t="str">
            <v>DESPESAS</v>
          </cell>
          <cell r="B41" t="str">
            <v>TOTAL</v>
          </cell>
          <cell r="C41">
            <v>-164.25</v>
          </cell>
          <cell r="D41">
            <v>-159.12999999999997</v>
          </cell>
          <cell r="E41">
            <v>-158.94999999999999</v>
          </cell>
          <cell r="F41">
            <v>-179.82000000000002</v>
          </cell>
          <cell r="G41">
            <v>-179.82000000000002</v>
          </cell>
          <cell r="H41">
            <v>0</v>
          </cell>
          <cell r="I41">
            <v>0</v>
          </cell>
          <cell r="J41">
            <v>-208.91000000000003</v>
          </cell>
          <cell r="K41">
            <v>-190.09000000000003</v>
          </cell>
          <cell r="L41">
            <v>-190.09000000000003</v>
          </cell>
          <cell r="M41">
            <v>-217.84</v>
          </cell>
          <cell r="N41">
            <v>-217.84</v>
          </cell>
          <cell r="O41">
            <v>0</v>
          </cell>
          <cell r="P41">
            <v>0</v>
          </cell>
          <cell r="Q41">
            <v>-113.28999999999999</v>
          </cell>
          <cell r="R41">
            <v>-226.57999999999998</v>
          </cell>
          <cell r="S41">
            <v>-233.4</v>
          </cell>
          <cell r="T41">
            <v>-233.4</v>
          </cell>
          <cell r="U41">
            <v>-232.09</v>
          </cell>
          <cell r="V41">
            <v>-232.09</v>
          </cell>
          <cell r="W41">
            <v>0</v>
          </cell>
          <cell r="X41">
            <v>0</v>
          </cell>
          <cell r="Y41">
            <v>-629.75</v>
          </cell>
          <cell r="Z41">
            <v>-482.33</v>
          </cell>
          <cell r="AA41">
            <v>-103.7</v>
          </cell>
          <cell r="AB41">
            <v>0</v>
          </cell>
          <cell r="AC41">
            <v>-207.4</v>
          </cell>
          <cell r="AD41">
            <v>-103.7</v>
          </cell>
          <cell r="AE41">
            <v>-209.96</v>
          </cell>
          <cell r="AF41">
            <v>0</v>
          </cell>
          <cell r="AG41">
            <v>0</v>
          </cell>
          <cell r="AH41">
            <v>-209.96</v>
          </cell>
          <cell r="AI41">
            <v>-209.19</v>
          </cell>
          <cell r="AJ41">
            <v>0</v>
          </cell>
          <cell r="AK41">
            <v>0</v>
          </cell>
          <cell r="AL41">
            <v>-209.19</v>
          </cell>
          <cell r="AM41">
            <v>-205.91</v>
          </cell>
          <cell r="AN41">
            <v>0</v>
          </cell>
          <cell r="AO41">
            <v>0</v>
          </cell>
          <cell r="AP41">
            <v>-205.91</v>
          </cell>
          <cell r="AQ41">
            <v>-625.05999999999995</v>
          </cell>
          <cell r="AR41">
            <v>-196.07999999999996</v>
          </cell>
          <cell r="AS41">
            <v>0</v>
          </cell>
          <cell r="AT41">
            <v>0</v>
          </cell>
          <cell r="AU41">
            <v>-196.07999999999996</v>
          </cell>
          <cell r="AV41">
            <v>-190.42000000000002</v>
          </cell>
          <cell r="AW41">
            <v>0</v>
          </cell>
          <cell r="AX41">
            <v>0</v>
          </cell>
          <cell r="AY41">
            <v>-15.099999999999998</v>
          </cell>
          <cell r="AZ41">
            <v>-205.52</v>
          </cell>
          <cell r="BA41">
            <v>-183.33</v>
          </cell>
          <cell r="BB41">
            <v>0</v>
          </cell>
          <cell r="BC41">
            <v>0</v>
          </cell>
          <cell r="BD41">
            <v>-17.459999999999997</v>
          </cell>
          <cell r="BE41">
            <v>-200.79000000000002</v>
          </cell>
          <cell r="BF41">
            <v>-602.39</v>
          </cell>
          <cell r="BG41">
            <v>-205.02999999999997</v>
          </cell>
          <cell r="BH41">
            <v>0</v>
          </cell>
          <cell r="BI41">
            <v>0</v>
          </cell>
          <cell r="BJ41">
            <v>-17.850000000000001</v>
          </cell>
          <cell r="BK41">
            <v>-222.87999999999997</v>
          </cell>
        </row>
        <row r="42">
          <cell r="G42">
            <v>0</v>
          </cell>
          <cell r="Y42">
            <v>0</v>
          </cell>
          <cell r="Z42">
            <v>0</v>
          </cell>
          <cell r="AC42">
            <v>0</v>
          </cell>
          <cell r="AD42">
            <v>0</v>
          </cell>
          <cell r="AH42">
            <v>0</v>
          </cell>
          <cell r="AL42">
            <v>0</v>
          </cell>
          <cell r="AP42">
            <v>0</v>
          </cell>
          <cell r="AQ42">
            <v>0</v>
          </cell>
          <cell r="AU42">
            <v>0</v>
          </cell>
          <cell r="AZ42">
            <v>0</v>
          </cell>
          <cell r="BE42">
            <v>0</v>
          </cell>
          <cell r="BF42">
            <v>0</v>
          </cell>
          <cell r="BK42">
            <v>0</v>
          </cell>
        </row>
        <row r="43">
          <cell r="B43" t="str">
            <v xml:space="preserve"> TELEFONIA FIXA</v>
          </cell>
          <cell r="C43">
            <v>-145.63999999999999</v>
          </cell>
          <cell r="D43">
            <v>-144.11999999999998</v>
          </cell>
          <cell r="E43">
            <v>-144.1</v>
          </cell>
          <cell r="F43">
            <v>-162.17000000000002</v>
          </cell>
          <cell r="G43">
            <v>-162.17000000000002</v>
          </cell>
          <cell r="H43">
            <v>0</v>
          </cell>
          <cell r="I43">
            <v>0</v>
          </cell>
          <cell r="J43">
            <v>-190.11</v>
          </cell>
          <cell r="K43">
            <v>-171.29000000000002</v>
          </cell>
          <cell r="L43">
            <v>-171.29000000000002</v>
          </cell>
          <cell r="M43">
            <v>-199.02</v>
          </cell>
          <cell r="N43">
            <v>-199.02</v>
          </cell>
          <cell r="O43">
            <v>0</v>
          </cell>
          <cell r="P43">
            <v>0</v>
          </cell>
          <cell r="Q43">
            <v>-104.6</v>
          </cell>
          <cell r="R43">
            <v>-209.2</v>
          </cell>
          <cell r="S43">
            <v>-213.13</v>
          </cell>
          <cell r="T43">
            <v>-213.13</v>
          </cell>
          <cell r="U43">
            <v>-209.64000000000001</v>
          </cell>
          <cell r="V43">
            <v>-209.64000000000001</v>
          </cell>
          <cell r="W43">
            <v>0</v>
          </cell>
          <cell r="X43">
            <v>0</v>
          </cell>
          <cell r="Y43">
            <v>-570.83000000000004</v>
          </cell>
          <cell r="Z43">
            <v>-433.86</v>
          </cell>
          <cell r="AA43">
            <v>-91.11</v>
          </cell>
          <cell r="AB43">
            <v>0</v>
          </cell>
          <cell r="AC43">
            <v>-182.22</v>
          </cell>
          <cell r="AD43">
            <v>-91.11</v>
          </cell>
          <cell r="AE43">
            <v>-183.21</v>
          </cell>
          <cell r="AF43">
            <v>0</v>
          </cell>
          <cell r="AG43">
            <v>0</v>
          </cell>
          <cell r="AH43">
            <v>-183.21</v>
          </cell>
          <cell r="AI43">
            <v>-180.92</v>
          </cell>
          <cell r="AJ43">
            <v>0</v>
          </cell>
          <cell r="AK43">
            <v>0</v>
          </cell>
          <cell r="AL43">
            <v>-180.92</v>
          </cell>
          <cell r="AM43">
            <v>-177.10999999999999</v>
          </cell>
          <cell r="AN43">
            <v>0</v>
          </cell>
          <cell r="AO43">
            <v>0</v>
          </cell>
          <cell r="AP43">
            <v>-177.10999999999999</v>
          </cell>
          <cell r="AQ43">
            <v>-541.24</v>
          </cell>
          <cell r="AR43">
            <v>-168.09999999999997</v>
          </cell>
          <cell r="AS43">
            <v>0</v>
          </cell>
          <cell r="AT43">
            <v>0</v>
          </cell>
          <cell r="AU43">
            <v>-168.09999999999997</v>
          </cell>
          <cell r="AV43">
            <v>-162.32000000000002</v>
          </cell>
          <cell r="AW43">
            <v>0</v>
          </cell>
          <cell r="AX43">
            <v>0</v>
          </cell>
          <cell r="AY43">
            <v>-13.029999999999998</v>
          </cell>
          <cell r="AZ43">
            <v>-175.35000000000002</v>
          </cell>
          <cell r="BA43">
            <v>-156.12</v>
          </cell>
          <cell r="BB43">
            <v>0</v>
          </cell>
          <cell r="BC43">
            <v>0</v>
          </cell>
          <cell r="BD43">
            <v>-15.219999999999999</v>
          </cell>
          <cell r="BE43">
            <v>-171.34</v>
          </cell>
          <cell r="BF43">
            <v>-514.79</v>
          </cell>
          <cell r="BG43">
            <v>-175.79999999999998</v>
          </cell>
          <cell r="BH43">
            <v>0</v>
          </cell>
          <cell r="BI43">
            <v>0</v>
          </cell>
          <cell r="BJ43">
            <v>-15.670000000000002</v>
          </cell>
          <cell r="BK43">
            <v>-191.46999999999997</v>
          </cell>
        </row>
        <row r="44">
          <cell r="G44">
            <v>0</v>
          </cell>
          <cell r="L44">
            <v>0</v>
          </cell>
          <cell r="N44">
            <v>0</v>
          </cell>
          <cell r="T44">
            <v>0</v>
          </cell>
          <cell r="V44">
            <v>0</v>
          </cell>
          <cell r="Y44">
            <v>0</v>
          </cell>
          <cell r="Z44">
            <v>0</v>
          </cell>
          <cell r="AC44">
            <v>0</v>
          </cell>
          <cell r="AD44">
            <v>0</v>
          </cell>
          <cell r="AH44">
            <v>0</v>
          </cell>
          <cell r="AL44">
            <v>0</v>
          </cell>
          <cell r="AP44">
            <v>0</v>
          </cell>
          <cell r="AQ44">
            <v>0</v>
          </cell>
          <cell r="AU44">
            <v>0</v>
          </cell>
          <cell r="AZ44">
            <v>0</v>
          </cell>
          <cell r="BE44">
            <v>0</v>
          </cell>
          <cell r="BF44">
            <v>0</v>
          </cell>
          <cell r="BK44">
            <v>0</v>
          </cell>
        </row>
        <row r="45">
          <cell r="B45" t="str">
            <v xml:space="preserve">      NACIONAL</v>
          </cell>
          <cell r="C45">
            <v>-138.26</v>
          </cell>
          <cell r="D45">
            <v>-136.38999999999999</v>
          </cell>
          <cell r="E45">
            <v>-136.41</v>
          </cell>
          <cell r="F45">
            <v>-154.08000000000001</v>
          </cell>
          <cell r="G45">
            <v>-154.08000000000001</v>
          </cell>
          <cell r="H45">
            <v>0</v>
          </cell>
          <cell r="I45">
            <v>0</v>
          </cell>
          <cell r="J45">
            <v>-182.5</v>
          </cell>
          <cell r="K45">
            <v>-163.68</v>
          </cell>
          <cell r="L45">
            <v>-163.68</v>
          </cell>
          <cell r="M45">
            <v>-190.98000000000002</v>
          </cell>
          <cell r="N45">
            <v>-190.98000000000002</v>
          </cell>
          <cell r="O45">
            <v>0</v>
          </cell>
          <cell r="P45">
            <v>0</v>
          </cell>
          <cell r="Q45">
            <v>-100.85</v>
          </cell>
          <cell r="R45">
            <v>-201.7</v>
          </cell>
          <cell r="S45">
            <v>-204.53</v>
          </cell>
          <cell r="T45">
            <v>-204.53</v>
          </cell>
          <cell r="U45">
            <v>-201.04000000000002</v>
          </cell>
          <cell r="V45">
            <v>-201.04000000000002</v>
          </cell>
          <cell r="W45">
            <v>0</v>
          </cell>
          <cell r="X45">
            <v>0</v>
          </cell>
          <cell r="Y45">
            <v>-546.10000000000014</v>
          </cell>
          <cell r="Z45">
            <v>-411.05999999999995</v>
          </cell>
          <cell r="AA45">
            <v>-87.8</v>
          </cell>
          <cell r="AB45">
            <v>0</v>
          </cell>
          <cell r="AC45">
            <v>-175.6</v>
          </cell>
          <cell r="AD45">
            <v>-87.8</v>
          </cell>
          <cell r="AE45">
            <v>-175.14000000000001</v>
          </cell>
          <cell r="AF45">
            <v>0</v>
          </cell>
          <cell r="AG45">
            <v>0</v>
          </cell>
          <cell r="AH45">
            <v>-175.14000000000001</v>
          </cell>
          <cell r="AI45">
            <v>-172.91</v>
          </cell>
          <cell r="AJ45">
            <v>0</v>
          </cell>
          <cell r="AK45">
            <v>0</v>
          </cell>
          <cell r="AL45">
            <v>-172.91</v>
          </cell>
          <cell r="AM45">
            <v>-169.26999999999998</v>
          </cell>
          <cell r="AN45">
            <v>0</v>
          </cell>
          <cell r="AO45">
            <v>0</v>
          </cell>
          <cell r="AP45">
            <v>-169.26999999999998</v>
          </cell>
          <cell r="AQ45">
            <v>-517.31999999999994</v>
          </cell>
          <cell r="AR45">
            <v>-159.70999999999998</v>
          </cell>
          <cell r="AS45">
            <v>0</v>
          </cell>
          <cell r="AT45">
            <v>0</v>
          </cell>
          <cell r="AU45">
            <v>-159.70999999999998</v>
          </cell>
          <cell r="AV45">
            <v>-154.17000000000002</v>
          </cell>
          <cell r="AW45">
            <v>0</v>
          </cell>
          <cell r="AX45">
            <v>0</v>
          </cell>
          <cell r="AY45">
            <v>-12.739999999999998</v>
          </cell>
          <cell r="AZ45">
            <v>-166.91000000000003</v>
          </cell>
          <cell r="BA45">
            <v>-148.03</v>
          </cell>
          <cell r="BB45">
            <v>0</v>
          </cell>
          <cell r="BC45">
            <v>0</v>
          </cell>
          <cell r="BD45">
            <v>-14.86</v>
          </cell>
          <cell r="BE45">
            <v>-162.88999999999999</v>
          </cell>
          <cell r="BF45">
            <v>-489.51</v>
          </cell>
          <cell r="BG45">
            <v>-167.1</v>
          </cell>
          <cell r="BH45">
            <v>0</v>
          </cell>
          <cell r="BI45">
            <v>0</v>
          </cell>
          <cell r="BJ45">
            <v>-15.360000000000001</v>
          </cell>
          <cell r="BK45">
            <v>-182.46</v>
          </cell>
        </row>
        <row r="46">
          <cell r="B46" t="str">
            <v xml:space="preserve">                    TU-RL</v>
          </cell>
          <cell r="C46">
            <v>-77.47</v>
          </cell>
          <cell r="D46">
            <v>-79.790000000000006</v>
          </cell>
          <cell r="E46">
            <v>-82.32</v>
          </cell>
          <cell r="F46">
            <v>-92.02</v>
          </cell>
          <cell r="G46">
            <v>-92.02</v>
          </cell>
          <cell r="J46">
            <v>-110.36</v>
          </cell>
          <cell r="K46">
            <v>-98.81</v>
          </cell>
          <cell r="L46">
            <v>-98.81</v>
          </cell>
          <cell r="M46">
            <v>-105.36</v>
          </cell>
          <cell r="N46">
            <v>-105.36</v>
          </cell>
          <cell r="Q46">
            <v>-60.12</v>
          </cell>
          <cell r="R46">
            <v>-120.24</v>
          </cell>
          <cell r="S46">
            <v>-116.41</v>
          </cell>
          <cell r="T46">
            <v>-116.41</v>
          </cell>
          <cell r="U46">
            <v>-114.09</v>
          </cell>
          <cell r="V46">
            <v>-114.09</v>
          </cell>
          <cell r="Y46">
            <v>-311.47000000000003</v>
          </cell>
          <cell r="Z46">
            <v>-239.57999999999998</v>
          </cell>
          <cell r="AA46">
            <v>-50.15</v>
          </cell>
          <cell r="AC46">
            <v>-100.3</v>
          </cell>
          <cell r="AD46">
            <v>-50.15</v>
          </cell>
          <cell r="AE46">
            <v>-102.66</v>
          </cell>
          <cell r="AH46">
            <v>-102.66</v>
          </cell>
          <cell r="AI46">
            <v>-108.88</v>
          </cell>
          <cell r="AL46">
            <v>-108.88</v>
          </cell>
          <cell r="AM46">
            <v>-106.85</v>
          </cell>
          <cell r="AP46">
            <v>-106.85</v>
          </cell>
          <cell r="AQ46">
            <v>-318.39</v>
          </cell>
          <cell r="AR46">
            <v>-101.1</v>
          </cell>
          <cell r="AU46">
            <v>-101.1</v>
          </cell>
          <cell r="AV46">
            <v>-97.42</v>
          </cell>
          <cell r="AY46">
            <v>-8.34</v>
          </cell>
          <cell r="AZ46">
            <v>-105.76</v>
          </cell>
          <cell r="BA46">
            <v>-94.01</v>
          </cell>
          <cell r="BD46">
            <v>-9.77</v>
          </cell>
          <cell r="BE46">
            <v>-103.78</v>
          </cell>
          <cell r="BF46">
            <v>-310.64</v>
          </cell>
          <cell r="BG46">
            <v>-111.35</v>
          </cell>
          <cell r="BJ46">
            <v>-10.51</v>
          </cell>
          <cell r="BK46">
            <v>-121.86</v>
          </cell>
        </row>
        <row r="47">
          <cell r="B47" t="str">
            <v xml:space="preserve">                    TU-RIU</v>
          </cell>
          <cell r="C47">
            <v>-37.67</v>
          </cell>
          <cell r="D47">
            <v>-33.369999999999997</v>
          </cell>
          <cell r="E47">
            <v>-32.630000000000003</v>
          </cell>
          <cell r="F47">
            <v>-39.32</v>
          </cell>
          <cell r="G47">
            <v>-39.32</v>
          </cell>
          <cell r="J47">
            <v>-46.32</v>
          </cell>
          <cell r="K47">
            <v>-41.03</v>
          </cell>
          <cell r="L47">
            <v>-41.03</v>
          </cell>
          <cell r="M47">
            <v>-60.44</v>
          </cell>
          <cell r="N47">
            <v>-60.44</v>
          </cell>
          <cell r="Q47">
            <v>-26.36</v>
          </cell>
          <cell r="R47">
            <v>-52.72</v>
          </cell>
          <cell r="S47">
            <v>-60.33</v>
          </cell>
          <cell r="T47">
            <v>-60.33</v>
          </cell>
          <cell r="U47">
            <v>-59.56</v>
          </cell>
          <cell r="V47">
            <v>-59.56</v>
          </cell>
          <cell r="Y47">
            <v>-159.32</v>
          </cell>
          <cell r="Z47">
            <v>-103.66999999999999</v>
          </cell>
          <cell r="AA47">
            <v>-25.88</v>
          </cell>
          <cell r="AC47">
            <v>-51.76</v>
          </cell>
          <cell r="AD47">
            <v>-25.88</v>
          </cell>
          <cell r="AE47">
            <v>-53.95</v>
          </cell>
          <cell r="AH47">
            <v>-53.95</v>
          </cell>
          <cell r="AI47">
            <v>-43.82</v>
          </cell>
          <cell r="AL47">
            <v>-43.82</v>
          </cell>
          <cell r="AM47">
            <v>-42.78</v>
          </cell>
          <cell r="AP47">
            <v>-42.78</v>
          </cell>
          <cell r="AQ47">
            <v>-140.55000000000001</v>
          </cell>
          <cell r="AR47">
            <v>-39.97</v>
          </cell>
          <cell r="AU47">
            <v>-39.97</v>
          </cell>
          <cell r="AV47">
            <v>-39</v>
          </cell>
          <cell r="AY47">
            <v>-2.88</v>
          </cell>
          <cell r="AZ47">
            <v>-41.88</v>
          </cell>
          <cell r="BA47">
            <v>-37.74</v>
          </cell>
          <cell r="BD47">
            <v>-3.27</v>
          </cell>
          <cell r="BE47">
            <v>-41.010000000000005</v>
          </cell>
          <cell r="BF47">
            <v>-122.86</v>
          </cell>
          <cell r="BG47">
            <v>-44</v>
          </cell>
          <cell r="BJ47">
            <v>-3.7</v>
          </cell>
          <cell r="BK47">
            <v>-47.7</v>
          </cell>
        </row>
        <row r="48">
          <cell r="B48" t="str">
            <v xml:space="preserve">                    PAT</v>
          </cell>
          <cell r="C48">
            <v>-23.12</v>
          </cell>
          <cell r="D48">
            <v>-23.23</v>
          </cell>
          <cell r="E48">
            <v>-21.46</v>
          </cell>
          <cell r="F48">
            <v>-22.74</v>
          </cell>
          <cell r="G48">
            <v>-22.74</v>
          </cell>
          <cell r="J48">
            <v>-25.82</v>
          </cell>
          <cell r="K48">
            <v>-23.84</v>
          </cell>
          <cell r="L48">
            <v>-23.84</v>
          </cell>
          <cell r="M48">
            <v>-25.18</v>
          </cell>
          <cell r="N48">
            <v>-25.18</v>
          </cell>
          <cell r="Q48">
            <v>-14.37</v>
          </cell>
          <cell r="R48">
            <v>-28.74</v>
          </cell>
          <cell r="S48">
            <v>-27.79</v>
          </cell>
          <cell r="T48">
            <v>-27.79</v>
          </cell>
          <cell r="U48">
            <v>-27.39</v>
          </cell>
          <cell r="V48">
            <v>-27.39</v>
          </cell>
          <cell r="Y48">
            <v>-75.31</v>
          </cell>
          <cell r="Z48">
            <v>-67.81</v>
          </cell>
          <cell r="AA48">
            <v>-11.77</v>
          </cell>
          <cell r="AC48">
            <v>-23.54</v>
          </cell>
          <cell r="AD48">
            <v>-11.77</v>
          </cell>
          <cell r="AE48">
            <v>-18.53</v>
          </cell>
          <cell r="AH48">
            <v>-18.53</v>
          </cell>
          <cell r="AI48">
            <v>-20.21</v>
          </cell>
          <cell r="AL48">
            <v>-20.21</v>
          </cell>
          <cell r="AM48">
            <v>-19.64</v>
          </cell>
          <cell r="AP48">
            <v>-19.64</v>
          </cell>
          <cell r="AQ48">
            <v>-58.38</v>
          </cell>
          <cell r="AR48">
            <v>-18.64</v>
          </cell>
          <cell r="AU48">
            <v>-18.64</v>
          </cell>
          <cell r="AV48">
            <v>-17.75</v>
          </cell>
          <cell r="AY48">
            <v>-1.52</v>
          </cell>
          <cell r="AZ48">
            <v>-19.27</v>
          </cell>
          <cell r="BA48">
            <v>-16.28</v>
          </cell>
          <cell r="BD48">
            <v>-1.82</v>
          </cell>
          <cell r="BE48">
            <v>-18.100000000000001</v>
          </cell>
          <cell r="BF48">
            <v>-56.01</v>
          </cell>
          <cell r="BG48">
            <v>-11.75</v>
          </cell>
          <cell r="BJ48">
            <v>-1.1499999999999999</v>
          </cell>
          <cell r="BK48">
            <v>-12.9</v>
          </cell>
        </row>
        <row r="49">
          <cell r="G49">
            <v>0</v>
          </cell>
          <cell r="L49">
            <v>0</v>
          </cell>
          <cell r="N49">
            <v>0</v>
          </cell>
          <cell r="T49">
            <v>0</v>
          </cell>
          <cell r="V49">
            <v>0</v>
          </cell>
          <cell r="Y49">
            <v>0</v>
          </cell>
          <cell r="Z49">
            <v>0</v>
          </cell>
          <cell r="AC49">
            <v>0</v>
          </cell>
          <cell r="AD49">
            <v>0</v>
          </cell>
          <cell r="AH49">
            <v>0</v>
          </cell>
          <cell r="AL49">
            <v>0</v>
          </cell>
          <cell r="AP49">
            <v>0</v>
          </cell>
          <cell r="AQ49">
            <v>0</v>
          </cell>
          <cell r="AU49">
            <v>0</v>
          </cell>
          <cell r="AZ49">
            <v>0</v>
          </cell>
          <cell r="BE49">
            <v>0</v>
          </cell>
          <cell r="BF49">
            <v>0</v>
          </cell>
          <cell r="BK49">
            <v>0</v>
          </cell>
        </row>
        <row r="50">
          <cell r="B50" t="str">
            <v xml:space="preserve">      INTERNACIONAL</v>
          </cell>
          <cell r="C50">
            <v>-7.3800000000000008</v>
          </cell>
          <cell r="D50">
            <v>-7.73</v>
          </cell>
          <cell r="E50">
            <v>-7.6899999999999995</v>
          </cell>
          <cell r="F50">
            <v>-8.09</v>
          </cell>
          <cell r="G50">
            <v>-8.09</v>
          </cell>
          <cell r="H50">
            <v>0</v>
          </cell>
          <cell r="I50">
            <v>0</v>
          </cell>
          <cell r="J50">
            <v>-7.61</v>
          </cell>
          <cell r="K50">
            <v>-7.61</v>
          </cell>
          <cell r="L50">
            <v>-7.61</v>
          </cell>
          <cell r="M50">
            <v>-8.0399999999999991</v>
          </cell>
          <cell r="N50">
            <v>-8.0399999999999991</v>
          </cell>
          <cell r="O50">
            <v>0</v>
          </cell>
          <cell r="P50">
            <v>0</v>
          </cell>
          <cell r="Q50">
            <v>-3.75</v>
          </cell>
          <cell r="R50">
            <v>-7.5</v>
          </cell>
          <cell r="S50">
            <v>-8.6</v>
          </cell>
          <cell r="T50">
            <v>-8.6</v>
          </cell>
          <cell r="U50">
            <v>-8.6</v>
          </cell>
          <cell r="V50">
            <v>-8.6</v>
          </cell>
          <cell r="W50">
            <v>0</v>
          </cell>
          <cell r="X50">
            <v>0</v>
          </cell>
          <cell r="Y50">
            <v>-24.729999999999997</v>
          </cell>
          <cell r="Z50">
            <v>-22.8</v>
          </cell>
          <cell r="AA50">
            <v>-3.3099999999999996</v>
          </cell>
          <cell r="AB50">
            <v>0</v>
          </cell>
          <cell r="AC50">
            <v>-6.6199999999999992</v>
          </cell>
          <cell r="AD50">
            <v>-3.3099999999999996</v>
          </cell>
          <cell r="AE50">
            <v>-8.07</v>
          </cell>
          <cell r="AF50">
            <v>0</v>
          </cell>
          <cell r="AG50">
            <v>0</v>
          </cell>
          <cell r="AH50">
            <v>-8.07</v>
          </cell>
          <cell r="AI50">
            <v>-8.01</v>
          </cell>
          <cell r="AJ50">
            <v>0</v>
          </cell>
          <cell r="AK50">
            <v>0</v>
          </cell>
          <cell r="AL50">
            <v>-8.01</v>
          </cell>
          <cell r="AM50">
            <v>-7.84</v>
          </cell>
          <cell r="AN50">
            <v>0</v>
          </cell>
          <cell r="AO50">
            <v>0</v>
          </cell>
          <cell r="AP50">
            <v>-7.84</v>
          </cell>
          <cell r="AQ50">
            <v>-23.919999999999998</v>
          </cell>
          <cell r="AR50">
            <v>-8.39</v>
          </cell>
          <cell r="AS50">
            <v>0</v>
          </cell>
          <cell r="AT50">
            <v>0</v>
          </cell>
          <cell r="AU50">
            <v>-8.39</v>
          </cell>
          <cell r="AV50">
            <v>-8.15</v>
          </cell>
          <cell r="AW50">
            <v>0</v>
          </cell>
          <cell r="AX50">
            <v>0</v>
          </cell>
          <cell r="AY50">
            <v>-0.28999999999999998</v>
          </cell>
          <cell r="AZ50">
            <v>-8.44</v>
          </cell>
          <cell r="BA50">
            <v>-8.09</v>
          </cell>
          <cell r="BB50">
            <v>0</v>
          </cell>
          <cell r="BC50">
            <v>0</v>
          </cell>
          <cell r="BD50">
            <v>-0.36</v>
          </cell>
          <cell r="BE50">
            <v>-8.4499999999999993</v>
          </cell>
          <cell r="BF50">
            <v>-25.279999999999998</v>
          </cell>
          <cell r="BG50">
            <v>-8.6999999999999993</v>
          </cell>
          <cell r="BH50">
            <v>0</v>
          </cell>
          <cell r="BI50">
            <v>0</v>
          </cell>
          <cell r="BJ50">
            <v>-0.31000000000000005</v>
          </cell>
          <cell r="BK50">
            <v>-9.01</v>
          </cell>
        </row>
        <row r="51">
          <cell r="B51" t="str">
            <v xml:space="preserve">                    TU-RL</v>
          </cell>
          <cell r="C51">
            <v>-4.47</v>
          </cell>
          <cell r="D51">
            <v>-4.74</v>
          </cell>
          <cell r="E51">
            <v>-4.84</v>
          </cell>
          <cell r="F51">
            <v>-5.15</v>
          </cell>
          <cell r="G51">
            <v>-5.15</v>
          </cell>
          <cell r="J51">
            <v>-4.8499999999999996</v>
          </cell>
          <cell r="K51">
            <v>-4.8499999999999996</v>
          </cell>
          <cell r="L51">
            <v>-4.8499999999999996</v>
          </cell>
          <cell r="M51">
            <v>-4.8600000000000003</v>
          </cell>
          <cell r="N51">
            <v>-4.8600000000000003</v>
          </cell>
          <cell r="Q51">
            <v>-2.37</v>
          </cell>
          <cell r="R51">
            <v>-4.74</v>
          </cell>
          <cell r="S51">
            <v>-5.24</v>
          </cell>
          <cell r="T51">
            <v>-5.24</v>
          </cell>
          <cell r="U51">
            <v>-5.24</v>
          </cell>
          <cell r="V51">
            <v>-5.24</v>
          </cell>
          <cell r="Y51">
            <v>-15.250000000000002</v>
          </cell>
          <cell r="Z51">
            <v>-14.05</v>
          </cell>
          <cell r="AA51">
            <v>-1.95</v>
          </cell>
          <cell r="AC51">
            <v>-3.9000000000000004</v>
          </cell>
          <cell r="AD51">
            <v>-1.95</v>
          </cell>
          <cell r="AE51">
            <v>-5.05</v>
          </cell>
          <cell r="AH51">
            <v>-5.05</v>
          </cell>
          <cell r="AI51">
            <v>-5.15</v>
          </cell>
          <cell r="AL51">
            <v>-5.15</v>
          </cell>
          <cell r="AM51">
            <v>-5.26</v>
          </cell>
          <cell r="AP51">
            <v>-5.26</v>
          </cell>
          <cell r="AQ51">
            <v>-15.459999999999999</v>
          </cell>
          <cell r="AR51">
            <v>-5.45</v>
          </cell>
          <cell r="AU51">
            <v>-5.45</v>
          </cell>
          <cell r="AV51">
            <v>-5.45</v>
          </cell>
          <cell r="AY51">
            <v>-0.21</v>
          </cell>
          <cell r="AZ51">
            <v>-5.66</v>
          </cell>
          <cell r="BA51">
            <v>-5.43</v>
          </cell>
          <cell r="BD51">
            <v>-0.26</v>
          </cell>
          <cell r="BE51">
            <v>-5.6899999999999995</v>
          </cell>
          <cell r="BF51">
            <v>-16.799999999999997</v>
          </cell>
          <cell r="BG51">
            <v>-6.18</v>
          </cell>
          <cell r="BJ51">
            <v>-0.22</v>
          </cell>
          <cell r="BK51">
            <v>-6.3999999999999995</v>
          </cell>
        </row>
        <row r="52">
          <cell r="B52" t="str">
            <v xml:space="preserve">                    TU-RIU</v>
          </cell>
          <cell r="C52">
            <v>-1.44</v>
          </cell>
          <cell r="D52">
            <v>-1.42</v>
          </cell>
          <cell r="E52">
            <v>-1.35</v>
          </cell>
          <cell r="F52">
            <v>-1.34</v>
          </cell>
          <cell r="G52">
            <v>-1.34</v>
          </cell>
          <cell r="J52">
            <v>-1.23</v>
          </cell>
          <cell r="K52">
            <v>-1.23</v>
          </cell>
          <cell r="L52">
            <v>-1.23</v>
          </cell>
          <cell r="M52">
            <v>-1.65</v>
          </cell>
          <cell r="N52">
            <v>-1.65</v>
          </cell>
          <cell r="Q52">
            <v>-0.62</v>
          </cell>
          <cell r="R52">
            <v>-1.24</v>
          </cell>
          <cell r="S52">
            <v>-1.72</v>
          </cell>
          <cell r="T52">
            <v>-1.72</v>
          </cell>
          <cell r="U52">
            <v>-1.72</v>
          </cell>
          <cell r="V52">
            <v>-1.72</v>
          </cell>
          <cell r="Y52">
            <v>-4.71</v>
          </cell>
          <cell r="Z52">
            <v>-4.21</v>
          </cell>
          <cell r="AA52">
            <v>-0.73</v>
          </cell>
          <cell r="AC52">
            <v>-1.46</v>
          </cell>
          <cell r="AD52">
            <v>-0.73</v>
          </cell>
          <cell r="AE52">
            <v>-1.8</v>
          </cell>
          <cell r="AH52">
            <v>-1.8</v>
          </cell>
          <cell r="AI52">
            <v>-1.62</v>
          </cell>
          <cell r="AL52">
            <v>-1.62</v>
          </cell>
          <cell r="AM52">
            <v>-1.32</v>
          </cell>
          <cell r="AP52">
            <v>-1.32</v>
          </cell>
          <cell r="AQ52">
            <v>-4.74</v>
          </cell>
          <cell r="AR52">
            <v>-1.63</v>
          </cell>
          <cell r="AU52">
            <v>-1.63</v>
          </cell>
          <cell r="AV52">
            <v>-1.38</v>
          </cell>
          <cell r="AY52">
            <v>-0.04</v>
          </cell>
          <cell r="AZ52">
            <v>-1.42</v>
          </cell>
          <cell r="BA52">
            <v>-1.38</v>
          </cell>
          <cell r="BD52">
            <v>-0.05</v>
          </cell>
          <cell r="BE52">
            <v>-1.43</v>
          </cell>
          <cell r="BF52">
            <v>-4.4799999999999995</v>
          </cell>
          <cell r="BG52">
            <v>-1.63</v>
          </cell>
          <cell r="BJ52">
            <v>-0.06</v>
          </cell>
          <cell r="BK52">
            <v>-1.69</v>
          </cell>
        </row>
        <row r="53">
          <cell r="B53" t="str">
            <v xml:space="preserve">                    PAT</v>
          </cell>
          <cell r="C53">
            <v>-1.3900000000000001</v>
          </cell>
          <cell r="D53">
            <v>-1.48</v>
          </cell>
          <cell r="E53">
            <v>-1.5</v>
          </cell>
          <cell r="F53">
            <v>-1.6</v>
          </cell>
          <cell r="G53">
            <v>-1.6</v>
          </cell>
          <cell r="J53">
            <v>-1.53</v>
          </cell>
          <cell r="K53">
            <v>-1.53</v>
          </cell>
          <cell r="L53">
            <v>-1.53</v>
          </cell>
          <cell r="M53">
            <v>-1.53</v>
          </cell>
          <cell r="N53">
            <v>-1.53</v>
          </cell>
          <cell r="Q53">
            <v>-0.76</v>
          </cell>
          <cell r="R53">
            <v>-1.52</v>
          </cell>
          <cell r="S53">
            <v>-1.64</v>
          </cell>
          <cell r="T53">
            <v>-1.64</v>
          </cell>
          <cell r="U53">
            <v>-1.64</v>
          </cell>
          <cell r="V53">
            <v>-1.64</v>
          </cell>
          <cell r="Y53">
            <v>-4.7699999999999996</v>
          </cell>
          <cell r="Z53">
            <v>-4.37</v>
          </cell>
          <cell r="AA53">
            <v>-0.63</v>
          </cell>
          <cell r="AC53">
            <v>-1.26</v>
          </cell>
          <cell r="AD53">
            <v>-0.63</v>
          </cell>
          <cell r="AE53">
            <v>-1.22</v>
          </cell>
          <cell r="AH53">
            <v>-1.22</v>
          </cell>
          <cell r="AI53">
            <v>-1.24</v>
          </cell>
          <cell r="AL53">
            <v>-1.24</v>
          </cell>
          <cell r="AM53">
            <v>-1.26</v>
          </cell>
          <cell r="AP53">
            <v>-1.26</v>
          </cell>
          <cell r="AQ53">
            <v>-3.7199999999999998</v>
          </cell>
          <cell r="AR53">
            <v>-1.31</v>
          </cell>
          <cell r="AU53">
            <v>-1.31</v>
          </cell>
          <cell r="AV53">
            <v>-1.32</v>
          </cell>
          <cell r="AY53">
            <v>-0.04</v>
          </cell>
          <cell r="AZ53">
            <v>-1.36</v>
          </cell>
          <cell r="BA53">
            <v>-1.28</v>
          </cell>
          <cell r="BD53">
            <v>-0.05</v>
          </cell>
          <cell r="BE53">
            <v>-1.33</v>
          </cell>
          <cell r="BF53">
            <v>-4</v>
          </cell>
          <cell r="BG53">
            <v>-0.89</v>
          </cell>
          <cell r="BJ53">
            <v>-0.03</v>
          </cell>
          <cell r="BK53">
            <v>-0.92</v>
          </cell>
        </row>
        <row r="54">
          <cell r="B54" t="str">
            <v xml:space="preserve">                    IU-EXTRA</v>
          </cell>
          <cell r="C54">
            <v>-0.08</v>
          </cell>
          <cell r="D54">
            <v>-0.09</v>
          </cell>
          <cell r="G54">
            <v>0</v>
          </cell>
          <cell r="L54">
            <v>0</v>
          </cell>
          <cell r="N54">
            <v>0</v>
          </cell>
          <cell r="T54">
            <v>0</v>
          </cell>
          <cell r="V54">
            <v>0</v>
          </cell>
          <cell r="Y54">
            <v>0</v>
          </cell>
          <cell r="Z54">
            <v>-0.16999999999999998</v>
          </cell>
          <cell r="AC54">
            <v>0</v>
          </cell>
          <cell r="AD54">
            <v>0</v>
          </cell>
          <cell r="AH54">
            <v>0</v>
          </cell>
          <cell r="AL54">
            <v>0</v>
          </cell>
          <cell r="AM54">
            <v>0</v>
          </cell>
          <cell r="AP54">
            <v>0</v>
          </cell>
          <cell r="AQ54">
            <v>0</v>
          </cell>
          <cell r="AR54">
            <v>0</v>
          </cell>
          <cell r="AU54">
            <v>0</v>
          </cell>
          <cell r="AV54">
            <v>0</v>
          </cell>
          <cell r="AY54">
            <v>0</v>
          </cell>
          <cell r="AZ54">
            <v>0</v>
          </cell>
          <cell r="BA54">
            <v>0</v>
          </cell>
          <cell r="BD54">
            <v>0</v>
          </cell>
          <cell r="BE54">
            <v>0</v>
          </cell>
          <cell r="BF54">
            <v>0</v>
          </cell>
          <cell r="BG54">
            <v>0</v>
          </cell>
          <cell r="BJ54">
            <v>0</v>
          </cell>
          <cell r="BK54">
            <v>0</v>
          </cell>
        </row>
        <row r="55">
          <cell r="G55">
            <v>0</v>
          </cell>
          <cell r="L55">
            <v>0</v>
          </cell>
          <cell r="N55">
            <v>0</v>
          </cell>
          <cell r="T55">
            <v>0</v>
          </cell>
          <cell r="V55">
            <v>0</v>
          </cell>
          <cell r="Y55">
            <v>0</v>
          </cell>
          <cell r="Z55">
            <v>0</v>
          </cell>
          <cell r="AC55">
            <v>0</v>
          </cell>
          <cell r="AD55">
            <v>0</v>
          </cell>
          <cell r="AH55">
            <v>0</v>
          </cell>
          <cell r="AL55">
            <v>0</v>
          </cell>
          <cell r="AP55">
            <v>0</v>
          </cell>
          <cell r="AQ55">
            <v>0</v>
          </cell>
          <cell r="AU55">
            <v>0</v>
          </cell>
          <cell r="AZ55">
            <v>0</v>
          </cell>
          <cell r="BE55">
            <v>0</v>
          </cell>
          <cell r="BF55">
            <v>0</v>
          </cell>
          <cell r="BK55">
            <v>0</v>
          </cell>
        </row>
        <row r="56">
          <cell r="B56" t="str">
            <v xml:space="preserve"> TELEFONIA MÓVEL CELULAR</v>
          </cell>
          <cell r="C56">
            <v>-9.3699999999999992</v>
          </cell>
          <cell r="D56">
            <v>-15.010000000000002</v>
          </cell>
          <cell r="E56">
            <v>-14.849999999999998</v>
          </cell>
          <cell r="F56">
            <v>-17.650000000000002</v>
          </cell>
          <cell r="G56">
            <v>-17.650000000000002</v>
          </cell>
          <cell r="H56">
            <v>0</v>
          </cell>
          <cell r="I56">
            <v>0</v>
          </cell>
          <cell r="J56">
            <v>-18.799999999999997</v>
          </cell>
          <cell r="K56">
            <v>-18.799999999999997</v>
          </cell>
          <cell r="L56">
            <v>-18.799999999999997</v>
          </cell>
          <cell r="M56">
            <v>-18.82</v>
          </cell>
          <cell r="N56">
            <v>-18.82</v>
          </cell>
          <cell r="O56">
            <v>0</v>
          </cell>
          <cell r="P56">
            <v>0</v>
          </cell>
          <cell r="Q56">
            <v>-8.69</v>
          </cell>
          <cell r="R56">
            <v>-17.38</v>
          </cell>
          <cell r="S56">
            <v>-20.270000000000003</v>
          </cell>
          <cell r="T56">
            <v>-20.270000000000003</v>
          </cell>
          <cell r="U56">
            <v>-22.45</v>
          </cell>
          <cell r="V56">
            <v>-22.45</v>
          </cell>
          <cell r="W56">
            <v>0</v>
          </cell>
          <cell r="X56">
            <v>0</v>
          </cell>
          <cell r="Y56">
            <v>-58.92</v>
          </cell>
          <cell r="Z56">
            <v>-39.230000000000004</v>
          </cell>
          <cell r="AA56">
            <v>-12.59</v>
          </cell>
          <cell r="AB56">
            <v>0</v>
          </cell>
          <cell r="AC56">
            <v>-25.18</v>
          </cell>
          <cell r="AD56">
            <v>-12.59</v>
          </cell>
          <cell r="AE56">
            <v>-26.75</v>
          </cell>
          <cell r="AF56">
            <v>0</v>
          </cell>
          <cell r="AG56">
            <v>0</v>
          </cell>
          <cell r="AH56">
            <v>-26.75</v>
          </cell>
          <cell r="AI56">
            <v>-28.270000000000003</v>
          </cell>
          <cell r="AJ56">
            <v>0</v>
          </cell>
          <cell r="AK56">
            <v>0</v>
          </cell>
          <cell r="AL56">
            <v>-28.270000000000003</v>
          </cell>
          <cell r="AM56">
            <v>-28.800000000000004</v>
          </cell>
          <cell r="AN56">
            <v>0</v>
          </cell>
          <cell r="AO56">
            <v>0</v>
          </cell>
          <cell r="AP56">
            <v>-28.800000000000004</v>
          </cell>
          <cell r="AQ56">
            <v>-83.820000000000007</v>
          </cell>
          <cell r="AR56">
            <v>-27.98</v>
          </cell>
          <cell r="AS56">
            <v>0</v>
          </cell>
          <cell r="AT56">
            <v>0</v>
          </cell>
          <cell r="AU56">
            <v>-27.98</v>
          </cell>
          <cell r="AV56">
            <v>-28.1</v>
          </cell>
          <cell r="AW56">
            <v>0</v>
          </cell>
          <cell r="AX56">
            <v>0</v>
          </cell>
          <cell r="AY56">
            <v>-2.0699999999999998</v>
          </cell>
          <cell r="AZ56">
            <v>-30.17</v>
          </cell>
          <cell r="BA56">
            <v>-27.21</v>
          </cell>
          <cell r="BB56">
            <v>0</v>
          </cell>
          <cell r="BC56">
            <v>0</v>
          </cell>
          <cell r="BD56">
            <v>-2.2399999999999998</v>
          </cell>
          <cell r="BE56">
            <v>-29.45</v>
          </cell>
          <cell r="BF56">
            <v>-87.6</v>
          </cell>
          <cell r="BG56">
            <v>-29.23</v>
          </cell>
          <cell r="BH56">
            <v>0</v>
          </cell>
          <cell r="BI56">
            <v>0</v>
          </cell>
          <cell r="BJ56">
            <v>-2.1799999999999997</v>
          </cell>
          <cell r="BK56">
            <v>-31.41</v>
          </cell>
        </row>
        <row r="57">
          <cell r="AC57">
            <v>0</v>
          </cell>
          <cell r="AD57">
            <v>0</v>
          </cell>
          <cell r="AH57">
            <v>0</v>
          </cell>
          <cell r="AL57">
            <v>0</v>
          </cell>
          <cell r="AP57">
            <v>0</v>
          </cell>
          <cell r="AU57">
            <v>0</v>
          </cell>
          <cell r="AZ57">
            <v>0</v>
          </cell>
          <cell r="BE57">
            <v>0</v>
          </cell>
          <cell r="BK57">
            <v>0</v>
          </cell>
        </row>
        <row r="58">
          <cell r="B58" t="str">
            <v xml:space="preserve">      NACIONAL</v>
          </cell>
          <cell r="C58">
            <v>-8.129999999999999</v>
          </cell>
          <cell r="D58">
            <v>-13.620000000000001</v>
          </cell>
          <cell r="E58">
            <v>-13.319999999999999</v>
          </cell>
          <cell r="F58">
            <v>-15.89</v>
          </cell>
          <cell r="G58">
            <v>-15.89</v>
          </cell>
          <cell r="H58">
            <v>0</v>
          </cell>
          <cell r="I58">
            <v>0</v>
          </cell>
          <cell r="J58">
            <v>-16.97</v>
          </cell>
          <cell r="K58">
            <v>-16.97</v>
          </cell>
          <cell r="L58">
            <v>-16.97</v>
          </cell>
          <cell r="M58">
            <v>-16.98</v>
          </cell>
          <cell r="N58">
            <v>-16.98</v>
          </cell>
          <cell r="O58">
            <v>0</v>
          </cell>
          <cell r="P58">
            <v>0</v>
          </cell>
          <cell r="Q58">
            <v>-8.69</v>
          </cell>
          <cell r="R58">
            <v>-17.38</v>
          </cell>
          <cell r="S58">
            <v>-18.270000000000003</v>
          </cell>
          <cell r="T58">
            <v>-18.270000000000003</v>
          </cell>
          <cell r="U58">
            <v>-20.45</v>
          </cell>
          <cell r="V58">
            <v>-20.45</v>
          </cell>
          <cell r="W58">
            <v>0</v>
          </cell>
          <cell r="X58">
            <v>0</v>
          </cell>
          <cell r="Y58">
            <v>-53.32</v>
          </cell>
          <cell r="Z58">
            <v>-35.07</v>
          </cell>
          <cell r="AA58">
            <v>-11.549999999999999</v>
          </cell>
          <cell r="AC58">
            <v>-23.099999999999998</v>
          </cell>
          <cell r="AD58">
            <v>-11.549999999999999</v>
          </cell>
          <cell r="AE58">
            <v>-24.5</v>
          </cell>
          <cell r="AF58">
            <v>0</v>
          </cell>
          <cell r="AH58">
            <v>-24.5</v>
          </cell>
          <cell r="AI58">
            <v>-26.040000000000003</v>
          </cell>
          <cell r="AJ58">
            <v>0</v>
          </cell>
          <cell r="AL58">
            <v>-26.040000000000003</v>
          </cell>
          <cell r="AM58">
            <v>-26.310000000000002</v>
          </cell>
          <cell r="AN58">
            <v>0</v>
          </cell>
          <cell r="AP58">
            <v>-26.310000000000002</v>
          </cell>
          <cell r="AQ58">
            <v>-76.850000000000009</v>
          </cell>
          <cell r="AR58">
            <v>-25.67</v>
          </cell>
          <cell r="AS58">
            <v>0</v>
          </cell>
          <cell r="AU58">
            <v>-25.67</v>
          </cell>
          <cell r="AV58">
            <v>-25.37</v>
          </cell>
          <cell r="AW58">
            <v>0</v>
          </cell>
          <cell r="AY58">
            <v>-2.0699999999999998</v>
          </cell>
          <cell r="AZ58">
            <v>-27.44</v>
          </cell>
          <cell r="BA58">
            <v>-24.44</v>
          </cell>
          <cell r="BB58">
            <v>0</v>
          </cell>
          <cell r="BD58">
            <v>-2.2399999999999998</v>
          </cell>
          <cell r="BE58">
            <v>-26.68</v>
          </cell>
          <cell r="BF58">
            <v>-79.789999999999992</v>
          </cell>
          <cell r="BG58">
            <v>-26.21</v>
          </cell>
          <cell r="BH58">
            <v>0</v>
          </cell>
          <cell r="BJ58">
            <v>-2.1799999999999997</v>
          </cell>
          <cell r="BK58">
            <v>-28.39</v>
          </cell>
        </row>
        <row r="59">
          <cell r="B59" t="str">
            <v xml:space="preserve">                    TU-M</v>
          </cell>
          <cell r="C59">
            <v>-6.27</v>
          </cell>
          <cell r="D59">
            <v>-10.47</v>
          </cell>
          <cell r="E59">
            <v>-10.35</v>
          </cell>
          <cell r="F59">
            <v>-12.3</v>
          </cell>
          <cell r="G59">
            <v>-12.3</v>
          </cell>
          <cell r="J59">
            <v>-13.36</v>
          </cell>
          <cell r="K59">
            <v>-13.36</v>
          </cell>
          <cell r="L59">
            <v>-13.36</v>
          </cell>
          <cell r="M59">
            <v>-13.26</v>
          </cell>
          <cell r="N59">
            <v>-13.26</v>
          </cell>
          <cell r="Q59">
            <v>-6.88</v>
          </cell>
          <cell r="R59">
            <v>-13.76</v>
          </cell>
          <cell r="S59">
            <v>-14.51</v>
          </cell>
          <cell r="T59">
            <v>-14.51</v>
          </cell>
          <cell r="U59">
            <v>-16.149999999999999</v>
          </cell>
          <cell r="V59">
            <v>-16.149999999999999</v>
          </cell>
          <cell r="Y59">
            <v>-41.71</v>
          </cell>
          <cell r="Z59">
            <v>-27.090000000000003</v>
          </cell>
          <cell r="AA59">
            <v>-8.99</v>
          </cell>
          <cell r="AC59">
            <v>-17.98</v>
          </cell>
          <cell r="AD59">
            <v>-8.99</v>
          </cell>
          <cell r="AE59">
            <v>-19.02</v>
          </cell>
          <cell r="AH59">
            <v>-19.02</v>
          </cell>
          <cell r="AI59">
            <v>-20.55</v>
          </cell>
          <cell r="AL59">
            <v>-20.55</v>
          </cell>
          <cell r="AM59">
            <v>-20.87</v>
          </cell>
          <cell r="AP59">
            <v>-20.87</v>
          </cell>
          <cell r="AQ59">
            <v>-60.44</v>
          </cell>
          <cell r="AR59">
            <v>-20.58</v>
          </cell>
          <cell r="AU59">
            <v>-20.58</v>
          </cell>
          <cell r="AV59">
            <v>-20.47</v>
          </cell>
          <cell r="AY59">
            <v>-1.63</v>
          </cell>
          <cell r="AZ59">
            <v>-22.099999999999998</v>
          </cell>
          <cell r="BA59">
            <v>-19.57</v>
          </cell>
          <cell r="BD59">
            <v>-1.76</v>
          </cell>
          <cell r="BE59">
            <v>-21.330000000000002</v>
          </cell>
          <cell r="BF59">
            <v>-64.009999999999991</v>
          </cell>
          <cell r="BG59">
            <v>-21.18</v>
          </cell>
          <cell r="BJ59">
            <v>-1.7</v>
          </cell>
          <cell r="BK59">
            <v>-22.88</v>
          </cell>
        </row>
        <row r="60">
          <cell r="B60" t="str">
            <v xml:space="preserve">                    TU-RL</v>
          </cell>
          <cell r="C60">
            <v>-1.18</v>
          </cell>
          <cell r="D60">
            <v>-1.97</v>
          </cell>
          <cell r="E60">
            <v>-1.86</v>
          </cell>
          <cell r="F60">
            <v>-2.19</v>
          </cell>
          <cell r="G60">
            <v>-2.19</v>
          </cell>
          <cell r="J60">
            <v>-2.2999999999999998</v>
          </cell>
          <cell r="K60">
            <v>-2.2999999999999998</v>
          </cell>
          <cell r="L60">
            <v>-2.2999999999999998</v>
          </cell>
          <cell r="M60">
            <v>-2.27</v>
          </cell>
          <cell r="N60">
            <v>-2.27</v>
          </cell>
          <cell r="Q60">
            <v>-1.1499999999999999</v>
          </cell>
          <cell r="R60">
            <v>-2.2999999999999998</v>
          </cell>
          <cell r="S60">
            <v>-2.34</v>
          </cell>
          <cell r="T60">
            <v>-2.34</v>
          </cell>
          <cell r="U60">
            <v>-2.67</v>
          </cell>
          <cell r="V60">
            <v>-2.67</v>
          </cell>
          <cell r="Y60">
            <v>-7.13</v>
          </cell>
          <cell r="Z60">
            <v>-5.01</v>
          </cell>
          <cell r="AA60">
            <v>-1.52</v>
          </cell>
          <cell r="AC60">
            <v>-3.04</v>
          </cell>
          <cell r="AD60">
            <v>-1.52</v>
          </cell>
          <cell r="AE60">
            <v>-3.23</v>
          </cell>
          <cell r="AH60">
            <v>-3.23</v>
          </cell>
          <cell r="AI60">
            <v>-3.46</v>
          </cell>
          <cell r="AL60">
            <v>-3.46</v>
          </cell>
          <cell r="AM60">
            <v>-3.48</v>
          </cell>
          <cell r="AP60">
            <v>-3.48</v>
          </cell>
          <cell r="AQ60">
            <v>-10.17</v>
          </cell>
          <cell r="AR60">
            <v>-3.35</v>
          </cell>
          <cell r="AU60">
            <v>-3.35</v>
          </cell>
          <cell r="AV60">
            <v>-3.18</v>
          </cell>
          <cell r="AY60">
            <v>-0.3</v>
          </cell>
          <cell r="AZ60">
            <v>-3.48</v>
          </cell>
          <cell r="BA60">
            <v>-3.16</v>
          </cell>
          <cell r="BD60">
            <v>-0.33</v>
          </cell>
          <cell r="BE60">
            <v>-3.49</v>
          </cell>
          <cell r="BF60">
            <v>-10.32</v>
          </cell>
          <cell r="BG60">
            <v>-3.74</v>
          </cell>
          <cell r="BJ60">
            <v>-0.37</v>
          </cell>
          <cell r="BK60">
            <v>-4.1100000000000003</v>
          </cell>
        </row>
        <row r="61">
          <cell r="B61" t="str">
            <v xml:space="preserve">                    TU-RIU</v>
          </cell>
          <cell r="C61">
            <v>-0.49</v>
          </cell>
          <cell r="D61">
            <v>-0.81</v>
          </cell>
          <cell r="E61">
            <v>-0.71</v>
          </cell>
          <cell r="F61">
            <v>-0.94</v>
          </cell>
          <cell r="G61">
            <v>-0.94</v>
          </cell>
          <cell r="J61">
            <v>-0.82</v>
          </cell>
          <cell r="K61">
            <v>-0.82</v>
          </cell>
          <cell r="L61">
            <v>-0.82</v>
          </cell>
          <cell r="M61">
            <v>-0.97</v>
          </cell>
          <cell r="N61">
            <v>-0.97</v>
          </cell>
          <cell r="Q61">
            <v>-0.42</v>
          </cell>
          <cell r="R61">
            <v>-0.84</v>
          </cell>
          <cell r="S61">
            <v>-0.94</v>
          </cell>
          <cell r="T61">
            <v>-0.94</v>
          </cell>
          <cell r="U61">
            <v>-1.02</v>
          </cell>
          <cell r="V61">
            <v>-1.02</v>
          </cell>
          <cell r="Y61">
            <v>-2.9299999999999997</v>
          </cell>
          <cell r="Z61">
            <v>-2.0099999999999998</v>
          </cell>
          <cell r="AA61">
            <v>-0.69</v>
          </cell>
          <cell r="AC61">
            <v>-1.38</v>
          </cell>
          <cell r="AD61">
            <v>-0.69</v>
          </cell>
          <cell r="AE61">
            <v>-1.52</v>
          </cell>
          <cell r="AH61">
            <v>-1.52</v>
          </cell>
          <cell r="AI61">
            <v>-1.25</v>
          </cell>
          <cell r="AL61">
            <v>-1.25</v>
          </cell>
          <cell r="AM61">
            <v>-1.18</v>
          </cell>
          <cell r="AP61">
            <v>-1.18</v>
          </cell>
          <cell r="AQ61">
            <v>-3.95</v>
          </cell>
          <cell r="AR61">
            <v>-1.07</v>
          </cell>
          <cell r="AU61">
            <v>-1.07</v>
          </cell>
          <cell r="AV61">
            <v>-1.03</v>
          </cell>
          <cell r="AY61">
            <v>-0.08</v>
          </cell>
          <cell r="AZ61">
            <v>-1.1100000000000001</v>
          </cell>
          <cell r="BA61">
            <v>-1.02</v>
          </cell>
          <cell r="BD61">
            <v>-0.08</v>
          </cell>
          <cell r="BE61">
            <v>-1.1000000000000001</v>
          </cell>
          <cell r="BF61">
            <v>-3.2800000000000002</v>
          </cell>
          <cell r="BG61">
            <v>-1.2</v>
          </cell>
          <cell r="BJ61">
            <v>-0.11</v>
          </cell>
          <cell r="BK61">
            <v>-1.31</v>
          </cell>
        </row>
        <row r="62">
          <cell r="B62" t="str">
            <v xml:space="preserve">                    IU-EXTRA</v>
          </cell>
          <cell r="C62">
            <v>-0.19</v>
          </cell>
          <cell r="D62">
            <v>-0.37</v>
          </cell>
          <cell r="E62">
            <v>-0.4</v>
          </cell>
          <cell r="F62">
            <v>-0.46</v>
          </cell>
          <cell r="G62">
            <v>-0.46</v>
          </cell>
          <cell r="J62">
            <v>-0.49</v>
          </cell>
          <cell r="K62">
            <v>-0.49</v>
          </cell>
          <cell r="L62">
            <v>-0.49</v>
          </cell>
          <cell r="M62">
            <v>-0.48</v>
          </cell>
          <cell r="N62">
            <v>-0.48</v>
          </cell>
          <cell r="Q62">
            <v>-0.24</v>
          </cell>
          <cell r="R62">
            <v>-0.48</v>
          </cell>
          <cell r="S62">
            <v>-0.48</v>
          </cell>
          <cell r="T62">
            <v>-0.48</v>
          </cell>
          <cell r="U62">
            <v>-0.61</v>
          </cell>
          <cell r="V62">
            <v>-0.61</v>
          </cell>
          <cell r="Y62">
            <v>-1.5499999999999998</v>
          </cell>
          <cell r="Z62">
            <v>-0.96000000000000008</v>
          </cell>
          <cell r="AA62">
            <v>-0.35</v>
          </cell>
          <cell r="AC62">
            <v>-0.7</v>
          </cell>
          <cell r="AD62">
            <v>-0.35</v>
          </cell>
          <cell r="AE62">
            <v>-0.73</v>
          </cell>
          <cell r="AH62">
            <v>-0.73</v>
          </cell>
          <cell r="AI62">
            <v>-0.78</v>
          </cell>
          <cell r="AL62">
            <v>-0.78</v>
          </cell>
          <cell r="AM62">
            <v>-0.78</v>
          </cell>
          <cell r="AP62">
            <v>-0.78</v>
          </cell>
          <cell r="AQ62">
            <v>-2.29</v>
          </cell>
          <cell r="AR62">
            <v>-0.67</v>
          </cell>
          <cell r="AU62">
            <v>-0.67</v>
          </cell>
          <cell r="AV62">
            <v>-0.69</v>
          </cell>
          <cell r="AY62">
            <v>-0.06</v>
          </cell>
          <cell r="AZ62">
            <v>-0.75</v>
          </cell>
          <cell r="BA62">
            <v>-0.69</v>
          </cell>
          <cell r="BD62">
            <v>-7.0000000000000007E-2</v>
          </cell>
          <cell r="BE62">
            <v>-0.76</v>
          </cell>
          <cell r="BF62">
            <v>-2.1799999999999997</v>
          </cell>
          <cell r="BG62">
            <v>-0.09</v>
          </cell>
          <cell r="BJ62">
            <v>0</v>
          </cell>
          <cell r="BK62">
            <v>-0.09</v>
          </cell>
        </row>
        <row r="63">
          <cell r="AC63">
            <v>0</v>
          </cell>
          <cell r="AD63">
            <v>0</v>
          </cell>
          <cell r="AH63">
            <v>0</v>
          </cell>
          <cell r="AL63">
            <v>0</v>
          </cell>
          <cell r="AP63">
            <v>0</v>
          </cell>
          <cell r="AU63">
            <v>0</v>
          </cell>
          <cell r="AZ63">
            <v>0</v>
          </cell>
          <cell r="BE63">
            <v>0</v>
          </cell>
          <cell r="BK63">
            <v>0</v>
          </cell>
        </row>
        <row r="64">
          <cell r="B64" t="str">
            <v xml:space="preserve">      INTERNACIONAL</v>
          </cell>
          <cell r="C64">
            <v>-1.24</v>
          </cell>
          <cell r="D64">
            <v>-1.3900000000000001</v>
          </cell>
          <cell r="E64">
            <v>-1.53</v>
          </cell>
          <cell r="F64">
            <v>-1.76</v>
          </cell>
          <cell r="G64">
            <v>-1.76</v>
          </cell>
          <cell r="H64">
            <v>0</v>
          </cell>
          <cell r="I64">
            <v>0</v>
          </cell>
          <cell r="J64">
            <v>-1.83</v>
          </cell>
          <cell r="K64">
            <v>-1.83</v>
          </cell>
          <cell r="L64">
            <v>-1.83</v>
          </cell>
          <cell r="M64">
            <v>-1.84</v>
          </cell>
          <cell r="N64">
            <v>-1.84</v>
          </cell>
          <cell r="O64">
            <v>0</v>
          </cell>
          <cell r="P64">
            <v>0</v>
          </cell>
          <cell r="Q64">
            <v>0</v>
          </cell>
          <cell r="R64">
            <v>0</v>
          </cell>
          <cell r="S64">
            <v>-2</v>
          </cell>
          <cell r="T64">
            <v>-2</v>
          </cell>
          <cell r="U64">
            <v>-2</v>
          </cell>
          <cell r="V64">
            <v>-2</v>
          </cell>
          <cell r="W64">
            <v>0</v>
          </cell>
          <cell r="X64">
            <v>0</v>
          </cell>
          <cell r="Y64">
            <v>-5.6</v>
          </cell>
          <cell r="Z64">
            <v>-4.16</v>
          </cell>
          <cell r="AA64">
            <v>-1.04</v>
          </cell>
          <cell r="AC64">
            <v>-2.08</v>
          </cell>
          <cell r="AD64">
            <v>-1.04</v>
          </cell>
          <cell r="AE64">
            <v>-2.25</v>
          </cell>
          <cell r="AF64">
            <v>0</v>
          </cell>
          <cell r="AH64">
            <v>-2.25</v>
          </cell>
          <cell r="AI64">
            <v>-2.23</v>
          </cell>
          <cell r="AJ64">
            <v>0</v>
          </cell>
          <cell r="AL64">
            <v>-2.23</v>
          </cell>
          <cell r="AM64">
            <v>-2.4900000000000002</v>
          </cell>
          <cell r="AN64">
            <v>0</v>
          </cell>
          <cell r="AP64">
            <v>-2.4900000000000002</v>
          </cell>
          <cell r="AQ64">
            <v>-6.9699999999999989</v>
          </cell>
          <cell r="AR64">
            <v>-2.3099999999999996</v>
          </cell>
          <cell r="AS64">
            <v>0</v>
          </cell>
          <cell r="AU64">
            <v>-2.3099999999999996</v>
          </cell>
          <cell r="AV64">
            <v>-2.73</v>
          </cell>
          <cell r="AW64">
            <v>0</v>
          </cell>
          <cell r="AY64">
            <v>0</v>
          </cell>
          <cell r="AZ64">
            <v>-2.73</v>
          </cell>
          <cell r="BA64">
            <v>-2.77</v>
          </cell>
          <cell r="BB64">
            <v>0</v>
          </cell>
          <cell r="BD64">
            <v>0</v>
          </cell>
          <cell r="BE64">
            <v>-2.77</v>
          </cell>
          <cell r="BF64">
            <v>-7.81</v>
          </cell>
          <cell r="BG64">
            <v>-3.02</v>
          </cell>
          <cell r="BH64">
            <v>0</v>
          </cell>
          <cell r="BJ64">
            <v>0</v>
          </cell>
          <cell r="BK64">
            <v>-3.02</v>
          </cell>
        </row>
        <row r="65">
          <cell r="B65" t="str">
            <v xml:space="preserve">                    TU-M</v>
          </cell>
          <cell r="C65">
            <v>-1.19</v>
          </cell>
          <cell r="D65">
            <v>-1.34</v>
          </cell>
          <cell r="E65">
            <v>-1.48</v>
          </cell>
          <cell r="F65">
            <v>-1.71</v>
          </cell>
          <cell r="G65">
            <v>-1.71</v>
          </cell>
          <cell r="J65">
            <v>-1.78</v>
          </cell>
          <cell r="K65">
            <v>-1.78</v>
          </cell>
          <cell r="L65">
            <v>-1.78</v>
          </cell>
          <cell r="M65">
            <v>-1.79</v>
          </cell>
          <cell r="N65">
            <v>-1.79</v>
          </cell>
          <cell r="R65">
            <v>0</v>
          </cell>
          <cell r="S65">
            <v>-2</v>
          </cell>
          <cell r="T65">
            <v>-2</v>
          </cell>
          <cell r="U65">
            <v>-2</v>
          </cell>
          <cell r="V65">
            <v>-2</v>
          </cell>
          <cell r="Y65">
            <v>-5.5</v>
          </cell>
          <cell r="Z65">
            <v>-4.01</v>
          </cell>
          <cell r="AA65">
            <v>-1.04</v>
          </cell>
          <cell r="AC65">
            <v>-2.08</v>
          </cell>
          <cell r="AD65">
            <v>-1.04</v>
          </cell>
          <cell r="AE65">
            <v>-2.19</v>
          </cell>
          <cell r="AH65">
            <v>-2.19</v>
          </cell>
          <cell r="AI65">
            <v>-2.17</v>
          </cell>
          <cell r="AL65">
            <v>-2.17</v>
          </cell>
          <cell r="AM65">
            <v>-2.4300000000000002</v>
          </cell>
          <cell r="AP65">
            <v>-2.4300000000000002</v>
          </cell>
          <cell r="AQ65">
            <v>-6.7899999999999991</v>
          </cell>
          <cell r="AR65">
            <v>-2.2599999999999998</v>
          </cell>
          <cell r="AU65">
            <v>-2.2599999999999998</v>
          </cell>
          <cell r="AV65">
            <v>-2.67</v>
          </cell>
          <cell r="AZ65">
            <v>-2.67</v>
          </cell>
          <cell r="BA65">
            <v>-2.71</v>
          </cell>
          <cell r="BE65">
            <v>-2.71</v>
          </cell>
          <cell r="BF65">
            <v>-7.64</v>
          </cell>
          <cell r="BG65">
            <v>-2.94</v>
          </cell>
          <cell r="BK65">
            <v>-2.94</v>
          </cell>
        </row>
        <row r="66">
          <cell r="B66" t="str">
            <v xml:space="preserve">                    IU-EXTRA</v>
          </cell>
          <cell r="C66">
            <v>-0.05</v>
          </cell>
          <cell r="D66">
            <v>-0.05</v>
          </cell>
          <cell r="E66">
            <v>-0.05</v>
          </cell>
          <cell r="F66">
            <v>-0.05</v>
          </cell>
          <cell r="G66">
            <v>-0.05</v>
          </cell>
          <cell r="J66">
            <v>-0.05</v>
          </cell>
          <cell r="K66">
            <v>-0.05</v>
          </cell>
          <cell r="L66">
            <v>-0.05</v>
          </cell>
          <cell r="M66">
            <v>-0.05</v>
          </cell>
          <cell r="N66">
            <v>-0.05</v>
          </cell>
          <cell r="U66">
            <v>0</v>
          </cell>
          <cell r="Y66">
            <v>-0.1</v>
          </cell>
          <cell r="Z66">
            <v>-0.15000000000000002</v>
          </cell>
          <cell r="AA66">
            <v>0</v>
          </cell>
          <cell r="AC66">
            <v>0</v>
          </cell>
          <cell r="AD66">
            <v>0</v>
          </cell>
          <cell r="AE66">
            <v>-0.06</v>
          </cell>
          <cell r="AF66">
            <v>0</v>
          </cell>
          <cell r="AH66">
            <v>-0.06</v>
          </cell>
          <cell r="AI66">
            <v>-0.06</v>
          </cell>
          <cell r="AJ66">
            <v>0</v>
          </cell>
          <cell r="AL66">
            <v>-0.06</v>
          </cell>
          <cell r="AM66">
            <v>-0.06</v>
          </cell>
          <cell r="AN66">
            <v>0</v>
          </cell>
          <cell r="AP66">
            <v>-0.06</v>
          </cell>
          <cell r="AQ66">
            <v>-0.18</v>
          </cell>
          <cell r="AR66">
            <v>-0.05</v>
          </cell>
          <cell r="AS66">
            <v>0</v>
          </cell>
          <cell r="AU66">
            <v>-0.05</v>
          </cell>
          <cell r="AV66">
            <v>-0.06</v>
          </cell>
          <cell r="AW66">
            <v>0</v>
          </cell>
          <cell r="AZ66">
            <v>-0.06</v>
          </cell>
          <cell r="BA66">
            <v>-0.06</v>
          </cell>
          <cell r="BB66">
            <v>0</v>
          </cell>
          <cell r="BE66">
            <v>-0.06</v>
          </cell>
          <cell r="BF66">
            <v>-0.16999999999999998</v>
          </cell>
          <cell r="BG66">
            <v>-0.08</v>
          </cell>
          <cell r="BH66">
            <v>0</v>
          </cell>
          <cell r="BK66">
            <v>-0.08</v>
          </cell>
        </row>
        <row r="67">
          <cell r="G67">
            <v>0</v>
          </cell>
          <cell r="L67">
            <v>0</v>
          </cell>
          <cell r="N67">
            <v>0</v>
          </cell>
          <cell r="T67">
            <v>0</v>
          </cell>
          <cell r="V67">
            <v>0</v>
          </cell>
          <cell r="Y67">
            <v>0</v>
          </cell>
          <cell r="Z67">
            <v>0</v>
          </cell>
          <cell r="AC67">
            <v>0</v>
          </cell>
          <cell r="AD67">
            <v>0</v>
          </cell>
          <cell r="AH67">
            <v>0</v>
          </cell>
          <cell r="AL67">
            <v>0</v>
          </cell>
          <cell r="AP67">
            <v>0</v>
          </cell>
          <cell r="AQ67">
            <v>0</v>
          </cell>
          <cell r="AU67">
            <v>0</v>
          </cell>
          <cell r="AZ67">
            <v>0</v>
          </cell>
          <cell r="BE67">
            <v>0</v>
          </cell>
          <cell r="BF67">
            <v>0</v>
          </cell>
          <cell r="BK67">
            <v>0</v>
          </cell>
        </row>
        <row r="68">
          <cell r="B68" t="str">
            <v xml:space="preserve"> DESCONTO ANATEL</v>
          </cell>
          <cell r="C68">
            <v>-9.24</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-9.24</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row>
        <row r="69">
          <cell r="B69" t="str">
            <v xml:space="preserve">                 Telefonia Fixa Nacional</v>
          </cell>
          <cell r="C69">
            <v>-5.83</v>
          </cell>
          <cell r="G69">
            <v>0</v>
          </cell>
          <cell r="L69">
            <v>0</v>
          </cell>
          <cell r="N69">
            <v>0</v>
          </cell>
          <cell r="T69">
            <v>0</v>
          </cell>
          <cell r="V69">
            <v>0</v>
          </cell>
          <cell r="Y69">
            <v>0</v>
          </cell>
          <cell r="Z69">
            <v>-5.83</v>
          </cell>
          <cell r="AC69">
            <v>0</v>
          </cell>
          <cell r="AD69">
            <v>0</v>
          </cell>
          <cell r="AH69">
            <v>0</v>
          </cell>
          <cell r="AL69">
            <v>0</v>
          </cell>
          <cell r="AP69">
            <v>0</v>
          </cell>
          <cell r="AQ69">
            <v>0</v>
          </cell>
          <cell r="AU69">
            <v>0</v>
          </cell>
          <cell r="AZ69">
            <v>0</v>
          </cell>
          <cell r="BE69">
            <v>0</v>
          </cell>
          <cell r="BF69">
            <v>0</v>
          </cell>
          <cell r="BK69">
            <v>0</v>
          </cell>
        </row>
        <row r="70">
          <cell r="B70" t="str">
            <v xml:space="preserve">                 Telefonia Fixa Internacional</v>
          </cell>
          <cell r="C70">
            <v>-3.41</v>
          </cell>
          <cell r="G70">
            <v>0</v>
          </cell>
          <cell r="L70">
            <v>0</v>
          </cell>
          <cell r="N70">
            <v>0</v>
          </cell>
          <cell r="T70">
            <v>0</v>
          </cell>
          <cell r="V70">
            <v>0</v>
          </cell>
          <cell r="Y70">
            <v>0</v>
          </cell>
          <cell r="Z70">
            <v>-3.41</v>
          </cell>
          <cell r="AC70">
            <v>0</v>
          </cell>
          <cell r="AD70">
            <v>0</v>
          </cell>
          <cell r="AH70">
            <v>0</v>
          </cell>
          <cell r="AL70">
            <v>0</v>
          </cell>
          <cell r="AP70">
            <v>0</v>
          </cell>
          <cell r="AQ70">
            <v>0</v>
          </cell>
          <cell r="AU70">
            <v>0</v>
          </cell>
          <cell r="AZ70">
            <v>0</v>
          </cell>
          <cell r="BE70">
            <v>0</v>
          </cell>
          <cell r="BF70">
            <v>0</v>
          </cell>
          <cell r="BK70">
            <v>0</v>
          </cell>
        </row>
        <row r="71">
          <cell r="B71" t="str">
            <v>RESULTADO</v>
          </cell>
          <cell r="C71">
            <v>251.2</v>
          </cell>
          <cell r="D71">
            <v>279.72000000000003</v>
          </cell>
          <cell r="E71">
            <v>272.06029275999998</v>
          </cell>
          <cell r="F71">
            <v>271.66999999999996</v>
          </cell>
          <cell r="G71">
            <v>276.02999999999997</v>
          </cell>
          <cell r="H71">
            <v>4.38</v>
          </cell>
          <cell r="I71">
            <v>4.3600000000000003</v>
          </cell>
          <cell r="J71">
            <v>271.29000000000002</v>
          </cell>
          <cell r="K71">
            <v>257.47000000000003</v>
          </cell>
          <cell r="L71">
            <v>268.65000000000003</v>
          </cell>
          <cell r="M71">
            <v>261.31999999999994</v>
          </cell>
          <cell r="N71">
            <v>271.80999999999995</v>
          </cell>
          <cell r="O71">
            <v>11.18</v>
          </cell>
          <cell r="P71">
            <v>10.49</v>
          </cell>
          <cell r="Q71">
            <v>134.87999999999997</v>
          </cell>
          <cell r="R71">
            <v>269.75999999999993</v>
          </cell>
          <cell r="S71">
            <v>226.31000000000003</v>
          </cell>
          <cell r="T71">
            <v>313.34000000000003</v>
          </cell>
          <cell r="U71">
            <v>197.50999999999996</v>
          </cell>
          <cell r="V71">
            <v>300.96999999999997</v>
          </cell>
          <cell r="W71">
            <v>87.03</v>
          </cell>
          <cell r="X71">
            <v>103.46</v>
          </cell>
          <cell r="Y71">
            <v>848.81</v>
          </cell>
          <cell r="Z71">
            <v>802.98029276000011</v>
          </cell>
          <cell r="AA71">
            <v>40.134999999999977</v>
          </cell>
          <cell r="AB71">
            <v>82.830000000000013</v>
          </cell>
          <cell r="AC71">
            <v>245.92999999999998</v>
          </cell>
          <cell r="AD71">
            <v>122.96499999999999</v>
          </cell>
          <cell r="AE71">
            <v>-168.9</v>
          </cell>
          <cell r="AF71">
            <v>264.23</v>
          </cell>
          <cell r="AG71">
            <v>209.7294823</v>
          </cell>
          <cell r="AH71">
            <v>305.05948230000001</v>
          </cell>
          <cell r="AI71">
            <v>-168.69</v>
          </cell>
          <cell r="AJ71">
            <v>312.72000000000003</v>
          </cell>
          <cell r="AK71">
            <v>183.38379131000002</v>
          </cell>
          <cell r="AL71">
            <v>327.41379131000008</v>
          </cell>
          <cell r="AM71">
            <v>-162.76</v>
          </cell>
          <cell r="AN71">
            <v>326.37</v>
          </cell>
          <cell r="AO71">
            <v>163.46274257957259</v>
          </cell>
          <cell r="AP71">
            <v>327.0727425795726</v>
          </cell>
          <cell r="AQ71">
            <v>959.5460161895727</v>
          </cell>
          <cell r="AR71">
            <v>-155.38999999999996</v>
          </cell>
          <cell r="AS71">
            <v>320.04999999999995</v>
          </cell>
          <cell r="AT71">
            <v>132.64818024042739</v>
          </cell>
          <cell r="AU71">
            <v>297.30818024042742</v>
          </cell>
          <cell r="AV71">
            <v>-141.27000000000001</v>
          </cell>
          <cell r="AW71">
            <v>374.64</v>
          </cell>
          <cell r="AX71">
            <v>68.410000000000011</v>
          </cell>
          <cell r="AY71">
            <v>30.209999999999997</v>
          </cell>
          <cell r="AZ71">
            <v>331.98999999999995</v>
          </cell>
          <cell r="BA71">
            <v>-137.21</v>
          </cell>
          <cell r="BB71">
            <v>359.51000000000005</v>
          </cell>
          <cell r="BC71">
            <v>65.740000000000009</v>
          </cell>
          <cell r="BD71">
            <v>35.38000000000001</v>
          </cell>
          <cell r="BE71">
            <v>323.42000000000007</v>
          </cell>
          <cell r="BF71">
            <v>952.7181802404275</v>
          </cell>
          <cell r="BG71">
            <v>-159.01999999999998</v>
          </cell>
          <cell r="BH71">
            <v>401.19</v>
          </cell>
          <cell r="BI71">
            <v>76.03</v>
          </cell>
          <cell r="BJ71">
            <v>34.549999999999997</v>
          </cell>
          <cell r="BK71">
            <v>352.75000000000006</v>
          </cell>
        </row>
        <row r="73">
          <cell r="B73" t="str">
            <v>Datas do Detraf:                                 Fixo --&gt;</v>
          </cell>
          <cell r="C73">
            <v>36472</v>
          </cell>
          <cell r="D73">
            <v>36458</v>
          </cell>
          <cell r="E73">
            <v>36458</v>
          </cell>
          <cell r="F73">
            <v>36472</v>
          </cell>
          <cell r="G73">
            <v>36472</v>
          </cell>
          <cell r="H73">
            <v>36530</v>
          </cell>
          <cell r="I73">
            <v>36550</v>
          </cell>
          <cell r="J73">
            <v>36495</v>
          </cell>
          <cell r="K73">
            <v>36501</v>
          </cell>
          <cell r="L73">
            <v>36501</v>
          </cell>
          <cell r="M73">
            <v>36499</v>
          </cell>
          <cell r="N73">
            <v>36499</v>
          </cell>
          <cell r="O73">
            <v>36530</v>
          </cell>
          <cell r="P73">
            <v>36577</v>
          </cell>
          <cell r="Q73">
            <v>36510</v>
          </cell>
          <cell r="R73" t="str">
            <v>Estimado</v>
          </cell>
          <cell r="S73">
            <v>36529</v>
          </cell>
          <cell r="T73">
            <v>36529</v>
          </cell>
          <cell r="U73">
            <v>36531</v>
          </cell>
          <cell r="V73">
            <v>36531</v>
          </cell>
          <cell r="W73">
            <v>36530</v>
          </cell>
          <cell r="X73">
            <v>36550</v>
          </cell>
          <cell r="AA73">
            <v>36544</v>
          </cell>
          <cell r="AB73">
            <v>36544</v>
          </cell>
          <cell r="AE73">
            <v>36561</v>
          </cell>
          <cell r="AF73">
            <v>36561</v>
          </cell>
          <cell r="AG73">
            <v>36561</v>
          </cell>
          <cell r="AH73">
            <v>36561</v>
          </cell>
          <cell r="AI73">
            <v>36587</v>
          </cell>
          <cell r="AJ73">
            <v>36587</v>
          </cell>
          <cell r="AK73">
            <v>36587</v>
          </cell>
          <cell r="AL73">
            <v>36587</v>
          </cell>
          <cell r="AM73">
            <v>36619</v>
          </cell>
          <cell r="AN73">
            <v>36619</v>
          </cell>
          <cell r="AO73">
            <v>36619</v>
          </cell>
          <cell r="AP73">
            <v>36619</v>
          </cell>
          <cell r="AR73">
            <v>36649</v>
          </cell>
          <cell r="AS73">
            <v>36649</v>
          </cell>
          <cell r="AT73">
            <v>36649</v>
          </cell>
          <cell r="AU73">
            <v>36649</v>
          </cell>
          <cell r="AV73">
            <v>36683</v>
          </cell>
          <cell r="AW73">
            <v>36683</v>
          </cell>
          <cell r="AX73">
            <v>36683</v>
          </cell>
          <cell r="AY73">
            <v>36683</v>
          </cell>
          <cell r="AZ73">
            <v>36683</v>
          </cell>
          <cell r="BA73">
            <v>36713</v>
          </cell>
          <cell r="BB73">
            <v>36713</v>
          </cell>
          <cell r="BC73">
            <v>36713</v>
          </cell>
          <cell r="BD73">
            <v>36710</v>
          </cell>
          <cell r="BE73">
            <v>36713</v>
          </cell>
          <cell r="BK73">
            <v>0</v>
          </cell>
        </row>
        <row r="74">
          <cell r="C74">
            <v>0.61875000000000002</v>
          </cell>
          <cell r="D74">
            <v>0.49861111111111112</v>
          </cell>
          <cell r="E74">
            <v>0.45902777777777781</v>
          </cell>
          <cell r="F74">
            <v>0.73541666666666661</v>
          </cell>
          <cell r="G74">
            <v>0.73541666666666661</v>
          </cell>
          <cell r="H74">
            <v>0.58489583333333328</v>
          </cell>
          <cell r="I74">
            <v>0.45723379629629629</v>
          </cell>
          <cell r="J74">
            <v>0.93680555555555556</v>
          </cell>
          <cell r="K74">
            <v>0.71388888888888891</v>
          </cell>
          <cell r="L74">
            <v>0.71388888888888891</v>
          </cell>
          <cell r="M74">
            <v>0.70138888888888884</v>
          </cell>
          <cell r="N74">
            <v>0.70138888888888884</v>
          </cell>
          <cell r="O74">
            <v>0.58252314814814821</v>
          </cell>
          <cell r="P74">
            <v>0.47506944444444449</v>
          </cell>
          <cell r="Q74">
            <v>0.71527777777777779</v>
          </cell>
          <cell r="R74" t="str">
            <v>-</v>
          </cell>
          <cell r="S74">
            <v>0.75501157407407404</v>
          </cell>
          <cell r="T74">
            <v>0.75501157407407404</v>
          </cell>
          <cell r="U74">
            <v>0.79460648148148139</v>
          </cell>
          <cell r="V74">
            <v>0.79460648148148139</v>
          </cell>
          <cell r="W74">
            <v>0.57640046296296299</v>
          </cell>
          <cell r="X74">
            <v>0.60586805555555556</v>
          </cell>
          <cell r="AA74">
            <v>4.9768518518518521E-4</v>
          </cell>
          <cell r="AB74">
            <v>0.64804398148148146</v>
          </cell>
          <cell r="AE74">
            <v>0.86101851851851852</v>
          </cell>
          <cell r="AF74">
            <v>0.86861111111111111</v>
          </cell>
          <cell r="AG74">
            <v>0.86974537037037036</v>
          </cell>
          <cell r="AH74">
            <v>0.86101851851851852</v>
          </cell>
          <cell r="AI74">
            <v>3.3773148148148149E-2</v>
          </cell>
          <cell r="AJ74">
            <v>4.8125000000000001E-2</v>
          </cell>
          <cell r="AK74">
            <v>5.0266203703703709E-2</v>
          </cell>
          <cell r="AL74">
            <v>3.3773148148148149E-2</v>
          </cell>
          <cell r="AM74">
            <v>0.85898148148148146</v>
          </cell>
          <cell r="AN74">
            <v>0.88362268518518527</v>
          </cell>
          <cell r="AO74">
            <v>0.88623842592592583</v>
          </cell>
          <cell r="AP74">
            <v>0.85898148148148146</v>
          </cell>
          <cell r="AR74">
            <v>0.73333333333333339</v>
          </cell>
          <cell r="AS74">
            <v>0.7699421296296296</v>
          </cell>
          <cell r="AT74">
            <v>0.77481481481481485</v>
          </cell>
          <cell r="AU74">
            <v>0.73333333333333339</v>
          </cell>
          <cell r="AV74">
            <v>0.33270833333333333</v>
          </cell>
          <cell r="AW74">
            <v>0.34489583333333335</v>
          </cell>
          <cell r="AX74">
            <v>0.34804398148148147</v>
          </cell>
          <cell r="AY74">
            <v>0.45030092592592591</v>
          </cell>
          <cell r="AZ74">
            <v>0.33270833333333333</v>
          </cell>
          <cell r="BA74">
            <v>0.72824074074074074</v>
          </cell>
          <cell r="BB74">
            <v>0.75403935185185178</v>
          </cell>
          <cell r="BC74">
            <v>0.75765046296296301</v>
          </cell>
          <cell r="BD74">
            <v>0.56292824074074077</v>
          </cell>
          <cell r="BE74">
            <v>0.72824074074074074</v>
          </cell>
          <cell r="BK74">
            <v>0</v>
          </cell>
        </row>
        <row r="75">
          <cell r="B75" t="str">
            <v>Celular --&gt;</v>
          </cell>
          <cell r="C75">
            <v>36524</v>
          </cell>
          <cell r="D75">
            <v>36523</v>
          </cell>
          <cell r="E75">
            <v>36529</v>
          </cell>
          <cell r="F75">
            <v>36530</v>
          </cell>
          <cell r="G75">
            <v>36530</v>
          </cell>
          <cell r="H75">
            <v>36552</v>
          </cell>
          <cell r="I75">
            <v>36552</v>
          </cell>
          <cell r="J75">
            <v>36496</v>
          </cell>
          <cell r="K75">
            <v>36496</v>
          </cell>
          <cell r="L75">
            <v>36496</v>
          </cell>
          <cell r="M75">
            <v>36524</v>
          </cell>
          <cell r="N75">
            <v>36524</v>
          </cell>
          <cell r="O75">
            <v>36532</v>
          </cell>
          <cell r="P75">
            <v>36552</v>
          </cell>
          <cell r="Q75">
            <v>36510</v>
          </cell>
          <cell r="R75" t="str">
            <v>Estimado</v>
          </cell>
          <cell r="S75">
            <v>36529</v>
          </cell>
          <cell r="T75">
            <v>36529</v>
          </cell>
          <cell r="U75">
            <v>36531</v>
          </cell>
          <cell r="V75">
            <v>36531</v>
          </cell>
          <cell r="W75">
            <v>36532</v>
          </cell>
          <cell r="X75">
            <v>36552</v>
          </cell>
          <cell r="AA75">
            <v>36543</v>
          </cell>
          <cell r="AB75">
            <v>36544</v>
          </cell>
          <cell r="AE75">
            <v>36560</v>
          </cell>
          <cell r="AF75">
            <v>36560</v>
          </cell>
          <cell r="AG75">
            <v>36560</v>
          </cell>
          <cell r="AH75">
            <v>36560</v>
          </cell>
          <cell r="AI75">
            <v>36586</v>
          </cell>
          <cell r="AJ75">
            <v>36586</v>
          </cell>
          <cell r="AK75">
            <v>36586</v>
          </cell>
          <cell r="AL75">
            <v>36586</v>
          </cell>
          <cell r="AM75">
            <v>36619</v>
          </cell>
          <cell r="AN75">
            <v>36619</v>
          </cell>
          <cell r="AO75">
            <v>36619</v>
          </cell>
          <cell r="AP75">
            <v>36619</v>
          </cell>
          <cell r="AR75">
            <v>36649</v>
          </cell>
          <cell r="AS75">
            <v>36649</v>
          </cell>
          <cell r="AT75">
            <v>36649</v>
          </cell>
          <cell r="AU75">
            <v>36649</v>
          </cell>
          <cell r="AV75">
            <v>36679</v>
          </cell>
          <cell r="AW75">
            <v>36678</v>
          </cell>
          <cell r="AX75">
            <v>36678</v>
          </cell>
          <cell r="AY75">
            <v>36679</v>
          </cell>
          <cell r="AZ75">
            <v>36679</v>
          </cell>
          <cell r="BA75">
            <v>36713</v>
          </cell>
          <cell r="BB75">
            <v>36713</v>
          </cell>
          <cell r="BC75">
            <v>36713</v>
          </cell>
          <cell r="BD75">
            <v>36709</v>
          </cell>
          <cell r="BE75">
            <v>36713</v>
          </cell>
          <cell r="BK75">
            <v>0</v>
          </cell>
        </row>
        <row r="76">
          <cell r="C76">
            <v>0.65208333333333335</v>
          </cell>
          <cell r="D76">
            <v>0.71458333333333324</v>
          </cell>
          <cell r="E76">
            <v>0.41805555555555557</v>
          </cell>
          <cell r="F76">
            <v>0.78611111111111109</v>
          </cell>
          <cell r="G76">
            <v>0.78611111111111109</v>
          </cell>
          <cell r="H76">
            <v>0.42258101851851854</v>
          </cell>
          <cell r="I76">
            <v>0.42258101851851854</v>
          </cell>
          <cell r="J76">
            <v>0.77708333333333324</v>
          </cell>
          <cell r="K76">
            <v>0.77708333333333324</v>
          </cell>
          <cell r="L76">
            <v>0.77708333333333324</v>
          </cell>
          <cell r="M76">
            <v>0.70694444444444438</v>
          </cell>
          <cell r="N76">
            <v>0.70694444444444438</v>
          </cell>
          <cell r="O76">
            <v>0.61760416666666662</v>
          </cell>
          <cell r="P76">
            <v>0.42192129629629632</v>
          </cell>
          <cell r="Q76">
            <v>0.71944444444444444</v>
          </cell>
          <cell r="R76" t="str">
            <v>-</v>
          </cell>
          <cell r="S76">
            <v>0.75519675925925922</v>
          </cell>
          <cell r="T76">
            <v>0.75519675925925922</v>
          </cell>
          <cell r="U76">
            <v>0.79457175925925927</v>
          </cell>
          <cell r="V76">
            <v>0.79457175925925927</v>
          </cell>
          <cell r="W76">
            <v>0.53240740740740744</v>
          </cell>
          <cell r="X76">
            <v>0.42219907407407403</v>
          </cell>
          <cell r="AA76">
            <v>0.9523032407407408</v>
          </cell>
          <cell r="AB76">
            <v>0.64075231481481476</v>
          </cell>
          <cell r="AE76">
            <v>0.94135416666666671</v>
          </cell>
          <cell r="AF76">
            <v>0.97452546296296294</v>
          </cell>
          <cell r="AG76">
            <v>0.97479166666666661</v>
          </cell>
          <cell r="AH76">
            <v>0.94135416666666671</v>
          </cell>
          <cell r="AI76">
            <v>0.95450231481481485</v>
          </cell>
          <cell r="AJ76">
            <v>0.97700231481481481</v>
          </cell>
          <cell r="AK76">
            <v>0.97740740740740739</v>
          </cell>
          <cell r="AL76">
            <v>0.95450231481481485</v>
          </cell>
          <cell r="AM76">
            <v>0.85188657407407409</v>
          </cell>
          <cell r="AN76">
            <v>0.86714120370370373</v>
          </cell>
          <cell r="AO76">
            <v>0.86771990740740745</v>
          </cell>
          <cell r="AP76">
            <v>0.85188657407407409</v>
          </cell>
          <cell r="AR76">
            <v>0.72315972222222225</v>
          </cell>
          <cell r="AS76">
            <v>0.73855324074074069</v>
          </cell>
          <cell r="AT76">
            <v>0.73944444444444446</v>
          </cell>
          <cell r="AU76">
            <v>0.72315972222222225</v>
          </cell>
          <cell r="AV76">
            <v>0.91690972222222211</v>
          </cell>
          <cell r="AW76">
            <v>0.52855324074074073</v>
          </cell>
          <cell r="AX76">
            <v>0.530787037037037</v>
          </cell>
          <cell r="AY76">
            <v>0.55829861111111112</v>
          </cell>
          <cell r="AZ76">
            <v>0.91690972222222211</v>
          </cell>
          <cell r="BA76">
            <v>0.72685185185185175</v>
          </cell>
          <cell r="BB76">
            <v>0.74631944444444442</v>
          </cell>
          <cell r="BC76">
            <v>0.74703703703703705</v>
          </cell>
          <cell r="BD76">
            <v>0.78724537037037035</v>
          </cell>
          <cell r="BE76">
            <v>0.72685185185185175</v>
          </cell>
          <cell r="BK76">
            <v>0</v>
          </cell>
        </row>
        <row r="77">
          <cell r="C77" t="str">
            <v>96 PPIs</v>
          </cell>
          <cell r="D77" t="str">
            <v>96 PPIs</v>
          </cell>
          <cell r="E77" t="str">
            <v>96 PPIs</v>
          </cell>
          <cell r="F77" t="str">
            <v>96 PPIs</v>
          </cell>
          <cell r="G77" t="str">
            <v>96 PPIs</v>
          </cell>
          <cell r="H77" t="str">
            <v>96 PPIs</v>
          </cell>
          <cell r="I77" t="str">
            <v>96 PPIs</v>
          </cell>
          <cell r="J77" t="str">
            <v>96 PPIs</v>
          </cell>
          <cell r="K77" t="str">
            <v>96 PPIs</v>
          </cell>
          <cell r="L77" t="str">
            <v>96 PPIs</v>
          </cell>
          <cell r="M77" t="str">
            <v>21 PPIs</v>
          </cell>
          <cell r="N77" t="str">
            <v>21 PPIs</v>
          </cell>
          <cell r="O77" t="str">
            <v>21 PPIs</v>
          </cell>
          <cell r="P77" t="str">
            <v>21 PPIs</v>
          </cell>
          <cell r="Q77" t="str">
            <v>21 PPIs</v>
          </cell>
          <cell r="R77" t="str">
            <v>21 PPIs</v>
          </cell>
          <cell r="S77" t="str">
            <v>21 PPI's</v>
          </cell>
          <cell r="T77" t="str">
            <v>21 PPI's</v>
          </cell>
          <cell r="U77" t="str">
            <v>21 PPI's</v>
          </cell>
          <cell r="V77" t="str">
            <v>21 PPI's</v>
          </cell>
          <cell r="W77" t="str">
            <v>21 PPI's</v>
          </cell>
          <cell r="X77" t="str">
            <v>21 PPI's</v>
          </cell>
          <cell r="Y77" t="str">
            <v>4º Trimestre</v>
          </cell>
          <cell r="Z77" t="str">
            <v>3º Trimestre</v>
          </cell>
          <cell r="AA77" t="str">
            <v>21 PPI's</v>
          </cell>
          <cell r="AB77" t="str">
            <v>21 PPI's</v>
          </cell>
          <cell r="AC77" t="str">
            <v>Estimado</v>
          </cell>
          <cell r="AE77" t="str">
            <v>21 PPI's</v>
          </cell>
          <cell r="AF77" t="str">
            <v>21 PPI's</v>
          </cell>
          <cell r="AG77" t="str">
            <v>21 PPI's</v>
          </cell>
          <cell r="AH77" t="str">
            <v>21 PPI's</v>
          </cell>
          <cell r="AI77" t="str">
            <v>96 PPIs</v>
          </cell>
          <cell r="AJ77" t="str">
            <v>96 PPIs</v>
          </cell>
          <cell r="AK77" t="str">
            <v>96 PPIs</v>
          </cell>
          <cell r="AL77" t="str">
            <v>96 PPIs</v>
          </cell>
          <cell r="AM77" t="str">
            <v>96 PPIs</v>
          </cell>
          <cell r="AN77" t="str">
            <v>96 PPIs</v>
          </cell>
          <cell r="AO77" t="str">
            <v>96 PPIs</v>
          </cell>
          <cell r="AP77" t="str">
            <v>96 PPIs</v>
          </cell>
          <cell r="AQ77" t="str">
            <v>1º Trimestre</v>
          </cell>
          <cell r="AR77" t="str">
            <v>96 PPIs</v>
          </cell>
          <cell r="AS77" t="str">
            <v>96 PPIs</v>
          </cell>
          <cell r="AT77" t="str">
            <v>96 PPIs</v>
          </cell>
          <cell r="AU77" t="str">
            <v>96 PPIs</v>
          </cell>
          <cell r="AV77" t="str">
            <v>96 PPIs</v>
          </cell>
          <cell r="AW77" t="str">
            <v>96 PPIs</v>
          </cell>
          <cell r="AX77" t="str">
            <v>96 PPIs</v>
          </cell>
          <cell r="AY77" t="str">
            <v>96 PPIs</v>
          </cell>
          <cell r="AZ77" t="str">
            <v>96 PPIs</v>
          </cell>
          <cell r="BA77" t="str">
            <v>96 PPI's</v>
          </cell>
          <cell r="BB77" t="str">
            <v>96 PPI's</v>
          </cell>
          <cell r="BC77" t="str">
            <v>96 PPI's</v>
          </cell>
          <cell r="BD77" t="str">
            <v>96 PPI's</v>
          </cell>
          <cell r="BE77" t="str">
            <v>96 PPI's</v>
          </cell>
          <cell r="BF77" t="str">
            <v>2º Trimestre</v>
          </cell>
          <cell r="BG77" t="str">
            <v>96 PPI's</v>
          </cell>
          <cell r="BH77" t="str">
            <v>96 PPI's</v>
          </cell>
          <cell r="BI77" t="str">
            <v>96 PPI's</v>
          </cell>
          <cell r="BJ77" t="str">
            <v>96 PPI's</v>
          </cell>
          <cell r="BK77" t="str">
            <v>96 PPI's</v>
          </cell>
        </row>
        <row r="79">
          <cell r="A79" t="str">
            <v>DEMONSTRATIVO DA TELEFONIA EM MILHÕES DE REAIS</v>
          </cell>
        </row>
        <row r="81">
          <cell r="C81" t="str">
            <v>Jul/99</v>
          </cell>
          <cell r="D81">
            <v>36373</v>
          </cell>
          <cell r="E81">
            <v>36404</v>
          </cell>
          <cell r="F81">
            <v>36434</v>
          </cell>
          <cell r="G81">
            <v>36434</v>
          </cell>
          <cell r="H81">
            <v>36434</v>
          </cell>
          <cell r="I81">
            <v>36434</v>
          </cell>
          <cell r="J81">
            <v>36465</v>
          </cell>
          <cell r="K81">
            <v>36465</v>
          </cell>
          <cell r="L81">
            <v>36465</v>
          </cell>
          <cell r="M81">
            <v>36465</v>
          </cell>
          <cell r="N81">
            <v>36465</v>
          </cell>
          <cell r="O81">
            <v>36465</v>
          </cell>
          <cell r="P81">
            <v>36465</v>
          </cell>
          <cell r="Q81">
            <v>36495</v>
          </cell>
          <cell r="R81">
            <v>36495</v>
          </cell>
          <cell r="S81">
            <v>36495</v>
          </cell>
          <cell r="T81">
            <v>36495</v>
          </cell>
          <cell r="U81">
            <v>36495</v>
          </cell>
          <cell r="V81">
            <v>36495</v>
          </cell>
          <cell r="W81">
            <v>36495</v>
          </cell>
          <cell r="X81">
            <v>36495</v>
          </cell>
          <cell r="Y81" t="str">
            <v>1999</v>
          </cell>
          <cell r="Z81" t="str">
            <v>1999</v>
          </cell>
          <cell r="AA81">
            <v>36526</v>
          </cell>
          <cell r="AB81">
            <v>36526</v>
          </cell>
          <cell r="AC81">
            <v>36526</v>
          </cell>
          <cell r="AD81">
            <v>36526</v>
          </cell>
          <cell r="AE81">
            <v>36526</v>
          </cell>
          <cell r="AF81">
            <v>36526</v>
          </cell>
          <cell r="AG81">
            <v>36526</v>
          </cell>
          <cell r="AH81">
            <v>36526</v>
          </cell>
          <cell r="AI81">
            <v>36557</v>
          </cell>
          <cell r="AJ81">
            <v>36557</v>
          </cell>
          <cell r="AK81">
            <v>36557</v>
          </cell>
          <cell r="AL81">
            <v>36557</v>
          </cell>
          <cell r="AM81" t="str">
            <v>Mar/00</v>
          </cell>
          <cell r="AN81" t="str">
            <v>Mar/00</v>
          </cell>
          <cell r="AO81" t="str">
            <v>Mar/00</v>
          </cell>
          <cell r="AP81" t="str">
            <v>Mar/00</v>
          </cell>
          <cell r="AQ81" t="str">
            <v>2000</v>
          </cell>
          <cell r="AR81" t="str">
            <v>Abr/00</v>
          </cell>
          <cell r="AS81" t="str">
            <v>Abr/00</v>
          </cell>
          <cell r="AT81" t="str">
            <v>Abr/00</v>
          </cell>
          <cell r="AU81" t="str">
            <v>Abr/00</v>
          </cell>
          <cell r="AV81" t="str">
            <v>Mai/00</v>
          </cell>
          <cell r="AW81" t="str">
            <v>Mai/00</v>
          </cell>
          <cell r="AX81" t="str">
            <v>Mai/00</v>
          </cell>
          <cell r="AY81" t="str">
            <v>Mai/00</v>
          </cell>
          <cell r="AZ81" t="str">
            <v>Mai/00</v>
          </cell>
          <cell r="BA81" t="str">
            <v>Jun/00</v>
          </cell>
          <cell r="BB81" t="str">
            <v>Jun/00</v>
          </cell>
          <cell r="BC81" t="str">
            <v>Jun/00</v>
          </cell>
          <cell r="BD81" t="str">
            <v>Jun/00</v>
          </cell>
          <cell r="BE81" t="str">
            <v>Jun/00</v>
          </cell>
          <cell r="BF81" t="str">
            <v>2000</v>
          </cell>
          <cell r="BG81" t="str">
            <v>Jul/00</v>
          </cell>
          <cell r="BH81" t="str">
            <v>Jul/00</v>
          </cell>
          <cell r="BI81" t="str">
            <v>Jul/00</v>
          </cell>
          <cell r="BJ81" t="str">
            <v>Jul/00</v>
          </cell>
          <cell r="BK81" t="str">
            <v>Jul/00</v>
          </cell>
        </row>
        <row r="82">
          <cell r="B82" t="str">
            <v>R$ Milhões - Receita Líquida</v>
          </cell>
          <cell r="C82" t="str">
            <v>Financeiro</v>
          </cell>
          <cell r="D82" t="str">
            <v>Financeiro</v>
          </cell>
          <cell r="E82" t="str">
            <v>Financeiro</v>
          </cell>
          <cell r="F82" t="str">
            <v>Financeiro</v>
          </cell>
          <cell r="G82" t="str">
            <v>Financeiro</v>
          </cell>
          <cell r="H82" t="str">
            <v>Arbor</v>
          </cell>
          <cell r="I82" t="str">
            <v>Arbor</v>
          </cell>
          <cell r="J82" t="str">
            <v>Econômico</v>
          </cell>
          <cell r="K82" t="str">
            <v>Econômico</v>
          </cell>
          <cell r="L82" t="str">
            <v>Econômico</v>
          </cell>
          <cell r="M82" t="str">
            <v>Financeiro</v>
          </cell>
          <cell r="N82" t="str">
            <v>Financeiro</v>
          </cell>
          <cell r="O82" t="str">
            <v>Arbor</v>
          </cell>
          <cell r="P82" t="str">
            <v>Arbor v3</v>
          </cell>
          <cell r="Q82" t="str">
            <v>Prévia</v>
          </cell>
          <cell r="R82" t="str">
            <v>Estimado</v>
          </cell>
          <cell r="S82" t="str">
            <v>Econômico</v>
          </cell>
          <cell r="T82" t="str">
            <v>Econômico</v>
          </cell>
          <cell r="U82" t="str">
            <v>Financeiro</v>
          </cell>
          <cell r="V82" t="str">
            <v>Financeiro</v>
          </cell>
          <cell r="W82" t="str">
            <v>Arbor</v>
          </cell>
          <cell r="X82" t="str">
            <v>Arbor</v>
          </cell>
          <cell r="Y82" t="str">
            <v>4º Trim</v>
          </cell>
          <cell r="Z82" t="str">
            <v>3º Trim</v>
          </cell>
          <cell r="AA82" t="str">
            <v>Prévia</v>
          </cell>
          <cell r="AB82" t="str">
            <v>Prévia</v>
          </cell>
          <cell r="AC82" t="str">
            <v>Estimado</v>
          </cell>
          <cell r="AD82" t="str">
            <v>Prévia</v>
          </cell>
          <cell r="AE82" t="str">
            <v>Detraf</v>
          </cell>
          <cell r="AF82" t="str">
            <v>Arbor</v>
          </cell>
          <cell r="AG82" t="str">
            <v>Tco / Tfi</v>
          </cell>
          <cell r="AH82" t="str">
            <v>Financeiro</v>
          </cell>
          <cell r="AI82" t="str">
            <v>Detraf</v>
          </cell>
          <cell r="AJ82" t="str">
            <v>Arbor</v>
          </cell>
          <cell r="AK82" t="str">
            <v>Tco / Tfi</v>
          </cell>
          <cell r="AL82" t="str">
            <v>Financeiro</v>
          </cell>
          <cell r="AM82" t="str">
            <v>Detraf</v>
          </cell>
          <cell r="AN82" t="str">
            <v>Arbor</v>
          </cell>
          <cell r="AO82" t="str">
            <v>Tco / Tfi</v>
          </cell>
          <cell r="AP82" t="str">
            <v>Financeiro</v>
          </cell>
          <cell r="AQ82" t="str">
            <v>1º Trim</v>
          </cell>
          <cell r="AR82" t="str">
            <v>Detraf</v>
          </cell>
          <cell r="AS82" t="str">
            <v>Arbor</v>
          </cell>
          <cell r="AT82" t="str">
            <v>Tco / Tfi</v>
          </cell>
          <cell r="AU82" t="str">
            <v>Financeiro</v>
          </cell>
          <cell r="AV82" t="str">
            <v>Detraf</v>
          </cell>
          <cell r="AW82" t="str">
            <v>Arbor</v>
          </cell>
          <cell r="AX82" t="str">
            <v>Tco / Tfi</v>
          </cell>
          <cell r="AY82" t="str">
            <v>Pend</v>
          </cell>
          <cell r="AZ82" t="str">
            <v>Financeiro</v>
          </cell>
          <cell r="BA82" t="str">
            <v>Detraf</v>
          </cell>
          <cell r="BB82" t="str">
            <v>Arbor</v>
          </cell>
          <cell r="BC82" t="str">
            <v>Tco / Tfi</v>
          </cell>
          <cell r="BD82" t="str">
            <v>Pend</v>
          </cell>
          <cell r="BE82" t="str">
            <v>Financeiro</v>
          </cell>
          <cell r="BF82" t="str">
            <v>2º Trim</v>
          </cell>
          <cell r="BG82" t="str">
            <v>Detraf</v>
          </cell>
          <cell r="BH82" t="str">
            <v>Arbor</v>
          </cell>
          <cell r="BI82" t="str">
            <v>Tco / Tfi</v>
          </cell>
          <cell r="BJ82" t="str">
            <v>Pend</v>
          </cell>
          <cell r="BK82" t="str">
            <v>Financeiro</v>
          </cell>
        </row>
        <row r="83">
          <cell r="C83" t="str">
            <v>Total</v>
          </cell>
          <cell r="D83" t="str">
            <v>Total</v>
          </cell>
          <cell r="E83" t="str">
            <v>Total</v>
          </cell>
          <cell r="F83" t="str">
            <v>Versão 2</v>
          </cell>
          <cell r="G83" t="str">
            <v>Total</v>
          </cell>
          <cell r="H83" t="str">
            <v>Econômico</v>
          </cell>
          <cell r="I83" t="str">
            <v>Financeiro</v>
          </cell>
          <cell r="J83" t="str">
            <v>Versão 1</v>
          </cell>
          <cell r="K83" t="str">
            <v>Versão 2</v>
          </cell>
          <cell r="L83" t="str">
            <v>com Kenan</v>
          </cell>
          <cell r="M83" t="str">
            <v>Versão 3</v>
          </cell>
          <cell r="N83" t="str">
            <v>Total</v>
          </cell>
          <cell r="O83" t="str">
            <v>Econômico</v>
          </cell>
          <cell r="P83" t="str">
            <v>Financeiro</v>
          </cell>
          <cell r="Q83" t="str">
            <v>15 dias</v>
          </cell>
          <cell r="R83" t="str">
            <v>30 dias</v>
          </cell>
          <cell r="S83">
            <v>0</v>
          </cell>
          <cell r="T83" t="str">
            <v>com Kenan</v>
          </cell>
          <cell r="U83">
            <v>0</v>
          </cell>
          <cell r="V83" t="str">
            <v>Total</v>
          </cell>
          <cell r="W83" t="str">
            <v>Econômico</v>
          </cell>
          <cell r="X83" t="str">
            <v>Financeiro</v>
          </cell>
          <cell r="Y83">
            <v>0</v>
          </cell>
          <cell r="Z83">
            <v>0</v>
          </cell>
          <cell r="AA83" t="str">
            <v>15 dias</v>
          </cell>
          <cell r="AB83" t="str">
            <v>Kenan -15 dias</v>
          </cell>
          <cell r="AC83" t="str">
            <v>com Kenan</v>
          </cell>
          <cell r="AD83" t="str">
            <v>15 dias - Total</v>
          </cell>
          <cell r="AE83">
            <v>0</v>
          </cell>
          <cell r="AF83">
            <v>0</v>
          </cell>
          <cell r="AG83">
            <v>0</v>
          </cell>
          <cell r="AH83" t="str">
            <v>Total</v>
          </cell>
          <cell r="AI83">
            <v>0</v>
          </cell>
          <cell r="AJ83">
            <v>0</v>
          </cell>
          <cell r="AK83">
            <v>0</v>
          </cell>
          <cell r="AL83" t="str">
            <v>Total</v>
          </cell>
          <cell r="AM83">
            <v>0</v>
          </cell>
          <cell r="AN83">
            <v>0</v>
          </cell>
          <cell r="AO83">
            <v>0</v>
          </cell>
          <cell r="AP83" t="str">
            <v>Total</v>
          </cell>
          <cell r="AQ83">
            <v>0</v>
          </cell>
          <cell r="AR83">
            <v>0</v>
          </cell>
          <cell r="AS83">
            <v>0</v>
          </cell>
          <cell r="AT83">
            <v>0</v>
          </cell>
          <cell r="AU83" t="str">
            <v>Total</v>
          </cell>
          <cell r="AV83">
            <v>0</v>
          </cell>
          <cell r="AW83">
            <v>0</v>
          </cell>
          <cell r="AX83">
            <v>0</v>
          </cell>
          <cell r="AY83">
            <v>0</v>
          </cell>
          <cell r="AZ83" t="str">
            <v>Total</v>
          </cell>
          <cell r="BA83">
            <v>0</v>
          </cell>
          <cell r="BB83">
            <v>0</v>
          </cell>
          <cell r="BC83">
            <v>0</v>
          </cell>
          <cell r="BD83">
            <v>0</v>
          </cell>
          <cell r="BE83" t="str">
            <v>Total</v>
          </cell>
          <cell r="BF83">
            <v>0</v>
          </cell>
          <cell r="BG83">
            <v>0</v>
          </cell>
          <cell r="BH83">
            <v>0</v>
          </cell>
          <cell r="BI83">
            <v>0</v>
          </cell>
          <cell r="BJ83">
            <v>0</v>
          </cell>
          <cell r="BK83" t="str">
            <v>Total</v>
          </cell>
        </row>
        <row r="84">
          <cell r="A84" t="str">
            <v>RECEITAS</v>
          </cell>
          <cell r="B84" t="str">
            <v>TOTAL</v>
          </cell>
          <cell r="C84">
            <v>279.86957149550153</v>
          </cell>
          <cell r="D84">
            <v>339.69177675693197</v>
          </cell>
          <cell r="E84">
            <v>333.83703652946275</v>
          </cell>
          <cell r="F84">
            <v>351.28571143459862</v>
          </cell>
          <cell r="G84">
            <v>354.52571143459863</v>
          </cell>
          <cell r="H84">
            <v>0</v>
          </cell>
          <cell r="I84">
            <v>3.2399999999999998</v>
          </cell>
          <cell r="J84">
            <v>0</v>
          </cell>
          <cell r="K84">
            <v>0</v>
          </cell>
          <cell r="L84">
            <v>0</v>
          </cell>
          <cell r="M84">
            <v>369.25</v>
          </cell>
          <cell r="N84">
            <v>376.92999999999995</v>
          </cell>
          <cell r="O84">
            <v>0</v>
          </cell>
          <cell r="P84">
            <v>7.6800000000000006</v>
          </cell>
          <cell r="Q84">
            <v>0</v>
          </cell>
          <cell r="R84">
            <v>0</v>
          </cell>
          <cell r="S84">
            <v>0</v>
          </cell>
          <cell r="T84">
            <v>0</v>
          </cell>
          <cell r="U84">
            <v>330.39</v>
          </cell>
          <cell r="V84">
            <v>410.07</v>
          </cell>
          <cell r="W84">
            <v>0</v>
          </cell>
          <cell r="X84">
            <v>79.679999999999993</v>
          </cell>
          <cell r="Y84">
            <v>1141.5257114345986</v>
          </cell>
          <cell r="Z84">
            <v>953.39838478189631</v>
          </cell>
          <cell r="AA84">
            <v>0</v>
          </cell>
          <cell r="AB84">
            <v>0</v>
          </cell>
          <cell r="AC84">
            <v>0</v>
          </cell>
          <cell r="AD84">
            <v>0</v>
          </cell>
          <cell r="AE84">
            <v>36.880000000000003</v>
          </cell>
          <cell r="AF84">
            <v>192.34000000000003</v>
          </cell>
          <cell r="AG84">
            <v>153.98746338999999</v>
          </cell>
          <cell r="AH84">
            <v>383.20746339000004</v>
          </cell>
          <cell r="AI84">
            <v>35.49</v>
          </cell>
          <cell r="AJ84">
            <v>229.35</v>
          </cell>
          <cell r="AK84">
            <v>134.58978476999999</v>
          </cell>
          <cell r="AL84">
            <v>399.42978476999997</v>
          </cell>
          <cell r="AM84">
            <v>37.480000000000004</v>
          </cell>
          <cell r="AN84">
            <v>239.17000000000002</v>
          </cell>
          <cell r="AO84">
            <v>120.12590352999999</v>
          </cell>
          <cell r="AP84">
            <v>396.77590353000005</v>
          </cell>
          <cell r="AQ84">
            <v>1179.4131516900002</v>
          </cell>
          <cell r="AR84">
            <v>35.5</v>
          </cell>
          <cell r="AS84">
            <v>234.14999999999998</v>
          </cell>
          <cell r="AT84">
            <v>97.257010820000005</v>
          </cell>
          <cell r="AU84">
            <v>366.90701081999998</v>
          </cell>
          <cell r="AV84">
            <v>41.29</v>
          </cell>
          <cell r="AW84">
            <v>267.77000000000004</v>
          </cell>
          <cell r="AX84">
            <v>48.86</v>
          </cell>
          <cell r="AY84">
            <v>32.35</v>
          </cell>
          <cell r="AZ84">
            <v>390.2700000000001</v>
          </cell>
          <cell r="BA84">
            <v>39.520000000000003</v>
          </cell>
          <cell r="BB84">
            <v>256.89999999999998</v>
          </cell>
          <cell r="BC84">
            <v>46.959999999999994</v>
          </cell>
          <cell r="BD84">
            <v>37.74</v>
          </cell>
          <cell r="BE84">
            <v>381.11999999999995</v>
          </cell>
          <cell r="BF84">
            <v>1138.29701082</v>
          </cell>
          <cell r="BG84">
            <v>39.69</v>
          </cell>
          <cell r="BH84">
            <v>286.55</v>
          </cell>
          <cell r="BI84">
            <v>54.29</v>
          </cell>
          <cell r="BJ84">
            <v>37.44</v>
          </cell>
          <cell r="BK84">
            <v>417.97</v>
          </cell>
        </row>
        <row r="85">
          <cell r="B85">
            <v>0</v>
          </cell>
          <cell r="G85">
            <v>0</v>
          </cell>
          <cell r="Y85">
            <v>0</v>
          </cell>
          <cell r="Z85">
            <v>0</v>
          </cell>
          <cell r="AC85">
            <v>0</v>
          </cell>
          <cell r="AD85">
            <v>0</v>
          </cell>
          <cell r="AH85">
            <v>0</v>
          </cell>
          <cell r="AL85">
            <v>0</v>
          </cell>
          <cell r="AP85">
            <v>0</v>
          </cell>
          <cell r="AQ85">
            <v>0</v>
          </cell>
          <cell r="AU85">
            <v>0</v>
          </cell>
          <cell r="AZ85">
            <v>0</v>
          </cell>
          <cell r="BE85">
            <v>0</v>
          </cell>
          <cell r="BF85">
            <v>0</v>
          </cell>
          <cell r="BK85">
            <v>0</v>
          </cell>
        </row>
        <row r="86">
          <cell r="B86" t="str">
            <v xml:space="preserve"> TELEFONIA FIXA</v>
          </cell>
          <cell r="C86">
            <v>230.70000000000002</v>
          </cell>
          <cell r="D86">
            <v>278.48</v>
          </cell>
          <cell r="E86">
            <v>275.38</v>
          </cell>
          <cell r="F86">
            <v>285.19</v>
          </cell>
          <cell r="G86">
            <v>288</v>
          </cell>
          <cell r="H86">
            <v>0</v>
          </cell>
          <cell r="I86">
            <v>2.8099999999999996</v>
          </cell>
          <cell r="J86">
            <v>0</v>
          </cell>
          <cell r="K86">
            <v>0</v>
          </cell>
          <cell r="L86">
            <v>0</v>
          </cell>
          <cell r="M86">
            <v>302.08</v>
          </cell>
          <cell r="N86">
            <v>308.89999999999998</v>
          </cell>
          <cell r="O86">
            <v>0</v>
          </cell>
          <cell r="P86">
            <v>6.82</v>
          </cell>
          <cell r="Q86">
            <v>0</v>
          </cell>
          <cell r="R86">
            <v>0</v>
          </cell>
          <cell r="S86">
            <v>0</v>
          </cell>
          <cell r="T86">
            <v>0</v>
          </cell>
          <cell r="U86">
            <v>266.37</v>
          </cell>
          <cell r="V86">
            <v>339.13</v>
          </cell>
          <cell r="W86">
            <v>0</v>
          </cell>
          <cell r="X86">
            <v>72.759999999999991</v>
          </cell>
          <cell r="Y86">
            <v>936.03</v>
          </cell>
          <cell r="Z86">
            <v>784.56000000000006</v>
          </cell>
          <cell r="AA86">
            <v>0</v>
          </cell>
          <cell r="AB86">
            <v>0</v>
          </cell>
          <cell r="AC86">
            <v>0</v>
          </cell>
          <cell r="AD86">
            <v>0</v>
          </cell>
          <cell r="AE86">
            <v>6.85</v>
          </cell>
          <cell r="AF86">
            <v>169.48000000000002</v>
          </cell>
          <cell r="AG86">
            <v>132.08746338999998</v>
          </cell>
          <cell r="AH86">
            <v>308.41746338999997</v>
          </cell>
          <cell r="AI86">
            <v>6.73</v>
          </cell>
          <cell r="AJ86">
            <v>200.9</v>
          </cell>
          <cell r="AK86">
            <v>114.98978477</v>
          </cell>
          <cell r="AL86">
            <v>322.61978477000002</v>
          </cell>
          <cell r="AM86">
            <v>6.1400000000000006</v>
          </cell>
          <cell r="AN86">
            <v>208.32000000000002</v>
          </cell>
          <cell r="AO86">
            <v>102.49590352999999</v>
          </cell>
          <cell r="AP86">
            <v>316.95590353</v>
          </cell>
          <cell r="AQ86">
            <v>947.99315168999999</v>
          </cell>
          <cell r="AR86">
            <v>5.81</v>
          </cell>
          <cell r="AS86">
            <v>201.45999999999998</v>
          </cell>
          <cell r="AT86">
            <v>83.397010820000006</v>
          </cell>
          <cell r="AU86">
            <v>290.66701081999997</v>
          </cell>
          <cell r="AV86">
            <v>8</v>
          </cell>
          <cell r="AW86">
            <v>229.70000000000002</v>
          </cell>
          <cell r="AX86">
            <v>43.13</v>
          </cell>
          <cell r="AY86">
            <v>27.98</v>
          </cell>
          <cell r="AZ86">
            <v>308.81000000000006</v>
          </cell>
          <cell r="BA86">
            <v>7.96</v>
          </cell>
          <cell r="BB86">
            <v>219.7</v>
          </cell>
          <cell r="BC86">
            <v>41.23</v>
          </cell>
          <cell r="BD86">
            <v>32.950000000000003</v>
          </cell>
          <cell r="BE86">
            <v>301.83999999999997</v>
          </cell>
          <cell r="BF86">
            <v>901.31701081999995</v>
          </cell>
          <cell r="BG86">
            <v>8.9899999999999984</v>
          </cell>
          <cell r="BH86">
            <v>243.79000000000002</v>
          </cell>
          <cell r="BI86">
            <v>47.24</v>
          </cell>
          <cell r="BJ86">
            <v>32.4</v>
          </cell>
          <cell r="BK86">
            <v>332.42</v>
          </cell>
        </row>
        <row r="87">
          <cell r="B87">
            <v>0</v>
          </cell>
          <cell r="G87">
            <v>0</v>
          </cell>
          <cell r="L87">
            <v>0</v>
          </cell>
          <cell r="N87">
            <v>0</v>
          </cell>
          <cell r="T87">
            <v>0</v>
          </cell>
          <cell r="V87">
            <v>0</v>
          </cell>
          <cell r="Y87">
            <v>0</v>
          </cell>
          <cell r="Z87">
            <v>0</v>
          </cell>
          <cell r="AC87">
            <v>0</v>
          </cell>
          <cell r="AD87">
            <v>0</v>
          </cell>
          <cell r="AH87">
            <v>0</v>
          </cell>
          <cell r="AL87">
            <v>0</v>
          </cell>
          <cell r="AP87">
            <v>0</v>
          </cell>
          <cell r="AQ87">
            <v>0</v>
          </cell>
          <cell r="AU87">
            <v>0</v>
          </cell>
          <cell r="AZ87">
            <v>0</v>
          </cell>
          <cell r="BE87">
            <v>0</v>
          </cell>
          <cell r="BF87">
            <v>0</v>
          </cell>
          <cell r="BK87">
            <v>0</v>
          </cell>
        </row>
        <row r="88">
          <cell r="B88" t="str">
            <v xml:space="preserve">      NACIONAL</v>
          </cell>
          <cell r="C88">
            <v>177.04000000000002</v>
          </cell>
          <cell r="D88">
            <v>214.4</v>
          </cell>
          <cell r="E88">
            <v>210.70000000000002</v>
          </cell>
          <cell r="F88">
            <v>215.04</v>
          </cell>
          <cell r="G88">
            <v>217.57</v>
          </cell>
          <cell r="H88">
            <v>0</v>
          </cell>
          <cell r="I88">
            <v>2.5299999999999998</v>
          </cell>
          <cell r="J88">
            <v>0</v>
          </cell>
          <cell r="K88">
            <v>0</v>
          </cell>
          <cell r="L88">
            <v>0</v>
          </cell>
          <cell r="M88">
            <v>240.32</v>
          </cell>
          <cell r="N88">
            <v>246.82</v>
          </cell>
          <cell r="O88">
            <v>0</v>
          </cell>
          <cell r="P88">
            <v>6.5</v>
          </cell>
          <cell r="Q88">
            <v>0</v>
          </cell>
          <cell r="R88">
            <v>0</v>
          </cell>
          <cell r="S88">
            <v>0</v>
          </cell>
          <cell r="T88">
            <v>0</v>
          </cell>
          <cell r="U88">
            <v>215.82</v>
          </cell>
          <cell r="V88">
            <v>267.44</v>
          </cell>
          <cell r="W88">
            <v>0</v>
          </cell>
          <cell r="X88">
            <v>51.62</v>
          </cell>
          <cell r="Y88">
            <v>731.82999999999993</v>
          </cell>
          <cell r="Z88">
            <v>602.1400000000001</v>
          </cell>
          <cell r="AA88">
            <v>0</v>
          </cell>
          <cell r="AB88">
            <v>0</v>
          </cell>
          <cell r="AC88">
            <v>0</v>
          </cell>
          <cell r="AD88">
            <v>0</v>
          </cell>
          <cell r="AE88">
            <v>6.85</v>
          </cell>
          <cell r="AF88">
            <v>130.05000000000001</v>
          </cell>
          <cell r="AG88">
            <v>102.49</v>
          </cell>
          <cell r="AH88">
            <v>239.39</v>
          </cell>
          <cell r="AI88">
            <v>6.73</v>
          </cell>
          <cell r="AJ88">
            <v>155.41</v>
          </cell>
          <cell r="AK88">
            <v>89.96</v>
          </cell>
          <cell r="AL88">
            <v>252.09999999999997</v>
          </cell>
          <cell r="AM88">
            <v>6.1400000000000006</v>
          </cell>
          <cell r="AN88">
            <v>163.30000000000001</v>
          </cell>
          <cell r="AO88">
            <v>78.61</v>
          </cell>
          <cell r="AP88">
            <v>248.05</v>
          </cell>
          <cell r="AQ88">
            <v>739.54</v>
          </cell>
          <cell r="AR88">
            <v>5.81</v>
          </cell>
          <cell r="AS88">
            <v>157.57</v>
          </cell>
          <cell r="AT88">
            <v>64.09</v>
          </cell>
          <cell r="AU88">
            <v>227.47</v>
          </cell>
          <cell r="AV88">
            <v>8</v>
          </cell>
          <cell r="AW88">
            <v>176.86</v>
          </cell>
          <cell r="AX88">
            <v>33.950000000000003</v>
          </cell>
          <cell r="AY88">
            <v>20.66</v>
          </cell>
          <cell r="AZ88">
            <v>239.47</v>
          </cell>
          <cell r="BA88">
            <v>7.96</v>
          </cell>
          <cell r="BB88">
            <v>170.35</v>
          </cell>
          <cell r="BC88">
            <v>32.159999999999997</v>
          </cell>
          <cell r="BD88">
            <v>25.1</v>
          </cell>
          <cell r="BE88">
            <v>235.57</v>
          </cell>
          <cell r="BF88">
            <v>702.51</v>
          </cell>
          <cell r="BG88">
            <v>8.9899999999999984</v>
          </cell>
          <cell r="BH88">
            <v>195.05</v>
          </cell>
          <cell r="BI88">
            <v>40</v>
          </cell>
          <cell r="BJ88">
            <v>25.36</v>
          </cell>
          <cell r="BK88">
            <v>269.40000000000003</v>
          </cell>
        </row>
        <row r="89">
          <cell r="B89" t="str">
            <v xml:space="preserve">                    TU-RIU</v>
          </cell>
          <cell r="C89">
            <v>7.05</v>
          </cell>
          <cell r="D89">
            <v>8.42</v>
          </cell>
          <cell r="E89">
            <v>6.56</v>
          </cell>
          <cell r="F89">
            <v>5.84</v>
          </cell>
          <cell r="G89">
            <v>5.84</v>
          </cell>
          <cell r="L89">
            <v>0</v>
          </cell>
          <cell r="M89">
            <v>5.43</v>
          </cell>
          <cell r="N89">
            <v>5.43</v>
          </cell>
          <cell r="R89">
            <v>0</v>
          </cell>
          <cell r="T89">
            <v>0</v>
          </cell>
          <cell r="U89">
            <v>6.03</v>
          </cell>
          <cell r="V89">
            <v>6.03</v>
          </cell>
          <cell r="W89">
            <v>0</v>
          </cell>
          <cell r="X89">
            <v>0</v>
          </cell>
          <cell r="Y89">
            <v>17.3</v>
          </cell>
          <cell r="Z89">
            <v>22.029999999999998</v>
          </cell>
          <cell r="AC89">
            <v>0</v>
          </cell>
          <cell r="AD89">
            <v>0</v>
          </cell>
          <cell r="AE89">
            <v>5.46</v>
          </cell>
          <cell r="AH89">
            <v>5.46</v>
          </cell>
          <cell r="AI89">
            <v>5.12</v>
          </cell>
          <cell r="AL89">
            <v>5.12</v>
          </cell>
          <cell r="AM89">
            <v>4.49</v>
          </cell>
          <cell r="AP89">
            <v>4.49</v>
          </cell>
          <cell r="AQ89">
            <v>15.07</v>
          </cell>
          <cell r="AR89">
            <v>4.18</v>
          </cell>
          <cell r="AU89">
            <v>4.18</v>
          </cell>
          <cell r="AV89">
            <v>4.91</v>
          </cell>
          <cell r="AZ89">
            <v>4.91</v>
          </cell>
          <cell r="BA89">
            <v>4.04</v>
          </cell>
          <cell r="BE89">
            <v>4.04</v>
          </cell>
          <cell r="BF89">
            <v>13.129999999999999</v>
          </cell>
          <cell r="BG89">
            <v>4.68</v>
          </cell>
          <cell r="BK89">
            <v>4.68</v>
          </cell>
        </row>
        <row r="90">
          <cell r="B90" t="str">
            <v xml:space="preserve">                    TU-COM</v>
          </cell>
          <cell r="C90">
            <v>1.72</v>
          </cell>
          <cell r="D90">
            <v>1.88</v>
          </cell>
          <cell r="E90">
            <v>2.09</v>
          </cell>
          <cell r="F90">
            <v>1.69</v>
          </cell>
          <cell r="G90">
            <v>1.69</v>
          </cell>
          <cell r="L90">
            <v>0</v>
          </cell>
          <cell r="M90">
            <v>1.83</v>
          </cell>
          <cell r="N90">
            <v>1.83</v>
          </cell>
          <cell r="R90">
            <v>0</v>
          </cell>
          <cell r="T90">
            <v>0</v>
          </cell>
          <cell r="U90">
            <v>1.75</v>
          </cell>
          <cell r="V90">
            <v>1.75</v>
          </cell>
          <cell r="W90">
            <v>0</v>
          </cell>
          <cell r="X90">
            <v>0</v>
          </cell>
          <cell r="Y90">
            <v>5.27</v>
          </cell>
          <cell r="Z90">
            <v>5.6899999999999995</v>
          </cell>
          <cell r="AC90">
            <v>0</v>
          </cell>
          <cell r="AD90">
            <v>0</v>
          </cell>
          <cell r="AE90">
            <v>1.39</v>
          </cell>
          <cell r="AH90">
            <v>1.39</v>
          </cell>
          <cell r="AI90">
            <v>1.61</v>
          </cell>
          <cell r="AL90">
            <v>1.61</v>
          </cell>
          <cell r="AM90">
            <v>1.65</v>
          </cell>
          <cell r="AP90">
            <v>1.65</v>
          </cell>
          <cell r="AQ90">
            <v>4.6500000000000004</v>
          </cell>
          <cell r="AR90">
            <v>1.63</v>
          </cell>
          <cell r="AU90">
            <v>1.63</v>
          </cell>
          <cell r="AV90">
            <v>3.09</v>
          </cell>
          <cell r="AZ90">
            <v>3.09</v>
          </cell>
          <cell r="BA90">
            <v>3.92</v>
          </cell>
          <cell r="BE90">
            <v>3.92</v>
          </cell>
          <cell r="BF90">
            <v>8.64</v>
          </cell>
          <cell r="BG90">
            <v>4.3099999999999996</v>
          </cell>
          <cell r="BK90">
            <v>4.3099999999999996</v>
          </cell>
        </row>
        <row r="91">
          <cell r="B91" t="str">
            <v xml:space="preserve">                    DIRETA (Fixo-Fixo)</v>
          </cell>
          <cell r="C91">
            <v>168.27</v>
          </cell>
          <cell r="D91">
            <v>204.1</v>
          </cell>
          <cell r="E91">
            <v>202.05</v>
          </cell>
          <cell r="F91">
            <v>207.51</v>
          </cell>
          <cell r="G91">
            <v>210.04</v>
          </cell>
          <cell r="I91">
            <v>2.5299999999999998</v>
          </cell>
          <cell r="L91">
            <v>0</v>
          </cell>
          <cell r="M91">
            <v>233.06</v>
          </cell>
          <cell r="N91">
            <v>239.56</v>
          </cell>
          <cell r="P91">
            <v>6.5</v>
          </cell>
          <cell r="R91">
            <v>0</v>
          </cell>
          <cell r="T91">
            <v>0</v>
          </cell>
          <cell r="U91">
            <v>208.04</v>
          </cell>
          <cell r="V91">
            <v>259.65999999999997</v>
          </cell>
          <cell r="X91">
            <v>51.62</v>
          </cell>
          <cell r="Y91">
            <v>709.26</v>
          </cell>
          <cell r="Z91">
            <v>574.42000000000007</v>
          </cell>
          <cell r="AC91">
            <v>0</v>
          </cell>
          <cell r="AD91">
            <v>0</v>
          </cell>
          <cell r="AE91">
            <v>0</v>
          </cell>
          <cell r="AF91">
            <v>130.05000000000001</v>
          </cell>
          <cell r="AG91">
            <v>102.49</v>
          </cell>
          <cell r="AH91">
            <v>232.54000000000002</v>
          </cell>
          <cell r="AI91">
            <v>0</v>
          </cell>
          <cell r="AJ91">
            <v>155.41</v>
          </cell>
          <cell r="AK91">
            <v>89.96</v>
          </cell>
          <cell r="AL91">
            <v>245.37</v>
          </cell>
          <cell r="AN91">
            <v>163.30000000000001</v>
          </cell>
          <cell r="AO91">
            <v>78.61</v>
          </cell>
          <cell r="AP91">
            <v>241.91000000000003</v>
          </cell>
          <cell r="AQ91">
            <v>719.82</v>
          </cell>
          <cell r="AS91">
            <v>157.57</v>
          </cell>
          <cell r="AT91">
            <v>64.09</v>
          </cell>
          <cell r="AU91">
            <v>221.66</v>
          </cell>
          <cell r="AW91">
            <v>176.86</v>
          </cell>
          <cell r="AX91">
            <v>33.950000000000003</v>
          </cell>
          <cell r="AY91">
            <v>20.66</v>
          </cell>
          <cell r="AZ91">
            <v>231.47</v>
          </cell>
          <cell r="BB91">
            <v>170.35</v>
          </cell>
          <cell r="BC91">
            <v>32.159999999999997</v>
          </cell>
          <cell r="BD91">
            <v>25.1</v>
          </cell>
          <cell r="BE91">
            <v>227.60999999999999</v>
          </cell>
          <cell r="BF91">
            <v>680.74</v>
          </cell>
          <cell r="BH91">
            <v>195.05</v>
          </cell>
          <cell r="BI91">
            <v>40</v>
          </cell>
          <cell r="BJ91">
            <v>25.36</v>
          </cell>
          <cell r="BK91">
            <v>260.41000000000003</v>
          </cell>
        </row>
        <row r="92">
          <cell r="B92">
            <v>0</v>
          </cell>
          <cell r="G92">
            <v>0</v>
          </cell>
          <cell r="L92">
            <v>0</v>
          </cell>
          <cell r="N92">
            <v>0</v>
          </cell>
          <cell r="T92">
            <v>0</v>
          </cell>
          <cell r="V92">
            <v>0</v>
          </cell>
          <cell r="Y92">
            <v>0</v>
          </cell>
          <cell r="Z92">
            <v>0</v>
          </cell>
          <cell r="AC92">
            <v>0</v>
          </cell>
          <cell r="AD92">
            <v>0</v>
          </cell>
          <cell r="AH92">
            <v>0</v>
          </cell>
          <cell r="AL92">
            <v>0</v>
          </cell>
          <cell r="AP92">
            <v>0</v>
          </cell>
          <cell r="AQ92">
            <v>0</v>
          </cell>
          <cell r="AU92">
            <v>0</v>
          </cell>
          <cell r="AZ92">
            <v>0</v>
          </cell>
          <cell r="BE92">
            <v>0</v>
          </cell>
          <cell r="BF92">
            <v>0</v>
          </cell>
          <cell r="BK92">
            <v>0</v>
          </cell>
        </row>
        <row r="93">
          <cell r="B93" t="str">
            <v xml:space="preserve">      INTERNACIONAL</v>
          </cell>
          <cell r="C93">
            <v>53.66</v>
          </cell>
          <cell r="D93">
            <v>64.08</v>
          </cell>
          <cell r="E93">
            <v>64.680000000000007</v>
          </cell>
          <cell r="F93">
            <v>70.150000000000006</v>
          </cell>
          <cell r="G93">
            <v>70.430000000000007</v>
          </cell>
          <cell r="H93">
            <v>0</v>
          </cell>
          <cell r="I93">
            <v>0.28000000000000003</v>
          </cell>
          <cell r="J93">
            <v>0</v>
          </cell>
          <cell r="K93">
            <v>0</v>
          </cell>
          <cell r="L93">
            <v>0</v>
          </cell>
          <cell r="M93">
            <v>61.76</v>
          </cell>
          <cell r="N93">
            <v>62.08</v>
          </cell>
          <cell r="O93">
            <v>0</v>
          </cell>
          <cell r="P93">
            <v>0.32</v>
          </cell>
          <cell r="Q93">
            <v>0</v>
          </cell>
          <cell r="R93">
            <v>0</v>
          </cell>
          <cell r="S93">
            <v>0</v>
          </cell>
          <cell r="T93">
            <v>0</v>
          </cell>
          <cell r="U93">
            <v>50.55</v>
          </cell>
          <cell r="V93">
            <v>71.69</v>
          </cell>
          <cell r="W93">
            <v>0</v>
          </cell>
          <cell r="X93">
            <v>21.14</v>
          </cell>
          <cell r="Y93">
            <v>204.2</v>
          </cell>
          <cell r="Z93">
            <v>182.42000000000002</v>
          </cell>
          <cell r="AA93">
            <v>0</v>
          </cell>
          <cell r="AB93">
            <v>0</v>
          </cell>
          <cell r="AC93">
            <v>0</v>
          </cell>
          <cell r="AD93">
            <v>0</v>
          </cell>
          <cell r="AE93">
            <v>0</v>
          </cell>
          <cell r="AF93">
            <v>39.43</v>
          </cell>
          <cell r="AG93">
            <v>29.597463390000001</v>
          </cell>
          <cell r="AH93">
            <v>69.027463390000008</v>
          </cell>
          <cell r="AI93">
            <v>0</v>
          </cell>
          <cell r="AJ93">
            <v>45.49</v>
          </cell>
          <cell r="AK93">
            <v>25.029784769999999</v>
          </cell>
          <cell r="AL93">
            <v>70.519784770000001</v>
          </cell>
          <cell r="AM93">
            <v>0</v>
          </cell>
          <cell r="AN93">
            <v>45.02</v>
          </cell>
          <cell r="AO93">
            <v>23.88590353</v>
          </cell>
          <cell r="AP93">
            <v>68.905903530000003</v>
          </cell>
          <cell r="AQ93">
            <v>208.45315169000003</v>
          </cell>
          <cell r="AR93">
            <v>0</v>
          </cell>
          <cell r="AS93">
            <v>43.89</v>
          </cell>
          <cell r="AT93">
            <v>19.307010820000002</v>
          </cell>
          <cell r="AU93">
            <v>63.197010820000003</v>
          </cell>
          <cell r="AV93">
            <v>0</v>
          </cell>
          <cell r="AW93">
            <v>52.84</v>
          </cell>
          <cell r="AX93">
            <v>9.18</v>
          </cell>
          <cell r="AY93">
            <v>7.32</v>
          </cell>
          <cell r="AZ93">
            <v>69.34</v>
          </cell>
          <cell r="BA93">
            <v>0</v>
          </cell>
          <cell r="BB93">
            <v>49.35</v>
          </cell>
          <cell r="BC93">
            <v>9.07</v>
          </cell>
          <cell r="BD93">
            <v>7.85</v>
          </cell>
          <cell r="BE93">
            <v>66.27</v>
          </cell>
          <cell r="BF93">
            <v>198.80701082000002</v>
          </cell>
          <cell r="BG93">
            <v>0</v>
          </cell>
          <cell r="BH93">
            <v>48.74</v>
          </cell>
          <cell r="BI93">
            <v>7.24</v>
          </cell>
          <cell r="BJ93">
            <v>7.04</v>
          </cell>
          <cell r="BK93">
            <v>63.02</v>
          </cell>
        </row>
        <row r="94">
          <cell r="B94" t="str">
            <v xml:space="preserve">                    DIRETA (Fixo-Fixo)</v>
          </cell>
          <cell r="C94">
            <v>53.66</v>
          </cell>
          <cell r="D94">
            <v>64.08</v>
          </cell>
          <cell r="E94">
            <v>64.680000000000007</v>
          </cell>
          <cell r="F94">
            <v>70.150000000000006</v>
          </cell>
          <cell r="G94">
            <v>70.430000000000007</v>
          </cell>
          <cell r="I94">
            <v>0.28000000000000003</v>
          </cell>
          <cell r="L94">
            <v>0</v>
          </cell>
          <cell r="M94">
            <v>61.76</v>
          </cell>
          <cell r="N94">
            <v>62.08</v>
          </cell>
          <cell r="P94">
            <v>0.32</v>
          </cell>
          <cell r="R94">
            <v>0</v>
          </cell>
          <cell r="T94">
            <v>0</v>
          </cell>
          <cell r="U94">
            <v>50.55</v>
          </cell>
          <cell r="V94">
            <v>71.69</v>
          </cell>
          <cell r="X94">
            <v>21.14</v>
          </cell>
          <cell r="Y94">
            <v>204.2</v>
          </cell>
          <cell r="Z94">
            <v>182.42000000000002</v>
          </cell>
          <cell r="AC94">
            <v>0</v>
          </cell>
          <cell r="AD94">
            <v>0</v>
          </cell>
          <cell r="AE94">
            <v>0</v>
          </cell>
          <cell r="AF94">
            <v>39.43</v>
          </cell>
          <cell r="AG94">
            <v>29.597463390000001</v>
          </cell>
          <cell r="AH94">
            <v>69.027463390000008</v>
          </cell>
          <cell r="AI94">
            <v>0</v>
          </cell>
          <cell r="AJ94">
            <v>45.49</v>
          </cell>
          <cell r="AK94">
            <v>25.029784769999999</v>
          </cell>
          <cell r="AL94">
            <v>70.519784770000001</v>
          </cell>
          <cell r="AN94">
            <v>45.02</v>
          </cell>
          <cell r="AO94">
            <v>23.88590353</v>
          </cell>
          <cell r="AP94">
            <v>68.905903530000003</v>
          </cell>
          <cell r="AQ94">
            <v>208.45315169000003</v>
          </cell>
          <cell r="AS94">
            <v>43.89</v>
          </cell>
          <cell r="AT94">
            <v>19.307010820000002</v>
          </cell>
          <cell r="AU94">
            <v>63.197010820000003</v>
          </cell>
          <cell r="AW94">
            <v>52.84</v>
          </cell>
          <cell r="AX94">
            <v>9.18</v>
          </cell>
          <cell r="AY94">
            <v>7.32</v>
          </cell>
          <cell r="AZ94">
            <v>69.34</v>
          </cell>
          <cell r="BB94">
            <v>49.35</v>
          </cell>
          <cell r="BC94">
            <v>9.07</v>
          </cell>
          <cell r="BD94">
            <v>7.85</v>
          </cell>
          <cell r="BE94">
            <v>66.27</v>
          </cell>
          <cell r="BF94">
            <v>198.80701082000002</v>
          </cell>
          <cell r="BH94">
            <v>48.74</v>
          </cell>
          <cell r="BI94">
            <v>7.24</v>
          </cell>
          <cell r="BJ94">
            <v>7.04</v>
          </cell>
          <cell r="BK94">
            <v>63.02</v>
          </cell>
        </row>
        <row r="95">
          <cell r="B95">
            <v>0</v>
          </cell>
          <cell r="G95">
            <v>0</v>
          </cell>
          <cell r="L95">
            <v>0</v>
          </cell>
          <cell r="N95">
            <v>0</v>
          </cell>
          <cell r="T95">
            <v>0</v>
          </cell>
          <cell r="V95">
            <v>0</v>
          </cell>
          <cell r="Y95">
            <v>0</v>
          </cell>
          <cell r="Z95">
            <v>0</v>
          </cell>
          <cell r="AC95">
            <v>0</v>
          </cell>
          <cell r="AD95">
            <v>0</v>
          </cell>
          <cell r="AH95">
            <v>0</v>
          </cell>
          <cell r="AL95">
            <v>0</v>
          </cell>
          <cell r="AP95">
            <v>0</v>
          </cell>
          <cell r="AQ95">
            <v>0</v>
          </cell>
          <cell r="AU95">
            <v>0</v>
          </cell>
          <cell r="AZ95">
            <v>0</v>
          </cell>
          <cell r="BE95">
            <v>0</v>
          </cell>
          <cell r="BF95">
            <v>0</v>
          </cell>
          <cell r="BK95">
            <v>0</v>
          </cell>
        </row>
        <row r="96">
          <cell r="B96" t="str">
            <v xml:space="preserve"> TELEFONIA MÓVEL CELULAR</v>
          </cell>
          <cell r="C96">
            <v>36.17</v>
          </cell>
          <cell r="D96">
            <v>46.31</v>
          </cell>
          <cell r="E96">
            <v>44.44</v>
          </cell>
          <cell r="F96">
            <v>49.88</v>
          </cell>
          <cell r="G96">
            <v>50.31</v>
          </cell>
          <cell r="H96">
            <v>0</v>
          </cell>
          <cell r="I96">
            <v>0.43</v>
          </cell>
          <cell r="J96">
            <v>0</v>
          </cell>
          <cell r="K96">
            <v>0</v>
          </cell>
          <cell r="L96">
            <v>0</v>
          </cell>
          <cell r="M96">
            <v>50.160000000000004</v>
          </cell>
          <cell r="N96">
            <v>51.02</v>
          </cell>
          <cell r="O96">
            <v>0</v>
          </cell>
          <cell r="P96">
            <v>0.86</v>
          </cell>
          <cell r="Q96">
            <v>0</v>
          </cell>
          <cell r="R96">
            <v>0</v>
          </cell>
          <cell r="S96">
            <v>0</v>
          </cell>
          <cell r="T96">
            <v>0</v>
          </cell>
          <cell r="U96">
            <v>47.45</v>
          </cell>
          <cell r="V96">
            <v>54.370000000000005</v>
          </cell>
          <cell r="W96">
            <v>0</v>
          </cell>
          <cell r="X96">
            <v>6.92</v>
          </cell>
          <cell r="Y96">
            <v>155.69999999999999</v>
          </cell>
          <cell r="Z96">
            <v>126.92</v>
          </cell>
          <cell r="AA96">
            <v>0</v>
          </cell>
          <cell r="AB96">
            <v>0</v>
          </cell>
          <cell r="AC96">
            <v>0</v>
          </cell>
          <cell r="AD96">
            <v>0</v>
          </cell>
          <cell r="AE96">
            <v>15.63</v>
          </cell>
          <cell r="AF96">
            <v>22.86</v>
          </cell>
          <cell r="AG96">
            <v>21.9</v>
          </cell>
          <cell r="AH96">
            <v>60.39</v>
          </cell>
          <cell r="AI96">
            <v>16.3</v>
          </cell>
          <cell r="AJ96">
            <v>28.45</v>
          </cell>
          <cell r="AK96">
            <v>19.600000000000001</v>
          </cell>
          <cell r="AL96">
            <v>64.349999999999994</v>
          </cell>
          <cell r="AM96">
            <v>16.52</v>
          </cell>
          <cell r="AN96">
            <v>30.85</v>
          </cell>
          <cell r="AO96">
            <v>17.63</v>
          </cell>
          <cell r="AP96">
            <v>65</v>
          </cell>
          <cell r="AQ96">
            <v>189.74</v>
          </cell>
          <cell r="AR96">
            <v>14.219999999999999</v>
          </cell>
          <cell r="AS96">
            <v>32.69</v>
          </cell>
          <cell r="AT96">
            <v>13.86</v>
          </cell>
          <cell r="AU96">
            <v>60.769999999999996</v>
          </cell>
          <cell r="AV96">
            <v>16.149999999999999</v>
          </cell>
          <cell r="AW96">
            <v>38.07</v>
          </cell>
          <cell r="AX96">
            <v>5.73</v>
          </cell>
          <cell r="AY96">
            <v>4.37</v>
          </cell>
          <cell r="AZ96">
            <v>64.320000000000007</v>
          </cell>
          <cell r="BA96">
            <v>14.41</v>
          </cell>
          <cell r="BB96">
            <v>37.200000000000003</v>
          </cell>
          <cell r="BC96">
            <v>5.73</v>
          </cell>
          <cell r="BD96">
            <v>4.79</v>
          </cell>
          <cell r="BE96">
            <v>62.13</v>
          </cell>
          <cell r="BF96">
            <v>187.22</v>
          </cell>
          <cell r="BG96">
            <v>15.85</v>
          </cell>
          <cell r="BH96">
            <v>42.76</v>
          </cell>
          <cell r="BI96">
            <v>7.05</v>
          </cell>
          <cell r="BJ96">
            <v>5.04</v>
          </cell>
          <cell r="BK96">
            <v>70.7</v>
          </cell>
        </row>
        <row r="97">
          <cell r="B97">
            <v>0</v>
          </cell>
          <cell r="G97">
            <v>0</v>
          </cell>
          <cell r="L97">
            <v>0</v>
          </cell>
          <cell r="N97">
            <v>0</v>
          </cell>
          <cell r="T97">
            <v>0</v>
          </cell>
          <cell r="V97">
            <v>0</v>
          </cell>
          <cell r="Y97">
            <v>0</v>
          </cell>
          <cell r="Z97">
            <v>0</v>
          </cell>
          <cell r="AC97">
            <v>0</v>
          </cell>
          <cell r="AD97">
            <v>0</v>
          </cell>
          <cell r="AH97">
            <v>0</v>
          </cell>
          <cell r="AL97">
            <v>0</v>
          </cell>
          <cell r="AP97">
            <v>0</v>
          </cell>
          <cell r="AQ97">
            <v>0</v>
          </cell>
          <cell r="AU97">
            <v>0</v>
          </cell>
          <cell r="AZ97">
            <v>0</v>
          </cell>
          <cell r="BE97">
            <v>0</v>
          </cell>
          <cell r="BF97">
            <v>0</v>
          </cell>
          <cell r="BK97">
            <v>0</v>
          </cell>
        </row>
        <row r="98">
          <cell r="B98" t="str">
            <v xml:space="preserve">      NACIONAL</v>
          </cell>
          <cell r="C98">
            <v>31.67</v>
          </cell>
          <cell r="D98">
            <v>40.89</v>
          </cell>
          <cell r="E98">
            <v>38.369999999999997</v>
          </cell>
          <cell r="F98">
            <v>43.42</v>
          </cell>
          <cell r="G98">
            <v>43.85</v>
          </cell>
          <cell r="H98">
            <v>0</v>
          </cell>
          <cell r="I98">
            <v>0.43</v>
          </cell>
          <cell r="J98">
            <v>0</v>
          </cell>
          <cell r="K98">
            <v>0</v>
          </cell>
          <cell r="L98">
            <v>0</v>
          </cell>
          <cell r="M98">
            <v>43.92</v>
          </cell>
          <cell r="N98">
            <v>44.78</v>
          </cell>
          <cell r="O98">
            <v>0</v>
          </cell>
          <cell r="P98">
            <v>0.86</v>
          </cell>
          <cell r="Q98">
            <v>0</v>
          </cell>
          <cell r="R98">
            <v>0</v>
          </cell>
          <cell r="S98">
            <v>0</v>
          </cell>
          <cell r="T98">
            <v>0</v>
          </cell>
          <cell r="U98">
            <v>41.92</v>
          </cell>
          <cell r="V98">
            <v>48.84</v>
          </cell>
          <cell r="W98">
            <v>0</v>
          </cell>
          <cell r="X98">
            <v>6.92</v>
          </cell>
          <cell r="Y98">
            <v>137.47</v>
          </cell>
          <cell r="Z98">
            <v>110.93</v>
          </cell>
          <cell r="AA98">
            <v>0</v>
          </cell>
          <cell r="AB98">
            <v>0</v>
          </cell>
          <cell r="AC98">
            <v>0</v>
          </cell>
          <cell r="AD98">
            <v>0</v>
          </cell>
          <cell r="AE98">
            <v>11.15</v>
          </cell>
          <cell r="AF98">
            <v>22.86</v>
          </cell>
          <cell r="AG98">
            <v>21.9</v>
          </cell>
          <cell r="AH98">
            <v>55.91</v>
          </cell>
          <cell r="AI98">
            <v>10.44</v>
          </cell>
          <cell r="AJ98">
            <v>28.45</v>
          </cell>
          <cell r="AK98">
            <v>19.600000000000001</v>
          </cell>
          <cell r="AL98">
            <v>58.49</v>
          </cell>
          <cell r="AM98">
            <v>10.43</v>
          </cell>
          <cell r="AN98">
            <v>30.85</v>
          </cell>
          <cell r="AO98">
            <v>17.63</v>
          </cell>
          <cell r="AP98">
            <v>58.91</v>
          </cell>
          <cell r="AQ98">
            <v>173.31</v>
          </cell>
          <cell r="AR98">
            <v>9.61</v>
          </cell>
          <cell r="AS98">
            <v>32.69</v>
          </cell>
          <cell r="AT98">
            <v>13.86</v>
          </cell>
          <cell r="AU98">
            <v>56.16</v>
          </cell>
          <cell r="AV98">
            <v>9.84</v>
          </cell>
          <cell r="AW98">
            <v>38.07</v>
          </cell>
          <cell r="AX98">
            <v>5.73</v>
          </cell>
          <cell r="AY98">
            <v>4.37</v>
          </cell>
          <cell r="AZ98">
            <v>58.01</v>
          </cell>
          <cell r="BA98">
            <v>8.59</v>
          </cell>
          <cell r="BB98">
            <v>37.200000000000003</v>
          </cell>
          <cell r="BC98">
            <v>5.73</v>
          </cell>
          <cell r="BD98">
            <v>4.79</v>
          </cell>
          <cell r="BE98">
            <v>56.310000000000009</v>
          </cell>
          <cell r="BF98">
            <v>170.48</v>
          </cell>
          <cell r="BG98">
            <v>10.029999999999999</v>
          </cell>
          <cell r="BH98">
            <v>42.76</v>
          </cell>
          <cell r="BI98">
            <v>7.05</v>
          </cell>
          <cell r="BJ98">
            <v>5.04</v>
          </cell>
          <cell r="BK98">
            <v>64.88</v>
          </cell>
        </row>
        <row r="99">
          <cell r="B99" t="str">
            <v xml:space="preserve">                    TU-RIU</v>
          </cell>
          <cell r="C99">
            <v>14.83</v>
          </cell>
          <cell r="D99">
            <v>12.91</v>
          </cell>
          <cell r="E99">
            <v>12.15</v>
          </cell>
          <cell r="F99">
            <v>13.26</v>
          </cell>
          <cell r="G99">
            <v>13.26</v>
          </cell>
          <cell r="L99">
            <v>0</v>
          </cell>
          <cell r="M99">
            <v>12.45</v>
          </cell>
          <cell r="N99">
            <v>12.45</v>
          </cell>
          <cell r="R99">
            <v>0</v>
          </cell>
          <cell r="T99">
            <v>0</v>
          </cell>
          <cell r="U99">
            <v>11.85</v>
          </cell>
          <cell r="V99">
            <v>11.85</v>
          </cell>
          <cell r="Y99">
            <v>37.56</v>
          </cell>
          <cell r="Z99">
            <v>39.89</v>
          </cell>
          <cell r="AC99">
            <v>0</v>
          </cell>
          <cell r="AD99">
            <v>0</v>
          </cell>
          <cell r="AE99">
            <v>11.15</v>
          </cell>
          <cell r="AH99">
            <v>11.15</v>
          </cell>
          <cell r="AI99">
            <v>10.44</v>
          </cell>
          <cell r="AL99">
            <v>10.44</v>
          </cell>
          <cell r="AM99">
            <v>10.43</v>
          </cell>
          <cell r="AP99">
            <v>10.43</v>
          </cell>
          <cell r="AQ99">
            <v>32.019999999999996</v>
          </cell>
          <cell r="AR99">
            <v>9.61</v>
          </cell>
          <cell r="AU99">
            <v>9.61</v>
          </cell>
          <cell r="AV99">
            <v>9.84</v>
          </cell>
          <cell r="AZ99">
            <v>9.84</v>
          </cell>
          <cell r="BA99">
            <v>8.59</v>
          </cell>
          <cell r="BE99">
            <v>8.59</v>
          </cell>
          <cell r="BF99">
            <v>28.04</v>
          </cell>
          <cell r="BG99">
            <v>10.029999999999999</v>
          </cell>
          <cell r="BK99">
            <v>10.029999999999999</v>
          </cell>
        </row>
        <row r="100">
          <cell r="B100" t="str">
            <v xml:space="preserve">                    DIRETA (Fixo-Móvel)</v>
          </cell>
          <cell r="C100">
            <v>16.84</v>
          </cell>
          <cell r="D100">
            <v>27.98</v>
          </cell>
          <cell r="E100">
            <v>26.22</v>
          </cell>
          <cell r="F100">
            <v>30.16</v>
          </cell>
          <cell r="G100">
            <v>30.59</v>
          </cell>
          <cell r="I100">
            <v>0.43</v>
          </cell>
          <cell r="L100">
            <v>0</v>
          </cell>
          <cell r="M100">
            <v>31.47</v>
          </cell>
          <cell r="N100">
            <v>32.33</v>
          </cell>
          <cell r="P100">
            <v>0.86</v>
          </cell>
          <cell r="R100">
            <v>0</v>
          </cell>
          <cell r="T100">
            <v>0</v>
          </cell>
          <cell r="U100">
            <v>30.07</v>
          </cell>
          <cell r="V100">
            <v>36.99</v>
          </cell>
          <cell r="X100">
            <v>6.92</v>
          </cell>
          <cell r="Y100">
            <v>99.91</v>
          </cell>
          <cell r="Z100">
            <v>71.039999999999992</v>
          </cell>
          <cell r="AC100">
            <v>0</v>
          </cell>
          <cell r="AD100">
            <v>0</v>
          </cell>
          <cell r="AF100">
            <v>22.86</v>
          </cell>
          <cell r="AG100">
            <v>21.9</v>
          </cell>
          <cell r="AH100">
            <v>44.76</v>
          </cell>
          <cell r="AJ100">
            <v>28.45</v>
          </cell>
          <cell r="AK100">
            <v>19.600000000000001</v>
          </cell>
          <cell r="AL100">
            <v>48.05</v>
          </cell>
          <cell r="AN100">
            <v>30.85</v>
          </cell>
          <cell r="AO100">
            <v>17.63</v>
          </cell>
          <cell r="AP100">
            <v>48.480000000000004</v>
          </cell>
          <cell r="AQ100">
            <v>141.29000000000002</v>
          </cell>
          <cell r="AS100">
            <v>32.69</v>
          </cell>
          <cell r="AT100">
            <v>13.86</v>
          </cell>
          <cell r="AU100">
            <v>46.55</v>
          </cell>
          <cell r="AW100">
            <v>38.07</v>
          </cell>
          <cell r="AX100">
            <v>5.73</v>
          </cell>
          <cell r="AY100">
            <v>4.37</v>
          </cell>
          <cell r="AZ100">
            <v>48.169999999999995</v>
          </cell>
          <cell r="BB100">
            <v>37.200000000000003</v>
          </cell>
          <cell r="BC100">
            <v>5.73</v>
          </cell>
          <cell r="BD100">
            <v>4.79</v>
          </cell>
          <cell r="BE100">
            <v>47.720000000000006</v>
          </cell>
          <cell r="BF100">
            <v>142.44</v>
          </cell>
          <cell r="BH100">
            <v>42.76</v>
          </cell>
          <cell r="BI100">
            <v>7.05</v>
          </cell>
          <cell r="BJ100">
            <v>5.04</v>
          </cell>
          <cell r="BK100">
            <v>54.849999999999994</v>
          </cell>
        </row>
        <row r="101">
          <cell r="B101">
            <v>0</v>
          </cell>
          <cell r="G101">
            <v>0</v>
          </cell>
          <cell r="L101">
            <v>0</v>
          </cell>
          <cell r="N101">
            <v>0</v>
          </cell>
          <cell r="T101">
            <v>0</v>
          </cell>
          <cell r="V101">
            <v>0</v>
          </cell>
          <cell r="Y101">
            <v>0</v>
          </cell>
          <cell r="Z101">
            <v>0</v>
          </cell>
          <cell r="AC101">
            <v>0</v>
          </cell>
          <cell r="AD101">
            <v>0</v>
          </cell>
          <cell r="AH101">
            <v>0</v>
          </cell>
          <cell r="AL101">
            <v>0</v>
          </cell>
          <cell r="AP101">
            <v>0</v>
          </cell>
          <cell r="AQ101">
            <v>0</v>
          </cell>
          <cell r="AU101">
            <v>0</v>
          </cell>
          <cell r="AZ101">
            <v>0</v>
          </cell>
          <cell r="BE101">
            <v>0</v>
          </cell>
          <cell r="BF101">
            <v>0</v>
          </cell>
          <cell r="BK101">
            <v>0</v>
          </cell>
        </row>
        <row r="102">
          <cell r="B102" t="str">
            <v xml:space="preserve">      INTERNACIONAL</v>
          </cell>
          <cell r="C102">
            <v>4.5</v>
          </cell>
          <cell r="D102">
            <v>5.42</v>
          </cell>
          <cell r="E102">
            <v>6.07</v>
          </cell>
          <cell r="F102">
            <v>6.46</v>
          </cell>
          <cell r="G102">
            <v>6.46</v>
          </cell>
          <cell r="H102">
            <v>0</v>
          </cell>
          <cell r="I102">
            <v>0</v>
          </cell>
          <cell r="J102">
            <v>0</v>
          </cell>
          <cell r="K102">
            <v>0</v>
          </cell>
          <cell r="L102">
            <v>0</v>
          </cell>
          <cell r="M102">
            <v>6.24</v>
          </cell>
          <cell r="N102">
            <v>6.24</v>
          </cell>
          <cell r="O102">
            <v>0</v>
          </cell>
          <cell r="P102">
            <v>0</v>
          </cell>
          <cell r="Q102">
            <v>0</v>
          </cell>
          <cell r="R102">
            <v>0</v>
          </cell>
          <cell r="S102">
            <v>0</v>
          </cell>
          <cell r="T102">
            <v>0</v>
          </cell>
          <cell r="U102">
            <v>5.53</v>
          </cell>
          <cell r="V102">
            <v>5.53</v>
          </cell>
          <cell r="W102">
            <v>0</v>
          </cell>
          <cell r="X102">
            <v>0</v>
          </cell>
          <cell r="Y102">
            <v>18.23</v>
          </cell>
          <cell r="Z102">
            <v>15.99</v>
          </cell>
          <cell r="AA102">
            <v>0</v>
          </cell>
          <cell r="AB102">
            <v>0</v>
          </cell>
          <cell r="AC102">
            <v>0</v>
          </cell>
          <cell r="AD102">
            <v>0</v>
          </cell>
          <cell r="AE102">
            <v>4.4800000000000004</v>
          </cell>
          <cell r="AF102">
            <v>0</v>
          </cell>
          <cell r="AG102">
            <v>0</v>
          </cell>
          <cell r="AH102">
            <v>4.4800000000000004</v>
          </cell>
          <cell r="AI102">
            <v>5.86</v>
          </cell>
          <cell r="AJ102">
            <v>0</v>
          </cell>
          <cell r="AK102">
            <v>0</v>
          </cell>
          <cell r="AL102">
            <v>5.86</v>
          </cell>
          <cell r="AM102">
            <v>6.09</v>
          </cell>
          <cell r="AN102">
            <v>0</v>
          </cell>
          <cell r="AO102">
            <v>0</v>
          </cell>
          <cell r="AP102">
            <v>6.09</v>
          </cell>
          <cell r="AQ102">
            <v>16.43</v>
          </cell>
          <cell r="AR102">
            <v>4.6100000000000003</v>
          </cell>
          <cell r="AS102">
            <v>0</v>
          </cell>
          <cell r="AT102">
            <v>0</v>
          </cell>
          <cell r="AU102">
            <v>4.6100000000000003</v>
          </cell>
          <cell r="AV102">
            <v>6.31</v>
          </cell>
          <cell r="AW102">
            <v>0</v>
          </cell>
          <cell r="AX102">
            <v>0</v>
          </cell>
          <cell r="AY102">
            <v>0</v>
          </cell>
          <cell r="AZ102">
            <v>6.31</v>
          </cell>
          <cell r="BA102">
            <v>5.82</v>
          </cell>
          <cell r="BB102">
            <v>0</v>
          </cell>
          <cell r="BC102">
            <v>0</v>
          </cell>
          <cell r="BD102">
            <v>0</v>
          </cell>
          <cell r="BE102">
            <v>5.82</v>
          </cell>
          <cell r="BF102">
            <v>16.740000000000002</v>
          </cell>
          <cell r="BG102">
            <v>5.82</v>
          </cell>
          <cell r="BH102">
            <v>0</v>
          </cell>
          <cell r="BI102">
            <v>0</v>
          </cell>
          <cell r="BJ102">
            <v>0</v>
          </cell>
          <cell r="BK102">
            <v>5.82</v>
          </cell>
        </row>
        <row r="103">
          <cell r="B103" t="str">
            <v xml:space="preserve">                    INDIRETA (Móvel)</v>
          </cell>
          <cell r="C103">
            <v>4.5</v>
          </cell>
          <cell r="D103">
            <v>5.42</v>
          </cell>
          <cell r="E103">
            <v>6.07</v>
          </cell>
          <cell r="F103">
            <v>6.46</v>
          </cell>
          <cell r="G103">
            <v>6.46</v>
          </cell>
          <cell r="L103">
            <v>0</v>
          </cell>
          <cell r="M103">
            <v>6.24</v>
          </cell>
          <cell r="N103">
            <v>6.24</v>
          </cell>
          <cell r="R103">
            <v>0</v>
          </cell>
          <cell r="T103">
            <v>0</v>
          </cell>
          <cell r="U103">
            <v>5.53</v>
          </cell>
          <cell r="V103">
            <v>5.53</v>
          </cell>
          <cell r="Y103">
            <v>18.23</v>
          </cell>
          <cell r="Z103">
            <v>15.99</v>
          </cell>
          <cell r="AC103">
            <v>0</v>
          </cell>
          <cell r="AD103">
            <v>0</v>
          </cell>
          <cell r="AE103">
            <v>4.4800000000000004</v>
          </cell>
          <cell r="AH103">
            <v>4.4800000000000004</v>
          </cell>
          <cell r="AI103">
            <v>5.86</v>
          </cell>
          <cell r="AL103">
            <v>5.86</v>
          </cell>
          <cell r="AM103">
            <v>6.09</v>
          </cell>
          <cell r="AP103">
            <v>6.09</v>
          </cell>
          <cell r="AQ103">
            <v>16.43</v>
          </cell>
          <cell r="AR103">
            <v>4.6100000000000003</v>
          </cell>
          <cell r="AU103">
            <v>4.6100000000000003</v>
          </cell>
          <cell r="AV103">
            <v>6.31</v>
          </cell>
          <cell r="AZ103">
            <v>6.31</v>
          </cell>
          <cell r="BA103">
            <v>5.82</v>
          </cell>
          <cell r="BE103">
            <v>5.82</v>
          </cell>
          <cell r="BF103">
            <v>16.740000000000002</v>
          </cell>
          <cell r="BG103">
            <v>5.82</v>
          </cell>
          <cell r="BK103">
            <v>5.82</v>
          </cell>
        </row>
        <row r="104">
          <cell r="B104">
            <v>0</v>
          </cell>
          <cell r="G104">
            <v>0</v>
          </cell>
          <cell r="L104">
            <v>0</v>
          </cell>
          <cell r="N104">
            <v>0</v>
          </cell>
          <cell r="T104">
            <v>0</v>
          </cell>
          <cell r="V104">
            <v>0</v>
          </cell>
          <cell r="Y104">
            <v>0</v>
          </cell>
          <cell r="Z104">
            <v>0</v>
          </cell>
          <cell r="AC104">
            <v>0</v>
          </cell>
          <cell r="AD104">
            <v>0</v>
          </cell>
          <cell r="AH104">
            <v>0</v>
          </cell>
          <cell r="AL104">
            <v>0</v>
          </cell>
          <cell r="AP104">
            <v>0</v>
          </cell>
          <cell r="AQ104">
            <v>0</v>
          </cell>
          <cell r="AU104">
            <v>0</v>
          </cell>
          <cell r="AZ104">
            <v>0</v>
          </cell>
          <cell r="BE104">
            <v>0</v>
          </cell>
          <cell r="BF104">
            <v>0</v>
          </cell>
          <cell r="BK104">
            <v>0</v>
          </cell>
        </row>
        <row r="105">
          <cell r="B105" t="str">
            <v xml:space="preserve"> SERVIÇOS DE DETRAF</v>
          </cell>
          <cell r="C105">
            <v>3.83</v>
          </cell>
          <cell r="D105">
            <v>4.58</v>
          </cell>
          <cell r="E105">
            <v>4.45</v>
          </cell>
          <cell r="F105">
            <v>4.29</v>
          </cell>
          <cell r="G105">
            <v>4.29</v>
          </cell>
          <cell r="L105">
            <v>0</v>
          </cell>
          <cell r="M105">
            <v>4.6900000000000004</v>
          </cell>
          <cell r="N105">
            <v>4.6900000000000004</v>
          </cell>
          <cell r="R105">
            <v>0</v>
          </cell>
          <cell r="T105">
            <v>0</v>
          </cell>
          <cell r="U105">
            <v>4.99</v>
          </cell>
          <cell r="V105">
            <v>4.99</v>
          </cell>
          <cell r="Y105">
            <v>13.97</v>
          </cell>
          <cell r="Z105">
            <v>12.86</v>
          </cell>
          <cell r="AC105">
            <v>0</v>
          </cell>
          <cell r="AD105">
            <v>0</v>
          </cell>
          <cell r="AF105">
            <v>0</v>
          </cell>
          <cell r="AH105">
            <v>0</v>
          </cell>
          <cell r="AJ105">
            <v>0</v>
          </cell>
          <cell r="AL105">
            <v>0</v>
          </cell>
          <cell r="AN105">
            <v>0</v>
          </cell>
          <cell r="AP105">
            <v>0</v>
          </cell>
          <cell r="AQ105">
            <v>0</v>
          </cell>
          <cell r="AS105">
            <v>0</v>
          </cell>
          <cell r="AU105">
            <v>0</v>
          </cell>
          <cell r="AW105">
            <v>0</v>
          </cell>
          <cell r="AZ105">
            <v>0</v>
          </cell>
          <cell r="BB105">
            <v>0</v>
          </cell>
          <cell r="BE105">
            <v>0</v>
          </cell>
          <cell r="BF105">
            <v>0</v>
          </cell>
          <cell r="BH105">
            <v>0</v>
          </cell>
          <cell r="BK105">
            <v>0</v>
          </cell>
        </row>
        <row r="106">
          <cell r="B106">
            <v>0</v>
          </cell>
          <cell r="G106">
            <v>0</v>
          </cell>
          <cell r="L106">
            <v>0</v>
          </cell>
          <cell r="N106">
            <v>0</v>
          </cell>
          <cell r="T106">
            <v>0</v>
          </cell>
          <cell r="V106">
            <v>0</v>
          </cell>
          <cell r="Y106">
            <v>0</v>
          </cell>
          <cell r="Z106">
            <v>0</v>
          </cell>
          <cell r="AC106">
            <v>0</v>
          </cell>
          <cell r="AD106">
            <v>0</v>
          </cell>
          <cell r="AH106">
            <v>0</v>
          </cell>
          <cell r="AL106">
            <v>0</v>
          </cell>
          <cell r="AP106">
            <v>0</v>
          </cell>
          <cell r="AQ106">
            <v>0</v>
          </cell>
          <cell r="AU106">
            <v>0</v>
          </cell>
          <cell r="AZ106">
            <v>0</v>
          </cell>
          <cell r="BE106">
            <v>0</v>
          </cell>
          <cell r="BF106">
            <v>0</v>
          </cell>
          <cell r="BK106">
            <v>0</v>
          </cell>
        </row>
        <row r="107">
          <cell r="B107" t="str">
            <v xml:space="preserve"> SERVIÇOS FTC</v>
          </cell>
          <cell r="C107">
            <v>9.1695714955015362</v>
          </cell>
          <cell r="D107">
            <v>10.321776756931991</v>
          </cell>
          <cell r="E107">
            <v>9.567036529462781</v>
          </cell>
          <cell r="F107">
            <v>11.925711434598607</v>
          </cell>
          <cell r="G107">
            <v>11.925711434598607</v>
          </cell>
          <cell r="H107">
            <v>0</v>
          </cell>
          <cell r="I107">
            <v>0</v>
          </cell>
          <cell r="J107">
            <v>0</v>
          </cell>
          <cell r="K107">
            <v>0</v>
          </cell>
          <cell r="L107">
            <v>0</v>
          </cell>
          <cell r="M107">
            <v>12.32</v>
          </cell>
          <cell r="N107">
            <v>12.32</v>
          </cell>
          <cell r="O107">
            <v>0</v>
          </cell>
          <cell r="P107">
            <v>0</v>
          </cell>
          <cell r="Q107">
            <v>0</v>
          </cell>
          <cell r="R107">
            <v>0</v>
          </cell>
          <cell r="S107">
            <v>0</v>
          </cell>
          <cell r="T107">
            <v>0</v>
          </cell>
          <cell r="U107">
            <v>11.58</v>
          </cell>
          <cell r="V107">
            <v>11.58</v>
          </cell>
          <cell r="W107">
            <v>0</v>
          </cell>
          <cell r="X107">
            <v>0</v>
          </cell>
          <cell r="Y107">
            <v>35.825711434598603</v>
          </cell>
          <cell r="Z107">
            <v>29.058384781896308</v>
          </cell>
          <cell r="AA107">
            <v>0</v>
          </cell>
          <cell r="AB107">
            <v>0</v>
          </cell>
          <cell r="AC107">
            <v>0</v>
          </cell>
          <cell r="AD107">
            <v>0</v>
          </cell>
          <cell r="AE107">
            <v>14.4</v>
          </cell>
          <cell r="AF107">
            <v>0</v>
          </cell>
          <cell r="AG107">
            <v>0</v>
          </cell>
          <cell r="AH107">
            <v>14.4</v>
          </cell>
          <cell r="AI107">
            <v>12.46</v>
          </cell>
          <cell r="AJ107">
            <v>0</v>
          </cell>
          <cell r="AK107">
            <v>0</v>
          </cell>
          <cell r="AL107">
            <v>12.46</v>
          </cell>
          <cell r="AM107">
            <v>14.82</v>
          </cell>
          <cell r="AN107">
            <v>0</v>
          </cell>
          <cell r="AO107">
            <v>0</v>
          </cell>
          <cell r="AP107">
            <v>14.82</v>
          </cell>
          <cell r="AQ107">
            <v>41.679999999999993</v>
          </cell>
          <cell r="AR107">
            <v>15.47</v>
          </cell>
          <cell r="AS107">
            <v>0</v>
          </cell>
          <cell r="AT107">
            <v>0</v>
          </cell>
          <cell r="AU107">
            <v>15.47</v>
          </cell>
          <cell r="AV107">
            <v>17.14</v>
          </cell>
          <cell r="AW107">
            <v>0</v>
          </cell>
          <cell r="AX107">
            <v>0</v>
          </cell>
          <cell r="AY107">
            <v>0</v>
          </cell>
          <cell r="AZ107">
            <v>17.14</v>
          </cell>
          <cell r="BA107">
            <v>17.150000000000002</v>
          </cell>
          <cell r="BB107">
            <v>0</v>
          </cell>
          <cell r="BC107">
            <v>0</v>
          </cell>
          <cell r="BD107">
            <v>0</v>
          </cell>
          <cell r="BE107">
            <v>17.150000000000002</v>
          </cell>
          <cell r="BF107">
            <v>49.760000000000005</v>
          </cell>
          <cell r="BG107">
            <v>14.85</v>
          </cell>
          <cell r="BH107">
            <v>0</v>
          </cell>
          <cell r="BI107">
            <v>0</v>
          </cell>
          <cell r="BJ107">
            <v>0</v>
          </cell>
          <cell r="BK107">
            <v>14.85</v>
          </cell>
        </row>
        <row r="108">
          <cell r="B108" t="str">
            <v xml:space="preserve">                    Serviços 0800 - EBT</v>
          </cell>
          <cell r="C108">
            <v>11.059571495501537</v>
          </cell>
          <cell r="D108">
            <v>12.58177675693199</v>
          </cell>
          <cell r="E108">
            <v>11.957036529462782</v>
          </cell>
          <cell r="F108">
            <v>14.475711434598606</v>
          </cell>
          <cell r="G108">
            <v>14.475711434598606</v>
          </cell>
          <cell r="L108">
            <v>0</v>
          </cell>
          <cell r="M108">
            <v>15.16</v>
          </cell>
          <cell r="N108">
            <v>15.16</v>
          </cell>
          <cell r="R108">
            <v>0</v>
          </cell>
          <cell r="T108">
            <v>0</v>
          </cell>
          <cell r="U108">
            <v>14.77</v>
          </cell>
          <cell r="V108">
            <v>14.77</v>
          </cell>
          <cell r="Y108">
            <v>44.405711434598601</v>
          </cell>
          <cell r="Z108">
            <v>35.598384781896307</v>
          </cell>
          <cell r="AC108">
            <v>0</v>
          </cell>
          <cell r="AD108">
            <v>0</v>
          </cell>
          <cell r="AE108">
            <v>16.82</v>
          </cell>
          <cell r="AH108">
            <v>16.82</v>
          </cell>
          <cell r="AI108">
            <v>15.5</v>
          </cell>
          <cell r="AL108">
            <v>15.5</v>
          </cell>
          <cell r="AM108">
            <v>17.84</v>
          </cell>
          <cell r="AP108">
            <v>17.84</v>
          </cell>
          <cell r="AQ108">
            <v>50.16</v>
          </cell>
          <cell r="AR108">
            <v>18.41</v>
          </cell>
          <cell r="AU108">
            <v>18.41</v>
          </cell>
          <cell r="AV108">
            <v>20.32</v>
          </cell>
          <cell r="AZ108">
            <v>20.32</v>
          </cell>
          <cell r="BA108">
            <v>21.85</v>
          </cell>
          <cell r="BE108">
            <v>21.85</v>
          </cell>
          <cell r="BF108">
            <v>60.580000000000005</v>
          </cell>
          <cell r="BG108">
            <v>21.61</v>
          </cell>
          <cell r="BK108">
            <v>21.61</v>
          </cell>
        </row>
        <row r="109">
          <cell r="B109" t="str">
            <v xml:space="preserve">                    Repasses as EOT´s</v>
          </cell>
          <cell r="C109">
            <v>-1.89</v>
          </cell>
          <cell r="D109">
            <v>-2.2599999999999998</v>
          </cell>
          <cell r="E109">
            <v>-2.39</v>
          </cell>
          <cell r="F109">
            <v>-2.5499999999999998</v>
          </cell>
          <cell r="G109">
            <v>-2.5499999999999998</v>
          </cell>
          <cell r="L109">
            <v>0</v>
          </cell>
          <cell r="M109">
            <v>-2.84</v>
          </cell>
          <cell r="N109">
            <v>-2.84</v>
          </cell>
          <cell r="R109">
            <v>0</v>
          </cell>
          <cell r="T109">
            <v>0</v>
          </cell>
          <cell r="U109">
            <v>-3.19</v>
          </cell>
          <cell r="V109">
            <v>-3.19</v>
          </cell>
          <cell r="Y109">
            <v>-8.58</v>
          </cell>
          <cell r="Z109">
            <v>-6.5399999999999991</v>
          </cell>
          <cell r="AC109">
            <v>0</v>
          </cell>
          <cell r="AD109">
            <v>0</v>
          </cell>
          <cell r="AE109">
            <v>-2.42</v>
          </cell>
          <cell r="AH109">
            <v>-2.42</v>
          </cell>
          <cell r="AI109">
            <v>-3.04</v>
          </cell>
          <cell r="AL109">
            <v>-3.04</v>
          </cell>
          <cell r="AM109">
            <v>-3.02</v>
          </cell>
          <cell r="AP109">
            <v>-3.02</v>
          </cell>
          <cell r="AQ109">
            <v>-8.48</v>
          </cell>
          <cell r="AR109">
            <v>-2.94</v>
          </cell>
          <cell r="AU109">
            <v>-2.94</v>
          </cell>
          <cell r="AV109">
            <v>-3.18</v>
          </cell>
          <cell r="AZ109">
            <v>-3.18</v>
          </cell>
          <cell r="BA109">
            <v>-4.7</v>
          </cell>
          <cell r="BE109">
            <v>-4.7</v>
          </cell>
          <cell r="BF109">
            <v>-10.82</v>
          </cell>
          <cell r="BG109">
            <v>-6.76</v>
          </cell>
          <cell r="BK109">
            <v>-6.76</v>
          </cell>
        </row>
        <row r="110">
          <cell r="B110" t="str">
            <v xml:space="preserve">                    Serviços 0900</v>
          </cell>
          <cell r="G110">
            <v>0</v>
          </cell>
          <cell r="N110">
            <v>0</v>
          </cell>
          <cell r="V110">
            <v>0</v>
          </cell>
          <cell r="Y110">
            <v>0</v>
          </cell>
          <cell r="Z110">
            <v>0</v>
          </cell>
          <cell r="AH110">
            <v>0</v>
          </cell>
          <cell r="AL110">
            <v>0</v>
          </cell>
          <cell r="AP110">
            <v>0</v>
          </cell>
          <cell r="AQ110">
            <v>0</v>
          </cell>
          <cell r="AU110">
            <v>0</v>
          </cell>
          <cell r="AZ110">
            <v>0</v>
          </cell>
          <cell r="BE110">
            <v>0</v>
          </cell>
          <cell r="BF110">
            <v>0</v>
          </cell>
          <cell r="BK110">
            <v>0</v>
          </cell>
        </row>
        <row r="111">
          <cell r="B111" t="str">
            <v xml:space="preserve">                    Vip-Phone</v>
          </cell>
          <cell r="G111">
            <v>0</v>
          </cell>
          <cell r="N111">
            <v>0</v>
          </cell>
          <cell r="V111">
            <v>0</v>
          </cell>
          <cell r="Y111">
            <v>0</v>
          </cell>
          <cell r="Z111">
            <v>0</v>
          </cell>
          <cell r="AH111">
            <v>0</v>
          </cell>
          <cell r="AL111">
            <v>0</v>
          </cell>
          <cell r="AP111">
            <v>0</v>
          </cell>
          <cell r="AQ111">
            <v>0</v>
          </cell>
          <cell r="AU111">
            <v>0</v>
          </cell>
          <cell r="AZ111">
            <v>0</v>
          </cell>
          <cell r="BE111">
            <v>0</v>
          </cell>
          <cell r="BF111">
            <v>0</v>
          </cell>
          <cell r="BK111">
            <v>0</v>
          </cell>
        </row>
        <row r="112">
          <cell r="B112" t="str">
            <v xml:space="preserve">                    DDD-Plus</v>
          </cell>
          <cell r="G112">
            <v>0</v>
          </cell>
          <cell r="N112">
            <v>0</v>
          </cell>
          <cell r="V112">
            <v>0</v>
          </cell>
          <cell r="Y112">
            <v>0</v>
          </cell>
          <cell r="Z112">
            <v>0</v>
          </cell>
          <cell r="AH112">
            <v>0</v>
          </cell>
          <cell r="AL112">
            <v>0</v>
          </cell>
          <cell r="AP112">
            <v>0</v>
          </cell>
          <cell r="AQ112">
            <v>0</v>
          </cell>
          <cell r="AU112">
            <v>0</v>
          </cell>
          <cell r="AZ112">
            <v>0</v>
          </cell>
          <cell r="BE112">
            <v>0</v>
          </cell>
          <cell r="BF112">
            <v>0</v>
          </cell>
          <cell r="BK112">
            <v>0</v>
          </cell>
        </row>
        <row r="113">
          <cell r="B113" t="str">
            <v xml:space="preserve">                    Digidial</v>
          </cell>
          <cell r="G113">
            <v>0</v>
          </cell>
          <cell r="N113">
            <v>0</v>
          </cell>
          <cell r="V113">
            <v>0</v>
          </cell>
          <cell r="Y113">
            <v>0</v>
          </cell>
          <cell r="Z113">
            <v>0</v>
          </cell>
          <cell r="AH113">
            <v>0</v>
          </cell>
          <cell r="AL113">
            <v>0</v>
          </cell>
          <cell r="AP113">
            <v>0</v>
          </cell>
          <cell r="AQ113">
            <v>0</v>
          </cell>
          <cell r="AU113">
            <v>0</v>
          </cell>
          <cell r="AZ113">
            <v>0</v>
          </cell>
          <cell r="BE113">
            <v>0</v>
          </cell>
          <cell r="BF113">
            <v>0</v>
          </cell>
          <cell r="BK113">
            <v>0</v>
          </cell>
        </row>
        <row r="114">
          <cell r="A114" t="str">
            <v>DESPESAS</v>
          </cell>
          <cell r="B114" t="str">
            <v>TOTAL</v>
          </cell>
          <cell r="C114">
            <v>-132</v>
          </cell>
          <cell r="D114">
            <v>-154.88</v>
          </cell>
          <cell r="E114">
            <v>-154.70000000000002</v>
          </cell>
          <cell r="F114">
            <v>-175.04</v>
          </cell>
          <cell r="G114">
            <v>-175.04</v>
          </cell>
          <cell r="H114">
            <v>0</v>
          </cell>
          <cell r="I114">
            <v>0</v>
          </cell>
          <cell r="J114">
            <v>0</v>
          </cell>
          <cell r="K114">
            <v>0</v>
          </cell>
          <cell r="L114">
            <v>0</v>
          </cell>
          <cell r="M114">
            <v>-212.03</v>
          </cell>
          <cell r="N114">
            <v>-212.03</v>
          </cell>
          <cell r="O114">
            <v>0</v>
          </cell>
          <cell r="P114">
            <v>0</v>
          </cell>
          <cell r="Q114">
            <v>0</v>
          </cell>
          <cell r="R114">
            <v>0</v>
          </cell>
          <cell r="S114">
            <v>0</v>
          </cell>
          <cell r="T114">
            <v>0</v>
          </cell>
          <cell r="U114">
            <v>-225.90999999999997</v>
          </cell>
          <cell r="V114">
            <v>-225.90999999999997</v>
          </cell>
          <cell r="W114">
            <v>0</v>
          </cell>
          <cell r="X114">
            <v>0</v>
          </cell>
          <cell r="Y114">
            <v>-612.98</v>
          </cell>
          <cell r="Z114">
            <v>-441.58000000000004</v>
          </cell>
          <cell r="AA114">
            <v>0</v>
          </cell>
          <cell r="AB114">
            <v>0</v>
          </cell>
          <cell r="AC114">
            <v>0</v>
          </cell>
          <cell r="AD114">
            <v>0</v>
          </cell>
          <cell r="AE114">
            <v>-204.29000000000002</v>
          </cell>
          <cell r="AF114">
            <v>0</v>
          </cell>
          <cell r="AG114">
            <v>0</v>
          </cell>
          <cell r="AH114">
            <v>-204.29000000000002</v>
          </cell>
          <cell r="AI114">
            <v>-202.91</v>
          </cell>
          <cell r="AJ114">
            <v>0</v>
          </cell>
          <cell r="AK114">
            <v>0</v>
          </cell>
          <cell r="AL114">
            <v>-202.91</v>
          </cell>
          <cell r="AM114">
            <v>-199.68</v>
          </cell>
          <cell r="AN114">
            <v>0</v>
          </cell>
          <cell r="AO114">
            <v>0</v>
          </cell>
          <cell r="AP114">
            <v>-199.68</v>
          </cell>
          <cell r="AQ114">
            <v>-606.88000000000011</v>
          </cell>
          <cell r="AR114">
            <v>-189.5</v>
          </cell>
          <cell r="AS114">
            <v>0</v>
          </cell>
          <cell r="AT114">
            <v>0</v>
          </cell>
          <cell r="AU114">
            <v>-189.5</v>
          </cell>
          <cell r="AV114">
            <v>-183.94</v>
          </cell>
          <cell r="AW114">
            <v>0</v>
          </cell>
          <cell r="AX114">
            <v>0</v>
          </cell>
          <cell r="AY114">
            <v>-14.6</v>
          </cell>
          <cell r="AZ114">
            <v>-198.54</v>
          </cell>
          <cell r="BA114">
            <v>-177.04999999999998</v>
          </cell>
          <cell r="BB114">
            <v>0</v>
          </cell>
          <cell r="BC114">
            <v>0</v>
          </cell>
          <cell r="BD114">
            <v>-16.84</v>
          </cell>
          <cell r="BE114">
            <v>-193.89</v>
          </cell>
          <cell r="BF114">
            <v>-581.92999999999995</v>
          </cell>
          <cell r="BG114">
            <v>-197.94</v>
          </cell>
          <cell r="BH114">
            <v>0</v>
          </cell>
          <cell r="BI114">
            <v>0</v>
          </cell>
          <cell r="BJ114">
            <v>-17.23</v>
          </cell>
          <cell r="BK114">
            <v>-215.17</v>
          </cell>
        </row>
        <row r="115">
          <cell r="B115">
            <v>0</v>
          </cell>
          <cell r="G115">
            <v>0</v>
          </cell>
          <cell r="Y115">
            <v>0</v>
          </cell>
          <cell r="Z115">
            <v>0</v>
          </cell>
          <cell r="AC115">
            <v>0</v>
          </cell>
          <cell r="AD115">
            <v>0</v>
          </cell>
          <cell r="AH115">
            <v>0</v>
          </cell>
          <cell r="AL115">
            <v>0</v>
          </cell>
          <cell r="AP115">
            <v>0</v>
          </cell>
          <cell r="AQ115">
            <v>0</v>
          </cell>
          <cell r="AU115">
            <v>0</v>
          </cell>
          <cell r="AZ115">
            <v>0</v>
          </cell>
          <cell r="BE115">
            <v>0</v>
          </cell>
          <cell r="BF115">
            <v>0</v>
          </cell>
          <cell r="BK115">
            <v>0</v>
          </cell>
        </row>
        <row r="116">
          <cell r="B116" t="str">
            <v xml:space="preserve"> TELEFONIA FIXA</v>
          </cell>
          <cell r="C116">
            <v>-122.89999999999999</v>
          </cell>
          <cell r="D116">
            <v>-140.29</v>
          </cell>
          <cell r="E116">
            <v>-140.29000000000002</v>
          </cell>
          <cell r="F116">
            <v>-157.88</v>
          </cell>
          <cell r="G116">
            <v>-157.88</v>
          </cell>
          <cell r="H116">
            <v>0</v>
          </cell>
          <cell r="I116">
            <v>0</v>
          </cell>
          <cell r="J116">
            <v>0</v>
          </cell>
          <cell r="K116">
            <v>0</v>
          </cell>
          <cell r="L116">
            <v>0</v>
          </cell>
          <cell r="M116">
            <v>-193.74</v>
          </cell>
          <cell r="N116">
            <v>-193.74</v>
          </cell>
          <cell r="O116">
            <v>0</v>
          </cell>
          <cell r="P116">
            <v>0</v>
          </cell>
          <cell r="Q116">
            <v>0</v>
          </cell>
          <cell r="R116">
            <v>0</v>
          </cell>
          <cell r="S116">
            <v>0</v>
          </cell>
          <cell r="T116">
            <v>0</v>
          </cell>
          <cell r="U116">
            <v>-204.09999999999997</v>
          </cell>
          <cell r="V116">
            <v>-204.09999999999997</v>
          </cell>
          <cell r="W116">
            <v>0</v>
          </cell>
          <cell r="X116">
            <v>0</v>
          </cell>
          <cell r="Y116">
            <v>-555.72</v>
          </cell>
          <cell r="Z116">
            <v>-403.48</v>
          </cell>
          <cell r="AA116">
            <v>0</v>
          </cell>
          <cell r="AB116">
            <v>0</v>
          </cell>
          <cell r="AC116">
            <v>0</v>
          </cell>
          <cell r="AD116">
            <v>0</v>
          </cell>
          <cell r="AE116">
            <v>-178.35000000000002</v>
          </cell>
          <cell r="AF116">
            <v>0</v>
          </cell>
          <cell r="AG116">
            <v>0</v>
          </cell>
          <cell r="AH116">
            <v>-178.35000000000002</v>
          </cell>
          <cell r="AI116">
            <v>-175.54</v>
          </cell>
          <cell r="AJ116">
            <v>0</v>
          </cell>
          <cell r="AK116">
            <v>0</v>
          </cell>
          <cell r="AL116">
            <v>-175.54</v>
          </cell>
          <cell r="AM116">
            <v>-171.81</v>
          </cell>
          <cell r="AN116">
            <v>0</v>
          </cell>
          <cell r="AO116">
            <v>0</v>
          </cell>
          <cell r="AP116">
            <v>-171.81</v>
          </cell>
          <cell r="AQ116">
            <v>-525.70000000000005</v>
          </cell>
          <cell r="AR116">
            <v>-162.44</v>
          </cell>
          <cell r="AS116">
            <v>0</v>
          </cell>
          <cell r="AT116">
            <v>0</v>
          </cell>
          <cell r="AU116">
            <v>-162.44</v>
          </cell>
          <cell r="AV116">
            <v>-156.83000000000001</v>
          </cell>
          <cell r="AW116">
            <v>0</v>
          </cell>
          <cell r="AX116">
            <v>0</v>
          </cell>
          <cell r="AY116">
            <v>-12.6</v>
          </cell>
          <cell r="AZ116">
            <v>-169.43</v>
          </cell>
          <cell r="BA116">
            <v>-150.79</v>
          </cell>
          <cell r="BB116">
            <v>0</v>
          </cell>
          <cell r="BC116">
            <v>0</v>
          </cell>
          <cell r="BD116">
            <v>-14.67</v>
          </cell>
          <cell r="BE116">
            <v>-165.45999999999998</v>
          </cell>
          <cell r="BF116">
            <v>-497.33</v>
          </cell>
          <cell r="BG116">
            <v>-169.74</v>
          </cell>
          <cell r="BH116">
            <v>0</v>
          </cell>
          <cell r="BI116">
            <v>0</v>
          </cell>
          <cell r="BJ116">
            <v>-15.13</v>
          </cell>
          <cell r="BK116">
            <v>-184.87</v>
          </cell>
        </row>
        <row r="117">
          <cell r="B117">
            <v>0</v>
          </cell>
          <cell r="G117">
            <v>0</v>
          </cell>
          <cell r="L117">
            <v>0</v>
          </cell>
          <cell r="N117">
            <v>0</v>
          </cell>
          <cell r="T117">
            <v>0</v>
          </cell>
          <cell r="V117">
            <v>0</v>
          </cell>
          <cell r="Y117">
            <v>0</v>
          </cell>
          <cell r="Z117">
            <v>0</v>
          </cell>
          <cell r="AC117">
            <v>0</v>
          </cell>
          <cell r="AD117">
            <v>0</v>
          </cell>
          <cell r="AH117">
            <v>0</v>
          </cell>
          <cell r="AL117">
            <v>0</v>
          </cell>
          <cell r="AP117">
            <v>0</v>
          </cell>
          <cell r="AQ117">
            <v>0</v>
          </cell>
          <cell r="AU117">
            <v>0</v>
          </cell>
          <cell r="AZ117">
            <v>0</v>
          </cell>
          <cell r="BE117">
            <v>0</v>
          </cell>
          <cell r="BF117">
            <v>0</v>
          </cell>
          <cell r="BK117">
            <v>0</v>
          </cell>
        </row>
        <row r="118">
          <cell r="B118" t="str">
            <v xml:space="preserve">      NACIONAL</v>
          </cell>
          <cell r="C118">
            <v>-116.30999999999999</v>
          </cell>
          <cell r="D118">
            <v>-132.76999999999998</v>
          </cell>
          <cell r="E118">
            <v>-132.80000000000001</v>
          </cell>
          <cell r="F118">
            <v>-150</v>
          </cell>
          <cell r="G118">
            <v>-150</v>
          </cell>
          <cell r="H118">
            <v>0</v>
          </cell>
          <cell r="I118">
            <v>0</v>
          </cell>
          <cell r="J118">
            <v>0</v>
          </cell>
          <cell r="K118">
            <v>0</v>
          </cell>
          <cell r="L118">
            <v>0</v>
          </cell>
          <cell r="M118">
            <v>-185.91</v>
          </cell>
          <cell r="N118">
            <v>-185.91</v>
          </cell>
          <cell r="O118">
            <v>0</v>
          </cell>
          <cell r="P118">
            <v>0</v>
          </cell>
          <cell r="Q118">
            <v>0</v>
          </cell>
          <cell r="R118">
            <v>0</v>
          </cell>
          <cell r="S118">
            <v>0</v>
          </cell>
          <cell r="T118">
            <v>0</v>
          </cell>
          <cell r="U118">
            <v>-195.71999999999997</v>
          </cell>
          <cell r="V118">
            <v>-195.71999999999997</v>
          </cell>
          <cell r="W118">
            <v>0</v>
          </cell>
          <cell r="X118">
            <v>0</v>
          </cell>
          <cell r="Y118">
            <v>-531.62999999999988</v>
          </cell>
          <cell r="Z118">
            <v>-381.88</v>
          </cell>
          <cell r="AA118">
            <v>0</v>
          </cell>
          <cell r="AB118">
            <v>0</v>
          </cell>
          <cell r="AC118">
            <v>0</v>
          </cell>
          <cell r="AD118">
            <v>0</v>
          </cell>
          <cell r="AE118">
            <v>-170.49</v>
          </cell>
          <cell r="AF118">
            <v>0</v>
          </cell>
          <cell r="AG118">
            <v>0</v>
          </cell>
          <cell r="AH118">
            <v>-170.49</v>
          </cell>
          <cell r="AI118">
            <v>-167.76</v>
          </cell>
          <cell r="AJ118">
            <v>0</v>
          </cell>
          <cell r="AK118">
            <v>0</v>
          </cell>
          <cell r="AL118">
            <v>-167.76</v>
          </cell>
          <cell r="AM118">
            <v>-164.21</v>
          </cell>
          <cell r="AN118">
            <v>0</v>
          </cell>
          <cell r="AO118">
            <v>0</v>
          </cell>
          <cell r="AP118">
            <v>-164.21</v>
          </cell>
          <cell r="AQ118">
            <v>-502.46000000000004</v>
          </cell>
          <cell r="AR118">
            <v>-154.32999999999998</v>
          </cell>
          <cell r="AS118">
            <v>0</v>
          </cell>
          <cell r="AT118">
            <v>0</v>
          </cell>
          <cell r="AU118">
            <v>-154.32999999999998</v>
          </cell>
          <cell r="AV118">
            <v>-148.97</v>
          </cell>
          <cell r="AW118">
            <v>0</v>
          </cell>
          <cell r="AX118">
            <v>0</v>
          </cell>
          <cell r="AY118">
            <v>-12.31</v>
          </cell>
          <cell r="AZ118">
            <v>-161.28</v>
          </cell>
          <cell r="BA118">
            <v>-143</v>
          </cell>
          <cell r="BB118">
            <v>0</v>
          </cell>
          <cell r="BC118">
            <v>0</v>
          </cell>
          <cell r="BD118">
            <v>-14.33</v>
          </cell>
          <cell r="BE118">
            <v>-157.33000000000001</v>
          </cell>
          <cell r="BF118">
            <v>-472.94000000000005</v>
          </cell>
          <cell r="BG118">
            <v>-161.36000000000001</v>
          </cell>
          <cell r="BH118">
            <v>0</v>
          </cell>
          <cell r="BI118">
            <v>0</v>
          </cell>
          <cell r="BJ118">
            <v>-14.83</v>
          </cell>
          <cell r="BK118">
            <v>-176.19000000000003</v>
          </cell>
        </row>
        <row r="119">
          <cell r="B119" t="str">
            <v xml:space="preserve">                    TU-RL</v>
          </cell>
          <cell r="C119">
            <v>-66.52</v>
          </cell>
          <cell r="D119">
            <v>-77.680000000000007</v>
          </cell>
          <cell r="E119">
            <v>-80.14</v>
          </cell>
          <cell r="F119">
            <v>-89.58</v>
          </cell>
          <cell r="G119">
            <v>-89.58</v>
          </cell>
          <cell r="L119">
            <v>0</v>
          </cell>
          <cell r="M119">
            <v>-102.56</v>
          </cell>
          <cell r="N119">
            <v>-102.56</v>
          </cell>
          <cell r="R119">
            <v>0</v>
          </cell>
          <cell r="T119">
            <v>0</v>
          </cell>
          <cell r="U119">
            <v>-111.07</v>
          </cell>
          <cell r="V119">
            <v>-111.07</v>
          </cell>
          <cell r="Y119">
            <v>-303.20999999999998</v>
          </cell>
          <cell r="Z119">
            <v>-224.33999999999997</v>
          </cell>
          <cell r="AC119">
            <v>0</v>
          </cell>
          <cell r="AD119">
            <v>0</v>
          </cell>
          <cell r="AE119">
            <v>-99.93</v>
          </cell>
          <cell r="AH119">
            <v>-99.93</v>
          </cell>
          <cell r="AI119">
            <v>-105.65</v>
          </cell>
          <cell r="AL119">
            <v>-105.65</v>
          </cell>
          <cell r="AM119">
            <v>-103.66</v>
          </cell>
          <cell r="AP119">
            <v>-103.66</v>
          </cell>
          <cell r="AQ119">
            <v>-309.24</v>
          </cell>
          <cell r="AR119">
            <v>-97.67</v>
          </cell>
          <cell r="AU119">
            <v>-97.67</v>
          </cell>
          <cell r="AV119">
            <v>-94.11</v>
          </cell>
          <cell r="AY119">
            <v>-8.0500000000000007</v>
          </cell>
          <cell r="AZ119">
            <v>-102.16</v>
          </cell>
          <cell r="BA119">
            <v>-90.8</v>
          </cell>
          <cell r="BD119">
            <v>-9.43</v>
          </cell>
          <cell r="BE119">
            <v>-100.22999999999999</v>
          </cell>
          <cell r="BF119">
            <v>-300.05999999999995</v>
          </cell>
          <cell r="BG119">
            <v>-107.5</v>
          </cell>
          <cell r="BJ119">
            <v>-10.14</v>
          </cell>
          <cell r="BK119">
            <v>-117.64</v>
          </cell>
        </row>
        <row r="120">
          <cell r="B120" t="str">
            <v xml:space="preserve">                    TU-RIU</v>
          </cell>
          <cell r="C120">
            <v>-30.43</v>
          </cell>
          <cell r="D120">
            <v>-32.479999999999997</v>
          </cell>
          <cell r="E120">
            <v>-31.77</v>
          </cell>
          <cell r="F120">
            <v>-38.28</v>
          </cell>
          <cell r="G120">
            <v>-38.28</v>
          </cell>
          <cell r="L120">
            <v>0</v>
          </cell>
          <cell r="M120">
            <v>-58.84</v>
          </cell>
          <cell r="N120">
            <v>-58.84</v>
          </cell>
          <cell r="R120">
            <v>0</v>
          </cell>
          <cell r="T120">
            <v>0</v>
          </cell>
          <cell r="U120">
            <v>-57.98</v>
          </cell>
          <cell r="V120">
            <v>-57.98</v>
          </cell>
          <cell r="Y120">
            <v>-155.1</v>
          </cell>
          <cell r="Z120">
            <v>-94.679999999999993</v>
          </cell>
          <cell r="AC120">
            <v>0</v>
          </cell>
          <cell r="AD120">
            <v>0</v>
          </cell>
          <cell r="AE120">
            <v>-52.52</v>
          </cell>
          <cell r="AH120">
            <v>-52.52</v>
          </cell>
          <cell r="AI120">
            <v>-42.53</v>
          </cell>
          <cell r="AL120">
            <v>-42.53</v>
          </cell>
          <cell r="AM120">
            <v>-41.52</v>
          </cell>
          <cell r="AP120">
            <v>-41.52</v>
          </cell>
          <cell r="AQ120">
            <v>-136.57000000000002</v>
          </cell>
          <cell r="AR120">
            <v>-38.65</v>
          </cell>
          <cell r="AU120">
            <v>-38.65</v>
          </cell>
          <cell r="AV120">
            <v>-37.71</v>
          </cell>
          <cell r="AY120">
            <v>-2.79</v>
          </cell>
          <cell r="AZ120">
            <v>-40.5</v>
          </cell>
          <cell r="BA120">
            <v>-36.479999999999997</v>
          </cell>
          <cell r="BD120">
            <v>-3.15</v>
          </cell>
          <cell r="BE120">
            <v>-39.629999999999995</v>
          </cell>
          <cell r="BF120">
            <v>-118.78</v>
          </cell>
          <cell r="BG120">
            <v>-42.52</v>
          </cell>
          <cell r="BJ120">
            <v>-3.58</v>
          </cell>
          <cell r="BK120">
            <v>-46.1</v>
          </cell>
        </row>
        <row r="121">
          <cell r="B121" t="str">
            <v xml:space="preserve">                    PAT</v>
          </cell>
          <cell r="C121">
            <v>-19.36</v>
          </cell>
          <cell r="D121">
            <v>-22.61</v>
          </cell>
          <cell r="E121">
            <v>-20.89</v>
          </cell>
          <cell r="F121">
            <v>-22.14</v>
          </cell>
          <cell r="G121">
            <v>-22.14</v>
          </cell>
          <cell r="L121">
            <v>0</v>
          </cell>
          <cell r="M121">
            <v>-24.51</v>
          </cell>
          <cell r="N121">
            <v>-24.51</v>
          </cell>
          <cell r="R121">
            <v>0</v>
          </cell>
          <cell r="T121">
            <v>0</v>
          </cell>
          <cell r="U121">
            <v>-26.67</v>
          </cell>
          <cell r="V121">
            <v>-26.67</v>
          </cell>
          <cell r="Y121">
            <v>-73.320000000000007</v>
          </cell>
          <cell r="Z121">
            <v>-62.86</v>
          </cell>
          <cell r="AC121">
            <v>0</v>
          </cell>
          <cell r="AD121">
            <v>0</v>
          </cell>
          <cell r="AE121">
            <v>-18.04</v>
          </cell>
          <cell r="AH121">
            <v>-18.04</v>
          </cell>
          <cell r="AI121">
            <v>-19.579999999999998</v>
          </cell>
          <cell r="AL121">
            <v>-19.579999999999998</v>
          </cell>
          <cell r="AM121">
            <v>-19.03</v>
          </cell>
          <cell r="AP121">
            <v>-19.03</v>
          </cell>
          <cell r="AQ121">
            <v>-56.65</v>
          </cell>
          <cell r="AR121">
            <v>-18.010000000000002</v>
          </cell>
          <cell r="AU121">
            <v>-18.010000000000002</v>
          </cell>
          <cell r="AV121">
            <v>-17.149999999999999</v>
          </cell>
          <cell r="AY121">
            <v>-1.47</v>
          </cell>
          <cell r="AZ121">
            <v>-18.619999999999997</v>
          </cell>
          <cell r="BA121">
            <v>-15.72</v>
          </cell>
          <cell r="BD121">
            <v>-1.75</v>
          </cell>
          <cell r="BE121">
            <v>-17.47</v>
          </cell>
          <cell r="BF121">
            <v>-54.099999999999994</v>
          </cell>
          <cell r="BG121">
            <v>-11.34</v>
          </cell>
          <cell r="BJ121">
            <v>-1.1100000000000001</v>
          </cell>
          <cell r="BK121">
            <v>-12.45</v>
          </cell>
        </row>
        <row r="122">
          <cell r="B122">
            <v>0</v>
          </cell>
          <cell r="G122">
            <v>0</v>
          </cell>
          <cell r="L122">
            <v>0</v>
          </cell>
          <cell r="N122">
            <v>0</v>
          </cell>
          <cell r="T122">
            <v>0</v>
          </cell>
          <cell r="V122">
            <v>0</v>
          </cell>
          <cell r="Y122">
            <v>0</v>
          </cell>
          <cell r="Z122">
            <v>0</v>
          </cell>
          <cell r="AC122">
            <v>0</v>
          </cell>
          <cell r="AD122">
            <v>0</v>
          </cell>
          <cell r="AH122">
            <v>0</v>
          </cell>
          <cell r="AL122">
            <v>0</v>
          </cell>
          <cell r="AP122">
            <v>0</v>
          </cell>
          <cell r="AQ122">
            <v>0</v>
          </cell>
          <cell r="AU122">
            <v>0</v>
          </cell>
          <cell r="AZ122">
            <v>0</v>
          </cell>
          <cell r="BE122">
            <v>0</v>
          </cell>
          <cell r="BF122">
            <v>0</v>
          </cell>
          <cell r="BK122">
            <v>0</v>
          </cell>
        </row>
        <row r="123">
          <cell r="B123" t="str">
            <v xml:space="preserve">      INTERNACIONAL</v>
          </cell>
          <cell r="C123">
            <v>-6.59</v>
          </cell>
          <cell r="D123">
            <v>-7.52</v>
          </cell>
          <cell r="E123">
            <v>-7.49</v>
          </cell>
          <cell r="F123">
            <v>-7.8800000000000008</v>
          </cell>
          <cell r="G123">
            <v>-7.8800000000000008</v>
          </cell>
          <cell r="H123">
            <v>0</v>
          </cell>
          <cell r="I123">
            <v>0</v>
          </cell>
          <cell r="J123">
            <v>0</v>
          </cell>
          <cell r="K123">
            <v>0</v>
          </cell>
          <cell r="L123">
            <v>0</v>
          </cell>
          <cell r="M123">
            <v>-7.830000000000001</v>
          </cell>
          <cell r="N123">
            <v>-7.830000000000001</v>
          </cell>
          <cell r="O123">
            <v>0</v>
          </cell>
          <cell r="P123">
            <v>0</v>
          </cell>
          <cell r="Q123">
            <v>0</v>
          </cell>
          <cell r="R123">
            <v>0</v>
          </cell>
          <cell r="S123">
            <v>0</v>
          </cell>
          <cell r="T123">
            <v>0</v>
          </cell>
          <cell r="U123">
            <v>-8.3800000000000008</v>
          </cell>
          <cell r="V123">
            <v>-8.3800000000000008</v>
          </cell>
          <cell r="W123">
            <v>0</v>
          </cell>
          <cell r="X123">
            <v>0</v>
          </cell>
          <cell r="Y123">
            <v>-24.090000000000003</v>
          </cell>
          <cell r="Z123">
            <v>-21.6</v>
          </cell>
          <cell r="AA123">
            <v>0</v>
          </cell>
          <cell r="AB123">
            <v>0</v>
          </cell>
          <cell r="AC123">
            <v>0</v>
          </cell>
          <cell r="AD123">
            <v>0</v>
          </cell>
          <cell r="AE123">
            <v>-7.8599999999999994</v>
          </cell>
          <cell r="AF123">
            <v>0</v>
          </cell>
          <cell r="AG123">
            <v>0</v>
          </cell>
          <cell r="AH123">
            <v>-7.8599999999999994</v>
          </cell>
          <cell r="AI123">
            <v>-7.78</v>
          </cell>
          <cell r="AJ123">
            <v>0</v>
          </cell>
          <cell r="AK123">
            <v>0</v>
          </cell>
          <cell r="AL123">
            <v>-7.78</v>
          </cell>
          <cell r="AM123">
            <v>-7.6</v>
          </cell>
          <cell r="AN123">
            <v>0</v>
          </cell>
          <cell r="AO123">
            <v>0</v>
          </cell>
          <cell r="AP123">
            <v>-7.6</v>
          </cell>
          <cell r="AQ123">
            <v>-23.240000000000002</v>
          </cell>
          <cell r="AR123">
            <v>-8.11</v>
          </cell>
          <cell r="AS123">
            <v>0</v>
          </cell>
          <cell r="AT123">
            <v>0</v>
          </cell>
          <cell r="AU123">
            <v>-8.11</v>
          </cell>
          <cell r="AV123">
            <v>-7.86</v>
          </cell>
          <cell r="AW123">
            <v>0</v>
          </cell>
          <cell r="AX123">
            <v>0</v>
          </cell>
          <cell r="AY123">
            <v>-0.28999999999999998</v>
          </cell>
          <cell r="AZ123">
            <v>-8.15</v>
          </cell>
          <cell r="BA123">
            <v>-7.7900000000000009</v>
          </cell>
          <cell r="BB123">
            <v>0</v>
          </cell>
          <cell r="BC123">
            <v>0</v>
          </cell>
          <cell r="BD123">
            <v>-0.33999999999999997</v>
          </cell>
          <cell r="BE123">
            <v>-8.1300000000000008</v>
          </cell>
          <cell r="BF123">
            <v>-24.39</v>
          </cell>
          <cell r="BG123">
            <v>-8.3800000000000008</v>
          </cell>
          <cell r="BH123">
            <v>0</v>
          </cell>
          <cell r="BI123">
            <v>0</v>
          </cell>
          <cell r="BJ123">
            <v>-0.30000000000000004</v>
          </cell>
          <cell r="BK123">
            <v>-8.6800000000000015</v>
          </cell>
        </row>
        <row r="124">
          <cell r="B124" t="str">
            <v xml:space="preserve">                    TU-RL</v>
          </cell>
          <cell r="C124">
            <v>-4.03</v>
          </cell>
          <cell r="D124">
            <v>-4.6100000000000003</v>
          </cell>
          <cell r="E124">
            <v>-4.71</v>
          </cell>
          <cell r="F124">
            <v>-5.01</v>
          </cell>
          <cell r="G124">
            <v>-5.01</v>
          </cell>
          <cell r="L124">
            <v>0</v>
          </cell>
          <cell r="M124">
            <v>-4.7300000000000004</v>
          </cell>
          <cell r="N124">
            <v>-4.7300000000000004</v>
          </cell>
          <cell r="R124">
            <v>0</v>
          </cell>
          <cell r="T124">
            <v>0</v>
          </cell>
          <cell r="U124">
            <v>-5.1100000000000003</v>
          </cell>
          <cell r="V124">
            <v>-5.1100000000000003</v>
          </cell>
          <cell r="Y124">
            <v>-14.850000000000001</v>
          </cell>
          <cell r="Z124">
            <v>-13.350000000000001</v>
          </cell>
          <cell r="AC124">
            <v>0</v>
          </cell>
          <cell r="AD124">
            <v>0</v>
          </cell>
          <cell r="AE124">
            <v>-4.92</v>
          </cell>
          <cell r="AH124">
            <v>-4.92</v>
          </cell>
          <cell r="AI124">
            <v>-5</v>
          </cell>
          <cell r="AL124">
            <v>-5</v>
          </cell>
          <cell r="AM124">
            <v>-5.0999999999999996</v>
          </cell>
          <cell r="AP124">
            <v>-5.0999999999999996</v>
          </cell>
          <cell r="AQ124">
            <v>-15.02</v>
          </cell>
          <cell r="AR124">
            <v>-5.26</v>
          </cell>
          <cell r="AU124">
            <v>-5.26</v>
          </cell>
          <cell r="AV124">
            <v>-5.25</v>
          </cell>
          <cell r="AY124">
            <v>-0.21</v>
          </cell>
          <cell r="AZ124">
            <v>-5.46</v>
          </cell>
          <cell r="BA124">
            <v>-5.23</v>
          </cell>
          <cell r="BD124">
            <v>-0.25</v>
          </cell>
          <cell r="BE124">
            <v>-5.48</v>
          </cell>
          <cell r="BF124">
            <v>-16.2</v>
          </cell>
          <cell r="BG124">
            <v>-5.95</v>
          </cell>
          <cell r="BJ124">
            <v>-0.21</v>
          </cell>
          <cell r="BK124">
            <v>-6.16</v>
          </cell>
        </row>
        <row r="125">
          <cell r="B125" t="str">
            <v xml:space="preserve">                    TU-RIU</v>
          </cell>
          <cell r="C125">
            <v>-1.22</v>
          </cell>
          <cell r="D125">
            <v>-1.38</v>
          </cell>
          <cell r="E125">
            <v>-1.32</v>
          </cell>
          <cell r="F125">
            <v>-1.31</v>
          </cell>
          <cell r="G125">
            <v>-1.31</v>
          </cell>
          <cell r="L125">
            <v>0</v>
          </cell>
          <cell r="M125">
            <v>-1.61</v>
          </cell>
          <cell r="N125">
            <v>-1.61</v>
          </cell>
          <cell r="R125">
            <v>0</v>
          </cell>
          <cell r="T125">
            <v>0</v>
          </cell>
          <cell r="U125">
            <v>-1.67</v>
          </cell>
          <cell r="V125">
            <v>-1.67</v>
          </cell>
          <cell r="Y125">
            <v>-4.59</v>
          </cell>
          <cell r="Z125">
            <v>-3.92</v>
          </cell>
          <cell r="AC125">
            <v>0</v>
          </cell>
          <cell r="AD125">
            <v>0</v>
          </cell>
          <cell r="AE125">
            <v>-1.75</v>
          </cell>
          <cell r="AH125">
            <v>-1.75</v>
          </cell>
          <cell r="AI125">
            <v>-1.58</v>
          </cell>
          <cell r="AL125">
            <v>-1.58</v>
          </cell>
          <cell r="AM125">
            <v>-1.28</v>
          </cell>
          <cell r="AP125">
            <v>-1.28</v>
          </cell>
          <cell r="AQ125">
            <v>-4.6100000000000003</v>
          </cell>
          <cell r="AR125">
            <v>-1.58</v>
          </cell>
          <cell r="AU125">
            <v>-1.58</v>
          </cell>
          <cell r="AV125">
            <v>-1.33</v>
          </cell>
          <cell r="AY125">
            <v>-0.04</v>
          </cell>
          <cell r="AZ125">
            <v>-1.37</v>
          </cell>
          <cell r="BA125">
            <v>-1.33</v>
          </cell>
          <cell r="BD125">
            <v>-0.04</v>
          </cell>
          <cell r="BE125">
            <v>-1.37</v>
          </cell>
          <cell r="BF125">
            <v>-4.32</v>
          </cell>
          <cell r="BG125">
            <v>-1.57</v>
          </cell>
          <cell r="BJ125">
            <v>-0.06</v>
          </cell>
          <cell r="BK125">
            <v>-1.6300000000000001</v>
          </cell>
        </row>
        <row r="126">
          <cell r="B126" t="str">
            <v xml:space="preserve">                    PAT</v>
          </cell>
          <cell r="C126">
            <v>-1.26</v>
          </cell>
          <cell r="D126">
            <v>-1.44</v>
          </cell>
          <cell r="E126">
            <v>-1.46</v>
          </cell>
          <cell r="F126">
            <v>-1.56</v>
          </cell>
          <cell r="G126">
            <v>-1.56</v>
          </cell>
          <cell r="L126">
            <v>0</v>
          </cell>
          <cell r="M126">
            <v>-1.49</v>
          </cell>
          <cell r="N126">
            <v>-1.49</v>
          </cell>
          <cell r="R126">
            <v>0</v>
          </cell>
          <cell r="T126">
            <v>0</v>
          </cell>
          <cell r="U126">
            <v>-1.6</v>
          </cell>
          <cell r="V126">
            <v>-1.6</v>
          </cell>
          <cell r="Y126">
            <v>-4.6500000000000004</v>
          </cell>
          <cell r="Z126">
            <v>-4.16</v>
          </cell>
          <cell r="AC126">
            <v>0</v>
          </cell>
          <cell r="AD126">
            <v>0</v>
          </cell>
          <cell r="AE126">
            <v>-1.19</v>
          </cell>
          <cell r="AH126">
            <v>-1.19</v>
          </cell>
          <cell r="AI126">
            <v>-1.2</v>
          </cell>
          <cell r="AL126">
            <v>-1.2</v>
          </cell>
          <cell r="AM126">
            <v>-1.22</v>
          </cell>
          <cell r="AP126">
            <v>-1.22</v>
          </cell>
          <cell r="AQ126">
            <v>-3.6099999999999994</v>
          </cell>
          <cell r="AR126">
            <v>-1.27</v>
          </cell>
          <cell r="AU126">
            <v>-1.27</v>
          </cell>
          <cell r="AV126">
            <v>-1.28</v>
          </cell>
          <cell r="AY126">
            <v>-0.04</v>
          </cell>
          <cell r="AZ126">
            <v>-1.32</v>
          </cell>
          <cell r="BA126">
            <v>-1.23</v>
          </cell>
          <cell r="BD126">
            <v>-0.05</v>
          </cell>
          <cell r="BE126">
            <v>-1.28</v>
          </cell>
          <cell r="BF126">
            <v>-3.87</v>
          </cell>
          <cell r="BG126">
            <v>-0.86</v>
          </cell>
          <cell r="BJ126">
            <v>-0.03</v>
          </cell>
          <cell r="BK126">
            <v>-0.89</v>
          </cell>
        </row>
        <row r="127">
          <cell r="B127" t="str">
            <v xml:space="preserve">                    IU-EXTRA</v>
          </cell>
          <cell r="C127">
            <v>-0.08</v>
          </cell>
          <cell r="D127">
            <v>-0.09</v>
          </cell>
          <cell r="G127">
            <v>0</v>
          </cell>
          <cell r="L127">
            <v>0</v>
          </cell>
          <cell r="N127">
            <v>0</v>
          </cell>
          <cell r="T127">
            <v>0</v>
          </cell>
          <cell r="V127">
            <v>0</v>
          </cell>
          <cell r="Y127">
            <v>0</v>
          </cell>
          <cell r="Z127">
            <v>-0.16999999999999998</v>
          </cell>
          <cell r="AC127">
            <v>0</v>
          </cell>
          <cell r="AD127">
            <v>0</v>
          </cell>
          <cell r="AH127">
            <v>0</v>
          </cell>
          <cell r="AL127">
            <v>0</v>
          </cell>
          <cell r="AP127">
            <v>0</v>
          </cell>
          <cell r="AQ127">
            <v>0</v>
          </cell>
          <cell r="AU127">
            <v>0</v>
          </cell>
          <cell r="AZ127">
            <v>0</v>
          </cell>
          <cell r="BE127">
            <v>0</v>
          </cell>
          <cell r="BF127">
            <v>0</v>
          </cell>
          <cell r="BK127">
            <v>0</v>
          </cell>
        </row>
        <row r="128">
          <cell r="B128">
            <v>0</v>
          </cell>
          <cell r="G128">
            <v>0</v>
          </cell>
          <cell r="L128">
            <v>0</v>
          </cell>
          <cell r="N128">
            <v>0</v>
          </cell>
          <cell r="T128">
            <v>0</v>
          </cell>
          <cell r="V128">
            <v>0</v>
          </cell>
          <cell r="Y128">
            <v>0</v>
          </cell>
          <cell r="Z128">
            <v>0</v>
          </cell>
          <cell r="AC128">
            <v>0</v>
          </cell>
          <cell r="AD128">
            <v>0</v>
          </cell>
          <cell r="AH128">
            <v>0</v>
          </cell>
          <cell r="AL128">
            <v>0</v>
          </cell>
          <cell r="AP128">
            <v>0</v>
          </cell>
          <cell r="AQ128">
            <v>0</v>
          </cell>
          <cell r="AU128">
            <v>0</v>
          </cell>
          <cell r="AZ128">
            <v>0</v>
          </cell>
          <cell r="BE128">
            <v>0</v>
          </cell>
          <cell r="BF128">
            <v>0</v>
          </cell>
          <cell r="BK128">
            <v>0</v>
          </cell>
        </row>
        <row r="129">
          <cell r="B129" t="str">
            <v xml:space="preserve"> TELEFONIA MÓVEL CELULAR</v>
          </cell>
          <cell r="C129">
            <v>-9.1</v>
          </cell>
          <cell r="D129">
            <v>-14.589999999999998</v>
          </cell>
          <cell r="E129">
            <v>-14.410000000000002</v>
          </cell>
          <cell r="F129">
            <v>-17.16</v>
          </cell>
          <cell r="G129">
            <v>-17.16</v>
          </cell>
          <cell r="H129">
            <v>0</v>
          </cell>
          <cell r="I129">
            <v>0</v>
          </cell>
          <cell r="J129">
            <v>0</v>
          </cell>
          <cell r="K129">
            <v>0</v>
          </cell>
          <cell r="L129">
            <v>0</v>
          </cell>
          <cell r="M129">
            <v>-18.29</v>
          </cell>
          <cell r="N129">
            <v>-18.29</v>
          </cell>
          <cell r="O129">
            <v>0</v>
          </cell>
          <cell r="P129">
            <v>0</v>
          </cell>
          <cell r="Q129">
            <v>0</v>
          </cell>
          <cell r="R129">
            <v>0</v>
          </cell>
          <cell r="S129">
            <v>0</v>
          </cell>
          <cell r="T129">
            <v>0</v>
          </cell>
          <cell r="U129">
            <v>-21.81</v>
          </cell>
          <cell r="V129">
            <v>-21.81</v>
          </cell>
          <cell r="W129">
            <v>0</v>
          </cell>
          <cell r="X129">
            <v>0</v>
          </cell>
          <cell r="Y129">
            <v>-57.26</v>
          </cell>
          <cell r="Z129">
            <v>-38.099999999999994</v>
          </cell>
          <cell r="AA129">
            <v>0</v>
          </cell>
          <cell r="AB129">
            <v>0</v>
          </cell>
          <cell r="AC129">
            <v>0</v>
          </cell>
          <cell r="AD129">
            <v>0</v>
          </cell>
          <cell r="AE129">
            <v>-25.939999999999998</v>
          </cell>
          <cell r="AF129">
            <v>0</v>
          </cell>
          <cell r="AG129">
            <v>0</v>
          </cell>
          <cell r="AH129">
            <v>-25.939999999999998</v>
          </cell>
          <cell r="AI129">
            <v>-27.37</v>
          </cell>
          <cell r="AJ129">
            <v>0</v>
          </cell>
          <cell r="AK129">
            <v>0</v>
          </cell>
          <cell r="AL129">
            <v>-27.37</v>
          </cell>
          <cell r="AM129">
            <v>-27.869999999999997</v>
          </cell>
          <cell r="AN129">
            <v>0</v>
          </cell>
          <cell r="AO129">
            <v>0</v>
          </cell>
          <cell r="AP129">
            <v>-27.869999999999997</v>
          </cell>
          <cell r="AQ129">
            <v>-81.179999999999993</v>
          </cell>
          <cell r="AR129">
            <v>-27.06</v>
          </cell>
          <cell r="AS129">
            <v>0</v>
          </cell>
          <cell r="AT129">
            <v>0</v>
          </cell>
          <cell r="AU129">
            <v>-27.06</v>
          </cell>
          <cell r="AV129">
            <v>-27.11</v>
          </cell>
          <cell r="AW129">
            <v>0</v>
          </cell>
          <cell r="AX129">
            <v>0</v>
          </cell>
          <cell r="AY129">
            <v>-2</v>
          </cell>
          <cell r="AZ129">
            <v>-29.11</v>
          </cell>
          <cell r="BA129">
            <v>-26.259999999999998</v>
          </cell>
          <cell r="BB129">
            <v>0</v>
          </cell>
          <cell r="BC129">
            <v>0</v>
          </cell>
          <cell r="BD129">
            <v>-2.17</v>
          </cell>
          <cell r="BE129">
            <v>-28.43</v>
          </cell>
          <cell r="BF129">
            <v>-84.6</v>
          </cell>
          <cell r="BG129">
            <v>-28.2</v>
          </cell>
          <cell r="BH129">
            <v>0</v>
          </cell>
          <cell r="BI129">
            <v>0</v>
          </cell>
          <cell r="BJ129">
            <v>-2.0999999999999996</v>
          </cell>
          <cell r="BK129">
            <v>-30.299999999999997</v>
          </cell>
        </row>
        <row r="130">
          <cell r="B130">
            <v>0</v>
          </cell>
          <cell r="AC130">
            <v>0</v>
          </cell>
          <cell r="AD130">
            <v>0</v>
          </cell>
          <cell r="AH130">
            <v>0</v>
          </cell>
          <cell r="AL130">
            <v>0</v>
          </cell>
          <cell r="AP130">
            <v>0</v>
          </cell>
          <cell r="AU130">
            <v>0</v>
          </cell>
          <cell r="AZ130">
            <v>0</v>
          </cell>
          <cell r="BE130">
            <v>0</v>
          </cell>
          <cell r="BK130">
            <v>0</v>
          </cell>
        </row>
        <row r="131">
          <cell r="B131" t="str">
            <v xml:space="preserve">      NACIONAL</v>
          </cell>
          <cell r="C131">
            <v>-7.9</v>
          </cell>
          <cell r="D131">
            <v>-13.239999999999998</v>
          </cell>
          <cell r="E131">
            <v>-12.940000000000001</v>
          </cell>
          <cell r="F131">
            <v>-15.45</v>
          </cell>
          <cell r="G131">
            <v>-15.45</v>
          </cell>
          <cell r="H131">
            <v>0</v>
          </cell>
          <cell r="I131">
            <v>0</v>
          </cell>
          <cell r="J131">
            <v>0</v>
          </cell>
          <cell r="K131">
            <v>0</v>
          </cell>
          <cell r="L131">
            <v>0</v>
          </cell>
          <cell r="M131">
            <v>-16.5</v>
          </cell>
          <cell r="N131">
            <v>-16.5</v>
          </cell>
          <cell r="O131">
            <v>0</v>
          </cell>
          <cell r="P131">
            <v>0</v>
          </cell>
          <cell r="Q131">
            <v>0</v>
          </cell>
          <cell r="R131">
            <v>0</v>
          </cell>
          <cell r="S131">
            <v>0</v>
          </cell>
          <cell r="T131">
            <v>0</v>
          </cell>
          <cell r="U131">
            <v>-19.869999999999997</v>
          </cell>
          <cell r="V131">
            <v>-19.869999999999997</v>
          </cell>
          <cell r="W131">
            <v>0</v>
          </cell>
          <cell r="X131">
            <v>0</v>
          </cell>
          <cell r="Y131">
            <v>-51.82</v>
          </cell>
          <cell r="Z131">
            <v>-34.08</v>
          </cell>
          <cell r="AA131">
            <v>0</v>
          </cell>
          <cell r="AC131">
            <v>0</v>
          </cell>
          <cell r="AD131">
            <v>0</v>
          </cell>
          <cell r="AE131">
            <v>-23.759999999999998</v>
          </cell>
          <cell r="AF131">
            <v>0</v>
          </cell>
          <cell r="AH131">
            <v>-23.759999999999998</v>
          </cell>
          <cell r="AI131">
            <v>-25.21</v>
          </cell>
          <cell r="AJ131">
            <v>0</v>
          </cell>
          <cell r="AL131">
            <v>-25.21</v>
          </cell>
          <cell r="AM131">
            <v>-25.47</v>
          </cell>
          <cell r="AN131">
            <v>0</v>
          </cell>
          <cell r="AP131">
            <v>-25.47</v>
          </cell>
          <cell r="AQ131">
            <v>-74.44</v>
          </cell>
          <cell r="AR131">
            <v>-24.83</v>
          </cell>
          <cell r="AS131">
            <v>0</v>
          </cell>
          <cell r="AU131">
            <v>-24.83</v>
          </cell>
          <cell r="AV131">
            <v>-24.48</v>
          </cell>
          <cell r="AW131">
            <v>0</v>
          </cell>
          <cell r="AY131">
            <v>-2</v>
          </cell>
          <cell r="AZ131">
            <v>-26.48</v>
          </cell>
          <cell r="BA131">
            <v>-23.59</v>
          </cell>
          <cell r="BB131">
            <v>0</v>
          </cell>
          <cell r="BD131">
            <v>-2.17</v>
          </cell>
          <cell r="BE131">
            <v>-25.759999999999998</v>
          </cell>
          <cell r="BF131">
            <v>-77.069999999999993</v>
          </cell>
          <cell r="BG131">
            <v>-25.29</v>
          </cell>
          <cell r="BH131">
            <v>0</v>
          </cell>
          <cell r="BJ131">
            <v>-2.0999999999999996</v>
          </cell>
          <cell r="BK131">
            <v>-27.39</v>
          </cell>
        </row>
        <row r="132">
          <cell r="B132" t="str">
            <v xml:space="preserve">                    TU-M</v>
          </cell>
          <cell r="C132">
            <v>-6.09</v>
          </cell>
          <cell r="D132">
            <v>-10.17</v>
          </cell>
          <cell r="E132">
            <v>-10.050000000000001</v>
          </cell>
          <cell r="F132">
            <v>-11.95</v>
          </cell>
          <cell r="G132">
            <v>-11.95</v>
          </cell>
          <cell r="L132">
            <v>0</v>
          </cell>
          <cell r="M132">
            <v>-12.88</v>
          </cell>
          <cell r="N132">
            <v>-12.88</v>
          </cell>
          <cell r="R132">
            <v>0</v>
          </cell>
          <cell r="T132">
            <v>0</v>
          </cell>
          <cell r="U132">
            <v>-15.69</v>
          </cell>
          <cell r="V132">
            <v>-15.69</v>
          </cell>
          <cell r="Y132">
            <v>-40.519999999999996</v>
          </cell>
          <cell r="Z132">
            <v>-26.31</v>
          </cell>
          <cell r="AC132">
            <v>0</v>
          </cell>
          <cell r="AD132">
            <v>0</v>
          </cell>
          <cell r="AE132">
            <v>-18.41</v>
          </cell>
          <cell r="AH132">
            <v>-18.41</v>
          </cell>
          <cell r="AI132">
            <v>-19.88</v>
          </cell>
          <cell r="AL132">
            <v>-19.88</v>
          </cell>
          <cell r="AM132">
            <v>-20.18</v>
          </cell>
          <cell r="AP132">
            <v>-20.18</v>
          </cell>
          <cell r="AQ132">
            <v>-58.47</v>
          </cell>
          <cell r="AR132">
            <v>-19.899999999999999</v>
          </cell>
          <cell r="AU132">
            <v>-19.899999999999999</v>
          </cell>
          <cell r="AV132">
            <v>-19.75</v>
          </cell>
          <cell r="AY132">
            <v>-1.57</v>
          </cell>
          <cell r="AZ132">
            <v>-21.32</v>
          </cell>
          <cell r="BA132">
            <v>-18.88</v>
          </cell>
          <cell r="BD132">
            <v>-1.7</v>
          </cell>
          <cell r="BE132">
            <v>-20.58</v>
          </cell>
          <cell r="BF132">
            <v>-61.8</v>
          </cell>
          <cell r="BG132">
            <v>-20.43</v>
          </cell>
          <cell r="BJ132">
            <v>-1.64</v>
          </cell>
          <cell r="BK132">
            <v>-22.07</v>
          </cell>
        </row>
        <row r="133">
          <cell r="B133" t="str">
            <v xml:space="preserve">                    TU-RL</v>
          </cell>
          <cell r="C133">
            <v>-1.1499999999999999</v>
          </cell>
          <cell r="D133">
            <v>-1.92</v>
          </cell>
          <cell r="E133">
            <v>-1.81</v>
          </cell>
          <cell r="F133">
            <v>-2.14</v>
          </cell>
          <cell r="G133">
            <v>-2.14</v>
          </cell>
          <cell r="L133">
            <v>0</v>
          </cell>
          <cell r="M133">
            <v>-2.21</v>
          </cell>
          <cell r="N133">
            <v>-2.21</v>
          </cell>
          <cell r="R133">
            <v>0</v>
          </cell>
          <cell r="T133">
            <v>0</v>
          </cell>
          <cell r="U133">
            <v>-2.6</v>
          </cell>
          <cell r="V133">
            <v>-2.6</v>
          </cell>
          <cell r="Y133">
            <v>-6.9499999999999993</v>
          </cell>
          <cell r="Z133">
            <v>-4.88</v>
          </cell>
          <cell r="AC133">
            <v>0</v>
          </cell>
          <cell r="AD133">
            <v>0</v>
          </cell>
          <cell r="AE133">
            <v>-3.15</v>
          </cell>
          <cell r="AH133">
            <v>-3.15</v>
          </cell>
          <cell r="AI133">
            <v>-3.36</v>
          </cell>
          <cell r="AL133">
            <v>-3.36</v>
          </cell>
          <cell r="AM133">
            <v>-3.38</v>
          </cell>
          <cell r="AP133">
            <v>-3.38</v>
          </cell>
          <cell r="AQ133">
            <v>-9.89</v>
          </cell>
          <cell r="AR133">
            <v>-3.24</v>
          </cell>
          <cell r="AU133">
            <v>-3.24</v>
          </cell>
          <cell r="AV133">
            <v>-3.07</v>
          </cell>
          <cell r="AY133">
            <v>-0.28999999999999998</v>
          </cell>
          <cell r="AZ133">
            <v>-3.36</v>
          </cell>
          <cell r="BA133">
            <v>-3.05</v>
          </cell>
          <cell r="BD133">
            <v>-0.32</v>
          </cell>
          <cell r="BE133">
            <v>-3.3699999999999997</v>
          </cell>
          <cell r="BF133">
            <v>-9.9699999999999989</v>
          </cell>
          <cell r="BG133">
            <v>-3.61</v>
          </cell>
          <cell r="BJ133">
            <v>-0.35</v>
          </cell>
          <cell r="BK133">
            <v>-3.96</v>
          </cell>
        </row>
        <row r="134">
          <cell r="B134" t="str">
            <v xml:space="preserve">                    TU-RIU</v>
          </cell>
          <cell r="C134">
            <v>-0.48</v>
          </cell>
          <cell r="D134">
            <v>-0.79</v>
          </cell>
          <cell r="E134">
            <v>-0.69</v>
          </cell>
          <cell r="F134">
            <v>-0.91</v>
          </cell>
          <cell r="G134">
            <v>-0.91</v>
          </cell>
          <cell r="L134">
            <v>0</v>
          </cell>
          <cell r="M134">
            <v>-0.94</v>
          </cell>
          <cell r="N134">
            <v>-0.94</v>
          </cell>
          <cell r="R134">
            <v>0</v>
          </cell>
          <cell r="T134">
            <v>0</v>
          </cell>
          <cell r="U134">
            <v>-0.99</v>
          </cell>
          <cell r="V134">
            <v>-0.99</v>
          </cell>
          <cell r="Y134">
            <v>-2.84</v>
          </cell>
          <cell r="Z134">
            <v>-1.96</v>
          </cell>
          <cell r="AC134">
            <v>0</v>
          </cell>
          <cell r="AD134">
            <v>0</v>
          </cell>
          <cell r="AE134">
            <v>-1.48</v>
          </cell>
          <cell r="AH134">
            <v>-1.48</v>
          </cell>
          <cell r="AI134">
            <v>-1.21</v>
          </cell>
          <cell r="AL134">
            <v>-1.21</v>
          </cell>
          <cell r="AM134">
            <v>-1.1499999999999999</v>
          </cell>
          <cell r="AP134">
            <v>-1.1499999999999999</v>
          </cell>
          <cell r="AQ134">
            <v>-3.84</v>
          </cell>
          <cell r="AR134">
            <v>-1.04</v>
          </cell>
          <cell r="AU134">
            <v>-1.04</v>
          </cell>
          <cell r="AV134">
            <v>-1</v>
          </cell>
          <cell r="AY134">
            <v>-0.08</v>
          </cell>
          <cell r="AZ134">
            <v>-1.08</v>
          </cell>
          <cell r="BA134">
            <v>-0.99</v>
          </cell>
          <cell r="BD134">
            <v>-0.08</v>
          </cell>
          <cell r="BE134">
            <v>-1.07</v>
          </cell>
          <cell r="BF134">
            <v>-3.1900000000000004</v>
          </cell>
          <cell r="BG134">
            <v>-1.1599999999999999</v>
          </cell>
          <cell r="BJ134">
            <v>-0.11</v>
          </cell>
          <cell r="BK134">
            <v>-1.27</v>
          </cell>
        </row>
        <row r="135">
          <cell r="B135" t="str">
            <v xml:space="preserve">                    IU-EXTRA</v>
          </cell>
          <cell r="C135">
            <v>-0.18</v>
          </cell>
          <cell r="D135">
            <v>-0.36</v>
          </cell>
          <cell r="E135">
            <v>-0.39</v>
          </cell>
          <cell r="F135">
            <v>-0.45</v>
          </cell>
          <cell r="G135">
            <v>-0.45</v>
          </cell>
          <cell r="L135">
            <v>0</v>
          </cell>
          <cell r="M135">
            <v>-0.47</v>
          </cell>
          <cell r="N135">
            <v>-0.47</v>
          </cell>
          <cell r="R135">
            <v>0</v>
          </cell>
          <cell r="T135">
            <v>0</v>
          </cell>
          <cell r="U135">
            <v>-0.59</v>
          </cell>
          <cell r="V135">
            <v>-0.59</v>
          </cell>
          <cell r="Y135">
            <v>-1.5099999999999998</v>
          </cell>
          <cell r="Z135">
            <v>-0.93</v>
          </cell>
          <cell r="AC135">
            <v>0</v>
          </cell>
          <cell r="AD135">
            <v>0</v>
          </cell>
          <cell r="AE135">
            <v>-0.72</v>
          </cell>
          <cell r="AH135">
            <v>-0.72</v>
          </cell>
          <cell r="AI135">
            <v>-0.76</v>
          </cell>
          <cell r="AL135">
            <v>-0.76</v>
          </cell>
          <cell r="AM135">
            <v>-0.76</v>
          </cell>
          <cell r="AP135">
            <v>-0.76</v>
          </cell>
          <cell r="AQ135">
            <v>-2.2400000000000002</v>
          </cell>
          <cell r="AR135">
            <v>-0.65</v>
          </cell>
          <cell r="AU135">
            <v>-0.65</v>
          </cell>
          <cell r="AV135">
            <v>-0.66</v>
          </cell>
          <cell r="AY135">
            <v>-0.06</v>
          </cell>
          <cell r="AZ135">
            <v>-0.72</v>
          </cell>
          <cell r="BA135">
            <v>-0.67</v>
          </cell>
          <cell r="BD135">
            <v>-7.0000000000000007E-2</v>
          </cell>
          <cell r="BE135">
            <v>-0.74</v>
          </cell>
          <cell r="BF135">
            <v>-2.1100000000000003</v>
          </cell>
          <cell r="BG135">
            <v>-0.09</v>
          </cell>
          <cell r="BJ135">
            <v>0</v>
          </cell>
          <cell r="BK135">
            <v>-0.09</v>
          </cell>
        </row>
        <row r="136">
          <cell r="B136">
            <v>0</v>
          </cell>
          <cell r="AC136">
            <v>0</v>
          </cell>
          <cell r="AD136">
            <v>0</v>
          </cell>
          <cell r="AH136">
            <v>0</v>
          </cell>
          <cell r="AL136">
            <v>0</v>
          </cell>
          <cell r="AP136">
            <v>0</v>
          </cell>
          <cell r="AU136">
            <v>0</v>
          </cell>
          <cell r="AZ136">
            <v>0</v>
          </cell>
          <cell r="BE136">
            <v>0</v>
          </cell>
          <cell r="BK136">
            <v>0</v>
          </cell>
        </row>
        <row r="137">
          <cell r="B137" t="str">
            <v xml:space="preserve">      INTERNACIONAL</v>
          </cell>
          <cell r="C137">
            <v>-1.2</v>
          </cell>
          <cell r="D137">
            <v>-1.35</v>
          </cell>
          <cell r="E137">
            <v>-1.47</v>
          </cell>
          <cell r="F137">
            <v>-1.71</v>
          </cell>
          <cell r="G137">
            <v>-1.71</v>
          </cell>
          <cell r="H137">
            <v>0</v>
          </cell>
          <cell r="I137">
            <v>0</v>
          </cell>
          <cell r="J137">
            <v>0</v>
          </cell>
          <cell r="K137">
            <v>0</v>
          </cell>
          <cell r="L137">
            <v>0</v>
          </cell>
          <cell r="M137">
            <v>-1.79</v>
          </cell>
          <cell r="N137">
            <v>-1.79</v>
          </cell>
          <cell r="O137">
            <v>0</v>
          </cell>
          <cell r="P137">
            <v>0</v>
          </cell>
          <cell r="Q137">
            <v>0</v>
          </cell>
          <cell r="R137">
            <v>0</v>
          </cell>
          <cell r="S137">
            <v>0</v>
          </cell>
          <cell r="T137">
            <v>0</v>
          </cell>
          <cell r="U137">
            <v>-1.94</v>
          </cell>
          <cell r="V137">
            <v>-1.94</v>
          </cell>
          <cell r="W137">
            <v>0</v>
          </cell>
          <cell r="X137">
            <v>0</v>
          </cell>
          <cell r="Y137">
            <v>-5.4399999999999995</v>
          </cell>
          <cell r="Z137">
            <v>-4.0199999999999996</v>
          </cell>
          <cell r="AA137">
            <v>0</v>
          </cell>
          <cell r="AC137">
            <v>0</v>
          </cell>
          <cell r="AD137">
            <v>0</v>
          </cell>
          <cell r="AE137">
            <v>-2.1800000000000002</v>
          </cell>
          <cell r="AF137">
            <v>0</v>
          </cell>
          <cell r="AH137">
            <v>-2.1800000000000002</v>
          </cell>
          <cell r="AI137">
            <v>-2.16</v>
          </cell>
          <cell r="AJ137">
            <v>0</v>
          </cell>
          <cell r="AL137">
            <v>-2.16</v>
          </cell>
          <cell r="AM137">
            <v>-2.4</v>
          </cell>
          <cell r="AN137">
            <v>0</v>
          </cell>
          <cell r="AP137">
            <v>-2.4</v>
          </cell>
          <cell r="AQ137">
            <v>-6.74</v>
          </cell>
          <cell r="AR137">
            <v>-2.23</v>
          </cell>
          <cell r="AS137">
            <v>0</v>
          </cell>
          <cell r="AU137">
            <v>-2.23</v>
          </cell>
          <cell r="AV137">
            <v>-2.63</v>
          </cell>
          <cell r="AW137">
            <v>0</v>
          </cell>
          <cell r="AY137">
            <v>0</v>
          </cell>
          <cell r="AZ137">
            <v>-2.63</v>
          </cell>
          <cell r="BA137">
            <v>-2.67</v>
          </cell>
          <cell r="BB137">
            <v>0</v>
          </cell>
          <cell r="BD137">
            <v>0</v>
          </cell>
          <cell r="BE137">
            <v>-2.67</v>
          </cell>
          <cell r="BF137">
            <v>-7.5299999999999994</v>
          </cell>
          <cell r="BG137">
            <v>-2.91</v>
          </cell>
          <cell r="BH137">
            <v>0</v>
          </cell>
          <cell r="BJ137">
            <v>0</v>
          </cell>
          <cell r="BK137">
            <v>-2.91</v>
          </cell>
        </row>
        <row r="138">
          <cell r="B138" t="str">
            <v xml:space="preserve">                    TU-M</v>
          </cell>
          <cell r="C138">
            <v>-1.1599999999999999</v>
          </cell>
          <cell r="D138">
            <v>-1.3</v>
          </cell>
          <cell r="E138">
            <v>-1.43</v>
          </cell>
          <cell r="F138">
            <v>-1.66</v>
          </cell>
          <cell r="G138">
            <v>-1.66</v>
          </cell>
          <cell r="L138">
            <v>0</v>
          </cell>
          <cell r="M138">
            <v>-1.74</v>
          </cell>
          <cell r="N138">
            <v>-1.74</v>
          </cell>
          <cell r="R138">
            <v>0</v>
          </cell>
          <cell r="T138">
            <v>0</v>
          </cell>
          <cell r="U138">
            <v>-1.94</v>
          </cell>
          <cell r="V138">
            <v>-1.94</v>
          </cell>
          <cell r="Y138">
            <v>-5.34</v>
          </cell>
          <cell r="Z138">
            <v>-3.8899999999999997</v>
          </cell>
          <cell r="AC138">
            <v>0</v>
          </cell>
          <cell r="AD138">
            <v>0</v>
          </cell>
          <cell r="AE138">
            <v>-2.12</v>
          </cell>
          <cell r="AH138">
            <v>-2.12</v>
          </cell>
          <cell r="AI138">
            <v>-2.1</v>
          </cell>
          <cell r="AL138">
            <v>-2.1</v>
          </cell>
          <cell r="AM138">
            <v>-2.34</v>
          </cell>
          <cell r="AP138">
            <v>-2.34</v>
          </cell>
          <cell r="AQ138">
            <v>-6.5600000000000005</v>
          </cell>
          <cell r="AR138">
            <v>-2.1800000000000002</v>
          </cell>
          <cell r="AU138">
            <v>-2.1800000000000002</v>
          </cell>
          <cell r="AV138">
            <v>-2.57</v>
          </cell>
          <cell r="AZ138">
            <v>-2.57</v>
          </cell>
          <cell r="BA138">
            <v>-2.61</v>
          </cell>
          <cell r="BE138">
            <v>-2.61</v>
          </cell>
          <cell r="BF138">
            <v>-7.3599999999999994</v>
          </cell>
          <cell r="BG138">
            <v>-2.83</v>
          </cell>
          <cell r="BK138">
            <v>-2.83</v>
          </cell>
        </row>
        <row r="139">
          <cell r="B139" t="str">
            <v xml:space="preserve">                    IU-EXTRA</v>
          </cell>
          <cell r="C139">
            <v>-0.04</v>
          </cell>
          <cell r="D139">
            <v>-0.05</v>
          </cell>
          <cell r="E139">
            <v>-0.04</v>
          </cell>
          <cell r="F139">
            <v>-0.05</v>
          </cell>
          <cell r="G139">
            <v>-0.05</v>
          </cell>
          <cell r="L139">
            <v>0</v>
          </cell>
          <cell r="M139">
            <v>-0.05</v>
          </cell>
          <cell r="N139">
            <v>-0.05</v>
          </cell>
          <cell r="U139">
            <v>0</v>
          </cell>
          <cell r="Y139">
            <v>-0.1</v>
          </cell>
          <cell r="Z139">
            <v>-0.13</v>
          </cell>
          <cell r="AA139">
            <v>0</v>
          </cell>
          <cell r="AC139">
            <v>0</v>
          </cell>
          <cell r="AD139">
            <v>0</v>
          </cell>
          <cell r="AE139">
            <v>-0.06</v>
          </cell>
          <cell r="AF139">
            <v>0</v>
          </cell>
          <cell r="AH139">
            <v>-0.06</v>
          </cell>
          <cell r="AI139">
            <v>-0.06</v>
          </cell>
          <cell r="AJ139">
            <v>0</v>
          </cell>
          <cell r="AL139">
            <v>-0.06</v>
          </cell>
          <cell r="AM139">
            <v>-0.06</v>
          </cell>
          <cell r="AN139">
            <v>0</v>
          </cell>
          <cell r="AP139">
            <v>-0.06</v>
          </cell>
          <cell r="AQ139">
            <v>-0.18</v>
          </cell>
          <cell r="AR139">
            <v>-0.05</v>
          </cell>
          <cell r="AS139">
            <v>0</v>
          </cell>
          <cell r="AU139">
            <v>-0.05</v>
          </cell>
          <cell r="AV139">
            <v>-0.06</v>
          </cell>
          <cell r="AW139">
            <v>0</v>
          </cell>
          <cell r="AZ139">
            <v>-0.06</v>
          </cell>
          <cell r="BA139">
            <v>-0.06</v>
          </cell>
          <cell r="BB139">
            <v>0</v>
          </cell>
          <cell r="BE139">
            <v>-0.06</v>
          </cell>
          <cell r="BF139">
            <v>-0.16999999999999998</v>
          </cell>
          <cell r="BG139">
            <v>-0.08</v>
          </cell>
          <cell r="BH139">
            <v>0</v>
          </cell>
          <cell r="BK139">
            <v>-0.08</v>
          </cell>
        </row>
        <row r="140">
          <cell r="B140">
            <v>0</v>
          </cell>
          <cell r="G140">
            <v>0</v>
          </cell>
          <cell r="L140">
            <v>0</v>
          </cell>
          <cell r="N140">
            <v>0</v>
          </cell>
          <cell r="T140">
            <v>0</v>
          </cell>
          <cell r="V140">
            <v>0</v>
          </cell>
          <cell r="Y140">
            <v>0</v>
          </cell>
          <cell r="Z140">
            <v>0</v>
          </cell>
          <cell r="AC140">
            <v>0</v>
          </cell>
          <cell r="AD140">
            <v>0</v>
          </cell>
          <cell r="AH140">
            <v>0</v>
          </cell>
          <cell r="AL140">
            <v>0</v>
          </cell>
          <cell r="AP140">
            <v>0</v>
          </cell>
          <cell r="AQ140">
            <v>0</v>
          </cell>
          <cell r="AU140">
            <v>0</v>
          </cell>
          <cell r="AZ140">
            <v>0</v>
          </cell>
          <cell r="BE140">
            <v>0</v>
          </cell>
          <cell r="BF140">
            <v>0</v>
          </cell>
          <cell r="BK140">
            <v>0</v>
          </cell>
        </row>
        <row r="141">
          <cell r="B141" t="str">
            <v xml:space="preserve"> DESCONTO ANATEL</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row>
        <row r="142">
          <cell r="B142" t="str">
            <v xml:space="preserve">                 Telefonia Fixa Nacional</v>
          </cell>
          <cell r="G142">
            <v>0</v>
          </cell>
          <cell r="L142">
            <v>0</v>
          </cell>
          <cell r="N142">
            <v>0</v>
          </cell>
          <cell r="T142">
            <v>0</v>
          </cell>
          <cell r="V142">
            <v>0</v>
          </cell>
          <cell r="Y142">
            <v>0</v>
          </cell>
          <cell r="Z142">
            <v>0</v>
          </cell>
          <cell r="AC142">
            <v>0</v>
          </cell>
          <cell r="AD142">
            <v>0</v>
          </cell>
          <cell r="AH142">
            <v>0</v>
          </cell>
          <cell r="AL142">
            <v>0</v>
          </cell>
          <cell r="AP142">
            <v>0</v>
          </cell>
          <cell r="AQ142">
            <v>0</v>
          </cell>
          <cell r="AU142">
            <v>0</v>
          </cell>
          <cell r="AZ142">
            <v>0</v>
          </cell>
          <cell r="BE142">
            <v>0</v>
          </cell>
          <cell r="BF142">
            <v>0</v>
          </cell>
          <cell r="BK142">
            <v>0</v>
          </cell>
        </row>
        <row r="143">
          <cell r="B143" t="str">
            <v xml:space="preserve">                 Telefonia Fixa Internacional</v>
          </cell>
          <cell r="G143">
            <v>0</v>
          </cell>
          <cell r="L143">
            <v>0</v>
          </cell>
          <cell r="N143">
            <v>0</v>
          </cell>
          <cell r="T143">
            <v>0</v>
          </cell>
          <cell r="V143">
            <v>0</v>
          </cell>
          <cell r="Y143">
            <v>0</v>
          </cell>
          <cell r="Z143">
            <v>0</v>
          </cell>
          <cell r="AC143">
            <v>0</v>
          </cell>
          <cell r="AD143">
            <v>0</v>
          </cell>
          <cell r="AH143">
            <v>0</v>
          </cell>
          <cell r="AL143">
            <v>0</v>
          </cell>
          <cell r="AP143">
            <v>0</v>
          </cell>
          <cell r="AQ143">
            <v>0</v>
          </cell>
          <cell r="AU143">
            <v>0</v>
          </cell>
          <cell r="AZ143">
            <v>0</v>
          </cell>
          <cell r="BE143">
            <v>0</v>
          </cell>
          <cell r="BF143">
            <v>0</v>
          </cell>
          <cell r="BK143">
            <v>0</v>
          </cell>
        </row>
        <row r="144">
          <cell r="B144" t="str">
            <v>RESULTADO</v>
          </cell>
          <cell r="C144">
            <v>147.86957149550153</v>
          </cell>
          <cell r="D144">
            <v>184.81177675693198</v>
          </cell>
          <cell r="E144">
            <v>179.13703652946273</v>
          </cell>
          <cell r="F144">
            <v>176.24571143459863</v>
          </cell>
          <cell r="G144">
            <v>179.48571143459864</v>
          </cell>
          <cell r="H144">
            <v>0</v>
          </cell>
          <cell r="I144">
            <v>3.2399999999999998</v>
          </cell>
          <cell r="J144">
            <v>0</v>
          </cell>
          <cell r="K144">
            <v>0</v>
          </cell>
          <cell r="L144">
            <v>0</v>
          </cell>
          <cell r="M144">
            <v>157.22</v>
          </cell>
          <cell r="N144">
            <v>164.9</v>
          </cell>
          <cell r="O144">
            <v>0</v>
          </cell>
          <cell r="P144">
            <v>7.6800000000000006</v>
          </cell>
          <cell r="Q144">
            <v>0</v>
          </cell>
          <cell r="R144">
            <v>0</v>
          </cell>
          <cell r="S144">
            <v>0</v>
          </cell>
          <cell r="T144">
            <v>0</v>
          </cell>
          <cell r="U144">
            <v>104.48000000000002</v>
          </cell>
          <cell r="V144">
            <v>184.16000000000003</v>
          </cell>
          <cell r="W144">
            <v>0</v>
          </cell>
          <cell r="X144">
            <v>79.679999999999993</v>
          </cell>
          <cell r="Y144">
            <v>528.54571143459862</v>
          </cell>
          <cell r="Z144">
            <v>511.81838478189627</v>
          </cell>
          <cell r="AA144">
            <v>0</v>
          </cell>
          <cell r="AB144">
            <v>0</v>
          </cell>
          <cell r="AC144">
            <v>0</v>
          </cell>
          <cell r="AD144">
            <v>0</v>
          </cell>
          <cell r="AE144">
            <v>-167.41000000000003</v>
          </cell>
          <cell r="AF144">
            <v>192.34000000000003</v>
          </cell>
          <cell r="AG144">
            <v>153.98746338999999</v>
          </cell>
          <cell r="AH144">
            <v>178.91746338999999</v>
          </cell>
          <cell r="AI144">
            <v>-167.42</v>
          </cell>
          <cell r="AJ144">
            <v>229.35</v>
          </cell>
          <cell r="AK144">
            <v>134.58978476999999</v>
          </cell>
          <cell r="AL144">
            <v>196.51978477</v>
          </cell>
          <cell r="AM144">
            <v>-162.19999999999999</v>
          </cell>
          <cell r="AN144">
            <v>239.17000000000002</v>
          </cell>
          <cell r="AO144">
            <v>120.12590352999999</v>
          </cell>
          <cell r="AP144">
            <v>197.09590353000002</v>
          </cell>
          <cell r="AQ144">
            <v>572.53315168999995</v>
          </cell>
          <cell r="AR144">
            <v>-154</v>
          </cell>
          <cell r="AS144">
            <v>234.14999999999998</v>
          </cell>
          <cell r="AT144">
            <v>97.257010820000005</v>
          </cell>
          <cell r="AU144">
            <v>177.40701081999998</v>
          </cell>
          <cell r="AV144">
            <v>-142.65</v>
          </cell>
          <cell r="AW144">
            <v>267.77000000000004</v>
          </cell>
          <cell r="AX144">
            <v>48.86</v>
          </cell>
          <cell r="AY144">
            <v>17.75</v>
          </cell>
          <cell r="AZ144">
            <v>191.73000000000002</v>
          </cell>
          <cell r="BA144">
            <v>-137.52999999999997</v>
          </cell>
          <cell r="BB144">
            <v>256.89999999999998</v>
          </cell>
          <cell r="BC144">
            <v>46.959999999999994</v>
          </cell>
          <cell r="BD144">
            <v>20.900000000000002</v>
          </cell>
          <cell r="BE144">
            <v>187.23</v>
          </cell>
          <cell r="BF144">
            <v>556.36701082000002</v>
          </cell>
          <cell r="BG144">
            <v>-158.25</v>
          </cell>
          <cell r="BH144">
            <v>286.55</v>
          </cell>
          <cell r="BI144">
            <v>54.29</v>
          </cell>
          <cell r="BJ144">
            <v>20.209999999999997</v>
          </cell>
          <cell r="BK144">
            <v>202.8</v>
          </cell>
        </row>
        <row r="145">
          <cell r="B145">
            <v>0</v>
          </cell>
        </row>
        <row r="146">
          <cell r="B146" t="str">
            <v>Datas do Detraf:                                 Fixo --&gt;</v>
          </cell>
          <cell r="C146">
            <v>36472</v>
          </cell>
          <cell r="D146">
            <v>36458</v>
          </cell>
          <cell r="E146">
            <v>36458</v>
          </cell>
          <cell r="F146">
            <v>36472</v>
          </cell>
          <cell r="G146">
            <v>36472</v>
          </cell>
          <cell r="H146">
            <v>36530</v>
          </cell>
          <cell r="I146">
            <v>36550</v>
          </cell>
          <cell r="J146">
            <v>36495</v>
          </cell>
          <cell r="K146">
            <v>36501</v>
          </cell>
          <cell r="L146">
            <v>36501</v>
          </cell>
          <cell r="M146">
            <v>36499</v>
          </cell>
          <cell r="N146">
            <v>36499</v>
          </cell>
          <cell r="O146">
            <v>36530</v>
          </cell>
          <cell r="P146">
            <v>36577</v>
          </cell>
          <cell r="Q146">
            <v>36510</v>
          </cell>
          <cell r="R146" t="str">
            <v>Estimado</v>
          </cell>
          <cell r="S146">
            <v>36529</v>
          </cell>
          <cell r="T146">
            <v>36529</v>
          </cell>
          <cell r="U146">
            <v>36531</v>
          </cell>
          <cell r="V146">
            <v>36531</v>
          </cell>
          <cell r="W146">
            <v>36530</v>
          </cell>
          <cell r="X146">
            <v>36550</v>
          </cell>
          <cell r="Y146">
            <v>0</v>
          </cell>
          <cell r="Z146">
            <v>0</v>
          </cell>
          <cell r="AA146">
            <v>36544</v>
          </cell>
          <cell r="AB146">
            <v>36544</v>
          </cell>
          <cell r="AC146">
            <v>0</v>
          </cell>
          <cell r="AD146">
            <v>0</v>
          </cell>
          <cell r="AE146">
            <v>36561</v>
          </cell>
          <cell r="AF146">
            <v>36561</v>
          </cell>
          <cell r="AG146">
            <v>36561</v>
          </cell>
          <cell r="AH146">
            <v>36561</v>
          </cell>
          <cell r="AI146">
            <v>36587</v>
          </cell>
          <cell r="AJ146">
            <v>36587</v>
          </cell>
          <cell r="AK146">
            <v>36587</v>
          </cell>
          <cell r="AL146">
            <v>36587</v>
          </cell>
          <cell r="AM146">
            <v>36619</v>
          </cell>
          <cell r="AN146">
            <v>36619</v>
          </cell>
          <cell r="AO146">
            <v>36619</v>
          </cell>
          <cell r="AP146">
            <v>36619</v>
          </cell>
          <cell r="AQ146">
            <v>0</v>
          </cell>
          <cell r="AR146">
            <v>36649</v>
          </cell>
          <cell r="AS146">
            <v>36649</v>
          </cell>
          <cell r="AT146">
            <v>36649</v>
          </cell>
          <cell r="AU146">
            <v>36649</v>
          </cell>
          <cell r="AV146">
            <v>36683</v>
          </cell>
          <cell r="AW146">
            <v>36683</v>
          </cell>
          <cell r="AX146">
            <v>36683</v>
          </cell>
          <cell r="AY146">
            <v>36683</v>
          </cell>
          <cell r="AZ146">
            <v>36683</v>
          </cell>
          <cell r="BA146">
            <v>36713</v>
          </cell>
          <cell r="BB146">
            <v>36713</v>
          </cell>
          <cell r="BC146">
            <v>36713</v>
          </cell>
          <cell r="BD146">
            <v>36710</v>
          </cell>
          <cell r="BE146">
            <v>36713</v>
          </cell>
          <cell r="BF146">
            <v>0</v>
          </cell>
          <cell r="BG146">
            <v>0</v>
          </cell>
          <cell r="BH146">
            <v>0</v>
          </cell>
          <cell r="BI146">
            <v>0</v>
          </cell>
          <cell r="BJ146">
            <v>0</v>
          </cell>
          <cell r="BK146">
            <v>0</v>
          </cell>
        </row>
        <row r="147">
          <cell r="B147">
            <v>0</v>
          </cell>
          <cell r="C147">
            <v>0.61875000000000002</v>
          </cell>
          <cell r="D147">
            <v>0.49861111111111112</v>
          </cell>
          <cell r="E147">
            <v>0.45902777777777781</v>
          </cell>
          <cell r="F147">
            <v>0.73541666666666661</v>
          </cell>
          <cell r="G147">
            <v>0.73541666666666661</v>
          </cell>
          <cell r="H147">
            <v>0.58489583333333328</v>
          </cell>
          <cell r="I147">
            <v>0.45723379629629629</v>
          </cell>
          <cell r="J147">
            <v>0.93680555555555556</v>
          </cell>
          <cell r="K147">
            <v>0.71388888888888891</v>
          </cell>
          <cell r="L147">
            <v>0.71388888888888891</v>
          </cell>
          <cell r="M147">
            <v>0.70138888888888884</v>
          </cell>
          <cell r="N147">
            <v>0.70138888888888884</v>
          </cell>
          <cell r="O147">
            <v>0.58252314814814821</v>
          </cell>
          <cell r="P147">
            <v>0.47506944444444449</v>
          </cell>
          <cell r="Q147">
            <v>0.71527777777777779</v>
          </cell>
          <cell r="R147" t="str">
            <v>-</v>
          </cell>
          <cell r="S147">
            <v>0.75501157407407404</v>
          </cell>
          <cell r="T147">
            <v>0.75501157407407404</v>
          </cell>
          <cell r="U147">
            <v>0.79460648148148139</v>
          </cell>
          <cell r="V147">
            <v>0.79460648148148139</v>
          </cell>
          <cell r="W147">
            <v>0.57640046296296299</v>
          </cell>
          <cell r="X147">
            <v>0.60586805555555556</v>
          </cell>
          <cell r="Y147">
            <v>0</v>
          </cell>
          <cell r="Z147">
            <v>0</v>
          </cell>
          <cell r="AA147">
            <v>4.9768518518518521E-4</v>
          </cell>
          <cell r="AB147">
            <v>0.64804398148148146</v>
          </cell>
          <cell r="AC147">
            <v>0</v>
          </cell>
          <cell r="AD147">
            <v>0</v>
          </cell>
          <cell r="AE147">
            <v>0.86101851851851852</v>
          </cell>
          <cell r="AF147">
            <v>0.86861111111111111</v>
          </cell>
          <cell r="AG147">
            <v>0.86974537037037036</v>
          </cell>
          <cell r="AH147">
            <v>0.86101851851851852</v>
          </cell>
          <cell r="AI147">
            <v>3.3773148148148149E-2</v>
          </cell>
          <cell r="AJ147">
            <v>4.8125000000000001E-2</v>
          </cell>
          <cell r="AK147">
            <v>5.0266203703703709E-2</v>
          </cell>
          <cell r="AL147">
            <v>3.3773148148148149E-2</v>
          </cell>
          <cell r="AM147">
            <v>0.85898148148148146</v>
          </cell>
          <cell r="AN147">
            <v>0.88362268518518527</v>
          </cell>
          <cell r="AO147">
            <v>0.88623842592592583</v>
          </cell>
          <cell r="AP147">
            <v>0.85898148148148146</v>
          </cell>
          <cell r="AQ147">
            <v>0</v>
          </cell>
          <cell r="AR147">
            <v>0.73333333333333339</v>
          </cell>
          <cell r="AS147">
            <v>0.7699421296296296</v>
          </cell>
          <cell r="AT147">
            <v>0.77481481481481485</v>
          </cell>
          <cell r="AU147">
            <v>0.73333333333333339</v>
          </cell>
          <cell r="AV147">
            <v>0.33270833333333333</v>
          </cell>
          <cell r="AW147">
            <v>0.34489583333333335</v>
          </cell>
          <cell r="AX147">
            <v>0.34804398148148147</v>
          </cell>
          <cell r="AY147">
            <v>0.45030092592592591</v>
          </cell>
          <cell r="AZ147">
            <v>0.33270833333333333</v>
          </cell>
          <cell r="BA147">
            <v>0.72824074074074074</v>
          </cell>
          <cell r="BB147">
            <v>0.75403935185185178</v>
          </cell>
          <cell r="BC147">
            <v>0.75765046296296301</v>
          </cell>
          <cell r="BD147">
            <v>0.56292824074074077</v>
          </cell>
          <cell r="BE147">
            <v>0.72824074074074074</v>
          </cell>
          <cell r="BF147">
            <v>0</v>
          </cell>
          <cell r="BG147">
            <v>0</v>
          </cell>
          <cell r="BH147">
            <v>0</v>
          </cell>
          <cell r="BI147">
            <v>0</v>
          </cell>
          <cell r="BJ147">
            <v>0</v>
          </cell>
          <cell r="BK147">
            <v>0</v>
          </cell>
        </row>
        <row r="148">
          <cell r="B148" t="str">
            <v>Celular --&gt;</v>
          </cell>
          <cell r="C148">
            <v>36524</v>
          </cell>
          <cell r="D148">
            <v>36523</v>
          </cell>
          <cell r="E148">
            <v>36529</v>
          </cell>
          <cell r="F148">
            <v>36530</v>
          </cell>
          <cell r="G148">
            <v>36530</v>
          </cell>
          <cell r="H148">
            <v>36552</v>
          </cell>
          <cell r="I148">
            <v>36552</v>
          </cell>
          <cell r="J148">
            <v>36496</v>
          </cell>
          <cell r="K148">
            <v>36496</v>
          </cell>
          <cell r="L148">
            <v>36496</v>
          </cell>
          <cell r="M148">
            <v>36524</v>
          </cell>
          <cell r="N148">
            <v>36524</v>
          </cell>
          <cell r="O148">
            <v>36532</v>
          </cell>
          <cell r="P148">
            <v>36552</v>
          </cell>
          <cell r="Q148">
            <v>36510</v>
          </cell>
          <cell r="R148" t="str">
            <v>Estimado</v>
          </cell>
          <cell r="S148">
            <v>36529</v>
          </cell>
          <cell r="T148">
            <v>36529</v>
          </cell>
          <cell r="U148">
            <v>36531</v>
          </cell>
          <cell r="V148">
            <v>36531</v>
          </cell>
          <cell r="W148">
            <v>36532</v>
          </cell>
          <cell r="X148">
            <v>36552</v>
          </cell>
          <cell r="Y148">
            <v>0</v>
          </cell>
          <cell r="Z148">
            <v>0</v>
          </cell>
          <cell r="AA148">
            <v>36543</v>
          </cell>
          <cell r="AB148">
            <v>36544</v>
          </cell>
          <cell r="AC148">
            <v>0</v>
          </cell>
          <cell r="AD148">
            <v>0</v>
          </cell>
          <cell r="AE148">
            <v>36560</v>
          </cell>
          <cell r="AF148">
            <v>36560</v>
          </cell>
          <cell r="AG148">
            <v>36560</v>
          </cell>
          <cell r="AH148">
            <v>36560</v>
          </cell>
          <cell r="AI148">
            <v>36586</v>
          </cell>
          <cell r="AJ148">
            <v>36586</v>
          </cell>
          <cell r="AK148">
            <v>36586</v>
          </cell>
          <cell r="AL148">
            <v>36586</v>
          </cell>
          <cell r="AM148">
            <v>36619</v>
          </cell>
          <cell r="AN148">
            <v>36619</v>
          </cell>
          <cell r="AO148">
            <v>36619</v>
          </cell>
          <cell r="AP148">
            <v>36619</v>
          </cell>
          <cell r="AQ148">
            <v>0</v>
          </cell>
          <cell r="AR148">
            <v>36649</v>
          </cell>
          <cell r="AS148">
            <v>36649</v>
          </cell>
          <cell r="AT148">
            <v>36649</v>
          </cell>
          <cell r="AU148">
            <v>36649</v>
          </cell>
          <cell r="AV148">
            <v>36679</v>
          </cell>
          <cell r="AW148">
            <v>36678</v>
          </cell>
          <cell r="AX148">
            <v>36678</v>
          </cell>
          <cell r="AY148">
            <v>36679</v>
          </cell>
          <cell r="AZ148">
            <v>36679</v>
          </cell>
          <cell r="BA148">
            <v>36713</v>
          </cell>
          <cell r="BB148">
            <v>36713</v>
          </cell>
          <cell r="BC148">
            <v>36713</v>
          </cell>
          <cell r="BD148">
            <v>36709</v>
          </cell>
          <cell r="BE148">
            <v>36713</v>
          </cell>
          <cell r="BF148">
            <v>0</v>
          </cell>
          <cell r="BG148">
            <v>0</v>
          </cell>
          <cell r="BH148">
            <v>0</v>
          </cell>
          <cell r="BI148">
            <v>0</v>
          </cell>
          <cell r="BJ148">
            <v>0</v>
          </cell>
          <cell r="BK148">
            <v>0</v>
          </cell>
        </row>
        <row r="149">
          <cell r="B149">
            <v>0</v>
          </cell>
          <cell r="C149">
            <v>0.65208333333333335</v>
          </cell>
          <cell r="D149">
            <v>0.71458333333333324</v>
          </cell>
          <cell r="E149">
            <v>0.41805555555555557</v>
          </cell>
          <cell r="F149">
            <v>0.78611111111111109</v>
          </cell>
          <cell r="G149">
            <v>0.78611111111111109</v>
          </cell>
          <cell r="H149">
            <v>0.42258101851851854</v>
          </cell>
          <cell r="I149">
            <v>0.42258101851851854</v>
          </cell>
          <cell r="J149">
            <v>0.77708333333333324</v>
          </cell>
          <cell r="K149">
            <v>0.77708333333333324</v>
          </cell>
          <cell r="L149">
            <v>0.77708333333333324</v>
          </cell>
          <cell r="M149">
            <v>0.70694444444444438</v>
          </cell>
          <cell r="N149">
            <v>0.70694444444444438</v>
          </cell>
          <cell r="O149">
            <v>0.61760416666666662</v>
          </cell>
          <cell r="P149">
            <v>0.42192129629629632</v>
          </cell>
          <cell r="Q149">
            <v>0.71944444444444444</v>
          </cell>
          <cell r="R149" t="str">
            <v>-</v>
          </cell>
          <cell r="S149">
            <v>0.75519675925925922</v>
          </cell>
          <cell r="T149">
            <v>0.75519675925925922</v>
          </cell>
          <cell r="U149">
            <v>0.79457175925925927</v>
          </cell>
          <cell r="V149">
            <v>0.79457175925925927</v>
          </cell>
          <cell r="W149">
            <v>0.53240740740740744</v>
          </cell>
          <cell r="X149">
            <v>0.42219907407407403</v>
          </cell>
          <cell r="Y149">
            <v>0</v>
          </cell>
          <cell r="Z149">
            <v>0</v>
          </cell>
          <cell r="AA149">
            <v>0.9523032407407408</v>
          </cell>
          <cell r="AB149">
            <v>0.64075231481481476</v>
          </cell>
          <cell r="AC149">
            <v>0</v>
          </cell>
          <cell r="AD149">
            <v>0</v>
          </cell>
          <cell r="AE149">
            <v>0.94135416666666671</v>
          </cell>
          <cell r="AF149">
            <v>0.97452546296296294</v>
          </cell>
          <cell r="AG149">
            <v>0.97479166666666661</v>
          </cell>
          <cell r="AH149">
            <v>0.94135416666666671</v>
          </cell>
          <cell r="AI149">
            <v>0.95450231481481485</v>
          </cell>
          <cell r="AJ149">
            <v>0.97700231481481481</v>
          </cell>
          <cell r="AK149">
            <v>0.97740740740740739</v>
          </cell>
          <cell r="AL149">
            <v>0.95450231481481485</v>
          </cell>
          <cell r="AM149">
            <v>0.85188657407407409</v>
          </cell>
          <cell r="AN149">
            <v>0.86714120370370373</v>
          </cell>
          <cell r="AO149">
            <v>0.86771990740740745</v>
          </cell>
          <cell r="AP149">
            <v>0.85188657407407409</v>
          </cell>
          <cell r="AQ149">
            <v>0</v>
          </cell>
          <cell r="AR149">
            <v>0.72315972222222225</v>
          </cell>
          <cell r="AS149">
            <v>0.73855324074074069</v>
          </cell>
          <cell r="AT149">
            <v>0.73944444444444446</v>
          </cell>
          <cell r="AU149">
            <v>0.72315972222222225</v>
          </cell>
          <cell r="AV149">
            <v>0.91690972222222211</v>
          </cell>
          <cell r="AW149">
            <v>0.52855324074074073</v>
          </cell>
          <cell r="AX149">
            <v>0.530787037037037</v>
          </cell>
          <cell r="AY149">
            <v>0.55829861111111112</v>
          </cell>
          <cell r="AZ149">
            <v>0.91690972222222211</v>
          </cell>
          <cell r="BA149">
            <v>0.72685185185185175</v>
          </cell>
          <cell r="BB149">
            <v>0.74631944444444442</v>
          </cell>
          <cell r="BC149">
            <v>0.74703703703703705</v>
          </cell>
          <cell r="BD149">
            <v>0.78724537037037035</v>
          </cell>
          <cell r="BE149">
            <v>0.72685185185185175</v>
          </cell>
          <cell r="BF149">
            <v>0</v>
          </cell>
          <cell r="BG149">
            <v>0</v>
          </cell>
          <cell r="BH149">
            <v>0</v>
          </cell>
          <cell r="BI149">
            <v>0</v>
          </cell>
          <cell r="BJ149">
            <v>0</v>
          </cell>
          <cell r="BK149">
            <v>0</v>
          </cell>
        </row>
        <row r="150">
          <cell r="B150">
            <v>0</v>
          </cell>
          <cell r="C150" t="str">
            <v>96 PPIs</v>
          </cell>
          <cell r="D150" t="str">
            <v>96 PPIs</v>
          </cell>
          <cell r="E150" t="str">
            <v>96 PPIs</v>
          </cell>
          <cell r="F150" t="str">
            <v>96 PPIs</v>
          </cell>
          <cell r="G150" t="str">
            <v>96 PPIs</v>
          </cell>
          <cell r="H150" t="str">
            <v>96 PPIs</v>
          </cell>
          <cell r="I150" t="str">
            <v>96 PPIs</v>
          </cell>
          <cell r="J150" t="str">
            <v>96 PPIs</v>
          </cell>
          <cell r="K150" t="str">
            <v>96 PPIs</v>
          </cell>
          <cell r="L150" t="str">
            <v>96 PPIs</v>
          </cell>
          <cell r="M150" t="str">
            <v>21 PPIs</v>
          </cell>
          <cell r="N150" t="str">
            <v>21 PPIs</v>
          </cell>
          <cell r="O150" t="str">
            <v>21 PPIs</v>
          </cell>
          <cell r="P150" t="str">
            <v>21 PPIs</v>
          </cell>
          <cell r="Q150" t="str">
            <v>21 PPIs</v>
          </cell>
          <cell r="R150" t="str">
            <v>21 PPIs</v>
          </cell>
          <cell r="S150" t="str">
            <v>21 PPI's</v>
          </cell>
          <cell r="T150" t="str">
            <v>21 PPI's</v>
          </cell>
          <cell r="U150" t="str">
            <v>21 PPI's</v>
          </cell>
          <cell r="V150" t="str">
            <v>21 PPI's</v>
          </cell>
          <cell r="W150" t="str">
            <v>21 PPI's</v>
          </cell>
          <cell r="X150" t="str">
            <v>21 PPI's</v>
          </cell>
          <cell r="Y150" t="str">
            <v>4º Trimestre</v>
          </cell>
          <cell r="Z150" t="str">
            <v>3º Trimestre</v>
          </cell>
          <cell r="AA150" t="str">
            <v>21 PPI's</v>
          </cell>
          <cell r="AB150" t="str">
            <v>21 PPI's</v>
          </cell>
          <cell r="AC150" t="str">
            <v>Estimado</v>
          </cell>
          <cell r="AD150">
            <v>0</v>
          </cell>
          <cell r="AE150" t="str">
            <v>21 PPI's</v>
          </cell>
          <cell r="AF150" t="str">
            <v>21 PPI's</v>
          </cell>
          <cell r="AG150" t="str">
            <v>21 PPI's</v>
          </cell>
          <cell r="AH150" t="str">
            <v>21 PPI's</v>
          </cell>
          <cell r="AI150" t="str">
            <v>96 PPIs</v>
          </cell>
          <cell r="AJ150" t="str">
            <v>96 PPIs</v>
          </cell>
          <cell r="AK150" t="str">
            <v>96 PPIs</v>
          </cell>
          <cell r="AL150" t="str">
            <v>96 PPIs</v>
          </cell>
          <cell r="AM150" t="str">
            <v>96 PPIs</v>
          </cell>
          <cell r="AN150" t="str">
            <v>96 PPIs</v>
          </cell>
          <cell r="AO150" t="str">
            <v>96 PPIs</v>
          </cell>
          <cell r="AP150" t="str">
            <v>96 PPIs</v>
          </cell>
          <cell r="AQ150" t="str">
            <v>1º Trimestre</v>
          </cell>
          <cell r="AR150" t="str">
            <v>96 PPIs</v>
          </cell>
          <cell r="AS150" t="str">
            <v>96 PPIs</v>
          </cell>
          <cell r="AT150" t="str">
            <v>96 PPIs</v>
          </cell>
          <cell r="AU150" t="str">
            <v>96 PPIs</v>
          </cell>
          <cell r="AV150" t="str">
            <v>96 PPIs</v>
          </cell>
          <cell r="AW150" t="str">
            <v>96 PPIs</v>
          </cell>
          <cell r="AX150" t="str">
            <v>96 PPIs</v>
          </cell>
          <cell r="AY150" t="str">
            <v>96 PPIs</v>
          </cell>
          <cell r="AZ150" t="str">
            <v>96 PPIs</v>
          </cell>
          <cell r="BA150" t="str">
            <v>96 PPI's</v>
          </cell>
          <cell r="BB150" t="str">
            <v>96 PPI's</v>
          </cell>
          <cell r="BC150" t="str">
            <v>96 PPI's</v>
          </cell>
          <cell r="BD150" t="str">
            <v>96 PPI's</v>
          </cell>
          <cell r="BE150" t="str">
            <v>96 PPI's</v>
          </cell>
          <cell r="BF150" t="str">
            <v>2º Trimestre</v>
          </cell>
          <cell r="BG150" t="str">
            <v>96 PPI's</v>
          </cell>
          <cell r="BH150" t="str">
            <v>96 PPI's</v>
          </cell>
          <cell r="BI150" t="str">
            <v>96 PPI's</v>
          </cell>
          <cell r="BJ150" t="str">
            <v>96 PPI's</v>
          </cell>
          <cell r="BK150" t="str">
            <v>96 PPI's</v>
          </cell>
        </row>
        <row r="152">
          <cell r="A152" t="str">
            <v>DEMONSTRATIVO DA TELEFONIA EM MILHÕES DE CHAMADAS</v>
          </cell>
        </row>
        <row r="154">
          <cell r="C154" t="str">
            <v>Jul/99</v>
          </cell>
          <cell r="D154">
            <v>36373</v>
          </cell>
          <cell r="E154">
            <v>36404</v>
          </cell>
          <cell r="F154">
            <v>36434</v>
          </cell>
          <cell r="G154">
            <v>36434</v>
          </cell>
          <cell r="H154">
            <v>36434</v>
          </cell>
          <cell r="I154">
            <v>36434</v>
          </cell>
          <cell r="J154">
            <v>36465</v>
          </cell>
          <cell r="K154">
            <v>36465</v>
          </cell>
          <cell r="L154">
            <v>36465</v>
          </cell>
          <cell r="M154">
            <v>36465</v>
          </cell>
          <cell r="N154">
            <v>36465</v>
          </cell>
          <cell r="O154">
            <v>36465</v>
          </cell>
          <cell r="P154">
            <v>36465</v>
          </cell>
          <cell r="Q154">
            <v>36495</v>
          </cell>
          <cell r="R154">
            <v>36495</v>
          </cell>
          <cell r="S154">
            <v>36495</v>
          </cell>
          <cell r="T154">
            <v>36495</v>
          </cell>
          <cell r="U154">
            <v>36495</v>
          </cell>
          <cell r="V154">
            <v>36495</v>
          </cell>
          <cell r="W154">
            <v>36495</v>
          </cell>
          <cell r="X154">
            <v>36495</v>
          </cell>
          <cell r="Y154" t="str">
            <v>1999</v>
          </cell>
          <cell r="Z154" t="str">
            <v>1999</v>
          </cell>
          <cell r="AA154">
            <v>36526</v>
          </cell>
          <cell r="AB154">
            <v>36526</v>
          </cell>
          <cell r="AC154">
            <v>36526</v>
          </cell>
          <cell r="AD154">
            <v>36526</v>
          </cell>
          <cell r="AE154">
            <v>36526</v>
          </cell>
          <cell r="AF154">
            <v>36526</v>
          </cell>
          <cell r="AG154">
            <v>36526</v>
          </cell>
          <cell r="AH154">
            <v>36526</v>
          </cell>
          <cell r="AI154">
            <v>36557</v>
          </cell>
          <cell r="AJ154">
            <v>36557</v>
          </cell>
          <cell r="AK154">
            <v>36557</v>
          </cell>
          <cell r="AL154">
            <v>36557</v>
          </cell>
          <cell r="AM154" t="str">
            <v>Mar/00</v>
          </cell>
          <cell r="AN154" t="str">
            <v>Mar/00</v>
          </cell>
          <cell r="AO154" t="str">
            <v>Mar/00</v>
          </cell>
          <cell r="AP154" t="str">
            <v>Mar/00</v>
          </cell>
          <cell r="AQ154" t="str">
            <v>2000</v>
          </cell>
          <cell r="AR154" t="str">
            <v>Abr/00</v>
          </cell>
          <cell r="AS154" t="str">
            <v>Abr/00</v>
          </cell>
          <cell r="AT154" t="str">
            <v>Abr/00</v>
          </cell>
          <cell r="AU154" t="str">
            <v>Abr/00</v>
          </cell>
          <cell r="AV154" t="str">
            <v>Mai/00</v>
          </cell>
          <cell r="AW154" t="str">
            <v>Mai/00</v>
          </cell>
          <cell r="AX154" t="str">
            <v>Mai/00</v>
          </cell>
          <cell r="AY154" t="str">
            <v>Mai/00</v>
          </cell>
          <cell r="AZ154" t="str">
            <v>Mai/00</v>
          </cell>
          <cell r="BA154" t="str">
            <v>Jun/00</v>
          </cell>
          <cell r="BB154" t="str">
            <v>Jun/00</v>
          </cell>
          <cell r="BC154" t="str">
            <v>Jun/00</v>
          </cell>
          <cell r="BD154" t="str">
            <v>Jun/00</v>
          </cell>
          <cell r="BE154" t="str">
            <v>Jun/00</v>
          </cell>
          <cell r="BF154" t="str">
            <v>2000</v>
          </cell>
          <cell r="BG154" t="str">
            <v>Jul/00</v>
          </cell>
          <cell r="BH154" t="str">
            <v>Jul/00</v>
          </cell>
          <cell r="BI154" t="str">
            <v>Jul/00</v>
          </cell>
          <cell r="BJ154" t="str">
            <v>Jul/00</v>
          </cell>
          <cell r="BK154" t="str">
            <v>Jul/00</v>
          </cell>
        </row>
        <row r="155">
          <cell r="B155" t="str">
            <v>Chamadas Milhões</v>
          </cell>
          <cell r="C155" t="str">
            <v>Financeiro</v>
          </cell>
          <cell r="D155" t="str">
            <v>Financeiro</v>
          </cell>
          <cell r="E155" t="str">
            <v>Financeiro</v>
          </cell>
          <cell r="F155" t="str">
            <v>Financeiro</v>
          </cell>
          <cell r="G155" t="str">
            <v>Financeiro</v>
          </cell>
          <cell r="H155" t="str">
            <v>Arbor</v>
          </cell>
          <cell r="I155" t="str">
            <v>Arbor</v>
          </cell>
          <cell r="J155" t="str">
            <v>Econômico</v>
          </cell>
          <cell r="K155" t="str">
            <v>Econômico</v>
          </cell>
          <cell r="L155" t="str">
            <v>Econômico</v>
          </cell>
          <cell r="M155" t="str">
            <v>Financeiro</v>
          </cell>
          <cell r="N155" t="str">
            <v>Financeiro</v>
          </cell>
          <cell r="O155" t="str">
            <v>Arbor</v>
          </cell>
          <cell r="P155" t="str">
            <v>Arbor v3</v>
          </cell>
          <cell r="Q155" t="str">
            <v>Prévia</v>
          </cell>
          <cell r="R155" t="str">
            <v>Estimado</v>
          </cell>
          <cell r="S155" t="str">
            <v>Econômico</v>
          </cell>
          <cell r="T155" t="str">
            <v>Econômico</v>
          </cell>
          <cell r="U155" t="str">
            <v>Financeiro</v>
          </cell>
          <cell r="V155" t="str">
            <v>Financeiro</v>
          </cell>
          <cell r="W155" t="str">
            <v>Arbor</v>
          </cell>
          <cell r="X155" t="str">
            <v>Arbor</v>
          </cell>
          <cell r="Y155" t="str">
            <v>4º Trim</v>
          </cell>
          <cell r="Z155" t="str">
            <v>3º Trim</v>
          </cell>
          <cell r="AA155" t="str">
            <v>Prévia</v>
          </cell>
          <cell r="AB155" t="str">
            <v>Prévia</v>
          </cell>
          <cell r="AC155" t="str">
            <v>Estimado</v>
          </cell>
          <cell r="AD155" t="str">
            <v>Prévia</v>
          </cell>
          <cell r="AE155" t="str">
            <v>Detraf</v>
          </cell>
          <cell r="AF155" t="str">
            <v>Arbor</v>
          </cell>
          <cell r="AG155" t="str">
            <v>Tco / Tfi</v>
          </cell>
          <cell r="AH155" t="str">
            <v>Financeiro</v>
          </cell>
          <cell r="AI155" t="str">
            <v>Detraf</v>
          </cell>
          <cell r="AJ155" t="str">
            <v>Arbor</v>
          </cell>
          <cell r="AK155" t="str">
            <v>Tco / Tfi</v>
          </cell>
          <cell r="AL155" t="str">
            <v>Financeiro</v>
          </cell>
          <cell r="AM155" t="str">
            <v>Detraf</v>
          </cell>
          <cell r="AN155" t="str">
            <v>Arbor</v>
          </cell>
          <cell r="AO155" t="str">
            <v>Tco / Tfi</v>
          </cell>
          <cell r="AP155" t="str">
            <v>Financeiro</v>
          </cell>
          <cell r="AQ155" t="str">
            <v>1º Trim</v>
          </cell>
          <cell r="AR155" t="str">
            <v>Detraf</v>
          </cell>
          <cell r="AS155" t="str">
            <v>Arbor</v>
          </cell>
          <cell r="AT155" t="str">
            <v>Tco / Tfi</v>
          </cell>
          <cell r="AU155" t="str">
            <v>Financeiro</v>
          </cell>
          <cell r="AV155" t="str">
            <v>Detraf</v>
          </cell>
          <cell r="AW155" t="str">
            <v>Arbor</v>
          </cell>
          <cell r="AX155" t="str">
            <v>Tco / Tfi</v>
          </cell>
          <cell r="AY155" t="str">
            <v>Pend</v>
          </cell>
          <cell r="AZ155" t="str">
            <v>Financeiro</v>
          </cell>
          <cell r="BA155" t="str">
            <v>Detraf</v>
          </cell>
          <cell r="BB155" t="str">
            <v>Arbor</v>
          </cell>
          <cell r="BC155" t="str">
            <v>Tco / Tfi</v>
          </cell>
          <cell r="BD155" t="str">
            <v>Pend</v>
          </cell>
          <cell r="BE155" t="str">
            <v>Financeiro</v>
          </cell>
          <cell r="BF155" t="str">
            <v>2º Trim</v>
          </cell>
          <cell r="BG155" t="str">
            <v>Detraf</v>
          </cell>
          <cell r="BH155" t="str">
            <v>Arbor</v>
          </cell>
          <cell r="BI155" t="str">
            <v>Tco / Tfi</v>
          </cell>
          <cell r="BJ155" t="str">
            <v>Pend</v>
          </cell>
          <cell r="BK155" t="str">
            <v>Financeiro</v>
          </cell>
        </row>
        <row r="156">
          <cell r="C156" t="str">
            <v>Total</v>
          </cell>
          <cell r="D156" t="str">
            <v>Total</v>
          </cell>
          <cell r="E156" t="str">
            <v>Total</v>
          </cell>
          <cell r="F156" t="str">
            <v>Versão 2</v>
          </cell>
          <cell r="G156" t="str">
            <v>Total</v>
          </cell>
          <cell r="H156" t="str">
            <v>Econômico</v>
          </cell>
          <cell r="I156" t="str">
            <v>Financeiro</v>
          </cell>
          <cell r="J156" t="str">
            <v>Versão 1</v>
          </cell>
          <cell r="K156" t="str">
            <v>Versão 2</v>
          </cell>
          <cell r="L156" t="str">
            <v>com Kenan</v>
          </cell>
          <cell r="M156" t="str">
            <v>Versão 3</v>
          </cell>
          <cell r="N156" t="str">
            <v>Total</v>
          </cell>
          <cell r="O156" t="str">
            <v>Econômico</v>
          </cell>
          <cell r="P156" t="str">
            <v>Financeiro</v>
          </cell>
          <cell r="Q156" t="str">
            <v>15 dias</v>
          </cell>
          <cell r="R156" t="str">
            <v>30 dias</v>
          </cell>
          <cell r="S156">
            <v>0</v>
          </cell>
          <cell r="T156" t="str">
            <v>com Kenan</v>
          </cell>
          <cell r="U156">
            <v>0</v>
          </cell>
          <cell r="V156" t="str">
            <v>Total</v>
          </cell>
          <cell r="W156" t="str">
            <v>Econômico</v>
          </cell>
          <cell r="X156" t="str">
            <v>Financeiro</v>
          </cell>
          <cell r="Y156">
            <v>0</v>
          </cell>
          <cell r="Z156">
            <v>0</v>
          </cell>
          <cell r="AA156" t="str">
            <v>15 dias</v>
          </cell>
          <cell r="AB156" t="str">
            <v>Kenan -15 dias</v>
          </cell>
          <cell r="AC156" t="str">
            <v>com Kenan</v>
          </cell>
          <cell r="AD156" t="str">
            <v>15 dias - Total</v>
          </cell>
          <cell r="AE156">
            <v>0</v>
          </cell>
          <cell r="AF156">
            <v>0</v>
          </cell>
          <cell r="AG156">
            <v>0</v>
          </cell>
          <cell r="AH156" t="str">
            <v>Total</v>
          </cell>
          <cell r="AI156">
            <v>0</v>
          </cell>
          <cell r="AJ156">
            <v>0</v>
          </cell>
          <cell r="AK156">
            <v>0</v>
          </cell>
          <cell r="AL156" t="str">
            <v>Total</v>
          </cell>
          <cell r="AM156">
            <v>0</v>
          </cell>
          <cell r="AN156">
            <v>0</v>
          </cell>
          <cell r="AO156">
            <v>0</v>
          </cell>
          <cell r="AP156" t="str">
            <v>Total</v>
          </cell>
          <cell r="AQ156">
            <v>0</v>
          </cell>
          <cell r="AR156">
            <v>0</v>
          </cell>
          <cell r="AS156">
            <v>0</v>
          </cell>
          <cell r="AT156">
            <v>0</v>
          </cell>
          <cell r="AU156" t="str">
            <v>Total</v>
          </cell>
          <cell r="AV156">
            <v>0</v>
          </cell>
          <cell r="AW156">
            <v>0</v>
          </cell>
          <cell r="AX156">
            <v>0</v>
          </cell>
          <cell r="AY156">
            <v>0</v>
          </cell>
          <cell r="AZ156" t="str">
            <v>Total</v>
          </cell>
          <cell r="BA156">
            <v>0</v>
          </cell>
          <cell r="BB156">
            <v>0</v>
          </cell>
          <cell r="BC156">
            <v>0</v>
          </cell>
          <cell r="BD156">
            <v>0</v>
          </cell>
          <cell r="BE156" t="str">
            <v>Total</v>
          </cell>
          <cell r="BF156">
            <v>0</v>
          </cell>
          <cell r="BG156">
            <v>0</v>
          </cell>
          <cell r="BH156">
            <v>0</v>
          </cell>
          <cell r="BI156">
            <v>0</v>
          </cell>
          <cell r="BJ156">
            <v>0</v>
          </cell>
          <cell r="BK156" t="str">
            <v>Total</v>
          </cell>
        </row>
        <row r="157">
          <cell r="A157" t="str">
            <v>RECEITAS</v>
          </cell>
          <cell r="B157" t="str">
            <v>TOTAL</v>
          </cell>
          <cell r="C157">
            <v>419.5</v>
          </cell>
          <cell r="D157">
            <v>454.4</v>
          </cell>
          <cell r="E157">
            <v>452.91</v>
          </cell>
          <cell r="F157">
            <v>502.97999999999996</v>
          </cell>
          <cell r="G157">
            <v>506.98</v>
          </cell>
          <cell r="H157">
            <v>0</v>
          </cell>
          <cell r="I157">
            <v>4</v>
          </cell>
          <cell r="J157">
            <v>0</v>
          </cell>
          <cell r="K157">
            <v>0</v>
          </cell>
          <cell r="L157">
            <v>0</v>
          </cell>
          <cell r="M157">
            <v>527.56999999999994</v>
          </cell>
          <cell r="N157">
            <v>536.74</v>
          </cell>
          <cell r="O157">
            <v>0</v>
          </cell>
          <cell r="P157">
            <v>9.1699999999999982</v>
          </cell>
          <cell r="Q157">
            <v>0</v>
          </cell>
          <cell r="R157">
            <v>0</v>
          </cell>
          <cell r="S157">
            <v>0</v>
          </cell>
          <cell r="T157">
            <v>0</v>
          </cell>
          <cell r="U157">
            <v>486.26</v>
          </cell>
          <cell r="V157">
            <v>561.87999999999988</v>
          </cell>
          <cell r="W157">
            <v>0</v>
          </cell>
          <cell r="X157">
            <v>75.62</v>
          </cell>
          <cell r="Y157">
            <v>1605.5999999999997</v>
          </cell>
          <cell r="Z157">
            <v>1326.81</v>
          </cell>
          <cell r="AA157">
            <v>0</v>
          </cell>
          <cell r="AB157">
            <v>0</v>
          </cell>
          <cell r="AC157">
            <v>0</v>
          </cell>
          <cell r="AD157">
            <v>0</v>
          </cell>
          <cell r="AE157">
            <v>151.72000000000003</v>
          </cell>
          <cell r="AF157">
            <v>196.13</v>
          </cell>
          <cell r="AG157">
            <v>175.586185</v>
          </cell>
          <cell r="AH157">
            <v>523.43618500000002</v>
          </cell>
          <cell r="AI157">
            <v>139.76999999999998</v>
          </cell>
          <cell r="AJ157">
            <v>226.67000000000002</v>
          </cell>
          <cell r="AK157">
            <v>151.92295299999998</v>
          </cell>
          <cell r="AL157">
            <v>518.36295299999995</v>
          </cell>
          <cell r="AM157">
            <v>143.4</v>
          </cell>
          <cell r="AN157">
            <v>236.59000000000003</v>
          </cell>
          <cell r="AO157">
            <v>135.32933299999999</v>
          </cell>
          <cell r="AP157">
            <v>515.31933300000003</v>
          </cell>
          <cell r="AQ157">
            <v>1557.1184709999998</v>
          </cell>
          <cell r="AR157">
            <v>134.29</v>
          </cell>
          <cell r="AS157">
            <v>230.82000000000002</v>
          </cell>
          <cell r="AT157">
            <v>111.670861</v>
          </cell>
          <cell r="AU157">
            <v>476.78086100000002</v>
          </cell>
          <cell r="AV157">
            <v>147.20000000000002</v>
          </cell>
          <cell r="AW157">
            <v>259.5</v>
          </cell>
          <cell r="AX157">
            <v>69.399999999999991</v>
          </cell>
          <cell r="AY157">
            <v>28.369999999999997</v>
          </cell>
          <cell r="AZ157">
            <v>504.47</v>
          </cell>
          <cell r="BA157">
            <v>133.28</v>
          </cell>
          <cell r="BB157">
            <v>243.49</v>
          </cell>
          <cell r="BC157">
            <v>64.589999999999989</v>
          </cell>
          <cell r="BD157">
            <v>31.62</v>
          </cell>
          <cell r="BE157">
            <v>472.97999999999996</v>
          </cell>
          <cell r="BF157">
            <v>1454.230861</v>
          </cell>
          <cell r="BG157">
            <v>143.17000000000002</v>
          </cell>
          <cell r="BH157">
            <v>256.21000000000004</v>
          </cell>
          <cell r="BI157">
            <v>71</v>
          </cell>
          <cell r="BJ157">
            <v>29.8</v>
          </cell>
          <cell r="BK157">
            <v>500.18000000000006</v>
          </cell>
        </row>
        <row r="158">
          <cell r="B158">
            <v>0</v>
          </cell>
          <cell r="G158">
            <v>0</v>
          </cell>
          <cell r="Y158">
            <v>0</v>
          </cell>
          <cell r="Z158">
            <v>0</v>
          </cell>
          <cell r="AC158">
            <v>0</v>
          </cell>
          <cell r="AD158">
            <v>0</v>
          </cell>
          <cell r="AH158">
            <v>0</v>
          </cell>
          <cell r="AL158">
            <v>0</v>
          </cell>
          <cell r="AP158">
            <v>0</v>
          </cell>
          <cell r="AQ158">
            <v>0</v>
          </cell>
          <cell r="AU158">
            <v>0</v>
          </cell>
          <cell r="AZ158">
            <v>0</v>
          </cell>
          <cell r="BE158">
            <v>0</v>
          </cell>
          <cell r="BF158">
            <v>0</v>
          </cell>
          <cell r="BK158">
            <v>0</v>
          </cell>
        </row>
        <row r="159">
          <cell r="B159" t="str">
            <v xml:space="preserve"> TELEFONIA FIXA</v>
          </cell>
          <cell r="C159">
            <v>269.75</v>
          </cell>
          <cell r="D159">
            <v>309.59999999999997</v>
          </cell>
          <cell r="E159">
            <v>316.18</v>
          </cell>
          <cell r="F159">
            <v>336.21</v>
          </cell>
          <cell r="G159">
            <v>339.87</v>
          </cell>
          <cell r="H159">
            <v>0</v>
          </cell>
          <cell r="I159">
            <v>3.66</v>
          </cell>
          <cell r="J159">
            <v>0</v>
          </cell>
          <cell r="K159">
            <v>0</v>
          </cell>
          <cell r="L159">
            <v>0</v>
          </cell>
          <cell r="M159">
            <v>371.40999999999997</v>
          </cell>
          <cell r="N159">
            <v>379.96</v>
          </cell>
          <cell r="O159">
            <v>0</v>
          </cell>
          <cell r="P159">
            <v>8.5499999999999989</v>
          </cell>
          <cell r="Q159">
            <v>0</v>
          </cell>
          <cell r="R159">
            <v>0</v>
          </cell>
          <cell r="S159">
            <v>0</v>
          </cell>
          <cell r="T159">
            <v>0</v>
          </cell>
          <cell r="U159">
            <v>343.9</v>
          </cell>
          <cell r="V159">
            <v>414.54999999999995</v>
          </cell>
          <cell r="W159">
            <v>0</v>
          </cell>
          <cell r="X159">
            <v>70.650000000000006</v>
          </cell>
          <cell r="Y159">
            <v>1134.3799999999999</v>
          </cell>
          <cell r="Z159">
            <v>895.53</v>
          </cell>
          <cell r="AA159">
            <v>0</v>
          </cell>
          <cell r="AB159">
            <v>0</v>
          </cell>
          <cell r="AC159">
            <v>0</v>
          </cell>
          <cell r="AD159">
            <v>0</v>
          </cell>
          <cell r="AE159">
            <v>38.090000000000003</v>
          </cell>
          <cell r="AF159">
            <v>179.56</v>
          </cell>
          <cell r="AG159">
            <v>159.15618499999999</v>
          </cell>
          <cell r="AH159">
            <v>376.80618500000003</v>
          </cell>
          <cell r="AI159">
            <v>38.770000000000003</v>
          </cell>
          <cell r="AJ159">
            <v>207.44000000000003</v>
          </cell>
          <cell r="AK159">
            <v>137.88295299999999</v>
          </cell>
          <cell r="AL159">
            <v>384.09295300000002</v>
          </cell>
          <cell r="AM159">
            <v>36.5</v>
          </cell>
          <cell r="AN159">
            <v>215.32000000000002</v>
          </cell>
          <cell r="AO159">
            <v>122.49933299999999</v>
          </cell>
          <cell r="AP159">
            <v>374.31933300000003</v>
          </cell>
          <cell r="AQ159">
            <v>1135.2184710000001</v>
          </cell>
          <cell r="AR159">
            <v>34.96</v>
          </cell>
          <cell r="AS159">
            <v>208.64000000000001</v>
          </cell>
          <cell r="AT159">
            <v>101.530861</v>
          </cell>
          <cell r="AU159">
            <v>345.13086100000004</v>
          </cell>
          <cell r="AV159">
            <v>43.19</v>
          </cell>
          <cell r="AW159">
            <v>234.65</v>
          </cell>
          <cell r="AX159">
            <v>64.16</v>
          </cell>
          <cell r="AY159">
            <v>25.63</v>
          </cell>
          <cell r="AZ159">
            <v>367.63</v>
          </cell>
          <cell r="BA159">
            <v>39.9</v>
          </cell>
          <cell r="BB159">
            <v>219.41</v>
          </cell>
          <cell r="BC159">
            <v>59.419999999999995</v>
          </cell>
          <cell r="BD159">
            <v>28.62</v>
          </cell>
          <cell r="BE159">
            <v>347.35</v>
          </cell>
          <cell r="BF159">
            <v>1060.1108610000001</v>
          </cell>
          <cell r="BG159">
            <v>40.33</v>
          </cell>
          <cell r="BH159">
            <v>229.99</v>
          </cell>
          <cell r="BI159">
            <v>64.97</v>
          </cell>
          <cell r="BJ159">
            <v>26.84</v>
          </cell>
          <cell r="BK159">
            <v>362.12999999999994</v>
          </cell>
        </row>
        <row r="160">
          <cell r="B160">
            <v>0</v>
          </cell>
          <cell r="G160">
            <v>0</v>
          </cell>
          <cell r="L160">
            <v>0</v>
          </cell>
          <cell r="N160">
            <v>0</v>
          </cell>
          <cell r="T160">
            <v>0</v>
          </cell>
          <cell r="V160">
            <v>0</v>
          </cell>
          <cell r="Y160">
            <v>0</v>
          </cell>
          <cell r="Z160">
            <v>0</v>
          </cell>
          <cell r="AC160">
            <v>0</v>
          </cell>
          <cell r="AD160">
            <v>0</v>
          </cell>
          <cell r="AH160">
            <v>0</v>
          </cell>
          <cell r="AL160">
            <v>0</v>
          </cell>
          <cell r="AP160">
            <v>0</v>
          </cell>
          <cell r="AQ160">
            <v>0</v>
          </cell>
          <cell r="AU160">
            <v>0</v>
          </cell>
          <cell r="AZ160">
            <v>0</v>
          </cell>
          <cell r="BE160">
            <v>0</v>
          </cell>
          <cell r="BF160">
            <v>0</v>
          </cell>
          <cell r="BK160">
            <v>0</v>
          </cell>
        </row>
        <row r="161">
          <cell r="B161" t="str">
            <v xml:space="preserve">      NACIONAL</v>
          </cell>
          <cell r="C161">
            <v>261.60000000000002</v>
          </cell>
          <cell r="D161">
            <v>300.59999999999997</v>
          </cell>
          <cell r="E161">
            <v>307.13</v>
          </cell>
          <cell r="F161">
            <v>326.57</v>
          </cell>
          <cell r="G161">
            <v>330.19</v>
          </cell>
          <cell r="H161">
            <v>0</v>
          </cell>
          <cell r="I161">
            <v>3.62</v>
          </cell>
          <cell r="J161">
            <v>0</v>
          </cell>
          <cell r="K161">
            <v>0</v>
          </cell>
          <cell r="L161">
            <v>0</v>
          </cell>
          <cell r="M161">
            <v>362.96999999999997</v>
          </cell>
          <cell r="N161">
            <v>371.47999999999996</v>
          </cell>
          <cell r="O161">
            <v>0</v>
          </cell>
          <cell r="P161">
            <v>8.51</v>
          </cell>
          <cell r="Q161">
            <v>0</v>
          </cell>
          <cell r="R161">
            <v>0</v>
          </cell>
          <cell r="S161">
            <v>0</v>
          </cell>
          <cell r="T161">
            <v>0</v>
          </cell>
          <cell r="U161">
            <v>336.83</v>
          </cell>
          <cell r="V161">
            <v>404.51</v>
          </cell>
          <cell r="W161">
            <v>0</v>
          </cell>
          <cell r="X161">
            <v>67.680000000000007</v>
          </cell>
          <cell r="Y161">
            <v>1106.1799999999998</v>
          </cell>
          <cell r="Z161">
            <v>869.33</v>
          </cell>
          <cell r="AA161">
            <v>0</v>
          </cell>
          <cell r="AB161">
            <v>0</v>
          </cell>
          <cell r="AC161">
            <v>0</v>
          </cell>
          <cell r="AD161">
            <v>0</v>
          </cell>
          <cell r="AE161">
            <v>38.090000000000003</v>
          </cell>
          <cell r="AF161">
            <v>173.59</v>
          </cell>
          <cell r="AG161">
            <v>155.07</v>
          </cell>
          <cell r="AH161">
            <v>366.75</v>
          </cell>
          <cell r="AI161">
            <v>38.770000000000003</v>
          </cell>
          <cell r="AJ161">
            <v>200.61</v>
          </cell>
          <cell r="AK161">
            <v>134.35</v>
          </cell>
          <cell r="AL161">
            <v>373.73</v>
          </cell>
          <cell r="AM161">
            <v>36.5</v>
          </cell>
          <cell r="AN161">
            <v>208.52</v>
          </cell>
          <cell r="AO161">
            <v>118.99</v>
          </cell>
          <cell r="AP161">
            <v>364.01</v>
          </cell>
          <cell r="AQ161">
            <v>1104.49</v>
          </cell>
          <cell r="AR161">
            <v>34.96</v>
          </cell>
          <cell r="AS161">
            <v>202.24</v>
          </cell>
          <cell r="AT161">
            <v>99.01</v>
          </cell>
          <cell r="AU161">
            <v>336.21000000000004</v>
          </cell>
          <cell r="AV161">
            <v>43.19</v>
          </cell>
          <cell r="AW161">
            <v>227.4</v>
          </cell>
          <cell r="AX161">
            <v>62.9</v>
          </cell>
          <cell r="AY161">
            <v>24.72</v>
          </cell>
          <cell r="AZ161">
            <v>358.21000000000004</v>
          </cell>
          <cell r="BA161">
            <v>39.9</v>
          </cell>
          <cell r="BB161">
            <v>212.25</v>
          </cell>
          <cell r="BC161">
            <v>58.23</v>
          </cell>
          <cell r="BD161">
            <v>27.64</v>
          </cell>
          <cell r="BE161">
            <v>338.02</v>
          </cell>
          <cell r="BF161">
            <v>1032.44</v>
          </cell>
          <cell r="BG161">
            <v>40.33</v>
          </cell>
          <cell r="BH161">
            <v>222.62</v>
          </cell>
          <cell r="BI161">
            <v>63.87</v>
          </cell>
          <cell r="BJ161">
            <v>25.97</v>
          </cell>
          <cell r="BK161">
            <v>352.78999999999996</v>
          </cell>
        </row>
        <row r="162">
          <cell r="B162" t="str">
            <v xml:space="preserve">                    TU-RIU</v>
          </cell>
          <cell r="C162">
            <v>28.37</v>
          </cell>
          <cell r="D162">
            <v>33.25</v>
          </cell>
          <cell r="E162">
            <v>27.02</v>
          </cell>
          <cell r="F162">
            <v>23.52</v>
          </cell>
          <cell r="G162">
            <v>23.52</v>
          </cell>
          <cell r="L162">
            <v>0</v>
          </cell>
          <cell r="M162">
            <v>21.39</v>
          </cell>
          <cell r="N162">
            <v>21.39</v>
          </cell>
          <cell r="R162">
            <v>0</v>
          </cell>
          <cell r="T162">
            <v>0</v>
          </cell>
          <cell r="U162">
            <v>23.54</v>
          </cell>
          <cell r="V162">
            <v>23.54</v>
          </cell>
          <cell r="Y162">
            <v>68.449999999999989</v>
          </cell>
          <cell r="Z162">
            <v>88.64</v>
          </cell>
          <cell r="AC162">
            <v>0</v>
          </cell>
          <cell r="AD162">
            <v>0</v>
          </cell>
          <cell r="AE162">
            <v>21.78</v>
          </cell>
          <cell r="AH162">
            <v>21.78</v>
          </cell>
          <cell r="AI162">
            <v>20.100000000000001</v>
          </cell>
          <cell r="AL162">
            <v>20.100000000000001</v>
          </cell>
          <cell r="AM162">
            <v>17.39</v>
          </cell>
          <cell r="AP162">
            <v>17.39</v>
          </cell>
          <cell r="AQ162">
            <v>59.27</v>
          </cell>
          <cell r="AR162">
            <v>15.68</v>
          </cell>
          <cell r="AU162">
            <v>15.68</v>
          </cell>
          <cell r="AV162">
            <v>20.74</v>
          </cell>
          <cell r="AZ162">
            <v>20.74</v>
          </cell>
          <cell r="BA162">
            <v>17.04</v>
          </cell>
          <cell r="BE162">
            <v>17.04</v>
          </cell>
          <cell r="BF162">
            <v>53.46</v>
          </cell>
          <cell r="BG162">
            <v>16.260000000000002</v>
          </cell>
          <cell r="BK162">
            <v>16.260000000000002</v>
          </cell>
        </row>
        <row r="163">
          <cell r="B163" t="str">
            <v xml:space="preserve">                    TU-COM</v>
          </cell>
          <cell r="C163">
            <v>19.670000000000002</v>
          </cell>
          <cell r="D163">
            <v>21.71</v>
          </cell>
          <cell r="E163">
            <v>22.25</v>
          </cell>
          <cell r="F163">
            <v>19.84</v>
          </cell>
          <cell r="G163">
            <v>19.84</v>
          </cell>
          <cell r="L163">
            <v>0</v>
          </cell>
          <cell r="M163">
            <v>20.56</v>
          </cell>
          <cell r="N163">
            <v>20.56</v>
          </cell>
          <cell r="R163">
            <v>0</v>
          </cell>
          <cell r="T163">
            <v>0</v>
          </cell>
          <cell r="U163">
            <v>21.65</v>
          </cell>
          <cell r="V163">
            <v>21.65</v>
          </cell>
          <cell r="Y163">
            <v>62.05</v>
          </cell>
          <cell r="Z163">
            <v>63.63</v>
          </cell>
          <cell r="AC163">
            <v>0</v>
          </cell>
          <cell r="AD163">
            <v>0</v>
          </cell>
          <cell r="AE163">
            <v>16.309999999999999</v>
          </cell>
          <cell r="AH163">
            <v>16.309999999999999</v>
          </cell>
          <cell r="AI163">
            <v>18.670000000000002</v>
          </cell>
          <cell r="AL163">
            <v>18.670000000000002</v>
          </cell>
          <cell r="AM163">
            <v>19.11</v>
          </cell>
          <cell r="AP163">
            <v>19.11</v>
          </cell>
          <cell r="AQ163">
            <v>54.09</v>
          </cell>
          <cell r="AR163">
            <v>19.28</v>
          </cell>
          <cell r="AU163">
            <v>19.28</v>
          </cell>
          <cell r="AV163">
            <v>22.45</v>
          </cell>
          <cell r="AZ163">
            <v>22.45</v>
          </cell>
          <cell r="BA163">
            <v>22.86</v>
          </cell>
          <cell r="BE163">
            <v>22.86</v>
          </cell>
          <cell r="BF163">
            <v>64.59</v>
          </cell>
          <cell r="BG163">
            <v>24.07</v>
          </cell>
          <cell r="BK163">
            <v>24.07</v>
          </cell>
        </row>
        <row r="164">
          <cell r="B164" t="str">
            <v xml:space="preserve">                    DIRETA (Fixo-Fixo)</v>
          </cell>
          <cell r="C164">
            <v>213.56</v>
          </cell>
          <cell r="D164">
            <v>245.64</v>
          </cell>
          <cell r="E164">
            <v>257.86</v>
          </cell>
          <cell r="F164">
            <v>283.20999999999998</v>
          </cell>
          <cell r="G164">
            <v>286.83</v>
          </cell>
          <cell r="I164">
            <v>3.62</v>
          </cell>
          <cell r="L164">
            <v>0</v>
          </cell>
          <cell r="M164">
            <v>321.02</v>
          </cell>
          <cell r="N164">
            <v>329.53</v>
          </cell>
          <cell r="P164">
            <v>8.51</v>
          </cell>
          <cell r="R164">
            <v>0</v>
          </cell>
          <cell r="T164">
            <v>0</v>
          </cell>
          <cell r="U164">
            <v>291.64</v>
          </cell>
          <cell r="V164">
            <v>359.32</v>
          </cell>
          <cell r="X164">
            <v>67.680000000000007</v>
          </cell>
          <cell r="Y164">
            <v>975.67999999999984</v>
          </cell>
          <cell r="Z164">
            <v>717.06</v>
          </cell>
          <cell r="AC164">
            <v>0</v>
          </cell>
          <cell r="AD164">
            <v>0</v>
          </cell>
          <cell r="AF164">
            <v>173.59</v>
          </cell>
          <cell r="AG164">
            <v>155.07</v>
          </cell>
          <cell r="AH164">
            <v>328.65999999999997</v>
          </cell>
          <cell r="AJ164">
            <v>200.61</v>
          </cell>
          <cell r="AK164">
            <v>134.35</v>
          </cell>
          <cell r="AL164">
            <v>334.96000000000004</v>
          </cell>
          <cell r="AN164">
            <v>208.52</v>
          </cell>
          <cell r="AO164">
            <v>118.99</v>
          </cell>
          <cell r="AP164">
            <v>327.51</v>
          </cell>
          <cell r="AQ164">
            <v>991.13</v>
          </cell>
          <cell r="AS164">
            <v>202.24</v>
          </cell>
          <cell r="AT164">
            <v>99.01</v>
          </cell>
          <cell r="AU164">
            <v>301.25</v>
          </cell>
          <cell r="AW164">
            <v>227.4</v>
          </cell>
          <cell r="AX164">
            <v>62.9</v>
          </cell>
          <cell r="AY164">
            <v>24.72</v>
          </cell>
          <cell r="AZ164">
            <v>315.02</v>
          </cell>
          <cell r="BB164">
            <v>212.25</v>
          </cell>
          <cell r="BC164">
            <v>58.23</v>
          </cell>
          <cell r="BD164">
            <v>27.64</v>
          </cell>
          <cell r="BE164">
            <v>298.12</v>
          </cell>
          <cell r="BF164">
            <v>914.39</v>
          </cell>
          <cell r="BH164">
            <v>222.62</v>
          </cell>
          <cell r="BI164">
            <v>63.87</v>
          </cell>
          <cell r="BJ164">
            <v>25.97</v>
          </cell>
          <cell r="BK164">
            <v>312.46000000000004</v>
          </cell>
        </row>
        <row r="165">
          <cell r="B165">
            <v>0</v>
          </cell>
          <cell r="G165">
            <v>0</v>
          </cell>
          <cell r="L165">
            <v>0</v>
          </cell>
          <cell r="N165">
            <v>0</v>
          </cell>
          <cell r="T165">
            <v>0</v>
          </cell>
          <cell r="V165">
            <v>0</v>
          </cell>
          <cell r="Y165">
            <v>0</v>
          </cell>
          <cell r="Z165">
            <v>0</v>
          </cell>
          <cell r="AC165">
            <v>0</v>
          </cell>
          <cell r="AD165">
            <v>0</v>
          </cell>
          <cell r="AH165">
            <v>0</v>
          </cell>
          <cell r="AL165">
            <v>0</v>
          </cell>
          <cell r="AP165">
            <v>0</v>
          </cell>
          <cell r="AQ165">
            <v>0</v>
          </cell>
          <cell r="AU165">
            <v>0</v>
          </cell>
          <cell r="AZ165">
            <v>0</v>
          </cell>
          <cell r="BE165">
            <v>0</v>
          </cell>
          <cell r="BF165">
            <v>0</v>
          </cell>
          <cell r="BK165">
            <v>0</v>
          </cell>
        </row>
        <row r="166">
          <cell r="B166" t="str">
            <v xml:space="preserve">      INTERNACIONAL</v>
          </cell>
          <cell r="C166">
            <v>8.15</v>
          </cell>
          <cell r="D166">
            <v>9</v>
          </cell>
          <cell r="E166">
            <v>9.0500000000000007</v>
          </cell>
          <cell r="F166">
            <v>9.64</v>
          </cell>
          <cell r="G166">
            <v>9.68</v>
          </cell>
          <cell r="H166">
            <v>0</v>
          </cell>
          <cell r="I166">
            <v>0.04</v>
          </cell>
          <cell r="J166">
            <v>0</v>
          </cell>
          <cell r="K166">
            <v>0</v>
          </cell>
          <cell r="L166">
            <v>0</v>
          </cell>
          <cell r="M166">
            <v>8.44</v>
          </cell>
          <cell r="N166">
            <v>8.4799999999999986</v>
          </cell>
          <cell r="O166">
            <v>0</v>
          </cell>
          <cell r="P166">
            <v>0.04</v>
          </cell>
          <cell r="Q166">
            <v>0</v>
          </cell>
          <cell r="R166">
            <v>0</v>
          </cell>
          <cell r="S166">
            <v>0</v>
          </cell>
          <cell r="T166">
            <v>0</v>
          </cell>
          <cell r="U166">
            <v>7.07</v>
          </cell>
          <cell r="V166">
            <v>10.040000000000001</v>
          </cell>
          <cell r="W166">
            <v>0</v>
          </cell>
          <cell r="X166">
            <v>2.97</v>
          </cell>
          <cell r="Y166">
            <v>28.199999999999996</v>
          </cell>
          <cell r="Z166">
            <v>26.2</v>
          </cell>
          <cell r="AA166">
            <v>0</v>
          </cell>
          <cell r="AB166">
            <v>0</v>
          </cell>
          <cell r="AC166">
            <v>0</v>
          </cell>
          <cell r="AD166">
            <v>0</v>
          </cell>
          <cell r="AE166">
            <v>0</v>
          </cell>
          <cell r="AF166">
            <v>5.97</v>
          </cell>
          <cell r="AG166">
            <v>4.0861850000000004</v>
          </cell>
          <cell r="AH166">
            <v>10.056184999999999</v>
          </cell>
          <cell r="AI166">
            <v>0</v>
          </cell>
          <cell r="AJ166">
            <v>6.83</v>
          </cell>
          <cell r="AK166">
            <v>3.532953</v>
          </cell>
          <cell r="AL166">
            <v>10.362953000000001</v>
          </cell>
          <cell r="AM166">
            <v>0</v>
          </cell>
          <cell r="AN166">
            <v>6.8</v>
          </cell>
          <cell r="AO166">
            <v>3.5093329999999998</v>
          </cell>
          <cell r="AP166">
            <v>10.309332999999999</v>
          </cell>
          <cell r="AQ166">
            <v>30.728470999999999</v>
          </cell>
          <cell r="AR166">
            <v>0</v>
          </cell>
          <cell r="AS166">
            <v>6.4</v>
          </cell>
          <cell r="AT166">
            <v>2.520861</v>
          </cell>
          <cell r="AU166">
            <v>8.9208610000000004</v>
          </cell>
          <cell r="AV166">
            <v>0</v>
          </cell>
          <cell r="AW166">
            <v>7.25</v>
          </cell>
          <cell r="AX166">
            <v>1.26</v>
          </cell>
          <cell r="AY166">
            <v>0.91</v>
          </cell>
          <cell r="AZ166">
            <v>9.42</v>
          </cell>
          <cell r="BA166">
            <v>0</v>
          </cell>
          <cell r="BB166">
            <v>7.16</v>
          </cell>
          <cell r="BC166">
            <v>1.19</v>
          </cell>
          <cell r="BD166">
            <v>0.98</v>
          </cell>
          <cell r="BE166">
            <v>9.33</v>
          </cell>
          <cell r="BF166">
            <v>27.670861000000002</v>
          </cell>
          <cell r="BG166">
            <v>0</v>
          </cell>
          <cell r="BH166">
            <v>7.37</v>
          </cell>
          <cell r="BI166">
            <v>1.1000000000000001</v>
          </cell>
          <cell r="BJ166">
            <v>0.87</v>
          </cell>
          <cell r="BK166">
            <v>9.34</v>
          </cell>
        </row>
        <row r="167">
          <cell r="B167" t="str">
            <v xml:space="preserve">                    DIRETA (Fixo-Fixo)</v>
          </cell>
          <cell r="C167">
            <v>8.15</v>
          </cell>
          <cell r="D167">
            <v>9</v>
          </cell>
          <cell r="E167">
            <v>9.0500000000000007</v>
          </cell>
          <cell r="F167">
            <v>9.64</v>
          </cell>
          <cell r="G167">
            <v>9.68</v>
          </cell>
          <cell r="I167">
            <v>0.04</v>
          </cell>
          <cell r="L167">
            <v>0</v>
          </cell>
          <cell r="M167">
            <v>8.44</v>
          </cell>
          <cell r="N167">
            <v>8.4799999999999986</v>
          </cell>
          <cell r="P167">
            <v>0.04</v>
          </cell>
          <cell r="R167">
            <v>0</v>
          </cell>
          <cell r="T167">
            <v>0</v>
          </cell>
          <cell r="U167">
            <v>7.07</v>
          </cell>
          <cell r="V167">
            <v>10.040000000000001</v>
          </cell>
          <cell r="X167">
            <v>2.97</v>
          </cell>
          <cell r="Y167">
            <v>28.199999999999996</v>
          </cell>
          <cell r="Z167">
            <v>26.2</v>
          </cell>
          <cell r="AC167">
            <v>0</v>
          </cell>
          <cell r="AD167">
            <v>0</v>
          </cell>
          <cell r="AF167">
            <v>5.97</v>
          </cell>
          <cell r="AG167">
            <v>4.0861850000000004</v>
          </cell>
          <cell r="AH167">
            <v>10.056184999999999</v>
          </cell>
          <cell r="AJ167">
            <v>6.83</v>
          </cell>
          <cell r="AK167">
            <v>3.532953</v>
          </cell>
          <cell r="AL167">
            <v>10.362953000000001</v>
          </cell>
          <cell r="AN167">
            <v>6.8</v>
          </cell>
          <cell r="AO167">
            <v>3.5093329999999998</v>
          </cell>
          <cell r="AP167">
            <v>10.309332999999999</v>
          </cell>
          <cell r="AQ167">
            <v>30.728470999999999</v>
          </cell>
          <cell r="AS167">
            <v>6.4</v>
          </cell>
          <cell r="AT167">
            <v>2.520861</v>
          </cell>
          <cell r="AU167">
            <v>8.9208610000000004</v>
          </cell>
          <cell r="AW167">
            <v>7.25</v>
          </cell>
          <cell r="AX167">
            <v>1.26</v>
          </cell>
          <cell r="AY167">
            <v>0.91</v>
          </cell>
          <cell r="AZ167">
            <v>9.42</v>
          </cell>
          <cell r="BB167">
            <v>7.16</v>
          </cell>
          <cell r="BC167">
            <v>1.19</v>
          </cell>
          <cell r="BD167">
            <v>0.98</v>
          </cell>
          <cell r="BE167">
            <v>9.33</v>
          </cell>
          <cell r="BF167">
            <v>27.670861000000002</v>
          </cell>
          <cell r="BH167">
            <v>7.37</v>
          </cell>
          <cell r="BI167">
            <v>1.1000000000000001</v>
          </cell>
          <cell r="BJ167">
            <v>0.87</v>
          </cell>
          <cell r="BK167">
            <v>9.34</v>
          </cell>
        </row>
        <row r="168">
          <cell r="B168">
            <v>0</v>
          </cell>
          <cell r="G168">
            <v>0</v>
          </cell>
          <cell r="L168">
            <v>0</v>
          </cell>
          <cell r="N168">
            <v>0</v>
          </cell>
          <cell r="T168">
            <v>0</v>
          </cell>
          <cell r="V168">
            <v>0</v>
          </cell>
          <cell r="Y168">
            <v>0</v>
          </cell>
          <cell r="Z168">
            <v>0</v>
          </cell>
          <cell r="AC168">
            <v>0</v>
          </cell>
          <cell r="AD168">
            <v>0</v>
          </cell>
          <cell r="AH168">
            <v>0</v>
          </cell>
          <cell r="AL168">
            <v>0</v>
          </cell>
          <cell r="AP168">
            <v>0</v>
          </cell>
          <cell r="AQ168">
            <v>0</v>
          </cell>
          <cell r="AU168">
            <v>0</v>
          </cell>
          <cell r="AZ168">
            <v>0</v>
          </cell>
          <cell r="BE168">
            <v>0</v>
          </cell>
          <cell r="BF168">
            <v>0</v>
          </cell>
          <cell r="BK168">
            <v>0</v>
          </cell>
        </row>
        <row r="169">
          <cell r="B169" t="str">
            <v xml:space="preserve"> TELEFONIA MÓVEL CELULAR</v>
          </cell>
          <cell r="C169">
            <v>128.28</v>
          </cell>
          <cell r="D169">
            <v>121.38000000000001</v>
          </cell>
          <cell r="E169">
            <v>116.05</v>
          </cell>
          <cell r="F169">
            <v>143.01999999999998</v>
          </cell>
          <cell r="G169">
            <v>143.35999999999999</v>
          </cell>
          <cell r="H169">
            <v>0</v>
          </cell>
          <cell r="I169">
            <v>0.34</v>
          </cell>
          <cell r="J169">
            <v>0</v>
          </cell>
          <cell r="K169">
            <v>0</v>
          </cell>
          <cell r="L169">
            <v>0</v>
          </cell>
          <cell r="M169">
            <v>131.12</v>
          </cell>
          <cell r="N169">
            <v>131.74</v>
          </cell>
          <cell r="O169">
            <v>0</v>
          </cell>
          <cell r="P169">
            <v>0.62</v>
          </cell>
          <cell r="Q169">
            <v>0</v>
          </cell>
          <cell r="R169">
            <v>0</v>
          </cell>
          <cell r="S169">
            <v>0</v>
          </cell>
          <cell r="T169">
            <v>0</v>
          </cell>
          <cell r="U169">
            <v>116.08</v>
          </cell>
          <cell r="V169">
            <v>121.05</v>
          </cell>
          <cell r="W169">
            <v>0</v>
          </cell>
          <cell r="X169">
            <v>4.97</v>
          </cell>
          <cell r="Y169">
            <v>396.15</v>
          </cell>
          <cell r="Z169">
            <v>365.71000000000004</v>
          </cell>
          <cell r="AA169">
            <v>0</v>
          </cell>
          <cell r="AB169">
            <v>0</v>
          </cell>
          <cell r="AC169">
            <v>0</v>
          </cell>
          <cell r="AD169">
            <v>0</v>
          </cell>
          <cell r="AE169">
            <v>79.180000000000007</v>
          </cell>
          <cell r="AF169">
            <v>16.57</v>
          </cell>
          <cell r="AG169">
            <v>16.43</v>
          </cell>
          <cell r="AH169">
            <v>112.18</v>
          </cell>
          <cell r="AI169">
            <v>75.08</v>
          </cell>
          <cell r="AJ169">
            <v>19.23</v>
          </cell>
          <cell r="AK169">
            <v>14.04</v>
          </cell>
          <cell r="AL169">
            <v>108.35</v>
          </cell>
          <cell r="AM169">
            <v>75.72</v>
          </cell>
          <cell r="AN169">
            <v>21.27</v>
          </cell>
          <cell r="AO169">
            <v>12.83</v>
          </cell>
          <cell r="AP169">
            <v>109.82</v>
          </cell>
          <cell r="AQ169">
            <v>330.35</v>
          </cell>
          <cell r="AR169">
            <v>69.899999999999991</v>
          </cell>
          <cell r="AS169">
            <v>22.18</v>
          </cell>
          <cell r="AT169">
            <v>10.14</v>
          </cell>
          <cell r="AU169">
            <v>102.21999999999998</v>
          </cell>
          <cell r="AV169">
            <v>71.580000000000013</v>
          </cell>
          <cell r="AW169">
            <v>24.85</v>
          </cell>
          <cell r="AX169">
            <v>5.24</v>
          </cell>
          <cell r="AY169">
            <v>2.74</v>
          </cell>
          <cell r="AZ169">
            <v>104.41</v>
          </cell>
          <cell r="BA169">
            <v>60.39</v>
          </cell>
          <cell r="BB169">
            <v>24.08</v>
          </cell>
          <cell r="BC169">
            <v>5.17</v>
          </cell>
          <cell r="BD169">
            <v>3</v>
          </cell>
          <cell r="BE169">
            <v>92.64</v>
          </cell>
          <cell r="BF169">
            <v>299.27</v>
          </cell>
          <cell r="BG169">
            <v>64.39</v>
          </cell>
          <cell r="BH169">
            <v>26.22</v>
          </cell>
          <cell r="BI169">
            <v>6.03</v>
          </cell>
          <cell r="BJ169">
            <v>2.96</v>
          </cell>
          <cell r="BK169">
            <v>99.6</v>
          </cell>
        </row>
        <row r="170">
          <cell r="B170">
            <v>0</v>
          </cell>
          <cell r="G170">
            <v>0</v>
          </cell>
          <cell r="L170">
            <v>0</v>
          </cell>
          <cell r="N170">
            <v>0</v>
          </cell>
          <cell r="T170">
            <v>0</v>
          </cell>
          <cell r="V170">
            <v>0</v>
          </cell>
          <cell r="Y170">
            <v>0</v>
          </cell>
          <cell r="Z170">
            <v>0</v>
          </cell>
          <cell r="AC170">
            <v>0</v>
          </cell>
          <cell r="AD170">
            <v>0</v>
          </cell>
          <cell r="AH170">
            <v>0</v>
          </cell>
          <cell r="AL170">
            <v>0</v>
          </cell>
          <cell r="AP170">
            <v>0</v>
          </cell>
          <cell r="AQ170">
            <v>0</v>
          </cell>
          <cell r="AU170">
            <v>0</v>
          </cell>
          <cell r="AZ170">
            <v>0</v>
          </cell>
          <cell r="BE170">
            <v>0</v>
          </cell>
          <cell r="BF170">
            <v>0</v>
          </cell>
          <cell r="BK170">
            <v>0</v>
          </cell>
        </row>
        <row r="171">
          <cell r="B171" t="str">
            <v xml:space="preserve">      NACIONAL</v>
          </cell>
          <cell r="C171">
            <v>127.59</v>
          </cell>
          <cell r="D171">
            <v>120.62</v>
          </cell>
          <cell r="E171">
            <v>115.24</v>
          </cell>
          <cell r="F171">
            <v>142.1</v>
          </cell>
          <cell r="G171">
            <v>142.44</v>
          </cell>
          <cell r="H171">
            <v>0</v>
          </cell>
          <cell r="I171">
            <v>0.34</v>
          </cell>
          <cell r="J171">
            <v>0</v>
          </cell>
          <cell r="K171">
            <v>0</v>
          </cell>
          <cell r="L171">
            <v>0</v>
          </cell>
          <cell r="M171">
            <v>130.32</v>
          </cell>
          <cell r="N171">
            <v>130.94</v>
          </cell>
          <cell r="O171">
            <v>0</v>
          </cell>
          <cell r="P171">
            <v>0.62</v>
          </cell>
          <cell r="Q171">
            <v>0</v>
          </cell>
          <cell r="R171">
            <v>0</v>
          </cell>
          <cell r="S171">
            <v>0</v>
          </cell>
          <cell r="T171">
            <v>0</v>
          </cell>
          <cell r="U171">
            <v>115.31</v>
          </cell>
          <cell r="V171">
            <v>120.28</v>
          </cell>
          <cell r="W171">
            <v>0</v>
          </cell>
          <cell r="X171">
            <v>4.97</v>
          </cell>
          <cell r="Y171">
            <v>393.65999999999997</v>
          </cell>
          <cell r="Z171">
            <v>363.45</v>
          </cell>
          <cell r="AA171">
            <v>0</v>
          </cell>
          <cell r="AB171">
            <v>0</v>
          </cell>
          <cell r="AC171">
            <v>0</v>
          </cell>
          <cell r="AD171">
            <v>0</v>
          </cell>
          <cell r="AE171">
            <v>78.39</v>
          </cell>
          <cell r="AF171">
            <v>16.57</v>
          </cell>
          <cell r="AG171">
            <v>16.43</v>
          </cell>
          <cell r="AH171">
            <v>111.39000000000001</v>
          </cell>
          <cell r="AI171">
            <v>74.03</v>
          </cell>
          <cell r="AJ171">
            <v>19.23</v>
          </cell>
          <cell r="AK171">
            <v>14.04</v>
          </cell>
          <cell r="AL171">
            <v>107.30000000000001</v>
          </cell>
          <cell r="AM171">
            <v>74.739999999999995</v>
          </cell>
          <cell r="AN171">
            <v>21.27</v>
          </cell>
          <cell r="AO171">
            <v>12.83</v>
          </cell>
          <cell r="AP171">
            <v>108.83999999999999</v>
          </cell>
          <cell r="AQ171">
            <v>327.53000000000003</v>
          </cell>
          <cell r="AR171">
            <v>69.05</v>
          </cell>
          <cell r="AS171">
            <v>22.18</v>
          </cell>
          <cell r="AT171">
            <v>10.14</v>
          </cell>
          <cell r="AU171">
            <v>101.36999999999999</v>
          </cell>
          <cell r="AV171">
            <v>70.680000000000007</v>
          </cell>
          <cell r="AW171">
            <v>24.85</v>
          </cell>
          <cell r="AX171">
            <v>5.24</v>
          </cell>
          <cell r="AY171">
            <v>2.74</v>
          </cell>
          <cell r="AZ171">
            <v>103.50999999999999</v>
          </cell>
          <cell r="BA171">
            <v>59.57</v>
          </cell>
          <cell r="BB171">
            <v>24.08</v>
          </cell>
          <cell r="BC171">
            <v>5.17</v>
          </cell>
          <cell r="BD171">
            <v>3</v>
          </cell>
          <cell r="BE171">
            <v>91.820000000000007</v>
          </cell>
          <cell r="BF171">
            <v>296.7</v>
          </cell>
          <cell r="BG171">
            <v>63.54</v>
          </cell>
          <cell r="BH171">
            <v>26.22</v>
          </cell>
          <cell r="BI171">
            <v>6.03</v>
          </cell>
          <cell r="BJ171">
            <v>2.96</v>
          </cell>
          <cell r="BK171">
            <v>98.749999999999986</v>
          </cell>
        </row>
        <row r="172">
          <cell r="B172" t="str">
            <v xml:space="preserve">                    TU-RIU</v>
          </cell>
          <cell r="C172">
            <v>115.62</v>
          </cell>
          <cell r="D172">
            <v>102.06</v>
          </cell>
          <cell r="E172">
            <v>97.58</v>
          </cell>
          <cell r="F172">
            <v>121.23</v>
          </cell>
          <cell r="G172">
            <v>121.23</v>
          </cell>
          <cell r="L172">
            <v>0</v>
          </cell>
          <cell r="M172">
            <v>108.51</v>
          </cell>
          <cell r="N172">
            <v>108.51</v>
          </cell>
          <cell r="R172">
            <v>0</v>
          </cell>
          <cell r="T172">
            <v>0</v>
          </cell>
          <cell r="U172">
            <v>93.4</v>
          </cell>
          <cell r="V172">
            <v>93.4</v>
          </cell>
          <cell r="Y172">
            <v>323.14</v>
          </cell>
          <cell r="Z172">
            <v>315.26</v>
          </cell>
          <cell r="AC172">
            <v>0</v>
          </cell>
          <cell r="AD172">
            <v>0</v>
          </cell>
          <cell r="AE172">
            <v>78.39</v>
          </cell>
          <cell r="AH172">
            <v>78.39</v>
          </cell>
          <cell r="AI172">
            <v>74.03</v>
          </cell>
          <cell r="AL172">
            <v>74.03</v>
          </cell>
          <cell r="AM172">
            <v>74.739999999999995</v>
          </cell>
          <cell r="AP172">
            <v>74.739999999999995</v>
          </cell>
          <cell r="AQ172">
            <v>227.16000000000003</v>
          </cell>
          <cell r="AR172">
            <v>69.05</v>
          </cell>
          <cell r="AU172">
            <v>69.05</v>
          </cell>
          <cell r="AV172">
            <v>70.680000000000007</v>
          </cell>
          <cell r="AZ172">
            <v>70.680000000000007</v>
          </cell>
          <cell r="BA172">
            <v>59.57</v>
          </cell>
          <cell r="BE172">
            <v>59.57</v>
          </cell>
          <cell r="BF172">
            <v>199.3</v>
          </cell>
          <cell r="BG172">
            <v>63.54</v>
          </cell>
          <cell r="BK172">
            <v>63.54</v>
          </cell>
        </row>
        <row r="173">
          <cell r="B173" t="str">
            <v xml:space="preserve">                    DIRETA (Fixo-Móvel)</v>
          </cell>
          <cell r="C173">
            <v>11.97</v>
          </cell>
          <cell r="D173">
            <v>18.559999999999999</v>
          </cell>
          <cell r="E173">
            <v>17.66</v>
          </cell>
          <cell r="F173">
            <v>20.87</v>
          </cell>
          <cell r="G173">
            <v>21.21</v>
          </cell>
          <cell r="I173">
            <v>0.34</v>
          </cell>
          <cell r="L173">
            <v>0</v>
          </cell>
          <cell r="M173">
            <v>21.81</v>
          </cell>
          <cell r="N173">
            <v>22.43</v>
          </cell>
          <cell r="P173">
            <v>0.62</v>
          </cell>
          <cell r="R173">
            <v>0</v>
          </cell>
          <cell r="T173">
            <v>0</v>
          </cell>
          <cell r="U173">
            <v>21.91</v>
          </cell>
          <cell r="V173">
            <v>26.88</v>
          </cell>
          <cell r="X173">
            <v>4.97</v>
          </cell>
          <cell r="Y173">
            <v>70.52</v>
          </cell>
          <cell r="Z173">
            <v>48.19</v>
          </cell>
          <cell r="AC173">
            <v>0</v>
          </cell>
          <cell r="AD173">
            <v>0</v>
          </cell>
          <cell r="AF173">
            <v>16.57</v>
          </cell>
          <cell r="AG173">
            <v>16.43</v>
          </cell>
          <cell r="AH173">
            <v>33</v>
          </cell>
          <cell r="AJ173">
            <v>19.23</v>
          </cell>
          <cell r="AK173">
            <v>14.04</v>
          </cell>
          <cell r="AL173">
            <v>33.269999999999996</v>
          </cell>
          <cell r="AN173">
            <v>21.27</v>
          </cell>
          <cell r="AO173">
            <v>12.83</v>
          </cell>
          <cell r="AP173">
            <v>34.1</v>
          </cell>
          <cell r="AQ173">
            <v>100.37</v>
          </cell>
          <cell r="AS173">
            <v>22.18</v>
          </cell>
          <cell r="AT173">
            <v>10.14</v>
          </cell>
          <cell r="AU173">
            <v>32.32</v>
          </cell>
          <cell r="AW173">
            <v>24.85</v>
          </cell>
          <cell r="AX173">
            <v>5.24</v>
          </cell>
          <cell r="AY173">
            <v>2.74</v>
          </cell>
          <cell r="AZ173">
            <v>32.830000000000005</v>
          </cell>
          <cell r="BB173">
            <v>24.08</v>
          </cell>
          <cell r="BC173">
            <v>5.17</v>
          </cell>
          <cell r="BD173">
            <v>3</v>
          </cell>
          <cell r="BE173">
            <v>32.25</v>
          </cell>
          <cell r="BF173">
            <v>97.4</v>
          </cell>
          <cell r="BH173">
            <v>26.22</v>
          </cell>
          <cell r="BI173">
            <v>6.03</v>
          </cell>
          <cell r="BJ173">
            <v>2.96</v>
          </cell>
          <cell r="BK173">
            <v>35.21</v>
          </cell>
        </row>
        <row r="174">
          <cell r="B174">
            <v>0</v>
          </cell>
          <cell r="G174">
            <v>0</v>
          </cell>
          <cell r="L174">
            <v>0</v>
          </cell>
          <cell r="N174">
            <v>0</v>
          </cell>
          <cell r="T174">
            <v>0</v>
          </cell>
          <cell r="V174">
            <v>0</v>
          </cell>
          <cell r="Y174">
            <v>0</v>
          </cell>
          <cell r="Z174">
            <v>0</v>
          </cell>
          <cell r="AC174">
            <v>0</v>
          </cell>
          <cell r="AD174">
            <v>0</v>
          </cell>
          <cell r="AH174">
            <v>0</v>
          </cell>
          <cell r="AL174">
            <v>0</v>
          </cell>
          <cell r="AP174">
            <v>0</v>
          </cell>
          <cell r="AQ174">
            <v>0</v>
          </cell>
          <cell r="AU174">
            <v>0</v>
          </cell>
          <cell r="AZ174">
            <v>0</v>
          </cell>
          <cell r="BE174">
            <v>0</v>
          </cell>
          <cell r="BF174">
            <v>0</v>
          </cell>
          <cell r="BK174">
            <v>0</v>
          </cell>
        </row>
        <row r="175">
          <cell r="B175" t="str">
            <v xml:space="preserve">      INTERNACIONAL</v>
          </cell>
          <cell r="C175">
            <v>0.69</v>
          </cell>
          <cell r="D175">
            <v>0.76</v>
          </cell>
          <cell r="E175">
            <v>0.81</v>
          </cell>
          <cell r="F175">
            <v>0.92</v>
          </cell>
          <cell r="G175">
            <v>0.92</v>
          </cell>
          <cell r="H175">
            <v>0</v>
          </cell>
          <cell r="I175">
            <v>0</v>
          </cell>
          <cell r="J175">
            <v>0</v>
          </cell>
          <cell r="K175">
            <v>0</v>
          </cell>
          <cell r="L175">
            <v>0</v>
          </cell>
          <cell r="M175">
            <v>0.8</v>
          </cell>
          <cell r="N175">
            <v>0.8</v>
          </cell>
          <cell r="O175">
            <v>0</v>
          </cell>
          <cell r="P175">
            <v>0</v>
          </cell>
          <cell r="Q175">
            <v>0</v>
          </cell>
          <cell r="R175">
            <v>0</v>
          </cell>
          <cell r="S175">
            <v>0</v>
          </cell>
          <cell r="T175">
            <v>0</v>
          </cell>
          <cell r="U175">
            <v>0.77</v>
          </cell>
          <cell r="V175">
            <v>0.77</v>
          </cell>
          <cell r="W175">
            <v>0</v>
          </cell>
          <cell r="X175">
            <v>0</v>
          </cell>
          <cell r="Y175">
            <v>2.4900000000000002</v>
          </cell>
          <cell r="Z175">
            <v>2.2599999999999998</v>
          </cell>
          <cell r="AA175">
            <v>0</v>
          </cell>
          <cell r="AB175">
            <v>0</v>
          </cell>
          <cell r="AC175">
            <v>0</v>
          </cell>
          <cell r="AD175">
            <v>0</v>
          </cell>
          <cell r="AE175">
            <v>0.79</v>
          </cell>
          <cell r="AF175">
            <v>0</v>
          </cell>
          <cell r="AG175">
            <v>0</v>
          </cell>
          <cell r="AH175">
            <v>0.79</v>
          </cell>
          <cell r="AI175">
            <v>1.05</v>
          </cell>
          <cell r="AJ175">
            <v>0</v>
          </cell>
          <cell r="AK175">
            <v>0</v>
          </cell>
          <cell r="AL175">
            <v>1.05</v>
          </cell>
          <cell r="AM175">
            <v>0.98</v>
          </cell>
          <cell r="AN175">
            <v>0</v>
          </cell>
          <cell r="AO175">
            <v>0</v>
          </cell>
          <cell r="AP175">
            <v>0.98</v>
          </cell>
          <cell r="AQ175">
            <v>2.8200000000000003</v>
          </cell>
          <cell r="AR175">
            <v>0.85</v>
          </cell>
          <cell r="AS175">
            <v>0</v>
          </cell>
          <cell r="AT175">
            <v>0</v>
          </cell>
          <cell r="AU175">
            <v>0.85</v>
          </cell>
          <cell r="AV175">
            <v>0.9</v>
          </cell>
          <cell r="AW175">
            <v>0</v>
          </cell>
          <cell r="AX175">
            <v>0</v>
          </cell>
          <cell r="AY175">
            <v>0</v>
          </cell>
          <cell r="AZ175">
            <v>0.9</v>
          </cell>
          <cell r="BA175">
            <v>0.82</v>
          </cell>
          <cell r="BB175">
            <v>0</v>
          </cell>
          <cell r="BC175">
            <v>0</v>
          </cell>
          <cell r="BD175">
            <v>0</v>
          </cell>
          <cell r="BE175">
            <v>0.82</v>
          </cell>
          <cell r="BF175">
            <v>2.57</v>
          </cell>
          <cell r="BG175">
            <v>0.85</v>
          </cell>
          <cell r="BH175">
            <v>0</v>
          </cell>
          <cell r="BI175">
            <v>0</v>
          </cell>
          <cell r="BJ175">
            <v>0</v>
          </cell>
          <cell r="BK175">
            <v>0.85</v>
          </cell>
        </row>
        <row r="176">
          <cell r="B176" t="str">
            <v xml:space="preserve">                    INDIRETA (Móvel)</v>
          </cell>
          <cell r="C176">
            <v>0.69</v>
          </cell>
          <cell r="D176">
            <v>0.76</v>
          </cell>
          <cell r="E176">
            <v>0.81</v>
          </cell>
          <cell r="F176">
            <v>0.92</v>
          </cell>
          <cell r="G176">
            <v>0.92</v>
          </cell>
          <cell r="L176">
            <v>0</v>
          </cell>
          <cell r="M176">
            <v>0.8</v>
          </cell>
          <cell r="N176">
            <v>0.8</v>
          </cell>
          <cell r="R176">
            <v>0</v>
          </cell>
          <cell r="T176">
            <v>0</v>
          </cell>
          <cell r="U176">
            <v>0.77</v>
          </cell>
          <cell r="V176">
            <v>0.77</v>
          </cell>
          <cell r="Y176">
            <v>2.4900000000000002</v>
          </cell>
          <cell r="Z176">
            <v>2.2599999999999998</v>
          </cell>
          <cell r="AC176">
            <v>0</v>
          </cell>
          <cell r="AD176">
            <v>0</v>
          </cell>
          <cell r="AE176">
            <v>0.79</v>
          </cell>
          <cell r="AH176">
            <v>0.79</v>
          </cell>
          <cell r="AI176">
            <v>1.05</v>
          </cell>
          <cell r="AL176">
            <v>1.05</v>
          </cell>
          <cell r="AM176">
            <v>0.98</v>
          </cell>
          <cell r="AP176">
            <v>0.98</v>
          </cell>
          <cell r="AQ176">
            <v>2.8200000000000003</v>
          </cell>
          <cell r="AR176">
            <v>0.85</v>
          </cell>
          <cell r="AU176">
            <v>0.85</v>
          </cell>
          <cell r="AV176">
            <v>0.9</v>
          </cell>
          <cell r="AZ176">
            <v>0.9</v>
          </cell>
          <cell r="BA176">
            <v>0.82</v>
          </cell>
          <cell r="BE176">
            <v>0.82</v>
          </cell>
          <cell r="BF176">
            <v>2.57</v>
          </cell>
          <cell r="BG176">
            <v>0.85</v>
          </cell>
          <cell r="BK176">
            <v>0.85</v>
          </cell>
        </row>
        <row r="177">
          <cell r="B177">
            <v>0</v>
          </cell>
          <cell r="G177">
            <v>0</v>
          </cell>
          <cell r="L177">
            <v>0</v>
          </cell>
          <cell r="N177">
            <v>0</v>
          </cell>
          <cell r="T177">
            <v>0</v>
          </cell>
          <cell r="V177">
            <v>0</v>
          </cell>
          <cell r="Y177">
            <v>0</v>
          </cell>
          <cell r="Z177">
            <v>0</v>
          </cell>
          <cell r="AC177">
            <v>0</v>
          </cell>
          <cell r="AD177">
            <v>0</v>
          </cell>
          <cell r="AH177">
            <v>0</v>
          </cell>
          <cell r="AL177">
            <v>0</v>
          </cell>
          <cell r="AP177">
            <v>0</v>
          </cell>
          <cell r="AQ177">
            <v>0</v>
          </cell>
          <cell r="AU177">
            <v>0</v>
          </cell>
          <cell r="AZ177">
            <v>0</v>
          </cell>
          <cell r="BE177">
            <v>0</v>
          </cell>
          <cell r="BF177">
            <v>0</v>
          </cell>
          <cell r="BK177">
            <v>0</v>
          </cell>
        </row>
        <row r="178">
          <cell r="B178" t="str">
            <v xml:space="preserve"> SERVIÇOS DE DETRAF</v>
          </cell>
          <cell r="AH178">
            <v>0</v>
          </cell>
          <cell r="AL178">
            <v>0</v>
          </cell>
          <cell r="AP178">
            <v>0</v>
          </cell>
          <cell r="AU178">
            <v>0</v>
          </cell>
          <cell r="AZ178">
            <v>0</v>
          </cell>
          <cell r="BE178">
            <v>0</v>
          </cell>
          <cell r="BK178">
            <v>0</v>
          </cell>
        </row>
        <row r="179">
          <cell r="B179">
            <v>0</v>
          </cell>
          <cell r="G179">
            <v>0</v>
          </cell>
          <cell r="L179">
            <v>0</v>
          </cell>
          <cell r="N179">
            <v>0</v>
          </cell>
          <cell r="T179">
            <v>0</v>
          </cell>
          <cell r="V179">
            <v>0</v>
          </cell>
          <cell r="Y179">
            <v>0</v>
          </cell>
          <cell r="Z179">
            <v>0</v>
          </cell>
          <cell r="AC179">
            <v>0</v>
          </cell>
          <cell r="AD179">
            <v>0</v>
          </cell>
          <cell r="AH179">
            <v>0</v>
          </cell>
          <cell r="AL179">
            <v>0</v>
          </cell>
          <cell r="AP179">
            <v>0</v>
          </cell>
          <cell r="AQ179">
            <v>0</v>
          </cell>
          <cell r="AU179">
            <v>0</v>
          </cell>
          <cell r="AZ179">
            <v>0</v>
          </cell>
          <cell r="BE179">
            <v>0</v>
          </cell>
          <cell r="BF179">
            <v>0</v>
          </cell>
          <cell r="BK179">
            <v>0</v>
          </cell>
        </row>
        <row r="180">
          <cell r="B180" t="str">
            <v xml:space="preserve"> SERVIÇOS FTC</v>
          </cell>
          <cell r="C180">
            <v>21.47</v>
          </cell>
          <cell r="D180">
            <v>23.42</v>
          </cell>
          <cell r="E180">
            <v>20.68</v>
          </cell>
          <cell r="F180">
            <v>23.75</v>
          </cell>
          <cell r="G180">
            <v>23.75</v>
          </cell>
          <cell r="H180">
            <v>0</v>
          </cell>
          <cell r="I180">
            <v>0</v>
          </cell>
          <cell r="J180">
            <v>0</v>
          </cell>
          <cell r="K180">
            <v>0</v>
          </cell>
          <cell r="L180">
            <v>0</v>
          </cell>
          <cell r="M180">
            <v>25.04</v>
          </cell>
          <cell r="N180">
            <v>25.04</v>
          </cell>
          <cell r="O180">
            <v>0</v>
          </cell>
          <cell r="P180">
            <v>0</v>
          </cell>
          <cell r="Q180">
            <v>0</v>
          </cell>
          <cell r="R180">
            <v>0</v>
          </cell>
          <cell r="S180">
            <v>0</v>
          </cell>
          <cell r="T180">
            <v>0</v>
          </cell>
          <cell r="U180">
            <v>26.28</v>
          </cell>
          <cell r="V180">
            <v>26.28</v>
          </cell>
          <cell r="W180">
            <v>0</v>
          </cell>
          <cell r="X180">
            <v>0</v>
          </cell>
          <cell r="Y180">
            <v>75.070000000000007</v>
          </cell>
          <cell r="Z180">
            <v>65.569999999999993</v>
          </cell>
          <cell r="AA180">
            <v>0</v>
          </cell>
          <cell r="AB180">
            <v>0</v>
          </cell>
          <cell r="AC180">
            <v>0</v>
          </cell>
          <cell r="AD180">
            <v>0</v>
          </cell>
          <cell r="AE180">
            <v>34.450000000000003</v>
          </cell>
          <cell r="AF180">
            <v>0</v>
          </cell>
          <cell r="AG180">
            <v>0</v>
          </cell>
          <cell r="AH180">
            <v>34.450000000000003</v>
          </cell>
          <cell r="AI180">
            <v>25.92</v>
          </cell>
          <cell r="AJ180">
            <v>0</v>
          </cell>
          <cell r="AK180">
            <v>0</v>
          </cell>
          <cell r="AL180">
            <v>25.92</v>
          </cell>
          <cell r="AM180">
            <v>31.18</v>
          </cell>
          <cell r="AN180">
            <v>0</v>
          </cell>
          <cell r="AO180">
            <v>0</v>
          </cell>
          <cell r="AP180">
            <v>31.18</v>
          </cell>
          <cell r="AQ180">
            <v>91.549999999999983</v>
          </cell>
          <cell r="AR180">
            <v>29.43</v>
          </cell>
          <cell r="AS180">
            <v>0</v>
          </cell>
          <cell r="AT180">
            <v>0</v>
          </cell>
          <cell r="AU180">
            <v>29.43</v>
          </cell>
          <cell r="AV180">
            <v>32.43</v>
          </cell>
          <cell r="AW180">
            <v>0</v>
          </cell>
          <cell r="AX180">
            <v>0</v>
          </cell>
          <cell r="AY180">
            <v>0</v>
          </cell>
          <cell r="AZ180">
            <v>32.43</v>
          </cell>
          <cell r="BA180">
            <v>32.99</v>
          </cell>
          <cell r="BB180">
            <v>0</v>
          </cell>
          <cell r="BC180">
            <v>0</v>
          </cell>
          <cell r="BD180">
            <v>0</v>
          </cell>
          <cell r="BE180">
            <v>32.99</v>
          </cell>
          <cell r="BF180">
            <v>94.850000000000023</v>
          </cell>
          <cell r="BG180">
            <v>38.450000000000003</v>
          </cell>
          <cell r="BH180">
            <v>0</v>
          </cell>
          <cell r="BI180">
            <v>0</v>
          </cell>
          <cell r="BJ180">
            <v>0</v>
          </cell>
          <cell r="BK180">
            <v>38.450000000000003</v>
          </cell>
        </row>
        <row r="181">
          <cell r="B181" t="str">
            <v xml:space="preserve">                    Serviços 0800 - EBT</v>
          </cell>
          <cell r="C181">
            <v>30.39</v>
          </cell>
          <cell r="D181">
            <v>33.78</v>
          </cell>
          <cell r="E181">
            <v>31.24</v>
          </cell>
          <cell r="F181">
            <v>35.25</v>
          </cell>
          <cell r="G181">
            <v>35.25</v>
          </cell>
          <cell r="L181">
            <v>0</v>
          </cell>
          <cell r="M181">
            <v>37.869999999999997</v>
          </cell>
          <cell r="N181">
            <v>37.869999999999997</v>
          </cell>
          <cell r="R181">
            <v>0</v>
          </cell>
          <cell r="T181">
            <v>0</v>
          </cell>
          <cell r="U181">
            <v>41.28</v>
          </cell>
          <cell r="V181">
            <v>41.28</v>
          </cell>
          <cell r="Y181">
            <v>114.4</v>
          </cell>
          <cell r="Z181">
            <v>95.41</v>
          </cell>
          <cell r="AC181">
            <v>0</v>
          </cell>
          <cell r="AD181">
            <v>0</v>
          </cell>
          <cell r="AE181">
            <v>45.42</v>
          </cell>
          <cell r="AH181">
            <v>45.42</v>
          </cell>
          <cell r="AI181">
            <v>39.57</v>
          </cell>
          <cell r="AL181">
            <v>39.57</v>
          </cell>
          <cell r="AM181">
            <v>45.33</v>
          </cell>
          <cell r="AP181">
            <v>45.33</v>
          </cell>
          <cell r="AQ181">
            <v>130.32</v>
          </cell>
          <cell r="AR181">
            <v>43.99</v>
          </cell>
          <cell r="AU181">
            <v>43.99</v>
          </cell>
          <cell r="AV181">
            <v>47.54</v>
          </cell>
          <cell r="AZ181">
            <v>47.54</v>
          </cell>
          <cell r="BA181">
            <v>50.64</v>
          </cell>
          <cell r="BE181">
            <v>50.64</v>
          </cell>
          <cell r="BF181">
            <v>142.17000000000002</v>
          </cell>
          <cell r="BG181">
            <v>57.92</v>
          </cell>
          <cell r="BK181">
            <v>57.92</v>
          </cell>
        </row>
        <row r="182">
          <cell r="B182" t="str">
            <v xml:space="preserve">                    Repasses as EOT´s</v>
          </cell>
          <cell r="C182">
            <v>-8.92</v>
          </cell>
          <cell r="D182">
            <v>-10.36</v>
          </cell>
          <cell r="E182">
            <v>-10.56</v>
          </cell>
          <cell r="F182">
            <v>-11.5</v>
          </cell>
          <cell r="G182">
            <v>-11.5</v>
          </cell>
          <cell r="L182">
            <v>0</v>
          </cell>
          <cell r="M182">
            <v>-12.83</v>
          </cell>
          <cell r="N182">
            <v>-12.83</v>
          </cell>
          <cell r="R182">
            <v>0</v>
          </cell>
          <cell r="T182">
            <v>0</v>
          </cell>
          <cell r="U182">
            <v>-15</v>
          </cell>
          <cell r="V182">
            <v>-15</v>
          </cell>
          <cell r="Y182">
            <v>-39.33</v>
          </cell>
          <cell r="Z182">
            <v>-29.840000000000003</v>
          </cell>
          <cell r="AC182">
            <v>0</v>
          </cell>
          <cell r="AD182">
            <v>0</v>
          </cell>
          <cell r="AE182">
            <v>-10.97</v>
          </cell>
          <cell r="AH182">
            <v>-10.97</v>
          </cell>
          <cell r="AI182">
            <v>-13.65</v>
          </cell>
          <cell r="AL182">
            <v>-13.65</v>
          </cell>
          <cell r="AM182">
            <v>-14.15</v>
          </cell>
          <cell r="AP182">
            <v>-14.15</v>
          </cell>
          <cell r="AQ182">
            <v>-38.770000000000003</v>
          </cell>
          <cell r="AR182">
            <v>-14.56</v>
          </cell>
          <cell r="AU182">
            <v>-14.56</v>
          </cell>
          <cell r="AV182">
            <v>-15.11</v>
          </cell>
          <cell r="AZ182">
            <v>-15.11</v>
          </cell>
          <cell r="BA182">
            <v>-17.649999999999999</v>
          </cell>
          <cell r="BE182">
            <v>-17.649999999999999</v>
          </cell>
          <cell r="BF182">
            <v>-47.32</v>
          </cell>
          <cell r="BG182">
            <v>-19.47</v>
          </cell>
          <cell r="BK182">
            <v>-19.47</v>
          </cell>
        </row>
        <row r="183">
          <cell r="B183" t="str">
            <v xml:space="preserve">                    Serviços 0900</v>
          </cell>
          <cell r="G183">
            <v>0</v>
          </cell>
          <cell r="N183">
            <v>0</v>
          </cell>
          <cell r="V183">
            <v>0</v>
          </cell>
          <cell r="Y183">
            <v>0</v>
          </cell>
          <cell r="Z183">
            <v>0</v>
          </cell>
          <cell r="AH183">
            <v>0</v>
          </cell>
          <cell r="AL183">
            <v>0</v>
          </cell>
          <cell r="AP183">
            <v>0</v>
          </cell>
          <cell r="AQ183">
            <v>0</v>
          </cell>
          <cell r="AU183">
            <v>0</v>
          </cell>
          <cell r="AZ183">
            <v>0</v>
          </cell>
          <cell r="BE183">
            <v>0</v>
          </cell>
          <cell r="BF183">
            <v>0</v>
          </cell>
          <cell r="BK183">
            <v>0</v>
          </cell>
        </row>
        <row r="184">
          <cell r="B184" t="str">
            <v xml:space="preserve">                    Vip-Phone</v>
          </cell>
          <cell r="G184">
            <v>0</v>
          </cell>
          <cell r="N184">
            <v>0</v>
          </cell>
          <cell r="V184">
            <v>0</v>
          </cell>
          <cell r="Y184">
            <v>0</v>
          </cell>
          <cell r="Z184">
            <v>0</v>
          </cell>
          <cell r="AH184">
            <v>0</v>
          </cell>
          <cell r="AL184">
            <v>0</v>
          </cell>
          <cell r="AP184">
            <v>0</v>
          </cell>
          <cell r="AQ184">
            <v>0</v>
          </cell>
          <cell r="AU184">
            <v>0</v>
          </cell>
          <cell r="AZ184">
            <v>0</v>
          </cell>
          <cell r="BE184">
            <v>0</v>
          </cell>
          <cell r="BF184">
            <v>0</v>
          </cell>
          <cell r="BK184">
            <v>0</v>
          </cell>
        </row>
        <row r="185">
          <cell r="B185" t="str">
            <v xml:space="preserve">                    DDD-Plus</v>
          </cell>
          <cell r="G185">
            <v>0</v>
          </cell>
          <cell r="N185">
            <v>0</v>
          </cell>
          <cell r="V185">
            <v>0</v>
          </cell>
          <cell r="Y185">
            <v>0</v>
          </cell>
          <cell r="Z185">
            <v>0</v>
          </cell>
          <cell r="AH185">
            <v>0</v>
          </cell>
          <cell r="AL185">
            <v>0</v>
          </cell>
          <cell r="AP185">
            <v>0</v>
          </cell>
          <cell r="AQ185">
            <v>0</v>
          </cell>
          <cell r="AU185">
            <v>0</v>
          </cell>
          <cell r="AZ185">
            <v>0</v>
          </cell>
          <cell r="BE185">
            <v>0</v>
          </cell>
          <cell r="BF185">
            <v>0</v>
          </cell>
          <cell r="BK185">
            <v>0</v>
          </cell>
        </row>
        <row r="186">
          <cell r="B186" t="str">
            <v xml:space="preserve">                    Digidial</v>
          </cell>
          <cell r="G186">
            <v>0</v>
          </cell>
          <cell r="N186">
            <v>0</v>
          </cell>
          <cell r="V186">
            <v>0</v>
          </cell>
          <cell r="Y186">
            <v>0</v>
          </cell>
          <cell r="Z186">
            <v>0</v>
          </cell>
          <cell r="AH186">
            <v>0</v>
          </cell>
          <cell r="AL186">
            <v>0</v>
          </cell>
          <cell r="AP186">
            <v>0</v>
          </cell>
          <cell r="AQ186">
            <v>0</v>
          </cell>
          <cell r="AU186">
            <v>0</v>
          </cell>
          <cell r="AZ186">
            <v>0</v>
          </cell>
          <cell r="BE186">
            <v>0</v>
          </cell>
          <cell r="BF186">
            <v>0</v>
          </cell>
          <cell r="BK186">
            <v>0</v>
          </cell>
        </row>
        <row r="187">
          <cell r="A187" t="str">
            <v>DESPESAS</v>
          </cell>
          <cell r="B187" t="str">
            <v>TOTAL</v>
          </cell>
          <cell r="C187">
            <v>1008.1999999999999</v>
          </cell>
          <cell r="D187">
            <v>1153.22</v>
          </cell>
          <cell r="E187">
            <v>1150.77</v>
          </cell>
          <cell r="F187">
            <v>1263.23</v>
          </cell>
          <cell r="G187">
            <v>1263.23</v>
          </cell>
          <cell r="H187">
            <v>0</v>
          </cell>
          <cell r="I187">
            <v>0</v>
          </cell>
          <cell r="J187">
            <v>0</v>
          </cell>
          <cell r="K187">
            <v>0</v>
          </cell>
          <cell r="L187">
            <v>0</v>
          </cell>
          <cell r="M187">
            <v>1479.87</v>
          </cell>
          <cell r="N187">
            <v>1479.87</v>
          </cell>
          <cell r="Q187">
            <v>0</v>
          </cell>
          <cell r="R187">
            <v>0</v>
          </cell>
          <cell r="S187">
            <v>0</v>
          </cell>
          <cell r="T187">
            <v>0</v>
          </cell>
          <cell r="U187">
            <v>1605.31</v>
          </cell>
          <cell r="V187">
            <v>1605.31</v>
          </cell>
          <cell r="W187">
            <v>0</v>
          </cell>
          <cell r="X187">
            <v>0</v>
          </cell>
          <cell r="Y187">
            <v>4348.41</v>
          </cell>
          <cell r="Z187">
            <v>3312.19</v>
          </cell>
          <cell r="AA187">
            <v>0</v>
          </cell>
          <cell r="AB187">
            <v>0</v>
          </cell>
          <cell r="AC187">
            <v>0</v>
          </cell>
          <cell r="AD187">
            <v>0</v>
          </cell>
          <cell r="AE187">
            <v>1491.4799999999998</v>
          </cell>
          <cell r="AF187">
            <v>0</v>
          </cell>
          <cell r="AG187">
            <v>0</v>
          </cell>
          <cell r="AH187">
            <v>1491.4799999999998</v>
          </cell>
          <cell r="AI187">
            <v>1492.06</v>
          </cell>
          <cell r="AJ187">
            <v>0</v>
          </cell>
          <cell r="AK187">
            <v>0</v>
          </cell>
          <cell r="AL187">
            <v>1492.06</v>
          </cell>
          <cell r="AM187">
            <v>1469.1799999999998</v>
          </cell>
          <cell r="AN187">
            <v>0</v>
          </cell>
          <cell r="AO187">
            <v>0</v>
          </cell>
          <cell r="AP187">
            <v>1469.1799999999998</v>
          </cell>
          <cell r="AQ187">
            <v>4452.7199999999993</v>
          </cell>
          <cell r="AR187">
            <v>1371.3</v>
          </cell>
          <cell r="AS187">
            <v>0</v>
          </cell>
          <cell r="AT187">
            <v>0</v>
          </cell>
          <cell r="AU187">
            <v>1371.3</v>
          </cell>
          <cell r="AV187">
            <v>1311.73</v>
          </cell>
          <cell r="AW187">
            <v>0</v>
          </cell>
          <cell r="AX187">
            <v>0</v>
          </cell>
          <cell r="AY187">
            <v>103.49</v>
          </cell>
          <cell r="AZ187">
            <v>1415.22</v>
          </cell>
          <cell r="BA187">
            <v>1231.45</v>
          </cell>
          <cell r="BB187">
            <v>0</v>
          </cell>
          <cell r="BC187">
            <v>0</v>
          </cell>
          <cell r="BD187">
            <v>117.23</v>
          </cell>
          <cell r="BE187">
            <v>1348.68</v>
          </cell>
          <cell r="BF187">
            <v>4135.2</v>
          </cell>
          <cell r="BG187">
            <v>1318.09</v>
          </cell>
          <cell r="BH187">
            <v>0</v>
          </cell>
          <cell r="BI187">
            <v>0</v>
          </cell>
          <cell r="BJ187">
            <v>111.35</v>
          </cell>
          <cell r="BK187">
            <v>1429.4399999999998</v>
          </cell>
        </row>
        <row r="188">
          <cell r="B188">
            <v>0</v>
          </cell>
          <cell r="G188">
            <v>0</v>
          </cell>
          <cell r="Y188">
            <v>0</v>
          </cell>
          <cell r="Z188">
            <v>0</v>
          </cell>
          <cell r="AC188">
            <v>0</v>
          </cell>
          <cell r="AD188">
            <v>0</v>
          </cell>
          <cell r="AH188">
            <v>0</v>
          </cell>
          <cell r="AL188">
            <v>0</v>
          </cell>
          <cell r="AP188">
            <v>0</v>
          </cell>
          <cell r="AQ188">
            <v>0</v>
          </cell>
          <cell r="AU188">
            <v>0</v>
          </cell>
          <cell r="AZ188">
            <v>0</v>
          </cell>
          <cell r="BE188">
            <v>0</v>
          </cell>
          <cell r="BF188">
            <v>0</v>
          </cell>
          <cell r="BK188">
            <v>0</v>
          </cell>
        </row>
        <row r="189">
          <cell r="B189" t="str">
            <v xml:space="preserve"> TELEFONIA FIXA</v>
          </cell>
          <cell r="C189">
            <v>977.06</v>
          </cell>
          <cell r="D189">
            <v>1104.92</v>
          </cell>
          <cell r="E189">
            <v>1103.71</v>
          </cell>
          <cell r="F189">
            <v>1207.28</v>
          </cell>
          <cell r="G189">
            <v>1207.28</v>
          </cell>
          <cell r="H189">
            <v>0</v>
          </cell>
          <cell r="I189">
            <v>0</v>
          </cell>
          <cell r="J189">
            <v>0</v>
          </cell>
          <cell r="K189">
            <v>0</v>
          </cell>
          <cell r="L189">
            <v>0</v>
          </cell>
          <cell r="M189">
            <v>1422.3899999999999</v>
          </cell>
          <cell r="N189">
            <v>1422.3899999999999</v>
          </cell>
          <cell r="Q189">
            <v>0</v>
          </cell>
          <cell r="R189">
            <v>0</v>
          </cell>
          <cell r="S189">
            <v>0</v>
          </cell>
          <cell r="T189">
            <v>0</v>
          </cell>
          <cell r="U189">
            <v>1535.01</v>
          </cell>
          <cell r="V189">
            <v>1535.01</v>
          </cell>
          <cell r="W189">
            <v>0</v>
          </cell>
          <cell r="X189">
            <v>0</v>
          </cell>
          <cell r="Y189">
            <v>4164.68</v>
          </cell>
          <cell r="Z189">
            <v>3185.69</v>
          </cell>
          <cell r="AA189">
            <v>0</v>
          </cell>
          <cell r="AB189">
            <v>0</v>
          </cell>
          <cell r="AC189">
            <v>0</v>
          </cell>
          <cell r="AD189">
            <v>0</v>
          </cell>
          <cell r="AE189">
            <v>1404.6799999999998</v>
          </cell>
          <cell r="AF189">
            <v>0</v>
          </cell>
          <cell r="AG189">
            <v>0</v>
          </cell>
          <cell r="AH189">
            <v>1404.6799999999998</v>
          </cell>
          <cell r="AI189">
            <v>1406.7</v>
          </cell>
          <cell r="AJ189">
            <v>0</v>
          </cell>
          <cell r="AK189">
            <v>0</v>
          </cell>
          <cell r="AL189">
            <v>1406.7</v>
          </cell>
          <cell r="AM189">
            <v>1381.12</v>
          </cell>
          <cell r="AN189">
            <v>0</v>
          </cell>
          <cell r="AO189">
            <v>0</v>
          </cell>
          <cell r="AP189">
            <v>1381.12</v>
          </cell>
          <cell r="AQ189">
            <v>4192.5</v>
          </cell>
          <cell r="AR189">
            <v>1288.19</v>
          </cell>
          <cell r="AS189">
            <v>0</v>
          </cell>
          <cell r="AT189">
            <v>0</v>
          </cell>
          <cell r="AU189">
            <v>1288.19</v>
          </cell>
          <cell r="AV189">
            <v>1232.01</v>
          </cell>
          <cell r="AW189">
            <v>0</v>
          </cell>
          <cell r="AX189">
            <v>0</v>
          </cell>
          <cell r="AY189">
            <v>97.179999999999993</v>
          </cell>
          <cell r="AZ189">
            <v>1329.19</v>
          </cell>
          <cell r="BA189">
            <v>1153.75</v>
          </cell>
          <cell r="BB189">
            <v>0</v>
          </cell>
          <cell r="BC189">
            <v>0</v>
          </cell>
          <cell r="BD189">
            <v>110.31</v>
          </cell>
          <cell r="BE189">
            <v>1264.06</v>
          </cell>
          <cell r="BF189">
            <v>3881.44</v>
          </cell>
          <cell r="BG189">
            <v>1236.05</v>
          </cell>
          <cell r="BH189">
            <v>0</v>
          </cell>
          <cell r="BI189">
            <v>0</v>
          </cell>
          <cell r="BJ189">
            <v>104.83</v>
          </cell>
          <cell r="BK189">
            <v>1340.8799999999999</v>
          </cell>
        </row>
        <row r="190">
          <cell r="B190">
            <v>0</v>
          </cell>
          <cell r="G190">
            <v>0</v>
          </cell>
          <cell r="L190">
            <v>0</v>
          </cell>
          <cell r="N190">
            <v>0</v>
          </cell>
          <cell r="T190">
            <v>0</v>
          </cell>
          <cell r="V190">
            <v>0</v>
          </cell>
          <cell r="Y190">
            <v>0</v>
          </cell>
          <cell r="Z190">
            <v>0</v>
          </cell>
          <cell r="AC190">
            <v>0</v>
          </cell>
          <cell r="AD190">
            <v>0</v>
          </cell>
          <cell r="AH190">
            <v>0</v>
          </cell>
          <cell r="AL190">
            <v>0</v>
          </cell>
          <cell r="AP190">
            <v>0</v>
          </cell>
          <cell r="AQ190">
            <v>0</v>
          </cell>
          <cell r="AU190">
            <v>0</v>
          </cell>
          <cell r="AZ190">
            <v>0</v>
          </cell>
          <cell r="BE190">
            <v>0</v>
          </cell>
          <cell r="BF190">
            <v>0</v>
          </cell>
          <cell r="BK190">
            <v>0</v>
          </cell>
        </row>
        <row r="191">
          <cell r="B191" t="str">
            <v xml:space="preserve">      NACIONAL</v>
          </cell>
          <cell r="C191">
            <v>937.02</v>
          </cell>
          <cell r="D191">
            <v>1061.9000000000001</v>
          </cell>
          <cell r="E191">
            <v>1059.51</v>
          </cell>
          <cell r="F191">
            <v>1160.8399999999999</v>
          </cell>
          <cell r="G191">
            <v>1160.8399999999999</v>
          </cell>
          <cell r="H191">
            <v>0</v>
          </cell>
          <cell r="I191">
            <v>0</v>
          </cell>
          <cell r="J191">
            <v>0</v>
          </cell>
          <cell r="K191">
            <v>0</v>
          </cell>
          <cell r="L191">
            <v>0</v>
          </cell>
          <cell r="M191">
            <v>1379.02</v>
          </cell>
          <cell r="N191">
            <v>1379.02</v>
          </cell>
          <cell r="Q191">
            <v>0</v>
          </cell>
          <cell r="R191">
            <v>0</v>
          </cell>
          <cell r="S191">
            <v>0</v>
          </cell>
          <cell r="T191">
            <v>0</v>
          </cell>
          <cell r="U191">
            <v>1486.8</v>
          </cell>
          <cell r="V191">
            <v>1486.8</v>
          </cell>
          <cell r="W191">
            <v>0</v>
          </cell>
          <cell r="X191">
            <v>0</v>
          </cell>
          <cell r="Y191">
            <v>4026.66</v>
          </cell>
          <cell r="Z191">
            <v>3058.4300000000003</v>
          </cell>
          <cell r="AA191">
            <v>0</v>
          </cell>
          <cell r="AB191">
            <v>0</v>
          </cell>
          <cell r="AC191">
            <v>0</v>
          </cell>
          <cell r="AD191">
            <v>0</v>
          </cell>
          <cell r="AE191">
            <v>1357.12</v>
          </cell>
          <cell r="AF191">
            <v>0</v>
          </cell>
          <cell r="AG191">
            <v>0</v>
          </cell>
          <cell r="AH191">
            <v>1357.12</v>
          </cell>
          <cell r="AI191">
            <v>1359.02</v>
          </cell>
          <cell r="AJ191">
            <v>0</v>
          </cell>
          <cell r="AK191">
            <v>0</v>
          </cell>
          <cell r="AL191">
            <v>1359.02</v>
          </cell>
          <cell r="AM191">
            <v>1335.81</v>
          </cell>
          <cell r="AN191">
            <v>0</v>
          </cell>
          <cell r="AO191">
            <v>0</v>
          </cell>
          <cell r="AP191">
            <v>1335.81</v>
          </cell>
          <cell r="AQ191">
            <v>4051.95</v>
          </cell>
          <cell r="AR191">
            <v>1240.1500000000001</v>
          </cell>
          <cell r="AS191">
            <v>0</v>
          </cell>
          <cell r="AT191">
            <v>0</v>
          </cell>
          <cell r="AU191">
            <v>1240.1500000000001</v>
          </cell>
          <cell r="AV191">
            <v>1187.25</v>
          </cell>
          <cell r="AW191">
            <v>0</v>
          </cell>
          <cell r="AX191">
            <v>0</v>
          </cell>
          <cell r="AY191">
            <v>95.259999999999991</v>
          </cell>
          <cell r="AZ191">
            <v>1282.51</v>
          </cell>
          <cell r="BA191">
            <v>1110.19</v>
          </cell>
          <cell r="BB191">
            <v>0</v>
          </cell>
          <cell r="BC191">
            <v>0</v>
          </cell>
          <cell r="BD191">
            <v>108.25</v>
          </cell>
          <cell r="BE191">
            <v>1218.44</v>
          </cell>
          <cell r="BF191">
            <v>3741.1</v>
          </cell>
          <cell r="BG191">
            <v>1191.6599999999999</v>
          </cell>
          <cell r="BH191">
            <v>0</v>
          </cell>
          <cell r="BI191">
            <v>0</v>
          </cell>
          <cell r="BJ191">
            <v>102.97</v>
          </cell>
          <cell r="BK191">
            <v>1294.6299999999999</v>
          </cell>
        </row>
        <row r="192">
          <cell r="B192" t="str">
            <v xml:space="preserve">                    TU-RL</v>
          </cell>
          <cell r="C192">
            <v>440.78</v>
          </cell>
          <cell r="D192">
            <v>505.31</v>
          </cell>
          <cell r="E192">
            <v>526.70000000000005</v>
          </cell>
          <cell r="F192">
            <v>588.26</v>
          </cell>
          <cell r="G192">
            <v>588.26</v>
          </cell>
          <cell r="L192">
            <v>0</v>
          </cell>
          <cell r="M192">
            <v>676.72</v>
          </cell>
          <cell r="N192">
            <v>676.72</v>
          </cell>
          <cell r="R192">
            <v>0</v>
          </cell>
          <cell r="T192">
            <v>0</v>
          </cell>
          <cell r="U192">
            <v>738.53</v>
          </cell>
          <cell r="V192">
            <v>738.53</v>
          </cell>
          <cell r="Y192">
            <v>2003.51</v>
          </cell>
          <cell r="Z192">
            <v>1472.79</v>
          </cell>
          <cell r="AC192">
            <v>0</v>
          </cell>
          <cell r="AD192">
            <v>0</v>
          </cell>
          <cell r="AE192">
            <v>677.17</v>
          </cell>
          <cell r="AH192">
            <v>677.17</v>
          </cell>
          <cell r="AI192">
            <v>697.28</v>
          </cell>
          <cell r="AL192">
            <v>697.28</v>
          </cell>
          <cell r="AM192">
            <v>686.53</v>
          </cell>
          <cell r="AP192">
            <v>686.53</v>
          </cell>
          <cell r="AQ192">
            <v>2060.9799999999996</v>
          </cell>
          <cell r="AR192">
            <v>637.92999999999995</v>
          </cell>
          <cell r="AU192">
            <v>637.92999999999995</v>
          </cell>
          <cell r="AV192">
            <v>613.71</v>
          </cell>
          <cell r="AY192">
            <v>49.69</v>
          </cell>
          <cell r="AZ192">
            <v>663.40000000000009</v>
          </cell>
          <cell r="BA192">
            <v>574.53</v>
          </cell>
          <cell r="BD192">
            <v>55.73</v>
          </cell>
          <cell r="BE192">
            <v>630.26</v>
          </cell>
          <cell r="BF192">
            <v>1931.59</v>
          </cell>
          <cell r="BG192">
            <v>617.79</v>
          </cell>
          <cell r="BJ192">
            <v>52.8</v>
          </cell>
          <cell r="BK192">
            <v>670.58999999999992</v>
          </cell>
        </row>
        <row r="193">
          <cell r="B193" t="str">
            <v xml:space="preserve">                    TU-RIU</v>
          </cell>
          <cell r="C193">
            <v>119.83</v>
          </cell>
          <cell r="D193">
            <v>122.32</v>
          </cell>
          <cell r="E193">
            <v>120.98</v>
          </cell>
          <cell r="F193">
            <v>152.38</v>
          </cell>
          <cell r="G193">
            <v>152.38</v>
          </cell>
          <cell r="L193">
            <v>0</v>
          </cell>
          <cell r="M193">
            <v>234.84</v>
          </cell>
          <cell r="N193">
            <v>234.84</v>
          </cell>
          <cell r="R193">
            <v>0</v>
          </cell>
          <cell r="T193">
            <v>0</v>
          </cell>
          <cell r="U193">
            <v>231.46</v>
          </cell>
          <cell r="V193">
            <v>231.46</v>
          </cell>
          <cell r="Y193">
            <v>618.68000000000006</v>
          </cell>
          <cell r="Z193">
            <v>363.13</v>
          </cell>
          <cell r="AC193">
            <v>0</v>
          </cell>
          <cell r="AD193">
            <v>0</v>
          </cell>
          <cell r="AE193">
            <v>214.59</v>
          </cell>
          <cell r="AH193">
            <v>214.59</v>
          </cell>
          <cell r="AI193">
            <v>172.94</v>
          </cell>
          <cell r="AL193">
            <v>172.94</v>
          </cell>
          <cell r="AM193">
            <v>169.9</v>
          </cell>
          <cell r="AP193">
            <v>169.9</v>
          </cell>
          <cell r="AQ193">
            <v>557.42999999999995</v>
          </cell>
          <cell r="AR193">
            <v>155.71</v>
          </cell>
          <cell r="AU193">
            <v>155.71</v>
          </cell>
          <cell r="AV193">
            <v>152.36000000000001</v>
          </cell>
          <cell r="AY193">
            <v>10.18</v>
          </cell>
          <cell r="AZ193">
            <v>162.54000000000002</v>
          </cell>
          <cell r="BA193">
            <v>144.52000000000001</v>
          </cell>
          <cell r="BD193">
            <v>11.32</v>
          </cell>
          <cell r="BE193">
            <v>155.84</v>
          </cell>
          <cell r="BF193">
            <v>474.09000000000003</v>
          </cell>
          <cell r="BG193">
            <v>155.07</v>
          </cell>
          <cell r="BJ193">
            <v>12.14</v>
          </cell>
          <cell r="BK193">
            <v>167.20999999999998</v>
          </cell>
        </row>
        <row r="194">
          <cell r="B194" t="str">
            <v xml:space="preserve">                    PAT</v>
          </cell>
          <cell r="C194">
            <v>376.41</v>
          </cell>
          <cell r="D194">
            <v>434.27</v>
          </cell>
          <cell r="E194">
            <v>411.83</v>
          </cell>
          <cell r="F194">
            <v>420.2</v>
          </cell>
          <cell r="G194">
            <v>420.2</v>
          </cell>
          <cell r="L194">
            <v>0</v>
          </cell>
          <cell r="M194">
            <v>467.46</v>
          </cell>
          <cell r="N194">
            <v>467.46</v>
          </cell>
          <cell r="R194">
            <v>0</v>
          </cell>
          <cell r="T194">
            <v>0</v>
          </cell>
          <cell r="U194">
            <v>516.80999999999995</v>
          </cell>
          <cell r="V194">
            <v>516.80999999999995</v>
          </cell>
          <cell r="Y194">
            <v>1404.4699999999998</v>
          </cell>
          <cell r="Z194">
            <v>1222.51</v>
          </cell>
          <cell r="AC194">
            <v>0</v>
          </cell>
          <cell r="AD194">
            <v>0</v>
          </cell>
          <cell r="AE194">
            <v>465.36</v>
          </cell>
          <cell r="AH194">
            <v>465.36</v>
          </cell>
          <cell r="AI194">
            <v>488.8</v>
          </cell>
          <cell r="AL194">
            <v>488.8</v>
          </cell>
          <cell r="AM194">
            <v>479.38</v>
          </cell>
          <cell r="AP194">
            <v>479.38</v>
          </cell>
          <cell r="AQ194">
            <v>1433.54</v>
          </cell>
          <cell r="AR194">
            <v>446.51</v>
          </cell>
          <cell r="AU194">
            <v>446.51</v>
          </cell>
          <cell r="AV194">
            <v>421.18</v>
          </cell>
          <cell r="AY194">
            <v>35.39</v>
          </cell>
          <cell r="AZ194">
            <v>456.57</v>
          </cell>
          <cell r="BA194">
            <v>391.14</v>
          </cell>
          <cell r="BD194">
            <v>41.2</v>
          </cell>
          <cell r="BE194">
            <v>432.34</v>
          </cell>
          <cell r="BF194">
            <v>1335.4199999999998</v>
          </cell>
          <cell r="BG194">
            <v>418.8</v>
          </cell>
          <cell r="BJ194">
            <v>38.03</v>
          </cell>
          <cell r="BK194">
            <v>456.83000000000004</v>
          </cell>
        </row>
        <row r="195">
          <cell r="B195">
            <v>0</v>
          </cell>
          <cell r="G195">
            <v>0</v>
          </cell>
          <cell r="L195">
            <v>0</v>
          </cell>
          <cell r="N195">
            <v>0</v>
          </cell>
          <cell r="T195">
            <v>0</v>
          </cell>
          <cell r="V195">
            <v>0</v>
          </cell>
          <cell r="Y195">
            <v>0</v>
          </cell>
          <cell r="Z195">
            <v>0</v>
          </cell>
          <cell r="AC195">
            <v>0</v>
          </cell>
          <cell r="AD195">
            <v>0</v>
          </cell>
          <cell r="AH195">
            <v>0</v>
          </cell>
          <cell r="AL195">
            <v>0</v>
          </cell>
          <cell r="AP195">
            <v>0</v>
          </cell>
          <cell r="AQ195">
            <v>0</v>
          </cell>
          <cell r="AU195">
            <v>0</v>
          </cell>
          <cell r="AZ195">
            <v>0</v>
          </cell>
          <cell r="BE195">
            <v>0</v>
          </cell>
          <cell r="BF195">
            <v>0</v>
          </cell>
          <cell r="BK195">
            <v>0</v>
          </cell>
        </row>
        <row r="196">
          <cell r="B196" t="str">
            <v xml:space="preserve">      INTERNACIONAL</v>
          </cell>
          <cell r="C196">
            <v>40.04</v>
          </cell>
          <cell r="D196">
            <v>43.019999999999996</v>
          </cell>
          <cell r="E196">
            <v>44.2</v>
          </cell>
          <cell r="F196">
            <v>46.44</v>
          </cell>
          <cell r="G196">
            <v>46.44</v>
          </cell>
          <cell r="H196">
            <v>0</v>
          </cell>
          <cell r="I196">
            <v>0</v>
          </cell>
          <cell r="J196">
            <v>0</v>
          </cell>
          <cell r="K196">
            <v>0</v>
          </cell>
          <cell r="L196">
            <v>0</v>
          </cell>
          <cell r="M196">
            <v>43.370000000000005</v>
          </cell>
          <cell r="N196">
            <v>43.370000000000005</v>
          </cell>
          <cell r="Q196">
            <v>0</v>
          </cell>
          <cell r="R196">
            <v>0</v>
          </cell>
          <cell r="S196">
            <v>0</v>
          </cell>
          <cell r="T196">
            <v>0</v>
          </cell>
          <cell r="U196">
            <v>48.210000000000008</v>
          </cell>
          <cell r="V196">
            <v>48.210000000000008</v>
          </cell>
          <cell r="W196">
            <v>0</v>
          </cell>
          <cell r="X196">
            <v>0</v>
          </cell>
          <cell r="Y196">
            <v>138.02000000000001</v>
          </cell>
          <cell r="Z196">
            <v>127.26</v>
          </cell>
          <cell r="AA196">
            <v>0</v>
          </cell>
          <cell r="AB196">
            <v>0</v>
          </cell>
          <cell r="AC196">
            <v>0</v>
          </cell>
          <cell r="AD196">
            <v>0</v>
          </cell>
          <cell r="AE196">
            <v>47.56</v>
          </cell>
          <cell r="AF196">
            <v>0</v>
          </cell>
          <cell r="AG196">
            <v>0</v>
          </cell>
          <cell r="AH196">
            <v>47.56</v>
          </cell>
          <cell r="AI196">
            <v>47.68</v>
          </cell>
          <cell r="AJ196">
            <v>0</v>
          </cell>
          <cell r="AK196">
            <v>0</v>
          </cell>
          <cell r="AL196">
            <v>47.68</v>
          </cell>
          <cell r="AM196">
            <v>45.31</v>
          </cell>
          <cell r="AN196">
            <v>0</v>
          </cell>
          <cell r="AO196">
            <v>0</v>
          </cell>
          <cell r="AP196">
            <v>45.31</v>
          </cell>
          <cell r="AQ196">
            <v>140.55000000000001</v>
          </cell>
          <cell r="AR196">
            <v>48.040000000000006</v>
          </cell>
          <cell r="AS196">
            <v>0</v>
          </cell>
          <cell r="AT196">
            <v>0</v>
          </cell>
          <cell r="AU196">
            <v>48.040000000000006</v>
          </cell>
          <cell r="AV196">
            <v>44.760000000000005</v>
          </cell>
          <cell r="AW196">
            <v>0</v>
          </cell>
          <cell r="AX196">
            <v>0</v>
          </cell>
          <cell r="AY196">
            <v>1.92</v>
          </cell>
          <cell r="AZ196">
            <v>46.680000000000007</v>
          </cell>
          <cell r="BA196">
            <v>43.56</v>
          </cell>
          <cell r="BB196">
            <v>0</v>
          </cell>
          <cell r="BC196">
            <v>0</v>
          </cell>
          <cell r="BD196">
            <v>2.06</v>
          </cell>
          <cell r="BE196">
            <v>45.620000000000005</v>
          </cell>
          <cell r="BF196">
            <v>140.34000000000003</v>
          </cell>
          <cell r="BG196">
            <v>44.39</v>
          </cell>
          <cell r="BH196">
            <v>0</v>
          </cell>
          <cell r="BI196">
            <v>0</v>
          </cell>
          <cell r="BJ196">
            <v>1.8599999999999999</v>
          </cell>
          <cell r="BK196">
            <v>46.25</v>
          </cell>
        </row>
        <row r="197">
          <cell r="B197" t="str">
            <v xml:space="preserve">                    TU-RL</v>
          </cell>
          <cell r="C197">
            <v>18.59</v>
          </cell>
          <cell r="D197">
            <v>20.010000000000002</v>
          </cell>
          <cell r="E197">
            <v>20.7</v>
          </cell>
          <cell r="F197">
            <v>21.76</v>
          </cell>
          <cell r="G197">
            <v>21.76</v>
          </cell>
          <cell r="L197">
            <v>0</v>
          </cell>
          <cell r="M197">
            <v>19.89</v>
          </cell>
          <cell r="N197">
            <v>19.89</v>
          </cell>
          <cell r="R197">
            <v>0</v>
          </cell>
          <cell r="T197">
            <v>0</v>
          </cell>
          <cell r="U197">
            <v>22.19</v>
          </cell>
          <cell r="V197">
            <v>22.19</v>
          </cell>
          <cell r="Y197">
            <v>63.84</v>
          </cell>
          <cell r="Z197">
            <v>59.3</v>
          </cell>
          <cell r="AC197">
            <v>0</v>
          </cell>
          <cell r="AD197">
            <v>0</v>
          </cell>
          <cell r="AE197">
            <v>21.71</v>
          </cell>
          <cell r="AH197">
            <v>21.71</v>
          </cell>
          <cell r="AI197">
            <v>21.95</v>
          </cell>
          <cell r="AL197">
            <v>21.95</v>
          </cell>
          <cell r="AM197">
            <v>21.27</v>
          </cell>
          <cell r="AP197">
            <v>21.27</v>
          </cell>
          <cell r="AQ197">
            <v>64.929999999999993</v>
          </cell>
          <cell r="AR197">
            <v>22.3</v>
          </cell>
          <cell r="AU197">
            <v>22.3</v>
          </cell>
          <cell r="AV197">
            <v>21.03</v>
          </cell>
          <cell r="AY197">
            <v>0.91</v>
          </cell>
          <cell r="AZ197">
            <v>21.94</v>
          </cell>
          <cell r="BA197">
            <v>20.45</v>
          </cell>
          <cell r="BD197">
            <v>0.98</v>
          </cell>
          <cell r="BE197">
            <v>21.43</v>
          </cell>
          <cell r="BF197">
            <v>65.67</v>
          </cell>
          <cell r="BG197">
            <v>20.8</v>
          </cell>
          <cell r="BJ197">
            <v>0.87</v>
          </cell>
          <cell r="BK197">
            <v>21.67</v>
          </cell>
        </row>
        <row r="198">
          <cell r="B198" t="str">
            <v xml:space="preserve">                    TU-RIU</v>
          </cell>
          <cell r="C198">
            <v>2.71</v>
          </cell>
          <cell r="D198">
            <v>2.84</v>
          </cell>
          <cell r="E198">
            <v>2.8</v>
          </cell>
          <cell r="F198">
            <v>2.92</v>
          </cell>
          <cell r="G198">
            <v>2.92</v>
          </cell>
          <cell r="L198">
            <v>0</v>
          </cell>
          <cell r="M198">
            <v>3.59</v>
          </cell>
          <cell r="N198">
            <v>3.59</v>
          </cell>
          <cell r="R198">
            <v>0</v>
          </cell>
          <cell r="T198">
            <v>0</v>
          </cell>
          <cell r="U198">
            <v>3.83</v>
          </cell>
          <cell r="V198">
            <v>3.83</v>
          </cell>
          <cell r="Y198">
            <v>10.34</v>
          </cell>
          <cell r="Z198">
            <v>8.35</v>
          </cell>
          <cell r="AC198">
            <v>0</v>
          </cell>
          <cell r="AD198">
            <v>0</v>
          </cell>
          <cell r="AE198">
            <v>4.1399999999999997</v>
          </cell>
          <cell r="AH198">
            <v>4.1399999999999997</v>
          </cell>
          <cell r="AI198">
            <v>3.78</v>
          </cell>
          <cell r="AL198">
            <v>3.78</v>
          </cell>
          <cell r="AM198">
            <v>2.77</v>
          </cell>
          <cell r="AP198">
            <v>2.77</v>
          </cell>
          <cell r="AQ198">
            <v>10.69</v>
          </cell>
          <cell r="AR198">
            <v>3.44</v>
          </cell>
          <cell r="AU198">
            <v>3.44</v>
          </cell>
          <cell r="AV198">
            <v>2.7</v>
          </cell>
          <cell r="AY198">
            <v>0.1</v>
          </cell>
          <cell r="AZ198">
            <v>2.8000000000000003</v>
          </cell>
          <cell r="BA198">
            <v>2.66</v>
          </cell>
          <cell r="BD198">
            <v>0.1</v>
          </cell>
          <cell r="BE198">
            <v>2.7600000000000002</v>
          </cell>
          <cell r="BF198">
            <v>9</v>
          </cell>
          <cell r="BG198">
            <v>2.79</v>
          </cell>
          <cell r="BJ198">
            <v>0.12</v>
          </cell>
          <cell r="BK198">
            <v>2.91</v>
          </cell>
        </row>
        <row r="199">
          <cell r="B199" t="str">
            <v xml:space="preserve">                    PAT</v>
          </cell>
          <cell r="C199">
            <v>18.59</v>
          </cell>
          <cell r="D199">
            <v>20.010000000000002</v>
          </cell>
          <cell r="E199">
            <v>20.7</v>
          </cell>
          <cell r="F199">
            <v>21.76</v>
          </cell>
          <cell r="G199">
            <v>21.76</v>
          </cell>
          <cell r="L199">
            <v>0</v>
          </cell>
          <cell r="M199">
            <v>19.89</v>
          </cell>
          <cell r="N199">
            <v>19.89</v>
          </cell>
          <cell r="R199">
            <v>0</v>
          </cell>
          <cell r="T199">
            <v>0</v>
          </cell>
          <cell r="U199">
            <v>22.19</v>
          </cell>
          <cell r="V199">
            <v>22.19</v>
          </cell>
          <cell r="Y199">
            <v>63.84</v>
          </cell>
          <cell r="Z199">
            <v>59.3</v>
          </cell>
          <cell r="AC199">
            <v>0</v>
          </cell>
          <cell r="AD199">
            <v>0</v>
          </cell>
          <cell r="AE199">
            <v>21.71</v>
          </cell>
          <cell r="AH199">
            <v>21.71</v>
          </cell>
          <cell r="AI199">
            <v>21.95</v>
          </cell>
          <cell r="AL199">
            <v>21.95</v>
          </cell>
          <cell r="AM199">
            <v>21.27</v>
          </cell>
          <cell r="AP199">
            <v>21.27</v>
          </cell>
          <cell r="AQ199">
            <v>64.929999999999993</v>
          </cell>
          <cell r="AR199">
            <v>22.3</v>
          </cell>
          <cell r="AU199">
            <v>22.3</v>
          </cell>
          <cell r="AV199">
            <v>21.03</v>
          </cell>
          <cell r="AY199">
            <v>0.91</v>
          </cell>
          <cell r="AZ199">
            <v>21.94</v>
          </cell>
          <cell r="BA199">
            <v>20.45</v>
          </cell>
          <cell r="BD199">
            <v>0.98</v>
          </cell>
          <cell r="BE199">
            <v>21.43</v>
          </cell>
          <cell r="BF199">
            <v>65.67</v>
          </cell>
          <cell r="BG199">
            <v>20.8</v>
          </cell>
          <cell r="BJ199">
            <v>0.87</v>
          </cell>
          <cell r="BK199">
            <v>21.67</v>
          </cell>
        </row>
        <row r="200">
          <cell r="B200" t="str">
            <v xml:space="preserve">                    IU-EXTRA</v>
          </cell>
          <cell r="C200">
            <v>0.15</v>
          </cell>
          <cell r="D200">
            <v>0.16</v>
          </cell>
          <cell r="G200">
            <v>0</v>
          </cell>
          <cell r="L200">
            <v>0</v>
          </cell>
          <cell r="N200">
            <v>0</v>
          </cell>
          <cell r="S200">
            <v>0</v>
          </cell>
          <cell r="T200">
            <v>0</v>
          </cell>
          <cell r="V200">
            <v>0</v>
          </cell>
          <cell r="Y200">
            <v>0</v>
          </cell>
          <cell r="Z200">
            <v>0.31</v>
          </cell>
          <cell r="AA200">
            <v>0</v>
          </cell>
          <cell r="AC200">
            <v>0</v>
          </cell>
          <cell r="AD200">
            <v>0</v>
          </cell>
          <cell r="AF200">
            <v>0</v>
          </cell>
          <cell r="AH200">
            <v>0</v>
          </cell>
          <cell r="AJ200">
            <v>0</v>
          </cell>
          <cell r="AL200">
            <v>0</v>
          </cell>
          <cell r="AN200">
            <v>0</v>
          </cell>
          <cell r="AP200">
            <v>0</v>
          </cell>
          <cell r="AQ200">
            <v>0</v>
          </cell>
          <cell r="AS200">
            <v>0</v>
          </cell>
          <cell r="AU200">
            <v>0</v>
          </cell>
          <cell r="AW200">
            <v>0</v>
          </cell>
          <cell r="AZ200">
            <v>0</v>
          </cell>
          <cell r="BB200">
            <v>0</v>
          </cell>
          <cell r="BE200">
            <v>0</v>
          </cell>
          <cell r="BF200">
            <v>0</v>
          </cell>
          <cell r="BH200">
            <v>0</v>
          </cell>
          <cell r="BK200">
            <v>0</v>
          </cell>
        </row>
        <row r="201">
          <cell r="B201">
            <v>0</v>
          </cell>
          <cell r="G201">
            <v>0</v>
          </cell>
          <cell r="L201">
            <v>0</v>
          </cell>
          <cell r="N201">
            <v>0</v>
          </cell>
          <cell r="T201">
            <v>0</v>
          </cell>
          <cell r="V201">
            <v>0</v>
          </cell>
          <cell r="Y201">
            <v>0</v>
          </cell>
          <cell r="Z201">
            <v>0</v>
          </cell>
          <cell r="AC201">
            <v>0</v>
          </cell>
          <cell r="AD201">
            <v>0</v>
          </cell>
          <cell r="AH201">
            <v>0</v>
          </cell>
          <cell r="AL201">
            <v>0</v>
          </cell>
          <cell r="AP201">
            <v>0</v>
          </cell>
          <cell r="AQ201">
            <v>0</v>
          </cell>
          <cell r="AU201">
            <v>0</v>
          </cell>
          <cell r="AZ201">
            <v>0</v>
          </cell>
          <cell r="BE201">
            <v>0</v>
          </cell>
          <cell r="BF201">
            <v>0</v>
          </cell>
          <cell r="BK201">
            <v>0</v>
          </cell>
        </row>
        <row r="202">
          <cell r="B202" t="str">
            <v xml:space="preserve"> TELEFONIA MÓVEL CELULAR</v>
          </cell>
          <cell r="C202">
            <v>31.14</v>
          </cell>
          <cell r="D202">
            <v>48.300000000000004</v>
          </cell>
          <cell r="E202">
            <v>47.06</v>
          </cell>
          <cell r="F202">
            <v>55.949999999999996</v>
          </cell>
          <cell r="G202">
            <v>55.949999999999996</v>
          </cell>
          <cell r="H202">
            <v>0</v>
          </cell>
          <cell r="I202">
            <v>0</v>
          </cell>
          <cell r="J202">
            <v>0</v>
          </cell>
          <cell r="K202">
            <v>0</v>
          </cell>
          <cell r="L202">
            <v>0</v>
          </cell>
          <cell r="M202">
            <v>57.47999999999999</v>
          </cell>
          <cell r="N202">
            <v>57.47999999999999</v>
          </cell>
          <cell r="O202">
            <v>0</v>
          </cell>
          <cell r="P202">
            <v>0</v>
          </cell>
          <cell r="Q202">
            <v>0</v>
          </cell>
          <cell r="R202">
            <v>0</v>
          </cell>
          <cell r="S202">
            <v>0</v>
          </cell>
          <cell r="T202">
            <v>0</v>
          </cell>
          <cell r="U202">
            <v>70.299999999999983</v>
          </cell>
          <cell r="V202">
            <v>70.299999999999983</v>
          </cell>
          <cell r="W202">
            <v>0</v>
          </cell>
          <cell r="X202">
            <v>0</v>
          </cell>
          <cell r="Y202">
            <v>183.73000000000005</v>
          </cell>
          <cell r="Z202">
            <v>126.5</v>
          </cell>
          <cell r="AA202">
            <v>0</v>
          </cell>
          <cell r="AB202">
            <v>0</v>
          </cell>
          <cell r="AC202">
            <v>0</v>
          </cell>
          <cell r="AD202">
            <v>0</v>
          </cell>
          <cell r="AE202">
            <v>86.8</v>
          </cell>
          <cell r="AF202">
            <v>0</v>
          </cell>
          <cell r="AG202">
            <v>0</v>
          </cell>
          <cell r="AH202">
            <v>86.8</v>
          </cell>
          <cell r="AI202">
            <v>85.36</v>
          </cell>
          <cell r="AJ202">
            <v>0</v>
          </cell>
          <cell r="AK202">
            <v>0</v>
          </cell>
          <cell r="AL202">
            <v>85.36</v>
          </cell>
          <cell r="AM202">
            <v>88.059999999999988</v>
          </cell>
          <cell r="AN202">
            <v>0</v>
          </cell>
          <cell r="AO202">
            <v>0</v>
          </cell>
          <cell r="AP202">
            <v>88.059999999999988</v>
          </cell>
          <cell r="AQ202">
            <v>260.21999999999997</v>
          </cell>
          <cell r="AR202">
            <v>83.109999999999985</v>
          </cell>
          <cell r="AS202">
            <v>0</v>
          </cell>
          <cell r="AT202">
            <v>0</v>
          </cell>
          <cell r="AU202">
            <v>83.109999999999985</v>
          </cell>
          <cell r="AV202">
            <v>79.72</v>
          </cell>
          <cell r="AW202">
            <v>0</v>
          </cell>
          <cell r="AX202">
            <v>0</v>
          </cell>
          <cell r="AY202">
            <v>6.3100000000000005</v>
          </cell>
          <cell r="AZ202">
            <v>86.03</v>
          </cell>
          <cell r="BA202">
            <v>77.700000000000017</v>
          </cell>
          <cell r="BB202">
            <v>0</v>
          </cell>
          <cell r="BC202">
            <v>0</v>
          </cell>
          <cell r="BD202">
            <v>6.9200000000000008</v>
          </cell>
          <cell r="BE202">
            <v>84.620000000000019</v>
          </cell>
          <cell r="BF202">
            <v>253.76</v>
          </cell>
          <cell r="BG202">
            <v>82.039999999999992</v>
          </cell>
          <cell r="BH202">
            <v>0</v>
          </cell>
          <cell r="BI202">
            <v>0</v>
          </cell>
          <cell r="BJ202">
            <v>6.52</v>
          </cell>
          <cell r="BK202">
            <v>88.559999999999988</v>
          </cell>
        </row>
        <row r="203">
          <cell r="B203">
            <v>0</v>
          </cell>
          <cell r="AC203">
            <v>0</v>
          </cell>
          <cell r="AD203">
            <v>0</v>
          </cell>
          <cell r="AH203">
            <v>0</v>
          </cell>
          <cell r="AL203">
            <v>0</v>
          </cell>
          <cell r="AP203">
            <v>0</v>
          </cell>
          <cell r="AU203">
            <v>0</v>
          </cell>
          <cell r="AZ203">
            <v>0</v>
          </cell>
          <cell r="BE203">
            <v>0</v>
          </cell>
          <cell r="BK203">
            <v>0</v>
          </cell>
        </row>
        <row r="204">
          <cell r="B204" t="str">
            <v xml:space="preserve">      NACIONAL</v>
          </cell>
          <cell r="C204">
            <v>29.76</v>
          </cell>
          <cell r="D204">
            <v>46.81</v>
          </cell>
          <cell r="E204">
            <v>45.440000000000005</v>
          </cell>
          <cell r="F204">
            <v>54.19</v>
          </cell>
          <cell r="G204">
            <v>54.19</v>
          </cell>
          <cell r="H204">
            <v>0</v>
          </cell>
          <cell r="I204">
            <v>0</v>
          </cell>
          <cell r="J204">
            <v>0</v>
          </cell>
          <cell r="K204">
            <v>0</v>
          </cell>
          <cell r="L204">
            <v>0</v>
          </cell>
          <cell r="M204">
            <v>55.72999999999999</v>
          </cell>
          <cell r="N204">
            <v>55.72999999999999</v>
          </cell>
          <cell r="O204">
            <v>0</v>
          </cell>
          <cell r="P204">
            <v>0</v>
          </cell>
          <cell r="Q204">
            <v>0</v>
          </cell>
          <cell r="R204">
            <v>0</v>
          </cell>
          <cell r="S204">
            <v>0</v>
          </cell>
          <cell r="T204">
            <v>0</v>
          </cell>
          <cell r="U204">
            <v>68.449999999999989</v>
          </cell>
          <cell r="V204">
            <v>68.449999999999989</v>
          </cell>
          <cell r="W204">
            <v>0</v>
          </cell>
          <cell r="X204">
            <v>0</v>
          </cell>
          <cell r="Y204">
            <v>178.37000000000003</v>
          </cell>
          <cell r="Z204">
            <v>122.01</v>
          </cell>
          <cell r="AA204">
            <v>0</v>
          </cell>
          <cell r="AC204">
            <v>0</v>
          </cell>
          <cell r="AD204">
            <v>0</v>
          </cell>
          <cell r="AE204">
            <v>84.649999999999991</v>
          </cell>
          <cell r="AF204">
            <v>0</v>
          </cell>
          <cell r="AH204">
            <v>84.649999999999991</v>
          </cell>
          <cell r="AI204">
            <v>83.32</v>
          </cell>
          <cell r="AJ204">
            <v>0</v>
          </cell>
          <cell r="AL204">
            <v>83.32</v>
          </cell>
          <cell r="AM204">
            <v>85.72999999999999</v>
          </cell>
          <cell r="AN204">
            <v>0</v>
          </cell>
          <cell r="AP204">
            <v>85.72999999999999</v>
          </cell>
          <cell r="AQ204">
            <v>253.69999999999996</v>
          </cell>
          <cell r="AR204">
            <v>80.97999999999999</v>
          </cell>
          <cell r="AS204">
            <v>0</v>
          </cell>
          <cell r="AU204">
            <v>80.97999999999999</v>
          </cell>
          <cell r="AV204">
            <v>77.349999999999994</v>
          </cell>
          <cell r="AW204">
            <v>0</v>
          </cell>
          <cell r="AY204">
            <v>6.3100000000000005</v>
          </cell>
          <cell r="AZ204">
            <v>83.66</v>
          </cell>
          <cell r="BA204">
            <v>75.280000000000015</v>
          </cell>
          <cell r="BB204">
            <v>0</v>
          </cell>
          <cell r="BD204">
            <v>6.9200000000000008</v>
          </cell>
          <cell r="BE204">
            <v>82.200000000000017</v>
          </cell>
          <cell r="BF204">
            <v>246.84</v>
          </cell>
          <cell r="BG204">
            <v>79.44</v>
          </cell>
          <cell r="BH204">
            <v>0</v>
          </cell>
          <cell r="BJ204">
            <v>6.52</v>
          </cell>
          <cell r="BK204">
            <v>85.96</v>
          </cell>
        </row>
        <row r="205">
          <cell r="B205" t="str">
            <v xml:space="preserve">                    TU-M</v>
          </cell>
          <cell r="C205">
            <v>13.3</v>
          </cell>
          <cell r="D205">
            <v>20.91</v>
          </cell>
          <cell r="E205">
            <v>20.82</v>
          </cell>
          <cell r="F205">
            <v>24.11</v>
          </cell>
          <cell r="G205">
            <v>24.11</v>
          </cell>
          <cell r="L205">
            <v>0</v>
          </cell>
          <cell r="M205">
            <v>24.81</v>
          </cell>
          <cell r="N205">
            <v>24.81</v>
          </cell>
          <cell r="R205">
            <v>0</v>
          </cell>
          <cell r="T205">
            <v>0</v>
          </cell>
          <cell r="U205">
            <v>30.87</v>
          </cell>
          <cell r="V205">
            <v>30.87</v>
          </cell>
          <cell r="Y205">
            <v>79.790000000000006</v>
          </cell>
          <cell r="Z205">
            <v>55.03</v>
          </cell>
          <cell r="AC205">
            <v>0</v>
          </cell>
          <cell r="AD205">
            <v>0</v>
          </cell>
          <cell r="AE205">
            <v>36.56</v>
          </cell>
          <cell r="AH205">
            <v>36.56</v>
          </cell>
          <cell r="AI205">
            <v>37.229999999999997</v>
          </cell>
          <cell r="AL205">
            <v>37.229999999999997</v>
          </cell>
          <cell r="AM205">
            <v>38.67</v>
          </cell>
          <cell r="AP205">
            <v>38.67</v>
          </cell>
          <cell r="AQ205">
            <v>112.46</v>
          </cell>
          <cell r="AR205">
            <v>37.4</v>
          </cell>
          <cell r="AU205">
            <v>37.4</v>
          </cell>
          <cell r="AV205">
            <v>36.51</v>
          </cell>
          <cell r="AY205">
            <v>2.74</v>
          </cell>
          <cell r="AZ205">
            <v>39.25</v>
          </cell>
          <cell r="BA205">
            <v>35.39</v>
          </cell>
          <cell r="BD205">
            <v>3</v>
          </cell>
          <cell r="BE205">
            <v>38.39</v>
          </cell>
          <cell r="BF205">
            <v>115.04</v>
          </cell>
          <cell r="BG205">
            <v>39.53</v>
          </cell>
          <cell r="BJ205">
            <v>2.96</v>
          </cell>
          <cell r="BK205">
            <v>42.49</v>
          </cell>
        </row>
        <row r="206">
          <cell r="B206" t="str">
            <v xml:space="preserve">                    TU-RL</v>
          </cell>
          <cell r="C206">
            <v>11.93</v>
          </cell>
          <cell r="D206">
            <v>18.52</v>
          </cell>
          <cell r="E206">
            <v>17.61</v>
          </cell>
          <cell r="F206">
            <v>21.16</v>
          </cell>
          <cell r="G206">
            <v>21.16</v>
          </cell>
          <cell r="L206">
            <v>0</v>
          </cell>
          <cell r="M206">
            <v>21.79</v>
          </cell>
          <cell r="N206">
            <v>21.79</v>
          </cell>
          <cell r="R206">
            <v>0</v>
          </cell>
          <cell r="T206">
            <v>0</v>
          </cell>
          <cell r="U206">
            <v>26.85</v>
          </cell>
          <cell r="V206">
            <v>26.85</v>
          </cell>
          <cell r="Y206">
            <v>69.800000000000011</v>
          </cell>
          <cell r="Z206">
            <v>48.06</v>
          </cell>
          <cell r="AC206">
            <v>0</v>
          </cell>
          <cell r="AD206">
            <v>0</v>
          </cell>
          <cell r="AE206">
            <v>33</v>
          </cell>
          <cell r="AH206">
            <v>33</v>
          </cell>
          <cell r="AI206">
            <v>33.28</v>
          </cell>
          <cell r="AL206">
            <v>33.28</v>
          </cell>
          <cell r="AM206">
            <v>34.159999999999997</v>
          </cell>
          <cell r="AP206">
            <v>34.159999999999997</v>
          </cell>
          <cell r="AQ206">
            <v>100.44</v>
          </cell>
          <cell r="AR206">
            <v>32.39</v>
          </cell>
          <cell r="AU206">
            <v>32.39</v>
          </cell>
          <cell r="AV206">
            <v>30.1</v>
          </cell>
          <cell r="AY206">
            <v>2.74</v>
          </cell>
          <cell r="AZ206">
            <v>32.840000000000003</v>
          </cell>
          <cell r="BA206">
            <v>29.23</v>
          </cell>
          <cell r="BD206">
            <v>3</v>
          </cell>
          <cell r="BE206">
            <v>32.230000000000004</v>
          </cell>
          <cell r="BF206">
            <v>97.460000000000008</v>
          </cell>
          <cell r="BG206">
            <v>32.21</v>
          </cell>
          <cell r="BJ206">
            <v>2.96</v>
          </cell>
          <cell r="BK206">
            <v>35.17</v>
          </cell>
        </row>
        <row r="207">
          <cell r="B207" t="str">
            <v xml:space="preserve">                    TU-RIU</v>
          </cell>
          <cell r="C207">
            <v>3.25</v>
          </cell>
          <cell r="D207">
            <v>5.0199999999999996</v>
          </cell>
          <cell r="E207">
            <v>4.38</v>
          </cell>
          <cell r="F207">
            <v>5.95</v>
          </cell>
          <cell r="G207">
            <v>5.95</v>
          </cell>
          <cell r="L207">
            <v>0</v>
          </cell>
          <cell r="M207">
            <v>6.08</v>
          </cell>
          <cell r="N207">
            <v>6.08</v>
          </cell>
          <cell r="R207">
            <v>0</v>
          </cell>
          <cell r="T207">
            <v>0</v>
          </cell>
          <cell r="U207">
            <v>6.74</v>
          </cell>
          <cell r="V207">
            <v>6.74</v>
          </cell>
          <cell r="Y207">
            <v>18.770000000000003</v>
          </cell>
          <cell r="Z207">
            <v>12.649999999999999</v>
          </cell>
          <cell r="AC207">
            <v>0</v>
          </cell>
          <cell r="AD207">
            <v>0</v>
          </cell>
          <cell r="AE207">
            <v>10.130000000000001</v>
          </cell>
          <cell r="AH207">
            <v>10.130000000000001</v>
          </cell>
          <cell r="AI207">
            <v>7.86</v>
          </cell>
          <cell r="AL207">
            <v>7.86</v>
          </cell>
          <cell r="AM207">
            <v>7.8</v>
          </cell>
          <cell r="AP207">
            <v>7.8</v>
          </cell>
          <cell r="AQ207">
            <v>25.790000000000003</v>
          </cell>
          <cell r="AR207">
            <v>6.88</v>
          </cell>
          <cell r="AU207">
            <v>6.88</v>
          </cell>
          <cell r="AV207">
            <v>6.5</v>
          </cell>
          <cell r="AY207">
            <v>0.46</v>
          </cell>
          <cell r="AZ207">
            <v>6.96</v>
          </cell>
          <cell r="BA207">
            <v>6.4</v>
          </cell>
          <cell r="BD207">
            <v>0.48</v>
          </cell>
          <cell r="BE207">
            <v>6.8800000000000008</v>
          </cell>
          <cell r="BF207">
            <v>20.72</v>
          </cell>
          <cell r="BG207">
            <v>7.1</v>
          </cell>
          <cell r="BJ207">
            <v>0.57999999999999996</v>
          </cell>
          <cell r="BK207">
            <v>7.68</v>
          </cell>
        </row>
        <row r="208">
          <cell r="B208" t="str">
            <v xml:space="preserve">                    IU-EXTRA</v>
          </cell>
          <cell r="C208">
            <v>1.28</v>
          </cell>
          <cell r="D208">
            <v>2.36</v>
          </cell>
          <cell r="E208">
            <v>2.63</v>
          </cell>
          <cell r="F208">
            <v>2.97</v>
          </cell>
          <cell r="G208">
            <v>2.97</v>
          </cell>
          <cell r="L208">
            <v>0</v>
          </cell>
          <cell r="M208">
            <v>3.05</v>
          </cell>
          <cell r="N208">
            <v>3.05</v>
          </cell>
          <cell r="R208">
            <v>0</v>
          </cell>
          <cell r="T208">
            <v>0</v>
          </cell>
          <cell r="U208">
            <v>3.99</v>
          </cell>
          <cell r="V208">
            <v>3.99</v>
          </cell>
          <cell r="Y208">
            <v>10.01</v>
          </cell>
          <cell r="Z208">
            <v>6.27</v>
          </cell>
          <cell r="AC208">
            <v>0</v>
          </cell>
          <cell r="AD208">
            <v>0</v>
          </cell>
          <cell r="AE208">
            <v>4.96</v>
          </cell>
          <cell r="AH208">
            <v>4.96</v>
          </cell>
          <cell r="AI208">
            <v>4.95</v>
          </cell>
          <cell r="AL208">
            <v>4.95</v>
          </cell>
          <cell r="AM208">
            <v>5.0999999999999996</v>
          </cell>
          <cell r="AP208">
            <v>5.0999999999999996</v>
          </cell>
          <cell r="AQ208">
            <v>15.01</v>
          </cell>
          <cell r="AR208">
            <v>4.3099999999999996</v>
          </cell>
          <cell r="AU208">
            <v>4.3099999999999996</v>
          </cell>
          <cell r="AV208">
            <v>4.24</v>
          </cell>
          <cell r="AY208">
            <v>0.37</v>
          </cell>
          <cell r="AZ208">
            <v>4.6100000000000003</v>
          </cell>
          <cell r="BA208">
            <v>4.26</v>
          </cell>
          <cell r="BD208">
            <v>0.44</v>
          </cell>
          <cell r="BE208">
            <v>4.7</v>
          </cell>
          <cell r="BF208">
            <v>13.620000000000001</v>
          </cell>
          <cell r="BG208">
            <v>0.6</v>
          </cell>
          <cell r="BJ208">
            <v>0.02</v>
          </cell>
          <cell r="BK208">
            <v>0.62</v>
          </cell>
        </row>
        <row r="209">
          <cell r="B209">
            <v>0</v>
          </cell>
          <cell r="AC209">
            <v>0</v>
          </cell>
          <cell r="AD209">
            <v>0</v>
          </cell>
          <cell r="AH209">
            <v>0</v>
          </cell>
          <cell r="AL209">
            <v>0</v>
          </cell>
          <cell r="AP209">
            <v>0</v>
          </cell>
          <cell r="AU209">
            <v>0</v>
          </cell>
          <cell r="AZ209">
            <v>0</v>
          </cell>
          <cell r="BE209">
            <v>0</v>
          </cell>
          <cell r="BK209">
            <v>0</v>
          </cell>
        </row>
        <row r="210">
          <cell r="B210" t="str">
            <v xml:space="preserve">      INTERNACIONAL</v>
          </cell>
          <cell r="C210">
            <v>1.38</v>
          </cell>
          <cell r="D210">
            <v>1.4900000000000002</v>
          </cell>
          <cell r="E210">
            <v>1.62</v>
          </cell>
          <cell r="F210">
            <v>1.7600000000000002</v>
          </cell>
          <cell r="G210">
            <v>1.7600000000000002</v>
          </cell>
          <cell r="H210">
            <v>0</v>
          </cell>
          <cell r="I210">
            <v>0</v>
          </cell>
          <cell r="J210">
            <v>0</v>
          </cell>
          <cell r="K210">
            <v>0</v>
          </cell>
          <cell r="L210">
            <v>0</v>
          </cell>
          <cell r="M210">
            <v>1.75</v>
          </cell>
          <cell r="N210">
            <v>1.75</v>
          </cell>
          <cell r="O210">
            <v>0</v>
          </cell>
          <cell r="P210">
            <v>0</v>
          </cell>
          <cell r="Q210">
            <v>0</v>
          </cell>
          <cell r="R210">
            <v>0</v>
          </cell>
          <cell r="S210">
            <v>0</v>
          </cell>
          <cell r="T210">
            <v>0</v>
          </cell>
          <cell r="U210">
            <v>1.85</v>
          </cell>
          <cell r="V210">
            <v>1.85</v>
          </cell>
          <cell r="W210">
            <v>0</v>
          </cell>
          <cell r="X210">
            <v>0</v>
          </cell>
          <cell r="Y210">
            <v>5.36</v>
          </cell>
          <cell r="Z210">
            <v>4.49</v>
          </cell>
          <cell r="AA210">
            <v>0</v>
          </cell>
          <cell r="AC210">
            <v>0</v>
          </cell>
          <cell r="AD210">
            <v>0</v>
          </cell>
          <cell r="AE210">
            <v>2.15</v>
          </cell>
          <cell r="AF210">
            <v>0</v>
          </cell>
          <cell r="AH210">
            <v>2.15</v>
          </cell>
          <cell r="AI210">
            <v>2.04</v>
          </cell>
          <cell r="AJ210">
            <v>0</v>
          </cell>
          <cell r="AL210">
            <v>2.04</v>
          </cell>
          <cell r="AM210">
            <v>2.33</v>
          </cell>
          <cell r="AN210">
            <v>0</v>
          </cell>
          <cell r="AP210">
            <v>2.33</v>
          </cell>
          <cell r="AQ210">
            <v>6.5200000000000005</v>
          </cell>
          <cell r="AR210">
            <v>2.13</v>
          </cell>
          <cell r="AS210">
            <v>0</v>
          </cell>
          <cell r="AU210">
            <v>2.13</v>
          </cell>
          <cell r="AV210">
            <v>2.37</v>
          </cell>
          <cell r="AW210">
            <v>0</v>
          </cell>
          <cell r="AY210">
            <v>0</v>
          </cell>
          <cell r="AZ210">
            <v>2.37</v>
          </cell>
          <cell r="BA210">
            <v>2.42</v>
          </cell>
          <cell r="BB210">
            <v>0</v>
          </cell>
          <cell r="BD210">
            <v>0</v>
          </cell>
          <cell r="BE210">
            <v>2.42</v>
          </cell>
          <cell r="BF210">
            <v>6.92</v>
          </cell>
          <cell r="BG210">
            <v>2.6</v>
          </cell>
          <cell r="BH210">
            <v>0</v>
          </cell>
          <cell r="BJ210">
            <v>0</v>
          </cell>
          <cell r="BK210">
            <v>2.6</v>
          </cell>
        </row>
        <row r="211">
          <cell r="B211" t="str">
            <v xml:space="preserve">                    TU-M</v>
          </cell>
          <cell r="C211">
            <v>1.25</v>
          </cell>
          <cell r="D211">
            <v>1.35</v>
          </cell>
          <cell r="E211">
            <v>1.49</v>
          </cell>
          <cell r="F211">
            <v>1.62</v>
          </cell>
          <cell r="G211">
            <v>1.62</v>
          </cell>
          <cell r="L211">
            <v>0</v>
          </cell>
          <cell r="M211">
            <v>1.61</v>
          </cell>
          <cell r="N211">
            <v>1.61</v>
          </cell>
          <cell r="R211">
            <v>0</v>
          </cell>
          <cell r="T211">
            <v>0</v>
          </cell>
          <cell r="U211">
            <v>1.84</v>
          </cell>
          <cell r="V211">
            <v>1.84</v>
          </cell>
          <cell r="Y211">
            <v>5.07</v>
          </cell>
          <cell r="Z211">
            <v>4.09</v>
          </cell>
          <cell r="AC211">
            <v>0</v>
          </cell>
          <cell r="AD211">
            <v>0</v>
          </cell>
          <cell r="AE211">
            <v>1.98</v>
          </cell>
          <cell r="AH211">
            <v>1.98</v>
          </cell>
          <cell r="AI211">
            <v>1.89</v>
          </cell>
          <cell r="AL211">
            <v>1.89</v>
          </cell>
          <cell r="AM211">
            <v>2.16</v>
          </cell>
          <cell r="AP211">
            <v>2.16</v>
          </cell>
          <cell r="AQ211">
            <v>6.03</v>
          </cell>
          <cell r="AR211">
            <v>1.99</v>
          </cell>
          <cell r="AU211">
            <v>1.99</v>
          </cell>
          <cell r="AV211">
            <v>2.2200000000000002</v>
          </cell>
          <cell r="AZ211">
            <v>2.2200000000000002</v>
          </cell>
          <cell r="BA211">
            <v>2.2599999999999998</v>
          </cell>
          <cell r="BE211">
            <v>2.2599999999999998</v>
          </cell>
          <cell r="BF211">
            <v>6.47</v>
          </cell>
          <cell r="BG211">
            <v>2.42</v>
          </cell>
          <cell r="BK211">
            <v>2.42</v>
          </cell>
        </row>
        <row r="212">
          <cell r="B212" t="str">
            <v xml:space="preserve">                    IU-EXTRA</v>
          </cell>
          <cell r="C212">
            <v>0.13</v>
          </cell>
          <cell r="D212">
            <v>0.14000000000000001</v>
          </cell>
          <cell r="E212">
            <v>0.13</v>
          </cell>
          <cell r="F212">
            <v>0.14000000000000001</v>
          </cell>
          <cell r="G212">
            <v>0.14000000000000001</v>
          </cell>
          <cell r="L212">
            <v>0</v>
          </cell>
          <cell r="M212">
            <v>0.14000000000000001</v>
          </cell>
          <cell r="N212">
            <v>0.14000000000000001</v>
          </cell>
          <cell r="R212">
            <v>0</v>
          </cell>
          <cell r="T212">
            <v>0</v>
          </cell>
          <cell r="U212">
            <v>0.01</v>
          </cell>
          <cell r="V212">
            <v>0.01</v>
          </cell>
          <cell r="Y212">
            <v>0.29000000000000004</v>
          </cell>
          <cell r="Z212">
            <v>0.4</v>
          </cell>
          <cell r="AA212">
            <v>0</v>
          </cell>
          <cell r="AC212">
            <v>0</v>
          </cell>
          <cell r="AD212">
            <v>0</v>
          </cell>
          <cell r="AE212">
            <v>0.17</v>
          </cell>
          <cell r="AF212">
            <v>0</v>
          </cell>
          <cell r="AH212">
            <v>0.17</v>
          </cell>
          <cell r="AI212">
            <v>0.15</v>
          </cell>
          <cell r="AJ212">
            <v>0</v>
          </cell>
          <cell r="AL212">
            <v>0.15</v>
          </cell>
          <cell r="AM212">
            <v>0.17</v>
          </cell>
          <cell r="AN212">
            <v>0</v>
          </cell>
          <cell r="AP212">
            <v>0.17</v>
          </cell>
          <cell r="AQ212">
            <v>0.49</v>
          </cell>
          <cell r="AR212">
            <v>0.14000000000000001</v>
          </cell>
          <cell r="AS212">
            <v>0</v>
          </cell>
          <cell r="AU212">
            <v>0.14000000000000001</v>
          </cell>
          <cell r="AV212">
            <v>0.15</v>
          </cell>
          <cell r="AW212">
            <v>0</v>
          </cell>
          <cell r="AZ212">
            <v>0.15</v>
          </cell>
          <cell r="BA212">
            <v>0.16</v>
          </cell>
          <cell r="BB212">
            <v>0</v>
          </cell>
          <cell r="BE212">
            <v>0.16</v>
          </cell>
          <cell r="BF212">
            <v>0.45000000000000007</v>
          </cell>
          <cell r="BG212">
            <v>0.18</v>
          </cell>
          <cell r="BH212">
            <v>0</v>
          </cell>
          <cell r="BK212">
            <v>0.18</v>
          </cell>
        </row>
        <row r="213">
          <cell r="B213">
            <v>0</v>
          </cell>
          <cell r="G213">
            <v>0</v>
          </cell>
          <cell r="L213">
            <v>0</v>
          </cell>
          <cell r="N213">
            <v>0</v>
          </cell>
          <cell r="T213">
            <v>0</v>
          </cell>
          <cell r="V213">
            <v>0</v>
          </cell>
          <cell r="Y213">
            <v>0</v>
          </cell>
          <cell r="Z213">
            <v>0</v>
          </cell>
          <cell r="AC213">
            <v>0</v>
          </cell>
          <cell r="AD213">
            <v>0</v>
          </cell>
          <cell r="AH213">
            <v>0</v>
          </cell>
          <cell r="AL213">
            <v>0</v>
          </cell>
          <cell r="AP213">
            <v>0</v>
          </cell>
          <cell r="AQ213">
            <v>0</v>
          </cell>
          <cell r="AU213">
            <v>0</v>
          </cell>
          <cell r="AZ213">
            <v>0</v>
          </cell>
          <cell r="BE213">
            <v>0</v>
          </cell>
          <cell r="BF213">
            <v>0</v>
          </cell>
          <cell r="BK213">
            <v>0</v>
          </cell>
        </row>
        <row r="214">
          <cell r="B214" t="str">
            <v xml:space="preserve"> DESCONTO ANATEL</v>
          </cell>
          <cell r="E214">
            <v>0</v>
          </cell>
          <cell r="F214">
            <v>0</v>
          </cell>
          <cell r="G214">
            <v>0</v>
          </cell>
          <cell r="H214">
            <v>0</v>
          </cell>
          <cell r="I214">
            <v>0</v>
          </cell>
          <cell r="J214">
            <v>0</v>
          </cell>
          <cell r="K214">
            <v>0</v>
          </cell>
          <cell r="L214">
            <v>0</v>
          </cell>
          <cell r="N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row>
        <row r="215">
          <cell r="B215" t="str">
            <v xml:space="preserve">                 Telefonia Fixa Nacional</v>
          </cell>
          <cell r="G215">
            <v>0</v>
          </cell>
          <cell r="L215">
            <v>0</v>
          </cell>
          <cell r="N215">
            <v>0</v>
          </cell>
          <cell r="T215">
            <v>0</v>
          </cell>
          <cell r="V215">
            <v>0</v>
          </cell>
          <cell r="Y215">
            <v>0</v>
          </cell>
          <cell r="Z215">
            <v>0</v>
          </cell>
          <cell r="AC215">
            <v>0</v>
          </cell>
          <cell r="AD215">
            <v>0</v>
          </cell>
          <cell r="AH215">
            <v>0</v>
          </cell>
          <cell r="AL215">
            <v>0</v>
          </cell>
          <cell r="AP215">
            <v>0</v>
          </cell>
          <cell r="AQ215">
            <v>0</v>
          </cell>
          <cell r="AU215">
            <v>0</v>
          </cell>
          <cell r="AZ215">
            <v>0</v>
          </cell>
          <cell r="BE215">
            <v>0</v>
          </cell>
          <cell r="BF215">
            <v>0</v>
          </cell>
          <cell r="BK215">
            <v>0</v>
          </cell>
        </row>
        <row r="216">
          <cell r="B216" t="str">
            <v xml:space="preserve">                 Telefonia Fixa Internacional</v>
          </cell>
          <cell r="G216">
            <v>0</v>
          </cell>
          <cell r="L216">
            <v>0</v>
          </cell>
          <cell r="N216">
            <v>0</v>
          </cell>
          <cell r="T216">
            <v>0</v>
          </cell>
          <cell r="V216">
            <v>0</v>
          </cell>
          <cell r="Y216">
            <v>0</v>
          </cell>
          <cell r="Z216">
            <v>0</v>
          </cell>
          <cell r="AC216">
            <v>0</v>
          </cell>
          <cell r="AD216">
            <v>0</v>
          </cell>
          <cell r="AH216">
            <v>0</v>
          </cell>
          <cell r="AL216">
            <v>0</v>
          </cell>
          <cell r="AP216">
            <v>0</v>
          </cell>
          <cell r="AQ216">
            <v>0</v>
          </cell>
          <cell r="AU216">
            <v>0</v>
          </cell>
          <cell r="AZ216">
            <v>0</v>
          </cell>
          <cell r="BE216">
            <v>0</v>
          </cell>
          <cell r="BF216">
            <v>0</v>
          </cell>
          <cell r="BK216">
            <v>0</v>
          </cell>
        </row>
        <row r="218">
          <cell r="B218">
            <v>0</v>
          </cell>
          <cell r="C218">
            <v>36472</v>
          </cell>
          <cell r="D218">
            <v>36458</v>
          </cell>
          <cell r="E218">
            <v>36458</v>
          </cell>
          <cell r="F218">
            <v>36472</v>
          </cell>
          <cell r="G218">
            <v>36472</v>
          </cell>
          <cell r="H218">
            <v>36530</v>
          </cell>
          <cell r="I218">
            <v>36550</v>
          </cell>
          <cell r="J218">
            <v>36495</v>
          </cell>
          <cell r="K218">
            <v>36501</v>
          </cell>
          <cell r="L218">
            <v>36501</v>
          </cell>
          <cell r="M218">
            <v>36499</v>
          </cell>
          <cell r="N218">
            <v>36499</v>
          </cell>
          <cell r="O218">
            <v>36530</v>
          </cell>
          <cell r="P218">
            <v>36577</v>
          </cell>
          <cell r="Q218">
            <v>36510</v>
          </cell>
          <cell r="R218" t="str">
            <v>Estimado</v>
          </cell>
          <cell r="S218">
            <v>36529</v>
          </cell>
          <cell r="T218">
            <v>36529</v>
          </cell>
          <cell r="U218">
            <v>36531</v>
          </cell>
          <cell r="V218">
            <v>36531</v>
          </cell>
          <cell r="W218">
            <v>36530</v>
          </cell>
          <cell r="X218">
            <v>36550</v>
          </cell>
          <cell r="Y218">
            <v>0</v>
          </cell>
          <cell r="Z218">
            <v>0</v>
          </cell>
          <cell r="AA218">
            <v>36544</v>
          </cell>
          <cell r="AB218">
            <v>36544</v>
          </cell>
          <cell r="AC218">
            <v>0</v>
          </cell>
          <cell r="AD218">
            <v>0</v>
          </cell>
          <cell r="AE218">
            <v>36561</v>
          </cell>
          <cell r="AF218">
            <v>36561</v>
          </cell>
          <cell r="AG218">
            <v>36561</v>
          </cell>
          <cell r="AH218">
            <v>36561</v>
          </cell>
          <cell r="AI218">
            <v>36587</v>
          </cell>
          <cell r="AJ218">
            <v>36587</v>
          </cell>
          <cell r="AK218">
            <v>36587</v>
          </cell>
          <cell r="AL218">
            <v>36587</v>
          </cell>
          <cell r="AM218">
            <v>36619</v>
          </cell>
          <cell r="AN218">
            <v>36619</v>
          </cell>
          <cell r="AO218">
            <v>36619</v>
          </cell>
          <cell r="AP218">
            <v>36619</v>
          </cell>
          <cell r="AQ218">
            <v>0</v>
          </cell>
          <cell r="AR218">
            <v>36649</v>
          </cell>
          <cell r="AS218">
            <v>36649</v>
          </cell>
          <cell r="AT218">
            <v>36649</v>
          </cell>
          <cell r="AU218">
            <v>36649</v>
          </cell>
          <cell r="AV218">
            <v>36683</v>
          </cell>
          <cell r="AW218">
            <v>36683</v>
          </cell>
          <cell r="AX218">
            <v>36683</v>
          </cell>
          <cell r="AY218">
            <v>36683</v>
          </cell>
          <cell r="AZ218">
            <v>36683</v>
          </cell>
          <cell r="BA218">
            <v>36713</v>
          </cell>
          <cell r="BB218">
            <v>36713</v>
          </cell>
          <cell r="BC218">
            <v>36713</v>
          </cell>
          <cell r="BD218">
            <v>36710</v>
          </cell>
          <cell r="BE218">
            <v>36713</v>
          </cell>
          <cell r="BF218">
            <v>0</v>
          </cell>
          <cell r="BG218">
            <v>0</v>
          </cell>
          <cell r="BH218">
            <v>0</v>
          </cell>
          <cell r="BI218">
            <v>0</v>
          </cell>
          <cell r="BJ218">
            <v>0</v>
          </cell>
          <cell r="BK218">
            <v>0</v>
          </cell>
        </row>
        <row r="219">
          <cell r="B219" t="str">
            <v>Datas do Detraf:                                 Fixo --&gt;</v>
          </cell>
          <cell r="C219">
            <v>0.61875000000000002</v>
          </cell>
          <cell r="D219">
            <v>0.49861111111111112</v>
          </cell>
          <cell r="E219">
            <v>0.45902777777777781</v>
          </cell>
          <cell r="F219">
            <v>0.73541666666666661</v>
          </cell>
          <cell r="G219">
            <v>0.73541666666666661</v>
          </cell>
          <cell r="H219">
            <v>0.58489583333333328</v>
          </cell>
          <cell r="I219">
            <v>0.45723379629629629</v>
          </cell>
          <cell r="J219">
            <v>0.93680555555555556</v>
          </cell>
          <cell r="K219">
            <v>0.71388888888888891</v>
          </cell>
          <cell r="L219">
            <v>0.71388888888888891</v>
          </cell>
          <cell r="M219">
            <v>0.70138888888888884</v>
          </cell>
          <cell r="N219">
            <v>0.70138888888888884</v>
          </cell>
          <cell r="O219">
            <v>0.58252314814814821</v>
          </cell>
          <cell r="P219">
            <v>0.47506944444444449</v>
          </cell>
          <cell r="Q219">
            <v>0.71527777777777779</v>
          </cell>
          <cell r="R219" t="str">
            <v>-</v>
          </cell>
          <cell r="S219">
            <v>0.75501157407407404</v>
          </cell>
          <cell r="T219">
            <v>0.75501157407407404</v>
          </cell>
          <cell r="U219">
            <v>0.79460648148148139</v>
          </cell>
          <cell r="V219">
            <v>0.79460648148148139</v>
          </cell>
          <cell r="W219">
            <v>0.57640046296296299</v>
          </cell>
          <cell r="X219">
            <v>0.60586805555555556</v>
          </cell>
          <cell r="Y219">
            <v>0</v>
          </cell>
          <cell r="Z219">
            <v>0</v>
          </cell>
          <cell r="AA219">
            <v>4.9768518518518521E-4</v>
          </cell>
          <cell r="AB219">
            <v>0.64804398148148146</v>
          </cell>
          <cell r="AC219">
            <v>0</v>
          </cell>
          <cell r="AD219">
            <v>0</v>
          </cell>
          <cell r="AE219">
            <v>0.86101851851851852</v>
          </cell>
          <cell r="AF219">
            <v>0.86861111111111111</v>
          </cell>
          <cell r="AG219">
            <v>0.86974537037037036</v>
          </cell>
          <cell r="AH219">
            <v>0.86101851851851852</v>
          </cell>
          <cell r="AI219">
            <v>3.3773148148148149E-2</v>
          </cell>
          <cell r="AJ219">
            <v>4.8125000000000001E-2</v>
          </cell>
          <cell r="AK219">
            <v>5.0266203703703709E-2</v>
          </cell>
          <cell r="AL219">
            <v>3.3773148148148149E-2</v>
          </cell>
          <cell r="AM219">
            <v>0.85898148148148146</v>
          </cell>
          <cell r="AN219">
            <v>0.88362268518518527</v>
          </cell>
          <cell r="AO219">
            <v>0.88623842592592583</v>
          </cell>
          <cell r="AP219">
            <v>0.85898148148148146</v>
          </cell>
          <cell r="AQ219">
            <v>0</v>
          </cell>
          <cell r="AR219">
            <v>0.73333333333333339</v>
          </cell>
          <cell r="AS219">
            <v>0.7699421296296296</v>
          </cell>
          <cell r="AT219">
            <v>0.77481481481481485</v>
          </cell>
          <cell r="AU219">
            <v>0.73333333333333339</v>
          </cell>
          <cell r="AV219">
            <v>0.33270833333333333</v>
          </cell>
          <cell r="AW219">
            <v>0.34489583333333335</v>
          </cell>
          <cell r="AX219">
            <v>0.34804398148148147</v>
          </cell>
          <cell r="AY219">
            <v>0.45030092592592591</v>
          </cell>
          <cell r="AZ219">
            <v>0.33270833333333333</v>
          </cell>
          <cell r="BA219">
            <v>0.72824074074074074</v>
          </cell>
          <cell r="BB219">
            <v>0.75403935185185178</v>
          </cell>
          <cell r="BC219">
            <v>0.75765046296296301</v>
          </cell>
          <cell r="BD219">
            <v>0.56292824074074077</v>
          </cell>
          <cell r="BE219">
            <v>0.72824074074074074</v>
          </cell>
          <cell r="BF219">
            <v>0</v>
          </cell>
          <cell r="BG219">
            <v>0</v>
          </cell>
          <cell r="BH219">
            <v>0</v>
          </cell>
          <cell r="BI219">
            <v>0</v>
          </cell>
          <cell r="BJ219">
            <v>0</v>
          </cell>
          <cell r="BK219">
            <v>0</v>
          </cell>
        </row>
        <row r="220">
          <cell r="B220">
            <v>0</v>
          </cell>
          <cell r="C220">
            <v>36524</v>
          </cell>
          <cell r="D220">
            <v>36523</v>
          </cell>
          <cell r="E220">
            <v>36529</v>
          </cell>
          <cell r="F220">
            <v>36530</v>
          </cell>
          <cell r="G220">
            <v>36530</v>
          </cell>
          <cell r="H220">
            <v>36552</v>
          </cell>
          <cell r="I220">
            <v>36552</v>
          </cell>
          <cell r="J220">
            <v>36496</v>
          </cell>
          <cell r="K220">
            <v>36496</v>
          </cell>
          <cell r="L220">
            <v>36496</v>
          </cell>
          <cell r="M220">
            <v>36524</v>
          </cell>
          <cell r="N220">
            <v>36524</v>
          </cell>
          <cell r="O220">
            <v>36532</v>
          </cell>
          <cell r="P220">
            <v>36552</v>
          </cell>
          <cell r="Q220">
            <v>36510</v>
          </cell>
          <cell r="R220" t="str">
            <v>Estimado</v>
          </cell>
          <cell r="S220">
            <v>36529</v>
          </cell>
          <cell r="T220">
            <v>36529</v>
          </cell>
          <cell r="U220">
            <v>36531</v>
          </cell>
          <cell r="V220">
            <v>36531</v>
          </cell>
          <cell r="W220">
            <v>36532</v>
          </cell>
          <cell r="X220">
            <v>36552</v>
          </cell>
          <cell r="Y220">
            <v>0</v>
          </cell>
          <cell r="Z220">
            <v>0</v>
          </cell>
          <cell r="AA220">
            <v>36543</v>
          </cell>
          <cell r="AB220">
            <v>36544</v>
          </cell>
          <cell r="AC220">
            <v>0</v>
          </cell>
          <cell r="AD220">
            <v>0</v>
          </cell>
          <cell r="AE220">
            <v>36560</v>
          </cell>
          <cell r="AF220">
            <v>36560</v>
          </cell>
          <cell r="AG220">
            <v>36560</v>
          </cell>
          <cell r="AH220">
            <v>36560</v>
          </cell>
          <cell r="AI220">
            <v>36586</v>
          </cell>
          <cell r="AJ220">
            <v>36586</v>
          </cell>
          <cell r="AK220">
            <v>36586</v>
          </cell>
          <cell r="AL220">
            <v>36586</v>
          </cell>
          <cell r="AM220">
            <v>36619</v>
          </cell>
          <cell r="AN220">
            <v>36619</v>
          </cell>
          <cell r="AO220">
            <v>36619</v>
          </cell>
          <cell r="AP220">
            <v>36619</v>
          </cell>
          <cell r="AQ220">
            <v>0</v>
          </cell>
          <cell r="AR220">
            <v>36649</v>
          </cell>
          <cell r="AS220">
            <v>36649</v>
          </cell>
          <cell r="AT220">
            <v>36649</v>
          </cell>
          <cell r="AU220">
            <v>36649</v>
          </cell>
          <cell r="AV220">
            <v>36679</v>
          </cell>
          <cell r="AW220">
            <v>36678</v>
          </cell>
          <cell r="AX220">
            <v>36678</v>
          </cell>
          <cell r="AY220">
            <v>36679</v>
          </cell>
          <cell r="AZ220">
            <v>36679</v>
          </cell>
          <cell r="BA220">
            <v>36713</v>
          </cell>
          <cell r="BB220">
            <v>36713</v>
          </cell>
          <cell r="BC220">
            <v>36713</v>
          </cell>
          <cell r="BD220">
            <v>36709</v>
          </cell>
          <cell r="BE220">
            <v>36713</v>
          </cell>
          <cell r="BF220">
            <v>0</v>
          </cell>
          <cell r="BG220">
            <v>0</v>
          </cell>
          <cell r="BH220">
            <v>0</v>
          </cell>
          <cell r="BI220">
            <v>0</v>
          </cell>
          <cell r="BJ220">
            <v>0</v>
          </cell>
          <cell r="BK220">
            <v>0</v>
          </cell>
        </row>
        <row r="221">
          <cell r="B221" t="str">
            <v>Celular --&gt;</v>
          </cell>
          <cell r="C221">
            <v>0.65208333333333335</v>
          </cell>
          <cell r="D221">
            <v>0.71458333333333324</v>
          </cell>
          <cell r="E221">
            <v>0.41805555555555557</v>
          </cell>
          <cell r="F221">
            <v>0.78611111111111109</v>
          </cell>
          <cell r="G221">
            <v>0.78611111111111109</v>
          </cell>
          <cell r="H221">
            <v>0.42258101851851854</v>
          </cell>
          <cell r="I221">
            <v>0.42258101851851854</v>
          </cell>
          <cell r="J221">
            <v>0.77708333333333324</v>
          </cell>
          <cell r="K221">
            <v>0.77708333333333324</v>
          </cell>
          <cell r="L221">
            <v>0.77708333333333324</v>
          </cell>
          <cell r="M221">
            <v>0.70694444444444438</v>
          </cell>
          <cell r="N221">
            <v>0.70694444444444438</v>
          </cell>
          <cell r="O221">
            <v>0.61760416666666662</v>
          </cell>
          <cell r="P221">
            <v>0.42192129629629632</v>
          </cell>
          <cell r="Q221">
            <v>0.71944444444444444</v>
          </cell>
          <cell r="R221" t="str">
            <v>-</v>
          </cell>
          <cell r="S221">
            <v>0.75519675925925922</v>
          </cell>
          <cell r="T221">
            <v>0.75519675925925922</v>
          </cell>
          <cell r="U221">
            <v>0.79457175925925927</v>
          </cell>
          <cell r="V221">
            <v>0.79457175925925927</v>
          </cell>
          <cell r="W221">
            <v>0.53240740740740744</v>
          </cell>
          <cell r="X221">
            <v>0.42219907407407403</v>
          </cell>
          <cell r="Y221">
            <v>0</v>
          </cell>
          <cell r="Z221">
            <v>0</v>
          </cell>
          <cell r="AA221">
            <v>0.9523032407407408</v>
          </cell>
          <cell r="AB221">
            <v>0.64075231481481476</v>
          </cell>
          <cell r="AC221">
            <v>0</v>
          </cell>
          <cell r="AD221">
            <v>0</v>
          </cell>
          <cell r="AE221">
            <v>0.94135416666666671</v>
          </cell>
          <cell r="AF221">
            <v>0.97452546296296294</v>
          </cell>
          <cell r="AG221">
            <v>0.97479166666666661</v>
          </cell>
          <cell r="AH221">
            <v>0.94135416666666671</v>
          </cell>
          <cell r="AI221">
            <v>0.95450231481481485</v>
          </cell>
          <cell r="AJ221">
            <v>0.97700231481481481</v>
          </cell>
          <cell r="AK221">
            <v>0.97740740740740739</v>
          </cell>
          <cell r="AL221">
            <v>0.95450231481481485</v>
          </cell>
          <cell r="AM221">
            <v>0.85188657407407409</v>
          </cell>
          <cell r="AN221">
            <v>0.86714120370370373</v>
          </cell>
          <cell r="AO221">
            <v>0.86771990740740745</v>
          </cell>
          <cell r="AP221">
            <v>0.85188657407407409</v>
          </cell>
          <cell r="AQ221">
            <v>0</v>
          </cell>
          <cell r="AR221">
            <v>0.72315972222222225</v>
          </cell>
          <cell r="AS221">
            <v>0.73855324074074069</v>
          </cell>
          <cell r="AT221">
            <v>0.73944444444444446</v>
          </cell>
          <cell r="AU221">
            <v>0.72315972222222225</v>
          </cell>
          <cell r="AV221">
            <v>0.91690972222222211</v>
          </cell>
          <cell r="AW221">
            <v>0.52855324074074073</v>
          </cell>
          <cell r="AX221">
            <v>0.530787037037037</v>
          </cell>
          <cell r="AY221">
            <v>0.55829861111111112</v>
          </cell>
          <cell r="AZ221">
            <v>0.91690972222222211</v>
          </cell>
          <cell r="BA221">
            <v>0.72685185185185175</v>
          </cell>
          <cell r="BB221">
            <v>0.74631944444444442</v>
          </cell>
          <cell r="BC221">
            <v>0.74703703703703705</v>
          </cell>
          <cell r="BD221">
            <v>0.78724537037037035</v>
          </cell>
          <cell r="BE221">
            <v>0.72685185185185175</v>
          </cell>
          <cell r="BF221">
            <v>0</v>
          </cell>
          <cell r="BG221">
            <v>0</v>
          </cell>
          <cell r="BH221">
            <v>0</v>
          </cell>
          <cell r="BI221">
            <v>0</v>
          </cell>
          <cell r="BJ221">
            <v>0</v>
          </cell>
          <cell r="BK221">
            <v>0</v>
          </cell>
        </row>
        <row r="222">
          <cell r="B222">
            <v>0</v>
          </cell>
          <cell r="C222" t="str">
            <v>96 PPIs</v>
          </cell>
          <cell r="D222" t="str">
            <v>96 PPIs</v>
          </cell>
          <cell r="E222" t="str">
            <v>96 PPIs</v>
          </cell>
          <cell r="F222" t="str">
            <v>96 PPIs</v>
          </cell>
          <cell r="G222" t="str">
            <v>96 PPIs</v>
          </cell>
          <cell r="H222" t="str">
            <v>96 PPIs</v>
          </cell>
          <cell r="I222" t="str">
            <v>96 PPIs</v>
          </cell>
          <cell r="J222" t="str">
            <v>96 PPIs</v>
          </cell>
          <cell r="K222" t="str">
            <v>96 PPIs</v>
          </cell>
          <cell r="L222" t="str">
            <v>96 PPIs</v>
          </cell>
          <cell r="M222" t="str">
            <v>21 PPIs</v>
          </cell>
          <cell r="N222" t="str">
            <v>21 PPIs</v>
          </cell>
          <cell r="O222" t="str">
            <v>21 PPIs</v>
          </cell>
          <cell r="P222" t="str">
            <v>21 PPIs</v>
          </cell>
          <cell r="Q222" t="str">
            <v>21 PPIs</v>
          </cell>
          <cell r="R222" t="str">
            <v>21 PPIs</v>
          </cell>
          <cell r="S222" t="str">
            <v>21 PPI's</v>
          </cell>
          <cell r="T222" t="str">
            <v>21 PPI's</v>
          </cell>
          <cell r="U222" t="str">
            <v>21 PPI's</v>
          </cell>
          <cell r="V222" t="str">
            <v>21 PPI's</v>
          </cell>
          <cell r="W222" t="str">
            <v>21 PPI's</v>
          </cell>
          <cell r="X222" t="str">
            <v>21 PPI's</v>
          </cell>
          <cell r="Y222" t="str">
            <v>4º Trimestre</v>
          </cell>
          <cell r="Z222" t="str">
            <v>3º Trimestre</v>
          </cell>
          <cell r="AA222" t="str">
            <v>21 PPI's</v>
          </cell>
          <cell r="AB222" t="str">
            <v>21 PPI's</v>
          </cell>
          <cell r="AC222" t="str">
            <v>Estimado</v>
          </cell>
          <cell r="AD222">
            <v>0</v>
          </cell>
          <cell r="AE222" t="str">
            <v>21 PPI's</v>
          </cell>
          <cell r="AF222" t="str">
            <v>21 PPI's</v>
          </cell>
          <cell r="AG222" t="str">
            <v>21 PPI's</v>
          </cell>
          <cell r="AH222" t="str">
            <v>21 PPI's</v>
          </cell>
          <cell r="AI222" t="str">
            <v>96 PPIs</v>
          </cell>
          <cell r="AJ222" t="str">
            <v>96 PPIs</v>
          </cell>
          <cell r="AK222" t="str">
            <v>96 PPIs</v>
          </cell>
          <cell r="AL222" t="str">
            <v>96 PPIs</v>
          </cell>
          <cell r="AM222" t="str">
            <v>96 PPIs</v>
          </cell>
          <cell r="AN222" t="str">
            <v>96 PPIs</v>
          </cell>
          <cell r="AO222" t="str">
            <v>96 PPIs</v>
          </cell>
          <cell r="AP222" t="str">
            <v>96 PPIs</v>
          </cell>
          <cell r="AQ222" t="str">
            <v>1º Trimestre</v>
          </cell>
          <cell r="AR222" t="str">
            <v>96 PPIs</v>
          </cell>
          <cell r="AS222" t="str">
            <v>96 PPIs</v>
          </cell>
          <cell r="AT222" t="str">
            <v>96 PPIs</v>
          </cell>
          <cell r="AU222" t="str">
            <v>96 PPIs</v>
          </cell>
          <cell r="AV222" t="str">
            <v>96 PPIs</v>
          </cell>
          <cell r="AW222" t="str">
            <v>96 PPIs</v>
          </cell>
          <cell r="AX222" t="str">
            <v>96 PPIs</v>
          </cell>
          <cell r="AY222" t="str">
            <v>96 PPIs</v>
          </cell>
          <cell r="AZ222" t="str">
            <v>96 PPIs</v>
          </cell>
          <cell r="BA222" t="str">
            <v>96 PPI's</v>
          </cell>
          <cell r="BB222" t="str">
            <v>96 PPI's</v>
          </cell>
          <cell r="BC222" t="str">
            <v>96 PPI's</v>
          </cell>
          <cell r="BD222" t="str">
            <v>96 PPI's</v>
          </cell>
          <cell r="BE222" t="str">
            <v>96 PPI's</v>
          </cell>
          <cell r="BF222" t="str">
            <v>2º Trimestre</v>
          </cell>
          <cell r="BG222" t="str">
            <v>96 PPI's</v>
          </cell>
          <cell r="BH222" t="str">
            <v>96 PPI's</v>
          </cell>
          <cell r="BI222" t="str">
            <v>96 PPI's</v>
          </cell>
          <cell r="BJ222" t="str">
            <v>96 PPI's</v>
          </cell>
          <cell r="BK222" t="str">
            <v>96 PPI's</v>
          </cell>
        </row>
        <row r="224">
          <cell r="A224" t="str">
            <v>DEMONSTRATIVO DA TELEFONIA EM MILHÕES DE MINUTOS</v>
          </cell>
        </row>
        <row r="226">
          <cell r="C226" t="str">
            <v>Jul/99</v>
          </cell>
          <cell r="D226">
            <v>36373</v>
          </cell>
          <cell r="E226">
            <v>36404</v>
          </cell>
          <cell r="F226">
            <v>36434</v>
          </cell>
          <cell r="G226">
            <v>36434</v>
          </cell>
          <cell r="H226">
            <v>36434</v>
          </cell>
          <cell r="I226">
            <v>36434</v>
          </cell>
          <cell r="J226">
            <v>36465</v>
          </cell>
          <cell r="K226">
            <v>36465</v>
          </cell>
          <cell r="L226">
            <v>36465</v>
          </cell>
          <cell r="M226">
            <v>36465</v>
          </cell>
          <cell r="N226">
            <v>36465</v>
          </cell>
          <cell r="O226">
            <v>36465</v>
          </cell>
          <cell r="P226">
            <v>36465</v>
          </cell>
          <cell r="Q226">
            <v>36495</v>
          </cell>
          <cell r="R226">
            <v>36495</v>
          </cell>
          <cell r="S226">
            <v>36495</v>
          </cell>
          <cell r="T226">
            <v>36495</v>
          </cell>
          <cell r="U226">
            <v>36495</v>
          </cell>
          <cell r="V226">
            <v>36495</v>
          </cell>
          <cell r="W226">
            <v>36495</v>
          </cell>
          <cell r="X226">
            <v>36495</v>
          </cell>
          <cell r="Y226" t="str">
            <v>1999</v>
          </cell>
          <cell r="Z226" t="str">
            <v>1999</v>
          </cell>
          <cell r="AA226">
            <v>36526</v>
          </cell>
          <cell r="AB226">
            <v>36526</v>
          </cell>
          <cell r="AC226">
            <v>36526</v>
          </cell>
          <cell r="AD226">
            <v>36526</v>
          </cell>
          <cell r="AE226">
            <v>36526</v>
          </cell>
          <cell r="AF226">
            <v>36526</v>
          </cell>
          <cell r="AG226">
            <v>36526</v>
          </cell>
          <cell r="AH226">
            <v>36526</v>
          </cell>
          <cell r="AI226">
            <v>36557</v>
          </cell>
          <cell r="AJ226">
            <v>36557</v>
          </cell>
          <cell r="AK226">
            <v>36557</v>
          </cell>
          <cell r="AL226">
            <v>36557</v>
          </cell>
          <cell r="AM226" t="str">
            <v>Mar/00</v>
          </cell>
          <cell r="AN226" t="str">
            <v>Mar/00</v>
          </cell>
          <cell r="AO226" t="str">
            <v>Mar/00</v>
          </cell>
          <cell r="AP226" t="str">
            <v>Mar/00</v>
          </cell>
          <cell r="AQ226" t="str">
            <v>2000</v>
          </cell>
          <cell r="AR226" t="str">
            <v>Abr/00</v>
          </cell>
          <cell r="AS226" t="str">
            <v>Abr/00</v>
          </cell>
          <cell r="AT226" t="str">
            <v>Abr/00</v>
          </cell>
          <cell r="AU226" t="str">
            <v>Abr/00</v>
          </cell>
          <cell r="AV226" t="str">
            <v>Mai/00</v>
          </cell>
          <cell r="AW226" t="str">
            <v>Mai/00</v>
          </cell>
          <cell r="AX226" t="str">
            <v>Mai/00</v>
          </cell>
          <cell r="AY226" t="str">
            <v>Mai/00</v>
          </cell>
          <cell r="AZ226" t="str">
            <v>Mai/00</v>
          </cell>
          <cell r="BA226" t="str">
            <v>Jun/00</v>
          </cell>
          <cell r="BB226" t="str">
            <v>Jun/00</v>
          </cell>
          <cell r="BC226" t="str">
            <v>Jun/00</v>
          </cell>
          <cell r="BD226" t="str">
            <v>Jun/00</v>
          </cell>
          <cell r="BE226" t="str">
            <v>Jun/00</v>
          </cell>
          <cell r="BF226" t="str">
            <v>2000</v>
          </cell>
          <cell r="BG226" t="str">
            <v>Jul/00</v>
          </cell>
          <cell r="BH226" t="str">
            <v>Jul/00</v>
          </cell>
          <cell r="BI226" t="str">
            <v>Jul/00</v>
          </cell>
          <cell r="BJ226" t="str">
            <v>Jul/00</v>
          </cell>
          <cell r="BK226" t="str">
            <v>Jul/00</v>
          </cell>
        </row>
        <row r="227">
          <cell r="B227" t="str">
            <v>Minutos Milhões</v>
          </cell>
          <cell r="C227" t="str">
            <v>Financeiro</v>
          </cell>
          <cell r="D227" t="str">
            <v>Financeiro</v>
          </cell>
          <cell r="E227" t="str">
            <v>Financeiro</v>
          </cell>
          <cell r="F227" t="str">
            <v>Financeiro</v>
          </cell>
          <cell r="G227" t="str">
            <v>Financeiro</v>
          </cell>
          <cell r="H227" t="str">
            <v>Arbor</v>
          </cell>
          <cell r="I227" t="str">
            <v>Arbor</v>
          </cell>
          <cell r="J227" t="str">
            <v>Econômico</v>
          </cell>
          <cell r="K227" t="str">
            <v>Econômico</v>
          </cell>
          <cell r="L227" t="str">
            <v>Econômico</v>
          </cell>
          <cell r="M227" t="str">
            <v>Financeiro</v>
          </cell>
          <cell r="N227" t="str">
            <v>Financeiro</v>
          </cell>
          <cell r="O227" t="str">
            <v>Arbor</v>
          </cell>
          <cell r="P227" t="str">
            <v>Arbor v3</v>
          </cell>
          <cell r="Q227" t="str">
            <v>Prévia</v>
          </cell>
          <cell r="R227" t="str">
            <v>Estimado</v>
          </cell>
          <cell r="S227" t="str">
            <v>Econômico</v>
          </cell>
          <cell r="T227" t="str">
            <v>Econômico</v>
          </cell>
          <cell r="U227" t="str">
            <v>Financeiro</v>
          </cell>
          <cell r="V227" t="str">
            <v>Financeiro</v>
          </cell>
          <cell r="W227" t="str">
            <v>Arbor</v>
          </cell>
          <cell r="X227" t="str">
            <v>Arbor</v>
          </cell>
          <cell r="Y227" t="str">
            <v>4º Trim</v>
          </cell>
          <cell r="Z227" t="str">
            <v>3º Trim</v>
          </cell>
          <cell r="AA227" t="str">
            <v>Prévia</v>
          </cell>
          <cell r="AB227" t="str">
            <v>Prévia</v>
          </cell>
          <cell r="AC227" t="str">
            <v>Estimado</v>
          </cell>
          <cell r="AD227" t="str">
            <v>Prévia</v>
          </cell>
          <cell r="AE227" t="str">
            <v>Detraf</v>
          </cell>
          <cell r="AF227" t="str">
            <v>Arbor</v>
          </cell>
          <cell r="AG227" t="str">
            <v>Tco / Tfi</v>
          </cell>
          <cell r="AH227" t="str">
            <v>Financeiro</v>
          </cell>
          <cell r="AI227" t="str">
            <v>Detraf</v>
          </cell>
          <cell r="AJ227" t="str">
            <v>Arbor</v>
          </cell>
          <cell r="AK227" t="str">
            <v>Tco / Tfi</v>
          </cell>
          <cell r="AL227" t="str">
            <v>Financeiro</v>
          </cell>
          <cell r="AM227" t="str">
            <v>Detraf</v>
          </cell>
          <cell r="AN227" t="str">
            <v>Arbor</v>
          </cell>
          <cell r="AO227" t="str">
            <v>Tco / Tfi</v>
          </cell>
          <cell r="AP227" t="str">
            <v>Financeiro</v>
          </cell>
          <cell r="AQ227" t="str">
            <v>1º Trim</v>
          </cell>
          <cell r="AR227" t="str">
            <v>Detraf</v>
          </cell>
          <cell r="AS227" t="str">
            <v>Arbor</v>
          </cell>
          <cell r="AT227" t="str">
            <v>Tco / Tfi</v>
          </cell>
          <cell r="AU227" t="str">
            <v>Financeiro</v>
          </cell>
          <cell r="AV227" t="str">
            <v>Detraf</v>
          </cell>
          <cell r="AW227" t="str">
            <v>Arbor</v>
          </cell>
          <cell r="AX227" t="str">
            <v>Tco / Tfi</v>
          </cell>
          <cell r="AY227" t="str">
            <v>Pend</v>
          </cell>
          <cell r="AZ227" t="str">
            <v>Financeiro</v>
          </cell>
          <cell r="BA227" t="str">
            <v>Detraf</v>
          </cell>
          <cell r="BB227" t="str">
            <v>Arbor</v>
          </cell>
          <cell r="BC227" t="str">
            <v>Tco / Tfi</v>
          </cell>
          <cell r="BD227" t="str">
            <v>Pend</v>
          </cell>
          <cell r="BE227" t="str">
            <v>Financeiro</v>
          </cell>
          <cell r="BF227" t="str">
            <v>2º Trim</v>
          </cell>
          <cell r="BG227" t="str">
            <v>Detraf</v>
          </cell>
          <cell r="BH227" t="str">
            <v>Arbor</v>
          </cell>
          <cell r="BI227" t="str">
            <v>Tco / Tfi</v>
          </cell>
          <cell r="BJ227" t="str">
            <v>Pend</v>
          </cell>
          <cell r="BK227" t="str">
            <v>Financeiro</v>
          </cell>
        </row>
        <row r="228">
          <cell r="C228" t="str">
            <v>Total</v>
          </cell>
          <cell r="D228" t="str">
            <v>Total</v>
          </cell>
          <cell r="E228" t="str">
            <v>Total</v>
          </cell>
          <cell r="F228" t="str">
            <v>Versão 2</v>
          </cell>
          <cell r="G228" t="str">
            <v>Total</v>
          </cell>
          <cell r="H228" t="str">
            <v>Econômico</v>
          </cell>
          <cell r="I228" t="str">
            <v>Financeiro</v>
          </cell>
          <cell r="J228" t="str">
            <v>Versão 1</v>
          </cell>
          <cell r="K228" t="str">
            <v>Versão 2</v>
          </cell>
          <cell r="L228" t="str">
            <v>com Kenan</v>
          </cell>
          <cell r="M228" t="str">
            <v>Versão 3</v>
          </cell>
          <cell r="N228" t="str">
            <v>Total</v>
          </cell>
          <cell r="O228" t="str">
            <v>Econômico</v>
          </cell>
          <cell r="P228" t="str">
            <v>Financeiro</v>
          </cell>
          <cell r="Q228" t="str">
            <v>15 dias</v>
          </cell>
          <cell r="R228" t="str">
            <v>30 dias</v>
          </cell>
          <cell r="S228">
            <v>0</v>
          </cell>
          <cell r="T228" t="str">
            <v>com Kenan</v>
          </cell>
          <cell r="U228">
            <v>0</v>
          </cell>
          <cell r="V228" t="str">
            <v>Total</v>
          </cell>
          <cell r="W228" t="str">
            <v>Econômico</v>
          </cell>
          <cell r="X228" t="str">
            <v>Financeiro</v>
          </cell>
          <cell r="Y228">
            <v>0</v>
          </cell>
          <cell r="Z228">
            <v>0</v>
          </cell>
          <cell r="AA228" t="str">
            <v>15 dias</v>
          </cell>
          <cell r="AB228" t="str">
            <v>Kenan -15 dias</v>
          </cell>
          <cell r="AC228" t="str">
            <v>com Kenan</v>
          </cell>
          <cell r="AD228" t="str">
            <v>15 dias - Total</v>
          </cell>
          <cell r="AE228">
            <v>0</v>
          </cell>
          <cell r="AF228">
            <v>0</v>
          </cell>
          <cell r="AG228">
            <v>0</v>
          </cell>
          <cell r="AH228" t="str">
            <v>Total</v>
          </cell>
          <cell r="AI228">
            <v>0</v>
          </cell>
          <cell r="AJ228">
            <v>0</v>
          </cell>
          <cell r="AK228">
            <v>0</v>
          </cell>
          <cell r="AL228" t="str">
            <v>Total</v>
          </cell>
          <cell r="AM228">
            <v>0</v>
          </cell>
          <cell r="AN228">
            <v>0</v>
          </cell>
          <cell r="AO228">
            <v>0</v>
          </cell>
          <cell r="AP228" t="str">
            <v>Total</v>
          </cell>
          <cell r="AQ228">
            <v>0</v>
          </cell>
          <cell r="AR228">
            <v>0</v>
          </cell>
          <cell r="AS228">
            <v>0</v>
          </cell>
          <cell r="AT228">
            <v>0</v>
          </cell>
          <cell r="AU228" t="str">
            <v>Total</v>
          </cell>
          <cell r="AV228">
            <v>0</v>
          </cell>
          <cell r="AW228">
            <v>0</v>
          </cell>
          <cell r="AX228">
            <v>0</v>
          </cell>
          <cell r="AY228">
            <v>0</v>
          </cell>
          <cell r="AZ228" t="str">
            <v>Total</v>
          </cell>
          <cell r="BA228">
            <v>0</v>
          </cell>
          <cell r="BB228">
            <v>0</v>
          </cell>
          <cell r="BC228">
            <v>0</v>
          </cell>
          <cell r="BD228">
            <v>0</v>
          </cell>
          <cell r="BE228" t="str">
            <v>Total</v>
          </cell>
          <cell r="BF228">
            <v>0</v>
          </cell>
          <cell r="BG228">
            <v>0</v>
          </cell>
          <cell r="BH228">
            <v>0</v>
          </cell>
          <cell r="BI228">
            <v>0</v>
          </cell>
          <cell r="BJ228">
            <v>0</v>
          </cell>
          <cell r="BK228" t="str">
            <v>Total</v>
          </cell>
        </row>
        <row r="229">
          <cell r="A229" t="str">
            <v>RECEITAS</v>
          </cell>
          <cell r="B229" t="str">
            <v>TOTAL</v>
          </cell>
          <cell r="C229">
            <v>1322.5299999999997</v>
          </cell>
          <cell r="D229">
            <v>1484.6600000000003</v>
          </cell>
          <cell r="E229">
            <v>1477.8999999999999</v>
          </cell>
          <cell r="F229">
            <v>1582.0000000000002</v>
          </cell>
          <cell r="G229">
            <v>1597.0800000000002</v>
          </cell>
          <cell r="H229">
            <v>15.73</v>
          </cell>
          <cell r="I229">
            <v>15.08</v>
          </cell>
          <cell r="J229">
            <v>1707.63</v>
          </cell>
          <cell r="K229">
            <v>1561.52</v>
          </cell>
          <cell r="L229">
            <v>1596.2799999999997</v>
          </cell>
          <cell r="M229">
            <v>1718.4299999999998</v>
          </cell>
          <cell r="N229">
            <v>1749.6399999999999</v>
          </cell>
          <cell r="O229">
            <v>34.760000000000005</v>
          </cell>
          <cell r="P229">
            <v>31.21</v>
          </cell>
          <cell r="Q229">
            <v>865.42</v>
          </cell>
          <cell r="R229">
            <v>1730.84</v>
          </cell>
          <cell r="S229">
            <v>1643.7300000000002</v>
          </cell>
          <cell r="T229">
            <v>1884.1200000000001</v>
          </cell>
          <cell r="U229">
            <v>1547.06</v>
          </cell>
          <cell r="V229">
            <v>1857.1899999999998</v>
          </cell>
          <cell r="W229">
            <v>240.39000000000001</v>
          </cell>
          <cell r="X229">
            <v>310.13000000000005</v>
          </cell>
          <cell r="Y229">
            <v>5203.9100000000008</v>
          </cell>
          <cell r="Z229">
            <v>4285.09</v>
          </cell>
          <cell r="AA229">
            <v>544.13</v>
          </cell>
          <cell r="AB229">
            <v>282.49</v>
          </cell>
          <cell r="AC229">
            <v>1653.24</v>
          </cell>
          <cell r="AD229">
            <v>826.62</v>
          </cell>
          <cell r="AE229">
            <v>382.03000000000003</v>
          </cell>
          <cell r="AF229">
            <v>763.91000000000008</v>
          </cell>
          <cell r="AG229">
            <v>569.5402924</v>
          </cell>
          <cell r="AH229">
            <v>1715.4802924000001</v>
          </cell>
          <cell r="AI229">
            <v>349.01</v>
          </cell>
          <cell r="AJ229">
            <v>903.69</v>
          </cell>
          <cell r="AK229">
            <v>494.8381018</v>
          </cell>
          <cell r="AL229">
            <v>1747.5381018</v>
          </cell>
          <cell r="AM229">
            <v>368.43</v>
          </cell>
          <cell r="AN229">
            <v>936.33999999999992</v>
          </cell>
          <cell r="AO229">
            <v>434.57788499999998</v>
          </cell>
          <cell r="AP229">
            <v>1739.3478849999999</v>
          </cell>
          <cell r="AQ229">
            <v>5202.3662792000005</v>
          </cell>
          <cell r="AR229">
            <v>335.25</v>
          </cell>
          <cell r="AS229">
            <v>934.12</v>
          </cell>
          <cell r="AT229">
            <v>353.88884350000001</v>
          </cell>
          <cell r="AU229">
            <v>1623.2588434999998</v>
          </cell>
          <cell r="AV229">
            <v>407.39000000000004</v>
          </cell>
          <cell r="AW229">
            <v>1050.8700000000001</v>
          </cell>
          <cell r="AX229">
            <v>193.07000000000002</v>
          </cell>
          <cell r="AY229">
            <v>110.95</v>
          </cell>
          <cell r="AZ229">
            <v>1762.2800000000002</v>
          </cell>
          <cell r="BA229">
            <v>360.26499999999999</v>
          </cell>
          <cell r="BB229">
            <v>973.17000000000007</v>
          </cell>
          <cell r="BC229">
            <v>175.02</v>
          </cell>
          <cell r="BD229">
            <v>130.03</v>
          </cell>
          <cell r="BE229">
            <v>1638.4849999999999</v>
          </cell>
          <cell r="BF229">
            <v>5024.0238435000001</v>
          </cell>
          <cell r="BG229">
            <v>366.51</v>
          </cell>
          <cell r="BH229">
            <v>1017.8200000000002</v>
          </cell>
          <cell r="BI229">
            <v>198.52</v>
          </cell>
          <cell r="BJ229">
            <v>121.34</v>
          </cell>
          <cell r="BK229">
            <v>1704.19</v>
          </cell>
        </row>
        <row r="230">
          <cell r="B230">
            <v>0</v>
          </cell>
          <cell r="G230">
            <v>0</v>
          </cell>
          <cell r="Y230">
            <v>0</v>
          </cell>
          <cell r="Z230">
            <v>0</v>
          </cell>
          <cell r="AC230">
            <v>0</v>
          </cell>
          <cell r="AD230">
            <v>0</v>
          </cell>
          <cell r="AH230">
            <v>0</v>
          </cell>
          <cell r="AL230">
            <v>0</v>
          </cell>
          <cell r="AP230">
            <v>0</v>
          </cell>
          <cell r="AQ230">
            <v>0</v>
          </cell>
          <cell r="AU230">
            <v>0</v>
          </cell>
          <cell r="AZ230">
            <v>0</v>
          </cell>
          <cell r="BE230">
            <v>0</v>
          </cell>
          <cell r="BF230">
            <v>0</v>
          </cell>
          <cell r="BK230">
            <v>0</v>
          </cell>
        </row>
        <row r="231">
          <cell r="B231" t="str">
            <v xml:space="preserve"> TELEFONIA FIXA</v>
          </cell>
          <cell r="C231">
            <v>1005.3599999999999</v>
          </cell>
          <cell r="D231">
            <v>1177.3200000000002</v>
          </cell>
          <cell r="E231">
            <v>1189.04</v>
          </cell>
          <cell r="F231">
            <v>1265.0400000000002</v>
          </cell>
          <cell r="G231">
            <v>1279.3700000000001</v>
          </cell>
          <cell r="H231">
            <v>14.98</v>
          </cell>
          <cell r="I231">
            <v>14.33</v>
          </cell>
          <cell r="J231">
            <v>1443.71</v>
          </cell>
          <cell r="K231">
            <v>1297.5999999999999</v>
          </cell>
          <cell r="L231">
            <v>1330.7199999999998</v>
          </cell>
          <cell r="M231">
            <v>1399.54</v>
          </cell>
          <cell r="N231">
            <v>1429.3</v>
          </cell>
          <cell r="O231">
            <v>33.120000000000005</v>
          </cell>
          <cell r="P231">
            <v>29.76</v>
          </cell>
          <cell r="Q231">
            <v>733.68</v>
          </cell>
          <cell r="R231">
            <v>1467.36</v>
          </cell>
          <cell r="S231">
            <v>1335.39</v>
          </cell>
          <cell r="T231">
            <v>1563.68</v>
          </cell>
          <cell r="U231">
            <v>1248.52</v>
          </cell>
          <cell r="V231">
            <v>1546.55</v>
          </cell>
          <cell r="W231">
            <v>228.29000000000002</v>
          </cell>
          <cell r="X231">
            <v>298.03000000000003</v>
          </cell>
          <cell r="Y231">
            <v>4255.22</v>
          </cell>
          <cell r="Z231">
            <v>3371.7200000000003</v>
          </cell>
          <cell r="AA231">
            <v>393.16999999999996</v>
          </cell>
          <cell r="AB231">
            <v>266.01</v>
          </cell>
          <cell r="AC231">
            <v>1318.36</v>
          </cell>
          <cell r="AD231">
            <v>659.18</v>
          </cell>
          <cell r="AE231">
            <v>128.38999999999999</v>
          </cell>
          <cell r="AF231">
            <v>724.21</v>
          </cell>
          <cell r="AG231">
            <v>531.52029240000002</v>
          </cell>
          <cell r="AH231">
            <v>1384.1202923999999</v>
          </cell>
          <cell r="AI231">
            <v>130.13</v>
          </cell>
          <cell r="AJ231">
            <v>854.54000000000008</v>
          </cell>
          <cell r="AK231">
            <v>460.92810180000004</v>
          </cell>
          <cell r="AL231">
            <v>1445.5981018000002</v>
          </cell>
          <cell r="AM231">
            <v>121.44</v>
          </cell>
          <cell r="AN231">
            <v>883.42</v>
          </cell>
          <cell r="AO231">
            <v>404.247885</v>
          </cell>
          <cell r="AP231">
            <v>1409.1078849999999</v>
          </cell>
          <cell r="AQ231">
            <v>4238.8262792000005</v>
          </cell>
          <cell r="AR231">
            <v>116.07000000000001</v>
          </cell>
          <cell r="AS231">
            <v>878.01</v>
          </cell>
          <cell r="AT231">
            <v>330.10884349999998</v>
          </cell>
          <cell r="AU231">
            <v>1324.1888435000001</v>
          </cell>
          <cell r="AV231">
            <v>172.91</v>
          </cell>
          <cell r="AW231">
            <v>985.30000000000007</v>
          </cell>
          <cell r="AX231">
            <v>182.74</v>
          </cell>
          <cell r="AY231">
            <v>103.68</v>
          </cell>
          <cell r="AZ231">
            <v>1444.63</v>
          </cell>
          <cell r="BA231">
            <v>170.64</v>
          </cell>
          <cell r="BB231">
            <v>910.7</v>
          </cell>
          <cell r="BC231">
            <v>165</v>
          </cell>
          <cell r="BD231">
            <v>122.16</v>
          </cell>
          <cell r="BE231">
            <v>1368.5000000000002</v>
          </cell>
          <cell r="BF231">
            <v>4137.3188435000002</v>
          </cell>
          <cell r="BG231">
            <v>185.35</v>
          </cell>
          <cell r="BH231">
            <v>951.0100000000001</v>
          </cell>
          <cell r="BI231">
            <v>187.10000000000002</v>
          </cell>
          <cell r="BJ231">
            <v>113.64</v>
          </cell>
          <cell r="BK231">
            <v>1437.1000000000001</v>
          </cell>
        </row>
        <row r="232">
          <cell r="B232">
            <v>0</v>
          </cell>
          <cell r="G232">
            <v>0</v>
          </cell>
          <cell r="L232">
            <v>0</v>
          </cell>
          <cell r="N232">
            <v>0</v>
          </cell>
          <cell r="T232">
            <v>0</v>
          </cell>
          <cell r="V232">
            <v>0</v>
          </cell>
          <cell r="Y232">
            <v>0</v>
          </cell>
          <cell r="Z232">
            <v>0</v>
          </cell>
          <cell r="AC232">
            <v>0</v>
          </cell>
          <cell r="AD232">
            <v>0</v>
          </cell>
          <cell r="AH232">
            <v>0</v>
          </cell>
          <cell r="AL232">
            <v>0</v>
          </cell>
          <cell r="AP232">
            <v>0</v>
          </cell>
          <cell r="AQ232">
            <v>0</v>
          </cell>
          <cell r="AU232">
            <v>0</v>
          </cell>
          <cell r="AZ232">
            <v>0</v>
          </cell>
          <cell r="BE232">
            <v>0</v>
          </cell>
          <cell r="BF232">
            <v>0</v>
          </cell>
          <cell r="BK232">
            <v>0</v>
          </cell>
        </row>
        <row r="233">
          <cell r="B233" t="str">
            <v xml:space="preserve">      NACIONAL</v>
          </cell>
          <cell r="C233">
            <v>968.32999999999993</v>
          </cell>
          <cell r="D233">
            <v>1132.4000000000001</v>
          </cell>
          <cell r="E233">
            <v>1144.58</v>
          </cell>
          <cell r="F233">
            <v>1217.1500000000001</v>
          </cell>
          <cell r="G233">
            <v>1231.27</v>
          </cell>
          <cell r="H233">
            <v>14.98</v>
          </cell>
          <cell r="I233">
            <v>14.12</v>
          </cell>
          <cell r="J233">
            <v>1401.69</v>
          </cell>
          <cell r="K233">
            <v>1255.58</v>
          </cell>
          <cell r="L233">
            <v>1288.6799999999998</v>
          </cell>
          <cell r="M233">
            <v>1357.52</v>
          </cell>
          <cell r="N233">
            <v>1387.05</v>
          </cell>
          <cell r="O233">
            <v>33.1</v>
          </cell>
          <cell r="P233">
            <v>29.53</v>
          </cell>
          <cell r="Q233">
            <v>715.13</v>
          </cell>
          <cell r="R233">
            <v>1430.26</v>
          </cell>
          <cell r="S233">
            <v>1301.6300000000001</v>
          </cell>
          <cell r="T233">
            <v>1515.1200000000001</v>
          </cell>
          <cell r="U233">
            <v>1214.76</v>
          </cell>
          <cell r="V233">
            <v>1497.99</v>
          </cell>
          <cell r="W233">
            <v>213.49</v>
          </cell>
          <cell r="X233">
            <v>283.23</v>
          </cell>
          <cell r="Y233">
            <v>4116.3099999999995</v>
          </cell>
          <cell r="Z233">
            <v>3245.31</v>
          </cell>
          <cell r="AA233">
            <v>383.34</v>
          </cell>
          <cell r="AB233">
            <v>266.01</v>
          </cell>
          <cell r="AC233">
            <v>1298.6999999999998</v>
          </cell>
          <cell r="AD233">
            <v>649.34999999999991</v>
          </cell>
          <cell r="AE233">
            <v>128.38999999999999</v>
          </cell>
          <cell r="AF233">
            <v>696.13</v>
          </cell>
          <cell r="AG233">
            <v>513.1</v>
          </cell>
          <cell r="AH233">
            <v>1337.62</v>
          </cell>
          <cell r="AI233">
            <v>130.13</v>
          </cell>
          <cell r="AJ233">
            <v>821.33</v>
          </cell>
          <cell r="AK233">
            <v>445.55</v>
          </cell>
          <cell r="AL233">
            <v>1397.01</v>
          </cell>
          <cell r="AM233">
            <v>121.44</v>
          </cell>
          <cell r="AN233">
            <v>849.79</v>
          </cell>
          <cell r="AO233">
            <v>389.32</v>
          </cell>
          <cell r="AP233">
            <v>1360.55</v>
          </cell>
          <cell r="AQ233">
            <v>4095.1800000000003</v>
          </cell>
          <cell r="AR233">
            <v>116.07000000000001</v>
          </cell>
          <cell r="AS233">
            <v>845.29</v>
          </cell>
          <cell r="AT233">
            <v>318.69</v>
          </cell>
          <cell r="AU233">
            <v>1280.05</v>
          </cell>
          <cell r="AV233">
            <v>172.91</v>
          </cell>
          <cell r="AW233">
            <v>946.22</v>
          </cell>
          <cell r="AX233">
            <v>178.22</v>
          </cell>
          <cell r="AY233">
            <v>98.54</v>
          </cell>
          <cell r="AZ233">
            <v>1395.89</v>
          </cell>
          <cell r="BA233">
            <v>170.64</v>
          </cell>
          <cell r="BB233">
            <v>872.69</v>
          </cell>
          <cell r="BC233">
            <v>160.76</v>
          </cell>
          <cell r="BD233">
            <v>116.75</v>
          </cell>
          <cell r="BE233">
            <v>1320.84</v>
          </cell>
          <cell r="BF233">
            <v>3996.7799999999997</v>
          </cell>
          <cell r="BG233">
            <v>185.35</v>
          </cell>
          <cell r="BH233">
            <v>912.44</v>
          </cell>
          <cell r="BI233">
            <v>183.58</v>
          </cell>
          <cell r="BJ233">
            <v>108.98</v>
          </cell>
          <cell r="BK233">
            <v>1390.35</v>
          </cell>
        </row>
        <row r="234">
          <cell r="B234" t="str">
            <v xml:space="preserve">                    TU-RIU</v>
          </cell>
          <cell r="C234">
            <v>109.89</v>
          </cell>
          <cell r="D234">
            <v>131.34</v>
          </cell>
          <cell r="E234">
            <v>102.33</v>
          </cell>
          <cell r="F234">
            <v>91.11</v>
          </cell>
          <cell r="G234">
            <v>91.11</v>
          </cell>
          <cell r="J234">
            <v>74.64</v>
          </cell>
          <cell r="K234">
            <v>71.010000000000005</v>
          </cell>
          <cell r="L234">
            <v>71.010000000000005</v>
          </cell>
          <cell r="M234">
            <v>84.61</v>
          </cell>
          <cell r="N234">
            <v>84.61</v>
          </cell>
          <cell r="Q234">
            <v>39.19</v>
          </cell>
          <cell r="R234">
            <v>78.38</v>
          </cell>
          <cell r="S234">
            <v>80.59</v>
          </cell>
          <cell r="T234">
            <v>80.59</v>
          </cell>
          <cell r="U234">
            <v>94.01</v>
          </cell>
          <cell r="V234">
            <v>94.01</v>
          </cell>
          <cell r="Y234">
            <v>269.73</v>
          </cell>
          <cell r="Z234">
            <v>343.56</v>
          </cell>
          <cell r="AA234">
            <v>34.299999999999997</v>
          </cell>
          <cell r="AC234">
            <v>68.599999999999994</v>
          </cell>
          <cell r="AD234">
            <v>34.299999999999997</v>
          </cell>
          <cell r="AE234">
            <v>85.16</v>
          </cell>
          <cell r="AH234">
            <v>85.16</v>
          </cell>
          <cell r="AI234">
            <v>79.84</v>
          </cell>
          <cell r="AL234">
            <v>79.84</v>
          </cell>
          <cell r="AM234">
            <v>69.97</v>
          </cell>
          <cell r="AP234">
            <v>69.97</v>
          </cell>
          <cell r="AQ234">
            <v>234.97</v>
          </cell>
          <cell r="AR234">
            <v>65.12</v>
          </cell>
          <cell r="AU234">
            <v>65.12</v>
          </cell>
          <cell r="AV234">
            <v>76.53</v>
          </cell>
          <cell r="AZ234">
            <v>76.53</v>
          </cell>
          <cell r="BA234">
            <v>61.26</v>
          </cell>
          <cell r="BE234">
            <v>61.26</v>
          </cell>
          <cell r="BF234">
            <v>202.91</v>
          </cell>
          <cell r="BG234">
            <v>65.28</v>
          </cell>
          <cell r="BK234">
            <v>65.28</v>
          </cell>
        </row>
        <row r="235">
          <cell r="B235" t="str">
            <v xml:space="preserve">                    TU-COM</v>
          </cell>
          <cell r="C235">
            <v>53.64</v>
          </cell>
          <cell r="D235">
            <v>58.52</v>
          </cell>
          <cell r="E235">
            <v>65.09</v>
          </cell>
          <cell r="F235">
            <v>52.78</v>
          </cell>
          <cell r="G235">
            <v>52.78</v>
          </cell>
          <cell r="J235">
            <v>53.27</v>
          </cell>
          <cell r="K235">
            <v>52.72</v>
          </cell>
          <cell r="L235">
            <v>52.72</v>
          </cell>
          <cell r="M235">
            <v>57.01</v>
          </cell>
          <cell r="N235">
            <v>57.01</v>
          </cell>
          <cell r="Q235">
            <v>28.95</v>
          </cell>
          <cell r="R235">
            <v>57.9</v>
          </cell>
          <cell r="S235">
            <v>57.29</v>
          </cell>
          <cell r="T235">
            <v>57.29</v>
          </cell>
          <cell r="U235">
            <v>54.64</v>
          </cell>
          <cell r="V235">
            <v>54.64</v>
          </cell>
          <cell r="Y235">
            <v>164.43</v>
          </cell>
          <cell r="Z235">
            <v>177.25</v>
          </cell>
          <cell r="AA235">
            <v>22.66</v>
          </cell>
          <cell r="AC235">
            <v>45.32</v>
          </cell>
          <cell r="AD235">
            <v>22.66</v>
          </cell>
          <cell r="AE235">
            <v>43.23</v>
          </cell>
          <cell r="AH235">
            <v>43.23</v>
          </cell>
          <cell r="AI235">
            <v>50.29</v>
          </cell>
          <cell r="AL235">
            <v>50.29</v>
          </cell>
          <cell r="AM235">
            <v>51.47</v>
          </cell>
          <cell r="AP235">
            <v>51.47</v>
          </cell>
          <cell r="AQ235">
            <v>144.99</v>
          </cell>
          <cell r="AR235">
            <v>50.95</v>
          </cell>
          <cell r="AU235">
            <v>50.95</v>
          </cell>
          <cell r="AV235">
            <v>96.38</v>
          </cell>
          <cell r="AZ235">
            <v>96.38</v>
          </cell>
          <cell r="BA235">
            <v>109.38</v>
          </cell>
          <cell r="BE235">
            <v>109.38</v>
          </cell>
          <cell r="BF235">
            <v>256.70999999999998</v>
          </cell>
          <cell r="BG235">
            <v>120.07</v>
          </cell>
          <cell r="BK235">
            <v>120.07</v>
          </cell>
        </row>
        <row r="236">
          <cell r="B236" t="str">
            <v xml:space="preserve">                    DIRETA (Fixo-Fixo)</v>
          </cell>
          <cell r="C236">
            <v>804.8</v>
          </cell>
          <cell r="D236">
            <v>942.54</v>
          </cell>
          <cell r="E236">
            <v>977.16</v>
          </cell>
          <cell r="F236">
            <v>1073.26</v>
          </cell>
          <cell r="G236">
            <v>1087.3799999999999</v>
          </cell>
          <cell r="H236">
            <v>14.98</v>
          </cell>
          <cell r="I236">
            <v>14.12</v>
          </cell>
          <cell r="J236">
            <v>1273.78</v>
          </cell>
          <cell r="K236">
            <v>1131.8499999999999</v>
          </cell>
          <cell r="L236">
            <v>1164.9499999999998</v>
          </cell>
          <cell r="M236">
            <v>1215.9000000000001</v>
          </cell>
          <cell r="N236">
            <v>1245.43</v>
          </cell>
          <cell r="O236">
            <v>33.1</v>
          </cell>
          <cell r="P236">
            <v>29.53</v>
          </cell>
          <cell r="Q236">
            <v>646.99</v>
          </cell>
          <cell r="R236">
            <v>1293.98</v>
          </cell>
          <cell r="S236">
            <v>1163.75</v>
          </cell>
          <cell r="T236">
            <v>1377.24</v>
          </cell>
          <cell r="U236">
            <v>1066.1099999999999</v>
          </cell>
          <cell r="V236">
            <v>1349.34</v>
          </cell>
          <cell r="W236">
            <v>213.49</v>
          </cell>
          <cell r="X236">
            <v>283.23</v>
          </cell>
          <cell r="Y236">
            <v>3682.1499999999996</v>
          </cell>
          <cell r="Z236">
            <v>2724.5</v>
          </cell>
          <cell r="AA236">
            <v>326.38</v>
          </cell>
          <cell r="AB236">
            <v>266.01</v>
          </cell>
          <cell r="AC236">
            <v>1184.78</v>
          </cell>
          <cell r="AD236">
            <v>592.39</v>
          </cell>
          <cell r="AF236">
            <v>696.13</v>
          </cell>
          <cell r="AG236">
            <v>513.1</v>
          </cell>
          <cell r="AH236">
            <v>1209.23</v>
          </cell>
          <cell r="AJ236">
            <v>821.33</v>
          </cell>
          <cell r="AK236">
            <v>445.55</v>
          </cell>
          <cell r="AL236">
            <v>1266.8800000000001</v>
          </cell>
          <cell r="AN236">
            <v>849.79</v>
          </cell>
          <cell r="AO236">
            <v>389.32</v>
          </cell>
          <cell r="AP236">
            <v>1239.1099999999999</v>
          </cell>
          <cell r="AQ236">
            <v>3715.2200000000003</v>
          </cell>
          <cell r="AS236">
            <v>845.29</v>
          </cell>
          <cell r="AT236">
            <v>318.69</v>
          </cell>
          <cell r="AU236">
            <v>1163.98</v>
          </cell>
          <cell r="AW236">
            <v>946.22</v>
          </cell>
          <cell r="AX236">
            <v>178.22</v>
          </cell>
          <cell r="AY236">
            <v>98.54</v>
          </cell>
          <cell r="AZ236">
            <v>1222.98</v>
          </cell>
          <cell r="BB236">
            <v>872.69</v>
          </cell>
          <cell r="BC236">
            <v>160.76</v>
          </cell>
          <cell r="BD236">
            <v>116.75</v>
          </cell>
          <cell r="BE236">
            <v>1150.2</v>
          </cell>
          <cell r="BF236">
            <v>3537.16</v>
          </cell>
          <cell r="BH236">
            <v>912.44</v>
          </cell>
          <cell r="BI236">
            <v>183.58</v>
          </cell>
          <cell r="BJ236">
            <v>108.98</v>
          </cell>
          <cell r="BK236">
            <v>1205</v>
          </cell>
        </row>
        <row r="237">
          <cell r="B237">
            <v>0</v>
          </cell>
          <cell r="G237">
            <v>0</v>
          </cell>
          <cell r="L237">
            <v>0</v>
          </cell>
          <cell r="N237">
            <v>0</v>
          </cell>
          <cell r="T237">
            <v>0</v>
          </cell>
          <cell r="V237">
            <v>0</v>
          </cell>
          <cell r="Y237">
            <v>0</v>
          </cell>
          <cell r="Z237">
            <v>0</v>
          </cell>
          <cell r="AC237">
            <v>0</v>
          </cell>
          <cell r="AD237">
            <v>0</v>
          </cell>
          <cell r="AH237">
            <v>0</v>
          </cell>
          <cell r="AL237">
            <v>0</v>
          </cell>
          <cell r="AP237">
            <v>0</v>
          </cell>
          <cell r="AQ237">
            <v>0</v>
          </cell>
          <cell r="AU237">
            <v>0</v>
          </cell>
          <cell r="AZ237">
            <v>0</v>
          </cell>
          <cell r="BE237">
            <v>0</v>
          </cell>
          <cell r="BF237">
            <v>0</v>
          </cell>
          <cell r="BK237">
            <v>0</v>
          </cell>
        </row>
        <row r="238">
          <cell r="B238" t="str">
            <v xml:space="preserve">      INTERNACIONAL</v>
          </cell>
          <cell r="C238">
            <v>37.03</v>
          </cell>
          <cell r="D238">
            <v>44.92</v>
          </cell>
          <cell r="E238">
            <v>44.46</v>
          </cell>
          <cell r="F238">
            <v>47.89</v>
          </cell>
          <cell r="G238">
            <v>48.1</v>
          </cell>
          <cell r="H238">
            <v>0</v>
          </cell>
          <cell r="I238">
            <v>0.21</v>
          </cell>
          <cell r="J238">
            <v>42.02</v>
          </cell>
          <cell r="K238">
            <v>42.02</v>
          </cell>
          <cell r="L238">
            <v>42.040000000000006</v>
          </cell>
          <cell r="M238">
            <v>42.02</v>
          </cell>
          <cell r="N238">
            <v>42.25</v>
          </cell>
          <cell r="O238">
            <v>0.02</v>
          </cell>
          <cell r="P238">
            <v>0.23</v>
          </cell>
          <cell r="Q238">
            <v>18.55</v>
          </cell>
          <cell r="R238">
            <v>37.1</v>
          </cell>
          <cell r="S238">
            <v>33.76</v>
          </cell>
          <cell r="T238">
            <v>48.56</v>
          </cell>
          <cell r="U238">
            <v>33.76</v>
          </cell>
          <cell r="V238">
            <v>48.56</v>
          </cell>
          <cell r="W238">
            <v>14.8</v>
          </cell>
          <cell r="X238">
            <v>14.8</v>
          </cell>
          <cell r="Y238">
            <v>138.91</v>
          </cell>
          <cell r="Z238">
            <v>126.41</v>
          </cell>
          <cell r="AA238">
            <v>9.83</v>
          </cell>
          <cell r="AB238">
            <v>0</v>
          </cell>
          <cell r="AC238">
            <v>19.66</v>
          </cell>
          <cell r="AD238">
            <v>9.83</v>
          </cell>
          <cell r="AE238">
            <v>0</v>
          </cell>
          <cell r="AF238">
            <v>28.08</v>
          </cell>
          <cell r="AG238">
            <v>18.420292400000001</v>
          </cell>
          <cell r="AH238">
            <v>46.500292399999999</v>
          </cell>
          <cell r="AI238">
            <v>0</v>
          </cell>
          <cell r="AJ238">
            <v>33.21</v>
          </cell>
          <cell r="AK238">
            <v>15.378101800000001</v>
          </cell>
          <cell r="AL238">
            <v>48.588101800000004</v>
          </cell>
          <cell r="AM238">
            <v>0</v>
          </cell>
          <cell r="AN238">
            <v>33.630000000000003</v>
          </cell>
          <cell r="AO238">
            <v>14.927885</v>
          </cell>
          <cell r="AP238">
            <v>48.557884999999999</v>
          </cell>
          <cell r="AQ238">
            <v>143.64627920000001</v>
          </cell>
          <cell r="AR238">
            <v>0</v>
          </cell>
          <cell r="AS238">
            <v>32.72</v>
          </cell>
          <cell r="AT238">
            <v>11.418843500000001</v>
          </cell>
          <cell r="AU238">
            <v>44.1388435</v>
          </cell>
          <cell r="AV238">
            <v>0</v>
          </cell>
          <cell r="AW238">
            <v>39.08</v>
          </cell>
          <cell r="AX238">
            <v>4.5199999999999996</v>
          </cell>
          <cell r="AY238">
            <v>5.14</v>
          </cell>
          <cell r="AZ238">
            <v>48.739999999999995</v>
          </cell>
          <cell r="BA238">
            <v>0</v>
          </cell>
          <cell r="BB238">
            <v>38.01</v>
          </cell>
          <cell r="BC238">
            <v>4.24</v>
          </cell>
          <cell r="BD238">
            <v>5.41</v>
          </cell>
          <cell r="BE238">
            <v>47.66</v>
          </cell>
          <cell r="BF238">
            <v>140.53884349999998</v>
          </cell>
          <cell r="BG238">
            <v>0</v>
          </cell>
          <cell r="BH238">
            <v>38.57</v>
          </cell>
          <cell r="BI238">
            <v>3.52</v>
          </cell>
          <cell r="BJ238">
            <v>4.66</v>
          </cell>
          <cell r="BK238">
            <v>46.75</v>
          </cell>
        </row>
        <row r="239">
          <cell r="B239" t="str">
            <v xml:space="preserve">                    DIRETA (Fixo-Fixo)</v>
          </cell>
          <cell r="C239">
            <v>37.03</v>
          </cell>
          <cell r="D239">
            <v>44.92</v>
          </cell>
          <cell r="E239">
            <v>44.46</v>
          </cell>
          <cell r="F239">
            <v>47.89</v>
          </cell>
          <cell r="G239">
            <v>48.1</v>
          </cell>
          <cell r="I239">
            <v>0.21</v>
          </cell>
          <cell r="J239">
            <v>42.02</v>
          </cell>
          <cell r="K239">
            <v>42.02</v>
          </cell>
          <cell r="L239">
            <v>42.040000000000006</v>
          </cell>
          <cell r="M239">
            <v>42.02</v>
          </cell>
          <cell r="N239">
            <v>42.25</v>
          </cell>
          <cell r="O239">
            <v>0.02</v>
          </cell>
          <cell r="P239">
            <v>0.23</v>
          </cell>
          <cell r="Q239">
            <v>18.55</v>
          </cell>
          <cell r="R239">
            <v>37.1</v>
          </cell>
          <cell r="S239">
            <v>33.76</v>
          </cell>
          <cell r="T239">
            <v>48.56</v>
          </cell>
          <cell r="U239">
            <v>33.76</v>
          </cell>
          <cell r="V239">
            <v>48.56</v>
          </cell>
          <cell r="W239">
            <v>14.8</v>
          </cell>
          <cell r="X239">
            <v>14.8</v>
          </cell>
          <cell r="Y239">
            <v>138.91</v>
          </cell>
          <cell r="Z239">
            <v>126.41</v>
          </cell>
          <cell r="AA239">
            <v>9.83</v>
          </cell>
          <cell r="AC239">
            <v>19.66</v>
          </cell>
          <cell r="AD239">
            <v>9.83</v>
          </cell>
          <cell r="AF239">
            <v>28.08</v>
          </cell>
          <cell r="AG239">
            <v>18.420292400000001</v>
          </cell>
          <cell r="AH239">
            <v>46.500292399999999</v>
          </cell>
          <cell r="AJ239">
            <v>33.21</v>
          </cell>
          <cell r="AK239">
            <v>15.378101800000001</v>
          </cell>
          <cell r="AL239">
            <v>48.588101800000004</v>
          </cell>
          <cell r="AN239">
            <v>33.630000000000003</v>
          </cell>
          <cell r="AO239">
            <v>14.927885</v>
          </cell>
          <cell r="AP239">
            <v>48.557884999999999</v>
          </cell>
          <cell r="AQ239">
            <v>143.64627920000001</v>
          </cell>
          <cell r="AS239">
            <v>32.72</v>
          </cell>
          <cell r="AT239">
            <v>11.418843500000001</v>
          </cell>
          <cell r="AU239">
            <v>44.1388435</v>
          </cell>
          <cell r="AW239">
            <v>39.08</v>
          </cell>
          <cell r="AX239">
            <v>4.5199999999999996</v>
          </cell>
          <cell r="AY239">
            <v>5.14</v>
          </cell>
          <cell r="AZ239">
            <v>48.739999999999995</v>
          </cell>
          <cell r="BB239">
            <v>38.01</v>
          </cell>
          <cell r="BC239">
            <v>4.24</v>
          </cell>
          <cell r="BD239">
            <v>5.41</v>
          </cell>
          <cell r="BE239">
            <v>47.66</v>
          </cell>
          <cell r="BF239">
            <v>140.53884349999998</v>
          </cell>
          <cell r="BH239">
            <v>38.57</v>
          </cell>
          <cell r="BI239">
            <v>3.52</v>
          </cell>
          <cell r="BJ239">
            <v>4.66</v>
          </cell>
          <cell r="BK239">
            <v>46.75</v>
          </cell>
        </row>
        <row r="240">
          <cell r="B240">
            <v>0</v>
          </cell>
          <cell r="G240">
            <v>0</v>
          </cell>
          <cell r="L240">
            <v>0</v>
          </cell>
          <cell r="N240">
            <v>0</v>
          </cell>
          <cell r="T240">
            <v>0</v>
          </cell>
          <cell r="V240">
            <v>0</v>
          </cell>
          <cell r="Y240">
            <v>0</v>
          </cell>
          <cell r="Z240">
            <v>0</v>
          </cell>
          <cell r="AC240">
            <v>0</v>
          </cell>
          <cell r="AD240">
            <v>0</v>
          </cell>
          <cell r="AH240">
            <v>0</v>
          </cell>
          <cell r="AL240">
            <v>0</v>
          </cell>
          <cell r="AP240">
            <v>0</v>
          </cell>
          <cell r="AQ240">
            <v>0</v>
          </cell>
          <cell r="AU240">
            <v>0</v>
          </cell>
          <cell r="AZ240">
            <v>0</v>
          </cell>
          <cell r="BE240">
            <v>0</v>
          </cell>
          <cell r="BF240">
            <v>0</v>
          </cell>
          <cell r="BK240">
            <v>0</v>
          </cell>
        </row>
        <row r="241">
          <cell r="B241" t="str">
            <v xml:space="preserve"> TELEFONIA MÓVEL CELULAR</v>
          </cell>
          <cell r="C241">
            <v>262.89999999999998</v>
          </cell>
          <cell r="D241">
            <v>252.64000000000001</v>
          </cell>
          <cell r="E241">
            <v>238.62</v>
          </cell>
          <cell r="F241">
            <v>263.45999999999998</v>
          </cell>
          <cell r="G241">
            <v>264.20999999999998</v>
          </cell>
          <cell r="H241">
            <v>0.75</v>
          </cell>
          <cell r="I241">
            <v>0.75</v>
          </cell>
          <cell r="J241">
            <v>198.3</v>
          </cell>
          <cell r="K241">
            <v>198.3</v>
          </cell>
          <cell r="L241">
            <v>199.94</v>
          </cell>
          <cell r="M241">
            <v>253.08</v>
          </cell>
          <cell r="N241">
            <v>254.53</v>
          </cell>
          <cell r="O241">
            <v>1.64</v>
          </cell>
          <cell r="P241">
            <v>1.45</v>
          </cell>
          <cell r="Q241">
            <v>93.47</v>
          </cell>
          <cell r="R241">
            <v>186.94</v>
          </cell>
          <cell r="S241">
            <v>250.96</v>
          </cell>
          <cell r="T241">
            <v>263.06</v>
          </cell>
          <cell r="U241">
            <v>240.76000000000002</v>
          </cell>
          <cell r="V241">
            <v>252.86</v>
          </cell>
          <cell r="W241">
            <v>12.1</v>
          </cell>
          <cell r="X241">
            <v>12.1</v>
          </cell>
          <cell r="Y241">
            <v>771.6</v>
          </cell>
          <cell r="Z241">
            <v>754.16</v>
          </cell>
          <cell r="AA241">
            <v>117.89</v>
          </cell>
          <cell r="AB241">
            <v>16.48</v>
          </cell>
          <cell r="AC241">
            <v>268.74</v>
          </cell>
          <cell r="AD241">
            <v>134.37</v>
          </cell>
          <cell r="AE241">
            <v>177.96</v>
          </cell>
          <cell r="AF241">
            <v>39.700000000000003</v>
          </cell>
          <cell r="AG241">
            <v>38.020000000000003</v>
          </cell>
          <cell r="AH241">
            <v>255.68000000000004</v>
          </cell>
          <cell r="AI241">
            <v>168.07</v>
          </cell>
          <cell r="AJ241">
            <v>49.15</v>
          </cell>
          <cell r="AK241">
            <v>33.909999999999997</v>
          </cell>
          <cell r="AL241">
            <v>251.13</v>
          </cell>
          <cell r="AM241">
            <v>168.04</v>
          </cell>
          <cell r="AN241">
            <v>52.92</v>
          </cell>
          <cell r="AO241">
            <v>30.33</v>
          </cell>
          <cell r="AP241">
            <v>251.28999999999996</v>
          </cell>
          <cell r="AQ241">
            <v>758.1</v>
          </cell>
          <cell r="AR241">
            <v>154.46</v>
          </cell>
          <cell r="AS241">
            <v>56.11</v>
          </cell>
          <cell r="AT241">
            <v>23.78</v>
          </cell>
          <cell r="AU241">
            <v>234.35</v>
          </cell>
          <cell r="AV241">
            <v>158.80000000000001</v>
          </cell>
          <cell r="AW241">
            <v>65.569999999999993</v>
          </cell>
          <cell r="AX241">
            <v>10.33</v>
          </cell>
          <cell r="AY241">
            <v>7.27</v>
          </cell>
          <cell r="AZ241">
            <v>241.97000000000003</v>
          </cell>
          <cell r="BA241">
            <v>133.95999999999998</v>
          </cell>
          <cell r="BB241">
            <v>62.47</v>
          </cell>
          <cell r="BC241">
            <v>10.02</v>
          </cell>
          <cell r="BD241">
            <v>7.87</v>
          </cell>
          <cell r="BE241">
            <v>214.32</v>
          </cell>
          <cell r="BF241">
            <v>690.6400000000001</v>
          </cell>
          <cell r="BG241">
            <v>144.66999999999999</v>
          </cell>
          <cell r="BH241">
            <v>66.81</v>
          </cell>
          <cell r="BI241">
            <v>11.42</v>
          </cell>
          <cell r="BJ241">
            <v>7.7</v>
          </cell>
          <cell r="BK241">
            <v>230.59999999999997</v>
          </cell>
        </row>
        <row r="242">
          <cell r="B242">
            <v>0</v>
          </cell>
          <cell r="G242">
            <v>0</v>
          </cell>
          <cell r="L242">
            <v>0</v>
          </cell>
          <cell r="N242">
            <v>0</v>
          </cell>
          <cell r="T242">
            <v>0</v>
          </cell>
          <cell r="V242">
            <v>0</v>
          </cell>
          <cell r="Y242">
            <v>0</v>
          </cell>
          <cell r="Z242">
            <v>0</v>
          </cell>
          <cell r="AC242">
            <v>0</v>
          </cell>
          <cell r="AD242">
            <v>0</v>
          </cell>
          <cell r="AH242">
            <v>0</v>
          </cell>
          <cell r="AL242">
            <v>0</v>
          </cell>
          <cell r="AP242">
            <v>0</v>
          </cell>
          <cell r="AQ242">
            <v>0</v>
          </cell>
          <cell r="AU242">
            <v>0</v>
          </cell>
          <cell r="AZ242">
            <v>0</v>
          </cell>
          <cell r="BE242">
            <v>0</v>
          </cell>
          <cell r="BF242">
            <v>0</v>
          </cell>
          <cell r="BK242">
            <v>0</v>
          </cell>
        </row>
        <row r="243">
          <cell r="B243" t="str">
            <v xml:space="preserve">      NACIONAL</v>
          </cell>
          <cell r="C243">
            <v>259.58999999999997</v>
          </cell>
          <cell r="D243">
            <v>248.56</v>
          </cell>
          <cell r="E243">
            <v>234.11</v>
          </cell>
          <cell r="F243">
            <v>258.52</v>
          </cell>
          <cell r="G243">
            <v>259.27</v>
          </cell>
          <cell r="H243">
            <v>0.75</v>
          </cell>
          <cell r="I243">
            <v>0.75</v>
          </cell>
          <cell r="J243">
            <v>193.74</v>
          </cell>
          <cell r="K243">
            <v>193.74</v>
          </cell>
          <cell r="L243">
            <v>195.38</v>
          </cell>
          <cell r="M243">
            <v>248.52</v>
          </cell>
          <cell r="N243">
            <v>249.97</v>
          </cell>
          <cell r="O243">
            <v>1.64</v>
          </cell>
          <cell r="P243">
            <v>1.45</v>
          </cell>
          <cell r="Q243">
            <v>91.539999999999992</v>
          </cell>
          <cell r="R243">
            <v>183.07999999999998</v>
          </cell>
          <cell r="S243">
            <v>246.88</v>
          </cell>
          <cell r="T243">
            <v>258.98</v>
          </cell>
          <cell r="U243">
            <v>236.68</v>
          </cell>
          <cell r="V243">
            <v>248.78</v>
          </cell>
          <cell r="W243">
            <v>12.1</v>
          </cell>
          <cell r="X243">
            <v>12.1</v>
          </cell>
          <cell r="Y243">
            <v>758.02</v>
          </cell>
          <cell r="Z243">
            <v>742.26</v>
          </cell>
          <cell r="AA243">
            <v>116.75</v>
          </cell>
          <cell r="AB243">
            <v>16.48</v>
          </cell>
          <cell r="AC243">
            <v>266.45999999999998</v>
          </cell>
          <cell r="AD243">
            <v>133.22999999999999</v>
          </cell>
          <cell r="AE243">
            <v>173.85</v>
          </cell>
          <cell r="AF243">
            <v>39.700000000000003</v>
          </cell>
          <cell r="AG243">
            <v>38.020000000000003</v>
          </cell>
          <cell r="AH243">
            <v>251.57000000000002</v>
          </cell>
          <cell r="AI243">
            <v>162.79</v>
          </cell>
          <cell r="AJ243">
            <v>49.15</v>
          </cell>
          <cell r="AK243">
            <v>33.909999999999997</v>
          </cell>
          <cell r="AL243">
            <v>245.85</v>
          </cell>
          <cell r="AM243">
            <v>162.65</v>
          </cell>
          <cell r="AN243">
            <v>52.92</v>
          </cell>
          <cell r="AO243">
            <v>30.33</v>
          </cell>
          <cell r="AP243">
            <v>245.89999999999998</v>
          </cell>
          <cell r="AQ243">
            <v>743.31999999999994</v>
          </cell>
          <cell r="AR243">
            <v>149.85</v>
          </cell>
          <cell r="AS243">
            <v>56.11</v>
          </cell>
          <cell r="AT243">
            <v>23.78</v>
          </cell>
          <cell r="AU243">
            <v>229.73999999999998</v>
          </cell>
          <cell r="AV243">
            <v>153.4</v>
          </cell>
          <cell r="AW243">
            <v>65.569999999999993</v>
          </cell>
          <cell r="AX243">
            <v>10.33</v>
          </cell>
          <cell r="AY243">
            <v>7.27</v>
          </cell>
          <cell r="AZ243">
            <v>236.57000000000002</v>
          </cell>
          <cell r="BA243">
            <v>128.94999999999999</v>
          </cell>
          <cell r="BB243">
            <v>62.47</v>
          </cell>
          <cell r="BC243">
            <v>10.02</v>
          </cell>
          <cell r="BD243">
            <v>7.87</v>
          </cell>
          <cell r="BE243">
            <v>209.31</v>
          </cell>
          <cell r="BF243">
            <v>675.62</v>
          </cell>
          <cell r="BG243">
            <v>139.75</v>
          </cell>
          <cell r="BH243">
            <v>66.81</v>
          </cell>
          <cell r="BI243">
            <v>11.42</v>
          </cell>
          <cell r="BJ243">
            <v>7.7</v>
          </cell>
          <cell r="BK243">
            <v>225.67999999999998</v>
          </cell>
        </row>
        <row r="244">
          <cell r="B244" t="str">
            <v xml:space="preserve">                    TU-RIU</v>
          </cell>
          <cell r="C244">
            <v>231.28</v>
          </cell>
          <cell r="D244">
            <v>201.33</v>
          </cell>
          <cell r="E244">
            <v>189.44</v>
          </cell>
          <cell r="F244">
            <v>206.75</v>
          </cell>
          <cell r="G244">
            <v>206.75</v>
          </cell>
          <cell r="J244">
            <v>138.79</v>
          </cell>
          <cell r="K244">
            <v>138.79</v>
          </cell>
          <cell r="L244">
            <v>138.79</v>
          </cell>
          <cell r="M244">
            <v>194.12</v>
          </cell>
          <cell r="N244">
            <v>194.12</v>
          </cell>
          <cell r="Q244">
            <v>63.94</v>
          </cell>
          <cell r="R244">
            <v>127.87999999999998</v>
          </cell>
          <cell r="S244">
            <v>191</v>
          </cell>
          <cell r="T244">
            <v>191</v>
          </cell>
          <cell r="U244">
            <v>184.78</v>
          </cell>
          <cell r="V244">
            <v>184.78</v>
          </cell>
          <cell r="Y244">
            <v>585.65</v>
          </cell>
          <cell r="Z244">
            <v>622.04999999999995</v>
          </cell>
          <cell r="AA244">
            <v>96.56</v>
          </cell>
          <cell r="AC244">
            <v>193.12</v>
          </cell>
          <cell r="AD244">
            <v>96.56</v>
          </cell>
          <cell r="AE244">
            <v>173.85</v>
          </cell>
          <cell r="AH244">
            <v>173.85</v>
          </cell>
          <cell r="AI244">
            <v>162.79</v>
          </cell>
          <cell r="AL244">
            <v>162.79</v>
          </cell>
          <cell r="AM244">
            <v>162.65</v>
          </cell>
          <cell r="AP244">
            <v>162.65</v>
          </cell>
          <cell r="AQ244">
            <v>499.28999999999996</v>
          </cell>
          <cell r="AR244">
            <v>149.85</v>
          </cell>
          <cell r="AU244">
            <v>149.85</v>
          </cell>
          <cell r="AV244">
            <v>153.4</v>
          </cell>
          <cell r="AZ244">
            <v>153.4</v>
          </cell>
          <cell r="BA244">
            <v>128.94999999999999</v>
          </cell>
          <cell r="BD244">
            <v>0.01</v>
          </cell>
          <cell r="BE244">
            <v>128.95999999999998</v>
          </cell>
          <cell r="BF244">
            <v>432.21</v>
          </cell>
          <cell r="BG244">
            <v>139.75</v>
          </cell>
          <cell r="BK244">
            <v>139.75</v>
          </cell>
        </row>
        <row r="245">
          <cell r="B245" t="str">
            <v xml:space="preserve">                    DIRETA (Fixo-Móvel)</v>
          </cell>
          <cell r="C245">
            <v>28.31</v>
          </cell>
          <cell r="D245">
            <v>47.23</v>
          </cell>
          <cell r="E245">
            <v>44.67</v>
          </cell>
          <cell r="F245">
            <v>51.77</v>
          </cell>
          <cell r="G245">
            <v>52.52</v>
          </cell>
          <cell r="H245">
            <v>0.75</v>
          </cell>
          <cell r="I245">
            <v>0.75</v>
          </cell>
          <cell r="J245">
            <v>54.95</v>
          </cell>
          <cell r="K245">
            <v>54.95</v>
          </cell>
          <cell r="L245">
            <v>56.59</v>
          </cell>
          <cell r="M245">
            <v>54.4</v>
          </cell>
          <cell r="N245">
            <v>55.85</v>
          </cell>
          <cell r="O245">
            <v>1.64</v>
          </cell>
          <cell r="P245">
            <v>1.45</v>
          </cell>
          <cell r="Q245">
            <v>27.6</v>
          </cell>
          <cell r="R245">
            <v>55.2</v>
          </cell>
          <cell r="S245">
            <v>55.88</v>
          </cell>
          <cell r="T245">
            <v>67.98</v>
          </cell>
          <cell r="U245">
            <v>51.9</v>
          </cell>
          <cell r="V245">
            <v>64</v>
          </cell>
          <cell r="W245">
            <v>12.1</v>
          </cell>
          <cell r="X245">
            <v>12.1</v>
          </cell>
          <cell r="Y245">
            <v>172.37</v>
          </cell>
          <cell r="Z245">
            <v>120.21</v>
          </cell>
          <cell r="AA245">
            <v>20.190000000000001</v>
          </cell>
          <cell r="AB245">
            <v>16.48</v>
          </cell>
          <cell r="AC245">
            <v>73.34</v>
          </cell>
          <cell r="AD245">
            <v>36.67</v>
          </cell>
          <cell r="AF245">
            <v>39.700000000000003</v>
          </cell>
          <cell r="AG245">
            <v>38.020000000000003</v>
          </cell>
          <cell r="AH245">
            <v>77.72</v>
          </cell>
          <cell r="AJ245">
            <v>49.15</v>
          </cell>
          <cell r="AK245">
            <v>33.909999999999997</v>
          </cell>
          <cell r="AL245">
            <v>83.06</v>
          </cell>
          <cell r="AN245">
            <v>52.92</v>
          </cell>
          <cell r="AO245">
            <v>30.33</v>
          </cell>
          <cell r="AP245">
            <v>83.25</v>
          </cell>
          <cell r="AQ245">
            <v>244.03</v>
          </cell>
          <cell r="AS245">
            <v>56.11</v>
          </cell>
          <cell r="AT245">
            <v>23.78</v>
          </cell>
          <cell r="AU245">
            <v>79.89</v>
          </cell>
          <cell r="AW245">
            <v>65.569999999999993</v>
          </cell>
          <cell r="AX245">
            <v>10.33</v>
          </cell>
          <cell r="AY245">
            <v>7.27</v>
          </cell>
          <cell r="AZ245">
            <v>83.169999999999987</v>
          </cell>
          <cell r="BB245">
            <v>62.47</v>
          </cell>
          <cell r="BC245">
            <v>10.02</v>
          </cell>
          <cell r="BD245">
            <v>7.86</v>
          </cell>
          <cell r="BE245">
            <v>80.349999999999994</v>
          </cell>
          <cell r="BF245">
            <v>243.41</v>
          </cell>
          <cell r="BH245">
            <v>66.81</v>
          </cell>
          <cell r="BI245">
            <v>11.42</v>
          </cell>
          <cell r="BJ245">
            <v>7.7</v>
          </cell>
          <cell r="BK245">
            <v>85.93</v>
          </cell>
        </row>
        <row r="246">
          <cell r="B246">
            <v>0</v>
          </cell>
          <cell r="G246">
            <v>0</v>
          </cell>
          <cell r="L246">
            <v>0</v>
          </cell>
          <cell r="N246">
            <v>0</v>
          </cell>
          <cell r="T246">
            <v>0</v>
          </cell>
          <cell r="V246">
            <v>0</v>
          </cell>
          <cell r="Y246">
            <v>0</v>
          </cell>
          <cell r="Z246">
            <v>0</v>
          </cell>
          <cell r="AC246">
            <v>0</v>
          </cell>
          <cell r="AD246">
            <v>0</v>
          </cell>
          <cell r="AH246">
            <v>0</v>
          </cell>
          <cell r="AL246">
            <v>0</v>
          </cell>
          <cell r="AP246">
            <v>0</v>
          </cell>
          <cell r="AQ246">
            <v>0</v>
          </cell>
          <cell r="AU246">
            <v>0</v>
          </cell>
          <cell r="AZ246">
            <v>0</v>
          </cell>
          <cell r="BE246">
            <v>0</v>
          </cell>
          <cell r="BF246">
            <v>0</v>
          </cell>
          <cell r="BK246">
            <v>0</v>
          </cell>
        </row>
        <row r="247">
          <cell r="B247" t="str">
            <v xml:space="preserve">      INTERNACIONAL</v>
          </cell>
          <cell r="C247">
            <v>3.31</v>
          </cell>
          <cell r="D247">
            <v>4.08</v>
          </cell>
          <cell r="E247">
            <v>4.51</v>
          </cell>
          <cell r="F247">
            <v>4.9400000000000004</v>
          </cell>
          <cell r="G247">
            <v>4.9400000000000004</v>
          </cell>
          <cell r="H247">
            <v>0</v>
          </cell>
          <cell r="I247">
            <v>0</v>
          </cell>
          <cell r="J247">
            <v>4.5599999999999996</v>
          </cell>
          <cell r="K247">
            <v>4.5599999999999996</v>
          </cell>
          <cell r="L247">
            <v>4.5599999999999996</v>
          </cell>
          <cell r="M247">
            <v>4.5599999999999996</v>
          </cell>
          <cell r="N247">
            <v>4.5599999999999996</v>
          </cell>
          <cell r="O247">
            <v>0</v>
          </cell>
          <cell r="P247">
            <v>0</v>
          </cell>
          <cell r="Q247">
            <v>1.93</v>
          </cell>
          <cell r="R247">
            <v>3.8599999999999994</v>
          </cell>
          <cell r="S247">
            <v>4.08</v>
          </cell>
          <cell r="T247">
            <v>4.08</v>
          </cell>
          <cell r="U247">
            <v>4.08</v>
          </cell>
          <cell r="V247">
            <v>4.08</v>
          </cell>
          <cell r="W247">
            <v>0</v>
          </cell>
          <cell r="X247">
            <v>0</v>
          </cell>
          <cell r="Y247">
            <v>13.58</v>
          </cell>
          <cell r="Z247">
            <v>11.9</v>
          </cell>
          <cell r="AA247">
            <v>1.1399999999999999</v>
          </cell>
          <cell r="AB247">
            <v>0</v>
          </cell>
          <cell r="AC247">
            <v>2.2799999999999998</v>
          </cell>
          <cell r="AD247">
            <v>1.1399999999999999</v>
          </cell>
          <cell r="AE247">
            <v>4.1100000000000003</v>
          </cell>
          <cell r="AF247">
            <v>0</v>
          </cell>
          <cell r="AG247">
            <v>0</v>
          </cell>
          <cell r="AH247">
            <v>4.1100000000000003</v>
          </cell>
          <cell r="AI247">
            <v>5.28</v>
          </cell>
          <cell r="AJ247">
            <v>0</v>
          </cell>
          <cell r="AK247">
            <v>0</v>
          </cell>
          <cell r="AL247">
            <v>5.28</v>
          </cell>
          <cell r="AM247">
            <v>5.39</v>
          </cell>
          <cell r="AN247">
            <v>0</v>
          </cell>
          <cell r="AO247">
            <v>0</v>
          </cell>
          <cell r="AP247">
            <v>5.39</v>
          </cell>
          <cell r="AQ247">
            <v>14.780000000000001</v>
          </cell>
          <cell r="AR247">
            <v>4.6100000000000003</v>
          </cell>
          <cell r="AS247">
            <v>0</v>
          </cell>
          <cell r="AT247">
            <v>0</v>
          </cell>
          <cell r="AU247">
            <v>4.6100000000000003</v>
          </cell>
          <cell r="AV247">
            <v>5.4</v>
          </cell>
          <cell r="AW247">
            <v>0</v>
          </cell>
          <cell r="AX247">
            <v>0</v>
          </cell>
          <cell r="AY247">
            <v>0</v>
          </cell>
          <cell r="AZ247">
            <v>5.4</v>
          </cell>
          <cell r="BA247">
            <v>5.01</v>
          </cell>
          <cell r="BB247">
            <v>0</v>
          </cell>
          <cell r="BC247">
            <v>0</v>
          </cell>
          <cell r="BD247">
            <v>0</v>
          </cell>
          <cell r="BE247">
            <v>5.01</v>
          </cell>
          <cell r="BF247">
            <v>15.020000000000001</v>
          </cell>
          <cell r="BG247">
            <v>4.92</v>
          </cell>
          <cell r="BH247">
            <v>0</v>
          </cell>
          <cell r="BI247">
            <v>0</v>
          </cell>
          <cell r="BJ247">
            <v>0</v>
          </cell>
          <cell r="BK247">
            <v>4.92</v>
          </cell>
        </row>
        <row r="248">
          <cell r="B248" t="str">
            <v xml:space="preserve">                    INDIRETA (Móvel)</v>
          </cell>
          <cell r="C248">
            <v>3.31</v>
          </cell>
          <cell r="D248">
            <v>4.08</v>
          </cell>
          <cell r="E248">
            <v>4.51</v>
          </cell>
          <cell r="F248">
            <v>4.9400000000000004</v>
          </cell>
          <cell r="G248">
            <v>4.9400000000000004</v>
          </cell>
          <cell r="J248">
            <v>4.5599999999999996</v>
          </cell>
          <cell r="K248">
            <v>4.5599999999999996</v>
          </cell>
          <cell r="L248">
            <v>4.5599999999999996</v>
          </cell>
          <cell r="M248">
            <v>4.5599999999999996</v>
          </cell>
          <cell r="N248">
            <v>4.5599999999999996</v>
          </cell>
          <cell r="Q248">
            <v>1.93</v>
          </cell>
          <cell r="R248">
            <v>3.8599999999999994</v>
          </cell>
          <cell r="S248">
            <v>4.08</v>
          </cell>
          <cell r="T248">
            <v>4.08</v>
          </cell>
          <cell r="U248">
            <v>4.08</v>
          </cell>
          <cell r="V248">
            <v>4.08</v>
          </cell>
          <cell r="Y248">
            <v>13.58</v>
          </cell>
          <cell r="Z248">
            <v>11.9</v>
          </cell>
          <cell r="AA248">
            <v>1.1399999999999999</v>
          </cell>
          <cell r="AC248">
            <v>2.2799999999999998</v>
          </cell>
          <cell r="AD248">
            <v>1.1399999999999999</v>
          </cell>
          <cell r="AE248">
            <v>4.1100000000000003</v>
          </cell>
          <cell r="AH248">
            <v>4.1100000000000003</v>
          </cell>
          <cell r="AI248">
            <v>5.28</v>
          </cell>
          <cell r="AL248">
            <v>5.28</v>
          </cell>
          <cell r="AM248">
            <v>5.39</v>
          </cell>
          <cell r="AP248">
            <v>5.39</v>
          </cell>
          <cell r="AQ248">
            <v>14.780000000000001</v>
          </cell>
          <cell r="AR248">
            <v>4.6100000000000003</v>
          </cell>
          <cell r="AU248">
            <v>4.6100000000000003</v>
          </cell>
          <cell r="AV248">
            <v>5.4</v>
          </cell>
          <cell r="AZ248">
            <v>5.4</v>
          </cell>
          <cell r="BA248">
            <v>5.01</v>
          </cell>
          <cell r="BE248">
            <v>5.01</v>
          </cell>
          <cell r="BF248">
            <v>15.020000000000001</v>
          </cell>
          <cell r="BG248">
            <v>4.92</v>
          </cell>
          <cell r="BK248">
            <v>4.92</v>
          </cell>
        </row>
        <row r="249">
          <cell r="B249">
            <v>0</v>
          </cell>
          <cell r="G249">
            <v>0</v>
          </cell>
          <cell r="L249">
            <v>0</v>
          </cell>
          <cell r="N249">
            <v>0</v>
          </cell>
          <cell r="T249">
            <v>0</v>
          </cell>
          <cell r="V249">
            <v>0</v>
          </cell>
          <cell r="Y249">
            <v>0</v>
          </cell>
          <cell r="Z249">
            <v>0</v>
          </cell>
          <cell r="AC249">
            <v>0</v>
          </cell>
          <cell r="AD249">
            <v>0</v>
          </cell>
          <cell r="AH249">
            <v>0</v>
          </cell>
          <cell r="AL249">
            <v>0</v>
          </cell>
          <cell r="AP249">
            <v>0</v>
          </cell>
          <cell r="AQ249">
            <v>0</v>
          </cell>
          <cell r="AU249">
            <v>0</v>
          </cell>
          <cell r="AZ249">
            <v>0</v>
          </cell>
          <cell r="BE249">
            <v>0</v>
          </cell>
          <cell r="BF249">
            <v>0</v>
          </cell>
          <cell r="BK249">
            <v>0</v>
          </cell>
        </row>
        <row r="250">
          <cell r="B250" t="str">
            <v xml:space="preserve"> SERVIÇOS DE DETRAF</v>
          </cell>
          <cell r="AH250">
            <v>0</v>
          </cell>
          <cell r="AL250">
            <v>0</v>
          </cell>
          <cell r="AP250">
            <v>0</v>
          </cell>
          <cell r="AU250">
            <v>0</v>
          </cell>
          <cell r="AZ250">
            <v>0</v>
          </cell>
          <cell r="BE250">
            <v>0</v>
          </cell>
          <cell r="BK250">
            <v>0</v>
          </cell>
        </row>
        <row r="251">
          <cell r="B251">
            <v>0</v>
          </cell>
          <cell r="G251">
            <v>0</v>
          </cell>
          <cell r="L251">
            <v>0</v>
          </cell>
          <cell r="N251">
            <v>0</v>
          </cell>
          <cell r="T251">
            <v>0</v>
          </cell>
          <cell r="V251">
            <v>0</v>
          </cell>
          <cell r="Y251">
            <v>0</v>
          </cell>
          <cell r="Z251">
            <v>0</v>
          </cell>
          <cell r="AC251">
            <v>0</v>
          </cell>
          <cell r="AD251">
            <v>0</v>
          </cell>
          <cell r="AH251">
            <v>0</v>
          </cell>
          <cell r="AL251">
            <v>0</v>
          </cell>
          <cell r="AP251">
            <v>0</v>
          </cell>
          <cell r="AQ251">
            <v>0</v>
          </cell>
          <cell r="AU251">
            <v>0</v>
          </cell>
          <cell r="AZ251">
            <v>0</v>
          </cell>
          <cell r="BE251">
            <v>0</v>
          </cell>
          <cell r="BF251">
            <v>0</v>
          </cell>
          <cell r="BK251">
            <v>0</v>
          </cell>
        </row>
        <row r="252">
          <cell r="B252" t="str">
            <v xml:space="preserve"> SERVIÇOS FTC</v>
          </cell>
          <cell r="C252">
            <v>54.269999999999996</v>
          </cell>
          <cell r="D252">
            <v>54.7</v>
          </cell>
          <cell r="E252">
            <v>50.239999999999995</v>
          </cell>
          <cell r="F252">
            <v>53.499999999999993</v>
          </cell>
          <cell r="G252">
            <v>53.499999999999993</v>
          </cell>
          <cell r="H252">
            <v>0</v>
          </cell>
          <cell r="I252">
            <v>0</v>
          </cell>
          <cell r="J252">
            <v>65.62</v>
          </cell>
          <cell r="K252">
            <v>65.62</v>
          </cell>
          <cell r="L252">
            <v>65.62</v>
          </cell>
          <cell r="M252">
            <v>65.81</v>
          </cell>
          <cell r="N252">
            <v>65.81</v>
          </cell>
          <cell r="O252">
            <v>0</v>
          </cell>
          <cell r="P252">
            <v>0</v>
          </cell>
          <cell r="Q252">
            <v>38.269999999999996</v>
          </cell>
          <cell r="R252">
            <v>76.539999999999992</v>
          </cell>
          <cell r="S252">
            <v>57.38</v>
          </cell>
          <cell r="T252">
            <v>57.38</v>
          </cell>
          <cell r="U252">
            <v>57.78</v>
          </cell>
          <cell r="V252">
            <v>57.78</v>
          </cell>
          <cell r="W252">
            <v>0</v>
          </cell>
          <cell r="X252">
            <v>0</v>
          </cell>
          <cell r="Y252">
            <v>177.08999999999997</v>
          </cell>
          <cell r="Z252">
            <v>159.21</v>
          </cell>
          <cell r="AA252">
            <v>33.07</v>
          </cell>
          <cell r="AB252">
            <v>0</v>
          </cell>
          <cell r="AC252">
            <v>66.14</v>
          </cell>
          <cell r="AD252">
            <v>33.07</v>
          </cell>
          <cell r="AE252">
            <v>75.680000000000007</v>
          </cell>
          <cell r="AF252">
            <v>0</v>
          </cell>
          <cell r="AG252">
            <v>0</v>
          </cell>
          <cell r="AH252">
            <v>75.680000000000007</v>
          </cell>
          <cell r="AI252">
            <v>50.809999999999995</v>
          </cell>
          <cell r="AJ252">
            <v>0</v>
          </cell>
          <cell r="AK252">
            <v>0</v>
          </cell>
          <cell r="AL252">
            <v>50.809999999999995</v>
          </cell>
          <cell r="AM252">
            <v>78.95</v>
          </cell>
          <cell r="AN252">
            <v>0</v>
          </cell>
          <cell r="AO252">
            <v>0</v>
          </cell>
          <cell r="AP252">
            <v>78.95</v>
          </cell>
          <cell r="AQ252">
            <v>205.44</v>
          </cell>
          <cell r="AR252">
            <v>64.72</v>
          </cell>
          <cell r="AS252">
            <v>0</v>
          </cell>
          <cell r="AT252">
            <v>0</v>
          </cell>
          <cell r="AU252">
            <v>64.72</v>
          </cell>
          <cell r="AV252">
            <v>75.680000000000007</v>
          </cell>
          <cell r="AW252">
            <v>0</v>
          </cell>
          <cell r="AX252">
            <v>0</v>
          </cell>
          <cell r="AY252">
            <v>0</v>
          </cell>
          <cell r="AZ252">
            <v>75.680000000000007</v>
          </cell>
          <cell r="BA252">
            <v>55.665000000000006</v>
          </cell>
          <cell r="BB252">
            <v>0</v>
          </cell>
          <cell r="BC252">
            <v>0</v>
          </cell>
          <cell r="BD252">
            <v>0</v>
          </cell>
          <cell r="BE252">
            <v>55.665000000000006</v>
          </cell>
          <cell r="BF252">
            <v>196.065</v>
          </cell>
          <cell r="BG252">
            <v>36.490000000000009</v>
          </cell>
          <cell r="BH252">
            <v>0</v>
          </cell>
          <cell r="BI252">
            <v>0</v>
          </cell>
          <cell r="BJ252">
            <v>0</v>
          </cell>
          <cell r="BK252">
            <v>36.490000000000009</v>
          </cell>
        </row>
        <row r="253">
          <cell r="B253" t="str">
            <v xml:space="preserve">                    Serviços 0800 - EBT</v>
          </cell>
          <cell r="C253">
            <v>76.239999999999995</v>
          </cell>
          <cell r="D253">
            <v>80.510000000000005</v>
          </cell>
          <cell r="E253">
            <v>78.05</v>
          </cell>
          <cell r="F253">
            <v>83.82</v>
          </cell>
          <cell r="G253">
            <v>83.82</v>
          </cell>
          <cell r="J253">
            <v>99.14</v>
          </cell>
          <cell r="K253">
            <v>99.14</v>
          </cell>
          <cell r="L253">
            <v>99.14</v>
          </cell>
          <cell r="M253">
            <v>99.14</v>
          </cell>
          <cell r="N253">
            <v>99.14</v>
          </cell>
          <cell r="Q253">
            <v>57.65</v>
          </cell>
          <cell r="R253">
            <v>115.3</v>
          </cell>
          <cell r="S253">
            <v>94.64</v>
          </cell>
          <cell r="T253">
            <v>94.64</v>
          </cell>
          <cell r="U253">
            <v>94.64</v>
          </cell>
          <cell r="V253">
            <v>94.64</v>
          </cell>
          <cell r="Y253">
            <v>277.59999999999997</v>
          </cell>
          <cell r="Z253">
            <v>234.8</v>
          </cell>
          <cell r="AA253">
            <v>47.32</v>
          </cell>
          <cell r="AC253">
            <v>94.64</v>
          </cell>
          <cell r="AD253">
            <v>47.32</v>
          </cell>
          <cell r="AE253">
            <v>104.06</v>
          </cell>
          <cell r="AH253">
            <v>104.06</v>
          </cell>
          <cell r="AI253">
            <v>86.91</v>
          </cell>
          <cell r="AL253">
            <v>86.91</v>
          </cell>
          <cell r="AM253">
            <v>116.23</v>
          </cell>
          <cell r="AP253">
            <v>116.23</v>
          </cell>
          <cell r="AQ253">
            <v>307.2</v>
          </cell>
          <cell r="AR253">
            <v>101.64</v>
          </cell>
          <cell r="AU253">
            <v>101.64</v>
          </cell>
          <cell r="AV253">
            <v>114.87</v>
          </cell>
          <cell r="AZ253">
            <v>114.87</v>
          </cell>
          <cell r="BA253">
            <v>118.995</v>
          </cell>
          <cell r="BE253">
            <v>118.995</v>
          </cell>
          <cell r="BF253">
            <v>335.505</v>
          </cell>
          <cell r="BG253">
            <v>120.31</v>
          </cell>
          <cell r="BK253">
            <v>120.31</v>
          </cell>
        </row>
        <row r="254">
          <cell r="B254" t="str">
            <v xml:space="preserve">                    Repasses as EOT´s</v>
          </cell>
          <cell r="C254">
            <v>-21.97</v>
          </cell>
          <cell r="D254">
            <v>-25.81</v>
          </cell>
          <cell r="E254">
            <v>-27.81</v>
          </cell>
          <cell r="F254">
            <v>-30.32</v>
          </cell>
          <cell r="G254">
            <v>-30.32</v>
          </cell>
          <cell r="J254">
            <v>-33.520000000000003</v>
          </cell>
          <cell r="K254">
            <v>-33.520000000000003</v>
          </cell>
          <cell r="L254">
            <v>-33.520000000000003</v>
          </cell>
          <cell r="M254">
            <v>-33.33</v>
          </cell>
          <cell r="N254">
            <v>-33.33</v>
          </cell>
          <cell r="Q254">
            <v>-19.38</v>
          </cell>
          <cell r="R254">
            <v>-38.76</v>
          </cell>
          <cell r="S254">
            <v>-37.26</v>
          </cell>
          <cell r="T254">
            <v>-37.26</v>
          </cell>
          <cell r="U254">
            <v>-36.86</v>
          </cell>
          <cell r="V254">
            <v>-36.86</v>
          </cell>
          <cell r="Y254">
            <v>-100.50999999999999</v>
          </cell>
          <cell r="Z254">
            <v>-75.59</v>
          </cell>
          <cell r="AA254">
            <v>-14.25</v>
          </cell>
          <cell r="AC254">
            <v>-28.5</v>
          </cell>
          <cell r="AD254">
            <v>-14.25</v>
          </cell>
          <cell r="AE254">
            <v>-28.38</v>
          </cell>
          <cell r="AH254">
            <v>-28.38</v>
          </cell>
          <cell r="AI254">
            <v>-36.1</v>
          </cell>
          <cell r="AL254">
            <v>-36.1</v>
          </cell>
          <cell r="AM254">
            <v>-37.28</v>
          </cell>
          <cell r="AP254">
            <v>-37.28</v>
          </cell>
          <cell r="AQ254">
            <v>-101.76</v>
          </cell>
          <cell r="AR254">
            <v>-36.92</v>
          </cell>
          <cell r="AU254">
            <v>-36.92</v>
          </cell>
          <cell r="AV254">
            <v>-39.19</v>
          </cell>
          <cell r="AZ254">
            <v>-39.19</v>
          </cell>
          <cell r="BA254">
            <v>-63.33</v>
          </cell>
          <cell r="BE254">
            <v>-63.33</v>
          </cell>
          <cell r="BF254">
            <v>-139.44</v>
          </cell>
          <cell r="BG254">
            <v>-83.82</v>
          </cell>
          <cell r="BK254">
            <v>-83.82</v>
          </cell>
        </row>
        <row r="255">
          <cell r="B255" t="str">
            <v xml:space="preserve">                    Serviços 0900</v>
          </cell>
          <cell r="G255">
            <v>0</v>
          </cell>
          <cell r="L255">
            <v>0</v>
          </cell>
          <cell r="N255">
            <v>0</v>
          </cell>
          <cell r="R255">
            <v>0</v>
          </cell>
          <cell r="T255">
            <v>0</v>
          </cell>
          <cell r="V255">
            <v>0</v>
          </cell>
          <cell r="Y255">
            <v>0</v>
          </cell>
          <cell r="Z255">
            <v>0</v>
          </cell>
          <cell r="AC255">
            <v>0</v>
          </cell>
          <cell r="AD255">
            <v>0</v>
          </cell>
          <cell r="AH255">
            <v>0</v>
          </cell>
          <cell r="AL255">
            <v>0</v>
          </cell>
          <cell r="AP255">
            <v>0</v>
          </cell>
          <cell r="AQ255">
            <v>0</v>
          </cell>
          <cell r="AU255">
            <v>0</v>
          </cell>
          <cell r="AZ255">
            <v>0</v>
          </cell>
          <cell r="BE255">
            <v>0</v>
          </cell>
          <cell r="BF255">
            <v>0</v>
          </cell>
          <cell r="BK255">
            <v>0</v>
          </cell>
        </row>
        <row r="256">
          <cell r="B256" t="str">
            <v xml:space="preserve">                    Vip-Phone</v>
          </cell>
          <cell r="G256">
            <v>0</v>
          </cell>
          <cell r="L256">
            <v>0</v>
          </cell>
          <cell r="N256">
            <v>0</v>
          </cell>
          <cell r="R256">
            <v>0</v>
          </cell>
          <cell r="T256">
            <v>0</v>
          </cell>
          <cell r="V256">
            <v>0</v>
          </cell>
          <cell r="Y256">
            <v>0</v>
          </cell>
          <cell r="Z256">
            <v>0</v>
          </cell>
          <cell r="AC256">
            <v>0</v>
          </cell>
          <cell r="AD256">
            <v>0</v>
          </cell>
          <cell r="AH256">
            <v>0</v>
          </cell>
          <cell r="AL256">
            <v>0</v>
          </cell>
          <cell r="AP256">
            <v>0</v>
          </cell>
          <cell r="AQ256">
            <v>0</v>
          </cell>
          <cell r="AU256">
            <v>0</v>
          </cell>
          <cell r="AZ256">
            <v>0</v>
          </cell>
          <cell r="BE256">
            <v>0</v>
          </cell>
          <cell r="BF256">
            <v>0</v>
          </cell>
          <cell r="BK256">
            <v>0</v>
          </cell>
        </row>
        <row r="257">
          <cell r="B257" t="str">
            <v xml:space="preserve">                    DDD-Plus</v>
          </cell>
          <cell r="G257">
            <v>0</v>
          </cell>
          <cell r="L257">
            <v>0</v>
          </cell>
          <cell r="N257">
            <v>0</v>
          </cell>
          <cell r="R257">
            <v>0</v>
          </cell>
          <cell r="T257">
            <v>0</v>
          </cell>
          <cell r="V257">
            <v>0</v>
          </cell>
          <cell r="Y257">
            <v>0</v>
          </cell>
          <cell r="Z257">
            <v>0</v>
          </cell>
          <cell r="AC257">
            <v>0</v>
          </cell>
          <cell r="AD257">
            <v>0</v>
          </cell>
          <cell r="AH257">
            <v>0</v>
          </cell>
          <cell r="AL257">
            <v>0</v>
          </cell>
          <cell r="AP257">
            <v>0</v>
          </cell>
          <cell r="AQ257">
            <v>0</v>
          </cell>
          <cell r="AU257">
            <v>0</v>
          </cell>
          <cell r="AZ257">
            <v>0</v>
          </cell>
          <cell r="BE257">
            <v>0</v>
          </cell>
          <cell r="BF257">
            <v>0</v>
          </cell>
          <cell r="BK257">
            <v>0</v>
          </cell>
        </row>
        <row r="258">
          <cell r="B258" t="str">
            <v xml:space="preserve">                    Digidial</v>
          </cell>
          <cell r="G258">
            <v>0</v>
          </cell>
          <cell r="L258">
            <v>0</v>
          </cell>
          <cell r="N258">
            <v>0</v>
          </cell>
          <cell r="R258">
            <v>0</v>
          </cell>
          <cell r="T258">
            <v>0</v>
          </cell>
          <cell r="V258">
            <v>0</v>
          </cell>
          <cell r="Y258">
            <v>0</v>
          </cell>
          <cell r="Z258">
            <v>0</v>
          </cell>
          <cell r="AC258">
            <v>0</v>
          </cell>
          <cell r="AD258">
            <v>0</v>
          </cell>
          <cell r="AH258">
            <v>0</v>
          </cell>
          <cell r="AL258">
            <v>0</v>
          </cell>
          <cell r="AP258">
            <v>0</v>
          </cell>
          <cell r="AQ258">
            <v>0</v>
          </cell>
          <cell r="AU258">
            <v>0</v>
          </cell>
          <cell r="AZ258">
            <v>0</v>
          </cell>
          <cell r="BE258">
            <v>0</v>
          </cell>
          <cell r="BF258">
            <v>0</v>
          </cell>
          <cell r="BK258">
            <v>0</v>
          </cell>
        </row>
        <row r="259">
          <cell r="A259" t="str">
            <v>DESPESAS</v>
          </cell>
          <cell r="B259" t="str">
            <v>TOTAL</v>
          </cell>
          <cell r="C259">
            <v>3824.7299999999996</v>
          </cell>
          <cell r="D259">
            <v>4465.0300000000007</v>
          </cell>
          <cell r="E259">
            <v>4408.18</v>
          </cell>
          <cell r="F259">
            <v>4842.33</v>
          </cell>
          <cell r="G259">
            <v>4842.33</v>
          </cell>
          <cell r="H259">
            <v>0</v>
          </cell>
          <cell r="I259">
            <v>0</v>
          </cell>
          <cell r="J259">
            <v>5634.21</v>
          </cell>
          <cell r="K259">
            <v>5112.3100000000004</v>
          </cell>
          <cell r="L259">
            <v>5112.3100000000004</v>
          </cell>
          <cell r="M259">
            <v>5657.9000000000005</v>
          </cell>
          <cell r="N259">
            <v>5657.9000000000005</v>
          </cell>
          <cell r="Q259">
            <v>3099.3700000000003</v>
          </cell>
          <cell r="R259">
            <v>6198.7400000000007</v>
          </cell>
          <cell r="S259">
            <v>6170.7199999999993</v>
          </cell>
          <cell r="T259">
            <v>6170.7199999999993</v>
          </cell>
          <cell r="U259">
            <v>6087.7999999999993</v>
          </cell>
          <cell r="V259">
            <v>6087.7999999999993</v>
          </cell>
          <cell r="W259">
            <v>0</v>
          </cell>
          <cell r="X259">
            <v>0</v>
          </cell>
          <cell r="Y259">
            <v>16588.03</v>
          </cell>
          <cell r="Z259">
            <v>12697.94</v>
          </cell>
          <cell r="AA259">
            <v>2653.6299999999997</v>
          </cell>
          <cell r="AB259">
            <v>0</v>
          </cell>
          <cell r="AC259">
            <v>5307.2599999999993</v>
          </cell>
          <cell r="AD259">
            <v>2653.6299999999997</v>
          </cell>
          <cell r="AE259">
            <v>5522.1500000000005</v>
          </cell>
          <cell r="AF259">
            <v>0</v>
          </cell>
          <cell r="AG259">
            <v>0</v>
          </cell>
          <cell r="AH259">
            <v>5522.1500000000005</v>
          </cell>
          <cell r="AI259">
            <v>5672.4000000000005</v>
          </cell>
          <cell r="AJ259">
            <v>0</v>
          </cell>
          <cell r="AK259">
            <v>0</v>
          </cell>
          <cell r="AL259">
            <v>5672.4000000000005</v>
          </cell>
          <cell r="AM259">
            <v>5568.0700000000006</v>
          </cell>
          <cell r="AN259">
            <v>0</v>
          </cell>
          <cell r="AO259">
            <v>0</v>
          </cell>
          <cell r="AP259">
            <v>5568.0700000000006</v>
          </cell>
          <cell r="AQ259">
            <v>16762.620000000003</v>
          </cell>
          <cell r="AR259">
            <v>5277.76</v>
          </cell>
          <cell r="AS259">
            <v>0</v>
          </cell>
          <cell r="AT259">
            <v>0</v>
          </cell>
          <cell r="AU259">
            <v>5277.76</v>
          </cell>
          <cell r="AV259">
            <v>5076.08</v>
          </cell>
          <cell r="AW259">
            <v>0</v>
          </cell>
          <cell r="AX259">
            <v>0</v>
          </cell>
          <cell r="AY259">
            <v>418.31999999999994</v>
          </cell>
          <cell r="AZ259">
            <v>5494.4</v>
          </cell>
          <cell r="BA259">
            <v>4709.9299999999994</v>
          </cell>
          <cell r="BB259">
            <v>0</v>
          </cell>
          <cell r="BC259">
            <v>0</v>
          </cell>
          <cell r="BD259">
            <v>494.07</v>
          </cell>
          <cell r="BE259">
            <v>5203.9999999999991</v>
          </cell>
          <cell r="BF259">
            <v>15976.16</v>
          </cell>
          <cell r="BG259">
            <v>5055.99</v>
          </cell>
          <cell r="BH259">
            <v>0</v>
          </cell>
          <cell r="BI259">
            <v>0</v>
          </cell>
          <cell r="BJ259">
            <v>465.88</v>
          </cell>
          <cell r="BK259">
            <v>5521.87</v>
          </cell>
        </row>
        <row r="260">
          <cell r="B260">
            <v>0</v>
          </cell>
          <cell r="G260">
            <v>0</v>
          </cell>
          <cell r="Y260">
            <v>0</v>
          </cell>
          <cell r="Z260">
            <v>0</v>
          </cell>
          <cell r="AC260">
            <v>0</v>
          </cell>
          <cell r="AD260">
            <v>0</v>
          </cell>
          <cell r="AH260">
            <v>0</v>
          </cell>
          <cell r="AL260">
            <v>0</v>
          </cell>
          <cell r="AP260">
            <v>0</v>
          </cell>
          <cell r="AQ260">
            <v>0</v>
          </cell>
          <cell r="AU260">
            <v>0</v>
          </cell>
          <cell r="AZ260">
            <v>0</v>
          </cell>
          <cell r="BE260">
            <v>0</v>
          </cell>
          <cell r="BF260">
            <v>0</v>
          </cell>
          <cell r="BK260">
            <v>0</v>
          </cell>
        </row>
        <row r="261">
          <cell r="B261" t="str">
            <v xml:space="preserve"> TELEFONIA FIXA</v>
          </cell>
          <cell r="C261">
            <v>3748.6699999999996</v>
          </cell>
          <cell r="D261">
            <v>4340.76</v>
          </cell>
          <cell r="E261">
            <v>4287.7700000000004</v>
          </cell>
          <cell r="F261">
            <v>4701.92</v>
          </cell>
          <cell r="G261">
            <v>4701.92</v>
          </cell>
          <cell r="H261">
            <v>0</v>
          </cell>
          <cell r="I261">
            <v>0</v>
          </cell>
          <cell r="J261">
            <v>5489.72</v>
          </cell>
          <cell r="K261">
            <v>4967.8200000000006</v>
          </cell>
          <cell r="L261">
            <v>4967.8200000000006</v>
          </cell>
          <cell r="M261">
            <v>5512.51</v>
          </cell>
          <cell r="N261">
            <v>5512.51</v>
          </cell>
          <cell r="Q261">
            <v>3030.3500000000004</v>
          </cell>
          <cell r="R261">
            <v>6060.7000000000007</v>
          </cell>
          <cell r="S261">
            <v>6019.6699999999992</v>
          </cell>
          <cell r="T261">
            <v>6019.6699999999992</v>
          </cell>
          <cell r="U261">
            <v>5918.2599999999993</v>
          </cell>
          <cell r="V261">
            <v>5918.2599999999993</v>
          </cell>
          <cell r="W261">
            <v>0</v>
          </cell>
          <cell r="X261">
            <v>0</v>
          </cell>
          <cell r="Y261">
            <v>16132.689999999999</v>
          </cell>
          <cell r="Z261">
            <v>12377.2</v>
          </cell>
          <cell r="AA261">
            <v>2556.5699999999997</v>
          </cell>
          <cell r="AB261">
            <v>0</v>
          </cell>
          <cell r="AC261">
            <v>5113.1399999999994</v>
          </cell>
          <cell r="AD261">
            <v>2556.5699999999997</v>
          </cell>
          <cell r="AE261">
            <v>5315.6</v>
          </cell>
          <cell r="AF261">
            <v>0</v>
          </cell>
          <cell r="AG261">
            <v>0</v>
          </cell>
          <cell r="AH261">
            <v>5315.6</v>
          </cell>
          <cell r="AI261">
            <v>5457.31</v>
          </cell>
          <cell r="AJ261">
            <v>0</v>
          </cell>
          <cell r="AK261">
            <v>0</v>
          </cell>
          <cell r="AL261">
            <v>5457.31</v>
          </cell>
          <cell r="AM261">
            <v>5350.85</v>
          </cell>
          <cell r="AN261">
            <v>0</v>
          </cell>
          <cell r="AO261">
            <v>0</v>
          </cell>
          <cell r="AP261">
            <v>5350.85</v>
          </cell>
          <cell r="AQ261">
            <v>16123.76</v>
          </cell>
          <cell r="AR261">
            <v>5069.54</v>
          </cell>
          <cell r="AS261">
            <v>0</v>
          </cell>
          <cell r="AT261">
            <v>0</v>
          </cell>
          <cell r="AU261">
            <v>5069.54</v>
          </cell>
          <cell r="AV261">
            <v>4871.21</v>
          </cell>
          <cell r="AW261">
            <v>0</v>
          </cell>
          <cell r="AX261">
            <v>0</v>
          </cell>
          <cell r="AY261">
            <v>401.75999999999993</v>
          </cell>
          <cell r="AZ261">
            <v>5272.97</v>
          </cell>
          <cell r="BA261">
            <v>4513.2199999999993</v>
          </cell>
          <cell r="BB261">
            <v>0</v>
          </cell>
          <cell r="BC261">
            <v>0</v>
          </cell>
          <cell r="BD261">
            <v>476.15</v>
          </cell>
          <cell r="BE261">
            <v>4989.369999999999</v>
          </cell>
          <cell r="BF261">
            <v>15331.88</v>
          </cell>
          <cell r="BG261">
            <v>4850.76</v>
          </cell>
          <cell r="BH261">
            <v>0</v>
          </cell>
          <cell r="BI261">
            <v>0</v>
          </cell>
          <cell r="BJ261">
            <v>448.99</v>
          </cell>
          <cell r="BK261">
            <v>5299.75</v>
          </cell>
        </row>
        <row r="262">
          <cell r="B262">
            <v>0</v>
          </cell>
          <cell r="G262">
            <v>0</v>
          </cell>
          <cell r="L262">
            <v>0</v>
          </cell>
          <cell r="N262">
            <v>0</v>
          </cell>
          <cell r="T262">
            <v>0</v>
          </cell>
          <cell r="V262">
            <v>0</v>
          </cell>
          <cell r="Y262">
            <v>0</v>
          </cell>
          <cell r="Z262">
            <v>0</v>
          </cell>
          <cell r="AC262">
            <v>0</v>
          </cell>
          <cell r="AD262">
            <v>0</v>
          </cell>
          <cell r="AH262">
            <v>0</v>
          </cell>
          <cell r="AL262">
            <v>0</v>
          </cell>
          <cell r="AP262">
            <v>0</v>
          </cell>
          <cell r="AQ262">
            <v>0</v>
          </cell>
          <cell r="AU262">
            <v>0</v>
          </cell>
          <cell r="AZ262">
            <v>0</v>
          </cell>
          <cell r="BE262">
            <v>0</v>
          </cell>
          <cell r="BF262">
            <v>0</v>
          </cell>
          <cell r="BK262">
            <v>0</v>
          </cell>
        </row>
        <row r="263">
          <cell r="B263" t="str">
            <v xml:space="preserve">      NACIONAL</v>
          </cell>
          <cell r="C263">
            <v>3528.5899999999997</v>
          </cell>
          <cell r="D263">
            <v>4088.73</v>
          </cell>
          <cell r="E263">
            <v>4033.05</v>
          </cell>
          <cell r="F263">
            <v>4432.6099999999997</v>
          </cell>
          <cell r="G263">
            <v>4432.6099999999997</v>
          </cell>
          <cell r="H263">
            <v>0</v>
          </cell>
          <cell r="I263">
            <v>0</v>
          </cell>
          <cell r="J263">
            <v>5236.42</v>
          </cell>
          <cell r="K263">
            <v>4714.5200000000004</v>
          </cell>
          <cell r="L263">
            <v>4714.5200000000004</v>
          </cell>
          <cell r="M263">
            <v>5253.03</v>
          </cell>
          <cell r="N263">
            <v>5253.03</v>
          </cell>
          <cell r="Q263">
            <v>2906.4300000000003</v>
          </cell>
          <cell r="R263">
            <v>5812.8600000000006</v>
          </cell>
          <cell r="S263">
            <v>5740.3799999999992</v>
          </cell>
          <cell r="T263">
            <v>5740.3799999999992</v>
          </cell>
          <cell r="U263">
            <v>5638.9699999999993</v>
          </cell>
          <cell r="V263">
            <v>5638.9699999999993</v>
          </cell>
          <cell r="W263">
            <v>0</v>
          </cell>
          <cell r="X263">
            <v>0</v>
          </cell>
          <cell r="Y263">
            <v>15324.609999999999</v>
          </cell>
          <cell r="Z263">
            <v>11650.369999999999</v>
          </cell>
          <cell r="AA263">
            <v>2451.3599999999997</v>
          </cell>
          <cell r="AB263">
            <v>0</v>
          </cell>
          <cell r="AC263">
            <v>4902.7199999999993</v>
          </cell>
          <cell r="AD263">
            <v>2451.3599999999997</v>
          </cell>
          <cell r="AE263">
            <v>5044.26</v>
          </cell>
          <cell r="AF263">
            <v>0</v>
          </cell>
          <cell r="AG263">
            <v>0</v>
          </cell>
          <cell r="AH263">
            <v>5044.26</v>
          </cell>
          <cell r="AI263">
            <v>5184.6900000000005</v>
          </cell>
          <cell r="AJ263">
            <v>0</v>
          </cell>
          <cell r="AK263">
            <v>0</v>
          </cell>
          <cell r="AL263">
            <v>5184.6900000000005</v>
          </cell>
          <cell r="AM263">
            <v>5077.29</v>
          </cell>
          <cell r="AN263">
            <v>0</v>
          </cell>
          <cell r="AO263">
            <v>0</v>
          </cell>
          <cell r="AP263">
            <v>5077.29</v>
          </cell>
          <cell r="AQ263">
            <v>15306.240000000002</v>
          </cell>
          <cell r="AR263">
            <v>4783.8999999999996</v>
          </cell>
          <cell r="AS263">
            <v>0</v>
          </cell>
          <cell r="AT263">
            <v>0</v>
          </cell>
          <cell r="AU263">
            <v>4783.8999999999996</v>
          </cell>
          <cell r="AV263">
            <v>4589.47</v>
          </cell>
          <cell r="AW263">
            <v>0</v>
          </cell>
          <cell r="AX263">
            <v>0</v>
          </cell>
          <cell r="AY263">
            <v>390.91999999999996</v>
          </cell>
          <cell r="AZ263">
            <v>4980.3900000000003</v>
          </cell>
          <cell r="BA263">
            <v>4242.82</v>
          </cell>
          <cell r="BB263">
            <v>0</v>
          </cell>
          <cell r="BC263">
            <v>0</v>
          </cell>
          <cell r="BD263">
            <v>464.75</v>
          </cell>
          <cell r="BE263">
            <v>4707.57</v>
          </cell>
          <cell r="BF263">
            <v>14471.86</v>
          </cell>
          <cell r="BG263">
            <v>4570.2</v>
          </cell>
          <cell r="BH263">
            <v>0</v>
          </cell>
          <cell r="BI263">
            <v>0</v>
          </cell>
          <cell r="BJ263">
            <v>438.91</v>
          </cell>
          <cell r="BK263">
            <v>5009.1099999999997</v>
          </cell>
        </row>
        <row r="264">
          <cell r="B264" t="str">
            <v xml:space="preserve">                    TU-RL</v>
          </cell>
          <cell r="C264">
            <v>1642.58</v>
          </cell>
          <cell r="D264">
            <v>1918.33</v>
          </cell>
          <cell r="E264">
            <v>1981.12</v>
          </cell>
          <cell r="F264">
            <v>2211.85</v>
          </cell>
          <cell r="G264">
            <v>2211.85</v>
          </cell>
          <cell r="J264">
            <v>2659.57</v>
          </cell>
          <cell r="K264">
            <v>2375.5700000000002</v>
          </cell>
          <cell r="L264">
            <v>2375.5700000000002</v>
          </cell>
          <cell r="M264">
            <v>2534.92</v>
          </cell>
          <cell r="N264">
            <v>2534.92</v>
          </cell>
          <cell r="Q264">
            <v>1450.45</v>
          </cell>
          <cell r="R264">
            <v>2900.9</v>
          </cell>
          <cell r="S264">
            <v>2805.31</v>
          </cell>
          <cell r="T264">
            <v>2805.31</v>
          </cell>
          <cell r="U264">
            <v>2747.58</v>
          </cell>
          <cell r="V264">
            <v>2747.58</v>
          </cell>
          <cell r="Y264">
            <v>7494.35</v>
          </cell>
          <cell r="Z264">
            <v>5542.03</v>
          </cell>
          <cell r="AA264">
            <v>1207.54</v>
          </cell>
          <cell r="AC264">
            <v>2415.08</v>
          </cell>
          <cell r="AD264">
            <v>1207.54</v>
          </cell>
          <cell r="AE264">
            <v>2471.1</v>
          </cell>
          <cell r="AH264">
            <v>2471.1</v>
          </cell>
          <cell r="AI264">
            <v>2613.86</v>
          </cell>
          <cell r="AL264">
            <v>2613.86</v>
          </cell>
          <cell r="AM264">
            <v>2563.9</v>
          </cell>
          <cell r="AP264">
            <v>2563.9</v>
          </cell>
          <cell r="AQ264">
            <v>7648.8600000000006</v>
          </cell>
          <cell r="AR264">
            <v>2415.44</v>
          </cell>
          <cell r="AU264">
            <v>2415.44</v>
          </cell>
          <cell r="AV264">
            <v>2324.34</v>
          </cell>
          <cell r="AY264">
            <v>199.7</v>
          </cell>
          <cell r="AZ264">
            <v>2524.04</v>
          </cell>
          <cell r="BA264">
            <v>2156.94</v>
          </cell>
          <cell r="BD264">
            <v>234.75</v>
          </cell>
          <cell r="BE264">
            <v>2391.69</v>
          </cell>
          <cell r="BF264">
            <v>7331.17</v>
          </cell>
          <cell r="BG264">
            <v>2328.62</v>
          </cell>
          <cell r="BJ264">
            <v>220.43</v>
          </cell>
          <cell r="BK264">
            <v>2549.0499999999997</v>
          </cell>
        </row>
        <row r="265">
          <cell r="B265" t="str">
            <v xml:space="preserve">                    TU-RIU</v>
          </cell>
          <cell r="C265">
            <v>460.39</v>
          </cell>
          <cell r="D265">
            <v>491.09</v>
          </cell>
          <cell r="E265">
            <v>480.97</v>
          </cell>
          <cell r="F265">
            <v>577.21</v>
          </cell>
          <cell r="G265">
            <v>577.21</v>
          </cell>
          <cell r="J265">
            <v>678.3</v>
          </cell>
          <cell r="K265">
            <v>603.33000000000004</v>
          </cell>
          <cell r="L265">
            <v>603.33000000000004</v>
          </cell>
          <cell r="M265">
            <v>882.35</v>
          </cell>
          <cell r="N265">
            <v>882.35</v>
          </cell>
          <cell r="Q265">
            <v>384.07</v>
          </cell>
          <cell r="R265">
            <v>768.14</v>
          </cell>
          <cell r="S265">
            <v>875.01</v>
          </cell>
          <cell r="T265">
            <v>875.01</v>
          </cell>
          <cell r="U265">
            <v>864.74</v>
          </cell>
          <cell r="V265">
            <v>864.74</v>
          </cell>
          <cell r="Y265">
            <v>2324.3000000000002</v>
          </cell>
          <cell r="Z265">
            <v>1432.45</v>
          </cell>
          <cell r="AA265">
            <v>376.27</v>
          </cell>
          <cell r="AC265">
            <v>752.54</v>
          </cell>
          <cell r="AD265">
            <v>376.27</v>
          </cell>
          <cell r="AE265">
            <v>782.75</v>
          </cell>
          <cell r="AH265">
            <v>782.75</v>
          </cell>
          <cell r="AI265">
            <v>638.85</v>
          </cell>
          <cell r="AL265">
            <v>638.85</v>
          </cell>
          <cell r="AM265">
            <v>623.98</v>
          </cell>
          <cell r="AP265">
            <v>623.98</v>
          </cell>
          <cell r="AQ265">
            <v>2045.58</v>
          </cell>
          <cell r="AR265">
            <v>581.42999999999995</v>
          </cell>
          <cell r="AU265">
            <v>581.42999999999995</v>
          </cell>
          <cell r="AV265">
            <v>567.57000000000005</v>
          </cell>
          <cell r="AY265">
            <v>41.83</v>
          </cell>
          <cell r="AZ265">
            <v>609.40000000000009</v>
          </cell>
          <cell r="BA265">
            <v>530.91</v>
          </cell>
          <cell r="BD265">
            <v>47.39</v>
          </cell>
          <cell r="BE265">
            <v>578.29999999999995</v>
          </cell>
          <cell r="BF265">
            <v>1769.1299999999999</v>
          </cell>
          <cell r="BG265">
            <v>571.63</v>
          </cell>
          <cell r="BJ265">
            <v>48.61</v>
          </cell>
          <cell r="BK265">
            <v>620.24</v>
          </cell>
        </row>
        <row r="266">
          <cell r="B266" t="str">
            <v xml:space="preserve">                    PAT</v>
          </cell>
          <cell r="C266">
            <v>1425.62</v>
          </cell>
          <cell r="D266">
            <v>1679.31</v>
          </cell>
          <cell r="E266">
            <v>1570.96</v>
          </cell>
          <cell r="F266">
            <v>1643.55</v>
          </cell>
          <cell r="G266">
            <v>1643.55</v>
          </cell>
          <cell r="J266">
            <v>1898.55</v>
          </cell>
          <cell r="K266">
            <v>1735.62</v>
          </cell>
          <cell r="L266">
            <v>1735.62</v>
          </cell>
          <cell r="M266">
            <v>1835.76</v>
          </cell>
          <cell r="N266">
            <v>1835.76</v>
          </cell>
          <cell r="Q266">
            <v>1071.9100000000001</v>
          </cell>
          <cell r="R266">
            <v>2143.8200000000002</v>
          </cell>
          <cell r="S266">
            <v>2060.06</v>
          </cell>
          <cell r="T266">
            <v>2060.06</v>
          </cell>
          <cell r="U266">
            <v>2026.65</v>
          </cell>
          <cell r="V266">
            <v>2026.65</v>
          </cell>
          <cell r="Y266">
            <v>5505.96</v>
          </cell>
          <cell r="Z266">
            <v>4675.8899999999994</v>
          </cell>
          <cell r="AA266">
            <v>867.55</v>
          </cell>
          <cell r="AC266">
            <v>1735.1</v>
          </cell>
          <cell r="AD266">
            <v>867.55</v>
          </cell>
          <cell r="AE266">
            <v>1790.41</v>
          </cell>
          <cell r="AH266">
            <v>1790.41</v>
          </cell>
          <cell r="AI266">
            <v>1931.98</v>
          </cell>
          <cell r="AL266">
            <v>1931.98</v>
          </cell>
          <cell r="AM266">
            <v>1889.41</v>
          </cell>
          <cell r="AP266">
            <v>1889.41</v>
          </cell>
          <cell r="AQ266">
            <v>5611.8</v>
          </cell>
          <cell r="AR266">
            <v>1787.03</v>
          </cell>
          <cell r="AU266">
            <v>1787.03</v>
          </cell>
          <cell r="AV266">
            <v>1697.56</v>
          </cell>
          <cell r="AY266">
            <v>149.38999999999999</v>
          </cell>
          <cell r="AZ266">
            <v>1846.9499999999998</v>
          </cell>
          <cell r="BA266">
            <v>1554.97</v>
          </cell>
          <cell r="BD266">
            <v>182.61</v>
          </cell>
          <cell r="BE266">
            <v>1737.58</v>
          </cell>
          <cell r="BF266">
            <v>5371.5599999999995</v>
          </cell>
          <cell r="BG266">
            <v>1669.95</v>
          </cell>
          <cell r="BJ266">
            <v>169.87</v>
          </cell>
          <cell r="BK266">
            <v>1839.8200000000002</v>
          </cell>
        </row>
        <row r="267">
          <cell r="B267">
            <v>0</v>
          </cell>
          <cell r="G267">
            <v>0</v>
          </cell>
          <cell r="L267">
            <v>0</v>
          </cell>
          <cell r="N267">
            <v>0</v>
          </cell>
          <cell r="T267">
            <v>0</v>
          </cell>
          <cell r="V267">
            <v>0</v>
          </cell>
          <cell r="Y267">
            <v>0</v>
          </cell>
          <cell r="Z267">
            <v>0</v>
          </cell>
          <cell r="AC267">
            <v>0</v>
          </cell>
          <cell r="AD267">
            <v>0</v>
          </cell>
          <cell r="AH267">
            <v>0</v>
          </cell>
          <cell r="AL267">
            <v>0</v>
          </cell>
          <cell r="AP267">
            <v>0</v>
          </cell>
          <cell r="AQ267">
            <v>0</v>
          </cell>
          <cell r="AU267">
            <v>0</v>
          </cell>
          <cell r="AZ267">
            <v>0</v>
          </cell>
          <cell r="BE267">
            <v>0</v>
          </cell>
          <cell r="BF267">
            <v>0</v>
          </cell>
          <cell r="BK267">
            <v>0</v>
          </cell>
        </row>
        <row r="268">
          <cell r="B268" t="str">
            <v xml:space="preserve">      INTERNACIONAL</v>
          </cell>
          <cell r="C268">
            <v>220.07999999999998</v>
          </cell>
          <cell r="D268">
            <v>252.03</v>
          </cell>
          <cell r="E268">
            <v>254.72</v>
          </cell>
          <cell r="F268">
            <v>269.31</v>
          </cell>
          <cell r="G268">
            <v>269.31</v>
          </cell>
          <cell r="H268">
            <v>0</v>
          </cell>
          <cell r="I268">
            <v>0</v>
          </cell>
          <cell r="J268">
            <v>253.3</v>
          </cell>
          <cell r="K268">
            <v>253.3</v>
          </cell>
          <cell r="L268">
            <v>253.3</v>
          </cell>
          <cell r="M268">
            <v>259.48</v>
          </cell>
          <cell r="N268">
            <v>259.48</v>
          </cell>
          <cell r="Q268">
            <v>123.92000000000002</v>
          </cell>
          <cell r="R268">
            <v>247.84000000000003</v>
          </cell>
          <cell r="S268">
            <v>279.28999999999996</v>
          </cell>
          <cell r="T268">
            <v>279.28999999999996</v>
          </cell>
          <cell r="U268">
            <v>279.28999999999996</v>
          </cell>
          <cell r="V268">
            <v>279.28999999999996</v>
          </cell>
          <cell r="W268">
            <v>0</v>
          </cell>
          <cell r="X268">
            <v>0</v>
          </cell>
          <cell r="Y268">
            <v>808.07999999999993</v>
          </cell>
          <cell r="Z268">
            <v>726.83</v>
          </cell>
          <cell r="AA268">
            <v>105.21000000000001</v>
          </cell>
          <cell r="AB268">
            <v>0</v>
          </cell>
          <cell r="AC268">
            <v>210.42000000000002</v>
          </cell>
          <cell r="AD268">
            <v>105.21000000000001</v>
          </cell>
          <cell r="AE268">
            <v>271.33999999999997</v>
          </cell>
          <cell r="AF268">
            <v>0</v>
          </cell>
          <cell r="AG268">
            <v>0</v>
          </cell>
          <cell r="AH268">
            <v>271.33999999999997</v>
          </cell>
          <cell r="AI268">
            <v>272.62</v>
          </cell>
          <cell r="AJ268">
            <v>0</v>
          </cell>
          <cell r="AK268">
            <v>0</v>
          </cell>
          <cell r="AL268">
            <v>272.62</v>
          </cell>
          <cell r="AM268">
            <v>273.56</v>
          </cell>
          <cell r="AN268">
            <v>0</v>
          </cell>
          <cell r="AO268">
            <v>0</v>
          </cell>
          <cell r="AP268">
            <v>273.56</v>
          </cell>
          <cell r="AQ268">
            <v>817.52</v>
          </cell>
          <cell r="AR268">
            <v>285.64</v>
          </cell>
          <cell r="AS268">
            <v>0</v>
          </cell>
          <cell r="AT268">
            <v>0</v>
          </cell>
          <cell r="AU268">
            <v>285.64</v>
          </cell>
          <cell r="AV268">
            <v>281.74</v>
          </cell>
          <cell r="AW268">
            <v>0</v>
          </cell>
          <cell r="AX268">
            <v>0</v>
          </cell>
          <cell r="AY268">
            <v>10.84</v>
          </cell>
          <cell r="AZ268">
            <v>292.58</v>
          </cell>
          <cell r="BA268">
            <v>270.39999999999998</v>
          </cell>
          <cell r="BB268">
            <v>0</v>
          </cell>
          <cell r="BC268">
            <v>0</v>
          </cell>
          <cell r="BD268">
            <v>11.4</v>
          </cell>
          <cell r="BE268">
            <v>281.79999999999995</v>
          </cell>
          <cell r="BF268">
            <v>860.02</v>
          </cell>
          <cell r="BG268">
            <v>280.56000000000006</v>
          </cell>
          <cell r="BH268">
            <v>0</v>
          </cell>
          <cell r="BI268">
            <v>0</v>
          </cell>
          <cell r="BJ268">
            <v>10.08</v>
          </cell>
          <cell r="BK268">
            <v>290.64000000000004</v>
          </cell>
        </row>
        <row r="269">
          <cell r="B269" t="str">
            <v xml:space="preserve">                    TU-RL</v>
          </cell>
          <cell r="C269">
            <v>100.5</v>
          </cell>
          <cell r="D269">
            <v>115.16</v>
          </cell>
          <cell r="E269">
            <v>117.66</v>
          </cell>
          <cell r="F269">
            <v>125</v>
          </cell>
          <cell r="G269">
            <v>125</v>
          </cell>
          <cell r="J269">
            <v>117.78</v>
          </cell>
          <cell r="K269">
            <v>117.78</v>
          </cell>
          <cell r="L269">
            <v>117.78</v>
          </cell>
          <cell r="M269">
            <v>117.98</v>
          </cell>
          <cell r="N269">
            <v>117.98</v>
          </cell>
          <cell r="Q269">
            <v>57.52</v>
          </cell>
          <cell r="R269">
            <v>115.04</v>
          </cell>
          <cell r="S269">
            <v>127.38</v>
          </cell>
          <cell r="T269">
            <v>127.38</v>
          </cell>
          <cell r="U269">
            <v>127.38</v>
          </cell>
          <cell r="V269">
            <v>127.38</v>
          </cell>
          <cell r="Y269">
            <v>370.36</v>
          </cell>
          <cell r="Z269">
            <v>333.32</v>
          </cell>
          <cell r="AA269">
            <v>47.42</v>
          </cell>
          <cell r="AC269">
            <v>94.84</v>
          </cell>
          <cell r="AD269">
            <v>47.42</v>
          </cell>
          <cell r="AE269">
            <v>122.82</v>
          </cell>
          <cell r="AH269">
            <v>122.82</v>
          </cell>
          <cell r="AI269">
            <v>124.74</v>
          </cell>
          <cell r="AL269">
            <v>124.74</v>
          </cell>
          <cell r="AM269">
            <v>127.34</v>
          </cell>
          <cell r="AP269">
            <v>127.34</v>
          </cell>
          <cell r="AQ269">
            <v>374.9</v>
          </cell>
          <cell r="AR269">
            <v>131.12</v>
          </cell>
          <cell r="AU269">
            <v>131.12</v>
          </cell>
          <cell r="AV269">
            <v>131.04</v>
          </cell>
          <cell r="AY269">
            <v>5.14</v>
          </cell>
          <cell r="AZ269">
            <v>136.17999999999998</v>
          </cell>
          <cell r="BA269">
            <v>125.69</v>
          </cell>
          <cell r="BD269">
            <v>5.41</v>
          </cell>
          <cell r="BE269">
            <v>131.1</v>
          </cell>
          <cell r="BF269">
            <v>398.4</v>
          </cell>
          <cell r="BG269">
            <v>129.96</v>
          </cell>
          <cell r="BJ269">
            <v>4.66</v>
          </cell>
          <cell r="BK269">
            <v>134.62</v>
          </cell>
        </row>
        <row r="270">
          <cell r="B270" t="str">
            <v xml:space="preserve">                    TU-RIU</v>
          </cell>
          <cell r="C270">
            <v>17.940000000000001</v>
          </cell>
          <cell r="D270">
            <v>20.39</v>
          </cell>
          <cell r="E270">
            <v>19.399999999999999</v>
          </cell>
          <cell r="F270">
            <v>19.309999999999999</v>
          </cell>
          <cell r="G270">
            <v>19.309999999999999</v>
          </cell>
          <cell r="J270">
            <v>17.739999999999998</v>
          </cell>
          <cell r="K270">
            <v>17.739999999999998</v>
          </cell>
          <cell r="L270">
            <v>17.739999999999998</v>
          </cell>
          <cell r="M270">
            <v>23.52</v>
          </cell>
          <cell r="N270">
            <v>23.52</v>
          </cell>
          <cell r="Q270">
            <v>8.8800000000000008</v>
          </cell>
          <cell r="R270">
            <v>17.760000000000002</v>
          </cell>
          <cell r="S270">
            <v>24.53</v>
          </cell>
          <cell r="T270">
            <v>24.53</v>
          </cell>
          <cell r="U270">
            <v>24.53</v>
          </cell>
          <cell r="V270">
            <v>24.53</v>
          </cell>
          <cell r="Y270">
            <v>67.36</v>
          </cell>
          <cell r="Z270">
            <v>57.73</v>
          </cell>
          <cell r="AA270">
            <v>10.37</v>
          </cell>
          <cell r="AC270">
            <v>20.74</v>
          </cell>
          <cell r="AD270">
            <v>10.37</v>
          </cell>
          <cell r="AE270">
            <v>25.7</v>
          </cell>
          <cell r="AH270">
            <v>25.7</v>
          </cell>
          <cell r="AI270">
            <v>23.14</v>
          </cell>
          <cell r="AL270">
            <v>23.14</v>
          </cell>
          <cell r="AM270">
            <v>18.88</v>
          </cell>
          <cell r="AP270">
            <v>18.88</v>
          </cell>
          <cell r="AQ270">
            <v>67.72</v>
          </cell>
          <cell r="AR270">
            <v>23.4</v>
          </cell>
          <cell r="AU270">
            <v>23.4</v>
          </cell>
          <cell r="AV270">
            <v>19.66</v>
          </cell>
          <cell r="AY270">
            <v>0.56000000000000005</v>
          </cell>
          <cell r="AZ270">
            <v>20.22</v>
          </cell>
          <cell r="BA270">
            <v>19.02</v>
          </cell>
          <cell r="BD270">
            <v>0.57999999999999996</v>
          </cell>
          <cell r="BE270">
            <v>19.599999999999998</v>
          </cell>
          <cell r="BF270">
            <v>63.22</v>
          </cell>
          <cell r="BG270">
            <v>20.64</v>
          </cell>
          <cell r="BJ270">
            <v>0.76</v>
          </cell>
          <cell r="BK270">
            <v>21.400000000000002</v>
          </cell>
        </row>
        <row r="271">
          <cell r="B271" t="str">
            <v xml:space="preserve">                    PAT</v>
          </cell>
          <cell r="C271">
            <v>100.5</v>
          </cell>
          <cell r="D271">
            <v>115.16</v>
          </cell>
          <cell r="E271">
            <v>117.66</v>
          </cell>
          <cell r="F271">
            <v>125</v>
          </cell>
          <cell r="G271">
            <v>125</v>
          </cell>
          <cell r="J271">
            <v>117.78</v>
          </cell>
          <cell r="K271">
            <v>117.78</v>
          </cell>
          <cell r="L271">
            <v>117.78</v>
          </cell>
          <cell r="M271">
            <v>117.98</v>
          </cell>
          <cell r="N271">
            <v>117.98</v>
          </cell>
          <cell r="Q271">
            <v>57.52</v>
          </cell>
          <cell r="R271">
            <v>115.04</v>
          </cell>
          <cell r="S271">
            <v>127.38</v>
          </cell>
          <cell r="T271">
            <v>127.38</v>
          </cell>
          <cell r="U271">
            <v>127.38</v>
          </cell>
          <cell r="V271">
            <v>127.38</v>
          </cell>
          <cell r="Y271">
            <v>370.36</v>
          </cell>
          <cell r="Z271">
            <v>333.32</v>
          </cell>
          <cell r="AA271">
            <v>47.42</v>
          </cell>
          <cell r="AC271">
            <v>94.84</v>
          </cell>
          <cell r="AD271">
            <v>47.42</v>
          </cell>
          <cell r="AE271">
            <v>122.82</v>
          </cell>
          <cell r="AH271">
            <v>122.82</v>
          </cell>
          <cell r="AI271">
            <v>124.74</v>
          </cell>
          <cell r="AL271">
            <v>124.74</v>
          </cell>
          <cell r="AM271">
            <v>127.34</v>
          </cell>
          <cell r="AP271">
            <v>127.34</v>
          </cell>
          <cell r="AQ271">
            <v>374.9</v>
          </cell>
          <cell r="AR271">
            <v>131.12</v>
          </cell>
          <cell r="AU271">
            <v>131.12</v>
          </cell>
          <cell r="AV271">
            <v>131.04</v>
          </cell>
          <cell r="AY271">
            <v>5.14</v>
          </cell>
          <cell r="AZ271">
            <v>136.17999999999998</v>
          </cell>
          <cell r="BA271">
            <v>125.69</v>
          </cell>
          <cell r="BD271">
            <v>5.41</v>
          </cell>
          <cell r="BE271">
            <v>131.1</v>
          </cell>
          <cell r="BF271">
            <v>398.4</v>
          </cell>
          <cell r="BG271">
            <v>129.96</v>
          </cell>
          <cell r="BJ271">
            <v>4.66</v>
          </cell>
          <cell r="BK271">
            <v>134.62</v>
          </cell>
        </row>
        <row r="272">
          <cell r="B272" t="str">
            <v xml:space="preserve">                    IU-EXTRA</v>
          </cell>
          <cell r="C272">
            <v>1.1399999999999999</v>
          </cell>
          <cell r="D272">
            <v>1.32</v>
          </cell>
          <cell r="G272">
            <v>0</v>
          </cell>
          <cell r="L272">
            <v>0</v>
          </cell>
          <cell r="N272">
            <v>0</v>
          </cell>
          <cell r="S272">
            <v>0</v>
          </cell>
          <cell r="T272">
            <v>0</v>
          </cell>
          <cell r="V272">
            <v>0</v>
          </cell>
          <cell r="Y272">
            <v>0</v>
          </cell>
          <cell r="Z272">
            <v>2.46</v>
          </cell>
          <cell r="AA272">
            <v>0</v>
          </cell>
          <cell r="AC272">
            <v>0</v>
          </cell>
          <cell r="AD272">
            <v>0</v>
          </cell>
          <cell r="AE272">
            <v>0</v>
          </cell>
          <cell r="AF272">
            <v>0</v>
          </cell>
          <cell r="AH272">
            <v>0</v>
          </cell>
          <cell r="AI272">
            <v>0</v>
          </cell>
          <cell r="AJ272">
            <v>0</v>
          </cell>
          <cell r="AL272">
            <v>0</v>
          </cell>
          <cell r="AM272">
            <v>0</v>
          </cell>
          <cell r="AN272">
            <v>0</v>
          </cell>
          <cell r="AP272">
            <v>0</v>
          </cell>
          <cell r="AQ272">
            <v>0</v>
          </cell>
          <cell r="AR272">
            <v>0</v>
          </cell>
          <cell r="AS272">
            <v>0</v>
          </cell>
          <cell r="AU272">
            <v>0</v>
          </cell>
          <cell r="AV272">
            <v>0</v>
          </cell>
          <cell r="AW272">
            <v>0</v>
          </cell>
          <cell r="AY272">
            <v>0</v>
          </cell>
          <cell r="AZ272">
            <v>0</v>
          </cell>
          <cell r="BA272">
            <v>0</v>
          </cell>
          <cell r="BB272">
            <v>0</v>
          </cell>
          <cell r="BD272">
            <v>0</v>
          </cell>
          <cell r="BE272">
            <v>0</v>
          </cell>
          <cell r="BF272">
            <v>0</v>
          </cell>
          <cell r="BG272">
            <v>0</v>
          </cell>
          <cell r="BH272">
            <v>0</v>
          </cell>
          <cell r="BJ272">
            <v>0</v>
          </cell>
          <cell r="BK272">
            <v>0</v>
          </cell>
        </row>
        <row r="273">
          <cell r="B273">
            <v>0</v>
          </cell>
          <cell r="G273">
            <v>0</v>
          </cell>
          <cell r="L273">
            <v>0</v>
          </cell>
          <cell r="N273">
            <v>0</v>
          </cell>
          <cell r="T273">
            <v>0</v>
          </cell>
          <cell r="V273">
            <v>0</v>
          </cell>
          <cell r="Y273">
            <v>0</v>
          </cell>
          <cell r="Z273">
            <v>0</v>
          </cell>
          <cell r="AC273">
            <v>0</v>
          </cell>
          <cell r="AD273">
            <v>0</v>
          </cell>
          <cell r="AH273">
            <v>0</v>
          </cell>
          <cell r="AL273">
            <v>0</v>
          </cell>
          <cell r="AP273">
            <v>0</v>
          </cell>
          <cell r="AQ273">
            <v>0</v>
          </cell>
          <cell r="AU273">
            <v>0</v>
          </cell>
          <cell r="AZ273">
            <v>0</v>
          </cell>
          <cell r="BE273">
            <v>0</v>
          </cell>
          <cell r="BF273">
            <v>0</v>
          </cell>
          <cell r="BK273">
            <v>0</v>
          </cell>
        </row>
        <row r="274">
          <cell r="B274" t="str">
            <v xml:space="preserve"> TELEFONIA MÓVEL CELULAR</v>
          </cell>
          <cell r="C274">
            <v>76.06</v>
          </cell>
          <cell r="D274">
            <v>124.27</v>
          </cell>
          <cell r="E274">
            <v>120.41</v>
          </cell>
          <cell r="F274">
            <v>140.41</v>
          </cell>
          <cell r="G274">
            <v>140.41</v>
          </cell>
          <cell r="H274">
            <v>0</v>
          </cell>
          <cell r="I274">
            <v>0</v>
          </cell>
          <cell r="J274">
            <v>144.49</v>
          </cell>
          <cell r="K274">
            <v>144.49</v>
          </cell>
          <cell r="L274">
            <v>144.49</v>
          </cell>
          <cell r="M274">
            <v>145.38999999999999</v>
          </cell>
          <cell r="N274">
            <v>145.38999999999999</v>
          </cell>
          <cell r="O274">
            <v>0</v>
          </cell>
          <cell r="P274">
            <v>0</v>
          </cell>
          <cell r="Q274">
            <v>69.02</v>
          </cell>
          <cell r="R274">
            <v>138.04</v>
          </cell>
          <cell r="S274">
            <v>151.05000000000001</v>
          </cell>
          <cell r="T274">
            <v>151.05000000000001</v>
          </cell>
          <cell r="U274">
            <v>169.54000000000002</v>
          </cell>
          <cell r="V274">
            <v>169.54000000000002</v>
          </cell>
          <cell r="W274">
            <v>0</v>
          </cell>
          <cell r="X274">
            <v>0</v>
          </cell>
          <cell r="Y274">
            <v>455.33999999999992</v>
          </cell>
          <cell r="Z274">
            <v>320.74</v>
          </cell>
          <cell r="AA274">
            <v>97.06</v>
          </cell>
          <cell r="AB274">
            <v>0</v>
          </cell>
          <cell r="AC274">
            <v>194.12</v>
          </cell>
          <cell r="AD274">
            <v>97.06</v>
          </cell>
          <cell r="AE274">
            <v>206.55</v>
          </cell>
          <cell r="AF274">
            <v>0</v>
          </cell>
          <cell r="AG274">
            <v>0</v>
          </cell>
          <cell r="AH274">
            <v>206.55</v>
          </cell>
          <cell r="AI274">
            <v>215.09000000000003</v>
          </cell>
          <cell r="AJ274">
            <v>0</v>
          </cell>
          <cell r="AK274">
            <v>0</v>
          </cell>
          <cell r="AL274">
            <v>215.09000000000003</v>
          </cell>
          <cell r="AM274">
            <v>217.22</v>
          </cell>
          <cell r="AN274">
            <v>0</v>
          </cell>
          <cell r="AO274">
            <v>0</v>
          </cell>
          <cell r="AP274">
            <v>217.22</v>
          </cell>
          <cell r="AQ274">
            <v>638.8599999999999</v>
          </cell>
          <cell r="AR274">
            <v>208.22</v>
          </cell>
          <cell r="AS274">
            <v>0</v>
          </cell>
          <cell r="AT274">
            <v>0</v>
          </cell>
          <cell r="AU274">
            <v>208.22</v>
          </cell>
          <cell r="AV274">
            <v>204.86999999999998</v>
          </cell>
          <cell r="AW274">
            <v>0</v>
          </cell>
          <cell r="AX274">
            <v>0</v>
          </cell>
          <cell r="AY274">
            <v>16.559999999999999</v>
          </cell>
          <cell r="AZ274">
            <v>221.42999999999998</v>
          </cell>
          <cell r="BA274">
            <v>196.71</v>
          </cell>
          <cell r="BB274">
            <v>0</v>
          </cell>
          <cell r="BC274">
            <v>0</v>
          </cell>
          <cell r="BD274">
            <v>17.920000000000002</v>
          </cell>
          <cell r="BE274">
            <v>214.63</v>
          </cell>
          <cell r="BF274">
            <v>644.28</v>
          </cell>
          <cell r="BG274">
            <v>205.23000000000002</v>
          </cell>
          <cell r="BH274">
            <v>0</v>
          </cell>
          <cell r="BI274">
            <v>0</v>
          </cell>
          <cell r="BJ274">
            <v>16.89</v>
          </cell>
          <cell r="BK274">
            <v>222.12</v>
          </cell>
        </row>
        <row r="275">
          <cell r="AC275">
            <v>0</v>
          </cell>
          <cell r="AD275">
            <v>0</v>
          </cell>
          <cell r="AH275">
            <v>0</v>
          </cell>
          <cell r="AL275">
            <v>0</v>
          </cell>
          <cell r="AP275">
            <v>0</v>
          </cell>
          <cell r="AU275">
            <v>0</v>
          </cell>
          <cell r="AZ275">
            <v>0</v>
          </cell>
          <cell r="BE275">
            <v>0</v>
          </cell>
          <cell r="BK275">
            <v>0</v>
          </cell>
        </row>
        <row r="276">
          <cell r="B276" t="str">
            <v xml:space="preserve">      NACIONAL</v>
          </cell>
          <cell r="C276">
            <v>69.52</v>
          </cell>
          <cell r="D276">
            <v>116.92999999999999</v>
          </cell>
          <cell r="E276">
            <v>112.52</v>
          </cell>
          <cell r="F276">
            <v>131.69</v>
          </cell>
          <cell r="G276">
            <v>131.69</v>
          </cell>
          <cell r="H276">
            <v>0</v>
          </cell>
          <cell r="I276">
            <v>0</v>
          </cell>
          <cell r="J276">
            <v>135.64000000000001</v>
          </cell>
          <cell r="K276">
            <v>135.64000000000001</v>
          </cell>
          <cell r="L276">
            <v>135.64000000000001</v>
          </cell>
          <cell r="M276">
            <v>136.54</v>
          </cell>
          <cell r="N276">
            <v>136.54</v>
          </cell>
          <cell r="O276">
            <v>0</v>
          </cell>
          <cell r="P276">
            <v>0</v>
          </cell>
          <cell r="Q276">
            <v>69.02</v>
          </cell>
          <cell r="R276">
            <v>138.04</v>
          </cell>
          <cell r="S276">
            <v>142.06</v>
          </cell>
          <cell r="T276">
            <v>142.06</v>
          </cell>
          <cell r="U276">
            <v>160.55000000000001</v>
          </cell>
          <cell r="V276">
            <v>160.55000000000001</v>
          </cell>
          <cell r="W276">
            <v>0</v>
          </cell>
          <cell r="X276">
            <v>0</v>
          </cell>
          <cell r="Y276">
            <v>428.77999999999992</v>
          </cell>
          <cell r="Z276">
            <v>298.97000000000003</v>
          </cell>
          <cell r="AA276">
            <v>92.36</v>
          </cell>
          <cell r="AC276">
            <v>184.72</v>
          </cell>
          <cell r="AD276">
            <v>92.36</v>
          </cell>
          <cell r="AE276">
            <v>195.85000000000002</v>
          </cell>
          <cell r="AF276">
            <v>0</v>
          </cell>
          <cell r="AH276">
            <v>195.85000000000002</v>
          </cell>
          <cell r="AI276">
            <v>204.57000000000002</v>
          </cell>
          <cell r="AJ276">
            <v>0</v>
          </cell>
          <cell r="AL276">
            <v>204.57000000000002</v>
          </cell>
          <cell r="AM276">
            <v>205.51</v>
          </cell>
          <cell r="AN276">
            <v>0</v>
          </cell>
          <cell r="AP276">
            <v>205.51</v>
          </cell>
          <cell r="AQ276">
            <v>605.92999999999995</v>
          </cell>
          <cell r="AR276">
            <v>197.46</v>
          </cell>
          <cell r="AS276">
            <v>0</v>
          </cell>
          <cell r="AU276">
            <v>197.46</v>
          </cell>
          <cell r="AV276">
            <v>192.17999999999998</v>
          </cell>
          <cell r="AW276">
            <v>0</v>
          </cell>
          <cell r="AY276">
            <v>16.559999999999999</v>
          </cell>
          <cell r="AZ276">
            <v>208.73999999999998</v>
          </cell>
          <cell r="BA276">
            <v>183.81</v>
          </cell>
          <cell r="BB276">
            <v>0</v>
          </cell>
          <cell r="BD276">
            <v>17.920000000000002</v>
          </cell>
          <cell r="BE276">
            <v>201.73000000000002</v>
          </cell>
          <cell r="BF276">
            <v>607.92999999999995</v>
          </cell>
          <cell r="BG276">
            <v>191.18</v>
          </cell>
          <cell r="BH276">
            <v>0</v>
          </cell>
          <cell r="BJ276">
            <v>16.89</v>
          </cell>
          <cell r="BK276">
            <v>208.07</v>
          </cell>
        </row>
        <row r="277">
          <cell r="B277" t="str">
            <v xml:space="preserve">                    TU-M</v>
          </cell>
          <cell r="C277">
            <v>31.22</v>
          </cell>
          <cell r="D277">
            <v>52.41</v>
          </cell>
          <cell r="E277">
            <v>51.68</v>
          </cell>
          <cell r="F277">
            <v>58.71</v>
          </cell>
          <cell r="G277">
            <v>58.71</v>
          </cell>
          <cell r="J277">
            <v>61.69</v>
          </cell>
          <cell r="K277">
            <v>61.69</v>
          </cell>
          <cell r="L277">
            <v>61.69</v>
          </cell>
          <cell r="M277">
            <v>60.93</v>
          </cell>
          <cell r="N277">
            <v>60.93</v>
          </cell>
          <cell r="Q277">
            <v>31.73</v>
          </cell>
          <cell r="R277">
            <v>63.460000000000008</v>
          </cell>
          <cell r="S277">
            <v>65.62</v>
          </cell>
          <cell r="T277">
            <v>65.62</v>
          </cell>
          <cell r="U277">
            <v>73.02</v>
          </cell>
          <cell r="V277">
            <v>73.02</v>
          </cell>
          <cell r="Y277">
            <v>192.66</v>
          </cell>
          <cell r="Z277">
            <v>135.31</v>
          </cell>
          <cell r="AA277">
            <v>40.67</v>
          </cell>
          <cell r="AC277">
            <v>81.34</v>
          </cell>
          <cell r="AD277">
            <v>40.67</v>
          </cell>
          <cell r="AE277">
            <v>85.64</v>
          </cell>
          <cell r="AH277">
            <v>85.64</v>
          </cell>
          <cell r="AI277">
            <v>92.24</v>
          </cell>
          <cell r="AL277">
            <v>92.24</v>
          </cell>
          <cell r="AM277">
            <v>93.66</v>
          </cell>
          <cell r="AP277">
            <v>93.66</v>
          </cell>
          <cell r="AQ277">
            <v>271.53999999999996</v>
          </cell>
          <cell r="AR277">
            <v>92.35</v>
          </cell>
          <cell r="AU277">
            <v>92.35</v>
          </cell>
          <cell r="AV277">
            <v>91.71</v>
          </cell>
          <cell r="AY277">
            <v>7.27</v>
          </cell>
          <cell r="AZ277">
            <v>98.97999999999999</v>
          </cell>
          <cell r="BA277">
            <v>87.59</v>
          </cell>
          <cell r="BD277">
            <v>7.86</v>
          </cell>
          <cell r="BE277">
            <v>95.45</v>
          </cell>
          <cell r="BF277">
            <v>286.77999999999997</v>
          </cell>
          <cell r="BG277">
            <v>96.22</v>
          </cell>
          <cell r="BJ277">
            <v>7.7</v>
          </cell>
          <cell r="BK277">
            <v>103.92</v>
          </cell>
        </row>
        <row r="278">
          <cell r="B278" t="str">
            <v xml:space="preserve">                    TU-RL</v>
          </cell>
          <cell r="C278">
            <v>28.26</v>
          </cell>
          <cell r="D278">
            <v>47.19</v>
          </cell>
          <cell r="E278">
            <v>44.61</v>
          </cell>
          <cell r="F278">
            <v>52.45</v>
          </cell>
          <cell r="G278">
            <v>52.45</v>
          </cell>
          <cell r="J278">
            <v>54.91</v>
          </cell>
          <cell r="K278">
            <v>54.91</v>
          </cell>
          <cell r="L278">
            <v>54.91</v>
          </cell>
          <cell r="M278">
            <v>54.37</v>
          </cell>
          <cell r="N278">
            <v>54.37</v>
          </cell>
          <cell r="Q278">
            <v>27.59</v>
          </cell>
          <cell r="R278">
            <v>55.18</v>
          </cell>
          <cell r="S278">
            <v>55.83</v>
          </cell>
          <cell r="T278">
            <v>55.83</v>
          </cell>
          <cell r="U278">
            <v>63.95</v>
          </cell>
          <cell r="V278">
            <v>63.95</v>
          </cell>
          <cell r="Y278">
            <v>170.76999999999998</v>
          </cell>
          <cell r="Z278">
            <v>120.06</v>
          </cell>
          <cell r="AA278">
            <v>36.659999999999997</v>
          </cell>
          <cell r="AC278">
            <v>73.319999999999993</v>
          </cell>
          <cell r="AD278">
            <v>36.659999999999997</v>
          </cell>
          <cell r="AE278">
            <v>77.7</v>
          </cell>
          <cell r="AH278">
            <v>77.7</v>
          </cell>
          <cell r="AI278">
            <v>83.13</v>
          </cell>
          <cell r="AL278">
            <v>83.13</v>
          </cell>
          <cell r="AM278">
            <v>83.46</v>
          </cell>
          <cell r="AP278">
            <v>83.46</v>
          </cell>
          <cell r="AQ278">
            <v>244.28999999999996</v>
          </cell>
          <cell r="AR278">
            <v>80.12</v>
          </cell>
          <cell r="AU278">
            <v>80.12</v>
          </cell>
          <cell r="AV278">
            <v>75.94</v>
          </cell>
          <cell r="AY278">
            <v>7.27</v>
          </cell>
          <cell r="AZ278">
            <v>83.21</v>
          </cell>
          <cell r="BA278">
            <v>72.47</v>
          </cell>
          <cell r="BD278">
            <v>7.86</v>
          </cell>
          <cell r="BE278">
            <v>80.33</v>
          </cell>
          <cell r="BF278">
            <v>243.65999999999997</v>
          </cell>
          <cell r="BG278">
            <v>78.19</v>
          </cell>
          <cell r="BJ278">
            <v>7.7</v>
          </cell>
          <cell r="BK278">
            <v>85.89</v>
          </cell>
        </row>
        <row r="279">
          <cell r="B279" t="str">
            <v xml:space="preserve">                    TU-RIU</v>
          </cell>
          <cell r="C279">
            <v>7.3</v>
          </cell>
          <cell r="D279">
            <v>12.07</v>
          </cell>
          <cell r="E279">
            <v>10.48</v>
          </cell>
          <cell r="F279">
            <v>13.95</v>
          </cell>
          <cell r="G279">
            <v>13.95</v>
          </cell>
          <cell r="J279">
            <v>12.08</v>
          </cell>
          <cell r="K279">
            <v>12.08</v>
          </cell>
          <cell r="L279">
            <v>12.08</v>
          </cell>
          <cell r="M279">
            <v>14.39</v>
          </cell>
          <cell r="N279">
            <v>14.39</v>
          </cell>
          <cell r="Q279">
            <v>6.24</v>
          </cell>
          <cell r="R279">
            <v>12.48</v>
          </cell>
          <cell r="S279">
            <v>13.77</v>
          </cell>
          <cell r="T279">
            <v>13.77</v>
          </cell>
          <cell r="U279">
            <v>14.94</v>
          </cell>
          <cell r="V279">
            <v>14.94</v>
          </cell>
          <cell r="Y279">
            <v>43.28</v>
          </cell>
          <cell r="Z279">
            <v>29.85</v>
          </cell>
          <cell r="AA279">
            <v>10.029999999999999</v>
          </cell>
          <cell r="AC279">
            <v>20.059999999999999</v>
          </cell>
          <cell r="AD279">
            <v>10.029999999999999</v>
          </cell>
          <cell r="AE279">
            <v>22.02</v>
          </cell>
          <cell r="AH279">
            <v>22.02</v>
          </cell>
          <cell r="AI279">
            <v>18.11</v>
          </cell>
          <cell r="AL279">
            <v>18.11</v>
          </cell>
          <cell r="AM279">
            <v>17.260000000000002</v>
          </cell>
          <cell r="AP279">
            <v>17.260000000000002</v>
          </cell>
          <cell r="AQ279">
            <v>57.39</v>
          </cell>
          <cell r="AR279">
            <v>15.58</v>
          </cell>
          <cell r="AU279">
            <v>15.58</v>
          </cell>
          <cell r="AV279">
            <v>14.94</v>
          </cell>
          <cell r="AY279">
            <v>1.18</v>
          </cell>
          <cell r="AZ279">
            <v>16.12</v>
          </cell>
          <cell r="BA279">
            <v>14.35</v>
          </cell>
          <cell r="BD279">
            <v>1.22</v>
          </cell>
          <cell r="BE279">
            <v>15.57</v>
          </cell>
          <cell r="BF279">
            <v>47.27</v>
          </cell>
          <cell r="BG279">
            <v>15.56</v>
          </cell>
          <cell r="BJ279">
            <v>1.44</v>
          </cell>
          <cell r="BK279">
            <v>17</v>
          </cell>
        </row>
        <row r="280">
          <cell r="B280" t="str">
            <v xml:space="preserve">                    IU-EXTRA</v>
          </cell>
          <cell r="C280">
            <v>2.74</v>
          </cell>
          <cell r="D280">
            <v>5.26</v>
          </cell>
          <cell r="E280">
            <v>5.75</v>
          </cell>
          <cell r="F280">
            <v>6.58</v>
          </cell>
          <cell r="G280">
            <v>6.58</v>
          </cell>
          <cell r="J280">
            <v>6.96</v>
          </cell>
          <cell r="K280">
            <v>6.96</v>
          </cell>
          <cell r="L280">
            <v>6.96</v>
          </cell>
          <cell r="M280">
            <v>6.85</v>
          </cell>
          <cell r="N280">
            <v>6.85</v>
          </cell>
          <cell r="Q280">
            <v>3.46</v>
          </cell>
          <cell r="R280">
            <v>6.92</v>
          </cell>
          <cell r="S280">
            <v>6.84</v>
          </cell>
          <cell r="T280">
            <v>6.84</v>
          </cell>
          <cell r="U280">
            <v>8.64</v>
          </cell>
          <cell r="V280">
            <v>8.64</v>
          </cell>
          <cell r="Y280">
            <v>22.07</v>
          </cell>
          <cell r="Z280">
            <v>13.75</v>
          </cell>
          <cell r="AA280">
            <v>5</v>
          </cell>
          <cell r="AC280">
            <v>10</v>
          </cell>
          <cell r="AD280">
            <v>5</v>
          </cell>
          <cell r="AE280">
            <v>10.49</v>
          </cell>
          <cell r="AH280">
            <v>10.49</v>
          </cell>
          <cell r="AI280">
            <v>11.09</v>
          </cell>
          <cell r="AL280">
            <v>11.09</v>
          </cell>
          <cell r="AM280">
            <v>11.13</v>
          </cell>
          <cell r="AP280">
            <v>11.13</v>
          </cell>
          <cell r="AQ280">
            <v>32.71</v>
          </cell>
          <cell r="AR280">
            <v>9.41</v>
          </cell>
          <cell r="AU280">
            <v>9.41</v>
          </cell>
          <cell r="AV280">
            <v>9.59</v>
          </cell>
          <cell r="AY280">
            <v>0.84</v>
          </cell>
          <cell r="AZ280">
            <v>10.43</v>
          </cell>
          <cell r="BA280">
            <v>9.4</v>
          </cell>
          <cell r="BD280">
            <v>0.98</v>
          </cell>
          <cell r="BE280">
            <v>10.38</v>
          </cell>
          <cell r="BF280">
            <v>30.22</v>
          </cell>
          <cell r="BG280">
            <v>1.21</v>
          </cell>
          <cell r="BJ280">
            <v>0.05</v>
          </cell>
          <cell r="BK280">
            <v>1.26</v>
          </cell>
        </row>
        <row r="281">
          <cell r="B281">
            <v>0</v>
          </cell>
          <cell r="AC281">
            <v>0</v>
          </cell>
          <cell r="AD281">
            <v>0</v>
          </cell>
          <cell r="AH281">
            <v>0</v>
          </cell>
          <cell r="AL281">
            <v>0</v>
          </cell>
          <cell r="AP281">
            <v>0</v>
          </cell>
          <cell r="AU281">
            <v>0</v>
          </cell>
          <cell r="AZ281">
            <v>0</v>
          </cell>
          <cell r="BE281">
            <v>0</v>
          </cell>
          <cell r="BK281">
            <v>0</v>
          </cell>
        </row>
        <row r="282">
          <cell r="B282" t="str">
            <v xml:space="preserve">      INTERNACIONAL</v>
          </cell>
          <cell r="C282">
            <v>6.54</v>
          </cell>
          <cell r="D282">
            <v>7.34</v>
          </cell>
          <cell r="E282">
            <v>7.8900000000000006</v>
          </cell>
          <cell r="F282">
            <v>8.7200000000000006</v>
          </cell>
          <cell r="G282">
            <v>8.7200000000000006</v>
          </cell>
          <cell r="H282">
            <v>0</v>
          </cell>
          <cell r="I282">
            <v>0</v>
          </cell>
          <cell r="J282">
            <v>8.85</v>
          </cell>
          <cell r="K282">
            <v>8.85</v>
          </cell>
          <cell r="L282">
            <v>8.85</v>
          </cell>
          <cell r="M282">
            <v>8.85</v>
          </cell>
          <cell r="N282">
            <v>8.85</v>
          </cell>
          <cell r="O282">
            <v>0</v>
          </cell>
          <cell r="P282">
            <v>0</v>
          </cell>
          <cell r="Q282">
            <v>0</v>
          </cell>
          <cell r="R282">
            <v>0</v>
          </cell>
          <cell r="S282">
            <v>8.99</v>
          </cell>
          <cell r="T282">
            <v>8.99</v>
          </cell>
          <cell r="U282">
            <v>8.99</v>
          </cell>
          <cell r="V282">
            <v>8.99</v>
          </cell>
          <cell r="W282">
            <v>0</v>
          </cell>
          <cell r="X282">
            <v>0</v>
          </cell>
          <cell r="Y282">
            <v>26.560000000000002</v>
          </cell>
          <cell r="Z282">
            <v>21.77</v>
          </cell>
          <cell r="AA282">
            <v>4.7</v>
          </cell>
          <cell r="AC282">
            <v>9.4</v>
          </cell>
          <cell r="AD282">
            <v>4.7</v>
          </cell>
          <cell r="AE282">
            <v>10.7</v>
          </cell>
          <cell r="AF282">
            <v>0</v>
          </cell>
          <cell r="AH282">
            <v>10.7</v>
          </cell>
          <cell r="AI282">
            <v>10.52</v>
          </cell>
          <cell r="AJ282">
            <v>0</v>
          </cell>
          <cell r="AL282">
            <v>10.52</v>
          </cell>
          <cell r="AM282">
            <v>11.71</v>
          </cell>
          <cell r="AN282">
            <v>0</v>
          </cell>
          <cell r="AP282">
            <v>11.71</v>
          </cell>
          <cell r="AQ282">
            <v>32.93</v>
          </cell>
          <cell r="AR282">
            <v>10.760000000000002</v>
          </cell>
          <cell r="AS282">
            <v>0</v>
          </cell>
          <cell r="AU282">
            <v>10.760000000000002</v>
          </cell>
          <cell r="AV282">
            <v>12.69</v>
          </cell>
          <cell r="AW282">
            <v>0</v>
          </cell>
          <cell r="AY282">
            <v>0</v>
          </cell>
          <cell r="AZ282">
            <v>12.69</v>
          </cell>
          <cell r="BA282">
            <v>12.899999999999999</v>
          </cell>
          <cell r="BB282">
            <v>0</v>
          </cell>
          <cell r="BD282">
            <v>0</v>
          </cell>
          <cell r="BE282">
            <v>12.899999999999999</v>
          </cell>
          <cell r="BF282">
            <v>36.35</v>
          </cell>
          <cell r="BG282">
            <v>14.049999999999999</v>
          </cell>
          <cell r="BH282">
            <v>0</v>
          </cell>
          <cell r="BJ282">
            <v>0</v>
          </cell>
          <cell r="BK282">
            <v>14.049999999999999</v>
          </cell>
        </row>
        <row r="283">
          <cell r="B283" t="str">
            <v xml:space="preserve">                    TU-M</v>
          </cell>
          <cell r="C283">
            <v>5.88</v>
          </cell>
          <cell r="D283">
            <v>6.6</v>
          </cell>
          <cell r="E283">
            <v>7.24</v>
          </cell>
          <cell r="F283">
            <v>7.98</v>
          </cell>
          <cell r="G283">
            <v>7.98</v>
          </cell>
          <cell r="J283">
            <v>8.07</v>
          </cell>
          <cell r="K283">
            <v>8.07</v>
          </cell>
          <cell r="L283">
            <v>8.07</v>
          </cell>
          <cell r="M283">
            <v>8.07</v>
          </cell>
          <cell r="N283">
            <v>8.07</v>
          </cell>
          <cell r="R283">
            <v>0</v>
          </cell>
          <cell r="S283">
            <v>8.9600000000000009</v>
          </cell>
          <cell r="T283">
            <v>8.9600000000000009</v>
          </cell>
          <cell r="U283">
            <v>8.9600000000000009</v>
          </cell>
          <cell r="V283">
            <v>8.9600000000000009</v>
          </cell>
          <cell r="Y283">
            <v>25.01</v>
          </cell>
          <cell r="Z283">
            <v>19.72</v>
          </cell>
          <cell r="AA283">
            <v>4.7</v>
          </cell>
          <cell r="AC283">
            <v>9.4</v>
          </cell>
          <cell r="AD283">
            <v>4.7</v>
          </cell>
          <cell r="AE283">
            <v>9.83</v>
          </cell>
          <cell r="AH283">
            <v>9.83</v>
          </cell>
          <cell r="AI283">
            <v>9.68</v>
          </cell>
          <cell r="AL283">
            <v>9.68</v>
          </cell>
          <cell r="AM283">
            <v>10.8</v>
          </cell>
          <cell r="AP283">
            <v>10.8</v>
          </cell>
          <cell r="AQ283">
            <v>30.31</v>
          </cell>
          <cell r="AR283">
            <v>10.050000000000001</v>
          </cell>
          <cell r="AU283">
            <v>10.050000000000001</v>
          </cell>
          <cell r="AV283">
            <v>11.85</v>
          </cell>
          <cell r="AZ283">
            <v>11.85</v>
          </cell>
          <cell r="BA283">
            <v>12.03</v>
          </cell>
          <cell r="BE283">
            <v>12.03</v>
          </cell>
          <cell r="BF283">
            <v>33.93</v>
          </cell>
          <cell r="BG283">
            <v>13.04</v>
          </cell>
          <cell r="BK283">
            <v>13.04</v>
          </cell>
        </row>
        <row r="284">
          <cell r="B284" t="str">
            <v xml:space="preserve">                    IU-EXTRA</v>
          </cell>
          <cell r="C284">
            <v>0.66</v>
          </cell>
          <cell r="D284">
            <v>0.74</v>
          </cell>
          <cell r="E284">
            <v>0.65</v>
          </cell>
          <cell r="F284">
            <v>0.74</v>
          </cell>
          <cell r="G284">
            <v>0.74</v>
          </cell>
          <cell r="J284">
            <v>0.78</v>
          </cell>
          <cell r="K284">
            <v>0.78</v>
          </cell>
          <cell r="L284">
            <v>0.78</v>
          </cell>
          <cell r="M284">
            <v>0.78</v>
          </cell>
          <cell r="N284">
            <v>0.78</v>
          </cell>
          <cell r="R284">
            <v>0</v>
          </cell>
          <cell r="S284">
            <v>0.03</v>
          </cell>
          <cell r="T284">
            <v>0.03</v>
          </cell>
          <cell r="U284">
            <v>0.03</v>
          </cell>
          <cell r="V284">
            <v>0.03</v>
          </cell>
          <cell r="Y284">
            <v>1.55</v>
          </cell>
          <cell r="Z284">
            <v>2.0499999999999998</v>
          </cell>
          <cell r="AA284">
            <v>0</v>
          </cell>
          <cell r="AC284">
            <v>0</v>
          </cell>
          <cell r="AD284">
            <v>0</v>
          </cell>
          <cell r="AE284">
            <v>0.87</v>
          </cell>
          <cell r="AF284">
            <v>0</v>
          </cell>
          <cell r="AH284">
            <v>0.87</v>
          </cell>
          <cell r="AI284">
            <v>0.84</v>
          </cell>
          <cell r="AJ284">
            <v>0</v>
          </cell>
          <cell r="AL284">
            <v>0.84</v>
          </cell>
          <cell r="AM284">
            <v>0.91</v>
          </cell>
          <cell r="AN284">
            <v>0</v>
          </cell>
          <cell r="AP284">
            <v>0.91</v>
          </cell>
          <cell r="AQ284">
            <v>2.62</v>
          </cell>
          <cell r="AR284">
            <v>0.71</v>
          </cell>
          <cell r="AS284">
            <v>0</v>
          </cell>
          <cell r="AU284">
            <v>0.71</v>
          </cell>
          <cell r="AV284">
            <v>0.84</v>
          </cell>
          <cell r="AW284">
            <v>0</v>
          </cell>
          <cell r="AZ284">
            <v>0.84</v>
          </cell>
          <cell r="BA284">
            <v>0.87</v>
          </cell>
          <cell r="BB284">
            <v>0</v>
          </cell>
          <cell r="BE284">
            <v>0.87</v>
          </cell>
          <cell r="BF284">
            <v>2.42</v>
          </cell>
          <cell r="BG284">
            <v>1.01</v>
          </cell>
          <cell r="BH284">
            <v>0</v>
          </cell>
          <cell r="BK284">
            <v>1.01</v>
          </cell>
        </row>
        <row r="285">
          <cell r="B285">
            <v>0</v>
          </cell>
          <cell r="G285">
            <v>0</v>
          </cell>
          <cell r="L285">
            <v>0</v>
          </cell>
          <cell r="N285">
            <v>0</v>
          </cell>
          <cell r="T285">
            <v>0</v>
          </cell>
          <cell r="V285">
            <v>0</v>
          </cell>
          <cell r="Y285">
            <v>0</v>
          </cell>
          <cell r="Z285">
            <v>0</v>
          </cell>
          <cell r="AC285">
            <v>0</v>
          </cell>
          <cell r="AD285">
            <v>0</v>
          </cell>
          <cell r="AH285">
            <v>0</v>
          </cell>
          <cell r="AL285">
            <v>0</v>
          </cell>
          <cell r="AP285">
            <v>0</v>
          </cell>
          <cell r="AQ285">
            <v>0</v>
          </cell>
          <cell r="AU285">
            <v>0</v>
          </cell>
          <cell r="AZ285">
            <v>0</v>
          </cell>
          <cell r="BE285">
            <v>0</v>
          </cell>
          <cell r="BF285">
            <v>0</v>
          </cell>
          <cell r="BK285">
            <v>0</v>
          </cell>
        </row>
        <row r="286">
          <cell r="B286" t="str">
            <v xml:space="preserve"> DESCONTO ANATEL</v>
          </cell>
          <cell r="E286">
            <v>0</v>
          </cell>
          <cell r="F286">
            <v>0</v>
          </cell>
          <cell r="G286">
            <v>0</v>
          </cell>
          <cell r="H286">
            <v>0</v>
          </cell>
          <cell r="I286">
            <v>0</v>
          </cell>
          <cell r="J286">
            <v>0</v>
          </cell>
          <cell r="K286">
            <v>0</v>
          </cell>
          <cell r="L286">
            <v>0</v>
          </cell>
          <cell r="N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row>
        <row r="287">
          <cell r="B287" t="str">
            <v xml:space="preserve">                 Telefonia Fixa Nacional</v>
          </cell>
          <cell r="G287">
            <v>0</v>
          </cell>
          <cell r="L287">
            <v>0</v>
          </cell>
          <cell r="N287">
            <v>0</v>
          </cell>
          <cell r="T287">
            <v>0</v>
          </cell>
          <cell r="V287">
            <v>0</v>
          </cell>
          <cell r="Y287">
            <v>0</v>
          </cell>
          <cell r="Z287">
            <v>0</v>
          </cell>
          <cell r="AC287">
            <v>0</v>
          </cell>
          <cell r="AD287">
            <v>0</v>
          </cell>
          <cell r="AH287">
            <v>0</v>
          </cell>
          <cell r="AL287">
            <v>0</v>
          </cell>
          <cell r="AP287">
            <v>0</v>
          </cell>
          <cell r="AQ287">
            <v>0</v>
          </cell>
          <cell r="AU287">
            <v>0</v>
          </cell>
          <cell r="AZ287">
            <v>0</v>
          </cell>
          <cell r="BE287">
            <v>0</v>
          </cell>
          <cell r="BF287">
            <v>0</v>
          </cell>
          <cell r="BK287">
            <v>0</v>
          </cell>
        </row>
        <row r="288">
          <cell r="B288" t="str">
            <v xml:space="preserve">                 Telefonia Fixa Internacional</v>
          </cell>
          <cell r="G288">
            <v>0</v>
          </cell>
          <cell r="L288">
            <v>0</v>
          </cell>
          <cell r="N288">
            <v>0</v>
          </cell>
          <cell r="T288">
            <v>0</v>
          </cell>
          <cell r="V288">
            <v>0</v>
          </cell>
          <cell r="Y288">
            <v>0</v>
          </cell>
          <cell r="Z288">
            <v>0</v>
          </cell>
          <cell r="AC288">
            <v>0</v>
          </cell>
          <cell r="AD288">
            <v>0</v>
          </cell>
          <cell r="AH288">
            <v>0</v>
          </cell>
          <cell r="AL288">
            <v>0</v>
          </cell>
          <cell r="AP288">
            <v>0</v>
          </cell>
          <cell r="AQ288">
            <v>0</v>
          </cell>
          <cell r="AU288">
            <v>0</v>
          </cell>
          <cell r="AZ288">
            <v>0</v>
          </cell>
          <cell r="BE288">
            <v>0</v>
          </cell>
          <cell r="BF288">
            <v>0</v>
          </cell>
          <cell r="BK288">
            <v>0</v>
          </cell>
        </row>
        <row r="289">
          <cell r="L289">
            <v>0</v>
          </cell>
          <cell r="N289">
            <v>0</v>
          </cell>
          <cell r="T289">
            <v>0</v>
          </cell>
          <cell r="V289">
            <v>0</v>
          </cell>
        </row>
        <row r="290">
          <cell r="B290" t="str">
            <v>Datas do Detraf:                                 Fixo --&gt;</v>
          </cell>
          <cell r="C290">
            <v>36472</v>
          </cell>
          <cell r="D290">
            <v>36458</v>
          </cell>
          <cell r="E290">
            <v>36458</v>
          </cell>
          <cell r="F290">
            <v>36472</v>
          </cell>
          <cell r="G290">
            <v>36472</v>
          </cell>
          <cell r="H290">
            <v>36530</v>
          </cell>
          <cell r="I290">
            <v>36550</v>
          </cell>
          <cell r="J290">
            <v>36495</v>
          </cell>
          <cell r="K290">
            <v>36501</v>
          </cell>
          <cell r="L290">
            <v>36501</v>
          </cell>
          <cell r="M290">
            <v>36499</v>
          </cell>
          <cell r="N290">
            <v>36499</v>
          </cell>
          <cell r="O290">
            <v>36530</v>
          </cell>
          <cell r="P290">
            <v>36577</v>
          </cell>
          <cell r="Q290">
            <v>36510</v>
          </cell>
          <cell r="R290" t="str">
            <v>Estimado</v>
          </cell>
          <cell r="S290">
            <v>36529</v>
          </cell>
          <cell r="T290">
            <v>36529</v>
          </cell>
          <cell r="U290">
            <v>36531</v>
          </cell>
          <cell r="V290">
            <v>36531</v>
          </cell>
          <cell r="W290">
            <v>36530</v>
          </cell>
          <cell r="X290">
            <v>36550</v>
          </cell>
          <cell r="Y290">
            <v>0</v>
          </cell>
          <cell r="Z290">
            <v>0</v>
          </cell>
          <cell r="AA290">
            <v>36544</v>
          </cell>
          <cell r="AB290">
            <v>36544</v>
          </cell>
          <cell r="AC290">
            <v>0</v>
          </cell>
          <cell r="AD290">
            <v>0</v>
          </cell>
          <cell r="AE290">
            <v>36561</v>
          </cell>
          <cell r="AF290">
            <v>36561</v>
          </cell>
          <cell r="AG290">
            <v>36561</v>
          </cell>
          <cell r="AH290">
            <v>36561</v>
          </cell>
          <cell r="AI290">
            <v>36587</v>
          </cell>
          <cell r="AJ290">
            <v>36587</v>
          </cell>
          <cell r="AK290">
            <v>36587</v>
          </cell>
          <cell r="AL290">
            <v>36587</v>
          </cell>
          <cell r="AM290">
            <v>36619</v>
          </cell>
          <cell r="AN290">
            <v>36619</v>
          </cell>
          <cell r="AO290">
            <v>36619</v>
          </cell>
          <cell r="AP290">
            <v>36619</v>
          </cell>
          <cell r="AQ290">
            <v>0</v>
          </cell>
          <cell r="AR290">
            <v>36649</v>
          </cell>
          <cell r="AS290">
            <v>36649</v>
          </cell>
          <cell r="AT290">
            <v>36649</v>
          </cell>
          <cell r="AU290">
            <v>36649</v>
          </cell>
          <cell r="AV290">
            <v>36683</v>
          </cell>
          <cell r="AW290">
            <v>36683</v>
          </cell>
          <cell r="AX290">
            <v>36683</v>
          </cell>
          <cell r="AY290">
            <v>36683</v>
          </cell>
          <cell r="AZ290">
            <v>36683</v>
          </cell>
          <cell r="BA290">
            <v>36713</v>
          </cell>
          <cell r="BB290">
            <v>36713</v>
          </cell>
          <cell r="BC290">
            <v>36713</v>
          </cell>
          <cell r="BD290">
            <v>36710</v>
          </cell>
          <cell r="BE290">
            <v>36713</v>
          </cell>
          <cell r="BF290">
            <v>0</v>
          </cell>
          <cell r="BG290">
            <v>0</v>
          </cell>
          <cell r="BH290">
            <v>0</v>
          </cell>
          <cell r="BI290">
            <v>0</v>
          </cell>
          <cell r="BJ290">
            <v>0</v>
          </cell>
          <cell r="BK290">
            <v>0</v>
          </cell>
        </row>
        <row r="291">
          <cell r="C291">
            <v>0.61875000000000002</v>
          </cell>
          <cell r="D291">
            <v>0.49861111111111112</v>
          </cell>
          <cell r="E291">
            <v>0.45902777777777781</v>
          </cell>
          <cell r="F291">
            <v>0.73541666666666661</v>
          </cell>
          <cell r="G291">
            <v>0.73541666666666661</v>
          </cell>
          <cell r="H291">
            <v>0.58489583333333328</v>
          </cell>
          <cell r="I291">
            <v>0.45723379629629629</v>
          </cell>
          <cell r="J291">
            <v>0.93680555555555556</v>
          </cell>
          <cell r="K291">
            <v>0.71388888888888891</v>
          </cell>
          <cell r="L291">
            <v>0.71388888888888891</v>
          </cell>
          <cell r="M291">
            <v>0.70138888888888884</v>
          </cell>
          <cell r="N291">
            <v>0.70138888888888884</v>
          </cell>
          <cell r="O291">
            <v>0.58252314814814821</v>
          </cell>
          <cell r="P291">
            <v>0.47506944444444449</v>
          </cell>
          <cell r="Q291">
            <v>0.71527777777777779</v>
          </cell>
          <cell r="R291" t="str">
            <v>-</v>
          </cell>
          <cell r="S291">
            <v>0.75501157407407404</v>
          </cell>
          <cell r="T291">
            <v>0.75501157407407404</v>
          </cell>
          <cell r="U291">
            <v>0.79460648148148139</v>
          </cell>
          <cell r="V291">
            <v>0.79460648148148139</v>
          </cell>
          <cell r="W291">
            <v>0.57640046296296299</v>
          </cell>
          <cell r="X291">
            <v>0.60586805555555556</v>
          </cell>
          <cell r="Y291">
            <v>0</v>
          </cell>
          <cell r="Z291">
            <v>0</v>
          </cell>
          <cell r="AA291">
            <v>4.9768518518518521E-4</v>
          </cell>
          <cell r="AB291">
            <v>0.64804398148148146</v>
          </cell>
          <cell r="AC291">
            <v>0</v>
          </cell>
          <cell r="AD291">
            <v>0</v>
          </cell>
          <cell r="AE291">
            <v>0.86101851851851852</v>
          </cell>
          <cell r="AF291">
            <v>0.86861111111111111</v>
          </cell>
          <cell r="AG291">
            <v>0.86974537037037036</v>
          </cell>
          <cell r="AH291">
            <v>0.86101851851851852</v>
          </cell>
          <cell r="AI291">
            <v>3.3773148148148149E-2</v>
          </cell>
          <cell r="AJ291">
            <v>4.8125000000000001E-2</v>
          </cell>
          <cell r="AK291">
            <v>5.0266203703703709E-2</v>
          </cell>
          <cell r="AL291">
            <v>3.3773148148148149E-2</v>
          </cell>
          <cell r="AM291">
            <v>0.85898148148148146</v>
          </cell>
          <cell r="AN291">
            <v>0.88362268518518527</v>
          </cell>
          <cell r="AO291">
            <v>0.88623842592592583</v>
          </cell>
          <cell r="AP291">
            <v>0.85898148148148146</v>
          </cell>
          <cell r="AQ291">
            <v>0</v>
          </cell>
          <cell r="AR291">
            <v>0.73333333333333339</v>
          </cell>
          <cell r="AS291">
            <v>0.7699421296296296</v>
          </cell>
          <cell r="AT291">
            <v>0.77481481481481485</v>
          </cell>
          <cell r="AU291">
            <v>0.73333333333333339</v>
          </cell>
          <cell r="AV291">
            <v>0.33270833333333333</v>
          </cell>
          <cell r="AW291">
            <v>0.34489583333333335</v>
          </cell>
          <cell r="AX291">
            <v>0.34804398148148147</v>
          </cell>
          <cell r="AY291">
            <v>0.45030092592592591</v>
          </cell>
          <cell r="AZ291">
            <v>0.33270833333333333</v>
          </cell>
          <cell r="BA291">
            <v>0.72824074074074074</v>
          </cell>
          <cell r="BB291">
            <v>0.75403935185185178</v>
          </cell>
          <cell r="BC291">
            <v>0.75765046296296301</v>
          </cell>
          <cell r="BD291">
            <v>0.56292824074074077</v>
          </cell>
          <cell r="BE291">
            <v>0.72824074074074074</v>
          </cell>
          <cell r="BF291">
            <v>0</v>
          </cell>
          <cell r="BG291">
            <v>0</v>
          </cell>
          <cell r="BH291">
            <v>0</v>
          </cell>
          <cell r="BI291">
            <v>0</v>
          </cell>
          <cell r="BJ291">
            <v>0</v>
          </cell>
          <cell r="BK291">
            <v>0</v>
          </cell>
        </row>
        <row r="292">
          <cell r="B292" t="str">
            <v>Celular --&gt;</v>
          </cell>
          <cell r="C292">
            <v>36524</v>
          </cell>
          <cell r="D292">
            <v>36523</v>
          </cell>
          <cell r="E292">
            <v>36529</v>
          </cell>
          <cell r="F292">
            <v>36530</v>
          </cell>
          <cell r="G292">
            <v>36530</v>
          </cell>
          <cell r="H292">
            <v>36552</v>
          </cell>
          <cell r="I292">
            <v>36552</v>
          </cell>
          <cell r="J292">
            <v>36496</v>
          </cell>
          <cell r="K292">
            <v>36496</v>
          </cell>
          <cell r="L292">
            <v>36496</v>
          </cell>
          <cell r="M292">
            <v>36524</v>
          </cell>
          <cell r="N292">
            <v>36524</v>
          </cell>
          <cell r="O292">
            <v>36532</v>
          </cell>
          <cell r="P292">
            <v>36552</v>
          </cell>
          <cell r="Q292">
            <v>36510</v>
          </cell>
          <cell r="R292" t="str">
            <v>Estimado</v>
          </cell>
          <cell r="S292">
            <v>36529</v>
          </cell>
          <cell r="T292">
            <v>36529</v>
          </cell>
          <cell r="U292">
            <v>36531</v>
          </cell>
          <cell r="V292">
            <v>36531</v>
          </cell>
          <cell r="W292">
            <v>36532</v>
          </cell>
          <cell r="X292">
            <v>36552</v>
          </cell>
          <cell r="Y292">
            <v>0</v>
          </cell>
          <cell r="Z292">
            <v>0</v>
          </cell>
          <cell r="AA292">
            <v>36543</v>
          </cell>
          <cell r="AB292">
            <v>36544</v>
          </cell>
          <cell r="AC292">
            <v>0</v>
          </cell>
          <cell r="AD292">
            <v>0</v>
          </cell>
          <cell r="AE292">
            <v>36560</v>
          </cell>
          <cell r="AF292">
            <v>36560</v>
          </cell>
          <cell r="AG292">
            <v>36560</v>
          </cell>
          <cell r="AH292">
            <v>36560</v>
          </cell>
          <cell r="AI292">
            <v>36586</v>
          </cell>
          <cell r="AJ292">
            <v>36586</v>
          </cell>
          <cell r="AK292">
            <v>36586</v>
          </cell>
          <cell r="AL292">
            <v>36586</v>
          </cell>
          <cell r="AM292">
            <v>36619</v>
          </cell>
          <cell r="AN292">
            <v>36619</v>
          </cell>
          <cell r="AO292">
            <v>36619</v>
          </cell>
          <cell r="AP292">
            <v>36619</v>
          </cell>
          <cell r="AQ292">
            <v>0</v>
          </cell>
          <cell r="AR292">
            <v>36649</v>
          </cell>
          <cell r="AS292">
            <v>36649</v>
          </cell>
          <cell r="AT292">
            <v>36649</v>
          </cell>
          <cell r="AU292">
            <v>36649</v>
          </cell>
          <cell r="AV292">
            <v>36679</v>
          </cell>
          <cell r="AW292">
            <v>36678</v>
          </cell>
          <cell r="AX292">
            <v>36678</v>
          </cell>
          <cell r="AY292">
            <v>36679</v>
          </cell>
          <cell r="AZ292">
            <v>36679</v>
          </cell>
          <cell r="BA292">
            <v>36713</v>
          </cell>
          <cell r="BB292">
            <v>36713</v>
          </cell>
          <cell r="BC292">
            <v>36713</v>
          </cell>
          <cell r="BD292">
            <v>36709</v>
          </cell>
          <cell r="BE292">
            <v>36713</v>
          </cell>
          <cell r="BF292">
            <v>0</v>
          </cell>
          <cell r="BG292">
            <v>0</v>
          </cell>
          <cell r="BH292">
            <v>0</v>
          </cell>
          <cell r="BI292">
            <v>0</v>
          </cell>
          <cell r="BJ292">
            <v>0</v>
          </cell>
          <cell r="BK292">
            <v>0</v>
          </cell>
        </row>
        <row r="293">
          <cell r="C293">
            <v>0.65208333333333335</v>
          </cell>
          <cell r="D293">
            <v>0.71458333333333324</v>
          </cell>
          <cell r="E293">
            <v>0.41805555555555557</v>
          </cell>
          <cell r="F293">
            <v>0.78611111111111109</v>
          </cell>
          <cell r="G293">
            <v>0.78611111111111109</v>
          </cell>
          <cell r="H293">
            <v>0.42258101851851854</v>
          </cell>
          <cell r="I293">
            <v>0.42258101851851854</v>
          </cell>
          <cell r="J293">
            <v>0.77708333333333324</v>
          </cell>
          <cell r="K293">
            <v>0.77708333333333324</v>
          </cell>
          <cell r="L293">
            <v>0.77708333333333324</v>
          </cell>
          <cell r="M293">
            <v>0.70694444444444438</v>
          </cell>
          <cell r="N293">
            <v>0.70694444444444438</v>
          </cell>
          <cell r="O293">
            <v>0.61760416666666662</v>
          </cell>
          <cell r="P293">
            <v>0.42192129629629632</v>
          </cell>
          <cell r="Q293">
            <v>0.71944444444444444</v>
          </cell>
          <cell r="R293" t="str">
            <v>-</v>
          </cell>
          <cell r="S293">
            <v>0.75519675925925922</v>
          </cell>
          <cell r="T293">
            <v>0.75519675925925922</v>
          </cell>
          <cell r="U293">
            <v>0.79457175925925927</v>
          </cell>
          <cell r="V293">
            <v>0.79457175925925927</v>
          </cell>
          <cell r="W293">
            <v>0.53240740740740744</v>
          </cell>
          <cell r="X293">
            <v>0.42219907407407403</v>
          </cell>
          <cell r="Y293">
            <v>0</v>
          </cell>
          <cell r="Z293">
            <v>0</v>
          </cell>
          <cell r="AA293">
            <v>0.9523032407407408</v>
          </cell>
          <cell r="AB293">
            <v>0.64075231481481476</v>
          </cell>
          <cell r="AC293">
            <v>0</v>
          </cell>
          <cell r="AD293">
            <v>0</v>
          </cell>
          <cell r="AE293">
            <v>0.94135416666666671</v>
          </cell>
          <cell r="AF293">
            <v>0.97452546296296294</v>
          </cell>
          <cell r="AG293">
            <v>0.97479166666666661</v>
          </cell>
          <cell r="AH293">
            <v>0.94135416666666671</v>
          </cell>
          <cell r="AI293">
            <v>0.95450231481481485</v>
          </cell>
          <cell r="AJ293">
            <v>0.97700231481481481</v>
          </cell>
          <cell r="AK293">
            <v>0.97740740740740739</v>
          </cell>
          <cell r="AL293">
            <v>0.95450231481481485</v>
          </cell>
          <cell r="AM293">
            <v>0.85188657407407409</v>
          </cell>
          <cell r="AN293">
            <v>0.86714120370370373</v>
          </cell>
          <cell r="AO293">
            <v>0.86771990740740745</v>
          </cell>
          <cell r="AP293">
            <v>0.85188657407407409</v>
          </cell>
          <cell r="AQ293">
            <v>0</v>
          </cell>
          <cell r="AR293">
            <v>0.72315972222222225</v>
          </cell>
          <cell r="AS293">
            <v>0.73855324074074069</v>
          </cell>
          <cell r="AT293">
            <v>0.73944444444444446</v>
          </cell>
          <cell r="AU293">
            <v>0.72315972222222225</v>
          </cell>
          <cell r="AV293">
            <v>0.91690972222222211</v>
          </cell>
          <cell r="AW293">
            <v>0.52855324074074073</v>
          </cell>
          <cell r="AX293">
            <v>0.530787037037037</v>
          </cell>
          <cell r="AY293">
            <v>0.55829861111111112</v>
          </cell>
          <cell r="AZ293">
            <v>0.91690972222222211</v>
          </cell>
          <cell r="BA293">
            <v>0.72685185185185175</v>
          </cell>
          <cell r="BB293">
            <v>0.74631944444444442</v>
          </cell>
          <cell r="BC293">
            <v>0.74703703703703705</v>
          </cell>
          <cell r="BD293">
            <v>0.78724537037037035</v>
          </cell>
          <cell r="BE293">
            <v>0.72685185185185175</v>
          </cell>
          <cell r="BF293">
            <v>0</v>
          </cell>
          <cell r="BG293">
            <v>0</v>
          </cell>
          <cell r="BH293">
            <v>0</v>
          </cell>
          <cell r="BI293">
            <v>0</v>
          </cell>
          <cell r="BJ293">
            <v>0</v>
          </cell>
          <cell r="BK293">
            <v>0</v>
          </cell>
        </row>
        <row r="294">
          <cell r="C294" t="str">
            <v>96 PPIs</v>
          </cell>
          <cell r="D294" t="str">
            <v>96 PPIs</v>
          </cell>
          <cell r="E294" t="str">
            <v>96 PPIs</v>
          </cell>
          <cell r="F294" t="str">
            <v>96 PPIs</v>
          </cell>
          <cell r="G294" t="str">
            <v>96 PPIs</v>
          </cell>
          <cell r="H294" t="str">
            <v>96 PPIs</v>
          </cell>
          <cell r="I294" t="str">
            <v>96 PPIs</v>
          </cell>
          <cell r="J294" t="str">
            <v>96 PPIs</v>
          </cell>
          <cell r="K294" t="str">
            <v>96 PPIs</v>
          </cell>
          <cell r="L294" t="str">
            <v>96 PPIs</v>
          </cell>
          <cell r="M294" t="str">
            <v>21 PPIs</v>
          </cell>
          <cell r="N294" t="str">
            <v>21 PPIs</v>
          </cell>
          <cell r="O294" t="str">
            <v>21 PPIs</v>
          </cell>
          <cell r="P294" t="str">
            <v>21 PPIs</v>
          </cell>
          <cell r="Q294" t="str">
            <v>21 PPIs</v>
          </cell>
          <cell r="R294" t="str">
            <v>21 PPIs</v>
          </cell>
          <cell r="S294" t="str">
            <v>21 PPI's</v>
          </cell>
          <cell r="T294" t="str">
            <v>21 PPI's</v>
          </cell>
          <cell r="U294" t="str">
            <v>21 PPI's</v>
          </cell>
          <cell r="V294" t="str">
            <v>21 PPI's</v>
          </cell>
          <cell r="W294" t="str">
            <v>21 PPI's</v>
          </cell>
          <cell r="X294" t="str">
            <v>21 PPI's</v>
          </cell>
          <cell r="Y294" t="str">
            <v>4º Trimestre</v>
          </cell>
          <cell r="Z294" t="str">
            <v>3º Trimestre</v>
          </cell>
          <cell r="AA294" t="str">
            <v>21 PPI's</v>
          </cell>
          <cell r="AB294" t="str">
            <v>21 PPI's</v>
          </cell>
          <cell r="AC294" t="str">
            <v>Estimado</v>
          </cell>
          <cell r="AD294">
            <v>0</v>
          </cell>
          <cell r="AE294" t="str">
            <v>21 PPI's</v>
          </cell>
          <cell r="AF294" t="str">
            <v>21 PPI's</v>
          </cell>
          <cell r="AG294" t="str">
            <v>21 PPI's</v>
          </cell>
          <cell r="AH294" t="str">
            <v>21 PPI's</v>
          </cell>
          <cell r="AI294" t="str">
            <v>96 PPIs</v>
          </cell>
          <cell r="AJ294" t="str">
            <v>96 PPIs</v>
          </cell>
          <cell r="AK294" t="str">
            <v>96 PPIs</v>
          </cell>
          <cell r="AL294" t="str">
            <v>96 PPIs</v>
          </cell>
          <cell r="AM294" t="str">
            <v>96 PPIs</v>
          </cell>
          <cell r="AN294" t="str">
            <v>96 PPIs</v>
          </cell>
          <cell r="AO294" t="str">
            <v>96 PPIs</v>
          </cell>
          <cell r="AP294" t="str">
            <v>96 PPIs</v>
          </cell>
          <cell r="AQ294" t="str">
            <v>1º Trimestre</v>
          </cell>
          <cell r="AR294" t="str">
            <v>96 PPIs</v>
          </cell>
          <cell r="AS294" t="str">
            <v>96 PPIs</v>
          </cell>
          <cell r="AT294" t="str">
            <v>96 PPIs</v>
          </cell>
          <cell r="AU294" t="str">
            <v>96 PPIs</v>
          </cell>
          <cell r="AV294" t="str">
            <v>96 PPIs</v>
          </cell>
          <cell r="AW294" t="str">
            <v>96 PPIs</v>
          </cell>
          <cell r="AX294" t="str">
            <v>96 PPIs</v>
          </cell>
          <cell r="AY294" t="str">
            <v>96 PPIs</v>
          </cell>
          <cell r="AZ294" t="str">
            <v>96 PPIs</v>
          </cell>
          <cell r="BA294" t="str">
            <v>96 PPI's</v>
          </cell>
          <cell r="BB294" t="str">
            <v>96 PPI's</v>
          </cell>
          <cell r="BC294" t="str">
            <v>96 PPI's</v>
          </cell>
          <cell r="BD294" t="str">
            <v>96 PPI's</v>
          </cell>
          <cell r="BE294" t="str">
            <v>96 PPI's</v>
          </cell>
          <cell r="BF294" t="str">
            <v>2º Trimestre</v>
          </cell>
          <cell r="BG294" t="str">
            <v>96 PPI's</v>
          </cell>
          <cell r="BH294" t="str">
            <v>96 PPI's</v>
          </cell>
          <cell r="BI294" t="str">
            <v>96 PPI's</v>
          </cell>
          <cell r="BJ294" t="str">
            <v>96 PPI's</v>
          </cell>
          <cell r="BK294" t="str">
            <v>96 PPI's</v>
          </cell>
        </row>
        <row r="296">
          <cell r="A296" t="str">
            <v>TELEFONIA FIXA NACIONAL POR SERVIÇO</v>
          </cell>
        </row>
        <row r="298">
          <cell r="B298">
            <v>0</v>
          </cell>
          <cell r="C298" t="str">
            <v>Jul/99</v>
          </cell>
          <cell r="D298">
            <v>36373</v>
          </cell>
          <cell r="E298">
            <v>36404</v>
          </cell>
          <cell r="F298">
            <v>36434</v>
          </cell>
          <cell r="G298">
            <v>36434</v>
          </cell>
          <cell r="H298">
            <v>36434</v>
          </cell>
          <cell r="I298">
            <v>36434</v>
          </cell>
          <cell r="J298">
            <v>36465</v>
          </cell>
          <cell r="K298">
            <v>36465</v>
          </cell>
          <cell r="L298">
            <v>36465</v>
          </cell>
          <cell r="M298">
            <v>36465</v>
          </cell>
          <cell r="N298">
            <v>36465</v>
          </cell>
          <cell r="O298">
            <v>36465</v>
          </cell>
          <cell r="P298">
            <v>36465</v>
          </cell>
          <cell r="Q298">
            <v>36495</v>
          </cell>
          <cell r="R298">
            <v>36495</v>
          </cell>
          <cell r="S298">
            <v>36495</v>
          </cell>
          <cell r="T298">
            <v>36495</v>
          </cell>
          <cell r="U298">
            <v>36495</v>
          </cell>
          <cell r="V298">
            <v>36495</v>
          </cell>
          <cell r="W298">
            <v>36495</v>
          </cell>
          <cell r="X298">
            <v>36495</v>
          </cell>
          <cell r="Y298" t="str">
            <v>1999</v>
          </cell>
          <cell r="Z298" t="str">
            <v>1999</v>
          </cell>
          <cell r="AA298">
            <v>36526</v>
          </cell>
          <cell r="AB298">
            <v>36526</v>
          </cell>
          <cell r="AC298">
            <v>36526</v>
          </cell>
          <cell r="AD298">
            <v>36526</v>
          </cell>
          <cell r="AE298">
            <v>36526</v>
          </cell>
          <cell r="AF298">
            <v>36526</v>
          </cell>
          <cell r="AG298">
            <v>36526</v>
          </cell>
          <cell r="AH298">
            <v>36526</v>
          </cell>
          <cell r="AI298">
            <v>36557</v>
          </cell>
          <cell r="AJ298">
            <v>36557</v>
          </cell>
          <cell r="AK298">
            <v>36557</v>
          </cell>
          <cell r="AL298">
            <v>36557</v>
          </cell>
          <cell r="AM298" t="str">
            <v>Mar/00</v>
          </cell>
          <cell r="AN298" t="str">
            <v>Mar/00</v>
          </cell>
          <cell r="AO298" t="str">
            <v>Mar/00</v>
          </cell>
          <cell r="AP298" t="str">
            <v>Mar/00</v>
          </cell>
          <cell r="AQ298" t="str">
            <v>2000</v>
          </cell>
          <cell r="AR298" t="str">
            <v>Abr/00</v>
          </cell>
          <cell r="AS298" t="str">
            <v>Abr/00</v>
          </cell>
          <cell r="AT298" t="str">
            <v>Abr/00</v>
          </cell>
          <cell r="AU298" t="str">
            <v>Abr/00</v>
          </cell>
          <cell r="AV298" t="str">
            <v>Mai/00</v>
          </cell>
          <cell r="AW298" t="str">
            <v>Mai/00</v>
          </cell>
          <cell r="AX298" t="str">
            <v>Mai/00</v>
          </cell>
          <cell r="AY298" t="str">
            <v>Mai/00</v>
          </cell>
          <cell r="AZ298" t="str">
            <v>Mai/00</v>
          </cell>
          <cell r="BA298" t="str">
            <v>Jun/00</v>
          </cell>
          <cell r="BB298" t="str">
            <v>Jun/00</v>
          </cell>
          <cell r="BC298" t="str">
            <v>Jun/00</v>
          </cell>
          <cell r="BD298" t="str">
            <v>Jun/00</v>
          </cell>
          <cell r="BE298" t="str">
            <v>Jun/00</v>
          </cell>
          <cell r="BF298" t="str">
            <v>2000</v>
          </cell>
          <cell r="BG298" t="str">
            <v>Jul/00</v>
          </cell>
          <cell r="BH298" t="str">
            <v>Jul/00</v>
          </cell>
          <cell r="BI298" t="str">
            <v>Jul/00</v>
          </cell>
          <cell r="BJ298" t="str">
            <v>Jul/00</v>
          </cell>
          <cell r="BK298" t="str">
            <v>Jul/00</v>
          </cell>
        </row>
        <row r="299">
          <cell r="B299" t="str">
            <v>R$ Milhões - Receita Bruta</v>
          </cell>
          <cell r="C299" t="str">
            <v>Financeiro</v>
          </cell>
          <cell r="D299" t="str">
            <v>Financeiro</v>
          </cell>
          <cell r="E299" t="str">
            <v>Financeiro</v>
          </cell>
          <cell r="F299" t="str">
            <v>Financeiro</v>
          </cell>
          <cell r="G299" t="str">
            <v>Financeiro</v>
          </cell>
          <cell r="H299" t="str">
            <v>Arbor</v>
          </cell>
          <cell r="I299" t="str">
            <v>Arbor</v>
          </cell>
          <cell r="J299" t="str">
            <v>Econômico</v>
          </cell>
          <cell r="K299" t="str">
            <v>Econômico</v>
          </cell>
          <cell r="L299" t="str">
            <v>Econômico</v>
          </cell>
          <cell r="M299" t="str">
            <v>Financeiro</v>
          </cell>
          <cell r="N299" t="str">
            <v>Financeiro</v>
          </cell>
          <cell r="O299" t="str">
            <v>Arbor</v>
          </cell>
          <cell r="P299" t="str">
            <v>Arbor v3</v>
          </cell>
          <cell r="Q299" t="str">
            <v>Prévia</v>
          </cell>
          <cell r="R299" t="str">
            <v>Estimado</v>
          </cell>
          <cell r="S299" t="str">
            <v>Econômico</v>
          </cell>
          <cell r="T299" t="str">
            <v>Econômico</v>
          </cell>
          <cell r="U299" t="str">
            <v>Financeiro</v>
          </cell>
          <cell r="V299" t="str">
            <v>Financeiro</v>
          </cell>
          <cell r="W299" t="str">
            <v>Arbor</v>
          </cell>
          <cell r="X299" t="str">
            <v>Arbor</v>
          </cell>
          <cell r="Y299" t="str">
            <v>4º Trim</v>
          </cell>
          <cell r="Z299" t="str">
            <v>3º Trim</v>
          </cell>
          <cell r="AA299" t="str">
            <v>Prévia</v>
          </cell>
          <cell r="AB299" t="str">
            <v>Prévia</v>
          </cell>
          <cell r="AC299" t="str">
            <v>Estimado</v>
          </cell>
          <cell r="AD299" t="str">
            <v>Prévia</v>
          </cell>
          <cell r="AE299" t="str">
            <v>Detraf</v>
          </cell>
          <cell r="AF299" t="str">
            <v>Arbor</v>
          </cell>
          <cell r="AG299" t="str">
            <v>Tco / Tfi</v>
          </cell>
          <cell r="AH299" t="str">
            <v>Financeiro</v>
          </cell>
          <cell r="AI299" t="str">
            <v>Detraf</v>
          </cell>
          <cell r="AJ299" t="str">
            <v>Arbor</v>
          </cell>
          <cell r="AK299" t="str">
            <v>Tco / Tfi</v>
          </cell>
          <cell r="AL299" t="str">
            <v>Financeiro</v>
          </cell>
          <cell r="AM299" t="str">
            <v>Detraf</v>
          </cell>
          <cell r="AN299" t="str">
            <v>Arbor</v>
          </cell>
          <cell r="AO299" t="str">
            <v>Tco / Tfi</v>
          </cell>
          <cell r="AP299" t="str">
            <v>Financeiro</v>
          </cell>
          <cell r="AQ299" t="str">
            <v>1º Trim</v>
          </cell>
          <cell r="AR299" t="str">
            <v>Detraf</v>
          </cell>
          <cell r="AS299" t="str">
            <v>Arbor</v>
          </cell>
          <cell r="AT299" t="str">
            <v>Tco / Tfi</v>
          </cell>
          <cell r="AU299" t="str">
            <v>Financeiro</v>
          </cell>
          <cell r="AV299" t="str">
            <v>Detraf</v>
          </cell>
          <cell r="AW299" t="str">
            <v>Arbor</v>
          </cell>
          <cell r="AX299" t="str">
            <v>Tco / Tfi</v>
          </cell>
          <cell r="AY299" t="str">
            <v>Pend</v>
          </cell>
          <cell r="AZ299" t="str">
            <v>Financeiro</v>
          </cell>
          <cell r="BA299" t="str">
            <v>Detraf</v>
          </cell>
          <cell r="BB299" t="str">
            <v>Arbor</v>
          </cell>
          <cell r="BC299" t="str">
            <v>Tco / Tfi</v>
          </cell>
          <cell r="BD299" t="str">
            <v>Pend</v>
          </cell>
          <cell r="BE299" t="str">
            <v>Financeiro</v>
          </cell>
          <cell r="BF299" t="str">
            <v>2º Trim</v>
          </cell>
          <cell r="BG299" t="str">
            <v>Detraf</v>
          </cell>
          <cell r="BH299" t="str">
            <v>Arbor</v>
          </cell>
          <cell r="BI299" t="str">
            <v>Tco / Tfi</v>
          </cell>
          <cell r="BJ299" t="str">
            <v>Pend</v>
          </cell>
          <cell r="BK299" t="str">
            <v>Financeiro</v>
          </cell>
        </row>
        <row r="300">
          <cell r="B300">
            <v>0</v>
          </cell>
          <cell r="C300" t="str">
            <v>Total</v>
          </cell>
          <cell r="D300" t="str">
            <v>Total</v>
          </cell>
          <cell r="E300" t="str">
            <v>Total</v>
          </cell>
          <cell r="F300" t="str">
            <v>Versão 2</v>
          </cell>
          <cell r="G300" t="str">
            <v>Total</v>
          </cell>
          <cell r="H300" t="str">
            <v>Econômico</v>
          </cell>
          <cell r="I300" t="str">
            <v>Financeiro</v>
          </cell>
          <cell r="J300" t="str">
            <v>Versão 1</v>
          </cell>
          <cell r="K300" t="str">
            <v>Versão 2</v>
          </cell>
          <cell r="L300" t="str">
            <v>com Kenan</v>
          </cell>
          <cell r="M300" t="str">
            <v>Versão 3</v>
          </cell>
          <cell r="N300" t="str">
            <v>Total</v>
          </cell>
          <cell r="O300" t="str">
            <v>Econômico</v>
          </cell>
          <cell r="P300" t="str">
            <v>Financeiro</v>
          </cell>
          <cell r="Q300" t="str">
            <v>15 dias</v>
          </cell>
          <cell r="R300" t="str">
            <v>30 dias</v>
          </cell>
          <cell r="S300">
            <v>0</v>
          </cell>
          <cell r="T300" t="str">
            <v>com Kenan</v>
          </cell>
          <cell r="U300">
            <v>0</v>
          </cell>
          <cell r="V300" t="str">
            <v>Total</v>
          </cell>
          <cell r="W300" t="str">
            <v>Econômico</v>
          </cell>
          <cell r="X300" t="str">
            <v>Financeiro</v>
          </cell>
          <cell r="Y300">
            <v>0</v>
          </cell>
          <cell r="Z300">
            <v>0</v>
          </cell>
          <cell r="AA300" t="str">
            <v>15 dias</v>
          </cell>
          <cell r="AB300" t="str">
            <v>Kenan -15 dias</v>
          </cell>
          <cell r="AC300" t="str">
            <v>com Kenan</v>
          </cell>
          <cell r="AD300" t="str">
            <v>15 dias - Total</v>
          </cell>
          <cell r="AE300">
            <v>0</v>
          </cell>
          <cell r="AF300">
            <v>0</v>
          </cell>
          <cell r="AG300">
            <v>0</v>
          </cell>
          <cell r="AH300" t="str">
            <v>Total</v>
          </cell>
          <cell r="AI300">
            <v>0</v>
          </cell>
          <cell r="AJ300">
            <v>0</v>
          </cell>
          <cell r="AK300">
            <v>0</v>
          </cell>
          <cell r="AL300" t="str">
            <v>Total</v>
          </cell>
          <cell r="AM300">
            <v>0</v>
          </cell>
          <cell r="AN300">
            <v>0</v>
          </cell>
          <cell r="AO300">
            <v>0</v>
          </cell>
          <cell r="AP300" t="str">
            <v>Total</v>
          </cell>
          <cell r="AQ300">
            <v>0</v>
          </cell>
          <cell r="AR300">
            <v>0</v>
          </cell>
          <cell r="AS300">
            <v>0</v>
          </cell>
          <cell r="AT300">
            <v>0</v>
          </cell>
          <cell r="AU300" t="str">
            <v>Total</v>
          </cell>
          <cell r="AV300">
            <v>0</v>
          </cell>
          <cell r="AW300">
            <v>0</v>
          </cell>
          <cell r="AX300">
            <v>0</v>
          </cell>
          <cell r="AY300">
            <v>0</v>
          </cell>
          <cell r="AZ300" t="str">
            <v>Total</v>
          </cell>
          <cell r="BA300">
            <v>0</v>
          </cell>
          <cell r="BB300">
            <v>0</v>
          </cell>
          <cell r="BC300">
            <v>0</v>
          </cell>
          <cell r="BD300">
            <v>0</v>
          </cell>
          <cell r="BE300" t="str">
            <v>Total</v>
          </cell>
          <cell r="BF300">
            <v>0</v>
          </cell>
          <cell r="BG300">
            <v>0</v>
          </cell>
          <cell r="BH300">
            <v>0</v>
          </cell>
          <cell r="BI300">
            <v>0</v>
          </cell>
          <cell r="BJ300">
            <v>0</v>
          </cell>
          <cell r="BK300" t="str">
            <v>Total</v>
          </cell>
        </row>
        <row r="301">
          <cell r="A301" t="str">
            <v>RECEITAS</v>
          </cell>
          <cell r="B301" t="str">
            <v>TOTAL</v>
          </cell>
          <cell r="C301">
            <v>290.39000000000004</v>
          </cell>
          <cell r="D301">
            <v>296.90000000000003</v>
          </cell>
          <cell r="E301">
            <v>292.60000000000002</v>
          </cell>
          <cell r="F301">
            <v>297.8</v>
          </cell>
          <cell r="G301">
            <v>301.29000000000002</v>
          </cell>
          <cell r="H301">
            <v>3.79</v>
          </cell>
          <cell r="I301">
            <v>3.4899999999999998</v>
          </cell>
          <cell r="J301">
            <v>336.57</v>
          </cell>
          <cell r="K301">
            <v>303.92999999999995</v>
          </cell>
          <cell r="L301">
            <v>313.74999999999994</v>
          </cell>
          <cell r="M301">
            <v>332.97</v>
          </cell>
          <cell r="N301">
            <v>341.95000000000005</v>
          </cell>
          <cell r="O301">
            <v>9.82</v>
          </cell>
          <cell r="P301">
            <v>8.98</v>
          </cell>
          <cell r="Q301">
            <v>179.15999999999997</v>
          </cell>
          <cell r="R301">
            <v>358.31999999999994</v>
          </cell>
          <cell r="S301">
            <v>323.45</v>
          </cell>
          <cell r="T301">
            <v>379.07</v>
          </cell>
          <cell r="U301">
            <v>298.23</v>
          </cell>
          <cell r="V301">
            <v>370.28000000000003</v>
          </cell>
          <cell r="W301">
            <v>55.62</v>
          </cell>
          <cell r="X301">
            <v>72.05</v>
          </cell>
          <cell r="Y301">
            <v>1013.52</v>
          </cell>
          <cell r="Z301">
            <v>879.8900000000001</v>
          </cell>
          <cell r="AA301">
            <v>93.41</v>
          </cell>
          <cell r="AB301">
            <v>69.62</v>
          </cell>
          <cell r="AC301">
            <v>326.06</v>
          </cell>
          <cell r="AD301">
            <v>163.03</v>
          </cell>
          <cell r="AE301">
            <v>7.11</v>
          </cell>
          <cell r="AF301">
            <v>183.48000000000002</v>
          </cell>
          <cell r="AG301">
            <v>144.27000000000001</v>
          </cell>
          <cell r="AH301">
            <v>334.86</v>
          </cell>
          <cell r="AI301">
            <v>6.9799999999999995</v>
          </cell>
          <cell r="AJ301">
            <v>217.18</v>
          </cell>
          <cell r="AK301">
            <v>125.45</v>
          </cell>
          <cell r="AL301">
            <v>349.61</v>
          </cell>
          <cell r="AM301">
            <v>6.3699999999999992</v>
          </cell>
          <cell r="AN301">
            <v>228.13</v>
          </cell>
          <cell r="AO301">
            <v>109.68000000000002</v>
          </cell>
          <cell r="AP301">
            <v>344.18</v>
          </cell>
          <cell r="AQ301">
            <v>1028.6500000000001</v>
          </cell>
          <cell r="AR301">
            <v>6.03</v>
          </cell>
          <cell r="AS301">
            <v>220.32</v>
          </cell>
          <cell r="AT301">
            <v>89.7</v>
          </cell>
          <cell r="AU301">
            <v>316.05</v>
          </cell>
          <cell r="AV301">
            <v>8.2998211899999941</v>
          </cell>
          <cell r="AW301">
            <v>247.31350129999984</v>
          </cell>
          <cell r="AX301">
            <v>47.522727870000004</v>
          </cell>
          <cell r="AY301">
            <v>28.919998530000026</v>
          </cell>
          <cell r="AZ301">
            <v>332.05604888999989</v>
          </cell>
          <cell r="BA301">
            <v>8.2708751300000056</v>
          </cell>
          <cell r="BB301">
            <v>238.25286203000022</v>
          </cell>
          <cell r="BC301">
            <v>45.019573999999942</v>
          </cell>
          <cell r="BD301">
            <v>35.133526009999962</v>
          </cell>
          <cell r="BE301">
            <v>326.67683717000011</v>
          </cell>
          <cell r="BF301">
            <v>974.78288606000001</v>
          </cell>
          <cell r="BG301">
            <v>9.3331103799999937</v>
          </cell>
          <cell r="BH301">
            <v>272.96488262000008</v>
          </cell>
          <cell r="BI301">
            <v>56.009819620000059</v>
          </cell>
          <cell r="BJ301">
            <v>35.474686209999994</v>
          </cell>
          <cell r="BK301">
            <v>373.78249883000018</v>
          </cell>
        </row>
        <row r="302">
          <cell r="G302">
            <v>0</v>
          </cell>
          <cell r="L302">
            <v>0</v>
          </cell>
          <cell r="N302">
            <v>0</v>
          </cell>
          <cell r="T302">
            <v>0</v>
          </cell>
          <cell r="V302">
            <v>0</v>
          </cell>
          <cell r="Y302">
            <v>0</v>
          </cell>
          <cell r="Z302">
            <v>0</v>
          </cell>
          <cell r="AC302">
            <v>0</v>
          </cell>
          <cell r="AD302">
            <v>0</v>
          </cell>
          <cell r="AH302">
            <v>0</v>
          </cell>
          <cell r="AL302">
            <v>0</v>
          </cell>
          <cell r="AP302">
            <v>0</v>
          </cell>
          <cell r="AQ302">
            <v>0</v>
          </cell>
          <cell r="AU302">
            <v>0</v>
          </cell>
          <cell r="AZ302">
            <v>0</v>
          </cell>
          <cell r="BE302">
            <v>0</v>
          </cell>
          <cell r="BF302">
            <v>0</v>
          </cell>
          <cell r="BK302">
            <v>0</v>
          </cell>
        </row>
        <row r="303">
          <cell r="B303" t="str">
            <v xml:space="preserve"> DIRETA</v>
          </cell>
          <cell r="C303">
            <v>280.77000000000004</v>
          </cell>
          <cell r="D303">
            <v>286.32000000000005</v>
          </cell>
          <cell r="E303">
            <v>283.72000000000003</v>
          </cell>
          <cell r="F303">
            <v>290.06</v>
          </cell>
          <cell r="G303">
            <v>293.55</v>
          </cell>
          <cell r="H303">
            <v>3.79</v>
          </cell>
          <cell r="I303">
            <v>3.4899999999999998</v>
          </cell>
          <cell r="J303">
            <v>329.9</v>
          </cell>
          <cell r="K303">
            <v>297.50999999999993</v>
          </cell>
          <cell r="L303">
            <v>307.32999999999993</v>
          </cell>
          <cell r="M303">
            <v>325.52000000000004</v>
          </cell>
          <cell r="N303">
            <v>334.50000000000006</v>
          </cell>
          <cell r="O303">
            <v>9.82</v>
          </cell>
          <cell r="P303">
            <v>8.98</v>
          </cell>
          <cell r="Q303">
            <v>175.62999999999997</v>
          </cell>
          <cell r="R303">
            <v>351.25999999999993</v>
          </cell>
          <cell r="S303">
            <v>316.25</v>
          </cell>
          <cell r="T303">
            <v>371.87</v>
          </cell>
          <cell r="U303">
            <v>290.24</v>
          </cell>
          <cell r="V303">
            <v>362.29</v>
          </cell>
          <cell r="W303">
            <v>55.62</v>
          </cell>
          <cell r="X303">
            <v>72.05</v>
          </cell>
          <cell r="Y303">
            <v>990.34000000000015</v>
          </cell>
          <cell r="Z303">
            <v>850.81000000000017</v>
          </cell>
          <cell r="AA303">
            <v>90.399999999999991</v>
          </cell>
          <cell r="AB303">
            <v>69.62</v>
          </cell>
          <cell r="AC303">
            <v>320.03999999999996</v>
          </cell>
          <cell r="AD303">
            <v>160.01999999999998</v>
          </cell>
          <cell r="AE303">
            <v>0</v>
          </cell>
          <cell r="AF303">
            <v>183.48000000000002</v>
          </cell>
          <cell r="AG303">
            <v>144.27000000000001</v>
          </cell>
          <cell r="AH303">
            <v>327.75</v>
          </cell>
          <cell r="AI303">
            <v>0</v>
          </cell>
          <cell r="AJ303">
            <v>217.18</v>
          </cell>
          <cell r="AK303">
            <v>125.45</v>
          </cell>
          <cell r="AL303">
            <v>342.63</v>
          </cell>
          <cell r="AM303">
            <v>0</v>
          </cell>
          <cell r="AN303">
            <v>228.13</v>
          </cell>
          <cell r="AO303">
            <v>109.68000000000002</v>
          </cell>
          <cell r="AP303">
            <v>337.81</v>
          </cell>
          <cell r="AQ303">
            <v>1008.19</v>
          </cell>
          <cell r="AR303">
            <v>0</v>
          </cell>
          <cell r="AS303">
            <v>220.32</v>
          </cell>
          <cell r="AT303">
            <v>89.7</v>
          </cell>
          <cell r="AU303">
            <v>310.02</v>
          </cell>
          <cell r="AV303">
            <v>0</v>
          </cell>
          <cell r="AW303">
            <v>247.31350129999984</v>
          </cell>
          <cell r="AX303">
            <v>47.522727870000004</v>
          </cell>
          <cell r="AY303">
            <v>28.919998530000026</v>
          </cell>
          <cell r="AZ303">
            <v>323.7562276999999</v>
          </cell>
          <cell r="BA303">
            <v>0</v>
          </cell>
          <cell r="BB303">
            <v>238.25286203000022</v>
          </cell>
          <cell r="BC303">
            <v>45.019573999999942</v>
          </cell>
          <cell r="BD303">
            <v>35.133526009999962</v>
          </cell>
          <cell r="BE303">
            <v>318.40596204000013</v>
          </cell>
          <cell r="BF303">
            <v>952.18218974000001</v>
          </cell>
          <cell r="BG303">
            <v>0</v>
          </cell>
          <cell r="BH303">
            <v>272.96488262000008</v>
          </cell>
          <cell r="BI303">
            <v>56.009819620000059</v>
          </cell>
          <cell r="BJ303">
            <v>35.474686209999994</v>
          </cell>
          <cell r="BK303">
            <v>364.44938845000019</v>
          </cell>
        </row>
        <row r="304">
          <cell r="B304" t="str">
            <v xml:space="preserve">                    Inter-Região</v>
          </cell>
          <cell r="C304">
            <v>172.33526358131854</v>
          </cell>
          <cell r="D304">
            <v>186.2</v>
          </cell>
          <cell r="E304">
            <v>165.33</v>
          </cell>
          <cell r="F304">
            <v>162.6</v>
          </cell>
          <cell r="G304">
            <v>164.39</v>
          </cell>
          <cell r="H304">
            <v>2.02</v>
          </cell>
          <cell r="I304">
            <v>1.79</v>
          </cell>
          <cell r="J304">
            <v>186.08</v>
          </cell>
          <cell r="K304">
            <v>166.85</v>
          </cell>
          <cell r="L304">
            <v>173.66</v>
          </cell>
          <cell r="M304">
            <v>183.38</v>
          </cell>
          <cell r="N304">
            <v>189.76</v>
          </cell>
          <cell r="O304">
            <v>6.81</v>
          </cell>
          <cell r="P304">
            <v>6.38</v>
          </cell>
          <cell r="Q304">
            <v>102.45</v>
          </cell>
          <cell r="R304">
            <v>204.9</v>
          </cell>
          <cell r="S304">
            <v>176.74</v>
          </cell>
          <cell r="T304">
            <v>216.66000000000003</v>
          </cell>
          <cell r="U304">
            <v>162.97999999999999</v>
          </cell>
          <cell r="V304">
            <v>212.38</v>
          </cell>
          <cell r="W304">
            <v>39.92</v>
          </cell>
          <cell r="X304">
            <v>49.4</v>
          </cell>
          <cell r="Y304">
            <v>566.53</v>
          </cell>
          <cell r="Z304">
            <v>523.86526358131857</v>
          </cell>
          <cell r="AA304">
            <v>47.18</v>
          </cell>
          <cell r="AB304">
            <v>45.24</v>
          </cell>
          <cell r="AC304">
            <v>184.84</v>
          </cell>
          <cell r="AD304">
            <v>92.42</v>
          </cell>
          <cell r="AF304">
            <v>115.97</v>
          </cell>
          <cell r="AG304">
            <v>71.27</v>
          </cell>
          <cell r="AH304">
            <v>187.24</v>
          </cell>
          <cell r="AJ304">
            <v>137.32</v>
          </cell>
          <cell r="AK304">
            <v>60.44</v>
          </cell>
          <cell r="AL304">
            <v>197.76</v>
          </cell>
          <cell r="AN304">
            <v>142.83000000000001</v>
          </cell>
          <cell r="AO304">
            <v>52.7</v>
          </cell>
          <cell r="AP304">
            <v>195.53000000000003</v>
          </cell>
          <cell r="AQ304">
            <v>580.53</v>
          </cell>
          <cell r="AS304">
            <v>137.97</v>
          </cell>
          <cell r="AT304">
            <v>42.11</v>
          </cell>
          <cell r="AU304">
            <v>180.07999999999998</v>
          </cell>
          <cell r="AV304">
            <v>0</v>
          </cell>
          <cell r="AW304">
            <v>154.02522422999985</v>
          </cell>
          <cell r="AX304">
            <v>13.823366299999991</v>
          </cell>
          <cell r="AY304">
            <v>20.43421491000003</v>
          </cell>
          <cell r="AZ304">
            <v>188.28280543999989</v>
          </cell>
          <cell r="BA304">
            <v>0</v>
          </cell>
          <cell r="BB304">
            <v>146.8501564500001</v>
          </cell>
          <cell r="BC304">
            <v>13.201229779999974</v>
          </cell>
          <cell r="BD304">
            <v>25.701500279999966</v>
          </cell>
          <cell r="BE304">
            <v>185.75288651000005</v>
          </cell>
          <cell r="BF304">
            <v>554.11569194999993</v>
          </cell>
          <cell r="BG304">
            <v>0</v>
          </cell>
          <cell r="BH304">
            <v>166.07231659000007</v>
          </cell>
          <cell r="BI304">
            <v>20.630638480000037</v>
          </cell>
          <cell r="BJ304">
            <v>24.238965140000015</v>
          </cell>
          <cell r="BK304">
            <v>210.94192021000012</v>
          </cell>
        </row>
        <row r="305">
          <cell r="B305" t="str">
            <v xml:space="preserve">                    Intra-Região</v>
          </cell>
          <cell r="C305">
            <v>45.318848287250709</v>
          </cell>
          <cell r="D305">
            <v>44.12</v>
          </cell>
          <cell r="E305">
            <v>44.95</v>
          </cell>
          <cell r="F305">
            <v>47.81</v>
          </cell>
          <cell r="G305">
            <v>49.5</v>
          </cell>
          <cell r="H305">
            <v>1.76</v>
          </cell>
          <cell r="I305">
            <v>1.69</v>
          </cell>
          <cell r="J305">
            <v>49.24</v>
          </cell>
          <cell r="K305">
            <v>47.25</v>
          </cell>
          <cell r="L305">
            <v>49.46</v>
          </cell>
          <cell r="M305">
            <v>48.87</v>
          </cell>
          <cell r="N305">
            <v>50.669999999999995</v>
          </cell>
          <cell r="O305">
            <v>2.21</v>
          </cell>
          <cell r="P305">
            <v>1.8</v>
          </cell>
          <cell r="Q305">
            <v>25.13</v>
          </cell>
          <cell r="R305">
            <v>50.26</v>
          </cell>
          <cell r="S305">
            <v>48.74</v>
          </cell>
          <cell r="T305">
            <v>54.32</v>
          </cell>
          <cell r="U305">
            <v>45.46</v>
          </cell>
          <cell r="V305">
            <v>52.94</v>
          </cell>
          <cell r="W305">
            <v>5.58</v>
          </cell>
          <cell r="X305">
            <v>7.48</v>
          </cell>
          <cell r="Y305">
            <v>153.10999999999999</v>
          </cell>
          <cell r="Z305">
            <v>134.38884828725071</v>
          </cell>
          <cell r="AA305">
            <v>16.260000000000002</v>
          </cell>
          <cell r="AB305">
            <v>9.3000000000000007</v>
          </cell>
          <cell r="AC305">
            <v>51.120000000000005</v>
          </cell>
          <cell r="AD305">
            <v>25.560000000000002</v>
          </cell>
          <cell r="AF305">
            <v>27.71</v>
          </cell>
          <cell r="AG305">
            <v>24.49</v>
          </cell>
          <cell r="AH305">
            <v>52.2</v>
          </cell>
          <cell r="AJ305">
            <v>36.43</v>
          </cell>
          <cell r="AK305">
            <v>19.12</v>
          </cell>
          <cell r="AL305">
            <v>55.55</v>
          </cell>
          <cell r="AN305">
            <v>39.57</v>
          </cell>
          <cell r="AO305">
            <v>13.92</v>
          </cell>
          <cell r="AP305">
            <v>53.49</v>
          </cell>
          <cell r="AQ305">
            <v>161.24</v>
          </cell>
          <cell r="AS305">
            <v>38.380000000000003</v>
          </cell>
          <cell r="AT305">
            <v>9.9600000000000009</v>
          </cell>
          <cell r="AU305">
            <v>48.34</v>
          </cell>
          <cell r="AV305">
            <v>0</v>
          </cell>
          <cell r="AW305">
            <v>42.724786339999937</v>
          </cell>
          <cell r="AX305">
            <v>4.7034135599999978</v>
          </cell>
          <cell r="AY305">
            <v>3.5864337699999949</v>
          </cell>
          <cell r="AZ305">
            <v>51.014633669999931</v>
          </cell>
          <cell r="BA305">
            <v>0</v>
          </cell>
          <cell r="BB305">
            <v>41.496153450000094</v>
          </cell>
          <cell r="BC305">
            <v>4.390349109999991</v>
          </cell>
          <cell r="BD305">
            <v>4.0266186700000031</v>
          </cell>
          <cell r="BE305">
            <v>49.913121230000087</v>
          </cell>
          <cell r="BF305">
            <v>149.26775490000003</v>
          </cell>
          <cell r="BG305">
            <v>0</v>
          </cell>
          <cell r="BH305">
            <v>46.907072710000044</v>
          </cell>
          <cell r="BI305">
            <v>5.8587681599999977</v>
          </cell>
          <cell r="BJ305">
            <v>5.132556369999989</v>
          </cell>
          <cell r="BK305">
            <v>57.89839724000003</v>
          </cell>
        </row>
        <row r="306">
          <cell r="B306" t="str">
            <v xml:space="preserve">                    Intra-Setor</v>
          </cell>
          <cell r="C306">
            <v>26.784723292543511</v>
          </cell>
          <cell r="D306">
            <v>25.36</v>
          </cell>
          <cell r="E306">
            <v>41.8</v>
          </cell>
          <cell r="F306">
            <v>51.6</v>
          </cell>
          <cell r="G306">
            <v>51.61</v>
          </cell>
          <cell r="H306">
            <v>0.01</v>
          </cell>
          <cell r="I306">
            <v>0.01</v>
          </cell>
          <cell r="J306">
            <v>66.239999999999995</v>
          </cell>
          <cell r="K306">
            <v>55.68</v>
          </cell>
          <cell r="L306">
            <v>56.48</v>
          </cell>
          <cell r="M306">
            <v>62.43</v>
          </cell>
          <cell r="N306">
            <v>63.23</v>
          </cell>
          <cell r="O306">
            <v>0.8</v>
          </cell>
          <cell r="P306">
            <v>0.8</v>
          </cell>
          <cell r="Q306">
            <v>32.619999999999997</v>
          </cell>
          <cell r="R306">
            <v>65.239999999999995</v>
          </cell>
          <cell r="S306">
            <v>58.38</v>
          </cell>
          <cell r="T306">
            <v>68.5</v>
          </cell>
          <cell r="U306">
            <v>50.92</v>
          </cell>
          <cell r="V306">
            <v>66.09</v>
          </cell>
          <cell r="W306">
            <v>10.119999999999999</v>
          </cell>
          <cell r="X306">
            <v>15.17</v>
          </cell>
          <cell r="Y306">
            <v>180.93</v>
          </cell>
          <cell r="Z306">
            <v>93.9447232925435</v>
          </cell>
          <cell r="AA306">
            <v>16.420000000000002</v>
          </cell>
          <cell r="AB306">
            <v>15.079999999999991</v>
          </cell>
          <cell r="AC306">
            <v>62.999999999999986</v>
          </cell>
          <cell r="AD306">
            <v>31.499999999999993</v>
          </cell>
          <cell r="AF306">
            <v>39.799999999999997</v>
          </cell>
          <cell r="AG306">
            <v>22.96</v>
          </cell>
          <cell r="AH306">
            <v>62.76</v>
          </cell>
          <cell r="AJ306">
            <v>43.43</v>
          </cell>
          <cell r="AK306">
            <v>18.350000000000001</v>
          </cell>
          <cell r="AL306">
            <v>61.78</v>
          </cell>
          <cell r="AN306">
            <v>45.73</v>
          </cell>
          <cell r="AO306">
            <v>15.51</v>
          </cell>
          <cell r="AP306">
            <v>61.239999999999995</v>
          </cell>
          <cell r="AQ306">
            <v>185.77999999999997</v>
          </cell>
          <cell r="AS306">
            <v>43.969999999999992</v>
          </cell>
          <cell r="AT306">
            <v>11.47</v>
          </cell>
          <cell r="AU306">
            <v>55.439999999999991</v>
          </cell>
          <cell r="AV306">
            <v>0</v>
          </cell>
          <cell r="AW306">
            <v>50.563490730000034</v>
          </cell>
          <cell r="AX306">
            <v>4.7592693500000021</v>
          </cell>
          <cell r="AY306">
            <v>4.899349850000001</v>
          </cell>
          <cell r="AZ306">
            <v>60.222109930000038</v>
          </cell>
          <cell r="BA306">
            <v>0</v>
          </cell>
          <cell r="BB306">
            <v>49.90655213000003</v>
          </cell>
          <cell r="BC306">
            <v>4.4186361899999973</v>
          </cell>
          <cell r="BD306">
            <v>5.4054070599999955</v>
          </cell>
          <cell r="BE306">
            <v>59.730595380000018</v>
          </cell>
          <cell r="BF306">
            <v>175.39270531000005</v>
          </cell>
          <cell r="BG306">
            <v>0</v>
          </cell>
          <cell r="BH306">
            <v>59.985493319999968</v>
          </cell>
          <cell r="BI306">
            <v>6.440516800000009</v>
          </cell>
          <cell r="BJ306">
            <v>6.10316469999999</v>
          </cell>
          <cell r="BK306">
            <v>72.529174819999966</v>
          </cell>
        </row>
        <row r="307">
          <cell r="B307" t="str">
            <v xml:space="preserve">                    0800</v>
          </cell>
          <cell r="C307">
            <v>24.846902654867254</v>
          </cell>
          <cell r="D307">
            <v>28.42</v>
          </cell>
          <cell r="E307">
            <v>27.37</v>
          </cell>
          <cell r="F307">
            <v>25.51</v>
          </cell>
          <cell r="G307">
            <v>25.51</v>
          </cell>
          <cell r="J307">
            <v>25.9</v>
          </cell>
          <cell r="K307">
            <v>25.9</v>
          </cell>
          <cell r="L307">
            <v>25.9</v>
          </cell>
          <cell r="M307">
            <v>28.67</v>
          </cell>
          <cell r="N307">
            <v>28.67</v>
          </cell>
          <cell r="Q307">
            <v>14.04</v>
          </cell>
          <cell r="R307">
            <v>28.08</v>
          </cell>
          <cell r="S307">
            <v>29.36</v>
          </cell>
          <cell r="T307">
            <v>29.36</v>
          </cell>
          <cell r="U307">
            <v>28.23</v>
          </cell>
          <cell r="V307">
            <v>28.23</v>
          </cell>
          <cell r="Y307">
            <v>82.410000000000011</v>
          </cell>
          <cell r="Z307">
            <v>80.636902654867257</v>
          </cell>
          <cell r="AA307">
            <v>9.94</v>
          </cell>
          <cell r="AC307">
            <v>19.88</v>
          </cell>
          <cell r="AD307">
            <v>9.94</v>
          </cell>
          <cell r="AG307">
            <v>24.47</v>
          </cell>
          <cell r="AH307">
            <v>24.47</v>
          </cell>
          <cell r="AK307">
            <v>26.6</v>
          </cell>
          <cell r="AL307">
            <v>26.6</v>
          </cell>
          <cell r="AO307">
            <v>26.6</v>
          </cell>
          <cell r="AP307">
            <v>26.6</v>
          </cell>
          <cell r="AQ307">
            <v>77.67</v>
          </cell>
          <cell r="AT307">
            <v>25.27</v>
          </cell>
          <cell r="AU307">
            <v>25.27</v>
          </cell>
          <cell r="AV307">
            <v>0</v>
          </cell>
          <cell r="AW307">
            <v>0</v>
          </cell>
          <cell r="AX307">
            <v>23.26257738000001</v>
          </cell>
          <cell r="AY307">
            <v>0</v>
          </cell>
          <cell r="AZ307">
            <v>23.26257738000001</v>
          </cell>
          <cell r="BA307">
            <v>0</v>
          </cell>
          <cell r="BB307">
            <v>0</v>
          </cell>
          <cell r="BC307">
            <v>22.095263859999978</v>
          </cell>
          <cell r="BD307">
            <v>0</v>
          </cell>
          <cell r="BE307">
            <v>22.095263859999978</v>
          </cell>
          <cell r="BF307">
            <v>70.627841239999981</v>
          </cell>
          <cell r="BG307">
            <v>0</v>
          </cell>
          <cell r="BH307">
            <v>0</v>
          </cell>
          <cell r="BI307">
            <v>22.646350780000009</v>
          </cell>
          <cell r="BJ307">
            <v>0</v>
          </cell>
          <cell r="BK307">
            <v>22.646350780000009</v>
          </cell>
        </row>
        <row r="308">
          <cell r="B308" t="str">
            <v xml:space="preserve">                    Outros</v>
          </cell>
          <cell r="C308">
            <v>11.484262184019986</v>
          </cell>
          <cell r="D308">
            <v>2.2200000000000002</v>
          </cell>
          <cell r="E308">
            <v>4.2699999999999996</v>
          </cell>
          <cell r="F308">
            <v>2.5400000000000476</v>
          </cell>
          <cell r="G308">
            <v>2.5400000000000476</v>
          </cell>
          <cell r="J308">
            <v>2.4400000000000093</v>
          </cell>
          <cell r="K308">
            <v>1.83</v>
          </cell>
          <cell r="L308">
            <v>1.83</v>
          </cell>
          <cell r="M308">
            <v>2.17</v>
          </cell>
          <cell r="N308">
            <v>2.17</v>
          </cell>
          <cell r="Q308">
            <v>1.39</v>
          </cell>
          <cell r="R308">
            <v>2.78</v>
          </cell>
          <cell r="S308">
            <v>3.0299999999999909</v>
          </cell>
          <cell r="T308">
            <v>3.0299999999999909</v>
          </cell>
          <cell r="U308">
            <v>2.649999999999991</v>
          </cell>
          <cell r="V308">
            <v>2.649999999999991</v>
          </cell>
          <cell r="Y308">
            <v>7.3600000000000385</v>
          </cell>
          <cell r="Z308">
            <v>17.974262184019985</v>
          </cell>
          <cell r="AA308">
            <v>0.6</v>
          </cell>
          <cell r="AC308">
            <v>1.2</v>
          </cell>
          <cell r="AD308">
            <v>0.6</v>
          </cell>
          <cell r="AG308">
            <v>1.08</v>
          </cell>
          <cell r="AH308">
            <v>1.08</v>
          </cell>
          <cell r="AJ308">
            <v>0</v>
          </cell>
          <cell r="AK308">
            <v>0.94000000000000905</v>
          </cell>
          <cell r="AL308">
            <v>0.94000000000000905</v>
          </cell>
          <cell r="AN308">
            <v>0</v>
          </cell>
          <cell r="AO308">
            <v>0.95</v>
          </cell>
          <cell r="AP308">
            <v>0.95</v>
          </cell>
          <cell r="AQ308">
            <v>2.9700000000000095</v>
          </cell>
          <cell r="AT308">
            <v>0.89000000000000512</v>
          </cell>
          <cell r="AU308">
            <v>0.89000000000000512</v>
          </cell>
          <cell r="AV308">
            <v>0</v>
          </cell>
          <cell r="AW308">
            <v>0</v>
          </cell>
          <cell r="AX308">
            <v>0.97410128000000018</v>
          </cell>
          <cell r="AY308">
            <v>0</v>
          </cell>
          <cell r="AZ308">
            <v>0.97410128000000018</v>
          </cell>
          <cell r="BA308">
            <v>0</v>
          </cell>
          <cell r="BB308">
            <v>0</v>
          </cell>
          <cell r="BC308">
            <v>0.91409506000000051</v>
          </cell>
          <cell r="BD308">
            <v>0</v>
          </cell>
          <cell r="BE308">
            <v>0.91409506000000051</v>
          </cell>
          <cell r="BF308">
            <v>2.7781963400000058</v>
          </cell>
          <cell r="BG308">
            <v>0</v>
          </cell>
          <cell r="BH308">
            <v>0</v>
          </cell>
          <cell r="BI308">
            <v>0.43354539999999986</v>
          </cell>
          <cell r="BJ308">
            <v>0</v>
          </cell>
          <cell r="BK308">
            <v>0.43354539999999986</v>
          </cell>
        </row>
        <row r="309">
          <cell r="G309">
            <v>0</v>
          </cell>
          <cell r="L309">
            <v>0</v>
          </cell>
          <cell r="N309">
            <v>0</v>
          </cell>
          <cell r="T309">
            <v>0</v>
          </cell>
          <cell r="V309">
            <v>0</v>
          </cell>
          <cell r="Y309">
            <v>0</v>
          </cell>
          <cell r="Z309">
            <v>0</v>
          </cell>
          <cell r="AC309">
            <v>0</v>
          </cell>
          <cell r="AD309">
            <v>0</v>
          </cell>
          <cell r="AH309">
            <v>0</v>
          </cell>
          <cell r="AL309">
            <v>0</v>
          </cell>
          <cell r="AP309">
            <v>0</v>
          </cell>
          <cell r="AQ309">
            <v>0</v>
          </cell>
          <cell r="AU309">
            <v>0</v>
          </cell>
          <cell r="AZ309">
            <v>0</v>
          </cell>
          <cell r="BE309">
            <v>0</v>
          </cell>
          <cell r="BF309">
            <v>0</v>
          </cell>
          <cell r="BK309">
            <v>0</v>
          </cell>
        </row>
        <row r="310">
          <cell r="B310" t="str">
            <v xml:space="preserve"> REMUNERAÇÃO</v>
          </cell>
          <cell r="C310">
            <v>9.6199999999999992</v>
          </cell>
          <cell r="D310">
            <v>10.58</v>
          </cell>
          <cell r="E310">
            <v>8.8800000000000008</v>
          </cell>
          <cell r="F310">
            <v>7.74</v>
          </cell>
          <cell r="G310">
            <v>7.74</v>
          </cell>
          <cell r="H310">
            <v>0</v>
          </cell>
          <cell r="I310">
            <v>0</v>
          </cell>
          <cell r="J310">
            <v>6.67</v>
          </cell>
          <cell r="K310">
            <v>6.42</v>
          </cell>
          <cell r="L310">
            <v>6.42</v>
          </cell>
          <cell r="M310">
            <v>7.4500000000000011</v>
          </cell>
          <cell r="N310">
            <v>7.4500000000000011</v>
          </cell>
          <cell r="O310">
            <v>0</v>
          </cell>
          <cell r="P310">
            <v>0</v>
          </cell>
          <cell r="Q310">
            <v>3.53</v>
          </cell>
          <cell r="R310">
            <v>7.06</v>
          </cell>
          <cell r="S310">
            <v>7.1999999999999993</v>
          </cell>
          <cell r="T310">
            <v>7.1999999999999993</v>
          </cell>
          <cell r="U310">
            <v>7.99</v>
          </cell>
          <cell r="V310">
            <v>7.99</v>
          </cell>
          <cell r="W310">
            <v>0</v>
          </cell>
          <cell r="X310">
            <v>0</v>
          </cell>
          <cell r="Y310">
            <v>23.18</v>
          </cell>
          <cell r="Z310">
            <v>29.08</v>
          </cell>
          <cell r="AA310">
            <v>3.01</v>
          </cell>
          <cell r="AB310">
            <v>0</v>
          </cell>
          <cell r="AC310">
            <v>6.02</v>
          </cell>
          <cell r="AD310">
            <v>3.01</v>
          </cell>
          <cell r="AE310">
            <v>7.11</v>
          </cell>
          <cell r="AF310">
            <v>0</v>
          </cell>
          <cell r="AG310">
            <v>0</v>
          </cell>
          <cell r="AH310">
            <v>7.11</v>
          </cell>
          <cell r="AI310">
            <v>6.9799999999999995</v>
          </cell>
          <cell r="AJ310">
            <v>0</v>
          </cell>
          <cell r="AK310">
            <v>0</v>
          </cell>
          <cell r="AL310">
            <v>6.9799999999999995</v>
          </cell>
          <cell r="AM310">
            <v>6.3699999999999992</v>
          </cell>
          <cell r="AN310">
            <v>0</v>
          </cell>
          <cell r="AO310">
            <v>0</v>
          </cell>
          <cell r="AP310">
            <v>6.3699999999999992</v>
          </cell>
          <cell r="AQ310">
            <v>20.46</v>
          </cell>
          <cell r="AR310">
            <v>6.03</v>
          </cell>
          <cell r="AS310">
            <v>0</v>
          </cell>
          <cell r="AT310">
            <v>0</v>
          </cell>
          <cell r="AU310">
            <v>6.03</v>
          </cell>
          <cell r="AV310">
            <v>8.2998211899999941</v>
          </cell>
          <cell r="AW310">
            <v>0</v>
          </cell>
          <cell r="AX310">
            <v>0</v>
          </cell>
          <cell r="AY310">
            <v>0</v>
          </cell>
          <cell r="AZ310">
            <v>8.2998211899999941</v>
          </cell>
          <cell r="BA310">
            <v>8.2708751300000056</v>
          </cell>
          <cell r="BB310">
            <v>0</v>
          </cell>
          <cell r="BC310">
            <v>0</v>
          </cell>
          <cell r="BD310">
            <v>0</v>
          </cell>
          <cell r="BE310">
            <v>8.2708751300000056</v>
          </cell>
          <cell r="BF310">
            <v>22.600696319999997</v>
          </cell>
          <cell r="BG310">
            <v>9.3331103799999937</v>
          </cell>
          <cell r="BH310">
            <v>0</v>
          </cell>
          <cell r="BI310">
            <v>0</v>
          </cell>
          <cell r="BJ310">
            <v>0</v>
          </cell>
          <cell r="BK310">
            <v>9.3331103799999937</v>
          </cell>
        </row>
        <row r="311">
          <cell r="B311" t="str">
            <v xml:space="preserve">                    Intra-Região</v>
          </cell>
          <cell r="C311">
            <v>5.5627302996670362</v>
          </cell>
          <cell r="D311">
            <v>6.71</v>
          </cell>
          <cell r="E311">
            <v>5.22</v>
          </cell>
          <cell r="F311">
            <v>4.45</v>
          </cell>
          <cell r="G311">
            <v>4.45</v>
          </cell>
          <cell r="J311">
            <v>3.46</v>
          </cell>
          <cell r="K311">
            <v>3.22</v>
          </cell>
          <cell r="L311">
            <v>3.22</v>
          </cell>
          <cell r="M311">
            <v>4.34</v>
          </cell>
          <cell r="N311">
            <v>4.34</v>
          </cell>
          <cell r="Q311">
            <v>1.9</v>
          </cell>
          <cell r="R311">
            <v>3.7999999999999994</v>
          </cell>
          <cell r="S311">
            <v>3.86</v>
          </cell>
          <cell r="T311">
            <v>3.86</v>
          </cell>
          <cell r="U311">
            <v>4.83</v>
          </cell>
          <cell r="V311">
            <v>4.83</v>
          </cell>
          <cell r="Y311">
            <v>13.62</v>
          </cell>
          <cell r="Z311">
            <v>17.492730299667034</v>
          </cell>
          <cell r="AA311">
            <v>1.59</v>
          </cell>
          <cell r="AC311">
            <v>3.18</v>
          </cell>
          <cell r="AD311">
            <v>1.59</v>
          </cell>
          <cell r="AE311">
            <v>4.37</v>
          </cell>
          <cell r="AH311">
            <v>4.37</v>
          </cell>
          <cell r="AI311">
            <v>3.87</v>
          </cell>
          <cell r="AL311">
            <v>3.87</v>
          </cell>
          <cell r="AM311">
            <v>3.34</v>
          </cell>
          <cell r="AP311">
            <v>3.34</v>
          </cell>
          <cell r="AQ311">
            <v>11.58</v>
          </cell>
          <cell r="AR311">
            <v>3.18</v>
          </cell>
          <cell r="AU311">
            <v>3.18</v>
          </cell>
          <cell r="AV311">
            <v>2.7695049200000033</v>
          </cell>
          <cell r="AZ311">
            <v>2.7695049200000033</v>
          </cell>
          <cell r="BA311">
            <v>2.311592709999998</v>
          </cell>
          <cell r="BE311">
            <v>2.311592709999998</v>
          </cell>
          <cell r="BF311">
            <v>8.2610976300000019</v>
          </cell>
          <cell r="BG311">
            <v>3.0540803899999949</v>
          </cell>
          <cell r="BK311">
            <v>3.0540803899999949</v>
          </cell>
        </row>
        <row r="312">
          <cell r="B312" t="str">
            <v xml:space="preserve">                    Intra-Setor</v>
          </cell>
          <cell r="C312">
            <v>1.0249944506104329</v>
          </cell>
          <cell r="D312">
            <v>0.88</v>
          </cell>
          <cell r="E312">
            <v>0.79</v>
          </cell>
          <cell r="F312">
            <v>1.4</v>
          </cell>
          <cell r="G312">
            <v>1.4</v>
          </cell>
          <cell r="J312">
            <v>1.82</v>
          </cell>
          <cell r="K312">
            <v>1.82</v>
          </cell>
          <cell r="L312">
            <v>1.82</v>
          </cell>
          <cell r="M312">
            <v>1.65</v>
          </cell>
          <cell r="N312">
            <v>1.65</v>
          </cell>
          <cell r="Q312">
            <v>0.86</v>
          </cell>
          <cell r="R312">
            <v>1.72</v>
          </cell>
          <cell r="S312">
            <v>1.84</v>
          </cell>
          <cell r="T312">
            <v>1.84</v>
          </cell>
          <cell r="U312">
            <v>1.68</v>
          </cell>
          <cell r="V312">
            <v>1.68</v>
          </cell>
          <cell r="Y312">
            <v>4.7299999999999995</v>
          </cell>
          <cell r="Z312">
            <v>2.6949944506104329</v>
          </cell>
          <cell r="AA312">
            <v>0.85</v>
          </cell>
          <cell r="AC312">
            <v>1.7</v>
          </cell>
          <cell r="AD312">
            <v>0.85</v>
          </cell>
          <cell r="AE312">
            <v>1.61</v>
          </cell>
          <cell r="AH312">
            <v>1.61</v>
          </cell>
          <cell r="AI312">
            <v>1.73</v>
          </cell>
          <cell r="AL312">
            <v>1.73</v>
          </cell>
          <cell r="AM312">
            <v>1.6</v>
          </cell>
          <cell r="AP312">
            <v>1.6</v>
          </cell>
          <cell r="AQ312">
            <v>4.9399999999999995</v>
          </cell>
          <cell r="AR312">
            <v>1.45</v>
          </cell>
          <cell r="AU312">
            <v>1.45</v>
          </cell>
          <cell r="AV312">
            <v>2.1937878699999973</v>
          </cell>
          <cell r="AZ312">
            <v>2.1937878699999973</v>
          </cell>
          <cell r="BA312">
            <v>1.8194458700000018</v>
          </cell>
          <cell r="BE312">
            <v>1.8194458700000018</v>
          </cell>
          <cell r="BF312">
            <v>5.4632337399999988</v>
          </cell>
          <cell r="BG312">
            <v>1.5142111399999969</v>
          </cell>
          <cell r="BK312">
            <v>1.5142111399999969</v>
          </cell>
        </row>
        <row r="313">
          <cell r="B313" t="str">
            <v xml:space="preserve">                    0800</v>
          </cell>
          <cell r="C313">
            <v>0.88619311875693674</v>
          </cell>
          <cell r="D313">
            <v>0.98</v>
          </cell>
          <cell r="E313">
            <v>1.03</v>
          </cell>
          <cell r="F313">
            <v>1.0900000000000001</v>
          </cell>
          <cell r="G313">
            <v>1.0900000000000001</v>
          </cell>
          <cell r="J313">
            <v>1.1499999999999999</v>
          </cell>
          <cell r="K313">
            <v>1.1499999999999999</v>
          </cell>
          <cell r="L313">
            <v>1.1499999999999999</v>
          </cell>
          <cell r="M313">
            <v>1.23</v>
          </cell>
          <cell r="N313">
            <v>1.23</v>
          </cell>
          <cell r="Q313">
            <v>0.66</v>
          </cell>
          <cell r="R313">
            <v>1.32</v>
          </cell>
          <cell r="S313">
            <v>1.28</v>
          </cell>
          <cell r="T313">
            <v>1.28</v>
          </cell>
          <cell r="U313">
            <v>1.28</v>
          </cell>
          <cell r="V313">
            <v>1.28</v>
          </cell>
          <cell r="Y313">
            <v>3.6000000000000005</v>
          </cell>
          <cell r="Z313">
            <v>2.896193118756937</v>
          </cell>
          <cell r="AA313">
            <v>0.5</v>
          </cell>
          <cell r="AC313">
            <v>1</v>
          </cell>
          <cell r="AD313">
            <v>0.5</v>
          </cell>
          <cell r="AE313">
            <v>0.99</v>
          </cell>
          <cell r="AH313">
            <v>0.99</v>
          </cell>
          <cell r="AI313">
            <v>1.26</v>
          </cell>
          <cell r="AL313">
            <v>1.26</v>
          </cell>
          <cell r="AM313">
            <v>1.3</v>
          </cell>
          <cell r="AP313">
            <v>1.3</v>
          </cell>
          <cell r="AQ313">
            <v>3.55</v>
          </cell>
          <cell r="AR313">
            <v>1.28</v>
          </cell>
          <cell r="AU313">
            <v>1.28</v>
          </cell>
          <cell r="AV313">
            <v>0.27162848000000001</v>
          </cell>
          <cell r="AZ313">
            <v>0.27162848000000001</v>
          </cell>
          <cell r="BA313">
            <v>0.16709190999999998</v>
          </cell>
          <cell r="BE313">
            <v>0.16709190999999998</v>
          </cell>
          <cell r="BF313">
            <v>1.7187203899999999</v>
          </cell>
          <cell r="BG313">
            <v>0.43352180999999984</v>
          </cell>
          <cell r="BK313">
            <v>0.43352180999999984</v>
          </cell>
        </row>
        <row r="314">
          <cell r="B314" t="str">
            <v xml:space="preserve">                    Outros</v>
          </cell>
          <cell r="C314">
            <v>2.1460821309655937</v>
          </cell>
          <cell r="D314">
            <v>2.0099999999999998</v>
          </cell>
          <cell r="E314">
            <v>1.84</v>
          </cell>
          <cell r="F314">
            <v>0.80000000000000027</v>
          </cell>
          <cell r="G314">
            <v>0.80000000000000027</v>
          </cell>
          <cell r="J314">
            <v>0.2399999999999998</v>
          </cell>
          <cell r="K314">
            <v>0.23</v>
          </cell>
          <cell r="L314">
            <v>0.23</v>
          </cell>
          <cell r="M314">
            <v>0.23</v>
          </cell>
          <cell r="N314">
            <v>0.23</v>
          </cell>
          <cell r="Q314">
            <v>0.11</v>
          </cell>
          <cell r="R314">
            <v>0.22</v>
          </cell>
          <cell r="S314">
            <v>0.21999999999999889</v>
          </cell>
          <cell r="T314">
            <v>0.21999999999999889</v>
          </cell>
          <cell r="U314">
            <v>0.2</v>
          </cell>
          <cell r="V314">
            <v>0.2</v>
          </cell>
          <cell r="Y314">
            <v>1.2300000000000002</v>
          </cell>
          <cell r="Z314">
            <v>5.9960821309655934</v>
          </cell>
          <cell r="AA314">
            <v>7.0000000000000007E-2</v>
          </cell>
          <cell r="AC314">
            <v>0.14000000000000001</v>
          </cell>
          <cell r="AD314">
            <v>7.0000000000000007E-2</v>
          </cell>
          <cell r="AE314">
            <v>0.14000000000000001</v>
          </cell>
          <cell r="AH314">
            <v>0.14000000000000001</v>
          </cell>
          <cell r="AI314">
            <v>0.12000000000000022</v>
          </cell>
          <cell r="AL314">
            <v>0.12000000000000022</v>
          </cell>
          <cell r="AM314">
            <v>0.13</v>
          </cell>
          <cell r="AP314">
            <v>0.13</v>
          </cell>
          <cell r="AQ314">
            <v>0.39000000000000024</v>
          </cell>
          <cell r="AR314">
            <v>0.12</v>
          </cell>
          <cell r="AU314">
            <v>0.12</v>
          </cell>
          <cell r="AV314">
            <v>3.0648999199999931</v>
          </cell>
          <cell r="AZ314">
            <v>3.0648999199999931</v>
          </cell>
          <cell r="BA314">
            <v>3.9727446400000059</v>
          </cell>
          <cell r="BE314">
            <v>3.9727446400000059</v>
          </cell>
          <cell r="BF314">
            <v>7.1576445599999996</v>
          </cell>
          <cell r="BG314">
            <v>4.3312970400000026</v>
          </cell>
          <cell r="BK314">
            <v>4.3312970400000026</v>
          </cell>
        </row>
        <row r="315">
          <cell r="A315" t="str">
            <v>DESPESAS</v>
          </cell>
          <cell r="B315" t="str">
            <v>TOTAL</v>
          </cell>
          <cell r="C315">
            <v>-138.26</v>
          </cell>
          <cell r="D315">
            <v>-136.39231546000008</v>
          </cell>
          <cell r="E315">
            <v>-136.41000000000003</v>
          </cell>
          <cell r="F315">
            <v>-154.08000000000001</v>
          </cell>
          <cell r="G315">
            <v>-154.08000000000001</v>
          </cell>
          <cell r="H315">
            <v>0</v>
          </cell>
          <cell r="I315">
            <v>0</v>
          </cell>
          <cell r="J315">
            <v>-182.5</v>
          </cell>
          <cell r="K315">
            <v>-163.68</v>
          </cell>
          <cell r="L315">
            <v>-163.68</v>
          </cell>
          <cell r="M315">
            <v>-190.98000000000002</v>
          </cell>
          <cell r="N315">
            <v>-190.98000000000002</v>
          </cell>
          <cell r="O315">
            <v>0</v>
          </cell>
          <cell r="P315">
            <v>0</v>
          </cell>
          <cell r="Q315">
            <v>-100.85000000000001</v>
          </cell>
          <cell r="R315">
            <v>-201.70000000000002</v>
          </cell>
          <cell r="S315">
            <v>-204.53</v>
          </cell>
          <cell r="T315">
            <v>-204.53</v>
          </cell>
          <cell r="U315">
            <v>-201.04000000000002</v>
          </cell>
          <cell r="V315">
            <v>-201.04000000000002</v>
          </cell>
          <cell r="W315">
            <v>0</v>
          </cell>
          <cell r="X315">
            <v>0</v>
          </cell>
          <cell r="Y315">
            <v>-546.10000000000014</v>
          </cell>
          <cell r="Z315">
            <v>-411.05999999999995</v>
          </cell>
          <cell r="AA315">
            <v>-87.8</v>
          </cell>
          <cell r="AB315">
            <v>0</v>
          </cell>
          <cell r="AC315">
            <v>-175.6</v>
          </cell>
          <cell r="AD315">
            <v>-87.8</v>
          </cell>
          <cell r="AE315">
            <v>-175.14</v>
          </cell>
          <cell r="AF315">
            <v>0</v>
          </cell>
          <cell r="AG315">
            <v>0</v>
          </cell>
          <cell r="AH315">
            <v>-175.14</v>
          </cell>
          <cell r="AI315">
            <v>-172.91</v>
          </cell>
          <cell r="AJ315">
            <v>0</v>
          </cell>
          <cell r="AK315">
            <v>0</v>
          </cell>
          <cell r="AL315">
            <v>-172.91</v>
          </cell>
          <cell r="AM315">
            <v>-169.26999999999998</v>
          </cell>
          <cell r="AN315">
            <v>0</v>
          </cell>
          <cell r="AO315">
            <v>0</v>
          </cell>
          <cell r="AP315">
            <v>-169.26999999999998</v>
          </cell>
          <cell r="AQ315">
            <v>-517.31999999999994</v>
          </cell>
          <cell r="AR315">
            <v>-159.70999999999998</v>
          </cell>
          <cell r="AS315">
            <v>0</v>
          </cell>
          <cell r="AT315">
            <v>0</v>
          </cell>
          <cell r="AU315">
            <v>-159.70999999999998</v>
          </cell>
          <cell r="AV315">
            <v>0</v>
          </cell>
          <cell r="AW315">
            <v>0</v>
          </cell>
          <cell r="AX315">
            <v>0</v>
          </cell>
          <cell r="AY315">
            <v>0</v>
          </cell>
          <cell r="AZ315">
            <v>0</v>
          </cell>
          <cell r="BA315">
            <v>0</v>
          </cell>
          <cell r="BB315">
            <v>0</v>
          </cell>
          <cell r="BC315">
            <v>0</v>
          </cell>
          <cell r="BD315">
            <v>0</v>
          </cell>
          <cell r="BE315">
            <v>0</v>
          </cell>
          <cell r="BF315">
            <v>-159.70999999999998</v>
          </cell>
          <cell r="BG315">
            <v>0</v>
          </cell>
          <cell r="BH315">
            <v>0</v>
          </cell>
          <cell r="BI315">
            <v>0</v>
          </cell>
          <cell r="BJ315">
            <v>0</v>
          </cell>
          <cell r="BK315">
            <v>0</v>
          </cell>
        </row>
        <row r="316">
          <cell r="G316">
            <v>0</v>
          </cell>
          <cell r="L316">
            <v>0</v>
          </cell>
          <cell r="N316">
            <v>0</v>
          </cell>
          <cell r="T316">
            <v>0</v>
          </cell>
          <cell r="V316">
            <v>0</v>
          </cell>
          <cell r="Y316">
            <v>0</v>
          </cell>
          <cell r="Z316">
            <v>0</v>
          </cell>
          <cell r="AC316">
            <v>0</v>
          </cell>
          <cell r="AD316">
            <v>0</v>
          </cell>
          <cell r="AH316">
            <v>0</v>
          </cell>
          <cell r="AL316">
            <v>0</v>
          </cell>
          <cell r="AP316">
            <v>0</v>
          </cell>
          <cell r="AQ316">
            <v>0</v>
          </cell>
          <cell r="AU316">
            <v>0</v>
          </cell>
          <cell r="AZ316">
            <v>0</v>
          </cell>
          <cell r="BE316">
            <v>0</v>
          </cell>
          <cell r="BF316">
            <v>0</v>
          </cell>
          <cell r="BK316">
            <v>0</v>
          </cell>
        </row>
        <row r="317">
          <cell r="B317" t="str">
            <v xml:space="preserve">                    Inter-Região</v>
          </cell>
          <cell r="C317">
            <v>-78.965289982425304</v>
          </cell>
          <cell r="D317">
            <v>-84.502214330000086</v>
          </cell>
          <cell r="E317">
            <v>-74.42</v>
          </cell>
          <cell r="F317">
            <v>-76.534481689999907</v>
          </cell>
          <cell r="G317">
            <v>-76.534481689999907</v>
          </cell>
          <cell r="J317">
            <v>-92.4</v>
          </cell>
          <cell r="K317">
            <v>-82.25</v>
          </cell>
          <cell r="L317">
            <v>-82.25</v>
          </cell>
          <cell r="M317">
            <v>-94.88</v>
          </cell>
          <cell r="N317">
            <v>-94.88</v>
          </cell>
          <cell r="Q317">
            <v>-55.45</v>
          </cell>
          <cell r="R317">
            <v>-110.9</v>
          </cell>
          <cell r="S317">
            <v>-108.95</v>
          </cell>
          <cell r="T317">
            <v>-108.95</v>
          </cell>
          <cell r="U317">
            <v>-107.59</v>
          </cell>
          <cell r="V317">
            <v>-107.59</v>
          </cell>
          <cell r="Y317">
            <v>-279.00448168999992</v>
          </cell>
          <cell r="Z317">
            <v>-237.88750431242539</v>
          </cell>
          <cell r="AA317">
            <v>-45.47</v>
          </cell>
          <cell r="AC317">
            <v>-90.94</v>
          </cell>
          <cell r="AD317">
            <v>-45.47</v>
          </cell>
          <cell r="AE317">
            <v>-89.15</v>
          </cell>
          <cell r="AH317">
            <v>-89.15</v>
          </cell>
          <cell r="AI317">
            <v>-87.98</v>
          </cell>
          <cell r="AL317">
            <v>-87.98</v>
          </cell>
          <cell r="AM317">
            <v>-86.21</v>
          </cell>
          <cell r="AP317">
            <v>-86.21</v>
          </cell>
          <cell r="AQ317">
            <v>-263.33999999999997</v>
          </cell>
          <cell r="AR317">
            <v>-81.99</v>
          </cell>
          <cell r="AU317">
            <v>-81.99</v>
          </cell>
          <cell r="AZ317">
            <v>0</v>
          </cell>
          <cell r="BE317">
            <v>0</v>
          </cell>
          <cell r="BF317">
            <v>-81.99</v>
          </cell>
          <cell r="BK317">
            <v>0</v>
          </cell>
        </row>
        <row r="318">
          <cell r="B318" t="str">
            <v xml:space="preserve">                    Intra-Região</v>
          </cell>
          <cell r="C318">
            <v>-25.824253075571178</v>
          </cell>
          <cell r="D318">
            <v>-24.25</v>
          </cell>
          <cell r="E318">
            <v>-25.45</v>
          </cell>
          <cell r="F318">
            <v>-28.854743409999873</v>
          </cell>
          <cell r="G318">
            <v>-28.854743409999873</v>
          </cell>
          <cell r="J318">
            <v>-29.91</v>
          </cell>
          <cell r="K318">
            <v>-28.53</v>
          </cell>
          <cell r="L318">
            <v>-28.53</v>
          </cell>
          <cell r="M318">
            <v>-30.27</v>
          </cell>
          <cell r="N318">
            <v>-30.27</v>
          </cell>
          <cell r="Q318">
            <v>-14.54</v>
          </cell>
          <cell r="R318">
            <v>-29.08</v>
          </cell>
          <cell r="S318">
            <v>-30.27</v>
          </cell>
          <cell r="T318">
            <v>-30.27</v>
          </cell>
          <cell r="U318">
            <v>-29.91</v>
          </cell>
          <cell r="V318">
            <v>-29.91</v>
          </cell>
          <cell r="Y318">
            <v>-89.034743409999876</v>
          </cell>
          <cell r="Z318">
            <v>-75.524253075571181</v>
          </cell>
          <cell r="AA318">
            <v>-14.04</v>
          </cell>
          <cell r="AC318">
            <v>-28.08</v>
          </cell>
          <cell r="AD318">
            <v>-14.04</v>
          </cell>
          <cell r="AE318">
            <v>-27.75</v>
          </cell>
          <cell r="AH318">
            <v>-27.75</v>
          </cell>
          <cell r="AI318">
            <v>-29.01</v>
          </cell>
          <cell r="AL318">
            <v>-29.01</v>
          </cell>
          <cell r="AM318">
            <v>-27.7</v>
          </cell>
          <cell r="AP318">
            <v>-27.7</v>
          </cell>
          <cell r="AQ318">
            <v>-84.460000000000008</v>
          </cell>
          <cell r="AR318">
            <v>-25.74</v>
          </cell>
          <cell r="AU318">
            <v>-25.74</v>
          </cell>
          <cell r="AZ318">
            <v>0</v>
          </cell>
          <cell r="BE318">
            <v>0</v>
          </cell>
          <cell r="BF318">
            <v>-25.74</v>
          </cell>
          <cell r="BK318">
            <v>0</v>
          </cell>
        </row>
        <row r="319">
          <cell r="B319" t="str">
            <v xml:space="preserve">                    Intra-Setor</v>
          </cell>
          <cell r="C319">
            <v>-17.262448740480377</v>
          </cell>
          <cell r="D319">
            <v>-15.644970859999946</v>
          </cell>
          <cell r="E319">
            <v>-25.14</v>
          </cell>
          <cell r="F319">
            <v>-37.496579159999968</v>
          </cell>
          <cell r="G319">
            <v>-37.496579159999968</v>
          </cell>
          <cell r="J319">
            <v>-48.3</v>
          </cell>
          <cell r="K319">
            <v>-41.36</v>
          </cell>
          <cell r="L319">
            <v>-41.36</v>
          </cell>
          <cell r="M319">
            <v>-52.64</v>
          </cell>
          <cell r="N319">
            <v>-52.64</v>
          </cell>
          <cell r="Q319">
            <v>-24.4</v>
          </cell>
          <cell r="R319">
            <v>-48.8</v>
          </cell>
          <cell r="S319">
            <v>-51.87</v>
          </cell>
          <cell r="T319">
            <v>-51.87</v>
          </cell>
          <cell r="U319">
            <v>-50.61</v>
          </cell>
          <cell r="V319">
            <v>-50.61</v>
          </cell>
          <cell r="Y319">
            <v>-140.74657915999995</v>
          </cell>
          <cell r="Z319">
            <v>-58.047419600480325</v>
          </cell>
          <cell r="AA319">
            <v>-23.6</v>
          </cell>
          <cell r="AC319">
            <v>-47.2</v>
          </cell>
          <cell r="AD319">
            <v>-23.6</v>
          </cell>
          <cell r="AE319">
            <v>-47.61</v>
          </cell>
          <cell r="AH319">
            <v>-47.61</v>
          </cell>
          <cell r="AI319">
            <v>-43.33</v>
          </cell>
          <cell r="AL319">
            <v>-43.33</v>
          </cell>
          <cell r="AM319">
            <v>-42.45</v>
          </cell>
          <cell r="AP319">
            <v>-42.45</v>
          </cell>
          <cell r="AQ319">
            <v>-133.38999999999999</v>
          </cell>
          <cell r="AR319">
            <v>-39.340000000000003</v>
          </cell>
          <cell r="AU319">
            <v>-39.340000000000003</v>
          </cell>
          <cell r="AZ319">
            <v>0</v>
          </cell>
          <cell r="BE319">
            <v>0</v>
          </cell>
          <cell r="BF319">
            <v>-39.340000000000003</v>
          </cell>
          <cell r="BK319">
            <v>0</v>
          </cell>
        </row>
        <row r="320">
          <cell r="B320" t="str">
            <v xml:space="preserve">                    0800</v>
          </cell>
          <cell r="C320">
            <v>-9.961775043936731</v>
          </cell>
          <cell r="D320">
            <v>-10.369465690000032</v>
          </cell>
          <cell r="E320">
            <v>-9.94</v>
          </cell>
          <cell r="F320">
            <v>-9.7569970199999965</v>
          </cell>
          <cell r="G320">
            <v>-9.7569970199999965</v>
          </cell>
          <cell r="J320">
            <v>-10.23</v>
          </cell>
          <cell r="K320">
            <v>-10.234500000000001</v>
          </cell>
          <cell r="L320">
            <v>-10.234500000000001</v>
          </cell>
          <cell r="M320">
            <v>-11.5245</v>
          </cell>
          <cell r="N320">
            <v>-11.5245</v>
          </cell>
          <cell r="Q320">
            <v>-5.46</v>
          </cell>
          <cell r="R320">
            <v>-10.92</v>
          </cell>
          <cell r="S320">
            <v>-11.51</v>
          </cell>
          <cell r="T320">
            <v>-11.51</v>
          </cell>
          <cell r="U320">
            <v>-11.22</v>
          </cell>
          <cell r="V320">
            <v>-11.22</v>
          </cell>
          <cell r="Y320">
            <v>-32.501497019999995</v>
          </cell>
          <cell r="Z320">
            <v>-30.271240733936764</v>
          </cell>
          <cell r="AA320">
            <v>-4.12</v>
          </cell>
          <cell r="AC320">
            <v>-8.24</v>
          </cell>
          <cell r="AD320">
            <v>-4.12</v>
          </cell>
          <cell r="AE320">
            <v>-9.66</v>
          </cell>
          <cell r="AH320">
            <v>-9.66</v>
          </cell>
          <cell r="AI320">
            <v>-11.78</v>
          </cell>
          <cell r="AL320">
            <v>-11.78</v>
          </cell>
          <cell r="AM320">
            <v>-12.2</v>
          </cell>
          <cell r="AP320">
            <v>-12.2</v>
          </cell>
          <cell r="AQ320">
            <v>-33.64</v>
          </cell>
          <cell r="AR320">
            <v>-11.97</v>
          </cell>
          <cell r="AU320">
            <v>-11.97</v>
          </cell>
          <cell r="AZ320">
            <v>0</v>
          </cell>
          <cell r="BE320">
            <v>0</v>
          </cell>
          <cell r="BF320">
            <v>-11.97</v>
          </cell>
          <cell r="BK320">
            <v>0</v>
          </cell>
        </row>
        <row r="321">
          <cell r="B321" t="str">
            <v xml:space="preserve">                    Outros</v>
          </cell>
          <cell r="C321">
            <v>-6.2462331575863992</v>
          </cell>
          <cell r="D321">
            <v>-1.6256645799999987</v>
          </cell>
          <cell r="E321">
            <v>-1.46</v>
          </cell>
          <cell r="F321">
            <v>-1.437198720000249</v>
          </cell>
          <cell r="G321">
            <v>-1.437198720000249</v>
          </cell>
          <cell r="J321">
            <v>-1.66</v>
          </cell>
          <cell r="K321">
            <v>-1.3055000000000332</v>
          </cell>
          <cell r="L321">
            <v>-1.3055000000000332</v>
          </cell>
          <cell r="M321">
            <v>-1.6655000000000333</v>
          </cell>
          <cell r="N321">
            <v>-1.6655000000000333</v>
          </cell>
          <cell r="Q321">
            <v>-1</v>
          </cell>
          <cell r="R321">
            <v>-2</v>
          </cell>
          <cell r="S321">
            <v>-1.9300000000000193</v>
          </cell>
          <cell r="T321">
            <v>-1.9300000000000193</v>
          </cell>
          <cell r="U321">
            <v>-1.7100000000000091</v>
          </cell>
          <cell r="V321">
            <v>-1.7100000000000091</v>
          </cell>
          <cell r="Y321">
            <v>-4.8126987200002915</v>
          </cell>
          <cell r="Z321">
            <v>-9.3295822775862511</v>
          </cell>
          <cell r="AA321">
            <v>-0.56999999999999096</v>
          </cell>
          <cell r="AC321">
            <v>-1.1399999999999819</v>
          </cell>
          <cell r="AD321">
            <v>-0.56999999999999096</v>
          </cell>
          <cell r="AE321">
            <v>-0.97</v>
          </cell>
          <cell r="AH321">
            <v>-0.97</v>
          </cell>
          <cell r="AI321">
            <v>-0.81</v>
          </cell>
          <cell r="AL321">
            <v>-0.81</v>
          </cell>
          <cell r="AM321">
            <v>-0.70999999999998065</v>
          </cell>
          <cell r="AP321">
            <v>-0.70999999999998065</v>
          </cell>
          <cell r="AQ321">
            <v>-2.4899999999999807</v>
          </cell>
          <cell r="AR321">
            <v>-0.67</v>
          </cell>
          <cell r="AU321">
            <v>-0.67</v>
          </cell>
          <cell r="AZ321">
            <v>0</v>
          </cell>
          <cell r="BE321">
            <v>0</v>
          </cell>
          <cell r="BF321">
            <v>-0.67</v>
          </cell>
          <cell r="BK321">
            <v>0</v>
          </cell>
        </row>
        <row r="322">
          <cell r="B322" t="str">
            <v>RESULTADO</v>
          </cell>
          <cell r="C322">
            <v>152.13000000000005</v>
          </cell>
          <cell r="D322">
            <v>160.50768453999996</v>
          </cell>
          <cell r="E322">
            <v>156.19</v>
          </cell>
          <cell r="F322">
            <v>143.72</v>
          </cell>
          <cell r="G322">
            <v>147.21</v>
          </cell>
          <cell r="H322">
            <v>3.79</v>
          </cell>
          <cell r="I322">
            <v>3.4899999999999998</v>
          </cell>
          <cell r="J322">
            <v>154.07</v>
          </cell>
          <cell r="K322">
            <v>140.24999999999994</v>
          </cell>
          <cell r="L322">
            <v>150.06999999999994</v>
          </cell>
          <cell r="M322">
            <v>141.99</v>
          </cell>
          <cell r="N322">
            <v>150.97</v>
          </cell>
          <cell r="O322">
            <v>9.82</v>
          </cell>
          <cell r="P322">
            <v>8.98</v>
          </cell>
          <cell r="Q322">
            <v>78.30999999999996</v>
          </cell>
          <cell r="R322">
            <v>156.61999999999992</v>
          </cell>
          <cell r="S322">
            <v>118.91999999999999</v>
          </cell>
          <cell r="T322">
            <v>174.54</v>
          </cell>
          <cell r="U322">
            <v>97.19</v>
          </cell>
          <cell r="V322">
            <v>169.24</v>
          </cell>
          <cell r="W322">
            <v>55.62</v>
          </cell>
          <cell r="X322">
            <v>72.05</v>
          </cell>
          <cell r="Y322">
            <v>467.42</v>
          </cell>
          <cell r="Z322">
            <v>468.82768454000001</v>
          </cell>
          <cell r="AA322">
            <v>5.6099999999999994</v>
          </cell>
          <cell r="AB322">
            <v>69.62</v>
          </cell>
          <cell r="AC322">
            <v>150.46</v>
          </cell>
          <cell r="AD322">
            <v>75.23</v>
          </cell>
          <cell r="AE322">
            <v>-168.02999999999997</v>
          </cell>
          <cell r="AF322">
            <v>183.48000000000002</v>
          </cell>
          <cell r="AG322">
            <v>144.27000000000001</v>
          </cell>
          <cell r="AH322">
            <v>159.72000000000006</v>
          </cell>
          <cell r="AI322">
            <v>-165.93</v>
          </cell>
          <cell r="AJ322">
            <v>217.18</v>
          </cell>
          <cell r="AK322">
            <v>125.45</v>
          </cell>
          <cell r="AL322">
            <v>176.7</v>
          </cell>
          <cell r="AM322">
            <v>-162.89999999999998</v>
          </cell>
          <cell r="AN322">
            <v>228.13</v>
          </cell>
          <cell r="AO322">
            <v>109.68000000000002</v>
          </cell>
          <cell r="AP322">
            <v>174.91000000000003</v>
          </cell>
          <cell r="AQ322">
            <v>511.3300000000001</v>
          </cell>
          <cell r="AR322">
            <v>-153.67999999999998</v>
          </cell>
          <cell r="AS322">
            <v>220.32</v>
          </cell>
          <cell r="AT322">
            <v>89.7</v>
          </cell>
          <cell r="AU322">
            <v>156.34000000000003</v>
          </cell>
          <cell r="AV322">
            <v>8.2998211899999941</v>
          </cell>
          <cell r="AW322">
            <v>247.31350129999984</v>
          </cell>
          <cell r="AX322">
            <v>47.522727870000004</v>
          </cell>
          <cell r="AY322">
            <v>28.919998530000026</v>
          </cell>
          <cell r="AZ322">
            <v>332.05604888999989</v>
          </cell>
          <cell r="BA322">
            <v>8.2708751300000056</v>
          </cell>
          <cell r="BB322">
            <v>238.25286203000022</v>
          </cell>
          <cell r="BC322">
            <v>45.019573999999942</v>
          </cell>
          <cell r="BD322">
            <v>35.133526009999962</v>
          </cell>
          <cell r="BE322">
            <v>326.67683717000011</v>
          </cell>
          <cell r="BF322">
            <v>815.07288605999997</v>
          </cell>
          <cell r="BG322">
            <v>9.3331103799999937</v>
          </cell>
          <cell r="BH322">
            <v>272.96488262000008</v>
          </cell>
          <cell r="BI322">
            <v>56.009819620000059</v>
          </cell>
          <cell r="BJ322">
            <v>35.474686209999994</v>
          </cell>
          <cell r="BK322">
            <v>373.78249883000018</v>
          </cell>
        </row>
        <row r="324">
          <cell r="B324">
            <v>0</v>
          </cell>
          <cell r="C324" t="str">
            <v>Jul/99</v>
          </cell>
          <cell r="D324">
            <v>36373</v>
          </cell>
          <cell r="E324">
            <v>36404</v>
          </cell>
          <cell r="F324">
            <v>36434</v>
          </cell>
          <cell r="G324">
            <v>36434</v>
          </cell>
          <cell r="H324">
            <v>36434</v>
          </cell>
          <cell r="I324">
            <v>36434</v>
          </cell>
          <cell r="J324">
            <v>36465</v>
          </cell>
          <cell r="K324">
            <v>36465</v>
          </cell>
          <cell r="L324">
            <v>36465</v>
          </cell>
          <cell r="M324">
            <v>36465</v>
          </cell>
          <cell r="N324">
            <v>36465</v>
          </cell>
          <cell r="O324">
            <v>36465</v>
          </cell>
          <cell r="P324">
            <v>36465</v>
          </cell>
          <cell r="Q324">
            <v>36495</v>
          </cell>
          <cell r="R324">
            <v>36495</v>
          </cell>
          <cell r="S324">
            <v>36495</v>
          </cell>
          <cell r="T324">
            <v>36495</v>
          </cell>
          <cell r="U324">
            <v>36495</v>
          </cell>
          <cell r="V324">
            <v>36495</v>
          </cell>
          <cell r="W324">
            <v>36495</v>
          </cell>
          <cell r="X324">
            <v>36495</v>
          </cell>
          <cell r="Y324" t="str">
            <v>1999</v>
          </cell>
          <cell r="Z324" t="str">
            <v>1999</v>
          </cell>
          <cell r="AA324">
            <v>36526</v>
          </cell>
          <cell r="AB324">
            <v>36526</v>
          </cell>
          <cell r="AC324">
            <v>36526</v>
          </cell>
          <cell r="AD324">
            <v>36526</v>
          </cell>
          <cell r="AE324">
            <v>36526</v>
          </cell>
          <cell r="AF324">
            <v>36526</v>
          </cell>
          <cell r="AG324">
            <v>36526</v>
          </cell>
          <cell r="AH324">
            <v>36526</v>
          </cell>
          <cell r="AI324">
            <v>36557</v>
          </cell>
          <cell r="AJ324">
            <v>36557</v>
          </cell>
          <cell r="AK324">
            <v>36557</v>
          </cell>
          <cell r="AL324">
            <v>36557</v>
          </cell>
          <cell r="AM324" t="str">
            <v>Mar/00</v>
          </cell>
          <cell r="AN324" t="str">
            <v>Mar/00</v>
          </cell>
          <cell r="AO324" t="str">
            <v>Mar/00</v>
          </cell>
          <cell r="AP324" t="str">
            <v>Mar/00</v>
          </cell>
          <cell r="AQ324" t="str">
            <v>2000</v>
          </cell>
          <cell r="AR324" t="str">
            <v>Abr/00</v>
          </cell>
          <cell r="AS324" t="str">
            <v>Abr/00</v>
          </cell>
          <cell r="AT324" t="str">
            <v>Abr/00</v>
          </cell>
          <cell r="AU324" t="str">
            <v>Abr/00</v>
          </cell>
          <cell r="AV324" t="str">
            <v>Mai/00</v>
          </cell>
          <cell r="AW324" t="str">
            <v>Mai/00</v>
          </cell>
          <cell r="AX324" t="str">
            <v>Mai/00</v>
          </cell>
          <cell r="AY324" t="str">
            <v>Mai/00</v>
          </cell>
          <cell r="AZ324" t="str">
            <v>Mai/00</v>
          </cell>
          <cell r="BA324" t="str">
            <v>Jun/00</v>
          </cell>
          <cell r="BB324" t="str">
            <v>Jun/00</v>
          </cell>
          <cell r="BC324" t="str">
            <v>Jun/00</v>
          </cell>
          <cell r="BD324" t="str">
            <v>Jun/00</v>
          </cell>
          <cell r="BE324" t="str">
            <v>Jun/00</v>
          </cell>
          <cell r="BF324" t="str">
            <v>2000</v>
          </cell>
          <cell r="BG324" t="str">
            <v>Jul/00</v>
          </cell>
          <cell r="BH324" t="str">
            <v>Jul/00</v>
          </cell>
          <cell r="BI324" t="str">
            <v>Jul/00</v>
          </cell>
          <cell r="BJ324" t="str">
            <v>Jul/00</v>
          </cell>
          <cell r="BK324" t="str">
            <v>Jul/00</v>
          </cell>
        </row>
        <row r="325">
          <cell r="B325" t="str">
            <v>R$ Milhões - Receita Líquida</v>
          </cell>
          <cell r="C325" t="str">
            <v>Financeiro</v>
          </cell>
          <cell r="D325" t="str">
            <v>Financeiro</v>
          </cell>
          <cell r="E325" t="str">
            <v>Financeiro</v>
          </cell>
          <cell r="F325" t="str">
            <v>Financeiro</v>
          </cell>
          <cell r="G325" t="str">
            <v>Financeiro</v>
          </cell>
          <cell r="H325" t="str">
            <v>Arbor</v>
          </cell>
          <cell r="I325" t="str">
            <v>Arbor</v>
          </cell>
          <cell r="J325" t="str">
            <v>Econômico</v>
          </cell>
          <cell r="K325" t="str">
            <v>Econômico</v>
          </cell>
          <cell r="L325" t="str">
            <v>Econômico</v>
          </cell>
          <cell r="M325" t="str">
            <v>Financeiro</v>
          </cell>
          <cell r="N325" t="str">
            <v>Financeiro</v>
          </cell>
          <cell r="O325" t="str">
            <v>Arbor</v>
          </cell>
          <cell r="P325" t="str">
            <v>Arbor v3</v>
          </cell>
          <cell r="Q325" t="str">
            <v>Prévia</v>
          </cell>
          <cell r="R325" t="str">
            <v>Estimado</v>
          </cell>
          <cell r="S325" t="str">
            <v>Econômico</v>
          </cell>
          <cell r="T325" t="str">
            <v>Econômico</v>
          </cell>
          <cell r="U325" t="str">
            <v>Financeiro</v>
          </cell>
          <cell r="V325" t="str">
            <v>Financeiro</v>
          </cell>
          <cell r="W325" t="str">
            <v>Arbor</v>
          </cell>
          <cell r="X325" t="str">
            <v>Arbor</v>
          </cell>
          <cell r="Y325" t="str">
            <v>4º Trim</v>
          </cell>
          <cell r="Z325" t="str">
            <v>3º Trim</v>
          </cell>
          <cell r="AA325" t="str">
            <v>Prévia</v>
          </cell>
          <cell r="AB325" t="str">
            <v>Prévia</v>
          </cell>
          <cell r="AC325" t="str">
            <v>Estimado</v>
          </cell>
          <cell r="AD325" t="str">
            <v>Prévia</v>
          </cell>
          <cell r="AE325" t="str">
            <v>Detraf</v>
          </cell>
          <cell r="AF325" t="str">
            <v>Arbor</v>
          </cell>
          <cell r="AG325" t="str">
            <v>Tco / Tfi</v>
          </cell>
          <cell r="AH325" t="str">
            <v>Financeiro</v>
          </cell>
          <cell r="AI325" t="str">
            <v>Detraf</v>
          </cell>
          <cell r="AJ325" t="str">
            <v>Arbor</v>
          </cell>
          <cell r="AK325" t="str">
            <v>Tco / Tfi</v>
          </cell>
          <cell r="AL325" t="str">
            <v>Financeiro</v>
          </cell>
          <cell r="AM325" t="str">
            <v>Detraf</v>
          </cell>
          <cell r="AN325" t="str">
            <v>Arbor</v>
          </cell>
          <cell r="AO325" t="str">
            <v>Tco / Tfi</v>
          </cell>
          <cell r="AP325" t="str">
            <v>Financeiro</v>
          </cell>
          <cell r="AQ325" t="str">
            <v>1º Trim</v>
          </cell>
          <cell r="AR325" t="str">
            <v>Detraf</v>
          </cell>
          <cell r="AS325" t="str">
            <v>Arbor</v>
          </cell>
          <cell r="AT325" t="str">
            <v>Tco / Tfi</v>
          </cell>
          <cell r="AU325" t="str">
            <v>Financeiro</v>
          </cell>
          <cell r="AV325" t="str">
            <v>Detraf</v>
          </cell>
          <cell r="AW325" t="str">
            <v>Arbor</v>
          </cell>
          <cell r="AX325" t="str">
            <v>Tco / Tfi</v>
          </cell>
          <cell r="AY325" t="str">
            <v>Pend</v>
          </cell>
          <cell r="AZ325" t="str">
            <v>Financeiro</v>
          </cell>
          <cell r="BA325" t="str">
            <v>Detraf</v>
          </cell>
          <cell r="BB325" t="str">
            <v>Arbor</v>
          </cell>
          <cell r="BC325" t="str">
            <v>Tco / Tfi</v>
          </cell>
          <cell r="BD325" t="str">
            <v>Pend</v>
          </cell>
          <cell r="BE325" t="str">
            <v>Financeiro</v>
          </cell>
          <cell r="BF325" t="str">
            <v>2º Trim</v>
          </cell>
          <cell r="BG325" t="str">
            <v>Detraf</v>
          </cell>
          <cell r="BH325" t="str">
            <v>Arbor</v>
          </cell>
          <cell r="BI325" t="str">
            <v>Tco / Tfi</v>
          </cell>
          <cell r="BJ325" t="str">
            <v>Pend</v>
          </cell>
          <cell r="BK325" t="str">
            <v>Financeiro</v>
          </cell>
        </row>
        <row r="326">
          <cell r="B326">
            <v>0</v>
          </cell>
          <cell r="C326" t="str">
            <v>Total</v>
          </cell>
          <cell r="D326" t="str">
            <v>Total</v>
          </cell>
          <cell r="E326" t="str">
            <v>Total</v>
          </cell>
          <cell r="F326" t="str">
            <v>Versão 2</v>
          </cell>
          <cell r="G326" t="str">
            <v>Total</v>
          </cell>
          <cell r="H326" t="str">
            <v>Econômico</v>
          </cell>
          <cell r="I326" t="str">
            <v>Financeiro</v>
          </cell>
          <cell r="J326" t="str">
            <v>Versão 1</v>
          </cell>
          <cell r="K326" t="str">
            <v>Versão 2</v>
          </cell>
          <cell r="L326" t="str">
            <v>com Kenan</v>
          </cell>
          <cell r="M326" t="str">
            <v>Versão 3</v>
          </cell>
          <cell r="N326" t="str">
            <v>Total</v>
          </cell>
          <cell r="O326" t="str">
            <v>Econômico</v>
          </cell>
          <cell r="P326" t="str">
            <v>Financeiro</v>
          </cell>
          <cell r="Q326" t="str">
            <v>15 dias</v>
          </cell>
          <cell r="R326" t="str">
            <v>30 dias</v>
          </cell>
          <cell r="S326">
            <v>0</v>
          </cell>
          <cell r="T326" t="str">
            <v>com Kenan</v>
          </cell>
          <cell r="U326">
            <v>0</v>
          </cell>
          <cell r="V326" t="str">
            <v>Total</v>
          </cell>
          <cell r="W326" t="str">
            <v>Econômico</v>
          </cell>
          <cell r="X326" t="str">
            <v>Financeiro</v>
          </cell>
          <cell r="Y326">
            <v>0</v>
          </cell>
          <cell r="Z326">
            <v>0</v>
          </cell>
          <cell r="AA326" t="str">
            <v>15 dias</v>
          </cell>
          <cell r="AB326" t="str">
            <v>Kenan -15 dias</v>
          </cell>
          <cell r="AC326" t="str">
            <v>com Kenan</v>
          </cell>
          <cell r="AD326" t="str">
            <v>15 dias - Total</v>
          </cell>
          <cell r="AE326">
            <v>0</v>
          </cell>
          <cell r="AF326">
            <v>0</v>
          </cell>
          <cell r="AG326">
            <v>0</v>
          </cell>
          <cell r="AH326" t="str">
            <v>Total</v>
          </cell>
          <cell r="AI326">
            <v>0</v>
          </cell>
          <cell r="AJ326">
            <v>0</v>
          </cell>
          <cell r="AK326">
            <v>0</v>
          </cell>
          <cell r="AL326" t="str">
            <v>Total</v>
          </cell>
          <cell r="AM326">
            <v>0</v>
          </cell>
          <cell r="AN326">
            <v>0</v>
          </cell>
          <cell r="AO326">
            <v>0</v>
          </cell>
          <cell r="AP326" t="str">
            <v>Total</v>
          </cell>
          <cell r="AQ326">
            <v>0</v>
          </cell>
          <cell r="AR326">
            <v>0</v>
          </cell>
          <cell r="AS326">
            <v>0</v>
          </cell>
          <cell r="AT326">
            <v>0</v>
          </cell>
          <cell r="AU326" t="str">
            <v>Total</v>
          </cell>
          <cell r="AV326">
            <v>0</v>
          </cell>
          <cell r="AW326">
            <v>0</v>
          </cell>
          <cell r="AX326">
            <v>0</v>
          </cell>
          <cell r="AY326">
            <v>0</v>
          </cell>
          <cell r="AZ326" t="str">
            <v>Total</v>
          </cell>
          <cell r="BA326">
            <v>0</v>
          </cell>
          <cell r="BB326">
            <v>0</v>
          </cell>
          <cell r="BC326">
            <v>0</v>
          </cell>
          <cell r="BD326">
            <v>0</v>
          </cell>
          <cell r="BE326" t="str">
            <v>Total</v>
          </cell>
          <cell r="BF326">
            <v>0</v>
          </cell>
          <cell r="BG326">
            <v>0</v>
          </cell>
          <cell r="BH326">
            <v>0</v>
          </cell>
          <cell r="BI326">
            <v>0</v>
          </cell>
          <cell r="BJ326">
            <v>0</v>
          </cell>
          <cell r="BK326" t="str">
            <v>Total</v>
          </cell>
        </row>
        <row r="327">
          <cell r="A327" t="str">
            <v>RECEITAS</v>
          </cell>
          <cell r="B327" t="str">
            <v>TOTAL</v>
          </cell>
          <cell r="C327">
            <v>177.04</v>
          </cell>
          <cell r="D327">
            <v>214.39999999999998</v>
          </cell>
          <cell r="E327">
            <v>210.70000000000002</v>
          </cell>
          <cell r="F327">
            <v>215.04</v>
          </cell>
          <cell r="G327">
            <v>217.57</v>
          </cell>
          <cell r="H327">
            <v>0</v>
          </cell>
          <cell r="I327">
            <v>2.5299999999999998</v>
          </cell>
          <cell r="J327">
            <v>0</v>
          </cell>
          <cell r="K327">
            <v>0</v>
          </cell>
          <cell r="L327">
            <v>0</v>
          </cell>
          <cell r="M327">
            <v>240.32</v>
          </cell>
          <cell r="N327">
            <v>246.82</v>
          </cell>
          <cell r="O327">
            <v>0</v>
          </cell>
          <cell r="P327">
            <v>6.5</v>
          </cell>
          <cell r="Q327">
            <v>0</v>
          </cell>
          <cell r="R327">
            <v>0</v>
          </cell>
          <cell r="S327">
            <v>0</v>
          </cell>
          <cell r="T327">
            <v>0</v>
          </cell>
          <cell r="U327">
            <v>215.82000000000002</v>
          </cell>
          <cell r="V327">
            <v>267.44</v>
          </cell>
          <cell r="W327">
            <v>0</v>
          </cell>
          <cell r="X327">
            <v>51.61999999999999</v>
          </cell>
          <cell r="Y327">
            <v>731.82999999999993</v>
          </cell>
          <cell r="Z327">
            <v>602.14</v>
          </cell>
          <cell r="AA327">
            <v>0</v>
          </cell>
          <cell r="AB327">
            <v>0</v>
          </cell>
          <cell r="AC327">
            <v>0</v>
          </cell>
          <cell r="AD327">
            <v>0</v>
          </cell>
          <cell r="AE327">
            <v>6.85</v>
          </cell>
          <cell r="AF327">
            <v>130.05000000000001</v>
          </cell>
          <cell r="AG327">
            <v>102.49000000000001</v>
          </cell>
          <cell r="AH327">
            <v>239.39000000000001</v>
          </cell>
          <cell r="AI327">
            <v>6.7299999999999995</v>
          </cell>
          <cell r="AJ327">
            <v>155.41</v>
          </cell>
          <cell r="AK327">
            <v>89.960000000000008</v>
          </cell>
          <cell r="AL327">
            <v>252.1</v>
          </cell>
          <cell r="AM327">
            <v>6.14</v>
          </cell>
          <cell r="AN327">
            <v>163.30000000000001</v>
          </cell>
          <cell r="AO327">
            <v>78.610000000000014</v>
          </cell>
          <cell r="AP327">
            <v>248.05</v>
          </cell>
          <cell r="AQ327">
            <v>739.54</v>
          </cell>
          <cell r="AR327">
            <v>5.81</v>
          </cell>
          <cell r="AS327">
            <v>157.57</v>
          </cell>
          <cell r="AT327">
            <v>64.09</v>
          </cell>
          <cell r="AU327">
            <v>227.47</v>
          </cell>
          <cell r="AV327">
            <v>7.9968775299999937</v>
          </cell>
          <cell r="AW327">
            <v>176.85958773999994</v>
          </cell>
          <cell r="AX327">
            <v>33.953790869999999</v>
          </cell>
          <cell r="AY327">
            <v>20.662195840000003</v>
          </cell>
          <cell r="AZ327">
            <v>239.47245197999996</v>
          </cell>
          <cell r="BA327">
            <v>7.9689875199999971</v>
          </cell>
          <cell r="BB327">
            <v>170.35160176000005</v>
          </cell>
          <cell r="BC327">
            <v>32.159344540000014</v>
          </cell>
          <cell r="BD327">
            <v>25.101409050000015</v>
          </cell>
          <cell r="BE327">
            <v>235.58134287000007</v>
          </cell>
          <cell r="BF327">
            <v>702.52379485000006</v>
          </cell>
          <cell r="BG327">
            <v>8.9924513399999881</v>
          </cell>
          <cell r="BH327">
            <v>195.05371223999992</v>
          </cell>
          <cell r="BI327">
            <v>39.997707370000015</v>
          </cell>
          <cell r="BJ327">
            <v>25.361339270000038</v>
          </cell>
          <cell r="BK327">
            <v>269.40521021999996</v>
          </cell>
        </row>
        <row r="328">
          <cell r="B328">
            <v>0</v>
          </cell>
          <cell r="G328">
            <v>0</v>
          </cell>
          <cell r="L328">
            <v>0</v>
          </cell>
          <cell r="N328">
            <v>0</v>
          </cell>
          <cell r="T328">
            <v>0</v>
          </cell>
          <cell r="V328">
            <v>0</v>
          </cell>
          <cell r="Y328">
            <v>0</v>
          </cell>
          <cell r="Z328">
            <v>0</v>
          </cell>
          <cell r="AC328">
            <v>0</v>
          </cell>
          <cell r="AD328">
            <v>0</v>
          </cell>
          <cell r="AH328">
            <v>0</v>
          </cell>
          <cell r="AL328">
            <v>0</v>
          </cell>
          <cell r="AP328">
            <v>0</v>
          </cell>
          <cell r="AQ328">
            <v>0</v>
          </cell>
          <cell r="AU328">
            <v>0</v>
          </cell>
          <cell r="AZ328">
            <v>0</v>
          </cell>
          <cell r="BE328">
            <v>0</v>
          </cell>
          <cell r="BF328">
            <v>0</v>
          </cell>
          <cell r="BK328">
            <v>0</v>
          </cell>
        </row>
        <row r="329">
          <cell r="B329" t="str">
            <v xml:space="preserve"> DIRETA</v>
          </cell>
          <cell r="C329">
            <v>168.26999999999998</v>
          </cell>
          <cell r="D329">
            <v>204.09999999999997</v>
          </cell>
          <cell r="E329">
            <v>202.05</v>
          </cell>
          <cell r="F329">
            <v>207.51</v>
          </cell>
          <cell r="G329">
            <v>210.04</v>
          </cell>
          <cell r="H329">
            <v>0</v>
          </cell>
          <cell r="I329">
            <v>2.5299999999999998</v>
          </cell>
          <cell r="J329">
            <v>0</v>
          </cell>
          <cell r="K329">
            <v>0</v>
          </cell>
          <cell r="L329">
            <v>0</v>
          </cell>
          <cell r="M329">
            <v>233.06</v>
          </cell>
          <cell r="N329">
            <v>239.56</v>
          </cell>
          <cell r="O329">
            <v>0</v>
          </cell>
          <cell r="P329">
            <v>6.5</v>
          </cell>
          <cell r="Q329">
            <v>0</v>
          </cell>
          <cell r="R329">
            <v>0</v>
          </cell>
          <cell r="S329">
            <v>0</v>
          </cell>
          <cell r="T329">
            <v>0</v>
          </cell>
          <cell r="U329">
            <v>208.04000000000002</v>
          </cell>
          <cell r="V329">
            <v>259.66000000000003</v>
          </cell>
          <cell r="W329">
            <v>0</v>
          </cell>
          <cell r="X329">
            <v>51.61999999999999</v>
          </cell>
          <cell r="Y329">
            <v>709.26</v>
          </cell>
          <cell r="Z329">
            <v>574.41999999999996</v>
          </cell>
          <cell r="AA329">
            <v>0</v>
          </cell>
          <cell r="AB329">
            <v>0</v>
          </cell>
          <cell r="AC329">
            <v>0</v>
          </cell>
          <cell r="AD329">
            <v>0</v>
          </cell>
          <cell r="AE329">
            <v>0</v>
          </cell>
          <cell r="AF329">
            <v>130.05000000000001</v>
          </cell>
          <cell r="AG329">
            <v>102.49000000000001</v>
          </cell>
          <cell r="AH329">
            <v>232.54000000000002</v>
          </cell>
          <cell r="AI329">
            <v>0</v>
          </cell>
          <cell r="AJ329">
            <v>155.41</v>
          </cell>
          <cell r="AK329">
            <v>89.960000000000008</v>
          </cell>
          <cell r="AL329">
            <v>245.37</v>
          </cell>
          <cell r="AM329">
            <v>0</v>
          </cell>
          <cell r="AN329">
            <v>163.30000000000001</v>
          </cell>
          <cell r="AO329">
            <v>78.610000000000014</v>
          </cell>
          <cell r="AP329">
            <v>241.91000000000003</v>
          </cell>
          <cell r="AQ329">
            <v>719.82</v>
          </cell>
          <cell r="AR329">
            <v>0</v>
          </cell>
          <cell r="AS329">
            <v>157.57</v>
          </cell>
          <cell r="AT329">
            <v>64.09</v>
          </cell>
          <cell r="AU329">
            <v>221.66</v>
          </cell>
          <cell r="AV329">
            <v>0</v>
          </cell>
          <cell r="AW329">
            <v>176.85958773999994</v>
          </cell>
          <cell r="AX329">
            <v>33.953790869999999</v>
          </cell>
          <cell r="AY329">
            <v>20.662195840000003</v>
          </cell>
          <cell r="AZ329">
            <v>231.47557444999995</v>
          </cell>
          <cell r="BA329">
            <v>0</v>
          </cell>
          <cell r="BB329">
            <v>170.35160176000005</v>
          </cell>
          <cell r="BC329">
            <v>32.159344540000014</v>
          </cell>
          <cell r="BD329">
            <v>25.101409050000015</v>
          </cell>
          <cell r="BE329">
            <v>227.61235535000009</v>
          </cell>
          <cell r="BF329">
            <v>680.74792980000007</v>
          </cell>
          <cell r="BG329">
            <v>0</v>
          </cell>
          <cell r="BH329">
            <v>195.05371223999992</v>
          </cell>
          <cell r="BI329">
            <v>39.997707370000015</v>
          </cell>
          <cell r="BJ329">
            <v>25.361339270000038</v>
          </cell>
          <cell r="BK329">
            <v>260.41275887999996</v>
          </cell>
        </row>
        <row r="330">
          <cell r="B330" t="str">
            <v xml:space="preserve">                    Inter-Região</v>
          </cell>
          <cell r="C330">
            <v>103.51</v>
          </cell>
          <cell r="D330">
            <v>133.01</v>
          </cell>
          <cell r="E330">
            <v>117.85</v>
          </cell>
          <cell r="F330">
            <v>116.44</v>
          </cell>
          <cell r="G330">
            <v>117.74</v>
          </cell>
          <cell r="I330">
            <v>1.3</v>
          </cell>
          <cell r="L330">
            <v>0</v>
          </cell>
          <cell r="M330">
            <v>131.43</v>
          </cell>
          <cell r="N330">
            <v>136.04000000000002</v>
          </cell>
          <cell r="P330">
            <v>4.6100000000000003</v>
          </cell>
          <cell r="R330">
            <v>0</v>
          </cell>
          <cell r="T330">
            <v>0</v>
          </cell>
          <cell r="U330">
            <v>116.96</v>
          </cell>
          <cell r="V330">
            <v>152.44</v>
          </cell>
          <cell r="X330">
            <v>35.479999999999997</v>
          </cell>
          <cell r="Y330">
            <v>406.22</v>
          </cell>
          <cell r="Z330">
            <v>354.37</v>
          </cell>
          <cell r="AC330">
            <v>0</v>
          </cell>
          <cell r="AD330">
            <v>0</v>
          </cell>
          <cell r="AF330">
            <v>82.29</v>
          </cell>
          <cell r="AG330">
            <v>50.68</v>
          </cell>
          <cell r="AH330">
            <v>132.97</v>
          </cell>
          <cell r="AJ330">
            <v>98.33</v>
          </cell>
          <cell r="AK330">
            <v>43.39</v>
          </cell>
          <cell r="AL330">
            <v>141.72</v>
          </cell>
          <cell r="AN330">
            <v>102.29</v>
          </cell>
          <cell r="AO330">
            <v>37.82</v>
          </cell>
          <cell r="AP330">
            <v>140.11000000000001</v>
          </cell>
          <cell r="AQ330">
            <v>414.8</v>
          </cell>
          <cell r="AS330">
            <v>98.59</v>
          </cell>
          <cell r="AT330">
            <v>30.08</v>
          </cell>
          <cell r="AU330">
            <v>128.67000000000002</v>
          </cell>
          <cell r="AV330">
            <v>0</v>
          </cell>
          <cell r="AW330">
            <v>110.05016375</v>
          </cell>
          <cell r="AX330">
            <v>9.8758570900000038</v>
          </cell>
          <cell r="AY330">
            <v>14.59159411000001</v>
          </cell>
          <cell r="AZ330">
            <v>134.51761495000002</v>
          </cell>
          <cell r="BA330">
            <v>0</v>
          </cell>
          <cell r="BB330">
            <v>104.91009141000005</v>
          </cell>
          <cell r="BC330">
            <v>9.429285060000014</v>
          </cell>
          <cell r="BD330">
            <v>18.351926740000017</v>
          </cell>
          <cell r="BE330">
            <v>132.69130321000009</v>
          </cell>
          <cell r="BF330">
            <v>395.87891816000013</v>
          </cell>
          <cell r="BG330">
            <v>0</v>
          </cell>
          <cell r="BH330">
            <v>118.59541041999995</v>
          </cell>
          <cell r="BI330">
            <v>14.729231880000007</v>
          </cell>
          <cell r="BJ330">
            <v>17.316464060000015</v>
          </cell>
          <cell r="BK330">
            <v>150.64110635999998</v>
          </cell>
        </row>
        <row r="331">
          <cell r="B331" t="str">
            <v xml:space="preserve">                    Intra-Região</v>
          </cell>
          <cell r="C331">
            <v>27.02</v>
          </cell>
          <cell r="D331">
            <v>31.32</v>
          </cell>
          <cell r="E331">
            <v>31.88</v>
          </cell>
          <cell r="F331">
            <v>34.130000000000003</v>
          </cell>
          <cell r="G331">
            <v>35.35</v>
          </cell>
          <cell r="I331">
            <v>1.22</v>
          </cell>
          <cell r="L331">
            <v>0</v>
          </cell>
          <cell r="M331">
            <v>34.909999999999997</v>
          </cell>
          <cell r="N331">
            <v>36.209999999999994</v>
          </cell>
          <cell r="P331">
            <v>1.3</v>
          </cell>
          <cell r="R331">
            <v>0</v>
          </cell>
          <cell r="T331">
            <v>0</v>
          </cell>
          <cell r="U331">
            <v>32.54</v>
          </cell>
          <cell r="V331">
            <v>37.83</v>
          </cell>
          <cell r="X331">
            <v>5.29</v>
          </cell>
          <cell r="Y331">
            <v>109.39</v>
          </cell>
          <cell r="Z331">
            <v>90.22</v>
          </cell>
          <cell r="AC331">
            <v>0</v>
          </cell>
          <cell r="AD331">
            <v>0</v>
          </cell>
          <cell r="AF331">
            <v>19.579999999999998</v>
          </cell>
          <cell r="AG331">
            <v>17.38</v>
          </cell>
          <cell r="AH331">
            <v>36.959999999999994</v>
          </cell>
          <cell r="AJ331">
            <v>25.99</v>
          </cell>
          <cell r="AK331">
            <v>13.67</v>
          </cell>
          <cell r="AL331">
            <v>39.659999999999997</v>
          </cell>
          <cell r="AN331">
            <v>28.26</v>
          </cell>
          <cell r="AO331">
            <v>9.92</v>
          </cell>
          <cell r="AP331">
            <v>38.18</v>
          </cell>
          <cell r="AQ331">
            <v>114.79999999999998</v>
          </cell>
          <cell r="AS331">
            <v>27.5</v>
          </cell>
          <cell r="AT331">
            <v>7.13</v>
          </cell>
          <cell r="AU331">
            <v>34.630000000000003</v>
          </cell>
          <cell r="AV331">
            <v>0</v>
          </cell>
          <cell r="AW331">
            <v>30.610110469999942</v>
          </cell>
          <cell r="AX331">
            <v>3.3666916199999997</v>
          </cell>
          <cell r="AY331">
            <v>2.5676585399999978</v>
          </cell>
          <cell r="AZ331">
            <v>36.544460629999939</v>
          </cell>
          <cell r="BA331">
            <v>0</v>
          </cell>
          <cell r="BB331">
            <v>29.717265179999984</v>
          </cell>
          <cell r="BC331">
            <v>3.1409969000000024</v>
          </cell>
          <cell r="BD331">
            <v>2.8832685899999979</v>
          </cell>
          <cell r="BE331">
            <v>35.741530669999989</v>
          </cell>
          <cell r="BF331">
            <v>106.91599129999993</v>
          </cell>
          <cell r="BG331">
            <v>0</v>
          </cell>
          <cell r="BH331">
            <v>33.555134439999883</v>
          </cell>
          <cell r="BI331">
            <v>4.1886408400000015</v>
          </cell>
          <cell r="BJ331">
            <v>3.6755477500000011</v>
          </cell>
          <cell r="BK331">
            <v>41.41932302999988</v>
          </cell>
        </row>
        <row r="332">
          <cell r="B332" t="str">
            <v xml:space="preserve">                    Intra-Setor</v>
          </cell>
          <cell r="C332">
            <v>15.92</v>
          </cell>
          <cell r="D332">
            <v>17.95</v>
          </cell>
          <cell r="E332">
            <v>29.77</v>
          </cell>
          <cell r="F332">
            <v>36.9</v>
          </cell>
          <cell r="G332">
            <v>36.909999999999997</v>
          </cell>
          <cell r="I332">
            <v>0.01</v>
          </cell>
          <cell r="L332">
            <v>0</v>
          </cell>
          <cell r="M332">
            <v>44.67</v>
          </cell>
          <cell r="N332">
            <v>45.26</v>
          </cell>
          <cell r="P332">
            <v>0.58999999999999975</v>
          </cell>
          <cell r="R332">
            <v>0</v>
          </cell>
          <cell r="T332">
            <v>0</v>
          </cell>
          <cell r="U332">
            <v>36.46</v>
          </cell>
          <cell r="V332">
            <v>47.31</v>
          </cell>
          <cell r="X332">
            <v>10.849999999999998</v>
          </cell>
          <cell r="Y332">
            <v>129.47999999999999</v>
          </cell>
          <cell r="Z332">
            <v>63.64</v>
          </cell>
          <cell r="AC332">
            <v>0</v>
          </cell>
          <cell r="AD332">
            <v>0</v>
          </cell>
          <cell r="AF332">
            <v>28.18000000000001</v>
          </cell>
          <cell r="AG332">
            <v>16.309999999999999</v>
          </cell>
          <cell r="AH332">
            <v>44.490000000000009</v>
          </cell>
          <cell r="AJ332">
            <v>31.09</v>
          </cell>
          <cell r="AK332">
            <v>13.16</v>
          </cell>
          <cell r="AL332">
            <v>44.25</v>
          </cell>
          <cell r="AN332">
            <v>32.75</v>
          </cell>
          <cell r="AO332">
            <v>11.12</v>
          </cell>
          <cell r="AP332">
            <v>43.87</v>
          </cell>
          <cell r="AQ332">
            <v>132.61000000000001</v>
          </cell>
          <cell r="AS332">
            <v>31.48</v>
          </cell>
          <cell r="AT332">
            <v>8.2100000000000009</v>
          </cell>
          <cell r="AU332">
            <v>39.69</v>
          </cell>
          <cell r="AV332">
            <v>0</v>
          </cell>
          <cell r="AW332">
            <v>36.199313520000011</v>
          </cell>
          <cell r="AX332">
            <v>3.4094987999999971</v>
          </cell>
          <cell r="AY332">
            <v>3.5029431899999981</v>
          </cell>
          <cell r="AZ332">
            <v>43.111755510000002</v>
          </cell>
          <cell r="BA332">
            <v>0</v>
          </cell>
          <cell r="BB332">
            <v>35.724245170000003</v>
          </cell>
          <cell r="BC332">
            <v>3.1656253400000067</v>
          </cell>
          <cell r="BD332">
            <v>3.8662137200000006</v>
          </cell>
          <cell r="BE332">
            <v>42.756084230000006</v>
          </cell>
          <cell r="BF332">
            <v>125.55783973999999</v>
          </cell>
          <cell r="BG332">
            <v>0</v>
          </cell>
          <cell r="BH332">
            <v>42.903167380000092</v>
          </cell>
          <cell r="BI332">
            <v>4.6095363400000036</v>
          </cell>
          <cell r="BJ332">
            <v>4.3693274600000223</v>
          </cell>
          <cell r="BK332">
            <v>51.882031180000119</v>
          </cell>
        </row>
        <row r="333">
          <cell r="B333" t="str">
            <v xml:space="preserve">                    0800</v>
          </cell>
          <cell r="C333">
            <v>14.87</v>
          </cell>
          <cell r="D333">
            <v>20.23</v>
          </cell>
          <cell r="E333">
            <v>19.52</v>
          </cell>
          <cell r="F333">
            <v>18.23</v>
          </cell>
          <cell r="G333">
            <v>18.23</v>
          </cell>
          <cell r="L333">
            <v>0</v>
          </cell>
          <cell r="M333">
            <v>20.49</v>
          </cell>
          <cell r="N333">
            <v>20.49</v>
          </cell>
          <cell r="R333">
            <v>0</v>
          </cell>
          <cell r="T333">
            <v>0</v>
          </cell>
          <cell r="U333">
            <v>20.18</v>
          </cell>
          <cell r="V333">
            <v>20.18</v>
          </cell>
          <cell r="Y333">
            <v>58.9</v>
          </cell>
          <cell r="Z333">
            <v>54.620000000000005</v>
          </cell>
          <cell r="AC333">
            <v>0</v>
          </cell>
          <cell r="AD333">
            <v>0</v>
          </cell>
          <cell r="AG333">
            <v>17.36</v>
          </cell>
          <cell r="AH333">
            <v>17.36</v>
          </cell>
          <cell r="AK333">
            <v>19.059999999999999</v>
          </cell>
          <cell r="AL333">
            <v>19.059999999999999</v>
          </cell>
          <cell r="AO333">
            <v>19.07</v>
          </cell>
          <cell r="AP333">
            <v>19.07</v>
          </cell>
          <cell r="AQ333">
            <v>55.49</v>
          </cell>
          <cell r="AT333">
            <v>18.04</v>
          </cell>
          <cell r="AU333">
            <v>18.04</v>
          </cell>
          <cell r="AV333">
            <v>0</v>
          </cell>
          <cell r="AW333">
            <v>0</v>
          </cell>
          <cell r="AX333">
            <v>16.604663599999999</v>
          </cell>
          <cell r="AY333">
            <v>0</v>
          </cell>
          <cell r="AZ333">
            <v>16.604663599999999</v>
          </cell>
          <cell r="BA333">
            <v>0</v>
          </cell>
          <cell r="BB333">
            <v>0</v>
          </cell>
          <cell r="BC333">
            <v>15.76962543999999</v>
          </cell>
          <cell r="BD333">
            <v>0</v>
          </cell>
          <cell r="BE333">
            <v>15.76962543999999</v>
          </cell>
          <cell r="BF333">
            <v>50.414289039999993</v>
          </cell>
          <cell r="BG333">
            <v>0</v>
          </cell>
          <cell r="BH333">
            <v>0</v>
          </cell>
          <cell r="BI333">
            <v>16.160655389999999</v>
          </cell>
          <cell r="BJ333">
            <v>0</v>
          </cell>
          <cell r="BK333">
            <v>16.160655389999999</v>
          </cell>
        </row>
        <row r="334">
          <cell r="B334" t="str">
            <v xml:space="preserve">                    Outros</v>
          </cell>
          <cell r="C334">
            <v>6.95</v>
          </cell>
          <cell r="D334">
            <v>1.59</v>
          </cell>
          <cell r="E334">
            <v>3.0300000000000091</v>
          </cell>
          <cell r="F334">
            <v>1.81</v>
          </cell>
          <cell r="G334">
            <v>1.81</v>
          </cell>
          <cell r="L334">
            <v>0</v>
          </cell>
          <cell r="M334">
            <v>1.56</v>
          </cell>
          <cell r="N334">
            <v>1.56</v>
          </cell>
          <cell r="R334">
            <v>0</v>
          </cell>
          <cell r="T334">
            <v>0</v>
          </cell>
          <cell r="U334">
            <v>1.9</v>
          </cell>
          <cell r="V334">
            <v>1.9</v>
          </cell>
          <cell r="Y334">
            <v>5.27</v>
          </cell>
          <cell r="Z334">
            <v>11.570000000000011</v>
          </cell>
          <cell r="AC334">
            <v>0</v>
          </cell>
          <cell r="AD334">
            <v>0</v>
          </cell>
          <cell r="AG334">
            <v>0.76</v>
          </cell>
          <cell r="AH334">
            <v>0.76</v>
          </cell>
          <cell r="AJ334">
            <v>0</v>
          </cell>
          <cell r="AK334">
            <v>0.68</v>
          </cell>
          <cell r="AL334">
            <v>0.68</v>
          </cell>
          <cell r="AO334">
            <v>0.68</v>
          </cell>
          <cell r="AP334">
            <v>0.68</v>
          </cell>
          <cell r="AQ334">
            <v>2.12</v>
          </cell>
          <cell r="AT334">
            <v>0.63</v>
          </cell>
          <cell r="AU334">
            <v>0.63</v>
          </cell>
          <cell r="AV334">
            <v>0</v>
          </cell>
          <cell r="AW334">
            <v>0</v>
          </cell>
          <cell r="AX334">
            <v>0.69707976000000071</v>
          </cell>
          <cell r="AY334">
            <v>0</v>
          </cell>
          <cell r="AZ334">
            <v>0.69707976000000071</v>
          </cell>
          <cell r="BA334">
            <v>0</v>
          </cell>
          <cell r="BB334">
            <v>0</v>
          </cell>
          <cell r="BC334">
            <v>0.65381180000000017</v>
          </cell>
          <cell r="BD334">
            <v>0</v>
          </cell>
          <cell r="BE334">
            <v>0.65381180000000017</v>
          </cell>
          <cell r="BF334">
            <v>1.9808915600000008</v>
          </cell>
          <cell r="BG334">
            <v>0</v>
          </cell>
          <cell r="BH334">
            <v>0</v>
          </cell>
          <cell r="BI334">
            <v>0.30964292000000015</v>
          </cell>
          <cell r="BJ334">
            <v>0</v>
          </cell>
          <cell r="BK334">
            <v>0.30964292000000015</v>
          </cell>
        </row>
        <row r="335">
          <cell r="B335">
            <v>0</v>
          </cell>
          <cell r="G335">
            <v>0</v>
          </cell>
          <cell r="L335">
            <v>0</v>
          </cell>
          <cell r="N335">
            <v>0</v>
          </cell>
          <cell r="T335">
            <v>0</v>
          </cell>
          <cell r="V335">
            <v>0</v>
          </cell>
          <cell r="Y335">
            <v>0</v>
          </cell>
          <cell r="Z335">
            <v>0</v>
          </cell>
          <cell r="AC335">
            <v>0</v>
          </cell>
          <cell r="AD335">
            <v>0</v>
          </cell>
          <cell r="AH335">
            <v>0</v>
          </cell>
          <cell r="AL335">
            <v>0</v>
          </cell>
          <cell r="AP335">
            <v>0</v>
          </cell>
          <cell r="AQ335">
            <v>0</v>
          </cell>
          <cell r="AU335">
            <v>0</v>
          </cell>
          <cell r="AZ335">
            <v>0</v>
          </cell>
          <cell r="BE335">
            <v>0</v>
          </cell>
          <cell r="BF335">
            <v>0</v>
          </cell>
          <cell r="BK335">
            <v>0</v>
          </cell>
        </row>
        <row r="336">
          <cell r="B336" t="str">
            <v xml:space="preserve"> REMUNERAÇÃO</v>
          </cell>
          <cell r="C336">
            <v>8.77</v>
          </cell>
          <cell r="D336">
            <v>10.299999999999999</v>
          </cell>
          <cell r="E336">
            <v>8.6499999999999986</v>
          </cell>
          <cell r="F336">
            <v>7.53</v>
          </cell>
          <cell r="G336">
            <v>7.53</v>
          </cell>
          <cell r="H336">
            <v>0</v>
          </cell>
          <cell r="I336">
            <v>0</v>
          </cell>
          <cell r="J336">
            <v>0</v>
          </cell>
          <cell r="K336">
            <v>0</v>
          </cell>
          <cell r="L336">
            <v>0</v>
          </cell>
          <cell r="M336">
            <v>7.26</v>
          </cell>
          <cell r="N336">
            <v>7.26</v>
          </cell>
          <cell r="O336">
            <v>0</v>
          </cell>
          <cell r="P336">
            <v>0</v>
          </cell>
          <cell r="Q336">
            <v>0</v>
          </cell>
          <cell r="R336">
            <v>0</v>
          </cell>
          <cell r="S336">
            <v>0</v>
          </cell>
          <cell r="T336">
            <v>0</v>
          </cell>
          <cell r="U336">
            <v>7.78</v>
          </cell>
          <cell r="V336">
            <v>7.78</v>
          </cell>
          <cell r="W336">
            <v>0</v>
          </cell>
          <cell r="X336">
            <v>0</v>
          </cell>
          <cell r="Y336">
            <v>22.57</v>
          </cell>
          <cell r="Z336">
            <v>27.72</v>
          </cell>
          <cell r="AA336">
            <v>0</v>
          </cell>
          <cell r="AB336">
            <v>0</v>
          </cell>
          <cell r="AC336">
            <v>0</v>
          </cell>
          <cell r="AD336">
            <v>0</v>
          </cell>
          <cell r="AE336">
            <v>6.85</v>
          </cell>
          <cell r="AF336">
            <v>0</v>
          </cell>
          <cell r="AG336">
            <v>0</v>
          </cell>
          <cell r="AH336">
            <v>6.85</v>
          </cell>
          <cell r="AI336">
            <v>6.7299999999999995</v>
          </cell>
          <cell r="AJ336">
            <v>0</v>
          </cell>
          <cell r="AK336">
            <v>0</v>
          </cell>
          <cell r="AL336">
            <v>6.7299999999999995</v>
          </cell>
          <cell r="AM336">
            <v>6.14</v>
          </cell>
          <cell r="AN336">
            <v>0</v>
          </cell>
          <cell r="AO336">
            <v>0</v>
          </cell>
          <cell r="AP336">
            <v>6.14</v>
          </cell>
          <cell r="AQ336">
            <v>19.72</v>
          </cell>
          <cell r="AR336">
            <v>5.81</v>
          </cell>
          <cell r="AS336">
            <v>0</v>
          </cell>
          <cell r="AT336">
            <v>0</v>
          </cell>
          <cell r="AU336">
            <v>5.81</v>
          </cell>
          <cell r="AV336">
            <v>7.9968775299999937</v>
          </cell>
          <cell r="AW336">
            <v>0</v>
          </cell>
          <cell r="AX336">
            <v>0</v>
          </cell>
          <cell r="AY336">
            <v>0</v>
          </cell>
          <cell r="AZ336">
            <v>7.9968775299999937</v>
          </cell>
          <cell r="BA336">
            <v>7.9689875199999971</v>
          </cell>
          <cell r="BB336">
            <v>0</v>
          </cell>
          <cell r="BC336">
            <v>0</v>
          </cell>
          <cell r="BD336">
            <v>0</v>
          </cell>
          <cell r="BE336">
            <v>7.9689875199999971</v>
          </cell>
          <cell r="BF336">
            <v>21.775865049999993</v>
          </cell>
          <cell r="BG336">
            <v>8.9924513399999881</v>
          </cell>
          <cell r="BH336">
            <v>0</v>
          </cell>
          <cell r="BI336">
            <v>0</v>
          </cell>
          <cell r="BJ336">
            <v>0</v>
          </cell>
          <cell r="BK336">
            <v>8.9924513399999881</v>
          </cell>
        </row>
        <row r="337">
          <cell r="B337" t="str">
            <v xml:space="preserve">                    Intra-Região</v>
          </cell>
          <cell r="C337">
            <v>5.07</v>
          </cell>
          <cell r="D337">
            <v>6.54</v>
          </cell>
          <cell r="E337">
            <v>5.09</v>
          </cell>
          <cell r="F337">
            <v>4.33</v>
          </cell>
          <cell r="G337">
            <v>4.33</v>
          </cell>
          <cell r="L337">
            <v>0</v>
          </cell>
          <cell r="M337">
            <v>4.2300000000000004</v>
          </cell>
          <cell r="N337">
            <v>4.2300000000000004</v>
          </cell>
          <cell r="R337">
            <v>0</v>
          </cell>
          <cell r="T337">
            <v>0</v>
          </cell>
          <cell r="U337">
            <v>4.7</v>
          </cell>
          <cell r="V337">
            <v>4.7</v>
          </cell>
          <cell r="Y337">
            <v>13.260000000000002</v>
          </cell>
          <cell r="Z337">
            <v>16.7</v>
          </cell>
          <cell r="AC337">
            <v>0</v>
          </cell>
          <cell r="AD337">
            <v>0</v>
          </cell>
          <cell r="AE337">
            <v>4.21</v>
          </cell>
          <cell r="AH337">
            <v>4.21</v>
          </cell>
          <cell r="AI337">
            <v>3.73</v>
          </cell>
          <cell r="AL337">
            <v>3.73</v>
          </cell>
          <cell r="AM337">
            <v>3.22</v>
          </cell>
          <cell r="AP337">
            <v>3.22</v>
          </cell>
          <cell r="AQ337">
            <v>11.16</v>
          </cell>
          <cell r="AR337">
            <v>3.07</v>
          </cell>
          <cell r="AU337">
            <v>3.07</v>
          </cell>
          <cell r="AV337">
            <v>2.6684179300000008</v>
          </cell>
          <cell r="AW337">
            <v>0</v>
          </cell>
          <cell r="AX337">
            <v>0</v>
          </cell>
          <cell r="AY337">
            <v>0</v>
          </cell>
          <cell r="AZ337">
            <v>2.6684179300000008</v>
          </cell>
          <cell r="BA337">
            <v>2.2272193199999988</v>
          </cell>
          <cell r="BB337">
            <v>0</v>
          </cell>
          <cell r="BC337">
            <v>0</v>
          </cell>
          <cell r="BD337">
            <v>0</v>
          </cell>
          <cell r="BE337">
            <v>2.2272193199999988</v>
          </cell>
          <cell r="BF337">
            <v>7.9656372499999994</v>
          </cell>
          <cell r="BG337">
            <v>2.9426063200000026</v>
          </cell>
          <cell r="BH337">
            <v>0</v>
          </cell>
          <cell r="BI337">
            <v>0</v>
          </cell>
          <cell r="BJ337">
            <v>0</v>
          </cell>
          <cell r="BK337">
            <v>2.9426063200000026</v>
          </cell>
        </row>
        <row r="338">
          <cell r="B338" t="str">
            <v xml:space="preserve">                    Intra-Setor</v>
          </cell>
          <cell r="C338">
            <v>0.94</v>
          </cell>
          <cell r="D338">
            <v>0.86</v>
          </cell>
          <cell r="E338">
            <v>0.77</v>
          </cell>
          <cell r="F338">
            <v>1.36</v>
          </cell>
          <cell r="G338">
            <v>1.36</v>
          </cell>
          <cell r="L338">
            <v>0</v>
          </cell>
          <cell r="M338">
            <v>1.6</v>
          </cell>
          <cell r="N338">
            <v>1.6</v>
          </cell>
          <cell r="R338">
            <v>0</v>
          </cell>
          <cell r="T338">
            <v>0</v>
          </cell>
          <cell r="U338">
            <v>1.63</v>
          </cell>
          <cell r="V338">
            <v>1.63</v>
          </cell>
          <cell r="Y338">
            <v>4.59</v>
          </cell>
          <cell r="Z338">
            <v>2.57</v>
          </cell>
          <cell r="AC338">
            <v>0</v>
          </cell>
          <cell r="AD338">
            <v>0</v>
          </cell>
          <cell r="AE338">
            <v>1.55</v>
          </cell>
          <cell r="AH338">
            <v>1.55</v>
          </cell>
          <cell r="AI338">
            <v>1.66</v>
          </cell>
          <cell r="AL338">
            <v>1.66</v>
          </cell>
          <cell r="AM338">
            <v>1.54</v>
          </cell>
          <cell r="AP338">
            <v>1.54</v>
          </cell>
          <cell r="AQ338">
            <v>4.75</v>
          </cell>
          <cell r="AR338">
            <v>1.39</v>
          </cell>
          <cell r="AU338">
            <v>1.39</v>
          </cell>
          <cell r="AV338">
            <v>2.1137146599999967</v>
          </cell>
          <cell r="AW338">
            <v>0</v>
          </cell>
          <cell r="AX338">
            <v>0</v>
          </cell>
          <cell r="AY338">
            <v>0</v>
          </cell>
          <cell r="AZ338">
            <v>2.1137146599999967</v>
          </cell>
          <cell r="BA338">
            <v>1.7530357899999958</v>
          </cell>
          <cell r="BB338">
            <v>0</v>
          </cell>
          <cell r="BC338">
            <v>0</v>
          </cell>
          <cell r="BD338">
            <v>0</v>
          </cell>
          <cell r="BE338">
            <v>1.7530357899999958</v>
          </cell>
          <cell r="BF338">
            <v>5.2567504499999922</v>
          </cell>
          <cell r="BG338">
            <v>1.458942409999997</v>
          </cell>
          <cell r="BH338">
            <v>0</v>
          </cell>
          <cell r="BI338">
            <v>0</v>
          </cell>
          <cell r="BJ338">
            <v>0</v>
          </cell>
          <cell r="BK338">
            <v>1.458942409999997</v>
          </cell>
        </row>
        <row r="339">
          <cell r="B339" t="str">
            <v xml:space="preserve">                    0800</v>
          </cell>
          <cell r="C339">
            <v>0.8</v>
          </cell>
          <cell r="D339">
            <v>0.95</v>
          </cell>
          <cell r="E339">
            <v>1</v>
          </cell>
          <cell r="F339">
            <v>1.05</v>
          </cell>
          <cell r="G339">
            <v>1.05</v>
          </cell>
          <cell r="L339">
            <v>0</v>
          </cell>
          <cell r="M339">
            <v>1.2</v>
          </cell>
          <cell r="N339">
            <v>1.2</v>
          </cell>
          <cell r="R339">
            <v>0</v>
          </cell>
          <cell r="T339">
            <v>0</v>
          </cell>
          <cell r="U339">
            <v>1.25</v>
          </cell>
          <cell r="V339">
            <v>1.25</v>
          </cell>
          <cell r="Y339">
            <v>3.5</v>
          </cell>
          <cell r="Z339">
            <v>2.75</v>
          </cell>
          <cell r="AC339">
            <v>0</v>
          </cell>
          <cell r="AD339">
            <v>0</v>
          </cell>
          <cell r="AE339">
            <v>0.95</v>
          </cell>
          <cell r="AH339">
            <v>0.95</v>
          </cell>
          <cell r="AI339">
            <v>1.21</v>
          </cell>
          <cell r="AL339">
            <v>1.21</v>
          </cell>
          <cell r="AM339">
            <v>1.25</v>
          </cell>
          <cell r="AP339">
            <v>1.25</v>
          </cell>
          <cell r="AQ339">
            <v>3.41</v>
          </cell>
          <cell r="AR339">
            <v>1.23</v>
          </cell>
          <cell r="AU339">
            <v>1.23</v>
          </cell>
          <cell r="AV339">
            <v>0.26171397000000018</v>
          </cell>
          <cell r="AW339">
            <v>0</v>
          </cell>
          <cell r="AX339">
            <v>0</v>
          </cell>
          <cell r="AY339">
            <v>0</v>
          </cell>
          <cell r="AZ339">
            <v>0.26171397000000018</v>
          </cell>
          <cell r="BA339">
            <v>0.16099301000000021</v>
          </cell>
          <cell r="BB339">
            <v>0</v>
          </cell>
          <cell r="BC339">
            <v>0</v>
          </cell>
          <cell r="BD339">
            <v>0</v>
          </cell>
          <cell r="BE339">
            <v>0.16099301000000021</v>
          </cell>
          <cell r="BF339">
            <v>1.6527069800000005</v>
          </cell>
          <cell r="BG339">
            <v>0.41769807999999975</v>
          </cell>
          <cell r="BH339">
            <v>0</v>
          </cell>
          <cell r="BI339">
            <v>0</v>
          </cell>
          <cell r="BJ339">
            <v>0</v>
          </cell>
          <cell r="BK339">
            <v>0.41769807999999975</v>
          </cell>
        </row>
        <row r="340">
          <cell r="B340" t="str">
            <v xml:space="preserve">                    Outros</v>
          </cell>
          <cell r="C340">
            <v>1.9599999999999997</v>
          </cell>
          <cell r="D340">
            <v>1.95</v>
          </cell>
          <cell r="E340">
            <v>1.79</v>
          </cell>
          <cell r="F340">
            <v>0.79</v>
          </cell>
          <cell r="G340">
            <v>0.79</v>
          </cell>
          <cell r="L340">
            <v>0</v>
          </cell>
          <cell r="M340">
            <v>0.22999999999999979</v>
          </cell>
          <cell r="N340">
            <v>0.22999999999999979</v>
          </cell>
          <cell r="R340">
            <v>0</v>
          </cell>
          <cell r="T340">
            <v>0</v>
          </cell>
          <cell r="U340">
            <v>0.19999999999999979</v>
          </cell>
          <cell r="V340">
            <v>0.19999999999999979</v>
          </cell>
          <cell r="Y340">
            <v>1.2199999999999995</v>
          </cell>
          <cell r="Z340">
            <v>5.6999999999999993</v>
          </cell>
          <cell r="AC340">
            <v>0</v>
          </cell>
          <cell r="AD340">
            <v>0</v>
          </cell>
          <cell r="AE340">
            <v>0.13999999999999979</v>
          </cell>
          <cell r="AH340">
            <v>0.13999999999999979</v>
          </cell>
          <cell r="AI340">
            <v>0.13</v>
          </cell>
          <cell r="AL340">
            <v>0.13</v>
          </cell>
          <cell r="AM340">
            <v>0.13</v>
          </cell>
          <cell r="AP340">
            <v>0.13</v>
          </cell>
          <cell r="AQ340">
            <v>0.3999999999999998</v>
          </cell>
          <cell r="AR340">
            <v>0.12</v>
          </cell>
          <cell r="AU340">
            <v>0.12</v>
          </cell>
          <cell r="AV340">
            <v>2.953030969999995</v>
          </cell>
          <cell r="AW340">
            <v>0</v>
          </cell>
          <cell r="AX340">
            <v>0</v>
          </cell>
          <cell r="AY340">
            <v>0</v>
          </cell>
          <cell r="AZ340">
            <v>2.953030969999995</v>
          </cell>
          <cell r="BA340">
            <v>3.8277394000000018</v>
          </cell>
          <cell r="BB340">
            <v>0</v>
          </cell>
          <cell r="BC340">
            <v>0</v>
          </cell>
          <cell r="BD340">
            <v>0</v>
          </cell>
          <cell r="BE340">
            <v>3.8277394000000018</v>
          </cell>
          <cell r="BF340">
            <v>6.9007703699999965</v>
          </cell>
          <cell r="BG340">
            <v>4.1732045299999871</v>
          </cell>
          <cell r="BH340">
            <v>0</v>
          </cell>
          <cell r="BI340">
            <v>0</v>
          </cell>
          <cell r="BJ340">
            <v>0</v>
          </cell>
          <cell r="BK340">
            <v>4.1732045299999871</v>
          </cell>
        </row>
        <row r="341">
          <cell r="A341" t="str">
            <v>DESPESAS</v>
          </cell>
          <cell r="B341" t="str">
            <v>TOTAL</v>
          </cell>
          <cell r="C341">
            <v>-116.30999999999999</v>
          </cell>
          <cell r="D341">
            <v>-132.76999999999998</v>
          </cell>
          <cell r="E341">
            <v>-132.80000000000001</v>
          </cell>
          <cell r="F341">
            <v>-150.00000000000003</v>
          </cell>
          <cell r="G341">
            <v>-150.00000000000003</v>
          </cell>
          <cell r="H341">
            <v>0</v>
          </cell>
          <cell r="I341">
            <v>0</v>
          </cell>
          <cell r="J341">
            <v>0</v>
          </cell>
          <cell r="K341">
            <v>0</v>
          </cell>
          <cell r="L341">
            <v>0</v>
          </cell>
          <cell r="M341">
            <v>-185.91</v>
          </cell>
          <cell r="N341">
            <v>-185.91</v>
          </cell>
          <cell r="O341">
            <v>0</v>
          </cell>
          <cell r="P341">
            <v>0</v>
          </cell>
          <cell r="Q341">
            <v>0</v>
          </cell>
          <cell r="R341">
            <v>0</v>
          </cell>
          <cell r="S341">
            <v>0</v>
          </cell>
          <cell r="T341">
            <v>0</v>
          </cell>
          <cell r="U341">
            <v>-195.71999999999997</v>
          </cell>
          <cell r="V341">
            <v>-195.71999999999997</v>
          </cell>
          <cell r="W341">
            <v>0</v>
          </cell>
          <cell r="X341">
            <v>0</v>
          </cell>
          <cell r="Y341">
            <v>-531.63</v>
          </cell>
          <cell r="Z341">
            <v>-381.87999999999994</v>
          </cell>
          <cell r="AA341">
            <v>0</v>
          </cell>
          <cell r="AB341">
            <v>0</v>
          </cell>
          <cell r="AC341">
            <v>0</v>
          </cell>
          <cell r="AD341">
            <v>0</v>
          </cell>
          <cell r="AE341">
            <v>-170.49</v>
          </cell>
          <cell r="AF341">
            <v>0</v>
          </cell>
          <cell r="AG341">
            <v>0</v>
          </cell>
          <cell r="AH341">
            <v>-170.49</v>
          </cell>
          <cell r="AI341">
            <v>-167.76</v>
          </cell>
          <cell r="AJ341">
            <v>0</v>
          </cell>
          <cell r="AK341">
            <v>0</v>
          </cell>
          <cell r="AL341">
            <v>-167.76</v>
          </cell>
          <cell r="AM341">
            <v>-164.21</v>
          </cell>
          <cell r="AN341">
            <v>0</v>
          </cell>
          <cell r="AO341">
            <v>0</v>
          </cell>
          <cell r="AP341">
            <v>-164.21</v>
          </cell>
          <cell r="AQ341">
            <v>-502.46000000000004</v>
          </cell>
          <cell r="AR341">
            <v>-154.33000000000001</v>
          </cell>
          <cell r="AS341">
            <v>0</v>
          </cell>
          <cell r="AT341">
            <v>0</v>
          </cell>
          <cell r="AU341">
            <v>-154.33000000000001</v>
          </cell>
          <cell r="AV341">
            <v>0</v>
          </cell>
          <cell r="AW341">
            <v>0</v>
          </cell>
          <cell r="AX341">
            <v>0</v>
          </cell>
          <cell r="AY341">
            <v>0</v>
          </cell>
          <cell r="AZ341">
            <v>0</v>
          </cell>
          <cell r="BA341">
            <v>0</v>
          </cell>
          <cell r="BB341">
            <v>0</v>
          </cell>
          <cell r="BC341">
            <v>0</v>
          </cell>
          <cell r="BD341">
            <v>0</v>
          </cell>
          <cell r="BE341">
            <v>0</v>
          </cell>
          <cell r="BF341">
            <v>-154.33000000000001</v>
          </cell>
          <cell r="BG341">
            <v>0</v>
          </cell>
          <cell r="BH341">
            <v>0</v>
          </cell>
          <cell r="BI341">
            <v>0</v>
          </cell>
          <cell r="BJ341">
            <v>0</v>
          </cell>
          <cell r="BK341">
            <v>0</v>
          </cell>
        </row>
        <row r="342">
          <cell r="B342">
            <v>0</v>
          </cell>
          <cell r="G342">
            <v>0</v>
          </cell>
          <cell r="L342">
            <v>0</v>
          </cell>
          <cell r="N342">
            <v>0</v>
          </cell>
          <cell r="T342">
            <v>0</v>
          </cell>
          <cell r="V342">
            <v>0</v>
          </cell>
          <cell r="Y342">
            <v>0</v>
          </cell>
          <cell r="Z342">
            <v>0</v>
          </cell>
          <cell r="AC342">
            <v>0</v>
          </cell>
          <cell r="AD342">
            <v>0</v>
          </cell>
          <cell r="AH342">
            <v>0</v>
          </cell>
          <cell r="AL342">
            <v>0</v>
          </cell>
          <cell r="AP342">
            <v>0</v>
          </cell>
          <cell r="AQ342">
            <v>0</v>
          </cell>
          <cell r="AU342">
            <v>0</v>
          </cell>
          <cell r="AZ342">
            <v>0</v>
          </cell>
          <cell r="BE342">
            <v>0</v>
          </cell>
          <cell r="BF342">
            <v>0</v>
          </cell>
          <cell r="BK342">
            <v>0</v>
          </cell>
        </row>
        <row r="343">
          <cell r="B343" t="str">
            <v xml:space="preserve">                    Inter-Região</v>
          </cell>
          <cell r="C343">
            <v>-66.44</v>
          </cell>
          <cell r="D343">
            <v>-82.26</v>
          </cell>
          <cell r="E343">
            <v>-72.45</v>
          </cell>
          <cell r="F343">
            <v>-74.510000000000005</v>
          </cell>
          <cell r="G343">
            <v>-74.510000000000005</v>
          </cell>
          <cell r="L343">
            <v>0</v>
          </cell>
          <cell r="M343">
            <v>-92.36</v>
          </cell>
          <cell r="N343">
            <v>-92.36</v>
          </cell>
          <cell r="R343">
            <v>0</v>
          </cell>
          <cell r="T343">
            <v>0</v>
          </cell>
          <cell r="U343">
            <v>-104.73</v>
          </cell>
          <cell r="V343">
            <v>-104.73</v>
          </cell>
          <cell r="Y343">
            <v>-271.60000000000002</v>
          </cell>
          <cell r="Z343">
            <v>-221.14999999999998</v>
          </cell>
          <cell r="AC343">
            <v>0</v>
          </cell>
          <cell r="AD343">
            <v>0</v>
          </cell>
          <cell r="AE343">
            <v>-86.79</v>
          </cell>
          <cell r="AH343">
            <v>-86.79</v>
          </cell>
          <cell r="AI343">
            <v>-85.35</v>
          </cell>
          <cell r="AL343">
            <v>-85.35</v>
          </cell>
          <cell r="AM343">
            <v>-83.61</v>
          </cell>
          <cell r="AP343">
            <v>-83.61</v>
          </cell>
          <cell r="AQ343">
            <v>-255.75</v>
          </cell>
          <cell r="AR343">
            <v>-79.180000000000007</v>
          </cell>
          <cell r="AU343">
            <v>-79.180000000000007</v>
          </cell>
          <cell r="AZ343">
            <v>0</v>
          </cell>
          <cell r="BE343">
            <v>0</v>
          </cell>
          <cell r="BF343">
            <v>-79.180000000000007</v>
          </cell>
          <cell r="BK343">
            <v>0</v>
          </cell>
        </row>
        <row r="344">
          <cell r="B344" t="str">
            <v xml:space="preserve">                    Intra-Região</v>
          </cell>
          <cell r="C344">
            <v>-21.72</v>
          </cell>
          <cell r="D344">
            <v>-23.6</v>
          </cell>
          <cell r="E344">
            <v>-24.78</v>
          </cell>
          <cell r="F344">
            <v>-28.09</v>
          </cell>
          <cell r="G344">
            <v>-28.09</v>
          </cell>
          <cell r="L344">
            <v>0</v>
          </cell>
          <cell r="M344">
            <v>-29.47</v>
          </cell>
          <cell r="N344">
            <v>-29.47</v>
          </cell>
          <cell r="R344">
            <v>0</v>
          </cell>
          <cell r="T344">
            <v>0</v>
          </cell>
          <cell r="U344">
            <v>-29.12</v>
          </cell>
          <cell r="V344">
            <v>-29.12</v>
          </cell>
          <cell r="Y344">
            <v>-86.68</v>
          </cell>
          <cell r="Z344">
            <v>-70.099999999999994</v>
          </cell>
          <cell r="AC344">
            <v>0</v>
          </cell>
          <cell r="AD344">
            <v>0</v>
          </cell>
          <cell r="AE344">
            <v>-27.01</v>
          </cell>
          <cell r="AH344">
            <v>-27.01</v>
          </cell>
          <cell r="AI344">
            <v>-28.13</v>
          </cell>
          <cell r="AL344">
            <v>-28.13</v>
          </cell>
          <cell r="AM344">
            <v>-26.85</v>
          </cell>
          <cell r="AP344">
            <v>-26.85</v>
          </cell>
          <cell r="AQ344">
            <v>-81.990000000000009</v>
          </cell>
          <cell r="AR344">
            <v>-24.89</v>
          </cell>
          <cell r="AU344">
            <v>-24.89</v>
          </cell>
          <cell r="AZ344">
            <v>0</v>
          </cell>
          <cell r="BE344">
            <v>0</v>
          </cell>
          <cell r="BF344">
            <v>-24.89</v>
          </cell>
          <cell r="BK344">
            <v>0</v>
          </cell>
        </row>
        <row r="345">
          <cell r="B345" t="str">
            <v xml:space="preserve">                    Intra-Setor</v>
          </cell>
          <cell r="C345">
            <v>-14.53</v>
          </cell>
          <cell r="D345">
            <v>-15.23</v>
          </cell>
          <cell r="E345">
            <v>-24.47</v>
          </cell>
          <cell r="F345">
            <v>-36.5</v>
          </cell>
          <cell r="G345">
            <v>-36.5</v>
          </cell>
          <cell r="L345">
            <v>0</v>
          </cell>
          <cell r="M345">
            <v>-51.24</v>
          </cell>
          <cell r="N345">
            <v>-51.24</v>
          </cell>
          <cell r="R345">
            <v>0</v>
          </cell>
          <cell r="T345">
            <v>0</v>
          </cell>
          <cell r="U345">
            <v>-49.26</v>
          </cell>
          <cell r="V345">
            <v>-49.26</v>
          </cell>
          <cell r="Y345">
            <v>-137</v>
          </cell>
          <cell r="Z345">
            <v>-54.23</v>
          </cell>
          <cell r="AC345">
            <v>0</v>
          </cell>
          <cell r="AD345">
            <v>0</v>
          </cell>
          <cell r="AE345">
            <v>-46.35</v>
          </cell>
          <cell r="AH345">
            <v>-46.35</v>
          </cell>
          <cell r="AI345">
            <v>-42.07</v>
          </cell>
          <cell r="AL345">
            <v>-42.07</v>
          </cell>
          <cell r="AM345">
            <v>-41.21</v>
          </cell>
          <cell r="AP345">
            <v>-41.21</v>
          </cell>
          <cell r="AQ345">
            <v>-129.63</v>
          </cell>
          <cell r="AR345">
            <v>-38.04</v>
          </cell>
          <cell r="AU345">
            <v>-38.04</v>
          </cell>
          <cell r="AZ345">
            <v>0</v>
          </cell>
          <cell r="BE345">
            <v>0</v>
          </cell>
          <cell r="BF345">
            <v>-38.04</v>
          </cell>
          <cell r="BK345">
            <v>0</v>
          </cell>
        </row>
        <row r="346">
          <cell r="B346" t="str">
            <v xml:space="preserve">                    0800</v>
          </cell>
          <cell r="C346">
            <v>-8.39</v>
          </cell>
          <cell r="D346">
            <v>-10.09</v>
          </cell>
          <cell r="E346">
            <v>-9.67</v>
          </cell>
          <cell r="F346">
            <v>-9.5</v>
          </cell>
          <cell r="G346">
            <v>-9.5</v>
          </cell>
          <cell r="L346">
            <v>0</v>
          </cell>
          <cell r="M346">
            <v>-11.22</v>
          </cell>
          <cell r="N346">
            <v>-11.22</v>
          </cell>
          <cell r="R346">
            <v>0</v>
          </cell>
          <cell r="T346">
            <v>0</v>
          </cell>
          <cell r="U346">
            <v>-10.92</v>
          </cell>
          <cell r="V346">
            <v>-10.92</v>
          </cell>
          <cell r="Y346">
            <v>-31.64</v>
          </cell>
          <cell r="Z346">
            <v>-28.15</v>
          </cell>
          <cell r="AC346">
            <v>0</v>
          </cell>
          <cell r="AD346">
            <v>0</v>
          </cell>
          <cell r="AE346">
            <v>-9.4</v>
          </cell>
          <cell r="AH346">
            <v>-9.4</v>
          </cell>
          <cell r="AI346">
            <v>-11.43</v>
          </cell>
          <cell r="AL346">
            <v>-11.43</v>
          </cell>
          <cell r="AM346">
            <v>-11.84</v>
          </cell>
          <cell r="AP346">
            <v>-11.84</v>
          </cell>
          <cell r="AQ346">
            <v>-32.67</v>
          </cell>
          <cell r="AR346">
            <v>-11.57</v>
          </cell>
          <cell r="AU346">
            <v>-11.57</v>
          </cell>
          <cell r="AZ346">
            <v>0</v>
          </cell>
          <cell r="BE346">
            <v>0</v>
          </cell>
          <cell r="BF346">
            <v>-11.57</v>
          </cell>
          <cell r="BK346">
            <v>0</v>
          </cell>
        </row>
        <row r="347">
          <cell r="B347" t="str">
            <v xml:space="preserve">                    Outros</v>
          </cell>
          <cell r="C347">
            <v>-5.2299999999999898</v>
          </cell>
          <cell r="D347">
            <v>-1.5899999999999626</v>
          </cell>
          <cell r="E347">
            <v>-1.43</v>
          </cell>
          <cell r="F347">
            <v>-1.4</v>
          </cell>
          <cell r="G347">
            <v>-1.4</v>
          </cell>
          <cell r="L347">
            <v>0</v>
          </cell>
          <cell r="M347">
            <v>-1.62</v>
          </cell>
          <cell r="N347">
            <v>-1.62</v>
          </cell>
          <cell r="R347">
            <v>0</v>
          </cell>
          <cell r="T347">
            <v>0</v>
          </cell>
          <cell r="U347">
            <v>-1.6900000000000102</v>
          </cell>
          <cell r="V347">
            <v>-1.6900000000000102</v>
          </cell>
          <cell r="Y347">
            <v>-4.7100000000000097</v>
          </cell>
          <cell r="Z347">
            <v>-8.249999999999952</v>
          </cell>
          <cell r="AC347">
            <v>0</v>
          </cell>
          <cell r="AD347">
            <v>0</v>
          </cell>
          <cell r="AE347">
            <v>-0.94</v>
          </cell>
          <cell r="AH347">
            <v>-0.94</v>
          </cell>
          <cell r="AI347">
            <v>-0.78</v>
          </cell>
          <cell r="AL347">
            <v>-0.78</v>
          </cell>
          <cell r="AM347">
            <v>-0.7</v>
          </cell>
          <cell r="AP347">
            <v>-0.7</v>
          </cell>
          <cell r="AQ347">
            <v>-2.42</v>
          </cell>
          <cell r="AR347">
            <v>-0.65</v>
          </cell>
          <cell r="AU347">
            <v>-0.65</v>
          </cell>
          <cell r="AZ347">
            <v>0</v>
          </cell>
          <cell r="BE347">
            <v>0</v>
          </cell>
          <cell r="BF347">
            <v>-0.65</v>
          </cell>
          <cell r="BK347">
            <v>0</v>
          </cell>
        </row>
        <row r="348">
          <cell r="B348" t="str">
            <v>RESULTADO</v>
          </cell>
          <cell r="C348">
            <v>60.730000000000004</v>
          </cell>
          <cell r="D348">
            <v>81.63</v>
          </cell>
          <cell r="E348">
            <v>77.900000000000006</v>
          </cell>
          <cell r="F348">
            <v>65.039999999999964</v>
          </cell>
          <cell r="G348">
            <v>67.569999999999965</v>
          </cell>
          <cell r="H348">
            <v>0</v>
          </cell>
          <cell r="I348">
            <v>2.5299999999999998</v>
          </cell>
          <cell r="J348">
            <v>0</v>
          </cell>
          <cell r="K348">
            <v>0</v>
          </cell>
          <cell r="L348">
            <v>0</v>
          </cell>
          <cell r="M348">
            <v>54.41</v>
          </cell>
          <cell r="N348">
            <v>60.91</v>
          </cell>
          <cell r="O348">
            <v>0</v>
          </cell>
          <cell r="P348">
            <v>6.5</v>
          </cell>
          <cell r="Q348">
            <v>0</v>
          </cell>
          <cell r="R348">
            <v>0</v>
          </cell>
          <cell r="S348">
            <v>0</v>
          </cell>
          <cell r="T348">
            <v>0</v>
          </cell>
          <cell r="U348">
            <v>20.100000000000051</v>
          </cell>
          <cell r="V348">
            <v>71.720000000000041</v>
          </cell>
          <cell r="W348">
            <v>0</v>
          </cell>
          <cell r="X348">
            <v>51.61999999999999</v>
          </cell>
          <cell r="Y348">
            <v>200.2</v>
          </cell>
          <cell r="Z348">
            <v>220.26000000000002</v>
          </cell>
          <cell r="AA348">
            <v>0</v>
          </cell>
          <cell r="AB348">
            <v>0</v>
          </cell>
          <cell r="AC348">
            <v>0</v>
          </cell>
          <cell r="AD348">
            <v>0</v>
          </cell>
          <cell r="AE348">
            <v>-163.64000000000001</v>
          </cell>
          <cell r="AF348">
            <v>130.05000000000001</v>
          </cell>
          <cell r="AG348">
            <v>102.49000000000001</v>
          </cell>
          <cell r="AH348">
            <v>68.900000000000006</v>
          </cell>
          <cell r="AI348">
            <v>-161.03</v>
          </cell>
          <cell r="AJ348">
            <v>155.41</v>
          </cell>
          <cell r="AK348">
            <v>89.960000000000008</v>
          </cell>
          <cell r="AL348">
            <v>84.34</v>
          </cell>
          <cell r="AM348">
            <v>-158.07000000000002</v>
          </cell>
          <cell r="AN348">
            <v>163.30000000000001</v>
          </cell>
          <cell r="AO348">
            <v>78.610000000000014</v>
          </cell>
          <cell r="AP348">
            <v>83.84</v>
          </cell>
          <cell r="AQ348">
            <v>237.08</v>
          </cell>
          <cell r="AR348">
            <v>-148.52000000000001</v>
          </cell>
          <cell r="AS348">
            <v>157.57</v>
          </cell>
          <cell r="AT348">
            <v>64.09</v>
          </cell>
          <cell r="AU348">
            <v>73.139999999999986</v>
          </cell>
          <cell r="AV348">
            <v>7.9968775299999937</v>
          </cell>
          <cell r="AW348">
            <v>176.85958773999994</v>
          </cell>
          <cell r="AX348">
            <v>33.953790869999999</v>
          </cell>
          <cell r="AY348">
            <v>20.662195840000003</v>
          </cell>
          <cell r="AZ348">
            <v>239.47245197999996</v>
          </cell>
          <cell r="BA348">
            <v>7.9689875199999971</v>
          </cell>
          <cell r="BB348">
            <v>170.35160176000005</v>
          </cell>
          <cell r="BC348">
            <v>32.159344540000014</v>
          </cell>
          <cell r="BD348">
            <v>25.101409050000015</v>
          </cell>
          <cell r="BE348">
            <v>235.58134287000007</v>
          </cell>
          <cell r="BF348">
            <v>548.19379485000002</v>
          </cell>
          <cell r="BG348">
            <v>8.9924513399999881</v>
          </cell>
          <cell r="BH348">
            <v>195.05371223999992</v>
          </cell>
          <cell r="BI348">
            <v>39.997707370000015</v>
          </cell>
          <cell r="BJ348">
            <v>25.361339270000038</v>
          </cell>
          <cell r="BK348">
            <v>269.40521021999996</v>
          </cell>
        </row>
        <row r="349">
          <cell r="A349" t="str">
            <v>TELEFONIA FIXA NACIONAL POR SERVIÇO</v>
          </cell>
        </row>
        <row r="351">
          <cell r="B351">
            <v>0</v>
          </cell>
          <cell r="C351" t="str">
            <v>Jul/99</v>
          </cell>
          <cell r="D351">
            <v>36373</v>
          </cell>
          <cell r="E351">
            <v>36404</v>
          </cell>
          <cell r="F351">
            <v>36434</v>
          </cell>
          <cell r="G351">
            <v>36434</v>
          </cell>
          <cell r="H351">
            <v>36434</v>
          </cell>
          <cell r="I351">
            <v>36434</v>
          </cell>
          <cell r="J351">
            <v>36465</v>
          </cell>
          <cell r="K351">
            <v>36465</v>
          </cell>
          <cell r="L351">
            <v>36465</v>
          </cell>
          <cell r="M351">
            <v>36465</v>
          </cell>
          <cell r="N351">
            <v>36465</v>
          </cell>
          <cell r="O351">
            <v>36465</v>
          </cell>
          <cell r="P351">
            <v>36465</v>
          </cell>
          <cell r="Q351">
            <v>36495</v>
          </cell>
          <cell r="R351">
            <v>36495</v>
          </cell>
          <cell r="S351">
            <v>36495</v>
          </cell>
          <cell r="T351">
            <v>36495</v>
          </cell>
          <cell r="U351">
            <v>36495</v>
          </cell>
          <cell r="V351">
            <v>36495</v>
          </cell>
          <cell r="W351">
            <v>36495</v>
          </cell>
          <cell r="X351">
            <v>36495</v>
          </cell>
          <cell r="Y351" t="str">
            <v>1999</v>
          </cell>
          <cell r="Z351" t="str">
            <v>1999</v>
          </cell>
          <cell r="AA351">
            <v>36526</v>
          </cell>
          <cell r="AB351">
            <v>36526</v>
          </cell>
          <cell r="AC351">
            <v>36526</v>
          </cell>
          <cell r="AD351">
            <v>36526</v>
          </cell>
          <cell r="AE351">
            <v>36526</v>
          </cell>
          <cell r="AF351">
            <v>36526</v>
          </cell>
          <cell r="AG351">
            <v>36526</v>
          </cell>
          <cell r="AH351">
            <v>36526</v>
          </cell>
          <cell r="AI351">
            <v>36557</v>
          </cell>
          <cell r="AJ351">
            <v>36557</v>
          </cell>
          <cell r="AK351">
            <v>36557</v>
          </cell>
          <cell r="AL351">
            <v>36557</v>
          </cell>
          <cell r="AM351" t="str">
            <v>Mar/00</v>
          </cell>
          <cell r="AN351" t="str">
            <v>Mar/00</v>
          </cell>
          <cell r="AO351" t="str">
            <v>Mar/00</v>
          </cell>
          <cell r="AP351" t="str">
            <v>Mar/00</v>
          </cell>
          <cell r="AQ351" t="str">
            <v>2000</v>
          </cell>
          <cell r="AR351" t="str">
            <v>Abr/00</v>
          </cell>
          <cell r="AS351" t="str">
            <v>Abr/00</v>
          </cell>
          <cell r="AT351" t="str">
            <v>Abr/00</v>
          </cell>
          <cell r="AU351" t="str">
            <v>Abr/00</v>
          </cell>
          <cell r="AV351" t="str">
            <v>Mai/00</v>
          </cell>
          <cell r="AW351" t="str">
            <v>Mai/00</v>
          </cell>
          <cell r="AX351" t="str">
            <v>Mai/00</v>
          </cell>
          <cell r="AY351" t="str">
            <v>Mai/00</v>
          </cell>
          <cell r="AZ351" t="str">
            <v>Mai/00</v>
          </cell>
          <cell r="BA351" t="str">
            <v>Jun/00</v>
          </cell>
          <cell r="BB351" t="str">
            <v>Jun/00</v>
          </cell>
          <cell r="BC351" t="str">
            <v>Jun/00</v>
          </cell>
          <cell r="BD351" t="str">
            <v>Jun/00</v>
          </cell>
          <cell r="BE351" t="str">
            <v>Jun/00</v>
          </cell>
          <cell r="BF351" t="str">
            <v>2000</v>
          </cell>
          <cell r="BG351" t="str">
            <v>Jul/00</v>
          </cell>
          <cell r="BH351" t="str">
            <v>Jul/00</v>
          </cell>
          <cell r="BI351" t="str">
            <v>Jul/00</v>
          </cell>
          <cell r="BJ351" t="str">
            <v>Jul/00</v>
          </cell>
          <cell r="BK351" t="str">
            <v>Jul/00</v>
          </cell>
        </row>
        <row r="352">
          <cell r="B352" t="str">
            <v>Chamadas Milhões</v>
          </cell>
          <cell r="C352" t="str">
            <v>Financeiro</v>
          </cell>
          <cell r="D352" t="str">
            <v>Financeiro</v>
          </cell>
          <cell r="E352" t="str">
            <v>Financeiro</v>
          </cell>
          <cell r="F352" t="str">
            <v>Financeiro</v>
          </cell>
          <cell r="G352" t="str">
            <v>Financeiro</v>
          </cell>
          <cell r="H352" t="str">
            <v>Arbor</v>
          </cell>
          <cell r="I352" t="str">
            <v>Arbor</v>
          </cell>
          <cell r="J352" t="str">
            <v>Econômico</v>
          </cell>
          <cell r="K352" t="str">
            <v>Econômico</v>
          </cell>
          <cell r="L352" t="str">
            <v>Econômico</v>
          </cell>
          <cell r="M352" t="str">
            <v>Financeiro</v>
          </cell>
          <cell r="N352" t="str">
            <v>Financeiro</v>
          </cell>
          <cell r="O352" t="str">
            <v>Arbor</v>
          </cell>
          <cell r="P352" t="str">
            <v>Arbor v3</v>
          </cell>
          <cell r="Q352" t="str">
            <v>Prévia</v>
          </cell>
          <cell r="R352" t="str">
            <v>Estimado</v>
          </cell>
          <cell r="S352" t="str">
            <v>Econômico</v>
          </cell>
          <cell r="T352" t="str">
            <v>Econômico</v>
          </cell>
          <cell r="U352" t="str">
            <v>Financeiro</v>
          </cell>
          <cell r="V352" t="str">
            <v>Financeiro</v>
          </cell>
          <cell r="W352" t="str">
            <v>Arbor</v>
          </cell>
          <cell r="X352" t="str">
            <v>Arbor</v>
          </cell>
          <cell r="Y352" t="str">
            <v>4º Trim</v>
          </cell>
          <cell r="Z352" t="str">
            <v>3º Trim</v>
          </cell>
          <cell r="AA352" t="str">
            <v>Prévia</v>
          </cell>
          <cell r="AB352" t="str">
            <v>Prévia</v>
          </cell>
          <cell r="AC352" t="str">
            <v>Estimado</v>
          </cell>
          <cell r="AD352" t="str">
            <v>Prévia</v>
          </cell>
          <cell r="AE352" t="str">
            <v>Detraf</v>
          </cell>
          <cell r="AF352" t="str">
            <v>Arbor</v>
          </cell>
          <cell r="AG352" t="str">
            <v>Tco / Tfi</v>
          </cell>
          <cell r="AH352" t="str">
            <v>Financeiro</v>
          </cell>
          <cell r="AI352" t="str">
            <v>Detraf</v>
          </cell>
          <cell r="AJ352" t="str">
            <v>Arbor</v>
          </cell>
          <cell r="AK352" t="str">
            <v>Tco / Tfi</v>
          </cell>
          <cell r="AL352" t="str">
            <v>Financeiro</v>
          </cell>
          <cell r="AM352" t="str">
            <v>Detraf</v>
          </cell>
          <cell r="AN352" t="str">
            <v>Arbor</v>
          </cell>
          <cell r="AO352" t="str">
            <v>Tco / Tfi</v>
          </cell>
          <cell r="AP352" t="str">
            <v>Financeiro</v>
          </cell>
          <cell r="AQ352" t="str">
            <v>1º Trim</v>
          </cell>
          <cell r="AR352" t="str">
            <v>Detraf</v>
          </cell>
          <cell r="AS352" t="str">
            <v>Arbor</v>
          </cell>
          <cell r="AT352" t="str">
            <v>Tco / Tfi</v>
          </cell>
          <cell r="AU352" t="str">
            <v>Financeiro</v>
          </cell>
          <cell r="AV352" t="str">
            <v>Detraf</v>
          </cell>
          <cell r="AW352" t="str">
            <v>Arbor</v>
          </cell>
          <cell r="AX352" t="str">
            <v>Tco / Tfi</v>
          </cell>
          <cell r="AY352" t="str">
            <v>Pend</v>
          </cell>
          <cell r="AZ352" t="str">
            <v>Financeiro</v>
          </cell>
          <cell r="BA352" t="str">
            <v>Detraf</v>
          </cell>
          <cell r="BB352" t="str">
            <v>Arbor</v>
          </cell>
          <cell r="BC352" t="str">
            <v>Tco / Tfi</v>
          </cell>
          <cell r="BD352" t="str">
            <v>Pend</v>
          </cell>
          <cell r="BE352" t="str">
            <v>Financeiro</v>
          </cell>
          <cell r="BF352" t="str">
            <v>2º Trim</v>
          </cell>
          <cell r="BG352" t="str">
            <v>Detraf</v>
          </cell>
          <cell r="BH352" t="str">
            <v>Arbor</v>
          </cell>
          <cell r="BI352" t="str">
            <v>Tco / Tfi</v>
          </cell>
          <cell r="BJ352" t="str">
            <v>Pend</v>
          </cell>
          <cell r="BK352" t="str">
            <v>Financeiro</v>
          </cell>
        </row>
        <row r="353">
          <cell r="B353">
            <v>0</v>
          </cell>
          <cell r="C353" t="str">
            <v>Total</v>
          </cell>
          <cell r="D353" t="str">
            <v>Total</v>
          </cell>
          <cell r="E353" t="str">
            <v>Total</v>
          </cell>
          <cell r="F353" t="str">
            <v>Versão 2</v>
          </cell>
          <cell r="G353" t="str">
            <v>Total</v>
          </cell>
          <cell r="H353" t="str">
            <v>Econômico</v>
          </cell>
          <cell r="I353" t="str">
            <v>Financeiro</v>
          </cell>
          <cell r="J353" t="str">
            <v>Versão 1</v>
          </cell>
          <cell r="K353" t="str">
            <v>Versão 2</v>
          </cell>
          <cell r="L353" t="str">
            <v>com Kenan</v>
          </cell>
          <cell r="M353" t="str">
            <v>Versão 3</v>
          </cell>
          <cell r="N353" t="str">
            <v>Total</v>
          </cell>
          <cell r="O353" t="str">
            <v>Econômico</v>
          </cell>
          <cell r="P353" t="str">
            <v>Financeiro</v>
          </cell>
          <cell r="Q353" t="str">
            <v>15 dias</v>
          </cell>
          <cell r="R353" t="str">
            <v>30 dias</v>
          </cell>
          <cell r="S353">
            <v>0</v>
          </cell>
          <cell r="T353" t="str">
            <v>com Kenan</v>
          </cell>
          <cell r="U353">
            <v>0</v>
          </cell>
          <cell r="V353" t="str">
            <v>Total</v>
          </cell>
          <cell r="W353" t="str">
            <v>Econômico</v>
          </cell>
          <cell r="X353" t="str">
            <v>Financeiro</v>
          </cell>
          <cell r="Y353">
            <v>0</v>
          </cell>
          <cell r="Z353">
            <v>0</v>
          </cell>
          <cell r="AA353" t="str">
            <v>15 dias</v>
          </cell>
          <cell r="AB353" t="str">
            <v>Kenan -15 dias</v>
          </cell>
          <cell r="AC353" t="str">
            <v>com Kenan</v>
          </cell>
          <cell r="AD353" t="str">
            <v>15 dias - Total</v>
          </cell>
          <cell r="AE353">
            <v>0</v>
          </cell>
          <cell r="AF353">
            <v>0</v>
          </cell>
          <cell r="AG353">
            <v>0</v>
          </cell>
          <cell r="AH353" t="str">
            <v>Total</v>
          </cell>
          <cell r="AI353">
            <v>0</v>
          </cell>
          <cell r="AJ353">
            <v>0</v>
          </cell>
          <cell r="AK353">
            <v>0</v>
          </cell>
          <cell r="AL353" t="str">
            <v>Total</v>
          </cell>
          <cell r="AM353">
            <v>0</v>
          </cell>
          <cell r="AN353">
            <v>0</v>
          </cell>
          <cell r="AO353">
            <v>0</v>
          </cell>
          <cell r="AP353" t="str">
            <v>Total</v>
          </cell>
          <cell r="AQ353">
            <v>0</v>
          </cell>
          <cell r="AR353">
            <v>0</v>
          </cell>
          <cell r="AS353">
            <v>0</v>
          </cell>
          <cell r="AT353">
            <v>0</v>
          </cell>
          <cell r="AU353" t="str">
            <v>Total</v>
          </cell>
          <cell r="AV353">
            <v>0</v>
          </cell>
          <cell r="AW353">
            <v>0</v>
          </cell>
          <cell r="AX353">
            <v>0</v>
          </cell>
          <cell r="AY353">
            <v>0</v>
          </cell>
          <cell r="AZ353" t="str">
            <v>Total</v>
          </cell>
          <cell r="BA353">
            <v>0</v>
          </cell>
          <cell r="BB353">
            <v>0</v>
          </cell>
          <cell r="BC353">
            <v>0</v>
          </cell>
          <cell r="BD353">
            <v>0</v>
          </cell>
          <cell r="BE353" t="str">
            <v>Total</v>
          </cell>
          <cell r="BF353">
            <v>0</v>
          </cell>
          <cell r="BG353">
            <v>0</v>
          </cell>
          <cell r="BH353">
            <v>0</v>
          </cell>
          <cell r="BI353">
            <v>0</v>
          </cell>
          <cell r="BJ353">
            <v>0</v>
          </cell>
          <cell r="BK353" t="str">
            <v>Total</v>
          </cell>
        </row>
        <row r="354">
          <cell r="A354" t="str">
            <v>RECEITAS</v>
          </cell>
          <cell r="B354" t="str">
            <v>TOTAL</v>
          </cell>
          <cell r="C354">
            <v>261.60000000000002</v>
          </cell>
          <cell r="D354">
            <v>300.59999999999997</v>
          </cell>
          <cell r="E354">
            <v>307.13</v>
          </cell>
          <cell r="F354">
            <v>326.57</v>
          </cell>
          <cell r="G354">
            <v>330.19</v>
          </cell>
          <cell r="H354">
            <v>0</v>
          </cell>
          <cell r="I354">
            <v>3.6199999999999997</v>
          </cell>
          <cell r="J354">
            <v>0</v>
          </cell>
          <cell r="K354">
            <v>0</v>
          </cell>
          <cell r="L354">
            <v>0</v>
          </cell>
          <cell r="M354">
            <v>362.97</v>
          </cell>
          <cell r="N354">
            <v>371.48</v>
          </cell>
          <cell r="O354">
            <v>0</v>
          </cell>
          <cell r="P354">
            <v>8.5100000000000016</v>
          </cell>
          <cell r="Q354">
            <v>0</v>
          </cell>
          <cell r="R354">
            <v>0</v>
          </cell>
          <cell r="S354">
            <v>0</v>
          </cell>
          <cell r="T354">
            <v>0</v>
          </cell>
          <cell r="U354">
            <v>336.83</v>
          </cell>
          <cell r="V354">
            <v>404.51</v>
          </cell>
          <cell r="W354">
            <v>0</v>
          </cell>
          <cell r="X354">
            <v>67.680000000000007</v>
          </cell>
          <cell r="Y354">
            <v>1106.18</v>
          </cell>
          <cell r="Z354">
            <v>869.33</v>
          </cell>
          <cell r="AA354">
            <v>0</v>
          </cell>
          <cell r="AB354">
            <v>0</v>
          </cell>
          <cell r="AC354">
            <v>0</v>
          </cell>
          <cell r="AD354">
            <v>0</v>
          </cell>
          <cell r="AE354">
            <v>38.090000000000003</v>
          </cell>
          <cell r="AF354">
            <v>173.59</v>
          </cell>
          <cell r="AG354">
            <v>155.07</v>
          </cell>
          <cell r="AH354">
            <v>366.75</v>
          </cell>
          <cell r="AI354">
            <v>38.769999999999996</v>
          </cell>
          <cell r="AJ354">
            <v>200.61</v>
          </cell>
          <cell r="AK354">
            <v>134.35</v>
          </cell>
          <cell r="AL354">
            <v>373.73</v>
          </cell>
          <cell r="AM354">
            <v>36.5</v>
          </cell>
          <cell r="AN354">
            <v>208.51999999999998</v>
          </cell>
          <cell r="AO354">
            <v>118.99</v>
          </cell>
          <cell r="AP354">
            <v>364.01</v>
          </cell>
          <cell r="AQ354">
            <v>1104.49</v>
          </cell>
          <cell r="AR354">
            <v>34.93</v>
          </cell>
          <cell r="AS354">
            <v>202.24</v>
          </cell>
          <cell r="AT354">
            <v>99.009999999999991</v>
          </cell>
          <cell r="AU354">
            <v>336.18</v>
          </cell>
          <cell r="AV354">
            <v>43.198092999999972</v>
          </cell>
          <cell r="AW354">
            <v>227.39659299999985</v>
          </cell>
          <cell r="AX354">
            <v>62.899260000000012</v>
          </cell>
          <cell r="AY354">
            <v>24.723691000000024</v>
          </cell>
          <cell r="AZ354">
            <v>358.21763699999985</v>
          </cell>
          <cell r="BA354">
            <v>39.897376000000001</v>
          </cell>
          <cell r="BB354">
            <v>212.24953799999989</v>
          </cell>
          <cell r="BC354">
            <v>58.227008000000026</v>
          </cell>
          <cell r="BD354">
            <v>27.637480000000032</v>
          </cell>
          <cell r="BE354">
            <v>338.01140199999998</v>
          </cell>
          <cell r="BF354">
            <v>1032.4090389999997</v>
          </cell>
          <cell r="BG354">
            <v>40.335175000000035</v>
          </cell>
          <cell r="BH354">
            <v>222.61532499999993</v>
          </cell>
          <cell r="BI354">
            <v>63.874697000000033</v>
          </cell>
          <cell r="BJ354">
            <v>25.973509000000028</v>
          </cell>
          <cell r="BK354">
            <v>352.79870600000004</v>
          </cell>
        </row>
        <row r="355">
          <cell r="B355">
            <v>0</v>
          </cell>
          <cell r="G355">
            <v>0</v>
          </cell>
          <cell r="L355">
            <v>0</v>
          </cell>
          <cell r="N355">
            <v>0</v>
          </cell>
          <cell r="T355">
            <v>0</v>
          </cell>
          <cell r="V355">
            <v>0</v>
          </cell>
          <cell r="Y355">
            <v>0</v>
          </cell>
          <cell r="Z355">
            <v>0</v>
          </cell>
          <cell r="AC355">
            <v>0</v>
          </cell>
          <cell r="AD355">
            <v>0</v>
          </cell>
          <cell r="AH355">
            <v>0</v>
          </cell>
          <cell r="AL355">
            <v>0</v>
          </cell>
          <cell r="AP355">
            <v>0</v>
          </cell>
          <cell r="AQ355">
            <v>0</v>
          </cell>
          <cell r="AU355">
            <v>0</v>
          </cell>
          <cell r="AZ355">
            <v>0</v>
          </cell>
          <cell r="BE355">
            <v>0</v>
          </cell>
          <cell r="BF355">
            <v>0</v>
          </cell>
          <cell r="BK355">
            <v>0</v>
          </cell>
        </row>
        <row r="356">
          <cell r="B356" t="str">
            <v xml:space="preserve"> DIRETA</v>
          </cell>
          <cell r="C356">
            <v>213.56</v>
          </cell>
          <cell r="D356">
            <v>245.64</v>
          </cell>
          <cell r="E356">
            <v>257.86</v>
          </cell>
          <cell r="F356">
            <v>283.20999999999998</v>
          </cell>
          <cell r="G356">
            <v>286.83</v>
          </cell>
          <cell r="H356">
            <v>0</v>
          </cell>
          <cell r="I356">
            <v>3.6199999999999997</v>
          </cell>
          <cell r="J356">
            <v>0</v>
          </cell>
          <cell r="K356">
            <v>0</v>
          </cell>
          <cell r="L356">
            <v>0</v>
          </cell>
          <cell r="M356">
            <v>321.02000000000004</v>
          </cell>
          <cell r="N356">
            <v>329.53000000000003</v>
          </cell>
          <cell r="O356">
            <v>0</v>
          </cell>
          <cell r="P356">
            <v>8.5100000000000016</v>
          </cell>
          <cell r="Q356">
            <v>0</v>
          </cell>
          <cell r="R356">
            <v>0</v>
          </cell>
          <cell r="S356">
            <v>0</v>
          </cell>
          <cell r="T356">
            <v>0</v>
          </cell>
          <cell r="U356">
            <v>291.64</v>
          </cell>
          <cell r="V356">
            <v>359.32</v>
          </cell>
          <cell r="W356">
            <v>0</v>
          </cell>
          <cell r="X356">
            <v>67.680000000000007</v>
          </cell>
          <cell r="Y356">
            <v>975.68000000000006</v>
          </cell>
          <cell r="Z356">
            <v>717.06</v>
          </cell>
          <cell r="AA356">
            <v>0</v>
          </cell>
          <cell r="AB356">
            <v>0</v>
          </cell>
          <cell r="AC356">
            <v>0</v>
          </cell>
          <cell r="AD356">
            <v>0</v>
          </cell>
          <cell r="AE356">
            <v>0</v>
          </cell>
          <cell r="AF356">
            <v>173.59</v>
          </cell>
          <cell r="AG356">
            <v>155.07</v>
          </cell>
          <cell r="AH356">
            <v>328.65999999999997</v>
          </cell>
          <cell r="AI356">
            <v>0</v>
          </cell>
          <cell r="AJ356">
            <v>200.61</v>
          </cell>
          <cell r="AK356">
            <v>134.35</v>
          </cell>
          <cell r="AL356">
            <v>334.96000000000004</v>
          </cell>
          <cell r="AM356">
            <v>0</v>
          </cell>
          <cell r="AN356">
            <v>208.51999999999998</v>
          </cell>
          <cell r="AO356">
            <v>118.99</v>
          </cell>
          <cell r="AP356">
            <v>327.51</v>
          </cell>
          <cell r="AQ356">
            <v>991.13</v>
          </cell>
          <cell r="AR356">
            <v>0</v>
          </cell>
          <cell r="AS356">
            <v>202.24</v>
          </cell>
          <cell r="AT356">
            <v>99.009999999999991</v>
          </cell>
          <cell r="AU356">
            <v>301.25</v>
          </cell>
          <cell r="AV356">
            <v>0</v>
          </cell>
          <cell r="AW356">
            <v>227.39659299999985</v>
          </cell>
          <cell r="AX356">
            <v>62.899260000000012</v>
          </cell>
          <cell r="AY356">
            <v>24.723691000000024</v>
          </cell>
          <cell r="AZ356">
            <v>315.01954399999988</v>
          </cell>
          <cell r="BA356">
            <v>0</v>
          </cell>
          <cell r="BB356">
            <v>212.24953799999989</v>
          </cell>
          <cell r="BC356">
            <v>58.227008000000026</v>
          </cell>
          <cell r="BD356">
            <v>27.637480000000032</v>
          </cell>
          <cell r="BE356">
            <v>298.11402599999997</v>
          </cell>
          <cell r="BF356">
            <v>914.38356999999985</v>
          </cell>
          <cell r="BG356">
            <v>0</v>
          </cell>
          <cell r="BH356">
            <v>222.61532499999993</v>
          </cell>
          <cell r="BI356">
            <v>63.874697000000033</v>
          </cell>
          <cell r="BJ356">
            <v>25.973509000000028</v>
          </cell>
          <cell r="BK356">
            <v>312.46353099999999</v>
          </cell>
        </row>
        <row r="357">
          <cell r="B357" t="str">
            <v xml:space="preserve">                    Inter-Região</v>
          </cell>
          <cell r="C357">
            <v>118.1</v>
          </cell>
          <cell r="D357">
            <v>142.85</v>
          </cell>
          <cell r="E357">
            <v>128.02000000000001</v>
          </cell>
          <cell r="F357">
            <v>128.49</v>
          </cell>
          <cell r="G357">
            <v>129.98000000000002</v>
          </cell>
          <cell r="I357">
            <v>1.49</v>
          </cell>
          <cell r="L357">
            <v>0</v>
          </cell>
          <cell r="M357">
            <v>144.15</v>
          </cell>
          <cell r="N357">
            <v>149.32</v>
          </cell>
          <cell r="P357">
            <v>5.17</v>
          </cell>
          <cell r="R357">
            <v>0</v>
          </cell>
          <cell r="T357">
            <v>0</v>
          </cell>
          <cell r="U357">
            <v>132.33000000000001</v>
          </cell>
          <cell r="V357">
            <v>169.97000000000003</v>
          </cell>
          <cell r="X357">
            <v>37.64</v>
          </cell>
          <cell r="Y357">
            <v>449.27000000000004</v>
          </cell>
          <cell r="Z357">
            <v>388.97</v>
          </cell>
          <cell r="AC357">
            <v>0</v>
          </cell>
          <cell r="AD357">
            <v>0</v>
          </cell>
          <cell r="AF357">
            <v>87.98</v>
          </cell>
          <cell r="AG357">
            <v>63.61</v>
          </cell>
          <cell r="AH357">
            <v>151.59</v>
          </cell>
          <cell r="AJ357">
            <v>103.38</v>
          </cell>
          <cell r="AK357">
            <v>53.74</v>
          </cell>
          <cell r="AL357">
            <v>157.12</v>
          </cell>
          <cell r="AN357">
            <v>106.39</v>
          </cell>
          <cell r="AO357">
            <v>46.86</v>
          </cell>
          <cell r="AP357">
            <v>153.25</v>
          </cell>
          <cell r="AQ357">
            <v>461.96000000000004</v>
          </cell>
          <cell r="AS357">
            <v>102.75</v>
          </cell>
          <cell r="AT357">
            <v>39.01</v>
          </cell>
          <cell r="AU357">
            <v>141.76</v>
          </cell>
          <cell r="AV357">
            <v>0</v>
          </cell>
          <cell r="AW357">
            <v>114.58697500000007</v>
          </cell>
          <cell r="AX357">
            <v>18.106583999999987</v>
          </cell>
          <cell r="AY357">
            <v>14.755050999999995</v>
          </cell>
          <cell r="AZ357">
            <v>147.44861000000003</v>
          </cell>
          <cell r="BA357">
            <v>0</v>
          </cell>
          <cell r="BB357">
            <v>106.19548000000015</v>
          </cell>
          <cell r="BC357">
            <v>16.882287000000005</v>
          </cell>
          <cell r="BD357">
            <v>17.249505999999997</v>
          </cell>
          <cell r="BE357">
            <v>140.32727300000016</v>
          </cell>
          <cell r="BF357">
            <v>429.53588300000018</v>
          </cell>
          <cell r="BG357">
            <v>0</v>
          </cell>
          <cell r="BH357">
            <v>110.81567100000009</v>
          </cell>
          <cell r="BI357">
            <v>21.129836000000019</v>
          </cell>
          <cell r="BJ357">
            <v>14.893304999999996</v>
          </cell>
          <cell r="BK357">
            <v>146.8388120000001</v>
          </cell>
        </row>
        <row r="358">
          <cell r="B358" t="str">
            <v xml:space="preserve">                    Intra-Região</v>
          </cell>
          <cell r="C358">
            <v>35.18</v>
          </cell>
          <cell r="D358">
            <v>38.450000000000003</v>
          </cell>
          <cell r="E358">
            <v>40.299999999999997</v>
          </cell>
          <cell r="F358">
            <v>43.36</v>
          </cell>
          <cell r="G358">
            <v>45.47</v>
          </cell>
          <cell r="I358">
            <v>2.11</v>
          </cell>
          <cell r="L358">
            <v>0</v>
          </cell>
          <cell r="M358">
            <v>44.86</v>
          </cell>
          <cell r="N358">
            <v>47.08</v>
          </cell>
          <cell r="P358">
            <v>2.2200000000000002</v>
          </cell>
          <cell r="R358">
            <v>0</v>
          </cell>
          <cell r="T358">
            <v>0</v>
          </cell>
          <cell r="U358">
            <v>42.37</v>
          </cell>
          <cell r="V358">
            <v>49.949999999999996</v>
          </cell>
          <cell r="X358">
            <v>7.58</v>
          </cell>
          <cell r="Y358">
            <v>142.5</v>
          </cell>
          <cell r="Z358">
            <v>113.92999999999999</v>
          </cell>
          <cell r="AC358">
            <v>0</v>
          </cell>
          <cell r="AD358">
            <v>0</v>
          </cell>
          <cell r="AF358">
            <v>25.12</v>
          </cell>
          <cell r="AG358">
            <v>24.52</v>
          </cell>
          <cell r="AH358">
            <v>49.64</v>
          </cell>
          <cell r="AJ358">
            <v>32.08</v>
          </cell>
          <cell r="AK358">
            <v>19.510000000000002</v>
          </cell>
          <cell r="AL358">
            <v>51.59</v>
          </cell>
          <cell r="AN358">
            <v>34.25</v>
          </cell>
          <cell r="AO358">
            <v>15.03</v>
          </cell>
          <cell r="AP358">
            <v>49.28</v>
          </cell>
          <cell r="AQ358">
            <v>150.51</v>
          </cell>
          <cell r="AS358">
            <v>33.35</v>
          </cell>
          <cell r="AT358">
            <v>11.52</v>
          </cell>
          <cell r="AU358">
            <v>44.870000000000005</v>
          </cell>
          <cell r="AV358">
            <v>0</v>
          </cell>
          <cell r="AW358">
            <v>37.049242999999954</v>
          </cell>
          <cell r="AX358">
            <v>6.9807170000000118</v>
          </cell>
          <cell r="AY358">
            <v>2.9903440000000008</v>
          </cell>
          <cell r="AZ358">
            <v>47.020303999999967</v>
          </cell>
          <cell r="BA358">
            <v>0</v>
          </cell>
          <cell r="BB358">
            <v>34.917911999999859</v>
          </cell>
          <cell r="BC358">
            <v>6.3732350000000046</v>
          </cell>
          <cell r="BD358">
            <v>3.2646960000000056</v>
          </cell>
          <cell r="BE358">
            <v>44.555842999999875</v>
          </cell>
          <cell r="BF358">
            <v>136.44614699999985</v>
          </cell>
          <cell r="BG358">
            <v>0</v>
          </cell>
          <cell r="BH358">
            <v>36.101750999999915</v>
          </cell>
          <cell r="BI358">
            <v>7.4196450000000125</v>
          </cell>
          <cell r="BJ358">
            <v>3.9026380000000014</v>
          </cell>
          <cell r="BK358">
            <v>47.424033999999928</v>
          </cell>
        </row>
        <row r="359">
          <cell r="B359" t="str">
            <v xml:space="preserve">                    Intra-Setor</v>
          </cell>
          <cell r="C359">
            <v>28.88</v>
          </cell>
          <cell r="D359">
            <v>32.04</v>
          </cell>
          <cell r="E359">
            <v>53.6</v>
          </cell>
          <cell r="F359">
            <v>79.819999999999993</v>
          </cell>
          <cell r="G359">
            <v>79.839999999999989</v>
          </cell>
          <cell r="I359">
            <v>0.02</v>
          </cell>
          <cell r="L359">
            <v>0</v>
          </cell>
          <cell r="M359">
            <v>98.6</v>
          </cell>
          <cell r="N359">
            <v>99.72</v>
          </cell>
          <cell r="P359">
            <v>1.1200000000000001</v>
          </cell>
          <cell r="R359">
            <v>0</v>
          </cell>
          <cell r="T359">
            <v>0</v>
          </cell>
          <cell r="U359">
            <v>82.48</v>
          </cell>
          <cell r="V359">
            <v>104.94000000000001</v>
          </cell>
          <cell r="X359">
            <v>22.460000000000008</v>
          </cell>
          <cell r="Y359">
            <v>284.5</v>
          </cell>
          <cell r="Z359">
            <v>114.52000000000001</v>
          </cell>
          <cell r="AC359">
            <v>0</v>
          </cell>
          <cell r="AD359">
            <v>0</v>
          </cell>
          <cell r="AF359">
            <v>60.489999999999988</v>
          </cell>
          <cell r="AG359">
            <v>39.880000000000003</v>
          </cell>
          <cell r="AH359">
            <v>100.36999999999999</v>
          </cell>
          <cell r="AJ359">
            <v>65.150000000000034</v>
          </cell>
          <cell r="AK359">
            <v>32.29</v>
          </cell>
          <cell r="AL359">
            <v>97.440000000000026</v>
          </cell>
          <cell r="AN359">
            <v>67.88</v>
          </cell>
          <cell r="AO359">
            <v>28.5</v>
          </cell>
          <cell r="AP359">
            <v>96.38</v>
          </cell>
          <cell r="AQ359">
            <v>294.19</v>
          </cell>
          <cell r="AS359">
            <v>66.140000000000015</v>
          </cell>
          <cell r="AT359">
            <v>21.8</v>
          </cell>
          <cell r="AU359">
            <v>87.940000000000012</v>
          </cell>
          <cell r="AV359">
            <v>0</v>
          </cell>
          <cell r="AW359">
            <v>75.76037499999984</v>
          </cell>
          <cell r="AX359">
            <v>12.71532</v>
          </cell>
          <cell r="AY359">
            <v>6.9782960000000305</v>
          </cell>
          <cell r="AZ359">
            <v>95.453990999999874</v>
          </cell>
          <cell r="BA359">
            <v>0</v>
          </cell>
          <cell r="BB359">
            <v>71.136145999999883</v>
          </cell>
          <cell r="BC359">
            <v>11.275996999999986</v>
          </cell>
          <cell r="BD359">
            <v>7.1232780000000329</v>
          </cell>
          <cell r="BE359">
            <v>89.5354209999999</v>
          </cell>
          <cell r="BF359">
            <v>272.92941199999979</v>
          </cell>
          <cell r="BG359">
            <v>0</v>
          </cell>
          <cell r="BH359">
            <v>75.697902999999897</v>
          </cell>
          <cell r="BI359">
            <v>13.369148000000006</v>
          </cell>
          <cell r="BJ359">
            <v>7.1775660000000308</v>
          </cell>
          <cell r="BK359">
            <v>96.244616999999934</v>
          </cell>
        </row>
        <row r="360">
          <cell r="B360" t="str">
            <v xml:space="preserve">                    0800</v>
          </cell>
          <cell r="C360">
            <v>22.72</v>
          </cell>
          <cell r="D360">
            <v>30.01</v>
          </cell>
          <cell r="E360">
            <v>31.69</v>
          </cell>
          <cell r="F360">
            <v>28.42</v>
          </cell>
          <cell r="G360">
            <v>28.42</v>
          </cell>
          <cell r="L360">
            <v>0</v>
          </cell>
          <cell r="M360">
            <v>31.16</v>
          </cell>
          <cell r="N360">
            <v>31.16</v>
          </cell>
          <cell r="R360">
            <v>0</v>
          </cell>
          <cell r="T360">
            <v>0</v>
          </cell>
          <cell r="U360">
            <v>31.59</v>
          </cell>
          <cell r="V360">
            <v>31.59</v>
          </cell>
          <cell r="Y360">
            <v>91.17</v>
          </cell>
          <cell r="Z360">
            <v>84.42</v>
          </cell>
          <cell r="AC360">
            <v>0</v>
          </cell>
          <cell r="AD360">
            <v>0</v>
          </cell>
          <cell r="AG360">
            <v>25.99</v>
          </cell>
          <cell r="AH360">
            <v>25.99</v>
          </cell>
          <cell r="AJ360">
            <v>0</v>
          </cell>
          <cell r="AK360">
            <v>28.11</v>
          </cell>
          <cell r="AL360">
            <v>28.11</v>
          </cell>
          <cell r="AO360">
            <v>27.83</v>
          </cell>
          <cell r="AP360">
            <v>27.83</v>
          </cell>
          <cell r="AQ360">
            <v>81.929999999999993</v>
          </cell>
          <cell r="AT360">
            <v>26.05</v>
          </cell>
          <cell r="AU360">
            <v>26.05</v>
          </cell>
          <cell r="AV360">
            <v>0</v>
          </cell>
          <cell r="AW360">
            <v>0</v>
          </cell>
          <cell r="AX360">
            <v>24.456447000000011</v>
          </cell>
          <cell r="AY360">
            <v>0</v>
          </cell>
          <cell r="AZ360">
            <v>24.456447000000011</v>
          </cell>
          <cell r="BA360">
            <v>0</v>
          </cell>
          <cell r="BB360">
            <v>0</v>
          </cell>
          <cell r="BC360">
            <v>23.146088000000024</v>
          </cell>
          <cell r="BD360">
            <v>0</v>
          </cell>
          <cell r="BE360">
            <v>23.146088000000024</v>
          </cell>
          <cell r="BF360">
            <v>73.652535000000029</v>
          </cell>
          <cell r="BG360">
            <v>0</v>
          </cell>
          <cell r="BH360">
            <v>0</v>
          </cell>
          <cell r="BI360">
            <v>21.789992000000002</v>
          </cell>
          <cell r="BJ360">
            <v>0</v>
          </cell>
          <cell r="BK360">
            <v>21.789992000000002</v>
          </cell>
        </row>
        <row r="361">
          <cell r="B361" t="str">
            <v xml:space="preserve">                    Outros</v>
          </cell>
          <cell r="C361">
            <v>8.6800000000000086</v>
          </cell>
          <cell r="D361">
            <v>2.29</v>
          </cell>
          <cell r="E361">
            <v>4.250000000000048</v>
          </cell>
          <cell r="F361">
            <v>3.1199999999999339</v>
          </cell>
          <cell r="G361">
            <v>3.1199999999999339</v>
          </cell>
          <cell r="L361">
            <v>0</v>
          </cell>
          <cell r="M361">
            <v>2.25</v>
          </cell>
          <cell r="N361">
            <v>2.25</v>
          </cell>
          <cell r="R361">
            <v>0</v>
          </cell>
          <cell r="T361">
            <v>0</v>
          </cell>
          <cell r="U361">
            <v>2.87</v>
          </cell>
          <cell r="V361">
            <v>2.87</v>
          </cell>
          <cell r="Y361">
            <v>8.2399999999999345</v>
          </cell>
          <cell r="Z361">
            <v>15.220000000000057</v>
          </cell>
          <cell r="AC361">
            <v>0</v>
          </cell>
          <cell r="AD361">
            <v>0</v>
          </cell>
          <cell r="AG361">
            <v>1.07</v>
          </cell>
          <cell r="AH361">
            <v>1.07</v>
          </cell>
          <cell r="AJ361">
            <v>0</v>
          </cell>
          <cell r="AK361">
            <v>0.70000000000000906</v>
          </cell>
          <cell r="AL361">
            <v>0.70000000000000906</v>
          </cell>
          <cell r="AO361">
            <v>0.77</v>
          </cell>
          <cell r="AP361">
            <v>0.77</v>
          </cell>
          <cell r="AQ361">
            <v>2.5400000000000089</v>
          </cell>
          <cell r="AT361">
            <v>0.63</v>
          </cell>
          <cell r="AU361">
            <v>0.63</v>
          </cell>
          <cell r="AV361">
            <v>0</v>
          </cell>
          <cell r="AW361">
            <v>0</v>
          </cell>
          <cell r="AX361">
            <v>0.64019199999999954</v>
          </cell>
          <cell r="AY361">
            <v>0</v>
          </cell>
          <cell r="AZ361">
            <v>0.64019199999999954</v>
          </cell>
          <cell r="BA361">
            <v>0</v>
          </cell>
          <cell r="BB361">
            <v>0</v>
          </cell>
          <cell r="BC361">
            <v>0.54940100000000014</v>
          </cell>
          <cell r="BD361">
            <v>0</v>
          </cell>
          <cell r="BE361">
            <v>0.54940100000000014</v>
          </cell>
          <cell r="BF361">
            <v>1.8195929999999998</v>
          </cell>
          <cell r="BG361">
            <v>0</v>
          </cell>
          <cell r="BH361">
            <v>0</v>
          </cell>
          <cell r="BI361">
            <v>0.1660760000000002</v>
          </cell>
          <cell r="BJ361">
            <v>0</v>
          </cell>
          <cell r="BK361">
            <v>0.1660760000000002</v>
          </cell>
        </row>
        <row r="362">
          <cell r="B362">
            <v>0</v>
          </cell>
          <cell r="G362">
            <v>0</v>
          </cell>
          <cell r="L362">
            <v>0</v>
          </cell>
          <cell r="N362">
            <v>0</v>
          </cell>
          <cell r="T362">
            <v>0</v>
          </cell>
          <cell r="V362">
            <v>0</v>
          </cell>
          <cell r="Y362">
            <v>0</v>
          </cell>
          <cell r="Z362">
            <v>0</v>
          </cell>
          <cell r="AC362">
            <v>0</v>
          </cell>
          <cell r="AD362">
            <v>0</v>
          </cell>
          <cell r="AH362">
            <v>0</v>
          </cell>
          <cell r="AL362">
            <v>0</v>
          </cell>
          <cell r="AP362">
            <v>0</v>
          </cell>
          <cell r="AQ362">
            <v>0</v>
          </cell>
          <cell r="AU362">
            <v>0</v>
          </cell>
          <cell r="AZ362">
            <v>0</v>
          </cell>
          <cell r="BE362">
            <v>0</v>
          </cell>
          <cell r="BF362">
            <v>0</v>
          </cell>
          <cell r="BK362">
            <v>0</v>
          </cell>
        </row>
        <row r="363">
          <cell r="B363" t="str">
            <v xml:space="preserve"> REMUNERAÇÃO</v>
          </cell>
          <cell r="C363">
            <v>48.040000000000006</v>
          </cell>
          <cell r="D363">
            <v>54.96</v>
          </cell>
          <cell r="E363">
            <v>49.269999999999996</v>
          </cell>
          <cell r="F363">
            <v>43.36</v>
          </cell>
          <cell r="G363">
            <v>43.36</v>
          </cell>
          <cell r="H363">
            <v>0</v>
          </cell>
          <cell r="I363">
            <v>0</v>
          </cell>
          <cell r="J363">
            <v>0</v>
          </cell>
          <cell r="K363">
            <v>0</v>
          </cell>
          <cell r="L363">
            <v>0</v>
          </cell>
          <cell r="M363">
            <v>41.95</v>
          </cell>
          <cell r="N363">
            <v>41.95</v>
          </cell>
          <cell r="O363">
            <v>0</v>
          </cell>
          <cell r="P363">
            <v>0</v>
          </cell>
          <cell r="Q363">
            <v>0</v>
          </cell>
          <cell r="R363">
            <v>0</v>
          </cell>
          <cell r="S363">
            <v>0</v>
          </cell>
          <cell r="T363">
            <v>0</v>
          </cell>
          <cell r="U363">
            <v>45.19</v>
          </cell>
          <cell r="V363">
            <v>45.19</v>
          </cell>
          <cell r="W363">
            <v>0</v>
          </cell>
          <cell r="X363">
            <v>0</v>
          </cell>
          <cell r="Y363">
            <v>130.5</v>
          </cell>
          <cell r="Z363">
            <v>152.26999999999998</v>
          </cell>
          <cell r="AA363">
            <v>0</v>
          </cell>
          <cell r="AB363">
            <v>0</v>
          </cell>
          <cell r="AC363">
            <v>0</v>
          </cell>
          <cell r="AD363">
            <v>0</v>
          </cell>
          <cell r="AE363">
            <v>38.090000000000003</v>
          </cell>
          <cell r="AF363">
            <v>0</v>
          </cell>
          <cell r="AG363">
            <v>0</v>
          </cell>
          <cell r="AH363">
            <v>38.090000000000003</v>
          </cell>
          <cell r="AI363">
            <v>38.769999999999996</v>
          </cell>
          <cell r="AJ363">
            <v>0</v>
          </cell>
          <cell r="AK363">
            <v>0</v>
          </cell>
          <cell r="AL363">
            <v>38.769999999999996</v>
          </cell>
          <cell r="AM363">
            <v>36.5</v>
          </cell>
          <cell r="AN363">
            <v>0</v>
          </cell>
          <cell r="AO363">
            <v>0</v>
          </cell>
          <cell r="AP363">
            <v>36.5</v>
          </cell>
          <cell r="AQ363">
            <v>113.36</v>
          </cell>
          <cell r="AR363">
            <v>34.93</v>
          </cell>
          <cell r="AS363">
            <v>0</v>
          </cell>
          <cell r="AT363">
            <v>0</v>
          </cell>
          <cell r="AU363">
            <v>34.93</v>
          </cell>
          <cell r="AV363">
            <v>43.198092999999972</v>
          </cell>
          <cell r="AW363">
            <v>0</v>
          </cell>
          <cell r="AX363">
            <v>0</v>
          </cell>
          <cell r="AY363">
            <v>0</v>
          </cell>
          <cell r="AZ363">
            <v>43.198092999999972</v>
          </cell>
          <cell r="BA363">
            <v>39.897376000000001</v>
          </cell>
          <cell r="BB363">
            <v>0</v>
          </cell>
          <cell r="BC363">
            <v>0</v>
          </cell>
          <cell r="BD363">
            <v>0</v>
          </cell>
          <cell r="BE363">
            <v>39.897376000000001</v>
          </cell>
          <cell r="BF363">
            <v>118.02546899999999</v>
          </cell>
          <cell r="BG363">
            <v>40.335175000000035</v>
          </cell>
          <cell r="BH363">
            <v>0</v>
          </cell>
          <cell r="BI363">
            <v>0</v>
          </cell>
          <cell r="BJ363">
            <v>0</v>
          </cell>
          <cell r="BK363">
            <v>40.335175000000035</v>
          </cell>
        </row>
        <row r="364">
          <cell r="B364" t="str">
            <v xml:space="preserve">                    Intra-Região</v>
          </cell>
          <cell r="C364">
            <v>19.3</v>
          </cell>
          <cell r="D364">
            <v>24.67</v>
          </cell>
          <cell r="E364">
            <v>19.829999999999998</v>
          </cell>
          <cell r="F364">
            <v>16.399999999999999</v>
          </cell>
          <cell r="G364">
            <v>16.399999999999999</v>
          </cell>
          <cell r="L364">
            <v>0</v>
          </cell>
          <cell r="M364">
            <v>15.57</v>
          </cell>
          <cell r="N364">
            <v>15.57</v>
          </cell>
          <cell r="R364">
            <v>0</v>
          </cell>
          <cell r="T364">
            <v>0</v>
          </cell>
          <cell r="U364">
            <v>17.350000000000001</v>
          </cell>
          <cell r="V364">
            <v>17.350000000000001</v>
          </cell>
          <cell r="Y364">
            <v>49.32</v>
          </cell>
          <cell r="Z364">
            <v>63.8</v>
          </cell>
          <cell r="AC364">
            <v>0</v>
          </cell>
          <cell r="AD364">
            <v>0</v>
          </cell>
          <cell r="AE364">
            <v>15.82</v>
          </cell>
          <cell r="AH364">
            <v>15.82</v>
          </cell>
          <cell r="AI364">
            <v>13.65</v>
          </cell>
          <cell r="AL364">
            <v>13.65</v>
          </cell>
          <cell r="AM364">
            <v>11.52</v>
          </cell>
          <cell r="AP364">
            <v>11.52</v>
          </cell>
          <cell r="AQ364">
            <v>40.989999999999995</v>
          </cell>
          <cell r="AR364">
            <v>10.7</v>
          </cell>
          <cell r="AU364">
            <v>10.7</v>
          </cell>
          <cell r="AV364">
            <v>9.1213510000000113</v>
          </cell>
          <cell r="AZ364">
            <v>9.1213510000000113</v>
          </cell>
          <cell r="BA364">
            <v>7.644351000000035</v>
          </cell>
          <cell r="BE364">
            <v>7.644351000000035</v>
          </cell>
          <cell r="BF364">
            <v>27.465702000000046</v>
          </cell>
          <cell r="BG364">
            <v>8.6973869999999867</v>
          </cell>
          <cell r="BK364">
            <v>8.6973869999999867</v>
          </cell>
        </row>
        <row r="365">
          <cell r="B365" t="str">
            <v xml:space="preserve">                    Intra-Setor</v>
          </cell>
          <cell r="C365">
            <v>5.19</v>
          </cell>
          <cell r="D365">
            <v>4.53</v>
          </cell>
          <cell r="E365">
            <v>4.3099999999999996</v>
          </cell>
          <cell r="F365">
            <v>7.85</v>
          </cell>
          <cell r="G365">
            <v>7.85</v>
          </cell>
          <cell r="L365">
            <v>0</v>
          </cell>
          <cell r="M365">
            <v>9.27</v>
          </cell>
          <cell r="N365">
            <v>9.27</v>
          </cell>
          <cell r="R365">
            <v>0</v>
          </cell>
          <cell r="T365">
            <v>0</v>
          </cell>
          <cell r="U365">
            <v>9.67</v>
          </cell>
          <cell r="V365">
            <v>9.67</v>
          </cell>
          <cell r="Y365">
            <v>26.79</v>
          </cell>
          <cell r="Z365">
            <v>14.030000000000001</v>
          </cell>
          <cell r="AC365">
            <v>0</v>
          </cell>
          <cell r="AD365">
            <v>0</v>
          </cell>
          <cell r="AE365">
            <v>9.17</v>
          </cell>
          <cell r="AH365">
            <v>9.17</v>
          </cell>
          <cell r="AI365">
            <v>9.35</v>
          </cell>
          <cell r="AL365">
            <v>9.35</v>
          </cell>
          <cell r="AM365">
            <v>8.7100000000000009</v>
          </cell>
          <cell r="AP365">
            <v>8.7100000000000009</v>
          </cell>
          <cell r="AQ365">
            <v>27.23</v>
          </cell>
          <cell r="AR365">
            <v>7.73</v>
          </cell>
          <cell r="AU365">
            <v>7.73</v>
          </cell>
          <cell r="AV365">
            <v>11.143600999999997</v>
          </cell>
          <cell r="AZ365">
            <v>11.143600999999997</v>
          </cell>
          <cell r="BA365">
            <v>8.8689929999999269</v>
          </cell>
          <cell r="BE365">
            <v>8.8689929999999269</v>
          </cell>
          <cell r="BF365">
            <v>27.742593999999926</v>
          </cell>
          <cell r="BG365">
            <v>6.7802860000000225</v>
          </cell>
          <cell r="BK365">
            <v>6.7802860000000225</v>
          </cell>
        </row>
        <row r="366">
          <cell r="B366" t="str">
            <v xml:space="preserve">                    0800</v>
          </cell>
          <cell r="C366">
            <v>9.85</v>
          </cell>
          <cell r="D366">
            <v>11.51</v>
          </cell>
          <cell r="E366">
            <v>11.67</v>
          </cell>
          <cell r="F366">
            <v>12.32</v>
          </cell>
          <cell r="G366">
            <v>12.32</v>
          </cell>
          <cell r="L366">
            <v>0</v>
          </cell>
          <cell r="M366">
            <v>14.32</v>
          </cell>
          <cell r="N366">
            <v>14.32</v>
          </cell>
          <cell r="R366">
            <v>0</v>
          </cell>
          <cell r="T366">
            <v>0</v>
          </cell>
          <cell r="U366">
            <v>15.76</v>
          </cell>
          <cell r="V366">
            <v>15.76</v>
          </cell>
          <cell r="Y366">
            <v>42.4</v>
          </cell>
          <cell r="Z366">
            <v>33.03</v>
          </cell>
          <cell r="AC366">
            <v>0</v>
          </cell>
          <cell r="AD366">
            <v>0</v>
          </cell>
          <cell r="AE366">
            <v>11.54</v>
          </cell>
          <cell r="AH366">
            <v>11.54</v>
          </cell>
          <cell r="AI366">
            <v>14.3</v>
          </cell>
          <cell r="AL366">
            <v>14.3</v>
          </cell>
          <cell r="AM366">
            <v>14.77</v>
          </cell>
          <cell r="AP366">
            <v>14.77</v>
          </cell>
          <cell r="AQ366">
            <v>40.61</v>
          </cell>
          <cell r="AR366">
            <v>15.1</v>
          </cell>
          <cell r="AU366">
            <v>15.1</v>
          </cell>
          <cell r="AV366">
            <v>2.3232189999999968</v>
          </cell>
          <cell r="AZ366">
            <v>2.3232189999999968</v>
          </cell>
          <cell r="BA366">
            <v>1.6155529999999974</v>
          </cell>
          <cell r="BE366">
            <v>1.6155529999999974</v>
          </cell>
          <cell r="BF366">
            <v>19.038771999999994</v>
          </cell>
          <cell r="BG366">
            <v>2.2613329999999978</v>
          </cell>
          <cell r="BK366">
            <v>2.2613329999999978</v>
          </cell>
        </row>
        <row r="367">
          <cell r="B367" t="str">
            <v xml:space="preserve">                    Outros</v>
          </cell>
          <cell r="C367">
            <v>13.7</v>
          </cell>
          <cell r="D367">
            <v>14.249999999999998</v>
          </cell>
          <cell r="E367">
            <v>13.460000000000004</v>
          </cell>
          <cell r="F367">
            <v>6.79</v>
          </cell>
          <cell r="G367">
            <v>6.79</v>
          </cell>
          <cell r="L367">
            <v>0</v>
          </cell>
          <cell r="M367">
            <v>2.7900000000000049</v>
          </cell>
          <cell r="N367">
            <v>2.7900000000000049</v>
          </cell>
          <cell r="R367">
            <v>0</v>
          </cell>
          <cell r="T367">
            <v>0</v>
          </cell>
          <cell r="U367">
            <v>2.4099999999999948</v>
          </cell>
          <cell r="V367">
            <v>2.4099999999999948</v>
          </cell>
          <cell r="Y367">
            <v>11.99</v>
          </cell>
          <cell r="Z367">
            <v>41.41</v>
          </cell>
          <cell r="AC367">
            <v>0</v>
          </cell>
          <cell r="AD367">
            <v>0</v>
          </cell>
          <cell r="AE367">
            <v>1.5600000000000021</v>
          </cell>
          <cell r="AH367">
            <v>1.5600000000000021</v>
          </cell>
          <cell r="AI367">
            <v>1.47</v>
          </cell>
          <cell r="AL367">
            <v>1.47</v>
          </cell>
          <cell r="AM367">
            <v>1.5</v>
          </cell>
          <cell r="AP367">
            <v>1.5</v>
          </cell>
          <cell r="AQ367">
            <v>4.530000000000002</v>
          </cell>
          <cell r="AR367">
            <v>1.4000000000000019</v>
          </cell>
          <cell r="AU367">
            <v>1.4000000000000019</v>
          </cell>
          <cell r="AV367">
            <v>20.609921999999969</v>
          </cell>
          <cell r="AZ367">
            <v>20.609921999999969</v>
          </cell>
          <cell r="BA367">
            <v>21.768479000000042</v>
          </cell>
          <cell r="BE367">
            <v>21.768479000000042</v>
          </cell>
          <cell r="BF367">
            <v>43.778401000000017</v>
          </cell>
          <cell r="BG367">
            <v>22.596169000000025</v>
          </cell>
          <cell r="BK367">
            <v>22.596169000000025</v>
          </cell>
        </row>
        <row r="368">
          <cell r="A368" t="str">
            <v>DESPESAS</v>
          </cell>
          <cell r="B368" t="str">
            <v>TOTAL</v>
          </cell>
          <cell r="C368">
            <v>937.02</v>
          </cell>
          <cell r="D368">
            <v>1061.9000000000001</v>
          </cell>
          <cell r="E368">
            <v>1059.51</v>
          </cell>
          <cell r="F368">
            <v>1160.8400000000001</v>
          </cell>
          <cell r="G368">
            <v>1160.8400000000001</v>
          </cell>
          <cell r="H368">
            <v>0</v>
          </cell>
          <cell r="I368">
            <v>0</v>
          </cell>
          <cell r="J368">
            <v>0</v>
          </cell>
          <cell r="K368">
            <v>0</v>
          </cell>
          <cell r="L368">
            <v>0</v>
          </cell>
          <cell r="M368">
            <v>1379.0200000000002</v>
          </cell>
          <cell r="N368">
            <v>1379.0200000000002</v>
          </cell>
          <cell r="O368">
            <v>0</v>
          </cell>
          <cell r="P368">
            <v>0</v>
          </cell>
          <cell r="Q368">
            <v>0</v>
          </cell>
          <cell r="R368">
            <v>0</v>
          </cell>
          <cell r="S368">
            <v>0</v>
          </cell>
          <cell r="T368">
            <v>0</v>
          </cell>
          <cell r="U368">
            <v>1486.8</v>
          </cell>
          <cell r="V368">
            <v>1486.8</v>
          </cell>
          <cell r="W368">
            <v>0</v>
          </cell>
          <cell r="X368">
            <v>0</v>
          </cell>
          <cell r="Y368">
            <v>4026.6600000000008</v>
          </cell>
          <cell r="Z368">
            <v>3058.4300000000003</v>
          </cell>
          <cell r="AA368">
            <v>0</v>
          </cell>
          <cell r="AB368">
            <v>0</v>
          </cell>
          <cell r="AC368">
            <v>0</v>
          </cell>
          <cell r="AD368">
            <v>0</v>
          </cell>
          <cell r="AE368">
            <v>1357.12</v>
          </cell>
          <cell r="AF368">
            <v>0</v>
          </cell>
          <cell r="AG368">
            <v>0</v>
          </cell>
          <cell r="AH368">
            <v>1357.12</v>
          </cell>
          <cell r="AI368">
            <v>1359.02</v>
          </cell>
          <cell r="AJ368">
            <v>0</v>
          </cell>
          <cell r="AK368">
            <v>0</v>
          </cell>
          <cell r="AL368">
            <v>1359.02</v>
          </cell>
          <cell r="AM368">
            <v>1335.81</v>
          </cell>
          <cell r="AN368">
            <v>0</v>
          </cell>
          <cell r="AO368">
            <v>0</v>
          </cell>
          <cell r="AP368">
            <v>1335.81</v>
          </cell>
          <cell r="AQ368">
            <v>4051.95</v>
          </cell>
          <cell r="AR368">
            <v>1240.1500000000001</v>
          </cell>
          <cell r="AS368">
            <v>0</v>
          </cell>
          <cell r="AT368">
            <v>0</v>
          </cell>
          <cell r="AU368">
            <v>1240.1500000000001</v>
          </cell>
          <cell r="AV368">
            <v>0</v>
          </cell>
          <cell r="AW368">
            <v>0</v>
          </cell>
          <cell r="AX368">
            <v>0</v>
          </cell>
          <cell r="AY368">
            <v>0</v>
          </cell>
          <cell r="AZ368">
            <v>0</v>
          </cell>
          <cell r="BA368">
            <v>0</v>
          </cell>
          <cell r="BB368">
            <v>0</v>
          </cell>
          <cell r="BC368">
            <v>0</v>
          </cell>
          <cell r="BD368">
            <v>0</v>
          </cell>
          <cell r="BE368">
            <v>0</v>
          </cell>
          <cell r="BF368">
            <v>1240.1500000000001</v>
          </cell>
          <cell r="BG368">
            <v>0</v>
          </cell>
          <cell r="BH368">
            <v>0</v>
          </cell>
          <cell r="BI368">
            <v>0</v>
          </cell>
          <cell r="BJ368">
            <v>0</v>
          </cell>
          <cell r="BK368">
            <v>0</v>
          </cell>
        </row>
        <row r="369">
          <cell r="B369">
            <v>0</v>
          </cell>
          <cell r="G369">
            <v>0</v>
          </cell>
          <cell r="L369">
            <v>0</v>
          </cell>
          <cell r="N369">
            <v>0</v>
          </cell>
          <cell r="T369">
            <v>0</v>
          </cell>
          <cell r="V369">
            <v>0</v>
          </cell>
          <cell r="Y369">
            <v>0</v>
          </cell>
          <cell r="Z369">
            <v>0</v>
          </cell>
          <cell r="AC369">
            <v>0</v>
          </cell>
          <cell r="AD369">
            <v>0</v>
          </cell>
          <cell r="AH369">
            <v>0</v>
          </cell>
          <cell r="AL369">
            <v>0</v>
          </cell>
          <cell r="AP369">
            <v>0</v>
          </cell>
          <cell r="AQ369">
            <v>0</v>
          </cell>
          <cell r="AU369">
            <v>0</v>
          </cell>
          <cell r="AZ369">
            <v>0</v>
          </cell>
          <cell r="BE369">
            <v>0</v>
          </cell>
          <cell r="BF369">
            <v>0</v>
          </cell>
          <cell r="BK369">
            <v>0</v>
          </cell>
        </row>
        <row r="370">
          <cell r="B370" t="str">
            <v xml:space="preserve">                    Inter-Região</v>
          </cell>
          <cell r="C370">
            <v>525.83000000000004</v>
          </cell>
          <cell r="D370">
            <v>631.85</v>
          </cell>
          <cell r="E370">
            <v>563.04999999999995</v>
          </cell>
          <cell r="F370">
            <v>571.04</v>
          </cell>
          <cell r="G370">
            <v>571.04</v>
          </cell>
          <cell r="L370">
            <v>0</v>
          </cell>
          <cell r="M370">
            <v>678.11</v>
          </cell>
          <cell r="N370">
            <v>678.11</v>
          </cell>
          <cell r="R370">
            <v>0</v>
          </cell>
          <cell r="T370">
            <v>0</v>
          </cell>
          <cell r="U370">
            <v>770.16</v>
          </cell>
          <cell r="V370">
            <v>770.16</v>
          </cell>
          <cell r="Y370">
            <v>2019.31</v>
          </cell>
          <cell r="Z370">
            <v>1720.73</v>
          </cell>
          <cell r="AC370">
            <v>0</v>
          </cell>
          <cell r="AD370">
            <v>0</v>
          </cell>
          <cell r="AE370">
            <v>686.97</v>
          </cell>
          <cell r="AH370">
            <v>686.97</v>
          </cell>
          <cell r="AI370">
            <v>689</v>
          </cell>
          <cell r="AL370">
            <v>689</v>
          </cell>
          <cell r="AM370">
            <v>672.81</v>
          </cell>
          <cell r="AP370">
            <v>672.81</v>
          </cell>
          <cell r="AQ370">
            <v>2048.7799999999997</v>
          </cell>
          <cell r="AR370">
            <v>621.98</v>
          </cell>
          <cell r="AU370">
            <v>621.98</v>
          </cell>
          <cell r="AZ370">
            <v>0</v>
          </cell>
          <cell r="BE370">
            <v>0</v>
          </cell>
          <cell r="BF370">
            <v>621.98</v>
          </cell>
          <cell r="BK370">
            <v>0</v>
          </cell>
        </row>
        <row r="371">
          <cell r="B371" t="str">
            <v xml:space="preserve">                    Intra-Região</v>
          </cell>
          <cell r="C371">
            <v>163.13</v>
          </cell>
          <cell r="D371">
            <v>176.38</v>
          </cell>
          <cell r="E371">
            <v>182.66</v>
          </cell>
          <cell r="F371">
            <v>206.2</v>
          </cell>
          <cell r="G371">
            <v>206.2</v>
          </cell>
          <cell r="L371">
            <v>0</v>
          </cell>
          <cell r="M371">
            <v>217.55</v>
          </cell>
          <cell r="N371">
            <v>217.55</v>
          </cell>
          <cell r="R371">
            <v>0</v>
          </cell>
          <cell r="T371">
            <v>0</v>
          </cell>
          <cell r="U371">
            <v>227.24</v>
          </cell>
          <cell r="V371">
            <v>227.24</v>
          </cell>
          <cell r="Y371">
            <v>650.99</v>
          </cell>
          <cell r="Z371">
            <v>522.16999999999996</v>
          </cell>
          <cell r="AC371">
            <v>0</v>
          </cell>
          <cell r="AD371">
            <v>0</v>
          </cell>
          <cell r="AE371">
            <v>226.35</v>
          </cell>
          <cell r="AH371">
            <v>226.35</v>
          </cell>
          <cell r="AI371">
            <v>232.03</v>
          </cell>
          <cell r="AL371">
            <v>232.03</v>
          </cell>
          <cell r="AM371">
            <v>221.66</v>
          </cell>
          <cell r="AP371">
            <v>221.66</v>
          </cell>
          <cell r="AQ371">
            <v>680.04</v>
          </cell>
          <cell r="AR371">
            <v>201.41</v>
          </cell>
          <cell r="AU371">
            <v>201.41</v>
          </cell>
          <cell r="AZ371">
            <v>0</v>
          </cell>
          <cell r="BE371">
            <v>0</v>
          </cell>
          <cell r="BF371">
            <v>201.41</v>
          </cell>
          <cell r="BK371">
            <v>0</v>
          </cell>
        </row>
        <row r="372">
          <cell r="B372" t="str">
            <v xml:space="preserve">                    Intra-Setor</v>
          </cell>
          <cell r="C372">
            <v>85.97</v>
          </cell>
          <cell r="D372">
            <v>91.14</v>
          </cell>
          <cell r="E372">
            <v>144.38</v>
          </cell>
          <cell r="F372">
            <v>225.1</v>
          </cell>
          <cell r="G372">
            <v>225.1</v>
          </cell>
          <cell r="L372">
            <v>0</v>
          </cell>
          <cell r="M372">
            <v>307.47000000000003</v>
          </cell>
          <cell r="N372">
            <v>307.47000000000003</v>
          </cell>
          <cell r="R372">
            <v>0</v>
          </cell>
          <cell r="T372">
            <v>0</v>
          </cell>
          <cell r="U372">
            <v>308.75</v>
          </cell>
          <cell r="V372">
            <v>308.75</v>
          </cell>
          <cell r="Y372">
            <v>841.32</v>
          </cell>
          <cell r="Z372">
            <v>321.49</v>
          </cell>
          <cell r="AC372">
            <v>0</v>
          </cell>
          <cell r="AD372">
            <v>0</v>
          </cell>
          <cell r="AE372">
            <v>294.23</v>
          </cell>
          <cell r="AH372">
            <v>294.23</v>
          </cell>
          <cell r="AI372">
            <v>270.10000000000002</v>
          </cell>
          <cell r="AL372">
            <v>270.10000000000002</v>
          </cell>
          <cell r="AM372">
            <v>265.98</v>
          </cell>
          <cell r="AP372">
            <v>265.98</v>
          </cell>
          <cell r="AQ372">
            <v>830.31000000000006</v>
          </cell>
          <cell r="AR372">
            <v>242.37</v>
          </cell>
          <cell r="AU372">
            <v>242.37</v>
          </cell>
          <cell r="AZ372">
            <v>0</v>
          </cell>
          <cell r="BE372">
            <v>0</v>
          </cell>
          <cell r="BF372">
            <v>242.37</v>
          </cell>
          <cell r="BK372">
            <v>0</v>
          </cell>
        </row>
        <row r="373">
          <cell r="B373" t="str">
            <v xml:space="preserve">                    0800</v>
          </cell>
          <cell r="C373">
            <v>118.38</v>
          </cell>
          <cell r="D373">
            <v>148.54</v>
          </cell>
          <cell r="E373">
            <v>153.71</v>
          </cell>
          <cell r="F373">
            <v>142.81</v>
          </cell>
          <cell r="G373">
            <v>142.81</v>
          </cell>
          <cell r="L373">
            <v>0</v>
          </cell>
          <cell r="M373">
            <v>160.97999999999999</v>
          </cell>
          <cell r="N373">
            <v>160.97999999999999</v>
          </cell>
          <cell r="R373">
            <v>0</v>
          </cell>
          <cell r="T373">
            <v>0</v>
          </cell>
          <cell r="U373">
            <v>164.83</v>
          </cell>
          <cell r="V373">
            <v>164.83</v>
          </cell>
          <cell r="Y373">
            <v>468.62</v>
          </cell>
          <cell r="Z373">
            <v>420.63</v>
          </cell>
          <cell r="AC373">
            <v>0</v>
          </cell>
          <cell r="AD373">
            <v>0</v>
          </cell>
          <cell r="AE373">
            <v>140.15</v>
          </cell>
          <cell r="AH373">
            <v>140.15</v>
          </cell>
          <cell r="AI373">
            <v>160.13999999999999</v>
          </cell>
          <cell r="AL373">
            <v>160.13999999999999</v>
          </cell>
          <cell r="AM373">
            <v>167.88</v>
          </cell>
          <cell r="AP373">
            <v>167.88</v>
          </cell>
          <cell r="AQ373">
            <v>468.16999999999996</v>
          </cell>
          <cell r="AR373">
            <v>168.09</v>
          </cell>
          <cell r="AU373">
            <v>168.09</v>
          </cell>
          <cell r="AZ373">
            <v>0</v>
          </cell>
          <cell r="BE373">
            <v>0</v>
          </cell>
          <cell r="BF373">
            <v>168.09</v>
          </cell>
          <cell r="BK373">
            <v>0</v>
          </cell>
        </row>
        <row r="374">
          <cell r="B374" t="str">
            <v xml:space="preserve">                    Outros</v>
          </cell>
          <cell r="C374">
            <v>43.70999999999988</v>
          </cell>
          <cell r="D374">
            <v>13.989999999999991</v>
          </cell>
          <cell r="E374">
            <v>15.71000000000001</v>
          </cell>
          <cell r="F374">
            <v>15.69</v>
          </cell>
          <cell r="G374">
            <v>15.69</v>
          </cell>
          <cell r="L374">
            <v>0</v>
          </cell>
          <cell r="M374">
            <v>14.91</v>
          </cell>
          <cell r="N374">
            <v>14.91</v>
          </cell>
          <cell r="R374">
            <v>0</v>
          </cell>
          <cell r="T374">
            <v>0</v>
          </cell>
          <cell r="U374">
            <v>15.82</v>
          </cell>
          <cell r="V374">
            <v>15.82</v>
          </cell>
          <cell r="Y374">
            <v>46.42</v>
          </cell>
          <cell r="Z374">
            <v>73.409999999999883</v>
          </cell>
          <cell r="AC374">
            <v>0</v>
          </cell>
          <cell r="AD374">
            <v>0</v>
          </cell>
          <cell r="AE374">
            <v>9.4199999999995541</v>
          </cell>
          <cell r="AH374">
            <v>9.4199999999995541</v>
          </cell>
          <cell r="AI374">
            <v>7.7499999999999911</v>
          </cell>
          <cell r="AL374">
            <v>7.7499999999999911</v>
          </cell>
          <cell r="AM374">
            <v>7.4800000000000093</v>
          </cell>
          <cell r="AP374">
            <v>7.4800000000000093</v>
          </cell>
          <cell r="AQ374">
            <v>24.649999999999558</v>
          </cell>
          <cell r="AR374">
            <v>6.3000000000002183</v>
          </cell>
          <cell r="AU374">
            <v>6.3000000000002183</v>
          </cell>
          <cell r="AZ374">
            <v>0</v>
          </cell>
          <cell r="BE374">
            <v>0</v>
          </cell>
          <cell r="BF374">
            <v>6.3000000000002183</v>
          </cell>
          <cell r="BK374">
            <v>0</v>
          </cell>
        </row>
        <row r="376">
          <cell r="B376">
            <v>0</v>
          </cell>
          <cell r="C376" t="str">
            <v>Jul/99</v>
          </cell>
          <cell r="D376">
            <v>36373</v>
          </cell>
          <cell r="E376">
            <v>36404</v>
          </cell>
          <cell r="F376">
            <v>36434</v>
          </cell>
          <cell r="G376">
            <v>36434</v>
          </cell>
          <cell r="H376">
            <v>36434</v>
          </cell>
          <cell r="I376">
            <v>36434</v>
          </cell>
          <cell r="J376">
            <v>36465</v>
          </cell>
          <cell r="K376">
            <v>36465</v>
          </cell>
          <cell r="L376">
            <v>36465</v>
          </cell>
          <cell r="M376">
            <v>36465</v>
          </cell>
          <cell r="N376">
            <v>36465</v>
          </cell>
          <cell r="O376">
            <v>36465</v>
          </cell>
          <cell r="P376">
            <v>36465</v>
          </cell>
          <cell r="Q376">
            <v>36495</v>
          </cell>
          <cell r="R376">
            <v>36495</v>
          </cell>
          <cell r="S376">
            <v>36495</v>
          </cell>
          <cell r="T376">
            <v>36495</v>
          </cell>
          <cell r="U376">
            <v>36495</v>
          </cell>
          <cell r="V376">
            <v>36495</v>
          </cell>
          <cell r="W376">
            <v>36495</v>
          </cell>
          <cell r="X376">
            <v>36495</v>
          </cell>
          <cell r="Y376" t="str">
            <v>1999</v>
          </cell>
          <cell r="Z376" t="str">
            <v>1999</v>
          </cell>
          <cell r="AA376">
            <v>36526</v>
          </cell>
          <cell r="AB376">
            <v>36526</v>
          </cell>
          <cell r="AC376">
            <v>36526</v>
          </cell>
          <cell r="AD376">
            <v>36526</v>
          </cell>
          <cell r="AE376">
            <v>36526</v>
          </cell>
          <cell r="AF376">
            <v>36526</v>
          </cell>
          <cell r="AG376">
            <v>36526</v>
          </cell>
          <cell r="AH376">
            <v>36526</v>
          </cell>
          <cell r="AI376">
            <v>36557</v>
          </cell>
          <cell r="AJ376">
            <v>36557</v>
          </cell>
          <cell r="AK376">
            <v>36557</v>
          </cell>
          <cell r="AL376">
            <v>36557</v>
          </cell>
          <cell r="AM376" t="str">
            <v>Mar/00</v>
          </cell>
          <cell r="AN376" t="str">
            <v>Mar/00</v>
          </cell>
          <cell r="AO376" t="str">
            <v>Mar/00</v>
          </cell>
          <cell r="AP376" t="str">
            <v>Mar/00</v>
          </cell>
          <cell r="AQ376" t="str">
            <v>2000</v>
          </cell>
          <cell r="AR376" t="str">
            <v>Abr/00</v>
          </cell>
          <cell r="AS376" t="str">
            <v>Abr/00</v>
          </cell>
          <cell r="AT376" t="str">
            <v>Abr/00</v>
          </cell>
          <cell r="AU376" t="str">
            <v>Abr/00</v>
          </cell>
          <cell r="AV376" t="str">
            <v>Mai/00</v>
          </cell>
          <cell r="AW376" t="str">
            <v>Mai/00</v>
          </cell>
          <cell r="AX376" t="str">
            <v>Mai/00</v>
          </cell>
          <cell r="AY376" t="str">
            <v>Mai/00</v>
          </cell>
          <cell r="AZ376" t="str">
            <v>Mai/00</v>
          </cell>
          <cell r="BA376" t="str">
            <v>Jun/00</v>
          </cell>
          <cell r="BB376" t="str">
            <v>Jun/00</v>
          </cell>
          <cell r="BC376" t="str">
            <v>Jun/00</v>
          </cell>
          <cell r="BD376" t="str">
            <v>Jun/00</v>
          </cell>
          <cell r="BE376" t="str">
            <v>Jun/00</v>
          </cell>
          <cell r="BF376" t="str">
            <v>2000</v>
          </cell>
          <cell r="BG376" t="str">
            <v>Jul/00</v>
          </cell>
          <cell r="BH376" t="str">
            <v>Jul/00</v>
          </cell>
          <cell r="BI376" t="str">
            <v>Jul/00</v>
          </cell>
          <cell r="BJ376" t="str">
            <v>Jul/00</v>
          </cell>
          <cell r="BK376" t="str">
            <v>Jul/00</v>
          </cell>
        </row>
        <row r="377">
          <cell r="B377" t="str">
            <v>Minutos Milhões</v>
          </cell>
          <cell r="C377" t="str">
            <v>Financeiro</v>
          </cell>
          <cell r="D377" t="str">
            <v>Financeiro</v>
          </cell>
          <cell r="E377" t="str">
            <v>Financeiro</v>
          </cell>
          <cell r="F377" t="str">
            <v>Financeiro</v>
          </cell>
          <cell r="G377" t="str">
            <v>Financeiro</v>
          </cell>
          <cell r="H377" t="str">
            <v>Arbor</v>
          </cell>
          <cell r="I377" t="str">
            <v>Arbor</v>
          </cell>
          <cell r="J377" t="str">
            <v>Econômico</v>
          </cell>
          <cell r="K377" t="str">
            <v>Econômico</v>
          </cell>
          <cell r="L377" t="str">
            <v>Econômico</v>
          </cell>
          <cell r="M377" t="str">
            <v>Financeiro</v>
          </cell>
          <cell r="N377" t="str">
            <v>Financeiro</v>
          </cell>
          <cell r="O377" t="str">
            <v>Arbor</v>
          </cell>
          <cell r="P377" t="str">
            <v>Arbor v3</v>
          </cell>
          <cell r="Q377" t="str">
            <v>Prévia</v>
          </cell>
          <cell r="R377" t="str">
            <v>Estimado</v>
          </cell>
          <cell r="S377" t="str">
            <v>Econômico</v>
          </cell>
          <cell r="T377" t="str">
            <v>Econômico</v>
          </cell>
          <cell r="U377" t="str">
            <v>Financeiro</v>
          </cell>
          <cell r="V377" t="str">
            <v>Financeiro</v>
          </cell>
          <cell r="W377" t="str">
            <v>Arbor</v>
          </cell>
          <cell r="X377" t="str">
            <v>Arbor</v>
          </cell>
          <cell r="Y377" t="str">
            <v>4º Trim</v>
          </cell>
          <cell r="Z377" t="str">
            <v>3º Trim</v>
          </cell>
          <cell r="AA377" t="str">
            <v>Prévia</v>
          </cell>
          <cell r="AB377" t="str">
            <v>Prévia</v>
          </cell>
          <cell r="AC377" t="str">
            <v>Estimado</v>
          </cell>
          <cell r="AD377" t="str">
            <v>Prévia</v>
          </cell>
          <cell r="AE377" t="str">
            <v>Detraf</v>
          </cell>
          <cell r="AF377" t="str">
            <v>Arbor</v>
          </cell>
          <cell r="AG377" t="str">
            <v>Tco / Tfi</v>
          </cell>
          <cell r="AH377" t="str">
            <v>Financeiro</v>
          </cell>
          <cell r="AI377" t="str">
            <v>Detraf</v>
          </cell>
          <cell r="AJ377" t="str">
            <v>Arbor</v>
          </cell>
          <cell r="AK377" t="str">
            <v>Tco / Tfi</v>
          </cell>
          <cell r="AL377" t="str">
            <v>Financeiro</v>
          </cell>
          <cell r="AM377" t="str">
            <v>Detraf</v>
          </cell>
          <cell r="AN377" t="str">
            <v>Arbor</v>
          </cell>
          <cell r="AO377" t="str">
            <v>Tco / Tfi</v>
          </cell>
          <cell r="AP377" t="str">
            <v>Financeiro</v>
          </cell>
          <cell r="AQ377" t="str">
            <v>1º Trim</v>
          </cell>
          <cell r="AR377" t="str">
            <v>Detraf</v>
          </cell>
          <cell r="AS377" t="str">
            <v>Arbor</v>
          </cell>
          <cell r="AT377" t="str">
            <v>Tco / Tfi</v>
          </cell>
          <cell r="AU377" t="str">
            <v>Financeiro</v>
          </cell>
          <cell r="AV377" t="str">
            <v>Detraf</v>
          </cell>
          <cell r="AW377" t="str">
            <v>Arbor</v>
          </cell>
          <cell r="AX377" t="str">
            <v>Tco / Tfi</v>
          </cell>
          <cell r="AY377" t="str">
            <v>Pend</v>
          </cell>
          <cell r="AZ377" t="str">
            <v>Financeiro</v>
          </cell>
          <cell r="BA377" t="str">
            <v>Detraf</v>
          </cell>
          <cell r="BB377" t="str">
            <v>Arbor</v>
          </cell>
          <cell r="BC377" t="str">
            <v>Tco / Tfi</v>
          </cell>
          <cell r="BD377" t="str">
            <v>Pend</v>
          </cell>
          <cell r="BE377" t="str">
            <v>Financeiro</v>
          </cell>
          <cell r="BF377" t="str">
            <v>2º Trim</v>
          </cell>
          <cell r="BG377" t="str">
            <v>Detraf</v>
          </cell>
          <cell r="BH377" t="str">
            <v>Arbor</v>
          </cell>
          <cell r="BI377" t="str">
            <v>Tco / Tfi</v>
          </cell>
          <cell r="BJ377" t="str">
            <v>Pend</v>
          </cell>
          <cell r="BK377" t="str">
            <v>Financeiro</v>
          </cell>
        </row>
        <row r="378">
          <cell r="B378">
            <v>0</v>
          </cell>
          <cell r="C378" t="str">
            <v>Total</v>
          </cell>
          <cell r="D378" t="str">
            <v>Total</v>
          </cell>
          <cell r="E378" t="str">
            <v>Total</v>
          </cell>
          <cell r="F378" t="str">
            <v>Versão 2</v>
          </cell>
          <cell r="G378" t="str">
            <v>Total</v>
          </cell>
          <cell r="H378" t="str">
            <v>Econômico</v>
          </cell>
          <cell r="I378" t="str">
            <v>Financeiro</v>
          </cell>
          <cell r="J378" t="str">
            <v>Versão 1</v>
          </cell>
          <cell r="K378" t="str">
            <v>Versão 2</v>
          </cell>
          <cell r="L378" t="str">
            <v>com Kenan</v>
          </cell>
          <cell r="M378" t="str">
            <v>Versão 3</v>
          </cell>
          <cell r="N378" t="str">
            <v>Total</v>
          </cell>
          <cell r="O378" t="str">
            <v>Econômico</v>
          </cell>
          <cell r="P378" t="str">
            <v>Financeiro</v>
          </cell>
          <cell r="Q378" t="str">
            <v>15 dias</v>
          </cell>
          <cell r="R378" t="str">
            <v>30 dias</v>
          </cell>
          <cell r="S378">
            <v>0</v>
          </cell>
          <cell r="T378" t="str">
            <v>com Kenan</v>
          </cell>
          <cell r="U378">
            <v>0</v>
          </cell>
          <cell r="V378" t="str">
            <v>Total</v>
          </cell>
          <cell r="W378" t="str">
            <v>Econômico</v>
          </cell>
          <cell r="X378" t="str">
            <v>Financeiro</v>
          </cell>
          <cell r="Y378">
            <v>0</v>
          </cell>
          <cell r="Z378">
            <v>0</v>
          </cell>
          <cell r="AA378" t="str">
            <v>15 dias</v>
          </cell>
          <cell r="AB378" t="str">
            <v>Kenan -15 dias</v>
          </cell>
          <cell r="AC378" t="str">
            <v>com Kenan</v>
          </cell>
          <cell r="AD378" t="str">
            <v>15 dias - Total</v>
          </cell>
          <cell r="AE378">
            <v>0</v>
          </cell>
          <cell r="AF378">
            <v>0</v>
          </cell>
          <cell r="AG378">
            <v>0</v>
          </cell>
          <cell r="AH378" t="str">
            <v>Total</v>
          </cell>
          <cell r="AI378">
            <v>0</v>
          </cell>
          <cell r="AJ378">
            <v>0</v>
          </cell>
          <cell r="AK378">
            <v>0</v>
          </cell>
          <cell r="AL378" t="str">
            <v>Total</v>
          </cell>
          <cell r="AM378">
            <v>0</v>
          </cell>
          <cell r="AN378">
            <v>0</v>
          </cell>
          <cell r="AO378">
            <v>0</v>
          </cell>
          <cell r="AP378" t="str">
            <v>Total</v>
          </cell>
          <cell r="AQ378">
            <v>0</v>
          </cell>
          <cell r="AR378">
            <v>0</v>
          </cell>
          <cell r="AS378">
            <v>0</v>
          </cell>
          <cell r="AT378">
            <v>0</v>
          </cell>
          <cell r="AU378" t="str">
            <v>Total</v>
          </cell>
          <cell r="AV378">
            <v>0</v>
          </cell>
          <cell r="AW378">
            <v>0</v>
          </cell>
          <cell r="AX378">
            <v>0</v>
          </cell>
          <cell r="AY378">
            <v>0</v>
          </cell>
          <cell r="AZ378" t="str">
            <v>Total</v>
          </cell>
          <cell r="BA378">
            <v>0</v>
          </cell>
          <cell r="BB378">
            <v>0</v>
          </cell>
          <cell r="BC378">
            <v>0</v>
          </cell>
          <cell r="BD378">
            <v>0</v>
          </cell>
          <cell r="BE378" t="str">
            <v>Total</v>
          </cell>
          <cell r="BF378">
            <v>0</v>
          </cell>
          <cell r="BG378">
            <v>0</v>
          </cell>
          <cell r="BH378">
            <v>0</v>
          </cell>
          <cell r="BI378">
            <v>0</v>
          </cell>
          <cell r="BJ378">
            <v>0</v>
          </cell>
          <cell r="BK378" t="str">
            <v>Total</v>
          </cell>
        </row>
        <row r="379">
          <cell r="A379" t="str">
            <v>RECEITAS</v>
          </cell>
          <cell r="B379" t="str">
            <v>TOTAL</v>
          </cell>
          <cell r="C379">
            <v>968.33</v>
          </cell>
          <cell r="D379">
            <v>1132.4000000000001</v>
          </cell>
          <cell r="E379">
            <v>1144.58</v>
          </cell>
          <cell r="F379">
            <v>1217.1500000000001</v>
          </cell>
          <cell r="G379">
            <v>1231.27</v>
          </cell>
          <cell r="H379">
            <v>14.98</v>
          </cell>
          <cell r="I379">
            <v>14.120000000000001</v>
          </cell>
          <cell r="J379">
            <v>1401.69</v>
          </cell>
          <cell r="K379">
            <v>1255.5800000000002</v>
          </cell>
          <cell r="L379">
            <v>1288.68</v>
          </cell>
          <cell r="M379">
            <v>1357.52</v>
          </cell>
          <cell r="N379">
            <v>1387.05</v>
          </cell>
          <cell r="O379">
            <v>33.1</v>
          </cell>
          <cell r="P379">
            <v>29.529999999999998</v>
          </cell>
          <cell r="Q379">
            <v>715.13</v>
          </cell>
          <cell r="R379">
            <v>1430.26</v>
          </cell>
          <cell r="S379">
            <v>1301.6300000000001</v>
          </cell>
          <cell r="T379">
            <v>1515.1200000000001</v>
          </cell>
          <cell r="U379">
            <v>1214.76</v>
          </cell>
          <cell r="V379">
            <v>1497.99</v>
          </cell>
          <cell r="W379">
            <v>213.49</v>
          </cell>
          <cell r="X379">
            <v>283.23</v>
          </cell>
          <cell r="Y379">
            <v>4116.3099999999995</v>
          </cell>
          <cell r="Z379">
            <v>3245.31</v>
          </cell>
          <cell r="AA379">
            <v>383.33999999999992</v>
          </cell>
          <cell r="AB379">
            <v>266.01</v>
          </cell>
          <cell r="AC379">
            <v>1298.6999999999998</v>
          </cell>
          <cell r="AD379">
            <v>649.34999999999991</v>
          </cell>
          <cell r="AE379">
            <v>128.38999999999999</v>
          </cell>
          <cell r="AF379">
            <v>696.12999999999988</v>
          </cell>
          <cell r="AG379">
            <v>513.09999999999991</v>
          </cell>
          <cell r="AH379">
            <v>1337.62</v>
          </cell>
          <cell r="AI379">
            <v>130.13</v>
          </cell>
          <cell r="AJ379">
            <v>821.33</v>
          </cell>
          <cell r="AK379">
            <v>445.55</v>
          </cell>
          <cell r="AL379">
            <v>1397.01</v>
          </cell>
          <cell r="AM379">
            <v>121.44</v>
          </cell>
          <cell r="AN379">
            <v>849.79000000000008</v>
          </cell>
          <cell r="AO379">
            <v>389.32</v>
          </cell>
          <cell r="AP379">
            <v>1360.55</v>
          </cell>
          <cell r="AQ379">
            <v>4095.1800000000003</v>
          </cell>
          <cell r="AR379">
            <v>116.07</v>
          </cell>
          <cell r="AS379">
            <v>845.29000000000008</v>
          </cell>
          <cell r="AT379">
            <v>318.68999999999994</v>
          </cell>
          <cell r="AU379">
            <v>1280.0500000000002</v>
          </cell>
          <cell r="AV379">
            <v>172.90546980000005</v>
          </cell>
          <cell r="AW379">
            <v>946.22496769999839</v>
          </cell>
          <cell r="AX379">
            <v>178.21509019999996</v>
          </cell>
          <cell r="AY379">
            <v>98.543688899999935</v>
          </cell>
          <cell r="AZ379">
            <v>1395.8892165999985</v>
          </cell>
          <cell r="BA379">
            <v>170.63881859999992</v>
          </cell>
          <cell r="BB379">
            <v>872.69469040000058</v>
          </cell>
          <cell r="BC379">
            <v>160.76060589999994</v>
          </cell>
          <cell r="BD379">
            <v>116.74624249999981</v>
          </cell>
          <cell r="BE379">
            <v>1320.8403574000004</v>
          </cell>
          <cell r="BF379">
            <v>3996.7795739999992</v>
          </cell>
          <cell r="BG379">
            <v>185.34969790000002</v>
          </cell>
          <cell r="BH379">
            <v>912.4393219000001</v>
          </cell>
          <cell r="BI379">
            <v>183.58026349999989</v>
          </cell>
          <cell r="BJ379">
            <v>108.97809199999999</v>
          </cell>
          <cell r="BK379">
            <v>1390.3473753000001</v>
          </cell>
        </row>
        <row r="380">
          <cell r="B380">
            <v>0</v>
          </cell>
          <cell r="G380">
            <v>0</v>
          </cell>
          <cell r="L380">
            <v>0</v>
          </cell>
          <cell r="N380">
            <v>0</v>
          </cell>
          <cell r="T380">
            <v>0</v>
          </cell>
          <cell r="V380">
            <v>0</v>
          </cell>
          <cell r="Y380">
            <v>0</v>
          </cell>
          <cell r="Z380">
            <v>0</v>
          </cell>
          <cell r="AC380">
            <v>0</v>
          </cell>
          <cell r="AD380">
            <v>0</v>
          </cell>
          <cell r="AH380">
            <v>0</v>
          </cell>
          <cell r="AL380">
            <v>0</v>
          </cell>
          <cell r="AP380">
            <v>0</v>
          </cell>
          <cell r="AQ380">
            <v>0</v>
          </cell>
          <cell r="AU380">
            <v>0</v>
          </cell>
          <cell r="AZ380">
            <v>0</v>
          </cell>
          <cell r="BE380">
            <v>0</v>
          </cell>
          <cell r="BF380">
            <v>0</v>
          </cell>
          <cell r="BK380">
            <v>0</v>
          </cell>
        </row>
        <row r="381">
          <cell r="B381" t="str">
            <v xml:space="preserve"> DIRETA</v>
          </cell>
          <cell r="C381">
            <v>804.80000000000007</v>
          </cell>
          <cell r="D381">
            <v>942.54000000000008</v>
          </cell>
          <cell r="E381">
            <v>977.16</v>
          </cell>
          <cell r="F381">
            <v>1073.26</v>
          </cell>
          <cell r="G381">
            <v>1087.3799999999999</v>
          </cell>
          <cell r="H381">
            <v>14.98</v>
          </cell>
          <cell r="I381">
            <v>14.120000000000001</v>
          </cell>
          <cell r="J381">
            <v>1273.78</v>
          </cell>
          <cell r="K381">
            <v>1131.8500000000001</v>
          </cell>
          <cell r="L381">
            <v>1164.95</v>
          </cell>
          <cell r="M381">
            <v>1215.8999999999999</v>
          </cell>
          <cell r="N381">
            <v>1245.4299999999998</v>
          </cell>
          <cell r="O381">
            <v>33.1</v>
          </cell>
          <cell r="P381">
            <v>29.529999999999998</v>
          </cell>
          <cell r="Q381">
            <v>646.99</v>
          </cell>
          <cell r="R381">
            <v>1293.98</v>
          </cell>
          <cell r="S381">
            <v>1163.75</v>
          </cell>
          <cell r="T381">
            <v>1377.24</v>
          </cell>
          <cell r="U381">
            <v>1066.1099999999999</v>
          </cell>
          <cell r="V381">
            <v>1349.34</v>
          </cell>
          <cell r="W381">
            <v>213.49</v>
          </cell>
          <cell r="X381">
            <v>283.23</v>
          </cell>
          <cell r="Y381">
            <v>3682.1499999999996</v>
          </cell>
          <cell r="Z381">
            <v>2724.5</v>
          </cell>
          <cell r="AA381">
            <v>326.37999999999994</v>
          </cell>
          <cell r="AB381">
            <v>266.01</v>
          </cell>
          <cell r="AC381">
            <v>1184.7799999999997</v>
          </cell>
          <cell r="AD381">
            <v>592.38999999999987</v>
          </cell>
          <cell r="AE381">
            <v>0</v>
          </cell>
          <cell r="AF381">
            <v>696.12999999999988</v>
          </cell>
          <cell r="AG381">
            <v>513.09999999999991</v>
          </cell>
          <cell r="AH381">
            <v>1209.2299999999998</v>
          </cell>
          <cell r="AI381">
            <v>0</v>
          </cell>
          <cell r="AJ381">
            <v>821.33</v>
          </cell>
          <cell r="AK381">
            <v>445.55</v>
          </cell>
          <cell r="AL381">
            <v>1266.8800000000001</v>
          </cell>
          <cell r="AM381">
            <v>0</v>
          </cell>
          <cell r="AN381">
            <v>849.79000000000008</v>
          </cell>
          <cell r="AO381">
            <v>389.32</v>
          </cell>
          <cell r="AP381">
            <v>1239.1100000000001</v>
          </cell>
          <cell r="AQ381">
            <v>3715.22</v>
          </cell>
          <cell r="AR381">
            <v>0</v>
          </cell>
          <cell r="AS381">
            <v>845.29000000000008</v>
          </cell>
          <cell r="AT381">
            <v>318.68999999999994</v>
          </cell>
          <cell r="AU381">
            <v>1163.98</v>
          </cell>
          <cell r="AV381">
            <v>0</v>
          </cell>
          <cell r="AW381">
            <v>946.22496769999839</v>
          </cell>
          <cell r="AX381">
            <v>178.21509019999996</v>
          </cell>
          <cell r="AY381">
            <v>98.543688899999935</v>
          </cell>
          <cell r="AZ381">
            <v>1222.9837467999985</v>
          </cell>
          <cell r="BA381">
            <v>0</v>
          </cell>
          <cell r="BB381">
            <v>872.69469040000058</v>
          </cell>
          <cell r="BC381">
            <v>160.76060589999994</v>
          </cell>
          <cell r="BD381">
            <v>116.74624249999981</v>
          </cell>
          <cell r="BE381">
            <v>1150.2015388000004</v>
          </cell>
          <cell r="BF381">
            <v>3537.1652855999987</v>
          </cell>
          <cell r="BG381">
            <v>0</v>
          </cell>
          <cell r="BH381">
            <v>912.4393219000001</v>
          </cell>
          <cell r="BI381">
            <v>183.58026349999989</v>
          </cell>
          <cell r="BJ381">
            <v>108.97809199999999</v>
          </cell>
          <cell r="BK381">
            <v>1204.9976773999999</v>
          </cell>
        </row>
        <row r="382">
          <cell r="B382" t="str">
            <v xml:space="preserve">                    Inter-Região</v>
          </cell>
          <cell r="C382">
            <v>478.89</v>
          </cell>
          <cell r="D382">
            <v>599.5</v>
          </cell>
          <cell r="E382">
            <v>534.73</v>
          </cell>
          <cell r="F382">
            <v>545.24</v>
          </cell>
          <cell r="G382">
            <v>551.66</v>
          </cell>
          <cell r="H382">
            <v>7.08</v>
          </cell>
          <cell r="I382">
            <v>6.42</v>
          </cell>
          <cell r="J382">
            <v>646.74</v>
          </cell>
          <cell r="K382">
            <v>576.99</v>
          </cell>
          <cell r="L382">
            <v>596.94000000000005</v>
          </cell>
          <cell r="M382">
            <v>619.25</v>
          </cell>
          <cell r="N382">
            <v>637.58000000000004</v>
          </cell>
          <cell r="O382">
            <v>19.95</v>
          </cell>
          <cell r="P382">
            <v>18.329999999999998</v>
          </cell>
          <cell r="Q382">
            <v>346.74</v>
          </cell>
          <cell r="R382">
            <v>693.48</v>
          </cell>
          <cell r="S382">
            <v>601.82000000000005</v>
          </cell>
          <cell r="T382">
            <v>739.6</v>
          </cell>
          <cell r="U382">
            <v>556.44000000000005</v>
          </cell>
          <cell r="V382">
            <v>729.23</v>
          </cell>
          <cell r="W382">
            <v>137.78</v>
          </cell>
          <cell r="X382">
            <v>172.79</v>
          </cell>
          <cell r="Y382">
            <v>1918.47</v>
          </cell>
          <cell r="Z382">
            <v>1613.12</v>
          </cell>
          <cell r="AA382">
            <v>157.38999999999999</v>
          </cell>
          <cell r="AB382">
            <v>152.87</v>
          </cell>
          <cell r="AC382">
            <v>620.52</v>
          </cell>
          <cell r="AD382">
            <v>310.26</v>
          </cell>
          <cell r="AF382">
            <v>388.66</v>
          </cell>
          <cell r="AG382">
            <v>241.29</v>
          </cell>
          <cell r="AH382">
            <v>629.95000000000005</v>
          </cell>
          <cell r="AJ382">
            <v>463.2</v>
          </cell>
          <cell r="AK382">
            <v>207.19</v>
          </cell>
          <cell r="AL382">
            <v>670.39</v>
          </cell>
          <cell r="AN382">
            <v>473.66</v>
          </cell>
          <cell r="AO382">
            <v>182.21</v>
          </cell>
          <cell r="AP382">
            <v>655.87</v>
          </cell>
          <cell r="AQ382">
            <v>1956.21</v>
          </cell>
          <cell r="AS382">
            <v>472.48</v>
          </cell>
          <cell r="AT382">
            <v>148.9</v>
          </cell>
          <cell r="AU382">
            <v>621.38</v>
          </cell>
          <cell r="AV382">
            <v>0</v>
          </cell>
          <cell r="AW382">
            <v>525.57694529999924</v>
          </cell>
          <cell r="AX382">
            <v>64.763712199999986</v>
          </cell>
          <cell r="AY382">
            <v>61.585205599999952</v>
          </cell>
          <cell r="AZ382">
            <v>651.92586309999922</v>
          </cell>
          <cell r="BA382">
            <v>0</v>
          </cell>
          <cell r="BB382">
            <v>480.89745550000026</v>
          </cell>
          <cell r="BC382">
            <v>58.810275699999998</v>
          </cell>
          <cell r="BD382">
            <v>77.636209199999882</v>
          </cell>
          <cell r="BE382">
            <v>617.34394040000006</v>
          </cell>
          <cell r="BF382">
            <v>1890.6498034999993</v>
          </cell>
          <cell r="BG382">
            <v>0</v>
          </cell>
          <cell r="BH382">
            <v>502.15343369999954</v>
          </cell>
          <cell r="BI382">
            <v>76.515464999999978</v>
          </cell>
          <cell r="BJ382">
            <v>69.076986299999973</v>
          </cell>
          <cell r="BK382">
            <v>647.74588499999948</v>
          </cell>
        </row>
        <row r="383">
          <cell r="B383" t="str">
            <v xml:space="preserve">                    Intra-Região</v>
          </cell>
          <cell r="C383">
            <v>140.22999999999999</v>
          </cell>
          <cell r="D383">
            <v>155.34</v>
          </cell>
          <cell r="E383">
            <v>169.29</v>
          </cell>
          <cell r="F383">
            <v>183.87</v>
          </cell>
          <cell r="G383">
            <v>191.5</v>
          </cell>
          <cell r="H383">
            <v>7.81</v>
          </cell>
          <cell r="I383">
            <v>7.63</v>
          </cell>
          <cell r="J383">
            <v>190.69</v>
          </cell>
          <cell r="K383">
            <v>180.68</v>
          </cell>
          <cell r="L383">
            <v>190.62</v>
          </cell>
          <cell r="M383">
            <v>184.62</v>
          </cell>
          <cell r="N383">
            <v>192.63</v>
          </cell>
          <cell r="O383">
            <v>9.94</v>
          </cell>
          <cell r="P383">
            <v>8.01</v>
          </cell>
          <cell r="Q383">
            <v>91.16</v>
          </cell>
          <cell r="R383">
            <v>182.32</v>
          </cell>
          <cell r="S383">
            <v>177.89</v>
          </cell>
          <cell r="T383">
            <v>200.08999999999997</v>
          </cell>
          <cell r="U383">
            <v>166.58</v>
          </cell>
          <cell r="V383">
            <v>197.18</v>
          </cell>
          <cell r="W383">
            <v>22.2</v>
          </cell>
          <cell r="X383">
            <v>30.6</v>
          </cell>
          <cell r="Y383">
            <v>581.30999999999995</v>
          </cell>
          <cell r="Z383">
            <v>464.86</v>
          </cell>
          <cell r="AA383">
            <v>58.88</v>
          </cell>
          <cell r="AB383">
            <v>33.96</v>
          </cell>
          <cell r="AC383">
            <v>185.68</v>
          </cell>
          <cell r="AD383">
            <v>92.84</v>
          </cell>
          <cell r="AF383">
            <v>100.12</v>
          </cell>
          <cell r="AG383">
            <v>90.12</v>
          </cell>
          <cell r="AH383">
            <v>190.24</v>
          </cell>
          <cell r="AJ383">
            <v>132.44999999999999</v>
          </cell>
          <cell r="AK383">
            <v>71.930000000000007</v>
          </cell>
          <cell r="AL383">
            <v>204.38</v>
          </cell>
          <cell r="AN383">
            <v>141.76</v>
          </cell>
          <cell r="AO383">
            <v>53.71</v>
          </cell>
          <cell r="AP383">
            <v>195.47</v>
          </cell>
          <cell r="AQ383">
            <v>590.09</v>
          </cell>
          <cell r="AS383">
            <v>141.46</v>
          </cell>
          <cell r="AT383">
            <v>40.799999999999997</v>
          </cell>
          <cell r="AU383">
            <v>182.26</v>
          </cell>
          <cell r="AV383">
            <v>0</v>
          </cell>
          <cell r="AW383">
            <v>157.00921660000009</v>
          </cell>
          <cell r="AX383">
            <v>22.486202699999993</v>
          </cell>
          <cell r="AY383">
            <v>12.859176200000007</v>
          </cell>
          <cell r="AZ383">
            <v>192.3545955000001</v>
          </cell>
          <cell r="BA383">
            <v>0</v>
          </cell>
          <cell r="BB383">
            <v>144.94376659999978</v>
          </cell>
          <cell r="BC383">
            <v>20.011663099999971</v>
          </cell>
          <cell r="BD383">
            <v>13.936242799999986</v>
          </cell>
          <cell r="BE383">
            <v>178.89167249999971</v>
          </cell>
          <cell r="BF383">
            <v>553.50626799999975</v>
          </cell>
          <cell r="BG383">
            <v>0</v>
          </cell>
          <cell r="BH383">
            <v>150.08978870000033</v>
          </cell>
          <cell r="BI383">
            <v>23.020192599999969</v>
          </cell>
          <cell r="BJ383">
            <v>15.551300500000021</v>
          </cell>
          <cell r="BK383">
            <v>188.66128180000032</v>
          </cell>
        </row>
        <row r="384">
          <cell r="B384" t="str">
            <v xml:space="preserve">                    Intra-Setor</v>
          </cell>
          <cell r="C384">
            <v>100.72</v>
          </cell>
          <cell r="D384">
            <v>111.42</v>
          </cell>
          <cell r="E384">
            <v>195.79</v>
          </cell>
          <cell r="F384">
            <v>274.19</v>
          </cell>
          <cell r="G384">
            <v>274.26</v>
          </cell>
          <cell r="H384">
            <v>0.09</v>
          </cell>
          <cell r="I384">
            <v>7.0000000000000007E-2</v>
          </cell>
          <cell r="J384">
            <v>364.39</v>
          </cell>
          <cell r="K384">
            <v>304.19</v>
          </cell>
          <cell r="L384">
            <v>307.39999999999998</v>
          </cell>
          <cell r="M384">
            <v>334.94</v>
          </cell>
          <cell r="N384">
            <v>338.13</v>
          </cell>
          <cell r="O384">
            <v>3.21</v>
          </cell>
          <cell r="P384">
            <v>3.19</v>
          </cell>
          <cell r="Q384">
            <v>170.93</v>
          </cell>
          <cell r="R384">
            <v>341.86</v>
          </cell>
          <cell r="S384">
            <v>304.63</v>
          </cell>
          <cell r="T384">
            <v>358.14</v>
          </cell>
          <cell r="U384">
            <v>267.25</v>
          </cell>
          <cell r="V384">
            <v>347.09000000000003</v>
          </cell>
          <cell r="W384">
            <v>53.510000000000012</v>
          </cell>
          <cell r="X384">
            <v>79.84</v>
          </cell>
          <cell r="Y384">
            <v>959.48</v>
          </cell>
          <cell r="Z384">
            <v>407.92999999999995</v>
          </cell>
          <cell r="AA384">
            <v>84.66</v>
          </cell>
          <cell r="AB384">
            <v>79.180000000000007</v>
          </cell>
          <cell r="AC384">
            <v>327.68</v>
          </cell>
          <cell r="AD384">
            <v>163.84</v>
          </cell>
          <cell r="AF384">
            <v>207.34999999999991</v>
          </cell>
          <cell r="AG384">
            <v>120.33</v>
          </cell>
          <cell r="AH384">
            <v>327.67999999999989</v>
          </cell>
          <cell r="AJ384">
            <v>225.68000000000009</v>
          </cell>
          <cell r="AK384">
            <v>98.58</v>
          </cell>
          <cell r="AL384">
            <v>324.2600000000001</v>
          </cell>
          <cell r="AN384">
            <v>234.37</v>
          </cell>
          <cell r="AO384">
            <v>85.64</v>
          </cell>
          <cell r="AP384">
            <v>320.01</v>
          </cell>
          <cell r="AQ384">
            <v>971.95</v>
          </cell>
          <cell r="AS384">
            <v>231.35</v>
          </cell>
          <cell r="AT384">
            <v>64.760000000000005</v>
          </cell>
          <cell r="AU384">
            <v>296.11</v>
          </cell>
          <cell r="AV384">
            <v>0</v>
          </cell>
          <cell r="AW384">
            <v>263.63880579999909</v>
          </cell>
          <cell r="AX384">
            <v>32.085442599999986</v>
          </cell>
          <cell r="AY384">
            <v>24.099307099999979</v>
          </cell>
          <cell r="AZ384">
            <v>319.82355549999903</v>
          </cell>
          <cell r="BA384">
            <v>0</v>
          </cell>
          <cell r="BB384">
            <v>246.85346830000043</v>
          </cell>
          <cell r="BC384">
            <v>28.004683399999955</v>
          </cell>
          <cell r="BD384">
            <v>25.173790499999939</v>
          </cell>
          <cell r="BE384">
            <v>300.03194220000034</v>
          </cell>
          <cell r="BF384">
            <v>915.96549769999945</v>
          </cell>
          <cell r="BG384">
            <v>0</v>
          </cell>
          <cell r="BH384">
            <v>260.19609950000012</v>
          </cell>
          <cell r="BI384">
            <v>34.158897899999971</v>
          </cell>
          <cell r="BJ384">
            <v>24.349805199999988</v>
          </cell>
          <cell r="BK384">
            <v>318.70480260000011</v>
          </cell>
        </row>
        <row r="385">
          <cell r="B385" t="str">
            <v xml:space="preserve">                    0800</v>
          </cell>
          <cell r="C385">
            <v>53.25</v>
          </cell>
          <cell r="D385">
            <v>68.08</v>
          </cell>
          <cell r="E385">
            <v>65.834999999999994</v>
          </cell>
          <cell r="F385">
            <v>62.41</v>
          </cell>
          <cell r="G385">
            <v>62.41</v>
          </cell>
          <cell r="J385">
            <v>63.95</v>
          </cell>
          <cell r="K385">
            <v>63.95</v>
          </cell>
          <cell r="L385">
            <v>63.95</v>
          </cell>
          <cell r="M385">
            <v>70.260000000000005</v>
          </cell>
          <cell r="N385">
            <v>70.260000000000005</v>
          </cell>
          <cell r="Q385">
            <v>33.71</v>
          </cell>
          <cell r="R385">
            <v>67.42</v>
          </cell>
          <cell r="S385">
            <v>70.17</v>
          </cell>
          <cell r="T385">
            <v>70.17</v>
          </cell>
          <cell r="U385">
            <v>67.83</v>
          </cell>
          <cell r="V385">
            <v>67.83</v>
          </cell>
          <cell r="Y385">
            <v>200.5</v>
          </cell>
          <cell r="Z385">
            <v>187.16499999999999</v>
          </cell>
          <cell r="AA385">
            <v>23.45</v>
          </cell>
          <cell r="AC385">
            <v>46.9</v>
          </cell>
          <cell r="AD385">
            <v>23.45</v>
          </cell>
          <cell r="AG385">
            <v>57.95</v>
          </cell>
          <cell r="AH385">
            <v>57.95</v>
          </cell>
          <cell r="AJ385">
            <v>0</v>
          </cell>
          <cell r="AK385">
            <v>64.72</v>
          </cell>
          <cell r="AL385">
            <v>64.72</v>
          </cell>
          <cell r="AO385">
            <v>64.67</v>
          </cell>
          <cell r="AP385">
            <v>64.67</v>
          </cell>
          <cell r="AQ385">
            <v>187.34</v>
          </cell>
          <cell r="AT385">
            <v>61.27</v>
          </cell>
          <cell r="AU385">
            <v>61.27</v>
          </cell>
          <cell r="AV385">
            <v>0</v>
          </cell>
          <cell r="AW385">
            <v>0</v>
          </cell>
          <cell r="AX385">
            <v>55.718204400000012</v>
          </cell>
          <cell r="AY385">
            <v>0</v>
          </cell>
          <cell r="AZ385">
            <v>55.718204400000012</v>
          </cell>
          <cell r="BA385">
            <v>0</v>
          </cell>
          <cell r="BB385">
            <v>0</v>
          </cell>
          <cell r="BC385">
            <v>51.069891800000029</v>
          </cell>
          <cell r="BD385">
            <v>0</v>
          </cell>
          <cell r="BE385">
            <v>51.069891800000029</v>
          </cell>
          <cell r="BF385">
            <v>168.05809620000005</v>
          </cell>
          <cell r="BG385">
            <v>0</v>
          </cell>
          <cell r="BH385">
            <v>0</v>
          </cell>
          <cell r="BI385">
            <v>48.959206899999977</v>
          </cell>
          <cell r="BJ385">
            <v>0</v>
          </cell>
          <cell r="BK385">
            <v>48.959206899999977</v>
          </cell>
        </row>
        <row r="386">
          <cell r="B386" t="str">
            <v xml:space="preserve">                    Outros</v>
          </cell>
          <cell r="C386">
            <v>31.71</v>
          </cell>
          <cell r="D386">
            <v>8.1999999999999993</v>
          </cell>
          <cell r="E386">
            <v>11.515000000000001</v>
          </cell>
          <cell r="F386">
            <v>7.5500000000000087</v>
          </cell>
          <cell r="G386">
            <v>7.5500000000000087</v>
          </cell>
          <cell r="J386">
            <v>8.0099999999997813</v>
          </cell>
          <cell r="K386">
            <v>6.04</v>
          </cell>
          <cell r="L386">
            <v>6.04</v>
          </cell>
          <cell r="M386">
            <v>6.83</v>
          </cell>
          <cell r="N386">
            <v>6.83</v>
          </cell>
          <cell r="Q386">
            <v>4.4499999999999913</v>
          </cell>
          <cell r="R386">
            <v>8.8999999999999826</v>
          </cell>
          <cell r="S386">
            <v>9.2399999999997817</v>
          </cell>
          <cell r="T386">
            <v>9.2399999999997817</v>
          </cell>
          <cell r="U386">
            <v>8.0099999999997813</v>
          </cell>
          <cell r="V386">
            <v>8.0099999999997813</v>
          </cell>
          <cell r="Y386">
            <v>22.389999999999791</v>
          </cell>
          <cell r="Z386">
            <v>51.424999999999997</v>
          </cell>
          <cell r="AA386">
            <v>2</v>
          </cell>
          <cell r="AC386">
            <v>4</v>
          </cell>
          <cell r="AD386">
            <v>2</v>
          </cell>
          <cell r="AG386">
            <v>3.41</v>
          </cell>
          <cell r="AH386">
            <v>3.41</v>
          </cell>
          <cell r="AJ386">
            <v>0</v>
          </cell>
          <cell r="AK386">
            <v>3.1300000000000661</v>
          </cell>
          <cell r="AL386">
            <v>3.1300000000000661</v>
          </cell>
          <cell r="AO386">
            <v>3.09</v>
          </cell>
          <cell r="AP386">
            <v>3.09</v>
          </cell>
          <cell r="AQ386">
            <v>9.6300000000000665</v>
          </cell>
          <cell r="AT386">
            <v>2.96</v>
          </cell>
          <cell r="AU386">
            <v>2.96</v>
          </cell>
          <cell r="AV386">
            <v>0</v>
          </cell>
          <cell r="AW386">
            <v>0</v>
          </cell>
          <cell r="AX386">
            <v>3.1615283000000001</v>
          </cell>
          <cell r="AY386">
            <v>0</v>
          </cell>
          <cell r="AZ386">
            <v>3.1615283000000001</v>
          </cell>
          <cell r="BA386">
            <v>0</v>
          </cell>
          <cell r="BB386">
            <v>0</v>
          </cell>
          <cell r="BC386">
            <v>2.864091899999996</v>
          </cell>
          <cell r="BD386">
            <v>0</v>
          </cell>
          <cell r="BE386">
            <v>2.864091899999996</v>
          </cell>
          <cell r="BF386">
            <v>8.9856201999999961</v>
          </cell>
          <cell r="BG386">
            <v>0</v>
          </cell>
          <cell r="BH386">
            <v>0</v>
          </cell>
          <cell r="BI386">
            <v>0.9265010999999993</v>
          </cell>
          <cell r="BJ386">
            <v>0</v>
          </cell>
          <cell r="BK386">
            <v>0.9265010999999993</v>
          </cell>
        </row>
        <row r="387">
          <cell r="B387">
            <v>0</v>
          </cell>
          <cell r="G387">
            <v>0</v>
          </cell>
          <cell r="L387">
            <v>0</v>
          </cell>
          <cell r="N387">
            <v>0</v>
          </cell>
          <cell r="T387">
            <v>0</v>
          </cell>
          <cell r="V387">
            <v>0</v>
          </cell>
          <cell r="Y387">
            <v>0</v>
          </cell>
          <cell r="Z387">
            <v>0</v>
          </cell>
          <cell r="AC387">
            <v>0</v>
          </cell>
          <cell r="AD387">
            <v>0</v>
          </cell>
          <cell r="AH387">
            <v>0</v>
          </cell>
          <cell r="AL387">
            <v>0</v>
          </cell>
          <cell r="AP387">
            <v>0</v>
          </cell>
          <cell r="AQ387">
            <v>0</v>
          </cell>
          <cell r="AU387">
            <v>0</v>
          </cell>
          <cell r="AZ387">
            <v>0</v>
          </cell>
          <cell r="BE387">
            <v>0</v>
          </cell>
          <cell r="BF387">
            <v>0</v>
          </cell>
          <cell r="BK387">
            <v>0</v>
          </cell>
        </row>
        <row r="388">
          <cell r="B388" t="str">
            <v xml:space="preserve"> REMUNERAÇÃO</v>
          </cell>
          <cell r="C388">
            <v>163.53</v>
          </cell>
          <cell r="D388">
            <v>189.86</v>
          </cell>
          <cell r="E388">
            <v>167.42000000000002</v>
          </cell>
          <cell r="F388">
            <v>143.88999999999999</v>
          </cell>
          <cell r="G388">
            <v>143.88999999999999</v>
          </cell>
          <cell r="H388">
            <v>0</v>
          </cell>
          <cell r="I388">
            <v>0</v>
          </cell>
          <cell r="J388">
            <v>127.91</v>
          </cell>
          <cell r="K388">
            <v>123.73</v>
          </cell>
          <cell r="L388">
            <v>123.73</v>
          </cell>
          <cell r="M388">
            <v>141.62</v>
          </cell>
          <cell r="N388">
            <v>141.62</v>
          </cell>
          <cell r="O388">
            <v>0</v>
          </cell>
          <cell r="P388">
            <v>0</v>
          </cell>
          <cell r="Q388">
            <v>68.14</v>
          </cell>
          <cell r="R388">
            <v>136.28</v>
          </cell>
          <cell r="S388">
            <v>137.88</v>
          </cell>
          <cell r="T388">
            <v>137.88</v>
          </cell>
          <cell r="U388">
            <v>148.65</v>
          </cell>
          <cell r="V388">
            <v>148.65</v>
          </cell>
          <cell r="W388">
            <v>0</v>
          </cell>
          <cell r="X388">
            <v>0</v>
          </cell>
          <cell r="Y388">
            <v>434.15999999999997</v>
          </cell>
          <cell r="Z388">
            <v>520.80999999999995</v>
          </cell>
          <cell r="AA388">
            <v>56.959999999999994</v>
          </cell>
          <cell r="AB388">
            <v>0</v>
          </cell>
          <cell r="AC388">
            <v>113.91999999999999</v>
          </cell>
          <cell r="AD388">
            <v>56.959999999999994</v>
          </cell>
          <cell r="AE388">
            <v>128.38999999999999</v>
          </cell>
          <cell r="AF388">
            <v>0</v>
          </cell>
          <cell r="AG388">
            <v>0</v>
          </cell>
          <cell r="AH388">
            <v>128.38999999999999</v>
          </cell>
          <cell r="AI388">
            <v>130.13</v>
          </cell>
          <cell r="AJ388">
            <v>0</v>
          </cell>
          <cell r="AK388">
            <v>0</v>
          </cell>
          <cell r="AL388">
            <v>130.13</v>
          </cell>
          <cell r="AM388">
            <v>121.44</v>
          </cell>
          <cell r="AN388">
            <v>0</v>
          </cell>
          <cell r="AO388">
            <v>0</v>
          </cell>
          <cell r="AP388">
            <v>121.44</v>
          </cell>
          <cell r="AQ388">
            <v>379.96</v>
          </cell>
          <cell r="AR388">
            <v>116.07</v>
          </cell>
          <cell r="AS388">
            <v>0</v>
          </cell>
          <cell r="AT388">
            <v>0</v>
          </cell>
          <cell r="AU388">
            <v>116.07</v>
          </cell>
          <cell r="AV388">
            <v>172.90546980000005</v>
          </cell>
          <cell r="AW388">
            <v>0</v>
          </cell>
          <cell r="AX388">
            <v>0</v>
          </cell>
          <cell r="AY388">
            <v>0</v>
          </cell>
          <cell r="AZ388">
            <v>172.90546980000005</v>
          </cell>
          <cell r="BA388">
            <v>170.63881859999992</v>
          </cell>
          <cell r="BB388">
            <v>0</v>
          </cell>
          <cell r="BC388">
            <v>0</v>
          </cell>
          <cell r="BD388">
            <v>0</v>
          </cell>
          <cell r="BE388">
            <v>170.63881859999992</v>
          </cell>
          <cell r="BF388">
            <v>459.61428839999996</v>
          </cell>
          <cell r="BG388">
            <v>185.34969790000002</v>
          </cell>
          <cell r="BH388">
            <v>0</v>
          </cell>
          <cell r="BI388">
            <v>0</v>
          </cell>
          <cell r="BJ388">
            <v>0</v>
          </cell>
          <cell r="BK388">
            <v>185.34969790000002</v>
          </cell>
        </row>
        <row r="389">
          <cell r="B389" t="str">
            <v xml:space="preserve">                    Intra-Região</v>
          </cell>
          <cell r="C389">
            <v>81.77</v>
          </cell>
          <cell r="D389">
            <v>105.79</v>
          </cell>
          <cell r="E389">
            <v>84.38</v>
          </cell>
          <cell r="F389">
            <v>69.099999999999994</v>
          </cell>
          <cell r="G389">
            <v>69.099999999999994</v>
          </cell>
          <cell r="J389">
            <v>54.24</v>
          </cell>
          <cell r="K389">
            <v>50.54</v>
          </cell>
          <cell r="L389">
            <v>50.54</v>
          </cell>
          <cell r="M389">
            <v>70</v>
          </cell>
          <cell r="N389">
            <v>70</v>
          </cell>
          <cell r="Q389">
            <v>29.75</v>
          </cell>
          <cell r="R389">
            <v>59.5</v>
          </cell>
          <cell r="S389">
            <v>60.39</v>
          </cell>
          <cell r="T389">
            <v>60.39</v>
          </cell>
          <cell r="U389">
            <v>74.69</v>
          </cell>
          <cell r="V389">
            <v>74.69</v>
          </cell>
          <cell r="Y389">
            <v>213.79</v>
          </cell>
          <cell r="Z389">
            <v>271.94</v>
          </cell>
          <cell r="AA389">
            <v>24.84</v>
          </cell>
          <cell r="AC389">
            <v>49.68</v>
          </cell>
          <cell r="AD389">
            <v>24.84</v>
          </cell>
          <cell r="AE389">
            <v>66.8</v>
          </cell>
          <cell r="AH389">
            <v>66.8</v>
          </cell>
          <cell r="AI389">
            <v>59.51</v>
          </cell>
          <cell r="AL389">
            <v>59.51</v>
          </cell>
          <cell r="AM389">
            <v>51.47</v>
          </cell>
          <cell r="AP389">
            <v>51.47</v>
          </cell>
          <cell r="AQ389">
            <v>177.78</v>
          </cell>
          <cell r="AR389">
            <v>49.51</v>
          </cell>
          <cell r="AU389">
            <v>49.51</v>
          </cell>
          <cell r="AV389">
            <v>41.61698379999995</v>
          </cell>
          <cell r="AZ389">
            <v>41.61698379999995</v>
          </cell>
          <cell r="BA389">
            <v>33.724626899999997</v>
          </cell>
          <cell r="BE389">
            <v>33.724626899999997</v>
          </cell>
          <cell r="BF389">
            <v>124.85161069999995</v>
          </cell>
          <cell r="BG389">
            <v>41.006679299999973</v>
          </cell>
          <cell r="BK389">
            <v>41.006679299999973</v>
          </cell>
        </row>
        <row r="390">
          <cell r="B390" t="str">
            <v xml:space="preserve">                    Intra-Setor</v>
          </cell>
          <cell r="C390">
            <v>17.309999999999999</v>
          </cell>
          <cell r="D390">
            <v>15.98</v>
          </cell>
          <cell r="E390">
            <v>14.77</v>
          </cell>
          <cell r="F390">
            <v>26.1</v>
          </cell>
          <cell r="G390">
            <v>26.1</v>
          </cell>
          <cell r="J390">
            <v>33.65</v>
          </cell>
          <cell r="K390">
            <v>33.49</v>
          </cell>
          <cell r="L390">
            <v>33.49</v>
          </cell>
          <cell r="M390">
            <v>30.47</v>
          </cell>
          <cell r="N390">
            <v>30.47</v>
          </cell>
          <cell r="Q390">
            <v>15.96</v>
          </cell>
          <cell r="R390">
            <v>31.92</v>
          </cell>
          <cell r="S390">
            <v>33.99</v>
          </cell>
          <cell r="T390">
            <v>33.99</v>
          </cell>
          <cell r="U390">
            <v>31.06</v>
          </cell>
          <cell r="V390">
            <v>31.06</v>
          </cell>
          <cell r="Y390">
            <v>87.63</v>
          </cell>
          <cell r="Z390">
            <v>48.06</v>
          </cell>
          <cell r="AA390">
            <v>15.53</v>
          </cell>
          <cell r="AC390">
            <v>31.059999999999995</v>
          </cell>
          <cell r="AD390">
            <v>15.53</v>
          </cell>
          <cell r="AE390">
            <v>29.06</v>
          </cell>
          <cell r="AH390">
            <v>29.06</v>
          </cell>
          <cell r="AI390">
            <v>30.36</v>
          </cell>
          <cell r="AL390">
            <v>30.36</v>
          </cell>
          <cell r="AM390">
            <v>28.56</v>
          </cell>
          <cell r="AP390">
            <v>28.56</v>
          </cell>
          <cell r="AQ390">
            <v>87.98</v>
          </cell>
          <cell r="AR390">
            <v>25.87</v>
          </cell>
          <cell r="AU390">
            <v>25.87</v>
          </cell>
          <cell r="AV390">
            <v>37.623648100000032</v>
          </cell>
          <cell r="AZ390">
            <v>37.623648100000032</v>
          </cell>
          <cell r="BA390">
            <v>29.428433199999937</v>
          </cell>
          <cell r="BE390">
            <v>29.428433199999937</v>
          </cell>
          <cell r="BF390">
            <v>92.922081299999974</v>
          </cell>
          <cell r="BG390">
            <v>22.756122399999942</v>
          </cell>
          <cell r="BK390">
            <v>22.756122399999942</v>
          </cell>
        </row>
        <row r="391">
          <cell r="B391" t="str">
            <v xml:space="preserve">                    0800</v>
          </cell>
          <cell r="C391">
            <v>23.93</v>
          </cell>
          <cell r="D391">
            <v>28.23</v>
          </cell>
          <cell r="E391">
            <v>29.943999999999999</v>
          </cell>
          <cell r="F391">
            <v>31.94</v>
          </cell>
          <cell r="G391">
            <v>31.94</v>
          </cell>
          <cell r="J391">
            <v>34.67</v>
          </cell>
          <cell r="K391">
            <v>34.67</v>
          </cell>
          <cell r="L391">
            <v>34.67</v>
          </cell>
          <cell r="M391">
            <v>35.909999999999997</v>
          </cell>
          <cell r="N391">
            <v>35.909999999999997</v>
          </cell>
          <cell r="Q391">
            <v>20.03</v>
          </cell>
          <cell r="R391">
            <v>40.06</v>
          </cell>
          <cell r="S391">
            <v>38.590000000000003</v>
          </cell>
          <cell r="T391">
            <v>38.590000000000003</v>
          </cell>
          <cell r="U391">
            <v>38.35</v>
          </cell>
          <cell r="V391">
            <v>38.35</v>
          </cell>
          <cell r="Y391">
            <v>106.19999999999999</v>
          </cell>
          <cell r="Z391">
            <v>82.103999999999999</v>
          </cell>
          <cell r="AA391">
            <v>14.94</v>
          </cell>
          <cell r="AC391">
            <v>29.88</v>
          </cell>
          <cell r="AD391">
            <v>14.94</v>
          </cell>
          <cell r="AE391">
            <v>29.44</v>
          </cell>
          <cell r="AH391">
            <v>29.44</v>
          </cell>
          <cell r="AI391">
            <v>37.340000000000003</v>
          </cell>
          <cell r="AL391">
            <v>37.340000000000003</v>
          </cell>
          <cell r="AM391">
            <v>38.56</v>
          </cell>
          <cell r="AP391">
            <v>38.56</v>
          </cell>
          <cell r="AQ391">
            <v>105.34</v>
          </cell>
          <cell r="AR391">
            <v>38.08</v>
          </cell>
          <cell r="AU391">
            <v>38.08</v>
          </cell>
          <cell r="AV391">
            <v>4.3891102000000011</v>
          </cell>
          <cell r="AZ391">
            <v>4.3891102000000011</v>
          </cell>
          <cell r="BA391">
            <v>2.6375151999999984</v>
          </cell>
          <cell r="BE391">
            <v>2.6375151999999984</v>
          </cell>
          <cell r="BF391">
            <v>45.106625399999999</v>
          </cell>
          <cell r="BG391">
            <v>5.9698324000000058</v>
          </cell>
          <cell r="BK391">
            <v>5.9698324000000058</v>
          </cell>
        </row>
        <row r="392">
          <cell r="B392" t="str">
            <v xml:space="preserve">                    Outros</v>
          </cell>
          <cell r="C392">
            <v>40.520000000000003</v>
          </cell>
          <cell r="D392">
            <v>39.86</v>
          </cell>
          <cell r="E392">
            <v>38.326000000000008</v>
          </cell>
          <cell r="F392">
            <v>16.749999999999989</v>
          </cell>
          <cell r="G392">
            <v>16.749999999999989</v>
          </cell>
          <cell r="J392">
            <v>5.3499999999999908</v>
          </cell>
          <cell r="K392">
            <v>5.03</v>
          </cell>
          <cell r="L392">
            <v>5.03</v>
          </cell>
          <cell r="M392">
            <v>5.24</v>
          </cell>
          <cell r="N392">
            <v>5.24</v>
          </cell>
          <cell r="Q392">
            <v>2.399999999999995</v>
          </cell>
          <cell r="R392">
            <v>4.7999999999999901</v>
          </cell>
          <cell r="S392">
            <v>4.9099999999999913</v>
          </cell>
          <cell r="T392">
            <v>4.9099999999999913</v>
          </cell>
          <cell r="U392">
            <v>4.5500000000000194</v>
          </cell>
          <cell r="V392">
            <v>4.5500000000000194</v>
          </cell>
          <cell r="Y392">
            <v>26.540000000000006</v>
          </cell>
          <cell r="Z392">
            <v>118.706</v>
          </cell>
          <cell r="AA392">
            <v>1.6500000000000019</v>
          </cell>
          <cell r="AC392">
            <v>3.3000000000000038</v>
          </cell>
          <cell r="AD392">
            <v>1.6500000000000019</v>
          </cell>
          <cell r="AE392">
            <v>3.09</v>
          </cell>
          <cell r="AH392">
            <v>3.09</v>
          </cell>
          <cell r="AI392">
            <v>2.919999999999991</v>
          </cell>
          <cell r="AL392">
            <v>2.919999999999991</v>
          </cell>
          <cell r="AM392">
            <v>2.8499999999999908</v>
          </cell>
          <cell r="AP392">
            <v>2.8499999999999908</v>
          </cell>
          <cell r="AQ392">
            <v>8.8599999999999817</v>
          </cell>
          <cell r="AR392">
            <v>2.61</v>
          </cell>
          <cell r="AU392">
            <v>2.61</v>
          </cell>
          <cell r="AV392">
            <v>89.275727700000047</v>
          </cell>
          <cell r="AZ392">
            <v>89.275727700000047</v>
          </cell>
          <cell r="BA392">
            <v>104.84824329999999</v>
          </cell>
          <cell r="BE392">
            <v>104.84824329999999</v>
          </cell>
          <cell r="BF392">
            <v>196.73397100000005</v>
          </cell>
          <cell r="BG392">
            <v>115.61706380000012</v>
          </cell>
          <cell r="BK392">
            <v>115.61706380000012</v>
          </cell>
        </row>
        <row r="393">
          <cell r="A393" t="str">
            <v>DESPESAS</v>
          </cell>
          <cell r="B393" t="str">
            <v>TOTAL</v>
          </cell>
          <cell r="C393">
            <v>3528.59</v>
          </cell>
          <cell r="D393">
            <v>4088.7300000000005</v>
          </cell>
          <cell r="E393">
            <v>4033.0499999999997</v>
          </cell>
          <cell r="F393">
            <v>4432.6100000000006</v>
          </cell>
          <cell r="G393">
            <v>4432.6100000000006</v>
          </cell>
          <cell r="H393">
            <v>0</v>
          </cell>
          <cell r="I393">
            <v>0</v>
          </cell>
          <cell r="J393">
            <v>5236.42</v>
          </cell>
          <cell r="K393">
            <v>4714.5200000000004</v>
          </cell>
          <cell r="L393">
            <v>4714.5200000000004</v>
          </cell>
          <cell r="M393">
            <v>5253.0300000000007</v>
          </cell>
          <cell r="N393">
            <v>5253.0300000000007</v>
          </cell>
          <cell r="O393">
            <v>0</v>
          </cell>
          <cell r="P393">
            <v>0</v>
          </cell>
          <cell r="Q393">
            <v>2906.4300000000003</v>
          </cell>
          <cell r="R393">
            <v>5812.8600000000006</v>
          </cell>
          <cell r="S393">
            <v>5740.3799999999992</v>
          </cell>
          <cell r="T393">
            <v>5740.3799999999992</v>
          </cell>
          <cell r="U393">
            <v>5638.97</v>
          </cell>
          <cell r="V393">
            <v>5638.97</v>
          </cell>
          <cell r="W393">
            <v>0</v>
          </cell>
          <cell r="X393">
            <v>0</v>
          </cell>
          <cell r="Y393">
            <v>15324.61</v>
          </cell>
          <cell r="Z393">
            <v>11650.37</v>
          </cell>
          <cell r="AA393">
            <v>2451.3599999999997</v>
          </cell>
          <cell r="AB393">
            <v>0</v>
          </cell>
          <cell r="AC393">
            <v>4902.7199999999993</v>
          </cell>
          <cell r="AD393">
            <v>2451.3599999999997</v>
          </cell>
          <cell r="AE393">
            <v>5044.2599999999993</v>
          </cell>
          <cell r="AF393">
            <v>0</v>
          </cell>
          <cell r="AG393">
            <v>0</v>
          </cell>
          <cell r="AH393">
            <v>5044.2599999999993</v>
          </cell>
          <cell r="AI393">
            <v>5184.6900000000005</v>
          </cell>
          <cell r="AJ393">
            <v>0</v>
          </cell>
          <cell r="AK393">
            <v>0</v>
          </cell>
          <cell r="AL393">
            <v>5184.6900000000005</v>
          </cell>
          <cell r="AM393">
            <v>5077.29</v>
          </cell>
          <cell r="AN393">
            <v>0</v>
          </cell>
          <cell r="AO393">
            <v>0</v>
          </cell>
          <cell r="AP393">
            <v>5077.29</v>
          </cell>
          <cell r="AQ393">
            <v>15306.240000000002</v>
          </cell>
          <cell r="AR393">
            <v>4783.8999999999996</v>
          </cell>
          <cell r="AS393">
            <v>0</v>
          </cell>
          <cell r="AT393">
            <v>0</v>
          </cell>
          <cell r="AU393">
            <v>4783.8999999999996</v>
          </cell>
          <cell r="AV393">
            <v>0</v>
          </cell>
          <cell r="AW393">
            <v>0</v>
          </cell>
          <cell r="AX393">
            <v>0</v>
          </cell>
          <cell r="AY393">
            <v>0</v>
          </cell>
          <cell r="AZ393">
            <v>0</v>
          </cell>
          <cell r="BA393">
            <v>0</v>
          </cell>
          <cell r="BB393">
            <v>0</v>
          </cell>
          <cell r="BC393">
            <v>0</v>
          </cell>
          <cell r="BD393">
            <v>0</v>
          </cell>
          <cell r="BE393">
            <v>0</v>
          </cell>
          <cell r="BF393">
            <v>4783.8999999999996</v>
          </cell>
          <cell r="BG393">
            <v>0</v>
          </cell>
          <cell r="BH393">
            <v>0</v>
          </cell>
          <cell r="BI393">
            <v>0</v>
          </cell>
          <cell r="BJ393">
            <v>0</v>
          </cell>
          <cell r="BK393">
            <v>0</v>
          </cell>
        </row>
        <row r="394">
          <cell r="B394">
            <v>0</v>
          </cell>
          <cell r="G394">
            <v>0</v>
          </cell>
          <cell r="L394">
            <v>0</v>
          </cell>
          <cell r="N394">
            <v>0</v>
          </cell>
          <cell r="T394">
            <v>0</v>
          </cell>
          <cell r="V394">
            <v>0</v>
          </cell>
          <cell r="Y394">
            <v>0</v>
          </cell>
          <cell r="Z394">
            <v>0</v>
          </cell>
          <cell r="AC394">
            <v>0</v>
          </cell>
          <cell r="AD394">
            <v>0</v>
          </cell>
          <cell r="AH394">
            <v>0</v>
          </cell>
          <cell r="AL394">
            <v>0</v>
          </cell>
          <cell r="AP394">
            <v>0</v>
          </cell>
          <cell r="AQ394">
            <v>0</v>
          </cell>
          <cell r="AU394">
            <v>0</v>
          </cell>
          <cell r="AZ394">
            <v>0</v>
          </cell>
          <cell r="BE394">
            <v>0</v>
          </cell>
          <cell r="BF394">
            <v>0</v>
          </cell>
          <cell r="BK394">
            <v>0</v>
          </cell>
        </row>
        <row r="395">
          <cell r="B395" t="str">
            <v xml:space="preserve">                    Inter-Região</v>
          </cell>
          <cell r="C395">
            <v>2146.27</v>
          </cell>
          <cell r="D395">
            <v>2672.63</v>
          </cell>
          <cell r="E395">
            <v>2371.16</v>
          </cell>
          <cell r="F395">
            <v>2441.5300000000002</v>
          </cell>
          <cell r="G395">
            <v>2441.5300000000002</v>
          </cell>
          <cell r="J395">
            <v>2953.23</v>
          </cell>
          <cell r="K395">
            <v>2635.53</v>
          </cell>
          <cell r="L395">
            <v>2635.53</v>
          </cell>
          <cell r="M395">
            <v>2916.17</v>
          </cell>
          <cell r="N395">
            <v>2916.17</v>
          </cell>
          <cell r="Q395">
            <v>1759.96</v>
          </cell>
          <cell r="R395">
            <v>3519.92</v>
          </cell>
          <cell r="S395">
            <v>3368.6</v>
          </cell>
          <cell r="T395">
            <v>3368.6</v>
          </cell>
          <cell r="U395">
            <v>3323.74</v>
          </cell>
          <cell r="V395">
            <v>3323.74</v>
          </cell>
          <cell r="Y395">
            <v>8681.44</v>
          </cell>
          <cell r="Z395">
            <v>7190.0599999999995</v>
          </cell>
          <cell r="AA395">
            <v>1409.57</v>
          </cell>
          <cell r="AC395">
            <v>2819.14</v>
          </cell>
          <cell r="AD395">
            <v>1409.57</v>
          </cell>
          <cell r="AE395">
            <v>2872.59</v>
          </cell>
          <cell r="AH395">
            <v>2872.59</v>
          </cell>
          <cell r="AI395">
            <v>2954.76</v>
          </cell>
          <cell r="AL395">
            <v>2954.76</v>
          </cell>
          <cell r="AM395">
            <v>2892.92</v>
          </cell>
          <cell r="AP395">
            <v>2892.92</v>
          </cell>
          <cell r="AQ395">
            <v>8720.27</v>
          </cell>
          <cell r="AR395">
            <v>2740.11</v>
          </cell>
          <cell r="AU395">
            <v>2740.11</v>
          </cell>
          <cell r="AZ395">
            <v>0</v>
          </cell>
          <cell r="BE395">
            <v>0</v>
          </cell>
          <cell r="BF395">
            <v>2740.11</v>
          </cell>
          <cell r="BK395">
            <v>0</v>
          </cell>
        </row>
        <row r="396">
          <cell r="B396" t="str">
            <v xml:space="preserve">                    Intra-Região</v>
          </cell>
          <cell r="C396">
            <v>649.82000000000005</v>
          </cell>
          <cell r="D396">
            <v>713.36</v>
          </cell>
          <cell r="E396">
            <v>766.74</v>
          </cell>
          <cell r="F396">
            <v>866.44</v>
          </cell>
          <cell r="G396">
            <v>866.44</v>
          </cell>
          <cell r="J396">
            <v>903.8</v>
          </cell>
          <cell r="K396">
            <v>859.48</v>
          </cell>
          <cell r="L396">
            <v>859.48</v>
          </cell>
          <cell r="M396">
            <v>889.3</v>
          </cell>
          <cell r="N396">
            <v>889.3</v>
          </cell>
          <cell r="Q396">
            <v>439.14</v>
          </cell>
          <cell r="R396">
            <v>878.28</v>
          </cell>
          <cell r="S396">
            <v>907.26</v>
          </cell>
          <cell r="T396">
            <v>907.26</v>
          </cell>
          <cell r="U396">
            <v>894.93</v>
          </cell>
          <cell r="V396">
            <v>894.93</v>
          </cell>
          <cell r="Y396">
            <v>2650.67</v>
          </cell>
          <cell r="Z396">
            <v>2129.92</v>
          </cell>
          <cell r="AA396">
            <v>420.86</v>
          </cell>
          <cell r="AC396">
            <v>841.72</v>
          </cell>
          <cell r="AD396">
            <v>420.86</v>
          </cell>
          <cell r="AE396">
            <v>866.16</v>
          </cell>
          <cell r="AH396">
            <v>866.16</v>
          </cell>
          <cell r="AI396">
            <v>917.11</v>
          </cell>
          <cell r="AL396">
            <v>917.11</v>
          </cell>
          <cell r="AM396">
            <v>877.09</v>
          </cell>
          <cell r="AP396">
            <v>877.09</v>
          </cell>
          <cell r="AQ396">
            <v>2660.36</v>
          </cell>
          <cell r="AR396">
            <v>815.79</v>
          </cell>
          <cell r="AU396">
            <v>815.79</v>
          </cell>
          <cell r="AZ396">
            <v>0</v>
          </cell>
          <cell r="BE396">
            <v>0</v>
          </cell>
          <cell r="BF396">
            <v>815.79</v>
          </cell>
          <cell r="BK396">
            <v>0</v>
          </cell>
        </row>
        <row r="397">
          <cell r="B397" t="str">
            <v xml:space="preserve">                    Intra-Setor</v>
          </cell>
          <cell r="C397">
            <v>298.63</v>
          </cell>
          <cell r="D397">
            <v>317.8</v>
          </cell>
          <cell r="E397">
            <v>525.64</v>
          </cell>
          <cell r="F397">
            <v>765.05</v>
          </cell>
          <cell r="G397">
            <v>765.05</v>
          </cell>
          <cell r="J397">
            <v>998.68</v>
          </cell>
          <cell r="K397">
            <v>848.46</v>
          </cell>
          <cell r="L397">
            <v>848.46</v>
          </cell>
          <cell r="M397">
            <v>1035.98</v>
          </cell>
          <cell r="N397">
            <v>1035.98</v>
          </cell>
          <cell r="Q397">
            <v>501.32</v>
          </cell>
          <cell r="R397">
            <v>1002.6399999999999</v>
          </cell>
          <cell r="S397">
            <v>1039.92</v>
          </cell>
          <cell r="T397">
            <v>1039.92</v>
          </cell>
          <cell r="U397">
            <v>1012.79</v>
          </cell>
          <cell r="V397">
            <v>1012.79</v>
          </cell>
          <cell r="Y397">
            <v>2813.8199999999997</v>
          </cell>
          <cell r="Z397">
            <v>1142.0700000000002</v>
          </cell>
          <cell r="AA397">
            <v>473.97</v>
          </cell>
          <cell r="AC397">
            <v>947.94</v>
          </cell>
          <cell r="AD397">
            <v>473.97</v>
          </cell>
          <cell r="AE397">
            <v>953.78</v>
          </cell>
          <cell r="AH397">
            <v>953.78</v>
          </cell>
          <cell r="AI397">
            <v>888.96</v>
          </cell>
          <cell r="AL397">
            <v>888.96</v>
          </cell>
          <cell r="AM397">
            <v>872.92</v>
          </cell>
          <cell r="AP397">
            <v>872.92</v>
          </cell>
          <cell r="AQ397">
            <v>2715.66</v>
          </cell>
          <cell r="AR397">
            <v>806.32</v>
          </cell>
          <cell r="AU397">
            <v>806.32</v>
          </cell>
          <cell r="AZ397">
            <v>0</v>
          </cell>
          <cell r="BE397">
            <v>0</v>
          </cell>
          <cell r="BF397">
            <v>806.32</v>
          </cell>
          <cell r="BK397">
            <v>0</v>
          </cell>
        </row>
        <row r="398">
          <cell r="B398" t="str">
            <v xml:space="preserve">                    0800</v>
          </cell>
          <cell r="C398">
            <v>274.25</v>
          </cell>
          <cell r="D398">
            <v>336.4</v>
          </cell>
          <cell r="E398">
            <v>324.38</v>
          </cell>
          <cell r="F398">
            <v>315.22500000000002</v>
          </cell>
          <cell r="G398">
            <v>315.22500000000002</v>
          </cell>
          <cell r="J398">
            <v>330.55</v>
          </cell>
          <cell r="K398">
            <v>330.55</v>
          </cell>
          <cell r="L398">
            <v>330.55</v>
          </cell>
          <cell r="M398">
            <v>363.83</v>
          </cell>
          <cell r="N398">
            <v>363.83</v>
          </cell>
          <cell r="Q398">
            <v>176.21</v>
          </cell>
          <cell r="R398">
            <v>352.42</v>
          </cell>
          <cell r="S398">
            <v>368.03</v>
          </cell>
          <cell r="T398">
            <v>368.03</v>
          </cell>
          <cell r="U398">
            <v>356.85</v>
          </cell>
          <cell r="V398">
            <v>356.85</v>
          </cell>
          <cell r="Y398">
            <v>1035.9050000000002</v>
          </cell>
          <cell r="Z398">
            <v>935.03</v>
          </cell>
          <cell r="AA398">
            <v>129.6</v>
          </cell>
          <cell r="AC398">
            <v>259.2</v>
          </cell>
          <cell r="AD398">
            <v>129.6</v>
          </cell>
          <cell r="AE398">
            <v>320.54000000000002</v>
          </cell>
          <cell r="AH398">
            <v>320.54000000000002</v>
          </cell>
          <cell r="AI398">
            <v>396.68</v>
          </cell>
          <cell r="AL398">
            <v>396.68</v>
          </cell>
          <cell r="AM398">
            <v>409.84</v>
          </cell>
          <cell r="AP398">
            <v>409.84</v>
          </cell>
          <cell r="AQ398">
            <v>1127.06</v>
          </cell>
          <cell r="AR398">
            <v>399.14</v>
          </cell>
          <cell r="AU398">
            <v>399.14</v>
          </cell>
          <cell r="AZ398">
            <v>0</v>
          </cell>
          <cell r="BE398">
            <v>0</v>
          </cell>
          <cell r="BF398">
            <v>399.14</v>
          </cell>
          <cell r="BK398">
            <v>0</v>
          </cell>
        </row>
        <row r="399">
          <cell r="B399" t="str">
            <v xml:space="preserve">                    Outros</v>
          </cell>
          <cell r="C399">
            <v>159.62</v>
          </cell>
          <cell r="D399">
            <v>48.54</v>
          </cell>
          <cell r="E399">
            <v>45.13</v>
          </cell>
          <cell r="F399">
            <v>44.365000000000002</v>
          </cell>
          <cell r="G399">
            <v>44.365000000000002</v>
          </cell>
          <cell r="J399">
            <v>50.16</v>
          </cell>
          <cell r="K399">
            <v>40.5</v>
          </cell>
          <cell r="L399">
            <v>40.5</v>
          </cell>
          <cell r="M399">
            <v>47.75</v>
          </cell>
          <cell r="N399">
            <v>47.75</v>
          </cell>
          <cell r="Q399">
            <v>29.8</v>
          </cell>
          <cell r="R399">
            <v>59.6</v>
          </cell>
          <cell r="S399">
            <v>56.57</v>
          </cell>
          <cell r="T399">
            <v>56.57</v>
          </cell>
          <cell r="U399">
            <v>50.66</v>
          </cell>
          <cell r="V399">
            <v>50.66</v>
          </cell>
          <cell r="Y399">
            <v>142.77500000000001</v>
          </cell>
          <cell r="Z399">
            <v>253.29</v>
          </cell>
          <cell r="AA399">
            <v>17.36000000000022</v>
          </cell>
          <cell r="AC399">
            <v>34.720000000000439</v>
          </cell>
          <cell r="AD399">
            <v>17.36000000000022</v>
          </cell>
          <cell r="AE399">
            <v>31.19</v>
          </cell>
          <cell r="AH399">
            <v>31.19</v>
          </cell>
          <cell r="AI399">
            <v>27.18000000000022</v>
          </cell>
          <cell r="AL399">
            <v>27.18000000000022</v>
          </cell>
          <cell r="AM399">
            <v>24.51999999999931</v>
          </cell>
          <cell r="AP399">
            <v>24.51999999999931</v>
          </cell>
          <cell r="AQ399">
            <v>82.889999999999532</v>
          </cell>
          <cell r="AR399">
            <v>22.539999999998873</v>
          </cell>
          <cell r="AU399">
            <v>22.539999999998873</v>
          </cell>
          <cell r="AZ399">
            <v>0</v>
          </cell>
          <cell r="BE399">
            <v>0</v>
          </cell>
          <cell r="BF399">
            <v>22.539999999998873</v>
          </cell>
          <cell r="BK399">
            <v>0</v>
          </cell>
        </row>
        <row r="403">
          <cell r="A403" t="str">
            <v>RELAÇÃO INTERCONEXÃO - RECEITA DIRETA</v>
          </cell>
        </row>
        <row r="404">
          <cell r="C404" t="str">
            <v>Jul/99</v>
          </cell>
          <cell r="D404">
            <v>36373</v>
          </cell>
          <cell r="E404">
            <v>36404</v>
          </cell>
          <cell r="F404">
            <v>36434</v>
          </cell>
          <cell r="G404">
            <v>36434</v>
          </cell>
          <cell r="H404">
            <v>36434</v>
          </cell>
          <cell r="I404">
            <v>36434</v>
          </cell>
          <cell r="J404">
            <v>36465</v>
          </cell>
          <cell r="K404">
            <v>36465</v>
          </cell>
          <cell r="L404">
            <v>36465</v>
          </cell>
          <cell r="M404">
            <v>36465</v>
          </cell>
          <cell r="N404">
            <v>36465</v>
          </cell>
          <cell r="O404">
            <v>36465</v>
          </cell>
          <cell r="P404">
            <v>36465</v>
          </cell>
          <cell r="Q404">
            <v>36495</v>
          </cell>
          <cell r="R404">
            <v>36495</v>
          </cell>
          <cell r="S404">
            <v>36495</v>
          </cell>
          <cell r="T404">
            <v>36495</v>
          </cell>
          <cell r="U404">
            <v>36495</v>
          </cell>
          <cell r="V404">
            <v>36495</v>
          </cell>
          <cell r="W404">
            <v>36495</v>
          </cell>
          <cell r="X404">
            <v>36495</v>
          </cell>
          <cell r="Y404" t="str">
            <v>1999</v>
          </cell>
          <cell r="Z404" t="str">
            <v>1999</v>
          </cell>
          <cell r="AA404">
            <v>36526</v>
          </cell>
          <cell r="AB404">
            <v>36526</v>
          </cell>
          <cell r="AC404">
            <v>36526</v>
          </cell>
          <cell r="AD404">
            <v>36526</v>
          </cell>
          <cell r="AE404">
            <v>36526</v>
          </cell>
          <cell r="AF404">
            <v>36526</v>
          </cell>
          <cell r="AG404">
            <v>36526</v>
          </cell>
          <cell r="AH404">
            <v>36526</v>
          </cell>
          <cell r="AI404">
            <v>36557</v>
          </cell>
          <cell r="AJ404">
            <v>36557</v>
          </cell>
          <cell r="AK404">
            <v>36557</v>
          </cell>
          <cell r="AL404">
            <v>36557</v>
          </cell>
          <cell r="AM404" t="str">
            <v>Mar/00</v>
          </cell>
          <cell r="AN404" t="str">
            <v>Mar/00</v>
          </cell>
          <cell r="AO404" t="str">
            <v>Mar/00</v>
          </cell>
          <cell r="AP404" t="str">
            <v>Mar/00</v>
          </cell>
          <cell r="AQ404" t="str">
            <v>2000</v>
          </cell>
          <cell r="AR404" t="str">
            <v>Abr/00</v>
          </cell>
          <cell r="AS404" t="str">
            <v>Abr/00</v>
          </cell>
          <cell r="AT404" t="str">
            <v>Abr/00</v>
          </cell>
          <cell r="AU404" t="str">
            <v>Abr/00</v>
          </cell>
          <cell r="AV404" t="str">
            <v>Mai/00</v>
          </cell>
          <cell r="AW404" t="str">
            <v>Mai/00</v>
          </cell>
          <cell r="AX404" t="str">
            <v>Mai/00</v>
          </cell>
          <cell r="AY404" t="str">
            <v>Mai/00</v>
          </cell>
          <cell r="AZ404" t="str">
            <v>Mai/00</v>
          </cell>
          <cell r="BA404" t="str">
            <v>Jun/00</v>
          </cell>
          <cell r="BB404" t="str">
            <v>Jun/00</v>
          </cell>
          <cell r="BC404" t="str">
            <v>Jun/00</v>
          </cell>
          <cell r="BD404" t="str">
            <v>Jun/00</v>
          </cell>
          <cell r="BE404" t="str">
            <v>Jun/00</v>
          </cell>
          <cell r="BF404" t="str">
            <v>2000</v>
          </cell>
          <cell r="BG404" t="str">
            <v>Jul/00</v>
          </cell>
          <cell r="BH404" t="str">
            <v>Jul/00</v>
          </cell>
          <cell r="BI404" t="str">
            <v>Jul/00</v>
          </cell>
          <cell r="BJ404" t="str">
            <v>Jul/00</v>
          </cell>
          <cell r="BK404" t="str">
            <v>Jul/00</v>
          </cell>
        </row>
        <row r="405">
          <cell r="C405" t="str">
            <v>Financeiro</v>
          </cell>
          <cell r="D405" t="str">
            <v>Financeiro</v>
          </cell>
          <cell r="E405" t="str">
            <v>Financeiro</v>
          </cell>
          <cell r="F405" t="str">
            <v>Financeiro</v>
          </cell>
          <cell r="G405" t="str">
            <v>Financeiro</v>
          </cell>
          <cell r="H405" t="str">
            <v>Arbor</v>
          </cell>
          <cell r="I405" t="str">
            <v>Arbor</v>
          </cell>
          <cell r="J405" t="str">
            <v>Econômico</v>
          </cell>
          <cell r="K405" t="str">
            <v>Econômico</v>
          </cell>
          <cell r="L405" t="str">
            <v>Econômico</v>
          </cell>
          <cell r="M405" t="str">
            <v>Financeiro</v>
          </cell>
          <cell r="N405" t="str">
            <v>Financeiro</v>
          </cell>
          <cell r="O405" t="str">
            <v>Arbor</v>
          </cell>
          <cell r="P405" t="str">
            <v>Arbor v3</v>
          </cell>
          <cell r="Q405" t="str">
            <v>Prévia</v>
          </cell>
          <cell r="R405" t="str">
            <v>Estimado</v>
          </cell>
          <cell r="S405" t="str">
            <v>Econômico</v>
          </cell>
          <cell r="T405" t="str">
            <v>Econômico</v>
          </cell>
          <cell r="U405" t="str">
            <v>Financeiro</v>
          </cell>
          <cell r="V405" t="str">
            <v>Financeiro</v>
          </cell>
          <cell r="W405" t="str">
            <v>Arbor</v>
          </cell>
          <cell r="X405" t="str">
            <v>Arbor</v>
          </cell>
          <cell r="Y405" t="str">
            <v>4º Trim</v>
          </cell>
          <cell r="Z405" t="str">
            <v>3º Trim</v>
          </cell>
          <cell r="AA405" t="str">
            <v>Prévia</v>
          </cell>
          <cell r="AB405" t="str">
            <v>Prévia</v>
          </cell>
          <cell r="AC405" t="str">
            <v>Estimado</v>
          </cell>
          <cell r="AD405" t="str">
            <v>Prévia</v>
          </cell>
          <cell r="AE405" t="str">
            <v>Detraf</v>
          </cell>
          <cell r="AF405" t="str">
            <v>Arbor</v>
          </cell>
          <cell r="AG405" t="str">
            <v>Tco / Tfi</v>
          </cell>
          <cell r="AH405" t="str">
            <v>Financeiro</v>
          </cell>
          <cell r="AI405" t="str">
            <v>Detraf</v>
          </cell>
          <cell r="AJ405" t="str">
            <v>Arbor</v>
          </cell>
          <cell r="AK405" t="str">
            <v>Tco / Tfi</v>
          </cell>
          <cell r="AL405" t="str">
            <v>Financeiro</v>
          </cell>
          <cell r="AM405" t="str">
            <v>Detraf</v>
          </cell>
          <cell r="AN405" t="str">
            <v>Arbor</v>
          </cell>
          <cell r="AO405" t="str">
            <v>Tco / Tfi</v>
          </cell>
          <cell r="AP405" t="str">
            <v>Financeiro</v>
          </cell>
          <cell r="AQ405" t="str">
            <v>1º Trim</v>
          </cell>
          <cell r="AR405" t="str">
            <v>Detraf</v>
          </cell>
          <cell r="AS405" t="str">
            <v>Arbor</v>
          </cell>
          <cell r="AT405" t="str">
            <v>Tco / Tfi</v>
          </cell>
          <cell r="AU405" t="str">
            <v>Financeiro</v>
          </cell>
          <cell r="AV405" t="str">
            <v>Detraf</v>
          </cell>
          <cell r="AW405" t="str">
            <v>Arbor</v>
          </cell>
          <cell r="AX405" t="str">
            <v>Tco / Tfi</v>
          </cell>
          <cell r="AY405" t="str">
            <v>Pend</v>
          </cell>
          <cell r="AZ405" t="str">
            <v>Financeiro</v>
          </cell>
          <cell r="BA405" t="str">
            <v>Detraf</v>
          </cell>
          <cell r="BB405" t="str">
            <v>Arbor</v>
          </cell>
          <cell r="BC405" t="str">
            <v>Tco / Tfi</v>
          </cell>
          <cell r="BD405" t="str">
            <v>Pend</v>
          </cell>
          <cell r="BE405" t="str">
            <v>Financeiro</v>
          </cell>
          <cell r="BF405" t="str">
            <v>2º Trim</v>
          </cell>
          <cell r="BG405" t="str">
            <v>Detraf</v>
          </cell>
          <cell r="BH405" t="str">
            <v>Arbor</v>
          </cell>
          <cell r="BI405" t="str">
            <v>Tco / Tfi</v>
          </cell>
          <cell r="BJ405" t="str">
            <v>Pend</v>
          </cell>
          <cell r="BK405" t="str">
            <v>Financeiro</v>
          </cell>
        </row>
        <row r="406">
          <cell r="C406" t="str">
            <v>Total</v>
          </cell>
          <cell r="D406" t="str">
            <v>Total</v>
          </cell>
          <cell r="E406" t="str">
            <v>Total</v>
          </cell>
          <cell r="F406" t="str">
            <v>Versão 2</v>
          </cell>
          <cell r="G406" t="str">
            <v>Total</v>
          </cell>
          <cell r="H406" t="str">
            <v>Econômico</v>
          </cell>
          <cell r="I406" t="str">
            <v>Financeiro</v>
          </cell>
          <cell r="J406" t="str">
            <v>Versão 1</v>
          </cell>
          <cell r="K406" t="str">
            <v>Versão 2</v>
          </cell>
          <cell r="L406" t="str">
            <v>com Kenan</v>
          </cell>
          <cell r="M406" t="str">
            <v>Versão 3</v>
          </cell>
          <cell r="N406" t="str">
            <v>Total</v>
          </cell>
          <cell r="O406" t="str">
            <v>Econômico</v>
          </cell>
          <cell r="P406" t="str">
            <v>Financeiro</v>
          </cell>
          <cell r="Q406" t="str">
            <v>15 dias</v>
          </cell>
          <cell r="R406" t="str">
            <v>30 dias</v>
          </cell>
          <cell r="S406">
            <v>0</v>
          </cell>
          <cell r="T406" t="str">
            <v>com Kenan</v>
          </cell>
          <cell r="U406">
            <v>0</v>
          </cell>
          <cell r="V406" t="str">
            <v>Total</v>
          </cell>
          <cell r="W406" t="str">
            <v>Econômico</v>
          </cell>
          <cell r="X406" t="str">
            <v>Financeiro</v>
          </cell>
          <cell r="Y406">
            <v>0</v>
          </cell>
          <cell r="Z406">
            <v>0</v>
          </cell>
          <cell r="AA406" t="str">
            <v>15 dias</v>
          </cell>
          <cell r="AB406" t="str">
            <v>Kenan -15 dias</v>
          </cell>
          <cell r="AC406" t="str">
            <v>com Kenan</v>
          </cell>
          <cell r="AD406" t="str">
            <v>15 dias - Total</v>
          </cell>
          <cell r="AE406">
            <v>0</v>
          </cell>
          <cell r="AF406">
            <v>0</v>
          </cell>
          <cell r="AG406">
            <v>0</v>
          </cell>
          <cell r="AH406" t="str">
            <v>Total</v>
          </cell>
          <cell r="AI406">
            <v>0</v>
          </cell>
          <cell r="AJ406">
            <v>0</v>
          </cell>
          <cell r="AK406">
            <v>0</v>
          </cell>
          <cell r="AL406" t="str">
            <v>Total</v>
          </cell>
          <cell r="AM406">
            <v>0</v>
          </cell>
          <cell r="AN406">
            <v>0</v>
          </cell>
          <cell r="AO406">
            <v>0</v>
          </cell>
          <cell r="AP406" t="str">
            <v>Total</v>
          </cell>
          <cell r="AQ406">
            <v>0</v>
          </cell>
          <cell r="AR406">
            <v>0</v>
          </cell>
          <cell r="AS406">
            <v>0</v>
          </cell>
          <cell r="AT406">
            <v>0</v>
          </cell>
          <cell r="AU406" t="str">
            <v>Total</v>
          </cell>
          <cell r="AV406">
            <v>0</v>
          </cell>
          <cell r="AW406">
            <v>0</v>
          </cell>
          <cell r="AX406">
            <v>0</v>
          </cell>
          <cell r="AY406">
            <v>0</v>
          </cell>
          <cell r="AZ406" t="str">
            <v>Total</v>
          </cell>
          <cell r="BA406">
            <v>0</v>
          </cell>
          <cell r="BB406">
            <v>0</v>
          </cell>
          <cell r="BC406">
            <v>0</v>
          </cell>
          <cell r="BD406">
            <v>0</v>
          </cell>
          <cell r="BE406" t="str">
            <v>Total</v>
          </cell>
          <cell r="BF406">
            <v>0</v>
          </cell>
          <cell r="BG406">
            <v>0</v>
          </cell>
          <cell r="BH406">
            <v>0</v>
          </cell>
          <cell r="BI406">
            <v>0</v>
          </cell>
          <cell r="BJ406">
            <v>0</v>
          </cell>
          <cell r="BK406" t="str">
            <v>Total</v>
          </cell>
        </row>
        <row r="407">
          <cell r="B407" t="str">
            <v>TOTAL</v>
          </cell>
          <cell r="C407">
            <v>0.41529805760214333</v>
          </cell>
          <cell r="D407">
            <v>0.40077066438321657</v>
          </cell>
          <cell r="E407">
            <v>0.40424455126756315</v>
          </cell>
          <cell r="F407">
            <v>0.4375501861449741</v>
          </cell>
          <cell r="G407">
            <v>0.43295692581802431</v>
          </cell>
          <cell r="H407">
            <v>0</v>
          </cell>
          <cell r="I407">
            <v>0</v>
          </cell>
          <cell r="J407">
            <v>0.47033793367404375</v>
          </cell>
          <cell r="K407">
            <v>0.46162999660012632</v>
          </cell>
          <cell r="L407">
            <v>0.44942784187630047</v>
          </cell>
          <cell r="M407">
            <v>0.4957331088000364</v>
          </cell>
          <cell r="N407">
            <v>0.4841749644381223</v>
          </cell>
          <cell r="O407">
            <v>0</v>
          </cell>
          <cell r="P407">
            <v>0</v>
          </cell>
          <cell r="Q407">
            <v>0.49409045313794758</v>
          </cell>
          <cell r="R407">
            <v>0.49409045313794758</v>
          </cell>
          <cell r="S407">
            <v>0.55674824674395307</v>
          </cell>
          <cell r="T407">
            <v>0.46103703703703702</v>
          </cell>
          <cell r="U407">
            <v>0.59525519363939472</v>
          </cell>
          <cell r="V407">
            <v>0.47042727420139446</v>
          </cell>
          <cell r="W407">
            <v>0</v>
          </cell>
          <cell r="X407">
            <v>0</v>
          </cell>
          <cell r="Y407">
            <v>0.46352522062990853</v>
          </cell>
          <cell r="Z407">
            <v>0.40660497242953947</v>
          </cell>
          <cell r="AA407">
            <v>0.83689774836574937</v>
          </cell>
          <cell r="AB407">
            <v>0</v>
          </cell>
          <cell r="AC407">
            <v>0.50159620779723335</v>
          </cell>
          <cell r="AD407">
            <v>0.50159620779723335</v>
          </cell>
          <cell r="AE407">
            <v>39.171641791044777</v>
          </cell>
          <cell r="AF407">
            <v>0</v>
          </cell>
          <cell r="AG407">
            <v>0</v>
          </cell>
          <cell r="AH407">
            <v>0.43803769250628688</v>
          </cell>
          <cell r="AI407">
            <v>28.345528455284551</v>
          </cell>
          <cell r="AJ407">
            <v>0</v>
          </cell>
          <cell r="AK407">
            <v>0</v>
          </cell>
          <cell r="AL407">
            <v>0.41548507342354468</v>
          </cell>
          <cell r="AM407">
            <v>26.951570680628272</v>
          </cell>
          <cell r="AN407">
            <v>0</v>
          </cell>
          <cell r="AO407">
            <v>0</v>
          </cell>
          <cell r="AP407">
            <v>0.41391212497851365</v>
          </cell>
          <cell r="AQ407">
            <v>0.42225908760515324</v>
          </cell>
          <cell r="AR407">
            <v>33.69072164948453</v>
          </cell>
          <cell r="AS407">
            <v>0</v>
          </cell>
          <cell r="AT407">
            <v>0</v>
          </cell>
          <cell r="AU407">
            <v>0.42763844150559954</v>
          </cell>
          <cell r="AV407">
            <v>20.519396551724142</v>
          </cell>
          <cell r="AW407">
            <v>0</v>
          </cell>
          <cell r="AX407">
            <v>0</v>
          </cell>
          <cell r="AY407">
            <v>0.33325976605605823</v>
          </cell>
          <cell r="AZ407">
            <v>0.41298930954103374</v>
          </cell>
          <cell r="BA407">
            <v>21.417056074766354</v>
          </cell>
          <cell r="BB407">
            <v>0</v>
          </cell>
          <cell r="BC407">
            <v>0</v>
          </cell>
          <cell r="BD407">
            <v>0.3304314912944738</v>
          </cell>
          <cell r="BE407">
            <v>0.41259632179184219</v>
          </cell>
          <cell r="BF407">
            <v>0.41751218786382166</v>
          </cell>
          <cell r="BG407">
            <v>23.980116959064322</v>
          </cell>
          <cell r="BH407">
            <v>0</v>
          </cell>
          <cell r="BI407">
            <v>0</v>
          </cell>
          <cell r="BJ407">
            <v>0.34064885496183211</v>
          </cell>
          <cell r="BK407">
            <v>0.41414422951855367</v>
          </cell>
        </row>
        <row r="408">
          <cell r="B408" t="str">
            <v xml:space="preserve">  TELEFONIA FIXA</v>
          </cell>
          <cell r="C408">
            <v>0.42315067697135217</v>
          </cell>
          <cell r="D408">
            <v>0.40926904072243991</v>
          </cell>
          <cell r="E408">
            <v>0.41152312882352859</v>
          </cell>
          <cell r="F408">
            <v>0.44783497183254173</v>
          </cell>
          <cell r="G408">
            <v>0.44322064008308515</v>
          </cell>
          <cell r="H408">
            <v>0</v>
          </cell>
          <cell r="I408">
            <v>0</v>
          </cell>
          <cell r="J408">
            <v>0.48332231657090563</v>
          </cell>
          <cell r="K408">
            <v>0.47455326222468491</v>
          </cell>
          <cell r="L408">
            <v>0.46194714131607345</v>
          </cell>
          <cell r="M408">
            <v>0.51167215137803379</v>
          </cell>
          <cell r="N408">
            <v>0.49971125116127257</v>
          </cell>
          <cell r="O408">
            <v>0</v>
          </cell>
          <cell r="P408">
            <v>0</v>
          </cell>
          <cell r="Q408">
            <v>0.51261945601568237</v>
          </cell>
          <cell r="R408">
            <v>0.51261945601568237</v>
          </cell>
          <cell r="S408">
            <v>0.57887446357759786</v>
          </cell>
          <cell r="T408">
            <v>0.47838480876279404</v>
          </cell>
          <cell r="U408">
            <v>0.61267790864190319</v>
          </cell>
          <cell r="V408">
            <v>0.48089186585309901</v>
          </cell>
          <cell r="W408">
            <v>0</v>
          </cell>
          <cell r="X408">
            <v>0</v>
          </cell>
          <cell r="Y408">
            <v>0.47565202899758363</v>
          </cell>
          <cell r="Z408">
            <v>0.41458884152890718</v>
          </cell>
          <cell r="AA408">
            <v>0.85742518351214003</v>
          </cell>
          <cell r="AB408">
            <v>0</v>
          </cell>
          <cell r="AC408">
            <v>0.51802365249033433</v>
          </cell>
          <cell r="AD408">
            <v>0.51802365249033433</v>
          </cell>
          <cell r="AE408">
            <v>0</v>
          </cell>
          <cell r="AF408">
            <v>0</v>
          </cell>
          <cell r="AG408">
            <v>0</v>
          </cell>
          <cell r="AH408">
            <v>0.44594058724428498</v>
          </cell>
          <cell r="AI408">
            <v>0</v>
          </cell>
          <cell r="AJ408">
            <v>0</v>
          </cell>
          <cell r="AK408">
            <v>0</v>
          </cell>
          <cell r="AL408">
            <v>0.42173104521520538</v>
          </cell>
          <cell r="AM408">
            <v>0</v>
          </cell>
          <cell r="AN408">
            <v>0</v>
          </cell>
          <cell r="AO408">
            <v>0</v>
          </cell>
          <cell r="AP408">
            <v>0.41958978735280816</v>
          </cell>
          <cell r="AQ408">
            <v>0.42889654709616665</v>
          </cell>
          <cell r="AR408">
            <v>0</v>
          </cell>
          <cell r="AS408">
            <v>0</v>
          </cell>
          <cell r="AT408">
            <v>0</v>
          </cell>
          <cell r="AU408">
            <v>0.43370775624717128</v>
          </cell>
          <cell r="AV408">
            <v>0</v>
          </cell>
          <cell r="AW408">
            <v>0</v>
          </cell>
          <cell r="AX408">
            <v>0</v>
          </cell>
          <cell r="AY408">
            <v>0.33248277621842304</v>
          </cell>
          <cell r="AZ408">
            <v>0.41652810109743932</v>
          </cell>
          <cell r="BA408">
            <v>0</v>
          </cell>
          <cell r="BB408">
            <v>0</v>
          </cell>
          <cell r="BC408">
            <v>0</v>
          </cell>
          <cell r="BD408">
            <v>0.32993713418599607</v>
          </cell>
          <cell r="BE408">
            <v>0.41655118761092069</v>
          </cell>
          <cell r="BF408">
            <v>0.42199423553410093</v>
          </cell>
          <cell r="BG408">
            <v>0</v>
          </cell>
          <cell r="BH408">
            <v>0</v>
          </cell>
          <cell r="BI408">
            <v>0</v>
          </cell>
          <cell r="BJ408">
            <v>0.34553472987872108</v>
          </cell>
          <cell r="BK408">
            <v>0.4228017488848651</v>
          </cell>
        </row>
        <row r="409">
          <cell r="B409" t="str">
            <v xml:space="preserve">  TELEFONIA MÓVEL</v>
          </cell>
          <cell r="C409">
            <v>0.32232542139662879</v>
          </cell>
          <cell r="D409">
            <v>0.33414959928762245</v>
          </cell>
          <cell r="E409">
            <v>0.34502788104089216</v>
          </cell>
          <cell r="F409">
            <v>0.361310133060389</v>
          </cell>
          <cell r="G409">
            <v>0.35699838187702265</v>
          </cell>
          <cell r="H409">
            <v>0</v>
          </cell>
          <cell r="I409">
            <v>0</v>
          </cell>
          <cell r="J409">
            <v>0.36986031870942354</v>
          </cell>
          <cell r="K409">
            <v>0.36986031870942354</v>
          </cell>
          <cell r="L409">
            <v>0.36042944785276071</v>
          </cell>
          <cell r="M409">
            <v>0.3728947889835546</v>
          </cell>
          <cell r="N409">
            <v>0.36437560503388189</v>
          </cell>
          <cell r="O409">
            <v>0</v>
          </cell>
          <cell r="P409">
            <v>0</v>
          </cell>
          <cell r="Q409">
            <v>0.34429477020602217</v>
          </cell>
          <cell r="R409">
            <v>0.34429477020602217</v>
          </cell>
          <cell r="S409">
            <v>0.39713949843260193</v>
          </cell>
          <cell r="T409">
            <v>0.33377243536966911</v>
          </cell>
          <cell r="U409">
            <v>0.47035407500523779</v>
          </cell>
          <cell r="V409">
            <v>0.39097875304771856</v>
          </cell>
          <cell r="W409">
            <v>0</v>
          </cell>
          <cell r="X409">
            <v>0</v>
          </cell>
          <cell r="Y409">
            <v>0.37171156393918359</v>
          </cell>
          <cell r="Z409">
            <v>0.33521319319832527</v>
          </cell>
          <cell r="AA409">
            <v>0.71331444759206808</v>
          </cell>
          <cell r="AB409">
            <v>0</v>
          </cell>
          <cell r="AC409">
            <v>0.40797148412184059</v>
          </cell>
          <cell r="AD409">
            <v>0.40797148412184059</v>
          </cell>
          <cell r="AE409">
            <v>4.9906716417910442</v>
          </cell>
          <cell r="AF409">
            <v>0</v>
          </cell>
          <cell r="AG409">
            <v>0</v>
          </cell>
          <cell r="AH409">
            <v>0.390625</v>
          </cell>
          <cell r="AI409">
            <v>3.830623306233063</v>
          </cell>
          <cell r="AJ409">
            <v>0</v>
          </cell>
          <cell r="AK409">
            <v>0</v>
          </cell>
          <cell r="AL409">
            <v>0.3795140287286885</v>
          </cell>
          <cell r="AM409">
            <v>3.769633507853404</v>
          </cell>
          <cell r="AN409">
            <v>0</v>
          </cell>
          <cell r="AO409">
            <v>0</v>
          </cell>
          <cell r="AP409">
            <v>0.38211489982751762</v>
          </cell>
          <cell r="AQ409">
            <v>0.38389667491068974</v>
          </cell>
          <cell r="AR409">
            <v>4.8075601374570445</v>
          </cell>
          <cell r="AS409">
            <v>0</v>
          </cell>
          <cell r="AT409">
            <v>0</v>
          </cell>
          <cell r="AU409">
            <v>0.39447342450303113</v>
          </cell>
          <cell r="AV409">
            <v>3.0280172413793105</v>
          </cell>
          <cell r="AW409">
            <v>0</v>
          </cell>
          <cell r="AX409">
            <v>0</v>
          </cell>
          <cell r="AY409">
            <v>0.33823529411764702</v>
          </cell>
          <cell r="AZ409">
            <v>0.3935559613879468</v>
          </cell>
          <cell r="BA409">
            <v>3.1787383177570092</v>
          </cell>
          <cell r="BB409">
            <v>0</v>
          </cell>
          <cell r="BC409">
            <v>0</v>
          </cell>
          <cell r="BD409">
            <v>0.33383010432190757</v>
          </cell>
          <cell r="BE409">
            <v>0.39099840679766334</v>
          </cell>
          <cell r="BF409">
            <v>0.39298371540083438</v>
          </cell>
          <cell r="BG409">
            <v>3.4187134502923975</v>
          </cell>
          <cell r="BH409">
            <v>0</v>
          </cell>
          <cell r="BI409">
            <v>0</v>
          </cell>
          <cell r="BJ409">
            <v>0.30921985815602832</v>
          </cell>
          <cell r="BK409">
            <v>0.36818661352713633</v>
          </cell>
        </row>
        <row r="410">
          <cell r="C410" t="str">
            <v>96 PPIs</v>
          </cell>
          <cell r="D410" t="str">
            <v>96 PPIs</v>
          </cell>
          <cell r="E410" t="str">
            <v>96 PPIs</v>
          </cell>
          <cell r="F410" t="str">
            <v>96 PPIs</v>
          </cell>
          <cell r="G410" t="str">
            <v>96 PPIs</v>
          </cell>
          <cell r="H410" t="str">
            <v>96 PPIs</v>
          </cell>
          <cell r="I410" t="str">
            <v>96 PPIs</v>
          </cell>
          <cell r="J410" t="str">
            <v>96 PPIs</v>
          </cell>
          <cell r="K410" t="str">
            <v>96 PPIs</v>
          </cell>
          <cell r="L410" t="str">
            <v>96 PPIs</v>
          </cell>
          <cell r="M410" t="str">
            <v>21 PPIs</v>
          </cell>
          <cell r="N410" t="str">
            <v>21 PPIs</v>
          </cell>
          <cell r="O410" t="str">
            <v>21 PPIs</v>
          </cell>
          <cell r="P410" t="str">
            <v>21 PPIs</v>
          </cell>
          <cell r="Q410" t="str">
            <v>21 PPIs</v>
          </cell>
          <cell r="R410" t="str">
            <v>21 PPIs</v>
          </cell>
          <cell r="S410" t="str">
            <v>21 PPI's</v>
          </cell>
          <cell r="T410" t="str">
            <v>21 PPI's</v>
          </cell>
          <cell r="U410" t="str">
            <v>21 PPI's</v>
          </cell>
          <cell r="V410" t="str">
            <v>21 PPI's</v>
          </cell>
          <cell r="W410" t="str">
            <v>21 PPI's</v>
          </cell>
          <cell r="X410" t="str">
            <v>21 PPI's</v>
          </cell>
          <cell r="Y410" t="str">
            <v>4º Trimestre</v>
          </cell>
          <cell r="Z410" t="str">
            <v>3º Trimestre</v>
          </cell>
          <cell r="AA410" t="str">
            <v>21 PPI's</v>
          </cell>
          <cell r="AB410" t="str">
            <v>21 PPI's</v>
          </cell>
          <cell r="AC410" t="str">
            <v>Estimado</v>
          </cell>
          <cell r="AD410">
            <v>0</v>
          </cell>
          <cell r="AE410" t="str">
            <v>21 PPI's</v>
          </cell>
          <cell r="AF410" t="str">
            <v>21 PPI's</v>
          </cell>
          <cell r="AG410" t="str">
            <v>21 PPI's</v>
          </cell>
          <cell r="AH410" t="str">
            <v>21 PPI's</v>
          </cell>
          <cell r="AI410" t="str">
            <v>96 PPIs</v>
          </cell>
          <cell r="AJ410" t="str">
            <v>96 PPIs</v>
          </cell>
          <cell r="AK410" t="str">
            <v>96 PPIs</v>
          </cell>
          <cell r="AL410" t="str">
            <v>96 PPIs</v>
          </cell>
          <cell r="AM410" t="str">
            <v>96 PPIs</v>
          </cell>
          <cell r="AN410" t="str">
            <v>96 PPIs</v>
          </cell>
          <cell r="AO410" t="str">
            <v>96 PPIs</v>
          </cell>
          <cell r="AP410" t="str">
            <v>96 PPIs</v>
          </cell>
          <cell r="AQ410" t="str">
            <v>1º Trimestre</v>
          </cell>
          <cell r="AR410" t="str">
            <v>96 PPIs</v>
          </cell>
          <cell r="AS410" t="str">
            <v>96 PPIs</v>
          </cell>
          <cell r="AT410" t="str">
            <v>96 PPIs</v>
          </cell>
          <cell r="AU410" t="str">
            <v>96 PPIs</v>
          </cell>
          <cell r="AV410" t="str">
            <v>96 PPIs</v>
          </cell>
          <cell r="AW410" t="str">
            <v>96 PPIs</v>
          </cell>
          <cell r="AX410" t="str">
            <v>96 PPIs</v>
          </cell>
          <cell r="AY410" t="str">
            <v>96 PPIs</v>
          </cell>
          <cell r="AZ410" t="str">
            <v>96 PPIs</v>
          </cell>
          <cell r="BA410" t="str">
            <v>96 PPI's</v>
          </cell>
          <cell r="BB410" t="str">
            <v>96 PPI's</v>
          </cell>
          <cell r="BC410" t="str">
            <v>96 PPI's</v>
          </cell>
          <cell r="BD410" t="str">
            <v>96 PPI's</v>
          </cell>
          <cell r="BE410" t="str">
            <v>96 PPI's</v>
          </cell>
          <cell r="BF410" t="str">
            <v>2º Trimestre</v>
          </cell>
          <cell r="BG410" t="str">
            <v>96 PPI's</v>
          </cell>
          <cell r="BH410" t="str">
            <v>96 PPI's</v>
          </cell>
          <cell r="BI410" t="str">
            <v>96 PPI's</v>
          </cell>
          <cell r="BJ410" t="str">
            <v>96 PPI's</v>
          </cell>
          <cell r="BK410" t="str">
            <v>96 PPI's</v>
          </cell>
        </row>
        <row r="412">
          <cell r="B412" t="str">
            <v>CÉLULAS DE CONTROLE</v>
          </cell>
        </row>
        <row r="414">
          <cell r="B414" t="str">
            <v>Valor Bruto Receita Total</v>
          </cell>
          <cell r="C414" t="b">
            <v>1</v>
          </cell>
          <cell r="D414" t="b">
            <v>1</v>
          </cell>
          <cell r="E414" t="b">
            <v>1</v>
          </cell>
          <cell r="F414" t="b">
            <v>1</v>
          </cell>
          <cell r="G414" t="b">
            <v>1</v>
          </cell>
          <cell r="H414" t="b">
            <v>1</v>
          </cell>
          <cell r="I414" t="b">
            <v>1</v>
          </cell>
          <cell r="J414" t="b">
            <v>1</v>
          </cell>
          <cell r="K414" t="b">
            <v>1</v>
          </cell>
          <cell r="L414" t="b">
            <v>1</v>
          </cell>
          <cell r="M414" t="b">
            <v>1</v>
          </cell>
          <cell r="N414" t="b">
            <v>1</v>
          </cell>
          <cell r="O414" t="b">
            <v>1</v>
          </cell>
          <cell r="P414" t="b">
            <v>1</v>
          </cell>
          <cell r="Q414" t="b">
            <v>1</v>
          </cell>
          <cell r="R414" t="b">
            <v>1</v>
          </cell>
          <cell r="S414" t="b">
            <v>1</v>
          </cell>
          <cell r="T414" t="b">
            <v>1</v>
          </cell>
          <cell r="U414" t="b">
            <v>1</v>
          </cell>
          <cell r="V414" t="b">
            <v>1</v>
          </cell>
          <cell r="W414" t="b">
            <v>1</v>
          </cell>
          <cell r="X414" t="b">
            <v>1</v>
          </cell>
          <cell r="Y414" t="b">
            <v>1</v>
          </cell>
          <cell r="Z414" t="b">
            <v>1</v>
          </cell>
          <cell r="AA414" t="b">
            <v>1</v>
          </cell>
          <cell r="AB414" t="b">
            <v>1</v>
          </cell>
          <cell r="AC414" t="b">
            <v>1</v>
          </cell>
          <cell r="AD414" t="b">
            <v>1</v>
          </cell>
          <cell r="AE414" t="b">
            <v>1</v>
          </cell>
          <cell r="AF414" t="b">
            <v>1</v>
          </cell>
          <cell r="AG414" t="b">
            <v>1</v>
          </cell>
          <cell r="AH414" t="b">
            <v>1</v>
          </cell>
          <cell r="AI414" t="b">
            <v>1</v>
          </cell>
          <cell r="AJ414" t="b">
            <v>1</v>
          </cell>
          <cell r="AK414" t="b">
            <v>1</v>
          </cell>
          <cell r="AL414" t="b">
            <v>1</v>
          </cell>
          <cell r="AM414" t="b">
            <v>1</v>
          </cell>
          <cell r="AN414" t="b">
            <v>1</v>
          </cell>
          <cell r="AO414" t="b">
            <v>1</v>
          </cell>
          <cell r="AP414" t="b">
            <v>1</v>
          </cell>
          <cell r="AQ414" t="b">
            <v>1</v>
          </cell>
          <cell r="AR414" t="b">
            <v>0</v>
          </cell>
          <cell r="AS414" t="b">
            <v>1</v>
          </cell>
          <cell r="AT414" t="b">
            <v>1</v>
          </cell>
          <cell r="AU414" t="b">
            <v>0</v>
          </cell>
          <cell r="AV414" t="b">
            <v>0</v>
          </cell>
          <cell r="AW414" t="b">
            <v>0</v>
          </cell>
          <cell r="AX414" t="b">
            <v>0</v>
          </cell>
          <cell r="AY414" t="b">
            <v>0</v>
          </cell>
          <cell r="AZ414" t="b">
            <v>0</v>
          </cell>
          <cell r="BA414" t="b">
            <v>0</v>
          </cell>
          <cell r="BB414" t="b">
            <v>0</v>
          </cell>
          <cell r="BC414" t="b">
            <v>0</v>
          </cell>
          <cell r="BD414" t="b">
            <v>0</v>
          </cell>
          <cell r="BE414" t="b">
            <v>0</v>
          </cell>
          <cell r="BF414" t="b">
            <v>0</v>
          </cell>
          <cell r="BG414" t="b">
            <v>0</v>
          </cell>
          <cell r="BH414" t="b">
            <v>0</v>
          </cell>
          <cell r="BI414" t="b">
            <v>0</v>
          </cell>
          <cell r="BJ414" t="b">
            <v>0</v>
          </cell>
          <cell r="BK414" t="b">
            <v>0</v>
          </cell>
        </row>
        <row r="415">
          <cell r="B415" t="str">
            <v>Valor Bruto Receita Direta</v>
          </cell>
          <cell r="C415" t="b">
            <v>1</v>
          </cell>
          <cell r="D415" t="b">
            <v>1</v>
          </cell>
          <cell r="E415" t="b">
            <v>1</v>
          </cell>
          <cell r="F415" t="b">
            <v>1</v>
          </cell>
          <cell r="G415" t="b">
            <v>1</v>
          </cell>
          <cell r="H415" t="b">
            <v>1</v>
          </cell>
          <cell r="I415" t="b">
            <v>1</v>
          </cell>
          <cell r="J415" t="b">
            <v>1</v>
          </cell>
          <cell r="K415" t="b">
            <v>1</v>
          </cell>
          <cell r="L415" t="b">
            <v>1</v>
          </cell>
          <cell r="M415" t="b">
            <v>1</v>
          </cell>
          <cell r="N415" t="b">
            <v>1</v>
          </cell>
          <cell r="O415" t="b">
            <v>1</v>
          </cell>
          <cell r="P415" t="b">
            <v>1</v>
          </cell>
          <cell r="Q415" t="b">
            <v>1</v>
          </cell>
          <cell r="R415" t="b">
            <v>1</v>
          </cell>
          <cell r="S415" t="b">
            <v>1</v>
          </cell>
          <cell r="T415" t="b">
            <v>1</v>
          </cell>
          <cell r="U415" t="b">
            <v>1</v>
          </cell>
          <cell r="V415" t="b">
            <v>1</v>
          </cell>
          <cell r="W415" t="b">
            <v>1</v>
          </cell>
          <cell r="X415" t="b">
            <v>1</v>
          </cell>
          <cell r="Y415" t="b">
            <v>1</v>
          </cell>
          <cell r="Z415" t="b">
            <v>1</v>
          </cell>
          <cell r="AA415" t="b">
            <v>1</v>
          </cell>
          <cell r="AB415" t="b">
            <v>1</v>
          </cell>
          <cell r="AC415" t="b">
            <v>1</v>
          </cell>
          <cell r="AD415" t="b">
            <v>1</v>
          </cell>
          <cell r="AE415" t="b">
            <v>1</v>
          </cell>
          <cell r="AF415" t="b">
            <v>1</v>
          </cell>
          <cell r="AG415" t="b">
            <v>1</v>
          </cell>
          <cell r="AH415" t="b">
            <v>1</v>
          </cell>
          <cell r="AI415" t="b">
            <v>1</v>
          </cell>
          <cell r="AJ415" t="b">
            <v>1</v>
          </cell>
          <cell r="AK415" t="b">
            <v>1</v>
          </cell>
          <cell r="AL415" t="b">
            <v>1</v>
          </cell>
          <cell r="AM415" t="b">
            <v>1</v>
          </cell>
          <cell r="AN415" t="b">
            <v>1</v>
          </cell>
          <cell r="AO415" t="b">
            <v>1</v>
          </cell>
          <cell r="AP415" t="b">
            <v>1</v>
          </cell>
          <cell r="AQ415" t="b">
            <v>1</v>
          </cell>
          <cell r="AR415" t="b">
            <v>1</v>
          </cell>
          <cell r="AS415" t="b">
            <v>1</v>
          </cell>
          <cell r="AT415" t="b">
            <v>1</v>
          </cell>
          <cell r="AU415" t="b">
            <v>1</v>
          </cell>
          <cell r="AV415" t="b">
            <v>1</v>
          </cell>
          <cell r="AW415" t="b">
            <v>0</v>
          </cell>
          <cell r="AX415" t="b">
            <v>0</v>
          </cell>
          <cell r="AY415" t="b">
            <v>0</v>
          </cell>
          <cell r="AZ415" t="b">
            <v>0</v>
          </cell>
          <cell r="BA415" t="b">
            <v>1</v>
          </cell>
          <cell r="BB415" t="b">
            <v>0</v>
          </cell>
          <cell r="BC415" t="b">
            <v>0</v>
          </cell>
          <cell r="BD415" t="b">
            <v>0</v>
          </cell>
          <cell r="BE415" t="b">
            <v>0</v>
          </cell>
          <cell r="BF415" t="b">
            <v>0</v>
          </cell>
          <cell r="BG415" t="b">
            <v>1</v>
          </cell>
          <cell r="BH415" t="b">
            <v>0</v>
          </cell>
          <cell r="BI415" t="b">
            <v>0</v>
          </cell>
          <cell r="BJ415" t="b">
            <v>0</v>
          </cell>
          <cell r="BK415" t="b">
            <v>0</v>
          </cell>
        </row>
        <row r="416">
          <cell r="B416" t="str">
            <v>Valor Bruto Receita Remuneração</v>
          </cell>
          <cell r="C416" t="b">
            <v>1</v>
          </cell>
          <cell r="D416" t="b">
            <v>1</v>
          </cell>
          <cell r="E416" t="b">
            <v>1</v>
          </cell>
          <cell r="F416" t="b">
            <v>1</v>
          </cell>
          <cell r="G416" t="b">
            <v>1</v>
          </cell>
          <cell r="H416" t="b">
            <v>1</v>
          </cell>
          <cell r="I416" t="b">
            <v>1</v>
          </cell>
          <cell r="J416" t="b">
            <v>1</v>
          </cell>
          <cell r="K416" t="b">
            <v>1</v>
          </cell>
          <cell r="L416" t="b">
            <v>1</v>
          </cell>
          <cell r="M416" t="b">
            <v>1</v>
          </cell>
          <cell r="N416" t="b">
            <v>1</v>
          </cell>
          <cell r="O416" t="b">
            <v>1</v>
          </cell>
          <cell r="P416" t="b">
            <v>1</v>
          </cell>
          <cell r="Q416" t="b">
            <v>1</v>
          </cell>
          <cell r="R416" t="b">
            <v>1</v>
          </cell>
          <cell r="S416" t="b">
            <v>1</v>
          </cell>
          <cell r="T416" t="b">
            <v>1</v>
          </cell>
          <cell r="U416" t="b">
            <v>1</v>
          </cell>
          <cell r="V416" t="b">
            <v>1</v>
          </cell>
          <cell r="W416" t="b">
            <v>1</v>
          </cell>
          <cell r="X416" t="b">
            <v>1</v>
          </cell>
          <cell r="Y416" t="b">
            <v>1</v>
          </cell>
          <cell r="Z416" t="b">
            <v>1</v>
          </cell>
          <cell r="AA416" t="b">
            <v>1</v>
          </cell>
          <cell r="AB416" t="b">
            <v>1</v>
          </cell>
          <cell r="AC416" t="b">
            <v>1</v>
          </cell>
          <cell r="AD416" t="b">
            <v>1</v>
          </cell>
          <cell r="AE416" t="b">
            <v>1</v>
          </cell>
          <cell r="AF416" t="b">
            <v>1</v>
          </cell>
          <cell r="AG416" t="b">
            <v>1</v>
          </cell>
          <cell r="AH416" t="b">
            <v>1</v>
          </cell>
          <cell r="AI416" t="b">
            <v>1</v>
          </cell>
          <cell r="AJ416" t="b">
            <v>1</v>
          </cell>
          <cell r="AK416" t="b">
            <v>1</v>
          </cell>
          <cell r="AL416" t="b">
            <v>1</v>
          </cell>
          <cell r="AM416" t="b">
            <v>1</v>
          </cell>
          <cell r="AN416" t="b">
            <v>1</v>
          </cell>
          <cell r="AO416" t="b">
            <v>1</v>
          </cell>
          <cell r="AP416" t="b">
            <v>1</v>
          </cell>
          <cell r="AQ416" t="b">
            <v>1</v>
          </cell>
          <cell r="AR416" t="b">
            <v>0</v>
          </cell>
          <cell r="AS416" t="b">
            <v>1</v>
          </cell>
          <cell r="AT416" t="b">
            <v>1</v>
          </cell>
          <cell r="AU416" t="b">
            <v>0</v>
          </cell>
          <cell r="AV416" t="b">
            <v>0</v>
          </cell>
          <cell r="AW416" t="b">
            <v>1</v>
          </cell>
          <cell r="AX416" t="b">
            <v>1</v>
          </cell>
          <cell r="AY416" t="b">
            <v>1</v>
          </cell>
          <cell r="AZ416" t="b">
            <v>0</v>
          </cell>
          <cell r="BA416" t="b">
            <v>0</v>
          </cell>
          <cell r="BB416" t="b">
            <v>1</v>
          </cell>
          <cell r="BC416" t="b">
            <v>1</v>
          </cell>
          <cell r="BD416" t="b">
            <v>1</v>
          </cell>
          <cell r="BE416" t="b">
            <v>0</v>
          </cell>
          <cell r="BF416" t="b">
            <v>0</v>
          </cell>
          <cell r="BG416" t="b">
            <v>0</v>
          </cell>
          <cell r="BH416" t="b">
            <v>1</v>
          </cell>
          <cell r="BI416" t="b">
            <v>1</v>
          </cell>
          <cell r="BJ416" t="b">
            <v>1</v>
          </cell>
          <cell r="BK416" t="b">
            <v>0</v>
          </cell>
        </row>
        <row r="417">
          <cell r="B417" t="str">
            <v>Valor Bruto Despesa Total</v>
          </cell>
          <cell r="C417" t="b">
            <v>1</v>
          </cell>
          <cell r="D417" t="b">
            <v>1</v>
          </cell>
          <cell r="E417" t="b">
            <v>1</v>
          </cell>
          <cell r="F417" t="b">
            <v>1</v>
          </cell>
          <cell r="G417" t="b">
            <v>1</v>
          </cell>
          <cell r="H417" t="b">
            <v>1</v>
          </cell>
          <cell r="I417" t="b">
            <v>1</v>
          </cell>
          <cell r="J417" t="b">
            <v>1</v>
          </cell>
          <cell r="K417" t="b">
            <v>1</v>
          </cell>
          <cell r="L417" t="b">
            <v>1</v>
          </cell>
          <cell r="M417" t="b">
            <v>1</v>
          </cell>
          <cell r="N417" t="b">
            <v>1</v>
          </cell>
          <cell r="O417" t="b">
            <v>1</v>
          </cell>
          <cell r="P417" t="b">
            <v>1</v>
          </cell>
          <cell r="Q417" t="b">
            <v>1</v>
          </cell>
          <cell r="R417" t="b">
            <v>1</v>
          </cell>
          <cell r="S417" t="b">
            <v>1</v>
          </cell>
          <cell r="T417" t="b">
            <v>1</v>
          </cell>
          <cell r="U417" t="b">
            <v>1</v>
          </cell>
          <cell r="V417" t="b">
            <v>1</v>
          </cell>
          <cell r="W417" t="b">
            <v>1</v>
          </cell>
          <cell r="X417" t="b">
            <v>1</v>
          </cell>
          <cell r="Y417" t="b">
            <v>1</v>
          </cell>
          <cell r="Z417" t="b">
            <v>1</v>
          </cell>
          <cell r="AA417" t="b">
            <v>1</v>
          </cell>
          <cell r="AB417" t="b">
            <v>1</v>
          </cell>
          <cell r="AC417" t="b">
            <v>1</v>
          </cell>
          <cell r="AD417" t="b">
            <v>1</v>
          </cell>
          <cell r="AE417" t="b">
            <v>1</v>
          </cell>
          <cell r="AF417" t="b">
            <v>1</v>
          </cell>
          <cell r="AG417" t="b">
            <v>1</v>
          </cell>
          <cell r="AH417" t="b">
            <v>1</v>
          </cell>
          <cell r="AI417" t="b">
            <v>1</v>
          </cell>
          <cell r="AJ417" t="b">
            <v>1</v>
          </cell>
          <cell r="AK417" t="b">
            <v>1</v>
          </cell>
          <cell r="AL417" t="b">
            <v>1</v>
          </cell>
          <cell r="AM417" t="b">
            <v>1</v>
          </cell>
          <cell r="AN417" t="b">
            <v>1</v>
          </cell>
          <cell r="AO417" t="b">
            <v>1</v>
          </cell>
          <cell r="AP417" t="b">
            <v>1</v>
          </cell>
          <cell r="AQ417" t="b">
            <v>1</v>
          </cell>
          <cell r="AR417" t="b">
            <v>1</v>
          </cell>
          <cell r="AS417" t="b">
            <v>1</v>
          </cell>
          <cell r="AT417" t="b">
            <v>1</v>
          </cell>
          <cell r="AU417" t="b">
            <v>1</v>
          </cell>
          <cell r="AV417" t="b">
            <v>0</v>
          </cell>
          <cell r="AW417" t="b">
            <v>1</v>
          </cell>
          <cell r="AX417" t="b">
            <v>1</v>
          </cell>
          <cell r="AY417" t="b">
            <v>0</v>
          </cell>
          <cell r="AZ417" t="b">
            <v>0</v>
          </cell>
          <cell r="BA417" t="b">
            <v>0</v>
          </cell>
          <cell r="BB417" t="b">
            <v>1</v>
          </cell>
          <cell r="BC417" t="b">
            <v>1</v>
          </cell>
          <cell r="BD417" t="b">
            <v>0</v>
          </cell>
          <cell r="BE417" t="b">
            <v>0</v>
          </cell>
          <cell r="BF417" t="b">
            <v>0</v>
          </cell>
          <cell r="BG417" t="b">
            <v>0</v>
          </cell>
          <cell r="BH417" t="b">
            <v>1</v>
          </cell>
          <cell r="BI417" t="b">
            <v>1</v>
          </cell>
          <cell r="BJ417" t="b">
            <v>0</v>
          </cell>
          <cell r="BK417" t="b">
            <v>0</v>
          </cell>
        </row>
        <row r="419">
          <cell r="B419" t="str">
            <v>Minutos Receita Total</v>
          </cell>
          <cell r="C419" t="b">
            <v>1</v>
          </cell>
          <cell r="D419" t="b">
            <v>1</v>
          </cell>
          <cell r="E419" t="b">
            <v>1</v>
          </cell>
          <cell r="F419" t="b">
            <v>1</v>
          </cell>
          <cell r="G419" t="b">
            <v>1</v>
          </cell>
          <cell r="H419" t="b">
            <v>1</v>
          </cell>
          <cell r="I419" t="b">
            <v>1</v>
          </cell>
          <cell r="J419" t="b">
            <v>1</v>
          </cell>
          <cell r="K419" t="b">
            <v>1</v>
          </cell>
          <cell r="L419" t="b">
            <v>1</v>
          </cell>
          <cell r="M419" t="b">
            <v>1</v>
          </cell>
          <cell r="N419" t="b">
            <v>1</v>
          </cell>
          <cell r="O419" t="b">
            <v>1</v>
          </cell>
          <cell r="P419" t="b">
            <v>1</v>
          </cell>
          <cell r="Q419" t="b">
            <v>1</v>
          </cell>
          <cell r="R419" t="b">
            <v>1</v>
          </cell>
          <cell r="S419" t="b">
            <v>1</v>
          </cell>
          <cell r="T419" t="b">
            <v>1</v>
          </cell>
          <cell r="U419" t="b">
            <v>1</v>
          </cell>
          <cell r="V419" t="b">
            <v>1</v>
          </cell>
          <cell r="W419" t="b">
            <v>1</v>
          </cell>
          <cell r="X419" t="b">
            <v>1</v>
          </cell>
          <cell r="Y419" t="b">
            <v>1</v>
          </cell>
          <cell r="Z419" t="b">
            <v>1</v>
          </cell>
          <cell r="AA419" t="b">
            <v>1</v>
          </cell>
          <cell r="AB419" t="b">
            <v>1</v>
          </cell>
          <cell r="AC419" t="b">
            <v>1</v>
          </cell>
          <cell r="AD419" t="b">
            <v>1</v>
          </cell>
          <cell r="AE419" t="b">
            <v>1</v>
          </cell>
          <cell r="AF419" t="b">
            <v>1</v>
          </cell>
          <cell r="AG419" t="b">
            <v>1</v>
          </cell>
          <cell r="AH419" t="b">
            <v>1</v>
          </cell>
          <cell r="AI419" t="b">
            <v>1</v>
          </cell>
          <cell r="AJ419" t="b">
            <v>1</v>
          </cell>
          <cell r="AK419" t="b">
            <v>1</v>
          </cell>
          <cell r="AL419" t="b">
            <v>1</v>
          </cell>
          <cell r="AM419" t="b">
            <v>1</v>
          </cell>
          <cell r="AN419" t="b">
            <v>1</v>
          </cell>
          <cell r="AO419" t="b">
            <v>1</v>
          </cell>
          <cell r="AP419" t="b">
            <v>1</v>
          </cell>
          <cell r="AQ419" t="b">
            <v>1</v>
          </cell>
          <cell r="AR419" t="b">
            <v>1</v>
          </cell>
          <cell r="AS419" t="b">
            <v>1</v>
          </cell>
          <cell r="AT419" t="b">
            <v>1</v>
          </cell>
          <cell r="AU419" t="b">
            <v>1</v>
          </cell>
          <cell r="AV419" t="b">
            <v>0</v>
          </cell>
          <cell r="AW419" t="b">
            <v>0</v>
          </cell>
          <cell r="AX419" t="b">
            <v>0</v>
          </cell>
          <cell r="AY419" t="b">
            <v>0</v>
          </cell>
          <cell r="AZ419" t="b">
            <v>0</v>
          </cell>
          <cell r="BA419" t="b">
            <v>0</v>
          </cell>
          <cell r="BB419" t="b">
            <v>0</v>
          </cell>
          <cell r="BC419" t="b">
            <v>0</v>
          </cell>
          <cell r="BD419" t="b">
            <v>0</v>
          </cell>
          <cell r="BE419" t="b">
            <v>0</v>
          </cell>
          <cell r="BF419" t="b">
            <v>0</v>
          </cell>
          <cell r="BG419" t="b">
            <v>0</v>
          </cell>
          <cell r="BH419" t="b">
            <v>0</v>
          </cell>
          <cell r="BI419" t="b">
            <v>0</v>
          </cell>
          <cell r="BJ419" t="b">
            <v>0</v>
          </cell>
          <cell r="BK419" t="b">
            <v>0</v>
          </cell>
        </row>
        <row r="420">
          <cell r="B420" t="str">
            <v>Minutos Receita Direta</v>
          </cell>
          <cell r="C420" t="b">
            <v>1</v>
          </cell>
          <cell r="D420" t="b">
            <v>1</v>
          </cell>
          <cell r="E420" t="b">
            <v>1</v>
          </cell>
          <cell r="F420" t="b">
            <v>1</v>
          </cell>
          <cell r="G420" t="b">
            <v>1</v>
          </cell>
          <cell r="H420" t="b">
            <v>1</v>
          </cell>
          <cell r="I420" t="b">
            <v>1</v>
          </cell>
          <cell r="J420" t="b">
            <v>1</v>
          </cell>
          <cell r="K420" t="b">
            <v>1</v>
          </cell>
          <cell r="L420" t="b">
            <v>1</v>
          </cell>
          <cell r="M420" t="b">
            <v>1</v>
          </cell>
          <cell r="N420" t="b">
            <v>1</v>
          </cell>
          <cell r="O420" t="b">
            <v>1</v>
          </cell>
          <cell r="P420" t="b">
            <v>1</v>
          </cell>
          <cell r="Q420" t="b">
            <v>1</v>
          </cell>
          <cell r="R420" t="b">
            <v>1</v>
          </cell>
          <cell r="S420" t="b">
            <v>1</v>
          </cell>
          <cell r="T420" t="b">
            <v>1</v>
          </cell>
          <cell r="U420" t="b">
            <v>1</v>
          </cell>
          <cell r="V420" t="b">
            <v>1</v>
          </cell>
          <cell r="W420" t="b">
            <v>1</v>
          </cell>
          <cell r="X420" t="b">
            <v>1</v>
          </cell>
          <cell r="Y420" t="b">
            <v>1</v>
          </cell>
          <cell r="Z420" t="b">
            <v>1</v>
          </cell>
          <cell r="AA420" t="b">
            <v>1</v>
          </cell>
          <cell r="AB420" t="b">
            <v>1</v>
          </cell>
          <cell r="AC420" t="b">
            <v>1</v>
          </cell>
          <cell r="AD420" t="b">
            <v>1</v>
          </cell>
          <cell r="AE420" t="b">
            <v>1</v>
          </cell>
          <cell r="AF420" t="b">
            <v>1</v>
          </cell>
          <cell r="AG420" t="b">
            <v>1</v>
          </cell>
          <cell r="AH420" t="b">
            <v>1</v>
          </cell>
          <cell r="AI420" t="b">
            <v>1</v>
          </cell>
          <cell r="AJ420" t="b">
            <v>1</v>
          </cell>
          <cell r="AK420" t="b">
            <v>1</v>
          </cell>
          <cell r="AL420" t="b">
            <v>1</v>
          </cell>
          <cell r="AM420" t="b">
            <v>1</v>
          </cell>
          <cell r="AN420" t="b">
            <v>1</v>
          </cell>
          <cell r="AO420" t="b">
            <v>1</v>
          </cell>
          <cell r="AP420" t="b">
            <v>1</v>
          </cell>
          <cell r="AQ420" t="b">
            <v>1</v>
          </cell>
          <cell r="AR420" t="b">
            <v>1</v>
          </cell>
          <cell r="AS420" t="b">
            <v>1</v>
          </cell>
          <cell r="AT420" t="b">
            <v>1</v>
          </cell>
          <cell r="AU420" t="b">
            <v>1</v>
          </cell>
          <cell r="AV420" t="b">
            <v>1</v>
          </cell>
          <cell r="AW420" t="b">
            <v>0</v>
          </cell>
          <cell r="AX420" t="b">
            <v>0</v>
          </cell>
          <cell r="AY420" t="b">
            <v>0</v>
          </cell>
          <cell r="AZ420" t="b">
            <v>0</v>
          </cell>
          <cell r="BA420" t="b">
            <v>1</v>
          </cell>
          <cell r="BB420" t="b">
            <v>0</v>
          </cell>
          <cell r="BC420" t="b">
            <v>0</v>
          </cell>
          <cell r="BD420" t="b">
            <v>0</v>
          </cell>
          <cell r="BE420" t="b">
            <v>0</v>
          </cell>
          <cell r="BF420" t="b">
            <v>0</v>
          </cell>
          <cell r="BG420" t="b">
            <v>1</v>
          </cell>
          <cell r="BH420" t="b">
            <v>0</v>
          </cell>
          <cell r="BI420" t="b">
            <v>0</v>
          </cell>
          <cell r="BJ420" t="b">
            <v>0</v>
          </cell>
          <cell r="BK420" t="b">
            <v>0</v>
          </cell>
        </row>
        <row r="421">
          <cell r="B421" t="str">
            <v>Minutos Receita Remuneração</v>
          </cell>
          <cell r="C421" t="b">
            <v>1</v>
          </cell>
          <cell r="D421" t="b">
            <v>1</v>
          </cell>
          <cell r="E421" t="b">
            <v>1</v>
          </cell>
          <cell r="F421" t="b">
            <v>1</v>
          </cell>
          <cell r="G421" t="b">
            <v>1</v>
          </cell>
          <cell r="H421" t="b">
            <v>1</v>
          </cell>
          <cell r="I421" t="b">
            <v>1</v>
          </cell>
          <cell r="J421" t="b">
            <v>1</v>
          </cell>
          <cell r="K421" t="b">
            <v>1</v>
          </cell>
          <cell r="L421" t="b">
            <v>1</v>
          </cell>
          <cell r="M421" t="b">
            <v>1</v>
          </cell>
          <cell r="N421" t="b">
            <v>1</v>
          </cell>
          <cell r="O421" t="b">
            <v>1</v>
          </cell>
          <cell r="P421" t="b">
            <v>1</v>
          </cell>
          <cell r="Q421" t="b">
            <v>1</v>
          </cell>
          <cell r="R421" t="b">
            <v>1</v>
          </cell>
          <cell r="S421" t="b">
            <v>1</v>
          </cell>
          <cell r="T421" t="b">
            <v>1</v>
          </cell>
          <cell r="U421" t="b">
            <v>1</v>
          </cell>
          <cell r="V421" t="b">
            <v>1</v>
          </cell>
          <cell r="W421" t="b">
            <v>1</v>
          </cell>
          <cell r="X421" t="b">
            <v>1</v>
          </cell>
          <cell r="Y421" t="b">
            <v>1</v>
          </cell>
          <cell r="Z421" t="b">
            <v>1</v>
          </cell>
          <cell r="AA421" t="b">
            <v>1</v>
          </cell>
          <cell r="AB421" t="b">
            <v>1</v>
          </cell>
          <cell r="AC421" t="b">
            <v>1</v>
          </cell>
          <cell r="AD421" t="b">
            <v>1</v>
          </cell>
          <cell r="AE421" t="b">
            <v>1</v>
          </cell>
          <cell r="AF421" t="b">
            <v>1</v>
          </cell>
          <cell r="AG421" t="b">
            <v>1</v>
          </cell>
          <cell r="AH421" t="b">
            <v>1</v>
          </cell>
          <cell r="AI421" t="b">
            <v>1</v>
          </cell>
          <cell r="AJ421" t="b">
            <v>1</v>
          </cell>
          <cell r="AK421" t="b">
            <v>1</v>
          </cell>
          <cell r="AL421" t="b">
            <v>1</v>
          </cell>
          <cell r="AM421" t="b">
            <v>1</v>
          </cell>
          <cell r="AN421" t="b">
            <v>1</v>
          </cell>
          <cell r="AO421" t="b">
            <v>1</v>
          </cell>
          <cell r="AP421" t="b">
            <v>1</v>
          </cell>
          <cell r="AQ421" t="b">
            <v>1</v>
          </cell>
          <cell r="AR421" t="b">
            <v>1</v>
          </cell>
          <cell r="AS421" t="b">
            <v>1</v>
          </cell>
          <cell r="AT421" t="b">
            <v>1</v>
          </cell>
          <cell r="AU421" t="b">
            <v>1</v>
          </cell>
          <cell r="AV421" t="b">
            <v>0</v>
          </cell>
          <cell r="AW421" t="b">
            <v>1</v>
          </cell>
          <cell r="AX421" t="b">
            <v>1</v>
          </cell>
          <cell r="AY421" t="b">
            <v>1</v>
          </cell>
          <cell r="AZ421" t="b">
            <v>0</v>
          </cell>
          <cell r="BA421" t="b">
            <v>0</v>
          </cell>
          <cell r="BB421" t="b">
            <v>1</v>
          </cell>
          <cell r="BC421" t="b">
            <v>1</v>
          </cell>
          <cell r="BD421" t="b">
            <v>1</v>
          </cell>
          <cell r="BE421" t="b">
            <v>0</v>
          </cell>
          <cell r="BF421" t="b">
            <v>0</v>
          </cell>
          <cell r="BG421" t="b">
            <v>0</v>
          </cell>
          <cell r="BH421" t="b">
            <v>1</v>
          </cell>
          <cell r="BI421" t="b">
            <v>1</v>
          </cell>
          <cell r="BJ421" t="b">
            <v>1</v>
          </cell>
          <cell r="BK421" t="b">
            <v>0</v>
          </cell>
        </row>
        <row r="422">
          <cell r="B422" t="str">
            <v>Minutos Despesa Total</v>
          </cell>
          <cell r="C422" t="b">
            <v>1</v>
          </cell>
          <cell r="D422" t="b">
            <v>1</v>
          </cell>
          <cell r="E422" t="b">
            <v>1</v>
          </cell>
          <cell r="F422" t="b">
            <v>1</v>
          </cell>
          <cell r="G422" t="b">
            <v>1</v>
          </cell>
          <cell r="H422" t="b">
            <v>1</v>
          </cell>
          <cell r="I422" t="b">
            <v>1</v>
          </cell>
          <cell r="J422" t="b">
            <v>1</v>
          </cell>
          <cell r="K422" t="b">
            <v>1</v>
          </cell>
          <cell r="L422" t="b">
            <v>1</v>
          </cell>
          <cell r="M422" t="b">
            <v>1</v>
          </cell>
          <cell r="N422" t="b">
            <v>1</v>
          </cell>
          <cell r="O422" t="b">
            <v>1</v>
          </cell>
          <cell r="P422" t="b">
            <v>1</v>
          </cell>
          <cell r="Q422" t="b">
            <v>1</v>
          </cell>
          <cell r="R422" t="b">
            <v>1</v>
          </cell>
          <cell r="S422" t="b">
            <v>1</v>
          </cell>
          <cell r="T422" t="b">
            <v>1</v>
          </cell>
          <cell r="U422" t="b">
            <v>1</v>
          </cell>
          <cell r="V422" t="b">
            <v>1</v>
          </cell>
          <cell r="W422" t="b">
            <v>1</v>
          </cell>
          <cell r="X422" t="b">
            <v>1</v>
          </cell>
          <cell r="Y422" t="b">
            <v>1</v>
          </cell>
          <cell r="Z422" t="b">
            <v>1</v>
          </cell>
          <cell r="AA422" t="b">
            <v>1</v>
          </cell>
          <cell r="AB422" t="b">
            <v>1</v>
          </cell>
          <cell r="AC422" t="b">
            <v>1</v>
          </cell>
          <cell r="AD422" t="b">
            <v>1</v>
          </cell>
          <cell r="AE422" t="b">
            <v>1</v>
          </cell>
          <cell r="AF422" t="b">
            <v>1</v>
          </cell>
          <cell r="AG422" t="b">
            <v>1</v>
          </cell>
          <cell r="AH422" t="b">
            <v>1</v>
          </cell>
          <cell r="AI422" t="b">
            <v>1</v>
          </cell>
          <cell r="AJ422" t="b">
            <v>1</v>
          </cell>
          <cell r="AK422" t="b">
            <v>1</v>
          </cell>
          <cell r="AL422" t="b">
            <v>1</v>
          </cell>
          <cell r="AM422" t="b">
            <v>1</v>
          </cell>
          <cell r="AN422" t="b">
            <v>1</v>
          </cell>
          <cell r="AO422" t="b">
            <v>1</v>
          </cell>
          <cell r="AP422" t="b">
            <v>1</v>
          </cell>
          <cell r="AQ422" t="b">
            <v>1</v>
          </cell>
          <cell r="AR422" t="b">
            <v>1</v>
          </cell>
          <cell r="AS422" t="b">
            <v>1</v>
          </cell>
          <cell r="AT422" t="b">
            <v>1</v>
          </cell>
          <cell r="AU422" t="b">
            <v>1</v>
          </cell>
          <cell r="AV422" t="b">
            <v>0</v>
          </cell>
          <cell r="AW422" t="b">
            <v>1</v>
          </cell>
          <cell r="AX422" t="b">
            <v>1</v>
          </cell>
          <cell r="AY422" t="b">
            <v>0</v>
          </cell>
          <cell r="AZ422" t="b">
            <v>0</v>
          </cell>
          <cell r="BA422" t="b">
            <v>0</v>
          </cell>
          <cell r="BB422" t="b">
            <v>1</v>
          </cell>
          <cell r="BC422" t="b">
            <v>1</v>
          </cell>
          <cell r="BD422" t="b">
            <v>0</v>
          </cell>
          <cell r="BE422" t="b">
            <v>0</v>
          </cell>
          <cell r="BF422" t="b">
            <v>0</v>
          </cell>
          <cell r="BG422" t="b">
            <v>0</v>
          </cell>
          <cell r="BH422" t="b">
            <v>1</v>
          </cell>
          <cell r="BI422" t="b">
            <v>1</v>
          </cell>
          <cell r="BJ422" t="b">
            <v>0</v>
          </cell>
          <cell r="BK422" t="b">
            <v>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 de Caixa de RITA"/>
      <sheetName val="#REF"/>
      <sheetName val="CVA-ANEEL 5° dia útil anterior"/>
      <sheetName val="_REF"/>
      <sheetName val=" PIB Brasil ( R$ de 1996 )"/>
      <sheetName val="Form09"/>
      <sheetName val="cje"/>
      <sheetName val="Var Preços"/>
      <sheetName val="USA NT Detalhe"/>
      <sheetName val="Dados de Entrada - Planejamento"/>
      <sheetName val=" CTA RDOS"/>
      <sheetName val="Séries IGP-M e IPCA"/>
      <sheetName val="AESMES"/>
      <sheetName val="E2.1-PCLD ANEEL 06-2006"/>
      <sheetName val="SRD - Dados_RU (NOVOS G)"/>
      <sheetName val="Passos_1"/>
      <sheetName val="pl atual"/>
      <sheetName val="EVOL REAL"/>
      <sheetName val="INDICAD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ing"/>
      <sheetName val="Corrente"/>
      <sheetName val="Base"/>
      <sheetName val="Teste de Rolagem"/>
      <sheetName val="Inadimplência"/>
      <sheetName val="DSO"/>
      <sheetName val="Movimentação"/>
    </sheetNames>
    <sheetDataSet>
      <sheetData sheetId="0" refreshError="1"/>
      <sheetData sheetId="1" refreshError="1"/>
      <sheetData sheetId="2" refreshError="1">
        <row r="1">
          <cell r="A1" t="str">
            <v>ITEM</v>
          </cell>
          <cell r="B1" t="str">
            <v xml:space="preserve">Aging      </v>
          </cell>
          <cell r="C1" t="str">
            <v>Dez 02</v>
          </cell>
          <cell r="D1" t="str">
            <v>Jan 03</v>
          </cell>
          <cell r="E1" t="str">
            <v>Fev 03</v>
          </cell>
          <cell r="F1" t="str">
            <v>Mar 03</v>
          </cell>
          <cell r="G1" t="str">
            <v>Abr 03</v>
          </cell>
          <cell r="H1" t="str">
            <v>Mai 03</v>
          </cell>
          <cell r="I1" t="str">
            <v>Jun 03</v>
          </cell>
          <cell r="J1" t="str">
            <v>Jul 03</v>
          </cell>
          <cell r="K1" t="str">
            <v>Aug 03</v>
          </cell>
          <cell r="L1" t="str">
            <v>Sep 03</v>
          </cell>
          <cell r="M1" t="str">
            <v>Oct 03</v>
          </cell>
          <cell r="N1" t="str">
            <v>Nov 03</v>
          </cell>
          <cell r="O1" t="str">
            <v>Dec 03</v>
          </cell>
          <cell r="P1" t="str">
            <v>Jan 04</v>
          </cell>
          <cell r="Q1" t="str">
            <v>Fev 04</v>
          </cell>
          <cell r="R1" t="str">
            <v>Mar 04</v>
          </cell>
          <cell r="S1" t="str">
            <v>Abr 04</v>
          </cell>
          <cell r="T1" t="str">
            <v>Mai 04</v>
          </cell>
          <cell r="U1" t="str">
            <v>Jun 04</v>
          </cell>
          <cell r="V1" t="str">
            <v>Jul 04</v>
          </cell>
          <cell r="W1" t="str">
            <v>Ago 04</v>
          </cell>
          <cell r="X1" t="str">
            <v>Set 04</v>
          </cell>
          <cell r="Y1" t="str">
            <v>Out 04</v>
          </cell>
          <cell r="Z1" t="str">
            <v>Nov 04</v>
          </cell>
          <cell r="AA1" t="str">
            <v>Dez 04</v>
          </cell>
        </row>
        <row r="2">
          <cell r="A2" t="str">
            <v>Arbor - FCD</v>
          </cell>
          <cell r="B2" t="str">
            <v>0 - 30</v>
          </cell>
          <cell r="C2">
            <v>132225276.00000001</v>
          </cell>
          <cell r="D2">
            <v>98887558</v>
          </cell>
          <cell r="E2">
            <v>128606884.46999998</v>
          </cell>
          <cell r="F2">
            <v>110838791</v>
          </cell>
          <cell r="G2">
            <v>90883512.150000006</v>
          </cell>
          <cell r="H2">
            <v>87252603</v>
          </cell>
          <cell r="I2">
            <v>125092123</v>
          </cell>
          <cell r="J2">
            <v>74697272</v>
          </cell>
          <cell r="K2">
            <v>74264595</v>
          </cell>
          <cell r="L2">
            <v>99685561.340000004</v>
          </cell>
          <cell r="M2">
            <v>65877099.729999989</v>
          </cell>
          <cell r="N2">
            <v>81544348.429999992</v>
          </cell>
          <cell r="O2">
            <v>60806518.750000007</v>
          </cell>
          <cell r="P2">
            <v>63497789.530000016</v>
          </cell>
          <cell r="Q2">
            <v>94898119.810000002</v>
          </cell>
          <cell r="R2">
            <v>54613054.689999998</v>
          </cell>
          <cell r="S2">
            <v>55369554.75</v>
          </cell>
          <cell r="T2">
            <v>54621440.800000012</v>
          </cell>
          <cell r="U2">
            <v>49100373.159999996</v>
          </cell>
          <cell r="V2">
            <v>42436297.430000007</v>
          </cell>
          <cell r="W2">
            <v>52399983.670000002</v>
          </cell>
        </row>
        <row r="3">
          <cell r="A3" t="str">
            <v>Arbor - FCD</v>
          </cell>
          <cell r="B3" t="str">
            <v>31 - 60</v>
          </cell>
          <cell r="C3">
            <v>69888439</v>
          </cell>
          <cell r="D3">
            <v>71254135</v>
          </cell>
          <cell r="E3">
            <v>64585116.810000002</v>
          </cell>
          <cell r="F3">
            <v>63932963</v>
          </cell>
          <cell r="G3">
            <v>58156863.970000006</v>
          </cell>
          <cell r="H3">
            <v>53132423</v>
          </cell>
          <cell r="I3">
            <v>50077052</v>
          </cell>
          <cell r="J3">
            <v>59447376</v>
          </cell>
          <cell r="K3">
            <v>44398502</v>
          </cell>
          <cell r="L3">
            <v>41622623.170000002</v>
          </cell>
          <cell r="M3">
            <v>42032527.589999996</v>
          </cell>
          <cell r="N3">
            <v>36281371.79999999</v>
          </cell>
          <cell r="O3">
            <v>31560667.290000003</v>
          </cell>
          <cell r="P3">
            <v>30570353.809999987</v>
          </cell>
          <cell r="Q3">
            <v>28998762.710000008</v>
          </cell>
          <cell r="R3">
            <v>28834588.140000012</v>
          </cell>
          <cell r="S3">
            <v>25706722.369999997</v>
          </cell>
          <cell r="T3">
            <v>24156341.269999996</v>
          </cell>
          <cell r="U3">
            <v>21992770.850000013</v>
          </cell>
          <cell r="V3">
            <v>20288553.790000003</v>
          </cell>
          <cell r="W3">
            <v>17206957.070000008</v>
          </cell>
        </row>
        <row r="4">
          <cell r="A4" t="str">
            <v>Arbor - FCD</v>
          </cell>
          <cell r="B4" t="str">
            <v>61 - 90</v>
          </cell>
          <cell r="C4">
            <v>72123554</v>
          </cell>
          <cell r="D4">
            <v>58726292</v>
          </cell>
          <cell r="E4">
            <v>62888634.829999976</v>
          </cell>
          <cell r="F4">
            <v>53903144</v>
          </cell>
          <cell r="G4">
            <v>52565369.890000001</v>
          </cell>
          <cell r="H4">
            <v>49472783</v>
          </cell>
          <cell r="I4">
            <v>45591200</v>
          </cell>
          <cell r="J4">
            <v>41671403</v>
          </cell>
          <cell r="K4">
            <v>51519093</v>
          </cell>
          <cell r="L4">
            <v>38677407.289999999</v>
          </cell>
          <cell r="M4">
            <v>34609645.430000007</v>
          </cell>
          <cell r="N4">
            <v>35651821.18</v>
          </cell>
          <cell r="O4">
            <v>30404049.649999991</v>
          </cell>
          <cell r="P4">
            <v>26625460.690000005</v>
          </cell>
          <cell r="Q4">
            <v>25528295.780000005</v>
          </cell>
          <cell r="R4">
            <v>22653551.219999999</v>
          </cell>
          <cell r="S4">
            <v>23713899.239999983</v>
          </cell>
          <cell r="T4">
            <v>21017529.309999999</v>
          </cell>
          <cell r="U4">
            <v>19814808.699999999</v>
          </cell>
          <cell r="V4">
            <v>18043230.149999995</v>
          </cell>
          <cell r="W4">
            <v>16446358.430000003</v>
          </cell>
        </row>
        <row r="5">
          <cell r="A5" t="str">
            <v>Arbor - FCD</v>
          </cell>
          <cell r="B5" t="str">
            <v>91 - 120</v>
          </cell>
          <cell r="C5">
            <v>79528304</v>
          </cell>
          <cell r="D5">
            <v>65430910</v>
          </cell>
          <cell r="E5">
            <v>54868247.839999981</v>
          </cell>
          <cell r="F5">
            <v>56224990</v>
          </cell>
          <cell r="G5">
            <v>49053735.279999994</v>
          </cell>
          <cell r="H5">
            <v>47518687</v>
          </cell>
          <cell r="I5">
            <v>44440934</v>
          </cell>
          <cell r="J5">
            <v>41520110</v>
          </cell>
          <cell r="K5">
            <v>38129133</v>
          </cell>
          <cell r="L5">
            <v>48087838.890000001</v>
          </cell>
          <cell r="M5">
            <v>35999562.280000016</v>
          </cell>
          <cell r="N5">
            <v>31580077.719999984</v>
          </cell>
          <cell r="O5">
            <v>32777947.470000014</v>
          </cell>
          <cell r="P5">
            <v>28401257.649999995</v>
          </cell>
          <cell r="Q5">
            <v>24718724.599999979</v>
          </cell>
          <cell r="R5">
            <v>22964200.890000008</v>
          </cell>
          <cell r="S5">
            <v>20636467.25</v>
          </cell>
          <cell r="T5">
            <v>21382770.290000003</v>
          </cell>
          <cell r="U5">
            <v>19050201.690000005</v>
          </cell>
          <cell r="V5">
            <v>18090714.16</v>
          </cell>
          <cell r="W5">
            <v>16531059.399999995</v>
          </cell>
        </row>
        <row r="6">
          <cell r="A6" t="str">
            <v>Arbor - FCD</v>
          </cell>
          <cell r="B6" t="str">
            <v>121 - 360</v>
          </cell>
          <cell r="C6">
            <v>565866196</v>
          </cell>
          <cell r="D6">
            <v>545549196.99999988</v>
          </cell>
          <cell r="E6">
            <v>529785260.29999995</v>
          </cell>
          <cell r="F6">
            <v>495902186</v>
          </cell>
          <cell r="G6">
            <v>466343494</v>
          </cell>
          <cell r="H6">
            <v>398474741</v>
          </cell>
          <cell r="I6">
            <v>376873035.99999994</v>
          </cell>
          <cell r="J6">
            <v>359722126</v>
          </cell>
          <cell r="K6">
            <v>340450611.00000006</v>
          </cell>
          <cell r="L6">
            <v>315069662</v>
          </cell>
          <cell r="M6">
            <v>306344963</v>
          </cell>
          <cell r="N6">
            <v>294745161</v>
          </cell>
          <cell r="O6">
            <v>279712392.27000004</v>
          </cell>
          <cell r="P6">
            <v>271926938.94</v>
          </cell>
          <cell r="Q6">
            <v>258741198</v>
          </cell>
          <cell r="R6">
            <v>242325749.03000003</v>
          </cell>
          <cell r="S6">
            <v>227131879.31999999</v>
          </cell>
          <cell r="T6">
            <v>211319441.96999994</v>
          </cell>
          <cell r="U6">
            <v>188261386.73999995</v>
          </cell>
          <cell r="V6">
            <v>172881015.16000003</v>
          </cell>
          <cell r="W6">
            <v>161415661.19</v>
          </cell>
        </row>
        <row r="7">
          <cell r="A7" t="str">
            <v>Arbor - FCD</v>
          </cell>
          <cell r="B7" t="str">
            <v xml:space="preserve"> &gt;360</v>
          </cell>
          <cell r="C7">
            <v>1294515353</v>
          </cell>
          <cell r="D7">
            <v>1355391704.0000002</v>
          </cell>
          <cell r="E7">
            <v>1414911634.7600002</v>
          </cell>
          <cell r="F7">
            <v>1474070887.9999998</v>
          </cell>
          <cell r="G7">
            <v>1201590180.3899999</v>
          </cell>
          <cell r="H7">
            <v>1288272860</v>
          </cell>
          <cell r="I7">
            <v>1330190706</v>
          </cell>
          <cell r="J7">
            <v>1370002840</v>
          </cell>
          <cell r="K7">
            <v>1410555901.9999998</v>
          </cell>
          <cell r="L7">
            <v>1454438232.756</v>
          </cell>
          <cell r="M7">
            <v>1490852304.0599999</v>
          </cell>
          <cell r="N7">
            <v>1515204057</v>
          </cell>
          <cell r="O7">
            <v>1183506862.1100001</v>
          </cell>
          <cell r="P7">
            <v>1207259458.8499999</v>
          </cell>
          <cell r="Q7">
            <v>1236627134.23</v>
          </cell>
          <cell r="R7">
            <v>1260835696.4100006</v>
          </cell>
          <cell r="S7">
            <v>1286991842.3400002</v>
          </cell>
          <cell r="T7">
            <v>1307620039.1399999</v>
          </cell>
          <cell r="U7">
            <v>1324642941.1399999</v>
          </cell>
          <cell r="V7">
            <v>1345901738.8900008</v>
          </cell>
          <cell r="W7">
            <v>1364019791.96</v>
          </cell>
        </row>
        <row r="8">
          <cell r="A8" t="str">
            <v>Arbor - FCD</v>
          </cell>
          <cell r="B8" t="str">
            <v>Past Due</v>
          </cell>
          <cell r="C8">
            <v>2214147122</v>
          </cell>
          <cell r="D8">
            <v>2195239796</v>
          </cell>
          <cell r="E8">
            <v>2255645779.0100002</v>
          </cell>
          <cell r="F8">
            <v>2254872962</v>
          </cell>
          <cell r="G8">
            <v>1918593155.6799998</v>
          </cell>
          <cell r="H8">
            <v>1924124097</v>
          </cell>
          <cell r="I8">
            <v>1972265051</v>
          </cell>
          <cell r="J8">
            <v>1947061127</v>
          </cell>
          <cell r="K8">
            <v>1959317835.9999998</v>
          </cell>
          <cell r="L8">
            <v>1997581325.4460001</v>
          </cell>
          <cell r="M8">
            <v>1975716102.0899999</v>
          </cell>
          <cell r="N8">
            <v>1995006837.1300001</v>
          </cell>
          <cell r="O8">
            <v>1618768437.5400002</v>
          </cell>
          <cell r="P8">
            <v>1628281259.4699998</v>
          </cell>
          <cell r="Q8">
            <v>1669512235.1300001</v>
          </cell>
          <cell r="R8">
            <v>1632226840.3800006</v>
          </cell>
          <cell r="S8">
            <v>1639550365.27</v>
          </cell>
          <cell r="T8">
            <v>1640117562.7799997</v>
          </cell>
          <cell r="U8">
            <v>1622862482.2799997</v>
          </cell>
          <cell r="V8">
            <v>1617641549.5800009</v>
          </cell>
          <cell r="W8">
            <v>1628019811.72</v>
          </cell>
        </row>
        <row r="9">
          <cell r="A9" t="str">
            <v>Arbor - FCD</v>
          </cell>
          <cell r="B9" t="str">
            <v>Not Due</v>
          </cell>
          <cell r="C9">
            <v>0</v>
          </cell>
          <cell r="D9">
            <v>0</v>
          </cell>
          <cell r="E9">
            <v>0</v>
          </cell>
          <cell r="F9">
            <v>0</v>
          </cell>
          <cell r="G9">
            <v>0</v>
          </cell>
          <cell r="H9">
            <v>0</v>
          </cell>
          <cell r="I9">
            <v>0</v>
          </cell>
          <cell r="J9">
            <v>0</v>
          </cell>
          <cell r="K9">
            <v>0</v>
          </cell>
          <cell r="L9">
            <v>127428387.700801</v>
          </cell>
          <cell r="M9">
            <v>112940020.86</v>
          </cell>
          <cell r="N9">
            <v>123695872.33</v>
          </cell>
          <cell r="O9">
            <v>114601346.97</v>
          </cell>
          <cell r="P9">
            <v>105659390.23999999</v>
          </cell>
          <cell r="Q9">
            <v>60118.96</v>
          </cell>
          <cell r="R9">
            <v>77375.23</v>
          </cell>
          <cell r="S9">
            <v>78832.149999999994</v>
          </cell>
          <cell r="T9">
            <v>72638.69</v>
          </cell>
          <cell r="U9">
            <v>29701597.050000001</v>
          </cell>
          <cell r="V9">
            <v>28863851.719999999</v>
          </cell>
          <cell r="W9">
            <v>30393596.110000003</v>
          </cell>
        </row>
        <row r="10">
          <cell r="A10" t="str">
            <v>Arbor - FCD</v>
          </cell>
          <cell r="B10" t="str">
            <v>Unbilled</v>
          </cell>
          <cell r="C10">
            <v>0</v>
          </cell>
          <cell r="D10">
            <v>0</v>
          </cell>
          <cell r="E10">
            <v>0</v>
          </cell>
          <cell r="F10">
            <v>0</v>
          </cell>
          <cell r="G10">
            <v>0</v>
          </cell>
          <cell r="H10">
            <v>0</v>
          </cell>
          <cell r="I10">
            <v>0</v>
          </cell>
          <cell r="J10">
            <v>0</v>
          </cell>
          <cell r="K10">
            <v>0</v>
          </cell>
          <cell r="L10">
            <v>405273818.6692</v>
          </cell>
          <cell r="M10">
            <v>412886524.02000093</v>
          </cell>
          <cell r="N10">
            <v>387368318.63999981</v>
          </cell>
          <cell r="O10">
            <v>345890876.72000092</v>
          </cell>
          <cell r="P10">
            <v>361479313.13000202</v>
          </cell>
          <cell r="Q10">
            <v>439659211.0600003</v>
          </cell>
          <cell r="R10">
            <v>441827224.27999967</v>
          </cell>
          <cell r="S10">
            <v>416668793.97000003</v>
          </cell>
          <cell r="T10">
            <v>412034525.40999997</v>
          </cell>
          <cell r="U10">
            <v>361657456.56000036</v>
          </cell>
          <cell r="V10">
            <v>334958040.11999911</v>
          </cell>
          <cell r="W10">
            <v>320632375.47000027</v>
          </cell>
        </row>
        <row r="11">
          <cell r="A11" t="str">
            <v>Arbor - FCD</v>
          </cell>
          <cell r="B11" t="str">
            <v>Agreements</v>
          </cell>
          <cell r="C11">
            <v>0</v>
          </cell>
          <cell r="D11">
            <v>0</v>
          </cell>
          <cell r="E11">
            <v>0</v>
          </cell>
          <cell r="F11">
            <v>0</v>
          </cell>
          <cell r="G11">
            <v>0</v>
          </cell>
          <cell r="H11">
            <v>0</v>
          </cell>
          <cell r="I11">
            <v>0</v>
          </cell>
          <cell r="J11">
            <v>0</v>
          </cell>
          <cell r="K11">
            <v>0</v>
          </cell>
          <cell r="L11">
            <v>12045229.220000001</v>
          </cell>
          <cell r="M11">
            <v>10203361</v>
          </cell>
          <cell r="N11">
            <v>7907510.6800000006</v>
          </cell>
          <cell r="O11">
            <v>7187012</v>
          </cell>
          <cell r="P11">
            <v>7792445.3099999996</v>
          </cell>
          <cell r="Q11">
            <v>6253269.6100000003</v>
          </cell>
          <cell r="R11">
            <v>7046445.3600000003</v>
          </cell>
          <cell r="S11">
            <v>5953681.6200000001</v>
          </cell>
          <cell r="T11">
            <v>6495156.9800000004</v>
          </cell>
          <cell r="U11">
            <v>6976683.0199999996</v>
          </cell>
          <cell r="V11">
            <v>5104552.1900000004</v>
          </cell>
          <cell r="W11">
            <v>4721188.0999999996</v>
          </cell>
        </row>
        <row r="12">
          <cell r="A12" t="str">
            <v>Arbor - FCD</v>
          </cell>
          <cell r="B12" t="str">
            <v>Total</v>
          </cell>
          <cell r="C12">
            <v>2214147122</v>
          </cell>
          <cell r="D12">
            <v>2195239796</v>
          </cell>
          <cell r="E12">
            <v>2255645779.0100002</v>
          </cell>
          <cell r="F12">
            <v>2254872962</v>
          </cell>
          <cell r="G12">
            <v>1918593155.6799998</v>
          </cell>
          <cell r="H12">
            <v>1924124097</v>
          </cell>
          <cell r="I12">
            <v>1972265051</v>
          </cell>
          <cell r="J12">
            <v>1947061127</v>
          </cell>
          <cell r="K12">
            <v>1959317835.9999998</v>
          </cell>
          <cell r="L12">
            <v>2542328761.0360007</v>
          </cell>
          <cell r="M12">
            <v>2511746007.9700007</v>
          </cell>
          <cell r="N12">
            <v>2513978538.7799997</v>
          </cell>
          <cell r="O12">
            <v>2086447673.2300012</v>
          </cell>
          <cell r="P12">
            <v>2103212408.1500018</v>
          </cell>
          <cell r="Q12">
            <v>2115484834.7600005</v>
          </cell>
          <cell r="R12">
            <v>2081177885.2500002</v>
          </cell>
          <cell r="S12">
            <v>2062251673.01</v>
          </cell>
          <cell r="T12">
            <v>2058719883.8599997</v>
          </cell>
          <cell r="U12">
            <v>2021198218.9100001</v>
          </cell>
          <cell r="V12">
            <v>1986567993.6100001</v>
          </cell>
          <cell r="W12">
            <v>1983766971.4000001</v>
          </cell>
        </row>
        <row r="13">
          <cell r="A13" t="str">
            <v>Juros - FCD</v>
          </cell>
          <cell r="B13" t="str">
            <v>0 - 30</v>
          </cell>
          <cell r="C13">
            <v>-3606171.34</v>
          </cell>
          <cell r="D13">
            <v>-4595661</v>
          </cell>
          <cell r="E13">
            <v>-5609939.5</v>
          </cell>
          <cell r="F13">
            <v>-3737282</v>
          </cell>
          <cell r="G13">
            <v>-2946684.82</v>
          </cell>
          <cell r="H13">
            <v>-2812007</v>
          </cell>
          <cell r="I13">
            <v>-4272887</v>
          </cell>
          <cell r="J13">
            <v>-2862968</v>
          </cell>
          <cell r="K13">
            <v>-2827981</v>
          </cell>
          <cell r="L13">
            <v>-3215010.93</v>
          </cell>
          <cell r="M13">
            <v>-1848557.05</v>
          </cell>
          <cell r="N13">
            <v>-1918525.04</v>
          </cell>
          <cell r="O13">
            <v>-2152575.42</v>
          </cell>
          <cell r="P13">
            <v>-1938609.28</v>
          </cell>
          <cell r="Q13">
            <v>-1966782.15</v>
          </cell>
          <cell r="R13">
            <v>-1617115.81</v>
          </cell>
          <cell r="S13">
            <v>-1550005.57</v>
          </cell>
          <cell r="T13">
            <v>-1533105.19</v>
          </cell>
          <cell r="U13">
            <v>-1433657.96</v>
          </cell>
          <cell r="V13">
            <v>-1629797.01</v>
          </cell>
          <cell r="W13">
            <v>-1734756.47</v>
          </cell>
        </row>
        <row r="14">
          <cell r="A14" t="str">
            <v>Juros - FCD</v>
          </cell>
          <cell r="B14" t="str">
            <v>31 - 60</v>
          </cell>
          <cell r="C14">
            <v>-1744458.13</v>
          </cell>
          <cell r="D14">
            <v>-2007719</v>
          </cell>
          <cell r="E14">
            <v>-2978212.6</v>
          </cell>
          <cell r="F14">
            <v>-3730507</v>
          </cell>
          <cell r="G14">
            <v>-2492321.5499999998</v>
          </cell>
          <cell r="H14">
            <v>-1851070</v>
          </cell>
          <cell r="I14">
            <v>-1769367</v>
          </cell>
          <cell r="J14">
            <v>-2821393</v>
          </cell>
          <cell r="K14">
            <v>-1985945</v>
          </cell>
          <cell r="L14">
            <v>-1914071.09</v>
          </cell>
          <cell r="M14">
            <v>-2208519.67</v>
          </cell>
          <cell r="N14">
            <v>-1229035.3799999999</v>
          </cell>
          <cell r="O14">
            <v>-1174866.17</v>
          </cell>
          <cell r="P14">
            <v>-1339591.03</v>
          </cell>
          <cell r="Q14">
            <v>-1284059.23</v>
          </cell>
          <cell r="R14">
            <v>-1094282.4099999999</v>
          </cell>
          <cell r="S14">
            <v>-1015105.98</v>
          </cell>
          <cell r="T14">
            <v>-896073.21</v>
          </cell>
          <cell r="U14">
            <v>-911430.84</v>
          </cell>
          <cell r="V14">
            <v>-822797.1</v>
          </cell>
          <cell r="W14">
            <v>-996722.84</v>
          </cell>
        </row>
        <row r="15">
          <cell r="A15" t="str">
            <v>Juros - FCD</v>
          </cell>
          <cell r="B15" t="str">
            <v>61 - 90</v>
          </cell>
          <cell r="C15">
            <v>-1111004.54</v>
          </cell>
          <cell r="D15">
            <v>-1237807</v>
          </cell>
          <cell r="E15">
            <v>-1542408.17</v>
          </cell>
          <cell r="F15">
            <v>-2327024</v>
          </cell>
          <cell r="G15">
            <v>-2957713.79</v>
          </cell>
          <cell r="H15">
            <v>-2023591</v>
          </cell>
          <cell r="I15">
            <v>-1485255</v>
          </cell>
          <cell r="J15">
            <v>-1357130</v>
          </cell>
          <cell r="K15">
            <v>-2354694</v>
          </cell>
          <cell r="L15">
            <v>-1700324.5</v>
          </cell>
          <cell r="M15">
            <v>-1618813.28</v>
          </cell>
          <cell r="N15">
            <v>-1939301.17</v>
          </cell>
          <cell r="O15">
            <v>-1007752.77</v>
          </cell>
          <cell r="P15">
            <v>-975826.06</v>
          </cell>
          <cell r="Q15">
            <v>-1122108.25</v>
          </cell>
          <cell r="R15">
            <v>-1013360.74</v>
          </cell>
          <cell r="S15">
            <v>-901108.47</v>
          </cell>
          <cell r="T15">
            <v>-823553.09</v>
          </cell>
          <cell r="U15">
            <v>-716199.24</v>
          </cell>
          <cell r="V15">
            <v>-734346.58</v>
          </cell>
          <cell r="W15">
            <v>-664422.30000000005</v>
          </cell>
        </row>
        <row r="16">
          <cell r="A16" t="str">
            <v>Juros - FCD</v>
          </cell>
          <cell r="B16" t="str">
            <v>91 - 120</v>
          </cell>
          <cell r="C16">
            <v>-890502.84</v>
          </cell>
          <cell r="D16">
            <v>-895536</v>
          </cell>
          <cell r="E16">
            <v>-1051111.71</v>
          </cell>
          <cell r="F16">
            <v>-1319369</v>
          </cell>
          <cell r="G16">
            <v>-1996675.19</v>
          </cell>
          <cell r="H16">
            <v>-2586917</v>
          </cell>
          <cell r="I16">
            <v>-1789692</v>
          </cell>
          <cell r="J16">
            <v>-1283999</v>
          </cell>
          <cell r="K16">
            <v>-1161036</v>
          </cell>
          <cell r="L16">
            <v>-2116020.12</v>
          </cell>
          <cell r="M16">
            <v>-1517438.85</v>
          </cell>
          <cell r="N16">
            <v>-1477598.77</v>
          </cell>
          <cell r="O16">
            <v>-1780993.41</v>
          </cell>
          <cell r="P16">
            <v>-908825</v>
          </cell>
          <cell r="Q16">
            <v>-897520.35</v>
          </cell>
          <cell r="R16">
            <v>-976271.16</v>
          </cell>
          <cell r="S16">
            <v>-886763.17</v>
          </cell>
          <cell r="T16">
            <v>-775401.96</v>
          </cell>
          <cell r="U16">
            <v>-723385.83</v>
          </cell>
          <cell r="V16">
            <v>-645268.31000000006</v>
          </cell>
          <cell r="W16">
            <v>-658689.93000000005</v>
          </cell>
        </row>
        <row r="17">
          <cell r="A17" t="str">
            <v>Juros - FCD</v>
          </cell>
          <cell r="B17" t="str">
            <v>121 - 360</v>
          </cell>
          <cell r="C17">
            <v>-1891660.15</v>
          </cell>
          <cell r="D17">
            <v>-2510236</v>
          </cell>
          <cell r="E17">
            <v>-3073703</v>
          </cell>
          <cell r="F17">
            <v>-3729596</v>
          </cell>
          <cell r="G17">
            <v>-4476203</v>
          </cell>
          <cell r="H17">
            <v>-5833886</v>
          </cell>
          <cell r="I17">
            <v>-7668339</v>
          </cell>
          <cell r="J17">
            <v>-8517549</v>
          </cell>
          <cell r="K17">
            <v>-8872342</v>
          </cell>
          <cell r="L17">
            <v>-8959429</v>
          </cell>
          <cell r="M17">
            <v>-9867021</v>
          </cell>
          <cell r="N17">
            <v>-10116910</v>
          </cell>
          <cell r="O17">
            <v>-10710329.120000001</v>
          </cell>
          <cell r="P17">
            <v>-10252276</v>
          </cell>
          <cell r="Q17">
            <v>-9188395</v>
          </cell>
          <cell r="R17">
            <v>-8542694.9199999999</v>
          </cell>
          <cell r="S17">
            <v>-8375092.9100000001</v>
          </cell>
          <cell r="T17">
            <v>-8112752.790000001</v>
          </cell>
          <cell r="U17">
            <v>-7092046.75</v>
          </cell>
          <cell r="V17">
            <v>-6551732.1800000006</v>
          </cell>
          <cell r="W17">
            <v>-5960530.0599999996</v>
          </cell>
        </row>
        <row r="18">
          <cell r="A18" t="str">
            <v>Juros - FCD</v>
          </cell>
          <cell r="B18" t="str">
            <v xml:space="preserve"> &gt;360</v>
          </cell>
          <cell r="C18">
            <v>0</v>
          </cell>
          <cell r="D18">
            <v>-5809</v>
          </cell>
          <cell r="E18">
            <v>-108263.14999999886</v>
          </cell>
          <cell r="F18">
            <v>-248311</v>
          </cell>
          <cell r="G18">
            <v>-424961.64999999927</v>
          </cell>
          <cell r="H18">
            <v>-590754</v>
          </cell>
          <cell r="I18">
            <v>-767198</v>
          </cell>
          <cell r="J18">
            <v>-1014703</v>
          </cell>
          <cell r="K18">
            <v>-1353587</v>
          </cell>
          <cell r="L18">
            <v>-1846294.34</v>
          </cell>
          <cell r="M18">
            <v>-2407028.65</v>
          </cell>
          <cell r="N18">
            <v>-2992034</v>
          </cell>
          <cell r="O18">
            <v>-3123989.79</v>
          </cell>
          <cell r="P18">
            <v>-2847120.84</v>
          </cell>
          <cell r="Q18">
            <v>-6301489.1499999985</v>
          </cell>
          <cell r="R18">
            <v>-7282129.9699999988</v>
          </cell>
          <cell r="S18">
            <v>-7915828.2299999986</v>
          </cell>
          <cell r="T18">
            <v>-8438124.7900000028</v>
          </cell>
          <cell r="U18">
            <v>-9683303.3899999931</v>
          </cell>
          <cell r="V18">
            <v>-10568189.829999996</v>
          </cell>
          <cell r="W18">
            <v>-11438840.309999997</v>
          </cell>
        </row>
        <row r="19">
          <cell r="A19" t="str">
            <v>Juros - FCD</v>
          </cell>
          <cell r="B19" t="str">
            <v>Past Due</v>
          </cell>
          <cell r="C19">
            <v>-9243797</v>
          </cell>
          <cell r="D19">
            <v>-11252768</v>
          </cell>
          <cell r="E19">
            <v>-14363638.129999999</v>
          </cell>
          <cell r="F19">
            <v>-15092089</v>
          </cell>
          <cell r="G19">
            <v>-15294559.999999998</v>
          </cell>
          <cell r="H19">
            <v>-15698225</v>
          </cell>
          <cell r="I19">
            <v>-17752738</v>
          </cell>
          <cell r="J19">
            <v>-17857742</v>
          </cell>
          <cell r="K19">
            <v>-18555585</v>
          </cell>
          <cell r="L19">
            <v>-19751149.98</v>
          </cell>
          <cell r="M19">
            <v>-19467378.5</v>
          </cell>
          <cell r="N19">
            <v>-19673404.359999999</v>
          </cell>
          <cell r="O19">
            <v>-19950506.68</v>
          </cell>
          <cell r="P19">
            <v>-18262248.210000001</v>
          </cell>
          <cell r="Q19">
            <v>-20760354.129999999</v>
          </cell>
          <cell r="R19">
            <v>-20525855.009999998</v>
          </cell>
          <cell r="S19">
            <v>-20643904.329999998</v>
          </cell>
          <cell r="T19">
            <v>-20579011.030000001</v>
          </cell>
          <cell r="U19">
            <v>-20560024.009999994</v>
          </cell>
          <cell r="V19">
            <v>-20952131.009999998</v>
          </cell>
          <cell r="W19">
            <v>-21453961.909999996</v>
          </cell>
        </row>
        <row r="20">
          <cell r="A20" t="str">
            <v>Juros - FCD</v>
          </cell>
          <cell r="B20" t="str">
            <v>Not Due</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V20">
            <v>-421901.08</v>
          </cell>
          <cell r="W20">
            <v>-424413.63</v>
          </cell>
          <cell r="Y20">
            <v>-1</v>
          </cell>
        </row>
        <row r="21">
          <cell r="A21" t="str">
            <v>Juros - FCD</v>
          </cell>
          <cell r="B21" t="str">
            <v>Unbilled</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row>
        <row r="22">
          <cell r="A22" t="str">
            <v>Juros - FCD</v>
          </cell>
          <cell r="B22" t="str">
            <v>Agreements</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row>
        <row r="23">
          <cell r="A23" t="str">
            <v>Juros - FCD</v>
          </cell>
          <cell r="B23" t="str">
            <v>Total</v>
          </cell>
          <cell r="C23">
            <v>-9243797</v>
          </cell>
          <cell r="D23">
            <v>-11252768</v>
          </cell>
          <cell r="E23">
            <v>-14363638.129999999</v>
          </cell>
          <cell r="F23">
            <v>-15092089</v>
          </cell>
          <cell r="G23">
            <v>-15294559.999999998</v>
          </cell>
          <cell r="H23">
            <v>-15698225</v>
          </cell>
          <cell r="I23">
            <v>-17752738</v>
          </cell>
          <cell r="J23">
            <v>-17857742</v>
          </cell>
          <cell r="K23">
            <v>-18555585</v>
          </cell>
          <cell r="L23">
            <v>-19751149.98</v>
          </cell>
          <cell r="M23">
            <v>-19467378.5</v>
          </cell>
          <cell r="N23">
            <v>-19673404.359999999</v>
          </cell>
          <cell r="O23">
            <v>-19950506.68</v>
          </cell>
          <cell r="P23">
            <v>-18262248.210000001</v>
          </cell>
          <cell r="Q23">
            <v>-20760354.129999999</v>
          </cell>
          <cell r="R23">
            <v>-20525855.009999998</v>
          </cell>
          <cell r="S23">
            <v>-20643904.329999998</v>
          </cell>
          <cell r="T23">
            <v>-20579011.030000001</v>
          </cell>
          <cell r="U23">
            <v>-20560024.009999994</v>
          </cell>
          <cell r="V23">
            <v>-21374032.089999996</v>
          </cell>
          <cell r="W23">
            <v>-21878375.539999995</v>
          </cell>
        </row>
        <row r="24">
          <cell r="A24" t="str">
            <v>Retificadora Arbor</v>
          </cell>
          <cell r="B24" t="str">
            <v>0 - 30</v>
          </cell>
          <cell r="C24">
            <v>-22960036.700000003</v>
          </cell>
          <cell r="D24">
            <v>-6825565.2200000025</v>
          </cell>
          <cell r="E24">
            <v>-34433000</v>
          </cell>
          <cell r="F24">
            <v>-26731011.18</v>
          </cell>
          <cell r="G24">
            <v>-10037505.764000002</v>
          </cell>
          <cell r="H24">
            <v>-6961384.79</v>
          </cell>
          <cell r="I24">
            <v>-31846332.379999999</v>
          </cell>
          <cell r="J24">
            <v>-8290747.0400000019</v>
          </cell>
          <cell r="K24">
            <v>-12697381.300000001</v>
          </cell>
          <cell r="L24">
            <v>-31395447.789999999</v>
          </cell>
          <cell r="M24">
            <v>-8733916</v>
          </cell>
          <cell r="N24">
            <v>-22303164</v>
          </cell>
          <cell r="O24">
            <v>-4087865.22</v>
          </cell>
          <cell r="P24">
            <v>-18246187.710000001</v>
          </cell>
          <cell r="Q24">
            <v>-15422169.559999999</v>
          </cell>
          <cell r="R24">
            <v>-11133208.210000001</v>
          </cell>
          <cell r="S24">
            <v>-13170157</v>
          </cell>
          <cell r="T24">
            <v>-11671717</v>
          </cell>
          <cell r="U24">
            <v>-11945289</v>
          </cell>
          <cell r="V24">
            <v>-9637351</v>
          </cell>
          <cell r="W24">
            <v>-16890554</v>
          </cell>
        </row>
        <row r="25">
          <cell r="A25" t="str">
            <v>Retificadora Arbor</v>
          </cell>
          <cell r="B25" t="str">
            <v>31 - 60</v>
          </cell>
          <cell r="C25">
            <v>-1228827</v>
          </cell>
          <cell r="D25">
            <v>-1228827</v>
          </cell>
          <cell r="E25">
            <v>-1545000</v>
          </cell>
          <cell r="F25">
            <v>-1944751</v>
          </cell>
          <cell r="G25">
            <v>-813335.18599999975</v>
          </cell>
          <cell r="H25">
            <v>-1822662</v>
          </cell>
          <cell r="I25">
            <v>-577569</v>
          </cell>
          <cell r="J25">
            <v>-596787</v>
          </cell>
          <cell r="K25">
            <v>-608446</v>
          </cell>
          <cell r="L25">
            <v>-1556095.84</v>
          </cell>
          <cell r="M25">
            <v>-291734</v>
          </cell>
          <cell r="N25">
            <v>-358577</v>
          </cell>
          <cell r="O25">
            <v>-499903.52</v>
          </cell>
          <cell r="P25">
            <v>-809338.46</v>
          </cell>
          <cell r="Q25">
            <v>-1730440.94</v>
          </cell>
          <cell r="R25">
            <v>-313989.37</v>
          </cell>
          <cell r="S25">
            <v>-593278</v>
          </cell>
          <cell r="T25">
            <v>-545329</v>
          </cell>
          <cell r="U25">
            <v>113707</v>
          </cell>
          <cell r="V25">
            <v>-531023</v>
          </cell>
          <cell r="W25">
            <v>-481477</v>
          </cell>
        </row>
        <row r="26">
          <cell r="A26" t="str">
            <v>Retificadora Arbor</v>
          </cell>
          <cell r="B26" t="str">
            <v>61 - 90</v>
          </cell>
          <cell r="C26">
            <v>-917401</v>
          </cell>
          <cell r="D26">
            <v>-917401</v>
          </cell>
          <cell r="E26">
            <v>-823000</v>
          </cell>
          <cell r="F26">
            <v>-1815120</v>
          </cell>
          <cell r="G26">
            <v>-747950.2</v>
          </cell>
          <cell r="H26">
            <v>-1591769</v>
          </cell>
          <cell r="I26">
            <v>-613940</v>
          </cell>
          <cell r="J26">
            <v>-463663</v>
          </cell>
          <cell r="K26">
            <v>-419567</v>
          </cell>
          <cell r="L26">
            <v>-396127.61</v>
          </cell>
          <cell r="M26">
            <v>-1462608</v>
          </cell>
          <cell r="N26">
            <v>-333295</v>
          </cell>
          <cell r="O26">
            <v>-326667.06</v>
          </cell>
          <cell r="P26">
            <v>-408030.52</v>
          </cell>
          <cell r="Q26">
            <v>-532433.22</v>
          </cell>
          <cell r="R26">
            <v>-557529.26</v>
          </cell>
          <cell r="S26">
            <v>-238435</v>
          </cell>
          <cell r="T26">
            <v>-427051</v>
          </cell>
          <cell r="U26">
            <v>-359220</v>
          </cell>
          <cell r="V26">
            <v>-440090</v>
          </cell>
          <cell r="W26">
            <v>-388447</v>
          </cell>
        </row>
        <row r="27">
          <cell r="A27" t="str">
            <v>Retificadora Arbor</v>
          </cell>
          <cell r="B27" t="str">
            <v>91 - 120</v>
          </cell>
          <cell r="C27">
            <v>-933735</v>
          </cell>
          <cell r="D27">
            <v>-933735</v>
          </cell>
          <cell r="E27">
            <v>-461000</v>
          </cell>
          <cell r="F27">
            <v>-1271105</v>
          </cell>
          <cell r="G27">
            <v>-708959.54</v>
          </cell>
          <cell r="H27">
            <v>-1722326</v>
          </cell>
          <cell r="I27">
            <v>-506802</v>
          </cell>
          <cell r="J27">
            <v>-500406</v>
          </cell>
          <cell r="K27">
            <v>-403876</v>
          </cell>
          <cell r="L27">
            <v>-356323.11</v>
          </cell>
          <cell r="M27">
            <v>-298150</v>
          </cell>
          <cell r="N27">
            <v>-1340394</v>
          </cell>
          <cell r="O27">
            <v>-282205.7</v>
          </cell>
          <cell r="P27">
            <v>-305906.97899999999</v>
          </cell>
          <cell r="Q27">
            <v>-339361.12</v>
          </cell>
          <cell r="R27">
            <v>-425929.78</v>
          </cell>
          <cell r="S27">
            <v>-492847</v>
          </cell>
          <cell r="T27">
            <v>-196304</v>
          </cell>
          <cell r="U27">
            <v>-336582</v>
          </cell>
          <cell r="V27">
            <v>-271812</v>
          </cell>
          <cell r="W27">
            <v>-304936</v>
          </cell>
        </row>
        <row r="28">
          <cell r="A28" t="str">
            <v>Retificadora Arbor</v>
          </cell>
          <cell r="B28" t="str">
            <v>121 - 360</v>
          </cell>
          <cell r="C28">
            <v>-3704080</v>
          </cell>
          <cell r="D28">
            <v>-3704080</v>
          </cell>
          <cell r="E28">
            <v>-4188000</v>
          </cell>
          <cell r="F28">
            <v>-4163253</v>
          </cell>
          <cell r="G28">
            <v>-3536000</v>
          </cell>
          <cell r="H28">
            <v>-4997828</v>
          </cell>
          <cell r="I28">
            <v>-4211802</v>
          </cell>
          <cell r="J28">
            <v>-4049146</v>
          </cell>
          <cell r="K28">
            <v>-3576961</v>
          </cell>
          <cell r="L28">
            <v>-3101263.48</v>
          </cell>
          <cell r="M28">
            <v>-2712389</v>
          </cell>
          <cell r="N28">
            <v>-2041046</v>
          </cell>
          <cell r="O28">
            <v>-2966801.68</v>
          </cell>
          <cell r="P28">
            <v>-2853144</v>
          </cell>
          <cell r="Q28">
            <v>-2858614</v>
          </cell>
          <cell r="R28">
            <v>-2035723.19</v>
          </cell>
          <cell r="S28">
            <v>-2253297</v>
          </cell>
          <cell r="T28">
            <v>-2254305</v>
          </cell>
          <cell r="U28">
            <v>-2104119</v>
          </cell>
          <cell r="V28">
            <v>-1795972</v>
          </cell>
          <cell r="W28">
            <v>-1796678</v>
          </cell>
        </row>
        <row r="29">
          <cell r="A29" t="str">
            <v>Retificadora Arbor</v>
          </cell>
          <cell r="B29" t="str">
            <v xml:space="preserve"> &gt;360</v>
          </cell>
          <cell r="C29">
            <v>-8996532</v>
          </cell>
          <cell r="D29">
            <v>-8996532</v>
          </cell>
          <cell r="E29">
            <v>-7287000</v>
          </cell>
          <cell r="F29">
            <v>-7675928</v>
          </cell>
          <cell r="G29">
            <v>-4904000</v>
          </cell>
          <cell r="H29">
            <v>-4146435</v>
          </cell>
          <cell r="I29">
            <v>-3946760</v>
          </cell>
          <cell r="J29">
            <v>-3985014</v>
          </cell>
          <cell r="K29">
            <v>-4209391</v>
          </cell>
          <cell r="L29">
            <v>-4348096.29</v>
          </cell>
          <cell r="M29">
            <v>-4363093</v>
          </cell>
          <cell r="N29">
            <v>-2444947</v>
          </cell>
          <cell r="O29">
            <v>-2041203.55</v>
          </cell>
          <cell r="P29">
            <v>-1728385.08</v>
          </cell>
          <cell r="Q29">
            <v>-1836263.06</v>
          </cell>
          <cell r="R29">
            <v>-1789570.52</v>
          </cell>
          <cell r="S29">
            <v>-3555674</v>
          </cell>
          <cell r="T29">
            <v>-3513059</v>
          </cell>
          <cell r="U29">
            <v>-2848304</v>
          </cell>
          <cell r="V29">
            <v>-2796455</v>
          </cell>
          <cell r="W29">
            <v>-2732405</v>
          </cell>
        </row>
        <row r="30">
          <cell r="A30" t="str">
            <v>Retificadora Arbor</v>
          </cell>
          <cell r="B30" t="str">
            <v>Past Due</v>
          </cell>
          <cell r="C30">
            <v>-38740611.700000003</v>
          </cell>
          <cell r="D30">
            <v>-22606140.220000003</v>
          </cell>
          <cell r="E30">
            <v>-48737000</v>
          </cell>
          <cell r="F30">
            <v>-43601168.18</v>
          </cell>
          <cell r="G30">
            <v>-20747750.690000001</v>
          </cell>
          <cell r="H30">
            <v>-21242404.789999999</v>
          </cell>
          <cell r="I30">
            <v>-41703205.379999995</v>
          </cell>
          <cell r="J30">
            <v>-17885763.040000003</v>
          </cell>
          <cell r="K30">
            <v>-21915622.300000001</v>
          </cell>
          <cell r="L30">
            <v>-41153354.119999997</v>
          </cell>
          <cell r="M30">
            <v>-17861890</v>
          </cell>
          <cell r="N30">
            <v>-28821423</v>
          </cell>
          <cell r="O30">
            <v>-10204646.73</v>
          </cell>
          <cell r="P30">
            <v>-24350992.748999998</v>
          </cell>
          <cell r="Q30">
            <v>-22719281.899999999</v>
          </cell>
          <cell r="R30">
            <v>-16255950.329999998</v>
          </cell>
          <cell r="S30">
            <v>-20303688</v>
          </cell>
          <cell r="T30">
            <v>-18607765</v>
          </cell>
          <cell r="U30">
            <v>-17479807</v>
          </cell>
          <cell r="V30">
            <v>-15472703</v>
          </cell>
          <cell r="W30">
            <v>-22594497</v>
          </cell>
        </row>
        <row r="31">
          <cell r="A31" t="str">
            <v>Retificadora Arbor</v>
          </cell>
          <cell r="B31" t="str">
            <v>Not Due</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row>
        <row r="32">
          <cell r="A32" t="str">
            <v>Retificadora Arbor</v>
          </cell>
          <cell r="B32" t="str">
            <v>Unbilled</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row>
        <row r="33">
          <cell r="A33" t="str">
            <v>Retificadora Arbor</v>
          </cell>
          <cell r="B33" t="str">
            <v>Agreements</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row>
        <row r="34">
          <cell r="A34" t="str">
            <v>Retificadora Arbor</v>
          </cell>
          <cell r="B34" t="str">
            <v>Total</v>
          </cell>
          <cell r="C34">
            <v>-38740611.700000003</v>
          </cell>
          <cell r="D34">
            <v>-22606140.220000003</v>
          </cell>
          <cell r="E34">
            <v>-48737000</v>
          </cell>
          <cell r="F34">
            <v>-43601168.18</v>
          </cell>
          <cell r="G34">
            <v>-20747750.690000001</v>
          </cell>
          <cell r="H34">
            <v>-21242404.789999999</v>
          </cell>
          <cell r="I34">
            <v>-41703205.379999995</v>
          </cell>
          <cell r="J34">
            <v>-17885763.040000003</v>
          </cell>
          <cell r="K34">
            <v>-21915622.300000001</v>
          </cell>
          <cell r="L34">
            <v>-41153354.119999997</v>
          </cell>
          <cell r="M34">
            <v>-17861890</v>
          </cell>
          <cell r="N34">
            <v>-28821423</v>
          </cell>
          <cell r="O34">
            <v>-10204646.73</v>
          </cell>
          <cell r="P34">
            <v>-24350992.748999998</v>
          </cell>
          <cell r="Q34">
            <v>-22719281.899999999</v>
          </cell>
          <cell r="R34">
            <v>-16255950.329999998</v>
          </cell>
          <cell r="S34">
            <v>-20303688</v>
          </cell>
          <cell r="T34">
            <v>-18607765</v>
          </cell>
          <cell r="U34">
            <v>-17479807</v>
          </cell>
          <cell r="V34">
            <v>-15472703</v>
          </cell>
          <cell r="W34">
            <v>-22594497</v>
          </cell>
        </row>
        <row r="35">
          <cell r="A35" t="str">
            <v>Terminais Administrativos</v>
          </cell>
          <cell r="B35" t="str">
            <v>0 - 30</v>
          </cell>
          <cell r="C35">
            <v>-461000</v>
          </cell>
          <cell r="D35">
            <v>-381000</v>
          </cell>
          <cell r="E35">
            <v>-388000</v>
          </cell>
          <cell r="F35">
            <v>-395000</v>
          </cell>
          <cell r="G35">
            <v>-462000</v>
          </cell>
          <cell r="H35">
            <v>-435000</v>
          </cell>
          <cell r="I35">
            <v>-632000</v>
          </cell>
          <cell r="J35">
            <v>-1504000</v>
          </cell>
          <cell r="K35">
            <v>-348000</v>
          </cell>
          <cell r="L35">
            <v>-548910.29</v>
          </cell>
          <cell r="M35">
            <v>-268693.57</v>
          </cell>
          <cell r="N35">
            <v>-273834.27</v>
          </cell>
          <cell r="O35">
            <v>-235006.9</v>
          </cell>
          <cell r="P35">
            <v>-226312.59</v>
          </cell>
          <cell r="Q35">
            <v>-241440.82</v>
          </cell>
          <cell r="R35">
            <v>-221949.74</v>
          </cell>
          <cell r="S35">
            <v>-223164.17</v>
          </cell>
          <cell r="T35">
            <v>-203143.95</v>
          </cell>
          <cell r="U35">
            <v>-220423.39</v>
          </cell>
          <cell r="V35">
            <v>-147826.70000000001</v>
          </cell>
          <cell r="W35">
            <v>-241905.59</v>
          </cell>
        </row>
        <row r="36">
          <cell r="A36" t="str">
            <v>Terminais Administrativos</v>
          </cell>
          <cell r="B36" t="str">
            <v>31 - 60</v>
          </cell>
          <cell r="C36">
            <v>-504000</v>
          </cell>
          <cell r="D36">
            <v>-420000</v>
          </cell>
          <cell r="E36">
            <v>-411000</v>
          </cell>
          <cell r="F36">
            <v>-332000</v>
          </cell>
          <cell r="G36">
            <v>-327000</v>
          </cell>
          <cell r="H36">
            <v>-432000</v>
          </cell>
          <cell r="I36">
            <v>-456000</v>
          </cell>
          <cell r="J36">
            <v>-630000</v>
          </cell>
          <cell r="K36">
            <v>-1478000</v>
          </cell>
          <cell r="L36">
            <v>-400279.33</v>
          </cell>
          <cell r="M36">
            <v>-293725.59000000003</v>
          </cell>
          <cell r="N36">
            <v>-166463.99</v>
          </cell>
          <cell r="O36">
            <v>-216278.21</v>
          </cell>
          <cell r="P36">
            <v>-167325.49</v>
          </cell>
          <cell r="Q36">
            <v>-122297.35</v>
          </cell>
          <cell r="R36">
            <v>-173644.82</v>
          </cell>
          <cell r="S36">
            <v>-194420.22</v>
          </cell>
          <cell r="T36">
            <v>-150564.48000000001</v>
          </cell>
          <cell r="U36">
            <v>-150840.45000000001</v>
          </cell>
          <cell r="V36">
            <v>-142195.1</v>
          </cell>
          <cell r="W36">
            <v>-121689.29</v>
          </cell>
        </row>
        <row r="37">
          <cell r="A37" t="str">
            <v>Terminais Administrativos</v>
          </cell>
          <cell r="B37" t="str">
            <v>61 - 90</v>
          </cell>
          <cell r="C37">
            <v>-574000</v>
          </cell>
          <cell r="D37">
            <v>-446000</v>
          </cell>
          <cell r="E37">
            <v>-443000</v>
          </cell>
          <cell r="F37">
            <v>-406000</v>
          </cell>
          <cell r="G37">
            <v>-323000</v>
          </cell>
          <cell r="H37">
            <v>-324000</v>
          </cell>
          <cell r="I37">
            <v>-458000</v>
          </cell>
          <cell r="J37">
            <v>-444000</v>
          </cell>
          <cell r="K37">
            <v>-623000</v>
          </cell>
          <cell r="L37">
            <v>-1556994.79</v>
          </cell>
          <cell r="M37">
            <v>-506743.03999999998</v>
          </cell>
          <cell r="N37">
            <v>-181473.04</v>
          </cell>
          <cell r="O37">
            <v>-174009.9</v>
          </cell>
          <cell r="P37">
            <v>-211092.36</v>
          </cell>
          <cell r="Q37">
            <v>-151385.01999999999</v>
          </cell>
          <cell r="R37">
            <v>-135474.46</v>
          </cell>
          <cell r="S37">
            <v>-159304.20000000001</v>
          </cell>
          <cell r="T37">
            <v>-161030.45000000001</v>
          </cell>
          <cell r="U37">
            <v>-142208.84</v>
          </cell>
          <cell r="V37">
            <v>-137010.97</v>
          </cell>
          <cell r="W37">
            <v>-140276.14000000001</v>
          </cell>
        </row>
        <row r="38">
          <cell r="A38" t="str">
            <v>Terminais Administrativos</v>
          </cell>
          <cell r="B38" t="str">
            <v>91 - 120</v>
          </cell>
          <cell r="C38">
            <v>-657000</v>
          </cell>
          <cell r="D38">
            <v>-538000</v>
          </cell>
          <cell r="E38">
            <v>-467000</v>
          </cell>
          <cell r="F38">
            <v>-432000</v>
          </cell>
          <cell r="G38">
            <v>-376000</v>
          </cell>
          <cell r="H38">
            <v>-321000</v>
          </cell>
          <cell r="I38">
            <v>-340000</v>
          </cell>
          <cell r="J38">
            <v>-460000</v>
          </cell>
          <cell r="K38">
            <v>-441000</v>
          </cell>
          <cell r="L38">
            <v>-673802.02</v>
          </cell>
          <cell r="M38">
            <v>-398199</v>
          </cell>
          <cell r="N38">
            <v>-362292.96</v>
          </cell>
          <cell r="O38">
            <v>-184544.08</v>
          </cell>
          <cell r="P38">
            <v>-170100.7</v>
          </cell>
          <cell r="Q38">
            <v>-208837.2</v>
          </cell>
          <cell r="R38">
            <v>-238425.79</v>
          </cell>
          <cell r="S38">
            <v>-123513.43</v>
          </cell>
          <cell r="T38">
            <v>-148150.06</v>
          </cell>
          <cell r="U38">
            <v>-156953.65</v>
          </cell>
          <cell r="V38">
            <v>-140839.97</v>
          </cell>
          <cell r="W38">
            <v>-136669.46</v>
          </cell>
        </row>
        <row r="39">
          <cell r="A39" t="str">
            <v>Terminais Administrativos</v>
          </cell>
          <cell r="B39" t="str">
            <v>121 - 360</v>
          </cell>
          <cell r="C39">
            <v>-4392000</v>
          </cell>
          <cell r="D39">
            <v>-3570000</v>
          </cell>
          <cell r="E39">
            <v>-3418000</v>
          </cell>
          <cell r="F39">
            <v>-3130000</v>
          </cell>
          <cell r="G39">
            <v>-2976000</v>
          </cell>
          <cell r="H39">
            <v>-3024000</v>
          </cell>
          <cell r="I39">
            <v>-3772000</v>
          </cell>
          <cell r="J39">
            <v>-6076000</v>
          </cell>
          <cell r="K39">
            <v>-5780000</v>
          </cell>
          <cell r="L39">
            <v>-6359972.8600000003</v>
          </cell>
          <cell r="M39">
            <v>-4851919.6500000004</v>
          </cell>
          <cell r="N39">
            <v>-3985617.92</v>
          </cell>
          <cell r="O39">
            <v>-4166896.09</v>
          </cell>
          <cell r="P39">
            <v>-4017284.18</v>
          </cell>
          <cell r="Q39">
            <v>-3814214.8</v>
          </cell>
          <cell r="R39">
            <v>-4056688.89</v>
          </cell>
          <cell r="S39">
            <v>-3842564.92</v>
          </cell>
          <cell r="T39">
            <v>-3379437.82</v>
          </cell>
          <cell r="U39">
            <v>-2101048.5099999998</v>
          </cell>
          <cell r="V39">
            <v>-1975042.69</v>
          </cell>
          <cell r="W39">
            <v>-1724487.2</v>
          </cell>
        </row>
        <row r="40">
          <cell r="A40" t="str">
            <v>Terminais Administrativos</v>
          </cell>
          <cell r="B40" t="str">
            <v xml:space="preserve"> &gt;360</v>
          </cell>
          <cell r="C40">
            <v>-32090000</v>
          </cell>
          <cell r="D40">
            <v>-33297000</v>
          </cell>
          <cell r="E40">
            <v>-33699000</v>
          </cell>
          <cell r="F40">
            <v>-34616000</v>
          </cell>
          <cell r="G40">
            <v>-34638000</v>
          </cell>
          <cell r="H40">
            <v>-34853000</v>
          </cell>
          <cell r="I40">
            <v>-35204000</v>
          </cell>
          <cell r="J40">
            <v>-32295000</v>
          </cell>
          <cell r="K40">
            <v>-32278000</v>
          </cell>
          <cell r="L40">
            <v>-33640163.939999998</v>
          </cell>
          <cell r="M40">
            <v>-36969258.519999996</v>
          </cell>
          <cell r="N40">
            <v>-35252712.269999996</v>
          </cell>
          <cell r="O40">
            <v>-36039163.359999999</v>
          </cell>
          <cell r="P40">
            <v>-36340858.890000001</v>
          </cell>
          <cell r="Q40">
            <v>-36615272.940000005</v>
          </cell>
          <cell r="R40">
            <v>-34541241.00999999</v>
          </cell>
          <cell r="S40">
            <v>-32037491.559999999</v>
          </cell>
          <cell r="T40">
            <v>-32616754.330000009</v>
          </cell>
          <cell r="U40">
            <v>-36230585.760000028</v>
          </cell>
          <cell r="V40">
            <v>-36620991.170000017</v>
          </cell>
          <cell r="W40">
            <v>-37008620.040000007</v>
          </cell>
        </row>
        <row r="41">
          <cell r="A41" t="str">
            <v>Terminais Administrativos</v>
          </cell>
          <cell r="B41" t="str">
            <v>Past Due</v>
          </cell>
          <cell r="C41">
            <v>-38678000</v>
          </cell>
          <cell r="D41">
            <v>-38652000</v>
          </cell>
          <cell r="E41">
            <v>-38826000</v>
          </cell>
          <cell r="F41">
            <v>-39311000</v>
          </cell>
          <cell r="G41">
            <v>-39102000</v>
          </cell>
          <cell r="H41">
            <v>-39389000</v>
          </cell>
          <cell r="I41">
            <v>-40862000</v>
          </cell>
          <cell r="J41">
            <v>-41409000</v>
          </cell>
          <cell r="K41">
            <v>-40948000</v>
          </cell>
          <cell r="L41">
            <v>-43180123.229999997</v>
          </cell>
          <cell r="M41">
            <v>-43288539.369999997</v>
          </cell>
          <cell r="N41">
            <v>-40222394.449999996</v>
          </cell>
          <cell r="O41">
            <v>-41015898.539999999</v>
          </cell>
          <cell r="P41">
            <v>-41132974.210000001</v>
          </cell>
          <cell r="Q41">
            <v>-41153448.130000003</v>
          </cell>
          <cell r="R41">
            <v>-39367424.709999993</v>
          </cell>
          <cell r="S41">
            <v>-36580458.5</v>
          </cell>
          <cell r="T41">
            <v>-36659081.090000011</v>
          </cell>
          <cell r="U41">
            <v>-39002060.600000024</v>
          </cell>
          <cell r="V41">
            <v>-39163906.600000016</v>
          </cell>
          <cell r="W41">
            <v>-39373647.720000006</v>
          </cell>
        </row>
        <row r="42">
          <cell r="A42" t="str">
            <v>Terminais Administrativos</v>
          </cell>
          <cell r="B42" t="str">
            <v>Not Due</v>
          </cell>
          <cell r="C42">
            <v>0</v>
          </cell>
          <cell r="D42">
            <v>0</v>
          </cell>
          <cell r="E42">
            <v>0</v>
          </cell>
          <cell r="F42">
            <v>0</v>
          </cell>
          <cell r="G42">
            <v>0</v>
          </cell>
          <cell r="H42">
            <v>0</v>
          </cell>
          <cell r="I42">
            <v>0</v>
          </cell>
          <cell r="J42">
            <v>0</v>
          </cell>
          <cell r="K42">
            <v>0</v>
          </cell>
          <cell r="L42">
            <v>-77815.05</v>
          </cell>
          <cell r="M42">
            <v>-226884.86</v>
          </cell>
          <cell r="N42">
            <v>-240648.33</v>
          </cell>
          <cell r="O42">
            <v>-135914.65</v>
          </cell>
          <cell r="P42">
            <v>-109470.24</v>
          </cell>
          <cell r="Q42">
            <v>-60118.96</v>
          </cell>
          <cell r="R42">
            <v>-77375.23</v>
          </cell>
          <cell r="S42">
            <v>-78832.149999999994</v>
          </cell>
          <cell r="T42">
            <v>-72638.69</v>
          </cell>
          <cell r="U42">
            <v>-75963.63</v>
          </cell>
          <cell r="V42">
            <v>-68903.759999999995</v>
          </cell>
          <cell r="W42">
            <v>-66931.38</v>
          </cell>
        </row>
        <row r="43">
          <cell r="A43" t="str">
            <v>Terminais Administrativos</v>
          </cell>
          <cell r="B43" t="str">
            <v>Unbilled</v>
          </cell>
          <cell r="C43">
            <v>0</v>
          </cell>
          <cell r="D43">
            <v>0</v>
          </cell>
          <cell r="E43">
            <v>0</v>
          </cell>
          <cell r="F43">
            <v>0</v>
          </cell>
          <cell r="G43">
            <v>0</v>
          </cell>
          <cell r="H43">
            <v>0</v>
          </cell>
          <cell r="I43">
            <v>0</v>
          </cell>
          <cell r="J43">
            <v>0</v>
          </cell>
          <cell r="K43">
            <v>0</v>
          </cell>
        </row>
        <row r="44">
          <cell r="A44" t="str">
            <v>Terminais Administrativos</v>
          </cell>
          <cell r="B44" t="str">
            <v>Agreements</v>
          </cell>
          <cell r="C44">
            <v>0</v>
          </cell>
          <cell r="D44">
            <v>0</v>
          </cell>
          <cell r="E44">
            <v>0</v>
          </cell>
          <cell r="F44">
            <v>0</v>
          </cell>
          <cell r="G44">
            <v>0</v>
          </cell>
          <cell r="H44">
            <v>0</v>
          </cell>
          <cell r="I44">
            <v>0</v>
          </cell>
          <cell r="J44">
            <v>0</v>
          </cell>
          <cell r="K44">
            <v>0</v>
          </cell>
        </row>
        <row r="45">
          <cell r="A45" t="str">
            <v>Terminais Administrativos</v>
          </cell>
          <cell r="B45" t="str">
            <v>Total</v>
          </cell>
          <cell r="C45">
            <v>-38678000</v>
          </cell>
          <cell r="D45">
            <v>-38652000</v>
          </cell>
          <cell r="E45">
            <v>-38826000</v>
          </cell>
          <cell r="F45">
            <v>-39311000</v>
          </cell>
          <cell r="G45">
            <v>-39102000</v>
          </cell>
          <cell r="H45">
            <v>-39389000</v>
          </cell>
          <cell r="I45">
            <v>-40862000</v>
          </cell>
          <cell r="J45">
            <v>-41409000</v>
          </cell>
          <cell r="K45">
            <v>-40948000</v>
          </cell>
          <cell r="L45">
            <v>-43257938.279999994</v>
          </cell>
          <cell r="M45">
            <v>-43515424.229999997</v>
          </cell>
          <cell r="N45">
            <v>-40463042.779999994</v>
          </cell>
          <cell r="O45">
            <v>-41151813.189999998</v>
          </cell>
          <cell r="P45">
            <v>-41242444.450000003</v>
          </cell>
          <cell r="Q45">
            <v>-41213567.090000004</v>
          </cell>
          <cell r="R45">
            <v>-39444799.93999999</v>
          </cell>
          <cell r="S45">
            <v>-36659290.649999999</v>
          </cell>
          <cell r="T45">
            <v>-36731719.780000009</v>
          </cell>
          <cell r="U45">
            <v>-39078024.230000027</v>
          </cell>
          <cell r="V45">
            <v>-39232810.360000014</v>
          </cell>
          <cell r="W45">
            <v>-39440579.100000009</v>
          </cell>
        </row>
        <row r="46">
          <cell r="A46" t="str">
            <v>SFL</v>
          </cell>
          <cell r="B46" t="str">
            <v>0 - 30</v>
          </cell>
          <cell r="C46">
            <v>0</v>
          </cell>
          <cell r="D46">
            <v>0</v>
          </cell>
          <cell r="E46">
            <v>3493000</v>
          </cell>
          <cell r="F46">
            <v>2689781</v>
          </cell>
          <cell r="G46">
            <v>2283264</v>
          </cell>
          <cell r="H46">
            <v>1901744</v>
          </cell>
          <cell r="I46">
            <v>2921030</v>
          </cell>
          <cell r="J46">
            <v>2075185</v>
          </cell>
          <cell r="K46">
            <v>2165200</v>
          </cell>
          <cell r="L46">
            <v>1580362</v>
          </cell>
          <cell r="M46">
            <v>1717688</v>
          </cell>
          <cell r="N46">
            <v>2601641.7599999998</v>
          </cell>
          <cell r="O46">
            <v>2307340</v>
          </cell>
          <cell r="P46">
            <v>2014011.08</v>
          </cell>
          <cell r="Q46">
            <v>2925290</v>
          </cell>
          <cell r="R46">
            <v>2195289</v>
          </cell>
          <cell r="S46">
            <v>3381315</v>
          </cell>
          <cell r="T46">
            <v>1961124</v>
          </cell>
          <cell r="U46">
            <v>2207031</v>
          </cell>
          <cell r="V46">
            <v>1916273.79</v>
          </cell>
          <cell r="W46">
            <v>2404390.1800000002</v>
          </cell>
        </row>
        <row r="47">
          <cell r="A47" t="str">
            <v>SFL</v>
          </cell>
          <cell r="B47" t="str">
            <v>31 - 60</v>
          </cell>
          <cell r="C47">
            <v>0</v>
          </cell>
          <cell r="D47">
            <v>0</v>
          </cell>
          <cell r="E47">
            <v>1592000</v>
          </cell>
          <cell r="F47">
            <v>1694052</v>
          </cell>
          <cell r="G47">
            <v>1087523</v>
          </cell>
          <cell r="H47">
            <v>811432</v>
          </cell>
          <cell r="I47">
            <v>703875</v>
          </cell>
          <cell r="J47">
            <v>855392</v>
          </cell>
          <cell r="K47">
            <v>1198162</v>
          </cell>
          <cell r="L47">
            <v>936671</v>
          </cell>
          <cell r="M47">
            <v>871945</v>
          </cell>
          <cell r="N47">
            <v>812091.55</v>
          </cell>
          <cell r="O47">
            <v>904261</v>
          </cell>
          <cell r="P47">
            <v>1142139.33</v>
          </cell>
          <cell r="Q47">
            <v>1080877</v>
          </cell>
          <cell r="R47">
            <v>767434</v>
          </cell>
          <cell r="S47">
            <v>847165</v>
          </cell>
          <cell r="T47">
            <v>1223215</v>
          </cell>
          <cell r="U47">
            <v>807544</v>
          </cell>
          <cell r="V47">
            <v>680470.69</v>
          </cell>
          <cell r="W47">
            <v>676950.6</v>
          </cell>
        </row>
        <row r="48">
          <cell r="A48" t="str">
            <v>SFL</v>
          </cell>
          <cell r="B48" t="str">
            <v>61 - 90</v>
          </cell>
          <cell r="C48">
            <v>0</v>
          </cell>
          <cell r="D48">
            <v>0</v>
          </cell>
          <cell r="E48">
            <v>1147000</v>
          </cell>
          <cell r="F48">
            <v>794919</v>
          </cell>
          <cell r="G48">
            <v>1060225</v>
          </cell>
          <cell r="H48">
            <v>568642</v>
          </cell>
          <cell r="I48">
            <v>509922</v>
          </cell>
          <cell r="J48">
            <v>431015</v>
          </cell>
          <cell r="K48">
            <v>598239</v>
          </cell>
          <cell r="L48">
            <v>783774</v>
          </cell>
          <cell r="M48">
            <v>595217</v>
          </cell>
          <cell r="N48">
            <v>574673.34</v>
          </cell>
          <cell r="O48">
            <v>428483</v>
          </cell>
          <cell r="P48">
            <v>576138.46</v>
          </cell>
          <cell r="Q48">
            <v>899857</v>
          </cell>
          <cell r="R48">
            <v>469078</v>
          </cell>
          <cell r="S48">
            <v>488734</v>
          </cell>
          <cell r="T48">
            <v>417839</v>
          </cell>
          <cell r="U48">
            <v>685509</v>
          </cell>
          <cell r="V48">
            <v>357451.66</v>
          </cell>
          <cell r="W48">
            <v>409093.32</v>
          </cell>
        </row>
        <row r="49">
          <cell r="A49" t="str">
            <v>SFL</v>
          </cell>
          <cell r="B49" t="str">
            <v>91 - 120</v>
          </cell>
          <cell r="C49">
            <v>0</v>
          </cell>
          <cell r="D49">
            <v>0</v>
          </cell>
          <cell r="E49">
            <v>372000</v>
          </cell>
          <cell r="F49">
            <v>1014379</v>
          </cell>
          <cell r="G49">
            <v>605617</v>
          </cell>
          <cell r="H49">
            <v>624356</v>
          </cell>
          <cell r="I49">
            <v>375271</v>
          </cell>
          <cell r="J49">
            <v>381692</v>
          </cell>
          <cell r="K49">
            <v>357974</v>
          </cell>
          <cell r="L49">
            <v>520537</v>
          </cell>
          <cell r="M49">
            <v>584530</v>
          </cell>
          <cell r="N49">
            <v>461888.32</v>
          </cell>
          <cell r="O49">
            <v>304028</v>
          </cell>
          <cell r="P49">
            <v>233449.35</v>
          </cell>
          <cell r="Q49">
            <v>515125</v>
          </cell>
          <cell r="R49">
            <v>535506</v>
          </cell>
          <cell r="S49">
            <v>312902</v>
          </cell>
          <cell r="T49">
            <v>257618</v>
          </cell>
          <cell r="U49">
            <v>258475</v>
          </cell>
          <cell r="V49">
            <v>665519.64</v>
          </cell>
          <cell r="W49">
            <v>241477.16</v>
          </cell>
        </row>
        <row r="50">
          <cell r="A50" t="str">
            <v>SFL</v>
          </cell>
          <cell r="B50" t="str">
            <v>121 - 360</v>
          </cell>
          <cell r="C50">
            <v>0</v>
          </cell>
          <cell r="D50">
            <v>0</v>
          </cell>
          <cell r="E50">
            <v>944000</v>
          </cell>
          <cell r="F50">
            <v>1239404</v>
          </cell>
          <cell r="G50">
            <v>2086581</v>
          </cell>
          <cell r="H50">
            <v>3088961</v>
          </cell>
          <cell r="I50">
            <v>3124384</v>
          </cell>
          <cell r="J50">
            <v>3234506</v>
          </cell>
          <cell r="K50">
            <v>3434674</v>
          </cell>
          <cell r="L50">
            <v>3603565</v>
          </cell>
          <cell r="M50">
            <v>3728620</v>
          </cell>
          <cell r="N50">
            <v>3186889.46</v>
          </cell>
          <cell r="O50">
            <v>1933252</v>
          </cell>
          <cell r="P50">
            <v>1223066.56</v>
          </cell>
          <cell r="Q50">
            <v>1005486</v>
          </cell>
          <cell r="R50">
            <v>661770</v>
          </cell>
          <cell r="S50">
            <v>723203</v>
          </cell>
          <cell r="T50">
            <v>747582</v>
          </cell>
          <cell r="U50">
            <v>628499</v>
          </cell>
          <cell r="V50">
            <v>632914.16</v>
          </cell>
          <cell r="W50">
            <v>991051.42</v>
          </cell>
        </row>
        <row r="51">
          <cell r="A51" t="str">
            <v>SFL</v>
          </cell>
          <cell r="B51" t="str">
            <v xml:space="preserve"> &gt;360</v>
          </cell>
          <cell r="C51">
            <v>0</v>
          </cell>
          <cell r="D51">
            <v>0</v>
          </cell>
          <cell r="E51">
            <v>58000</v>
          </cell>
          <cell r="F51">
            <v>59727</v>
          </cell>
          <cell r="G51">
            <v>80645</v>
          </cell>
          <cell r="H51">
            <v>45381</v>
          </cell>
          <cell r="I51">
            <v>64119</v>
          </cell>
          <cell r="J51">
            <v>74749</v>
          </cell>
          <cell r="K51">
            <v>82313</v>
          </cell>
          <cell r="L51">
            <v>150284</v>
          </cell>
          <cell r="M51">
            <v>180562</v>
          </cell>
          <cell r="N51">
            <v>889316.17</v>
          </cell>
          <cell r="O51">
            <v>1636861</v>
          </cell>
          <cell r="P51">
            <v>2329368.5699999998</v>
          </cell>
          <cell r="Q51">
            <v>2541871</v>
          </cell>
          <cell r="R51">
            <v>2579697</v>
          </cell>
          <cell r="S51">
            <v>2599754</v>
          </cell>
          <cell r="T51">
            <v>2652909</v>
          </cell>
          <cell r="U51">
            <v>2669821</v>
          </cell>
          <cell r="V51">
            <v>2726291.4</v>
          </cell>
          <cell r="W51">
            <v>2745727.99</v>
          </cell>
        </row>
        <row r="52">
          <cell r="A52" t="str">
            <v>SFL</v>
          </cell>
          <cell r="B52" t="str">
            <v>Past Due</v>
          </cell>
          <cell r="C52">
            <v>0</v>
          </cell>
          <cell r="D52">
            <v>0</v>
          </cell>
          <cell r="E52">
            <v>7606000</v>
          </cell>
          <cell r="F52">
            <v>7492262</v>
          </cell>
          <cell r="G52">
            <v>7203855</v>
          </cell>
          <cell r="H52">
            <v>7040516</v>
          </cell>
          <cell r="I52">
            <v>7698601</v>
          </cell>
          <cell r="J52">
            <v>7052539</v>
          </cell>
          <cell r="K52">
            <v>7836562</v>
          </cell>
          <cell r="L52">
            <v>7575193</v>
          </cell>
          <cell r="M52">
            <v>7678562</v>
          </cell>
          <cell r="N52">
            <v>8526500.5999999996</v>
          </cell>
          <cell r="O52">
            <v>7514225</v>
          </cell>
          <cell r="P52">
            <v>7518173.3499999996</v>
          </cell>
          <cell r="Q52">
            <v>8968506</v>
          </cell>
          <cell r="R52">
            <v>7208774</v>
          </cell>
          <cell r="S52">
            <v>8353073</v>
          </cell>
          <cell r="T52">
            <v>7260287</v>
          </cell>
          <cell r="U52">
            <v>7256879</v>
          </cell>
          <cell r="V52">
            <v>6978921.3399999999</v>
          </cell>
          <cell r="W52">
            <v>7468690.6700000009</v>
          </cell>
        </row>
        <row r="53">
          <cell r="A53" t="str">
            <v>SFL</v>
          </cell>
          <cell r="B53" t="str">
            <v>Not Due</v>
          </cell>
          <cell r="C53">
            <v>0</v>
          </cell>
          <cell r="D53">
            <v>0</v>
          </cell>
          <cell r="E53">
            <v>0</v>
          </cell>
          <cell r="F53">
            <v>0</v>
          </cell>
          <cell r="G53">
            <v>0</v>
          </cell>
          <cell r="H53">
            <v>0</v>
          </cell>
          <cell r="I53">
            <v>0</v>
          </cell>
          <cell r="J53">
            <v>0</v>
          </cell>
          <cell r="K53">
            <v>0</v>
          </cell>
          <cell r="L53">
            <v>3939902</v>
          </cell>
          <cell r="M53">
            <v>3497890</v>
          </cell>
          <cell r="N53">
            <v>3578527.28</v>
          </cell>
          <cell r="O53">
            <v>2900208</v>
          </cell>
          <cell r="P53">
            <v>3166057.28</v>
          </cell>
          <cell r="Q53">
            <v>3948265</v>
          </cell>
          <cell r="R53">
            <v>3166323</v>
          </cell>
          <cell r="S53">
            <v>3954382</v>
          </cell>
          <cell r="T53">
            <v>3898128</v>
          </cell>
          <cell r="U53">
            <v>5033023</v>
          </cell>
          <cell r="V53">
            <v>3426753.63</v>
          </cell>
          <cell r="W53">
            <v>4217599.66</v>
          </cell>
        </row>
        <row r="54">
          <cell r="A54" t="str">
            <v>SFL</v>
          </cell>
          <cell r="B54" t="str">
            <v>Unbilled</v>
          </cell>
          <cell r="C54">
            <v>0</v>
          </cell>
          <cell r="D54">
            <v>0</v>
          </cell>
          <cell r="E54">
            <v>0</v>
          </cell>
          <cell r="F54">
            <v>0</v>
          </cell>
          <cell r="G54">
            <v>0</v>
          </cell>
          <cell r="H54">
            <v>0</v>
          </cell>
          <cell r="I54">
            <v>0</v>
          </cell>
          <cell r="J54">
            <v>0</v>
          </cell>
          <cell r="K54">
            <v>0</v>
          </cell>
          <cell r="L54">
            <v>0</v>
          </cell>
          <cell r="T54">
            <v>0</v>
          </cell>
          <cell r="U54">
            <v>0</v>
          </cell>
        </row>
        <row r="55">
          <cell r="A55" t="str">
            <v>SFL</v>
          </cell>
          <cell r="B55" t="str">
            <v>Agreements</v>
          </cell>
          <cell r="C55">
            <v>0</v>
          </cell>
          <cell r="D55">
            <v>0</v>
          </cell>
          <cell r="E55">
            <v>0</v>
          </cell>
          <cell r="F55">
            <v>0</v>
          </cell>
          <cell r="G55">
            <v>0</v>
          </cell>
          <cell r="H55">
            <v>0</v>
          </cell>
          <cell r="I55">
            <v>0</v>
          </cell>
          <cell r="J55">
            <v>0</v>
          </cell>
          <cell r="K55">
            <v>0</v>
          </cell>
          <cell r="L55">
            <v>0</v>
          </cell>
          <cell r="T55">
            <v>0</v>
          </cell>
          <cell r="U55">
            <v>0</v>
          </cell>
        </row>
        <row r="56">
          <cell r="A56" t="str">
            <v>SFL</v>
          </cell>
          <cell r="B56" t="str">
            <v>Total</v>
          </cell>
          <cell r="C56">
            <v>0</v>
          </cell>
          <cell r="D56">
            <v>0</v>
          </cell>
          <cell r="E56">
            <v>7606000</v>
          </cell>
          <cell r="F56">
            <v>7492262</v>
          </cell>
          <cell r="G56">
            <v>7203855</v>
          </cell>
          <cell r="H56">
            <v>7040516</v>
          </cell>
          <cell r="I56">
            <v>7698601</v>
          </cell>
          <cell r="J56">
            <v>7052539</v>
          </cell>
          <cell r="K56">
            <v>7836562</v>
          </cell>
          <cell r="L56">
            <v>11515095</v>
          </cell>
          <cell r="M56">
            <v>11176452</v>
          </cell>
          <cell r="N56">
            <v>12105027.879999999</v>
          </cell>
          <cell r="O56">
            <v>10414433</v>
          </cell>
          <cell r="P56">
            <v>10684230.629999999</v>
          </cell>
          <cell r="Q56">
            <v>12916771</v>
          </cell>
          <cell r="R56">
            <v>10375097</v>
          </cell>
          <cell r="S56">
            <v>12307455</v>
          </cell>
          <cell r="T56">
            <v>11158415</v>
          </cell>
          <cell r="U56">
            <v>12289902</v>
          </cell>
          <cell r="V56">
            <v>10405674.969999999</v>
          </cell>
          <cell r="W56">
            <v>11686290.330000002</v>
          </cell>
        </row>
        <row r="57">
          <cell r="A57" t="str">
            <v>LDN e LDI</v>
          </cell>
          <cell r="B57" t="str">
            <v>0 - 30</v>
          </cell>
          <cell r="C57">
            <v>0</v>
          </cell>
          <cell r="D57">
            <v>0</v>
          </cell>
          <cell r="E57">
            <v>0</v>
          </cell>
          <cell r="F57">
            <v>0</v>
          </cell>
          <cell r="G57">
            <v>500122.84</v>
          </cell>
          <cell r="H57">
            <v>636126.11</v>
          </cell>
          <cell r="I57">
            <v>795612</v>
          </cell>
          <cell r="J57">
            <v>629000</v>
          </cell>
          <cell r="K57">
            <v>383051</v>
          </cell>
          <cell r="L57">
            <v>489855</v>
          </cell>
          <cell r="M57">
            <v>140961</v>
          </cell>
          <cell r="N57">
            <v>364649</v>
          </cell>
          <cell r="O57">
            <v>813720</v>
          </cell>
          <cell r="P57">
            <v>651597.61</v>
          </cell>
          <cell r="Q57">
            <v>376276</v>
          </cell>
          <cell r="R57">
            <v>244622</v>
          </cell>
          <cell r="S57">
            <v>584870</v>
          </cell>
          <cell r="T57">
            <v>321213</v>
          </cell>
          <cell r="U57">
            <v>331609</v>
          </cell>
          <cell r="V57">
            <v>2127532.35</v>
          </cell>
          <cell r="W57">
            <v>69380.06</v>
          </cell>
        </row>
        <row r="58">
          <cell r="A58" t="str">
            <v>LDN e LDI</v>
          </cell>
          <cell r="B58" t="str">
            <v>31 - 60</v>
          </cell>
          <cell r="C58">
            <v>0</v>
          </cell>
          <cell r="D58">
            <v>0</v>
          </cell>
          <cell r="E58">
            <v>0</v>
          </cell>
          <cell r="F58">
            <v>0</v>
          </cell>
          <cell r="G58">
            <v>292840.23</v>
          </cell>
          <cell r="H58">
            <v>312446.18</v>
          </cell>
          <cell r="I58">
            <v>276447</v>
          </cell>
          <cell r="J58">
            <v>613000</v>
          </cell>
          <cell r="K58">
            <v>362896</v>
          </cell>
          <cell r="L58">
            <v>107834</v>
          </cell>
          <cell r="M58">
            <v>287839</v>
          </cell>
          <cell r="N58">
            <v>33575</v>
          </cell>
          <cell r="O58">
            <v>276832</v>
          </cell>
          <cell r="P58">
            <v>321607.64</v>
          </cell>
          <cell r="Q58">
            <v>302516</v>
          </cell>
          <cell r="R58">
            <v>130794</v>
          </cell>
          <cell r="S58">
            <v>56533</v>
          </cell>
          <cell r="T58">
            <v>492392</v>
          </cell>
          <cell r="U58">
            <v>318808</v>
          </cell>
          <cell r="V58">
            <v>228771.68</v>
          </cell>
          <cell r="W58">
            <v>2091405.93</v>
          </cell>
        </row>
        <row r="59">
          <cell r="A59" t="str">
            <v>LDN e LDI</v>
          </cell>
          <cell r="B59" t="str">
            <v>61 - 90</v>
          </cell>
          <cell r="C59">
            <v>0</v>
          </cell>
          <cell r="D59">
            <v>0</v>
          </cell>
          <cell r="E59">
            <v>0</v>
          </cell>
          <cell r="F59">
            <v>0</v>
          </cell>
          <cell r="G59">
            <v>-531506.56999999995</v>
          </cell>
          <cell r="H59">
            <v>571424.51</v>
          </cell>
          <cell r="I59">
            <v>161107</v>
          </cell>
          <cell r="J59">
            <v>93000</v>
          </cell>
          <cell r="K59">
            <v>411586</v>
          </cell>
          <cell r="L59">
            <v>274373</v>
          </cell>
          <cell r="M59">
            <v>23832</v>
          </cell>
          <cell r="N59">
            <v>252501</v>
          </cell>
          <cell r="O59">
            <v>13340</v>
          </cell>
          <cell r="P59">
            <v>193725.85</v>
          </cell>
          <cell r="Q59">
            <v>219381</v>
          </cell>
          <cell r="R59">
            <v>256116</v>
          </cell>
          <cell r="S59">
            <v>121169</v>
          </cell>
          <cell r="T59">
            <v>43703</v>
          </cell>
          <cell r="U59">
            <v>385060</v>
          </cell>
          <cell r="V59">
            <v>296206.01</v>
          </cell>
          <cell r="W59">
            <v>197945.06</v>
          </cell>
        </row>
        <row r="60">
          <cell r="A60" t="str">
            <v>LDN e LDI</v>
          </cell>
          <cell r="B60" t="str">
            <v>91 - 120</v>
          </cell>
          <cell r="C60">
            <v>0</v>
          </cell>
          <cell r="D60">
            <v>0</v>
          </cell>
          <cell r="E60">
            <v>0</v>
          </cell>
          <cell r="F60">
            <v>0</v>
          </cell>
          <cell r="G60">
            <v>1181827.67</v>
          </cell>
          <cell r="H60">
            <v>-191326.11</v>
          </cell>
          <cell r="I60">
            <v>239877</v>
          </cell>
          <cell r="J60">
            <v>122000</v>
          </cell>
          <cell r="K60">
            <v>233189</v>
          </cell>
          <cell r="L60">
            <v>264639</v>
          </cell>
          <cell r="M60">
            <v>102912</v>
          </cell>
          <cell r="N60">
            <v>529</v>
          </cell>
          <cell r="O60">
            <v>185778</v>
          </cell>
          <cell r="P60">
            <v>1424.53</v>
          </cell>
          <cell r="Q60">
            <v>93613</v>
          </cell>
          <cell r="R60">
            <v>144898</v>
          </cell>
          <cell r="S60">
            <v>254624</v>
          </cell>
          <cell r="T60">
            <v>120832</v>
          </cell>
          <cell r="U60">
            <v>43703</v>
          </cell>
          <cell r="V60">
            <v>376788.7</v>
          </cell>
          <cell r="W60">
            <v>23770.71</v>
          </cell>
        </row>
        <row r="61">
          <cell r="A61" t="str">
            <v>LDN e LDI</v>
          </cell>
          <cell r="B61" t="str">
            <v>121 - 360</v>
          </cell>
          <cell r="C61">
            <v>0</v>
          </cell>
          <cell r="D61">
            <v>0</v>
          </cell>
          <cell r="E61">
            <v>0</v>
          </cell>
          <cell r="F61">
            <v>0</v>
          </cell>
          <cell r="G61">
            <v>1202231.96</v>
          </cell>
          <cell r="H61">
            <v>1781304.07</v>
          </cell>
          <cell r="I61">
            <v>1736904</v>
          </cell>
          <cell r="J61">
            <v>1246000</v>
          </cell>
          <cell r="K61">
            <v>1186018</v>
          </cell>
          <cell r="L61">
            <v>1320060</v>
          </cell>
          <cell r="M61">
            <v>1553613</v>
          </cell>
          <cell r="N61">
            <v>1007290</v>
          </cell>
          <cell r="O61">
            <v>696975</v>
          </cell>
          <cell r="P61">
            <v>803357.62</v>
          </cell>
          <cell r="Q61">
            <v>593333</v>
          </cell>
          <cell r="R61">
            <v>469259</v>
          </cell>
          <cell r="S61">
            <v>594331</v>
          </cell>
          <cell r="T61">
            <v>599256</v>
          </cell>
          <cell r="U61">
            <v>628743</v>
          </cell>
          <cell r="V61">
            <v>656316.22</v>
          </cell>
          <cell r="W61">
            <v>1027813.14</v>
          </cell>
        </row>
        <row r="62">
          <cell r="A62" t="str">
            <v>LDN e LDI</v>
          </cell>
          <cell r="B62" t="str">
            <v xml:space="preserve"> &gt;360</v>
          </cell>
          <cell r="C62">
            <v>0</v>
          </cell>
          <cell r="D62">
            <v>0</v>
          </cell>
          <cell r="E62">
            <v>0</v>
          </cell>
          <cell r="F62">
            <v>0</v>
          </cell>
          <cell r="G62">
            <v>377285.62</v>
          </cell>
          <cell r="H62">
            <v>384678.26</v>
          </cell>
          <cell r="I62">
            <v>378900</v>
          </cell>
          <cell r="J62">
            <v>379000</v>
          </cell>
          <cell r="K62">
            <v>379925</v>
          </cell>
          <cell r="L62">
            <v>411683</v>
          </cell>
          <cell r="M62">
            <v>410388</v>
          </cell>
          <cell r="N62">
            <v>410577</v>
          </cell>
          <cell r="O62">
            <v>401851</v>
          </cell>
          <cell r="P62">
            <v>137137.88</v>
          </cell>
          <cell r="Q62">
            <v>151517</v>
          </cell>
          <cell r="R62">
            <v>155993</v>
          </cell>
          <cell r="S62">
            <v>173926</v>
          </cell>
          <cell r="T62">
            <v>396076</v>
          </cell>
          <cell r="U62">
            <v>393115</v>
          </cell>
          <cell r="V62">
            <v>394453.54</v>
          </cell>
          <cell r="W62">
            <v>393755.86</v>
          </cell>
        </row>
        <row r="63">
          <cell r="A63" t="str">
            <v>LDN e LDI</v>
          </cell>
          <cell r="B63" t="str">
            <v>Past Due</v>
          </cell>
          <cell r="C63">
            <v>0</v>
          </cell>
          <cell r="D63">
            <v>0</v>
          </cell>
          <cell r="E63">
            <v>0</v>
          </cell>
          <cell r="F63">
            <v>0</v>
          </cell>
          <cell r="G63">
            <v>3022801.75</v>
          </cell>
          <cell r="H63">
            <v>3494653.0199999996</v>
          </cell>
          <cell r="I63">
            <v>3588847</v>
          </cell>
          <cell r="J63">
            <v>3082000</v>
          </cell>
          <cell r="K63">
            <v>2956665</v>
          </cell>
          <cell r="L63">
            <v>2868444</v>
          </cell>
          <cell r="M63">
            <v>2519545</v>
          </cell>
          <cell r="N63">
            <v>2069121</v>
          </cell>
          <cell r="O63">
            <v>2388496</v>
          </cell>
          <cell r="P63">
            <v>2108851.13</v>
          </cell>
          <cell r="Q63">
            <v>1736636</v>
          </cell>
          <cell r="R63">
            <v>1401682</v>
          </cell>
          <cell r="S63">
            <v>1785453</v>
          </cell>
          <cell r="T63">
            <v>1973472</v>
          </cell>
          <cell r="U63">
            <v>2101038</v>
          </cell>
          <cell r="V63">
            <v>4080068.5</v>
          </cell>
          <cell r="W63">
            <v>3804070.76</v>
          </cell>
        </row>
        <row r="64">
          <cell r="A64" t="str">
            <v>LDN e LDI</v>
          </cell>
          <cell r="B64" t="str">
            <v>Not Due</v>
          </cell>
          <cell r="C64">
            <v>0</v>
          </cell>
          <cell r="D64">
            <v>0</v>
          </cell>
          <cell r="E64">
            <v>0</v>
          </cell>
          <cell r="F64">
            <v>0</v>
          </cell>
          <cell r="G64">
            <v>0</v>
          </cell>
          <cell r="H64">
            <v>0</v>
          </cell>
          <cell r="I64">
            <v>0</v>
          </cell>
          <cell r="J64">
            <v>0</v>
          </cell>
          <cell r="K64">
            <v>0</v>
          </cell>
          <cell r="L64">
            <v>459544</v>
          </cell>
          <cell r="M64">
            <v>1301210</v>
          </cell>
          <cell r="N64">
            <v>2953644</v>
          </cell>
          <cell r="O64">
            <v>3192134</v>
          </cell>
          <cell r="P64">
            <v>2770486.78</v>
          </cell>
          <cell r="Q64">
            <v>2679092</v>
          </cell>
          <cell r="R64">
            <v>3119705</v>
          </cell>
          <cell r="S64">
            <v>3083491</v>
          </cell>
          <cell r="T64">
            <v>2537518</v>
          </cell>
          <cell r="U64">
            <v>2246799</v>
          </cell>
          <cell r="V64">
            <v>191564.7</v>
          </cell>
          <cell r="W64">
            <v>130719.94</v>
          </cell>
        </row>
        <row r="65">
          <cell r="A65" t="str">
            <v>LDN e LDI</v>
          </cell>
          <cell r="B65" t="str">
            <v>Unbilled</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row>
        <row r="66">
          <cell r="A66" t="str">
            <v>LDN e LDI</v>
          </cell>
          <cell r="B66" t="str">
            <v>Agreements</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row>
        <row r="67">
          <cell r="A67" t="str">
            <v>LDN e LDI</v>
          </cell>
          <cell r="B67" t="str">
            <v>Total</v>
          </cell>
          <cell r="C67">
            <v>0</v>
          </cell>
          <cell r="D67">
            <v>0</v>
          </cell>
          <cell r="E67">
            <v>0</v>
          </cell>
          <cell r="F67">
            <v>0</v>
          </cell>
          <cell r="G67">
            <v>3022801.75</v>
          </cell>
          <cell r="H67">
            <v>3494653.0199999996</v>
          </cell>
          <cell r="I67">
            <v>3588847</v>
          </cell>
          <cell r="J67">
            <v>3082000</v>
          </cell>
          <cell r="K67">
            <v>2956665</v>
          </cell>
          <cell r="L67">
            <v>3327988</v>
          </cell>
          <cell r="M67">
            <v>3820755</v>
          </cell>
          <cell r="N67">
            <v>5022765</v>
          </cell>
          <cell r="O67">
            <v>5580630</v>
          </cell>
          <cell r="P67">
            <v>4879337.91</v>
          </cell>
          <cell r="Q67">
            <v>4415728</v>
          </cell>
          <cell r="R67">
            <v>4521387</v>
          </cell>
          <cell r="S67">
            <v>4868944</v>
          </cell>
          <cell r="T67">
            <v>4510990</v>
          </cell>
          <cell r="U67">
            <v>4347837</v>
          </cell>
          <cell r="V67">
            <v>4271633.2</v>
          </cell>
          <cell r="W67">
            <v>3934790.6999999997</v>
          </cell>
        </row>
        <row r="68">
          <cell r="A68" t="str">
            <v>Pré-Pago</v>
          </cell>
          <cell r="B68" t="str">
            <v>0 - 30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311582</v>
          </cell>
          <cell r="T68">
            <v>0</v>
          </cell>
          <cell r="U68">
            <v>0</v>
          </cell>
          <cell r="V68">
            <v>0</v>
          </cell>
          <cell r="W68">
            <v>0</v>
          </cell>
        </row>
        <row r="69">
          <cell r="A69" t="str">
            <v>Pré-Pago</v>
          </cell>
          <cell r="B69" t="str">
            <v>31 - 60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311582</v>
          </cell>
          <cell r="U69">
            <v>0</v>
          </cell>
          <cell r="V69">
            <v>0</v>
          </cell>
          <cell r="W69">
            <v>0</v>
          </cell>
        </row>
        <row r="70">
          <cell r="A70" t="str">
            <v>Pré-Pago</v>
          </cell>
          <cell r="B70" t="str">
            <v>61 - 90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311582</v>
          </cell>
          <cell r="V70">
            <v>0</v>
          </cell>
          <cell r="W70">
            <v>0</v>
          </cell>
        </row>
        <row r="71">
          <cell r="A71" t="str">
            <v>Pré-Pago</v>
          </cell>
          <cell r="B71" t="str">
            <v>91 - 120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311582</v>
          </cell>
          <cell r="W71">
            <v>0</v>
          </cell>
        </row>
        <row r="72">
          <cell r="A72" t="str">
            <v>Pré-Pago</v>
          </cell>
          <cell r="B72" t="str">
            <v>121 - 360</v>
          </cell>
          <cell r="C72">
            <v>0</v>
          </cell>
          <cell r="D72">
            <v>0</v>
          </cell>
          <cell r="E72">
            <v>16000</v>
          </cell>
          <cell r="F72">
            <v>15100</v>
          </cell>
          <cell r="G72">
            <v>3475</v>
          </cell>
          <cell r="H72">
            <v>3475</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311582</v>
          </cell>
        </row>
        <row r="73">
          <cell r="A73" t="str">
            <v>Pré-Pago</v>
          </cell>
          <cell r="B73" t="str">
            <v xml:space="preserve"> &gt;360</v>
          </cell>
          <cell r="C73">
            <v>0</v>
          </cell>
          <cell r="D73">
            <v>0</v>
          </cell>
          <cell r="E73">
            <v>316000</v>
          </cell>
          <cell r="F73">
            <v>316900</v>
          </cell>
          <cell r="G73">
            <v>328949.40000000002</v>
          </cell>
          <cell r="H73">
            <v>328949.40000000002</v>
          </cell>
          <cell r="I73">
            <v>332424.40000000002</v>
          </cell>
          <cell r="J73">
            <v>346024</v>
          </cell>
          <cell r="K73">
            <v>346024</v>
          </cell>
          <cell r="L73">
            <v>346024</v>
          </cell>
          <cell r="M73">
            <v>346024</v>
          </cell>
          <cell r="N73">
            <v>346024</v>
          </cell>
          <cell r="O73">
            <v>346024</v>
          </cell>
          <cell r="P73">
            <v>346024</v>
          </cell>
          <cell r="Q73">
            <v>346024</v>
          </cell>
          <cell r="R73">
            <v>346024</v>
          </cell>
          <cell r="S73">
            <v>346024</v>
          </cell>
          <cell r="T73">
            <v>346024</v>
          </cell>
          <cell r="U73">
            <v>346024</v>
          </cell>
          <cell r="V73">
            <v>346024</v>
          </cell>
          <cell r="W73">
            <v>408342.35</v>
          </cell>
        </row>
        <row r="74">
          <cell r="A74" t="str">
            <v>Pré-Pago</v>
          </cell>
          <cell r="B74" t="str">
            <v>Past Due</v>
          </cell>
          <cell r="C74">
            <v>0</v>
          </cell>
          <cell r="D74">
            <v>0</v>
          </cell>
          <cell r="E74">
            <v>332000</v>
          </cell>
          <cell r="F74">
            <v>332000</v>
          </cell>
          <cell r="G74">
            <v>332424.40000000002</v>
          </cell>
          <cell r="H74">
            <v>332424.40000000002</v>
          </cell>
          <cell r="I74">
            <v>332424.40000000002</v>
          </cell>
          <cell r="J74">
            <v>346024</v>
          </cell>
          <cell r="K74">
            <v>346024</v>
          </cell>
          <cell r="L74">
            <v>346024</v>
          </cell>
          <cell r="M74">
            <v>346024</v>
          </cell>
          <cell r="N74">
            <v>346024</v>
          </cell>
          <cell r="O74">
            <v>346024</v>
          </cell>
          <cell r="P74">
            <v>346024</v>
          </cell>
          <cell r="Q74">
            <v>346024</v>
          </cell>
          <cell r="R74">
            <v>346024</v>
          </cell>
          <cell r="S74">
            <v>657606</v>
          </cell>
          <cell r="T74">
            <v>657606</v>
          </cell>
          <cell r="U74">
            <v>657606</v>
          </cell>
          <cell r="V74">
            <v>657606</v>
          </cell>
          <cell r="W74">
            <v>719924.35</v>
          </cell>
        </row>
        <row r="75">
          <cell r="A75" t="str">
            <v>Pré-Pago</v>
          </cell>
          <cell r="B75" t="str">
            <v>Not Due</v>
          </cell>
          <cell r="C75">
            <v>0</v>
          </cell>
          <cell r="D75">
            <v>0</v>
          </cell>
          <cell r="E75">
            <v>0</v>
          </cell>
          <cell r="F75">
            <v>0</v>
          </cell>
          <cell r="G75">
            <v>0</v>
          </cell>
          <cell r="H75">
            <v>0</v>
          </cell>
          <cell r="I75">
            <v>0</v>
          </cell>
          <cell r="J75">
            <v>0</v>
          </cell>
          <cell r="K75">
            <v>0</v>
          </cell>
          <cell r="L75">
            <v>8766386.1099999994</v>
          </cell>
          <cell r="M75">
            <v>9015206.1799999997</v>
          </cell>
          <cell r="N75">
            <v>9631293.0399999991</v>
          </cell>
          <cell r="O75">
            <v>9984165.1400000006</v>
          </cell>
          <cell r="P75">
            <v>9812885.25</v>
          </cell>
          <cell r="Q75">
            <v>10996625.98</v>
          </cell>
          <cell r="R75">
            <v>11250502</v>
          </cell>
          <cell r="S75">
            <v>10287972.91</v>
          </cell>
          <cell r="T75">
            <v>11492192.57</v>
          </cell>
          <cell r="U75">
            <v>11585925.42</v>
          </cell>
          <cell r="V75">
            <v>11814708.130000001</v>
          </cell>
          <cell r="W75">
            <v>12194282.630000001</v>
          </cell>
        </row>
        <row r="76">
          <cell r="A76" t="str">
            <v>Pré-Pago</v>
          </cell>
          <cell r="B76" t="str">
            <v>Unbilled</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row>
        <row r="77">
          <cell r="A77" t="str">
            <v>Pré-Pago</v>
          </cell>
          <cell r="B77" t="str">
            <v>Agreements</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row>
        <row r="78">
          <cell r="A78" t="str">
            <v>Pré-Pago</v>
          </cell>
          <cell r="B78" t="str">
            <v>Total</v>
          </cell>
          <cell r="C78">
            <v>0</v>
          </cell>
          <cell r="D78">
            <v>0</v>
          </cell>
          <cell r="E78">
            <v>332000</v>
          </cell>
          <cell r="F78">
            <v>332000</v>
          </cell>
          <cell r="G78">
            <v>332424.40000000002</v>
          </cell>
          <cell r="H78">
            <v>332424.40000000002</v>
          </cell>
          <cell r="I78">
            <v>332424.40000000002</v>
          </cell>
          <cell r="J78">
            <v>346024</v>
          </cell>
          <cell r="K78">
            <v>346024</v>
          </cell>
          <cell r="L78">
            <v>9112410.1099999994</v>
          </cell>
          <cell r="M78">
            <v>9361230.1799999997</v>
          </cell>
          <cell r="N78">
            <v>9977317.0399999991</v>
          </cell>
          <cell r="O78">
            <v>10330189.140000001</v>
          </cell>
          <cell r="P78">
            <v>10158909.25</v>
          </cell>
          <cell r="Q78">
            <v>11342649.98</v>
          </cell>
          <cell r="R78">
            <v>11596526</v>
          </cell>
          <cell r="S78">
            <v>10945578.91</v>
          </cell>
          <cell r="T78">
            <v>12149798.57</v>
          </cell>
          <cell r="U78">
            <v>12243531.42</v>
          </cell>
          <cell r="V78">
            <v>12472314.130000001</v>
          </cell>
          <cell r="W78">
            <v>12914206.98</v>
          </cell>
        </row>
        <row r="79">
          <cell r="A79" t="str">
            <v>Eliminação Vésper</v>
          </cell>
          <cell r="B79" t="str">
            <v>0 - 30</v>
          </cell>
          <cell r="O79">
            <v>0</v>
          </cell>
          <cell r="P79">
            <v>0</v>
          </cell>
          <cell r="Q79">
            <v>0</v>
          </cell>
          <cell r="R79">
            <v>0</v>
          </cell>
          <cell r="S79">
            <v>0</v>
          </cell>
          <cell r="T79">
            <v>0</v>
          </cell>
          <cell r="U79">
            <v>0</v>
          </cell>
          <cell r="V79">
            <v>0</v>
          </cell>
          <cell r="W79">
            <v>0</v>
          </cell>
        </row>
        <row r="80">
          <cell r="A80" t="str">
            <v>Eliminação Vésper</v>
          </cell>
          <cell r="B80" t="str">
            <v>31 - 60</v>
          </cell>
          <cell r="O80">
            <v>0</v>
          </cell>
          <cell r="P80">
            <v>0</v>
          </cell>
          <cell r="Q80">
            <v>0</v>
          </cell>
          <cell r="R80">
            <v>0</v>
          </cell>
          <cell r="S80">
            <v>0</v>
          </cell>
          <cell r="T80">
            <v>0</v>
          </cell>
          <cell r="U80">
            <v>0</v>
          </cell>
          <cell r="V80">
            <v>0</v>
          </cell>
          <cell r="W80">
            <v>0</v>
          </cell>
        </row>
        <row r="81">
          <cell r="A81" t="str">
            <v>Eliminação Vésper</v>
          </cell>
          <cell r="B81" t="str">
            <v>61 - 90</v>
          </cell>
          <cell r="O81">
            <v>0</v>
          </cell>
          <cell r="P81">
            <v>0</v>
          </cell>
          <cell r="Q81">
            <v>0</v>
          </cell>
          <cell r="R81">
            <v>0</v>
          </cell>
          <cell r="S81">
            <v>0</v>
          </cell>
          <cell r="T81">
            <v>0</v>
          </cell>
          <cell r="U81">
            <v>0</v>
          </cell>
          <cell r="V81">
            <v>0</v>
          </cell>
          <cell r="W81">
            <v>0</v>
          </cell>
        </row>
        <row r="82">
          <cell r="A82" t="str">
            <v>Eliminação Vésper</v>
          </cell>
          <cell r="B82" t="str">
            <v>91 - 120</v>
          </cell>
          <cell r="O82">
            <v>0</v>
          </cell>
          <cell r="P82">
            <v>0</v>
          </cell>
          <cell r="Q82">
            <v>0</v>
          </cell>
          <cell r="R82">
            <v>0</v>
          </cell>
          <cell r="S82">
            <v>0</v>
          </cell>
          <cell r="T82">
            <v>0</v>
          </cell>
          <cell r="U82">
            <v>0</v>
          </cell>
          <cell r="V82">
            <v>0</v>
          </cell>
          <cell r="W82">
            <v>0</v>
          </cell>
        </row>
        <row r="83">
          <cell r="A83" t="str">
            <v>Eliminação Vésper</v>
          </cell>
          <cell r="B83" t="str">
            <v>121 - 360</v>
          </cell>
          <cell r="O83">
            <v>0</v>
          </cell>
          <cell r="P83">
            <v>0</v>
          </cell>
          <cell r="Q83">
            <v>0</v>
          </cell>
          <cell r="R83">
            <v>0</v>
          </cell>
          <cell r="S83">
            <v>0</v>
          </cell>
          <cell r="T83">
            <v>0</v>
          </cell>
          <cell r="U83">
            <v>0</v>
          </cell>
          <cell r="V83">
            <v>0</v>
          </cell>
          <cell r="W83">
            <v>0</v>
          </cell>
        </row>
        <row r="84">
          <cell r="A84" t="str">
            <v>Eliminação Vésper</v>
          </cell>
          <cell r="B84" t="str">
            <v xml:space="preserve"> &gt;360</v>
          </cell>
          <cell r="O84">
            <v>0</v>
          </cell>
          <cell r="P84">
            <v>0</v>
          </cell>
          <cell r="Q84">
            <v>0</v>
          </cell>
          <cell r="R84">
            <v>0</v>
          </cell>
          <cell r="S84">
            <v>0</v>
          </cell>
          <cell r="T84">
            <v>0</v>
          </cell>
          <cell r="U84">
            <v>0</v>
          </cell>
          <cell r="V84">
            <v>0</v>
          </cell>
          <cell r="W84">
            <v>0</v>
          </cell>
        </row>
        <row r="85">
          <cell r="A85" t="str">
            <v>Eliminação Vésper</v>
          </cell>
          <cell r="B85" t="str">
            <v>Past Due</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A86" t="str">
            <v>Eliminação Vésper</v>
          </cell>
          <cell r="B86" t="str">
            <v>Not Due</v>
          </cell>
          <cell r="O86">
            <v>-46113.24</v>
          </cell>
          <cell r="P86">
            <v>0</v>
          </cell>
          <cell r="Q86">
            <v>0</v>
          </cell>
          <cell r="R86">
            <v>0</v>
          </cell>
          <cell r="S86">
            <v>0</v>
          </cell>
          <cell r="T86">
            <v>0</v>
          </cell>
          <cell r="U86">
            <v>0</v>
          </cell>
          <cell r="V86">
            <v>0</v>
          </cell>
          <cell r="W86">
            <v>0</v>
          </cell>
        </row>
        <row r="87">
          <cell r="A87" t="str">
            <v>Eliminação Vésper</v>
          </cell>
          <cell r="B87" t="str">
            <v>Unbilled</v>
          </cell>
          <cell r="O87">
            <v>0</v>
          </cell>
          <cell r="P87">
            <v>0</v>
          </cell>
          <cell r="Q87">
            <v>0</v>
          </cell>
          <cell r="R87">
            <v>0</v>
          </cell>
          <cell r="S87">
            <v>0</v>
          </cell>
          <cell r="T87">
            <v>0</v>
          </cell>
          <cell r="U87">
            <v>0</v>
          </cell>
          <cell r="V87">
            <v>0</v>
          </cell>
          <cell r="W87">
            <v>0</v>
          </cell>
        </row>
        <row r="88">
          <cell r="A88" t="str">
            <v>Eliminação Vésper</v>
          </cell>
          <cell r="B88" t="str">
            <v>Agreements</v>
          </cell>
          <cell r="O88">
            <v>0</v>
          </cell>
          <cell r="P88">
            <v>0</v>
          </cell>
          <cell r="Q88">
            <v>0</v>
          </cell>
          <cell r="R88">
            <v>0</v>
          </cell>
          <cell r="S88">
            <v>0</v>
          </cell>
          <cell r="T88">
            <v>0</v>
          </cell>
          <cell r="U88">
            <v>0</v>
          </cell>
          <cell r="V88">
            <v>0</v>
          </cell>
          <cell r="W88">
            <v>0</v>
          </cell>
        </row>
        <row r="89">
          <cell r="A89" t="str">
            <v>Eliminação Vésper</v>
          </cell>
          <cell r="B89" t="str">
            <v>Total</v>
          </cell>
          <cell r="C89">
            <v>0</v>
          </cell>
          <cell r="D89">
            <v>0</v>
          </cell>
          <cell r="E89">
            <v>0</v>
          </cell>
          <cell r="F89">
            <v>0</v>
          </cell>
          <cell r="G89">
            <v>0</v>
          </cell>
          <cell r="H89">
            <v>0</v>
          </cell>
          <cell r="I89">
            <v>0</v>
          </cell>
          <cell r="J89">
            <v>0</v>
          </cell>
          <cell r="K89">
            <v>0</v>
          </cell>
          <cell r="L89">
            <v>0</v>
          </cell>
          <cell r="M89">
            <v>0</v>
          </cell>
          <cell r="N89">
            <v>0</v>
          </cell>
          <cell r="O89">
            <v>-46113.24</v>
          </cell>
          <cell r="P89">
            <v>0</v>
          </cell>
          <cell r="Q89">
            <v>0</v>
          </cell>
          <cell r="R89">
            <v>0</v>
          </cell>
          <cell r="S89">
            <v>0</v>
          </cell>
          <cell r="T89">
            <v>0</v>
          </cell>
          <cell r="U89">
            <v>0</v>
          </cell>
          <cell r="V89">
            <v>0</v>
          </cell>
          <cell r="W89">
            <v>0</v>
          </cell>
        </row>
        <row r="90">
          <cell r="A90" t="str">
            <v>Retificadora Pré-Pago</v>
          </cell>
          <cell r="B90" t="str">
            <v>0 - 30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A91" t="str">
            <v>Retificadora Pré-Pago</v>
          </cell>
          <cell r="B91" t="str">
            <v>31 - 60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Retificadora Pré-Pago</v>
          </cell>
          <cell r="B92" t="str">
            <v>61 - 90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A93" t="str">
            <v>Retificadora Pré-Pago</v>
          </cell>
          <cell r="B93" t="str">
            <v>91 - 120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Retificadora Pré-Pago</v>
          </cell>
          <cell r="B94" t="str">
            <v>121 - 360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A95" t="str">
            <v>Retificadora Pré-Pago</v>
          </cell>
          <cell r="B95" t="str">
            <v xml:space="preserve"> &gt;360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Retificadora Pré-Pago</v>
          </cell>
          <cell r="B96" t="str">
            <v>Past Due</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7">
          <cell r="A97" t="str">
            <v>Retificadora Pré-Pago</v>
          </cell>
          <cell r="B97" t="str">
            <v>Not Due</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row>
        <row r="98">
          <cell r="A98" t="str">
            <v>Retificadora Pré-Pago</v>
          </cell>
          <cell r="B98" t="str">
            <v>Unbilled</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A99" t="str">
            <v>Retificadora Pré-Pago</v>
          </cell>
          <cell r="B99" t="str">
            <v>Agreements</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row>
        <row r="100">
          <cell r="A100" t="str">
            <v>Retificadora Pré-Pago</v>
          </cell>
          <cell r="B100" t="str">
            <v>Total</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A101" t="str">
            <v>MHT - Serviços ATP e ATB</v>
          </cell>
          <cell r="B101" t="str">
            <v>0 - 30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A102" t="str">
            <v>MHT - Serviços ATP e ATB</v>
          </cell>
          <cell r="B102" t="str">
            <v>31 - 60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MHT - Serviços ATP e ATB</v>
          </cell>
          <cell r="B103" t="str">
            <v>61 - 90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62438</v>
          </cell>
          <cell r="V103">
            <v>0</v>
          </cell>
          <cell r="W103">
            <v>0</v>
          </cell>
        </row>
        <row r="104">
          <cell r="A104" t="str">
            <v>MHT - Serviços ATP e ATB</v>
          </cell>
          <cell r="B104" t="str">
            <v>91 - 120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45372</v>
          </cell>
          <cell r="V104">
            <v>62501.86</v>
          </cell>
          <cell r="W104">
            <v>0</v>
          </cell>
        </row>
        <row r="105">
          <cell r="A105" t="str">
            <v>MHT - Serviços ATP e ATB</v>
          </cell>
          <cell r="B105" t="str">
            <v>121 - 360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452309</v>
          </cell>
          <cell r="V105">
            <v>495869</v>
          </cell>
          <cell r="W105">
            <v>480986.63</v>
          </cell>
        </row>
        <row r="106">
          <cell r="A106" t="str">
            <v>MHT - Serviços ATP e ATB</v>
          </cell>
          <cell r="B106" t="str">
            <v xml:space="preserve"> &gt;360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4853141</v>
          </cell>
          <cell r="V106">
            <v>5167373.8</v>
          </cell>
          <cell r="W106">
            <v>5244758.03</v>
          </cell>
        </row>
        <row r="107">
          <cell r="A107" t="str">
            <v>MHT - Serviços ATP e ATB</v>
          </cell>
          <cell r="B107" t="str">
            <v>Past Due</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5413260</v>
          </cell>
          <cell r="V107">
            <v>5725744.6600000001</v>
          </cell>
          <cell r="W107">
            <v>5725744.6600000001</v>
          </cell>
        </row>
        <row r="108">
          <cell r="A108" t="str">
            <v>MHT - Serviços ATP e ATB</v>
          </cell>
          <cell r="B108" t="str">
            <v>Not Due</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row>
        <row r="109">
          <cell r="A109" t="str">
            <v>MHT - Serviços ATP e ATB</v>
          </cell>
          <cell r="B109" t="str">
            <v>Unbilled</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row>
        <row r="110">
          <cell r="A110" t="str">
            <v>MHT - Serviços ATP e ATB</v>
          </cell>
          <cell r="B110" t="str">
            <v>Agreements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row>
        <row r="111">
          <cell r="A111" t="str">
            <v>MHT - Serviços ATP e ATB</v>
          </cell>
          <cell r="B111" t="str">
            <v>Total</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5413260</v>
          </cell>
          <cell r="V111">
            <v>5725744.6600000001</v>
          </cell>
          <cell r="W111">
            <v>5725744.6600000001</v>
          </cell>
        </row>
      </sheetData>
      <sheetData sheetId="3" refreshError="1"/>
      <sheetData sheetId="4" refreshError="1"/>
      <sheetData sheetId="5" refreshError="1"/>
      <sheetData sheetId="6"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AT_GRUPO-B_ELPA"/>
      <sheetName val="REFAT_GRUPO-B_UNIDADES"/>
      <sheetName val="BD_REFATURAMENTO_GRUPO-B"/>
      <sheetName val="#REF"/>
      <sheetName val="1. Oper.Inputs "/>
      <sheetName val="8. Heat Summary"/>
      <sheetName val="5. Mix Summary"/>
      <sheetName val="11. OptiMiser"/>
      <sheetName val="2.C Validation"/>
      <sheetName val="11. Print"/>
      <sheetName val="2.A Scrap % Limits"/>
      <sheetName val="2.B User Mix"/>
      <sheetName val="3.A Price Inputs"/>
      <sheetName val="4. Mix Results"/>
      <sheetName val="6.A Price Results"/>
      <sheetName val="7. Heat Opt."/>
      <sheetName val="9. Scrap Data"/>
      <sheetName val="Forecast"/>
      <sheetName val="GDP"/>
      <sheetName val="IndicadoresOperacionaisRealiz04"/>
      <sheetName val="IndicadoresOperacionaisReal03"/>
      <sheetName val="MacroData"/>
      <sheetName val="IndicadoresValorRealizado03"/>
      <sheetName val="IndicadoresQualidadeRealizado04"/>
      <sheetName val="IndicadoresQualidadeRealiz03"/>
      <sheetName val="Capa"/>
      <sheetName val="Auxiliar"/>
      <sheetName val="REFAT_GRUPO_B_ELPA"/>
      <sheetName val="BD_REFATURAMENTO_GRUPO_B"/>
      <sheetName val="Inputs"/>
    </sheetNames>
    <sheetDataSet>
      <sheetData sheetId="0" refreshError="1">
        <row r="3">
          <cell r="AW3" t="str">
            <v>Reclamação</v>
          </cell>
          <cell r="AX3" t="str">
            <v>Meta_refat</v>
          </cell>
        </row>
      </sheetData>
      <sheetData sheetId="1">
        <row r="1">
          <cell r="D1" t="str">
            <v>Ano/Mês</v>
          </cell>
        </row>
      </sheetData>
      <sheetData sheetId="2" refreshError="1">
        <row r="1">
          <cell r="D1" t="str">
            <v>Ano/Mês</v>
          </cell>
          <cell r="E1" t="str">
            <v>CFat_Qtde</v>
          </cell>
          <cell r="F1" t="str">
            <v>CRe_Qtde</v>
          </cell>
          <cell r="G1" t="str">
            <v>Cre_Cont_Int</v>
          </cell>
          <cell r="H1" t="str">
            <v>Reclamação</v>
          </cell>
          <cell r="I1" t="str">
            <v>Índice_Mês/Ano_Anterior</v>
          </cell>
          <cell r="J1" t="str">
            <v>Meta_refat</v>
          </cell>
          <cell r="K1" t="str">
            <v>Meta</v>
          </cell>
        </row>
        <row r="2">
          <cell r="D2" t="str">
            <v>2005janeiroUnidade Oeste</v>
          </cell>
          <cell r="E2">
            <v>730142</v>
          </cell>
          <cell r="F2">
            <v>876</v>
          </cell>
          <cell r="G2">
            <v>200</v>
          </cell>
          <cell r="H2">
            <v>676</v>
          </cell>
          <cell r="I2">
            <v>446.36862244897958</v>
          </cell>
          <cell r="J2">
            <v>876</v>
          </cell>
          <cell r="K2">
            <v>1080</v>
          </cell>
        </row>
        <row r="3">
          <cell r="D3" t="str">
            <v>2005janeiroUnidade São Paulo Sul</v>
          </cell>
          <cell r="E3">
            <v>919520</v>
          </cell>
          <cell r="F3">
            <v>1336</v>
          </cell>
          <cell r="G3">
            <v>379</v>
          </cell>
          <cell r="H3">
            <v>957</v>
          </cell>
          <cell r="I3">
            <v>458.07026476578409</v>
          </cell>
          <cell r="J3">
            <v>1336</v>
          </cell>
          <cell r="K3">
            <v>960</v>
          </cell>
        </row>
        <row r="4">
          <cell r="D4" t="str">
            <v>2005janeiroUnidade Anhembi</v>
          </cell>
          <cell r="E4">
            <v>701802</v>
          </cell>
          <cell r="F4">
            <v>3182</v>
          </cell>
          <cell r="G4">
            <v>2601</v>
          </cell>
          <cell r="H4">
            <v>581</v>
          </cell>
          <cell r="I4">
            <v>337.87205218263927</v>
          </cell>
          <cell r="J4">
            <v>3182</v>
          </cell>
          <cell r="K4">
            <v>1207</v>
          </cell>
        </row>
        <row r="5">
          <cell r="D5" t="str">
            <v>2005janeiroUnidade Centro</v>
          </cell>
          <cell r="E5">
            <v>823287</v>
          </cell>
          <cell r="F5">
            <v>843</v>
          </cell>
          <cell r="G5">
            <v>356</v>
          </cell>
          <cell r="H5">
            <v>487</v>
          </cell>
          <cell r="I5">
            <v>589.67831149927224</v>
          </cell>
          <cell r="J5">
            <v>843</v>
          </cell>
          <cell r="K5">
            <v>1690</v>
          </cell>
        </row>
        <row r="6">
          <cell r="D6" t="str">
            <v>2005janeiroUnidade Leste</v>
          </cell>
          <cell r="E6">
            <v>1193837</v>
          </cell>
          <cell r="F6">
            <v>2845</v>
          </cell>
          <cell r="G6">
            <v>1605</v>
          </cell>
          <cell r="H6">
            <v>1240</v>
          </cell>
          <cell r="I6">
            <v>395.54346361185986</v>
          </cell>
          <cell r="J6">
            <v>2845</v>
          </cell>
          <cell r="K6">
            <v>962</v>
          </cell>
        </row>
        <row r="7">
          <cell r="D7" t="str">
            <v>2005janeiroUnidade Grande ABC</v>
          </cell>
          <cell r="E7">
            <v>762794</v>
          </cell>
          <cell r="F7">
            <v>1780</v>
          </cell>
          <cell r="G7">
            <v>899</v>
          </cell>
          <cell r="H7">
            <v>881</v>
          </cell>
          <cell r="I7">
            <v>506.95085324232082</v>
          </cell>
          <cell r="J7">
            <v>1780</v>
          </cell>
          <cell r="K7">
            <v>865</v>
          </cell>
        </row>
        <row r="8">
          <cell r="D8" t="str">
            <v>2005janeiroCAPITAL</v>
          </cell>
          <cell r="E8">
            <v>6059</v>
          </cell>
          <cell r="F8">
            <v>98</v>
          </cell>
          <cell r="G8">
            <v>0</v>
          </cell>
        </row>
        <row r="9">
          <cell r="D9" t="str">
            <v>2005janeiroOESTE</v>
          </cell>
          <cell r="E9">
            <v>3260</v>
          </cell>
          <cell r="F9">
            <v>126</v>
          </cell>
          <cell r="G9">
            <v>0</v>
          </cell>
        </row>
        <row r="10">
          <cell r="D10" t="str">
            <v>2005janeiroABC</v>
          </cell>
          <cell r="E10">
            <v>2340</v>
          </cell>
          <cell r="F10">
            <v>0</v>
          </cell>
          <cell r="G10">
            <v>0</v>
          </cell>
        </row>
        <row r="11">
          <cell r="D11" t="str">
            <v>2005janeiroUnidade Poder Publico</v>
          </cell>
          <cell r="E11">
            <v>11659</v>
          </cell>
          <cell r="F11">
            <v>224</v>
          </cell>
          <cell r="G11">
            <v>224</v>
          </cell>
          <cell r="J11">
            <v>801</v>
          </cell>
        </row>
        <row r="12">
          <cell r="D12" t="str">
            <v>2005janeiroAES Eletropaulo</v>
          </cell>
          <cell r="E12">
            <v>5143041</v>
          </cell>
          <cell r="F12">
            <v>11086</v>
          </cell>
          <cell r="G12">
            <v>6040</v>
          </cell>
          <cell r="H12">
            <v>4822</v>
          </cell>
          <cell r="I12">
            <v>442</v>
          </cell>
          <cell r="J12">
            <v>11086</v>
          </cell>
          <cell r="K12">
            <v>1067</v>
          </cell>
        </row>
        <row r="13">
          <cell r="D13" t="str">
            <v>2005fevereiroUnidade Oeste</v>
          </cell>
          <cell r="E13">
            <v>731541</v>
          </cell>
          <cell r="F13">
            <v>790</v>
          </cell>
          <cell r="G13">
            <v>301</v>
          </cell>
          <cell r="H13">
            <v>489</v>
          </cell>
          <cell r="I13">
            <v>495.90286117979514</v>
          </cell>
          <cell r="J13">
            <v>790</v>
          </cell>
          <cell r="K13">
            <v>1254</v>
          </cell>
        </row>
        <row r="14">
          <cell r="D14" t="str">
            <v>2005fevereiroUnidade São Paulo Sul</v>
          </cell>
          <cell r="E14">
            <v>925201</v>
          </cell>
          <cell r="F14">
            <v>1609</v>
          </cell>
          <cell r="G14">
            <v>480</v>
          </cell>
          <cell r="H14">
            <v>1129</v>
          </cell>
          <cell r="I14">
            <v>514.26113013698625</v>
          </cell>
          <cell r="J14">
            <v>1609</v>
          </cell>
          <cell r="K14">
            <v>884</v>
          </cell>
        </row>
        <row r="15">
          <cell r="D15" t="str">
            <v>2005fevereiroUnidade Anhembi</v>
          </cell>
          <cell r="E15">
            <v>702965</v>
          </cell>
          <cell r="F15">
            <v>1479</v>
          </cell>
          <cell r="G15">
            <v>846</v>
          </cell>
          <cell r="H15">
            <v>633</v>
          </cell>
          <cell r="I15">
            <v>357.41679915209329</v>
          </cell>
          <cell r="J15">
            <v>1479</v>
          </cell>
          <cell r="K15">
            <v>1157</v>
          </cell>
        </row>
        <row r="16">
          <cell r="D16" t="str">
            <v>2005fevereiroUnidade Centro</v>
          </cell>
          <cell r="E16">
            <v>825123</v>
          </cell>
          <cell r="F16">
            <v>792</v>
          </cell>
          <cell r="G16">
            <v>281</v>
          </cell>
          <cell r="H16">
            <v>511</v>
          </cell>
          <cell r="I16">
            <v>731.82724402345514</v>
          </cell>
          <cell r="J16">
            <v>792</v>
          </cell>
          <cell r="K16">
            <v>1651</v>
          </cell>
        </row>
        <row r="17">
          <cell r="D17" t="str">
            <v>2005fevereiroUnidade Leste</v>
          </cell>
          <cell r="E17">
            <v>1200705</v>
          </cell>
          <cell r="F17">
            <v>2694</v>
          </cell>
          <cell r="G17">
            <v>1512</v>
          </cell>
          <cell r="H17">
            <v>1182</v>
          </cell>
          <cell r="I17">
            <v>431.83735050597977</v>
          </cell>
          <cell r="J17">
            <v>2694</v>
          </cell>
          <cell r="K17">
            <v>988</v>
          </cell>
        </row>
        <row r="18">
          <cell r="D18" t="str">
            <v>2005fevereiroUnidade Grande ABC</v>
          </cell>
          <cell r="E18">
            <v>764373</v>
          </cell>
          <cell r="F18">
            <v>1468</v>
          </cell>
          <cell r="G18">
            <v>558</v>
          </cell>
          <cell r="H18">
            <v>910</v>
          </cell>
          <cell r="I18">
            <v>535.06772334293953</v>
          </cell>
          <cell r="J18">
            <v>1468</v>
          </cell>
          <cell r="K18">
            <v>852</v>
          </cell>
        </row>
        <row r="19">
          <cell r="D19" t="str">
            <v>2005fevereiroCAPITAL</v>
          </cell>
          <cell r="E19">
            <v>6050</v>
          </cell>
          <cell r="F19">
            <v>122</v>
          </cell>
          <cell r="G19">
            <v>0</v>
          </cell>
          <cell r="H19">
            <v>0</v>
          </cell>
        </row>
        <row r="20">
          <cell r="D20" t="str">
            <v>2005fevereiroOESTE</v>
          </cell>
          <cell r="E20">
            <v>3233</v>
          </cell>
          <cell r="F20">
            <v>173</v>
          </cell>
          <cell r="G20">
            <v>0</v>
          </cell>
          <cell r="H20">
            <v>0</v>
          </cell>
        </row>
        <row r="21">
          <cell r="D21" t="str">
            <v>2005fevereiroABC</v>
          </cell>
          <cell r="E21">
            <v>2335</v>
          </cell>
          <cell r="F21">
            <v>474</v>
          </cell>
          <cell r="G21">
            <v>0</v>
          </cell>
          <cell r="H21">
            <v>0</v>
          </cell>
        </row>
        <row r="22">
          <cell r="D22" t="str">
            <v>2005fevereiroUnidade Poder Publico</v>
          </cell>
          <cell r="E22">
            <v>11618</v>
          </cell>
          <cell r="F22">
            <v>769</v>
          </cell>
          <cell r="G22">
            <v>769</v>
          </cell>
          <cell r="H22">
            <v>0</v>
          </cell>
          <cell r="J22">
            <v>799</v>
          </cell>
        </row>
        <row r="23">
          <cell r="D23" t="str">
            <v>2005fevereiroAES Eletropaulo</v>
          </cell>
          <cell r="E23">
            <v>5161526</v>
          </cell>
          <cell r="F23">
            <v>9601</v>
          </cell>
          <cell r="G23">
            <v>3978</v>
          </cell>
          <cell r="H23">
            <v>4854</v>
          </cell>
          <cell r="I23">
            <v>489</v>
          </cell>
          <cell r="J23">
            <v>9601</v>
          </cell>
          <cell r="K23">
            <v>1062</v>
          </cell>
        </row>
        <row r="24">
          <cell r="D24" t="str">
            <v>2005marçoUnidade Oeste</v>
          </cell>
          <cell r="E24">
            <v>733652</v>
          </cell>
          <cell r="F24">
            <v>714</v>
          </cell>
          <cell r="G24">
            <v>131</v>
          </cell>
          <cell r="H24">
            <v>583</v>
          </cell>
          <cell r="I24">
            <v>513.87116415002436</v>
          </cell>
          <cell r="J24">
            <v>871</v>
          </cell>
          <cell r="K24">
            <v>1259</v>
          </cell>
        </row>
        <row r="25">
          <cell r="D25" t="str">
            <v>2005marçoUnidade São Paulo Sul</v>
          </cell>
          <cell r="E25">
            <v>930590</v>
          </cell>
          <cell r="F25">
            <v>1509</v>
          </cell>
          <cell r="G25">
            <v>381</v>
          </cell>
          <cell r="H25">
            <v>1128</v>
          </cell>
          <cell r="I25">
            <v>515.47458595088517</v>
          </cell>
          <cell r="J25">
            <v>1628</v>
          </cell>
          <cell r="K25">
            <v>909</v>
          </cell>
        </row>
        <row r="26">
          <cell r="D26" t="str">
            <v>2005marçoUnidade Anhembi</v>
          </cell>
          <cell r="E26">
            <v>705573</v>
          </cell>
          <cell r="F26">
            <v>1146</v>
          </cell>
          <cell r="G26">
            <v>626</v>
          </cell>
          <cell r="H26">
            <v>520</v>
          </cell>
          <cell r="I26">
            <v>351.65225694444445</v>
          </cell>
          <cell r="J26">
            <v>1400</v>
          </cell>
          <cell r="K26">
            <v>1176</v>
          </cell>
        </row>
        <row r="27">
          <cell r="D27" t="str">
            <v>2005marçoUnidade Centro</v>
          </cell>
          <cell r="E27">
            <v>828534</v>
          </cell>
          <cell r="F27">
            <v>888</v>
          </cell>
          <cell r="G27">
            <v>424</v>
          </cell>
          <cell r="H27">
            <v>464</v>
          </cell>
          <cell r="I27">
            <v>850</v>
          </cell>
          <cell r="J27">
            <v>844</v>
          </cell>
          <cell r="K27">
            <v>1649</v>
          </cell>
        </row>
        <row r="28">
          <cell r="D28" t="str">
            <v>2005marçoUnidade Leste</v>
          </cell>
          <cell r="E28">
            <v>1208019</v>
          </cell>
          <cell r="F28">
            <v>2645</v>
          </cell>
          <cell r="G28">
            <v>1347</v>
          </cell>
          <cell r="H28">
            <v>1298</v>
          </cell>
          <cell r="I28">
            <v>416.10531914893619</v>
          </cell>
          <cell r="J28">
            <v>2602</v>
          </cell>
          <cell r="K28">
            <v>1013</v>
          </cell>
        </row>
        <row r="29">
          <cell r="D29" t="str">
            <v>2005marçoUnidade Grande ABC</v>
          </cell>
          <cell r="E29">
            <v>766256</v>
          </cell>
          <cell r="F29">
            <v>1183</v>
          </cell>
          <cell r="G29">
            <v>354</v>
          </cell>
          <cell r="H29">
            <v>829</v>
          </cell>
          <cell r="I29">
            <v>535.19054475641951</v>
          </cell>
          <cell r="J29">
            <v>1411</v>
          </cell>
          <cell r="K29">
            <v>896</v>
          </cell>
        </row>
        <row r="30">
          <cell r="D30" t="str">
            <v>2005marçoCAPITAL</v>
          </cell>
          <cell r="E30">
            <v>6073</v>
          </cell>
          <cell r="F30">
            <v>532</v>
          </cell>
          <cell r="G30">
            <v>0</v>
          </cell>
          <cell r="H30">
            <v>0</v>
          </cell>
        </row>
        <row r="31">
          <cell r="D31" t="str">
            <v>2005marçoOESTE</v>
          </cell>
          <cell r="E31">
            <v>3130</v>
          </cell>
          <cell r="F31">
            <v>43</v>
          </cell>
          <cell r="G31">
            <v>0</v>
          </cell>
          <cell r="H31">
            <v>0</v>
          </cell>
        </row>
        <row r="32">
          <cell r="D32" t="str">
            <v>2005marçoABC</v>
          </cell>
          <cell r="E32">
            <v>2319</v>
          </cell>
          <cell r="F32">
            <v>943</v>
          </cell>
          <cell r="G32">
            <v>0</v>
          </cell>
          <cell r="H32">
            <v>0</v>
          </cell>
        </row>
        <row r="33">
          <cell r="D33" t="str">
            <v>2005marçoUnidade Poder Publico</v>
          </cell>
          <cell r="E33">
            <v>11522</v>
          </cell>
          <cell r="F33">
            <v>1518</v>
          </cell>
          <cell r="G33">
            <v>1518</v>
          </cell>
          <cell r="H33" t="str">
            <v xml:space="preserve"> </v>
          </cell>
          <cell r="J33">
            <v>794</v>
          </cell>
        </row>
        <row r="34">
          <cell r="D34" t="str">
            <v>2005marçoAES Eletropaulo</v>
          </cell>
          <cell r="E34">
            <v>5184146</v>
          </cell>
          <cell r="F34">
            <v>9603</v>
          </cell>
          <cell r="G34">
            <v>3263</v>
          </cell>
          <cell r="H34">
            <v>4822</v>
          </cell>
          <cell r="I34">
            <v>488</v>
          </cell>
          <cell r="J34">
            <v>9267</v>
          </cell>
          <cell r="K34">
            <v>1080</v>
          </cell>
        </row>
        <row r="35">
          <cell r="D35" t="str">
            <v>2005abrilUnidade Oeste</v>
          </cell>
          <cell r="E35">
            <v>0</v>
          </cell>
          <cell r="F35">
            <v>0</v>
          </cell>
          <cell r="G35">
            <v>0</v>
          </cell>
          <cell r="H35">
            <v>0</v>
          </cell>
          <cell r="I35">
            <v>557.09806247528672</v>
          </cell>
          <cell r="J35">
            <v>869</v>
          </cell>
          <cell r="K35">
            <v>1264</v>
          </cell>
        </row>
        <row r="36">
          <cell r="D36" t="str">
            <v>2005abrilUnidade São Paulo Sul</v>
          </cell>
          <cell r="E36">
            <v>0</v>
          </cell>
          <cell r="F36">
            <v>0</v>
          </cell>
          <cell r="G36">
            <v>0</v>
          </cell>
          <cell r="H36">
            <v>0</v>
          </cell>
          <cell r="I36">
            <v>553.14609147927183</v>
          </cell>
          <cell r="J36">
            <v>1588</v>
          </cell>
          <cell r="K36">
            <v>934</v>
          </cell>
        </row>
        <row r="37">
          <cell r="D37" t="str">
            <v>2005abrilUnidade Anhembi</v>
          </cell>
          <cell r="E37">
            <v>0</v>
          </cell>
          <cell r="F37">
            <v>0</v>
          </cell>
          <cell r="G37">
            <v>0</v>
          </cell>
          <cell r="H37">
            <v>0</v>
          </cell>
          <cell r="I37">
            <v>369.61863133451715</v>
          </cell>
          <cell r="J37">
            <v>1324</v>
          </cell>
          <cell r="K37">
            <v>1194</v>
          </cell>
        </row>
        <row r="38">
          <cell r="D38" t="str">
            <v>2005abrilUnidade Centro</v>
          </cell>
          <cell r="E38">
            <v>0</v>
          </cell>
          <cell r="F38">
            <v>0</v>
          </cell>
          <cell r="G38">
            <v>0</v>
          </cell>
          <cell r="H38">
            <v>0</v>
          </cell>
          <cell r="I38">
            <v>891</v>
          </cell>
          <cell r="J38">
            <v>845</v>
          </cell>
          <cell r="K38">
            <v>1645</v>
          </cell>
        </row>
        <row r="39">
          <cell r="D39" t="str">
            <v>2005abrilUnidade Leste</v>
          </cell>
          <cell r="E39">
            <v>0</v>
          </cell>
          <cell r="F39">
            <v>0</v>
          </cell>
          <cell r="G39">
            <v>0</v>
          </cell>
          <cell r="H39">
            <v>0</v>
          </cell>
          <cell r="I39">
            <v>432.65428913664425</v>
          </cell>
          <cell r="J39">
            <v>2513</v>
          </cell>
          <cell r="K39">
            <v>1038</v>
          </cell>
        </row>
        <row r="40">
          <cell r="D40" t="str">
            <v>2005abrilUnidade Grande ABC</v>
          </cell>
          <cell r="E40">
            <v>0</v>
          </cell>
          <cell r="F40">
            <v>0</v>
          </cell>
          <cell r="G40">
            <v>0</v>
          </cell>
          <cell r="H40">
            <v>0</v>
          </cell>
          <cell r="I40">
            <v>565.65615501519756</v>
          </cell>
          <cell r="J40">
            <v>1356</v>
          </cell>
          <cell r="K40">
            <v>940</v>
          </cell>
        </row>
        <row r="41">
          <cell r="D41" t="str">
            <v>2005abrilCAPITAL</v>
          </cell>
          <cell r="E41">
            <v>0</v>
          </cell>
          <cell r="F41">
            <v>0</v>
          </cell>
          <cell r="G41">
            <v>0</v>
          </cell>
          <cell r="H41">
            <v>0</v>
          </cell>
        </row>
        <row r="42">
          <cell r="D42" t="str">
            <v>2005abrilOESTE</v>
          </cell>
          <cell r="E42">
            <v>0</v>
          </cell>
          <cell r="F42">
            <v>0</v>
          </cell>
          <cell r="G42">
            <v>0</v>
          </cell>
          <cell r="H42">
            <v>0</v>
          </cell>
        </row>
        <row r="43">
          <cell r="D43" t="str">
            <v>2005abrilABC</v>
          </cell>
          <cell r="E43">
            <v>0</v>
          </cell>
          <cell r="F43">
            <v>0</v>
          </cell>
          <cell r="G43">
            <v>0</v>
          </cell>
          <cell r="H43">
            <v>0</v>
          </cell>
        </row>
        <row r="44">
          <cell r="D44" t="str">
            <v>2005abrilUnidade Poder Publico</v>
          </cell>
          <cell r="E44" t="str">
            <v xml:space="preserve"> </v>
          </cell>
          <cell r="F44" t="str">
            <v xml:space="preserve"> </v>
          </cell>
          <cell r="H44" t="str">
            <v xml:space="preserve"> </v>
          </cell>
          <cell r="J44">
            <v>791</v>
          </cell>
        </row>
        <row r="45">
          <cell r="D45" t="str">
            <v>2005abrilAES Eletropaulo</v>
          </cell>
          <cell r="E45">
            <v>0</v>
          </cell>
          <cell r="F45">
            <v>0</v>
          </cell>
          <cell r="G45">
            <v>0</v>
          </cell>
          <cell r="H45">
            <v>0</v>
          </cell>
          <cell r="I45">
            <v>518</v>
          </cell>
          <cell r="J45">
            <v>8944</v>
          </cell>
          <cell r="K45">
            <v>1098</v>
          </cell>
        </row>
        <row r="46">
          <cell r="D46" t="str">
            <v>2005maioUnidade Oeste</v>
          </cell>
          <cell r="E46">
            <v>0</v>
          </cell>
          <cell r="F46">
            <v>0</v>
          </cell>
          <cell r="G46">
            <v>0</v>
          </cell>
          <cell r="H46">
            <v>0</v>
          </cell>
          <cell r="I46">
            <v>586</v>
          </cell>
          <cell r="J46">
            <v>867</v>
          </cell>
          <cell r="K46">
            <v>1268</v>
          </cell>
        </row>
        <row r="47">
          <cell r="D47" t="str">
            <v>2005maioUnidade São Paulo Sul</v>
          </cell>
          <cell r="E47">
            <v>0</v>
          </cell>
          <cell r="F47">
            <v>0</v>
          </cell>
          <cell r="G47">
            <v>0</v>
          </cell>
          <cell r="H47">
            <v>0</v>
          </cell>
          <cell r="I47">
            <v>545</v>
          </cell>
          <cell r="J47">
            <v>1548</v>
          </cell>
          <cell r="K47">
            <v>960</v>
          </cell>
        </row>
        <row r="48">
          <cell r="D48" t="str">
            <v>2005maioUnidade Anhembi</v>
          </cell>
          <cell r="E48">
            <v>0</v>
          </cell>
          <cell r="F48">
            <v>0</v>
          </cell>
          <cell r="G48">
            <v>0</v>
          </cell>
          <cell r="H48">
            <v>0</v>
          </cell>
          <cell r="I48">
            <v>382</v>
          </cell>
          <cell r="J48">
            <v>1253</v>
          </cell>
          <cell r="K48">
            <v>1213</v>
          </cell>
        </row>
        <row r="49">
          <cell r="D49" t="str">
            <v>2005maioUnidade Centro</v>
          </cell>
          <cell r="E49">
            <v>0</v>
          </cell>
          <cell r="F49">
            <v>0</v>
          </cell>
          <cell r="G49">
            <v>0</v>
          </cell>
          <cell r="H49">
            <v>0</v>
          </cell>
          <cell r="I49">
            <v>941</v>
          </cell>
          <cell r="J49">
            <v>846</v>
          </cell>
          <cell r="K49">
            <v>1642</v>
          </cell>
        </row>
        <row r="50">
          <cell r="D50" t="str">
            <v>2005maioUnidade Leste</v>
          </cell>
          <cell r="E50">
            <v>0</v>
          </cell>
          <cell r="F50">
            <v>0</v>
          </cell>
          <cell r="G50">
            <v>0</v>
          </cell>
          <cell r="H50">
            <v>0</v>
          </cell>
          <cell r="I50">
            <v>448</v>
          </cell>
          <cell r="J50">
            <v>2426</v>
          </cell>
          <cell r="K50">
            <v>1063</v>
          </cell>
        </row>
        <row r="51">
          <cell r="D51" t="str">
            <v>2005maioUnidade Grande ABC</v>
          </cell>
          <cell r="E51">
            <v>0</v>
          </cell>
          <cell r="F51">
            <v>0</v>
          </cell>
          <cell r="G51">
            <v>0</v>
          </cell>
          <cell r="H51">
            <v>0</v>
          </cell>
          <cell r="I51">
            <v>591</v>
          </cell>
          <cell r="J51">
            <v>1303</v>
          </cell>
          <cell r="K51">
            <v>987</v>
          </cell>
        </row>
        <row r="52">
          <cell r="D52" t="str">
            <v>2005maioCAPITAL</v>
          </cell>
          <cell r="E52">
            <v>0</v>
          </cell>
          <cell r="F52">
            <v>0</v>
          </cell>
          <cell r="G52">
            <v>0</v>
          </cell>
          <cell r="H52">
            <v>0</v>
          </cell>
        </row>
        <row r="53">
          <cell r="D53" t="str">
            <v>2005maioOESTE</v>
          </cell>
          <cell r="E53">
            <v>0</v>
          </cell>
          <cell r="F53">
            <v>0</v>
          </cell>
          <cell r="G53">
            <v>0</v>
          </cell>
          <cell r="H53">
            <v>0</v>
          </cell>
        </row>
        <row r="54">
          <cell r="D54" t="str">
            <v>2005maioABC</v>
          </cell>
          <cell r="E54">
            <v>0</v>
          </cell>
          <cell r="F54">
            <v>0</v>
          </cell>
          <cell r="G54">
            <v>0</v>
          </cell>
          <cell r="H54">
            <v>0</v>
          </cell>
        </row>
        <row r="55">
          <cell r="D55" t="str">
            <v>2005maioUnidade Poder Publico</v>
          </cell>
          <cell r="E55" t="str">
            <v xml:space="preserve"> </v>
          </cell>
          <cell r="F55" t="str">
            <v xml:space="preserve"> </v>
          </cell>
          <cell r="H55" t="str">
            <v xml:space="preserve"> </v>
          </cell>
          <cell r="J55">
            <v>789</v>
          </cell>
        </row>
        <row r="56">
          <cell r="D56" t="str">
            <v>2005maioAES Eletropaulo</v>
          </cell>
          <cell r="E56">
            <v>0</v>
          </cell>
          <cell r="F56">
            <v>0</v>
          </cell>
          <cell r="G56">
            <v>0</v>
          </cell>
          <cell r="H56">
            <v>0</v>
          </cell>
          <cell r="I56">
            <v>533</v>
          </cell>
          <cell r="J56">
            <v>8633</v>
          </cell>
          <cell r="K56">
            <v>1117</v>
          </cell>
        </row>
        <row r="57">
          <cell r="D57" t="str">
            <v>2005junhoUnidade Oeste</v>
          </cell>
          <cell r="E57">
            <v>0</v>
          </cell>
          <cell r="F57">
            <v>0</v>
          </cell>
          <cell r="G57">
            <v>0</v>
          </cell>
          <cell r="H57">
            <v>0</v>
          </cell>
          <cell r="I57">
            <v>623.4454759799587</v>
          </cell>
          <cell r="J57">
            <v>864</v>
          </cell>
          <cell r="K57">
            <v>1273</v>
          </cell>
        </row>
        <row r="58">
          <cell r="D58" t="str">
            <v>2005junhoUnidade São Paulo Sul</v>
          </cell>
          <cell r="E58">
            <v>0</v>
          </cell>
          <cell r="F58">
            <v>0</v>
          </cell>
          <cell r="G58">
            <v>0</v>
          </cell>
          <cell r="H58">
            <v>0</v>
          </cell>
          <cell r="I58">
            <v>546.96609657947681</v>
          </cell>
          <cell r="J58">
            <v>1510</v>
          </cell>
          <cell r="K58">
            <v>987</v>
          </cell>
        </row>
        <row r="59">
          <cell r="D59" t="str">
            <v>2005junhoUnidade Anhembi</v>
          </cell>
          <cell r="E59">
            <v>0</v>
          </cell>
          <cell r="F59">
            <v>0</v>
          </cell>
          <cell r="G59">
            <v>0</v>
          </cell>
          <cell r="H59">
            <v>0</v>
          </cell>
          <cell r="I59">
            <v>409.84953703703701</v>
          </cell>
          <cell r="J59">
            <v>1185</v>
          </cell>
          <cell r="K59">
            <v>1233</v>
          </cell>
        </row>
        <row r="60">
          <cell r="D60" t="str">
            <v>2005junhoUnidade Centro</v>
          </cell>
          <cell r="E60">
            <v>0</v>
          </cell>
          <cell r="F60">
            <v>0</v>
          </cell>
          <cell r="G60">
            <v>0</v>
          </cell>
          <cell r="H60">
            <v>0</v>
          </cell>
          <cell r="I60">
            <v>975</v>
          </cell>
          <cell r="J60">
            <v>846</v>
          </cell>
          <cell r="K60">
            <v>1639</v>
          </cell>
        </row>
        <row r="61">
          <cell r="D61" t="str">
            <v>2005junhoUnidade Leste</v>
          </cell>
          <cell r="E61">
            <v>0</v>
          </cell>
          <cell r="F61">
            <v>0</v>
          </cell>
          <cell r="G61">
            <v>0</v>
          </cell>
          <cell r="H61">
            <v>0</v>
          </cell>
          <cell r="I61">
            <v>467.77883850437547</v>
          </cell>
          <cell r="J61">
            <v>2343</v>
          </cell>
          <cell r="K61">
            <v>1090</v>
          </cell>
        </row>
        <row r="62">
          <cell r="D62" t="str">
            <v>2005junhoUnidade Grande ABC</v>
          </cell>
          <cell r="E62">
            <v>0</v>
          </cell>
          <cell r="F62">
            <v>0</v>
          </cell>
          <cell r="G62">
            <v>0</v>
          </cell>
          <cell r="H62">
            <v>0</v>
          </cell>
          <cell r="I62">
            <v>611.07614628820966</v>
          </cell>
          <cell r="J62">
            <v>1252</v>
          </cell>
          <cell r="K62">
            <v>1037</v>
          </cell>
        </row>
        <row r="63">
          <cell r="D63" t="str">
            <v>2005junhoCAPITAL</v>
          </cell>
          <cell r="E63">
            <v>0</v>
          </cell>
          <cell r="F63">
            <v>0</v>
          </cell>
          <cell r="G63">
            <v>0</v>
          </cell>
          <cell r="H63">
            <v>0</v>
          </cell>
        </row>
        <row r="64">
          <cell r="D64" t="str">
            <v>2005junhoOESTE</v>
          </cell>
          <cell r="E64">
            <v>0</v>
          </cell>
          <cell r="F64">
            <v>0</v>
          </cell>
          <cell r="G64">
            <v>0</v>
          </cell>
          <cell r="H64">
            <v>0</v>
          </cell>
        </row>
        <row r="65">
          <cell r="D65" t="str">
            <v>2005junhoABC</v>
          </cell>
          <cell r="E65">
            <v>0</v>
          </cell>
          <cell r="F65">
            <v>0</v>
          </cell>
          <cell r="G65">
            <v>0</v>
          </cell>
          <cell r="H65">
            <v>0</v>
          </cell>
        </row>
        <row r="66">
          <cell r="D66" t="str">
            <v>2005junhoUnidade Poder Publico</v>
          </cell>
          <cell r="E66" t="str">
            <v xml:space="preserve"> </v>
          </cell>
          <cell r="F66" t="str">
            <v xml:space="preserve"> </v>
          </cell>
          <cell r="H66" t="str">
            <v xml:space="preserve"> </v>
          </cell>
          <cell r="J66">
            <v>786</v>
          </cell>
        </row>
        <row r="67">
          <cell r="D67" t="str">
            <v>2005junhoAES Eletropaulo</v>
          </cell>
          <cell r="E67">
            <v>0</v>
          </cell>
          <cell r="F67">
            <v>0</v>
          </cell>
          <cell r="G67">
            <v>0</v>
          </cell>
          <cell r="H67">
            <v>0</v>
          </cell>
          <cell r="I67">
            <v>557</v>
          </cell>
          <cell r="J67">
            <v>8332</v>
          </cell>
          <cell r="K67">
            <v>1136</v>
          </cell>
        </row>
        <row r="68">
          <cell r="D68" t="str">
            <v>2005julhoUnidade Oeste</v>
          </cell>
          <cell r="E68">
            <v>0</v>
          </cell>
          <cell r="F68">
            <v>0</v>
          </cell>
          <cell r="G68">
            <v>0</v>
          </cell>
          <cell r="H68">
            <v>0</v>
          </cell>
          <cell r="I68">
            <v>647.30774269618757</v>
          </cell>
          <cell r="J68">
            <v>862</v>
          </cell>
          <cell r="K68">
            <v>1277</v>
          </cell>
        </row>
        <row r="69">
          <cell r="D69" t="str">
            <v>2005julhoUnidade São Paulo Sul</v>
          </cell>
          <cell r="E69">
            <v>0</v>
          </cell>
          <cell r="F69">
            <v>0</v>
          </cell>
          <cell r="G69">
            <v>0</v>
          </cell>
          <cell r="H69">
            <v>0</v>
          </cell>
          <cell r="I69">
            <v>547.53747951349953</v>
          </cell>
          <cell r="J69">
            <v>1473</v>
          </cell>
          <cell r="K69">
            <v>1015</v>
          </cell>
        </row>
        <row r="70">
          <cell r="D70" t="str">
            <v>2005julhoUnidade Anhembi</v>
          </cell>
          <cell r="E70">
            <v>0</v>
          </cell>
          <cell r="F70">
            <v>0</v>
          </cell>
          <cell r="G70">
            <v>0</v>
          </cell>
          <cell r="H70">
            <v>0</v>
          </cell>
          <cell r="I70">
            <v>429.62757313109427</v>
          </cell>
          <cell r="J70">
            <v>1121</v>
          </cell>
          <cell r="K70">
            <v>1253</v>
          </cell>
        </row>
        <row r="71">
          <cell r="D71" t="str">
            <v>2005julhoUnidade Centro</v>
          </cell>
          <cell r="E71">
            <v>0</v>
          </cell>
          <cell r="F71">
            <v>0</v>
          </cell>
          <cell r="G71">
            <v>0</v>
          </cell>
          <cell r="H71">
            <v>0</v>
          </cell>
          <cell r="I71">
            <v>1012</v>
          </cell>
          <cell r="J71">
            <v>847</v>
          </cell>
          <cell r="K71">
            <v>1636</v>
          </cell>
        </row>
        <row r="72">
          <cell r="D72" t="str">
            <v>2005julhoUnidade Leste</v>
          </cell>
          <cell r="E72">
            <v>0</v>
          </cell>
          <cell r="F72">
            <v>0</v>
          </cell>
          <cell r="G72">
            <v>0</v>
          </cell>
          <cell r="H72">
            <v>0</v>
          </cell>
          <cell r="I72">
            <v>484.29740366541353</v>
          </cell>
          <cell r="J72">
            <v>2263</v>
          </cell>
          <cell r="K72">
            <v>1116</v>
          </cell>
        </row>
        <row r="73">
          <cell r="D73" t="str">
            <v>2005julhoUnidade Grande ABC</v>
          </cell>
          <cell r="E73">
            <v>0</v>
          </cell>
          <cell r="F73">
            <v>0</v>
          </cell>
          <cell r="G73">
            <v>0</v>
          </cell>
          <cell r="H73">
            <v>0</v>
          </cell>
          <cell r="I73">
            <v>625.8533141899976</v>
          </cell>
          <cell r="J73">
            <v>1203</v>
          </cell>
          <cell r="K73">
            <v>1089</v>
          </cell>
        </row>
        <row r="74">
          <cell r="D74" t="str">
            <v>2005julhoCAPITAL</v>
          </cell>
          <cell r="E74">
            <v>0</v>
          </cell>
          <cell r="F74">
            <v>0</v>
          </cell>
          <cell r="G74">
            <v>0</v>
          </cell>
          <cell r="H74">
            <v>0</v>
          </cell>
        </row>
        <row r="75">
          <cell r="D75" t="str">
            <v>2005julhoOESTE</v>
          </cell>
          <cell r="E75">
            <v>0</v>
          </cell>
          <cell r="F75">
            <v>0</v>
          </cell>
          <cell r="G75">
            <v>0</v>
          </cell>
          <cell r="H75">
            <v>0</v>
          </cell>
        </row>
        <row r="76">
          <cell r="D76" t="str">
            <v>2005julhoABC</v>
          </cell>
          <cell r="E76">
            <v>0</v>
          </cell>
          <cell r="F76">
            <v>0</v>
          </cell>
          <cell r="G76">
            <v>0</v>
          </cell>
          <cell r="H76">
            <v>0</v>
          </cell>
        </row>
        <row r="77">
          <cell r="D77" t="str">
            <v>2005julhoUnidade Poder Publico</v>
          </cell>
          <cell r="E77" t="str">
            <v xml:space="preserve"> </v>
          </cell>
          <cell r="F77" t="str">
            <v xml:space="preserve"> </v>
          </cell>
          <cell r="H77" t="str">
            <v xml:space="preserve"> </v>
          </cell>
          <cell r="J77">
            <v>784</v>
          </cell>
        </row>
        <row r="78">
          <cell r="D78" t="str">
            <v>2005julhoAES Eletropaulo</v>
          </cell>
          <cell r="E78">
            <v>0</v>
          </cell>
          <cell r="F78">
            <v>0</v>
          </cell>
          <cell r="G78">
            <v>0</v>
          </cell>
          <cell r="H78">
            <v>0</v>
          </cell>
          <cell r="I78">
            <v>574</v>
          </cell>
          <cell r="J78">
            <v>8042</v>
          </cell>
          <cell r="K78">
            <v>1155</v>
          </cell>
        </row>
        <row r="79">
          <cell r="D79" t="str">
            <v>2005agostoUnidade Oeste</v>
          </cell>
          <cell r="E79">
            <v>0</v>
          </cell>
          <cell r="F79">
            <v>0</v>
          </cell>
          <cell r="G79">
            <v>0</v>
          </cell>
          <cell r="H79">
            <v>0</v>
          </cell>
          <cell r="I79">
            <v>668.86050917702778</v>
          </cell>
          <cell r="J79">
            <v>860</v>
          </cell>
          <cell r="K79">
            <v>1282</v>
          </cell>
        </row>
        <row r="80">
          <cell r="D80" t="str">
            <v>2005agostoUnidade São Paulo Sul</v>
          </cell>
          <cell r="E80">
            <v>0</v>
          </cell>
          <cell r="F80">
            <v>0</v>
          </cell>
          <cell r="G80">
            <v>0</v>
          </cell>
          <cell r="H80">
            <v>0</v>
          </cell>
          <cell r="I80">
            <v>546.85010545344983</v>
          </cell>
          <cell r="J80">
            <v>1436</v>
          </cell>
          <cell r="K80">
            <v>1043</v>
          </cell>
        </row>
        <row r="81">
          <cell r="D81" t="str">
            <v>2005agostoUnidade Anhembi</v>
          </cell>
          <cell r="E81">
            <v>0</v>
          </cell>
          <cell r="F81">
            <v>0</v>
          </cell>
          <cell r="G81">
            <v>0</v>
          </cell>
          <cell r="H81">
            <v>0</v>
          </cell>
          <cell r="I81">
            <v>447.72423993426457</v>
          </cell>
          <cell r="J81">
            <v>1061</v>
          </cell>
          <cell r="K81">
            <v>1273</v>
          </cell>
        </row>
        <row r="82">
          <cell r="D82" t="str">
            <v>2005agostoUnidade Centro</v>
          </cell>
          <cell r="E82">
            <v>0</v>
          </cell>
          <cell r="F82">
            <v>0</v>
          </cell>
          <cell r="G82">
            <v>0</v>
          </cell>
          <cell r="H82">
            <v>0</v>
          </cell>
          <cell r="I82">
            <v>1049</v>
          </cell>
          <cell r="J82">
            <v>848</v>
          </cell>
          <cell r="K82">
            <v>1632</v>
          </cell>
        </row>
        <row r="83">
          <cell r="D83" t="str">
            <v>2005agostoUnidade Leste</v>
          </cell>
          <cell r="E83">
            <v>0</v>
          </cell>
          <cell r="F83">
            <v>0</v>
          </cell>
          <cell r="G83">
            <v>0</v>
          </cell>
          <cell r="H83">
            <v>0</v>
          </cell>
          <cell r="I83">
            <v>492.82316404822797</v>
          </cell>
          <cell r="J83">
            <v>2185</v>
          </cell>
          <cell r="K83">
            <v>1144</v>
          </cell>
        </row>
        <row r="84">
          <cell r="D84" t="str">
            <v>2005agostoUnidade Grande ABC</v>
          </cell>
          <cell r="E84">
            <v>0</v>
          </cell>
          <cell r="F84">
            <v>0</v>
          </cell>
          <cell r="G84">
            <v>0</v>
          </cell>
          <cell r="H84">
            <v>0</v>
          </cell>
          <cell r="I84">
            <v>626.20473100272136</v>
          </cell>
          <cell r="J84">
            <v>1157</v>
          </cell>
          <cell r="K84">
            <v>1143</v>
          </cell>
        </row>
        <row r="85">
          <cell r="D85" t="str">
            <v>2005agostoCAPITAL</v>
          </cell>
          <cell r="E85">
            <v>0</v>
          </cell>
          <cell r="F85">
            <v>0</v>
          </cell>
          <cell r="G85">
            <v>0</v>
          </cell>
          <cell r="H85">
            <v>0</v>
          </cell>
        </row>
        <row r="86">
          <cell r="D86" t="str">
            <v>2005agostoOESTE</v>
          </cell>
          <cell r="E86">
            <v>0</v>
          </cell>
          <cell r="F86">
            <v>0</v>
          </cell>
          <cell r="G86">
            <v>0</v>
          </cell>
          <cell r="H86">
            <v>0</v>
          </cell>
        </row>
        <row r="87">
          <cell r="D87" t="str">
            <v>2005agostoABC</v>
          </cell>
          <cell r="E87">
            <v>0</v>
          </cell>
          <cell r="F87">
            <v>0</v>
          </cell>
          <cell r="G87">
            <v>0</v>
          </cell>
          <cell r="H87">
            <v>0</v>
          </cell>
        </row>
        <row r="88">
          <cell r="D88" t="str">
            <v>2005agostoUnidade Poder Publico</v>
          </cell>
          <cell r="E88" t="str">
            <v xml:space="preserve"> </v>
          </cell>
          <cell r="F88" t="str">
            <v xml:space="preserve"> </v>
          </cell>
          <cell r="H88" t="str">
            <v xml:space="preserve"> </v>
          </cell>
          <cell r="J88">
            <v>781</v>
          </cell>
        </row>
        <row r="89">
          <cell r="D89" t="str">
            <v>2005agostoAES Eletropaulo</v>
          </cell>
          <cell r="E89">
            <v>0</v>
          </cell>
          <cell r="F89">
            <v>0</v>
          </cell>
          <cell r="G89">
            <v>0</v>
          </cell>
          <cell r="H89">
            <v>0</v>
          </cell>
          <cell r="I89">
            <v>585</v>
          </cell>
          <cell r="J89">
            <v>7762</v>
          </cell>
          <cell r="K89">
            <v>1175</v>
          </cell>
        </row>
        <row r="90">
          <cell r="D90" t="str">
            <v>2005setembroUnidade Oeste</v>
          </cell>
          <cell r="E90">
            <v>0</v>
          </cell>
          <cell r="F90">
            <v>0</v>
          </cell>
          <cell r="G90">
            <v>0</v>
          </cell>
          <cell r="H90">
            <v>0</v>
          </cell>
          <cell r="I90">
            <v>695.33227744401961</v>
          </cell>
          <cell r="J90">
            <v>857</v>
          </cell>
          <cell r="K90">
            <v>1286</v>
          </cell>
        </row>
        <row r="91">
          <cell r="D91" t="str">
            <v>2005setembroUnidade São Paulo Sul</v>
          </cell>
          <cell r="E91">
            <v>0</v>
          </cell>
          <cell r="F91">
            <v>0</v>
          </cell>
          <cell r="G91">
            <v>0</v>
          </cell>
          <cell r="H91">
            <v>0</v>
          </cell>
          <cell r="I91">
            <v>563.28971125353178</v>
          </cell>
          <cell r="J91">
            <v>1401</v>
          </cell>
          <cell r="K91">
            <v>1073</v>
          </cell>
        </row>
        <row r="92">
          <cell r="D92" t="str">
            <v>2005setembroUnidade Anhembi</v>
          </cell>
          <cell r="E92">
            <v>0</v>
          </cell>
          <cell r="F92">
            <v>0</v>
          </cell>
          <cell r="G92">
            <v>0</v>
          </cell>
          <cell r="H92">
            <v>0</v>
          </cell>
          <cell r="I92">
            <v>486.81643813901877</v>
          </cell>
          <cell r="J92">
            <v>1004</v>
          </cell>
          <cell r="K92">
            <v>1293</v>
          </cell>
        </row>
        <row r="93">
          <cell r="D93" t="str">
            <v>2005setembroUnidade Centro</v>
          </cell>
          <cell r="E93">
            <v>0</v>
          </cell>
          <cell r="F93">
            <v>0</v>
          </cell>
          <cell r="G93">
            <v>0</v>
          </cell>
          <cell r="H93">
            <v>0</v>
          </cell>
          <cell r="I93">
            <v>1049</v>
          </cell>
          <cell r="J93">
            <v>848</v>
          </cell>
          <cell r="K93">
            <v>1629</v>
          </cell>
        </row>
        <row r="94">
          <cell r="D94" t="str">
            <v>2005setembroUnidade Leste</v>
          </cell>
          <cell r="E94">
            <v>0</v>
          </cell>
          <cell r="F94">
            <v>0</v>
          </cell>
          <cell r="G94">
            <v>0</v>
          </cell>
          <cell r="H94">
            <v>0</v>
          </cell>
          <cell r="I94">
            <v>514.88249806501551</v>
          </cell>
          <cell r="J94">
            <v>2110</v>
          </cell>
          <cell r="K94">
            <v>1172</v>
          </cell>
        </row>
        <row r="95">
          <cell r="D95" t="str">
            <v>2005setembroUnidade Grande ABC</v>
          </cell>
          <cell r="E95">
            <v>0</v>
          </cell>
          <cell r="F95">
            <v>0</v>
          </cell>
          <cell r="G95">
            <v>0</v>
          </cell>
          <cell r="H95">
            <v>0</v>
          </cell>
          <cell r="I95">
            <v>618.54271817931544</v>
          </cell>
          <cell r="J95">
            <v>1111</v>
          </cell>
          <cell r="K95">
            <v>1200</v>
          </cell>
        </row>
        <row r="96">
          <cell r="D96" t="str">
            <v>2005setembroCAPITAL</v>
          </cell>
          <cell r="E96">
            <v>0</v>
          </cell>
          <cell r="F96">
            <v>0</v>
          </cell>
          <cell r="G96">
            <v>0</v>
          </cell>
          <cell r="H96">
            <v>0</v>
          </cell>
        </row>
        <row r="97">
          <cell r="D97" t="str">
            <v>2005setembroOESTE</v>
          </cell>
          <cell r="E97">
            <v>0</v>
          </cell>
          <cell r="F97">
            <v>0</v>
          </cell>
          <cell r="G97">
            <v>0</v>
          </cell>
          <cell r="H97">
            <v>0</v>
          </cell>
        </row>
        <row r="98">
          <cell r="D98" t="str">
            <v>2005setembroABC</v>
          </cell>
          <cell r="E98">
            <v>0</v>
          </cell>
          <cell r="F98">
            <v>0</v>
          </cell>
          <cell r="G98">
            <v>0</v>
          </cell>
          <cell r="H98">
            <v>0</v>
          </cell>
        </row>
        <row r="99">
          <cell r="D99" t="str">
            <v>2005setembroUnidade Poder Publico</v>
          </cell>
          <cell r="E99" t="str">
            <v xml:space="preserve"> </v>
          </cell>
          <cell r="F99" t="str">
            <v xml:space="preserve"> </v>
          </cell>
          <cell r="H99" t="str">
            <v xml:space="preserve"> </v>
          </cell>
          <cell r="J99">
            <v>779</v>
          </cell>
        </row>
        <row r="100">
          <cell r="D100" t="str">
            <v>2005setembroAES Eletropaulo</v>
          </cell>
          <cell r="E100">
            <v>0</v>
          </cell>
          <cell r="F100">
            <v>0</v>
          </cell>
          <cell r="G100">
            <v>0</v>
          </cell>
          <cell r="H100">
            <v>0</v>
          </cell>
          <cell r="I100">
            <v>608</v>
          </cell>
          <cell r="J100">
            <v>7492</v>
          </cell>
          <cell r="K100">
            <v>1195</v>
          </cell>
        </row>
        <row r="101">
          <cell r="D101" t="str">
            <v>2005outubroUnidade Oeste</v>
          </cell>
          <cell r="E101">
            <v>0</v>
          </cell>
          <cell r="F101">
            <v>0</v>
          </cell>
          <cell r="G101">
            <v>0</v>
          </cell>
          <cell r="H101">
            <v>0</v>
          </cell>
          <cell r="I101">
            <v>730.32814432989687</v>
          </cell>
          <cell r="J101">
            <v>855</v>
          </cell>
          <cell r="K101">
            <v>1291</v>
          </cell>
        </row>
        <row r="102">
          <cell r="D102" t="str">
            <v>2005outubroUnidade São Paulo Sul</v>
          </cell>
          <cell r="E102">
            <v>0</v>
          </cell>
          <cell r="F102">
            <v>0</v>
          </cell>
          <cell r="G102">
            <v>0</v>
          </cell>
          <cell r="H102">
            <v>0</v>
          </cell>
          <cell r="I102">
            <v>586</v>
          </cell>
          <cell r="J102">
            <v>1366</v>
          </cell>
          <cell r="K102">
            <v>1103</v>
          </cell>
        </row>
        <row r="103">
          <cell r="D103" t="str">
            <v>2005outubroUnidade Anhembi</v>
          </cell>
          <cell r="E103">
            <v>0</v>
          </cell>
          <cell r="F103">
            <v>0</v>
          </cell>
          <cell r="G103">
            <v>0</v>
          </cell>
          <cell r="H103">
            <v>0</v>
          </cell>
          <cell r="I103">
            <v>516.66364392050173</v>
          </cell>
          <cell r="J103">
            <v>950</v>
          </cell>
          <cell r="K103">
            <v>1314</v>
          </cell>
        </row>
        <row r="104">
          <cell r="D104" t="str">
            <v>2005outubroUnidade Centro</v>
          </cell>
          <cell r="E104">
            <v>0</v>
          </cell>
          <cell r="F104">
            <v>0</v>
          </cell>
          <cell r="G104">
            <v>0</v>
          </cell>
          <cell r="H104">
            <v>0</v>
          </cell>
          <cell r="I104">
            <v>1051</v>
          </cell>
          <cell r="J104">
            <v>849</v>
          </cell>
          <cell r="K104">
            <v>1626</v>
          </cell>
        </row>
        <row r="105">
          <cell r="D105" t="str">
            <v>2005outubroUnidade Leste</v>
          </cell>
          <cell r="E105">
            <v>0</v>
          </cell>
          <cell r="F105">
            <v>0</v>
          </cell>
          <cell r="G105">
            <v>0</v>
          </cell>
          <cell r="H105">
            <v>0</v>
          </cell>
          <cell r="I105">
            <v>549.95960627727732</v>
          </cell>
          <cell r="J105">
            <v>2038</v>
          </cell>
          <cell r="K105">
            <v>1200</v>
          </cell>
        </row>
        <row r="106">
          <cell r="D106" t="str">
            <v>2005outubroUnidade Grande ABC</v>
          </cell>
          <cell r="E106">
            <v>0</v>
          </cell>
          <cell r="F106">
            <v>0</v>
          </cell>
          <cell r="G106">
            <v>0</v>
          </cell>
          <cell r="H106">
            <v>0</v>
          </cell>
          <cell r="I106">
            <v>631.03459013634074</v>
          </cell>
          <cell r="J106">
            <v>1068</v>
          </cell>
          <cell r="K106">
            <v>1260</v>
          </cell>
        </row>
        <row r="107">
          <cell r="D107" t="str">
            <v>2005outubroCAPITAL</v>
          </cell>
          <cell r="E107">
            <v>0</v>
          </cell>
          <cell r="F107">
            <v>0</v>
          </cell>
          <cell r="G107">
            <v>0</v>
          </cell>
          <cell r="H107">
            <v>0</v>
          </cell>
        </row>
        <row r="108">
          <cell r="D108" t="str">
            <v>2005outubroOESTE</v>
          </cell>
          <cell r="E108">
            <v>0</v>
          </cell>
          <cell r="F108">
            <v>0</v>
          </cell>
          <cell r="G108">
            <v>0</v>
          </cell>
          <cell r="H108">
            <v>0</v>
          </cell>
        </row>
        <row r="109">
          <cell r="D109" t="str">
            <v>2005outubroABC</v>
          </cell>
          <cell r="E109">
            <v>0</v>
          </cell>
          <cell r="F109">
            <v>0</v>
          </cell>
          <cell r="G109">
            <v>0</v>
          </cell>
          <cell r="H109">
            <v>0</v>
          </cell>
        </row>
        <row r="110">
          <cell r="D110" t="str">
            <v>2005outubroUnidade Poder Publico</v>
          </cell>
          <cell r="E110" t="str">
            <v xml:space="preserve"> </v>
          </cell>
          <cell r="F110" t="str">
            <v xml:space="preserve"> </v>
          </cell>
          <cell r="H110" t="str">
            <v xml:space="preserve"> </v>
          </cell>
          <cell r="J110">
            <v>777</v>
          </cell>
        </row>
        <row r="111">
          <cell r="D111" t="str">
            <v>2005outubroAES Eletropaulo</v>
          </cell>
          <cell r="E111">
            <v>0</v>
          </cell>
          <cell r="F111">
            <v>0</v>
          </cell>
          <cell r="G111">
            <v>0</v>
          </cell>
          <cell r="H111">
            <v>0</v>
          </cell>
          <cell r="I111">
            <v>636</v>
          </cell>
          <cell r="J111">
            <v>7231</v>
          </cell>
          <cell r="K111">
            <v>1215</v>
          </cell>
        </row>
        <row r="112">
          <cell r="D112" t="str">
            <v>2005novembroUnidade Oeste</v>
          </cell>
          <cell r="E112">
            <v>0</v>
          </cell>
          <cell r="F112">
            <v>0</v>
          </cell>
          <cell r="G112">
            <v>0</v>
          </cell>
          <cell r="H112">
            <v>0</v>
          </cell>
          <cell r="I112">
            <v>743.82671239401736</v>
          </cell>
          <cell r="J112">
            <v>853</v>
          </cell>
          <cell r="K112">
            <v>1295</v>
          </cell>
        </row>
        <row r="113">
          <cell r="D113" t="str">
            <v>2005novembroUnidade São Paulo Sul</v>
          </cell>
          <cell r="E113">
            <v>0</v>
          </cell>
          <cell r="F113">
            <v>0</v>
          </cell>
          <cell r="G113">
            <v>0</v>
          </cell>
          <cell r="H113">
            <v>0</v>
          </cell>
          <cell r="I113">
            <v>591.38001536370621</v>
          </cell>
          <cell r="J113">
            <v>1333</v>
          </cell>
          <cell r="K113">
            <v>1133</v>
          </cell>
        </row>
        <row r="114">
          <cell r="D114" t="str">
            <v>2005novembroUnidade Anhembi</v>
          </cell>
          <cell r="E114">
            <v>0</v>
          </cell>
          <cell r="F114">
            <v>0</v>
          </cell>
          <cell r="G114">
            <v>0</v>
          </cell>
          <cell r="H114">
            <v>0</v>
          </cell>
          <cell r="I114">
            <v>559.90277261577342</v>
          </cell>
          <cell r="J114">
            <v>898</v>
          </cell>
          <cell r="K114">
            <v>1335</v>
          </cell>
        </row>
        <row r="115">
          <cell r="D115" t="str">
            <v>2005novembroUnidade Centro</v>
          </cell>
          <cell r="E115">
            <v>0</v>
          </cell>
          <cell r="F115">
            <v>0</v>
          </cell>
          <cell r="G115">
            <v>0</v>
          </cell>
          <cell r="H115">
            <v>0</v>
          </cell>
          <cell r="I115">
            <v>1101</v>
          </cell>
          <cell r="J115">
            <v>850</v>
          </cell>
          <cell r="K115">
            <v>1623</v>
          </cell>
        </row>
        <row r="116">
          <cell r="D116" t="str">
            <v>2005novembroUnidade Leste</v>
          </cell>
          <cell r="E116">
            <v>0</v>
          </cell>
          <cell r="F116">
            <v>0</v>
          </cell>
          <cell r="G116">
            <v>0</v>
          </cell>
          <cell r="H116">
            <v>0</v>
          </cell>
          <cell r="I116">
            <v>568.82406801831257</v>
          </cell>
          <cell r="J116">
            <v>1968</v>
          </cell>
          <cell r="K116">
            <v>1230</v>
          </cell>
        </row>
        <row r="117">
          <cell r="D117" t="str">
            <v>2005novembroUnidade Grande ABC</v>
          </cell>
          <cell r="E117">
            <v>0</v>
          </cell>
          <cell r="F117">
            <v>0</v>
          </cell>
          <cell r="G117">
            <v>0</v>
          </cell>
          <cell r="H117">
            <v>0</v>
          </cell>
          <cell r="I117">
            <v>645.99804443053813</v>
          </cell>
          <cell r="J117">
            <v>1026</v>
          </cell>
          <cell r="K117">
            <v>1323</v>
          </cell>
        </row>
        <row r="118">
          <cell r="D118" t="str">
            <v>2005novembroCAPITAL</v>
          </cell>
          <cell r="E118">
            <v>0</v>
          </cell>
          <cell r="F118">
            <v>0</v>
          </cell>
          <cell r="G118">
            <v>0</v>
          </cell>
          <cell r="H118">
            <v>0</v>
          </cell>
        </row>
        <row r="119">
          <cell r="D119" t="str">
            <v>2005novembroOESTE</v>
          </cell>
          <cell r="E119">
            <v>0</v>
          </cell>
          <cell r="F119">
            <v>0</v>
          </cell>
          <cell r="G119">
            <v>0</v>
          </cell>
          <cell r="H119">
            <v>0</v>
          </cell>
        </row>
        <row r="120">
          <cell r="D120" t="str">
            <v>2005novembroABC</v>
          </cell>
          <cell r="E120">
            <v>0</v>
          </cell>
          <cell r="F120">
            <v>0</v>
          </cell>
          <cell r="G120">
            <v>0</v>
          </cell>
          <cell r="H120">
            <v>0</v>
          </cell>
        </row>
        <row r="121">
          <cell r="D121" t="str">
            <v>2005novembroUnidade Poder Publico</v>
          </cell>
          <cell r="E121" t="str">
            <v xml:space="preserve"> </v>
          </cell>
          <cell r="F121" t="str">
            <v xml:space="preserve"> </v>
          </cell>
          <cell r="H121" t="str">
            <v xml:space="preserve"> </v>
          </cell>
          <cell r="J121">
            <v>774</v>
          </cell>
        </row>
        <row r="122">
          <cell r="D122" t="str">
            <v>2005novembroAES Eletropaulo</v>
          </cell>
          <cell r="E122">
            <v>0</v>
          </cell>
          <cell r="F122">
            <v>0</v>
          </cell>
          <cell r="G122">
            <v>0</v>
          </cell>
          <cell r="H122">
            <v>0</v>
          </cell>
          <cell r="I122">
            <v>658</v>
          </cell>
          <cell r="J122">
            <v>6980</v>
          </cell>
          <cell r="K122">
            <v>1236</v>
          </cell>
        </row>
        <row r="123">
          <cell r="D123" t="str">
            <v>2005dezembroUnidade Oeste</v>
          </cell>
          <cell r="E123">
            <v>0</v>
          </cell>
          <cell r="F123">
            <v>0</v>
          </cell>
          <cell r="G123">
            <v>0</v>
          </cell>
          <cell r="H123">
            <v>0</v>
          </cell>
          <cell r="I123">
            <v>751.20545774647883</v>
          </cell>
          <cell r="J123">
            <v>850</v>
          </cell>
          <cell r="K123">
            <v>1300</v>
          </cell>
        </row>
        <row r="124">
          <cell r="D124" t="str">
            <v>2005dezembroUnidade São Paulo Sul</v>
          </cell>
          <cell r="E124">
            <v>0</v>
          </cell>
          <cell r="F124">
            <v>0</v>
          </cell>
          <cell r="G124">
            <v>0</v>
          </cell>
          <cell r="H124">
            <v>0</v>
          </cell>
          <cell r="I124">
            <v>612.83947501261991</v>
          </cell>
          <cell r="J124">
            <v>1300</v>
          </cell>
          <cell r="K124">
            <v>1165</v>
          </cell>
        </row>
        <row r="125">
          <cell r="D125" t="str">
            <v>2005dezembroUnidade Anhembi</v>
          </cell>
          <cell r="E125">
            <v>0</v>
          </cell>
          <cell r="F125">
            <v>0</v>
          </cell>
          <cell r="G125">
            <v>0</v>
          </cell>
          <cell r="H125">
            <v>0</v>
          </cell>
          <cell r="I125">
            <v>599.89541578602143</v>
          </cell>
          <cell r="J125">
            <v>850</v>
          </cell>
          <cell r="K125">
            <v>1356</v>
          </cell>
        </row>
        <row r="126">
          <cell r="D126" t="str">
            <v>2005dezembroUnidade Centro</v>
          </cell>
          <cell r="E126">
            <v>0</v>
          </cell>
          <cell r="F126">
            <v>0</v>
          </cell>
          <cell r="G126">
            <v>0</v>
          </cell>
          <cell r="H126">
            <v>0</v>
          </cell>
          <cell r="I126">
            <v>1146</v>
          </cell>
          <cell r="J126">
            <v>850</v>
          </cell>
          <cell r="K126">
            <v>1619</v>
          </cell>
        </row>
        <row r="127">
          <cell r="D127" t="str">
            <v>2005dezembroUnidade Leste</v>
          </cell>
          <cell r="E127">
            <v>0</v>
          </cell>
          <cell r="F127">
            <v>0</v>
          </cell>
          <cell r="G127">
            <v>0</v>
          </cell>
          <cell r="H127">
            <v>0</v>
          </cell>
          <cell r="I127">
            <v>583.15491054980146</v>
          </cell>
          <cell r="J127">
            <v>1900</v>
          </cell>
          <cell r="K127">
            <v>1260</v>
          </cell>
        </row>
        <row r="128">
          <cell r="D128" t="str">
            <v>2005dezembroUnidade Grande ABC</v>
          </cell>
          <cell r="E128">
            <v>0</v>
          </cell>
          <cell r="F128">
            <v>0</v>
          </cell>
          <cell r="G128">
            <v>0</v>
          </cell>
          <cell r="H128">
            <v>0</v>
          </cell>
          <cell r="I128">
            <v>659.9827308649202</v>
          </cell>
          <cell r="J128">
            <v>986</v>
          </cell>
          <cell r="K128">
            <v>1389</v>
          </cell>
        </row>
        <row r="129">
          <cell r="D129" t="str">
            <v>2005dezembroCAPITAL</v>
          </cell>
          <cell r="E129">
            <v>0</v>
          </cell>
          <cell r="F129">
            <v>0</v>
          </cell>
          <cell r="G129">
            <v>0</v>
          </cell>
          <cell r="H129">
            <v>0</v>
          </cell>
        </row>
        <row r="130">
          <cell r="D130" t="str">
            <v>2005dezembroOESTE</v>
          </cell>
          <cell r="E130">
            <v>0</v>
          </cell>
          <cell r="F130">
            <v>0</v>
          </cell>
          <cell r="G130">
            <v>0</v>
          </cell>
          <cell r="H130">
            <v>0</v>
          </cell>
        </row>
        <row r="131">
          <cell r="D131" t="str">
            <v>2005dezembroABC</v>
          </cell>
          <cell r="E131">
            <v>0</v>
          </cell>
          <cell r="F131">
            <v>0</v>
          </cell>
          <cell r="G131">
            <v>0</v>
          </cell>
          <cell r="H131">
            <v>0</v>
          </cell>
        </row>
        <row r="132">
          <cell r="D132" t="str">
            <v>2005dezembroUnidade Poder Publico</v>
          </cell>
          <cell r="E132" t="str">
            <v xml:space="preserve"> </v>
          </cell>
          <cell r="F132" t="str">
            <v xml:space="preserve"> </v>
          </cell>
          <cell r="H132" t="str">
            <v xml:space="preserve"> </v>
          </cell>
          <cell r="J132">
            <v>772</v>
          </cell>
        </row>
        <row r="133">
          <cell r="D133" t="str">
            <v>2005dezembroAES Eletropaulo</v>
          </cell>
          <cell r="E133">
            <v>0</v>
          </cell>
          <cell r="F133">
            <v>0</v>
          </cell>
          <cell r="G133">
            <v>0</v>
          </cell>
          <cell r="H133">
            <v>0</v>
          </cell>
          <cell r="I133">
            <v>680</v>
          </cell>
          <cell r="J133">
            <v>6737</v>
          </cell>
          <cell r="K133">
            <v>1257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 val="BDRENDAMENSAL"/>
      <sheetName val="FAT MENSAL 0903"/>
      <sheetName val="CELPE-média-mensal-99-04"/>
      <sheetName val="BancoSegment"/>
      <sheetName val="Critérios"/>
    </sheetNames>
    <sheetDataSet>
      <sheetData sheetId="0" refreshError="1">
        <row r="5">
          <cell r="B5" t="str">
            <v>CLASSE</v>
          </cell>
          <cell r="C5" t="str">
            <v>COD_CONCEITO</v>
          </cell>
          <cell r="E5" t="str">
            <v>CLASSE</v>
          </cell>
          <cell r="F5" t="str">
            <v>COD_CONCEITO</v>
          </cell>
          <cell r="H5" t="str">
            <v>CLASSE</v>
          </cell>
          <cell r="I5" t="str">
            <v>COD_CONCEITO</v>
          </cell>
          <cell r="K5" t="str">
            <v>CLASSE</v>
          </cell>
          <cell r="L5" t="str">
            <v>COD_CONCEITO</v>
          </cell>
          <cell r="N5" t="str">
            <v>CLASSE</v>
          </cell>
          <cell r="O5" t="str">
            <v>COD_CONCEITO</v>
          </cell>
          <cell r="Q5" t="str">
            <v>CLASSE</v>
          </cell>
          <cell r="R5" t="str">
            <v>COD_CONCEITO</v>
          </cell>
          <cell r="T5" t="str">
            <v>CLASSE</v>
          </cell>
          <cell r="U5" t="str">
            <v>COD_CONCEITO</v>
          </cell>
          <cell r="W5" t="str">
            <v>CLASSE</v>
          </cell>
          <cell r="X5" t="str">
            <v>COD_CONCEITO</v>
          </cell>
          <cell r="Z5" t="str">
            <v>CLASSE</v>
          </cell>
          <cell r="AA5" t="str">
            <v>COD_CONCEITO</v>
          </cell>
        </row>
        <row r="6">
          <cell r="B6" t="str">
            <v xml:space="preserve">RESIDENCIAL          </v>
          </cell>
          <cell r="C6" t="str">
            <v>020</v>
          </cell>
          <cell r="E6" t="str">
            <v xml:space="preserve">INDUSTRIAL           </v>
          </cell>
          <cell r="F6" t="str">
            <v>020</v>
          </cell>
          <cell r="H6" t="str">
            <v xml:space="preserve">COMERCIAL            </v>
          </cell>
          <cell r="I6" t="str">
            <v>020</v>
          </cell>
          <cell r="K6" t="str">
            <v xml:space="preserve">RURAL                </v>
          </cell>
          <cell r="L6" t="str">
            <v>020</v>
          </cell>
          <cell r="N6" t="str">
            <v xml:space="preserve">PODER PUBLICO        </v>
          </cell>
          <cell r="O6" t="str">
            <v>020</v>
          </cell>
          <cell r="Q6" t="str">
            <v xml:space="preserve">ILUMINACAO PUBLICA   </v>
          </cell>
          <cell r="R6" t="str">
            <v>020</v>
          </cell>
          <cell r="T6" t="str">
            <v xml:space="preserve">SERVICO PUBLICO      </v>
          </cell>
          <cell r="U6" t="str">
            <v>020</v>
          </cell>
          <cell r="W6" t="str">
            <v xml:space="preserve">CONSUMO PROPRIO      </v>
          </cell>
          <cell r="X6" t="str">
            <v>020</v>
          </cell>
          <cell r="Z6" t="str">
            <v xml:space="preserve">REVENDA              </v>
          </cell>
          <cell r="AA6" t="str">
            <v>020</v>
          </cell>
        </row>
        <row r="7">
          <cell r="B7" t="str">
            <v xml:space="preserve">RESIDENCIAL          </v>
          </cell>
          <cell r="C7" t="str">
            <v>021</v>
          </cell>
          <cell r="E7" t="str">
            <v xml:space="preserve">INDUSTRIAL           </v>
          </cell>
          <cell r="F7" t="str">
            <v>021</v>
          </cell>
          <cell r="H7" t="str">
            <v xml:space="preserve">COMERCIAL            </v>
          </cell>
          <cell r="I7" t="str">
            <v>021</v>
          </cell>
          <cell r="K7" t="str">
            <v xml:space="preserve">RURAL                </v>
          </cell>
          <cell r="L7" t="str">
            <v>021</v>
          </cell>
          <cell r="N7" t="str">
            <v xml:space="preserve">PODER PUBLICO        </v>
          </cell>
          <cell r="O7" t="str">
            <v>021</v>
          </cell>
          <cell r="Q7" t="str">
            <v xml:space="preserve">ILUMINACAO PUBLICA   </v>
          </cell>
          <cell r="R7" t="str">
            <v>021</v>
          </cell>
          <cell r="T7" t="str">
            <v xml:space="preserve">SERVICO PUBLICO      </v>
          </cell>
          <cell r="U7" t="str">
            <v>021</v>
          </cell>
          <cell r="W7" t="str">
            <v xml:space="preserve">CONSUMO PROPRIO      </v>
          </cell>
          <cell r="X7" t="str">
            <v>021</v>
          </cell>
          <cell r="Z7" t="str">
            <v xml:space="preserve">REVENDA              </v>
          </cell>
          <cell r="AA7" t="str">
            <v>021</v>
          </cell>
        </row>
        <row r="8">
          <cell r="B8" t="str">
            <v xml:space="preserve">RESIDENCIAL          </v>
          </cell>
          <cell r="C8" t="str">
            <v>023</v>
          </cell>
          <cell r="E8" t="str">
            <v xml:space="preserve">INDUSTRIAL           </v>
          </cell>
          <cell r="F8" t="str">
            <v>023</v>
          </cell>
          <cell r="H8" t="str">
            <v xml:space="preserve">COMERCIAL            </v>
          </cell>
          <cell r="I8" t="str">
            <v>023</v>
          </cell>
          <cell r="K8" t="str">
            <v xml:space="preserve">RURAL                </v>
          </cell>
          <cell r="L8" t="str">
            <v>023</v>
          </cell>
          <cell r="N8" t="str">
            <v xml:space="preserve">PODER PUBLICO        </v>
          </cell>
          <cell r="O8" t="str">
            <v>023</v>
          </cell>
          <cell r="Q8" t="str">
            <v xml:space="preserve">ILUMINACAO PUBLICA   </v>
          </cell>
          <cell r="R8" t="str">
            <v>023</v>
          </cell>
          <cell r="T8" t="str">
            <v xml:space="preserve">SERVICO PUBLICO      </v>
          </cell>
          <cell r="U8" t="str">
            <v>023</v>
          </cell>
          <cell r="W8" t="str">
            <v xml:space="preserve">CONSUMO PROPRIO      </v>
          </cell>
          <cell r="X8" t="str">
            <v>023</v>
          </cell>
          <cell r="Z8" t="str">
            <v xml:space="preserve">REVENDA              </v>
          </cell>
          <cell r="AA8" t="str">
            <v>023</v>
          </cell>
        </row>
        <row r="9">
          <cell r="B9" t="str">
            <v xml:space="preserve">RESIDENCIAL          </v>
          </cell>
          <cell r="C9" t="str">
            <v>025</v>
          </cell>
          <cell r="E9" t="str">
            <v xml:space="preserve">INDUSTRIAL           </v>
          </cell>
          <cell r="F9" t="str">
            <v>025</v>
          </cell>
          <cell r="H9" t="str">
            <v xml:space="preserve">COMERCIAL            </v>
          </cell>
          <cell r="I9" t="str">
            <v>025</v>
          </cell>
          <cell r="K9" t="str">
            <v xml:space="preserve">RURAL                </v>
          </cell>
          <cell r="L9" t="str">
            <v>025</v>
          </cell>
          <cell r="N9" t="str">
            <v xml:space="preserve">PODER PUBLICO        </v>
          </cell>
          <cell r="O9" t="str">
            <v>025</v>
          </cell>
          <cell r="Q9" t="str">
            <v xml:space="preserve">ILUMINACAO PUBLICA   </v>
          </cell>
          <cell r="R9" t="str">
            <v>025</v>
          </cell>
          <cell r="T9" t="str">
            <v xml:space="preserve">SERVICO PUBLICO      </v>
          </cell>
          <cell r="U9" t="str">
            <v>025</v>
          </cell>
          <cell r="W9" t="str">
            <v xml:space="preserve">CONSUMO PROPRIO      </v>
          </cell>
          <cell r="X9" t="str">
            <v>025</v>
          </cell>
          <cell r="Z9" t="str">
            <v xml:space="preserve">REVENDA              </v>
          </cell>
          <cell r="AA9" t="str">
            <v>025</v>
          </cell>
        </row>
        <row r="10">
          <cell r="B10" t="str">
            <v xml:space="preserve">RESIDENCIAL          </v>
          </cell>
          <cell r="C10" t="str">
            <v>027</v>
          </cell>
          <cell r="E10" t="str">
            <v xml:space="preserve">INDUSTRIAL           </v>
          </cell>
          <cell r="F10" t="str">
            <v>027</v>
          </cell>
          <cell r="H10" t="str">
            <v xml:space="preserve">COMERCIAL            </v>
          </cell>
          <cell r="I10" t="str">
            <v>027</v>
          </cell>
          <cell r="K10" t="str">
            <v xml:space="preserve">RURAL                </v>
          </cell>
          <cell r="L10" t="str">
            <v>027</v>
          </cell>
          <cell r="N10" t="str">
            <v xml:space="preserve">PODER PUBLICO        </v>
          </cell>
          <cell r="O10" t="str">
            <v>027</v>
          </cell>
          <cell r="Q10" t="str">
            <v xml:space="preserve">ILUMINACAO PUBLICA   </v>
          </cell>
          <cell r="R10" t="str">
            <v>027</v>
          </cell>
          <cell r="T10" t="str">
            <v xml:space="preserve">SERVICO PUBLICO      </v>
          </cell>
          <cell r="U10" t="str">
            <v>027</v>
          </cell>
          <cell r="W10" t="str">
            <v xml:space="preserve">CONSUMO PROPRIO      </v>
          </cell>
          <cell r="X10" t="str">
            <v>027</v>
          </cell>
          <cell r="Z10" t="str">
            <v xml:space="preserve">REVENDA              </v>
          </cell>
          <cell r="AA10" t="str">
            <v>027</v>
          </cell>
        </row>
        <row r="11">
          <cell r="B11" t="str">
            <v xml:space="preserve">RESIDENCIAL          </v>
          </cell>
          <cell r="C11" t="str">
            <v>030</v>
          </cell>
          <cell r="E11" t="str">
            <v xml:space="preserve">INDUSTRIAL           </v>
          </cell>
          <cell r="F11" t="str">
            <v>030</v>
          </cell>
          <cell r="H11" t="str">
            <v xml:space="preserve">COMERCIAL            </v>
          </cell>
          <cell r="I11" t="str">
            <v>030</v>
          </cell>
          <cell r="K11" t="str">
            <v xml:space="preserve">RURAL                </v>
          </cell>
          <cell r="L11" t="str">
            <v>030</v>
          </cell>
          <cell r="N11" t="str">
            <v xml:space="preserve">PODER PUBLICO        </v>
          </cell>
          <cell r="O11" t="str">
            <v>030</v>
          </cell>
          <cell r="Q11" t="str">
            <v xml:space="preserve">ILUMINACAO PUBLICA   </v>
          </cell>
          <cell r="R11" t="str">
            <v>030</v>
          </cell>
          <cell r="T11" t="str">
            <v xml:space="preserve">SERVICO PUBLICO      </v>
          </cell>
          <cell r="U11" t="str">
            <v>030</v>
          </cell>
          <cell r="W11" t="str">
            <v xml:space="preserve">CONSUMO PROPRIO      </v>
          </cell>
          <cell r="X11" t="str">
            <v>030</v>
          </cell>
          <cell r="Z11" t="str">
            <v xml:space="preserve">REVENDA              </v>
          </cell>
          <cell r="AA11" t="str">
            <v>030</v>
          </cell>
        </row>
        <row r="12">
          <cell r="B12" t="str">
            <v xml:space="preserve">RESIDENCIAL          </v>
          </cell>
          <cell r="C12" t="str">
            <v>040</v>
          </cell>
          <cell r="E12" t="str">
            <v xml:space="preserve">INDUSTRIAL           </v>
          </cell>
          <cell r="F12" t="str">
            <v>040</v>
          </cell>
          <cell r="H12" t="str">
            <v xml:space="preserve">COMERCIAL            </v>
          </cell>
          <cell r="I12" t="str">
            <v>040</v>
          </cell>
          <cell r="K12" t="str">
            <v xml:space="preserve">RURAL                </v>
          </cell>
          <cell r="L12" t="str">
            <v>040</v>
          </cell>
          <cell r="N12" t="str">
            <v xml:space="preserve">PODER PUBLICO        </v>
          </cell>
          <cell r="O12" t="str">
            <v>040</v>
          </cell>
          <cell r="Q12" t="str">
            <v xml:space="preserve">ILUMINACAO PUBLICA   </v>
          </cell>
          <cell r="R12" t="str">
            <v>040</v>
          </cell>
          <cell r="T12" t="str">
            <v xml:space="preserve">SERVICO PUBLICO      </v>
          </cell>
          <cell r="U12" t="str">
            <v>040</v>
          </cell>
          <cell r="W12" t="str">
            <v xml:space="preserve">CONSUMO PROPRIO      </v>
          </cell>
          <cell r="X12" t="str">
            <v>040</v>
          </cell>
          <cell r="Z12" t="str">
            <v xml:space="preserve">REVENDA              </v>
          </cell>
          <cell r="AA12" t="str">
            <v>040</v>
          </cell>
        </row>
        <row r="13">
          <cell r="B13" t="str">
            <v xml:space="preserve">RESIDENCIAL          </v>
          </cell>
          <cell r="C13" t="str">
            <v>050</v>
          </cell>
          <cell r="E13" t="str">
            <v xml:space="preserve">INDUSTRIAL           </v>
          </cell>
          <cell r="F13" t="str">
            <v>050</v>
          </cell>
          <cell r="H13" t="str">
            <v xml:space="preserve">COMERCIAL            </v>
          </cell>
          <cell r="I13" t="str">
            <v>050</v>
          </cell>
          <cell r="K13" t="str">
            <v xml:space="preserve">RURAL                </v>
          </cell>
          <cell r="L13" t="str">
            <v>050</v>
          </cell>
          <cell r="N13" t="str">
            <v xml:space="preserve">PODER PUBLICO        </v>
          </cell>
          <cell r="O13" t="str">
            <v>050</v>
          </cell>
          <cell r="Q13" t="str">
            <v xml:space="preserve">ILUMINACAO PUBLICA   </v>
          </cell>
          <cell r="R13" t="str">
            <v>050</v>
          </cell>
          <cell r="T13" t="str">
            <v xml:space="preserve">SERVICO PUBLICO      </v>
          </cell>
          <cell r="U13" t="str">
            <v>050</v>
          </cell>
          <cell r="W13" t="str">
            <v xml:space="preserve">CONSUMO PROPRIO      </v>
          </cell>
          <cell r="X13" t="str">
            <v>050</v>
          </cell>
          <cell r="Z13" t="str">
            <v xml:space="preserve">REVENDA              </v>
          </cell>
          <cell r="AA13" t="str">
            <v>050</v>
          </cell>
        </row>
        <row r="14">
          <cell r="B14" t="str">
            <v xml:space="preserve">RESIDENCIAL          </v>
          </cell>
          <cell r="C14" t="str">
            <v>051</v>
          </cell>
          <cell r="E14" t="str">
            <v xml:space="preserve">INDUSTRIAL           </v>
          </cell>
          <cell r="F14" t="str">
            <v>051</v>
          </cell>
          <cell r="H14" t="str">
            <v xml:space="preserve">COMERCIAL            </v>
          </cell>
          <cell r="I14" t="str">
            <v>051</v>
          </cell>
          <cell r="K14" t="str">
            <v xml:space="preserve">RURAL                </v>
          </cell>
          <cell r="L14" t="str">
            <v>051</v>
          </cell>
          <cell r="N14" t="str">
            <v xml:space="preserve">PODER PUBLICO        </v>
          </cell>
          <cell r="O14" t="str">
            <v>051</v>
          </cell>
          <cell r="Q14" t="str">
            <v xml:space="preserve">ILUMINACAO PUBLICA   </v>
          </cell>
          <cell r="R14" t="str">
            <v>051</v>
          </cell>
          <cell r="T14" t="str">
            <v xml:space="preserve">SERVICO PUBLICO      </v>
          </cell>
          <cell r="U14" t="str">
            <v>051</v>
          </cell>
          <cell r="W14" t="str">
            <v xml:space="preserve">CONSUMO PROPRIO      </v>
          </cell>
          <cell r="X14" t="str">
            <v>051</v>
          </cell>
          <cell r="Z14" t="str">
            <v xml:space="preserve">REVENDA              </v>
          </cell>
          <cell r="AA14" t="str">
            <v>051</v>
          </cell>
        </row>
        <row r="15">
          <cell r="B15" t="str">
            <v xml:space="preserve">RESIDENCIAL          </v>
          </cell>
          <cell r="C15" t="str">
            <v>055</v>
          </cell>
          <cell r="E15" t="str">
            <v xml:space="preserve">INDUSTRIAL           </v>
          </cell>
          <cell r="F15" t="str">
            <v>055</v>
          </cell>
          <cell r="H15" t="str">
            <v xml:space="preserve">COMERCIAL            </v>
          </cell>
          <cell r="I15" t="str">
            <v>055</v>
          </cell>
          <cell r="K15" t="str">
            <v xml:space="preserve">RURAL                </v>
          </cell>
          <cell r="L15" t="str">
            <v>055</v>
          </cell>
          <cell r="N15" t="str">
            <v xml:space="preserve">PODER PUBLICO        </v>
          </cell>
          <cell r="O15" t="str">
            <v>055</v>
          </cell>
          <cell r="Q15" t="str">
            <v xml:space="preserve">ILUMINACAO PUBLICA   </v>
          </cell>
          <cell r="R15" t="str">
            <v>055</v>
          </cell>
          <cell r="T15" t="str">
            <v xml:space="preserve">SERVICO PUBLICO      </v>
          </cell>
          <cell r="U15" t="str">
            <v>055</v>
          </cell>
          <cell r="W15" t="str">
            <v xml:space="preserve">CONSUMO PROPRIO      </v>
          </cell>
          <cell r="X15" t="str">
            <v>055</v>
          </cell>
          <cell r="Z15" t="str">
            <v xml:space="preserve">REVENDA              </v>
          </cell>
          <cell r="AA15" t="str">
            <v>055</v>
          </cell>
        </row>
        <row r="16">
          <cell r="B16" t="str">
            <v xml:space="preserve">RESIDENCIAL          </v>
          </cell>
          <cell r="C16" t="str">
            <v>058</v>
          </cell>
          <cell r="E16" t="str">
            <v xml:space="preserve">INDUSTRIAL           </v>
          </cell>
          <cell r="F16" t="str">
            <v>058</v>
          </cell>
          <cell r="H16" t="str">
            <v xml:space="preserve">COMERCIAL            </v>
          </cell>
          <cell r="I16" t="str">
            <v>058</v>
          </cell>
          <cell r="K16" t="str">
            <v xml:space="preserve">RURAL                </v>
          </cell>
          <cell r="L16" t="str">
            <v>058</v>
          </cell>
          <cell r="N16" t="str">
            <v xml:space="preserve">PODER PUBLICO        </v>
          </cell>
          <cell r="O16" t="str">
            <v>058</v>
          </cell>
          <cell r="Q16" t="str">
            <v xml:space="preserve">ILUMINACAO PUBLICA   </v>
          </cell>
          <cell r="R16" t="str">
            <v>058</v>
          </cell>
          <cell r="T16" t="str">
            <v xml:space="preserve">SERVICO PUBLICO      </v>
          </cell>
          <cell r="U16" t="str">
            <v>058</v>
          </cell>
          <cell r="W16" t="str">
            <v xml:space="preserve">CONSUMO PROPRIO      </v>
          </cell>
          <cell r="X16" t="str">
            <v>058</v>
          </cell>
          <cell r="Z16" t="str">
            <v xml:space="preserve">REVENDA              </v>
          </cell>
          <cell r="AA16" t="str">
            <v>058</v>
          </cell>
        </row>
        <row r="17">
          <cell r="B17" t="str">
            <v xml:space="preserve">RESIDENCIAL          </v>
          </cell>
          <cell r="C17" t="str">
            <v>059</v>
          </cell>
          <cell r="E17" t="str">
            <v xml:space="preserve">INDUSTRIAL           </v>
          </cell>
          <cell r="F17" t="str">
            <v>059</v>
          </cell>
          <cell r="H17" t="str">
            <v xml:space="preserve">COMERCIAL            </v>
          </cell>
          <cell r="I17" t="str">
            <v>059</v>
          </cell>
          <cell r="K17" t="str">
            <v xml:space="preserve">RURAL                </v>
          </cell>
          <cell r="L17" t="str">
            <v>059</v>
          </cell>
          <cell r="N17" t="str">
            <v xml:space="preserve">PODER PUBLICO        </v>
          </cell>
          <cell r="O17" t="str">
            <v>059</v>
          </cell>
          <cell r="Q17" t="str">
            <v xml:space="preserve">ILUMINACAO PUBLICA   </v>
          </cell>
          <cell r="R17" t="str">
            <v>059</v>
          </cell>
          <cell r="T17" t="str">
            <v xml:space="preserve">SERVICO PUBLICO      </v>
          </cell>
          <cell r="U17" t="str">
            <v>059</v>
          </cell>
          <cell r="W17" t="str">
            <v xml:space="preserve">CONSUMO PROPRIO      </v>
          </cell>
          <cell r="X17" t="str">
            <v>059</v>
          </cell>
          <cell r="Z17" t="str">
            <v xml:space="preserve">REVENDA              </v>
          </cell>
          <cell r="AA17" t="str">
            <v>059</v>
          </cell>
        </row>
        <row r="18">
          <cell r="B18" t="str">
            <v xml:space="preserve">RESIDENCIAL          </v>
          </cell>
          <cell r="C18" t="str">
            <v>060</v>
          </cell>
          <cell r="E18" t="str">
            <v xml:space="preserve">INDUSTRIAL           </v>
          </cell>
          <cell r="F18" t="str">
            <v>060</v>
          </cell>
          <cell r="H18" t="str">
            <v xml:space="preserve">COMERCIAL            </v>
          </cell>
          <cell r="I18" t="str">
            <v>060</v>
          </cell>
          <cell r="K18" t="str">
            <v xml:space="preserve">RURAL                </v>
          </cell>
          <cell r="L18" t="str">
            <v>060</v>
          </cell>
          <cell r="N18" t="str">
            <v xml:space="preserve">PODER PUBLICO        </v>
          </cell>
          <cell r="O18" t="str">
            <v>060</v>
          </cell>
          <cell r="Q18" t="str">
            <v xml:space="preserve">ILUMINACAO PUBLICA   </v>
          </cell>
          <cell r="R18" t="str">
            <v>060</v>
          </cell>
          <cell r="T18" t="str">
            <v xml:space="preserve">SERVICO PUBLICO      </v>
          </cell>
          <cell r="U18" t="str">
            <v>060</v>
          </cell>
          <cell r="W18" t="str">
            <v xml:space="preserve">CONSUMO PROPRIO      </v>
          </cell>
          <cell r="X18" t="str">
            <v>060</v>
          </cell>
          <cell r="Z18" t="str">
            <v xml:space="preserve">REVENDA              </v>
          </cell>
          <cell r="AA18" t="str">
            <v>060</v>
          </cell>
        </row>
        <row r="19">
          <cell r="B19" t="str">
            <v xml:space="preserve">RESIDENCIAL          </v>
          </cell>
          <cell r="C19" t="str">
            <v>061</v>
          </cell>
          <cell r="E19" t="str">
            <v xml:space="preserve">INDUSTRIAL           </v>
          </cell>
          <cell r="F19" t="str">
            <v>061</v>
          </cell>
          <cell r="H19" t="str">
            <v xml:space="preserve">COMERCIAL            </v>
          </cell>
          <cell r="I19" t="str">
            <v>061</v>
          </cell>
          <cell r="K19" t="str">
            <v xml:space="preserve">RURAL                </v>
          </cell>
          <cell r="L19" t="str">
            <v>061</v>
          </cell>
          <cell r="N19" t="str">
            <v xml:space="preserve">PODER PUBLICO        </v>
          </cell>
          <cell r="O19" t="str">
            <v>061</v>
          </cell>
          <cell r="Q19" t="str">
            <v xml:space="preserve">ILUMINACAO PUBLICA   </v>
          </cell>
          <cell r="R19" t="str">
            <v>061</v>
          </cell>
          <cell r="T19" t="str">
            <v xml:space="preserve">SERVICO PUBLICO      </v>
          </cell>
          <cell r="U19" t="str">
            <v>061</v>
          </cell>
          <cell r="W19" t="str">
            <v xml:space="preserve">CONSUMO PROPRIO      </v>
          </cell>
          <cell r="X19" t="str">
            <v>061</v>
          </cell>
          <cell r="Z19" t="str">
            <v xml:space="preserve">REVENDA              </v>
          </cell>
          <cell r="AA19" t="str">
            <v>061</v>
          </cell>
        </row>
        <row r="20">
          <cell r="B20" t="str">
            <v xml:space="preserve">RESIDENCIAL          </v>
          </cell>
          <cell r="C20" t="str">
            <v>062</v>
          </cell>
          <cell r="E20" t="str">
            <v xml:space="preserve">INDUSTRIAL           </v>
          </cell>
          <cell r="F20" t="str">
            <v>062</v>
          </cell>
          <cell r="H20" t="str">
            <v xml:space="preserve">COMERCIAL            </v>
          </cell>
          <cell r="I20" t="str">
            <v>062</v>
          </cell>
          <cell r="K20" t="str">
            <v xml:space="preserve">RURAL                </v>
          </cell>
          <cell r="L20" t="str">
            <v>062</v>
          </cell>
          <cell r="N20" t="str">
            <v xml:space="preserve">PODER PUBLICO        </v>
          </cell>
          <cell r="O20" t="str">
            <v>062</v>
          </cell>
          <cell r="Q20" t="str">
            <v xml:space="preserve">ILUMINACAO PUBLICA   </v>
          </cell>
          <cell r="R20" t="str">
            <v>062</v>
          </cell>
          <cell r="T20" t="str">
            <v xml:space="preserve">SERVICO PUBLICO      </v>
          </cell>
          <cell r="U20" t="str">
            <v>062</v>
          </cell>
          <cell r="W20" t="str">
            <v xml:space="preserve">CONSUMO PROPRIO      </v>
          </cell>
          <cell r="X20" t="str">
            <v>062</v>
          </cell>
          <cell r="Z20" t="str">
            <v xml:space="preserve">REVENDA              </v>
          </cell>
          <cell r="AA20" t="str">
            <v>062</v>
          </cell>
        </row>
        <row r="21">
          <cell r="B21" t="str">
            <v xml:space="preserve">RESIDENCIAL          </v>
          </cell>
          <cell r="C21" t="str">
            <v>063</v>
          </cell>
          <cell r="E21" t="str">
            <v xml:space="preserve">INDUSTRIAL           </v>
          </cell>
          <cell r="F21" t="str">
            <v>063</v>
          </cell>
          <cell r="H21" t="str">
            <v xml:space="preserve">COMERCIAL            </v>
          </cell>
          <cell r="I21" t="str">
            <v>063</v>
          </cell>
          <cell r="K21" t="str">
            <v xml:space="preserve">RURAL                </v>
          </cell>
          <cell r="L21" t="str">
            <v>063</v>
          </cell>
          <cell r="N21" t="str">
            <v xml:space="preserve">PODER PUBLICO        </v>
          </cell>
          <cell r="O21" t="str">
            <v>063</v>
          </cell>
          <cell r="Q21" t="str">
            <v xml:space="preserve">ILUMINACAO PUBLICA   </v>
          </cell>
          <cell r="R21" t="str">
            <v>063</v>
          </cell>
          <cell r="T21" t="str">
            <v xml:space="preserve">SERVICO PUBLICO      </v>
          </cell>
          <cell r="U21" t="str">
            <v>063</v>
          </cell>
          <cell r="W21" t="str">
            <v xml:space="preserve">CONSUMO PROPRIO      </v>
          </cell>
          <cell r="X21" t="str">
            <v>063</v>
          </cell>
          <cell r="Z21" t="str">
            <v xml:space="preserve">REVENDA              </v>
          </cell>
          <cell r="AA21" t="str">
            <v>063</v>
          </cell>
        </row>
        <row r="22">
          <cell r="B22" t="str">
            <v xml:space="preserve">RESIDENCIAL          </v>
          </cell>
          <cell r="C22" t="str">
            <v>064</v>
          </cell>
          <cell r="E22" t="str">
            <v xml:space="preserve">INDUSTRIAL           </v>
          </cell>
          <cell r="F22" t="str">
            <v>064</v>
          </cell>
          <cell r="H22" t="str">
            <v xml:space="preserve">COMERCIAL            </v>
          </cell>
          <cell r="I22" t="str">
            <v>064</v>
          </cell>
          <cell r="K22" t="str">
            <v xml:space="preserve">RURAL                </v>
          </cell>
          <cell r="L22" t="str">
            <v>064</v>
          </cell>
          <cell r="N22" t="str">
            <v xml:space="preserve">PODER PUBLICO        </v>
          </cell>
          <cell r="O22" t="str">
            <v>064</v>
          </cell>
          <cell r="Q22" t="str">
            <v xml:space="preserve">ILUMINACAO PUBLICA   </v>
          </cell>
          <cell r="R22" t="str">
            <v>064</v>
          </cell>
          <cell r="T22" t="str">
            <v xml:space="preserve">SERVICO PUBLICO      </v>
          </cell>
          <cell r="U22" t="str">
            <v>064</v>
          </cell>
          <cell r="W22" t="str">
            <v xml:space="preserve">CONSUMO PROPRIO      </v>
          </cell>
          <cell r="X22" t="str">
            <v>064</v>
          </cell>
          <cell r="Z22" t="str">
            <v xml:space="preserve">REVENDA              </v>
          </cell>
          <cell r="AA22" t="str">
            <v>064</v>
          </cell>
        </row>
        <row r="23">
          <cell r="B23" t="str">
            <v xml:space="preserve">RESIDENCIAL          </v>
          </cell>
          <cell r="C23" t="str">
            <v>065</v>
          </cell>
          <cell r="E23" t="str">
            <v xml:space="preserve">INDUSTRIAL           </v>
          </cell>
          <cell r="F23" t="str">
            <v>065</v>
          </cell>
          <cell r="H23" t="str">
            <v xml:space="preserve">COMERCIAL            </v>
          </cell>
          <cell r="I23" t="str">
            <v>065</v>
          </cell>
          <cell r="K23" t="str">
            <v xml:space="preserve">RURAL                </v>
          </cell>
          <cell r="L23" t="str">
            <v>065</v>
          </cell>
          <cell r="N23" t="str">
            <v xml:space="preserve">PODER PUBLICO        </v>
          </cell>
          <cell r="O23" t="str">
            <v>065</v>
          </cell>
          <cell r="Q23" t="str">
            <v xml:space="preserve">ILUMINACAO PUBLICA   </v>
          </cell>
          <cell r="R23" t="str">
            <v>065</v>
          </cell>
          <cell r="T23" t="str">
            <v xml:space="preserve">SERVICO PUBLICO      </v>
          </cell>
          <cell r="U23" t="str">
            <v>065</v>
          </cell>
          <cell r="W23" t="str">
            <v xml:space="preserve">CONSUMO PROPRIO      </v>
          </cell>
          <cell r="X23" t="str">
            <v>065</v>
          </cell>
          <cell r="Z23" t="str">
            <v xml:space="preserve">REVENDA              </v>
          </cell>
          <cell r="AA23" t="str">
            <v>065</v>
          </cell>
        </row>
        <row r="24">
          <cell r="B24" t="str">
            <v xml:space="preserve">RESIDENCIAL          </v>
          </cell>
          <cell r="C24" t="str">
            <v>066</v>
          </cell>
          <cell r="E24" t="str">
            <v xml:space="preserve">INDUSTRIAL           </v>
          </cell>
          <cell r="F24" t="str">
            <v>066</v>
          </cell>
          <cell r="H24" t="str">
            <v xml:space="preserve">COMERCIAL            </v>
          </cell>
          <cell r="I24" t="str">
            <v>066</v>
          </cell>
          <cell r="K24" t="str">
            <v xml:space="preserve">RURAL                </v>
          </cell>
          <cell r="L24" t="str">
            <v>066</v>
          </cell>
          <cell r="N24" t="str">
            <v xml:space="preserve">PODER PUBLICO        </v>
          </cell>
          <cell r="O24" t="str">
            <v>066</v>
          </cell>
          <cell r="Q24" t="str">
            <v xml:space="preserve">ILUMINACAO PUBLICA   </v>
          </cell>
          <cell r="R24" t="str">
            <v>066</v>
          </cell>
          <cell r="T24" t="str">
            <v xml:space="preserve">SERVICO PUBLICO      </v>
          </cell>
          <cell r="U24" t="str">
            <v>066</v>
          </cell>
          <cell r="W24" t="str">
            <v xml:space="preserve">CONSUMO PROPRIO      </v>
          </cell>
          <cell r="X24" t="str">
            <v>066</v>
          </cell>
          <cell r="Z24" t="str">
            <v xml:space="preserve">REVENDA              </v>
          </cell>
          <cell r="AA24" t="str">
            <v>066</v>
          </cell>
        </row>
        <row r="25">
          <cell r="B25" t="str">
            <v xml:space="preserve">RESIDENCIAL          </v>
          </cell>
          <cell r="C25" t="str">
            <v>067</v>
          </cell>
          <cell r="E25" t="str">
            <v xml:space="preserve">INDUSTRIAL           </v>
          </cell>
          <cell r="F25" t="str">
            <v>067</v>
          </cell>
          <cell r="H25" t="str">
            <v xml:space="preserve">COMERCIAL            </v>
          </cell>
          <cell r="I25" t="str">
            <v>067</v>
          </cell>
          <cell r="K25" t="str">
            <v xml:space="preserve">RURAL                </v>
          </cell>
          <cell r="L25" t="str">
            <v>067</v>
          </cell>
          <cell r="N25" t="str">
            <v xml:space="preserve">PODER PUBLICO        </v>
          </cell>
          <cell r="O25" t="str">
            <v>067</v>
          </cell>
          <cell r="Q25" t="str">
            <v xml:space="preserve">ILUMINACAO PUBLICA   </v>
          </cell>
          <cell r="R25" t="str">
            <v>067</v>
          </cell>
          <cell r="T25" t="str">
            <v xml:space="preserve">SERVICO PUBLICO      </v>
          </cell>
          <cell r="U25" t="str">
            <v>067</v>
          </cell>
          <cell r="W25" t="str">
            <v xml:space="preserve">CONSUMO PROPRIO      </v>
          </cell>
          <cell r="X25" t="str">
            <v>067</v>
          </cell>
          <cell r="Z25" t="str">
            <v xml:space="preserve">REVENDA              </v>
          </cell>
          <cell r="AA25" t="str">
            <v>067</v>
          </cell>
        </row>
        <row r="26">
          <cell r="B26" t="str">
            <v xml:space="preserve">RESIDENCIAL          </v>
          </cell>
          <cell r="C26" t="str">
            <v>068</v>
          </cell>
          <cell r="E26" t="str">
            <v xml:space="preserve">INDUSTRIAL           </v>
          </cell>
          <cell r="F26" t="str">
            <v>068</v>
          </cell>
          <cell r="H26" t="str">
            <v xml:space="preserve">COMERCIAL            </v>
          </cell>
          <cell r="I26" t="str">
            <v>068</v>
          </cell>
          <cell r="K26" t="str">
            <v xml:space="preserve">RURAL                </v>
          </cell>
          <cell r="L26" t="str">
            <v>068</v>
          </cell>
          <cell r="N26" t="str">
            <v xml:space="preserve">PODER PUBLICO        </v>
          </cell>
          <cell r="O26" t="str">
            <v>068</v>
          </cell>
          <cell r="Q26" t="str">
            <v xml:space="preserve">ILUMINACAO PUBLICA   </v>
          </cell>
          <cell r="R26" t="str">
            <v>068</v>
          </cell>
          <cell r="T26" t="str">
            <v xml:space="preserve">SERVICO PUBLICO      </v>
          </cell>
          <cell r="U26" t="str">
            <v>068</v>
          </cell>
          <cell r="W26" t="str">
            <v xml:space="preserve">CONSUMO PROPRIO      </v>
          </cell>
          <cell r="X26" t="str">
            <v>068</v>
          </cell>
          <cell r="Z26" t="str">
            <v xml:space="preserve">REVENDA              </v>
          </cell>
          <cell r="AA26" t="str">
            <v>068</v>
          </cell>
        </row>
        <row r="27">
          <cell r="B27" t="str">
            <v xml:space="preserve">RESIDENCIAL          </v>
          </cell>
          <cell r="C27" t="str">
            <v>069</v>
          </cell>
          <cell r="E27" t="str">
            <v xml:space="preserve">INDUSTRIAL           </v>
          </cell>
          <cell r="F27" t="str">
            <v>069</v>
          </cell>
          <cell r="H27" t="str">
            <v xml:space="preserve">COMERCIAL            </v>
          </cell>
          <cell r="I27" t="str">
            <v>069</v>
          </cell>
          <cell r="K27" t="str">
            <v xml:space="preserve">RURAL                </v>
          </cell>
          <cell r="L27" t="str">
            <v>069</v>
          </cell>
          <cell r="N27" t="str">
            <v xml:space="preserve">PODER PUBLICO        </v>
          </cell>
          <cell r="O27" t="str">
            <v>069</v>
          </cell>
          <cell r="Q27" t="str">
            <v xml:space="preserve">ILUMINACAO PUBLICA   </v>
          </cell>
          <cell r="R27" t="str">
            <v>069</v>
          </cell>
          <cell r="T27" t="str">
            <v xml:space="preserve">SERVICO PUBLICO      </v>
          </cell>
          <cell r="U27" t="str">
            <v>069</v>
          </cell>
          <cell r="W27" t="str">
            <v xml:space="preserve">CONSUMO PROPRIO      </v>
          </cell>
          <cell r="X27" t="str">
            <v>069</v>
          </cell>
          <cell r="Z27" t="str">
            <v xml:space="preserve">REVENDA              </v>
          </cell>
          <cell r="AA27" t="str">
            <v>069</v>
          </cell>
        </row>
        <row r="28">
          <cell r="B28" t="str">
            <v xml:space="preserve">RESIDENCIAL          </v>
          </cell>
          <cell r="C28" t="str">
            <v>070</v>
          </cell>
          <cell r="E28" t="str">
            <v xml:space="preserve">INDUSTRIAL           </v>
          </cell>
          <cell r="F28" t="str">
            <v>070</v>
          </cell>
          <cell r="H28" t="str">
            <v xml:space="preserve">COMERCIAL            </v>
          </cell>
          <cell r="I28" t="str">
            <v>070</v>
          </cell>
          <cell r="K28" t="str">
            <v xml:space="preserve">RURAL                </v>
          </cell>
          <cell r="L28" t="str">
            <v>070</v>
          </cell>
          <cell r="N28" t="str">
            <v xml:space="preserve">PODER PUBLICO        </v>
          </cell>
          <cell r="O28" t="str">
            <v>070</v>
          </cell>
          <cell r="Q28" t="str">
            <v xml:space="preserve">ILUMINACAO PUBLICA   </v>
          </cell>
          <cell r="R28" t="str">
            <v>070</v>
          </cell>
          <cell r="T28" t="str">
            <v xml:space="preserve">SERVICO PUBLICO      </v>
          </cell>
          <cell r="U28" t="str">
            <v>070</v>
          </cell>
          <cell r="W28" t="str">
            <v xml:space="preserve">CONSUMO PROPRIO      </v>
          </cell>
          <cell r="X28" t="str">
            <v>070</v>
          </cell>
          <cell r="Z28" t="str">
            <v xml:space="preserve">REVENDA              </v>
          </cell>
          <cell r="AA28" t="str">
            <v>070</v>
          </cell>
        </row>
        <row r="29">
          <cell r="B29" t="str">
            <v xml:space="preserve">RESIDENCIAL          </v>
          </cell>
          <cell r="C29" t="str">
            <v>071</v>
          </cell>
          <cell r="E29" t="str">
            <v xml:space="preserve">INDUSTRIAL           </v>
          </cell>
          <cell r="F29" t="str">
            <v>071</v>
          </cell>
          <cell r="H29" t="str">
            <v xml:space="preserve">COMERCIAL            </v>
          </cell>
          <cell r="I29" t="str">
            <v>071</v>
          </cell>
          <cell r="K29" t="str">
            <v xml:space="preserve">RURAL                </v>
          </cell>
          <cell r="L29" t="str">
            <v>071</v>
          </cell>
          <cell r="N29" t="str">
            <v xml:space="preserve">PODER PUBLICO        </v>
          </cell>
          <cell r="O29" t="str">
            <v>071</v>
          </cell>
          <cell r="Q29" t="str">
            <v xml:space="preserve">ILUMINACAO PUBLICA   </v>
          </cell>
          <cell r="R29" t="str">
            <v>071</v>
          </cell>
          <cell r="T29" t="str">
            <v xml:space="preserve">SERVICO PUBLICO      </v>
          </cell>
          <cell r="U29" t="str">
            <v>071</v>
          </cell>
          <cell r="W29" t="str">
            <v xml:space="preserve">CONSUMO PROPRIO      </v>
          </cell>
          <cell r="X29" t="str">
            <v>071</v>
          </cell>
          <cell r="Z29" t="str">
            <v xml:space="preserve">REVENDA              </v>
          </cell>
          <cell r="AA29" t="str">
            <v>071</v>
          </cell>
        </row>
        <row r="30">
          <cell r="B30" t="str">
            <v xml:space="preserve">RESIDENCIAL          </v>
          </cell>
          <cell r="C30" t="str">
            <v>072</v>
          </cell>
          <cell r="E30" t="str">
            <v xml:space="preserve">INDUSTRIAL           </v>
          </cell>
          <cell r="F30" t="str">
            <v>072</v>
          </cell>
          <cell r="H30" t="str">
            <v xml:space="preserve">COMERCIAL            </v>
          </cell>
          <cell r="I30" t="str">
            <v>072</v>
          </cell>
          <cell r="K30" t="str">
            <v xml:space="preserve">RURAL                </v>
          </cell>
          <cell r="L30" t="str">
            <v>072</v>
          </cell>
          <cell r="N30" t="str">
            <v xml:space="preserve">PODER PUBLICO        </v>
          </cell>
          <cell r="O30" t="str">
            <v>072</v>
          </cell>
          <cell r="Q30" t="str">
            <v xml:space="preserve">ILUMINACAO PUBLICA   </v>
          </cell>
          <cell r="R30" t="str">
            <v>072</v>
          </cell>
          <cell r="T30" t="str">
            <v xml:space="preserve">SERVICO PUBLICO      </v>
          </cell>
          <cell r="U30" t="str">
            <v>072</v>
          </cell>
          <cell r="W30" t="str">
            <v xml:space="preserve">CONSUMO PROPRIO      </v>
          </cell>
          <cell r="X30" t="str">
            <v>072</v>
          </cell>
          <cell r="Z30" t="str">
            <v xml:space="preserve">REVENDA              </v>
          </cell>
          <cell r="AA30" t="str">
            <v>072</v>
          </cell>
        </row>
        <row r="31">
          <cell r="B31" t="str">
            <v xml:space="preserve">RESIDENCIAL          </v>
          </cell>
          <cell r="C31" t="str">
            <v>073</v>
          </cell>
          <cell r="E31" t="str">
            <v xml:space="preserve">INDUSTRIAL           </v>
          </cell>
          <cell r="F31" t="str">
            <v>073</v>
          </cell>
          <cell r="H31" t="str">
            <v xml:space="preserve">COMERCIAL            </v>
          </cell>
          <cell r="I31" t="str">
            <v>073</v>
          </cell>
          <cell r="K31" t="str">
            <v xml:space="preserve">RURAL                </v>
          </cell>
          <cell r="L31" t="str">
            <v>073</v>
          </cell>
          <cell r="N31" t="str">
            <v xml:space="preserve">PODER PUBLICO        </v>
          </cell>
          <cell r="O31" t="str">
            <v>073</v>
          </cell>
          <cell r="Q31" t="str">
            <v xml:space="preserve">ILUMINACAO PUBLICA   </v>
          </cell>
          <cell r="R31" t="str">
            <v>073</v>
          </cell>
          <cell r="T31" t="str">
            <v xml:space="preserve">SERVICO PUBLICO      </v>
          </cell>
          <cell r="U31" t="str">
            <v>073</v>
          </cell>
          <cell r="W31" t="str">
            <v xml:space="preserve">CONSUMO PROPRIO      </v>
          </cell>
          <cell r="X31" t="str">
            <v>073</v>
          </cell>
          <cell r="Z31" t="str">
            <v xml:space="preserve">REVENDA              </v>
          </cell>
          <cell r="AA31" t="str">
            <v>073</v>
          </cell>
        </row>
        <row r="32">
          <cell r="B32" t="str">
            <v xml:space="preserve">RESIDENCIAL          </v>
          </cell>
          <cell r="C32" t="str">
            <v>074</v>
          </cell>
          <cell r="E32" t="str">
            <v xml:space="preserve">INDUSTRIAL           </v>
          </cell>
          <cell r="F32" t="str">
            <v>074</v>
          </cell>
          <cell r="H32" t="str">
            <v xml:space="preserve">COMERCIAL            </v>
          </cell>
          <cell r="I32" t="str">
            <v>074</v>
          </cell>
          <cell r="K32" t="str">
            <v xml:space="preserve">RURAL                </v>
          </cell>
          <cell r="L32" t="str">
            <v>074</v>
          </cell>
          <cell r="N32" t="str">
            <v xml:space="preserve">PODER PUBLICO        </v>
          </cell>
          <cell r="O32" t="str">
            <v>074</v>
          </cell>
          <cell r="Q32" t="str">
            <v xml:space="preserve">ILUMINACAO PUBLICA   </v>
          </cell>
          <cell r="R32" t="str">
            <v>074</v>
          </cell>
          <cell r="T32" t="str">
            <v xml:space="preserve">SERVICO PUBLICO      </v>
          </cell>
          <cell r="U32" t="str">
            <v>074</v>
          </cell>
          <cell r="W32" t="str">
            <v xml:space="preserve">CONSUMO PROPRIO      </v>
          </cell>
          <cell r="X32" t="str">
            <v>074</v>
          </cell>
          <cell r="Z32" t="str">
            <v xml:space="preserve">REVENDA              </v>
          </cell>
          <cell r="AA32" t="str">
            <v>074</v>
          </cell>
        </row>
        <row r="33">
          <cell r="B33" t="str">
            <v xml:space="preserve">RESIDENCIAL          </v>
          </cell>
          <cell r="C33" t="str">
            <v>075</v>
          </cell>
          <cell r="E33" t="str">
            <v xml:space="preserve">INDUSTRIAL           </v>
          </cell>
          <cell r="F33" t="str">
            <v>075</v>
          </cell>
          <cell r="H33" t="str">
            <v xml:space="preserve">COMERCIAL            </v>
          </cell>
          <cell r="I33" t="str">
            <v>075</v>
          </cell>
          <cell r="K33" t="str">
            <v xml:space="preserve">RURAL                </v>
          </cell>
          <cell r="L33" t="str">
            <v>075</v>
          </cell>
          <cell r="N33" t="str">
            <v xml:space="preserve">PODER PUBLICO        </v>
          </cell>
          <cell r="O33" t="str">
            <v>075</v>
          </cell>
          <cell r="Q33" t="str">
            <v xml:space="preserve">ILUMINACAO PUBLICA   </v>
          </cell>
          <cell r="R33" t="str">
            <v>075</v>
          </cell>
          <cell r="T33" t="str">
            <v xml:space="preserve">SERVICO PUBLICO      </v>
          </cell>
          <cell r="U33" t="str">
            <v>075</v>
          </cell>
          <cell r="W33" t="str">
            <v xml:space="preserve">CONSUMO PROPRIO      </v>
          </cell>
          <cell r="X33" t="str">
            <v>075</v>
          </cell>
          <cell r="Z33" t="str">
            <v xml:space="preserve">REVENDA              </v>
          </cell>
          <cell r="AA33" t="str">
            <v>075</v>
          </cell>
        </row>
        <row r="34">
          <cell r="B34" t="str">
            <v xml:space="preserve">RESIDENCIAL          </v>
          </cell>
          <cell r="C34" t="str">
            <v>076</v>
          </cell>
          <cell r="E34" t="str">
            <v xml:space="preserve">INDUSTRIAL           </v>
          </cell>
          <cell r="F34" t="str">
            <v>076</v>
          </cell>
          <cell r="H34" t="str">
            <v xml:space="preserve">COMERCIAL            </v>
          </cell>
          <cell r="I34" t="str">
            <v>076</v>
          </cell>
          <cell r="K34" t="str">
            <v xml:space="preserve">RURAL                </v>
          </cell>
          <cell r="L34" t="str">
            <v>076</v>
          </cell>
          <cell r="N34" t="str">
            <v xml:space="preserve">PODER PUBLICO        </v>
          </cell>
          <cell r="O34" t="str">
            <v>076</v>
          </cell>
          <cell r="Q34" t="str">
            <v xml:space="preserve">ILUMINACAO PUBLICA   </v>
          </cell>
          <cell r="R34" t="str">
            <v>076</v>
          </cell>
          <cell r="T34" t="str">
            <v xml:space="preserve">SERVICO PUBLICO      </v>
          </cell>
          <cell r="U34" t="str">
            <v>076</v>
          </cell>
          <cell r="W34" t="str">
            <v xml:space="preserve">CONSUMO PROPRIO      </v>
          </cell>
          <cell r="X34" t="str">
            <v>076</v>
          </cell>
          <cell r="Z34" t="str">
            <v xml:space="preserve">REVENDA              </v>
          </cell>
          <cell r="AA34" t="str">
            <v>076</v>
          </cell>
        </row>
        <row r="35">
          <cell r="B35" t="str">
            <v xml:space="preserve">RESIDENCIAL          </v>
          </cell>
          <cell r="C35" t="str">
            <v>077</v>
          </cell>
          <cell r="E35" t="str">
            <v xml:space="preserve">INDUSTRIAL           </v>
          </cell>
          <cell r="F35" t="str">
            <v>077</v>
          </cell>
          <cell r="H35" t="str">
            <v xml:space="preserve">COMERCIAL            </v>
          </cell>
          <cell r="I35" t="str">
            <v>077</v>
          </cell>
          <cell r="K35" t="str">
            <v xml:space="preserve">RURAL                </v>
          </cell>
          <cell r="L35" t="str">
            <v>077</v>
          </cell>
          <cell r="N35" t="str">
            <v xml:space="preserve">PODER PUBLICO        </v>
          </cell>
          <cell r="O35" t="str">
            <v>077</v>
          </cell>
          <cell r="Q35" t="str">
            <v xml:space="preserve">ILUMINACAO PUBLICA   </v>
          </cell>
          <cell r="R35" t="str">
            <v>077</v>
          </cell>
          <cell r="T35" t="str">
            <v xml:space="preserve">SERVICO PUBLICO      </v>
          </cell>
          <cell r="U35" t="str">
            <v>077</v>
          </cell>
          <cell r="W35" t="str">
            <v xml:space="preserve">CONSUMO PROPRIO      </v>
          </cell>
          <cell r="X35" t="str">
            <v>077</v>
          </cell>
          <cell r="Z35" t="str">
            <v xml:space="preserve">REVENDA              </v>
          </cell>
          <cell r="AA35" t="str">
            <v>077</v>
          </cell>
        </row>
        <row r="36">
          <cell r="B36" t="str">
            <v xml:space="preserve">RESIDENCIAL          </v>
          </cell>
          <cell r="C36" t="str">
            <v>078</v>
          </cell>
          <cell r="E36" t="str">
            <v xml:space="preserve">INDUSTRIAL           </v>
          </cell>
          <cell r="F36" t="str">
            <v>078</v>
          </cell>
          <cell r="H36" t="str">
            <v xml:space="preserve">COMERCIAL            </v>
          </cell>
          <cell r="I36" t="str">
            <v>078</v>
          </cell>
          <cell r="K36" t="str">
            <v xml:space="preserve">RURAL                </v>
          </cell>
          <cell r="L36" t="str">
            <v>078</v>
          </cell>
          <cell r="N36" t="str">
            <v xml:space="preserve">PODER PUBLICO        </v>
          </cell>
          <cell r="O36" t="str">
            <v>078</v>
          </cell>
          <cell r="Q36" t="str">
            <v xml:space="preserve">ILUMINACAO PUBLICA   </v>
          </cell>
          <cell r="R36" t="str">
            <v>078</v>
          </cell>
          <cell r="T36" t="str">
            <v xml:space="preserve">SERVICO PUBLICO      </v>
          </cell>
          <cell r="U36" t="str">
            <v>078</v>
          </cell>
          <cell r="W36" t="str">
            <v xml:space="preserve">CONSUMO PROPRIO      </v>
          </cell>
          <cell r="X36" t="str">
            <v>078</v>
          </cell>
          <cell r="Z36" t="str">
            <v xml:space="preserve">REVENDA              </v>
          </cell>
          <cell r="AA36" t="str">
            <v>078</v>
          </cell>
        </row>
        <row r="37">
          <cell r="B37" t="str">
            <v xml:space="preserve">RESIDENCIAL          </v>
          </cell>
          <cell r="C37" t="str">
            <v>080</v>
          </cell>
          <cell r="E37" t="str">
            <v xml:space="preserve">INDUSTRIAL           </v>
          </cell>
          <cell r="F37" t="str">
            <v>080</v>
          </cell>
          <cell r="H37" t="str">
            <v xml:space="preserve">COMERCIAL            </v>
          </cell>
          <cell r="I37" t="str">
            <v>080</v>
          </cell>
          <cell r="K37" t="str">
            <v xml:space="preserve">RURAL                </v>
          </cell>
          <cell r="L37" t="str">
            <v>080</v>
          </cell>
          <cell r="N37" t="str">
            <v xml:space="preserve">PODER PUBLICO        </v>
          </cell>
          <cell r="O37" t="str">
            <v>080</v>
          </cell>
          <cell r="Q37" t="str">
            <v xml:space="preserve">ILUMINACAO PUBLICA   </v>
          </cell>
          <cell r="R37" t="str">
            <v>080</v>
          </cell>
          <cell r="T37" t="str">
            <v xml:space="preserve">SERVICO PUBLICO      </v>
          </cell>
          <cell r="U37" t="str">
            <v>080</v>
          </cell>
          <cell r="W37" t="str">
            <v xml:space="preserve">CONSUMO PROPRIO      </v>
          </cell>
          <cell r="X37" t="str">
            <v>080</v>
          </cell>
          <cell r="Z37" t="str">
            <v xml:space="preserve">REVENDA              </v>
          </cell>
          <cell r="AA37" t="str">
            <v>080</v>
          </cell>
        </row>
        <row r="38">
          <cell r="B38" t="str">
            <v xml:space="preserve">RESIDENCIAL          </v>
          </cell>
          <cell r="C38" t="str">
            <v>081</v>
          </cell>
          <cell r="E38" t="str">
            <v xml:space="preserve">INDUSTRIAL           </v>
          </cell>
          <cell r="F38" t="str">
            <v>081</v>
          </cell>
          <cell r="H38" t="str">
            <v xml:space="preserve">COMERCIAL            </v>
          </cell>
          <cell r="I38" t="str">
            <v>081</v>
          </cell>
          <cell r="K38" t="str">
            <v xml:space="preserve">RURAL                </v>
          </cell>
          <cell r="L38" t="str">
            <v>081</v>
          </cell>
          <cell r="N38" t="str">
            <v xml:space="preserve">PODER PUBLICO        </v>
          </cell>
          <cell r="O38" t="str">
            <v>081</v>
          </cell>
          <cell r="Q38" t="str">
            <v xml:space="preserve">ILUMINACAO PUBLICA   </v>
          </cell>
          <cell r="R38" t="str">
            <v>081</v>
          </cell>
          <cell r="T38" t="str">
            <v xml:space="preserve">SERVICO PUBLICO      </v>
          </cell>
          <cell r="U38" t="str">
            <v>081</v>
          </cell>
          <cell r="W38" t="str">
            <v xml:space="preserve">CONSUMO PROPRIO      </v>
          </cell>
          <cell r="X38" t="str">
            <v>081</v>
          </cell>
          <cell r="Z38" t="str">
            <v xml:space="preserve">REVENDA              </v>
          </cell>
          <cell r="AA38" t="str">
            <v>081</v>
          </cell>
        </row>
        <row r="39">
          <cell r="B39" t="str">
            <v xml:space="preserve">RESIDENCIAL          </v>
          </cell>
          <cell r="C39" t="str">
            <v>083</v>
          </cell>
          <cell r="E39" t="str">
            <v xml:space="preserve">INDUSTRIAL           </v>
          </cell>
          <cell r="F39" t="str">
            <v>083</v>
          </cell>
          <cell r="H39" t="str">
            <v xml:space="preserve">COMERCIAL            </v>
          </cell>
          <cell r="I39" t="str">
            <v>083</v>
          </cell>
          <cell r="K39" t="str">
            <v xml:space="preserve">RURAL                </v>
          </cell>
          <cell r="L39" t="str">
            <v>083</v>
          </cell>
          <cell r="N39" t="str">
            <v xml:space="preserve">PODER PUBLICO        </v>
          </cell>
          <cell r="O39" t="str">
            <v>083</v>
          </cell>
          <cell r="Q39" t="str">
            <v xml:space="preserve">ILUMINACAO PUBLICA   </v>
          </cell>
          <cell r="R39" t="str">
            <v>083</v>
          </cell>
          <cell r="T39" t="str">
            <v xml:space="preserve">SERVICO PUBLICO      </v>
          </cell>
          <cell r="U39" t="str">
            <v>083</v>
          </cell>
          <cell r="W39" t="str">
            <v xml:space="preserve">CONSUMO PROPRIO      </v>
          </cell>
          <cell r="X39" t="str">
            <v>083</v>
          </cell>
          <cell r="Z39" t="str">
            <v xml:space="preserve">REVENDA              </v>
          </cell>
          <cell r="AA39" t="str">
            <v>083</v>
          </cell>
        </row>
        <row r="40">
          <cell r="B40" t="str">
            <v xml:space="preserve">RESIDENCIAL          </v>
          </cell>
          <cell r="C40" t="str">
            <v>085</v>
          </cell>
          <cell r="E40" t="str">
            <v xml:space="preserve">INDUSTRIAL           </v>
          </cell>
          <cell r="F40" t="str">
            <v>085</v>
          </cell>
          <cell r="H40" t="str">
            <v xml:space="preserve">COMERCIAL            </v>
          </cell>
          <cell r="I40" t="str">
            <v>085</v>
          </cell>
          <cell r="K40" t="str">
            <v xml:space="preserve">RURAL                </v>
          </cell>
          <cell r="L40" t="str">
            <v>085</v>
          </cell>
          <cell r="N40" t="str">
            <v xml:space="preserve">PODER PUBLICO        </v>
          </cell>
          <cell r="O40" t="str">
            <v>085</v>
          </cell>
          <cell r="Q40" t="str">
            <v xml:space="preserve">ILUMINACAO PUBLICA   </v>
          </cell>
          <cell r="R40" t="str">
            <v>085</v>
          </cell>
          <cell r="T40" t="str">
            <v xml:space="preserve">SERVICO PUBLICO      </v>
          </cell>
          <cell r="U40" t="str">
            <v>085</v>
          </cell>
          <cell r="W40" t="str">
            <v xml:space="preserve">CONSUMO PROPRIO      </v>
          </cell>
          <cell r="X40" t="str">
            <v>085</v>
          </cell>
          <cell r="Z40" t="str">
            <v xml:space="preserve">REVENDA              </v>
          </cell>
          <cell r="AA40" t="str">
            <v>085</v>
          </cell>
        </row>
        <row r="43">
          <cell r="B43" t="str">
            <v>CLASSE</v>
          </cell>
          <cell r="C43" t="str">
            <v>COD_CONCEITO</v>
          </cell>
          <cell r="E43" t="str">
            <v>CLASSE</v>
          </cell>
          <cell r="F43" t="str">
            <v>COD_CONCEITO</v>
          </cell>
          <cell r="H43" t="str">
            <v>CLASSE</v>
          </cell>
          <cell r="I43" t="str">
            <v>COD_CONCEITO</v>
          </cell>
          <cell r="K43" t="str">
            <v>CLASSE</v>
          </cell>
          <cell r="L43" t="str">
            <v>COD_CONCEITO</v>
          </cell>
          <cell r="N43" t="str">
            <v>CLASSE</v>
          </cell>
          <cell r="O43" t="str">
            <v>COD_CONCEITO</v>
          </cell>
          <cell r="Q43" t="str">
            <v>CLASSE</v>
          </cell>
          <cell r="R43" t="str">
            <v>COD_CONCEITO</v>
          </cell>
          <cell r="T43" t="str">
            <v>CLASSE</v>
          </cell>
          <cell r="U43" t="str">
            <v>COD_CONCEITO</v>
          </cell>
          <cell r="W43" t="str">
            <v>CLASSE</v>
          </cell>
          <cell r="X43" t="str">
            <v>COD_CONCEITO</v>
          </cell>
          <cell r="Z43" t="str">
            <v>CLASSE</v>
          </cell>
          <cell r="AA43" t="str">
            <v>COD_CONCEITO</v>
          </cell>
        </row>
        <row r="44">
          <cell r="B44" t="str">
            <v xml:space="preserve">RESIDENCIAL          </v>
          </cell>
          <cell r="C44" t="str">
            <v>080</v>
          </cell>
          <cell r="E44" t="str">
            <v xml:space="preserve">INDUSTRIAL           </v>
          </cell>
          <cell r="F44" t="str">
            <v>080</v>
          </cell>
          <cell r="H44" t="str">
            <v xml:space="preserve">COMERCIAL            </v>
          </cell>
          <cell r="I44" t="str">
            <v>080</v>
          </cell>
          <cell r="K44" t="str">
            <v xml:space="preserve">RURAL                </v>
          </cell>
          <cell r="L44" t="str">
            <v>080</v>
          </cell>
          <cell r="N44" t="str">
            <v xml:space="preserve">PODER PUBLICO        </v>
          </cell>
          <cell r="O44" t="str">
            <v>080</v>
          </cell>
          <cell r="Q44" t="str">
            <v xml:space="preserve">ILUMINACAO PUBLICA   </v>
          </cell>
          <cell r="R44" t="str">
            <v>080</v>
          </cell>
          <cell r="T44" t="str">
            <v xml:space="preserve">SERVICO PUBLICO      </v>
          </cell>
          <cell r="U44" t="str">
            <v>080</v>
          </cell>
          <cell r="W44" t="str">
            <v xml:space="preserve">CONSUMO PROPRIO      </v>
          </cell>
          <cell r="X44" t="str">
            <v>080</v>
          </cell>
          <cell r="Z44" t="str">
            <v xml:space="preserve">REVENDA              </v>
          </cell>
          <cell r="AA44" t="str">
            <v>080</v>
          </cell>
        </row>
        <row r="45">
          <cell r="B45" t="str">
            <v xml:space="preserve">RESIDENCIAL          </v>
          </cell>
          <cell r="C45" t="str">
            <v>081</v>
          </cell>
          <cell r="E45" t="str">
            <v xml:space="preserve">INDUSTRIAL           </v>
          </cell>
          <cell r="F45" t="str">
            <v>081</v>
          </cell>
          <cell r="H45" t="str">
            <v xml:space="preserve">COMERCIAL            </v>
          </cell>
          <cell r="I45" t="str">
            <v>081</v>
          </cell>
          <cell r="K45" t="str">
            <v xml:space="preserve">RURAL                </v>
          </cell>
          <cell r="L45" t="str">
            <v>081</v>
          </cell>
          <cell r="N45" t="str">
            <v xml:space="preserve">PODER PUBLICO        </v>
          </cell>
          <cell r="O45" t="str">
            <v>081</v>
          </cell>
          <cell r="Q45" t="str">
            <v xml:space="preserve">ILUMINACAO PUBLICA   </v>
          </cell>
          <cell r="R45" t="str">
            <v>081</v>
          </cell>
          <cell r="T45" t="str">
            <v xml:space="preserve">SERVICO PUBLICO      </v>
          </cell>
          <cell r="U45" t="str">
            <v>081</v>
          </cell>
          <cell r="W45" t="str">
            <v xml:space="preserve">CONSUMO PROPRIO      </v>
          </cell>
          <cell r="X45" t="str">
            <v>081</v>
          </cell>
          <cell r="Z45" t="str">
            <v xml:space="preserve">REVENDA              </v>
          </cell>
          <cell r="AA45" t="str">
            <v>081</v>
          </cell>
        </row>
        <row r="46">
          <cell r="B46" t="str">
            <v xml:space="preserve">RESIDENCIAL          </v>
          </cell>
          <cell r="C46" t="str">
            <v>083</v>
          </cell>
          <cell r="E46" t="str">
            <v xml:space="preserve">INDUSTRIAL           </v>
          </cell>
          <cell r="F46" t="str">
            <v>083</v>
          </cell>
          <cell r="H46" t="str">
            <v xml:space="preserve">COMERCIAL            </v>
          </cell>
          <cell r="I46" t="str">
            <v>083</v>
          </cell>
          <cell r="K46" t="str">
            <v xml:space="preserve">RURAL                </v>
          </cell>
          <cell r="L46" t="str">
            <v>083</v>
          </cell>
          <cell r="N46" t="str">
            <v xml:space="preserve">PODER PUBLICO        </v>
          </cell>
          <cell r="O46" t="str">
            <v>083</v>
          </cell>
          <cell r="Q46" t="str">
            <v xml:space="preserve">ILUMINACAO PUBLICA   </v>
          </cell>
          <cell r="R46" t="str">
            <v>083</v>
          </cell>
          <cell r="T46" t="str">
            <v xml:space="preserve">SERVICO PUBLICO      </v>
          </cell>
          <cell r="U46" t="str">
            <v>083</v>
          </cell>
          <cell r="W46" t="str">
            <v xml:space="preserve">CONSUMO PROPRIO      </v>
          </cell>
          <cell r="X46" t="str">
            <v>083</v>
          </cell>
          <cell r="Z46" t="str">
            <v xml:space="preserve">REVENDA              </v>
          </cell>
          <cell r="AA46" t="str">
            <v>083</v>
          </cell>
        </row>
        <row r="47">
          <cell r="B47" t="str">
            <v xml:space="preserve">RESIDENCIAL          </v>
          </cell>
          <cell r="C47" t="str">
            <v>085</v>
          </cell>
          <cell r="E47" t="str">
            <v xml:space="preserve">INDUSTRIAL           </v>
          </cell>
          <cell r="F47" t="str">
            <v>085</v>
          </cell>
          <cell r="H47" t="str">
            <v xml:space="preserve">COMERCIAL            </v>
          </cell>
          <cell r="I47" t="str">
            <v>085</v>
          </cell>
          <cell r="K47" t="str">
            <v xml:space="preserve">RURAL                </v>
          </cell>
          <cell r="L47" t="str">
            <v>085</v>
          </cell>
          <cell r="N47" t="str">
            <v xml:space="preserve">PODER PUBLICO        </v>
          </cell>
          <cell r="O47" t="str">
            <v>085</v>
          </cell>
          <cell r="Q47" t="str">
            <v xml:space="preserve">ILUMINACAO PUBLICA   </v>
          </cell>
          <cell r="R47" t="str">
            <v>085</v>
          </cell>
          <cell r="T47" t="str">
            <v xml:space="preserve">SERVICO PUBLICO      </v>
          </cell>
          <cell r="U47" t="str">
            <v>085</v>
          </cell>
          <cell r="W47" t="str">
            <v xml:space="preserve">CONSUMO PROPRIO      </v>
          </cell>
          <cell r="X47" t="str">
            <v>085</v>
          </cell>
          <cell r="Z47" t="str">
            <v xml:space="preserve">REVENDA              </v>
          </cell>
          <cell r="AA47" t="str">
            <v>085</v>
          </cell>
        </row>
        <row r="52">
          <cell r="B52" t="str">
            <v>CLASSE</v>
          </cell>
          <cell r="C52" t="str">
            <v>COD_CONCEITO</v>
          </cell>
          <cell r="E52" t="str">
            <v>CLASSE</v>
          </cell>
          <cell r="F52" t="str">
            <v>COD_CONCEITO</v>
          </cell>
          <cell r="H52" t="str">
            <v>CLASSE</v>
          </cell>
          <cell r="I52" t="str">
            <v>COD_CONCEITO</v>
          </cell>
          <cell r="K52" t="str">
            <v>CLASSE</v>
          </cell>
          <cell r="L52" t="str">
            <v>COD_CONCEITO</v>
          </cell>
          <cell r="N52" t="str">
            <v>CLASSE</v>
          </cell>
          <cell r="O52" t="str">
            <v>COD_CONCEITO</v>
          </cell>
          <cell r="Q52" t="str">
            <v>CLASSE</v>
          </cell>
          <cell r="R52" t="str">
            <v>COD_CONCEITO</v>
          </cell>
          <cell r="T52" t="str">
            <v>CLASSE</v>
          </cell>
          <cell r="U52" t="str">
            <v>COD_CONCEITO</v>
          </cell>
          <cell r="W52" t="str">
            <v>CLASSE</v>
          </cell>
          <cell r="X52" t="str">
            <v>COD_CONCEITO</v>
          </cell>
          <cell r="Z52" t="str">
            <v>CLASSE</v>
          </cell>
          <cell r="AA52" t="str">
            <v>COD_CONCEITO</v>
          </cell>
        </row>
        <row r="53">
          <cell r="B53" t="str">
            <v xml:space="preserve">RESIDENCIAL          </v>
          </cell>
          <cell r="C53" t="str">
            <v>010</v>
          </cell>
          <cell r="E53" t="str">
            <v xml:space="preserve">INDUSTRIAL           </v>
          </cell>
          <cell r="F53" t="str">
            <v>010</v>
          </cell>
          <cell r="H53" t="str">
            <v xml:space="preserve">COMERCIAL            </v>
          </cell>
          <cell r="I53" t="str">
            <v>010</v>
          </cell>
          <cell r="K53" t="str">
            <v xml:space="preserve">RURAL                </v>
          </cell>
          <cell r="L53" t="str">
            <v>010</v>
          </cell>
          <cell r="N53" t="str">
            <v xml:space="preserve">PODER PUBLICO        </v>
          </cell>
          <cell r="O53" t="str">
            <v>010</v>
          </cell>
          <cell r="Q53" t="str">
            <v xml:space="preserve">ILUMINACAO PUBLICA   </v>
          </cell>
          <cell r="R53" t="str">
            <v>010</v>
          </cell>
          <cell r="T53" t="str">
            <v xml:space="preserve">SERVICO PUBLICO      </v>
          </cell>
          <cell r="U53" t="str">
            <v>010</v>
          </cell>
          <cell r="W53" t="str">
            <v xml:space="preserve">CONSUMO PROPRIO      </v>
          </cell>
          <cell r="X53" t="str">
            <v>010</v>
          </cell>
          <cell r="Z53" t="str">
            <v xml:space="preserve">REVENDA              </v>
          </cell>
          <cell r="AA53" t="str">
            <v>010</v>
          </cell>
        </row>
        <row r="54">
          <cell r="B54" t="str">
            <v xml:space="preserve">RESIDENCIAL          </v>
          </cell>
          <cell r="C54" t="str">
            <v>011</v>
          </cell>
          <cell r="E54" t="str">
            <v xml:space="preserve">INDUSTRIAL           </v>
          </cell>
          <cell r="F54" t="str">
            <v>011</v>
          </cell>
          <cell r="H54" t="str">
            <v xml:space="preserve">COMERCIAL            </v>
          </cell>
          <cell r="I54" t="str">
            <v>011</v>
          </cell>
          <cell r="K54" t="str">
            <v xml:space="preserve">RURAL                </v>
          </cell>
          <cell r="L54" t="str">
            <v>011</v>
          </cell>
          <cell r="N54" t="str">
            <v xml:space="preserve">PODER PUBLICO        </v>
          </cell>
          <cell r="O54" t="str">
            <v>011</v>
          </cell>
          <cell r="Q54" t="str">
            <v xml:space="preserve">ILUMINACAO PUBLICA   </v>
          </cell>
          <cell r="R54" t="str">
            <v>011</v>
          </cell>
          <cell r="T54" t="str">
            <v xml:space="preserve">SERVICO PUBLICO      </v>
          </cell>
          <cell r="U54" t="str">
            <v>011</v>
          </cell>
          <cell r="W54" t="str">
            <v xml:space="preserve">CONSUMO PROPRIO      </v>
          </cell>
          <cell r="X54" t="str">
            <v>011</v>
          </cell>
          <cell r="Z54" t="str">
            <v xml:space="preserve">REVENDA              </v>
          </cell>
          <cell r="AA54" t="str">
            <v>011</v>
          </cell>
        </row>
        <row r="55">
          <cell r="B55" t="str">
            <v xml:space="preserve">RESIDENCIAL          </v>
          </cell>
          <cell r="C55" t="str">
            <v>012</v>
          </cell>
          <cell r="E55" t="str">
            <v xml:space="preserve">INDUSTRIAL           </v>
          </cell>
          <cell r="F55" t="str">
            <v>012</v>
          </cell>
          <cell r="H55" t="str">
            <v xml:space="preserve">COMERCIAL            </v>
          </cell>
          <cell r="I55" t="str">
            <v>012</v>
          </cell>
          <cell r="K55" t="str">
            <v xml:space="preserve">RURAL                </v>
          </cell>
          <cell r="L55" t="str">
            <v>012</v>
          </cell>
          <cell r="N55" t="str">
            <v xml:space="preserve">PODER PUBLICO        </v>
          </cell>
          <cell r="O55" t="str">
            <v>012</v>
          </cell>
          <cell r="Q55" t="str">
            <v xml:space="preserve">ILUMINACAO PUBLICA   </v>
          </cell>
          <cell r="R55" t="str">
            <v>012</v>
          </cell>
          <cell r="T55" t="str">
            <v xml:space="preserve">SERVICO PUBLICO      </v>
          </cell>
          <cell r="U55" t="str">
            <v>012</v>
          </cell>
          <cell r="W55" t="str">
            <v xml:space="preserve">CONSUMO PROPRIO      </v>
          </cell>
          <cell r="X55" t="str">
            <v>012</v>
          </cell>
          <cell r="Z55" t="str">
            <v xml:space="preserve">REVENDA              </v>
          </cell>
          <cell r="AA55" t="str">
            <v>012</v>
          </cell>
        </row>
        <row r="56">
          <cell r="B56" t="str">
            <v xml:space="preserve">RESIDENCIAL          </v>
          </cell>
          <cell r="C56" t="str">
            <v>017</v>
          </cell>
          <cell r="E56" t="str">
            <v xml:space="preserve">INDUSTRIAL           </v>
          </cell>
          <cell r="F56" t="str">
            <v>017</v>
          </cell>
          <cell r="H56" t="str">
            <v xml:space="preserve">COMERCIAL            </v>
          </cell>
          <cell r="I56" t="str">
            <v>017</v>
          </cell>
          <cell r="K56" t="str">
            <v xml:space="preserve">RURAL                </v>
          </cell>
          <cell r="L56" t="str">
            <v>017</v>
          </cell>
          <cell r="N56" t="str">
            <v xml:space="preserve">PODER PUBLICO        </v>
          </cell>
          <cell r="O56" t="str">
            <v>017</v>
          </cell>
          <cell r="Q56" t="str">
            <v xml:space="preserve">ILUMINACAO PUBLICA   </v>
          </cell>
          <cell r="R56" t="str">
            <v>017</v>
          </cell>
          <cell r="T56" t="str">
            <v xml:space="preserve">SERVICO PUBLICO      </v>
          </cell>
          <cell r="U56" t="str">
            <v>017</v>
          </cell>
          <cell r="W56" t="str">
            <v xml:space="preserve">CONSUMO PROPRIO      </v>
          </cell>
          <cell r="X56" t="str">
            <v>017</v>
          </cell>
          <cell r="Z56" t="str">
            <v xml:space="preserve">REVENDA              </v>
          </cell>
          <cell r="AA56" t="str">
            <v>017</v>
          </cell>
        </row>
        <row r="57">
          <cell r="B57" t="str">
            <v xml:space="preserve">RESIDENCIAL          </v>
          </cell>
          <cell r="C57" t="str">
            <v>018</v>
          </cell>
          <cell r="E57" t="str">
            <v xml:space="preserve">INDUSTRIAL           </v>
          </cell>
          <cell r="F57" t="str">
            <v>018</v>
          </cell>
          <cell r="H57" t="str">
            <v xml:space="preserve">COMERCIAL            </v>
          </cell>
          <cell r="I57" t="str">
            <v>018</v>
          </cell>
          <cell r="K57" t="str">
            <v xml:space="preserve">RURAL                </v>
          </cell>
          <cell r="L57" t="str">
            <v>018</v>
          </cell>
          <cell r="N57" t="str">
            <v xml:space="preserve">PODER PUBLICO        </v>
          </cell>
          <cell r="O57" t="str">
            <v>018</v>
          </cell>
          <cell r="Q57" t="str">
            <v xml:space="preserve">ILUMINACAO PUBLICA   </v>
          </cell>
          <cell r="R57" t="str">
            <v>018</v>
          </cell>
          <cell r="T57" t="str">
            <v xml:space="preserve">SERVICO PUBLICO      </v>
          </cell>
          <cell r="U57" t="str">
            <v>018</v>
          </cell>
          <cell r="W57" t="str">
            <v xml:space="preserve">CONSUMO PROPRIO      </v>
          </cell>
          <cell r="X57" t="str">
            <v>018</v>
          </cell>
          <cell r="Z57" t="str">
            <v xml:space="preserve">REVENDA              </v>
          </cell>
          <cell r="AA57" t="str">
            <v>018</v>
          </cell>
        </row>
        <row r="58">
          <cell r="B58" t="str">
            <v xml:space="preserve">RESIDENCIAL          </v>
          </cell>
          <cell r="C58" t="str">
            <v>019</v>
          </cell>
          <cell r="E58" t="str">
            <v xml:space="preserve">INDUSTRIAL           </v>
          </cell>
          <cell r="F58" t="str">
            <v>019</v>
          </cell>
          <cell r="H58" t="str">
            <v xml:space="preserve">COMERCIAL            </v>
          </cell>
          <cell r="I58" t="str">
            <v>019</v>
          </cell>
          <cell r="K58" t="str">
            <v xml:space="preserve">RURAL                </v>
          </cell>
          <cell r="L58" t="str">
            <v>019</v>
          </cell>
          <cell r="N58" t="str">
            <v xml:space="preserve">PODER PUBLICO        </v>
          </cell>
          <cell r="O58" t="str">
            <v>019</v>
          </cell>
          <cell r="Q58" t="str">
            <v xml:space="preserve">ILUMINACAO PUBLICA   </v>
          </cell>
          <cell r="R58" t="str">
            <v>019</v>
          </cell>
          <cell r="T58" t="str">
            <v xml:space="preserve">SERVICO PUBLICO      </v>
          </cell>
          <cell r="U58" t="str">
            <v>019</v>
          </cell>
          <cell r="W58" t="str">
            <v xml:space="preserve">CONSUMO PROPRIO      </v>
          </cell>
          <cell r="X58" t="str">
            <v>019</v>
          </cell>
          <cell r="Z58" t="str">
            <v xml:space="preserve">REVENDA              </v>
          </cell>
          <cell r="AA58" t="str">
            <v>019</v>
          </cell>
        </row>
        <row r="59">
          <cell r="B59" t="str">
            <v xml:space="preserve">RESIDENCIAL          </v>
          </cell>
          <cell r="C59" t="str">
            <v>087</v>
          </cell>
          <cell r="E59" t="str">
            <v xml:space="preserve">INDUSTRIAL           </v>
          </cell>
          <cell r="F59" t="str">
            <v>087</v>
          </cell>
          <cell r="H59" t="str">
            <v xml:space="preserve">COMERCIAL            </v>
          </cell>
          <cell r="I59" t="str">
            <v>087</v>
          </cell>
          <cell r="K59" t="str">
            <v xml:space="preserve">RURAL                </v>
          </cell>
          <cell r="L59" t="str">
            <v>087</v>
          </cell>
          <cell r="N59" t="str">
            <v xml:space="preserve">PODER PUBLICO        </v>
          </cell>
          <cell r="O59" t="str">
            <v>087</v>
          </cell>
          <cell r="Q59" t="str">
            <v xml:space="preserve">ILUMINACAO PUBLICA   </v>
          </cell>
          <cell r="R59" t="str">
            <v>087</v>
          </cell>
          <cell r="T59" t="str">
            <v xml:space="preserve">SERVICO PUBLICO      </v>
          </cell>
          <cell r="U59" t="str">
            <v>087</v>
          </cell>
          <cell r="W59" t="str">
            <v xml:space="preserve">CONSUMO PROPRIO      </v>
          </cell>
          <cell r="X59" t="str">
            <v>087</v>
          </cell>
          <cell r="Z59" t="str">
            <v xml:space="preserve">REVENDA              </v>
          </cell>
          <cell r="AA59" t="str">
            <v>087</v>
          </cell>
        </row>
        <row r="60">
          <cell r="B60" t="str">
            <v xml:space="preserve">RESIDENCIAL          </v>
          </cell>
          <cell r="C60" t="str">
            <v>088</v>
          </cell>
          <cell r="E60" t="str">
            <v xml:space="preserve">INDUSTRIAL           </v>
          </cell>
          <cell r="F60" t="str">
            <v>088</v>
          </cell>
          <cell r="H60" t="str">
            <v xml:space="preserve">COMERCIAL            </v>
          </cell>
          <cell r="I60" t="str">
            <v>088</v>
          </cell>
          <cell r="K60" t="str">
            <v xml:space="preserve">RURAL                </v>
          </cell>
          <cell r="L60" t="str">
            <v>088</v>
          </cell>
          <cell r="N60" t="str">
            <v xml:space="preserve">PODER PUBLICO        </v>
          </cell>
          <cell r="O60" t="str">
            <v>088</v>
          </cell>
          <cell r="Q60" t="str">
            <v xml:space="preserve">ILUMINACAO PUBLICA   </v>
          </cell>
          <cell r="R60" t="str">
            <v>088</v>
          </cell>
          <cell r="T60" t="str">
            <v xml:space="preserve">SERVICO PUBLICO      </v>
          </cell>
          <cell r="U60" t="str">
            <v>088</v>
          </cell>
          <cell r="W60" t="str">
            <v xml:space="preserve">CONSUMO PROPRIO      </v>
          </cell>
          <cell r="X60" t="str">
            <v>088</v>
          </cell>
          <cell r="Z60" t="str">
            <v xml:space="preserve">REVENDA              </v>
          </cell>
          <cell r="AA60" t="str">
            <v>088</v>
          </cell>
        </row>
        <row r="61">
          <cell r="B61" t="str">
            <v xml:space="preserve">RESIDENCIAL          </v>
          </cell>
          <cell r="C61" t="str">
            <v>089</v>
          </cell>
          <cell r="E61" t="str">
            <v xml:space="preserve">INDUSTRIAL           </v>
          </cell>
          <cell r="F61" t="str">
            <v>089</v>
          </cell>
          <cell r="H61" t="str">
            <v xml:space="preserve">COMERCIAL            </v>
          </cell>
          <cell r="I61" t="str">
            <v>089</v>
          </cell>
          <cell r="K61" t="str">
            <v xml:space="preserve">RURAL                </v>
          </cell>
          <cell r="L61" t="str">
            <v>089</v>
          </cell>
          <cell r="N61" t="str">
            <v xml:space="preserve">PODER PUBLICO        </v>
          </cell>
          <cell r="O61" t="str">
            <v>089</v>
          </cell>
          <cell r="Q61" t="str">
            <v xml:space="preserve">ILUMINACAO PUBLICA   </v>
          </cell>
          <cell r="R61" t="str">
            <v>089</v>
          </cell>
          <cell r="T61" t="str">
            <v xml:space="preserve">SERVICO PUBLICO      </v>
          </cell>
          <cell r="U61" t="str">
            <v>089</v>
          </cell>
          <cell r="W61" t="str">
            <v xml:space="preserve">CONSUMO PROPRIO      </v>
          </cell>
          <cell r="X61" t="str">
            <v>089</v>
          </cell>
          <cell r="Z61" t="str">
            <v xml:space="preserve">REVENDA              </v>
          </cell>
          <cell r="AA61" t="str">
            <v>089</v>
          </cell>
        </row>
        <row r="64">
          <cell r="B64" t="str">
            <v>CLASSE</v>
          </cell>
          <cell r="C64" t="str">
            <v>COD_CONCEITO</v>
          </cell>
          <cell r="E64" t="str">
            <v>CLASSE</v>
          </cell>
          <cell r="F64" t="str">
            <v>COD_CONCEITO</v>
          </cell>
          <cell r="H64" t="str">
            <v>CLASSE</v>
          </cell>
          <cell r="I64" t="str">
            <v>COD_CONCEITO</v>
          </cell>
          <cell r="K64" t="str">
            <v>CLASSE</v>
          </cell>
          <cell r="L64" t="str">
            <v>COD_CONCEITO</v>
          </cell>
          <cell r="N64" t="str">
            <v>CLASSE</v>
          </cell>
          <cell r="O64" t="str">
            <v>COD_CONCEITO</v>
          </cell>
          <cell r="Q64" t="str">
            <v>CLASSE</v>
          </cell>
          <cell r="R64" t="str">
            <v>COD_CONCEITO</v>
          </cell>
          <cell r="T64" t="str">
            <v>CLASSE</v>
          </cell>
          <cell r="U64" t="str">
            <v>COD_CONCEITO</v>
          </cell>
          <cell r="W64" t="str">
            <v>CLASSE</v>
          </cell>
          <cell r="X64" t="str">
            <v>COD_CONCEITO</v>
          </cell>
          <cell r="Z64" t="str">
            <v>CLASSE</v>
          </cell>
          <cell r="AA64" t="str">
            <v>COD_CONCEITO</v>
          </cell>
        </row>
        <row r="65">
          <cell r="B65" t="str">
            <v xml:space="preserve">RESIDENCIAL          </v>
          </cell>
          <cell r="C65" t="str">
            <v>087</v>
          </cell>
          <cell r="E65" t="str">
            <v xml:space="preserve">INDUSTRIAL           </v>
          </cell>
          <cell r="F65" t="str">
            <v>087</v>
          </cell>
          <cell r="H65" t="str">
            <v xml:space="preserve">COMERCIAL            </v>
          </cell>
          <cell r="I65" t="str">
            <v>087</v>
          </cell>
          <cell r="K65" t="str">
            <v xml:space="preserve">RURAL                </v>
          </cell>
          <cell r="L65" t="str">
            <v>087</v>
          </cell>
          <cell r="N65" t="str">
            <v xml:space="preserve">PODER PUBLICO        </v>
          </cell>
          <cell r="O65" t="str">
            <v>087</v>
          </cell>
          <cell r="Q65" t="str">
            <v xml:space="preserve">ILUMINACAO PUBLICA   </v>
          </cell>
          <cell r="R65" t="str">
            <v>087</v>
          </cell>
          <cell r="T65" t="str">
            <v xml:space="preserve">SERVICO PUBLICO      </v>
          </cell>
          <cell r="U65" t="str">
            <v>087</v>
          </cell>
          <cell r="W65" t="str">
            <v xml:space="preserve">CONSUMO PROPRIO      </v>
          </cell>
          <cell r="X65" t="str">
            <v>087</v>
          </cell>
          <cell r="Z65" t="str">
            <v xml:space="preserve">REVENDA              </v>
          </cell>
          <cell r="AA65" t="str">
            <v>087</v>
          </cell>
        </row>
        <row r="66">
          <cell r="B66" t="str">
            <v xml:space="preserve">RESIDENCIAL          </v>
          </cell>
          <cell r="C66" t="str">
            <v>088</v>
          </cell>
          <cell r="E66" t="str">
            <v xml:space="preserve">INDUSTRIAL           </v>
          </cell>
          <cell r="F66" t="str">
            <v>088</v>
          </cell>
          <cell r="H66" t="str">
            <v xml:space="preserve">COMERCIAL            </v>
          </cell>
          <cell r="I66" t="str">
            <v>088</v>
          </cell>
          <cell r="K66" t="str">
            <v xml:space="preserve">RURAL                </v>
          </cell>
          <cell r="L66" t="str">
            <v>088</v>
          </cell>
          <cell r="N66" t="str">
            <v xml:space="preserve">PODER PUBLICO        </v>
          </cell>
          <cell r="O66" t="str">
            <v>088</v>
          </cell>
          <cell r="Q66" t="str">
            <v xml:space="preserve">ILUMINACAO PUBLICA   </v>
          </cell>
          <cell r="R66" t="str">
            <v>088</v>
          </cell>
          <cell r="T66" t="str">
            <v xml:space="preserve">SERVICO PUBLICO      </v>
          </cell>
          <cell r="U66" t="str">
            <v>088</v>
          </cell>
          <cell r="W66" t="str">
            <v xml:space="preserve">CONSUMO PROPRIO      </v>
          </cell>
          <cell r="X66" t="str">
            <v>088</v>
          </cell>
          <cell r="Z66" t="str">
            <v xml:space="preserve">REVENDA              </v>
          </cell>
          <cell r="AA66" t="str">
            <v>088</v>
          </cell>
        </row>
        <row r="67">
          <cell r="B67" t="str">
            <v xml:space="preserve">RESIDENCIAL          </v>
          </cell>
          <cell r="C67" t="str">
            <v>089</v>
          </cell>
          <cell r="E67" t="str">
            <v xml:space="preserve">INDUSTRIAL           </v>
          </cell>
          <cell r="F67" t="str">
            <v>089</v>
          </cell>
          <cell r="H67" t="str">
            <v xml:space="preserve">COMERCIAL            </v>
          </cell>
          <cell r="I67" t="str">
            <v>089</v>
          </cell>
          <cell r="K67" t="str">
            <v xml:space="preserve">RURAL                </v>
          </cell>
          <cell r="L67" t="str">
            <v>089</v>
          </cell>
          <cell r="N67" t="str">
            <v xml:space="preserve">PODER PUBLICO        </v>
          </cell>
          <cell r="O67" t="str">
            <v>089</v>
          </cell>
          <cell r="Q67" t="str">
            <v xml:space="preserve">ILUMINACAO PUBLICA   </v>
          </cell>
          <cell r="R67" t="str">
            <v>089</v>
          </cell>
          <cell r="T67" t="str">
            <v xml:space="preserve">SERVICO PUBLICO      </v>
          </cell>
          <cell r="U67" t="str">
            <v>089</v>
          </cell>
          <cell r="W67" t="str">
            <v xml:space="preserve">CONSUMO PROPRIO      </v>
          </cell>
          <cell r="X67" t="str">
            <v>089</v>
          </cell>
          <cell r="Z67" t="str">
            <v xml:space="preserve">REVENDA              </v>
          </cell>
          <cell r="AA67" t="str">
            <v>089</v>
          </cell>
        </row>
        <row r="70">
          <cell r="B70" t="str">
            <v>CLASSE</v>
          </cell>
          <cell r="C70" t="str">
            <v>COD_CONCEITO</v>
          </cell>
          <cell r="E70" t="str">
            <v>CLASSE</v>
          </cell>
          <cell r="F70" t="str">
            <v>COD_CONCEITO</v>
          </cell>
          <cell r="H70" t="str">
            <v>CLASSE</v>
          </cell>
          <cell r="I70" t="str">
            <v>COD_CONCEITO</v>
          </cell>
          <cell r="K70" t="str">
            <v>CLASSE</v>
          </cell>
          <cell r="L70" t="str">
            <v>COD_CONCEITO</v>
          </cell>
          <cell r="N70" t="str">
            <v>CLASSE</v>
          </cell>
          <cell r="O70" t="str">
            <v>COD_CONCEITO</v>
          </cell>
          <cell r="Q70" t="str">
            <v>CLASSE</v>
          </cell>
          <cell r="R70" t="str">
            <v>COD_CONCEITO</v>
          </cell>
          <cell r="T70" t="str">
            <v>CLASSE</v>
          </cell>
          <cell r="U70" t="str">
            <v>COD_CONCEITO</v>
          </cell>
          <cell r="W70" t="str">
            <v>CLASSE</v>
          </cell>
          <cell r="X70" t="str">
            <v>COD_CONCEITO</v>
          </cell>
          <cell r="Z70" t="str">
            <v>CLASSE</v>
          </cell>
          <cell r="AA70" t="str">
            <v>COD_CONCEITO</v>
          </cell>
        </row>
        <row r="71">
          <cell r="B71" t="str">
            <v xml:space="preserve">RESIDENCIAL          </v>
          </cell>
          <cell r="C71">
            <v>882</v>
          </cell>
          <cell r="E71" t="str">
            <v xml:space="preserve">INDUSTRIAL           </v>
          </cell>
          <cell r="F71">
            <v>882</v>
          </cell>
          <cell r="H71" t="str">
            <v xml:space="preserve">COMERCIAL          </v>
          </cell>
          <cell r="I71">
            <v>882</v>
          </cell>
          <cell r="K71" t="str">
            <v xml:space="preserve">RURAL          </v>
          </cell>
          <cell r="L71">
            <v>882</v>
          </cell>
          <cell r="N71" t="str">
            <v xml:space="preserve">PODER PUBLICO        </v>
          </cell>
          <cell r="O71">
            <v>882</v>
          </cell>
          <cell r="Q71" t="str">
            <v xml:space="preserve">ILUMINACAO PUBLICA   </v>
          </cell>
          <cell r="R71">
            <v>882</v>
          </cell>
          <cell r="T71" t="str">
            <v xml:space="preserve">SERVICO PUBLICO      </v>
          </cell>
          <cell r="U71">
            <v>882</v>
          </cell>
          <cell r="W71" t="str">
            <v xml:space="preserve">CONSUMO PROPRIO      </v>
          </cell>
          <cell r="X71">
            <v>882</v>
          </cell>
          <cell r="Z71" t="str">
            <v xml:space="preserve">REVENDA              </v>
          </cell>
          <cell r="AA71">
            <v>882</v>
          </cell>
        </row>
        <row r="72">
          <cell r="B72" t="str">
            <v xml:space="preserve">RESIDENCIAL          </v>
          </cell>
          <cell r="C72" t="str">
            <v>010</v>
          </cell>
          <cell r="E72" t="str">
            <v xml:space="preserve">INDUSTRIAL           </v>
          </cell>
          <cell r="F72" t="str">
            <v>010</v>
          </cell>
          <cell r="H72" t="str">
            <v xml:space="preserve">COMERCIAL          </v>
          </cell>
          <cell r="I72" t="str">
            <v>010</v>
          </cell>
          <cell r="K72" t="str">
            <v xml:space="preserve">RURAL          </v>
          </cell>
          <cell r="L72" t="str">
            <v>010</v>
          </cell>
          <cell r="N72" t="str">
            <v xml:space="preserve">PODER PUBLICO        </v>
          </cell>
          <cell r="O72" t="str">
            <v>010</v>
          </cell>
          <cell r="Q72" t="str">
            <v xml:space="preserve">ILUMINACAO PUBLICA   </v>
          </cell>
          <cell r="R72" t="str">
            <v>010</v>
          </cell>
          <cell r="T72" t="str">
            <v xml:space="preserve">SERVICO PUBLICO      </v>
          </cell>
          <cell r="U72" t="str">
            <v>010</v>
          </cell>
          <cell r="W72" t="str">
            <v xml:space="preserve">CONSUMO PROPRIO      </v>
          </cell>
          <cell r="X72" t="str">
            <v>010</v>
          </cell>
          <cell r="Z72" t="str">
            <v xml:space="preserve">REVENDA              </v>
          </cell>
          <cell r="AA72" t="str">
            <v>010</v>
          </cell>
        </row>
        <row r="73">
          <cell r="B73" t="str">
            <v xml:space="preserve">RESIDENCIAL          </v>
          </cell>
          <cell r="C73" t="str">
            <v>011</v>
          </cell>
          <cell r="E73" t="str">
            <v xml:space="preserve">INDUSTRIAL           </v>
          </cell>
          <cell r="F73" t="str">
            <v>011</v>
          </cell>
          <cell r="H73" t="str">
            <v xml:space="preserve">COMERCIAL          </v>
          </cell>
          <cell r="I73" t="str">
            <v>011</v>
          </cell>
          <cell r="K73" t="str">
            <v xml:space="preserve">RURAL          </v>
          </cell>
          <cell r="L73" t="str">
            <v>011</v>
          </cell>
          <cell r="N73" t="str">
            <v xml:space="preserve">PODER PUBLICO        </v>
          </cell>
          <cell r="O73" t="str">
            <v>011</v>
          </cell>
          <cell r="Q73" t="str">
            <v xml:space="preserve">ILUMINACAO PUBLICA   </v>
          </cell>
          <cell r="R73" t="str">
            <v>011</v>
          </cell>
          <cell r="T73" t="str">
            <v xml:space="preserve">SERVICO PUBLICO      </v>
          </cell>
          <cell r="U73" t="str">
            <v>011</v>
          </cell>
          <cell r="W73" t="str">
            <v xml:space="preserve">CONSUMO PROPRIO      </v>
          </cell>
          <cell r="X73" t="str">
            <v>011</v>
          </cell>
          <cell r="Z73" t="str">
            <v xml:space="preserve">REVENDA              </v>
          </cell>
          <cell r="AA73" t="str">
            <v>011</v>
          </cell>
        </row>
        <row r="74">
          <cell r="B74" t="str">
            <v xml:space="preserve">RESIDENCIAL          </v>
          </cell>
          <cell r="C74" t="str">
            <v>012</v>
          </cell>
          <cell r="E74" t="str">
            <v xml:space="preserve">INDUSTRIAL           </v>
          </cell>
          <cell r="F74" t="str">
            <v>012</v>
          </cell>
          <cell r="H74" t="str">
            <v xml:space="preserve">COMERCIAL          </v>
          </cell>
          <cell r="I74" t="str">
            <v>012</v>
          </cell>
          <cell r="K74" t="str">
            <v xml:space="preserve">RURAL          </v>
          </cell>
          <cell r="L74" t="str">
            <v>012</v>
          </cell>
          <cell r="N74" t="str">
            <v xml:space="preserve">PODER PUBLICO        </v>
          </cell>
          <cell r="O74" t="str">
            <v>012</v>
          </cell>
          <cell r="Q74" t="str">
            <v xml:space="preserve">ILUMINACAO PUBLICA   </v>
          </cell>
          <cell r="R74" t="str">
            <v>012</v>
          </cell>
          <cell r="T74" t="str">
            <v xml:space="preserve">SERVICO PUBLICO      </v>
          </cell>
          <cell r="U74" t="str">
            <v>012</v>
          </cell>
          <cell r="W74" t="str">
            <v xml:space="preserve">CONSUMO PROPRIO      </v>
          </cell>
          <cell r="X74" t="str">
            <v>012</v>
          </cell>
          <cell r="Z74" t="str">
            <v xml:space="preserve">REVENDA              </v>
          </cell>
          <cell r="AA74" t="str">
            <v>012</v>
          </cell>
        </row>
        <row r="75">
          <cell r="B75" t="str">
            <v xml:space="preserve">RESIDENCIAL          </v>
          </cell>
          <cell r="C75" t="str">
            <v>017</v>
          </cell>
          <cell r="E75" t="str">
            <v xml:space="preserve">INDUSTRIAL           </v>
          </cell>
          <cell r="F75" t="str">
            <v>017</v>
          </cell>
          <cell r="H75" t="str">
            <v xml:space="preserve">COMERCIAL          </v>
          </cell>
          <cell r="I75" t="str">
            <v>017</v>
          </cell>
          <cell r="K75" t="str">
            <v xml:space="preserve">RURAL          </v>
          </cell>
          <cell r="L75" t="str">
            <v>017</v>
          </cell>
          <cell r="N75" t="str">
            <v xml:space="preserve">PODER PUBLICO        </v>
          </cell>
          <cell r="O75" t="str">
            <v>017</v>
          </cell>
          <cell r="Q75" t="str">
            <v xml:space="preserve">ILUMINACAO PUBLICA   </v>
          </cell>
          <cell r="R75" t="str">
            <v>017</v>
          </cell>
          <cell r="T75" t="str">
            <v xml:space="preserve">SERVICO PUBLICO      </v>
          </cell>
          <cell r="U75" t="str">
            <v>017</v>
          </cell>
          <cell r="W75" t="str">
            <v xml:space="preserve">CONSUMO PROPRIO      </v>
          </cell>
          <cell r="X75" t="str">
            <v>017</v>
          </cell>
          <cell r="Z75" t="str">
            <v xml:space="preserve">REVENDA              </v>
          </cell>
          <cell r="AA75" t="str">
            <v>017</v>
          </cell>
        </row>
        <row r="76">
          <cell r="B76" t="str">
            <v xml:space="preserve">RESIDENCIAL          </v>
          </cell>
          <cell r="C76" t="str">
            <v>018</v>
          </cell>
          <cell r="E76" t="str">
            <v xml:space="preserve">INDUSTRIAL           </v>
          </cell>
          <cell r="F76" t="str">
            <v>018</v>
          </cell>
          <cell r="H76" t="str">
            <v xml:space="preserve">COMERCIAL          </v>
          </cell>
          <cell r="I76" t="str">
            <v>018</v>
          </cell>
          <cell r="K76" t="str">
            <v xml:space="preserve">RURAL          </v>
          </cell>
          <cell r="L76" t="str">
            <v>018</v>
          </cell>
          <cell r="N76" t="str">
            <v xml:space="preserve">PODER PUBLICO        </v>
          </cell>
          <cell r="O76" t="str">
            <v>018</v>
          </cell>
          <cell r="Q76" t="str">
            <v xml:space="preserve">ILUMINACAO PUBLICA   </v>
          </cell>
          <cell r="R76" t="str">
            <v>018</v>
          </cell>
          <cell r="T76" t="str">
            <v xml:space="preserve">SERVICO PUBLICO      </v>
          </cell>
          <cell r="U76" t="str">
            <v>018</v>
          </cell>
          <cell r="W76" t="str">
            <v xml:space="preserve">CONSUMO PROPRIO      </v>
          </cell>
          <cell r="X76" t="str">
            <v>018</v>
          </cell>
          <cell r="Z76" t="str">
            <v xml:space="preserve">REVENDA              </v>
          </cell>
          <cell r="AA76" t="str">
            <v>018</v>
          </cell>
        </row>
        <row r="77">
          <cell r="B77" t="str">
            <v xml:space="preserve">RESIDENCIAL          </v>
          </cell>
          <cell r="C77" t="str">
            <v>019</v>
          </cell>
          <cell r="E77" t="str">
            <v xml:space="preserve">INDUSTRIAL           </v>
          </cell>
          <cell r="F77" t="str">
            <v>019</v>
          </cell>
          <cell r="H77" t="str">
            <v xml:space="preserve">COMERCIAL          </v>
          </cell>
          <cell r="I77" t="str">
            <v>019</v>
          </cell>
          <cell r="K77" t="str">
            <v xml:space="preserve">RURAL          </v>
          </cell>
          <cell r="L77" t="str">
            <v>019</v>
          </cell>
          <cell r="N77" t="str">
            <v xml:space="preserve">PODER PUBLICO        </v>
          </cell>
          <cell r="O77" t="str">
            <v>019</v>
          </cell>
          <cell r="Q77" t="str">
            <v xml:space="preserve">ILUMINACAO PUBLICA   </v>
          </cell>
          <cell r="R77" t="str">
            <v>019</v>
          </cell>
          <cell r="T77" t="str">
            <v xml:space="preserve">SERVICO PUBLICO      </v>
          </cell>
          <cell r="U77" t="str">
            <v>019</v>
          </cell>
          <cell r="W77" t="str">
            <v xml:space="preserve">CONSUMO PROPRIO      </v>
          </cell>
          <cell r="X77" t="str">
            <v>019</v>
          </cell>
          <cell r="Z77" t="str">
            <v xml:space="preserve">REVENDA              </v>
          </cell>
          <cell r="AA77" t="str">
            <v>019</v>
          </cell>
        </row>
        <row r="78">
          <cell r="B78" t="str">
            <v xml:space="preserve">RESIDENCIAL          </v>
          </cell>
          <cell r="C78" t="str">
            <v>020</v>
          </cell>
          <cell r="E78" t="str">
            <v xml:space="preserve">INDUSTRIAL           </v>
          </cell>
          <cell r="F78" t="str">
            <v>020</v>
          </cell>
          <cell r="H78" t="str">
            <v xml:space="preserve">COMERCIAL          </v>
          </cell>
          <cell r="I78" t="str">
            <v>020</v>
          </cell>
          <cell r="K78" t="str">
            <v xml:space="preserve">RURAL          </v>
          </cell>
          <cell r="L78" t="str">
            <v>020</v>
          </cell>
          <cell r="N78" t="str">
            <v xml:space="preserve">PODER PUBLICO        </v>
          </cell>
          <cell r="O78" t="str">
            <v>020</v>
          </cell>
          <cell r="Q78" t="str">
            <v xml:space="preserve">ILUMINACAO PUBLICA   </v>
          </cell>
          <cell r="R78" t="str">
            <v>020</v>
          </cell>
          <cell r="T78" t="str">
            <v xml:space="preserve">SERVICO PUBLICO      </v>
          </cell>
          <cell r="U78" t="str">
            <v>020</v>
          </cell>
          <cell r="W78" t="str">
            <v xml:space="preserve">CONSUMO PROPRIO      </v>
          </cell>
          <cell r="X78" t="str">
            <v>020</v>
          </cell>
          <cell r="Z78" t="str">
            <v xml:space="preserve">REVENDA              </v>
          </cell>
          <cell r="AA78" t="str">
            <v>020</v>
          </cell>
        </row>
        <row r="79">
          <cell r="B79" t="str">
            <v xml:space="preserve">RESIDENCIAL          </v>
          </cell>
          <cell r="C79" t="str">
            <v>021</v>
          </cell>
          <cell r="E79" t="str">
            <v xml:space="preserve">INDUSTRIAL           </v>
          </cell>
          <cell r="F79" t="str">
            <v>021</v>
          </cell>
          <cell r="H79" t="str">
            <v xml:space="preserve">COMERCIAL          </v>
          </cell>
          <cell r="I79" t="str">
            <v>021</v>
          </cell>
          <cell r="K79" t="str">
            <v xml:space="preserve">RURAL          </v>
          </cell>
          <cell r="L79" t="str">
            <v>021</v>
          </cell>
          <cell r="N79" t="str">
            <v xml:space="preserve">PODER PUBLICO        </v>
          </cell>
          <cell r="O79" t="str">
            <v>021</v>
          </cell>
          <cell r="Q79" t="str">
            <v xml:space="preserve">ILUMINACAO PUBLICA   </v>
          </cell>
          <cell r="R79" t="str">
            <v>021</v>
          </cell>
          <cell r="T79" t="str">
            <v xml:space="preserve">SERVICO PUBLICO      </v>
          </cell>
          <cell r="U79" t="str">
            <v>021</v>
          </cell>
          <cell r="W79" t="str">
            <v xml:space="preserve">CONSUMO PROPRIO      </v>
          </cell>
          <cell r="X79" t="str">
            <v>021</v>
          </cell>
          <cell r="Z79" t="str">
            <v xml:space="preserve">REVENDA              </v>
          </cell>
          <cell r="AA79" t="str">
            <v>021</v>
          </cell>
        </row>
        <row r="80">
          <cell r="B80" t="str">
            <v xml:space="preserve">RESIDENCIAL          </v>
          </cell>
          <cell r="C80" t="str">
            <v>023</v>
          </cell>
          <cell r="E80" t="str">
            <v xml:space="preserve">INDUSTRIAL           </v>
          </cell>
          <cell r="F80" t="str">
            <v>023</v>
          </cell>
          <cell r="H80" t="str">
            <v xml:space="preserve">COMERCIAL          </v>
          </cell>
          <cell r="I80" t="str">
            <v>023</v>
          </cell>
          <cell r="K80" t="str">
            <v xml:space="preserve">RURAL          </v>
          </cell>
          <cell r="L80" t="str">
            <v>023</v>
          </cell>
          <cell r="N80" t="str">
            <v xml:space="preserve">PODER PUBLICO        </v>
          </cell>
          <cell r="O80" t="str">
            <v>023</v>
          </cell>
          <cell r="Q80" t="str">
            <v xml:space="preserve">ILUMINACAO PUBLICA   </v>
          </cell>
          <cell r="R80" t="str">
            <v>023</v>
          </cell>
          <cell r="T80" t="str">
            <v xml:space="preserve">SERVICO PUBLICO      </v>
          </cell>
          <cell r="U80" t="str">
            <v>023</v>
          </cell>
          <cell r="W80" t="str">
            <v xml:space="preserve">CONSUMO PROPRIO      </v>
          </cell>
          <cell r="X80" t="str">
            <v>023</v>
          </cell>
          <cell r="Z80" t="str">
            <v xml:space="preserve">REVENDA              </v>
          </cell>
          <cell r="AA80" t="str">
            <v>023</v>
          </cell>
        </row>
        <row r="81">
          <cell r="B81" t="str">
            <v xml:space="preserve">RESIDENCIAL          </v>
          </cell>
          <cell r="C81" t="str">
            <v>025</v>
          </cell>
          <cell r="E81" t="str">
            <v xml:space="preserve">INDUSTRIAL           </v>
          </cell>
          <cell r="F81" t="str">
            <v>025</v>
          </cell>
          <cell r="H81" t="str">
            <v xml:space="preserve">COMERCIAL          </v>
          </cell>
          <cell r="I81" t="str">
            <v>025</v>
          </cell>
          <cell r="K81" t="str">
            <v xml:space="preserve">RURAL          </v>
          </cell>
          <cell r="L81" t="str">
            <v>025</v>
          </cell>
          <cell r="N81" t="str">
            <v xml:space="preserve">PODER PUBLICO        </v>
          </cell>
          <cell r="O81" t="str">
            <v>025</v>
          </cell>
          <cell r="Q81" t="str">
            <v xml:space="preserve">ILUMINACAO PUBLICA   </v>
          </cell>
          <cell r="R81" t="str">
            <v>025</v>
          </cell>
          <cell r="T81" t="str">
            <v xml:space="preserve">SERVICO PUBLICO      </v>
          </cell>
          <cell r="U81" t="str">
            <v>025</v>
          </cell>
          <cell r="W81" t="str">
            <v xml:space="preserve">CONSUMO PROPRIO      </v>
          </cell>
          <cell r="X81" t="str">
            <v>025</v>
          </cell>
          <cell r="Z81" t="str">
            <v xml:space="preserve">REVENDA              </v>
          </cell>
          <cell r="AA81" t="str">
            <v>025</v>
          </cell>
        </row>
        <row r="82">
          <cell r="B82" t="str">
            <v xml:space="preserve">RESIDENCIAL          </v>
          </cell>
          <cell r="C82" t="str">
            <v>027</v>
          </cell>
          <cell r="E82" t="str">
            <v xml:space="preserve">INDUSTRIAL           </v>
          </cell>
          <cell r="F82" t="str">
            <v>027</v>
          </cell>
          <cell r="H82" t="str">
            <v xml:space="preserve">COMERCIAL          </v>
          </cell>
          <cell r="I82" t="str">
            <v>027</v>
          </cell>
          <cell r="K82" t="str">
            <v xml:space="preserve">RURAL          </v>
          </cell>
          <cell r="L82" t="str">
            <v>027</v>
          </cell>
          <cell r="N82" t="str">
            <v xml:space="preserve">PODER PUBLICO        </v>
          </cell>
          <cell r="O82" t="str">
            <v>027</v>
          </cell>
          <cell r="Q82" t="str">
            <v xml:space="preserve">ILUMINACAO PUBLICA   </v>
          </cell>
          <cell r="R82" t="str">
            <v>027</v>
          </cell>
          <cell r="T82" t="str">
            <v xml:space="preserve">SERVICO PUBLICO      </v>
          </cell>
          <cell r="U82" t="str">
            <v>027</v>
          </cell>
          <cell r="W82" t="str">
            <v xml:space="preserve">CONSUMO PROPRIO      </v>
          </cell>
          <cell r="X82" t="str">
            <v>027</v>
          </cell>
          <cell r="Z82" t="str">
            <v xml:space="preserve">REVENDA              </v>
          </cell>
          <cell r="AA82" t="str">
            <v>027</v>
          </cell>
        </row>
        <row r="83">
          <cell r="B83" t="str">
            <v xml:space="preserve">RESIDENCIAL          </v>
          </cell>
          <cell r="C83" t="str">
            <v>030</v>
          </cell>
          <cell r="E83" t="str">
            <v xml:space="preserve">INDUSTRIAL           </v>
          </cell>
          <cell r="F83" t="str">
            <v>030</v>
          </cell>
          <cell r="H83" t="str">
            <v xml:space="preserve">COMERCIAL          </v>
          </cell>
          <cell r="I83" t="str">
            <v>030</v>
          </cell>
          <cell r="K83" t="str">
            <v xml:space="preserve">RURAL          </v>
          </cell>
          <cell r="L83" t="str">
            <v>030</v>
          </cell>
          <cell r="N83" t="str">
            <v xml:space="preserve">PODER PUBLICO        </v>
          </cell>
          <cell r="O83" t="str">
            <v>030</v>
          </cell>
          <cell r="Q83" t="str">
            <v xml:space="preserve">ILUMINACAO PUBLICA   </v>
          </cell>
          <cell r="R83" t="str">
            <v>030</v>
          </cell>
          <cell r="T83" t="str">
            <v xml:space="preserve">SERVICO PUBLICO      </v>
          </cell>
          <cell r="U83" t="str">
            <v>030</v>
          </cell>
          <cell r="W83" t="str">
            <v xml:space="preserve">CONSUMO PROPRIO      </v>
          </cell>
          <cell r="X83" t="str">
            <v>030</v>
          </cell>
          <cell r="Z83" t="str">
            <v xml:space="preserve">REVENDA              </v>
          </cell>
          <cell r="AA83" t="str">
            <v>030</v>
          </cell>
        </row>
        <row r="84">
          <cell r="B84" t="str">
            <v xml:space="preserve">RESIDENCIAL          </v>
          </cell>
          <cell r="C84" t="str">
            <v>040</v>
          </cell>
          <cell r="E84" t="str">
            <v xml:space="preserve">INDUSTRIAL           </v>
          </cell>
          <cell r="F84" t="str">
            <v>040</v>
          </cell>
          <cell r="H84" t="str">
            <v xml:space="preserve">COMERCIAL          </v>
          </cell>
          <cell r="I84" t="str">
            <v>040</v>
          </cell>
          <cell r="K84" t="str">
            <v xml:space="preserve">RURAL          </v>
          </cell>
          <cell r="L84" t="str">
            <v>040</v>
          </cell>
          <cell r="N84" t="str">
            <v xml:space="preserve">PODER PUBLICO        </v>
          </cell>
          <cell r="O84" t="str">
            <v>040</v>
          </cell>
          <cell r="Q84" t="str">
            <v xml:space="preserve">ILUMINACAO PUBLICA   </v>
          </cell>
          <cell r="R84" t="str">
            <v>040</v>
          </cell>
          <cell r="T84" t="str">
            <v xml:space="preserve">SERVICO PUBLICO      </v>
          </cell>
          <cell r="U84" t="str">
            <v>040</v>
          </cell>
          <cell r="W84" t="str">
            <v xml:space="preserve">CONSUMO PROPRIO      </v>
          </cell>
          <cell r="X84" t="str">
            <v>040</v>
          </cell>
          <cell r="Z84" t="str">
            <v xml:space="preserve">REVENDA              </v>
          </cell>
          <cell r="AA84" t="str">
            <v>040</v>
          </cell>
        </row>
        <row r="85">
          <cell r="B85" t="str">
            <v xml:space="preserve">RESIDENCIAL          </v>
          </cell>
          <cell r="C85" t="str">
            <v>050</v>
          </cell>
          <cell r="E85" t="str">
            <v xml:space="preserve">INDUSTRIAL           </v>
          </cell>
          <cell r="F85" t="str">
            <v>050</v>
          </cell>
          <cell r="H85" t="str">
            <v xml:space="preserve">COMERCIAL          </v>
          </cell>
          <cell r="I85" t="str">
            <v>050</v>
          </cell>
          <cell r="K85" t="str">
            <v xml:space="preserve">RURAL          </v>
          </cell>
          <cell r="L85" t="str">
            <v>050</v>
          </cell>
          <cell r="N85" t="str">
            <v xml:space="preserve">PODER PUBLICO        </v>
          </cell>
          <cell r="O85" t="str">
            <v>050</v>
          </cell>
          <cell r="Q85" t="str">
            <v xml:space="preserve">ILUMINACAO PUBLICA   </v>
          </cell>
          <cell r="R85" t="str">
            <v>050</v>
          </cell>
          <cell r="T85" t="str">
            <v xml:space="preserve">SERVICO PUBLICO      </v>
          </cell>
          <cell r="U85" t="str">
            <v>050</v>
          </cell>
          <cell r="W85" t="str">
            <v xml:space="preserve">CONSUMO PROPRIO      </v>
          </cell>
          <cell r="X85" t="str">
            <v>050</v>
          </cell>
          <cell r="Z85" t="str">
            <v xml:space="preserve">REVENDA              </v>
          </cell>
          <cell r="AA85" t="str">
            <v>050</v>
          </cell>
        </row>
        <row r="86">
          <cell r="B86" t="str">
            <v xml:space="preserve">RESIDENCIAL          </v>
          </cell>
          <cell r="C86" t="str">
            <v>051</v>
          </cell>
          <cell r="E86" t="str">
            <v xml:space="preserve">INDUSTRIAL           </v>
          </cell>
          <cell r="F86" t="str">
            <v>051</v>
          </cell>
          <cell r="H86" t="str">
            <v xml:space="preserve">COMERCIAL          </v>
          </cell>
          <cell r="I86" t="str">
            <v>051</v>
          </cell>
          <cell r="K86" t="str">
            <v xml:space="preserve">RURAL          </v>
          </cell>
          <cell r="L86" t="str">
            <v>051</v>
          </cell>
          <cell r="N86" t="str">
            <v xml:space="preserve">PODER PUBLICO        </v>
          </cell>
          <cell r="O86" t="str">
            <v>051</v>
          </cell>
          <cell r="Q86" t="str">
            <v xml:space="preserve">ILUMINACAO PUBLICA   </v>
          </cell>
          <cell r="R86" t="str">
            <v>051</v>
          </cell>
          <cell r="T86" t="str">
            <v xml:space="preserve">SERVICO PUBLICO      </v>
          </cell>
          <cell r="U86" t="str">
            <v>051</v>
          </cell>
          <cell r="W86" t="str">
            <v xml:space="preserve">CONSUMO PROPRIO      </v>
          </cell>
          <cell r="X86" t="str">
            <v>051</v>
          </cell>
          <cell r="Z86" t="str">
            <v xml:space="preserve">REVENDA              </v>
          </cell>
          <cell r="AA86" t="str">
            <v>051</v>
          </cell>
        </row>
        <row r="87">
          <cell r="B87" t="str">
            <v xml:space="preserve">RESIDENCIAL          </v>
          </cell>
          <cell r="C87" t="str">
            <v>055</v>
          </cell>
          <cell r="E87" t="str">
            <v xml:space="preserve">INDUSTRIAL           </v>
          </cell>
          <cell r="F87" t="str">
            <v>055</v>
          </cell>
          <cell r="H87" t="str">
            <v xml:space="preserve">COMERCIAL          </v>
          </cell>
          <cell r="I87" t="str">
            <v>055</v>
          </cell>
          <cell r="K87" t="str">
            <v xml:space="preserve">RURAL          </v>
          </cell>
          <cell r="L87" t="str">
            <v>055</v>
          </cell>
          <cell r="N87" t="str">
            <v xml:space="preserve">PODER PUBLICO        </v>
          </cell>
          <cell r="O87" t="str">
            <v>055</v>
          </cell>
          <cell r="Q87" t="str">
            <v xml:space="preserve">ILUMINACAO PUBLICA   </v>
          </cell>
          <cell r="R87" t="str">
            <v>055</v>
          </cell>
          <cell r="T87" t="str">
            <v xml:space="preserve">SERVICO PUBLICO      </v>
          </cell>
          <cell r="U87" t="str">
            <v>055</v>
          </cell>
          <cell r="W87" t="str">
            <v xml:space="preserve">CONSUMO PROPRIO      </v>
          </cell>
          <cell r="X87" t="str">
            <v>055</v>
          </cell>
          <cell r="Z87" t="str">
            <v xml:space="preserve">REVENDA              </v>
          </cell>
          <cell r="AA87" t="str">
            <v>055</v>
          </cell>
        </row>
        <row r="88">
          <cell r="B88" t="str">
            <v xml:space="preserve">RESIDENCIAL          </v>
          </cell>
          <cell r="C88" t="str">
            <v>058</v>
          </cell>
          <cell r="E88" t="str">
            <v xml:space="preserve">INDUSTRIAL           </v>
          </cell>
          <cell r="F88" t="str">
            <v>058</v>
          </cell>
          <cell r="H88" t="str">
            <v xml:space="preserve">COMERCIAL          </v>
          </cell>
          <cell r="I88" t="str">
            <v>058</v>
          </cell>
          <cell r="K88" t="str">
            <v xml:space="preserve">RURAL          </v>
          </cell>
          <cell r="L88" t="str">
            <v>058</v>
          </cell>
          <cell r="N88" t="str">
            <v xml:space="preserve">PODER PUBLICO        </v>
          </cell>
          <cell r="O88" t="str">
            <v>058</v>
          </cell>
          <cell r="Q88" t="str">
            <v xml:space="preserve">ILUMINACAO PUBLICA   </v>
          </cell>
          <cell r="R88" t="str">
            <v>058</v>
          </cell>
          <cell r="T88" t="str">
            <v xml:space="preserve">SERVICO PUBLICO      </v>
          </cell>
          <cell r="U88" t="str">
            <v>058</v>
          </cell>
          <cell r="W88" t="str">
            <v xml:space="preserve">CONSUMO PROPRIO      </v>
          </cell>
          <cell r="X88" t="str">
            <v>058</v>
          </cell>
          <cell r="Z88" t="str">
            <v xml:space="preserve">REVENDA              </v>
          </cell>
          <cell r="AA88" t="str">
            <v>058</v>
          </cell>
        </row>
        <row r="89">
          <cell r="B89" t="str">
            <v xml:space="preserve">RESIDENCIAL          </v>
          </cell>
          <cell r="C89" t="str">
            <v>059</v>
          </cell>
          <cell r="E89" t="str">
            <v xml:space="preserve">INDUSTRIAL           </v>
          </cell>
          <cell r="F89" t="str">
            <v>059</v>
          </cell>
          <cell r="H89" t="str">
            <v xml:space="preserve">COMERCIAL          </v>
          </cell>
          <cell r="I89" t="str">
            <v>059</v>
          </cell>
          <cell r="K89" t="str">
            <v xml:space="preserve">RURAL          </v>
          </cell>
          <cell r="L89" t="str">
            <v>059</v>
          </cell>
          <cell r="N89" t="str">
            <v xml:space="preserve">PODER PUBLICO        </v>
          </cell>
          <cell r="O89" t="str">
            <v>059</v>
          </cell>
          <cell r="Q89" t="str">
            <v xml:space="preserve">ILUMINACAO PUBLICA   </v>
          </cell>
          <cell r="R89" t="str">
            <v>059</v>
          </cell>
          <cell r="T89" t="str">
            <v xml:space="preserve">SERVICO PUBLICO      </v>
          </cell>
          <cell r="U89" t="str">
            <v>059</v>
          </cell>
          <cell r="W89" t="str">
            <v xml:space="preserve">CONSUMO PROPRIO      </v>
          </cell>
          <cell r="X89" t="str">
            <v>059</v>
          </cell>
          <cell r="Z89" t="str">
            <v xml:space="preserve">REVENDA              </v>
          </cell>
          <cell r="AA89" t="str">
            <v>059</v>
          </cell>
        </row>
        <row r="90">
          <cell r="B90" t="str">
            <v xml:space="preserve">RESIDENCIAL          </v>
          </cell>
          <cell r="C90" t="str">
            <v>060</v>
          </cell>
          <cell r="E90" t="str">
            <v xml:space="preserve">INDUSTRIAL           </v>
          </cell>
          <cell r="F90" t="str">
            <v>060</v>
          </cell>
          <cell r="H90" t="str">
            <v xml:space="preserve">COMERCIAL          </v>
          </cell>
          <cell r="I90" t="str">
            <v>060</v>
          </cell>
          <cell r="K90" t="str">
            <v xml:space="preserve">RURAL          </v>
          </cell>
          <cell r="L90" t="str">
            <v>060</v>
          </cell>
          <cell r="N90" t="str">
            <v xml:space="preserve">PODER PUBLICO        </v>
          </cell>
          <cell r="O90" t="str">
            <v>060</v>
          </cell>
          <cell r="Q90" t="str">
            <v xml:space="preserve">ILUMINACAO PUBLICA   </v>
          </cell>
          <cell r="R90" t="str">
            <v>060</v>
          </cell>
          <cell r="T90" t="str">
            <v xml:space="preserve">SERVICO PUBLICO      </v>
          </cell>
          <cell r="U90" t="str">
            <v>060</v>
          </cell>
          <cell r="W90" t="str">
            <v xml:space="preserve">CONSUMO PROPRIO      </v>
          </cell>
          <cell r="X90" t="str">
            <v>060</v>
          </cell>
          <cell r="Z90" t="str">
            <v xml:space="preserve">REVENDA              </v>
          </cell>
          <cell r="AA90" t="str">
            <v>060</v>
          </cell>
        </row>
        <row r="91">
          <cell r="B91" t="str">
            <v xml:space="preserve">RESIDENCIAL          </v>
          </cell>
          <cell r="C91" t="str">
            <v>061</v>
          </cell>
          <cell r="E91" t="str">
            <v xml:space="preserve">INDUSTRIAL           </v>
          </cell>
          <cell r="F91" t="str">
            <v>061</v>
          </cell>
          <cell r="H91" t="str">
            <v xml:space="preserve">COMERCIAL          </v>
          </cell>
          <cell r="I91" t="str">
            <v>061</v>
          </cell>
          <cell r="K91" t="str">
            <v xml:space="preserve">RURAL          </v>
          </cell>
          <cell r="L91" t="str">
            <v>061</v>
          </cell>
          <cell r="N91" t="str">
            <v xml:space="preserve">PODER PUBLICO        </v>
          </cell>
          <cell r="O91" t="str">
            <v>061</v>
          </cell>
          <cell r="Q91" t="str">
            <v xml:space="preserve">ILUMINACAO PUBLICA   </v>
          </cell>
          <cell r="R91" t="str">
            <v>061</v>
          </cell>
          <cell r="T91" t="str">
            <v xml:space="preserve">SERVICO PUBLICO      </v>
          </cell>
          <cell r="U91" t="str">
            <v>061</v>
          </cell>
          <cell r="W91" t="str">
            <v xml:space="preserve">CONSUMO PROPRIO      </v>
          </cell>
          <cell r="X91" t="str">
            <v>061</v>
          </cell>
          <cell r="Z91" t="str">
            <v xml:space="preserve">REVENDA              </v>
          </cell>
          <cell r="AA91" t="str">
            <v>061</v>
          </cell>
        </row>
        <row r="92">
          <cell r="B92" t="str">
            <v xml:space="preserve">RESIDENCIAL          </v>
          </cell>
          <cell r="C92" t="str">
            <v>062</v>
          </cell>
          <cell r="E92" t="str">
            <v xml:space="preserve">INDUSTRIAL           </v>
          </cell>
          <cell r="F92" t="str">
            <v>062</v>
          </cell>
          <cell r="H92" t="str">
            <v xml:space="preserve">COMERCIAL          </v>
          </cell>
          <cell r="I92" t="str">
            <v>062</v>
          </cell>
          <cell r="K92" t="str">
            <v xml:space="preserve">RURAL          </v>
          </cell>
          <cell r="L92" t="str">
            <v>062</v>
          </cell>
          <cell r="N92" t="str">
            <v xml:space="preserve">PODER PUBLICO        </v>
          </cell>
          <cell r="O92" t="str">
            <v>062</v>
          </cell>
          <cell r="Q92" t="str">
            <v xml:space="preserve">ILUMINACAO PUBLICA   </v>
          </cell>
          <cell r="R92" t="str">
            <v>062</v>
          </cell>
          <cell r="T92" t="str">
            <v xml:space="preserve">SERVICO PUBLICO      </v>
          </cell>
          <cell r="U92" t="str">
            <v>062</v>
          </cell>
          <cell r="W92" t="str">
            <v xml:space="preserve">CONSUMO PROPRIO      </v>
          </cell>
          <cell r="X92" t="str">
            <v>062</v>
          </cell>
          <cell r="Z92" t="str">
            <v xml:space="preserve">REVENDA              </v>
          </cell>
          <cell r="AA92" t="str">
            <v>062</v>
          </cell>
        </row>
        <row r="93">
          <cell r="B93" t="str">
            <v xml:space="preserve">RESIDENCIAL          </v>
          </cell>
          <cell r="C93" t="str">
            <v>063</v>
          </cell>
          <cell r="E93" t="str">
            <v xml:space="preserve">INDUSTRIAL           </v>
          </cell>
          <cell r="F93" t="str">
            <v>063</v>
          </cell>
          <cell r="H93" t="str">
            <v xml:space="preserve">COMERCIAL          </v>
          </cell>
          <cell r="I93" t="str">
            <v>063</v>
          </cell>
          <cell r="K93" t="str">
            <v xml:space="preserve">RURAL          </v>
          </cell>
          <cell r="L93" t="str">
            <v>063</v>
          </cell>
          <cell r="N93" t="str">
            <v xml:space="preserve">PODER PUBLICO        </v>
          </cell>
          <cell r="O93" t="str">
            <v>063</v>
          </cell>
          <cell r="Q93" t="str">
            <v xml:space="preserve">ILUMINACAO PUBLICA   </v>
          </cell>
          <cell r="R93" t="str">
            <v>063</v>
          </cell>
          <cell r="T93" t="str">
            <v xml:space="preserve">SERVICO PUBLICO      </v>
          </cell>
          <cell r="U93" t="str">
            <v>063</v>
          </cell>
          <cell r="W93" t="str">
            <v xml:space="preserve">CONSUMO PROPRIO      </v>
          </cell>
          <cell r="X93" t="str">
            <v>063</v>
          </cell>
          <cell r="Z93" t="str">
            <v xml:space="preserve">REVENDA              </v>
          </cell>
          <cell r="AA93" t="str">
            <v>063</v>
          </cell>
        </row>
        <row r="94">
          <cell r="B94" t="str">
            <v xml:space="preserve">RESIDENCIAL          </v>
          </cell>
          <cell r="C94" t="str">
            <v>064</v>
          </cell>
          <cell r="E94" t="str">
            <v xml:space="preserve">INDUSTRIAL           </v>
          </cell>
          <cell r="F94" t="str">
            <v>064</v>
          </cell>
          <cell r="H94" t="str">
            <v xml:space="preserve">COMERCIAL          </v>
          </cell>
          <cell r="I94" t="str">
            <v>064</v>
          </cell>
          <cell r="K94" t="str">
            <v xml:space="preserve">RURAL          </v>
          </cell>
          <cell r="L94" t="str">
            <v>064</v>
          </cell>
          <cell r="N94" t="str">
            <v xml:space="preserve">PODER PUBLICO        </v>
          </cell>
          <cell r="O94" t="str">
            <v>064</v>
          </cell>
          <cell r="Q94" t="str">
            <v xml:space="preserve">ILUMINACAO PUBLICA   </v>
          </cell>
          <cell r="R94" t="str">
            <v>064</v>
          </cell>
          <cell r="T94" t="str">
            <v xml:space="preserve">SERVICO PUBLICO      </v>
          </cell>
          <cell r="U94" t="str">
            <v>064</v>
          </cell>
          <cell r="W94" t="str">
            <v xml:space="preserve">CONSUMO PROPRIO      </v>
          </cell>
          <cell r="X94" t="str">
            <v>064</v>
          </cell>
          <cell r="Z94" t="str">
            <v xml:space="preserve">REVENDA              </v>
          </cell>
          <cell r="AA94" t="str">
            <v>064</v>
          </cell>
        </row>
        <row r="95">
          <cell r="B95" t="str">
            <v xml:space="preserve">RESIDENCIAL          </v>
          </cell>
          <cell r="C95" t="str">
            <v>065</v>
          </cell>
          <cell r="E95" t="str">
            <v xml:space="preserve">INDUSTRIAL           </v>
          </cell>
          <cell r="F95" t="str">
            <v>065</v>
          </cell>
          <cell r="H95" t="str">
            <v xml:space="preserve">COMERCIAL          </v>
          </cell>
          <cell r="I95" t="str">
            <v>065</v>
          </cell>
          <cell r="K95" t="str">
            <v xml:space="preserve">RURAL          </v>
          </cell>
          <cell r="L95" t="str">
            <v>065</v>
          </cell>
          <cell r="N95" t="str">
            <v xml:space="preserve">PODER PUBLICO        </v>
          </cell>
          <cell r="O95" t="str">
            <v>065</v>
          </cell>
          <cell r="Q95" t="str">
            <v xml:space="preserve">ILUMINACAO PUBLICA   </v>
          </cell>
          <cell r="R95" t="str">
            <v>065</v>
          </cell>
          <cell r="T95" t="str">
            <v xml:space="preserve">SERVICO PUBLICO      </v>
          </cell>
          <cell r="U95" t="str">
            <v>065</v>
          </cell>
          <cell r="W95" t="str">
            <v xml:space="preserve">CONSUMO PROPRIO      </v>
          </cell>
          <cell r="X95" t="str">
            <v>065</v>
          </cell>
          <cell r="Z95" t="str">
            <v xml:space="preserve">REVENDA              </v>
          </cell>
          <cell r="AA95" t="str">
            <v>065</v>
          </cell>
        </row>
        <row r="96">
          <cell r="B96" t="str">
            <v xml:space="preserve">RESIDENCIAL          </v>
          </cell>
          <cell r="C96" t="str">
            <v>066</v>
          </cell>
          <cell r="E96" t="str">
            <v xml:space="preserve">INDUSTRIAL           </v>
          </cell>
          <cell r="F96" t="str">
            <v>066</v>
          </cell>
          <cell r="H96" t="str">
            <v xml:space="preserve">COMERCIAL          </v>
          </cell>
          <cell r="I96" t="str">
            <v>066</v>
          </cell>
          <cell r="K96" t="str">
            <v xml:space="preserve">RURAL          </v>
          </cell>
          <cell r="L96" t="str">
            <v>066</v>
          </cell>
          <cell r="N96" t="str">
            <v xml:space="preserve">PODER PUBLICO        </v>
          </cell>
          <cell r="O96" t="str">
            <v>066</v>
          </cell>
          <cell r="Q96" t="str">
            <v xml:space="preserve">ILUMINACAO PUBLICA   </v>
          </cell>
          <cell r="R96" t="str">
            <v>066</v>
          </cell>
          <cell r="T96" t="str">
            <v xml:space="preserve">SERVICO PUBLICO      </v>
          </cell>
          <cell r="U96" t="str">
            <v>066</v>
          </cell>
          <cell r="W96" t="str">
            <v xml:space="preserve">CONSUMO PROPRIO      </v>
          </cell>
          <cell r="X96" t="str">
            <v>066</v>
          </cell>
          <cell r="Z96" t="str">
            <v xml:space="preserve">REVENDA              </v>
          </cell>
          <cell r="AA96" t="str">
            <v>066</v>
          </cell>
        </row>
        <row r="97">
          <cell r="B97" t="str">
            <v xml:space="preserve">RESIDENCIAL          </v>
          </cell>
          <cell r="C97" t="str">
            <v>067</v>
          </cell>
          <cell r="E97" t="str">
            <v xml:space="preserve">INDUSTRIAL           </v>
          </cell>
          <cell r="F97" t="str">
            <v>067</v>
          </cell>
          <cell r="H97" t="str">
            <v xml:space="preserve">COMERCIAL          </v>
          </cell>
          <cell r="I97" t="str">
            <v>067</v>
          </cell>
          <cell r="K97" t="str">
            <v xml:space="preserve">RURAL          </v>
          </cell>
          <cell r="L97" t="str">
            <v>067</v>
          </cell>
          <cell r="N97" t="str">
            <v xml:space="preserve">PODER PUBLICO        </v>
          </cell>
          <cell r="O97" t="str">
            <v>067</v>
          </cell>
          <cell r="Q97" t="str">
            <v xml:space="preserve">ILUMINACAO PUBLICA   </v>
          </cell>
          <cell r="R97" t="str">
            <v>067</v>
          </cell>
          <cell r="T97" t="str">
            <v xml:space="preserve">SERVICO PUBLICO      </v>
          </cell>
          <cell r="U97" t="str">
            <v>067</v>
          </cell>
          <cell r="W97" t="str">
            <v xml:space="preserve">CONSUMO PROPRIO      </v>
          </cell>
          <cell r="X97" t="str">
            <v>067</v>
          </cell>
          <cell r="Z97" t="str">
            <v xml:space="preserve">REVENDA              </v>
          </cell>
          <cell r="AA97" t="str">
            <v>067</v>
          </cell>
        </row>
        <row r="98">
          <cell r="B98" t="str">
            <v xml:space="preserve">RESIDENCIAL          </v>
          </cell>
          <cell r="C98" t="str">
            <v>068</v>
          </cell>
          <cell r="E98" t="str">
            <v xml:space="preserve">INDUSTRIAL           </v>
          </cell>
          <cell r="F98" t="str">
            <v>068</v>
          </cell>
          <cell r="H98" t="str">
            <v xml:space="preserve">COMERCIAL          </v>
          </cell>
          <cell r="I98" t="str">
            <v>068</v>
          </cell>
          <cell r="K98" t="str">
            <v xml:space="preserve">RURAL          </v>
          </cell>
          <cell r="L98" t="str">
            <v>068</v>
          </cell>
          <cell r="N98" t="str">
            <v xml:space="preserve">PODER PUBLICO        </v>
          </cell>
          <cell r="O98" t="str">
            <v>068</v>
          </cell>
          <cell r="Q98" t="str">
            <v xml:space="preserve">ILUMINACAO PUBLICA   </v>
          </cell>
          <cell r="R98" t="str">
            <v>068</v>
          </cell>
          <cell r="T98" t="str">
            <v xml:space="preserve">SERVICO PUBLICO      </v>
          </cell>
          <cell r="U98" t="str">
            <v>068</v>
          </cell>
          <cell r="W98" t="str">
            <v xml:space="preserve">CONSUMO PROPRIO      </v>
          </cell>
          <cell r="X98" t="str">
            <v>068</v>
          </cell>
          <cell r="Z98" t="str">
            <v xml:space="preserve">REVENDA              </v>
          </cell>
          <cell r="AA98" t="str">
            <v>068</v>
          </cell>
        </row>
        <row r="99">
          <cell r="B99" t="str">
            <v xml:space="preserve">RESIDENCIAL          </v>
          </cell>
          <cell r="C99" t="str">
            <v>069</v>
          </cell>
          <cell r="E99" t="str">
            <v xml:space="preserve">INDUSTRIAL           </v>
          </cell>
          <cell r="F99" t="str">
            <v>069</v>
          </cell>
          <cell r="H99" t="str">
            <v xml:space="preserve">COMERCIAL          </v>
          </cell>
          <cell r="I99" t="str">
            <v>069</v>
          </cell>
          <cell r="K99" t="str">
            <v xml:space="preserve">RURAL          </v>
          </cell>
          <cell r="L99" t="str">
            <v>069</v>
          </cell>
          <cell r="N99" t="str">
            <v xml:space="preserve">PODER PUBLICO        </v>
          </cell>
          <cell r="O99" t="str">
            <v>069</v>
          </cell>
          <cell r="Q99" t="str">
            <v xml:space="preserve">ILUMINACAO PUBLICA   </v>
          </cell>
          <cell r="R99" t="str">
            <v>069</v>
          </cell>
          <cell r="T99" t="str">
            <v xml:space="preserve">SERVICO PUBLICO      </v>
          </cell>
          <cell r="U99" t="str">
            <v>069</v>
          </cell>
          <cell r="W99" t="str">
            <v xml:space="preserve">CONSUMO PROPRIO      </v>
          </cell>
          <cell r="X99" t="str">
            <v>069</v>
          </cell>
          <cell r="Z99" t="str">
            <v xml:space="preserve">REVENDA              </v>
          </cell>
          <cell r="AA99" t="str">
            <v>069</v>
          </cell>
        </row>
        <row r="100">
          <cell r="B100" t="str">
            <v xml:space="preserve">RESIDENCIAL          </v>
          </cell>
          <cell r="C100" t="str">
            <v>070</v>
          </cell>
          <cell r="E100" t="str">
            <v xml:space="preserve">INDUSTRIAL           </v>
          </cell>
          <cell r="F100" t="str">
            <v>070</v>
          </cell>
          <cell r="H100" t="str">
            <v xml:space="preserve">COMERCIAL          </v>
          </cell>
          <cell r="I100" t="str">
            <v>070</v>
          </cell>
          <cell r="K100" t="str">
            <v xml:space="preserve">RURAL          </v>
          </cell>
          <cell r="L100" t="str">
            <v>070</v>
          </cell>
          <cell r="N100" t="str">
            <v xml:space="preserve">PODER PUBLICO        </v>
          </cell>
          <cell r="O100" t="str">
            <v>070</v>
          </cell>
          <cell r="Q100" t="str">
            <v xml:space="preserve">ILUMINACAO PUBLICA   </v>
          </cell>
          <cell r="R100" t="str">
            <v>070</v>
          </cell>
          <cell r="T100" t="str">
            <v xml:space="preserve">SERVICO PUBLICO      </v>
          </cell>
          <cell r="U100" t="str">
            <v>070</v>
          </cell>
          <cell r="W100" t="str">
            <v xml:space="preserve">CONSUMO PROPRIO      </v>
          </cell>
          <cell r="X100" t="str">
            <v>070</v>
          </cell>
          <cell r="Z100" t="str">
            <v xml:space="preserve">REVENDA              </v>
          </cell>
          <cell r="AA100" t="str">
            <v>070</v>
          </cell>
        </row>
        <row r="101">
          <cell r="B101" t="str">
            <v xml:space="preserve">RESIDENCIAL          </v>
          </cell>
          <cell r="C101" t="str">
            <v>071</v>
          </cell>
          <cell r="E101" t="str">
            <v xml:space="preserve">INDUSTRIAL           </v>
          </cell>
          <cell r="F101" t="str">
            <v>071</v>
          </cell>
          <cell r="H101" t="str">
            <v xml:space="preserve">COMERCIAL          </v>
          </cell>
          <cell r="I101" t="str">
            <v>071</v>
          </cell>
          <cell r="K101" t="str">
            <v xml:space="preserve">RURAL          </v>
          </cell>
          <cell r="L101" t="str">
            <v>071</v>
          </cell>
          <cell r="N101" t="str">
            <v xml:space="preserve">PODER PUBLICO        </v>
          </cell>
          <cell r="O101" t="str">
            <v>071</v>
          </cell>
          <cell r="Q101" t="str">
            <v xml:space="preserve">ILUMINACAO PUBLICA   </v>
          </cell>
          <cell r="R101" t="str">
            <v>071</v>
          </cell>
          <cell r="T101" t="str">
            <v xml:space="preserve">SERVICO PUBLICO      </v>
          </cell>
          <cell r="U101" t="str">
            <v>071</v>
          </cell>
          <cell r="W101" t="str">
            <v xml:space="preserve">CONSUMO PROPRIO      </v>
          </cell>
          <cell r="X101" t="str">
            <v>071</v>
          </cell>
          <cell r="Z101" t="str">
            <v xml:space="preserve">REVENDA              </v>
          </cell>
          <cell r="AA101" t="str">
            <v>071</v>
          </cell>
        </row>
        <row r="102">
          <cell r="B102" t="str">
            <v xml:space="preserve">RESIDENCIAL          </v>
          </cell>
          <cell r="C102" t="str">
            <v>072</v>
          </cell>
          <cell r="E102" t="str">
            <v xml:space="preserve">INDUSTRIAL           </v>
          </cell>
          <cell r="F102" t="str">
            <v>072</v>
          </cell>
          <cell r="H102" t="str">
            <v xml:space="preserve">COMERCIAL          </v>
          </cell>
          <cell r="I102" t="str">
            <v>072</v>
          </cell>
          <cell r="K102" t="str">
            <v xml:space="preserve">RURAL          </v>
          </cell>
          <cell r="L102" t="str">
            <v>072</v>
          </cell>
          <cell r="N102" t="str">
            <v xml:space="preserve">PODER PUBLICO        </v>
          </cell>
          <cell r="O102" t="str">
            <v>072</v>
          </cell>
          <cell r="Q102" t="str">
            <v xml:space="preserve">ILUMINACAO PUBLICA   </v>
          </cell>
          <cell r="R102" t="str">
            <v>072</v>
          </cell>
          <cell r="T102" t="str">
            <v xml:space="preserve">SERVICO PUBLICO      </v>
          </cell>
          <cell r="U102" t="str">
            <v>072</v>
          </cell>
          <cell r="W102" t="str">
            <v xml:space="preserve">CONSUMO PROPRIO      </v>
          </cell>
          <cell r="X102" t="str">
            <v>072</v>
          </cell>
          <cell r="Z102" t="str">
            <v xml:space="preserve">REVENDA              </v>
          </cell>
          <cell r="AA102" t="str">
            <v>072</v>
          </cell>
        </row>
        <row r="103">
          <cell r="B103" t="str">
            <v xml:space="preserve">RESIDENCIAL          </v>
          </cell>
          <cell r="C103" t="str">
            <v>073</v>
          </cell>
          <cell r="E103" t="str">
            <v xml:space="preserve">INDUSTRIAL           </v>
          </cell>
          <cell r="F103" t="str">
            <v>073</v>
          </cell>
          <cell r="H103" t="str">
            <v xml:space="preserve">COMERCIAL          </v>
          </cell>
          <cell r="I103" t="str">
            <v>073</v>
          </cell>
          <cell r="K103" t="str">
            <v xml:space="preserve">RURAL          </v>
          </cell>
          <cell r="L103" t="str">
            <v>073</v>
          </cell>
          <cell r="N103" t="str">
            <v xml:space="preserve">PODER PUBLICO        </v>
          </cell>
          <cell r="O103" t="str">
            <v>073</v>
          </cell>
          <cell r="Q103" t="str">
            <v xml:space="preserve">ILUMINACAO PUBLICA   </v>
          </cell>
          <cell r="R103" t="str">
            <v>073</v>
          </cell>
          <cell r="T103" t="str">
            <v xml:space="preserve">SERVICO PUBLICO      </v>
          </cell>
          <cell r="U103" t="str">
            <v>073</v>
          </cell>
          <cell r="W103" t="str">
            <v xml:space="preserve">CONSUMO PROPRIO      </v>
          </cell>
          <cell r="X103" t="str">
            <v>073</v>
          </cell>
          <cell r="Z103" t="str">
            <v xml:space="preserve">REVENDA              </v>
          </cell>
          <cell r="AA103" t="str">
            <v>073</v>
          </cell>
        </row>
        <row r="104">
          <cell r="B104" t="str">
            <v xml:space="preserve">RESIDENCIAL          </v>
          </cell>
          <cell r="C104" t="str">
            <v>074</v>
          </cell>
          <cell r="E104" t="str">
            <v xml:space="preserve">INDUSTRIAL           </v>
          </cell>
          <cell r="F104" t="str">
            <v>074</v>
          </cell>
          <cell r="H104" t="str">
            <v xml:space="preserve">COMERCIAL          </v>
          </cell>
          <cell r="I104" t="str">
            <v>074</v>
          </cell>
          <cell r="K104" t="str">
            <v xml:space="preserve">RURAL          </v>
          </cell>
          <cell r="L104" t="str">
            <v>074</v>
          </cell>
          <cell r="N104" t="str">
            <v xml:space="preserve">PODER PUBLICO        </v>
          </cell>
          <cell r="O104" t="str">
            <v>074</v>
          </cell>
          <cell r="Q104" t="str">
            <v xml:space="preserve">ILUMINACAO PUBLICA   </v>
          </cell>
          <cell r="R104" t="str">
            <v>074</v>
          </cell>
          <cell r="T104" t="str">
            <v xml:space="preserve">SERVICO PUBLICO      </v>
          </cell>
          <cell r="U104" t="str">
            <v>074</v>
          </cell>
          <cell r="W104" t="str">
            <v xml:space="preserve">CONSUMO PROPRIO      </v>
          </cell>
          <cell r="X104" t="str">
            <v>074</v>
          </cell>
          <cell r="Z104" t="str">
            <v xml:space="preserve">REVENDA              </v>
          </cell>
          <cell r="AA104" t="str">
            <v>074</v>
          </cell>
        </row>
        <row r="105">
          <cell r="B105" t="str">
            <v xml:space="preserve">RESIDENCIAL          </v>
          </cell>
          <cell r="C105" t="str">
            <v>075</v>
          </cell>
          <cell r="E105" t="str">
            <v xml:space="preserve">INDUSTRIAL           </v>
          </cell>
          <cell r="F105" t="str">
            <v>075</v>
          </cell>
          <cell r="H105" t="str">
            <v xml:space="preserve">COMERCIAL          </v>
          </cell>
          <cell r="I105" t="str">
            <v>075</v>
          </cell>
          <cell r="K105" t="str">
            <v xml:space="preserve">RURAL          </v>
          </cell>
          <cell r="L105" t="str">
            <v>075</v>
          </cell>
          <cell r="N105" t="str">
            <v xml:space="preserve">PODER PUBLICO        </v>
          </cell>
          <cell r="O105" t="str">
            <v>075</v>
          </cell>
          <cell r="Q105" t="str">
            <v xml:space="preserve">ILUMINACAO PUBLICA   </v>
          </cell>
          <cell r="R105" t="str">
            <v>075</v>
          </cell>
          <cell r="T105" t="str">
            <v xml:space="preserve">SERVICO PUBLICO      </v>
          </cell>
          <cell r="U105" t="str">
            <v>075</v>
          </cell>
          <cell r="W105" t="str">
            <v xml:space="preserve">CONSUMO PROPRIO      </v>
          </cell>
          <cell r="X105" t="str">
            <v>075</v>
          </cell>
          <cell r="Z105" t="str">
            <v xml:space="preserve">REVENDA              </v>
          </cell>
          <cell r="AA105" t="str">
            <v>075</v>
          </cell>
        </row>
        <row r="106">
          <cell r="B106" t="str">
            <v xml:space="preserve">RESIDENCIAL          </v>
          </cell>
          <cell r="C106" t="str">
            <v>076</v>
          </cell>
          <cell r="E106" t="str">
            <v xml:space="preserve">INDUSTRIAL           </v>
          </cell>
          <cell r="F106" t="str">
            <v>076</v>
          </cell>
          <cell r="H106" t="str">
            <v xml:space="preserve">COMERCIAL          </v>
          </cell>
          <cell r="I106" t="str">
            <v>076</v>
          </cell>
          <cell r="K106" t="str">
            <v xml:space="preserve">RURAL          </v>
          </cell>
          <cell r="L106" t="str">
            <v>076</v>
          </cell>
          <cell r="N106" t="str">
            <v xml:space="preserve">PODER PUBLICO        </v>
          </cell>
          <cell r="O106" t="str">
            <v>076</v>
          </cell>
          <cell r="Q106" t="str">
            <v xml:space="preserve">ILUMINACAO PUBLICA   </v>
          </cell>
          <cell r="R106" t="str">
            <v>076</v>
          </cell>
          <cell r="T106" t="str">
            <v xml:space="preserve">SERVICO PUBLICO      </v>
          </cell>
          <cell r="U106" t="str">
            <v>076</v>
          </cell>
          <cell r="W106" t="str">
            <v xml:space="preserve">CONSUMO PROPRIO      </v>
          </cell>
          <cell r="X106" t="str">
            <v>076</v>
          </cell>
          <cell r="Z106" t="str">
            <v xml:space="preserve">REVENDA              </v>
          </cell>
          <cell r="AA106" t="str">
            <v>076</v>
          </cell>
        </row>
        <row r="107">
          <cell r="B107" t="str">
            <v xml:space="preserve">RESIDENCIAL          </v>
          </cell>
          <cell r="C107" t="str">
            <v>077</v>
          </cell>
          <cell r="E107" t="str">
            <v xml:space="preserve">INDUSTRIAL           </v>
          </cell>
          <cell r="F107" t="str">
            <v>077</v>
          </cell>
          <cell r="H107" t="str">
            <v xml:space="preserve">COMERCIAL          </v>
          </cell>
          <cell r="I107" t="str">
            <v>077</v>
          </cell>
          <cell r="K107" t="str">
            <v xml:space="preserve">RURAL          </v>
          </cell>
          <cell r="L107" t="str">
            <v>077</v>
          </cell>
          <cell r="N107" t="str">
            <v xml:space="preserve">PODER PUBLICO        </v>
          </cell>
          <cell r="O107" t="str">
            <v>077</v>
          </cell>
          <cell r="Q107" t="str">
            <v xml:space="preserve">ILUMINACAO PUBLICA   </v>
          </cell>
          <cell r="R107" t="str">
            <v>077</v>
          </cell>
          <cell r="T107" t="str">
            <v xml:space="preserve">SERVICO PUBLICO      </v>
          </cell>
          <cell r="U107" t="str">
            <v>077</v>
          </cell>
          <cell r="W107" t="str">
            <v xml:space="preserve">CONSUMO PROPRIO      </v>
          </cell>
          <cell r="X107" t="str">
            <v>077</v>
          </cell>
          <cell r="Z107" t="str">
            <v xml:space="preserve">REVENDA              </v>
          </cell>
          <cell r="AA107" t="str">
            <v>077</v>
          </cell>
        </row>
        <row r="108">
          <cell r="B108" t="str">
            <v xml:space="preserve">RESIDENCIAL          </v>
          </cell>
          <cell r="C108" t="str">
            <v>078</v>
          </cell>
          <cell r="E108" t="str">
            <v xml:space="preserve">INDUSTRIAL           </v>
          </cell>
          <cell r="F108" t="str">
            <v>078</v>
          </cell>
          <cell r="H108" t="str">
            <v xml:space="preserve">COMERCIAL          </v>
          </cell>
          <cell r="I108" t="str">
            <v>078</v>
          </cell>
          <cell r="K108" t="str">
            <v xml:space="preserve">RURAL          </v>
          </cell>
          <cell r="L108" t="str">
            <v>078</v>
          </cell>
          <cell r="N108" t="str">
            <v xml:space="preserve">PODER PUBLICO        </v>
          </cell>
          <cell r="O108" t="str">
            <v>078</v>
          </cell>
          <cell r="Q108" t="str">
            <v xml:space="preserve">ILUMINACAO PUBLICA   </v>
          </cell>
          <cell r="R108" t="str">
            <v>078</v>
          </cell>
          <cell r="T108" t="str">
            <v xml:space="preserve">SERVICO PUBLICO      </v>
          </cell>
          <cell r="U108" t="str">
            <v>078</v>
          </cell>
          <cell r="W108" t="str">
            <v xml:space="preserve">CONSUMO PROPRIO      </v>
          </cell>
          <cell r="X108" t="str">
            <v>078</v>
          </cell>
          <cell r="Z108" t="str">
            <v xml:space="preserve">REVENDA              </v>
          </cell>
          <cell r="AA108" t="str">
            <v>078</v>
          </cell>
        </row>
        <row r="109">
          <cell r="B109" t="str">
            <v xml:space="preserve">RESIDENCIAL          </v>
          </cell>
          <cell r="C109" t="str">
            <v>080</v>
          </cell>
          <cell r="E109" t="str">
            <v xml:space="preserve">INDUSTRIAL           </v>
          </cell>
          <cell r="F109" t="str">
            <v>080</v>
          </cell>
          <cell r="H109" t="str">
            <v xml:space="preserve">COMERCIAL          </v>
          </cell>
          <cell r="I109" t="str">
            <v>080</v>
          </cell>
          <cell r="K109" t="str">
            <v xml:space="preserve">RURAL          </v>
          </cell>
          <cell r="L109" t="str">
            <v>080</v>
          </cell>
          <cell r="N109" t="str">
            <v xml:space="preserve">PODER PUBLICO        </v>
          </cell>
          <cell r="O109" t="str">
            <v>080</v>
          </cell>
          <cell r="Q109" t="str">
            <v xml:space="preserve">ILUMINACAO PUBLICA   </v>
          </cell>
          <cell r="R109" t="str">
            <v>080</v>
          </cell>
          <cell r="T109" t="str">
            <v xml:space="preserve">SERVICO PUBLICO      </v>
          </cell>
          <cell r="U109" t="str">
            <v>080</v>
          </cell>
          <cell r="W109" t="str">
            <v xml:space="preserve">CONSUMO PROPRIO      </v>
          </cell>
          <cell r="X109" t="str">
            <v>080</v>
          </cell>
          <cell r="Z109" t="str">
            <v xml:space="preserve">REVENDA              </v>
          </cell>
          <cell r="AA109" t="str">
            <v>080</v>
          </cell>
        </row>
        <row r="110">
          <cell r="B110" t="str">
            <v xml:space="preserve">RESIDENCIAL          </v>
          </cell>
          <cell r="C110" t="str">
            <v>081</v>
          </cell>
          <cell r="E110" t="str">
            <v xml:space="preserve">INDUSTRIAL           </v>
          </cell>
          <cell r="F110" t="str">
            <v>081</v>
          </cell>
          <cell r="H110" t="str">
            <v xml:space="preserve">COMERCIAL          </v>
          </cell>
          <cell r="I110" t="str">
            <v>081</v>
          </cell>
          <cell r="K110" t="str">
            <v xml:space="preserve">RURAL          </v>
          </cell>
          <cell r="L110" t="str">
            <v>081</v>
          </cell>
          <cell r="N110" t="str">
            <v xml:space="preserve">PODER PUBLICO        </v>
          </cell>
          <cell r="O110" t="str">
            <v>081</v>
          </cell>
          <cell r="Q110" t="str">
            <v xml:space="preserve">ILUMINACAO PUBLICA   </v>
          </cell>
          <cell r="R110" t="str">
            <v>081</v>
          </cell>
          <cell r="T110" t="str">
            <v xml:space="preserve">SERVICO PUBLICO      </v>
          </cell>
          <cell r="U110" t="str">
            <v>081</v>
          </cell>
          <cell r="W110" t="str">
            <v xml:space="preserve">CONSUMO PROPRIO      </v>
          </cell>
          <cell r="X110" t="str">
            <v>081</v>
          </cell>
          <cell r="Z110" t="str">
            <v xml:space="preserve">REVENDA              </v>
          </cell>
          <cell r="AA110" t="str">
            <v>081</v>
          </cell>
        </row>
        <row r="111">
          <cell r="B111" t="str">
            <v xml:space="preserve">RESIDENCIAL          </v>
          </cell>
          <cell r="C111" t="str">
            <v>083</v>
          </cell>
          <cell r="E111" t="str">
            <v xml:space="preserve">INDUSTRIAL           </v>
          </cell>
          <cell r="F111" t="str">
            <v>083</v>
          </cell>
          <cell r="H111" t="str">
            <v xml:space="preserve">COMERCIAL          </v>
          </cell>
          <cell r="I111" t="str">
            <v>083</v>
          </cell>
          <cell r="K111" t="str">
            <v xml:space="preserve">RURAL          </v>
          </cell>
          <cell r="L111" t="str">
            <v>083</v>
          </cell>
          <cell r="N111" t="str">
            <v xml:space="preserve">PODER PUBLICO        </v>
          </cell>
          <cell r="O111" t="str">
            <v>083</v>
          </cell>
          <cell r="Q111" t="str">
            <v xml:space="preserve">ILUMINACAO PUBLICA   </v>
          </cell>
          <cell r="R111" t="str">
            <v>083</v>
          </cell>
          <cell r="T111" t="str">
            <v xml:space="preserve">SERVICO PUBLICO      </v>
          </cell>
          <cell r="U111" t="str">
            <v>083</v>
          </cell>
          <cell r="W111" t="str">
            <v xml:space="preserve">CONSUMO PROPRIO      </v>
          </cell>
          <cell r="X111" t="str">
            <v>083</v>
          </cell>
          <cell r="Z111" t="str">
            <v xml:space="preserve">REVENDA              </v>
          </cell>
          <cell r="AA111" t="str">
            <v>083</v>
          </cell>
        </row>
        <row r="112">
          <cell r="B112" t="str">
            <v xml:space="preserve">RESIDENCIAL          </v>
          </cell>
          <cell r="C112" t="str">
            <v>085</v>
          </cell>
          <cell r="E112" t="str">
            <v xml:space="preserve">INDUSTRIAL           </v>
          </cell>
          <cell r="F112" t="str">
            <v>085</v>
          </cell>
          <cell r="H112" t="str">
            <v xml:space="preserve">COMERCIAL          </v>
          </cell>
          <cell r="I112" t="str">
            <v>085</v>
          </cell>
          <cell r="K112" t="str">
            <v xml:space="preserve">RURAL          </v>
          </cell>
          <cell r="L112" t="str">
            <v>085</v>
          </cell>
          <cell r="N112" t="str">
            <v xml:space="preserve">PODER PUBLICO        </v>
          </cell>
          <cell r="O112" t="str">
            <v>085</v>
          </cell>
          <cell r="Q112" t="str">
            <v xml:space="preserve">ILUMINACAO PUBLICA   </v>
          </cell>
          <cell r="R112" t="str">
            <v>085</v>
          </cell>
          <cell r="T112" t="str">
            <v xml:space="preserve">SERVICO PUBLICO      </v>
          </cell>
          <cell r="U112" t="str">
            <v>085</v>
          </cell>
          <cell r="W112" t="str">
            <v xml:space="preserve">CONSUMO PROPRIO      </v>
          </cell>
          <cell r="X112" t="str">
            <v>085</v>
          </cell>
          <cell r="Z112" t="str">
            <v xml:space="preserve">REVENDA              </v>
          </cell>
          <cell r="AA112" t="str">
            <v>085</v>
          </cell>
        </row>
        <row r="113">
          <cell r="B113" t="str">
            <v xml:space="preserve">RESIDENCIAL          </v>
          </cell>
          <cell r="C113" t="str">
            <v>087</v>
          </cell>
          <cell r="E113" t="str">
            <v xml:space="preserve">INDUSTRIAL           </v>
          </cell>
          <cell r="F113" t="str">
            <v>087</v>
          </cell>
          <cell r="H113" t="str">
            <v xml:space="preserve">COMERCIAL          </v>
          </cell>
          <cell r="I113" t="str">
            <v>087</v>
          </cell>
          <cell r="K113" t="str">
            <v xml:space="preserve">RURAL          </v>
          </cell>
          <cell r="L113" t="str">
            <v>087</v>
          </cell>
          <cell r="N113" t="str">
            <v xml:space="preserve">PODER PUBLICO        </v>
          </cell>
          <cell r="O113" t="str">
            <v>087</v>
          </cell>
          <cell r="Q113" t="str">
            <v xml:space="preserve">ILUMINACAO PUBLICA   </v>
          </cell>
          <cell r="R113" t="str">
            <v>087</v>
          </cell>
          <cell r="T113" t="str">
            <v xml:space="preserve">SERVICO PUBLICO      </v>
          </cell>
          <cell r="U113" t="str">
            <v>087</v>
          </cell>
          <cell r="W113" t="str">
            <v xml:space="preserve">CONSUMO PROPRIO      </v>
          </cell>
          <cell r="X113" t="str">
            <v>087</v>
          </cell>
          <cell r="Z113" t="str">
            <v xml:space="preserve">REVENDA              </v>
          </cell>
          <cell r="AA113" t="str">
            <v>087</v>
          </cell>
        </row>
        <row r="114">
          <cell r="B114" t="str">
            <v xml:space="preserve">RESIDENCIAL          </v>
          </cell>
          <cell r="C114" t="str">
            <v>088</v>
          </cell>
          <cell r="E114" t="str">
            <v xml:space="preserve">INDUSTRIAL           </v>
          </cell>
          <cell r="F114" t="str">
            <v>088</v>
          </cell>
          <cell r="H114" t="str">
            <v xml:space="preserve">COMERCIAL          </v>
          </cell>
          <cell r="I114" t="str">
            <v>088</v>
          </cell>
          <cell r="K114" t="str">
            <v xml:space="preserve">RURAL          </v>
          </cell>
          <cell r="L114" t="str">
            <v>088</v>
          </cell>
          <cell r="N114" t="str">
            <v xml:space="preserve">PODER PUBLICO        </v>
          </cell>
          <cell r="O114" t="str">
            <v>088</v>
          </cell>
          <cell r="Q114" t="str">
            <v xml:space="preserve">ILUMINACAO PUBLICA   </v>
          </cell>
          <cell r="R114" t="str">
            <v>088</v>
          </cell>
          <cell r="T114" t="str">
            <v xml:space="preserve">SERVICO PUBLICO      </v>
          </cell>
          <cell r="U114" t="str">
            <v>088</v>
          </cell>
          <cell r="W114" t="str">
            <v xml:space="preserve">CONSUMO PROPRIO      </v>
          </cell>
          <cell r="X114" t="str">
            <v>088</v>
          </cell>
          <cell r="Z114" t="str">
            <v xml:space="preserve">REVENDA              </v>
          </cell>
          <cell r="AA114" t="str">
            <v>088</v>
          </cell>
        </row>
        <row r="115">
          <cell r="B115" t="str">
            <v xml:space="preserve">RESIDENCIAL          </v>
          </cell>
          <cell r="C115" t="str">
            <v>089</v>
          </cell>
          <cell r="E115" t="str">
            <v xml:space="preserve">INDUSTRIAL           </v>
          </cell>
          <cell r="F115" t="str">
            <v>089</v>
          </cell>
          <cell r="H115" t="str">
            <v xml:space="preserve">COMERCIAL          </v>
          </cell>
          <cell r="I115" t="str">
            <v>089</v>
          </cell>
          <cell r="K115" t="str">
            <v xml:space="preserve">RURAL          </v>
          </cell>
          <cell r="L115" t="str">
            <v>089</v>
          </cell>
          <cell r="N115" t="str">
            <v xml:space="preserve">PODER PUBLICO        </v>
          </cell>
          <cell r="O115" t="str">
            <v>089</v>
          </cell>
          <cell r="Q115" t="str">
            <v xml:space="preserve">ILUMINACAO PUBLICA   </v>
          </cell>
          <cell r="R115" t="str">
            <v>089</v>
          </cell>
          <cell r="T115" t="str">
            <v xml:space="preserve">SERVICO PUBLICO      </v>
          </cell>
          <cell r="U115" t="str">
            <v>089</v>
          </cell>
          <cell r="W115" t="str">
            <v xml:space="preserve">CONSUMO PROPRIO      </v>
          </cell>
          <cell r="X115" t="str">
            <v>089</v>
          </cell>
          <cell r="Z115" t="str">
            <v xml:space="preserve">REVENDA              </v>
          </cell>
          <cell r="AA115" t="str">
            <v>089</v>
          </cell>
        </row>
        <row r="116">
          <cell r="B116" t="str">
            <v xml:space="preserve">RESIDENCIAL          </v>
          </cell>
          <cell r="C116" t="str">
            <v>102</v>
          </cell>
          <cell r="E116" t="str">
            <v xml:space="preserve">INDUSTRIAL           </v>
          </cell>
          <cell r="F116" t="str">
            <v>102</v>
          </cell>
          <cell r="H116" t="str">
            <v xml:space="preserve">COMERCIAL          </v>
          </cell>
          <cell r="I116" t="str">
            <v>102</v>
          </cell>
          <cell r="K116" t="str">
            <v xml:space="preserve">RURAL          </v>
          </cell>
          <cell r="L116" t="str">
            <v>102</v>
          </cell>
          <cell r="N116" t="str">
            <v xml:space="preserve">PODER PUBLICO        </v>
          </cell>
          <cell r="O116" t="str">
            <v>102</v>
          </cell>
          <cell r="Q116" t="str">
            <v xml:space="preserve">ILUMINACAO PUBLICA   </v>
          </cell>
          <cell r="R116" t="str">
            <v>102</v>
          </cell>
          <cell r="T116" t="str">
            <v xml:space="preserve">SERVICO PUBLICO      </v>
          </cell>
          <cell r="U116" t="str">
            <v>102</v>
          </cell>
          <cell r="W116" t="str">
            <v xml:space="preserve">CONSUMO PROPRIO      </v>
          </cell>
          <cell r="X116" t="str">
            <v>102</v>
          </cell>
          <cell r="Z116" t="str">
            <v xml:space="preserve">REVENDA              </v>
          </cell>
          <cell r="AA116" t="str">
            <v>102</v>
          </cell>
        </row>
        <row r="117">
          <cell r="B117" t="str">
            <v xml:space="preserve">RESIDENCIAL          </v>
          </cell>
          <cell r="C117">
            <v>898</v>
          </cell>
          <cell r="E117" t="str">
            <v xml:space="preserve">INDUSTRIAL           </v>
          </cell>
          <cell r="F117">
            <v>898</v>
          </cell>
          <cell r="H117" t="str">
            <v xml:space="preserve">COMERCIAL          </v>
          </cell>
          <cell r="I117">
            <v>898</v>
          </cell>
          <cell r="K117" t="str">
            <v xml:space="preserve">RURAL          </v>
          </cell>
          <cell r="L117">
            <v>898</v>
          </cell>
          <cell r="N117" t="str">
            <v xml:space="preserve">PODER PUBLICO        </v>
          </cell>
          <cell r="O117">
            <v>898</v>
          </cell>
          <cell r="Q117" t="str">
            <v xml:space="preserve">ILUMINACAO PUBLICA   </v>
          </cell>
          <cell r="R117">
            <v>898</v>
          </cell>
          <cell r="T117" t="str">
            <v xml:space="preserve">SERVICO PUBLICO      </v>
          </cell>
          <cell r="U117">
            <v>898</v>
          </cell>
          <cell r="W117" t="str">
            <v xml:space="preserve">CONSUMO PROPRIO      </v>
          </cell>
          <cell r="X117">
            <v>898</v>
          </cell>
          <cell r="Z117" t="str">
            <v xml:space="preserve">REVENDA              </v>
          </cell>
          <cell r="AA117">
            <v>898</v>
          </cell>
        </row>
        <row r="118">
          <cell r="B118" t="str">
            <v xml:space="preserve">RESIDENCIAL          </v>
          </cell>
          <cell r="C118" t="str">
            <v>977</v>
          </cell>
          <cell r="E118" t="str">
            <v xml:space="preserve">INDUSTRIAL           </v>
          </cell>
          <cell r="F118">
            <v>977</v>
          </cell>
          <cell r="H118" t="str">
            <v xml:space="preserve">COMERCIAL          </v>
          </cell>
          <cell r="I118">
            <v>977</v>
          </cell>
          <cell r="K118" t="str">
            <v xml:space="preserve">RURAL          </v>
          </cell>
          <cell r="L118">
            <v>977</v>
          </cell>
          <cell r="N118" t="str">
            <v xml:space="preserve">PODER PUBLICO        </v>
          </cell>
          <cell r="O118">
            <v>977</v>
          </cell>
          <cell r="Q118" t="str">
            <v xml:space="preserve">ILUMINACAO PUBLICA   </v>
          </cell>
          <cell r="R118">
            <v>977</v>
          </cell>
          <cell r="T118" t="str">
            <v xml:space="preserve">SERVICO PUBLICO      </v>
          </cell>
          <cell r="U118">
            <v>977</v>
          </cell>
          <cell r="W118" t="str">
            <v xml:space="preserve">CONSUMO PROPRIO      </v>
          </cell>
          <cell r="X118">
            <v>977</v>
          </cell>
          <cell r="Z118" t="str">
            <v xml:space="preserve">REVENDA              </v>
          </cell>
          <cell r="AA118">
            <v>977</v>
          </cell>
        </row>
        <row r="119">
          <cell r="B119" t="str">
            <v xml:space="preserve">RESIDENCIAL          </v>
          </cell>
          <cell r="C119">
            <v>978</v>
          </cell>
          <cell r="E119" t="str">
            <v xml:space="preserve">INDUSTRIAL           </v>
          </cell>
          <cell r="F119">
            <v>978</v>
          </cell>
          <cell r="H119" t="str">
            <v xml:space="preserve">COMERCIAL          </v>
          </cell>
          <cell r="I119">
            <v>978</v>
          </cell>
          <cell r="K119" t="str">
            <v xml:space="preserve">RURAL          </v>
          </cell>
          <cell r="L119">
            <v>978</v>
          </cell>
          <cell r="N119" t="str">
            <v xml:space="preserve">PODER PUBLICO        </v>
          </cell>
          <cell r="O119">
            <v>978</v>
          </cell>
          <cell r="Q119" t="str">
            <v xml:space="preserve">ILUMINACAO PUBLICA   </v>
          </cell>
          <cell r="R119">
            <v>978</v>
          </cell>
          <cell r="T119" t="str">
            <v xml:space="preserve">SERVICO PUBLICO      </v>
          </cell>
          <cell r="U119">
            <v>978</v>
          </cell>
          <cell r="W119" t="str">
            <v xml:space="preserve">CONSUMO PROPRIO      </v>
          </cell>
          <cell r="X119">
            <v>978</v>
          </cell>
          <cell r="Z119" t="str">
            <v xml:space="preserve">REVENDA              </v>
          </cell>
          <cell r="AA119">
            <v>978</v>
          </cell>
        </row>
        <row r="120">
          <cell r="B120" t="str">
            <v xml:space="preserve">RESIDENCIAL          </v>
          </cell>
          <cell r="C120">
            <v>979</v>
          </cell>
          <cell r="E120" t="str">
            <v xml:space="preserve">INDUSTRIAL           </v>
          </cell>
          <cell r="F120">
            <v>979</v>
          </cell>
          <cell r="H120" t="str">
            <v xml:space="preserve">COMERCIAL          </v>
          </cell>
          <cell r="I120">
            <v>979</v>
          </cell>
          <cell r="K120" t="str">
            <v xml:space="preserve">RURAL          </v>
          </cell>
          <cell r="L120">
            <v>979</v>
          </cell>
          <cell r="N120" t="str">
            <v xml:space="preserve">PODER PUBLICO        </v>
          </cell>
          <cell r="O120">
            <v>979</v>
          </cell>
          <cell r="Q120" t="str">
            <v xml:space="preserve">ILUMINACAO PUBLICA   </v>
          </cell>
          <cell r="R120">
            <v>979</v>
          </cell>
          <cell r="T120" t="str">
            <v xml:space="preserve">SERVICO PUBLICO      </v>
          </cell>
          <cell r="U120">
            <v>979</v>
          </cell>
          <cell r="W120" t="str">
            <v xml:space="preserve">CONSUMO PROPRIO      </v>
          </cell>
          <cell r="X120">
            <v>979</v>
          </cell>
          <cell r="Z120" t="str">
            <v xml:space="preserve">REVENDA              </v>
          </cell>
          <cell r="AA120">
            <v>979</v>
          </cell>
        </row>
        <row r="123">
          <cell r="B123" t="str">
            <v>CLASSE</v>
          </cell>
          <cell r="C123" t="str">
            <v>COD_CONCEITO</v>
          </cell>
          <cell r="E123" t="str">
            <v>CLASSE</v>
          </cell>
          <cell r="F123" t="str">
            <v>COD_CONCEITO</v>
          </cell>
          <cell r="H123" t="str">
            <v>CLASSE</v>
          </cell>
          <cell r="I123" t="str">
            <v>COD_CONCEITO</v>
          </cell>
          <cell r="K123" t="str">
            <v>CLASSE</v>
          </cell>
          <cell r="L123" t="str">
            <v>COD_CONCEITO</v>
          </cell>
          <cell r="N123" t="str">
            <v>CLASSE</v>
          </cell>
          <cell r="O123" t="str">
            <v>COD_CONCEITO</v>
          </cell>
          <cell r="Q123" t="str">
            <v>CLASSE</v>
          </cell>
          <cell r="R123" t="str">
            <v>COD_CONCEITO</v>
          </cell>
          <cell r="T123" t="str">
            <v>CLASSE</v>
          </cell>
          <cell r="U123" t="str">
            <v>COD_CONCEITO</v>
          </cell>
          <cell r="W123" t="str">
            <v>CLASSE</v>
          </cell>
          <cell r="X123" t="str">
            <v>COD_CONCEITO</v>
          </cell>
          <cell r="Z123" t="str">
            <v>CLASSE</v>
          </cell>
          <cell r="AA123" t="str">
            <v>COD_CONCEITO</v>
          </cell>
        </row>
        <row r="124">
          <cell r="B124" t="str">
            <v xml:space="preserve">RESIDENCIAL          </v>
          </cell>
          <cell r="C124" t="str">
            <v>002</v>
          </cell>
          <cell r="E124" t="str">
            <v xml:space="preserve">INDUSTRIAL          </v>
          </cell>
          <cell r="F124" t="str">
            <v>002</v>
          </cell>
          <cell r="H124" t="str">
            <v xml:space="preserve">COMERCIAL          </v>
          </cell>
          <cell r="I124" t="str">
            <v>002</v>
          </cell>
          <cell r="K124" t="str">
            <v xml:space="preserve">RURAL          </v>
          </cell>
          <cell r="L124" t="str">
            <v>002</v>
          </cell>
          <cell r="N124" t="str">
            <v xml:space="preserve">PODER PUBLICO        </v>
          </cell>
          <cell r="O124" t="str">
            <v>002</v>
          </cell>
          <cell r="Q124" t="str">
            <v xml:space="preserve">ILUMINACAO PUBLICA   </v>
          </cell>
          <cell r="R124" t="str">
            <v>002</v>
          </cell>
          <cell r="T124" t="str">
            <v xml:space="preserve">SERVICO PUBLICO      </v>
          </cell>
          <cell r="U124" t="str">
            <v>002</v>
          </cell>
          <cell r="W124" t="str">
            <v xml:space="preserve">CONSUMO PROPRIO      </v>
          </cell>
          <cell r="X124" t="str">
            <v>002</v>
          </cell>
          <cell r="Z124" t="str">
            <v xml:space="preserve">REVENDA              </v>
          </cell>
          <cell r="AA124" t="str">
            <v>002</v>
          </cell>
        </row>
        <row r="127">
          <cell r="B127" t="str">
            <v>CLASSE</v>
          </cell>
          <cell r="C127" t="str">
            <v>COD_CONCEITO</v>
          </cell>
          <cell r="E127" t="str">
            <v>CLASSE</v>
          </cell>
          <cell r="F127" t="str">
            <v>COD_CONCEITO</v>
          </cell>
          <cell r="H127" t="str">
            <v>CLASSE</v>
          </cell>
          <cell r="I127" t="str">
            <v>COD_CONCEITO</v>
          </cell>
          <cell r="K127" t="str">
            <v>CLASSE</v>
          </cell>
          <cell r="L127" t="str">
            <v>COD_CONCEITO</v>
          </cell>
          <cell r="N127" t="str">
            <v>CLASSE</v>
          </cell>
          <cell r="O127" t="str">
            <v>COD_CONCEITO</v>
          </cell>
          <cell r="Q127" t="str">
            <v>CLASSE</v>
          </cell>
          <cell r="R127" t="str">
            <v>COD_CONCEITO</v>
          </cell>
          <cell r="T127" t="str">
            <v>CLASSE</v>
          </cell>
          <cell r="U127" t="str">
            <v>COD_CONCEITO</v>
          </cell>
          <cell r="W127" t="str">
            <v>CLASSE</v>
          </cell>
          <cell r="X127" t="str">
            <v>COD_CONCEITO</v>
          </cell>
          <cell r="Z127" t="str">
            <v>CLASSE</v>
          </cell>
          <cell r="AA127" t="str">
            <v>COD_CONCEITO</v>
          </cell>
        </row>
        <row r="128">
          <cell r="B128" t="str">
            <v xml:space="preserve">RESIDENCIAL          </v>
          </cell>
          <cell r="C128">
            <v>885</v>
          </cell>
          <cell r="E128" t="str">
            <v xml:space="preserve">INDUSTRIAL          </v>
          </cell>
          <cell r="F128">
            <v>885</v>
          </cell>
          <cell r="H128" t="str">
            <v xml:space="preserve">COMERCIAL          </v>
          </cell>
          <cell r="I128">
            <v>885</v>
          </cell>
          <cell r="K128" t="str">
            <v xml:space="preserve">RURAL          </v>
          </cell>
          <cell r="L128">
            <v>885</v>
          </cell>
          <cell r="N128" t="str">
            <v xml:space="preserve">PODER PUBLICO        </v>
          </cell>
          <cell r="O128">
            <v>885</v>
          </cell>
          <cell r="Q128" t="str">
            <v xml:space="preserve">ILUMINACAO PUBLICA   </v>
          </cell>
          <cell r="R128">
            <v>885</v>
          </cell>
          <cell r="T128" t="str">
            <v xml:space="preserve">SERVICO PUBLICO      </v>
          </cell>
          <cell r="U128">
            <v>885</v>
          </cell>
          <cell r="W128" t="str">
            <v xml:space="preserve">CONSUMO PROPRIO      </v>
          </cell>
          <cell r="X128">
            <v>885</v>
          </cell>
          <cell r="Z128" t="str">
            <v xml:space="preserve">REVENDA              </v>
          </cell>
          <cell r="AA128">
            <v>885</v>
          </cell>
        </row>
        <row r="131">
          <cell r="B131" t="str">
            <v>CLASSE</v>
          </cell>
          <cell r="C131" t="str">
            <v>COD_CONCEITO</v>
          </cell>
          <cell r="E131" t="str">
            <v>CLASSE</v>
          </cell>
          <cell r="F131" t="str">
            <v>COD_CONCEITO</v>
          </cell>
          <cell r="H131" t="str">
            <v>CLASSE</v>
          </cell>
          <cell r="I131" t="str">
            <v>COD_CONCEITO</v>
          </cell>
          <cell r="K131" t="str">
            <v>CLASSE</v>
          </cell>
          <cell r="L131" t="str">
            <v>COD_CONCEITO</v>
          </cell>
          <cell r="N131" t="str">
            <v>CLASSE</v>
          </cell>
          <cell r="O131" t="str">
            <v>COD_CONCEITO</v>
          </cell>
          <cell r="Q131" t="str">
            <v>CLASSE</v>
          </cell>
          <cell r="R131" t="str">
            <v>COD_CONCEITO</v>
          </cell>
          <cell r="T131" t="str">
            <v>CLASSE</v>
          </cell>
          <cell r="U131" t="str">
            <v>COD_CONCEITO</v>
          </cell>
          <cell r="W131" t="str">
            <v>CLASSE</v>
          </cell>
          <cell r="X131" t="str">
            <v>COD_CONCEITO</v>
          </cell>
          <cell r="Z131" t="str">
            <v>CLASSE</v>
          </cell>
          <cell r="AA131" t="str">
            <v>COD_CONCEITO</v>
          </cell>
        </row>
        <row r="132">
          <cell r="B132" t="str">
            <v xml:space="preserve">RESIDENCIAL          </v>
          </cell>
          <cell r="C132">
            <v>510</v>
          </cell>
          <cell r="E132" t="str">
            <v xml:space="preserve">INDUSTRIAL          </v>
          </cell>
          <cell r="F132">
            <v>510</v>
          </cell>
          <cell r="H132" t="str">
            <v xml:space="preserve">COMERCIAL          </v>
          </cell>
          <cell r="I132">
            <v>510</v>
          </cell>
          <cell r="K132" t="str">
            <v xml:space="preserve">RURAL          </v>
          </cell>
          <cell r="L132">
            <v>510</v>
          </cell>
          <cell r="N132" t="str">
            <v xml:space="preserve">PODER PUBLICO        </v>
          </cell>
          <cell r="O132">
            <v>510</v>
          </cell>
          <cell r="Q132" t="str">
            <v xml:space="preserve">ILUMINACAO PUBLICA   </v>
          </cell>
          <cell r="R132">
            <v>510</v>
          </cell>
          <cell r="T132" t="str">
            <v xml:space="preserve">SERVICO PUBLICO      </v>
          </cell>
          <cell r="U132">
            <v>510</v>
          </cell>
          <cell r="W132" t="str">
            <v xml:space="preserve">CONSUMO PROPRIO      </v>
          </cell>
          <cell r="X132">
            <v>510</v>
          </cell>
          <cell r="Z132" t="str">
            <v xml:space="preserve">REVENDA              </v>
          </cell>
          <cell r="AA132">
            <v>510</v>
          </cell>
        </row>
        <row r="135">
          <cell r="B135" t="str">
            <v>CLASSE</v>
          </cell>
          <cell r="C135" t="str">
            <v>COD_CONCEITO</v>
          </cell>
          <cell r="E135" t="str">
            <v>CLASSE</v>
          </cell>
          <cell r="F135" t="str">
            <v>COD_CONCEITO</v>
          </cell>
          <cell r="H135" t="str">
            <v>CLASSE</v>
          </cell>
          <cell r="I135" t="str">
            <v>COD_CONCEITO</v>
          </cell>
          <cell r="K135" t="str">
            <v>CLASSE</v>
          </cell>
          <cell r="L135" t="str">
            <v>COD_CONCEITO</v>
          </cell>
          <cell r="N135" t="str">
            <v>CLASSE</v>
          </cell>
          <cell r="O135" t="str">
            <v>COD_CONCEITO</v>
          </cell>
          <cell r="Q135" t="str">
            <v>CLASSE</v>
          </cell>
          <cell r="R135" t="str">
            <v>COD_CONCEITO</v>
          </cell>
          <cell r="T135" t="str">
            <v>CLASSE</v>
          </cell>
          <cell r="U135" t="str">
            <v>COD_CONCEITO</v>
          </cell>
          <cell r="W135" t="str">
            <v>CLASSE</v>
          </cell>
          <cell r="X135" t="str">
            <v>COD_CONCEITO</v>
          </cell>
          <cell r="Z135" t="str">
            <v>CLASSE</v>
          </cell>
          <cell r="AA135" t="str">
            <v>COD_CONCEITO</v>
          </cell>
        </row>
        <row r="136">
          <cell r="B136" t="str">
            <v xml:space="preserve">RESIDENCIAL          </v>
          </cell>
          <cell r="C136" t="str">
            <v>007</v>
          </cell>
          <cell r="E136" t="str">
            <v xml:space="preserve">INDUSTRIAL          </v>
          </cell>
          <cell r="F136" t="str">
            <v>007</v>
          </cell>
          <cell r="H136" t="str">
            <v xml:space="preserve">COMERCIAL          </v>
          </cell>
          <cell r="I136" t="str">
            <v>007</v>
          </cell>
          <cell r="K136" t="str">
            <v xml:space="preserve">RURAL          </v>
          </cell>
          <cell r="L136" t="str">
            <v>007</v>
          </cell>
          <cell r="N136" t="str">
            <v xml:space="preserve">PODER PUBLICO        </v>
          </cell>
          <cell r="O136" t="str">
            <v>007</v>
          </cell>
          <cell r="Q136" t="str">
            <v xml:space="preserve">ILUMINACAO PUBLICA   </v>
          </cell>
          <cell r="R136" t="str">
            <v>007</v>
          </cell>
          <cell r="T136" t="str">
            <v xml:space="preserve">SERVICO PUBLICO      </v>
          </cell>
          <cell r="U136" t="str">
            <v>007</v>
          </cell>
          <cell r="W136" t="str">
            <v xml:space="preserve">CONSUMO PROPRIO      </v>
          </cell>
          <cell r="X136" t="str">
            <v>007</v>
          </cell>
          <cell r="Z136" t="str">
            <v xml:space="preserve">REVENDA              </v>
          </cell>
          <cell r="AA136" t="str">
            <v>007</v>
          </cell>
        </row>
        <row r="137">
          <cell r="B137" t="str">
            <v xml:space="preserve">RESIDENCIAL          </v>
          </cell>
          <cell r="C137" t="str">
            <v>622</v>
          </cell>
          <cell r="E137" t="str">
            <v xml:space="preserve">INDUSTRIAL          </v>
          </cell>
          <cell r="F137" t="str">
            <v>622</v>
          </cell>
          <cell r="H137" t="str">
            <v xml:space="preserve">COMERCIAL          </v>
          </cell>
          <cell r="I137" t="str">
            <v>622</v>
          </cell>
          <cell r="K137" t="str">
            <v xml:space="preserve">RURAL          </v>
          </cell>
          <cell r="L137" t="str">
            <v>622</v>
          </cell>
          <cell r="N137" t="str">
            <v xml:space="preserve">PODER PUBLICO        </v>
          </cell>
          <cell r="O137" t="str">
            <v>622</v>
          </cell>
          <cell r="Q137" t="str">
            <v xml:space="preserve">ILUMINACAO PUBLICA   </v>
          </cell>
          <cell r="R137" t="str">
            <v>622</v>
          </cell>
          <cell r="T137" t="str">
            <v xml:space="preserve">SERVICO PUBLICO      </v>
          </cell>
          <cell r="U137" t="str">
            <v>622</v>
          </cell>
          <cell r="W137" t="str">
            <v xml:space="preserve">CONSUMO PROPRIO      </v>
          </cell>
          <cell r="X137" t="str">
            <v>622</v>
          </cell>
          <cell r="Z137" t="str">
            <v xml:space="preserve">REVENDA              </v>
          </cell>
          <cell r="AA137" t="str">
            <v>622</v>
          </cell>
        </row>
        <row r="138">
          <cell r="B138" t="str">
            <v xml:space="preserve">RESIDENCIAL          </v>
          </cell>
          <cell r="C138" t="str">
            <v>623</v>
          </cell>
          <cell r="E138" t="str">
            <v xml:space="preserve">INDUSTRIAL          </v>
          </cell>
          <cell r="F138" t="str">
            <v>623</v>
          </cell>
          <cell r="H138" t="str">
            <v xml:space="preserve">COMERCIAL          </v>
          </cell>
          <cell r="I138" t="str">
            <v>623</v>
          </cell>
          <cell r="K138" t="str">
            <v xml:space="preserve">RURAL          </v>
          </cell>
          <cell r="L138" t="str">
            <v>623</v>
          </cell>
          <cell r="N138" t="str">
            <v xml:space="preserve">PODER PUBLICO        </v>
          </cell>
          <cell r="O138" t="str">
            <v>623</v>
          </cell>
          <cell r="Q138" t="str">
            <v xml:space="preserve">ILUMINACAO PUBLICA   </v>
          </cell>
          <cell r="R138" t="str">
            <v>623</v>
          </cell>
          <cell r="T138" t="str">
            <v xml:space="preserve">SERVICO PUBLICO      </v>
          </cell>
          <cell r="U138" t="str">
            <v>623</v>
          </cell>
          <cell r="W138" t="str">
            <v xml:space="preserve">CONSUMO PROPRIO      </v>
          </cell>
          <cell r="X138" t="str">
            <v>623</v>
          </cell>
          <cell r="Z138" t="str">
            <v xml:space="preserve">REVENDA              </v>
          </cell>
          <cell r="AA138" t="str">
            <v>623</v>
          </cell>
        </row>
        <row r="139">
          <cell r="B139" t="str">
            <v xml:space="preserve">RESIDENCIAL          </v>
          </cell>
          <cell r="C139" t="str">
            <v>712</v>
          </cell>
          <cell r="E139" t="str">
            <v xml:space="preserve">INDUSTRIAL          </v>
          </cell>
          <cell r="F139" t="str">
            <v>712</v>
          </cell>
          <cell r="H139" t="str">
            <v xml:space="preserve">COMERCIAL          </v>
          </cell>
          <cell r="I139" t="str">
            <v>712</v>
          </cell>
          <cell r="K139" t="str">
            <v xml:space="preserve">RURAL          </v>
          </cell>
          <cell r="L139" t="str">
            <v>712</v>
          </cell>
          <cell r="N139" t="str">
            <v xml:space="preserve">PODER PUBLICO        </v>
          </cell>
          <cell r="O139" t="str">
            <v>712</v>
          </cell>
          <cell r="Q139" t="str">
            <v xml:space="preserve">ILUMINACAO PUBLICA   </v>
          </cell>
          <cell r="R139" t="str">
            <v>712</v>
          </cell>
          <cell r="T139" t="str">
            <v xml:space="preserve">SERVICO PUBLICO      </v>
          </cell>
          <cell r="U139" t="str">
            <v>712</v>
          </cell>
          <cell r="W139" t="str">
            <v xml:space="preserve">CONSUMO PROPRIO      </v>
          </cell>
          <cell r="X139" t="str">
            <v>712</v>
          </cell>
          <cell r="Z139" t="str">
            <v xml:space="preserve">REVENDA              </v>
          </cell>
          <cell r="AA139" t="str">
            <v>712</v>
          </cell>
        </row>
        <row r="140">
          <cell r="B140" t="str">
            <v xml:space="preserve">RESIDENCIAL          </v>
          </cell>
          <cell r="C140" t="str">
            <v>820</v>
          </cell>
          <cell r="E140" t="str">
            <v xml:space="preserve">INDUSTRIAL          </v>
          </cell>
          <cell r="F140" t="str">
            <v>820</v>
          </cell>
          <cell r="H140" t="str">
            <v xml:space="preserve">COMERCIAL          </v>
          </cell>
          <cell r="I140" t="str">
            <v>820</v>
          </cell>
          <cell r="K140" t="str">
            <v xml:space="preserve">RURAL          </v>
          </cell>
          <cell r="L140" t="str">
            <v>820</v>
          </cell>
          <cell r="N140" t="str">
            <v xml:space="preserve">PODER PUBLICO        </v>
          </cell>
          <cell r="O140" t="str">
            <v>820</v>
          </cell>
          <cell r="Q140" t="str">
            <v xml:space="preserve">ILUMINACAO PUBLICA   </v>
          </cell>
          <cell r="R140" t="str">
            <v>820</v>
          </cell>
          <cell r="T140" t="str">
            <v xml:space="preserve">SERVICO PUBLICO      </v>
          </cell>
          <cell r="U140" t="str">
            <v>820</v>
          </cell>
          <cell r="W140" t="str">
            <v xml:space="preserve">CONSUMO PROPRIO      </v>
          </cell>
          <cell r="X140" t="str">
            <v>820</v>
          </cell>
          <cell r="Z140" t="str">
            <v xml:space="preserve">REVENDA              </v>
          </cell>
          <cell r="AA140" t="str">
            <v>820</v>
          </cell>
        </row>
        <row r="141">
          <cell r="B141" t="str">
            <v xml:space="preserve">RESIDENCIAL          </v>
          </cell>
          <cell r="C141" t="str">
            <v>822</v>
          </cell>
          <cell r="E141" t="str">
            <v xml:space="preserve">INDUSTRIAL          </v>
          </cell>
          <cell r="F141" t="str">
            <v>822</v>
          </cell>
          <cell r="H141" t="str">
            <v xml:space="preserve">COMERCIAL          </v>
          </cell>
          <cell r="I141" t="str">
            <v>822</v>
          </cell>
          <cell r="K141" t="str">
            <v xml:space="preserve">RURAL          </v>
          </cell>
          <cell r="L141" t="str">
            <v>822</v>
          </cell>
          <cell r="N141" t="str">
            <v xml:space="preserve">PODER PUBLICO        </v>
          </cell>
          <cell r="O141" t="str">
            <v>822</v>
          </cell>
          <cell r="Q141" t="str">
            <v xml:space="preserve">ILUMINACAO PUBLICA   </v>
          </cell>
          <cell r="R141" t="str">
            <v>822</v>
          </cell>
          <cell r="T141" t="str">
            <v xml:space="preserve">SERVICO PUBLICO      </v>
          </cell>
          <cell r="U141" t="str">
            <v>822</v>
          </cell>
          <cell r="W141" t="str">
            <v xml:space="preserve">CONSUMO PROPRIO      </v>
          </cell>
          <cell r="X141" t="str">
            <v>822</v>
          </cell>
          <cell r="Z141" t="str">
            <v xml:space="preserve">REVENDA              </v>
          </cell>
          <cell r="AA141" t="str">
            <v>822</v>
          </cell>
        </row>
        <row r="142">
          <cell r="B142" t="str">
            <v xml:space="preserve">RESIDENCIAL          </v>
          </cell>
          <cell r="C142" t="str">
            <v>877</v>
          </cell>
          <cell r="E142" t="str">
            <v xml:space="preserve">INDUSTRIAL          </v>
          </cell>
          <cell r="F142" t="str">
            <v>877</v>
          </cell>
          <cell r="H142" t="str">
            <v xml:space="preserve">COMERCIAL          </v>
          </cell>
          <cell r="I142" t="str">
            <v>877</v>
          </cell>
          <cell r="K142" t="str">
            <v xml:space="preserve">RURAL          </v>
          </cell>
          <cell r="L142" t="str">
            <v>877</v>
          </cell>
          <cell r="N142" t="str">
            <v xml:space="preserve">PODER PUBLICO        </v>
          </cell>
          <cell r="O142" t="str">
            <v>877</v>
          </cell>
          <cell r="Q142" t="str">
            <v xml:space="preserve">ILUMINACAO PUBLICA   </v>
          </cell>
          <cell r="R142" t="str">
            <v>877</v>
          </cell>
          <cell r="T142" t="str">
            <v xml:space="preserve">SERVICO PUBLICO      </v>
          </cell>
          <cell r="U142" t="str">
            <v>877</v>
          </cell>
          <cell r="W142" t="str">
            <v xml:space="preserve">CONSUMO PROPRIO      </v>
          </cell>
          <cell r="X142" t="str">
            <v>877</v>
          </cell>
          <cell r="Z142" t="str">
            <v xml:space="preserve">REVENDA              </v>
          </cell>
          <cell r="AA142" t="str">
            <v>877</v>
          </cell>
        </row>
        <row r="143">
          <cell r="B143" t="str">
            <v xml:space="preserve">RESIDENCIAL          </v>
          </cell>
          <cell r="C143" t="str">
            <v>985</v>
          </cell>
          <cell r="E143" t="str">
            <v xml:space="preserve">INDUSTRIAL          </v>
          </cell>
          <cell r="F143" t="str">
            <v>985</v>
          </cell>
          <cell r="H143" t="str">
            <v xml:space="preserve">COMERCIAL          </v>
          </cell>
          <cell r="I143" t="str">
            <v>985</v>
          </cell>
          <cell r="K143" t="str">
            <v xml:space="preserve">RURAL          </v>
          </cell>
          <cell r="L143" t="str">
            <v>985</v>
          </cell>
          <cell r="N143" t="str">
            <v xml:space="preserve">PODER PUBLICO        </v>
          </cell>
          <cell r="O143" t="str">
            <v>985</v>
          </cell>
          <cell r="Q143" t="str">
            <v xml:space="preserve">ILUMINACAO PUBLICA   </v>
          </cell>
          <cell r="R143" t="str">
            <v>985</v>
          </cell>
          <cell r="T143" t="str">
            <v xml:space="preserve">SERVICO PUBLICO      </v>
          </cell>
          <cell r="U143" t="str">
            <v>985</v>
          </cell>
          <cell r="W143" t="str">
            <v xml:space="preserve">CONSUMO PROPRIO      </v>
          </cell>
          <cell r="X143" t="str">
            <v>985</v>
          </cell>
          <cell r="Z143" t="str">
            <v xml:space="preserve">REVENDA              </v>
          </cell>
          <cell r="AA143" t="str">
            <v>985</v>
          </cell>
        </row>
        <row r="144">
          <cell r="B144" t="str">
            <v xml:space="preserve">RESIDENCIAL          </v>
          </cell>
          <cell r="C144" t="str">
            <v>986</v>
          </cell>
          <cell r="E144" t="str">
            <v xml:space="preserve">INDUSTRIAL          </v>
          </cell>
          <cell r="F144" t="str">
            <v>986</v>
          </cell>
          <cell r="H144" t="str">
            <v xml:space="preserve">COMERCIAL          </v>
          </cell>
          <cell r="I144" t="str">
            <v>986</v>
          </cell>
          <cell r="K144" t="str">
            <v xml:space="preserve">RURAL          </v>
          </cell>
          <cell r="L144" t="str">
            <v>986</v>
          </cell>
          <cell r="N144" t="str">
            <v xml:space="preserve">PODER PUBLICO        </v>
          </cell>
          <cell r="O144" t="str">
            <v>986</v>
          </cell>
          <cell r="Q144" t="str">
            <v xml:space="preserve">ILUMINACAO PUBLICA   </v>
          </cell>
          <cell r="R144" t="str">
            <v>986</v>
          </cell>
          <cell r="T144" t="str">
            <v xml:space="preserve">SERVICO PUBLICO      </v>
          </cell>
          <cell r="U144" t="str">
            <v>986</v>
          </cell>
          <cell r="W144" t="str">
            <v xml:space="preserve">CONSUMO PROPRIO      </v>
          </cell>
          <cell r="X144" t="str">
            <v>986</v>
          </cell>
          <cell r="Z144" t="str">
            <v xml:space="preserve">REVENDA              </v>
          </cell>
          <cell r="AA144" t="str">
            <v>986</v>
          </cell>
        </row>
        <row r="145">
          <cell r="B145" t="str">
            <v xml:space="preserve">RESIDENCIAL          </v>
          </cell>
          <cell r="C145" t="str">
            <v>987</v>
          </cell>
          <cell r="E145" t="str">
            <v xml:space="preserve">INDUSTRIAL          </v>
          </cell>
          <cell r="F145" t="str">
            <v>987</v>
          </cell>
          <cell r="H145" t="str">
            <v xml:space="preserve">COMERCIAL          </v>
          </cell>
          <cell r="I145" t="str">
            <v>987</v>
          </cell>
          <cell r="K145" t="str">
            <v xml:space="preserve">RURAL          </v>
          </cell>
          <cell r="L145" t="str">
            <v>987</v>
          </cell>
          <cell r="N145" t="str">
            <v xml:space="preserve">PODER PUBLICO        </v>
          </cell>
          <cell r="O145" t="str">
            <v>987</v>
          </cell>
          <cell r="Q145" t="str">
            <v xml:space="preserve">ILUMINACAO PUBLICA   </v>
          </cell>
          <cell r="R145" t="str">
            <v>987</v>
          </cell>
          <cell r="T145" t="str">
            <v xml:space="preserve">SERVICO PUBLICO      </v>
          </cell>
          <cell r="U145" t="str">
            <v>987</v>
          </cell>
          <cell r="W145" t="str">
            <v xml:space="preserve">CONSUMO PROPRIO      </v>
          </cell>
          <cell r="X145" t="str">
            <v>987</v>
          </cell>
          <cell r="Z145" t="str">
            <v xml:space="preserve">REVENDA              </v>
          </cell>
          <cell r="AA145" t="str">
            <v>987</v>
          </cell>
        </row>
        <row r="146">
          <cell r="B146" t="str">
            <v xml:space="preserve">RESIDENCIAL          </v>
          </cell>
          <cell r="C146" t="str">
            <v>988</v>
          </cell>
          <cell r="E146" t="str">
            <v xml:space="preserve">INDUSTRIAL          </v>
          </cell>
          <cell r="F146" t="str">
            <v>988</v>
          </cell>
          <cell r="H146" t="str">
            <v xml:space="preserve">COMERCIAL          </v>
          </cell>
          <cell r="I146" t="str">
            <v>988</v>
          </cell>
          <cell r="K146" t="str">
            <v xml:space="preserve">RURAL          </v>
          </cell>
          <cell r="L146" t="str">
            <v>988</v>
          </cell>
          <cell r="N146" t="str">
            <v xml:space="preserve">PODER PUBLICO        </v>
          </cell>
          <cell r="O146" t="str">
            <v>988</v>
          </cell>
          <cell r="Q146" t="str">
            <v xml:space="preserve">ILUMINACAO PUBLICA   </v>
          </cell>
          <cell r="R146" t="str">
            <v>988</v>
          </cell>
          <cell r="T146" t="str">
            <v xml:space="preserve">SERVICO PUBLICO      </v>
          </cell>
          <cell r="U146" t="str">
            <v>988</v>
          </cell>
          <cell r="W146" t="str">
            <v xml:space="preserve">CONSUMO PROPRIO      </v>
          </cell>
          <cell r="X146" t="str">
            <v>988</v>
          </cell>
          <cell r="Z146" t="str">
            <v xml:space="preserve">REVENDA              </v>
          </cell>
          <cell r="AA146" t="str">
            <v>988</v>
          </cell>
        </row>
        <row r="147">
          <cell r="B147" t="str">
            <v xml:space="preserve">RESIDENCIAL          </v>
          </cell>
          <cell r="C147" t="str">
            <v>989</v>
          </cell>
          <cell r="E147" t="str">
            <v xml:space="preserve">INDUSTRIAL          </v>
          </cell>
          <cell r="F147" t="str">
            <v>989</v>
          </cell>
          <cell r="H147" t="str">
            <v xml:space="preserve">COMERCIAL          </v>
          </cell>
          <cell r="I147" t="str">
            <v>989</v>
          </cell>
          <cell r="K147" t="str">
            <v xml:space="preserve">RURAL          </v>
          </cell>
          <cell r="L147" t="str">
            <v>989</v>
          </cell>
          <cell r="N147" t="str">
            <v xml:space="preserve">PODER PUBLICO        </v>
          </cell>
          <cell r="O147" t="str">
            <v>989</v>
          </cell>
          <cell r="Q147" t="str">
            <v xml:space="preserve">ILUMINACAO PUBLICA   </v>
          </cell>
          <cell r="R147" t="str">
            <v>989</v>
          </cell>
          <cell r="T147" t="str">
            <v xml:space="preserve">SERVICO PUBLICO      </v>
          </cell>
          <cell r="U147" t="str">
            <v>989</v>
          </cell>
          <cell r="W147" t="str">
            <v xml:space="preserve">CONSUMO PROPRIO      </v>
          </cell>
          <cell r="X147" t="str">
            <v>989</v>
          </cell>
          <cell r="Z147" t="str">
            <v xml:space="preserve">REVENDA              </v>
          </cell>
          <cell r="AA147" t="str">
            <v>989</v>
          </cell>
        </row>
        <row r="148">
          <cell r="B148" t="str">
            <v xml:space="preserve">RESIDENCIAL          </v>
          </cell>
          <cell r="C148" t="str">
            <v>990</v>
          </cell>
          <cell r="E148" t="str">
            <v xml:space="preserve">INDUSTRIAL          </v>
          </cell>
          <cell r="F148" t="str">
            <v>990</v>
          </cell>
          <cell r="H148" t="str">
            <v xml:space="preserve">COMERCIAL          </v>
          </cell>
          <cell r="I148" t="str">
            <v>990</v>
          </cell>
          <cell r="K148" t="str">
            <v xml:space="preserve">RURAL          </v>
          </cell>
          <cell r="L148" t="str">
            <v>990</v>
          </cell>
          <cell r="N148" t="str">
            <v xml:space="preserve">PODER PUBLICO        </v>
          </cell>
          <cell r="O148" t="str">
            <v>990</v>
          </cell>
          <cell r="Q148" t="str">
            <v xml:space="preserve">ILUMINACAO PUBLICA   </v>
          </cell>
          <cell r="R148" t="str">
            <v>990</v>
          </cell>
          <cell r="T148" t="str">
            <v xml:space="preserve">SERVICO PUBLICO      </v>
          </cell>
          <cell r="U148" t="str">
            <v>990</v>
          </cell>
          <cell r="W148" t="str">
            <v xml:space="preserve">CONSUMO PROPRIO      </v>
          </cell>
          <cell r="X148" t="str">
            <v>990</v>
          </cell>
          <cell r="Z148" t="str">
            <v xml:space="preserve">REVENDA              </v>
          </cell>
          <cell r="AA148" t="str">
            <v>990</v>
          </cell>
        </row>
        <row r="149">
          <cell r="B149" t="str">
            <v xml:space="preserve">RESIDENCIAL          </v>
          </cell>
          <cell r="C149" t="str">
            <v>997</v>
          </cell>
          <cell r="E149" t="str">
            <v xml:space="preserve">INDUSTRIAL          </v>
          </cell>
          <cell r="F149" t="str">
            <v>997</v>
          </cell>
          <cell r="H149" t="str">
            <v xml:space="preserve">COMERCIAL          </v>
          </cell>
          <cell r="I149" t="str">
            <v>997</v>
          </cell>
          <cell r="K149" t="str">
            <v xml:space="preserve">RURAL          </v>
          </cell>
          <cell r="L149" t="str">
            <v>997</v>
          </cell>
          <cell r="N149" t="str">
            <v xml:space="preserve">PODER PUBLICO        </v>
          </cell>
          <cell r="O149" t="str">
            <v>997</v>
          </cell>
          <cell r="Q149" t="str">
            <v xml:space="preserve">ILUMINACAO PUBLICA   </v>
          </cell>
          <cell r="R149" t="str">
            <v>997</v>
          </cell>
          <cell r="T149" t="str">
            <v xml:space="preserve">SERVICO PUBLICO      </v>
          </cell>
          <cell r="U149" t="str">
            <v>997</v>
          </cell>
          <cell r="W149" t="str">
            <v xml:space="preserve">CONSUMO PROPRIO      </v>
          </cell>
          <cell r="X149" t="str">
            <v>997</v>
          </cell>
          <cell r="Z149" t="str">
            <v xml:space="preserve">REVENDA              </v>
          </cell>
          <cell r="AA149" t="str">
            <v>997</v>
          </cell>
        </row>
        <row r="152">
          <cell r="B152" t="str">
            <v>CLASSE</v>
          </cell>
          <cell r="C152" t="str">
            <v>COD_CONCEITO</v>
          </cell>
          <cell r="E152" t="str">
            <v>CLASSE</v>
          </cell>
          <cell r="F152" t="str">
            <v>COD_CONCEITO</v>
          </cell>
          <cell r="H152" t="str">
            <v>CLASSE</v>
          </cell>
          <cell r="I152" t="str">
            <v>COD_CONCEITO</v>
          </cell>
          <cell r="K152" t="str">
            <v>CLASSE</v>
          </cell>
          <cell r="L152" t="str">
            <v>COD_CONCEITO</v>
          </cell>
          <cell r="N152" t="str">
            <v>CLASSE</v>
          </cell>
          <cell r="O152" t="str">
            <v>COD_CONCEITO</v>
          </cell>
          <cell r="Q152" t="str">
            <v>CLASSE</v>
          </cell>
          <cell r="R152" t="str">
            <v>COD_CONCEITO</v>
          </cell>
          <cell r="T152" t="str">
            <v>CLASSE</v>
          </cell>
          <cell r="U152" t="str">
            <v>COD_CONCEITO</v>
          </cell>
          <cell r="W152" t="str">
            <v>CLASSE</v>
          </cell>
          <cell r="X152" t="str">
            <v>COD_CONCEITO</v>
          </cell>
          <cell r="Z152" t="str">
            <v>CLASSE</v>
          </cell>
          <cell r="AA152" t="str">
            <v>COD_CONCEITO</v>
          </cell>
        </row>
        <row r="153">
          <cell r="B153" t="str">
            <v xml:space="preserve">RESIDENCIAL          </v>
          </cell>
          <cell r="C153" t="str">
            <v>500</v>
          </cell>
          <cell r="E153" t="str">
            <v xml:space="preserve">INDUSTRIAL          </v>
          </cell>
          <cell r="F153" t="str">
            <v>500</v>
          </cell>
          <cell r="H153" t="str">
            <v xml:space="preserve">COMERCIAL          </v>
          </cell>
          <cell r="I153" t="str">
            <v>500</v>
          </cell>
          <cell r="K153" t="str">
            <v xml:space="preserve">RURAL          </v>
          </cell>
          <cell r="L153" t="str">
            <v>500</v>
          </cell>
          <cell r="N153" t="str">
            <v xml:space="preserve">PODER PUBLICO        </v>
          </cell>
          <cell r="O153" t="str">
            <v>500</v>
          </cell>
          <cell r="Q153" t="str">
            <v xml:space="preserve">ILUMINACAO PUBLICA   </v>
          </cell>
          <cell r="R153" t="str">
            <v>500</v>
          </cell>
          <cell r="T153" t="str">
            <v xml:space="preserve">SERVICO PUBLICO      </v>
          </cell>
          <cell r="U153" t="str">
            <v>500</v>
          </cell>
          <cell r="W153" t="str">
            <v xml:space="preserve">CONSUMO PROPRIO      </v>
          </cell>
          <cell r="X153" t="str">
            <v>500</v>
          </cell>
          <cell r="Z153" t="str">
            <v xml:space="preserve">REVENDA              </v>
          </cell>
          <cell r="AA153" t="str">
            <v>500</v>
          </cell>
        </row>
        <row r="154">
          <cell r="B154" t="str">
            <v xml:space="preserve">RESIDENCIAL          </v>
          </cell>
          <cell r="C154" t="str">
            <v>501</v>
          </cell>
          <cell r="E154" t="str">
            <v xml:space="preserve">INDUSTRIAL          </v>
          </cell>
          <cell r="F154" t="str">
            <v>501</v>
          </cell>
          <cell r="H154" t="str">
            <v xml:space="preserve">COMERCIAL          </v>
          </cell>
          <cell r="I154" t="str">
            <v>501</v>
          </cell>
          <cell r="K154" t="str">
            <v xml:space="preserve">RURAL          </v>
          </cell>
          <cell r="L154" t="str">
            <v>501</v>
          </cell>
          <cell r="N154" t="str">
            <v xml:space="preserve">PODER PUBLICO        </v>
          </cell>
          <cell r="O154" t="str">
            <v>501</v>
          </cell>
          <cell r="Q154" t="str">
            <v xml:space="preserve">ILUMINACAO PUBLICA   </v>
          </cell>
          <cell r="R154" t="str">
            <v>501</v>
          </cell>
          <cell r="T154" t="str">
            <v xml:space="preserve">SERVICO PUBLICO      </v>
          </cell>
          <cell r="U154" t="str">
            <v>501</v>
          </cell>
          <cell r="W154" t="str">
            <v xml:space="preserve">CONSUMO PROPRIO      </v>
          </cell>
          <cell r="X154" t="str">
            <v>501</v>
          </cell>
          <cell r="Z154" t="str">
            <v xml:space="preserve">REVENDA              </v>
          </cell>
          <cell r="AA154" t="str">
            <v>501</v>
          </cell>
        </row>
        <row r="155">
          <cell r="B155" t="str">
            <v xml:space="preserve">RESIDENCIAL          </v>
          </cell>
          <cell r="C155" t="str">
            <v>502</v>
          </cell>
          <cell r="E155" t="str">
            <v xml:space="preserve">INDUSTRIAL          </v>
          </cell>
          <cell r="F155" t="str">
            <v>502</v>
          </cell>
          <cell r="H155" t="str">
            <v xml:space="preserve">COMERCIAL          </v>
          </cell>
          <cell r="I155" t="str">
            <v>502</v>
          </cell>
          <cell r="K155" t="str">
            <v xml:space="preserve">RURAL          </v>
          </cell>
          <cell r="L155" t="str">
            <v>502</v>
          </cell>
          <cell r="N155" t="str">
            <v xml:space="preserve">PODER PUBLICO        </v>
          </cell>
          <cell r="O155" t="str">
            <v>502</v>
          </cell>
          <cell r="Q155" t="str">
            <v xml:space="preserve">ILUMINACAO PUBLICA   </v>
          </cell>
          <cell r="R155" t="str">
            <v>502</v>
          </cell>
          <cell r="T155" t="str">
            <v xml:space="preserve">SERVICO PUBLICO      </v>
          </cell>
          <cell r="U155" t="str">
            <v>502</v>
          </cell>
          <cell r="W155" t="str">
            <v xml:space="preserve">CONSUMO PROPRIO      </v>
          </cell>
          <cell r="X155" t="str">
            <v>502</v>
          </cell>
          <cell r="Z155" t="str">
            <v xml:space="preserve">REVENDA              </v>
          </cell>
          <cell r="AA155" t="str">
            <v>502</v>
          </cell>
        </row>
        <row r="156">
          <cell r="B156" t="str">
            <v xml:space="preserve">RESIDENCIAL          </v>
          </cell>
          <cell r="C156" t="str">
            <v>503</v>
          </cell>
          <cell r="E156" t="str">
            <v xml:space="preserve">INDUSTRIAL          </v>
          </cell>
          <cell r="F156" t="str">
            <v>503</v>
          </cell>
          <cell r="H156" t="str">
            <v xml:space="preserve">COMERCIAL          </v>
          </cell>
          <cell r="I156" t="str">
            <v>503</v>
          </cell>
          <cell r="K156" t="str">
            <v xml:space="preserve">RURAL          </v>
          </cell>
          <cell r="L156" t="str">
            <v>503</v>
          </cell>
          <cell r="N156" t="str">
            <v xml:space="preserve">PODER PUBLICO        </v>
          </cell>
          <cell r="O156" t="str">
            <v>503</v>
          </cell>
          <cell r="Q156" t="str">
            <v xml:space="preserve">ILUMINACAO PUBLICA   </v>
          </cell>
          <cell r="R156" t="str">
            <v>503</v>
          </cell>
          <cell r="T156" t="str">
            <v xml:space="preserve">SERVICO PUBLICO      </v>
          </cell>
          <cell r="U156" t="str">
            <v>503</v>
          </cell>
          <cell r="W156" t="str">
            <v xml:space="preserve">CONSUMO PROPRIO      </v>
          </cell>
          <cell r="X156" t="str">
            <v>503</v>
          </cell>
          <cell r="Z156" t="str">
            <v xml:space="preserve">REVENDA              </v>
          </cell>
          <cell r="AA156" t="str">
            <v>503</v>
          </cell>
        </row>
        <row r="157">
          <cell r="B157" t="str">
            <v xml:space="preserve">RESIDENCIAL          </v>
          </cell>
          <cell r="C157" t="str">
            <v>504</v>
          </cell>
          <cell r="E157" t="str">
            <v xml:space="preserve">INDUSTRIAL          </v>
          </cell>
          <cell r="F157" t="str">
            <v>504</v>
          </cell>
          <cell r="H157" t="str">
            <v xml:space="preserve">COMERCIAL          </v>
          </cell>
          <cell r="I157" t="str">
            <v>504</v>
          </cell>
          <cell r="K157" t="str">
            <v xml:space="preserve">RURAL          </v>
          </cell>
          <cell r="L157" t="str">
            <v>504</v>
          </cell>
          <cell r="N157" t="str">
            <v xml:space="preserve">PODER PUBLICO        </v>
          </cell>
          <cell r="O157" t="str">
            <v>504</v>
          </cell>
          <cell r="Q157" t="str">
            <v xml:space="preserve">ILUMINACAO PUBLICA   </v>
          </cell>
          <cell r="R157" t="str">
            <v>504</v>
          </cell>
          <cell r="T157" t="str">
            <v xml:space="preserve">SERVICO PUBLICO      </v>
          </cell>
          <cell r="U157" t="str">
            <v>504</v>
          </cell>
          <cell r="W157" t="str">
            <v xml:space="preserve">CONSUMO PROPRIO      </v>
          </cell>
          <cell r="X157" t="str">
            <v>504</v>
          </cell>
          <cell r="Z157" t="str">
            <v xml:space="preserve">REVENDA              </v>
          </cell>
          <cell r="AA157" t="str">
            <v>504</v>
          </cell>
        </row>
        <row r="158">
          <cell r="B158" t="str">
            <v xml:space="preserve">RESIDENCIAL          </v>
          </cell>
          <cell r="C158" t="str">
            <v>505</v>
          </cell>
          <cell r="E158" t="str">
            <v xml:space="preserve">INDUSTRIAL          </v>
          </cell>
          <cell r="F158" t="str">
            <v>505</v>
          </cell>
          <cell r="H158" t="str">
            <v xml:space="preserve">COMERCIAL          </v>
          </cell>
          <cell r="I158" t="str">
            <v>505</v>
          </cell>
          <cell r="K158" t="str">
            <v xml:space="preserve">RURAL          </v>
          </cell>
          <cell r="L158" t="str">
            <v>505</v>
          </cell>
          <cell r="N158" t="str">
            <v xml:space="preserve">PODER PUBLICO        </v>
          </cell>
          <cell r="O158" t="str">
            <v>505</v>
          </cell>
          <cell r="Q158" t="str">
            <v xml:space="preserve">ILUMINACAO PUBLICA   </v>
          </cell>
          <cell r="R158" t="str">
            <v>505</v>
          </cell>
          <cell r="T158" t="str">
            <v xml:space="preserve">SERVICO PUBLICO      </v>
          </cell>
          <cell r="U158" t="str">
            <v>505</v>
          </cell>
          <cell r="W158" t="str">
            <v xml:space="preserve">CONSUMO PROPRIO      </v>
          </cell>
          <cell r="X158" t="str">
            <v>505</v>
          </cell>
          <cell r="Z158" t="str">
            <v xml:space="preserve">REVENDA              </v>
          </cell>
          <cell r="AA158" t="str">
            <v>505</v>
          </cell>
        </row>
        <row r="159">
          <cell r="B159" t="str">
            <v xml:space="preserve">RESIDENCIAL          </v>
          </cell>
          <cell r="C159" t="str">
            <v>506</v>
          </cell>
          <cell r="E159" t="str">
            <v xml:space="preserve">INDUSTRIAL          </v>
          </cell>
          <cell r="F159" t="str">
            <v>506</v>
          </cell>
          <cell r="H159" t="str">
            <v xml:space="preserve">COMERCIAL          </v>
          </cell>
          <cell r="I159" t="str">
            <v>506</v>
          </cell>
          <cell r="K159" t="str">
            <v xml:space="preserve">RURAL          </v>
          </cell>
          <cell r="L159" t="str">
            <v>506</v>
          </cell>
          <cell r="N159" t="str">
            <v xml:space="preserve">PODER PUBLICO        </v>
          </cell>
          <cell r="O159" t="str">
            <v>506</v>
          </cell>
          <cell r="Q159" t="str">
            <v xml:space="preserve">ILUMINACAO PUBLICA   </v>
          </cell>
          <cell r="R159" t="str">
            <v>506</v>
          </cell>
          <cell r="T159" t="str">
            <v xml:space="preserve">SERVICO PUBLICO      </v>
          </cell>
          <cell r="U159" t="str">
            <v>506</v>
          </cell>
          <cell r="W159" t="str">
            <v xml:space="preserve">CONSUMO PROPRIO      </v>
          </cell>
          <cell r="X159" t="str">
            <v>506</v>
          </cell>
          <cell r="Z159" t="str">
            <v xml:space="preserve">REVENDA              </v>
          </cell>
          <cell r="AA159" t="str">
            <v>506</v>
          </cell>
        </row>
        <row r="160">
          <cell r="B160" t="str">
            <v xml:space="preserve">RESIDENCIAL          </v>
          </cell>
          <cell r="C160" t="str">
            <v>507</v>
          </cell>
          <cell r="E160" t="str">
            <v xml:space="preserve">INDUSTRIAL          </v>
          </cell>
          <cell r="F160" t="str">
            <v>507</v>
          </cell>
          <cell r="H160" t="str">
            <v xml:space="preserve">COMERCIAL          </v>
          </cell>
          <cell r="I160" t="str">
            <v>507</v>
          </cell>
          <cell r="K160" t="str">
            <v xml:space="preserve">RURAL          </v>
          </cell>
          <cell r="L160" t="str">
            <v>507</v>
          </cell>
          <cell r="N160" t="str">
            <v xml:space="preserve">PODER PUBLICO        </v>
          </cell>
          <cell r="O160" t="str">
            <v>507</v>
          </cell>
          <cell r="Q160" t="str">
            <v xml:space="preserve">ILUMINACAO PUBLICA   </v>
          </cell>
          <cell r="R160" t="str">
            <v>507</v>
          </cell>
          <cell r="T160" t="str">
            <v xml:space="preserve">SERVICO PUBLICO      </v>
          </cell>
          <cell r="U160" t="str">
            <v>507</v>
          </cell>
          <cell r="W160" t="str">
            <v xml:space="preserve">CONSUMO PROPRIO      </v>
          </cell>
          <cell r="X160" t="str">
            <v>507</v>
          </cell>
          <cell r="Z160" t="str">
            <v xml:space="preserve">REVENDA              </v>
          </cell>
          <cell r="AA160" t="str">
            <v>507</v>
          </cell>
        </row>
        <row r="163">
          <cell r="B163" t="str">
            <v>CLASSE</v>
          </cell>
          <cell r="C163" t="str">
            <v>COD_CONCEITO</v>
          </cell>
          <cell r="E163" t="str">
            <v>CLASSE</v>
          </cell>
          <cell r="F163" t="str">
            <v>COD_CONCEITO</v>
          </cell>
          <cell r="H163" t="str">
            <v>CLASSE</v>
          </cell>
          <cell r="I163" t="str">
            <v>COD_CONCEITO</v>
          </cell>
          <cell r="K163" t="str">
            <v>CLASSE</v>
          </cell>
          <cell r="L163" t="str">
            <v>COD_CONCEITO</v>
          </cell>
          <cell r="N163" t="str">
            <v>CLASSE</v>
          </cell>
          <cell r="O163" t="str">
            <v>COD_CONCEITO</v>
          </cell>
          <cell r="Q163" t="str">
            <v>CLASSE</v>
          </cell>
          <cell r="R163" t="str">
            <v>COD_CONCEITO</v>
          </cell>
          <cell r="T163" t="str">
            <v>CLASSE</v>
          </cell>
          <cell r="U163" t="str">
            <v>COD_CONCEITO</v>
          </cell>
          <cell r="W163" t="str">
            <v>CLASSE</v>
          </cell>
          <cell r="X163" t="str">
            <v>COD_CONCEITO</v>
          </cell>
          <cell r="Z163" t="str">
            <v>CLASSE</v>
          </cell>
          <cell r="AA163" t="str">
            <v>COD_CONCEITO</v>
          </cell>
        </row>
        <row r="164">
          <cell r="B164" t="str">
            <v xml:space="preserve">RESIDENCIAL          </v>
          </cell>
          <cell r="C164" t="str">
            <v>203</v>
          </cell>
          <cell r="E164" t="str">
            <v xml:space="preserve">INDUSTRIAL          </v>
          </cell>
          <cell r="F164" t="str">
            <v>203</v>
          </cell>
          <cell r="H164" t="str">
            <v xml:space="preserve">COMERCIAL          </v>
          </cell>
          <cell r="I164" t="str">
            <v>203</v>
          </cell>
          <cell r="K164" t="str">
            <v xml:space="preserve">RURAL          </v>
          </cell>
          <cell r="L164" t="str">
            <v>203</v>
          </cell>
          <cell r="N164" t="str">
            <v xml:space="preserve">PODER PUBLICO        </v>
          </cell>
          <cell r="O164" t="str">
            <v>203</v>
          </cell>
          <cell r="Q164" t="str">
            <v xml:space="preserve">ILUMINACAO PUBLICA   </v>
          </cell>
          <cell r="R164" t="str">
            <v>203</v>
          </cell>
          <cell r="T164" t="str">
            <v xml:space="preserve">SERVICO PUBLICO      </v>
          </cell>
          <cell r="U164" t="str">
            <v>203</v>
          </cell>
          <cell r="W164" t="str">
            <v xml:space="preserve">CONSUMO PROPRIO      </v>
          </cell>
          <cell r="X164" t="str">
            <v>203</v>
          </cell>
          <cell r="Z164" t="str">
            <v xml:space="preserve">REVENDA              </v>
          </cell>
          <cell r="AA164" t="str">
            <v>203</v>
          </cell>
        </row>
        <row r="165">
          <cell r="B165" t="str">
            <v xml:space="preserve">RESIDENCIAL          </v>
          </cell>
          <cell r="C165" t="str">
            <v>218</v>
          </cell>
          <cell r="E165" t="str">
            <v xml:space="preserve">INDUSTRIAL          </v>
          </cell>
          <cell r="F165" t="str">
            <v>218</v>
          </cell>
          <cell r="H165" t="str">
            <v xml:space="preserve">COMERCIAL          </v>
          </cell>
          <cell r="I165" t="str">
            <v>218</v>
          </cell>
          <cell r="K165" t="str">
            <v xml:space="preserve">RURAL          </v>
          </cell>
          <cell r="L165" t="str">
            <v>218</v>
          </cell>
          <cell r="N165" t="str">
            <v xml:space="preserve">PODER PUBLICO        </v>
          </cell>
          <cell r="O165" t="str">
            <v>218</v>
          </cell>
          <cell r="Q165" t="str">
            <v xml:space="preserve">ILUMINACAO PUBLICA   </v>
          </cell>
          <cell r="R165" t="str">
            <v>218</v>
          </cell>
          <cell r="T165" t="str">
            <v xml:space="preserve">SERVICO PUBLICO      </v>
          </cell>
          <cell r="U165" t="str">
            <v>218</v>
          </cell>
          <cell r="W165" t="str">
            <v xml:space="preserve">CONSUMO PROPRIO      </v>
          </cell>
          <cell r="X165" t="str">
            <v>218</v>
          </cell>
          <cell r="Z165" t="str">
            <v xml:space="preserve">REVENDA              </v>
          </cell>
          <cell r="AA165" t="str">
            <v>218</v>
          </cell>
        </row>
        <row r="166">
          <cell r="B166" t="str">
            <v xml:space="preserve">RESIDENCIAL          </v>
          </cell>
          <cell r="C166" t="str">
            <v>219</v>
          </cell>
          <cell r="E166" t="str">
            <v xml:space="preserve">INDUSTRIAL          </v>
          </cell>
          <cell r="F166" t="str">
            <v>219</v>
          </cell>
          <cell r="H166" t="str">
            <v xml:space="preserve">COMERCIAL          </v>
          </cell>
          <cell r="I166" t="str">
            <v>219</v>
          </cell>
          <cell r="K166" t="str">
            <v xml:space="preserve">RURAL          </v>
          </cell>
          <cell r="L166" t="str">
            <v>219</v>
          </cell>
          <cell r="N166" t="str">
            <v xml:space="preserve">PODER PUBLICO        </v>
          </cell>
          <cell r="O166" t="str">
            <v>219</v>
          </cell>
          <cell r="Q166" t="str">
            <v xml:space="preserve">ILUMINACAO PUBLICA   </v>
          </cell>
          <cell r="R166" t="str">
            <v>219</v>
          </cell>
          <cell r="T166" t="str">
            <v xml:space="preserve">SERVICO PUBLICO      </v>
          </cell>
          <cell r="U166" t="str">
            <v>219</v>
          </cell>
          <cell r="W166" t="str">
            <v xml:space="preserve">CONSUMO PROPRIO      </v>
          </cell>
          <cell r="X166" t="str">
            <v>219</v>
          </cell>
          <cell r="Z166" t="str">
            <v xml:space="preserve">REVENDA              </v>
          </cell>
          <cell r="AA166" t="str">
            <v>219</v>
          </cell>
        </row>
        <row r="167">
          <cell r="B167" t="str">
            <v xml:space="preserve">RESIDENCIAL          </v>
          </cell>
          <cell r="C167" t="str">
            <v>221</v>
          </cell>
          <cell r="E167" t="str">
            <v xml:space="preserve">INDUSTRIAL          </v>
          </cell>
          <cell r="F167" t="str">
            <v>221</v>
          </cell>
          <cell r="H167" t="str">
            <v xml:space="preserve">COMERCIAL          </v>
          </cell>
          <cell r="I167" t="str">
            <v>221</v>
          </cell>
          <cell r="K167" t="str">
            <v xml:space="preserve">RURAL          </v>
          </cell>
          <cell r="L167" t="str">
            <v>221</v>
          </cell>
          <cell r="N167" t="str">
            <v xml:space="preserve">PODER PUBLICO        </v>
          </cell>
          <cell r="O167" t="str">
            <v>221</v>
          </cell>
          <cell r="Q167" t="str">
            <v xml:space="preserve">ILUMINACAO PUBLICA   </v>
          </cell>
          <cell r="R167" t="str">
            <v>221</v>
          </cell>
          <cell r="T167" t="str">
            <v xml:space="preserve">SERVICO PUBLICO      </v>
          </cell>
          <cell r="U167" t="str">
            <v>221</v>
          </cell>
          <cell r="W167" t="str">
            <v xml:space="preserve">CONSUMO PROPRIO      </v>
          </cell>
          <cell r="X167" t="str">
            <v>221</v>
          </cell>
          <cell r="Z167" t="str">
            <v xml:space="preserve">REVENDA              </v>
          </cell>
          <cell r="AA167" t="str">
            <v>221</v>
          </cell>
        </row>
        <row r="168">
          <cell r="B168" t="str">
            <v xml:space="preserve">RESIDENCIAL          </v>
          </cell>
          <cell r="C168" t="str">
            <v>222</v>
          </cell>
          <cell r="E168" t="str">
            <v xml:space="preserve">INDUSTRIAL          </v>
          </cell>
          <cell r="F168" t="str">
            <v>222</v>
          </cell>
          <cell r="H168" t="str">
            <v xml:space="preserve">COMERCIAL          </v>
          </cell>
          <cell r="I168" t="str">
            <v>222</v>
          </cell>
          <cell r="K168" t="str">
            <v xml:space="preserve">RURAL          </v>
          </cell>
          <cell r="L168" t="str">
            <v>222</v>
          </cell>
          <cell r="N168" t="str">
            <v xml:space="preserve">PODER PUBLICO        </v>
          </cell>
          <cell r="O168" t="str">
            <v>222</v>
          </cell>
          <cell r="Q168" t="str">
            <v xml:space="preserve">ILUMINACAO PUBLICA   </v>
          </cell>
          <cell r="R168" t="str">
            <v>222</v>
          </cell>
          <cell r="T168" t="str">
            <v xml:space="preserve">SERVICO PUBLICO      </v>
          </cell>
          <cell r="U168" t="str">
            <v>222</v>
          </cell>
          <cell r="W168" t="str">
            <v xml:space="preserve">CONSUMO PROPRIO      </v>
          </cell>
          <cell r="X168" t="str">
            <v>222</v>
          </cell>
          <cell r="Z168" t="str">
            <v xml:space="preserve">REVENDA              </v>
          </cell>
          <cell r="AA168" t="str">
            <v>222</v>
          </cell>
        </row>
        <row r="169">
          <cell r="B169" t="str">
            <v xml:space="preserve">RESIDENCIAL          </v>
          </cell>
          <cell r="C169" t="str">
            <v>223</v>
          </cell>
          <cell r="E169" t="str">
            <v xml:space="preserve">INDUSTRIAL          </v>
          </cell>
          <cell r="F169" t="str">
            <v>223</v>
          </cell>
          <cell r="H169" t="str">
            <v xml:space="preserve">COMERCIAL          </v>
          </cell>
          <cell r="I169" t="str">
            <v>223</v>
          </cell>
          <cell r="K169" t="str">
            <v xml:space="preserve">RURAL          </v>
          </cell>
          <cell r="L169" t="str">
            <v>223</v>
          </cell>
          <cell r="N169" t="str">
            <v xml:space="preserve">PODER PUBLICO        </v>
          </cell>
          <cell r="O169" t="str">
            <v>223</v>
          </cell>
          <cell r="Q169" t="str">
            <v xml:space="preserve">ILUMINACAO PUBLICA   </v>
          </cell>
          <cell r="R169" t="str">
            <v>223</v>
          </cell>
          <cell r="T169" t="str">
            <v xml:space="preserve">SERVICO PUBLICO      </v>
          </cell>
          <cell r="U169" t="str">
            <v>223</v>
          </cell>
          <cell r="W169" t="str">
            <v xml:space="preserve">CONSUMO PROPRIO      </v>
          </cell>
          <cell r="X169" t="str">
            <v>223</v>
          </cell>
          <cell r="Z169" t="str">
            <v xml:space="preserve">REVENDA              </v>
          </cell>
          <cell r="AA169" t="str">
            <v>223</v>
          </cell>
        </row>
        <row r="170">
          <cell r="B170" t="str">
            <v xml:space="preserve">RESIDENCIAL          </v>
          </cell>
          <cell r="C170" t="str">
            <v>224</v>
          </cell>
          <cell r="E170" t="str">
            <v xml:space="preserve">INDUSTRIAL          </v>
          </cell>
          <cell r="F170" t="str">
            <v>224</v>
          </cell>
          <cell r="H170" t="str">
            <v xml:space="preserve">COMERCIAL          </v>
          </cell>
          <cell r="I170" t="str">
            <v>224</v>
          </cell>
          <cell r="K170" t="str">
            <v xml:space="preserve">RURAL          </v>
          </cell>
          <cell r="L170" t="str">
            <v>224</v>
          </cell>
          <cell r="N170" t="str">
            <v xml:space="preserve">PODER PUBLICO        </v>
          </cell>
          <cell r="O170" t="str">
            <v>224</v>
          </cell>
          <cell r="Q170" t="str">
            <v xml:space="preserve">ILUMINACAO PUBLICA   </v>
          </cell>
          <cell r="R170" t="str">
            <v>224</v>
          </cell>
          <cell r="T170" t="str">
            <v xml:space="preserve">SERVICO PUBLICO      </v>
          </cell>
          <cell r="U170" t="str">
            <v>224</v>
          </cell>
          <cell r="W170" t="str">
            <v xml:space="preserve">CONSUMO PROPRIO      </v>
          </cell>
          <cell r="X170" t="str">
            <v>224</v>
          </cell>
          <cell r="Z170" t="str">
            <v xml:space="preserve">REVENDA              </v>
          </cell>
          <cell r="AA170" t="str">
            <v>224</v>
          </cell>
        </row>
        <row r="171">
          <cell r="B171" t="str">
            <v xml:space="preserve">RESIDENCIAL          </v>
          </cell>
          <cell r="C171" t="str">
            <v>225</v>
          </cell>
          <cell r="E171" t="str">
            <v xml:space="preserve">INDUSTRIAL          </v>
          </cell>
          <cell r="F171" t="str">
            <v>225</v>
          </cell>
          <cell r="H171" t="str">
            <v xml:space="preserve">COMERCIAL          </v>
          </cell>
          <cell r="I171" t="str">
            <v>225</v>
          </cell>
          <cell r="K171" t="str">
            <v xml:space="preserve">RURAL          </v>
          </cell>
          <cell r="L171" t="str">
            <v>225</v>
          </cell>
          <cell r="N171" t="str">
            <v xml:space="preserve">PODER PUBLICO        </v>
          </cell>
          <cell r="O171" t="str">
            <v>225</v>
          </cell>
          <cell r="Q171" t="str">
            <v xml:space="preserve">ILUMINACAO PUBLICA   </v>
          </cell>
          <cell r="R171" t="str">
            <v>225</v>
          </cell>
          <cell r="T171" t="str">
            <v xml:space="preserve">SERVICO PUBLICO      </v>
          </cell>
          <cell r="U171" t="str">
            <v>225</v>
          </cell>
          <cell r="W171" t="str">
            <v xml:space="preserve">CONSUMO PROPRIO      </v>
          </cell>
          <cell r="X171" t="str">
            <v>225</v>
          </cell>
          <cell r="Z171" t="str">
            <v xml:space="preserve">REVENDA              </v>
          </cell>
          <cell r="AA171" t="str">
            <v>225</v>
          </cell>
        </row>
        <row r="172">
          <cell r="B172" t="str">
            <v xml:space="preserve">RESIDENCIAL          </v>
          </cell>
          <cell r="C172" t="str">
            <v>226</v>
          </cell>
          <cell r="E172" t="str">
            <v xml:space="preserve">INDUSTRIAL          </v>
          </cell>
          <cell r="F172" t="str">
            <v>226</v>
          </cell>
          <cell r="H172" t="str">
            <v xml:space="preserve">COMERCIAL          </v>
          </cell>
          <cell r="I172" t="str">
            <v>226</v>
          </cell>
          <cell r="K172" t="str">
            <v xml:space="preserve">RURAL          </v>
          </cell>
          <cell r="L172" t="str">
            <v>226</v>
          </cell>
          <cell r="N172" t="str">
            <v xml:space="preserve">PODER PUBLICO        </v>
          </cell>
          <cell r="O172" t="str">
            <v>226</v>
          </cell>
          <cell r="Q172" t="str">
            <v xml:space="preserve">ILUMINACAO PUBLICA   </v>
          </cell>
          <cell r="R172" t="str">
            <v>226</v>
          </cell>
          <cell r="T172" t="str">
            <v xml:space="preserve">SERVICO PUBLICO      </v>
          </cell>
          <cell r="U172" t="str">
            <v>226</v>
          </cell>
          <cell r="W172" t="str">
            <v xml:space="preserve">CONSUMO PROPRIO      </v>
          </cell>
          <cell r="X172" t="str">
            <v>226</v>
          </cell>
          <cell r="Z172" t="str">
            <v xml:space="preserve">REVENDA              </v>
          </cell>
          <cell r="AA172" t="str">
            <v>226</v>
          </cell>
        </row>
        <row r="173">
          <cell r="B173" t="str">
            <v xml:space="preserve">RESIDENCIAL          </v>
          </cell>
          <cell r="C173" t="str">
            <v>227</v>
          </cell>
          <cell r="E173" t="str">
            <v xml:space="preserve">INDUSTRIAL          </v>
          </cell>
          <cell r="F173" t="str">
            <v>227</v>
          </cell>
          <cell r="H173" t="str">
            <v xml:space="preserve">COMERCIAL          </v>
          </cell>
          <cell r="I173" t="str">
            <v>227</v>
          </cell>
          <cell r="K173" t="str">
            <v xml:space="preserve">RURAL          </v>
          </cell>
          <cell r="L173" t="str">
            <v>227</v>
          </cell>
          <cell r="N173" t="str">
            <v xml:space="preserve">PODER PUBLICO        </v>
          </cell>
          <cell r="O173" t="str">
            <v>227</v>
          </cell>
          <cell r="Q173" t="str">
            <v xml:space="preserve">ILUMINACAO PUBLICA   </v>
          </cell>
          <cell r="R173" t="str">
            <v>227</v>
          </cell>
          <cell r="T173" t="str">
            <v xml:space="preserve">SERVICO PUBLICO      </v>
          </cell>
          <cell r="U173" t="str">
            <v>227</v>
          </cell>
          <cell r="W173" t="str">
            <v xml:space="preserve">CONSUMO PROPRIO      </v>
          </cell>
          <cell r="X173" t="str">
            <v>227</v>
          </cell>
          <cell r="Z173" t="str">
            <v xml:space="preserve">REVENDA              </v>
          </cell>
          <cell r="AA173" t="str">
            <v>227</v>
          </cell>
        </row>
        <row r="174">
          <cell r="B174" t="str">
            <v xml:space="preserve">RESIDENCIAL          </v>
          </cell>
          <cell r="C174" t="str">
            <v>228</v>
          </cell>
          <cell r="E174" t="str">
            <v xml:space="preserve">INDUSTRIAL          </v>
          </cell>
          <cell r="F174" t="str">
            <v>228</v>
          </cell>
          <cell r="H174" t="str">
            <v xml:space="preserve">COMERCIAL          </v>
          </cell>
          <cell r="I174" t="str">
            <v>228</v>
          </cell>
          <cell r="K174" t="str">
            <v xml:space="preserve">RURAL          </v>
          </cell>
          <cell r="L174" t="str">
            <v>228</v>
          </cell>
          <cell r="N174" t="str">
            <v xml:space="preserve">PODER PUBLICO        </v>
          </cell>
          <cell r="O174" t="str">
            <v>228</v>
          </cell>
          <cell r="Q174" t="str">
            <v xml:space="preserve">ILUMINACAO PUBLICA   </v>
          </cell>
          <cell r="R174" t="str">
            <v>228</v>
          </cell>
          <cell r="T174" t="str">
            <v xml:space="preserve">SERVICO PUBLICO      </v>
          </cell>
          <cell r="U174" t="str">
            <v>228</v>
          </cell>
          <cell r="W174" t="str">
            <v xml:space="preserve">CONSUMO PROPRIO      </v>
          </cell>
          <cell r="X174" t="str">
            <v>228</v>
          </cell>
          <cell r="Z174" t="str">
            <v xml:space="preserve">REVENDA              </v>
          </cell>
          <cell r="AA174" t="str">
            <v>228</v>
          </cell>
        </row>
        <row r="175">
          <cell r="B175" t="str">
            <v xml:space="preserve">RESIDENCIAL          </v>
          </cell>
          <cell r="C175" t="str">
            <v>229</v>
          </cell>
          <cell r="E175" t="str">
            <v xml:space="preserve">INDUSTRIAL          </v>
          </cell>
          <cell r="F175" t="str">
            <v>229</v>
          </cell>
          <cell r="H175" t="str">
            <v xml:space="preserve">COMERCIAL          </v>
          </cell>
          <cell r="I175" t="str">
            <v>229</v>
          </cell>
          <cell r="K175" t="str">
            <v xml:space="preserve">RURAL          </v>
          </cell>
          <cell r="L175" t="str">
            <v>229</v>
          </cell>
          <cell r="N175" t="str">
            <v xml:space="preserve">PODER PUBLICO        </v>
          </cell>
          <cell r="O175" t="str">
            <v>229</v>
          </cell>
          <cell r="Q175" t="str">
            <v xml:space="preserve">ILUMINACAO PUBLICA   </v>
          </cell>
          <cell r="R175" t="str">
            <v>229</v>
          </cell>
          <cell r="T175" t="str">
            <v xml:space="preserve">SERVICO PUBLICO      </v>
          </cell>
          <cell r="U175" t="str">
            <v>229</v>
          </cell>
          <cell r="W175" t="str">
            <v xml:space="preserve">CONSUMO PROPRIO      </v>
          </cell>
          <cell r="X175" t="str">
            <v>229</v>
          </cell>
          <cell r="Z175" t="str">
            <v xml:space="preserve">REVENDA              </v>
          </cell>
          <cell r="AA175" t="str">
            <v>229</v>
          </cell>
        </row>
        <row r="176">
          <cell r="B176" t="str">
            <v xml:space="preserve">RESIDENCIAL          </v>
          </cell>
          <cell r="C176" t="str">
            <v>230</v>
          </cell>
          <cell r="E176" t="str">
            <v xml:space="preserve">INDUSTRIAL          </v>
          </cell>
          <cell r="F176" t="str">
            <v>230</v>
          </cell>
          <cell r="H176" t="str">
            <v xml:space="preserve">COMERCIAL          </v>
          </cell>
          <cell r="I176" t="str">
            <v>230</v>
          </cell>
          <cell r="K176" t="str">
            <v xml:space="preserve">RURAL          </v>
          </cell>
          <cell r="L176" t="str">
            <v>230</v>
          </cell>
          <cell r="N176" t="str">
            <v xml:space="preserve">PODER PUBLICO        </v>
          </cell>
          <cell r="O176" t="str">
            <v>230</v>
          </cell>
          <cell r="Q176" t="str">
            <v xml:space="preserve">ILUMINACAO PUBLICA   </v>
          </cell>
          <cell r="R176" t="str">
            <v>230</v>
          </cell>
          <cell r="T176" t="str">
            <v xml:space="preserve">SERVICO PUBLICO      </v>
          </cell>
          <cell r="U176" t="str">
            <v>230</v>
          </cell>
          <cell r="W176" t="str">
            <v xml:space="preserve">CONSUMO PROPRIO      </v>
          </cell>
          <cell r="X176" t="str">
            <v>230</v>
          </cell>
          <cell r="Z176" t="str">
            <v xml:space="preserve">REVENDA              </v>
          </cell>
          <cell r="AA176" t="str">
            <v>230</v>
          </cell>
        </row>
        <row r="177">
          <cell r="B177" t="str">
            <v xml:space="preserve">RESIDENCIAL          </v>
          </cell>
          <cell r="C177" t="str">
            <v>231</v>
          </cell>
          <cell r="E177" t="str">
            <v xml:space="preserve">INDUSTRIAL          </v>
          </cell>
          <cell r="F177" t="str">
            <v>231</v>
          </cell>
          <cell r="H177" t="str">
            <v xml:space="preserve">COMERCIAL          </v>
          </cell>
          <cell r="I177" t="str">
            <v>231</v>
          </cell>
          <cell r="K177" t="str">
            <v xml:space="preserve">RURAL          </v>
          </cell>
          <cell r="L177" t="str">
            <v>231</v>
          </cell>
          <cell r="N177" t="str">
            <v xml:space="preserve">PODER PUBLICO        </v>
          </cell>
          <cell r="O177" t="str">
            <v>231</v>
          </cell>
          <cell r="Q177" t="str">
            <v xml:space="preserve">ILUMINACAO PUBLICA   </v>
          </cell>
          <cell r="R177" t="str">
            <v>231</v>
          </cell>
          <cell r="T177" t="str">
            <v xml:space="preserve">SERVICO PUBLICO      </v>
          </cell>
          <cell r="U177" t="str">
            <v>231</v>
          </cell>
          <cell r="W177" t="str">
            <v xml:space="preserve">CONSUMO PROPRIO      </v>
          </cell>
          <cell r="X177" t="str">
            <v>231</v>
          </cell>
          <cell r="Z177" t="str">
            <v xml:space="preserve">REVENDA              </v>
          </cell>
          <cell r="AA177" t="str">
            <v>231</v>
          </cell>
        </row>
        <row r="178">
          <cell r="B178" t="str">
            <v xml:space="preserve">RESIDENCIAL          </v>
          </cell>
          <cell r="C178" t="str">
            <v>232</v>
          </cell>
          <cell r="E178" t="str">
            <v xml:space="preserve">INDUSTRIAL          </v>
          </cell>
          <cell r="F178" t="str">
            <v>232</v>
          </cell>
          <cell r="H178" t="str">
            <v xml:space="preserve">COMERCIAL          </v>
          </cell>
          <cell r="I178" t="str">
            <v>232</v>
          </cell>
          <cell r="K178" t="str">
            <v xml:space="preserve">RURAL          </v>
          </cell>
          <cell r="L178" t="str">
            <v>232</v>
          </cell>
          <cell r="N178" t="str">
            <v xml:space="preserve">PODER PUBLICO        </v>
          </cell>
          <cell r="O178" t="str">
            <v>232</v>
          </cell>
          <cell r="Q178" t="str">
            <v xml:space="preserve">ILUMINACAO PUBLICA   </v>
          </cell>
          <cell r="R178" t="str">
            <v>232</v>
          </cell>
          <cell r="T178" t="str">
            <v xml:space="preserve">SERVICO PUBLICO      </v>
          </cell>
          <cell r="U178" t="str">
            <v>232</v>
          </cell>
          <cell r="W178" t="str">
            <v xml:space="preserve">CONSUMO PROPRIO      </v>
          </cell>
          <cell r="X178" t="str">
            <v>232</v>
          </cell>
          <cell r="Z178" t="str">
            <v xml:space="preserve">REVENDA              </v>
          </cell>
          <cell r="AA178" t="str">
            <v>232</v>
          </cell>
        </row>
        <row r="179">
          <cell r="B179" t="str">
            <v xml:space="preserve">RESIDENCIAL          </v>
          </cell>
          <cell r="C179" t="str">
            <v>233</v>
          </cell>
          <cell r="E179" t="str">
            <v xml:space="preserve">INDUSTRIAL          </v>
          </cell>
          <cell r="F179" t="str">
            <v>233</v>
          </cell>
          <cell r="H179" t="str">
            <v xml:space="preserve">COMERCIAL          </v>
          </cell>
          <cell r="I179" t="str">
            <v>233</v>
          </cell>
          <cell r="K179" t="str">
            <v xml:space="preserve">RURAL          </v>
          </cell>
          <cell r="L179" t="str">
            <v>233</v>
          </cell>
          <cell r="N179" t="str">
            <v xml:space="preserve">PODER PUBLICO        </v>
          </cell>
          <cell r="O179" t="str">
            <v>233</v>
          </cell>
          <cell r="Q179" t="str">
            <v xml:space="preserve">ILUMINACAO PUBLICA   </v>
          </cell>
          <cell r="R179" t="str">
            <v>233</v>
          </cell>
          <cell r="T179" t="str">
            <v xml:space="preserve">SERVICO PUBLICO      </v>
          </cell>
          <cell r="U179" t="str">
            <v>233</v>
          </cell>
          <cell r="W179" t="str">
            <v xml:space="preserve">CONSUMO PROPRIO      </v>
          </cell>
          <cell r="X179" t="str">
            <v>233</v>
          </cell>
          <cell r="Z179" t="str">
            <v xml:space="preserve">REVENDA              </v>
          </cell>
          <cell r="AA179" t="str">
            <v>233</v>
          </cell>
        </row>
        <row r="180">
          <cell r="B180" t="str">
            <v xml:space="preserve">RESIDENCIAL          </v>
          </cell>
          <cell r="C180" t="str">
            <v>234</v>
          </cell>
          <cell r="E180" t="str">
            <v xml:space="preserve">INDUSTRIAL          </v>
          </cell>
          <cell r="F180" t="str">
            <v>234</v>
          </cell>
          <cell r="H180" t="str">
            <v xml:space="preserve">COMERCIAL          </v>
          </cell>
          <cell r="I180" t="str">
            <v>234</v>
          </cell>
          <cell r="K180" t="str">
            <v xml:space="preserve">RURAL          </v>
          </cell>
          <cell r="L180" t="str">
            <v>234</v>
          </cell>
          <cell r="N180" t="str">
            <v xml:space="preserve">PODER PUBLICO        </v>
          </cell>
          <cell r="O180" t="str">
            <v>234</v>
          </cell>
          <cell r="Q180" t="str">
            <v xml:space="preserve">ILUMINACAO PUBLICA   </v>
          </cell>
          <cell r="R180" t="str">
            <v>234</v>
          </cell>
          <cell r="T180" t="str">
            <v xml:space="preserve">SERVICO PUBLICO      </v>
          </cell>
          <cell r="U180" t="str">
            <v>234</v>
          </cell>
          <cell r="W180" t="str">
            <v xml:space="preserve">CONSUMO PROPRIO      </v>
          </cell>
          <cell r="X180" t="str">
            <v>234</v>
          </cell>
          <cell r="Z180" t="str">
            <v xml:space="preserve">REVENDA              </v>
          </cell>
          <cell r="AA180" t="str">
            <v>234</v>
          </cell>
        </row>
        <row r="181">
          <cell r="B181" t="str">
            <v xml:space="preserve">RESIDENCIAL          </v>
          </cell>
          <cell r="C181" t="str">
            <v>235</v>
          </cell>
          <cell r="E181" t="str">
            <v xml:space="preserve">INDUSTRIAL          </v>
          </cell>
          <cell r="F181" t="str">
            <v>235</v>
          </cell>
          <cell r="H181" t="str">
            <v xml:space="preserve">COMERCIAL          </v>
          </cell>
          <cell r="I181" t="str">
            <v>235</v>
          </cell>
          <cell r="K181" t="str">
            <v xml:space="preserve">RURAL          </v>
          </cell>
          <cell r="L181" t="str">
            <v>235</v>
          </cell>
          <cell r="N181" t="str">
            <v xml:space="preserve">PODER PUBLICO        </v>
          </cell>
          <cell r="O181" t="str">
            <v>235</v>
          </cell>
          <cell r="Q181" t="str">
            <v xml:space="preserve">ILUMINACAO PUBLICA   </v>
          </cell>
          <cell r="R181" t="str">
            <v>235</v>
          </cell>
          <cell r="T181" t="str">
            <v xml:space="preserve">SERVICO PUBLICO      </v>
          </cell>
          <cell r="U181" t="str">
            <v>235</v>
          </cell>
          <cell r="W181" t="str">
            <v xml:space="preserve">CONSUMO PROPRIO      </v>
          </cell>
          <cell r="X181" t="str">
            <v>235</v>
          </cell>
          <cell r="Z181" t="str">
            <v xml:space="preserve">REVENDA              </v>
          </cell>
          <cell r="AA181" t="str">
            <v>235</v>
          </cell>
        </row>
        <row r="182">
          <cell r="B182" t="str">
            <v xml:space="preserve">RESIDENCIAL          </v>
          </cell>
          <cell r="C182" t="str">
            <v>236</v>
          </cell>
          <cell r="E182" t="str">
            <v xml:space="preserve">INDUSTRIAL          </v>
          </cell>
          <cell r="F182" t="str">
            <v>236</v>
          </cell>
          <cell r="H182" t="str">
            <v xml:space="preserve">COMERCIAL          </v>
          </cell>
          <cell r="I182" t="str">
            <v>236</v>
          </cell>
          <cell r="K182" t="str">
            <v xml:space="preserve">RURAL          </v>
          </cell>
          <cell r="L182" t="str">
            <v>236</v>
          </cell>
          <cell r="N182" t="str">
            <v xml:space="preserve">PODER PUBLICO        </v>
          </cell>
          <cell r="O182" t="str">
            <v>236</v>
          </cell>
          <cell r="Q182" t="str">
            <v xml:space="preserve">ILUMINACAO PUBLICA   </v>
          </cell>
          <cell r="R182" t="str">
            <v>236</v>
          </cell>
          <cell r="T182" t="str">
            <v xml:space="preserve">SERVICO PUBLICO      </v>
          </cell>
          <cell r="U182" t="str">
            <v>236</v>
          </cell>
          <cell r="W182" t="str">
            <v xml:space="preserve">CONSUMO PROPRIO      </v>
          </cell>
          <cell r="X182" t="str">
            <v>236</v>
          </cell>
          <cell r="Z182" t="str">
            <v xml:space="preserve">REVENDA              </v>
          </cell>
          <cell r="AA182" t="str">
            <v>236</v>
          </cell>
        </row>
        <row r="183">
          <cell r="B183" t="str">
            <v xml:space="preserve">RESIDENCIAL          </v>
          </cell>
          <cell r="C183" t="str">
            <v>237</v>
          </cell>
          <cell r="E183" t="str">
            <v xml:space="preserve">INDUSTRIAL          </v>
          </cell>
          <cell r="F183" t="str">
            <v>237</v>
          </cell>
          <cell r="H183" t="str">
            <v xml:space="preserve">COMERCIAL          </v>
          </cell>
          <cell r="I183" t="str">
            <v>237</v>
          </cell>
          <cell r="K183" t="str">
            <v xml:space="preserve">RURAL          </v>
          </cell>
          <cell r="L183" t="str">
            <v>237</v>
          </cell>
          <cell r="N183" t="str">
            <v xml:space="preserve">PODER PUBLICO        </v>
          </cell>
          <cell r="O183" t="str">
            <v>237</v>
          </cell>
          <cell r="Q183" t="str">
            <v xml:space="preserve">ILUMINACAO PUBLICA   </v>
          </cell>
          <cell r="R183" t="str">
            <v>237</v>
          </cell>
          <cell r="T183" t="str">
            <v xml:space="preserve">SERVICO PUBLICO      </v>
          </cell>
          <cell r="U183" t="str">
            <v>237</v>
          </cell>
          <cell r="W183" t="str">
            <v xml:space="preserve">CONSUMO PROPRIO      </v>
          </cell>
          <cell r="X183" t="str">
            <v>237</v>
          </cell>
          <cell r="Z183" t="str">
            <v xml:space="preserve">REVENDA              </v>
          </cell>
          <cell r="AA183" t="str">
            <v>237</v>
          </cell>
        </row>
        <row r="184">
          <cell r="B184" t="str">
            <v xml:space="preserve">RESIDENCIAL          </v>
          </cell>
          <cell r="C184" t="str">
            <v>238</v>
          </cell>
          <cell r="E184" t="str">
            <v xml:space="preserve">INDUSTRIAL          </v>
          </cell>
          <cell r="F184" t="str">
            <v>238</v>
          </cell>
          <cell r="H184" t="str">
            <v xml:space="preserve">COMERCIAL          </v>
          </cell>
          <cell r="I184" t="str">
            <v>238</v>
          </cell>
          <cell r="K184" t="str">
            <v xml:space="preserve">RURAL          </v>
          </cell>
          <cell r="L184" t="str">
            <v>238</v>
          </cell>
          <cell r="N184" t="str">
            <v xml:space="preserve">PODER PUBLICO        </v>
          </cell>
          <cell r="O184" t="str">
            <v>238</v>
          </cell>
          <cell r="Q184" t="str">
            <v xml:space="preserve">ILUMINACAO PUBLICA   </v>
          </cell>
          <cell r="R184" t="str">
            <v>238</v>
          </cell>
          <cell r="T184" t="str">
            <v xml:space="preserve">SERVICO PUBLICO      </v>
          </cell>
          <cell r="U184" t="str">
            <v>238</v>
          </cell>
          <cell r="W184" t="str">
            <v xml:space="preserve">CONSUMO PROPRIO      </v>
          </cell>
          <cell r="X184" t="str">
            <v>238</v>
          </cell>
          <cell r="Z184" t="str">
            <v xml:space="preserve">REVENDA              </v>
          </cell>
          <cell r="AA184" t="str">
            <v>238</v>
          </cell>
        </row>
        <row r="185">
          <cell r="B185" t="str">
            <v xml:space="preserve">RESIDENCIAL          </v>
          </cell>
          <cell r="C185" t="str">
            <v>239</v>
          </cell>
          <cell r="E185" t="str">
            <v xml:space="preserve">INDUSTRIAL          </v>
          </cell>
          <cell r="F185" t="str">
            <v>239</v>
          </cell>
          <cell r="H185" t="str">
            <v xml:space="preserve">COMERCIAL          </v>
          </cell>
          <cell r="I185" t="str">
            <v>239</v>
          </cell>
          <cell r="K185" t="str">
            <v xml:space="preserve">RURAL          </v>
          </cell>
          <cell r="L185" t="str">
            <v>239</v>
          </cell>
          <cell r="N185" t="str">
            <v xml:space="preserve">PODER PUBLICO        </v>
          </cell>
          <cell r="O185" t="str">
            <v>239</v>
          </cell>
          <cell r="Q185" t="str">
            <v xml:space="preserve">ILUMINACAO PUBLICA   </v>
          </cell>
          <cell r="R185" t="str">
            <v>239</v>
          </cell>
          <cell r="T185" t="str">
            <v xml:space="preserve">SERVICO PUBLICO      </v>
          </cell>
          <cell r="U185" t="str">
            <v>239</v>
          </cell>
          <cell r="W185" t="str">
            <v xml:space="preserve">CONSUMO PROPRIO      </v>
          </cell>
          <cell r="X185" t="str">
            <v>239</v>
          </cell>
          <cell r="Z185" t="str">
            <v xml:space="preserve">REVENDA              </v>
          </cell>
          <cell r="AA185" t="str">
            <v>239</v>
          </cell>
        </row>
        <row r="186">
          <cell r="B186" t="str">
            <v xml:space="preserve">RESIDENCIAL          </v>
          </cell>
          <cell r="C186" t="str">
            <v>240</v>
          </cell>
          <cell r="E186" t="str">
            <v xml:space="preserve">INDUSTRIAL          </v>
          </cell>
          <cell r="F186" t="str">
            <v>240</v>
          </cell>
          <cell r="H186" t="str">
            <v xml:space="preserve">COMERCIAL          </v>
          </cell>
          <cell r="I186" t="str">
            <v>240</v>
          </cell>
          <cell r="K186" t="str">
            <v xml:space="preserve">RURAL          </v>
          </cell>
          <cell r="L186" t="str">
            <v>240</v>
          </cell>
          <cell r="N186" t="str">
            <v xml:space="preserve">PODER PUBLICO        </v>
          </cell>
          <cell r="O186" t="str">
            <v>240</v>
          </cell>
          <cell r="Q186" t="str">
            <v xml:space="preserve">ILUMINACAO PUBLICA   </v>
          </cell>
          <cell r="R186" t="str">
            <v>240</v>
          </cell>
          <cell r="T186" t="str">
            <v xml:space="preserve">SERVICO PUBLICO      </v>
          </cell>
          <cell r="U186" t="str">
            <v>240</v>
          </cell>
          <cell r="W186" t="str">
            <v xml:space="preserve">CONSUMO PROPRIO      </v>
          </cell>
          <cell r="X186" t="str">
            <v>240</v>
          </cell>
          <cell r="Z186" t="str">
            <v xml:space="preserve">REVENDA              </v>
          </cell>
          <cell r="AA186" t="str">
            <v>240</v>
          </cell>
        </row>
        <row r="187">
          <cell r="B187" t="str">
            <v xml:space="preserve">RESIDENCIAL          </v>
          </cell>
          <cell r="C187" t="str">
            <v>241</v>
          </cell>
          <cell r="E187" t="str">
            <v xml:space="preserve">INDUSTRIAL          </v>
          </cell>
          <cell r="F187" t="str">
            <v>241</v>
          </cell>
          <cell r="H187" t="str">
            <v xml:space="preserve">COMERCIAL          </v>
          </cell>
          <cell r="I187" t="str">
            <v>241</v>
          </cell>
          <cell r="K187" t="str">
            <v xml:space="preserve">RURAL          </v>
          </cell>
          <cell r="L187" t="str">
            <v>241</v>
          </cell>
          <cell r="N187" t="str">
            <v xml:space="preserve">PODER PUBLICO        </v>
          </cell>
          <cell r="O187" t="str">
            <v>241</v>
          </cell>
          <cell r="Q187" t="str">
            <v xml:space="preserve">ILUMINACAO PUBLICA   </v>
          </cell>
          <cell r="R187" t="str">
            <v>241</v>
          </cell>
          <cell r="T187" t="str">
            <v xml:space="preserve">SERVICO PUBLICO      </v>
          </cell>
          <cell r="U187" t="str">
            <v>241</v>
          </cell>
          <cell r="W187" t="str">
            <v xml:space="preserve">CONSUMO PROPRIO      </v>
          </cell>
          <cell r="X187" t="str">
            <v>241</v>
          </cell>
          <cell r="Z187" t="str">
            <v xml:space="preserve">REVENDA              </v>
          </cell>
          <cell r="AA187" t="str">
            <v>241</v>
          </cell>
        </row>
        <row r="188">
          <cell r="B188" t="str">
            <v xml:space="preserve">RESIDENCIAL          </v>
          </cell>
          <cell r="C188" t="str">
            <v>242</v>
          </cell>
          <cell r="E188" t="str">
            <v xml:space="preserve">INDUSTRIAL          </v>
          </cell>
          <cell r="F188" t="str">
            <v>242</v>
          </cell>
          <cell r="H188" t="str">
            <v xml:space="preserve">COMERCIAL          </v>
          </cell>
          <cell r="I188" t="str">
            <v>242</v>
          </cell>
          <cell r="K188" t="str">
            <v xml:space="preserve">RURAL          </v>
          </cell>
          <cell r="L188" t="str">
            <v>242</v>
          </cell>
          <cell r="N188" t="str">
            <v xml:space="preserve">PODER PUBLICO        </v>
          </cell>
          <cell r="O188" t="str">
            <v>242</v>
          </cell>
          <cell r="Q188" t="str">
            <v xml:space="preserve">ILUMINACAO PUBLICA   </v>
          </cell>
          <cell r="R188" t="str">
            <v>242</v>
          </cell>
          <cell r="T188" t="str">
            <v xml:space="preserve">SERVICO PUBLICO      </v>
          </cell>
          <cell r="U188" t="str">
            <v>242</v>
          </cell>
          <cell r="W188" t="str">
            <v xml:space="preserve">CONSUMO PROPRIO      </v>
          </cell>
          <cell r="X188" t="str">
            <v>242</v>
          </cell>
          <cell r="Z188" t="str">
            <v xml:space="preserve">REVENDA              </v>
          </cell>
          <cell r="AA188" t="str">
            <v>242</v>
          </cell>
        </row>
        <row r="189">
          <cell r="B189" t="str">
            <v xml:space="preserve">RESIDENCIAL          </v>
          </cell>
          <cell r="C189" t="str">
            <v>243</v>
          </cell>
          <cell r="E189" t="str">
            <v xml:space="preserve">INDUSTRIAL          </v>
          </cell>
          <cell r="F189" t="str">
            <v>243</v>
          </cell>
          <cell r="H189" t="str">
            <v xml:space="preserve">COMERCIAL          </v>
          </cell>
          <cell r="I189" t="str">
            <v>243</v>
          </cell>
          <cell r="K189" t="str">
            <v xml:space="preserve">RURAL          </v>
          </cell>
          <cell r="L189" t="str">
            <v>243</v>
          </cell>
          <cell r="N189" t="str">
            <v xml:space="preserve">PODER PUBLICO        </v>
          </cell>
          <cell r="O189" t="str">
            <v>243</v>
          </cell>
          <cell r="Q189" t="str">
            <v xml:space="preserve">ILUMINACAO PUBLICA   </v>
          </cell>
          <cell r="R189" t="str">
            <v>243</v>
          </cell>
          <cell r="T189" t="str">
            <v xml:space="preserve">SERVICO PUBLICO      </v>
          </cell>
          <cell r="U189" t="str">
            <v>243</v>
          </cell>
          <cell r="W189" t="str">
            <v xml:space="preserve">CONSUMO PROPRIO      </v>
          </cell>
          <cell r="X189" t="str">
            <v>243</v>
          </cell>
          <cell r="Z189" t="str">
            <v xml:space="preserve">REVENDA              </v>
          </cell>
          <cell r="AA189" t="str">
            <v>243</v>
          </cell>
        </row>
        <row r="190">
          <cell r="B190" t="str">
            <v xml:space="preserve">RESIDENCIAL          </v>
          </cell>
          <cell r="C190" t="str">
            <v>244</v>
          </cell>
          <cell r="E190" t="str">
            <v xml:space="preserve">INDUSTRIAL          </v>
          </cell>
          <cell r="F190" t="str">
            <v>244</v>
          </cell>
          <cell r="H190" t="str">
            <v xml:space="preserve">COMERCIAL          </v>
          </cell>
          <cell r="I190" t="str">
            <v>244</v>
          </cell>
          <cell r="K190" t="str">
            <v xml:space="preserve">RURAL          </v>
          </cell>
          <cell r="L190" t="str">
            <v>244</v>
          </cell>
          <cell r="N190" t="str">
            <v xml:space="preserve">PODER PUBLICO        </v>
          </cell>
          <cell r="O190" t="str">
            <v>244</v>
          </cell>
          <cell r="Q190" t="str">
            <v xml:space="preserve">ILUMINACAO PUBLICA   </v>
          </cell>
          <cell r="R190" t="str">
            <v>244</v>
          </cell>
          <cell r="T190" t="str">
            <v xml:space="preserve">SERVICO PUBLICO      </v>
          </cell>
          <cell r="U190" t="str">
            <v>244</v>
          </cell>
          <cell r="W190" t="str">
            <v xml:space="preserve">CONSUMO PROPRIO      </v>
          </cell>
          <cell r="X190" t="str">
            <v>244</v>
          </cell>
          <cell r="Z190" t="str">
            <v xml:space="preserve">REVENDA              </v>
          </cell>
          <cell r="AA190" t="str">
            <v>244</v>
          </cell>
        </row>
        <row r="191">
          <cell r="B191" t="str">
            <v xml:space="preserve">RESIDENCIAL          </v>
          </cell>
          <cell r="C191" t="str">
            <v>245</v>
          </cell>
          <cell r="E191" t="str">
            <v xml:space="preserve">INDUSTRIAL          </v>
          </cell>
          <cell r="F191" t="str">
            <v>245</v>
          </cell>
          <cell r="H191" t="str">
            <v xml:space="preserve">COMERCIAL          </v>
          </cell>
          <cell r="I191" t="str">
            <v>245</v>
          </cell>
          <cell r="K191" t="str">
            <v xml:space="preserve">RURAL          </v>
          </cell>
          <cell r="L191" t="str">
            <v>245</v>
          </cell>
          <cell r="N191" t="str">
            <v xml:space="preserve">PODER PUBLICO        </v>
          </cell>
          <cell r="O191" t="str">
            <v>245</v>
          </cell>
          <cell r="Q191" t="str">
            <v xml:space="preserve">ILUMINACAO PUBLICA   </v>
          </cell>
          <cell r="R191" t="str">
            <v>245</v>
          </cell>
          <cell r="T191" t="str">
            <v xml:space="preserve">SERVICO PUBLICO      </v>
          </cell>
          <cell r="U191" t="str">
            <v>245</v>
          </cell>
          <cell r="W191" t="str">
            <v xml:space="preserve">CONSUMO PROPRIO      </v>
          </cell>
          <cell r="X191" t="str">
            <v>245</v>
          </cell>
          <cell r="Z191" t="str">
            <v xml:space="preserve">REVENDA              </v>
          </cell>
          <cell r="AA191" t="str">
            <v>245</v>
          </cell>
        </row>
        <row r="194">
          <cell r="B194" t="str">
            <v>CLASSE</v>
          </cell>
          <cell r="C194" t="str">
            <v>COD_CONCEITO</v>
          </cell>
          <cell r="E194" t="str">
            <v>CLASSE</v>
          </cell>
          <cell r="F194" t="str">
            <v>COD_CONCEITO</v>
          </cell>
          <cell r="H194" t="str">
            <v>CLASSE</v>
          </cell>
          <cell r="I194" t="str">
            <v>COD_CONCEITO</v>
          </cell>
          <cell r="K194" t="str">
            <v>CLASSE</v>
          </cell>
          <cell r="L194" t="str">
            <v>COD_CONCEITO</v>
          </cell>
          <cell r="N194" t="str">
            <v>CLASSE</v>
          </cell>
          <cell r="O194" t="str">
            <v>COD_CONCEITO</v>
          </cell>
          <cell r="Q194" t="str">
            <v>CLASSE</v>
          </cell>
          <cell r="R194" t="str">
            <v>COD_CONCEITO</v>
          </cell>
          <cell r="T194" t="str">
            <v>CLASSE</v>
          </cell>
          <cell r="U194" t="str">
            <v>COD_CONCEITO</v>
          </cell>
          <cell r="W194" t="str">
            <v>CLASSE</v>
          </cell>
          <cell r="X194" t="str">
            <v>COD_CONCEITO</v>
          </cell>
          <cell r="Z194" t="str">
            <v>CLASSE</v>
          </cell>
          <cell r="AA194" t="str">
            <v>COD_CONCEITO</v>
          </cell>
        </row>
        <row r="195">
          <cell r="B195" t="str">
            <v xml:space="preserve">RESIDENCIAL          </v>
          </cell>
          <cell r="C195" t="str">
            <v>810</v>
          </cell>
          <cell r="E195" t="str">
            <v xml:space="preserve">INDUSTRIAL          </v>
          </cell>
          <cell r="F195" t="str">
            <v>810</v>
          </cell>
          <cell r="H195" t="str">
            <v xml:space="preserve">COMERCIAL          </v>
          </cell>
          <cell r="I195" t="str">
            <v>810</v>
          </cell>
          <cell r="K195" t="str">
            <v xml:space="preserve">RURAL          </v>
          </cell>
          <cell r="L195" t="str">
            <v>810</v>
          </cell>
          <cell r="N195" t="str">
            <v xml:space="preserve">PODER PUBLICO        </v>
          </cell>
          <cell r="O195" t="str">
            <v>810</v>
          </cell>
          <cell r="Q195" t="str">
            <v xml:space="preserve">ILUMINACAO PUBLICA   </v>
          </cell>
          <cell r="R195" t="str">
            <v>810</v>
          </cell>
          <cell r="T195" t="str">
            <v xml:space="preserve">SERVICO PUBLICO      </v>
          </cell>
          <cell r="U195" t="str">
            <v>810</v>
          </cell>
          <cell r="W195" t="str">
            <v xml:space="preserve">CONSUMO PROPRIO      </v>
          </cell>
          <cell r="X195" t="str">
            <v>810</v>
          </cell>
          <cell r="Z195" t="str">
            <v xml:space="preserve">REVENDA              </v>
          </cell>
          <cell r="AA195" t="str">
            <v>810</v>
          </cell>
        </row>
        <row r="196">
          <cell r="B196" t="str">
            <v xml:space="preserve">RESIDENCIAL          </v>
          </cell>
          <cell r="C196" t="str">
            <v>811</v>
          </cell>
          <cell r="E196" t="str">
            <v xml:space="preserve">INDUSTRIAL          </v>
          </cell>
          <cell r="F196" t="str">
            <v>811</v>
          </cell>
          <cell r="H196" t="str">
            <v xml:space="preserve">COMERCIAL          </v>
          </cell>
          <cell r="I196" t="str">
            <v>811</v>
          </cell>
          <cell r="K196" t="str">
            <v xml:space="preserve">RURAL          </v>
          </cell>
          <cell r="L196" t="str">
            <v>811</v>
          </cell>
          <cell r="N196" t="str">
            <v xml:space="preserve">PODER PUBLICO        </v>
          </cell>
          <cell r="O196" t="str">
            <v>811</v>
          </cell>
          <cell r="Q196" t="str">
            <v xml:space="preserve">ILUMINACAO PUBLICA   </v>
          </cell>
          <cell r="R196" t="str">
            <v>811</v>
          </cell>
          <cell r="T196" t="str">
            <v xml:space="preserve">SERVICO PUBLICO      </v>
          </cell>
          <cell r="U196" t="str">
            <v>811</v>
          </cell>
          <cell r="W196" t="str">
            <v xml:space="preserve">CONSUMO PROPRIO      </v>
          </cell>
          <cell r="X196" t="str">
            <v>811</v>
          </cell>
          <cell r="Z196" t="str">
            <v xml:space="preserve">REVENDA              </v>
          </cell>
          <cell r="AA196" t="str">
            <v>811</v>
          </cell>
        </row>
        <row r="197">
          <cell r="B197" t="str">
            <v xml:space="preserve">RESIDENCIAL          </v>
          </cell>
          <cell r="C197" t="str">
            <v>872</v>
          </cell>
          <cell r="E197" t="str">
            <v xml:space="preserve">INDUSTRIAL          </v>
          </cell>
          <cell r="F197" t="str">
            <v>872</v>
          </cell>
          <cell r="H197" t="str">
            <v xml:space="preserve">COMERCIAL          </v>
          </cell>
          <cell r="I197" t="str">
            <v>872</v>
          </cell>
          <cell r="K197" t="str">
            <v xml:space="preserve">RURAL          </v>
          </cell>
          <cell r="L197" t="str">
            <v>872</v>
          </cell>
          <cell r="N197" t="str">
            <v xml:space="preserve">PODER PUBLICO        </v>
          </cell>
          <cell r="O197" t="str">
            <v>872</v>
          </cell>
          <cell r="Q197" t="str">
            <v xml:space="preserve">ILUMINACAO PUBLICA   </v>
          </cell>
          <cell r="R197" t="str">
            <v>872</v>
          </cell>
          <cell r="T197" t="str">
            <v xml:space="preserve">SERVICO PUBLICO      </v>
          </cell>
          <cell r="U197" t="str">
            <v>872</v>
          </cell>
          <cell r="W197" t="str">
            <v xml:space="preserve">CONSUMO PROPRIO      </v>
          </cell>
          <cell r="X197" t="str">
            <v>872</v>
          </cell>
          <cell r="Z197" t="str">
            <v xml:space="preserve">REVENDA              </v>
          </cell>
          <cell r="AA197" t="str">
            <v>872</v>
          </cell>
        </row>
        <row r="198">
          <cell r="B198" t="str">
            <v xml:space="preserve">RESIDENCIAL          </v>
          </cell>
          <cell r="C198" t="str">
            <v>889</v>
          </cell>
          <cell r="E198" t="str">
            <v xml:space="preserve">INDUSTRIAL          </v>
          </cell>
          <cell r="F198" t="str">
            <v>889</v>
          </cell>
          <cell r="H198" t="str">
            <v xml:space="preserve">COMERCIAL          </v>
          </cell>
          <cell r="I198" t="str">
            <v>889</v>
          </cell>
          <cell r="K198" t="str">
            <v xml:space="preserve">RURAL          </v>
          </cell>
          <cell r="L198" t="str">
            <v>889</v>
          </cell>
          <cell r="N198" t="str">
            <v xml:space="preserve">PODER PUBLICO        </v>
          </cell>
          <cell r="O198" t="str">
            <v>889</v>
          </cell>
          <cell r="Q198" t="str">
            <v xml:space="preserve">ILUMINACAO PUBLICA   </v>
          </cell>
          <cell r="R198" t="str">
            <v>889</v>
          </cell>
          <cell r="T198" t="str">
            <v xml:space="preserve">SERVICO PUBLICO      </v>
          </cell>
          <cell r="U198" t="str">
            <v>889</v>
          </cell>
          <cell r="W198" t="str">
            <v xml:space="preserve">CONSUMO PROPRIO      </v>
          </cell>
          <cell r="X198" t="str">
            <v>889</v>
          </cell>
          <cell r="Z198" t="str">
            <v xml:space="preserve">REVENDA              </v>
          </cell>
          <cell r="AA198" t="str">
            <v>889</v>
          </cell>
        </row>
        <row r="199">
          <cell r="B199" t="str">
            <v xml:space="preserve">RESIDENCIAL          </v>
          </cell>
          <cell r="C199" t="str">
            <v>890</v>
          </cell>
          <cell r="E199" t="str">
            <v xml:space="preserve">INDUSTRIAL          </v>
          </cell>
          <cell r="F199" t="str">
            <v>890</v>
          </cell>
          <cell r="H199" t="str">
            <v xml:space="preserve">COMERCIAL          </v>
          </cell>
          <cell r="I199" t="str">
            <v>890</v>
          </cell>
          <cell r="K199" t="str">
            <v xml:space="preserve">RURAL          </v>
          </cell>
          <cell r="L199" t="str">
            <v>890</v>
          </cell>
          <cell r="N199" t="str">
            <v xml:space="preserve">PODER PUBLICO        </v>
          </cell>
          <cell r="O199" t="str">
            <v>890</v>
          </cell>
          <cell r="Q199" t="str">
            <v xml:space="preserve">ILUMINACAO PUBLICA   </v>
          </cell>
          <cell r="R199" t="str">
            <v>890</v>
          </cell>
          <cell r="T199" t="str">
            <v xml:space="preserve">SERVICO PUBLICO      </v>
          </cell>
          <cell r="U199" t="str">
            <v>890</v>
          </cell>
          <cell r="W199" t="str">
            <v xml:space="preserve">CONSUMO PROPRIO      </v>
          </cell>
          <cell r="X199" t="str">
            <v>890</v>
          </cell>
          <cell r="Z199" t="str">
            <v xml:space="preserve">REVENDA              </v>
          </cell>
          <cell r="AA199" t="str">
            <v>890</v>
          </cell>
        </row>
        <row r="200">
          <cell r="B200" t="str">
            <v xml:space="preserve">RESIDENCIAL          </v>
          </cell>
          <cell r="C200" t="str">
            <v>891</v>
          </cell>
          <cell r="E200" t="str">
            <v xml:space="preserve">INDUSTRIAL          </v>
          </cell>
          <cell r="F200" t="str">
            <v>891</v>
          </cell>
          <cell r="H200" t="str">
            <v xml:space="preserve">COMERCIAL          </v>
          </cell>
          <cell r="I200" t="str">
            <v>891</v>
          </cell>
          <cell r="K200" t="str">
            <v xml:space="preserve">RURAL          </v>
          </cell>
          <cell r="L200" t="str">
            <v>891</v>
          </cell>
          <cell r="N200" t="str">
            <v xml:space="preserve">PODER PUBLICO        </v>
          </cell>
          <cell r="O200" t="str">
            <v>891</v>
          </cell>
          <cell r="Q200" t="str">
            <v xml:space="preserve">ILUMINACAO PUBLICA   </v>
          </cell>
          <cell r="R200" t="str">
            <v>891</v>
          </cell>
          <cell r="T200" t="str">
            <v xml:space="preserve">SERVICO PUBLICO      </v>
          </cell>
          <cell r="U200" t="str">
            <v>891</v>
          </cell>
          <cell r="W200" t="str">
            <v xml:space="preserve">CONSUMO PROPRIO      </v>
          </cell>
          <cell r="X200" t="str">
            <v>891</v>
          </cell>
          <cell r="Z200" t="str">
            <v xml:space="preserve">REVENDA              </v>
          </cell>
          <cell r="AA200" t="str">
            <v>891</v>
          </cell>
        </row>
        <row r="201">
          <cell r="B201" t="str">
            <v xml:space="preserve">RESIDENCIAL          </v>
          </cell>
          <cell r="C201" t="str">
            <v>892</v>
          </cell>
          <cell r="E201" t="str">
            <v xml:space="preserve">INDUSTRIAL          </v>
          </cell>
          <cell r="F201" t="str">
            <v>892</v>
          </cell>
          <cell r="H201" t="str">
            <v xml:space="preserve">COMERCIAL          </v>
          </cell>
          <cell r="I201" t="str">
            <v>892</v>
          </cell>
          <cell r="K201" t="str">
            <v xml:space="preserve">RURAL          </v>
          </cell>
          <cell r="L201" t="str">
            <v>892</v>
          </cell>
          <cell r="N201" t="str">
            <v xml:space="preserve">PODER PUBLICO        </v>
          </cell>
          <cell r="O201" t="str">
            <v>892</v>
          </cell>
          <cell r="Q201" t="str">
            <v xml:space="preserve">ILUMINACAO PUBLICA   </v>
          </cell>
          <cell r="R201" t="str">
            <v>892</v>
          </cell>
          <cell r="T201" t="str">
            <v xml:space="preserve">SERVICO PUBLICO      </v>
          </cell>
          <cell r="U201" t="str">
            <v>892</v>
          </cell>
          <cell r="W201" t="str">
            <v xml:space="preserve">CONSUMO PROPRIO      </v>
          </cell>
          <cell r="X201" t="str">
            <v>892</v>
          </cell>
          <cell r="Z201" t="str">
            <v xml:space="preserve">REVENDA              </v>
          </cell>
          <cell r="AA201" t="str">
            <v>892</v>
          </cell>
        </row>
        <row r="202">
          <cell r="B202" t="str">
            <v xml:space="preserve">RESIDENCIAL          </v>
          </cell>
          <cell r="C202" t="str">
            <v>893</v>
          </cell>
          <cell r="E202" t="str">
            <v xml:space="preserve">INDUSTRIAL          </v>
          </cell>
          <cell r="F202" t="str">
            <v>893</v>
          </cell>
          <cell r="H202" t="str">
            <v xml:space="preserve">COMERCIAL          </v>
          </cell>
          <cell r="I202" t="str">
            <v>893</v>
          </cell>
          <cell r="K202" t="str">
            <v xml:space="preserve">RURAL          </v>
          </cell>
          <cell r="L202" t="str">
            <v>893</v>
          </cell>
          <cell r="N202" t="str">
            <v xml:space="preserve">PODER PUBLICO        </v>
          </cell>
          <cell r="O202" t="str">
            <v>893</v>
          </cell>
          <cell r="Q202" t="str">
            <v xml:space="preserve">ILUMINACAO PUBLICA   </v>
          </cell>
          <cell r="R202" t="str">
            <v>893</v>
          </cell>
          <cell r="T202" t="str">
            <v xml:space="preserve">SERVICO PUBLICO      </v>
          </cell>
          <cell r="U202" t="str">
            <v>893</v>
          </cell>
          <cell r="W202" t="str">
            <v xml:space="preserve">CONSUMO PROPRIO      </v>
          </cell>
          <cell r="X202" t="str">
            <v>893</v>
          </cell>
          <cell r="Z202" t="str">
            <v xml:space="preserve">REVENDA              </v>
          </cell>
          <cell r="AA202" t="str">
            <v>893</v>
          </cell>
        </row>
        <row r="203">
          <cell r="B203" t="str">
            <v xml:space="preserve">RESIDENCIAL          </v>
          </cell>
          <cell r="C203" t="str">
            <v>894</v>
          </cell>
          <cell r="E203" t="str">
            <v xml:space="preserve">INDUSTRIAL          </v>
          </cell>
          <cell r="F203" t="str">
            <v>894</v>
          </cell>
          <cell r="H203" t="str">
            <v xml:space="preserve">COMERCIAL          </v>
          </cell>
          <cell r="I203" t="str">
            <v>894</v>
          </cell>
          <cell r="K203" t="str">
            <v xml:space="preserve">RURAL          </v>
          </cell>
          <cell r="L203" t="str">
            <v>894</v>
          </cell>
          <cell r="N203" t="str">
            <v xml:space="preserve">PODER PUBLICO        </v>
          </cell>
          <cell r="O203" t="str">
            <v>894</v>
          </cell>
          <cell r="Q203" t="str">
            <v xml:space="preserve">ILUMINACAO PUBLICA   </v>
          </cell>
          <cell r="R203" t="str">
            <v>894</v>
          </cell>
          <cell r="T203" t="str">
            <v xml:space="preserve">SERVICO PUBLICO      </v>
          </cell>
          <cell r="U203" t="str">
            <v>894</v>
          </cell>
          <cell r="W203" t="str">
            <v xml:space="preserve">CONSUMO PROPRIO      </v>
          </cell>
          <cell r="X203" t="str">
            <v>894</v>
          </cell>
          <cell r="Z203" t="str">
            <v xml:space="preserve">REVENDA              </v>
          </cell>
          <cell r="AA203" t="str">
            <v>894</v>
          </cell>
        </row>
        <row r="204">
          <cell r="B204" t="str">
            <v xml:space="preserve">RESIDENCIAL          </v>
          </cell>
          <cell r="C204" t="str">
            <v>895</v>
          </cell>
          <cell r="E204" t="str">
            <v xml:space="preserve">INDUSTRIAL          </v>
          </cell>
          <cell r="F204" t="str">
            <v>895</v>
          </cell>
          <cell r="H204" t="str">
            <v xml:space="preserve">COMERCIAL          </v>
          </cell>
          <cell r="I204" t="str">
            <v>895</v>
          </cell>
          <cell r="K204" t="str">
            <v xml:space="preserve">RURAL          </v>
          </cell>
          <cell r="L204" t="str">
            <v>895</v>
          </cell>
          <cell r="N204" t="str">
            <v xml:space="preserve">PODER PUBLICO        </v>
          </cell>
          <cell r="O204" t="str">
            <v>895</v>
          </cell>
          <cell r="Q204" t="str">
            <v xml:space="preserve">ILUMINACAO PUBLICA   </v>
          </cell>
          <cell r="R204" t="str">
            <v>895</v>
          </cell>
          <cell r="T204" t="str">
            <v xml:space="preserve">SERVICO PUBLICO      </v>
          </cell>
          <cell r="U204" t="str">
            <v>895</v>
          </cell>
          <cell r="W204" t="str">
            <v xml:space="preserve">CONSUMO PROPRIO      </v>
          </cell>
          <cell r="X204" t="str">
            <v>895</v>
          </cell>
          <cell r="Z204" t="str">
            <v xml:space="preserve">REVENDA              </v>
          </cell>
          <cell r="AA204" t="str">
            <v>895</v>
          </cell>
        </row>
        <row r="205">
          <cell r="B205" t="str">
            <v xml:space="preserve">RESIDENCIAL          </v>
          </cell>
          <cell r="C205" t="str">
            <v>896</v>
          </cell>
          <cell r="E205" t="str">
            <v xml:space="preserve">INDUSTRIAL          </v>
          </cell>
          <cell r="F205" t="str">
            <v>896</v>
          </cell>
          <cell r="H205" t="str">
            <v xml:space="preserve">COMERCIAL          </v>
          </cell>
          <cell r="I205" t="str">
            <v>896</v>
          </cell>
          <cell r="K205" t="str">
            <v xml:space="preserve">RURAL          </v>
          </cell>
          <cell r="L205" t="str">
            <v>896</v>
          </cell>
          <cell r="N205" t="str">
            <v xml:space="preserve">PODER PUBLICO        </v>
          </cell>
          <cell r="O205" t="str">
            <v>896</v>
          </cell>
          <cell r="Q205" t="str">
            <v xml:space="preserve">ILUMINACAO PUBLICA   </v>
          </cell>
          <cell r="R205" t="str">
            <v>896</v>
          </cell>
          <cell r="T205" t="str">
            <v xml:space="preserve">SERVICO PUBLICO      </v>
          </cell>
          <cell r="U205" t="str">
            <v>896</v>
          </cell>
          <cell r="W205" t="str">
            <v xml:space="preserve">CONSUMO PROPRIO      </v>
          </cell>
          <cell r="X205" t="str">
            <v>896</v>
          </cell>
          <cell r="Z205" t="str">
            <v xml:space="preserve">REVENDA              </v>
          </cell>
          <cell r="AA205" t="str">
            <v>896</v>
          </cell>
        </row>
        <row r="206">
          <cell r="B206" t="str">
            <v xml:space="preserve">RESIDENCIAL          </v>
          </cell>
          <cell r="C206" t="str">
            <v>897</v>
          </cell>
          <cell r="E206" t="str">
            <v xml:space="preserve">INDUSTRIAL          </v>
          </cell>
          <cell r="F206" t="str">
            <v>897</v>
          </cell>
          <cell r="H206" t="str">
            <v xml:space="preserve">COMERCIAL          </v>
          </cell>
          <cell r="I206" t="str">
            <v>897</v>
          </cell>
          <cell r="K206" t="str">
            <v xml:space="preserve">RURAL          </v>
          </cell>
          <cell r="L206" t="str">
            <v>897</v>
          </cell>
          <cell r="N206" t="str">
            <v xml:space="preserve">PODER PUBLICO        </v>
          </cell>
          <cell r="O206" t="str">
            <v>897</v>
          </cell>
          <cell r="Q206" t="str">
            <v xml:space="preserve">ILUMINACAO PUBLICA   </v>
          </cell>
          <cell r="R206" t="str">
            <v>897</v>
          </cell>
          <cell r="T206" t="str">
            <v xml:space="preserve">SERVICO PUBLICO      </v>
          </cell>
          <cell r="U206" t="str">
            <v>897</v>
          </cell>
          <cell r="W206" t="str">
            <v xml:space="preserve">CONSUMO PROPRIO      </v>
          </cell>
          <cell r="X206" t="str">
            <v>897</v>
          </cell>
          <cell r="Z206" t="str">
            <v xml:space="preserve">REVENDA              </v>
          </cell>
          <cell r="AA206" t="str">
            <v>897</v>
          </cell>
        </row>
        <row r="207">
          <cell r="B207" t="str">
            <v xml:space="preserve">RESIDENCIAL          </v>
          </cell>
          <cell r="C207" t="str">
            <v>898</v>
          </cell>
          <cell r="E207" t="str">
            <v xml:space="preserve">INDUSTRIAL          </v>
          </cell>
          <cell r="F207" t="str">
            <v>898</v>
          </cell>
          <cell r="H207" t="str">
            <v xml:space="preserve">COMERCIAL          </v>
          </cell>
          <cell r="I207" t="str">
            <v>898</v>
          </cell>
          <cell r="K207" t="str">
            <v xml:space="preserve">RURAL          </v>
          </cell>
          <cell r="L207" t="str">
            <v>898</v>
          </cell>
          <cell r="N207" t="str">
            <v xml:space="preserve">PODER PUBLICO        </v>
          </cell>
          <cell r="O207" t="str">
            <v>898</v>
          </cell>
          <cell r="Q207" t="str">
            <v xml:space="preserve">ILUMINACAO PUBLICA   </v>
          </cell>
          <cell r="R207" t="str">
            <v>898</v>
          </cell>
          <cell r="T207" t="str">
            <v xml:space="preserve">SERVICO PUBLICO      </v>
          </cell>
          <cell r="U207" t="str">
            <v>898</v>
          </cell>
          <cell r="W207" t="str">
            <v xml:space="preserve">CONSUMO PROPRIO      </v>
          </cell>
          <cell r="X207" t="str">
            <v>898</v>
          </cell>
          <cell r="Z207" t="str">
            <v xml:space="preserve">REVENDA              </v>
          </cell>
          <cell r="AA207" t="str">
            <v>898</v>
          </cell>
        </row>
        <row r="208">
          <cell r="B208" t="str">
            <v xml:space="preserve">RESIDENCIAL          </v>
          </cell>
          <cell r="C208" t="str">
            <v>899</v>
          </cell>
          <cell r="E208" t="str">
            <v xml:space="preserve">INDUSTRIAL          </v>
          </cell>
          <cell r="F208" t="str">
            <v>899</v>
          </cell>
          <cell r="H208" t="str">
            <v xml:space="preserve">COMERCIAL          </v>
          </cell>
          <cell r="I208" t="str">
            <v>899</v>
          </cell>
          <cell r="K208" t="str">
            <v xml:space="preserve">RURAL          </v>
          </cell>
          <cell r="L208" t="str">
            <v>899</v>
          </cell>
          <cell r="N208" t="str">
            <v xml:space="preserve">PODER PUBLICO        </v>
          </cell>
          <cell r="O208" t="str">
            <v>899</v>
          </cell>
          <cell r="Q208" t="str">
            <v xml:space="preserve">ILUMINACAO PUBLICA   </v>
          </cell>
          <cell r="R208" t="str">
            <v>899</v>
          </cell>
          <cell r="T208" t="str">
            <v xml:space="preserve">SERVICO PUBLICO      </v>
          </cell>
          <cell r="U208" t="str">
            <v>899</v>
          </cell>
          <cell r="W208" t="str">
            <v xml:space="preserve">CONSUMO PROPRIO      </v>
          </cell>
          <cell r="X208" t="str">
            <v>899</v>
          </cell>
          <cell r="Z208" t="str">
            <v xml:space="preserve">REVENDA              </v>
          </cell>
          <cell r="AA208" t="str">
            <v>899</v>
          </cell>
        </row>
        <row r="209">
          <cell r="B209" t="str">
            <v xml:space="preserve">RESIDENCIAL          </v>
          </cell>
          <cell r="C209" t="str">
            <v>904</v>
          </cell>
          <cell r="E209" t="str">
            <v xml:space="preserve">INDUSTRIAL          </v>
          </cell>
          <cell r="F209" t="str">
            <v>904</v>
          </cell>
          <cell r="H209" t="str">
            <v xml:space="preserve">COMERCIAL          </v>
          </cell>
          <cell r="I209" t="str">
            <v>904</v>
          </cell>
          <cell r="K209" t="str">
            <v xml:space="preserve">RURAL          </v>
          </cell>
          <cell r="L209" t="str">
            <v>904</v>
          </cell>
          <cell r="N209" t="str">
            <v xml:space="preserve">PODER PUBLICO        </v>
          </cell>
          <cell r="O209" t="str">
            <v>904</v>
          </cell>
          <cell r="Q209" t="str">
            <v xml:space="preserve">ILUMINACAO PUBLICA   </v>
          </cell>
          <cell r="R209" t="str">
            <v>904</v>
          </cell>
          <cell r="T209" t="str">
            <v xml:space="preserve">SERVICO PUBLICO      </v>
          </cell>
          <cell r="U209" t="str">
            <v>904</v>
          </cell>
          <cell r="W209" t="str">
            <v xml:space="preserve">CONSUMO PROPRIO      </v>
          </cell>
          <cell r="X209" t="str">
            <v>904</v>
          </cell>
          <cell r="Z209" t="str">
            <v xml:space="preserve">REVENDA              </v>
          </cell>
          <cell r="AA209" t="str">
            <v>904</v>
          </cell>
        </row>
        <row r="210">
          <cell r="B210" t="str">
            <v xml:space="preserve">RESIDENCIAL          </v>
          </cell>
          <cell r="C210" t="str">
            <v>905</v>
          </cell>
          <cell r="E210" t="str">
            <v xml:space="preserve">INDUSTRIAL          </v>
          </cell>
          <cell r="F210" t="str">
            <v>905</v>
          </cell>
          <cell r="H210" t="str">
            <v xml:space="preserve">COMERCIAL          </v>
          </cell>
          <cell r="I210" t="str">
            <v>905</v>
          </cell>
          <cell r="K210" t="str">
            <v xml:space="preserve">RURAL          </v>
          </cell>
          <cell r="L210" t="str">
            <v>905</v>
          </cell>
          <cell r="N210" t="str">
            <v xml:space="preserve">PODER PUBLICO        </v>
          </cell>
          <cell r="O210" t="str">
            <v>905</v>
          </cell>
          <cell r="Q210" t="str">
            <v xml:space="preserve">ILUMINACAO PUBLICA   </v>
          </cell>
          <cell r="R210" t="str">
            <v>905</v>
          </cell>
          <cell r="T210" t="str">
            <v xml:space="preserve">SERVICO PUBLICO      </v>
          </cell>
          <cell r="U210" t="str">
            <v>905</v>
          </cell>
          <cell r="W210" t="str">
            <v xml:space="preserve">CONSUMO PROPRIO      </v>
          </cell>
          <cell r="X210" t="str">
            <v>905</v>
          </cell>
          <cell r="Z210" t="str">
            <v xml:space="preserve">REVENDA              </v>
          </cell>
          <cell r="AA210" t="str">
            <v>905</v>
          </cell>
        </row>
        <row r="211">
          <cell r="B211" t="str">
            <v xml:space="preserve">RESIDENCIAL          </v>
          </cell>
          <cell r="C211" t="str">
            <v>906</v>
          </cell>
          <cell r="E211" t="str">
            <v xml:space="preserve">INDUSTRIAL          </v>
          </cell>
          <cell r="F211" t="str">
            <v>906</v>
          </cell>
          <cell r="H211" t="str">
            <v xml:space="preserve">COMERCIAL          </v>
          </cell>
          <cell r="I211" t="str">
            <v>906</v>
          </cell>
          <cell r="K211" t="str">
            <v xml:space="preserve">RURAL          </v>
          </cell>
          <cell r="L211" t="str">
            <v>906</v>
          </cell>
          <cell r="N211" t="str">
            <v xml:space="preserve">PODER PUBLICO        </v>
          </cell>
          <cell r="O211" t="str">
            <v>906</v>
          </cell>
          <cell r="Q211" t="str">
            <v xml:space="preserve">ILUMINACAO PUBLICA   </v>
          </cell>
          <cell r="R211" t="str">
            <v>906</v>
          </cell>
          <cell r="T211" t="str">
            <v xml:space="preserve">SERVICO PUBLICO      </v>
          </cell>
          <cell r="U211" t="str">
            <v>906</v>
          </cell>
          <cell r="W211" t="str">
            <v xml:space="preserve">CONSUMO PROPRIO      </v>
          </cell>
          <cell r="X211" t="str">
            <v>906</v>
          </cell>
          <cell r="Z211" t="str">
            <v xml:space="preserve">REVENDA              </v>
          </cell>
          <cell r="AA211" t="str">
            <v>906</v>
          </cell>
        </row>
        <row r="212">
          <cell r="B212" t="str">
            <v xml:space="preserve">RESIDENCIAL          </v>
          </cell>
          <cell r="C212" t="str">
            <v>913</v>
          </cell>
          <cell r="E212" t="str">
            <v xml:space="preserve">INDUSTRIAL          </v>
          </cell>
          <cell r="F212" t="str">
            <v>913</v>
          </cell>
          <cell r="H212" t="str">
            <v xml:space="preserve">COMERCIAL          </v>
          </cell>
          <cell r="I212" t="str">
            <v>913</v>
          </cell>
          <cell r="K212" t="str">
            <v xml:space="preserve">RURAL          </v>
          </cell>
          <cell r="L212" t="str">
            <v>913</v>
          </cell>
          <cell r="N212" t="str">
            <v xml:space="preserve">PODER PUBLICO        </v>
          </cell>
          <cell r="O212" t="str">
            <v>913</v>
          </cell>
          <cell r="Q212" t="str">
            <v xml:space="preserve">ILUMINACAO PUBLICA   </v>
          </cell>
          <cell r="R212" t="str">
            <v>913</v>
          </cell>
          <cell r="T212" t="str">
            <v xml:space="preserve">SERVICO PUBLICO      </v>
          </cell>
          <cell r="U212" t="str">
            <v>913</v>
          </cell>
          <cell r="W212" t="str">
            <v xml:space="preserve">CONSUMO PROPRIO      </v>
          </cell>
          <cell r="X212" t="str">
            <v>913</v>
          </cell>
          <cell r="Z212" t="str">
            <v xml:space="preserve">REVENDA              </v>
          </cell>
          <cell r="AA212" t="str">
            <v>913</v>
          </cell>
        </row>
        <row r="213">
          <cell r="B213" t="str">
            <v xml:space="preserve">RESIDENCIAL          </v>
          </cell>
          <cell r="C213" t="str">
            <v>914</v>
          </cell>
          <cell r="E213" t="str">
            <v xml:space="preserve">INDUSTRIAL          </v>
          </cell>
          <cell r="F213" t="str">
            <v>914</v>
          </cell>
          <cell r="H213" t="str">
            <v xml:space="preserve">COMERCIAL          </v>
          </cell>
          <cell r="I213" t="str">
            <v>914</v>
          </cell>
          <cell r="K213" t="str">
            <v xml:space="preserve">RURAL          </v>
          </cell>
          <cell r="L213" t="str">
            <v>914</v>
          </cell>
          <cell r="N213" t="str">
            <v xml:space="preserve">PODER PUBLICO        </v>
          </cell>
          <cell r="O213" t="str">
            <v>914</v>
          </cell>
          <cell r="Q213" t="str">
            <v xml:space="preserve">ILUMINACAO PUBLICA   </v>
          </cell>
          <cell r="R213" t="str">
            <v>914</v>
          </cell>
          <cell r="T213" t="str">
            <v xml:space="preserve">SERVICO PUBLICO      </v>
          </cell>
          <cell r="U213" t="str">
            <v>914</v>
          </cell>
          <cell r="W213" t="str">
            <v xml:space="preserve">CONSUMO PROPRIO      </v>
          </cell>
          <cell r="X213" t="str">
            <v>914</v>
          </cell>
          <cell r="Z213" t="str">
            <v xml:space="preserve">REVENDA              </v>
          </cell>
          <cell r="AA213" t="str">
            <v>914</v>
          </cell>
        </row>
        <row r="214">
          <cell r="B214" t="str">
            <v xml:space="preserve">RESIDENCIAL          </v>
          </cell>
          <cell r="C214" t="str">
            <v>980</v>
          </cell>
          <cell r="E214" t="str">
            <v xml:space="preserve">INDUSTRIAL          </v>
          </cell>
          <cell r="F214" t="str">
            <v>980</v>
          </cell>
          <cell r="H214" t="str">
            <v xml:space="preserve">COMERCIAL          </v>
          </cell>
          <cell r="I214" t="str">
            <v>980</v>
          </cell>
          <cell r="K214" t="str">
            <v xml:space="preserve">RURAL          </v>
          </cell>
          <cell r="L214" t="str">
            <v>980</v>
          </cell>
          <cell r="N214" t="str">
            <v xml:space="preserve">PODER PUBLICO        </v>
          </cell>
          <cell r="O214" t="str">
            <v>980</v>
          </cell>
          <cell r="Q214" t="str">
            <v xml:space="preserve">ILUMINACAO PUBLICA   </v>
          </cell>
          <cell r="R214" t="str">
            <v>980</v>
          </cell>
          <cell r="T214" t="str">
            <v xml:space="preserve">SERVICO PUBLICO      </v>
          </cell>
          <cell r="U214" t="str">
            <v>980</v>
          </cell>
          <cell r="W214" t="str">
            <v xml:space="preserve">CONSUMO PROPRIO      </v>
          </cell>
          <cell r="X214" t="str">
            <v>980</v>
          </cell>
          <cell r="Z214" t="str">
            <v xml:space="preserve">REVENDA              </v>
          </cell>
          <cell r="AA214" t="str">
            <v>980</v>
          </cell>
        </row>
        <row r="215">
          <cell r="B215" t="str">
            <v xml:space="preserve">RESIDENCIAL          </v>
          </cell>
          <cell r="C215" t="str">
            <v>981</v>
          </cell>
          <cell r="E215" t="str">
            <v xml:space="preserve">INDUSTRIAL          </v>
          </cell>
          <cell r="F215" t="str">
            <v>981</v>
          </cell>
          <cell r="H215" t="str">
            <v xml:space="preserve">COMERCIAL          </v>
          </cell>
          <cell r="I215" t="str">
            <v>981</v>
          </cell>
          <cell r="K215" t="str">
            <v xml:space="preserve">RURAL          </v>
          </cell>
          <cell r="L215" t="str">
            <v>981</v>
          </cell>
          <cell r="N215" t="str">
            <v xml:space="preserve">PODER PUBLICO        </v>
          </cell>
          <cell r="O215" t="str">
            <v>981</v>
          </cell>
          <cell r="Q215" t="str">
            <v xml:space="preserve">ILUMINACAO PUBLICA   </v>
          </cell>
          <cell r="R215" t="str">
            <v>981</v>
          </cell>
          <cell r="T215" t="str">
            <v xml:space="preserve">SERVICO PUBLICO      </v>
          </cell>
          <cell r="U215" t="str">
            <v>981</v>
          </cell>
          <cell r="W215" t="str">
            <v xml:space="preserve">CONSUMO PROPRIO      </v>
          </cell>
          <cell r="X215" t="str">
            <v>981</v>
          </cell>
          <cell r="Z215" t="str">
            <v xml:space="preserve">REVENDA              </v>
          </cell>
          <cell r="AA215" t="str">
            <v>981</v>
          </cell>
        </row>
        <row r="216">
          <cell r="B216" t="str">
            <v xml:space="preserve">RESIDENCIAL          </v>
          </cell>
          <cell r="C216" t="str">
            <v>998</v>
          </cell>
          <cell r="E216" t="str">
            <v xml:space="preserve">INDUSTRIAL          </v>
          </cell>
          <cell r="F216" t="str">
            <v>998</v>
          </cell>
          <cell r="H216" t="str">
            <v xml:space="preserve">COMERCIAL          </v>
          </cell>
          <cell r="I216" t="str">
            <v>998</v>
          </cell>
          <cell r="K216" t="str">
            <v xml:space="preserve">RURAL          </v>
          </cell>
          <cell r="L216" t="str">
            <v>998</v>
          </cell>
          <cell r="N216" t="str">
            <v xml:space="preserve">PODER PUBLICO        </v>
          </cell>
          <cell r="O216" t="str">
            <v>998</v>
          </cell>
          <cell r="Q216" t="str">
            <v xml:space="preserve">ILUMINACAO PUBLICA   </v>
          </cell>
          <cell r="R216" t="str">
            <v>998</v>
          </cell>
          <cell r="T216" t="str">
            <v xml:space="preserve">SERVICO PUBLICO      </v>
          </cell>
          <cell r="U216" t="str">
            <v>998</v>
          </cell>
          <cell r="W216" t="str">
            <v xml:space="preserve">CONSUMO PROPRIO      </v>
          </cell>
          <cell r="X216" t="str">
            <v>998</v>
          </cell>
          <cell r="Z216" t="str">
            <v xml:space="preserve">REVENDA              </v>
          </cell>
          <cell r="AA216" t="str">
            <v>998</v>
          </cell>
        </row>
        <row r="217">
          <cell r="B217" t="str">
            <v xml:space="preserve">RESIDENCIAL          </v>
          </cell>
          <cell r="C217" t="str">
            <v>999</v>
          </cell>
          <cell r="E217" t="str">
            <v xml:space="preserve">INDUSTRIAL          </v>
          </cell>
          <cell r="F217" t="str">
            <v>999</v>
          </cell>
          <cell r="H217" t="str">
            <v xml:space="preserve">COMERCIAL          </v>
          </cell>
          <cell r="I217" t="str">
            <v>999</v>
          </cell>
          <cell r="K217" t="str">
            <v xml:space="preserve">RURAL          </v>
          </cell>
          <cell r="L217" t="str">
            <v>999</v>
          </cell>
          <cell r="N217" t="str">
            <v xml:space="preserve">PODER PUBLICO        </v>
          </cell>
          <cell r="O217" t="str">
            <v>999</v>
          </cell>
          <cell r="Q217" t="str">
            <v xml:space="preserve">ILUMINACAO PUBLICA   </v>
          </cell>
          <cell r="R217" t="str">
            <v>999</v>
          </cell>
          <cell r="T217" t="str">
            <v xml:space="preserve">SERVICO PUBLICO      </v>
          </cell>
          <cell r="U217" t="str">
            <v>999</v>
          </cell>
          <cell r="W217" t="str">
            <v xml:space="preserve">CONSUMO PROPRIO      </v>
          </cell>
          <cell r="X217" t="str">
            <v>999</v>
          </cell>
          <cell r="Z217" t="str">
            <v xml:space="preserve">REVENDA              </v>
          </cell>
          <cell r="AA217" t="str">
            <v>999</v>
          </cell>
        </row>
      </sheetData>
      <sheetData sheetId="1" refreshError="1">
        <row r="1">
          <cell r="B1" t="str">
            <v>TIP_RELATORIO</v>
          </cell>
          <cell r="C1" t="str">
            <v>CLASSE</v>
          </cell>
          <cell r="D1" t="str">
            <v>QTDE_CTOS</v>
          </cell>
          <cell r="E1" t="str">
            <v>QTDE_FATS</v>
          </cell>
          <cell r="F1" t="str">
            <v>BASE_CALC_ICMS</v>
          </cell>
          <cell r="G1" t="str">
            <v>FND_RACI_COM_ICMS</v>
          </cell>
          <cell r="H1" t="str">
            <v>FND_RACI_SEM_ICMS</v>
          </cell>
          <cell r="I1" t="str">
            <v>COD_CONCEITO</v>
          </cell>
          <cell r="J1" t="str">
            <v>TIP_IMP_CPT_FACTRN.DES_TIP_CONCE_FCA</v>
          </cell>
          <cell r="K1" t="str">
            <v>ENERGIA_kWh_kW</v>
          </cell>
          <cell r="L1" t="str">
            <v>IMP_COM_ICMS</v>
          </cell>
          <cell r="M1" t="str">
            <v>ICMS</v>
          </cell>
          <cell r="N1" t="str">
            <v>IMP_SEM_ICMS</v>
          </cell>
        </row>
        <row r="2">
          <cell r="B2" t="str">
            <v xml:space="preserve">POR CLASSE </v>
          </cell>
          <cell r="C2" t="str">
            <v xml:space="preserve">CONSUMO PROPRIO      </v>
          </cell>
          <cell r="D2">
            <v>260</v>
          </cell>
          <cell r="E2">
            <v>264</v>
          </cell>
          <cell r="F2">
            <v>324246.44</v>
          </cell>
          <cell r="G2">
            <v>0</v>
          </cell>
          <cell r="H2">
            <v>0</v>
          </cell>
          <cell r="I2" t="str">
            <v>010</v>
          </cell>
          <cell r="J2" t="str">
            <v xml:space="preserve">DEMANDA                                           </v>
          </cell>
          <cell r="K2">
            <v>1622.98</v>
          </cell>
          <cell r="L2">
            <v>20103.259999999998</v>
          </cell>
          <cell r="M2">
            <v>5025.7700000000004</v>
          </cell>
          <cell r="N2">
            <v>15077.49</v>
          </cell>
        </row>
        <row r="3">
          <cell r="B3" t="str">
            <v xml:space="preserve">POR CLASSE </v>
          </cell>
          <cell r="C3" t="str">
            <v xml:space="preserve">CONSUMO PROPRIO      </v>
          </cell>
          <cell r="D3">
            <v>260</v>
          </cell>
          <cell r="E3">
            <v>264</v>
          </cell>
          <cell r="F3">
            <v>324246.44</v>
          </cell>
          <cell r="G3">
            <v>0</v>
          </cell>
          <cell r="H3">
            <v>0</v>
          </cell>
          <cell r="I3" t="str">
            <v>017</v>
          </cell>
          <cell r="J3" t="str">
            <v xml:space="preserve">DEMANDA ULTRAPASSAGEM                             </v>
          </cell>
          <cell r="K3">
            <v>11.84</v>
          </cell>
          <cell r="L3">
            <v>439.97</v>
          </cell>
          <cell r="M3">
            <v>109.99</v>
          </cell>
          <cell r="N3">
            <v>329.98</v>
          </cell>
        </row>
        <row r="4">
          <cell r="B4" t="str">
            <v xml:space="preserve">POR CLASSE </v>
          </cell>
          <cell r="C4" t="str">
            <v xml:space="preserve">CONSUMO PROPRIO      </v>
          </cell>
          <cell r="D4">
            <v>260</v>
          </cell>
          <cell r="E4">
            <v>264</v>
          </cell>
          <cell r="F4">
            <v>324246.44</v>
          </cell>
          <cell r="G4">
            <v>0</v>
          </cell>
          <cell r="H4">
            <v>0</v>
          </cell>
          <cell r="I4" t="str">
            <v>020</v>
          </cell>
          <cell r="J4" t="str">
            <v xml:space="preserve">CONSUMO ATIVO                                     </v>
          </cell>
          <cell r="K4">
            <v>1120763.5</v>
          </cell>
          <cell r="L4">
            <v>293868.15000000002</v>
          </cell>
          <cell r="M4">
            <v>73466.03</v>
          </cell>
          <cell r="N4">
            <v>220402.12</v>
          </cell>
        </row>
        <row r="5">
          <cell r="B5" t="str">
            <v xml:space="preserve">POR CLASSE </v>
          </cell>
          <cell r="C5" t="str">
            <v xml:space="preserve">CONSUMO PROPRIO      </v>
          </cell>
          <cell r="D5">
            <v>260</v>
          </cell>
          <cell r="E5">
            <v>264</v>
          </cell>
          <cell r="F5">
            <v>324246.44</v>
          </cell>
          <cell r="G5">
            <v>0</v>
          </cell>
          <cell r="H5">
            <v>0</v>
          </cell>
          <cell r="I5" t="str">
            <v>080</v>
          </cell>
          <cell r="J5" t="str">
            <v xml:space="preserve">CONSUMO REATIVO EXCEDENTE                         </v>
          </cell>
          <cell r="K5">
            <v>0</v>
          </cell>
          <cell r="L5">
            <v>0</v>
          </cell>
          <cell r="M5">
            <v>0</v>
          </cell>
          <cell r="N5">
            <v>0</v>
          </cell>
        </row>
        <row r="6">
          <cell r="B6" t="str">
            <v xml:space="preserve">POR CLASSE </v>
          </cell>
          <cell r="C6" t="str">
            <v xml:space="preserve">CONSUMO PROPRIO      </v>
          </cell>
          <cell r="D6">
            <v>260</v>
          </cell>
          <cell r="E6">
            <v>264</v>
          </cell>
          <cell r="F6">
            <v>324246.44</v>
          </cell>
          <cell r="G6">
            <v>0</v>
          </cell>
          <cell r="H6">
            <v>0</v>
          </cell>
          <cell r="I6" t="str">
            <v>002</v>
          </cell>
          <cell r="J6" t="str">
            <v xml:space="preserve">CONTRIBUIÇÃO ILUMINAÇÃO PÚBLICA                   </v>
          </cell>
          <cell r="K6">
            <v>0</v>
          </cell>
          <cell r="L6">
            <v>24.46</v>
          </cell>
          <cell r="M6">
            <v>0</v>
          </cell>
          <cell r="N6">
            <v>24.46</v>
          </cell>
        </row>
        <row r="7">
          <cell r="B7" t="str">
            <v xml:space="preserve">POR CLASSE </v>
          </cell>
          <cell r="C7" t="str">
            <v xml:space="preserve">CONSUMO PROPRIO      </v>
          </cell>
          <cell r="D7">
            <v>260</v>
          </cell>
          <cell r="E7">
            <v>264</v>
          </cell>
          <cell r="F7">
            <v>324246.44</v>
          </cell>
          <cell r="G7">
            <v>0</v>
          </cell>
          <cell r="H7">
            <v>0</v>
          </cell>
          <cell r="I7" t="str">
            <v>882</v>
          </cell>
          <cell r="J7" t="str">
            <v xml:space="preserve">ENCARGO CAPACIDADE EMERGENCIAL                    </v>
          </cell>
          <cell r="K7">
            <v>0</v>
          </cell>
          <cell r="L7">
            <v>9835.06</v>
          </cell>
          <cell r="M7">
            <v>2459.16</v>
          </cell>
          <cell r="N7">
            <v>7375.9</v>
          </cell>
        </row>
        <row r="8">
          <cell r="B8" t="str">
            <v xml:space="preserve">POR CLASSE </v>
          </cell>
          <cell r="C8" t="str">
            <v xml:space="preserve">RESIDENCIAL          </v>
          </cell>
          <cell r="D8">
            <v>1982406</v>
          </cell>
          <cell r="E8">
            <v>2046620</v>
          </cell>
          <cell r="F8">
            <v>48232886.909999996</v>
          </cell>
          <cell r="G8">
            <v>-81.67</v>
          </cell>
          <cell r="H8">
            <v>-1.33</v>
          </cell>
          <cell r="I8" t="str">
            <v>010</v>
          </cell>
          <cell r="J8" t="str">
            <v xml:space="preserve">DEMANDA                                           </v>
          </cell>
          <cell r="K8">
            <v>1676.07</v>
          </cell>
          <cell r="L8">
            <v>19787.009999999998</v>
          </cell>
          <cell r="M8">
            <v>4937.0200000000004</v>
          </cell>
          <cell r="N8">
            <v>14849.99</v>
          </cell>
        </row>
        <row r="9">
          <cell r="B9" t="str">
            <v xml:space="preserve">POR CLASSE </v>
          </cell>
          <cell r="C9" t="str">
            <v xml:space="preserve">RESIDENCIAL          </v>
          </cell>
          <cell r="D9">
            <v>1982406</v>
          </cell>
          <cell r="E9">
            <v>2046620</v>
          </cell>
          <cell r="F9">
            <v>48232886.909999996</v>
          </cell>
          <cell r="G9">
            <v>-81.67</v>
          </cell>
          <cell r="H9">
            <v>-1.33</v>
          </cell>
          <cell r="I9" t="str">
            <v>017</v>
          </cell>
          <cell r="J9" t="str">
            <v xml:space="preserve">DEMANDA ULTRAPASSAGEM                             </v>
          </cell>
          <cell r="K9">
            <v>48.73</v>
          </cell>
          <cell r="L9">
            <v>1726.98</v>
          </cell>
          <cell r="M9">
            <v>431.72</v>
          </cell>
          <cell r="N9">
            <v>1295.26</v>
          </cell>
        </row>
        <row r="10">
          <cell r="B10" t="str">
            <v xml:space="preserve">POR CLASSE </v>
          </cell>
          <cell r="C10" t="str">
            <v xml:space="preserve">RESIDENCIAL          </v>
          </cell>
          <cell r="D10">
            <v>1982406</v>
          </cell>
          <cell r="E10">
            <v>2046620</v>
          </cell>
          <cell r="F10">
            <v>48232886.909999996</v>
          </cell>
          <cell r="G10">
            <v>-81.67</v>
          </cell>
          <cell r="H10">
            <v>-1.33</v>
          </cell>
          <cell r="I10" t="str">
            <v>087</v>
          </cell>
          <cell r="J10" t="str">
            <v xml:space="preserve">DEMANDA REATIVA EXCEDENTE                         </v>
          </cell>
          <cell r="K10">
            <v>78.84</v>
          </cell>
          <cell r="L10">
            <v>931.28</v>
          </cell>
          <cell r="M10">
            <v>232.74</v>
          </cell>
          <cell r="N10">
            <v>698.54</v>
          </cell>
        </row>
        <row r="11">
          <cell r="B11" t="str">
            <v xml:space="preserve">POR CLASSE </v>
          </cell>
          <cell r="C11" t="str">
            <v xml:space="preserve">RESIDENCIAL          </v>
          </cell>
          <cell r="D11">
            <v>1982406</v>
          </cell>
          <cell r="E11">
            <v>2046620</v>
          </cell>
          <cell r="F11">
            <v>48232886.909999996</v>
          </cell>
          <cell r="G11">
            <v>-81.67</v>
          </cell>
          <cell r="H11">
            <v>-1.33</v>
          </cell>
          <cell r="I11" t="str">
            <v>020</v>
          </cell>
          <cell r="J11" t="str">
            <v xml:space="preserve">CONSUMO ATIVO                                     </v>
          </cell>
          <cell r="K11">
            <v>133703030.09999999</v>
          </cell>
          <cell r="L11">
            <v>40030680.100000001</v>
          </cell>
          <cell r="M11">
            <v>7607779.9800000004</v>
          </cell>
          <cell r="N11">
            <v>32422900.120000001</v>
          </cell>
        </row>
        <row r="12">
          <cell r="B12" t="str">
            <v xml:space="preserve">POR CLASSE </v>
          </cell>
          <cell r="C12" t="str">
            <v xml:space="preserve">RESIDENCIAL          </v>
          </cell>
          <cell r="D12">
            <v>1982406</v>
          </cell>
          <cell r="E12">
            <v>2046620</v>
          </cell>
          <cell r="F12">
            <v>48232886.909999996</v>
          </cell>
          <cell r="G12">
            <v>-81.67</v>
          </cell>
          <cell r="H12">
            <v>-1.33</v>
          </cell>
          <cell r="I12" t="str">
            <v>030</v>
          </cell>
          <cell r="J12" t="str">
            <v xml:space="preserve">CONSUMO ATIVO (ATÉ 30 kWh)                        </v>
          </cell>
          <cell r="K12">
            <v>35324841</v>
          </cell>
          <cell r="L12">
            <v>3269094.04</v>
          </cell>
          <cell r="M12">
            <v>360087.16</v>
          </cell>
          <cell r="N12">
            <v>2909006.88</v>
          </cell>
        </row>
        <row r="13">
          <cell r="B13" t="str">
            <v xml:space="preserve">POR CLASSE </v>
          </cell>
          <cell r="C13" t="str">
            <v xml:space="preserve">RESIDENCIAL          </v>
          </cell>
          <cell r="D13">
            <v>1982406</v>
          </cell>
          <cell r="E13">
            <v>2046620</v>
          </cell>
          <cell r="F13">
            <v>48232886.909999996</v>
          </cell>
          <cell r="G13">
            <v>-81.67</v>
          </cell>
          <cell r="H13">
            <v>-1.33</v>
          </cell>
          <cell r="I13" t="str">
            <v>040</v>
          </cell>
          <cell r="J13" t="str">
            <v xml:space="preserve">CONSUMO ATIVO (31 A 100 kWh)                      </v>
          </cell>
          <cell r="K13">
            <v>22770956.809999999</v>
          </cell>
          <cell r="L13">
            <v>3876447.15</v>
          </cell>
          <cell r="M13">
            <v>655323.9</v>
          </cell>
          <cell r="N13">
            <v>3221123.25</v>
          </cell>
        </row>
        <row r="14">
          <cell r="B14" t="str">
            <v xml:space="preserve">POR CLASSE </v>
          </cell>
          <cell r="C14" t="str">
            <v xml:space="preserve">RESIDENCIAL          </v>
          </cell>
          <cell r="D14">
            <v>1982406</v>
          </cell>
          <cell r="E14">
            <v>2046620</v>
          </cell>
          <cell r="F14">
            <v>48232886.909999996</v>
          </cell>
          <cell r="G14">
            <v>-81.67</v>
          </cell>
          <cell r="H14">
            <v>-1.33</v>
          </cell>
          <cell r="I14" t="str">
            <v>050</v>
          </cell>
          <cell r="J14" t="str">
            <v xml:space="preserve">CONSUMO ATIVO (101 A 140 kWh)                     </v>
          </cell>
          <cell r="K14">
            <v>832577.52</v>
          </cell>
          <cell r="L14">
            <v>212931.73</v>
          </cell>
          <cell r="M14">
            <v>36098.6</v>
          </cell>
          <cell r="N14">
            <v>176833.13</v>
          </cell>
        </row>
        <row r="15">
          <cell r="B15" t="str">
            <v xml:space="preserve">POR CLASSE </v>
          </cell>
          <cell r="C15" t="str">
            <v xml:space="preserve">RESIDENCIAL          </v>
          </cell>
          <cell r="D15">
            <v>1982406</v>
          </cell>
          <cell r="E15">
            <v>2046620</v>
          </cell>
          <cell r="F15">
            <v>48232886.909999996</v>
          </cell>
          <cell r="G15">
            <v>-81.67</v>
          </cell>
          <cell r="H15">
            <v>-1.33</v>
          </cell>
          <cell r="I15" t="str">
            <v>051</v>
          </cell>
          <cell r="J15" t="str">
            <v xml:space="preserve">CONSUMO ATIVO (ACIMA DE 140 kWh)                  </v>
          </cell>
          <cell r="K15">
            <v>1552219.36</v>
          </cell>
          <cell r="L15">
            <v>482644.55</v>
          </cell>
          <cell r="M15">
            <v>115853.39</v>
          </cell>
          <cell r="N15">
            <v>366791.16</v>
          </cell>
        </row>
        <row r="16">
          <cell r="B16" t="str">
            <v xml:space="preserve">POR CLASSE </v>
          </cell>
          <cell r="C16" t="str">
            <v xml:space="preserve">RESIDENCIAL          </v>
          </cell>
          <cell r="D16">
            <v>1982406</v>
          </cell>
          <cell r="E16">
            <v>2046620</v>
          </cell>
          <cell r="F16">
            <v>48232886.909999996</v>
          </cell>
          <cell r="G16">
            <v>-81.67</v>
          </cell>
          <cell r="H16">
            <v>-1.33</v>
          </cell>
          <cell r="I16" t="str">
            <v>055</v>
          </cell>
          <cell r="J16" t="str">
            <v xml:space="preserve">CONSUMO ATIVO (ACIMA DE 140 kWh)                  </v>
          </cell>
          <cell r="K16">
            <v>2310068.16</v>
          </cell>
          <cell r="L16">
            <v>711223.37</v>
          </cell>
          <cell r="M16">
            <v>150153.04999999999</v>
          </cell>
          <cell r="N16">
            <v>561070.31999999995</v>
          </cell>
        </row>
        <row r="17">
          <cell r="B17" t="str">
            <v xml:space="preserve">POR CLASSE </v>
          </cell>
          <cell r="C17" t="str">
            <v xml:space="preserve">RESIDENCIAL          </v>
          </cell>
          <cell r="D17">
            <v>1982406</v>
          </cell>
          <cell r="E17">
            <v>2046620</v>
          </cell>
          <cell r="F17">
            <v>48232886.909999996</v>
          </cell>
          <cell r="G17">
            <v>-81.67</v>
          </cell>
          <cell r="H17">
            <v>-1.33</v>
          </cell>
          <cell r="I17" t="str">
            <v>070</v>
          </cell>
          <cell r="J17" t="str">
            <v xml:space="preserve">CONSUMO ATIVO (0 A 200 kWh)                       </v>
          </cell>
          <cell r="K17">
            <v>209</v>
          </cell>
          <cell r="L17">
            <v>31.32</v>
          </cell>
          <cell r="M17">
            <v>-3.33</v>
          </cell>
          <cell r="N17">
            <v>34.65</v>
          </cell>
        </row>
        <row r="18">
          <cell r="B18" t="str">
            <v xml:space="preserve">POR CLASSE </v>
          </cell>
          <cell r="C18" t="str">
            <v xml:space="preserve">RESIDENCIAL          </v>
          </cell>
          <cell r="D18">
            <v>1982406</v>
          </cell>
          <cell r="E18">
            <v>2046620</v>
          </cell>
          <cell r="F18">
            <v>48232886.909999996</v>
          </cell>
          <cell r="G18">
            <v>-81.67</v>
          </cell>
          <cell r="H18">
            <v>-1.33</v>
          </cell>
          <cell r="I18" t="str">
            <v>071</v>
          </cell>
          <cell r="J18" t="str">
            <v xml:space="preserve">CONSUMO ATIVO (201 A 500 kWh)                     </v>
          </cell>
          <cell r="K18">
            <v>-600</v>
          </cell>
          <cell r="L18">
            <v>-195.9</v>
          </cell>
          <cell r="M18">
            <v>-48.98</v>
          </cell>
          <cell r="N18">
            <v>-146.91999999999999</v>
          </cell>
        </row>
        <row r="19">
          <cell r="B19" t="str">
            <v xml:space="preserve">POR CLASSE </v>
          </cell>
          <cell r="C19" t="str">
            <v xml:space="preserve">RESIDENCIAL          </v>
          </cell>
          <cell r="D19">
            <v>1982406</v>
          </cell>
          <cell r="E19">
            <v>2046620</v>
          </cell>
          <cell r="F19">
            <v>48232886.909999996</v>
          </cell>
          <cell r="G19">
            <v>-81.67</v>
          </cell>
          <cell r="H19">
            <v>-1.33</v>
          </cell>
          <cell r="I19" t="str">
            <v>072</v>
          </cell>
          <cell r="J19" t="str">
            <v xml:space="preserve">CONSUMO ATIVO (ACIMA 500 kWh)                     </v>
          </cell>
          <cell r="K19">
            <v>-6805</v>
          </cell>
          <cell r="L19">
            <v>-4383.09</v>
          </cell>
          <cell r="M19">
            <v>-1095.77</v>
          </cell>
          <cell r="N19">
            <v>-3287.32</v>
          </cell>
        </row>
        <row r="20">
          <cell r="B20" t="str">
            <v xml:space="preserve">POR CLASSE </v>
          </cell>
          <cell r="C20" t="str">
            <v xml:space="preserve">RESIDENCIAL          </v>
          </cell>
          <cell r="D20">
            <v>1982406</v>
          </cell>
          <cell r="E20">
            <v>2046620</v>
          </cell>
          <cell r="F20">
            <v>48232886.909999996</v>
          </cell>
          <cell r="G20">
            <v>-81.67</v>
          </cell>
          <cell r="H20">
            <v>-1.33</v>
          </cell>
          <cell r="I20" t="str">
            <v>080</v>
          </cell>
          <cell r="J20" t="str">
            <v xml:space="preserve">CONSUMO REATIVO EXCEDENTE                         </v>
          </cell>
          <cell r="K20">
            <v>63327.45</v>
          </cell>
          <cell r="L20">
            <v>14935.6</v>
          </cell>
          <cell r="M20">
            <v>3711</v>
          </cell>
          <cell r="N20">
            <v>11224.6</v>
          </cell>
        </row>
        <row r="21">
          <cell r="B21" t="str">
            <v xml:space="preserve">POR CLASSE </v>
          </cell>
          <cell r="C21" t="str">
            <v xml:space="preserve">RESIDENCIAL          </v>
          </cell>
          <cell r="D21">
            <v>1982406</v>
          </cell>
          <cell r="E21">
            <v>2046620</v>
          </cell>
          <cell r="F21">
            <v>48232886.909999996</v>
          </cell>
          <cell r="G21">
            <v>-81.67</v>
          </cell>
          <cell r="H21">
            <v>-1.33</v>
          </cell>
          <cell r="I21" t="str">
            <v>002</v>
          </cell>
          <cell r="J21" t="str">
            <v xml:space="preserve">CONTRIBUIÇÃO ILUMINAÇÃO PÚBLICA                   </v>
          </cell>
          <cell r="K21">
            <v>0</v>
          </cell>
          <cell r="L21">
            <v>3080806.24</v>
          </cell>
          <cell r="M21">
            <v>0</v>
          </cell>
          <cell r="N21">
            <v>3080806.24</v>
          </cell>
        </row>
        <row r="22">
          <cell r="B22" t="str">
            <v xml:space="preserve">POR CLASSE </v>
          </cell>
          <cell r="C22" t="str">
            <v xml:space="preserve">RESIDENCIAL          </v>
          </cell>
          <cell r="D22">
            <v>1982406</v>
          </cell>
          <cell r="E22">
            <v>2046620</v>
          </cell>
          <cell r="F22">
            <v>48232886.909999996</v>
          </cell>
          <cell r="G22">
            <v>-81.67</v>
          </cell>
          <cell r="H22">
            <v>-1.33</v>
          </cell>
          <cell r="I22" t="str">
            <v>203</v>
          </cell>
          <cell r="J22" t="str">
            <v xml:space="preserve">LEGIÃO DA BOA VONTADE                             </v>
          </cell>
          <cell r="K22">
            <v>0</v>
          </cell>
          <cell r="L22">
            <v>-59</v>
          </cell>
          <cell r="M22">
            <v>0</v>
          </cell>
          <cell r="N22">
            <v>-59</v>
          </cell>
        </row>
        <row r="23">
          <cell r="B23" t="str">
            <v xml:space="preserve">POR CLASSE </v>
          </cell>
          <cell r="C23" t="str">
            <v xml:space="preserve">RESIDENCIAL          </v>
          </cell>
          <cell r="D23">
            <v>1982406</v>
          </cell>
          <cell r="E23">
            <v>2046620</v>
          </cell>
          <cell r="F23">
            <v>48232886.909999996</v>
          </cell>
          <cell r="G23">
            <v>-81.67</v>
          </cell>
          <cell r="H23">
            <v>-1.33</v>
          </cell>
          <cell r="I23" t="str">
            <v>622</v>
          </cell>
          <cell r="J23" t="str">
            <v xml:space="preserve">REL.MEMÓRIA MASSA REG.DIG.(DIA LEITURA)           </v>
          </cell>
          <cell r="K23">
            <v>0</v>
          </cell>
          <cell r="L23">
            <v>496</v>
          </cell>
          <cell r="M23">
            <v>0</v>
          </cell>
          <cell r="N23">
            <v>496</v>
          </cell>
        </row>
        <row r="24">
          <cell r="B24" t="str">
            <v xml:space="preserve">POR CLASSE </v>
          </cell>
          <cell r="C24" t="str">
            <v xml:space="preserve">RESIDENCIAL          </v>
          </cell>
          <cell r="D24">
            <v>1982406</v>
          </cell>
          <cell r="E24">
            <v>2046620</v>
          </cell>
          <cell r="F24">
            <v>48232886.909999996</v>
          </cell>
          <cell r="G24">
            <v>-81.67</v>
          </cell>
          <cell r="H24">
            <v>-1.33</v>
          </cell>
          <cell r="I24" t="str">
            <v>712</v>
          </cell>
          <cell r="J24" t="str">
            <v>USO MÚTUO DE POSTE</v>
          </cell>
          <cell r="K24">
            <v>0</v>
          </cell>
          <cell r="L24">
            <v>32.549999999999997</v>
          </cell>
          <cell r="M24">
            <v>0</v>
          </cell>
          <cell r="N24">
            <v>32.549999999999997</v>
          </cell>
        </row>
        <row r="25">
          <cell r="B25" t="str">
            <v xml:space="preserve">POR CLASSE </v>
          </cell>
          <cell r="C25" t="str">
            <v xml:space="preserve">RESIDENCIAL          </v>
          </cell>
          <cell r="D25">
            <v>1982406</v>
          </cell>
          <cell r="E25">
            <v>2046620</v>
          </cell>
          <cell r="F25">
            <v>48232886.909999996</v>
          </cell>
          <cell r="G25">
            <v>-81.67</v>
          </cell>
          <cell r="H25">
            <v>-1.33</v>
          </cell>
          <cell r="I25" t="str">
            <v>822</v>
          </cell>
          <cell r="J25" t="str">
            <v xml:space="preserve">PARTICIPAÇÃO FINANCEIRA CLIENTE                   </v>
          </cell>
          <cell r="K25">
            <v>0</v>
          </cell>
          <cell r="L25">
            <v>42615.54</v>
          </cell>
          <cell r="M25">
            <v>0</v>
          </cell>
          <cell r="N25">
            <v>42615.54</v>
          </cell>
        </row>
        <row r="26">
          <cell r="B26" t="str">
            <v xml:space="preserve">POR CLASSE </v>
          </cell>
          <cell r="C26" t="str">
            <v xml:space="preserve">RESIDENCIAL          </v>
          </cell>
          <cell r="D26">
            <v>1982406</v>
          </cell>
          <cell r="E26">
            <v>2046620</v>
          </cell>
          <cell r="F26">
            <v>48232886.909999996</v>
          </cell>
          <cell r="G26">
            <v>-81.67</v>
          </cell>
          <cell r="H26">
            <v>-1.33</v>
          </cell>
          <cell r="I26" t="str">
            <v>985</v>
          </cell>
          <cell r="J26" t="str">
            <v xml:space="preserve">INDENIZAÇÃO DE POSTE                              </v>
          </cell>
          <cell r="K26">
            <v>0</v>
          </cell>
          <cell r="L26">
            <v>40</v>
          </cell>
          <cell r="M26">
            <v>0</v>
          </cell>
          <cell r="N26">
            <v>40</v>
          </cell>
        </row>
        <row r="27">
          <cell r="B27" t="str">
            <v xml:space="preserve">POR CLASSE </v>
          </cell>
          <cell r="C27" t="str">
            <v xml:space="preserve">RESIDENCIAL          </v>
          </cell>
          <cell r="D27">
            <v>1982406</v>
          </cell>
          <cell r="E27">
            <v>2046620</v>
          </cell>
          <cell r="F27">
            <v>48232886.909999996</v>
          </cell>
          <cell r="G27">
            <v>-81.67</v>
          </cell>
          <cell r="H27">
            <v>-1.33</v>
          </cell>
          <cell r="I27" t="str">
            <v>986</v>
          </cell>
          <cell r="J27" t="str">
            <v xml:space="preserve">MEDIDOR EXTRAVIADO OU DANIFICADO                  </v>
          </cell>
          <cell r="K27">
            <v>0</v>
          </cell>
          <cell r="L27">
            <v>11800.9</v>
          </cell>
          <cell r="M27">
            <v>0</v>
          </cell>
          <cell r="N27">
            <v>11800.9</v>
          </cell>
        </row>
        <row r="28">
          <cell r="B28" t="str">
            <v xml:space="preserve">POR CLASSE </v>
          </cell>
          <cell r="C28" t="str">
            <v xml:space="preserve">RESIDENCIAL          </v>
          </cell>
          <cell r="D28">
            <v>1982406</v>
          </cell>
          <cell r="E28">
            <v>2046620</v>
          </cell>
          <cell r="F28">
            <v>48232886.909999996</v>
          </cell>
          <cell r="G28">
            <v>-81.67</v>
          </cell>
          <cell r="H28">
            <v>-1.33</v>
          </cell>
          <cell r="I28" t="str">
            <v>987</v>
          </cell>
          <cell r="J28" t="str">
            <v xml:space="preserve">MAT. ELÉTRICO FORNEC. AO CLIENTE                  </v>
          </cell>
          <cell r="K28">
            <v>0</v>
          </cell>
          <cell r="L28">
            <v>124244.76</v>
          </cell>
          <cell r="M28">
            <v>0</v>
          </cell>
          <cell r="N28">
            <v>124244.76</v>
          </cell>
        </row>
        <row r="29">
          <cell r="B29" t="str">
            <v xml:space="preserve">POR CLASSE </v>
          </cell>
          <cell r="C29" t="str">
            <v xml:space="preserve">RESIDENCIAL          </v>
          </cell>
          <cell r="D29">
            <v>1982406</v>
          </cell>
          <cell r="E29">
            <v>2046620</v>
          </cell>
          <cell r="F29">
            <v>48232886.909999996</v>
          </cell>
          <cell r="G29">
            <v>-81.67</v>
          </cell>
          <cell r="H29">
            <v>-1.33</v>
          </cell>
          <cell r="I29" t="str">
            <v>988</v>
          </cell>
          <cell r="J29" t="str">
            <v xml:space="preserve">FINANC. PADRÃO FORNECIMENTO                       </v>
          </cell>
          <cell r="K29">
            <v>0</v>
          </cell>
          <cell r="L29">
            <v>186241.25</v>
          </cell>
          <cell r="M29">
            <v>0</v>
          </cell>
          <cell r="N29">
            <v>186241.25</v>
          </cell>
        </row>
        <row r="30">
          <cell r="B30" t="str">
            <v xml:space="preserve">POR CLASSE </v>
          </cell>
          <cell r="C30" t="str">
            <v xml:space="preserve">RESIDENCIAL          </v>
          </cell>
          <cell r="D30">
            <v>1982406</v>
          </cell>
          <cell r="E30">
            <v>2046620</v>
          </cell>
          <cell r="F30">
            <v>48232886.909999996</v>
          </cell>
          <cell r="G30">
            <v>-81.67</v>
          </cell>
          <cell r="H30">
            <v>-1.33</v>
          </cell>
          <cell r="I30" t="str">
            <v>989</v>
          </cell>
          <cell r="J30" t="str">
            <v xml:space="preserve">SERVIÇO DE ENTREGA ESPECIAL                       </v>
          </cell>
          <cell r="K30">
            <v>0</v>
          </cell>
          <cell r="L30">
            <v>-0.88</v>
          </cell>
          <cell r="M30">
            <v>0</v>
          </cell>
          <cell r="N30">
            <v>-0.88</v>
          </cell>
        </row>
        <row r="31">
          <cell r="B31" t="str">
            <v xml:space="preserve">POR CLASSE </v>
          </cell>
          <cell r="C31" t="str">
            <v xml:space="preserve">RESIDENCIAL          </v>
          </cell>
          <cell r="D31">
            <v>1982406</v>
          </cell>
          <cell r="E31">
            <v>2046620</v>
          </cell>
          <cell r="F31">
            <v>48232886.909999996</v>
          </cell>
          <cell r="G31">
            <v>-81.67</v>
          </cell>
          <cell r="H31">
            <v>-1.33</v>
          </cell>
          <cell r="I31" t="str">
            <v>990</v>
          </cell>
          <cell r="J31" t="str">
            <v xml:space="preserve">SERVIÇO A PEDIDO DO CONSUMIDOR                    </v>
          </cell>
          <cell r="K31">
            <v>0</v>
          </cell>
          <cell r="L31">
            <v>29805.07</v>
          </cell>
          <cell r="M31">
            <v>0</v>
          </cell>
          <cell r="N31">
            <v>29805.07</v>
          </cell>
        </row>
        <row r="32">
          <cell r="B32" t="str">
            <v xml:space="preserve">POR CLASSE </v>
          </cell>
          <cell r="C32" t="str">
            <v xml:space="preserve">RESIDENCIAL          </v>
          </cell>
          <cell r="D32">
            <v>1982406</v>
          </cell>
          <cell r="E32">
            <v>2046620</v>
          </cell>
          <cell r="F32">
            <v>48232886.909999996</v>
          </cell>
          <cell r="G32">
            <v>-81.67</v>
          </cell>
          <cell r="H32">
            <v>-1.33</v>
          </cell>
          <cell r="I32" t="str">
            <v>997</v>
          </cell>
          <cell r="J32" t="str">
            <v xml:space="preserve">PRODUTOS ESTAÇÃO ENERGIA                          </v>
          </cell>
          <cell r="K32">
            <v>0</v>
          </cell>
          <cell r="L32">
            <v>45.18</v>
          </cell>
          <cell r="M32">
            <v>0</v>
          </cell>
          <cell r="N32">
            <v>45.18</v>
          </cell>
        </row>
        <row r="33">
          <cell r="B33" t="str">
            <v xml:space="preserve">POR CLASSE </v>
          </cell>
          <cell r="C33" t="str">
            <v xml:space="preserve">RESIDENCIAL          </v>
          </cell>
          <cell r="D33">
            <v>1982406</v>
          </cell>
          <cell r="E33">
            <v>2046620</v>
          </cell>
          <cell r="F33">
            <v>48232886.909999996</v>
          </cell>
          <cell r="G33">
            <v>-81.67</v>
          </cell>
          <cell r="H33">
            <v>-1.33</v>
          </cell>
          <cell r="I33" t="str">
            <v>500</v>
          </cell>
          <cell r="J33" t="str">
            <v xml:space="preserve">LIGAÇÃO DE UNIDADE CONSUMIDORA                    </v>
          </cell>
          <cell r="K33">
            <v>0</v>
          </cell>
          <cell r="L33">
            <v>-1.93</v>
          </cell>
          <cell r="M33">
            <v>0</v>
          </cell>
          <cell r="N33">
            <v>-1.93</v>
          </cell>
        </row>
        <row r="34">
          <cell r="B34" t="str">
            <v xml:space="preserve">POR CLASSE </v>
          </cell>
          <cell r="C34" t="str">
            <v xml:space="preserve">RESIDENCIAL          </v>
          </cell>
          <cell r="D34">
            <v>1982406</v>
          </cell>
          <cell r="E34">
            <v>2046620</v>
          </cell>
          <cell r="F34">
            <v>48232886.909999996</v>
          </cell>
          <cell r="G34">
            <v>-81.67</v>
          </cell>
          <cell r="H34">
            <v>-1.33</v>
          </cell>
          <cell r="I34" t="str">
            <v>501</v>
          </cell>
          <cell r="J34" t="str">
            <v xml:space="preserve">VISTORIA DE UNIDADE CONSUMIDORA                   </v>
          </cell>
          <cell r="K34">
            <v>0</v>
          </cell>
          <cell r="L34">
            <v>3706.84</v>
          </cell>
          <cell r="M34">
            <v>0</v>
          </cell>
          <cell r="N34">
            <v>3706.84</v>
          </cell>
        </row>
        <row r="35">
          <cell r="B35" t="str">
            <v xml:space="preserve">POR CLASSE </v>
          </cell>
          <cell r="C35" t="str">
            <v xml:space="preserve">RESIDENCIAL          </v>
          </cell>
          <cell r="D35">
            <v>1982406</v>
          </cell>
          <cell r="E35">
            <v>2046620</v>
          </cell>
          <cell r="F35">
            <v>48232886.909999996</v>
          </cell>
          <cell r="G35">
            <v>-81.67</v>
          </cell>
          <cell r="H35">
            <v>-1.33</v>
          </cell>
          <cell r="I35" t="str">
            <v>503</v>
          </cell>
          <cell r="J35" t="str">
            <v xml:space="preserve">VERIFICAÇÃO DO NÍVEL DE TENSÃO                    </v>
          </cell>
          <cell r="K35">
            <v>0</v>
          </cell>
          <cell r="L35">
            <v>0</v>
          </cell>
          <cell r="M35">
            <v>0</v>
          </cell>
          <cell r="N35">
            <v>0</v>
          </cell>
        </row>
        <row r="36">
          <cell r="B36" t="str">
            <v xml:space="preserve">POR CLASSE </v>
          </cell>
          <cell r="C36" t="str">
            <v xml:space="preserve">RESIDENCIAL          </v>
          </cell>
          <cell r="D36">
            <v>1982406</v>
          </cell>
          <cell r="E36">
            <v>2046620</v>
          </cell>
          <cell r="F36">
            <v>48232886.909999996</v>
          </cell>
          <cell r="G36">
            <v>-81.67</v>
          </cell>
          <cell r="H36">
            <v>-1.33</v>
          </cell>
          <cell r="I36" t="str">
            <v>504</v>
          </cell>
          <cell r="J36" t="str">
            <v xml:space="preserve">RELIGAÇAÕ DE UNIDADE CONSUMIDORA                  </v>
          </cell>
          <cell r="K36">
            <v>0</v>
          </cell>
          <cell r="L36">
            <v>5632.78</v>
          </cell>
          <cell r="M36">
            <v>0</v>
          </cell>
          <cell r="N36">
            <v>5632.78</v>
          </cell>
        </row>
        <row r="37">
          <cell r="B37" t="str">
            <v xml:space="preserve">POR CLASSE </v>
          </cell>
          <cell r="C37" t="str">
            <v xml:space="preserve">RESIDENCIAL          </v>
          </cell>
          <cell r="D37">
            <v>1982406</v>
          </cell>
          <cell r="E37">
            <v>2046620</v>
          </cell>
          <cell r="F37">
            <v>48232886.909999996</v>
          </cell>
          <cell r="G37">
            <v>-81.67</v>
          </cell>
          <cell r="H37">
            <v>-1.33</v>
          </cell>
          <cell r="I37" t="str">
            <v>505</v>
          </cell>
          <cell r="J37" t="str">
            <v xml:space="preserve">RELIGAÇÃO DE URGÊNCIA                             </v>
          </cell>
          <cell r="K37">
            <v>0</v>
          </cell>
          <cell r="L37">
            <v>10450.68</v>
          </cell>
          <cell r="M37">
            <v>0</v>
          </cell>
          <cell r="N37">
            <v>10450.68</v>
          </cell>
        </row>
        <row r="38">
          <cell r="B38" t="str">
            <v xml:space="preserve">POR CLASSE </v>
          </cell>
          <cell r="C38" t="str">
            <v xml:space="preserve">RESIDENCIAL          </v>
          </cell>
          <cell r="D38">
            <v>1982406</v>
          </cell>
          <cell r="E38">
            <v>2046620</v>
          </cell>
          <cell r="F38">
            <v>48232886.909999996</v>
          </cell>
          <cell r="G38">
            <v>-81.67</v>
          </cell>
          <cell r="H38">
            <v>-1.33</v>
          </cell>
          <cell r="I38" t="str">
            <v>506</v>
          </cell>
          <cell r="J38" t="str">
            <v xml:space="preserve">SEGUNDA VIA DE FATURA                             </v>
          </cell>
          <cell r="K38">
            <v>0</v>
          </cell>
          <cell r="L38">
            <v>33910.5</v>
          </cell>
          <cell r="M38">
            <v>0</v>
          </cell>
          <cell r="N38">
            <v>33910.5</v>
          </cell>
        </row>
        <row r="39">
          <cell r="B39" t="str">
            <v xml:space="preserve">POR CLASSE </v>
          </cell>
          <cell r="C39" t="str">
            <v xml:space="preserve">RESIDENCIAL          </v>
          </cell>
          <cell r="D39">
            <v>1982406</v>
          </cell>
          <cell r="E39">
            <v>2046620</v>
          </cell>
          <cell r="F39">
            <v>48232886.909999996</v>
          </cell>
          <cell r="G39">
            <v>-81.67</v>
          </cell>
          <cell r="H39">
            <v>-1.33</v>
          </cell>
          <cell r="I39" t="str">
            <v>510</v>
          </cell>
          <cell r="J39" t="str">
            <v xml:space="preserve">MULTA POR ATRASO                                  </v>
          </cell>
          <cell r="K39">
            <v>0</v>
          </cell>
          <cell r="L39">
            <v>581237.97</v>
          </cell>
          <cell r="M39">
            <v>0</v>
          </cell>
          <cell r="N39">
            <v>581237.97</v>
          </cell>
        </row>
        <row r="40">
          <cell r="B40" t="str">
            <v xml:space="preserve">POR CLASSE </v>
          </cell>
          <cell r="C40" t="str">
            <v xml:space="preserve">RESIDENCIAL          </v>
          </cell>
          <cell r="D40">
            <v>1982406</v>
          </cell>
          <cell r="E40">
            <v>2046620</v>
          </cell>
          <cell r="F40">
            <v>48232886.909999996</v>
          </cell>
          <cell r="G40">
            <v>-81.67</v>
          </cell>
          <cell r="H40">
            <v>-1.33</v>
          </cell>
          <cell r="I40" t="str">
            <v>520</v>
          </cell>
          <cell r="J40" t="str">
            <v xml:space="preserve">PENALIDADE POR AUTO-RELIGAÇÃO                     </v>
          </cell>
          <cell r="K40">
            <v>0</v>
          </cell>
          <cell r="L40">
            <v>2346.04</v>
          </cell>
          <cell r="M40">
            <v>0</v>
          </cell>
          <cell r="N40">
            <v>2346.04</v>
          </cell>
        </row>
        <row r="41">
          <cell r="B41" t="str">
            <v xml:space="preserve">POR CLASSE </v>
          </cell>
          <cell r="C41" t="str">
            <v xml:space="preserve">RESIDENCIAL          </v>
          </cell>
          <cell r="D41">
            <v>1982406</v>
          </cell>
          <cell r="E41">
            <v>2046620</v>
          </cell>
          <cell r="F41">
            <v>48232886.909999996</v>
          </cell>
          <cell r="G41">
            <v>-81.67</v>
          </cell>
          <cell r="H41">
            <v>-1.33</v>
          </cell>
          <cell r="I41" t="str">
            <v>524</v>
          </cell>
          <cell r="J41" t="str">
            <v xml:space="preserve">CUSTO ADMINISTRATIVO-ART 73 RES456/ANEEL          </v>
          </cell>
          <cell r="K41">
            <v>0</v>
          </cell>
          <cell r="L41">
            <v>13791.85</v>
          </cell>
          <cell r="M41">
            <v>0</v>
          </cell>
          <cell r="N41">
            <v>13791.85</v>
          </cell>
        </row>
        <row r="42">
          <cell r="B42" t="str">
            <v xml:space="preserve">POR CLASSE </v>
          </cell>
          <cell r="C42" t="str">
            <v xml:space="preserve">RESIDENCIAL          </v>
          </cell>
          <cell r="D42">
            <v>1982406</v>
          </cell>
          <cell r="E42">
            <v>2046620</v>
          </cell>
          <cell r="F42">
            <v>48232886.909999996</v>
          </cell>
          <cell r="G42">
            <v>-81.67</v>
          </cell>
          <cell r="H42">
            <v>-1.33</v>
          </cell>
          <cell r="I42" t="str">
            <v>100</v>
          </cell>
          <cell r="J42" t="str">
            <v xml:space="preserve">IMPORTE A SOMAR OU DIMINUIR (S/ICMS)              </v>
          </cell>
          <cell r="K42">
            <v>0</v>
          </cell>
          <cell r="L42">
            <v>-1850.52</v>
          </cell>
          <cell r="M42">
            <v>0</v>
          </cell>
          <cell r="N42">
            <v>-1850.52</v>
          </cell>
        </row>
        <row r="43">
          <cell r="B43" t="str">
            <v xml:space="preserve">POR CLASSE </v>
          </cell>
          <cell r="C43" t="str">
            <v xml:space="preserve">RESIDENCIAL          </v>
          </cell>
          <cell r="D43">
            <v>1982406</v>
          </cell>
          <cell r="E43">
            <v>2046620</v>
          </cell>
          <cell r="F43">
            <v>48232886.909999996</v>
          </cell>
          <cell r="G43">
            <v>-81.67</v>
          </cell>
          <cell r="H43">
            <v>-1.33</v>
          </cell>
          <cell r="I43" t="str">
            <v>102</v>
          </cell>
          <cell r="J43" t="str">
            <v xml:space="preserve">IMPORTE A SOMAR OU DIMINUIR (C/ICMS)              </v>
          </cell>
          <cell r="K43">
            <v>0</v>
          </cell>
          <cell r="L43">
            <v>-37376.129999999997</v>
          </cell>
          <cell r="M43">
            <v>0</v>
          </cell>
          <cell r="N43">
            <v>-37376.129999999997</v>
          </cell>
        </row>
        <row r="44">
          <cell r="B44" t="str">
            <v xml:space="preserve">POR CLASSE </v>
          </cell>
          <cell r="C44" t="str">
            <v xml:space="preserve">RESIDENCIAL          </v>
          </cell>
          <cell r="D44">
            <v>1982406</v>
          </cell>
          <cell r="E44">
            <v>2046620</v>
          </cell>
          <cell r="F44">
            <v>48232886.909999996</v>
          </cell>
          <cell r="G44">
            <v>-81.67</v>
          </cell>
          <cell r="H44">
            <v>-1.33</v>
          </cell>
          <cell r="I44" t="str">
            <v>107</v>
          </cell>
          <cell r="J44" t="str">
            <v xml:space="preserve">CORREÇÃO DO VALOR PAGO                            </v>
          </cell>
          <cell r="K44">
            <v>0</v>
          </cell>
          <cell r="L44">
            <v>-73.48</v>
          </cell>
          <cell r="M44">
            <v>0</v>
          </cell>
          <cell r="N44">
            <v>-73.48</v>
          </cell>
        </row>
        <row r="45">
          <cell r="B45" t="str">
            <v xml:space="preserve">POR CLASSE </v>
          </cell>
          <cell r="C45" t="str">
            <v xml:space="preserve">RESIDENCIAL          </v>
          </cell>
          <cell r="D45">
            <v>1982406</v>
          </cell>
          <cell r="E45">
            <v>2046620</v>
          </cell>
          <cell r="F45">
            <v>48232886.909999996</v>
          </cell>
          <cell r="G45">
            <v>-81.67</v>
          </cell>
          <cell r="H45">
            <v>-1.33</v>
          </cell>
          <cell r="I45" t="str">
            <v>223</v>
          </cell>
          <cell r="J45" t="str">
            <v xml:space="preserve">CERSOPE - TAXA ASSOCIADO COOPERATIVA              </v>
          </cell>
          <cell r="K45">
            <v>0</v>
          </cell>
          <cell r="L45">
            <v>34.83</v>
          </cell>
          <cell r="M45">
            <v>0</v>
          </cell>
          <cell r="N45">
            <v>34.83</v>
          </cell>
        </row>
        <row r="46">
          <cell r="B46" t="str">
            <v xml:space="preserve">POR CLASSE </v>
          </cell>
          <cell r="C46" t="str">
            <v xml:space="preserve">RESIDENCIAL          </v>
          </cell>
          <cell r="D46">
            <v>1982406</v>
          </cell>
          <cell r="E46">
            <v>2046620</v>
          </cell>
          <cell r="F46">
            <v>48232886.909999996</v>
          </cell>
          <cell r="G46">
            <v>-81.67</v>
          </cell>
          <cell r="H46">
            <v>-1.33</v>
          </cell>
          <cell r="I46" t="str">
            <v>225</v>
          </cell>
          <cell r="J46" t="str">
            <v xml:space="preserve">CERPEL - TAXA ASSOCIADO COOPERATIVA               </v>
          </cell>
          <cell r="K46">
            <v>0</v>
          </cell>
          <cell r="L46">
            <v>403.36</v>
          </cell>
          <cell r="M46">
            <v>0</v>
          </cell>
          <cell r="N46">
            <v>403.36</v>
          </cell>
        </row>
        <row r="47">
          <cell r="B47" t="str">
            <v xml:space="preserve">POR CLASSE </v>
          </cell>
          <cell r="C47" t="str">
            <v xml:space="preserve">RESIDENCIAL          </v>
          </cell>
          <cell r="D47">
            <v>1982406</v>
          </cell>
          <cell r="E47">
            <v>2046620</v>
          </cell>
          <cell r="F47">
            <v>48232886.909999996</v>
          </cell>
          <cell r="G47">
            <v>-81.67</v>
          </cell>
          <cell r="H47">
            <v>-1.33</v>
          </cell>
          <cell r="I47" t="str">
            <v>226</v>
          </cell>
          <cell r="J47" t="str">
            <v xml:space="preserve">CERAPE - CONTRIB. FINANC. COOPERATIVA             </v>
          </cell>
          <cell r="K47">
            <v>0</v>
          </cell>
          <cell r="L47">
            <v>24054.98</v>
          </cell>
          <cell r="M47">
            <v>0</v>
          </cell>
          <cell r="N47">
            <v>24054.98</v>
          </cell>
        </row>
        <row r="48">
          <cell r="B48" t="str">
            <v xml:space="preserve">POR CLASSE </v>
          </cell>
          <cell r="C48" t="str">
            <v xml:space="preserve">RESIDENCIAL          </v>
          </cell>
          <cell r="D48">
            <v>1982406</v>
          </cell>
          <cell r="E48">
            <v>2046620</v>
          </cell>
          <cell r="F48">
            <v>48232886.909999996</v>
          </cell>
          <cell r="G48">
            <v>-81.67</v>
          </cell>
          <cell r="H48">
            <v>-1.33</v>
          </cell>
          <cell r="I48" t="str">
            <v>227</v>
          </cell>
          <cell r="J48" t="str">
            <v xml:space="preserve">CERAPE - TAXA ASSOCIADO COOPERATIVA               </v>
          </cell>
          <cell r="K48">
            <v>0</v>
          </cell>
          <cell r="L48">
            <v>10893.31</v>
          </cell>
          <cell r="M48">
            <v>0</v>
          </cell>
          <cell r="N48">
            <v>10893.31</v>
          </cell>
        </row>
        <row r="49">
          <cell r="B49" t="str">
            <v xml:space="preserve">POR CLASSE </v>
          </cell>
          <cell r="C49" t="str">
            <v xml:space="preserve">RESIDENCIAL          </v>
          </cell>
          <cell r="D49">
            <v>1982406</v>
          </cell>
          <cell r="E49">
            <v>2046620</v>
          </cell>
          <cell r="F49">
            <v>48232886.909999996</v>
          </cell>
          <cell r="G49">
            <v>-81.67</v>
          </cell>
          <cell r="H49">
            <v>-1.33</v>
          </cell>
          <cell r="I49" t="str">
            <v>228</v>
          </cell>
          <cell r="J49" t="str">
            <v xml:space="preserve">CERTRI - CONTRIB. FINANC. COOPERATIVA             </v>
          </cell>
          <cell r="K49">
            <v>0</v>
          </cell>
          <cell r="L49">
            <v>25.4</v>
          </cell>
          <cell r="M49">
            <v>0</v>
          </cell>
          <cell r="N49">
            <v>25.4</v>
          </cell>
        </row>
        <row r="50">
          <cell r="B50" t="str">
            <v xml:space="preserve">POR CLASSE </v>
          </cell>
          <cell r="C50" t="str">
            <v xml:space="preserve">RESIDENCIAL          </v>
          </cell>
          <cell r="D50">
            <v>1982406</v>
          </cell>
          <cell r="E50">
            <v>2046620</v>
          </cell>
          <cell r="F50">
            <v>48232886.909999996</v>
          </cell>
          <cell r="G50">
            <v>-81.67</v>
          </cell>
          <cell r="H50">
            <v>-1.33</v>
          </cell>
          <cell r="I50" t="str">
            <v>229</v>
          </cell>
          <cell r="J50" t="str">
            <v xml:space="preserve">CERTRI - TAXA ASSOCIADO COOPERATIVA               </v>
          </cell>
          <cell r="K50">
            <v>0</v>
          </cell>
          <cell r="L50">
            <v>25.38</v>
          </cell>
          <cell r="M50">
            <v>0</v>
          </cell>
          <cell r="N50">
            <v>25.38</v>
          </cell>
        </row>
        <row r="51">
          <cell r="B51" t="str">
            <v xml:space="preserve">POR CLASSE </v>
          </cell>
          <cell r="C51" t="str">
            <v xml:space="preserve">RESIDENCIAL          </v>
          </cell>
          <cell r="D51">
            <v>1982406</v>
          </cell>
          <cell r="E51">
            <v>2046620</v>
          </cell>
          <cell r="F51">
            <v>48232886.909999996</v>
          </cell>
          <cell r="G51">
            <v>-81.67</v>
          </cell>
          <cell r="H51">
            <v>-1.33</v>
          </cell>
          <cell r="I51" t="str">
            <v>230</v>
          </cell>
          <cell r="J51" t="str">
            <v xml:space="preserve">CERSIL - CONTRIB. FINANC. COOPERATIVA             </v>
          </cell>
          <cell r="K51">
            <v>0</v>
          </cell>
          <cell r="L51">
            <v>1036.76</v>
          </cell>
          <cell r="M51">
            <v>0</v>
          </cell>
          <cell r="N51">
            <v>1036.76</v>
          </cell>
        </row>
        <row r="52">
          <cell r="B52" t="str">
            <v xml:space="preserve">POR CLASSE </v>
          </cell>
          <cell r="C52" t="str">
            <v xml:space="preserve">RESIDENCIAL          </v>
          </cell>
          <cell r="D52">
            <v>1982406</v>
          </cell>
          <cell r="E52">
            <v>2046620</v>
          </cell>
          <cell r="F52">
            <v>48232886.909999996</v>
          </cell>
          <cell r="G52">
            <v>-81.67</v>
          </cell>
          <cell r="H52">
            <v>-1.33</v>
          </cell>
          <cell r="I52" t="str">
            <v>231</v>
          </cell>
          <cell r="J52" t="str">
            <v xml:space="preserve">CERSIL - TAXA ASSOCIADO COOPERATIVA               </v>
          </cell>
          <cell r="K52">
            <v>0</v>
          </cell>
          <cell r="L52">
            <v>522.74</v>
          </cell>
          <cell r="M52">
            <v>0</v>
          </cell>
          <cell r="N52">
            <v>522.74</v>
          </cell>
        </row>
        <row r="53">
          <cell r="B53" t="str">
            <v xml:space="preserve">POR CLASSE </v>
          </cell>
          <cell r="C53" t="str">
            <v xml:space="preserve">RESIDENCIAL          </v>
          </cell>
          <cell r="D53">
            <v>1982406</v>
          </cell>
          <cell r="E53">
            <v>2046620</v>
          </cell>
          <cell r="F53">
            <v>48232886.909999996</v>
          </cell>
          <cell r="G53">
            <v>-81.67</v>
          </cell>
          <cell r="H53">
            <v>-1.33</v>
          </cell>
          <cell r="I53" t="str">
            <v>233</v>
          </cell>
          <cell r="J53" t="str">
            <v xml:space="preserve">CERMESFRA - TAXA ASSOCIADO COOPERATIVA            </v>
          </cell>
          <cell r="K53">
            <v>0</v>
          </cell>
          <cell r="L53">
            <v>1239.48</v>
          </cell>
          <cell r="M53">
            <v>0</v>
          </cell>
          <cell r="N53">
            <v>1239.48</v>
          </cell>
        </row>
        <row r="54">
          <cell r="B54" t="str">
            <v xml:space="preserve">POR CLASSE </v>
          </cell>
          <cell r="C54" t="str">
            <v xml:space="preserve">RESIDENCIAL          </v>
          </cell>
          <cell r="D54">
            <v>1982406</v>
          </cell>
          <cell r="E54">
            <v>2046620</v>
          </cell>
          <cell r="F54">
            <v>48232886.909999996</v>
          </cell>
          <cell r="G54">
            <v>-81.67</v>
          </cell>
          <cell r="H54">
            <v>-1.33</v>
          </cell>
          <cell r="I54" t="str">
            <v>235</v>
          </cell>
          <cell r="J54" t="str">
            <v xml:space="preserve">CERVI - TAXA ASSOCIADO COOPERATIVA                </v>
          </cell>
          <cell r="K54">
            <v>0</v>
          </cell>
          <cell r="L54">
            <v>591.69000000000005</v>
          </cell>
          <cell r="M54">
            <v>0</v>
          </cell>
          <cell r="N54">
            <v>591.69000000000005</v>
          </cell>
        </row>
        <row r="55">
          <cell r="B55" t="str">
            <v xml:space="preserve">POR CLASSE </v>
          </cell>
          <cell r="C55" t="str">
            <v xml:space="preserve">RESIDENCIAL          </v>
          </cell>
          <cell r="D55">
            <v>1982406</v>
          </cell>
          <cell r="E55">
            <v>2046620</v>
          </cell>
          <cell r="F55">
            <v>48232886.909999996</v>
          </cell>
          <cell r="G55">
            <v>-81.67</v>
          </cell>
          <cell r="H55">
            <v>-1.33</v>
          </cell>
          <cell r="I55" t="str">
            <v>236</v>
          </cell>
          <cell r="J55" t="str">
            <v xml:space="preserve">CERCAL - CONTRIB. FINANC. COOPERATIVA             </v>
          </cell>
          <cell r="K55">
            <v>0</v>
          </cell>
          <cell r="L55">
            <v>829.75</v>
          </cell>
          <cell r="M55">
            <v>0</v>
          </cell>
          <cell r="N55">
            <v>829.75</v>
          </cell>
        </row>
        <row r="56">
          <cell r="B56" t="str">
            <v xml:space="preserve">POR CLASSE </v>
          </cell>
          <cell r="C56" t="str">
            <v xml:space="preserve">RESIDENCIAL          </v>
          </cell>
          <cell r="D56">
            <v>1982406</v>
          </cell>
          <cell r="E56">
            <v>2046620</v>
          </cell>
          <cell r="F56">
            <v>48232886.909999996</v>
          </cell>
          <cell r="G56">
            <v>-81.67</v>
          </cell>
          <cell r="H56">
            <v>-1.33</v>
          </cell>
          <cell r="I56" t="str">
            <v>237</v>
          </cell>
          <cell r="J56" t="str">
            <v xml:space="preserve">CERCAL - TAXA ASSOCIADO COOPERATIVA               </v>
          </cell>
          <cell r="K56">
            <v>0</v>
          </cell>
          <cell r="L56">
            <v>3123.36</v>
          </cell>
          <cell r="M56">
            <v>0</v>
          </cell>
          <cell r="N56">
            <v>3123.36</v>
          </cell>
        </row>
        <row r="57">
          <cell r="B57" t="str">
            <v xml:space="preserve">POR CLASSE </v>
          </cell>
          <cell r="C57" t="str">
            <v xml:space="preserve">RESIDENCIAL          </v>
          </cell>
          <cell r="D57">
            <v>1982406</v>
          </cell>
          <cell r="E57">
            <v>2046620</v>
          </cell>
          <cell r="F57">
            <v>48232886.909999996</v>
          </cell>
          <cell r="G57">
            <v>-81.67</v>
          </cell>
          <cell r="H57">
            <v>-1.33</v>
          </cell>
          <cell r="I57" t="str">
            <v>238</v>
          </cell>
          <cell r="J57" t="str">
            <v xml:space="preserve">CERVUNA - CONTRIB. FINANC. COOPERATIVA            </v>
          </cell>
          <cell r="K57">
            <v>0</v>
          </cell>
          <cell r="L57">
            <v>110.65</v>
          </cell>
          <cell r="M57">
            <v>0</v>
          </cell>
          <cell r="N57">
            <v>110.65</v>
          </cell>
        </row>
        <row r="58">
          <cell r="B58" t="str">
            <v xml:space="preserve">POR CLASSE </v>
          </cell>
          <cell r="C58" t="str">
            <v xml:space="preserve">RESIDENCIAL          </v>
          </cell>
          <cell r="D58">
            <v>1982406</v>
          </cell>
          <cell r="E58">
            <v>2046620</v>
          </cell>
          <cell r="F58">
            <v>48232886.909999996</v>
          </cell>
          <cell r="G58">
            <v>-81.67</v>
          </cell>
          <cell r="H58">
            <v>-1.33</v>
          </cell>
          <cell r="I58" t="str">
            <v>239</v>
          </cell>
          <cell r="J58" t="str">
            <v xml:space="preserve">CERVUNA - TAXA ASSOCIADO COOPERATIVA              </v>
          </cell>
          <cell r="K58">
            <v>0</v>
          </cell>
          <cell r="L58">
            <v>1119.82</v>
          </cell>
          <cell r="M58">
            <v>0</v>
          </cell>
          <cell r="N58">
            <v>1119.82</v>
          </cell>
        </row>
        <row r="59">
          <cell r="B59" t="str">
            <v xml:space="preserve">POR CLASSE </v>
          </cell>
          <cell r="C59" t="str">
            <v xml:space="preserve">RESIDENCIAL          </v>
          </cell>
          <cell r="D59">
            <v>1982406</v>
          </cell>
          <cell r="E59">
            <v>2046620</v>
          </cell>
          <cell r="F59">
            <v>48232886.909999996</v>
          </cell>
          <cell r="G59">
            <v>-81.67</v>
          </cell>
          <cell r="H59">
            <v>-1.33</v>
          </cell>
          <cell r="I59" t="str">
            <v>241</v>
          </cell>
          <cell r="J59" t="str">
            <v xml:space="preserve">CERAI - TAXA ASSOCIADO COOPERATIVA                </v>
          </cell>
          <cell r="K59">
            <v>0</v>
          </cell>
          <cell r="L59">
            <v>1380.16</v>
          </cell>
          <cell r="M59">
            <v>0</v>
          </cell>
          <cell r="N59">
            <v>1380.16</v>
          </cell>
        </row>
        <row r="60">
          <cell r="B60" t="str">
            <v xml:space="preserve">POR CLASSE </v>
          </cell>
          <cell r="C60" t="str">
            <v xml:space="preserve">RESIDENCIAL          </v>
          </cell>
          <cell r="D60">
            <v>1982406</v>
          </cell>
          <cell r="E60">
            <v>2046620</v>
          </cell>
          <cell r="F60">
            <v>48232886.909999996</v>
          </cell>
          <cell r="G60">
            <v>-81.67</v>
          </cell>
          <cell r="H60">
            <v>-1.33</v>
          </cell>
          <cell r="I60" t="str">
            <v>243</v>
          </cell>
          <cell r="J60" t="str">
            <v xml:space="preserve">CERALPA - TAXA ASSOCIADO COOPERATIVA              </v>
          </cell>
          <cell r="K60">
            <v>0</v>
          </cell>
          <cell r="L60">
            <v>2547.5500000000002</v>
          </cell>
          <cell r="M60">
            <v>0</v>
          </cell>
          <cell r="N60">
            <v>2547.5500000000002</v>
          </cell>
        </row>
        <row r="61">
          <cell r="B61" t="str">
            <v xml:space="preserve">POR CLASSE </v>
          </cell>
          <cell r="C61" t="str">
            <v xml:space="preserve">RESIDENCIAL          </v>
          </cell>
          <cell r="D61">
            <v>1982406</v>
          </cell>
          <cell r="E61">
            <v>2046620</v>
          </cell>
          <cell r="F61">
            <v>48232886.909999996</v>
          </cell>
          <cell r="G61">
            <v>-81.67</v>
          </cell>
          <cell r="H61">
            <v>-1.33</v>
          </cell>
          <cell r="I61" t="str">
            <v>245</v>
          </cell>
          <cell r="J61" t="str">
            <v xml:space="preserve">CERBIVIT - TAXA ASSOCIADO COOPERATIVA             </v>
          </cell>
          <cell r="K61">
            <v>0</v>
          </cell>
          <cell r="L61">
            <v>1697.32</v>
          </cell>
          <cell r="M61">
            <v>0</v>
          </cell>
          <cell r="N61">
            <v>1697.32</v>
          </cell>
        </row>
        <row r="62">
          <cell r="B62" t="str">
            <v xml:space="preserve">POR CLASSE </v>
          </cell>
          <cell r="C62" t="str">
            <v xml:space="preserve">RESIDENCIAL          </v>
          </cell>
          <cell r="D62">
            <v>1982406</v>
          </cell>
          <cell r="E62">
            <v>2046620</v>
          </cell>
          <cell r="F62">
            <v>48232886.909999996</v>
          </cell>
          <cell r="G62">
            <v>-81.67</v>
          </cell>
          <cell r="H62">
            <v>-1.33</v>
          </cell>
          <cell r="I62" t="str">
            <v>507</v>
          </cell>
          <cell r="J62" t="str">
            <v xml:space="preserve">REAVISO DE VENCIMENTO                             </v>
          </cell>
          <cell r="K62">
            <v>0</v>
          </cell>
          <cell r="L62">
            <v>-6.82</v>
          </cell>
          <cell r="M62">
            <v>0</v>
          </cell>
          <cell r="N62">
            <v>-6.82</v>
          </cell>
        </row>
        <row r="63">
          <cell r="B63" t="str">
            <v xml:space="preserve">POR CLASSE </v>
          </cell>
          <cell r="C63" t="str">
            <v xml:space="preserve">RESIDENCIAL          </v>
          </cell>
          <cell r="D63">
            <v>1982406</v>
          </cell>
          <cell r="E63">
            <v>2046620</v>
          </cell>
          <cell r="F63">
            <v>48232886.909999996</v>
          </cell>
          <cell r="G63">
            <v>-81.67</v>
          </cell>
          <cell r="H63">
            <v>-1.33</v>
          </cell>
          <cell r="I63" t="str">
            <v>53A</v>
          </cell>
          <cell r="J63" t="str">
            <v xml:space="preserve">PARCELA DE FINANCIAMENTO (JUROS)                  </v>
          </cell>
          <cell r="K63">
            <v>0</v>
          </cell>
          <cell r="L63">
            <v>44490.55</v>
          </cell>
          <cell r="M63">
            <v>0</v>
          </cell>
          <cell r="N63">
            <v>44490.55</v>
          </cell>
        </row>
        <row r="64">
          <cell r="B64" t="str">
            <v xml:space="preserve">POR CLASSE </v>
          </cell>
          <cell r="C64" t="str">
            <v xml:space="preserve">RESIDENCIAL          </v>
          </cell>
          <cell r="D64">
            <v>1982406</v>
          </cell>
          <cell r="E64">
            <v>2046620</v>
          </cell>
          <cell r="F64">
            <v>48232886.909999996</v>
          </cell>
          <cell r="G64">
            <v>-81.67</v>
          </cell>
          <cell r="H64">
            <v>-1.33</v>
          </cell>
          <cell r="I64" t="str">
            <v>530</v>
          </cell>
          <cell r="J64" t="str">
            <v xml:space="preserve">PARCELA DE FINANCIAMENTO                          </v>
          </cell>
          <cell r="K64">
            <v>0</v>
          </cell>
          <cell r="L64">
            <v>767778.51</v>
          </cell>
          <cell r="M64">
            <v>0</v>
          </cell>
          <cell r="N64">
            <v>767778.51</v>
          </cell>
        </row>
        <row r="65">
          <cell r="B65" t="str">
            <v xml:space="preserve">POR CLASSE </v>
          </cell>
          <cell r="C65" t="str">
            <v xml:space="preserve">RESIDENCIAL          </v>
          </cell>
          <cell r="D65">
            <v>1982406</v>
          </cell>
          <cell r="E65">
            <v>2046620</v>
          </cell>
          <cell r="F65">
            <v>48232886.909999996</v>
          </cell>
          <cell r="G65">
            <v>-81.67</v>
          </cell>
          <cell r="H65">
            <v>-1.33</v>
          </cell>
          <cell r="I65" t="str">
            <v>873</v>
          </cell>
          <cell r="J65" t="str">
            <v xml:space="preserve">BÔNUS RACIONAMENTO                                </v>
          </cell>
          <cell r="K65">
            <v>8</v>
          </cell>
          <cell r="L65">
            <v>17.399999999999999</v>
          </cell>
          <cell r="M65">
            <v>0</v>
          </cell>
          <cell r="N65">
            <v>17.399999999999999</v>
          </cell>
        </row>
        <row r="66">
          <cell r="B66" t="str">
            <v xml:space="preserve">POR CLASSE </v>
          </cell>
          <cell r="C66" t="str">
            <v xml:space="preserve">RESIDENCIAL          </v>
          </cell>
          <cell r="D66">
            <v>1982406</v>
          </cell>
          <cell r="E66">
            <v>2046620</v>
          </cell>
          <cell r="F66">
            <v>48232886.909999996</v>
          </cell>
          <cell r="G66">
            <v>-81.67</v>
          </cell>
          <cell r="H66">
            <v>-1.33</v>
          </cell>
          <cell r="I66" t="str">
            <v>875</v>
          </cell>
          <cell r="J66" t="str">
            <v xml:space="preserve">BÔNUS RACIONAMENTO                                </v>
          </cell>
          <cell r="K66">
            <v>0</v>
          </cell>
          <cell r="L66">
            <v>7.56</v>
          </cell>
          <cell r="M66">
            <v>0</v>
          </cell>
          <cell r="N66">
            <v>7.56</v>
          </cell>
        </row>
        <row r="67">
          <cell r="B67" t="str">
            <v xml:space="preserve">POR CLASSE </v>
          </cell>
          <cell r="C67" t="str">
            <v xml:space="preserve">RESIDENCIAL          </v>
          </cell>
          <cell r="D67">
            <v>1982406</v>
          </cell>
          <cell r="E67">
            <v>2046620</v>
          </cell>
          <cell r="F67">
            <v>48232886.909999996</v>
          </cell>
          <cell r="G67">
            <v>-81.67</v>
          </cell>
          <cell r="H67">
            <v>-1.33</v>
          </cell>
          <cell r="I67" t="str">
            <v>882</v>
          </cell>
          <cell r="J67" t="str">
            <v xml:space="preserve">ENCARGO CAPACIDADE EMERGENCIAL                    </v>
          </cell>
          <cell r="K67">
            <v>0</v>
          </cell>
          <cell r="L67">
            <v>1075321.31</v>
          </cell>
          <cell r="M67">
            <v>206358.33</v>
          </cell>
          <cell r="N67">
            <v>868962.98</v>
          </cell>
        </row>
        <row r="68">
          <cell r="B68" t="str">
            <v xml:space="preserve">POR CLASSE </v>
          </cell>
          <cell r="C68" t="str">
            <v xml:space="preserve">RESIDENCIAL          </v>
          </cell>
          <cell r="D68">
            <v>1982406</v>
          </cell>
          <cell r="E68">
            <v>2046620</v>
          </cell>
          <cell r="F68">
            <v>48232886.909999996</v>
          </cell>
          <cell r="G68">
            <v>-81.67</v>
          </cell>
          <cell r="H68">
            <v>-1.33</v>
          </cell>
          <cell r="I68" t="str">
            <v>885</v>
          </cell>
          <cell r="J68" t="str">
            <v xml:space="preserve">MULTA-ENCARGO CAPACIDADE EMERGENCIAL              </v>
          </cell>
          <cell r="K68">
            <v>0</v>
          </cell>
          <cell r="L68">
            <v>5139.3599999999997</v>
          </cell>
          <cell r="M68">
            <v>0</v>
          </cell>
          <cell r="N68">
            <v>5139.3599999999997</v>
          </cell>
        </row>
        <row r="69">
          <cell r="B69" t="str">
            <v xml:space="preserve">POR CLASSE </v>
          </cell>
          <cell r="C69" t="str">
            <v xml:space="preserve">RESIDENCIAL          </v>
          </cell>
          <cell r="D69">
            <v>1982406</v>
          </cell>
          <cell r="E69">
            <v>2046620</v>
          </cell>
          <cell r="F69">
            <v>48232886.909999996</v>
          </cell>
          <cell r="G69">
            <v>-81.67</v>
          </cell>
          <cell r="H69">
            <v>-1.33</v>
          </cell>
          <cell r="I69" t="str">
            <v>914</v>
          </cell>
          <cell r="J69" t="str">
            <v xml:space="preserve">DEV. PAGAMENTO DUPLICIDADE- RES456 ART88          </v>
          </cell>
          <cell r="K69">
            <v>0</v>
          </cell>
          <cell r="L69">
            <v>-133964.63</v>
          </cell>
          <cell r="M69">
            <v>0</v>
          </cell>
          <cell r="N69">
            <v>-133964.63</v>
          </cell>
        </row>
        <row r="70">
          <cell r="B70" t="str">
            <v xml:space="preserve">POR CLASSE </v>
          </cell>
          <cell r="C70" t="str">
            <v xml:space="preserve">RESIDENCIAL          </v>
          </cell>
          <cell r="D70">
            <v>1982406</v>
          </cell>
          <cell r="E70">
            <v>2046620</v>
          </cell>
          <cell r="F70">
            <v>48232886.909999996</v>
          </cell>
          <cell r="G70">
            <v>-81.67</v>
          </cell>
          <cell r="H70">
            <v>-1.33</v>
          </cell>
          <cell r="I70" t="str">
            <v>983</v>
          </cell>
          <cell r="J70" t="str">
            <v xml:space="preserve">PARCELAMENTO DE DÍVIDAS                           </v>
          </cell>
          <cell r="K70">
            <v>0</v>
          </cell>
          <cell r="L70">
            <v>40.33</v>
          </cell>
          <cell r="M70">
            <v>0</v>
          </cell>
          <cell r="N70">
            <v>40.33</v>
          </cell>
        </row>
        <row r="71">
          <cell r="B71" t="str">
            <v xml:space="preserve">POR CLASSE </v>
          </cell>
          <cell r="C71" t="str">
            <v xml:space="preserve">RESIDENCIAL          </v>
          </cell>
          <cell r="D71">
            <v>1982406</v>
          </cell>
          <cell r="E71">
            <v>2046620</v>
          </cell>
          <cell r="F71">
            <v>48232886.909999996</v>
          </cell>
          <cell r="G71">
            <v>-81.67</v>
          </cell>
          <cell r="H71">
            <v>-1.33</v>
          </cell>
          <cell r="I71" t="str">
            <v>984</v>
          </cell>
          <cell r="J71" t="str">
            <v xml:space="preserve">ENCARGOS FINANCEIROS                              </v>
          </cell>
          <cell r="K71">
            <v>0</v>
          </cell>
          <cell r="L71">
            <v>2541.98</v>
          </cell>
          <cell r="M71">
            <v>0</v>
          </cell>
          <cell r="N71">
            <v>2541.98</v>
          </cell>
        </row>
        <row r="72">
          <cell r="B72" t="str">
            <v xml:space="preserve">POR CLASSE </v>
          </cell>
          <cell r="C72" t="str">
            <v xml:space="preserve">RESIDENCIAL          </v>
          </cell>
          <cell r="D72">
            <v>1982406</v>
          </cell>
          <cell r="E72">
            <v>2046620</v>
          </cell>
          <cell r="F72">
            <v>48232886.909999996</v>
          </cell>
          <cell r="G72">
            <v>-81.67</v>
          </cell>
          <cell r="H72">
            <v>-1.33</v>
          </cell>
          <cell r="I72" t="str">
            <v>991</v>
          </cell>
          <cell r="J72" t="str">
            <v xml:space="preserve">SERVIÇO FINANCEIRO                                </v>
          </cell>
          <cell r="K72">
            <v>0</v>
          </cell>
          <cell r="L72">
            <v>-4747.49</v>
          </cell>
          <cell r="M72">
            <v>0</v>
          </cell>
          <cell r="N72">
            <v>-4747.49</v>
          </cell>
        </row>
        <row r="73">
          <cell r="B73" t="str">
            <v xml:space="preserve">POR CLASSE </v>
          </cell>
          <cell r="C73" t="str">
            <v xml:space="preserve">RESIDENCIAL          </v>
          </cell>
          <cell r="D73">
            <v>1982406</v>
          </cell>
          <cell r="E73">
            <v>2046620</v>
          </cell>
          <cell r="F73">
            <v>48232886.909999996</v>
          </cell>
          <cell r="G73">
            <v>-81.67</v>
          </cell>
          <cell r="H73">
            <v>-1.33</v>
          </cell>
          <cell r="I73" t="str">
            <v>999</v>
          </cell>
          <cell r="J73" t="str">
            <v xml:space="preserve">DEV. DIFERENÇA FAT. BX. RENDA - RES. 246          </v>
          </cell>
          <cell r="K73">
            <v>0</v>
          </cell>
          <cell r="L73">
            <v>54.02</v>
          </cell>
          <cell r="M73">
            <v>0</v>
          </cell>
          <cell r="N73">
            <v>54.02</v>
          </cell>
        </row>
        <row r="74">
          <cell r="B74" t="str">
            <v xml:space="preserve">POR CLASSE </v>
          </cell>
          <cell r="C74" t="str">
            <v xml:space="preserve">COMERCIAL            </v>
          </cell>
          <cell r="D74">
            <v>170313</v>
          </cell>
          <cell r="E74">
            <v>182080</v>
          </cell>
          <cell r="F74">
            <v>33781913.090000004</v>
          </cell>
          <cell r="G74">
            <v>0</v>
          </cell>
          <cell r="H74">
            <v>0</v>
          </cell>
          <cell r="I74" t="str">
            <v>010</v>
          </cell>
          <cell r="J74" t="str">
            <v xml:space="preserve">DEMANDA                                           </v>
          </cell>
          <cell r="K74">
            <v>161383.95000000001</v>
          </cell>
          <cell r="L74">
            <v>1913312.8</v>
          </cell>
          <cell r="M74">
            <v>478106.75</v>
          </cell>
          <cell r="N74">
            <v>1435206.05</v>
          </cell>
        </row>
        <row r="75">
          <cell r="B75" t="str">
            <v xml:space="preserve">POR CLASSE </v>
          </cell>
          <cell r="C75" t="str">
            <v xml:space="preserve">COMERCIAL            </v>
          </cell>
          <cell r="D75">
            <v>170313</v>
          </cell>
          <cell r="E75">
            <v>182080</v>
          </cell>
          <cell r="F75">
            <v>33781913.090000004</v>
          </cell>
          <cell r="G75">
            <v>0</v>
          </cell>
          <cell r="H75">
            <v>0</v>
          </cell>
          <cell r="I75" t="str">
            <v>011</v>
          </cell>
          <cell r="J75" t="str">
            <v xml:space="preserve">DEMANDA NA PONTA                                  </v>
          </cell>
          <cell r="K75">
            <v>51343.81</v>
          </cell>
          <cell r="L75">
            <v>1631921.71</v>
          </cell>
          <cell r="M75">
            <v>407980.3</v>
          </cell>
          <cell r="N75">
            <v>1223941.4099999999</v>
          </cell>
        </row>
        <row r="76">
          <cell r="B76" t="str">
            <v xml:space="preserve">POR CLASSE </v>
          </cell>
          <cell r="C76" t="str">
            <v xml:space="preserve">COMERCIAL            </v>
          </cell>
          <cell r="D76">
            <v>170313</v>
          </cell>
          <cell r="E76">
            <v>182080</v>
          </cell>
          <cell r="F76">
            <v>33781913.090000004</v>
          </cell>
          <cell r="G76">
            <v>0</v>
          </cell>
          <cell r="H76">
            <v>0</v>
          </cell>
          <cell r="I76" t="str">
            <v>012</v>
          </cell>
          <cell r="J76" t="str">
            <v xml:space="preserve">DEMANDA FORA DE PONTA                             </v>
          </cell>
          <cell r="K76">
            <v>62886.07</v>
          </cell>
          <cell r="L76">
            <v>653979.77</v>
          </cell>
          <cell r="M76">
            <v>163494.85999999999</v>
          </cell>
          <cell r="N76">
            <v>490484.91</v>
          </cell>
        </row>
        <row r="77">
          <cell r="B77" t="str">
            <v xml:space="preserve">POR CLASSE </v>
          </cell>
          <cell r="C77" t="str">
            <v xml:space="preserve">COMERCIAL            </v>
          </cell>
          <cell r="D77">
            <v>170313</v>
          </cell>
          <cell r="E77">
            <v>182080</v>
          </cell>
          <cell r="F77">
            <v>33781913.090000004</v>
          </cell>
          <cell r="G77">
            <v>0</v>
          </cell>
          <cell r="H77">
            <v>0</v>
          </cell>
          <cell r="I77" t="str">
            <v>017</v>
          </cell>
          <cell r="J77" t="str">
            <v xml:space="preserve">DEMANDA ULTRAPASSAGEM                             </v>
          </cell>
          <cell r="K77">
            <v>4276.6099999999997</v>
          </cell>
          <cell r="L77">
            <v>152716.23000000001</v>
          </cell>
          <cell r="M77">
            <v>38178.33</v>
          </cell>
          <cell r="N77">
            <v>114537.9</v>
          </cell>
        </row>
        <row r="78">
          <cell r="B78" t="str">
            <v xml:space="preserve">POR CLASSE </v>
          </cell>
          <cell r="C78" t="str">
            <v xml:space="preserve">COMERCIAL            </v>
          </cell>
          <cell r="D78">
            <v>170313</v>
          </cell>
          <cell r="E78">
            <v>182080</v>
          </cell>
          <cell r="F78">
            <v>33781913.090000004</v>
          </cell>
          <cell r="G78">
            <v>0</v>
          </cell>
          <cell r="H78">
            <v>0</v>
          </cell>
          <cell r="I78" t="str">
            <v>018</v>
          </cell>
          <cell r="J78" t="str">
            <v xml:space="preserve">DEMANDA ULTRAPASSAGEM NA PONTA                    </v>
          </cell>
          <cell r="K78">
            <v>99.5</v>
          </cell>
          <cell r="L78">
            <v>9780.16</v>
          </cell>
          <cell r="M78">
            <v>2445.02</v>
          </cell>
          <cell r="N78">
            <v>7335.14</v>
          </cell>
        </row>
        <row r="79">
          <cell r="B79" t="str">
            <v xml:space="preserve">POR CLASSE </v>
          </cell>
          <cell r="C79" t="str">
            <v xml:space="preserve">COMERCIAL            </v>
          </cell>
          <cell r="D79">
            <v>170313</v>
          </cell>
          <cell r="E79">
            <v>182080</v>
          </cell>
          <cell r="F79">
            <v>33781913.090000004</v>
          </cell>
          <cell r="G79">
            <v>0</v>
          </cell>
          <cell r="H79">
            <v>0</v>
          </cell>
          <cell r="I79" t="str">
            <v>019</v>
          </cell>
          <cell r="J79" t="str">
            <v xml:space="preserve">DEMANDA ULTRAPASSAGEM FORA DE PONTA               </v>
          </cell>
          <cell r="K79">
            <v>836.92</v>
          </cell>
          <cell r="L79">
            <v>27417.46</v>
          </cell>
          <cell r="M79">
            <v>6854.33</v>
          </cell>
          <cell r="N79">
            <v>20563.13</v>
          </cell>
        </row>
        <row r="80">
          <cell r="B80" t="str">
            <v xml:space="preserve">POR CLASSE </v>
          </cell>
          <cell r="C80" t="str">
            <v xml:space="preserve">COMERCIAL            </v>
          </cell>
          <cell r="D80">
            <v>170313</v>
          </cell>
          <cell r="E80">
            <v>182080</v>
          </cell>
          <cell r="F80">
            <v>33781913.090000004</v>
          </cell>
          <cell r="G80">
            <v>0</v>
          </cell>
          <cell r="H80">
            <v>0</v>
          </cell>
          <cell r="I80" t="str">
            <v>087</v>
          </cell>
          <cell r="J80" t="str">
            <v xml:space="preserve">DEMANDA REATIVA EXCEDENTE                         </v>
          </cell>
          <cell r="K80">
            <v>2908.82</v>
          </cell>
          <cell r="L80">
            <v>34932.019999999997</v>
          </cell>
          <cell r="M80">
            <v>8731.1</v>
          </cell>
          <cell r="N80">
            <v>26200.92</v>
          </cell>
        </row>
        <row r="81">
          <cell r="B81" t="str">
            <v xml:space="preserve">POR CLASSE </v>
          </cell>
          <cell r="C81" t="str">
            <v xml:space="preserve">COMERCIAL            </v>
          </cell>
          <cell r="D81">
            <v>170313</v>
          </cell>
          <cell r="E81">
            <v>182080</v>
          </cell>
          <cell r="F81">
            <v>33781913.090000004</v>
          </cell>
          <cell r="G81">
            <v>0</v>
          </cell>
          <cell r="H81">
            <v>0</v>
          </cell>
          <cell r="I81" t="str">
            <v>088</v>
          </cell>
          <cell r="J81" t="str">
            <v xml:space="preserve">DEMANDA REATIVA EXCEDENTE NA PONTA                </v>
          </cell>
          <cell r="K81">
            <v>145.62</v>
          </cell>
          <cell r="L81">
            <v>4770.4799999999996</v>
          </cell>
          <cell r="M81">
            <v>1192.5899999999999</v>
          </cell>
          <cell r="N81">
            <v>3577.89</v>
          </cell>
        </row>
        <row r="82">
          <cell r="B82" t="str">
            <v xml:space="preserve">POR CLASSE </v>
          </cell>
          <cell r="C82" t="str">
            <v xml:space="preserve">COMERCIAL            </v>
          </cell>
          <cell r="D82">
            <v>170313</v>
          </cell>
          <cell r="E82">
            <v>182080</v>
          </cell>
          <cell r="F82">
            <v>33781913.090000004</v>
          </cell>
          <cell r="G82">
            <v>0</v>
          </cell>
          <cell r="H82">
            <v>0</v>
          </cell>
          <cell r="I82" t="str">
            <v>089</v>
          </cell>
          <cell r="J82" t="str">
            <v xml:space="preserve">DEMANDA REATIVA EXCEDENTE FORA DE PONTA           </v>
          </cell>
          <cell r="K82">
            <v>193.76</v>
          </cell>
          <cell r="L82">
            <v>2115.84</v>
          </cell>
          <cell r="M82">
            <v>528.94000000000005</v>
          </cell>
          <cell r="N82">
            <v>1586.9</v>
          </cell>
        </row>
        <row r="83">
          <cell r="B83" t="str">
            <v xml:space="preserve">POR CLASSE </v>
          </cell>
          <cell r="C83" t="str">
            <v xml:space="preserve">COMERCIAL            </v>
          </cell>
          <cell r="D83">
            <v>170313</v>
          </cell>
          <cell r="E83">
            <v>182080</v>
          </cell>
          <cell r="F83">
            <v>33781913.090000004</v>
          </cell>
          <cell r="G83">
            <v>0</v>
          </cell>
          <cell r="H83">
            <v>0</v>
          </cell>
          <cell r="I83" t="str">
            <v>020</v>
          </cell>
          <cell r="J83" t="str">
            <v xml:space="preserve">CONSUMO ATIVO                                     </v>
          </cell>
          <cell r="K83">
            <v>79663964.709999993</v>
          </cell>
          <cell r="L83">
            <v>22488965.440000001</v>
          </cell>
          <cell r="M83">
            <v>5617841.2599999998</v>
          </cell>
          <cell r="N83">
            <v>16871124.18</v>
          </cell>
        </row>
        <row r="84">
          <cell r="B84" t="str">
            <v xml:space="preserve">POR CLASSE </v>
          </cell>
          <cell r="C84" t="str">
            <v xml:space="preserve">COMERCIAL            </v>
          </cell>
          <cell r="D84">
            <v>170313</v>
          </cell>
          <cell r="E84">
            <v>182080</v>
          </cell>
          <cell r="F84">
            <v>33781913.090000004</v>
          </cell>
          <cell r="G84">
            <v>0</v>
          </cell>
          <cell r="H84">
            <v>0</v>
          </cell>
          <cell r="I84" t="str">
            <v>021</v>
          </cell>
          <cell r="J84" t="str">
            <v xml:space="preserve">CONSUMO ATIVO NA PONTA                            </v>
          </cell>
          <cell r="K84">
            <v>3948506.52</v>
          </cell>
          <cell r="L84">
            <v>1836366.35</v>
          </cell>
          <cell r="M84">
            <v>459089.96</v>
          </cell>
          <cell r="N84">
            <v>1377276.39</v>
          </cell>
        </row>
        <row r="85">
          <cell r="B85" t="str">
            <v xml:space="preserve">POR CLASSE </v>
          </cell>
          <cell r="C85" t="str">
            <v xml:space="preserve">COMERCIAL            </v>
          </cell>
          <cell r="D85">
            <v>170313</v>
          </cell>
          <cell r="E85">
            <v>182080</v>
          </cell>
          <cell r="F85">
            <v>33781913.090000004</v>
          </cell>
          <cell r="G85">
            <v>0</v>
          </cell>
          <cell r="H85">
            <v>0</v>
          </cell>
          <cell r="I85" t="str">
            <v>023</v>
          </cell>
          <cell r="J85" t="str">
            <v xml:space="preserve">CONSUMO ATIVO FORA DE PONTA                       </v>
          </cell>
          <cell r="K85">
            <v>38633647.75</v>
          </cell>
          <cell r="L85">
            <v>3894295.47</v>
          </cell>
          <cell r="M85">
            <v>973572.27</v>
          </cell>
          <cell r="N85">
            <v>2920723.2</v>
          </cell>
        </row>
        <row r="86">
          <cell r="B86" t="str">
            <v xml:space="preserve">POR CLASSE </v>
          </cell>
          <cell r="C86" t="str">
            <v xml:space="preserve">COMERCIAL            </v>
          </cell>
          <cell r="D86">
            <v>170313</v>
          </cell>
          <cell r="E86">
            <v>182080</v>
          </cell>
          <cell r="F86">
            <v>33781913.090000004</v>
          </cell>
          <cell r="G86">
            <v>0</v>
          </cell>
          <cell r="H86">
            <v>0</v>
          </cell>
          <cell r="I86" t="str">
            <v>077</v>
          </cell>
          <cell r="J86" t="str">
            <v xml:space="preserve">CONSUMO ATIVO ACIMA DA META (BOVESPA)             </v>
          </cell>
          <cell r="K86">
            <v>-19</v>
          </cell>
          <cell r="L86">
            <v>-17.32</v>
          </cell>
          <cell r="M86">
            <v>-4.33</v>
          </cell>
          <cell r="N86">
            <v>-12.99</v>
          </cell>
        </row>
        <row r="87">
          <cell r="B87" t="str">
            <v xml:space="preserve">POR CLASSE </v>
          </cell>
          <cell r="C87" t="str">
            <v xml:space="preserve">COMERCIAL            </v>
          </cell>
          <cell r="D87">
            <v>170313</v>
          </cell>
          <cell r="E87">
            <v>182080</v>
          </cell>
          <cell r="F87">
            <v>33781913.090000004</v>
          </cell>
          <cell r="G87">
            <v>0</v>
          </cell>
          <cell r="H87">
            <v>0</v>
          </cell>
          <cell r="I87" t="str">
            <v>080</v>
          </cell>
          <cell r="J87" t="str">
            <v xml:space="preserve">CONSUMO REATIVO EXCEDENTE                         </v>
          </cell>
          <cell r="K87">
            <v>948597.39</v>
          </cell>
          <cell r="L87">
            <v>173613.39</v>
          </cell>
          <cell r="M87">
            <v>43397.120000000003</v>
          </cell>
          <cell r="N87">
            <v>130216.27</v>
          </cell>
        </row>
        <row r="88">
          <cell r="B88" t="str">
            <v xml:space="preserve">POR CLASSE </v>
          </cell>
          <cell r="C88" t="str">
            <v xml:space="preserve">COMERCIAL            </v>
          </cell>
          <cell r="D88">
            <v>170313</v>
          </cell>
          <cell r="E88">
            <v>182080</v>
          </cell>
          <cell r="F88">
            <v>33781913.090000004</v>
          </cell>
          <cell r="G88">
            <v>0</v>
          </cell>
          <cell r="H88">
            <v>0</v>
          </cell>
          <cell r="I88" t="str">
            <v>081</v>
          </cell>
          <cell r="J88" t="str">
            <v xml:space="preserve">CONSUMO REATIVO EXCEDENTE NA PONTA                </v>
          </cell>
          <cell r="K88">
            <v>69273.63</v>
          </cell>
          <cell r="L88">
            <v>35232.019999999997</v>
          </cell>
          <cell r="M88">
            <v>8806.98</v>
          </cell>
          <cell r="N88">
            <v>26425.040000000001</v>
          </cell>
        </row>
        <row r="89">
          <cell r="B89" t="str">
            <v xml:space="preserve">POR CLASSE </v>
          </cell>
          <cell r="C89" t="str">
            <v xml:space="preserve">COMERCIAL            </v>
          </cell>
          <cell r="D89">
            <v>170313</v>
          </cell>
          <cell r="E89">
            <v>182080</v>
          </cell>
          <cell r="F89">
            <v>33781913.090000004</v>
          </cell>
          <cell r="G89">
            <v>0</v>
          </cell>
          <cell r="H89">
            <v>0</v>
          </cell>
          <cell r="I89" t="str">
            <v>083</v>
          </cell>
          <cell r="J89" t="str">
            <v xml:space="preserve">CONSUMO REATIVO EXCEDENTE FORA DE PONTA           </v>
          </cell>
          <cell r="K89">
            <v>-979988.8</v>
          </cell>
          <cell r="L89">
            <v>-101293</v>
          </cell>
          <cell r="M89">
            <v>-25324.59</v>
          </cell>
          <cell r="N89">
            <v>-75968.41</v>
          </cell>
        </row>
        <row r="90">
          <cell r="B90" t="str">
            <v xml:space="preserve">POR CLASSE </v>
          </cell>
          <cell r="C90" t="str">
            <v xml:space="preserve">COMERCIAL            </v>
          </cell>
          <cell r="D90">
            <v>170313</v>
          </cell>
          <cell r="E90">
            <v>182080</v>
          </cell>
          <cell r="F90">
            <v>33781913.090000004</v>
          </cell>
          <cell r="G90">
            <v>0</v>
          </cell>
          <cell r="H90">
            <v>0</v>
          </cell>
          <cell r="I90" t="str">
            <v>002</v>
          </cell>
          <cell r="J90" t="str">
            <v xml:space="preserve">CONTRIBUIÇÃO ILUMINAÇÃO PÚBLICA                   </v>
          </cell>
          <cell r="K90">
            <v>0</v>
          </cell>
          <cell r="L90">
            <v>879207.9</v>
          </cell>
          <cell r="M90">
            <v>0</v>
          </cell>
          <cell r="N90">
            <v>879207.9</v>
          </cell>
        </row>
        <row r="91">
          <cell r="B91" t="str">
            <v xml:space="preserve">POR CLASSE </v>
          </cell>
          <cell r="C91" t="str">
            <v xml:space="preserve">COMERCIAL            </v>
          </cell>
          <cell r="D91">
            <v>170313</v>
          </cell>
          <cell r="E91">
            <v>182080</v>
          </cell>
          <cell r="F91">
            <v>33781913.090000004</v>
          </cell>
          <cell r="G91">
            <v>0</v>
          </cell>
          <cell r="H91">
            <v>0</v>
          </cell>
          <cell r="I91" t="str">
            <v>622</v>
          </cell>
          <cell r="J91" t="str">
            <v xml:space="preserve">REL.MEMÓRIA MASSA REG.DIG.(DIA LEITURA)           </v>
          </cell>
          <cell r="K91">
            <v>0</v>
          </cell>
          <cell r="L91">
            <v>194.61</v>
          </cell>
          <cell r="M91">
            <v>0</v>
          </cell>
          <cell r="N91">
            <v>194.61</v>
          </cell>
        </row>
        <row r="92">
          <cell r="B92" t="str">
            <v xml:space="preserve">POR CLASSE </v>
          </cell>
          <cell r="C92" t="str">
            <v xml:space="preserve">COMERCIAL            </v>
          </cell>
          <cell r="D92">
            <v>170313</v>
          </cell>
          <cell r="E92">
            <v>182080</v>
          </cell>
          <cell r="F92">
            <v>33781913.090000004</v>
          </cell>
          <cell r="G92">
            <v>0</v>
          </cell>
          <cell r="H92">
            <v>0</v>
          </cell>
          <cell r="I92" t="str">
            <v>820</v>
          </cell>
          <cell r="J92" t="str">
            <v xml:space="preserve">ALUGUEL DE EQUIPAMENTO                            </v>
          </cell>
          <cell r="K92">
            <v>0</v>
          </cell>
          <cell r="L92">
            <v>-106.4</v>
          </cell>
          <cell r="M92">
            <v>0</v>
          </cell>
          <cell r="N92">
            <v>-106.4</v>
          </cell>
        </row>
        <row r="93">
          <cell r="B93" t="str">
            <v xml:space="preserve">POR CLASSE </v>
          </cell>
          <cell r="C93" t="str">
            <v xml:space="preserve">COMERCIAL            </v>
          </cell>
          <cell r="D93">
            <v>170313</v>
          </cell>
          <cell r="E93">
            <v>182080</v>
          </cell>
          <cell r="F93">
            <v>33781913.090000004</v>
          </cell>
          <cell r="G93">
            <v>0</v>
          </cell>
          <cell r="H93">
            <v>0</v>
          </cell>
          <cell r="I93" t="str">
            <v>822</v>
          </cell>
          <cell r="J93" t="str">
            <v xml:space="preserve">PARTICIPAÇÃO FINANCEIRA CLIENTE                   </v>
          </cell>
          <cell r="K93">
            <v>0</v>
          </cell>
          <cell r="L93">
            <v>45668.98</v>
          </cell>
          <cell r="M93">
            <v>0</v>
          </cell>
          <cell r="N93">
            <v>45668.98</v>
          </cell>
        </row>
        <row r="94">
          <cell r="B94" t="str">
            <v xml:space="preserve">POR CLASSE </v>
          </cell>
          <cell r="C94" t="str">
            <v xml:space="preserve">COMERCIAL            </v>
          </cell>
          <cell r="D94">
            <v>170313</v>
          </cell>
          <cell r="E94">
            <v>182080</v>
          </cell>
          <cell r="F94">
            <v>33781913.090000004</v>
          </cell>
          <cell r="G94">
            <v>0</v>
          </cell>
          <cell r="H94">
            <v>0</v>
          </cell>
          <cell r="I94" t="str">
            <v>986</v>
          </cell>
          <cell r="J94" t="str">
            <v xml:space="preserve">MEDIDOR EXTRAVIADO OU DANIFICADO                  </v>
          </cell>
          <cell r="K94">
            <v>0</v>
          </cell>
          <cell r="L94">
            <v>2883.21</v>
          </cell>
          <cell r="M94">
            <v>0</v>
          </cell>
          <cell r="N94">
            <v>2883.21</v>
          </cell>
        </row>
        <row r="95">
          <cell r="B95" t="str">
            <v xml:space="preserve">POR CLASSE </v>
          </cell>
          <cell r="C95" t="str">
            <v xml:space="preserve">COMERCIAL            </v>
          </cell>
          <cell r="D95">
            <v>170313</v>
          </cell>
          <cell r="E95">
            <v>182080</v>
          </cell>
          <cell r="F95">
            <v>33781913.090000004</v>
          </cell>
          <cell r="G95">
            <v>0</v>
          </cell>
          <cell r="H95">
            <v>0</v>
          </cell>
          <cell r="I95" t="str">
            <v>987</v>
          </cell>
          <cell r="J95" t="str">
            <v xml:space="preserve">MAT. ELÉTRICO FORNEC. AO CLIENTE                  </v>
          </cell>
          <cell r="K95">
            <v>0</v>
          </cell>
          <cell r="L95">
            <v>1212.7</v>
          </cell>
          <cell r="M95">
            <v>0</v>
          </cell>
          <cell r="N95">
            <v>1212.7</v>
          </cell>
        </row>
        <row r="96">
          <cell r="B96" t="str">
            <v xml:space="preserve">POR CLASSE </v>
          </cell>
          <cell r="C96" t="str">
            <v xml:space="preserve">COMERCIAL            </v>
          </cell>
          <cell r="D96">
            <v>170313</v>
          </cell>
          <cell r="E96">
            <v>182080</v>
          </cell>
          <cell r="F96">
            <v>33781913.090000004</v>
          </cell>
          <cell r="G96">
            <v>0</v>
          </cell>
          <cell r="H96">
            <v>0</v>
          </cell>
          <cell r="I96" t="str">
            <v>988</v>
          </cell>
          <cell r="J96" t="str">
            <v xml:space="preserve">FINANC. PADRÃO FORNECIMENTO                       </v>
          </cell>
          <cell r="K96">
            <v>0</v>
          </cell>
          <cell r="L96">
            <v>734.34</v>
          </cell>
          <cell r="M96">
            <v>0</v>
          </cell>
          <cell r="N96">
            <v>734.34</v>
          </cell>
        </row>
        <row r="97">
          <cell r="B97" t="str">
            <v xml:space="preserve">POR CLASSE </v>
          </cell>
          <cell r="C97" t="str">
            <v xml:space="preserve">COMERCIAL            </v>
          </cell>
          <cell r="D97">
            <v>170313</v>
          </cell>
          <cell r="E97">
            <v>182080</v>
          </cell>
          <cell r="F97">
            <v>33781913.090000004</v>
          </cell>
          <cell r="G97">
            <v>0</v>
          </cell>
          <cell r="H97">
            <v>0</v>
          </cell>
          <cell r="I97" t="str">
            <v>989</v>
          </cell>
          <cell r="J97" t="str">
            <v xml:space="preserve">SERVIÇO DE ENTREGA ESPECIAL                       </v>
          </cell>
          <cell r="K97">
            <v>0</v>
          </cell>
          <cell r="L97">
            <v>-9.52</v>
          </cell>
          <cell r="M97">
            <v>0</v>
          </cell>
          <cell r="N97">
            <v>-9.52</v>
          </cell>
        </row>
        <row r="98">
          <cell r="B98" t="str">
            <v xml:space="preserve">POR CLASSE </v>
          </cell>
          <cell r="C98" t="str">
            <v xml:space="preserve">COMERCIAL            </v>
          </cell>
          <cell r="D98">
            <v>170313</v>
          </cell>
          <cell r="E98">
            <v>182080</v>
          </cell>
          <cell r="F98">
            <v>33781913.090000004</v>
          </cell>
          <cell r="G98">
            <v>0</v>
          </cell>
          <cell r="H98">
            <v>0</v>
          </cell>
          <cell r="I98" t="str">
            <v>990</v>
          </cell>
          <cell r="J98" t="str">
            <v xml:space="preserve">SERVIÇO A PEDIDO DO CONSUMIDOR                    </v>
          </cell>
          <cell r="K98">
            <v>0</v>
          </cell>
          <cell r="L98">
            <v>14670.38</v>
          </cell>
          <cell r="M98">
            <v>0</v>
          </cell>
          <cell r="N98">
            <v>14670.38</v>
          </cell>
        </row>
        <row r="99">
          <cell r="B99" t="str">
            <v xml:space="preserve">POR CLASSE </v>
          </cell>
          <cell r="C99" t="str">
            <v xml:space="preserve">COMERCIAL            </v>
          </cell>
          <cell r="D99">
            <v>170313</v>
          </cell>
          <cell r="E99">
            <v>182080</v>
          </cell>
          <cell r="F99">
            <v>33781913.090000004</v>
          </cell>
          <cell r="G99">
            <v>0</v>
          </cell>
          <cell r="H99">
            <v>0</v>
          </cell>
          <cell r="I99" t="str">
            <v>501</v>
          </cell>
          <cell r="J99" t="str">
            <v xml:space="preserve">VISTORIA DE UNIDADE CONSUMIDORA                   </v>
          </cell>
          <cell r="K99">
            <v>0</v>
          </cell>
          <cell r="L99">
            <v>728.69</v>
          </cell>
          <cell r="M99">
            <v>0</v>
          </cell>
          <cell r="N99">
            <v>728.69</v>
          </cell>
        </row>
        <row r="100">
          <cell r="B100" t="str">
            <v xml:space="preserve">POR CLASSE </v>
          </cell>
          <cell r="C100" t="str">
            <v xml:space="preserve">COMERCIAL            </v>
          </cell>
          <cell r="D100">
            <v>170313</v>
          </cell>
          <cell r="E100">
            <v>182080</v>
          </cell>
          <cell r="F100">
            <v>33781913.090000004</v>
          </cell>
          <cell r="G100">
            <v>0</v>
          </cell>
          <cell r="H100">
            <v>0</v>
          </cell>
          <cell r="I100" t="str">
            <v>503</v>
          </cell>
          <cell r="J100" t="str">
            <v xml:space="preserve">VERIFICAÇÃO DO NÍVEL DE TENSÃO                    </v>
          </cell>
          <cell r="K100">
            <v>0</v>
          </cell>
          <cell r="L100">
            <v>0</v>
          </cell>
          <cell r="M100">
            <v>0</v>
          </cell>
          <cell r="N100">
            <v>0</v>
          </cell>
        </row>
        <row r="101">
          <cell r="B101" t="str">
            <v xml:space="preserve">POR CLASSE </v>
          </cell>
          <cell r="C101" t="str">
            <v xml:space="preserve">COMERCIAL            </v>
          </cell>
          <cell r="D101">
            <v>170313</v>
          </cell>
          <cell r="E101">
            <v>182080</v>
          </cell>
          <cell r="F101">
            <v>33781913.090000004</v>
          </cell>
          <cell r="G101">
            <v>0</v>
          </cell>
          <cell r="H101">
            <v>0</v>
          </cell>
          <cell r="I101" t="str">
            <v>504</v>
          </cell>
          <cell r="J101" t="str">
            <v xml:space="preserve">RELIGAÇAÕ DE UNIDADE CONSUMIDORA                  </v>
          </cell>
          <cell r="K101">
            <v>0</v>
          </cell>
          <cell r="L101">
            <v>1759.02</v>
          </cell>
          <cell r="M101">
            <v>0</v>
          </cell>
          <cell r="N101">
            <v>1759.02</v>
          </cell>
        </row>
        <row r="102">
          <cell r="B102" t="str">
            <v xml:space="preserve">POR CLASSE </v>
          </cell>
          <cell r="C102" t="str">
            <v xml:space="preserve">COMERCIAL            </v>
          </cell>
          <cell r="D102">
            <v>170313</v>
          </cell>
          <cell r="E102">
            <v>182080</v>
          </cell>
          <cell r="F102">
            <v>33781913.090000004</v>
          </cell>
          <cell r="G102">
            <v>0</v>
          </cell>
          <cell r="H102">
            <v>0</v>
          </cell>
          <cell r="I102" t="str">
            <v>505</v>
          </cell>
          <cell r="J102" t="str">
            <v xml:space="preserve">RELIGAÇÃO DE URGÊNCIA                             </v>
          </cell>
          <cell r="K102">
            <v>0</v>
          </cell>
          <cell r="L102">
            <v>3215.76</v>
          </cell>
          <cell r="M102">
            <v>0</v>
          </cell>
          <cell r="N102">
            <v>3215.76</v>
          </cell>
        </row>
        <row r="103">
          <cell r="B103" t="str">
            <v xml:space="preserve">POR CLASSE </v>
          </cell>
          <cell r="C103" t="str">
            <v xml:space="preserve">COMERCIAL            </v>
          </cell>
          <cell r="D103">
            <v>170313</v>
          </cell>
          <cell r="E103">
            <v>182080</v>
          </cell>
          <cell r="F103">
            <v>33781913.090000004</v>
          </cell>
          <cell r="G103">
            <v>0</v>
          </cell>
          <cell r="H103">
            <v>0</v>
          </cell>
          <cell r="I103" t="str">
            <v>506</v>
          </cell>
          <cell r="J103" t="str">
            <v xml:space="preserve">SEGUNDA VIA DE FATURA                             </v>
          </cell>
          <cell r="K103">
            <v>0</v>
          </cell>
          <cell r="L103">
            <v>6068.65</v>
          </cell>
          <cell r="M103">
            <v>0</v>
          </cell>
          <cell r="N103">
            <v>6068.65</v>
          </cell>
        </row>
        <row r="104">
          <cell r="B104" t="str">
            <v xml:space="preserve">POR CLASSE </v>
          </cell>
          <cell r="C104" t="str">
            <v xml:space="preserve">COMERCIAL            </v>
          </cell>
          <cell r="D104">
            <v>170313</v>
          </cell>
          <cell r="E104">
            <v>182080</v>
          </cell>
          <cell r="F104">
            <v>33781913.090000004</v>
          </cell>
          <cell r="G104">
            <v>0</v>
          </cell>
          <cell r="H104">
            <v>0</v>
          </cell>
          <cell r="I104" t="str">
            <v>510</v>
          </cell>
          <cell r="J104" t="str">
            <v xml:space="preserve">MULTA POR ATRASO                                  </v>
          </cell>
          <cell r="K104">
            <v>0</v>
          </cell>
          <cell r="L104">
            <v>272348.87</v>
          </cell>
          <cell r="M104">
            <v>0</v>
          </cell>
          <cell r="N104">
            <v>272348.87</v>
          </cell>
        </row>
        <row r="105">
          <cell r="B105" t="str">
            <v xml:space="preserve">POR CLASSE </v>
          </cell>
          <cell r="C105" t="str">
            <v xml:space="preserve">COMERCIAL            </v>
          </cell>
          <cell r="D105">
            <v>170313</v>
          </cell>
          <cell r="E105">
            <v>182080</v>
          </cell>
          <cell r="F105">
            <v>33781913.090000004</v>
          </cell>
          <cell r="G105">
            <v>0</v>
          </cell>
          <cell r="H105">
            <v>0</v>
          </cell>
          <cell r="I105" t="str">
            <v>520</v>
          </cell>
          <cell r="J105" t="str">
            <v xml:space="preserve">PENALIDADE POR AUTO-RELIGAÇÃO                     </v>
          </cell>
          <cell r="K105">
            <v>0</v>
          </cell>
          <cell r="L105">
            <v>648.44000000000005</v>
          </cell>
          <cell r="M105">
            <v>0</v>
          </cell>
          <cell r="N105">
            <v>648.44000000000005</v>
          </cell>
        </row>
        <row r="106">
          <cell r="B106" t="str">
            <v xml:space="preserve">POR CLASSE </v>
          </cell>
          <cell r="C106" t="str">
            <v xml:space="preserve">COMERCIAL            </v>
          </cell>
          <cell r="D106">
            <v>170313</v>
          </cell>
          <cell r="E106">
            <v>182080</v>
          </cell>
          <cell r="F106">
            <v>33781913.090000004</v>
          </cell>
          <cell r="G106">
            <v>0</v>
          </cell>
          <cell r="H106">
            <v>0</v>
          </cell>
          <cell r="I106" t="str">
            <v>524</v>
          </cell>
          <cell r="J106" t="str">
            <v xml:space="preserve">CUSTO ADMINISTRATIVO-ART 73 RES456/ANEEL          </v>
          </cell>
          <cell r="K106">
            <v>0</v>
          </cell>
          <cell r="L106">
            <v>11113.26</v>
          </cell>
          <cell r="M106">
            <v>0</v>
          </cell>
          <cell r="N106">
            <v>11113.26</v>
          </cell>
        </row>
        <row r="107">
          <cell r="B107" t="str">
            <v xml:space="preserve">POR CLASSE </v>
          </cell>
          <cell r="C107" t="str">
            <v xml:space="preserve">COMERCIAL            </v>
          </cell>
          <cell r="D107">
            <v>170313</v>
          </cell>
          <cell r="E107">
            <v>182080</v>
          </cell>
          <cell r="F107">
            <v>33781913.090000004</v>
          </cell>
          <cell r="G107">
            <v>0</v>
          </cell>
          <cell r="H107">
            <v>0</v>
          </cell>
          <cell r="I107" t="str">
            <v>100</v>
          </cell>
          <cell r="J107" t="str">
            <v xml:space="preserve">IMPORTE A SOMAR OU DIMINUIR (S/ICMS)              </v>
          </cell>
          <cell r="K107">
            <v>0</v>
          </cell>
          <cell r="L107">
            <v>-854.71</v>
          </cell>
          <cell r="M107">
            <v>0</v>
          </cell>
          <cell r="N107">
            <v>-854.71</v>
          </cell>
        </row>
        <row r="108">
          <cell r="B108" t="str">
            <v xml:space="preserve">POR CLASSE </v>
          </cell>
          <cell r="C108" t="str">
            <v xml:space="preserve">COMERCIAL            </v>
          </cell>
          <cell r="D108">
            <v>170313</v>
          </cell>
          <cell r="E108">
            <v>182080</v>
          </cell>
          <cell r="F108">
            <v>33781913.090000004</v>
          </cell>
          <cell r="G108">
            <v>0</v>
          </cell>
          <cell r="H108">
            <v>0</v>
          </cell>
          <cell r="I108" t="str">
            <v>102</v>
          </cell>
          <cell r="J108" t="str">
            <v xml:space="preserve">IMPORTE A SOMAR OU DIMINUIR (C/ICMS)              </v>
          </cell>
          <cell r="K108">
            <v>0</v>
          </cell>
          <cell r="L108">
            <v>-38200.959999999999</v>
          </cell>
          <cell r="M108">
            <v>-7590.35</v>
          </cell>
          <cell r="N108">
            <v>-30610.61</v>
          </cell>
        </row>
        <row r="109">
          <cell r="B109" t="str">
            <v xml:space="preserve">POR CLASSE </v>
          </cell>
          <cell r="C109" t="str">
            <v xml:space="preserve">COMERCIAL            </v>
          </cell>
          <cell r="D109">
            <v>170313</v>
          </cell>
          <cell r="E109">
            <v>182080</v>
          </cell>
          <cell r="F109">
            <v>33781913.090000004</v>
          </cell>
          <cell r="G109">
            <v>0</v>
          </cell>
          <cell r="H109">
            <v>0</v>
          </cell>
          <cell r="I109" t="str">
            <v>105</v>
          </cell>
          <cell r="J109" t="str">
            <v xml:space="preserve">IMPORTE REGULARIZAÇÃO                             </v>
          </cell>
          <cell r="K109">
            <v>0</v>
          </cell>
          <cell r="L109">
            <v>-77.069999999999993</v>
          </cell>
          <cell r="M109">
            <v>0</v>
          </cell>
          <cell r="N109">
            <v>-77.069999999999993</v>
          </cell>
        </row>
        <row r="110">
          <cell r="B110" t="str">
            <v xml:space="preserve">POR CLASSE </v>
          </cell>
          <cell r="C110" t="str">
            <v xml:space="preserve">COMERCIAL            </v>
          </cell>
          <cell r="D110">
            <v>170313</v>
          </cell>
          <cell r="E110">
            <v>182080</v>
          </cell>
          <cell r="F110">
            <v>33781913.090000004</v>
          </cell>
          <cell r="G110">
            <v>0</v>
          </cell>
          <cell r="H110">
            <v>0</v>
          </cell>
          <cell r="I110" t="str">
            <v>107</v>
          </cell>
          <cell r="J110" t="str">
            <v xml:space="preserve">CORREÇÃO DO VALOR PAGO                            </v>
          </cell>
          <cell r="K110">
            <v>0</v>
          </cell>
          <cell r="L110">
            <v>-69.41</v>
          </cell>
          <cell r="M110">
            <v>0</v>
          </cell>
          <cell r="N110">
            <v>-69.41</v>
          </cell>
        </row>
        <row r="111">
          <cell r="B111" t="str">
            <v xml:space="preserve">POR CLASSE </v>
          </cell>
          <cell r="C111" t="str">
            <v xml:space="preserve">COMERCIAL            </v>
          </cell>
          <cell r="D111">
            <v>170313</v>
          </cell>
          <cell r="E111">
            <v>182080</v>
          </cell>
          <cell r="F111">
            <v>33781913.090000004</v>
          </cell>
          <cell r="G111">
            <v>0</v>
          </cell>
          <cell r="H111">
            <v>0</v>
          </cell>
          <cell r="I111" t="str">
            <v>223</v>
          </cell>
          <cell r="J111" t="str">
            <v xml:space="preserve">CERSOPE - TAXA ASSOCIADO COOPERATIVA              </v>
          </cell>
          <cell r="K111">
            <v>0</v>
          </cell>
          <cell r="L111">
            <v>23.56</v>
          </cell>
          <cell r="M111">
            <v>0</v>
          </cell>
          <cell r="N111">
            <v>23.56</v>
          </cell>
        </row>
        <row r="112">
          <cell r="B112" t="str">
            <v xml:space="preserve">POR CLASSE </v>
          </cell>
          <cell r="C112" t="str">
            <v xml:space="preserve">COMERCIAL            </v>
          </cell>
          <cell r="D112">
            <v>170313</v>
          </cell>
          <cell r="E112">
            <v>182080</v>
          </cell>
          <cell r="F112">
            <v>33781913.090000004</v>
          </cell>
          <cell r="G112">
            <v>0</v>
          </cell>
          <cell r="H112">
            <v>0</v>
          </cell>
          <cell r="I112" t="str">
            <v>225</v>
          </cell>
          <cell r="J112" t="str">
            <v xml:space="preserve">CERPEL - TAXA ASSOCIADO COOPERATIVA               </v>
          </cell>
          <cell r="K112">
            <v>0</v>
          </cell>
          <cell r="L112">
            <v>156.34</v>
          </cell>
          <cell r="M112">
            <v>0</v>
          </cell>
          <cell r="N112">
            <v>156.34</v>
          </cell>
        </row>
        <row r="113">
          <cell r="B113" t="str">
            <v xml:space="preserve">POR CLASSE </v>
          </cell>
          <cell r="C113" t="str">
            <v xml:space="preserve">COMERCIAL            </v>
          </cell>
          <cell r="D113">
            <v>170313</v>
          </cell>
          <cell r="E113">
            <v>182080</v>
          </cell>
          <cell r="F113">
            <v>33781913.090000004</v>
          </cell>
          <cell r="G113">
            <v>0</v>
          </cell>
          <cell r="H113">
            <v>0</v>
          </cell>
          <cell r="I113" t="str">
            <v>227</v>
          </cell>
          <cell r="J113" t="str">
            <v xml:space="preserve">CERAPE - TAXA ASSOCIADO COOPERATIVA               </v>
          </cell>
          <cell r="K113">
            <v>0</v>
          </cell>
          <cell r="L113">
            <v>101.81</v>
          </cell>
          <cell r="M113">
            <v>0</v>
          </cell>
          <cell r="N113">
            <v>101.81</v>
          </cell>
        </row>
        <row r="114">
          <cell r="B114" t="str">
            <v xml:space="preserve">POR CLASSE </v>
          </cell>
          <cell r="C114" t="str">
            <v xml:space="preserve">COMERCIAL            </v>
          </cell>
          <cell r="D114">
            <v>170313</v>
          </cell>
          <cell r="E114">
            <v>182080</v>
          </cell>
          <cell r="F114">
            <v>33781913.090000004</v>
          </cell>
          <cell r="G114">
            <v>0</v>
          </cell>
          <cell r="H114">
            <v>0</v>
          </cell>
          <cell r="I114" t="str">
            <v>229</v>
          </cell>
          <cell r="J114" t="str">
            <v xml:space="preserve">CERTRI - TAXA ASSOCIADO COOPERATIVA               </v>
          </cell>
          <cell r="K114">
            <v>0</v>
          </cell>
          <cell r="L114">
            <v>17.899999999999999</v>
          </cell>
          <cell r="M114">
            <v>0</v>
          </cell>
          <cell r="N114">
            <v>17.899999999999999</v>
          </cell>
        </row>
        <row r="115">
          <cell r="B115" t="str">
            <v xml:space="preserve">POR CLASSE </v>
          </cell>
          <cell r="C115" t="str">
            <v xml:space="preserve">COMERCIAL            </v>
          </cell>
          <cell r="D115">
            <v>170313</v>
          </cell>
          <cell r="E115">
            <v>182080</v>
          </cell>
          <cell r="F115">
            <v>33781913.090000004</v>
          </cell>
          <cell r="G115">
            <v>0</v>
          </cell>
          <cell r="H115">
            <v>0</v>
          </cell>
          <cell r="I115" t="str">
            <v>230</v>
          </cell>
          <cell r="J115" t="str">
            <v xml:space="preserve">CERSIL - CONTRIB. FINANC. COOPERATIVA             </v>
          </cell>
          <cell r="K115">
            <v>0</v>
          </cell>
          <cell r="L115">
            <v>96.26</v>
          </cell>
          <cell r="M115">
            <v>0</v>
          </cell>
          <cell r="N115">
            <v>96.26</v>
          </cell>
        </row>
        <row r="116">
          <cell r="B116" t="str">
            <v xml:space="preserve">POR CLASSE </v>
          </cell>
          <cell r="C116" t="str">
            <v xml:space="preserve">COMERCIAL            </v>
          </cell>
          <cell r="D116">
            <v>170313</v>
          </cell>
          <cell r="E116">
            <v>182080</v>
          </cell>
          <cell r="F116">
            <v>33781913.090000004</v>
          </cell>
          <cell r="G116">
            <v>0</v>
          </cell>
          <cell r="H116">
            <v>0</v>
          </cell>
          <cell r="I116" t="str">
            <v>231</v>
          </cell>
          <cell r="J116" t="str">
            <v xml:space="preserve">CERSIL - TAXA ASSOCIADO COOPERATIVA               </v>
          </cell>
          <cell r="K116">
            <v>0</v>
          </cell>
          <cell r="L116">
            <v>52.73</v>
          </cell>
          <cell r="M116">
            <v>0</v>
          </cell>
          <cell r="N116">
            <v>52.73</v>
          </cell>
        </row>
        <row r="117">
          <cell r="B117" t="str">
            <v xml:space="preserve">POR CLASSE </v>
          </cell>
          <cell r="C117" t="str">
            <v xml:space="preserve">COMERCIAL            </v>
          </cell>
          <cell r="D117">
            <v>170313</v>
          </cell>
          <cell r="E117">
            <v>182080</v>
          </cell>
          <cell r="F117">
            <v>33781913.090000004</v>
          </cell>
          <cell r="G117">
            <v>0</v>
          </cell>
          <cell r="H117">
            <v>0</v>
          </cell>
          <cell r="I117" t="str">
            <v>233</v>
          </cell>
          <cell r="J117" t="str">
            <v xml:space="preserve">CERMESFRA - TAXA ASSOCIADO COOPERATIVA            </v>
          </cell>
          <cell r="K117">
            <v>0</v>
          </cell>
          <cell r="L117">
            <v>-7.56</v>
          </cell>
          <cell r="M117">
            <v>0</v>
          </cell>
          <cell r="N117">
            <v>-7.56</v>
          </cell>
        </row>
        <row r="118">
          <cell r="B118" t="str">
            <v xml:space="preserve">POR CLASSE </v>
          </cell>
          <cell r="C118" t="str">
            <v xml:space="preserve">COMERCIAL            </v>
          </cell>
          <cell r="D118">
            <v>170313</v>
          </cell>
          <cell r="E118">
            <v>182080</v>
          </cell>
          <cell r="F118">
            <v>33781913.090000004</v>
          </cell>
          <cell r="G118">
            <v>0</v>
          </cell>
          <cell r="H118">
            <v>0</v>
          </cell>
          <cell r="I118" t="str">
            <v>235</v>
          </cell>
          <cell r="J118" t="str">
            <v xml:space="preserve">CERVI - TAXA ASSOCIADO COOPERATIVA                </v>
          </cell>
          <cell r="K118">
            <v>0</v>
          </cell>
          <cell r="L118">
            <v>35.799999999999997</v>
          </cell>
          <cell r="M118">
            <v>0</v>
          </cell>
          <cell r="N118">
            <v>35.799999999999997</v>
          </cell>
        </row>
        <row r="119">
          <cell r="B119" t="str">
            <v xml:space="preserve">POR CLASSE </v>
          </cell>
          <cell r="C119" t="str">
            <v xml:space="preserve">COMERCIAL            </v>
          </cell>
          <cell r="D119">
            <v>170313</v>
          </cell>
          <cell r="E119">
            <v>182080</v>
          </cell>
          <cell r="F119">
            <v>33781913.090000004</v>
          </cell>
          <cell r="G119">
            <v>0</v>
          </cell>
          <cell r="H119">
            <v>0</v>
          </cell>
          <cell r="I119" t="str">
            <v>237</v>
          </cell>
          <cell r="J119" t="str">
            <v xml:space="preserve">CERCAL - TAXA ASSOCIADO COOPERATIVA               </v>
          </cell>
          <cell r="K119">
            <v>0</v>
          </cell>
          <cell r="L119">
            <v>78.12</v>
          </cell>
          <cell r="M119">
            <v>0</v>
          </cell>
          <cell r="N119">
            <v>78.12</v>
          </cell>
        </row>
        <row r="120">
          <cell r="B120" t="str">
            <v xml:space="preserve">POR CLASSE </v>
          </cell>
          <cell r="C120" t="str">
            <v xml:space="preserve">COMERCIAL            </v>
          </cell>
          <cell r="D120">
            <v>170313</v>
          </cell>
          <cell r="E120">
            <v>182080</v>
          </cell>
          <cell r="F120">
            <v>33781913.090000004</v>
          </cell>
          <cell r="G120">
            <v>0</v>
          </cell>
          <cell r="H120">
            <v>0</v>
          </cell>
          <cell r="I120" t="str">
            <v>239</v>
          </cell>
          <cell r="J120" t="str">
            <v xml:space="preserve">CERVUNA - TAXA ASSOCIADO COOPERATIVA              </v>
          </cell>
          <cell r="K120">
            <v>0</v>
          </cell>
          <cell r="L120">
            <v>34.880000000000003</v>
          </cell>
          <cell r="M120">
            <v>0</v>
          </cell>
          <cell r="N120">
            <v>34.880000000000003</v>
          </cell>
        </row>
        <row r="121">
          <cell r="B121" t="str">
            <v xml:space="preserve">POR CLASSE </v>
          </cell>
          <cell r="C121" t="str">
            <v xml:space="preserve">COMERCIAL            </v>
          </cell>
          <cell r="D121">
            <v>170313</v>
          </cell>
          <cell r="E121">
            <v>182080</v>
          </cell>
          <cell r="F121">
            <v>33781913.090000004</v>
          </cell>
          <cell r="G121">
            <v>0</v>
          </cell>
          <cell r="H121">
            <v>0</v>
          </cell>
          <cell r="I121" t="str">
            <v>241</v>
          </cell>
          <cell r="J121" t="str">
            <v xml:space="preserve">CERAI - TAXA ASSOCIADO COOPERATIVA                </v>
          </cell>
          <cell r="K121">
            <v>0</v>
          </cell>
          <cell r="L121">
            <v>8.5</v>
          </cell>
          <cell r="M121">
            <v>0</v>
          </cell>
          <cell r="N121">
            <v>8.5</v>
          </cell>
        </row>
        <row r="122">
          <cell r="B122" t="str">
            <v xml:space="preserve">POR CLASSE </v>
          </cell>
          <cell r="C122" t="str">
            <v xml:space="preserve">COMERCIAL            </v>
          </cell>
          <cell r="D122">
            <v>170313</v>
          </cell>
          <cell r="E122">
            <v>182080</v>
          </cell>
          <cell r="F122">
            <v>33781913.090000004</v>
          </cell>
          <cell r="G122">
            <v>0</v>
          </cell>
          <cell r="H122">
            <v>0</v>
          </cell>
          <cell r="I122" t="str">
            <v>243</v>
          </cell>
          <cell r="J122" t="str">
            <v xml:space="preserve">CERALPA - TAXA ASSOCIADO COOPERATIVA              </v>
          </cell>
          <cell r="K122">
            <v>0</v>
          </cell>
          <cell r="L122">
            <v>47.11</v>
          </cell>
          <cell r="M122">
            <v>0</v>
          </cell>
          <cell r="N122">
            <v>47.11</v>
          </cell>
        </row>
        <row r="123">
          <cell r="B123" t="str">
            <v xml:space="preserve">POR CLASSE </v>
          </cell>
          <cell r="C123" t="str">
            <v xml:space="preserve">COMERCIAL            </v>
          </cell>
          <cell r="D123">
            <v>170313</v>
          </cell>
          <cell r="E123">
            <v>182080</v>
          </cell>
          <cell r="F123">
            <v>33781913.090000004</v>
          </cell>
          <cell r="G123">
            <v>0</v>
          </cell>
          <cell r="H123">
            <v>0</v>
          </cell>
          <cell r="I123" t="str">
            <v>245</v>
          </cell>
          <cell r="J123" t="str">
            <v xml:space="preserve">CERBIVIT - TAXA ASSOCIADO COOPERATIVA             </v>
          </cell>
          <cell r="K123">
            <v>0</v>
          </cell>
          <cell r="L123">
            <v>150.06</v>
          </cell>
          <cell r="M123">
            <v>0</v>
          </cell>
          <cell r="N123">
            <v>150.06</v>
          </cell>
        </row>
        <row r="124">
          <cell r="B124" t="str">
            <v xml:space="preserve">POR CLASSE </v>
          </cell>
          <cell r="C124" t="str">
            <v xml:space="preserve">COMERCIAL            </v>
          </cell>
          <cell r="D124">
            <v>170313</v>
          </cell>
          <cell r="E124">
            <v>182080</v>
          </cell>
          <cell r="F124">
            <v>33781913.090000004</v>
          </cell>
          <cell r="G124">
            <v>0</v>
          </cell>
          <cell r="H124">
            <v>0</v>
          </cell>
          <cell r="I124" t="str">
            <v>507</v>
          </cell>
          <cell r="J124" t="str">
            <v xml:space="preserve">REAVISO DE VENCIMENTO                             </v>
          </cell>
          <cell r="K124">
            <v>0</v>
          </cell>
          <cell r="L124">
            <v>-3.84</v>
          </cell>
          <cell r="M124">
            <v>0</v>
          </cell>
          <cell r="N124">
            <v>-3.84</v>
          </cell>
        </row>
        <row r="125">
          <cell r="B125" t="str">
            <v xml:space="preserve">POR CLASSE </v>
          </cell>
          <cell r="C125" t="str">
            <v xml:space="preserve">COMERCIAL            </v>
          </cell>
          <cell r="D125">
            <v>170313</v>
          </cell>
          <cell r="E125">
            <v>182080</v>
          </cell>
          <cell r="F125">
            <v>33781913.090000004</v>
          </cell>
          <cell r="G125">
            <v>0</v>
          </cell>
          <cell r="H125">
            <v>0</v>
          </cell>
          <cell r="I125" t="str">
            <v>53A</v>
          </cell>
          <cell r="J125" t="str">
            <v xml:space="preserve">PARCELA DE FINANCIAMENTO (JUROS)                  </v>
          </cell>
          <cell r="K125">
            <v>0</v>
          </cell>
          <cell r="L125">
            <v>31994.400000000001</v>
          </cell>
          <cell r="M125">
            <v>0</v>
          </cell>
          <cell r="N125">
            <v>31994.400000000001</v>
          </cell>
        </row>
        <row r="126">
          <cell r="B126" t="str">
            <v xml:space="preserve">POR CLASSE </v>
          </cell>
          <cell r="C126" t="str">
            <v xml:space="preserve">COMERCIAL            </v>
          </cell>
          <cell r="D126">
            <v>170313</v>
          </cell>
          <cell r="E126">
            <v>182080</v>
          </cell>
          <cell r="F126">
            <v>33781913.090000004</v>
          </cell>
          <cell r="G126">
            <v>0</v>
          </cell>
          <cell r="H126">
            <v>0</v>
          </cell>
          <cell r="I126" t="str">
            <v>530</v>
          </cell>
          <cell r="J126" t="str">
            <v xml:space="preserve">PARCELA DE FINANCIAMENTO                          </v>
          </cell>
          <cell r="K126">
            <v>0</v>
          </cell>
          <cell r="L126">
            <v>476209.72</v>
          </cell>
          <cell r="M126">
            <v>0</v>
          </cell>
          <cell r="N126">
            <v>476209.72</v>
          </cell>
        </row>
        <row r="127">
          <cell r="B127" t="str">
            <v xml:space="preserve">POR CLASSE </v>
          </cell>
          <cell r="C127" t="str">
            <v xml:space="preserve">COMERCIAL            </v>
          </cell>
          <cell r="D127">
            <v>170313</v>
          </cell>
          <cell r="E127">
            <v>182080</v>
          </cell>
          <cell r="F127">
            <v>33781913.090000004</v>
          </cell>
          <cell r="G127">
            <v>0</v>
          </cell>
          <cell r="H127">
            <v>0</v>
          </cell>
          <cell r="I127" t="str">
            <v>882</v>
          </cell>
          <cell r="J127" t="str">
            <v xml:space="preserve">ENCARGO CAPACIDADE EMERGENCIAL                    </v>
          </cell>
          <cell r="K127">
            <v>0</v>
          </cell>
          <cell r="L127">
            <v>1063656.04</v>
          </cell>
          <cell r="M127">
            <v>265992.15999999997</v>
          </cell>
          <cell r="N127">
            <v>797663.88</v>
          </cell>
        </row>
        <row r="128">
          <cell r="B128" t="str">
            <v xml:space="preserve">POR CLASSE </v>
          </cell>
          <cell r="C128" t="str">
            <v xml:space="preserve">COMERCIAL            </v>
          </cell>
          <cell r="D128">
            <v>170313</v>
          </cell>
          <cell r="E128">
            <v>182080</v>
          </cell>
          <cell r="F128">
            <v>33781913.090000004</v>
          </cell>
          <cell r="G128">
            <v>0</v>
          </cell>
          <cell r="H128">
            <v>0</v>
          </cell>
          <cell r="I128" t="str">
            <v>885</v>
          </cell>
          <cell r="J128" t="str">
            <v xml:space="preserve">MULTA-ENCARGO CAPACIDADE EMERGENCIAL              </v>
          </cell>
          <cell r="K128">
            <v>0</v>
          </cell>
          <cell r="L128">
            <v>4205.24</v>
          </cell>
          <cell r="M128">
            <v>0</v>
          </cell>
          <cell r="N128">
            <v>4205.24</v>
          </cell>
        </row>
        <row r="129">
          <cell r="B129" t="str">
            <v xml:space="preserve">POR CLASSE </v>
          </cell>
          <cell r="C129" t="str">
            <v xml:space="preserve">COMERCIAL            </v>
          </cell>
          <cell r="D129">
            <v>170313</v>
          </cell>
          <cell r="E129">
            <v>182080</v>
          </cell>
          <cell r="F129">
            <v>33781913.090000004</v>
          </cell>
          <cell r="G129">
            <v>0</v>
          </cell>
          <cell r="H129">
            <v>0</v>
          </cell>
          <cell r="I129" t="str">
            <v>914</v>
          </cell>
          <cell r="J129" t="str">
            <v xml:space="preserve">DEV. PAGAMENTO DUPLICIDADE- RES456 ART88          </v>
          </cell>
          <cell r="K129">
            <v>0</v>
          </cell>
          <cell r="L129">
            <v>-36771.82</v>
          </cell>
          <cell r="M129">
            <v>0</v>
          </cell>
          <cell r="N129">
            <v>-36771.82</v>
          </cell>
        </row>
        <row r="130">
          <cell r="B130" t="str">
            <v xml:space="preserve">POR CLASSE </v>
          </cell>
          <cell r="C130" t="str">
            <v xml:space="preserve">COMERCIAL            </v>
          </cell>
          <cell r="D130">
            <v>170313</v>
          </cell>
          <cell r="E130">
            <v>182080</v>
          </cell>
          <cell r="F130">
            <v>33781913.090000004</v>
          </cell>
          <cell r="G130">
            <v>0</v>
          </cell>
          <cell r="H130">
            <v>0</v>
          </cell>
          <cell r="I130" t="str">
            <v>984</v>
          </cell>
          <cell r="J130" t="str">
            <v xml:space="preserve">ENCARGOS FINANCEIROS                              </v>
          </cell>
          <cell r="K130">
            <v>0</v>
          </cell>
          <cell r="L130">
            <v>1561.11</v>
          </cell>
          <cell r="M130">
            <v>0</v>
          </cell>
          <cell r="N130">
            <v>1561.11</v>
          </cell>
        </row>
        <row r="131">
          <cell r="B131" t="str">
            <v xml:space="preserve">POR CLASSE </v>
          </cell>
          <cell r="C131" t="str">
            <v xml:space="preserve">COMERCIAL            </v>
          </cell>
          <cell r="D131">
            <v>170313</v>
          </cell>
          <cell r="E131">
            <v>182080</v>
          </cell>
          <cell r="F131">
            <v>33781913.090000004</v>
          </cell>
          <cell r="G131">
            <v>0</v>
          </cell>
          <cell r="H131">
            <v>0</v>
          </cell>
          <cell r="I131" t="str">
            <v>991</v>
          </cell>
          <cell r="J131" t="str">
            <v xml:space="preserve">SERVIÇO FINANCEIRO                                </v>
          </cell>
          <cell r="K131">
            <v>0</v>
          </cell>
          <cell r="L131">
            <v>-751.85</v>
          </cell>
          <cell r="M131">
            <v>0</v>
          </cell>
          <cell r="N131">
            <v>-751.85</v>
          </cell>
        </row>
        <row r="132">
          <cell r="B132" t="str">
            <v xml:space="preserve">POR CLASSE </v>
          </cell>
          <cell r="C132" t="str">
            <v xml:space="preserve">COMERCIAL            </v>
          </cell>
          <cell r="D132">
            <v>170313</v>
          </cell>
          <cell r="E132">
            <v>182080</v>
          </cell>
          <cell r="F132">
            <v>33781913.090000004</v>
          </cell>
          <cell r="G132">
            <v>0</v>
          </cell>
          <cell r="H132">
            <v>0</v>
          </cell>
          <cell r="I132" t="str">
            <v>996</v>
          </cell>
          <cell r="J132" t="str">
            <v xml:space="preserve">SINAL DE PARCELAMENTO                             </v>
          </cell>
          <cell r="K132">
            <v>0</v>
          </cell>
          <cell r="L132">
            <v>-9.3000000000000007</v>
          </cell>
          <cell r="M132">
            <v>0</v>
          </cell>
          <cell r="N132">
            <v>-9.3000000000000007</v>
          </cell>
        </row>
        <row r="133">
          <cell r="B133" t="str">
            <v xml:space="preserve">POR CLASSE </v>
          </cell>
          <cell r="C133" t="str">
            <v xml:space="preserve">COMERCIAL            </v>
          </cell>
          <cell r="D133">
            <v>170313</v>
          </cell>
          <cell r="E133">
            <v>182080</v>
          </cell>
          <cell r="F133">
            <v>33781913.090000004</v>
          </cell>
          <cell r="G133">
            <v>0</v>
          </cell>
          <cell r="H133">
            <v>0</v>
          </cell>
          <cell r="I133" t="str">
            <v>999</v>
          </cell>
          <cell r="J133" t="str">
            <v xml:space="preserve">DEV. DIFERENÇA FAT. BX. RENDA - RES. 246          </v>
          </cell>
          <cell r="K133">
            <v>0</v>
          </cell>
          <cell r="L133">
            <v>34.07</v>
          </cell>
          <cell r="M133">
            <v>0</v>
          </cell>
          <cell r="N133">
            <v>34.07</v>
          </cell>
        </row>
        <row r="134">
          <cell r="B134" t="str">
            <v xml:space="preserve">POR CLASSE </v>
          </cell>
          <cell r="C134" t="str">
            <v xml:space="preserve">INDUSTRIAL           </v>
          </cell>
          <cell r="D134">
            <v>11592</v>
          </cell>
          <cell r="E134">
            <v>12485</v>
          </cell>
          <cell r="F134">
            <v>42598722.399999999</v>
          </cell>
          <cell r="G134">
            <v>0</v>
          </cell>
          <cell r="H134">
            <v>0</v>
          </cell>
          <cell r="I134" t="str">
            <v>010</v>
          </cell>
          <cell r="J134" t="str">
            <v xml:space="preserve">DEMANDA                                           </v>
          </cell>
          <cell r="K134">
            <v>169031.25</v>
          </cell>
          <cell r="L134">
            <v>1922388.6</v>
          </cell>
          <cell r="M134">
            <v>480593.48</v>
          </cell>
          <cell r="N134">
            <v>1441795.12</v>
          </cell>
        </row>
        <row r="135">
          <cell r="B135" t="str">
            <v xml:space="preserve">POR CLASSE </v>
          </cell>
          <cell r="C135" t="str">
            <v xml:space="preserve">INDUSTRIAL           </v>
          </cell>
          <cell r="D135">
            <v>11592</v>
          </cell>
          <cell r="E135">
            <v>12485</v>
          </cell>
          <cell r="F135">
            <v>42598722.399999999</v>
          </cell>
          <cell r="G135">
            <v>0</v>
          </cell>
          <cell r="H135">
            <v>0</v>
          </cell>
          <cell r="I135" t="str">
            <v>011</v>
          </cell>
          <cell r="J135" t="str">
            <v xml:space="preserve">DEMANDA NA PONTA                                  </v>
          </cell>
          <cell r="K135">
            <v>276409.25</v>
          </cell>
          <cell r="L135">
            <v>7690516.4100000001</v>
          </cell>
          <cell r="M135">
            <v>1922628.82</v>
          </cell>
          <cell r="N135">
            <v>5767887.5899999999</v>
          </cell>
        </row>
        <row r="136">
          <cell r="B136" t="str">
            <v xml:space="preserve">POR CLASSE </v>
          </cell>
          <cell r="C136" t="str">
            <v xml:space="preserve">INDUSTRIAL           </v>
          </cell>
          <cell r="D136">
            <v>11592</v>
          </cell>
          <cell r="E136">
            <v>12485</v>
          </cell>
          <cell r="F136">
            <v>42598722.399999999</v>
          </cell>
          <cell r="G136">
            <v>0</v>
          </cell>
          <cell r="H136">
            <v>0</v>
          </cell>
          <cell r="I136" t="str">
            <v>012</v>
          </cell>
          <cell r="J136" t="str">
            <v xml:space="preserve">DEMANDA FORA DE PONTA                             </v>
          </cell>
          <cell r="K136">
            <v>347064.41</v>
          </cell>
          <cell r="L136">
            <v>2786980.16</v>
          </cell>
          <cell r="M136">
            <v>696744.88</v>
          </cell>
          <cell r="N136">
            <v>2090235.28</v>
          </cell>
        </row>
        <row r="137">
          <cell r="B137" t="str">
            <v xml:space="preserve">POR CLASSE </v>
          </cell>
          <cell r="C137" t="str">
            <v xml:space="preserve">INDUSTRIAL           </v>
          </cell>
          <cell r="D137">
            <v>11592</v>
          </cell>
          <cell r="E137">
            <v>12485</v>
          </cell>
          <cell r="F137">
            <v>42598722.399999999</v>
          </cell>
          <cell r="G137">
            <v>0</v>
          </cell>
          <cell r="H137">
            <v>0</v>
          </cell>
          <cell r="I137" t="str">
            <v>017</v>
          </cell>
          <cell r="J137" t="str">
            <v xml:space="preserve">DEMANDA ULTRAPASSAGEM                             </v>
          </cell>
          <cell r="K137">
            <v>6559.26</v>
          </cell>
          <cell r="L137">
            <v>223028.37</v>
          </cell>
          <cell r="M137">
            <v>55756.59</v>
          </cell>
          <cell r="N137">
            <v>167271.78</v>
          </cell>
        </row>
        <row r="138">
          <cell r="B138" t="str">
            <v xml:space="preserve">POR CLASSE </v>
          </cell>
          <cell r="C138" t="str">
            <v xml:space="preserve">INDUSTRIAL           </v>
          </cell>
          <cell r="D138">
            <v>11592</v>
          </cell>
          <cell r="E138">
            <v>12485</v>
          </cell>
          <cell r="F138">
            <v>42598722.399999999</v>
          </cell>
          <cell r="G138">
            <v>0</v>
          </cell>
          <cell r="H138">
            <v>0</v>
          </cell>
          <cell r="I138" t="str">
            <v>018</v>
          </cell>
          <cell r="J138" t="str">
            <v xml:space="preserve">DEMANDA ULTRAPASSAGEM NA PONTA                    </v>
          </cell>
          <cell r="K138">
            <v>4996.51</v>
          </cell>
          <cell r="L138">
            <v>500022.75</v>
          </cell>
          <cell r="M138">
            <v>125005.64</v>
          </cell>
          <cell r="N138">
            <v>375017.11</v>
          </cell>
        </row>
        <row r="139">
          <cell r="B139" t="str">
            <v xml:space="preserve">POR CLASSE </v>
          </cell>
          <cell r="C139" t="str">
            <v xml:space="preserve">INDUSTRIAL           </v>
          </cell>
          <cell r="D139">
            <v>11592</v>
          </cell>
          <cell r="E139">
            <v>12485</v>
          </cell>
          <cell r="F139">
            <v>42598722.399999999</v>
          </cell>
          <cell r="G139">
            <v>0</v>
          </cell>
          <cell r="H139">
            <v>0</v>
          </cell>
          <cell r="I139" t="str">
            <v>019</v>
          </cell>
          <cell r="J139" t="str">
            <v xml:space="preserve">DEMANDA ULTRAPASSAGEM FORA DE PONTA               </v>
          </cell>
          <cell r="K139">
            <v>2167.13</v>
          </cell>
          <cell r="L139">
            <v>65935.97</v>
          </cell>
          <cell r="M139">
            <v>16483.97</v>
          </cell>
          <cell r="N139">
            <v>49452</v>
          </cell>
        </row>
        <row r="140">
          <cell r="B140" t="str">
            <v xml:space="preserve">POR CLASSE </v>
          </cell>
          <cell r="C140" t="str">
            <v xml:space="preserve">INDUSTRIAL           </v>
          </cell>
          <cell r="D140">
            <v>11592</v>
          </cell>
          <cell r="E140">
            <v>12485</v>
          </cell>
          <cell r="F140">
            <v>42598722.399999999</v>
          </cell>
          <cell r="G140">
            <v>0</v>
          </cell>
          <cell r="H140">
            <v>0</v>
          </cell>
          <cell r="I140" t="str">
            <v>087</v>
          </cell>
          <cell r="J140" t="str">
            <v xml:space="preserve">DEMANDA REATIVA EXCEDENTE                         </v>
          </cell>
          <cell r="K140">
            <v>4807.7</v>
          </cell>
          <cell r="L140">
            <v>56555.8</v>
          </cell>
          <cell r="M140">
            <v>14137.85</v>
          </cell>
          <cell r="N140">
            <v>42417.95</v>
          </cell>
        </row>
        <row r="141">
          <cell r="B141" t="str">
            <v xml:space="preserve">POR CLASSE </v>
          </cell>
          <cell r="C141" t="str">
            <v xml:space="preserve">INDUSTRIAL           </v>
          </cell>
          <cell r="D141">
            <v>11592</v>
          </cell>
          <cell r="E141">
            <v>12485</v>
          </cell>
          <cell r="F141">
            <v>42598722.399999999</v>
          </cell>
          <cell r="G141">
            <v>0</v>
          </cell>
          <cell r="H141">
            <v>0</v>
          </cell>
          <cell r="I141" t="str">
            <v>088</v>
          </cell>
          <cell r="J141" t="str">
            <v xml:space="preserve">DEMANDA REATIVA EXCEDENTE NA PONTA                </v>
          </cell>
          <cell r="K141">
            <v>3148.28</v>
          </cell>
          <cell r="L141">
            <v>91397.88</v>
          </cell>
          <cell r="M141">
            <v>22849.38</v>
          </cell>
          <cell r="N141">
            <v>68548.5</v>
          </cell>
        </row>
        <row r="142">
          <cell r="B142" t="str">
            <v xml:space="preserve">POR CLASSE </v>
          </cell>
          <cell r="C142" t="str">
            <v xml:space="preserve">INDUSTRIAL           </v>
          </cell>
          <cell r="D142">
            <v>11592</v>
          </cell>
          <cell r="E142">
            <v>12485</v>
          </cell>
          <cell r="F142">
            <v>42598722.399999999</v>
          </cell>
          <cell r="G142">
            <v>0</v>
          </cell>
          <cell r="H142">
            <v>0</v>
          </cell>
          <cell r="I142" t="str">
            <v>089</v>
          </cell>
          <cell r="J142" t="str">
            <v xml:space="preserve">DEMANDA REATIVA EXCEDENTE FORA DE PONTA           </v>
          </cell>
          <cell r="K142">
            <v>3725.88</v>
          </cell>
          <cell r="L142">
            <v>31551.41</v>
          </cell>
          <cell r="M142">
            <v>7887.75</v>
          </cell>
          <cell r="N142">
            <v>23663.66</v>
          </cell>
        </row>
        <row r="143">
          <cell r="B143" t="str">
            <v xml:space="preserve">POR CLASSE </v>
          </cell>
          <cell r="C143" t="str">
            <v xml:space="preserve">INDUSTRIAL           </v>
          </cell>
          <cell r="D143">
            <v>11592</v>
          </cell>
          <cell r="E143">
            <v>12485</v>
          </cell>
          <cell r="F143">
            <v>42598722.399999999</v>
          </cell>
          <cell r="G143">
            <v>0</v>
          </cell>
          <cell r="H143">
            <v>0</v>
          </cell>
          <cell r="I143" t="str">
            <v>020</v>
          </cell>
          <cell r="J143" t="str">
            <v xml:space="preserve">CONSUMO ATIVO                                     </v>
          </cell>
          <cell r="K143">
            <v>18030624.079999998</v>
          </cell>
          <cell r="L143">
            <v>4415916.2</v>
          </cell>
          <cell r="M143">
            <v>1103804.51</v>
          </cell>
          <cell r="N143">
            <v>3312111.69</v>
          </cell>
        </row>
        <row r="144">
          <cell r="B144" t="str">
            <v xml:space="preserve">POR CLASSE </v>
          </cell>
          <cell r="C144" t="str">
            <v xml:space="preserve">INDUSTRIAL           </v>
          </cell>
          <cell r="D144">
            <v>11592</v>
          </cell>
          <cell r="E144">
            <v>12485</v>
          </cell>
          <cell r="F144">
            <v>42598722.399999999</v>
          </cell>
          <cell r="G144">
            <v>0</v>
          </cell>
          <cell r="H144">
            <v>0</v>
          </cell>
          <cell r="I144" t="str">
            <v>021</v>
          </cell>
          <cell r="J144" t="str">
            <v xml:space="preserve">CONSUMO ATIVO NA PONTA                            </v>
          </cell>
          <cell r="K144">
            <v>16725206.050000001</v>
          </cell>
          <cell r="L144">
            <v>3923302.94</v>
          </cell>
          <cell r="M144">
            <v>980824.17</v>
          </cell>
          <cell r="N144">
            <v>2942478.77</v>
          </cell>
        </row>
        <row r="145">
          <cell r="B145" t="str">
            <v xml:space="preserve">POR CLASSE </v>
          </cell>
          <cell r="C145" t="str">
            <v xml:space="preserve">INDUSTRIAL           </v>
          </cell>
          <cell r="D145">
            <v>11592</v>
          </cell>
          <cell r="E145">
            <v>12485</v>
          </cell>
          <cell r="F145">
            <v>42598722.399999999</v>
          </cell>
          <cell r="G145">
            <v>0</v>
          </cell>
          <cell r="H145">
            <v>0</v>
          </cell>
          <cell r="I145" t="str">
            <v>023</v>
          </cell>
          <cell r="J145" t="str">
            <v xml:space="preserve">CONSUMO ATIVO FORA DE PONTA                       </v>
          </cell>
          <cell r="K145">
            <v>202599786.44</v>
          </cell>
          <cell r="L145">
            <v>18653853.260000002</v>
          </cell>
          <cell r="M145">
            <v>4663461.76</v>
          </cell>
          <cell r="N145">
            <v>13990391.5</v>
          </cell>
        </row>
        <row r="146">
          <cell r="B146" t="str">
            <v xml:space="preserve">POR CLASSE </v>
          </cell>
          <cell r="C146" t="str">
            <v xml:space="preserve">INDUSTRIAL           </v>
          </cell>
          <cell r="D146">
            <v>11592</v>
          </cell>
          <cell r="E146">
            <v>12485</v>
          </cell>
          <cell r="F146">
            <v>42598722.399999999</v>
          </cell>
          <cell r="G146">
            <v>0</v>
          </cell>
          <cell r="H146">
            <v>0</v>
          </cell>
          <cell r="I146" t="str">
            <v>080</v>
          </cell>
          <cell r="J146" t="str">
            <v xml:space="preserve">CONSUMO REATIVO EXCEDENTE                         </v>
          </cell>
          <cell r="K146">
            <v>645000.88</v>
          </cell>
          <cell r="L146">
            <v>117774.64</v>
          </cell>
          <cell r="M146">
            <v>29442.28</v>
          </cell>
          <cell r="N146">
            <v>88332.36</v>
          </cell>
        </row>
        <row r="147">
          <cell r="B147" t="str">
            <v xml:space="preserve">POR CLASSE </v>
          </cell>
          <cell r="C147" t="str">
            <v xml:space="preserve">INDUSTRIAL           </v>
          </cell>
          <cell r="D147">
            <v>11592</v>
          </cell>
          <cell r="E147">
            <v>12485</v>
          </cell>
          <cell r="F147">
            <v>42598722.399999999</v>
          </cell>
          <cell r="G147">
            <v>0</v>
          </cell>
          <cell r="H147">
            <v>0</v>
          </cell>
          <cell r="I147" t="str">
            <v>081</v>
          </cell>
          <cell r="J147" t="str">
            <v xml:space="preserve">CONSUMO REATIVO EXCEDENTE NA PONTA                </v>
          </cell>
          <cell r="K147">
            <v>272325.73</v>
          </cell>
          <cell r="L147">
            <v>120902.15</v>
          </cell>
          <cell r="M147">
            <v>30224.7</v>
          </cell>
          <cell r="N147">
            <v>90677.45</v>
          </cell>
        </row>
        <row r="148">
          <cell r="B148" t="str">
            <v xml:space="preserve">POR CLASSE </v>
          </cell>
          <cell r="C148" t="str">
            <v xml:space="preserve">INDUSTRIAL           </v>
          </cell>
          <cell r="D148">
            <v>11592</v>
          </cell>
          <cell r="E148">
            <v>12485</v>
          </cell>
          <cell r="F148">
            <v>42598722.399999999</v>
          </cell>
          <cell r="G148">
            <v>0</v>
          </cell>
          <cell r="H148">
            <v>0</v>
          </cell>
          <cell r="I148" t="str">
            <v>083</v>
          </cell>
          <cell r="J148" t="str">
            <v xml:space="preserve">CONSUMO REATIVO EXCEDENTE FORA DE PONTA           </v>
          </cell>
          <cell r="K148">
            <v>3163433.01</v>
          </cell>
          <cell r="L148">
            <v>309984.88</v>
          </cell>
          <cell r="M148">
            <v>77494.83</v>
          </cell>
          <cell r="N148">
            <v>232490.05</v>
          </cell>
        </row>
        <row r="149">
          <cell r="B149" t="str">
            <v xml:space="preserve">POR CLASSE </v>
          </cell>
          <cell r="C149" t="str">
            <v xml:space="preserve">INDUSTRIAL           </v>
          </cell>
          <cell r="D149">
            <v>11592</v>
          </cell>
          <cell r="E149">
            <v>12485</v>
          </cell>
          <cell r="F149">
            <v>42598722.399999999</v>
          </cell>
          <cell r="G149">
            <v>0</v>
          </cell>
          <cell r="H149">
            <v>0</v>
          </cell>
          <cell r="I149" t="str">
            <v>002</v>
          </cell>
          <cell r="J149" t="str">
            <v xml:space="preserve">CONTRIBUIÇÃO ILUMINAÇÃO PÚBLICA                   </v>
          </cell>
          <cell r="K149">
            <v>0</v>
          </cell>
          <cell r="L149">
            <v>117166.37</v>
          </cell>
          <cell r="M149">
            <v>0</v>
          </cell>
          <cell r="N149">
            <v>117166.37</v>
          </cell>
        </row>
        <row r="150">
          <cell r="B150" t="str">
            <v xml:space="preserve">POR CLASSE </v>
          </cell>
          <cell r="C150" t="str">
            <v xml:space="preserve">INDUSTRIAL           </v>
          </cell>
          <cell r="D150">
            <v>11592</v>
          </cell>
          <cell r="E150">
            <v>12485</v>
          </cell>
          <cell r="F150">
            <v>42598722.399999999</v>
          </cell>
          <cell r="G150">
            <v>0</v>
          </cell>
          <cell r="H150">
            <v>0</v>
          </cell>
          <cell r="I150" t="str">
            <v>622</v>
          </cell>
          <cell r="J150" t="str">
            <v xml:space="preserve">REL.MEMÓRIA MASSA REG.DIG.(DIA LEITURA)           </v>
          </cell>
          <cell r="K150">
            <v>0</v>
          </cell>
          <cell r="L150">
            <v>298.60000000000002</v>
          </cell>
          <cell r="M150">
            <v>0</v>
          </cell>
          <cell r="N150">
            <v>298.60000000000002</v>
          </cell>
        </row>
        <row r="151">
          <cell r="B151" t="str">
            <v xml:space="preserve">POR CLASSE </v>
          </cell>
          <cell r="C151" t="str">
            <v xml:space="preserve">INDUSTRIAL           </v>
          </cell>
          <cell r="D151">
            <v>11592</v>
          </cell>
          <cell r="E151">
            <v>12485</v>
          </cell>
          <cell r="F151">
            <v>42598722.399999999</v>
          </cell>
          <cell r="G151">
            <v>0</v>
          </cell>
          <cell r="H151">
            <v>0</v>
          </cell>
          <cell r="I151" t="str">
            <v>822</v>
          </cell>
          <cell r="J151" t="str">
            <v xml:space="preserve">PARTICIPAÇÃO FINANCEIRA CLIENTE                   </v>
          </cell>
          <cell r="K151">
            <v>0</v>
          </cell>
          <cell r="L151">
            <v>60583.54</v>
          </cell>
          <cell r="M151">
            <v>0</v>
          </cell>
          <cell r="N151">
            <v>60583.54</v>
          </cell>
        </row>
        <row r="152">
          <cell r="B152" t="str">
            <v xml:space="preserve">POR CLASSE </v>
          </cell>
          <cell r="C152" t="str">
            <v xml:space="preserve">INDUSTRIAL           </v>
          </cell>
          <cell r="D152">
            <v>11592</v>
          </cell>
          <cell r="E152">
            <v>12485</v>
          </cell>
          <cell r="F152">
            <v>42598722.399999999</v>
          </cell>
          <cell r="G152">
            <v>0</v>
          </cell>
          <cell r="H152">
            <v>0</v>
          </cell>
          <cell r="I152" t="str">
            <v>986</v>
          </cell>
          <cell r="J152" t="str">
            <v xml:space="preserve">MEDIDOR EXTRAVIADO OU DANIFICADO                  </v>
          </cell>
          <cell r="K152">
            <v>0</v>
          </cell>
          <cell r="L152">
            <v>24.86</v>
          </cell>
          <cell r="M152">
            <v>0</v>
          </cell>
          <cell r="N152">
            <v>24.86</v>
          </cell>
        </row>
        <row r="153">
          <cell r="B153" t="str">
            <v xml:space="preserve">POR CLASSE </v>
          </cell>
          <cell r="C153" t="str">
            <v xml:space="preserve">INDUSTRIAL           </v>
          </cell>
          <cell r="D153">
            <v>11592</v>
          </cell>
          <cell r="E153">
            <v>12485</v>
          </cell>
          <cell r="F153">
            <v>42598722.399999999</v>
          </cell>
          <cell r="G153">
            <v>0</v>
          </cell>
          <cell r="H153">
            <v>0</v>
          </cell>
          <cell r="I153" t="str">
            <v>987</v>
          </cell>
          <cell r="J153" t="str">
            <v xml:space="preserve">MAT. ELÉTRICO FORNEC. AO CLIENTE                  </v>
          </cell>
          <cell r="K153">
            <v>0</v>
          </cell>
          <cell r="L153">
            <v>252</v>
          </cell>
          <cell r="M153">
            <v>0</v>
          </cell>
          <cell r="N153">
            <v>252</v>
          </cell>
        </row>
        <row r="154">
          <cell r="B154" t="str">
            <v xml:space="preserve">POR CLASSE </v>
          </cell>
          <cell r="C154" t="str">
            <v xml:space="preserve">INDUSTRIAL           </v>
          </cell>
          <cell r="D154">
            <v>11592</v>
          </cell>
          <cell r="E154">
            <v>12485</v>
          </cell>
          <cell r="F154">
            <v>42598722.399999999</v>
          </cell>
          <cell r="G154">
            <v>0</v>
          </cell>
          <cell r="H154">
            <v>0</v>
          </cell>
          <cell r="I154" t="str">
            <v>990</v>
          </cell>
          <cell r="J154" t="str">
            <v xml:space="preserve">SERVIÇO A PEDIDO DO CONSUMIDOR                    </v>
          </cell>
          <cell r="K154">
            <v>0</v>
          </cell>
          <cell r="L154">
            <v>148.88</v>
          </cell>
          <cell r="M154">
            <v>0</v>
          </cell>
          <cell r="N154">
            <v>148.88</v>
          </cell>
        </row>
        <row r="155">
          <cell r="B155" t="str">
            <v xml:space="preserve">POR CLASSE </v>
          </cell>
          <cell r="C155" t="str">
            <v xml:space="preserve">INDUSTRIAL           </v>
          </cell>
          <cell r="D155">
            <v>11592</v>
          </cell>
          <cell r="E155">
            <v>12485</v>
          </cell>
          <cell r="F155">
            <v>42598722.399999999</v>
          </cell>
          <cell r="G155">
            <v>0</v>
          </cell>
          <cell r="H155">
            <v>0</v>
          </cell>
          <cell r="I155" t="str">
            <v>501</v>
          </cell>
          <cell r="J155" t="str">
            <v xml:space="preserve">VISTORIA DE UNIDADE CONSUMIDORA                   </v>
          </cell>
          <cell r="K155">
            <v>0</v>
          </cell>
          <cell r="L155">
            <v>59.15</v>
          </cell>
          <cell r="M155">
            <v>0</v>
          </cell>
          <cell r="N155">
            <v>59.15</v>
          </cell>
        </row>
        <row r="156">
          <cell r="B156" t="str">
            <v xml:space="preserve">POR CLASSE </v>
          </cell>
          <cell r="C156" t="str">
            <v xml:space="preserve">INDUSTRIAL           </v>
          </cell>
          <cell r="D156">
            <v>11592</v>
          </cell>
          <cell r="E156">
            <v>12485</v>
          </cell>
          <cell r="F156">
            <v>42598722.399999999</v>
          </cell>
          <cell r="G156">
            <v>0</v>
          </cell>
          <cell r="H156">
            <v>0</v>
          </cell>
          <cell r="I156" t="str">
            <v>504</v>
          </cell>
          <cell r="J156" t="str">
            <v xml:space="preserve">RELIGAÇAÕ DE UNIDADE CONSUMIDORA                  </v>
          </cell>
          <cell r="K156">
            <v>0</v>
          </cell>
          <cell r="L156">
            <v>366.54</v>
          </cell>
          <cell r="M156">
            <v>0</v>
          </cell>
          <cell r="N156">
            <v>366.54</v>
          </cell>
        </row>
        <row r="157">
          <cell r="B157" t="str">
            <v xml:space="preserve">POR CLASSE </v>
          </cell>
          <cell r="C157" t="str">
            <v xml:space="preserve">INDUSTRIAL           </v>
          </cell>
          <cell r="D157">
            <v>11592</v>
          </cell>
          <cell r="E157">
            <v>12485</v>
          </cell>
          <cell r="F157">
            <v>42598722.399999999</v>
          </cell>
          <cell r="G157">
            <v>0</v>
          </cell>
          <cell r="H157">
            <v>0</v>
          </cell>
          <cell r="I157" t="str">
            <v>505</v>
          </cell>
          <cell r="J157" t="str">
            <v xml:space="preserve">RELIGAÇÃO DE URGÊNCIA                             </v>
          </cell>
          <cell r="K157">
            <v>0</v>
          </cell>
          <cell r="L157">
            <v>626.96</v>
          </cell>
          <cell r="M157">
            <v>0</v>
          </cell>
          <cell r="N157">
            <v>626.96</v>
          </cell>
        </row>
        <row r="158">
          <cell r="B158" t="str">
            <v xml:space="preserve">POR CLASSE </v>
          </cell>
          <cell r="C158" t="str">
            <v xml:space="preserve">INDUSTRIAL           </v>
          </cell>
          <cell r="D158">
            <v>11592</v>
          </cell>
          <cell r="E158">
            <v>12485</v>
          </cell>
          <cell r="F158">
            <v>42598722.399999999</v>
          </cell>
          <cell r="G158">
            <v>0</v>
          </cell>
          <cell r="H158">
            <v>0</v>
          </cell>
          <cell r="I158" t="str">
            <v>506</v>
          </cell>
          <cell r="J158" t="str">
            <v xml:space="preserve">SEGUNDA VIA DE FATURA                             </v>
          </cell>
          <cell r="K158">
            <v>0</v>
          </cell>
          <cell r="L158">
            <v>580.89</v>
          </cell>
          <cell r="M158">
            <v>0</v>
          </cell>
          <cell r="N158">
            <v>580.89</v>
          </cell>
        </row>
        <row r="159">
          <cell r="B159" t="str">
            <v xml:space="preserve">POR CLASSE </v>
          </cell>
          <cell r="C159" t="str">
            <v xml:space="preserve">INDUSTRIAL           </v>
          </cell>
          <cell r="D159">
            <v>11592</v>
          </cell>
          <cell r="E159">
            <v>12485</v>
          </cell>
          <cell r="F159">
            <v>42598722.399999999</v>
          </cell>
          <cell r="G159">
            <v>0</v>
          </cell>
          <cell r="H159">
            <v>0</v>
          </cell>
          <cell r="I159" t="str">
            <v>510</v>
          </cell>
          <cell r="J159" t="str">
            <v xml:space="preserve">MULTA POR ATRASO                                  </v>
          </cell>
          <cell r="K159">
            <v>0</v>
          </cell>
          <cell r="L159">
            <v>156650.9</v>
          </cell>
          <cell r="M159">
            <v>0</v>
          </cell>
          <cell r="N159">
            <v>156650.9</v>
          </cell>
        </row>
        <row r="160">
          <cell r="B160" t="str">
            <v xml:space="preserve">POR CLASSE </v>
          </cell>
          <cell r="C160" t="str">
            <v xml:space="preserve">INDUSTRIAL           </v>
          </cell>
          <cell r="D160">
            <v>11592</v>
          </cell>
          <cell r="E160">
            <v>12485</v>
          </cell>
          <cell r="F160">
            <v>42598722.399999999</v>
          </cell>
          <cell r="G160">
            <v>0</v>
          </cell>
          <cell r="H160">
            <v>0</v>
          </cell>
          <cell r="I160" t="str">
            <v>520</v>
          </cell>
          <cell r="J160" t="str">
            <v xml:space="preserve">PENALIDADE POR AUTO-RELIGAÇÃO                     </v>
          </cell>
          <cell r="K160">
            <v>0</v>
          </cell>
          <cell r="L160">
            <v>280.27999999999997</v>
          </cell>
          <cell r="M160">
            <v>0</v>
          </cell>
          <cell r="N160">
            <v>280.27999999999997</v>
          </cell>
        </row>
        <row r="161">
          <cell r="B161" t="str">
            <v xml:space="preserve">POR CLASSE </v>
          </cell>
          <cell r="C161" t="str">
            <v xml:space="preserve">INDUSTRIAL           </v>
          </cell>
          <cell r="D161">
            <v>11592</v>
          </cell>
          <cell r="E161">
            <v>12485</v>
          </cell>
          <cell r="F161">
            <v>42598722.399999999</v>
          </cell>
          <cell r="G161">
            <v>0</v>
          </cell>
          <cell r="H161">
            <v>0</v>
          </cell>
          <cell r="I161" t="str">
            <v>524</v>
          </cell>
          <cell r="J161" t="str">
            <v xml:space="preserve">CUSTO ADMINISTRATIVO-ART 73 RES456/ANEEL          </v>
          </cell>
          <cell r="K161">
            <v>0</v>
          </cell>
          <cell r="L161">
            <v>10539.34</v>
          </cell>
          <cell r="M161">
            <v>0</v>
          </cell>
          <cell r="N161">
            <v>10539.34</v>
          </cell>
        </row>
        <row r="162">
          <cell r="B162" t="str">
            <v xml:space="preserve">POR CLASSE </v>
          </cell>
          <cell r="C162" t="str">
            <v xml:space="preserve">INDUSTRIAL           </v>
          </cell>
          <cell r="D162">
            <v>11592</v>
          </cell>
          <cell r="E162">
            <v>12485</v>
          </cell>
          <cell r="F162">
            <v>42598722.399999999</v>
          </cell>
          <cell r="G162">
            <v>0</v>
          </cell>
          <cell r="H162">
            <v>0</v>
          </cell>
          <cell r="I162" t="str">
            <v>100</v>
          </cell>
          <cell r="J162" t="str">
            <v xml:space="preserve">IMPORTE A SOMAR OU DIMINUIR (S/ICMS)              </v>
          </cell>
          <cell r="K162">
            <v>0</v>
          </cell>
          <cell r="L162">
            <v>37828.03</v>
          </cell>
          <cell r="M162">
            <v>0</v>
          </cell>
          <cell r="N162">
            <v>37828.03</v>
          </cell>
        </row>
        <row r="163">
          <cell r="B163" t="str">
            <v xml:space="preserve">POR CLASSE </v>
          </cell>
          <cell r="C163" t="str">
            <v xml:space="preserve">INDUSTRIAL           </v>
          </cell>
          <cell r="D163">
            <v>11592</v>
          </cell>
          <cell r="E163">
            <v>12485</v>
          </cell>
          <cell r="F163">
            <v>42598722.399999999</v>
          </cell>
          <cell r="G163">
            <v>0</v>
          </cell>
          <cell r="H163">
            <v>0</v>
          </cell>
          <cell r="I163" t="str">
            <v>102</v>
          </cell>
          <cell r="J163" t="str">
            <v xml:space="preserve">IMPORTE A SOMAR OU DIMINUIR (C/ICMS)              </v>
          </cell>
          <cell r="K163">
            <v>0</v>
          </cell>
          <cell r="L163">
            <v>-815553.1</v>
          </cell>
          <cell r="M163">
            <v>-197735.61</v>
          </cell>
          <cell r="N163">
            <v>-617817.49</v>
          </cell>
        </row>
        <row r="164">
          <cell r="B164" t="str">
            <v xml:space="preserve">POR CLASSE </v>
          </cell>
          <cell r="C164" t="str">
            <v xml:space="preserve">INDUSTRIAL           </v>
          </cell>
          <cell r="D164">
            <v>11592</v>
          </cell>
          <cell r="E164">
            <v>12485</v>
          </cell>
          <cell r="F164">
            <v>42598722.399999999</v>
          </cell>
          <cell r="G164">
            <v>0</v>
          </cell>
          <cell r="H164">
            <v>0</v>
          </cell>
          <cell r="I164" t="str">
            <v>107</v>
          </cell>
          <cell r="J164" t="str">
            <v xml:space="preserve">CORREÇÃO DO VALOR PAGO                            </v>
          </cell>
          <cell r="K164">
            <v>0</v>
          </cell>
          <cell r="L164">
            <v>-4.3899999999999997</v>
          </cell>
          <cell r="M164">
            <v>0</v>
          </cell>
          <cell r="N164">
            <v>-4.3899999999999997</v>
          </cell>
        </row>
        <row r="165">
          <cell r="B165" t="str">
            <v xml:space="preserve">POR CLASSE </v>
          </cell>
          <cell r="C165" t="str">
            <v xml:space="preserve">INDUSTRIAL           </v>
          </cell>
          <cell r="D165">
            <v>11592</v>
          </cell>
          <cell r="E165">
            <v>12485</v>
          </cell>
          <cell r="F165">
            <v>42598722.399999999</v>
          </cell>
          <cell r="G165">
            <v>0</v>
          </cell>
          <cell r="H165">
            <v>0</v>
          </cell>
          <cell r="I165" t="str">
            <v>223</v>
          </cell>
          <cell r="J165" t="str">
            <v xml:space="preserve">CERSOPE - TAXA ASSOCIADO COOPERATIVA              </v>
          </cell>
          <cell r="K165">
            <v>0</v>
          </cell>
          <cell r="L165">
            <v>3.77</v>
          </cell>
          <cell r="M165">
            <v>0</v>
          </cell>
          <cell r="N165">
            <v>3.77</v>
          </cell>
        </row>
        <row r="166">
          <cell r="B166" t="str">
            <v xml:space="preserve">POR CLASSE </v>
          </cell>
          <cell r="C166" t="str">
            <v xml:space="preserve">INDUSTRIAL           </v>
          </cell>
          <cell r="D166">
            <v>11592</v>
          </cell>
          <cell r="E166">
            <v>12485</v>
          </cell>
          <cell r="F166">
            <v>42598722.399999999</v>
          </cell>
          <cell r="G166">
            <v>0</v>
          </cell>
          <cell r="H166">
            <v>0</v>
          </cell>
          <cell r="I166" t="str">
            <v>225</v>
          </cell>
          <cell r="J166" t="str">
            <v xml:space="preserve">CERPEL - TAXA ASSOCIADO COOPERATIVA               </v>
          </cell>
          <cell r="K166">
            <v>0</v>
          </cell>
          <cell r="L166">
            <v>138.66999999999999</v>
          </cell>
          <cell r="M166">
            <v>0</v>
          </cell>
          <cell r="N166">
            <v>138.66999999999999</v>
          </cell>
        </row>
        <row r="167">
          <cell r="B167" t="str">
            <v xml:space="preserve">POR CLASSE </v>
          </cell>
          <cell r="C167" t="str">
            <v xml:space="preserve">INDUSTRIAL           </v>
          </cell>
          <cell r="D167">
            <v>11592</v>
          </cell>
          <cell r="E167">
            <v>12485</v>
          </cell>
          <cell r="F167">
            <v>42598722.399999999</v>
          </cell>
          <cell r="G167">
            <v>0</v>
          </cell>
          <cell r="H167">
            <v>0</v>
          </cell>
          <cell r="I167" t="str">
            <v>226</v>
          </cell>
          <cell r="J167" t="str">
            <v xml:space="preserve">CERAPE - CONTRIB. FINANC. COOPERATIVA             </v>
          </cell>
          <cell r="K167">
            <v>0</v>
          </cell>
          <cell r="L167">
            <v>0</v>
          </cell>
          <cell r="M167">
            <v>0</v>
          </cell>
          <cell r="N167">
            <v>0</v>
          </cell>
        </row>
        <row r="168">
          <cell r="B168" t="str">
            <v xml:space="preserve">POR CLASSE </v>
          </cell>
          <cell r="C168" t="str">
            <v xml:space="preserve">INDUSTRIAL           </v>
          </cell>
          <cell r="D168">
            <v>11592</v>
          </cell>
          <cell r="E168">
            <v>12485</v>
          </cell>
          <cell r="F168">
            <v>42598722.399999999</v>
          </cell>
          <cell r="G168">
            <v>0</v>
          </cell>
          <cell r="H168">
            <v>0</v>
          </cell>
          <cell r="I168" t="str">
            <v>227</v>
          </cell>
          <cell r="J168" t="str">
            <v xml:space="preserve">CERAPE - TAXA ASSOCIADO COOPERATIVA               </v>
          </cell>
          <cell r="K168">
            <v>0</v>
          </cell>
          <cell r="L168">
            <v>113.2</v>
          </cell>
          <cell r="M168">
            <v>0</v>
          </cell>
          <cell r="N168">
            <v>113.2</v>
          </cell>
        </row>
        <row r="169">
          <cell r="B169" t="str">
            <v xml:space="preserve">POR CLASSE </v>
          </cell>
          <cell r="C169" t="str">
            <v xml:space="preserve">INDUSTRIAL           </v>
          </cell>
          <cell r="D169">
            <v>11592</v>
          </cell>
          <cell r="E169">
            <v>12485</v>
          </cell>
          <cell r="F169">
            <v>42598722.399999999</v>
          </cell>
          <cell r="G169">
            <v>0</v>
          </cell>
          <cell r="H169">
            <v>0</v>
          </cell>
          <cell r="I169" t="str">
            <v>229</v>
          </cell>
          <cell r="J169" t="str">
            <v xml:space="preserve">CERTRI - TAXA ASSOCIADO COOPERATIVA               </v>
          </cell>
          <cell r="K169">
            <v>0</v>
          </cell>
          <cell r="L169">
            <v>7.55</v>
          </cell>
          <cell r="M169">
            <v>0</v>
          </cell>
          <cell r="N169">
            <v>7.55</v>
          </cell>
        </row>
        <row r="170">
          <cell r="B170" t="str">
            <v xml:space="preserve">POR CLASSE </v>
          </cell>
          <cell r="C170" t="str">
            <v xml:space="preserve">INDUSTRIAL           </v>
          </cell>
          <cell r="D170">
            <v>11592</v>
          </cell>
          <cell r="E170">
            <v>12485</v>
          </cell>
          <cell r="F170">
            <v>42598722.399999999</v>
          </cell>
          <cell r="G170">
            <v>0</v>
          </cell>
          <cell r="H170">
            <v>0</v>
          </cell>
          <cell r="I170" t="str">
            <v>231</v>
          </cell>
          <cell r="J170" t="str">
            <v xml:space="preserve">CERSIL - TAXA ASSOCIADO COOPERATIVA               </v>
          </cell>
          <cell r="K170">
            <v>0</v>
          </cell>
          <cell r="L170">
            <v>21.7</v>
          </cell>
          <cell r="M170">
            <v>0</v>
          </cell>
          <cell r="N170">
            <v>21.7</v>
          </cell>
        </row>
        <row r="171">
          <cell r="B171" t="str">
            <v xml:space="preserve">POR CLASSE </v>
          </cell>
          <cell r="C171" t="str">
            <v xml:space="preserve">INDUSTRIAL           </v>
          </cell>
          <cell r="D171">
            <v>11592</v>
          </cell>
          <cell r="E171">
            <v>12485</v>
          </cell>
          <cell r="F171">
            <v>42598722.399999999</v>
          </cell>
          <cell r="G171">
            <v>0</v>
          </cell>
          <cell r="H171">
            <v>0</v>
          </cell>
          <cell r="I171" t="str">
            <v>235</v>
          </cell>
          <cell r="J171" t="str">
            <v xml:space="preserve">CERVI - TAXA ASSOCIADO COOPERATIVA                </v>
          </cell>
          <cell r="K171">
            <v>0</v>
          </cell>
          <cell r="L171">
            <v>0.94</v>
          </cell>
          <cell r="M171">
            <v>0</v>
          </cell>
          <cell r="N171">
            <v>0.94</v>
          </cell>
        </row>
        <row r="172">
          <cell r="B172" t="str">
            <v xml:space="preserve">POR CLASSE </v>
          </cell>
          <cell r="C172" t="str">
            <v xml:space="preserve">INDUSTRIAL           </v>
          </cell>
          <cell r="D172">
            <v>11592</v>
          </cell>
          <cell r="E172">
            <v>12485</v>
          </cell>
          <cell r="F172">
            <v>42598722.399999999</v>
          </cell>
          <cell r="G172">
            <v>0</v>
          </cell>
          <cell r="H172">
            <v>0</v>
          </cell>
          <cell r="I172" t="str">
            <v>237</v>
          </cell>
          <cell r="J172" t="str">
            <v xml:space="preserve">CERCAL - TAXA ASSOCIADO COOPERATIVA               </v>
          </cell>
          <cell r="K172">
            <v>0</v>
          </cell>
          <cell r="L172">
            <v>0.94</v>
          </cell>
          <cell r="M172">
            <v>0</v>
          </cell>
          <cell r="N172">
            <v>0.94</v>
          </cell>
        </row>
        <row r="173">
          <cell r="B173" t="str">
            <v xml:space="preserve">POR CLASSE </v>
          </cell>
          <cell r="C173" t="str">
            <v xml:space="preserve">INDUSTRIAL           </v>
          </cell>
          <cell r="D173">
            <v>11592</v>
          </cell>
          <cell r="E173">
            <v>12485</v>
          </cell>
          <cell r="F173">
            <v>42598722.399999999</v>
          </cell>
          <cell r="G173">
            <v>0</v>
          </cell>
          <cell r="H173">
            <v>0</v>
          </cell>
          <cell r="I173" t="str">
            <v>239</v>
          </cell>
          <cell r="J173" t="str">
            <v xml:space="preserve">CERVUNA - TAXA ASSOCIADO COOPERATIVA              </v>
          </cell>
          <cell r="K173">
            <v>0</v>
          </cell>
          <cell r="L173">
            <v>15.09</v>
          </cell>
          <cell r="M173">
            <v>0</v>
          </cell>
          <cell r="N173">
            <v>15.09</v>
          </cell>
        </row>
        <row r="174">
          <cell r="B174" t="str">
            <v xml:space="preserve">POR CLASSE </v>
          </cell>
          <cell r="C174" t="str">
            <v xml:space="preserve">INDUSTRIAL           </v>
          </cell>
          <cell r="D174">
            <v>11592</v>
          </cell>
          <cell r="E174">
            <v>12485</v>
          </cell>
          <cell r="F174">
            <v>42598722.399999999</v>
          </cell>
          <cell r="G174">
            <v>0</v>
          </cell>
          <cell r="H174">
            <v>0</v>
          </cell>
          <cell r="I174" t="str">
            <v>241</v>
          </cell>
          <cell r="J174" t="str">
            <v xml:space="preserve">CERAI - TAXA ASSOCIADO COOPERATIVA                </v>
          </cell>
          <cell r="K174">
            <v>0</v>
          </cell>
          <cell r="L174">
            <v>0.94</v>
          </cell>
          <cell r="M174">
            <v>0</v>
          </cell>
          <cell r="N174">
            <v>0.94</v>
          </cell>
        </row>
        <row r="175">
          <cell r="B175" t="str">
            <v xml:space="preserve">POR CLASSE </v>
          </cell>
          <cell r="C175" t="str">
            <v xml:space="preserve">INDUSTRIAL           </v>
          </cell>
          <cell r="D175">
            <v>11592</v>
          </cell>
          <cell r="E175">
            <v>12485</v>
          </cell>
          <cell r="F175">
            <v>42598722.399999999</v>
          </cell>
          <cell r="G175">
            <v>0</v>
          </cell>
          <cell r="H175">
            <v>0</v>
          </cell>
          <cell r="I175" t="str">
            <v>243</v>
          </cell>
          <cell r="J175" t="str">
            <v xml:space="preserve">CERALPA - TAXA ASSOCIADO COOPERATIVA              </v>
          </cell>
          <cell r="K175">
            <v>0</v>
          </cell>
          <cell r="L175">
            <v>12.26</v>
          </cell>
          <cell r="M175">
            <v>0</v>
          </cell>
          <cell r="N175">
            <v>12.26</v>
          </cell>
        </row>
        <row r="176">
          <cell r="B176" t="str">
            <v xml:space="preserve">POR CLASSE </v>
          </cell>
          <cell r="C176" t="str">
            <v xml:space="preserve">INDUSTRIAL           </v>
          </cell>
          <cell r="D176">
            <v>11592</v>
          </cell>
          <cell r="E176">
            <v>12485</v>
          </cell>
          <cell r="F176">
            <v>42598722.399999999</v>
          </cell>
          <cell r="G176">
            <v>0</v>
          </cell>
          <cell r="H176">
            <v>0</v>
          </cell>
          <cell r="I176" t="str">
            <v>245</v>
          </cell>
          <cell r="J176" t="str">
            <v xml:space="preserve">CERBIVIT - TAXA ASSOCIADO COOPERATIVA             </v>
          </cell>
          <cell r="K176">
            <v>0</v>
          </cell>
          <cell r="L176">
            <v>40.57</v>
          </cell>
          <cell r="M176">
            <v>0</v>
          </cell>
          <cell r="N176">
            <v>40.57</v>
          </cell>
        </row>
        <row r="177">
          <cell r="B177" t="str">
            <v xml:space="preserve">POR CLASSE </v>
          </cell>
          <cell r="C177" t="str">
            <v xml:space="preserve">INDUSTRIAL           </v>
          </cell>
          <cell r="D177">
            <v>11592</v>
          </cell>
          <cell r="E177">
            <v>12485</v>
          </cell>
          <cell r="F177">
            <v>42598722.399999999</v>
          </cell>
          <cell r="G177">
            <v>0</v>
          </cell>
          <cell r="H177">
            <v>0</v>
          </cell>
          <cell r="I177" t="str">
            <v>507</v>
          </cell>
          <cell r="J177" t="str">
            <v xml:space="preserve">REAVISO DE VENCIMENTO                             </v>
          </cell>
          <cell r="K177">
            <v>0</v>
          </cell>
          <cell r="L177">
            <v>0</v>
          </cell>
          <cell r="M177">
            <v>0</v>
          </cell>
          <cell r="N177">
            <v>0</v>
          </cell>
        </row>
        <row r="178">
          <cell r="B178" t="str">
            <v xml:space="preserve">POR CLASSE </v>
          </cell>
          <cell r="C178" t="str">
            <v xml:space="preserve">INDUSTRIAL           </v>
          </cell>
          <cell r="D178">
            <v>11592</v>
          </cell>
          <cell r="E178">
            <v>12485</v>
          </cell>
          <cell r="F178">
            <v>42598722.399999999</v>
          </cell>
          <cell r="G178">
            <v>0</v>
          </cell>
          <cell r="H178">
            <v>0</v>
          </cell>
          <cell r="I178" t="str">
            <v>53A</v>
          </cell>
          <cell r="J178" t="str">
            <v xml:space="preserve">PARCELA DE FINANCIAMENTO (JUROS)                  </v>
          </cell>
          <cell r="K178">
            <v>0</v>
          </cell>
          <cell r="L178">
            <v>13872.72</v>
          </cell>
          <cell r="M178">
            <v>0</v>
          </cell>
          <cell r="N178">
            <v>13872.72</v>
          </cell>
        </row>
        <row r="179">
          <cell r="B179" t="str">
            <v xml:space="preserve">POR CLASSE </v>
          </cell>
          <cell r="C179" t="str">
            <v xml:space="preserve">INDUSTRIAL           </v>
          </cell>
          <cell r="D179">
            <v>11592</v>
          </cell>
          <cell r="E179">
            <v>12485</v>
          </cell>
          <cell r="F179">
            <v>42598722.399999999</v>
          </cell>
          <cell r="G179">
            <v>0</v>
          </cell>
          <cell r="H179">
            <v>0</v>
          </cell>
          <cell r="I179" t="str">
            <v>530</v>
          </cell>
          <cell r="J179" t="str">
            <v xml:space="preserve">PARCELA DE FINANCIAMENTO                          </v>
          </cell>
          <cell r="K179">
            <v>0</v>
          </cell>
          <cell r="L179">
            <v>249934.94</v>
          </cell>
          <cell r="M179">
            <v>0</v>
          </cell>
          <cell r="N179">
            <v>249934.94</v>
          </cell>
        </row>
        <row r="180">
          <cell r="B180" t="str">
            <v xml:space="preserve">POR CLASSE </v>
          </cell>
          <cell r="C180" t="str">
            <v xml:space="preserve">INDUSTRIAL           </v>
          </cell>
          <cell r="D180">
            <v>11592</v>
          </cell>
          <cell r="E180">
            <v>12485</v>
          </cell>
          <cell r="F180">
            <v>42598722.399999999</v>
          </cell>
          <cell r="G180">
            <v>0</v>
          </cell>
          <cell r="H180">
            <v>0</v>
          </cell>
          <cell r="I180" t="str">
            <v>872</v>
          </cell>
          <cell r="J180" t="str">
            <v xml:space="preserve">DEVOLUÇÃO DIC/FIC - RESOL. 24/ANEEL               </v>
          </cell>
          <cell r="K180">
            <v>0</v>
          </cell>
          <cell r="L180">
            <v>0</v>
          </cell>
          <cell r="M180">
            <v>0</v>
          </cell>
          <cell r="N180">
            <v>0</v>
          </cell>
        </row>
        <row r="181">
          <cell r="B181" t="str">
            <v xml:space="preserve">POR CLASSE </v>
          </cell>
          <cell r="C181" t="str">
            <v xml:space="preserve">INDUSTRIAL           </v>
          </cell>
          <cell r="D181">
            <v>11592</v>
          </cell>
          <cell r="E181">
            <v>12485</v>
          </cell>
          <cell r="F181">
            <v>42598722.399999999</v>
          </cell>
          <cell r="G181">
            <v>0</v>
          </cell>
          <cell r="H181">
            <v>0</v>
          </cell>
          <cell r="I181" t="str">
            <v>882</v>
          </cell>
          <cell r="J181" t="str">
            <v xml:space="preserve">ENCARGO CAPACIDADE EMERGENCIAL                    </v>
          </cell>
          <cell r="K181">
            <v>0</v>
          </cell>
          <cell r="L181">
            <v>2124106.75</v>
          </cell>
          <cell r="M181">
            <v>530665.68999999994</v>
          </cell>
          <cell r="N181">
            <v>1593441.06</v>
          </cell>
        </row>
        <row r="182">
          <cell r="B182" t="str">
            <v xml:space="preserve">POR CLASSE </v>
          </cell>
          <cell r="C182" t="str">
            <v xml:space="preserve">INDUSTRIAL           </v>
          </cell>
          <cell r="D182">
            <v>11592</v>
          </cell>
          <cell r="E182">
            <v>12485</v>
          </cell>
          <cell r="F182">
            <v>42598722.399999999</v>
          </cell>
          <cell r="G182">
            <v>0</v>
          </cell>
          <cell r="H182">
            <v>0</v>
          </cell>
          <cell r="I182" t="str">
            <v>885</v>
          </cell>
          <cell r="J182" t="str">
            <v xml:space="preserve">MULTA-ENCARGO CAPACIDADE EMERGENCIAL              </v>
          </cell>
          <cell r="K182">
            <v>0</v>
          </cell>
          <cell r="L182">
            <v>5590.54</v>
          </cell>
          <cell r="M182">
            <v>0</v>
          </cell>
          <cell r="N182">
            <v>5590.54</v>
          </cell>
        </row>
        <row r="183">
          <cell r="B183" t="str">
            <v xml:space="preserve">POR CLASSE </v>
          </cell>
          <cell r="C183" t="str">
            <v xml:space="preserve">INDUSTRIAL           </v>
          </cell>
          <cell r="D183">
            <v>11592</v>
          </cell>
          <cell r="E183">
            <v>12485</v>
          </cell>
          <cell r="F183">
            <v>42598722.399999999</v>
          </cell>
          <cell r="G183">
            <v>0</v>
          </cell>
          <cell r="H183">
            <v>0</v>
          </cell>
          <cell r="I183" t="str">
            <v>902</v>
          </cell>
          <cell r="J183" t="str">
            <v xml:space="preserve">ENC. CONEXÃO SIST. DISTRIBUIÇÃO S/ ICMS           </v>
          </cell>
          <cell r="K183">
            <v>0</v>
          </cell>
          <cell r="L183">
            <v>7626.16</v>
          </cell>
          <cell r="M183">
            <v>0</v>
          </cell>
          <cell r="N183">
            <v>7626.16</v>
          </cell>
        </row>
        <row r="184">
          <cell r="B184" t="str">
            <v xml:space="preserve">POR CLASSE </v>
          </cell>
          <cell r="C184" t="str">
            <v xml:space="preserve">INDUSTRIAL           </v>
          </cell>
          <cell r="D184">
            <v>11592</v>
          </cell>
          <cell r="E184">
            <v>12485</v>
          </cell>
          <cell r="F184">
            <v>42598722.399999999</v>
          </cell>
          <cell r="G184">
            <v>0</v>
          </cell>
          <cell r="H184">
            <v>0</v>
          </cell>
          <cell r="I184" t="str">
            <v>914</v>
          </cell>
          <cell r="J184" t="str">
            <v xml:space="preserve">DEV. PAGAMENTO DUPLICIDADE- RES456 ART88          </v>
          </cell>
          <cell r="K184">
            <v>0</v>
          </cell>
          <cell r="L184">
            <v>-4679.38</v>
          </cell>
          <cell r="M184">
            <v>0</v>
          </cell>
          <cell r="N184">
            <v>-4679.38</v>
          </cell>
        </row>
        <row r="185">
          <cell r="B185" t="str">
            <v xml:space="preserve">POR CLASSE </v>
          </cell>
          <cell r="C185" t="str">
            <v xml:space="preserve">INDUSTRIAL           </v>
          </cell>
          <cell r="D185">
            <v>11592</v>
          </cell>
          <cell r="E185">
            <v>12485</v>
          </cell>
          <cell r="F185">
            <v>42598722.399999999</v>
          </cell>
          <cell r="G185">
            <v>0</v>
          </cell>
          <cell r="H185">
            <v>0</v>
          </cell>
          <cell r="I185" t="str">
            <v>950</v>
          </cell>
          <cell r="J185" t="str">
            <v xml:space="preserve">USO DO SISTEMA DE DISTRIBUIÇÃO S/ ICMS            </v>
          </cell>
          <cell r="K185">
            <v>0</v>
          </cell>
          <cell r="L185">
            <v>9566.44</v>
          </cell>
          <cell r="M185">
            <v>0</v>
          </cell>
          <cell r="N185">
            <v>9566.44</v>
          </cell>
        </row>
        <row r="186">
          <cell r="B186" t="str">
            <v xml:space="preserve">POR CLASSE </v>
          </cell>
          <cell r="C186" t="str">
            <v xml:space="preserve">INDUSTRIAL           </v>
          </cell>
          <cell r="D186">
            <v>11592</v>
          </cell>
          <cell r="E186">
            <v>12485</v>
          </cell>
          <cell r="F186">
            <v>42598722.399999999</v>
          </cell>
          <cell r="G186">
            <v>0</v>
          </cell>
          <cell r="H186">
            <v>0</v>
          </cell>
          <cell r="I186" t="str">
            <v>977</v>
          </cell>
          <cell r="J186" t="str">
            <v xml:space="preserve">ENCARGO USO SIST.TRANSMISSÃO C/ ICMS              </v>
          </cell>
          <cell r="K186">
            <v>0</v>
          </cell>
          <cell r="L186">
            <v>156919.32999999999</v>
          </cell>
          <cell r="M186">
            <v>-3985.23</v>
          </cell>
          <cell r="N186">
            <v>160904.56</v>
          </cell>
        </row>
        <row r="187">
          <cell r="B187" t="str">
            <v xml:space="preserve">POR CLASSE </v>
          </cell>
          <cell r="C187" t="str">
            <v xml:space="preserve">INDUSTRIAL           </v>
          </cell>
          <cell r="D187">
            <v>11592</v>
          </cell>
          <cell r="E187">
            <v>12485</v>
          </cell>
          <cell r="F187">
            <v>42598722.399999999</v>
          </cell>
          <cell r="G187">
            <v>0</v>
          </cell>
          <cell r="H187">
            <v>0</v>
          </cell>
          <cell r="I187" t="str">
            <v>978</v>
          </cell>
          <cell r="J187" t="str">
            <v xml:space="preserve">CONEXÃO SISTEMA DISTRIBUIÇÃO C/ ICMS              </v>
          </cell>
          <cell r="K187">
            <v>0</v>
          </cell>
          <cell r="L187">
            <v>6022.81</v>
          </cell>
          <cell r="M187">
            <v>-469252.28</v>
          </cell>
          <cell r="N187">
            <v>475275.09</v>
          </cell>
        </row>
        <row r="188">
          <cell r="B188" t="str">
            <v xml:space="preserve">POR CLASSE </v>
          </cell>
          <cell r="C188" t="str">
            <v xml:space="preserve">INDUSTRIAL           </v>
          </cell>
          <cell r="D188">
            <v>11592</v>
          </cell>
          <cell r="E188">
            <v>12485</v>
          </cell>
          <cell r="F188">
            <v>42598722.399999999</v>
          </cell>
          <cell r="G188">
            <v>0</v>
          </cell>
          <cell r="H188">
            <v>0</v>
          </cell>
          <cell r="I188" t="str">
            <v>979</v>
          </cell>
          <cell r="J188" t="str">
            <v xml:space="preserve">USO DO SISTEMA DE DISTRIBUIÇÃO C/ ICMS            </v>
          </cell>
          <cell r="K188">
            <v>0</v>
          </cell>
          <cell r="L188">
            <v>206583.38</v>
          </cell>
          <cell r="M188">
            <v>-183003.86</v>
          </cell>
          <cell r="N188">
            <v>389587.24</v>
          </cell>
        </row>
        <row r="189">
          <cell r="B189" t="str">
            <v xml:space="preserve">POR CLASSE </v>
          </cell>
          <cell r="C189" t="str">
            <v xml:space="preserve">INDUSTRIAL           </v>
          </cell>
          <cell r="D189">
            <v>11592</v>
          </cell>
          <cell r="E189">
            <v>12485</v>
          </cell>
          <cell r="F189">
            <v>42598722.399999999</v>
          </cell>
          <cell r="G189">
            <v>0</v>
          </cell>
          <cell r="H189">
            <v>0</v>
          </cell>
          <cell r="I189" t="str">
            <v>991</v>
          </cell>
          <cell r="J189" t="str">
            <v xml:space="preserve">SERVIÇO FINANCEIRO                                </v>
          </cell>
          <cell r="K189">
            <v>0</v>
          </cell>
          <cell r="L189">
            <v>0</v>
          </cell>
          <cell r="M189">
            <v>0</v>
          </cell>
          <cell r="N189">
            <v>0</v>
          </cell>
        </row>
        <row r="190">
          <cell r="B190" t="str">
            <v xml:space="preserve">POR CLASSE </v>
          </cell>
          <cell r="C190" t="str">
            <v xml:space="preserve">PODER PUBLICO        </v>
          </cell>
          <cell r="D190">
            <v>16330</v>
          </cell>
          <cell r="E190">
            <v>17273</v>
          </cell>
          <cell r="F190">
            <v>4935568.95</v>
          </cell>
          <cell r="G190">
            <v>0</v>
          </cell>
          <cell r="H190">
            <v>0</v>
          </cell>
          <cell r="I190" t="str">
            <v>010</v>
          </cell>
          <cell r="J190" t="str">
            <v xml:space="preserve">DEMANDA                                           </v>
          </cell>
          <cell r="K190">
            <v>55109.61</v>
          </cell>
          <cell r="L190">
            <v>590558.24</v>
          </cell>
          <cell r="M190">
            <v>105325.37</v>
          </cell>
          <cell r="N190">
            <v>485232.87</v>
          </cell>
        </row>
        <row r="191">
          <cell r="B191" t="str">
            <v xml:space="preserve">POR CLASSE </v>
          </cell>
          <cell r="C191" t="str">
            <v xml:space="preserve">PODER PUBLICO        </v>
          </cell>
          <cell r="D191">
            <v>16330</v>
          </cell>
          <cell r="E191">
            <v>17273</v>
          </cell>
          <cell r="F191">
            <v>4935568.95</v>
          </cell>
          <cell r="G191">
            <v>0</v>
          </cell>
          <cell r="H191">
            <v>0</v>
          </cell>
          <cell r="I191" t="str">
            <v>011</v>
          </cell>
          <cell r="J191" t="str">
            <v xml:space="preserve">DEMANDA NA PONTA                                  </v>
          </cell>
          <cell r="K191">
            <v>7944.21</v>
          </cell>
          <cell r="L191">
            <v>225353.07</v>
          </cell>
          <cell r="M191">
            <v>30163.85</v>
          </cell>
          <cell r="N191">
            <v>195189.22</v>
          </cell>
        </row>
        <row r="192">
          <cell r="B192" t="str">
            <v xml:space="preserve">POR CLASSE </v>
          </cell>
          <cell r="C192" t="str">
            <v xml:space="preserve">PODER PUBLICO        </v>
          </cell>
          <cell r="D192">
            <v>16330</v>
          </cell>
          <cell r="E192">
            <v>17273</v>
          </cell>
          <cell r="F192">
            <v>4935568.95</v>
          </cell>
          <cell r="G192">
            <v>0</v>
          </cell>
          <cell r="H192">
            <v>0</v>
          </cell>
          <cell r="I192" t="str">
            <v>012</v>
          </cell>
          <cell r="J192" t="str">
            <v xml:space="preserve">DEMANDA FORA DE PONTA                             </v>
          </cell>
          <cell r="K192">
            <v>10329.52</v>
          </cell>
          <cell r="L192">
            <v>97825.06</v>
          </cell>
          <cell r="M192">
            <v>13226.3</v>
          </cell>
          <cell r="N192">
            <v>84598.76</v>
          </cell>
        </row>
        <row r="193">
          <cell r="B193" t="str">
            <v xml:space="preserve">POR CLASSE </v>
          </cell>
          <cell r="C193" t="str">
            <v xml:space="preserve">PODER PUBLICO        </v>
          </cell>
          <cell r="D193">
            <v>16330</v>
          </cell>
          <cell r="E193">
            <v>17273</v>
          </cell>
          <cell r="F193">
            <v>4935568.95</v>
          </cell>
          <cell r="G193">
            <v>0</v>
          </cell>
          <cell r="H193">
            <v>0</v>
          </cell>
          <cell r="I193" t="str">
            <v>017</v>
          </cell>
          <cell r="J193" t="str">
            <v xml:space="preserve">DEMANDA ULTRAPASSAGEM                             </v>
          </cell>
          <cell r="K193">
            <v>1567.81</v>
          </cell>
          <cell r="L193">
            <v>51736.68</v>
          </cell>
          <cell r="M193">
            <v>9543.23</v>
          </cell>
          <cell r="N193">
            <v>42193.45</v>
          </cell>
        </row>
        <row r="194">
          <cell r="B194" t="str">
            <v xml:space="preserve">POR CLASSE </v>
          </cell>
          <cell r="C194" t="str">
            <v xml:space="preserve">PODER PUBLICO        </v>
          </cell>
          <cell r="D194">
            <v>16330</v>
          </cell>
          <cell r="E194">
            <v>17273</v>
          </cell>
          <cell r="F194">
            <v>4935568.95</v>
          </cell>
          <cell r="G194">
            <v>0</v>
          </cell>
          <cell r="H194">
            <v>0</v>
          </cell>
          <cell r="I194" t="str">
            <v>018</v>
          </cell>
          <cell r="J194" t="str">
            <v xml:space="preserve">DEMANDA ULTRAPASSAGEM NA PONTA                    </v>
          </cell>
          <cell r="K194">
            <v>122.78</v>
          </cell>
          <cell r="L194">
            <v>9051.34</v>
          </cell>
          <cell r="M194">
            <v>0</v>
          </cell>
          <cell r="N194">
            <v>9051.34</v>
          </cell>
        </row>
        <row r="195">
          <cell r="B195" t="str">
            <v xml:space="preserve">POR CLASSE </v>
          </cell>
          <cell r="C195" t="str">
            <v xml:space="preserve">PODER PUBLICO        </v>
          </cell>
          <cell r="D195">
            <v>16330</v>
          </cell>
          <cell r="E195">
            <v>17273</v>
          </cell>
          <cell r="F195">
            <v>4935568.95</v>
          </cell>
          <cell r="G195">
            <v>0</v>
          </cell>
          <cell r="H195">
            <v>0</v>
          </cell>
          <cell r="I195" t="str">
            <v>019</v>
          </cell>
          <cell r="J195" t="str">
            <v xml:space="preserve">DEMANDA ULTRAPASSAGEM FORA DE PONTA               </v>
          </cell>
          <cell r="K195">
            <v>197.52</v>
          </cell>
          <cell r="L195">
            <v>4853.0600000000004</v>
          </cell>
          <cell r="M195">
            <v>0</v>
          </cell>
          <cell r="N195">
            <v>4853.0600000000004</v>
          </cell>
        </row>
        <row r="196">
          <cell r="B196" t="str">
            <v xml:space="preserve">POR CLASSE </v>
          </cell>
          <cell r="C196" t="str">
            <v xml:space="preserve">PODER PUBLICO        </v>
          </cell>
          <cell r="D196">
            <v>16330</v>
          </cell>
          <cell r="E196">
            <v>17273</v>
          </cell>
          <cell r="F196">
            <v>4935568.95</v>
          </cell>
          <cell r="G196">
            <v>0</v>
          </cell>
          <cell r="H196">
            <v>0</v>
          </cell>
          <cell r="I196" t="str">
            <v>087</v>
          </cell>
          <cell r="J196" t="str">
            <v xml:space="preserve">DEMANDA REATIVA EXCEDENTE                         </v>
          </cell>
          <cell r="K196">
            <v>1720.43</v>
          </cell>
          <cell r="L196">
            <v>19495.37</v>
          </cell>
          <cell r="M196">
            <v>3933.79</v>
          </cell>
          <cell r="N196">
            <v>15561.58</v>
          </cell>
        </row>
        <row r="197">
          <cell r="B197" t="str">
            <v xml:space="preserve">POR CLASSE </v>
          </cell>
          <cell r="C197" t="str">
            <v xml:space="preserve">PODER PUBLICO        </v>
          </cell>
          <cell r="D197">
            <v>16330</v>
          </cell>
          <cell r="E197">
            <v>17273</v>
          </cell>
          <cell r="F197">
            <v>4935568.95</v>
          </cell>
          <cell r="G197">
            <v>0</v>
          </cell>
          <cell r="H197">
            <v>0</v>
          </cell>
          <cell r="I197" t="str">
            <v>088</v>
          </cell>
          <cell r="J197" t="str">
            <v xml:space="preserve">DEMANDA REATIVA EXCEDENTE NA PONTA                </v>
          </cell>
          <cell r="K197">
            <v>25.12</v>
          </cell>
          <cell r="L197">
            <v>822.93</v>
          </cell>
          <cell r="M197">
            <v>205.73</v>
          </cell>
          <cell r="N197">
            <v>617.20000000000005</v>
          </cell>
        </row>
        <row r="198">
          <cell r="B198" t="str">
            <v xml:space="preserve">POR CLASSE </v>
          </cell>
          <cell r="C198" t="str">
            <v xml:space="preserve">PODER PUBLICO        </v>
          </cell>
          <cell r="D198">
            <v>16330</v>
          </cell>
          <cell r="E198">
            <v>17273</v>
          </cell>
          <cell r="F198">
            <v>4935568.95</v>
          </cell>
          <cell r="G198">
            <v>0</v>
          </cell>
          <cell r="H198">
            <v>0</v>
          </cell>
          <cell r="I198" t="str">
            <v>089</v>
          </cell>
          <cell r="J198" t="str">
            <v xml:space="preserve">DEMANDA REATIVA EXCEDENTE FORA DE PONTA           </v>
          </cell>
          <cell r="K198">
            <v>22.95</v>
          </cell>
          <cell r="L198">
            <v>228.57</v>
          </cell>
          <cell r="M198">
            <v>40.619999999999997</v>
          </cell>
          <cell r="N198">
            <v>187.95</v>
          </cell>
        </row>
        <row r="199">
          <cell r="B199" t="str">
            <v xml:space="preserve">POR CLASSE </v>
          </cell>
          <cell r="C199" t="str">
            <v xml:space="preserve">PODER PUBLICO        </v>
          </cell>
          <cell r="D199">
            <v>16330</v>
          </cell>
          <cell r="E199">
            <v>17273</v>
          </cell>
          <cell r="F199">
            <v>4935568.95</v>
          </cell>
          <cell r="G199">
            <v>0</v>
          </cell>
          <cell r="H199">
            <v>0</v>
          </cell>
          <cell r="I199" t="str">
            <v>020</v>
          </cell>
          <cell r="J199" t="str">
            <v xml:space="preserve">CONSUMO ATIVO                                     </v>
          </cell>
          <cell r="K199">
            <v>17518986.609999999</v>
          </cell>
          <cell r="L199">
            <v>4349701.8600000003</v>
          </cell>
          <cell r="M199">
            <v>776385.63</v>
          </cell>
          <cell r="N199">
            <v>3573316.23</v>
          </cell>
        </row>
        <row r="200">
          <cell r="B200" t="str">
            <v xml:space="preserve">POR CLASSE </v>
          </cell>
          <cell r="C200" t="str">
            <v xml:space="preserve">PODER PUBLICO        </v>
          </cell>
          <cell r="D200">
            <v>16330</v>
          </cell>
          <cell r="E200">
            <v>17273</v>
          </cell>
          <cell r="F200">
            <v>4935568.95</v>
          </cell>
          <cell r="G200">
            <v>0</v>
          </cell>
          <cell r="H200">
            <v>0</v>
          </cell>
          <cell r="I200" t="str">
            <v>021</v>
          </cell>
          <cell r="J200" t="str">
            <v xml:space="preserve">CONSUMO ATIVO NA PONTA                            </v>
          </cell>
          <cell r="K200">
            <v>819216.1</v>
          </cell>
          <cell r="L200">
            <v>519564.7</v>
          </cell>
          <cell r="M200">
            <v>98067.82</v>
          </cell>
          <cell r="N200">
            <v>421496.88</v>
          </cell>
        </row>
        <row r="201">
          <cell r="B201" t="str">
            <v xml:space="preserve">POR CLASSE </v>
          </cell>
          <cell r="C201" t="str">
            <v xml:space="preserve">PODER PUBLICO        </v>
          </cell>
          <cell r="D201">
            <v>16330</v>
          </cell>
          <cell r="E201">
            <v>17273</v>
          </cell>
          <cell r="F201">
            <v>4935568.95</v>
          </cell>
          <cell r="G201">
            <v>0</v>
          </cell>
          <cell r="H201">
            <v>0</v>
          </cell>
          <cell r="I201" t="str">
            <v>023</v>
          </cell>
          <cell r="J201" t="str">
            <v xml:space="preserve">CONSUMO ATIVO FORA DE PONTA                       </v>
          </cell>
          <cell r="K201">
            <v>8422342.3100000005</v>
          </cell>
          <cell r="L201">
            <v>775722.67</v>
          </cell>
          <cell r="M201">
            <v>130584.18</v>
          </cell>
          <cell r="N201">
            <v>645138.49</v>
          </cell>
        </row>
        <row r="202">
          <cell r="B202" t="str">
            <v xml:space="preserve">POR CLASSE </v>
          </cell>
          <cell r="C202" t="str">
            <v xml:space="preserve">PODER PUBLICO        </v>
          </cell>
          <cell r="D202">
            <v>16330</v>
          </cell>
          <cell r="E202">
            <v>17273</v>
          </cell>
          <cell r="F202">
            <v>4935568.95</v>
          </cell>
          <cell r="G202">
            <v>0</v>
          </cell>
          <cell r="H202">
            <v>0</v>
          </cell>
          <cell r="I202" t="str">
            <v>080</v>
          </cell>
          <cell r="J202" t="str">
            <v xml:space="preserve">CONSUMO REATIVO EXCEDENTE                         </v>
          </cell>
          <cell r="K202">
            <v>578692.96</v>
          </cell>
          <cell r="L202">
            <v>95736.55</v>
          </cell>
          <cell r="M202">
            <v>16557.28</v>
          </cell>
          <cell r="N202">
            <v>79179.27</v>
          </cell>
        </row>
        <row r="203">
          <cell r="B203" t="str">
            <v xml:space="preserve">POR CLASSE </v>
          </cell>
          <cell r="C203" t="str">
            <v xml:space="preserve">PODER PUBLICO        </v>
          </cell>
          <cell r="D203">
            <v>16330</v>
          </cell>
          <cell r="E203">
            <v>17273</v>
          </cell>
          <cell r="F203">
            <v>4935568.95</v>
          </cell>
          <cell r="G203">
            <v>0</v>
          </cell>
          <cell r="H203">
            <v>0</v>
          </cell>
          <cell r="I203" t="str">
            <v>081</v>
          </cell>
          <cell r="J203" t="str">
            <v xml:space="preserve">CONSUMO REATIVO EXCEDENTE NA PONTA                </v>
          </cell>
          <cell r="K203">
            <v>54652.15</v>
          </cell>
          <cell r="L203">
            <v>34558.550000000003</v>
          </cell>
          <cell r="M203">
            <v>6595.84</v>
          </cell>
          <cell r="N203">
            <v>27962.71</v>
          </cell>
        </row>
        <row r="204">
          <cell r="B204" t="str">
            <v xml:space="preserve">POR CLASSE </v>
          </cell>
          <cell r="C204" t="str">
            <v xml:space="preserve">PODER PUBLICO        </v>
          </cell>
          <cell r="D204">
            <v>16330</v>
          </cell>
          <cell r="E204">
            <v>17273</v>
          </cell>
          <cell r="F204">
            <v>4935568.95</v>
          </cell>
          <cell r="G204">
            <v>0</v>
          </cell>
          <cell r="H204">
            <v>0</v>
          </cell>
          <cell r="I204" t="str">
            <v>083</v>
          </cell>
          <cell r="J204" t="str">
            <v xml:space="preserve">CONSUMO REATIVO EXCEDENTE FORA DE PONTA           </v>
          </cell>
          <cell r="K204">
            <v>421604.67</v>
          </cell>
          <cell r="L204">
            <v>40051.24</v>
          </cell>
          <cell r="M204">
            <v>7757.21</v>
          </cell>
          <cell r="N204">
            <v>32294.03</v>
          </cell>
        </row>
        <row r="205">
          <cell r="B205" t="str">
            <v xml:space="preserve">POR CLASSE </v>
          </cell>
          <cell r="C205" t="str">
            <v xml:space="preserve">PODER PUBLICO        </v>
          </cell>
          <cell r="D205">
            <v>16330</v>
          </cell>
          <cell r="E205">
            <v>17273</v>
          </cell>
          <cell r="F205">
            <v>4935568.95</v>
          </cell>
          <cell r="G205">
            <v>0</v>
          </cell>
          <cell r="H205">
            <v>0</v>
          </cell>
          <cell r="I205" t="str">
            <v>002</v>
          </cell>
          <cell r="J205" t="str">
            <v xml:space="preserve">CONTRIBUIÇÃO ILUMINAÇÃO PÚBLICA                   </v>
          </cell>
          <cell r="K205">
            <v>0</v>
          </cell>
          <cell r="L205">
            <v>16330.87</v>
          </cell>
          <cell r="M205">
            <v>0</v>
          </cell>
          <cell r="N205">
            <v>16330.87</v>
          </cell>
        </row>
        <row r="206">
          <cell r="B206" t="str">
            <v xml:space="preserve">POR CLASSE </v>
          </cell>
          <cell r="C206" t="str">
            <v xml:space="preserve">PODER PUBLICO        </v>
          </cell>
          <cell r="D206">
            <v>16330</v>
          </cell>
          <cell r="E206">
            <v>17273</v>
          </cell>
          <cell r="F206">
            <v>4935568.95</v>
          </cell>
          <cell r="G206">
            <v>0</v>
          </cell>
          <cell r="H206">
            <v>0</v>
          </cell>
          <cell r="I206" t="str">
            <v>822</v>
          </cell>
          <cell r="J206" t="str">
            <v xml:space="preserve">PARTICIPAÇÃO FINANCEIRA CLIENTE                   </v>
          </cell>
          <cell r="K206">
            <v>0</v>
          </cell>
          <cell r="L206">
            <v>24113.29</v>
          </cell>
          <cell r="M206">
            <v>0</v>
          </cell>
          <cell r="N206">
            <v>24113.29</v>
          </cell>
        </row>
        <row r="207">
          <cell r="B207" t="str">
            <v xml:space="preserve">POR CLASSE </v>
          </cell>
          <cell r="C207" t="str">
            <v xml:space="preserve">PODER PUBLICO        </v>
          </cell>
          <cell r="D207">
            <v>16330</v>
          </cell>
          <cell r="E207">
            <v>17273</v>
          </cell>
          <cell r="F207">
            <v>4935568.95</v>
          </cell>
          <cell r="G207">
            <v>0</v>
          </cell>
          <cell r="H207">
            <v>0</v>
          </cell>
          <cell r="I207" t="str">
            <v>986</v>
          </cell>
          <cell r="J207" t="str">
            <v xml:space="preserve">MEDIDOR EXTRAVIADO OU DANIFICADO                  </v>
          </cell>
          <cell r="K207">
            <v>0</v>
          </cell>
          <cell r="L207">
            <v>116</v>
          </cell>
          <cell r="M207">
            <v>0</v>
          </cell>
          <cell r="N207">
            <v>116</v>
          </cell>
        </row>
        <row r="208">
          <cell r="B208" t="str">
            <v xml:space="preserve">POR CLASSE </v>
          </cell>
          <cell r="C208" t="str">
            <v xml:space="preserve">PODER PUBLICO        </v>
          </cell>
          <cell r="D208">
            <v>16330</v>
          </cell>
          <cell r="E208">
            <v>17273</v>
          </cell>
          <cell r="F208">
            <v>4935568.95</v>
          </cell>
          <cell r="G208">
            <v>0</v>
          </cell>
          <cell r="H208">
            <v>0</v>
          </cell>
          <cell r="I208" t="str">
            <v>987</v>
          </cell>
          <cell r="J208" t="str">
            <v xml:space="preserve">MAT. ELÉTRICO FORNEC. AO CLIENTE                  </v>
          </cell>
          <cell r="K208">
            <v>0</v>
          </cell>
          <cell r="L208">
            <v>446</v>
          </cell>
          <cell r="M208">
            <v>0</v>
          </cell>
          <cell r="N208">
            <v>446</v>
          </cell>
        </row>
        <row r="209">
          <cell r="B209" t="str">
            <v xml:space="preserve">POR CLASSE </v>
          </cell>
          <cell r="C209" t="str">
            <v xml:space="preserve">PODER PUBLICO        </v>
          </cell>
          <cell r="D209">
            <v>16330</v>
          </cell>
          <cell r="E209">
            <v>17273</v>
          </cell>
          <cell r="F209">
            <v>4935568.95</v>
          </cell>
          <cell r="G209">
            <v>0</v>
          </cell>
          <cell r="H209">
            <v>0</v>
          </cell>
          <cell r="I209" t="str">
            <v>990</v>
          </cell>
          <cell r="J209" t="str">
            <v xml:space="preserve">SERVIÇO A PEDIDO DO CONSUMIDOR                    </v>
          </cell>
          <cell r="K209">
            <v>0</v>
          </cell>
          <cell r="L209">
            <v>406.92</v>
          </cell>
          <cell r="M209">
            <v>0</v>
          </cell>
          <cell r="N209">
            <v>406.92</v>
          </cell>
        </row>
        <row r="210">
          <cell r="B210" t="str">
            <v xml:space="preserve">POR CLASSE </v>
          </cell>
          <cell r="C210" t="str">
            <v xml:space="preserve">PODER PUBLICO        </v>
          </cell>
          <cell r="D210">
            <v>16330</v>
          </cell>
          <cell r="E210">
            <v>17273</v>
          </cell>
          <cell r="F210">
            <v>4935568.95</v>
          </cell>
          <cell r="G210">
            <v>0</v>
          </cell>
          <cell r="H210">
            <v>0</v>
          </cell>
          <cell r="I210" t="str">
            <v>501</v>
          </cell>
          <cell r="J210" t="str">
            <v xml:space="preserve">VISTORIA DE UNIDADE CONSUMIDORA                   </v>
          </cell>
          <cell r="K210">
            <v>0</v>
          </cell>
          <cell r="L210">
            <v>42.67</v>
          </cell>
          <cell r="M210">
            <v>0</v>
          </cell>
          <cell r="N210">
            <v>42.67</v>
          </cell>
        </row>
        <row r="211">
          <cell r="B211" t="str">
            <v xml:space="preserve">POR CLASSE </v>
          </cell>
          <cell r="C211" t="str">
            <v xml:space="preserve">PODER PUBLICO        </v>
          </cell>
          <cell r="D211">
            <v>16330</v>
          </cell>
          <cell r="E211">
            <v>17273</v>
          </cell>
          <cell r="F211">
            <v>4935568.95</v>
          </cell>
          <cell r="G211">
            <v>0</v>
          </cell>
          <cell r="H211">
            <v>0</v>
          </cell>
          <cell r="I211" t="str">
            <v>504</v>
          </cell>
          <cell r="J211" t="str">
            <v xml:space="preserve">RELIGAÇAÕ DE UNIDADE CONSUMIDORA                  </v>
          </cell>
          <cell r="K211">
            <v>0</v>
          </cell>
          <cell r="L211">
            <v>117.06</v>
          </cell>
          <cell r="M211">
            <v>0</v>
          </cell>
          <cell r="N211">
            <v>117.06</v>
          </cell>
        </row>
        <row r="212">
          <cell r="B212" t="str">
            <v xml:space="preserve">POR CLASSE </v>
          </cell>
          <cell r="C212" t="str">
            <v xml:space="preserve">PODER PUBLICO        </v>
          </cell>
          <cell r="D212">
            <v>16330</v>
          </cell>
          <cell r="E212">
            <v>17273</v>
          </cell>
          <cell r="F212">
            <v>4935568.95</v>
          </cell>
          <cell r="G212">
            <v>0</v>
          </cell>
          <cell r="H212">
            <v>0</v>
          </cell>
          <cell r="I212" t="str">
            <v>506</v>
          </cell>
          <cell r="J212" t="str">
            <v xml:space="preserve">SEGUNDA VIA DE FATURA                             </v>
          </cell>
          <cell r="K212">
            <v>0</v>
          </cell>
          <cell r="L212">
            <v>139.71</v>
          </cell>
          <cell r="M212">
            <v>0</v>
          </cell>
          <cell r="N212">
            <v>139.71</v>
          </cell>
        </row>
        <row r="213">
          <cell r="B213" t="str">
            <v xml:space="preserve">POR CLASSE </v>
          </cell>
          <cell r="C213" t="str">
            <v xml:space="preserve">PODER PUBLICO        </v>
          </cell>
          <cell r="D213">
            <v>16330</v>
          </cell>
          <cell r="E213">
            <v>17273</v>
          </cell>
          <cell r="F213">
            <v>4935568.95</v>
          </cell>
          <cell r="G213">
            <v>0</v>
          </cell>
          <cell r="H213">
            <v>0</v>
          </cell>
          <cell r="I213" t="str">
            <v>510</v>
          </cell>
          <cell r="J213" t="str">
            <v xml:space="preserve">MULTA POR ATRASO                                  </v>
          </cell>
          <cell r="K213">
            <v>0</v>
          </cell>
          <cell r="L213">
            <v>73612.740000000005</v>
          </cell>
          <cell r="M213">
            <v>0</v>
          </cell>
          <cell r="N213">
            <v>73612.740000000005</v>
          </cell>
        </row>
        <row r="214">
          <cell r="B214" t="str">
            <v xml:space="preserve">POR CLASSE </v>
          </cell>
          <cell r="C214" t="str">
            <v xml:space="preserve">PODER PUBLICO        </v>
          </cell>
          <cell r="D214">
            <v>16330</v>
          </cell>
          <cell r="E214">
            <v>17273</v>
          </cell>
          <cell r="F214">
            <v>4935568.95</v>
          </cell>
          <cell r="G214">
            <v>0</v>
          </cell>
          <cell r="H214">
            <v>0</v>
          </cell>
          <cell r="I214" t="str">
            <v>520</v>
          </cell>
          <cell r="J214" t="str">
            <v xml:space="preserve">PENALIDADE POR AUTO-RELIGAÇÃO                     </v>
          </cell>
          <cell r="K214">
            <v>0</v>
          </cell>
          <cell r="L214">
            <v>29.5</v>
          </cell>
          <cell r="M214">
            <v>0</v>
          </cell>
          <cell r="N214">
            <v>29.5</v>
          </cell>
        </row>
        <row r="215">
          <cell r="B215" t="str">
            <v xml:space="preserve">POR CLASSE </v>
          </cell>
          <cell r="C215" t="str">
            <v xml:space="preserve">PODER PUBLICO        </v>
          </cell>
          <cell r="D215">
            <v>16330</v>
          </cell>
          <cell r="E215">
            <v>17273</v>
          </cell>
          <cell r="F215">
            <v>4935568.95</v>
          </cell>
          <cell r="G215">
            <v>0</v>
          </cell>
          <cell r="H215">
            <v>0</v>
          </cell>
          <cell r="I215" t="str">
            <v>524</v>
          </cell>
          <cell r="J215" t="str">
            <v xml:space="preserve">CUSTO ADMINISTRATIVO-ART 73 RES456/ANEEL          </v>
          </cell>
          <cell r="K215">
            <v>0</v>
          </cell>
          <cell r="L215">
            <v>1383.23</v>
          </cell>
          <cell r="M215">
            <v>0</v>
          </cell>
          <cell r="N215">
            <v>1383.23</v>
          </cell>
        </row>
        <row r="216">
          <cell r="B216" t="str">
            <v xml:space="preserve">POR CLASSE </v>
          </cell>
          <cell r="C216" t="str">
            <v xml:space="preserve">PODER PUBLICO        </v>
          </cell>
          <cell r="D216">
            <v>16330</v>
          </cell>
          <cell r="E216">
            <v>17273</v>
          </cell>
          <cell r="F216">
            <v>4935568.95</v>
          </cell>
          <cell r="G216">
            <v>0</v>
          </cell>
          <cell r="H216">
            <v>0</v>
          </cell>
          <cell r="I216" t="str">
            <v>003</v>
          </cell>
          <cell r="J216" t="str">
            <v xml:space="preserve">TRIBUTO FEDERAL                                   </v>
          </cell>
          <cell r="K216">
            <v>0</v>
          </cell>
          <cell r="L216">
            <v>-99085.24</v>
          </cell>
          <cell r="M216">
            <v>0</v>
          </cell>
          <cell r="N216">
            <v>-99085.24</v>
          </cell>
        </row>
        <row r="217">
          <cell r="B217" t="str">
            <v xml:space="preserve">POR CLASSE </v>
          </cell>
          <cell r="C217" t="str">
            <v xml:space="preserve">PODER PUBLICO        </v>
          </cell>
          <cell r="D217">
            <v>16330</v>
          </cell>
          <cell r="E217">
            <v>17273</v>
          </cell>
          <cell r="F217">
            <v>4935568.95</v>
          </cell>
          <cell r="G217">
            <v>0</v>
          </cell>
          <cell r="H217">
            <v>0</v>
          </cell>
          <cell r="I217" t="str">
            <v>100</v>
          </cell>
          <cell r="J217" t="str">
            <v xml:space="preserve">IMPORTE A SOMAR OU DIMINUIR (S/ICMS)              </v>
          </cell>
          <cell r="K217">
            <v>0</v>
          </cell>
          <cell r="L217">
            <v>1812.01</v>
          </cell>
          <cell r="M217">
            <v>0</v>
          </cell>
          <cell r="N217">
            <v>1812.01</v>
          </cell>
        </row>
        <row r="218">
          <cell r="B218" t="str">
            <v xml:space="preserve">POR CLASSE </v>
          </cell>
          <cell r="C218" t="str">
            <v xml:space="preserve">PODER PUBLICO        </v>
          </cell>
          <cell r="D218">
            <v>16330</v>
          </cell>
          <cell r="E218">
            <v>17273</v>
          </cell>
          <cell r="F218">
            <v>4935568.95</v>
          </cell>
          <cell r="G218">
            <v>0</v>
          </cell>
          <cell r="H218">
            <v>0</v>
          </cell>
          <cell r="I218" t="str">
            <v>102</v>
          </cell>
          <cell r="J218" t="str">
            <v xml:space="preserve">IMPORTE A SOMAR OU DIMINUIR (C/ICMS)              </v>
          </cell>
          <cell r="K218">
            <v>0</v>
          </cell>
          <cell r="L218">
            <v>-8908.18</v>
          </cell>
          <cell r="M218">
            <v>0</v>
          </cell>
          <cell r="N218">
            <v>-8908.18</v>
          </cell>
        </row>
        <row r="219">
          <cell r="B219" t="str">
            <v xml:space="preserve">POR CLASSE </v>
          </cell>
          <cell r="C219" t="str">
            <v xml:space="preserve">PODER PUBLICO        </v>
          </cell>
          <cell r="D219">
            <v>16330</v>
          </cell>
          <cell r="E219">
            <v>17273</v>
          </cell>
          <cell r="F219">
            <v>4935568.95</v>
          </cell>
          <cell r="G219">
            <v>0</v>
          </cell>
          <cell r="H219">
            <v>0</v>
          </cell>
          <cell r="I219" t="str">
            <v>223</v>
          </cell>
          <cell r="J219" t="str">
            <v xml:space="preserve">CERSOPE - TAXA ASSOCIADO COOPERATIVA              </v>
          </cell>
          <cell r="K219">
            <v>0</v>
          </cell>
          <cell r="L219">
            <v>8.48</v>
          </cell>
          <cell r="M219">
            <v>0</v>
          </cell>
          <cell r="N219">
            <v>8.48</v>
          </cell>
        </row>
        <row r="220">
          <cell r="B220" t="str">
            <v xml:space="preserve">POR CLASSE </v>
          </cell>
          <cell r="C220" t="str">
            <v xml:space="preserve">PODER PUBLICO        </v>
          </cell>
          <cell r="D220">
            <v>16330</v>
          </cell>
          <cell r="E220">
            <v>17273</v>
          </cell>
          <cell r="F220">
            <v>4935568.95</v>
          </cell>
          <cell r="G220">
            <v>0</v>
          </cell>
          <cell r="H220">
            <v>0</v>
          </cell>
          <cell r="I220" t="str">
            <v>225</v>
          </cell>
          <cell r="J220" t="str">
            <v xml:space="preserve">CERPEL - TAXA ASSOCIADO COOPERATIVA               </v>
          </cell>
          <cell r="K220">
            <v>0</v>
          </cell>
          <cell r="L220">
            <v>60.23</v>
          </cell>
          <cell r="M220">
            <v>0</v>
          </cell>
          <cell r="N220">
            <v>60.23</v>
          </cell>
        </row>
        <row r="221">
          <cell r="B221" t="str">
            <v xml:space="preserve">POR CLASSE </v>
          </cell>
          <cell r="C221" t="str">
            <v xml:space="preserve">PODER PUBLICO        </v>
          </cell>
          <cell r="D221">
            <v>16330</v>
          </cell>
          <cell r="E221">
            <v>17273</v>
          </cell>
          <cell r="F221">
            <v>4935568.95</v>
          </cell>
          <cell r="G221">
            <v>0</v>
          </cell>
          <cell r="H221">
            <v>0</v>
          </cell>
          <cell r="I221" t="str">
            <v>227</v>
          </cell>
          <cell r="J221" t="str">
            <v xml:space="preserve">CERAPE - TAXA ASSOCIADO COOPERATIVA               </v>
          </cell>
          <cell r="K221">
            <v>0</v>
          </cell>
          <cell r="L221">
            <v>5.65</v>
          </cell>
          <cell r="M221">
            <v>0</v>
          </cell>
          <cell r="N221">
            <v>5.65</v>
          </cell>
        </row>
        <row r="222">
          <cell r="B222" t="str">
            <v xml:space="preserve">POR CLASSE </v>
          </cell>
          <cell r="C222" t="str">
            <v xml:space="preserve">PODER PUBLICO        </v>
          </cell>
          <cell r="D222">
            <v>16330</v>
          </cell>
          <cell r="E222">
            <v>17273</v>
          </cell>
          <cell r="F222">
            <v>4935568.95</v>
          </cell>
          <cell r="G222">
            <v>0</v>
          </cell>
          <cell r="H222">
            <v>0</v>
          </cell>
          <cell r="I222" t="str">
            <v>229</v>
          </cell>
          <cell r="J222" t="str">
            <v xml:space="preserve">CERTRI - TAXA ASSOCIADO COOPERATIVA               </v>
          </cell>
          <cell r="K222">
            <v>0</v>
          </cell>
          <cell r="L222">
            <v>8.4700000000000006</v>
          </cell>
          <cell r="M222">
            <v>0</v>
          </cell>
          <cell r="N222">
            <v>8.4700000000000006</v>
          </cell>
        </row>
        <row r="223">
          <cell r="B223" t="str">
            <v xml:space="preserve">POR CLASSE </v>
          </cell>
          <cell r="C223" t="str">
            <v xml:space="preserve">PODER PUBLICO        </v>
          </cell>
          <cell r="D223">
            <v>16330</v>
          </cell>
          <cell r="E223">
            <v>17273</v>
          </cell>
          <cell r="F223">
            <v>4935568.95</v>
          </cell>
          <cell r="G223">
            <v>0</v>
          </cell>
          <cell r="H223">
            <v>0</v>
          </cell>
          <cell r="I223" t="str">
            <v>231</v>
          </cell>
          <cell r="J223" t="str">
            <v xml:space="preserve">CERSIL - TAXA ASSOCIADO COOPERATIVA               </v>
          </cell>
          <cell r="K223">
            <v>0</v>
          </cell>
          <cell r="L223">
            <v>34.869999999999997</v>
          </cell>
          <cell r="M223">
            <v>0</v>
          </cell>
          <cell r="N223">
            <v>34.869999999999997</v>
          </cell>
        </row>
        <row r="224">
          <cell r="B224" t="str">
            <v xml:space="preserve">POR CLASSE </v>
          </cell>
          <cell r="C224" t="str">
            <v xml:space="preserve">PODER PUBLICO        </v>
          </cell>
          <cell r="D224">
            <v>16330</v>
          </cell>
          <cell r="E224">
            <v>17273</v>
          </cell>
          <cell r="F224">
            <v>4935568.95</v>
          </cell>
          <cell r="G224">
            <v>0</v>
          </cell>
          <cell r="H224">
            <v>0</v>
          </cell>
          <cell r="I224" t="str">
            <v>233</v>
          </cell>
          <cell r="J224" t="str">
            <v xml:space="preserve">CERMESFRA - TAXA ASSOCIADO COOPERATIVA            </v>
          </cell>
          <cell r="K224">
            <v>0</v>
          </cell>
          <cell r="L224">
            <v>0.94</v>
          </cell>
          <cell r="M224">
            <v>0</v>
          </cell>
          <cell r="N224">
            <v>0.94</v>
          </cell>
        </row>
        <row r="225">
          <cell r="B225" t="str">
            <v xml:space="preserve">POR CLASSE </v>
          </cell>
          <cell r="C225" t="str">
            <v xml:space="preserve">PODER PUBLICO        </v>
          </cell>
          <cell r="D225">
            <v>16330</v>
          </cell>
          <cell r="E225">
            <v>17273</v>
          </cell>
          <cell r="F225">
            <v>4935568.95</v>
          </cell>
          <cell r="G225">
            <v>0</v>
          </cell>
          <cell r="H225">
            <v>0</v>
          </cell>
          <cell r="I225" t="str">
            <v>235</v>
          </cell>
          <cell r="J225" t="str">
            <v xml:space="preserve">CERVI - TAXA ASSOCIADO COOPERATIVA                </v>
          </cell>
          <cell r="K225">
            <v>0</v>
          </cell>
          <cell r="L225">
            <v>25.46</v>
          </cell>
          <cell r="M225">
            <v>0</v>
          </cell>
          <cell r="N225">
            <v>25.46</v>
          </cell>
        </row>
        <row r="226">
          <cell r="B226" t="str">
            <v xml:space="preserve">POR CLASSE </v>
          </cell>
          <cell r="C226" t="str">
            <v xml:space="preserve">PODER PUBLICO        </v>
          </cell>
          <cell r="D226">
            <v>16330</v>
          </cell>
          <cell r="E226">
            <v>17273</v>
          </cell>
          <cell r="F226">
            <v>4935568.95</v>
          </cell>
          <cell r="G226">
            <v>0</v>
          </cell>
          <cell r="H226">
            <v>0</v>
          </cell>
          <cell r="I226" t="str">
            <v>241</v>
          </cell>
          <cell r="J226" t="str">
            <v xml:space="preserve">CERAI - TAXA ASSOCIADO COOPERATIVA                </v>
          </cell>
          <cell r="K226">
            <v>0</v>
          </cell>
          <cell r="L226">
            <v>1.88</v>
          </cell>
          <cell r="M226">
            <v>0</v>
          </cell>
          <cell r="N226">
            <v>1.88</v>
          </cell>
        </row>
        <row r="227">
          <cell r="B227" t="str">
            <v xml:space="preserve">POR CLASSE </v>
          </cell>
          <cell r="C227" t="str">
            <v xml:space="preserve">PODER PUBLICO        </v>
          </cell>
          <cell r="D227">
            <v>16330</v>
          </cell>
          <cell r="E227">
            <v>17273</v>
          </cell>
          <cell r="F227">
            <v>4935568.95</v>
          </cell>
          <cell r="G227">
            <v>0</v>
          </cell>
          <cell r="H227">
            <v>0</v>
          </cell>
          <cell r="I227" t="str">
            <v>243</v>
          </cell>
          <cell r="J227" t="str">
            <v xml:space="preserve">CERALPA - TAXA ASSOCIADO COOPERATIVA              </v>
          </cell>
          <cell r="K227">
            <v>0</v>
          </cell>
          <cell r="L227">
            <v>22.59</v>
          </cell>
          <cell r="M227">
            <v>0</v>
          </cell>
          <cell r="N227">
            <v>22.59</v>
          </cell>
        </row>
        <row r="228">
          <cell r="B228" t="str">
            <v xml:space="preserve">POR CLASSE </v>
          </cell>
          <cell r="C228" t="str">
            <v xml:space="preserve">PODER PUBLICO        </v>
          </cell>
          <cell r="D228">
            <v>16330</v>
          </cell>
          <cell r="E228">
            <v>17273</v>
          </cell>
          <cell r="F228">
            <v>4935568.95</v>
          </cell>
          <cell r="G228">
            <v>0</v>
          </cell>
          <cell r="H228">
            <v>0</v>
          </cell>
          <cell r="I228" t="str">
            <v>245</v>
          </cell>
          <cell r="J228" t="str">
            <v xml:space="preserve">CERBIVIT - TAXA ASSOCIADO COOPERATIVA             </v>
          </cell>
          <cell r="K228">
            <v>0</v>
          </cell>
          <cell r="L228">
            <v>10.36</v>
          </cell>
          <cell r="M228">
            <v>0</v>
          </cell>
          <cell r="N228">
            <v>10.36</v>
          </cell>
        </row>
        <row r="229">
          <cell r="B229" t="str">
            <v xml:space="preserve">POR CLASSE </v>
          </cell>
          <cell r="C229" t="str">
            <v xml:space="preserve">PODER PUBLICO        </v>
          </cell>
          <cell r="D229">
            <v>16330</v>
          </cell>
          <cell r="E229">
            <v>17273</v>
          </cell>
          <cell r="F229">
            <v>4935568.95</v>
          </cell>
          <cell r="G229">
            <v>0</v>
          </cell>
          <cell r="H229">
            <v>0</v>
          </cell>
          <cell r="I229" t="str">
            <v>53A</v>
          </cell>
          <cell r="J229" t="str">
            <v xml:space="preserve">PARCELA DE FINANCIAMENTO (JUROS)                  </v>
          </cell>
          <cell r="K229">
            <v>0</v>
          </cell>
          <cell r="L229">
            <v>379.88</v>
          </cell>
          <cell r="M229">
            <v>0</v>
          </cell>
          <cell r="N229">
            <v>379.88</v>
          </cell>
        </row>
        <row r="230">
          <cell r="B230" t="str">
            <v xml:space="preserve">POR CLASSE </v>
          </cell>
          <cell r="C230" t="str">
            <v xml:space="preserve">PODER PUBLICO        </v>
          </cell>
          <cell r="D230">
            <v>16330</v>
          </cell>
          <cell r="E230">
            <v>17273</v>
          </cell>
          <cell r="F230">
            <v>4935568.95</v>
          </cell>
          <cell r="G230">
            <v>0</v>
          </cell>
          <cell r="H230">
            <v>0</v>
          </cell>
          <cell r="I230" t="str">
            <v>530</v>
          </cell>
          <cell r="J230" t="str">
            <v xml:space="preserve">PARCELA DE FINANCIAMENTO                          </v>
          </cell>
          <cell r="K230">
            <v>0</v>
          </cell>
          <cell r="L230">
            <v>5932.92</v>
          </cell>
          <cell r="M230">
            <v>0</v>
          </cell>
          <cell r="N230">
            <v>5932.92</v>
          </cell>
        </row>
        <row r="231">
          <cell r="B231" t="str">
            <v xml:space="preserve">POR CLASSE </v>
          </cell>
          <cell r="C231" t="str">
            <v xml:space="preserve">PODER PUBLICO        </v>
          </cell>
          <cell r="D231">
            <v>16330</v>
          </cell>
          <cell r="E231">
            <v>17273</v>
          </cell>
          <cell r="F231">
            <v>4935568.95</v>
          </cell>
          <cell r="G231">
            <v>0</v>
          </cell>
          <cell r="H231">
            <v>0</v>
          </cell>
          <cell r="I231" t="str">
            <v>882</v>
          </cell>
          <cell r="J231" t="str">
            <v xml:space="preserve">ENCARGO CAPACIDADE EMERGENCIAL                    </v>
          </cell>
          <cell r="K231">
            <v>0</v>
          </cell>
          <cell r="L231">
            <v>212736.75</v>
          </cell>
          <cell r="M231">
            <v>36717.230000000003</v>
          </cell>
          <cell r="N231">
            <v>176019.52</v>
          </cell>
        </row>
        <row r="232">
          <cell r="B232" t="str">
            <v xml:space="preserve">POR CLASSE </v>
          </cell>
          <cell r="C232" t="str">
            <v xml:space="preserve">PODER PUBLICO        </v>
          </cell>
          <cell r="D232">
            <v>16330</v>
          </cell>
          <cell r="E232">
            <v>17273</v>
          </cell>
          <cell r="F232">
            <v>4935568.95</v>
          </cell>
          <cell r="G232">
            <v>0</v>
          </cell>
          <cell r="H232">
            <v>0</v>
          </cell>
          <cell r="I232" t="str">
            <v>885</v>
          </cell>
          <cell r="J232" t="str">
            <v xml:space="preserve">MULTA-ENCARGO CAPACIDADE EMERGENCIAL              </v>
          </cell>
          <cell r="K232">
            <v>0</v>
          </cell>
          <cell r="L232">
            <v>2029.62</v>
          </cell>
          <cell r="M232">
            <v>0</v>
          </cell>
          <cell r="N232">
            <v>2029.62</v>
          </cell>
        </row>
        <row r="233">
          <cell r="B233" t="str">
            <v xml:space="preserve">POR CLASSE </v>
          </cell>
          <cell r="C233" t="str">
            <v xml:space="preserve">PODER PUBLICO        </v>
          </cell>
          <cell r="D233">
            <v>16330</v>
          </cell>
          <cell r="E233">
            <v>17273</v>
          </cell>
          <cell r="F233">
            <v>4935568.95</v>
          </cell>
          <cell r="G233">
            <v>0</v>
          </cell>
          <cell r="H233">
            <v>0</v>
          </cell>
          <cell r="I233" t="str">
            <v>914</v>
          </cell>
          <cell r="J233" t="str">
            <v xml:space="preserve">DEV. PAGAMENTO DUPLICIDADE- RES456 ART88          </v>
          </cell>
          <cell r="K233">
            <v>0</v>
          </cell>
          <cell r="L233">
            <v>-1296.45</v>
          </cell>
          <cell r="M233">
            <v>0</v>
          </cell>
          <cell r="N233">
            <v>-1296.45</v>
          </cell>
        </row>
        <row r="234">
          <cell r="B234" t="str">
            <v xml:space="preserve">POR CLASSE </v>
          </cell>
          <cell r="C234" t="str">
            <v xml:space="preserve">ILUMINACAO PUBLICA   </v>
          </cell>
          <cell r="D234">
            <v>3801</v>
          </cell>
          <cell r="E234">
            <v>3934</v>
          </cell>
          <cell r="F234">
            <v>6132361.7000000002</v>
          </cell>
          <cell r="G234">
            <v>0</v>
          </cell>
          <cell r="H234">
            <v>0</v>
          </cell>
          <cell r="I234" t="str">
            <v>020</v>
          </cell>
          <cell r="J234" t="str">
            <v xml:space="preserve">CONSUMO ATIVO                                     </v>
          </cell>
          <cell r="K234">
            <v>33986264.530000001</v>
          </cell>
          <cell r="L234">
            <v>5833394.8600000003</v>
          </cell>
          <cell r="M234">
            <v>1457875.58</v>
          </cell>
          <cell r="N234">
            <v>4375519.28</v>
          </cell>
        </row>
        <row r="235">
          <cell r="B235" t="str">
            <v xml:space="preserve">POR CLASSE </v>
          </cell>
          <cell r="C235" t="str">
            <v xml:space="preserve">ILUMINACAO PUBLICA   </v>
          </cell>
          <cell r="D235">
            <v>3801</v>
          </cell>
          <cell r="E235">
            <v>3934</v>
          </cell>
          <cell r="F235">
            <v>6132361.7000000002</v>
          </cell>
          <cell r="G235">
            <v>0</v>
          </cell>
          <cell r="H235">
            <v>0</v>
          </cell>
          <cell r="I235" t="str">
            <v>822</v>
          </cell>
          <cell r="J235" t="str">
            <v xml:space="preserve">PARTICIPAÇÃO FINANCEIRA CLIENTE                   </v>
          </cell>
          <cell r="K235">
            <v>0</v>
          </cell>
          <cell r="L235">
            <v>70307.7</v>
          </cell>
          <cell r="M235">
            <v>0</v>
          </cell>
          <cell r="N235">
            <v>70307.7</v>
          </cell>
        </row>
        <row r="236">
          <cell r="B236" t="str">
            <v xml:space="preserve">POR CLASSE </v>
          </cell>
          <cell r="C236" t="str">
            <v xml:space="preserve">ILUMINACAO PUBLICA   </v>
          </cell>
          <cell r="D236">
            <v>3801</v>
          </cell>
          <cell r="E236">
            <v>3934</v>
          </cell>
          <cell r="F236">
            <v>6132361.7000000002</v>
          </cell>
          <cell r="G236">
            <v>0</v>
          </cell>
          <cell r="H236">
            <v>0</v>
          </cell>
          <cell r="I236" t="str">
            <v>990</v>
          </cell>
          <cell r="J236" t="str">
            <v xml:space="preserve">SERVIÇO A PEDIDO DO CONSUMIDOR                    </v>
          </cell>
          <cell r="K236">
            <v>0</v>
          </cell>
          <cell r="L236">
            <v>2851.67</v>
          </cell>
          <cell r="M236">
            <v>0</v>
          </cell>
          <cell r="N236">
            <v>2851.67</v>
          </cell>
        </row>
        <row r="237">
          <cell r="B237" t="str">
            <v xml:space="preserve">POR CLASSE </v>
          </cell>
          <cell r="C237" t="str">
            <v xml:space="preserve">ILUMINACAO PUBLICA   </v>
          </cell>
          <cell r="D237">
            <v>3801</v>
          </cell>
          <cell r="E237">
            <v>3934</v>
          </cell>
          <cell r="F237">
            <v>6132361.7000000002</v>
          </cell>
          <cell r="G237">
            <v>0</v>
          </cell>
          <cell r="H237">
            <v>0</v>
          </cell>
          <cell r="I237" t="str">
            <v>506</v>
          </cell>
          <cell r="J237" t="str">
            <v xml:space="preserve">SEGUNDA VIA DE FATURA                             </v>
          </cell>
          <cell r="K237">
            <v>0</v>
          </cell>
          <cell r="L237">
            <v>79.2</v>
          </cell>
          <cell r="M237">
            <v>0</v>
          </cell>
          <cell r="N237">
            <v>79.2</v>
          </cell>
        </row>
        <row r="238">
          <cell r="B238" t="str">
            <v xml:space="preserve">POR CLASSE </v>
          </cell>
          <cell r="C238" t="str">
            <v xml:space="preserve">ILUMINACAO PUBLICA   </v>
          </cell>
          <cell r="D238">
            <v>3801</v>
          </cell>
          <cell r="E238">
            <v>3934</v>
          </cell>
          <cell r="F238">
            <v>6132361.7000000002</v>
          </cell>
          <cell r="G238">
            <v>0</v>
          </cell>
          <cell r="H238">
            <v>0</v>
          </cell>
          <cell r="I238" t="str">
            <v>510</v>
          </cell>
          <cell r="J238" t="str">
            <v xml:space="preserve">MULTA POR ATRASO                                  </v>
          </cell>
          <cell r="K238">
            <v>0</v>
          </cell>
          <cell r="L238">
            <v>35847.919999999998</v>
          </cell>
          <cell r="M238">
            <v>0</v>
          </cell>
          <cell r="N238">
            <v>35847.919999999998</v>
          </cell>
        </row>
        <row r="239">
          <cell r="B239" t="str">
            <v xml:space="preserve">POR CLASSE </v>
          </cell>
          <cell r="C239" t="str">
            <v xml:space="preserve">ILUMINACAO PUBLICA   </v>
          </cell>
          <cell r="D239">
            <v>3801</v>
          </cell>
          <cell r="E239">
            <v>3934</v>
          </cell>
          <cell r="F239">
            <v>6132361.7000000002</v>
          </cell>
          <cell r="G239">
            <v>0</v>
          </cell>
          <cell r="H239">
            <v>0</v>
          </cell>
          <cell r="I239" t="str">
            <v>100</v>
          </cell>
          <cell r="J239" t="str">
            <v xml:space="preserve">IMPORTE A SOMAR OU DIMINUIR (S/ICMS)              </v>
          </cell>
          <cell r="K239">
            <v>0</v>
          </cell>
          <cell r="L239">
            <v>-33963.760000000002</v>
          </cell>
          <cell r="M239">
            <v>0</v>
          </cell>
          <cell r="N239">
            <v>-33963.760000000002</v>
          </cell>
        </row>
        <row r="240">
          <cell r="B240" t="str">
            <v xml:space="preserve">POR CLASSE </v>
          </cell>
          <cell r="C240" t="str">
            <v xml:space="preserve">ILUMINACAO PUBLICA   </v>
          </cell>
          <cell r="D240">
            <v>3801</v>
          </cell>
          <cell r="E240">
            <v>3934</v>
          </cell>
          <cell r="F240">
            <v>6132361.7000000002</v>
          </cell>
          <cell r="G240">
            <v>0</v>
          </cell>
          <cell r="H240">
            <v>0</v>
          </cell>
          <cell r="I240" t="str">
            <v>107</v>
          </cell>
          <cell r="J240" t="str">
            <v xml:space="preserve">CORREÇÃO DO VALOR PAGO                            </v>
          </cell>
          <cell r="K240">
            <v>0</v>
          </cell>
          <cell r="L240">
            <v>-9434.8700000000008</v>
          </cell>
          <cell r="M240">
            <v>0</v>
          </cell>
          <cell r="N240">
            <v>-9434.8700000000008</v>
          </cell>
        </row>
        <row r="241">
          <cell r="B241" t="str">
            <v xml:space="preserve">POR CLASSE </v>
          </cell>
          <cell r="C241" t="str">
            <v xml:space="preserve">ILUMINACAO PUBLICA   </v>
          </cell>
          <cell r="D241">
            <v>3801</v>
          </cell>
          <cell r="E241">
            <v>3934</v>
          </cell>
          <cell r="F241">
            <v>6132361.7000000002</v>
          </cell>
          <cell r="G241">
            <v>0</v>
          </cell>
          <cell r="H241">
            <v>0</v>
          </cell>
          <cell r="I241" t="str">
            <v>243</v>
          </cell>
          <cell r="J241" t="str">
            <v xml:space="preserve">CERALPA - TAXA ASSOCIADO COOPERATIVA              </v>
          </cell>
          <cell r="K241">
            <v>0</v>
          </cell>
          <cell r="L241">
            <v>0.94</v>
          </cell>
          <cell r="M241">
            <v>0</v>
          </cell>
          <cell r="N241">
            <v>0.94</v>
          </cell>
        </row>
        <row r="242">
          <cell r="B242" t="str">
            <v xml:space="preserve">POR CLASSE </v>
          </cell>
          <cell r="C242" t="str">
            <v xml:space="preserve">ILUMINACAO PUBLICA   </v>
          </cell>
          <cell r="D242">
            <v>3801</v>
          </cell>
          <cell r="E242">
            <v>3934</v>
          </cell>
          <cell r="F242">
            <v>6132361.7000000002</v>
          </cell>
          <cell r="G242">
            <v>0</v>
          </cell>
          <cell r="H242">
            <v>0</v>
          </cell>
          <cell r="I242" t="str">
            <v>53A</v>
          </cell>
          <cell r="J242" t="str">
            <v xml:space="preserve">PARCELA DE FINANCIAMENTO (JUROS)                  </v>
          </cell>
          <cell r="K242">
            <v>0</v>
          </cell>
          <cell r="L242">
            <v>321.63</v>
          </cell>
          <cell r="M242">
            <v>0</v>
          </cell>
          <cell r="N242">
            <v>321.63</v>
          </cell>
        </row>
        <row r="243">
          <cell r="B243" t="str">
            <v xml:space="preserve">POR CLASSE </v>
          </cell>
          <cell r="C243" t="str">
            <v xml:space="preserve">ILUMINACAO PUBLICA   </v>
          </cell>
          <cell r="D243">
            <v>3801</v>
          </cell>
          <cell r="E243">
            <v>3934</v>
          </cell>
          <cell r="F243">
            <v>6132361.7000000002</v>
          </cell>
          <cell r="G243">
            <v>0</v>
          </cell>
          <cell r="H243">
            <v>0</v>
          </cell>
          <cell r="I243" t="str">
            <v>530</v>
          </cell>
          <cell r="J243" t="str">
            <v xml:space="preserve">PARCELA DE FINANCIAMENTO                          </v>
          </cell>
          <cell r="K243">
            <v>0</v>
          </cell>
          <cell r="L243">
            <v>9307.7800000000007</v>
          </cell>
          <cell r="M243">
            <v>0</v>
          </cell>
          <cell r="N243">
            <v>9307.7800000000007</v>
          </cell>
        </row>
        <row r="244">
          <cell r="B244" t="str">
            <v xml:space="preserve">POR CLASSE </v>
          </cell>
          <cell r="C244" t="str">
            <v xml:space="preserve">ILUMINACAO PUBLICA   </v>
          </cell>
          <cell r="D244">
            <v>3801</v>
          </cell>
          <cell r="E244">
            <v>3934</v>
          </cell>
          <cell r="F244">
            <v>6132361.7000000002</v>
          </cell>
          <cell r="G244">
            <v>0</v>
          </cell>
          <cell r="H244">
            <v>0</v>
          </cell>
          <cell r="I244" t="str">
            <v>882</v>
          </cell>
          <cell r="J244" t="str">
            <v xml:space="preserve">ENCARGO CAPACIDADE EMERGENCIAL                    </v>
          </cell>
          <cell r="K244">
            <v>0</v>
          </cell>
          <cell r="L244">
            <v>299108.27</v>
          </cell>
          <cell r="M244">
            <v>74611.789999999994</v>
          </cell>
          <cell r="N244">
            <v>224496.48</v>
          </cell>
        </row>
        <row r="245">
          <cell r="B245" t="str">
            <v xml:space="preserve">POR CLASSE </v>
          </cell>
          <cell r="C245" t="str">
            <v xml:space="preserve">ILUMINACAO PUBLICA   </v>
          </cell>
          <cell r="D245">
            <v>3801</v>
          </cell>
          <cell r="E245">
            <v>3934</v>
          </cell>
          <cell r="F245">
            <v>6132361.7000000002</v>
          </cell>
          <cell r="G245">
            <v>0</v>
          </cell>
          <cell r="H245">
            <v>0</v>
          </cell>
          <cell r="I245" t="str">
            <v>885</v>
          </cell>
          <cell r="J245" t="str">
            <v xml:space="preserve">MULTA-ENCARGO CAPACIDADE EMERGENCIAL              </v>
          </cell>
          <cell r="K245">
            <v>0</v>
          </cell>
          <cell r="L245">
            <v>1138.9000000000001</v>
          </cell>
          <cell r="M245">
            <v>0</v>
          </cell>
          <cell r="N245">
            <v>1138.9000000000001</v>
          </cell>
        </row>
        <row r="246">
          <cell r="B246" t="str">
            <v xml:space="preserve">POR CLASSE </v>
          </cell>
          <cell r="C246" t="str">
            <v xml:space="preserve">ILUMINACAO PUBLICA   </v>
          </cell>
          <cell r="D246">
            <v>3801</v>
          </cell>
          <cell r="E246">
            <v>3934</v>
          </cell>
          <cell r="F246">
            <v>6132361.7000000002</v>
          </cell>
          <cell r="G246">
            <v>0</v>
          </cell>
          <cell r="H246">
            <v>0</v>
          </cell>
          <cell r="I246" t="str">
            <v>914</v>
          </cell>
          <cell r="J246" t="str">
            <v xml:space="preserve">DEV. PAGAMENTO DUPLICIDADE- RES456 ART88          </v>
          </cell>
          <cell r="K246">
            <v>0</v>
          </cell>
          <cell r="L246">
            <v>-4345.8999999999996</v>
          </cell>
          <cell r="M246">
            <v>0</v>
          </cell>
          <cell r="N246">
            <v>-4345.8999999999996</v>
          </cell>
        </row>
        <row r="247">
          <cell r="B247" t="str">
            <v xml:space="preserve">POR CLASSE </v>
          </cell>
          <cell r="C247" t="str">
            <v xml:space="preserve">RURAL                </v>
          </cell>
          <cell r="D247">
            <v>133148</v>
          </cell>
          <cell r="E247">
            <v>140035</v>
          </cell>
          <cell r="F247">
            <v>2629.36</v>
          </cell>
          <cell r="G247">
            <v>831.33</v>
          </cell>
          <cell r="H247">
            <v>878.02</v>
          </cell>
          <cell r="I247" t="str">
            <v>010</v>
          </cell>
          <cell r="J247" t="str">
            <v xml:space="preserve">DEMANDA                                           </v>
          </cell>
          <cell r="K247">
            <v>47523.08</v>
          </cell>
          <cell r="L247">
            <v>341451.46</v>
          </cell>
          <cell r="M247">
            <v>0</v>
          </cell>
          <cell r="N247">
            <v>341451.46</v>
          </cell>
        </row>
        <row r="248">
          <cell r="B248" t="str">
            <v xml:space="preserve">POR CLASSE </v>
          </cell>
          <cell r="C248" t="str">
            <v xml:space="preserve">RURAL                </v>
          </cell>
          <cell r="D248">
            <v>133148</v>
          </cell>
          <cell r="E248">
            <v>140035</v>
          </cell>
          <cell r="F248">
            <v>2629.36</v>
          </cell>
          <cell r="G248">
            <v>831.33</v>
          </cell>
          <cell r="H248">
            <v>878.02</v>
          </cell>
          <cell r="I248" t="str">
            <v>011</v>
          </cell>
          <cell r="J248" t="str">
            <v xml:space="preserve">DEMANDA NA PONTA                                  </v>
          </cell>
          <cell r="K248">
            <v>1506.91</v>
          </cell>
          <cell r="L248">
            <v>31540.94</v>
          </cell>
          <cell r="M248">
            <v>0</v>
          </cell>
          <cell r="N248">
            <v>31540.94</v>
          </cell>
        </row>
        <row r="249">
          <cell r="B249" t="str">
            <v xml:space="preserve">POR CLASSE </v>
          </cell>
          <cell r="C249" t="str">
            <v xml:space="preserve">RURAL                </v>
          </cell>
          <cell r="D249">
            <v>133148</v>
          </cell>
          <cell r="E249">
            <v>140035</v>
          </cell>
          <cell r="F249">
            <v>2629.36</v>
          </cell>
          <cell r="G249">
            <v>831.33</v>
          </cell>
          <cell r="H249">
            <v>878.02</v>
          </cell>
          <cell r="I249" t="str">
            <v>012</v>
          </cell>
          <cell r="J249" t="str">
            <v xml:space="preserve">DEMANDA FORA DE PONTA                             </v>
          </cell>
          <cell r="K249">
            <v>26756.03</v>
          </cell>
          <cell r="L249">
            <v>174888.79</v>
          </cell>
          <cell r="M249">
            <v>0</v>
          </cell>
          <cell r="N249">
            <v>174888.79</v>
          </cell>
        </row>
        <row r="250">
          <cell r="B250" t="str">
            <v xml:space="preserve">POR CLASSE </v>
          </cell>
          <cell r="C250" t="str">
            <v xml:space="preserve">RURAL                </v>
          </cell>
          <cell r="D250">
            <v>133148</v>
          </cell>
          <cell r="E250">
            <v>140035</v>
          </cell>
          <cell r="F250">
            <v>2629.36</v>
          </cell>
          <cell r="G250">
            <v>831.33</v>
          </cell>
          <cell r="H250">
            <v>878.02</v>
          </cell>
          <cell r="I250" t="str">
            <v>017</v>
          </cell>
          <cell r="J250" t="str">
            <v xml:space="preserve">DEMANDA ULTRAPASSAGEM                             </v>
          </cell>
          <cell r="K250">
            <v>2996</v>
          </cell>
          <cell r="L250">
            <v>64680.639999999999</v>
          </cell>
          <cell r="M250">
            <v>0</v>
          </cell>
          <cell r="N250">
            <v>64680.639999999999</v>
          </cell>
        </row>
        <row r="251">
          <cell r="B251" t="str">
            <v xml:space="preserve">POR CLASSE </v>
          </cell>
          <cell r="C251" t="str">
            <v xml:space="preserve">RURAL                </v>
          </cell>
          <cell r="D251">
            <v>133148</v>
          </cell>
          <cell r="E251">
            <v>140035</v>
          </cell>
          <cell r="F251">
            <v>2629.36</v>
          </cell>
          <cell r="G251">
            <v>831.33</v>
          </cell>
          <cell r="H251">
            <v>878.02</v>
          </cell>
          <cell r="I251" t="str">
            <v>018</v>
          </cell>
          <cell r="J251" t="str">
            <v xml:space="preserve">DEMANDA ULTRAPASSAGEM NA PONTA                    </v>
          </cell>
          <cell r="K251">
            <v>28.32</v>
          </cell>
          <cell r="L251">
            <v>1791.8</v>
          </cell>
          <cell r="M251">
            <v>0</v>
          </cell>
          <cell r="N251">
            <v>1791.8</v>
          </cell>
        </row>
        <row r="252">
          <cell r="B252" t="str">
            <v xml:space="preserve">POR CLASSE </v>
          </cell>
          <cell r="C252" t="str">
            <v xml:space="preserve">RURAL                </v>
          </cell>
          <cell r="D252">
            <v>133148</v>
          </cell>
          <cell r="E252">
            <v>140035</v>
          </cell>
          <cell r="F252">
            <v>2629.36</v>
          </cell>
          <cell r="G252">
            <v>831.33</v>
          </cell>
          <cell r="H252">
            <v>878.02</v>
          </cell>
          <cell r="I252" t="str">
            <v>019</v>
          </cell>
          <cell r="J252" t="str">
            <v xml:space="preserve">DEMANDA ULTRAPASSAGEM FORA DE PONTA               </v>
          </cell>
          <cell r="K252">
            <v>248.2</v>
          </cell>
          <cell r="L252">
            <v>5234.53</v>
          </cell>
          <cell r="M252">
            <v>0</v>
          </cell>
          <cell r="N252">
            <v>5234.53</v>
          </cell>
        </row>
        <row r="253">
          <cell r="B253" t="str">
            <v xml:space="preserve">POR CLASSE </v>
          </cell>
          <cell r="C253" t="str">
            <v xml:space="preserve">RURAL                </v>
          </cell>
          <cell r="D253">
            <v>133148</v>
          </cell>
          <cell r="E253">
            <v>140035</v>
          </cell>
          <cell r="F253">
            <v>2629.36</v>
          </cell>
          <cell r="G253">
            <v>831.33</v>
          </cell>
          <cell r="H253">
            <v>878.02</v>
          </cell>
          <cell r="I253" t="str">
            <v>087</v>
          </cell>
          <cell r="J253" t="str">
            <v xml:space="preserve">DEMANDA REATIVA EXCEDENTE                         </v>
          </cell>
          <cell r="K253">
            <v>2087.34</v>
          </cell>
          <cell r="L253">
            <v>15309.23</v>
          </cell>
          <cell r="M253">
            <v>0</v>
          </cell>
          <cell r="N253">
            <v>15309.23</v>
          </cell>
        </row>
        <row r="254">
          <cell r="B254" t="str">
            <v xml:space="preserve">POR CLASSE </v>
          </cell>
          <cell r="C254" t="str">
            <v xml:space="preserve">RURAL                </v>
          </cell>
          <cell r="D254">
            <v>133148</v>
          </cell>
          <cell r="E254">
            <v>140035</v>
          </cell>
          <cell r="F254">
            <v>2629.36</v>
          </cell>
          <cell r="G254">
            <v>831.33</v>
          </cell>
          <cell r="H254">
            <v>878.02</v>
          </cell>
          <cell r="I254" t="str">
            <v>088</v>
          </cell>
          <cell r="J254" t="str">
            <v xml:space="preserve">DEMANDA REATIVA EXCEDENTE NA PONTA                </v>
          </cell>
          <cell r="K254">
            <v>155.76</v>
          </cell>
          <cell r="L254">
            <v>3281.43</v>
          </cell>
          <cell r="M254">
            <v>0</v>
          </cell>
          <cell r="N254">
            <v>3281.43</v>
          </cell>
        </row>
        <row r="255">
          <cell r="B255" t="str">
            <v xml:space="preserve">POR CLASSE </v>
          </cell>
          <cell r="C255" t="str">
            <v xml:space="preserve">RURAL                </v>
          </cell>
          <cell r="D255">
            <v>133148</v>
          </cell>
          <cell r="E255">
            <v>140035</v>
          </cell>
          <cell r="F255">
            <v>2629.36</v>
          </cell>
          <cell r="G255">
            <v>831.33</v>
          </cell>
          <cell r="H255">
            <v>878.02</v>
          </cell>
          <cell r="I255" t="str">
            <v>089</v>
          </cell>
          <cell r="J255" t="str">
            <v xml:space="preserve">DEMANDA REATIVA EXCEDENTE FORA DE PONTA           </v>
          </cell>
          <cell r="K255">
            <v>646.41</v>
          </cell>
          <cell r="L255">
            <v>3694.35</v>
          </cell>
          <cell r="M255">
            <v>0</v>
          </cell>
          <cell r="N255">
            <v>3694.35</v>
          </cell>
        </row>
        <row r="256">
          <cell r="B256" t="str">
            <v xml:space="preserve">POR CLASSE </v>
          </cell>
          <cell r="C256" t="str">
            <v xml:space="preserve">RURAL                </v>
          </cell>
          <cell r="D256">
            <v>133148</v>
          </cell>
          <cell r="E256">
            <v>140035</v>
          </cell>
          <cell r="F256">
            <v>2629.36</v>
          </cell>
          <cell r="G256">
            <v>831.33</v>
          </cell>
          <cell r="H256">
            <v>878.02</v>
          </cell>
          <cell r="I256" t="str">
            <v>020</v>
          </cell>
          <cell r="J256" t="str">
            <v xml:space="preserve">CONSUMO ATIVO                                     </v>
          </cell>
          <cell r="K256">
            <v>19948689.16</v>
          </cell>
          <cell r="L256">
            <v>2855124.08</v>
          </cell>
          <cell r="M256">
            <v>494.44</v>
          </cell>
          <cell r="N256">
            <v>2854629.64</v>
          </cell>
        </row>
        <row r="257">
          <cell r="B257" t="str">
            <v xml:space="preserve">POR CLASSE </v>
          </cell>
          <cell r="C257" t="str">
            <v xml:space="preserve">RURAL                </v>
          </cell>
          <cell r="D257">
            <v>133148</v>
          </cell>
          <cell r="E257">
            <v>140035</v>
          </cell>
          <cell r="F257">
            <v>2629.36</v>
          </cell>
          <cell r="G257">
            <v>831.33</v>
          </cell>
          <cell r="H257">
            <v>878.02</v>
          </cell>
          <cell r="I257" t="str">
            <v>021</v>
          </cell>
          <cell r="J257" t="str">
            <v xml:space="preserve">CONSUMO ATIVO NA PONTA                            </v>
          </cell>
          <cell r="K257">
            <v>232381.04</v>
          </cell>
          <cell r="L257">
            <v>120312.52</v>
          </cell>
          <cell r="M257">
            <v>0</v>
          </cell>
          <cell r="N257">
            <v>120312.52</v>
          </cell>
        </row>
        <row r="258">
          <cell r="B258" t="str">
            <v xml:space="preserve">POR CLASSE </v>
          </cell>
          <cell r="C258" t="str">
            <v xml:space="preserve">RURAL                </v>
          </cell>
          <cell r="D258">
            <v>133148</v>
          </cell>
          <cell r="E258">
            <v>140035</v>
          </cell>
          <cell r="F258">
            <v>2629.36</v>
          </cell>
          <cell r="G258">
            <v>831.33</v>
          </cell>
          <cell r="H258">
            <v>878.02</v>
          </cell>
          <cell r="I258" t="str">
            <v>023</v>
          </cell>
          <cell r="J258" t="str">
            <v xml:space="preserve">CONSUMO ATIVO FORA DE PONTA                       </v>
          </cell>
          <cell r="K258">
            <v>16288391.539999999</v>
          </cell>
          <cell r="L258">
            <v>1058196.1000000001</v>
          </cell>
          <cell r="M258">
            <v>0</v>
          </cell>
          <cell r="N258">
            <v>1058196.1000000001</v>
          </cell>
        </row>
        <row r="259">
          <cell r="B259" t="str">
            <v xml:space="preserve">POR CLASSE </v>
          </cell>
          <cell r="C259" t="str">
            <v xml:space="preserve">RURAL                </v>
          </cell>
          <cell r="D259">
            <v>133148</v>
          </cell>
          <cell r="E259">
            <v>140035</v>
          </cell>
          <cell r="F259">
            <v>2629.36</v>
          </cell>
          <cell r="G259">
            <v>831.33</v>
          </cell>
          <cell r="H259">
            <v>878.02</v>
          </cell>
          <cell r="I259" t="str">
            <v>025</v>
          </cell>
          <cell r="J259" t="str">
            <v xml:space="preserve">CONSUMO ATIVO RESERVADO A.T.                      </v>
          </cell>
          <cell r="K259">
            <v>5492086.5499999998</v>
          </cell>
          <cell r="L259">
            <v>129131.48</v>
          </cell>
          <cell r="M259">
            <v>0</v>
          </cell>
          <cell r="N259">
            <v>129131.48</v>
          </cell>
        </row>
        <row r="260">
          <cell r="B260" t="str">
            <v xml:space="preserve">POR CLASSE </v>
          </cell>
          <cell r="C260" t="str">
            <v xml:space="preserve">RURAL                </v>
          </cell>
          <cell r="D260">
            <v>133148</v>
          </cell>
          <cell r="E260">
            <v>140035</v>
          </cell>
          <cell r="F260">
            <v>2629.36</v>
          </cell>
          <cell r="G260">
            <v>831.33</v>
          </cell>
          <cell r="H260">
            <v>878.02</v>
          </cell>
          <cell r="I260" t="str">
            <v>027</v>
          </cell>
          <cell r="J260" t="str">
            <v xml:space="preserve">CONSUMO ATIVO COMPLEMENTAR B.T.                   </v>
          </cell>
          <cell r="K260">
            <v>-17138</v>
          </cell>
          <cell r="L260">
            <v>-558.83000000000004</v>
          </cell>
          <cell r="M260">
            <v>0</v>
          </cell>
          <cell r="N260">
            <v>-558.83000000000004</v>
          </cell>
        </row>
        <row r="261">
          <cell r="B261" t="str">
            <v xml:space="preserve">POR CLASSE </v>
          </cell>
          <cell r="C261" t="str">
            <v xml:space="preserve">RURAL                </v>
          </cell>
          <cell r="D261">
            <v>133148</v>
          </cell>
          <cell r="E261">
            <v>140035</v>
          </cell>
          <cell r="F261">
            <v>2629.36</v>
          </cell>
          <cell r="G261">
            <v>831.33</v>
          </cell>
          <cell r="H261">
            <v>878.02</v>
          </cell>
          <cell r="I261" t="str">
            <v>076</v>
          </cell>
          <cell r="J261" t="str">
            <v xml:space="preserve">CONSUMO ATIVO ACIMA DA META (MAE)                 </v>
          </cell>
          <cell r="K261">
            <v>4056</v>
          </cell>
          <cell r="L261">
            <v>1134.8</v>
          </cell>
          <cell r="M261">
            <v>0</v>
          </cell>
          <cell r="N261">
            <v>1134.8</v>
          </cell>
        </row>
        <row r="262">
          <cell r="B262" t="str">
            <v xml:space="preserve">POR CLASSE </v>
          </cell>
          <cell r="C262" t="str">
            <v xml:space="preserve">RURAL                </v>
          </cell>
          <cell r="D262">
            <v>133148</v>
          </cell>
          <cell r="E262">
            <v>140035</v>
          </cell>
          <cell r="F262">
            <v>2629.36</v>
          </cell>
          <cell r="G262">
            <v>831.33</v>
          </cell>
          <cell r="H262">
            <v>878.02</v>
          </cell>
          <cell r="I262" t="str">
            <v>080</v>
          </cell>
          <cell r="J262" t="str">
            <v xml:space="preserve">CONSUMO REATIVO EXCEDENTE                         </v>
          </cell>
          <cell r="K262">
            <v>153077.93</v>
          </cell>
          <cell r="L262">
            <v>17883.71</v>
          </cell>
          <cell r="M262">
            <v>0</v>
          </cell>
          <cell r="N262">
            <v>17883.71</v>
          </cell>
        </row>
        <row r="263">
          <cell r="B263" t="str">
            <v xml:space="preserve">POR CLASSE </v>
          </cell>
          <cell r="C263" t="str">
            <v xml:space="preserve">RURAL                </v>
          </cell>
          <cell r="D263">
            <v>133148</v>
          </cell>
          <cell r="E263">
            <v>140035</v>
          </cell>
          <cell r="F263">
            <v>2629.36</v>
          </cell>
          <cell r="G263">
            <v>831.33</v>
          </cell>
          <cell r="H263">
            <v>878.02</v>
          </cell>
          <cell r="I263" t="str">
            <v>081</v>
          </cell>
          <cell r="J263" t="str">
            <v xml:space="preserve">CONSUMO REATIVO EXCEDENTE NA PONTA                </v>
          </cell>
          <cell r="K263">
            <v>24856.92</v>
          </cell>
          <cell r="L263">
            <v>20276.349999999999</v>
          </cell>
          <cell r="M263">
            <v>0</v>
          </cell>
          <cell r="N263">
            <v>20276.349999999999</v>
          </cell>
        </row>
        <row r="264">
          <cell r="B264" t="str">
            <v xml:space="preserve">POR CLASSE </v>
          </cell>
          <cell r="C264" t="str">
            <v xml:space="preserve">RURAL                </v>
          </cell>
          <cell r="D264">
            <v>133148</v>
          </cell>
          <cell r="E264">
            <v>140035</v>
          </cell>
          <cell r="F264">
            <v>2629.36</v>
          </cell>
          <cell r="G264">
            <v>831.33</v>
          </cell>
          <cell r="H264">
            <v>878.02</v>
          </cell>
          <cell r="I264" t="str">
            <v>083</v>
          </cell>
          <cell r="J264" t="str">
            <v xml:space="preserve">CONSUMO REATIVO EXCEDENTE FORA DE PONTA           </v>
          </cell>
          <cell r="K264">
            <v>646776.55000000005</v>
          </cell>
          <cell r="L264">
            <v>41761.919999999998</v>
          </cell>
          <cell r="M264">
            <v>0</v>
          </cell>
          <cell r="N264">
            <v>41761.919999999998</v>
          </cell>
        </row>
        <row r="265">
          <cell r="B265" t="str">
            <v xml:space="preserve">POR CLASSE </v>
          </cell>
          <cell r="C265" t="str">
            <v xml:space="preserve">RURAL                </v>
          </cell>
          <cell r="D265">
            <v>133148</v>
          </cell>
          <cell r="E265">
            <v>140035</v>
          </cell>
          <cell r="F265">
            <v>2629.36</v>
          </cell>
          <cell r="G265">
            <v>831.33</v>
          </cell>
          <cell r="H265">
            <v>878.02</v>
          </cell>
          <cell r="I265" t="str">
            <v>085</v>
          </cell>
          <cell r="J265" t="str">
            <v xml:space="preserve">CONSUMO REATIVO EXCEDENTE RESERVADO               </v>
          </cell>
          <cell r="K265">
            <v>118558.62</v>
          </cell>
          <cell r="L265">
            <v>2129.0100000000002</v>
          </cell>
          <cell r="M265">
            <v>0</v>
          </cell>
          <cell r="N265">
            <v>2129.0100000000002</v>
          </cell>
        </row>
        <row r="266">
          <cell r="B266" t="str">
            <v xml:space="preserve">POR CLASSE </v>
          </cell>
          <cell r="C266" t="str">
            <v xml:space="preserve">RURAL                </v>
          </cell>
          <cell r="D266">
            <v>133148</v>
          </cell>
          <cell r="E266">
            <v>140035</v>
          </cell>
          <cell r="F266">
            <v>2629.36</v>
          </cell>
          <cell r="G266">
            <v>831.33</v>
          </cell>
          <cell r="H266">
            <v>878.02</v>
          </cell>
          <cell r="I266" t="str">
            <v>002</v>
          </cell>
          <cell r="J266" t="str">
            <v xml:space="preserve">CONTRIBUIÇÃO ILUMINAÇÃO PÚBLICA                   </v>
          </cell>
          <cell r="K266">
            <v>0</v>
          </cell>
          <cell r="L266">
            <v>19151.330000000002</v>
          </cell>
          <cell r="M266">
            <v>0</v>
          </cell>
          <cell r="N266">
            <v>19151.330000000002</v>
          </cell>
        </row>
        <row r="267">
          <cell r="B267" t="str">
            <v xml:space="preserve">POR CLASSE </v>
          </cell>
          <cell r="C267" t="str">
            <v xml:space="preserve">RURAL                </v>
          </cell>
          <cell r="D267">
            <v>133148</v>
          </cell>
          <cell r="E267">
            <v>140035</v>
          </cell>
          <cell r="F267">
            <v>2629.36</v>
          </cell>
          <cell r="G267">
            <v>831.33</v>
          </cell>
          <cell r="H267">
            <v>878.02</v>
          </cell>
          <cell r="I267" t="str">
            <v>822</v>
          </cell>
          <cell r="J267" t="str">
            <v xml:space="preserve">PARTICIPAÇÃO FINANCEIRA CLIENTE                   </v>
          </cell>
          <cell r="K267">
            <v>0</v>
          </cell>
          <cell r="L267">
            <v>9550.3799999999992</v>
          </cell>
          <cell r="M267">
            <v>0</v>
          </cell>
          <cell r="N267">
            <v>9550.3799999999992</v>
          </cell>
        </row>
        <row r="268">
          <cell r="B268" t="str">
            <v xml:space="preserve">POR CLASSE </v>
          </cell>
          <cell r="C268" t="str">
            <v xml:space="preserve">RURAL                </v>
          </cell>
          <cell r="D268">
            <v>133148</v>
          </cell>
          <cell r="E268">
            <v>140035</v>
          </cell>
          <cell r="F268">
            <v>2629.36</v>
          </cell>
          <cell r="G268">
            <v>831.33</v>
          </cell>
          <cell r="H268">
            <v>878.02</v>
          </cell>
          <cell r="I268" t="str">
            <v>986</v>
          </cell>
          <cell r="J268" t="str">
            <v xml:space="preserve">MEDIDOR EXTRAVIADO OU DANIFICADO                  </v>
          </cell>
          <cell r="K268">
            <v>0</v>
          </cell>
          <cell r="L268">
            <v>2010.78</v>
          </cell>
          <cell r="M268">
            <v>0</v>
          </cell>
          <cell r="N268">
            <v>2010.78</v>
          </cell>
        </row>
        <row r="269">
          <cell r="B269" t="str">
            <v xml:space="preserve">POR CLASSE </v>
          </cell>
          <cell r="C269" t="str">
            <v xml:space="preserve">RURAL                </v>
          </cell>
          <cell r="D269">
            <v>133148</v>
          </cell>
          <cell r="E269">
            <v>140035</v>
          </cell>
          <cell r="F269">
            <v>2629.36</v>
          </cell>
          <cell r="G269">
            <v>831.33</v>
          </cell>
          <cell r="H269">
            <v>878.02</v>
          </cell>
          <cell r="I269" t="str">
            <v>987</v>
          </cell>
          <cell r="J269" t="str">
            <v xml:space="preserve">MAT. ELÉTRICO FORNEC. AO CLIENTE                  </v>
          </cell>
          <cell r="K269">
            <v>0</v>
          </cell>
          <cell r="L269">
            <v>15449.84</v>
          </cell>
          <cell r="M269">
            <v>0</v>
          </cell>
          <cell r="N269">
            <v>15449.84</v>
          </cell>
        </row>
        <row r="270">
          <cell r="B270" t="str">
            <v xml:space="preserve">POR CLASSE </v>
          </cell>
          <cell r="C270" t="str">
            <v xml:space="preserve">RURAL                </v>
          </cell>
          <cell r="D270">
            <v>133148</v>
          </cell>
          <cell r="E270">
            <v>140035</v>
          </cell>
          <cell r="F270">
            <v>2629.36</v>
          </cell>
          <cell r="G270">
            <v>831.33</v>
          </cell>
          <cell r="H270">
            <v>878.02</v>
          </cell>
          <cell r="I270" t="str">
            <v>988</v>
          </cell>
          <cell r="J270" t="str">
            <v xml:space="preserve">FINANC. PADRÃO FORNECIMENTO                       </v>
          </cell>
          <cell r="K270">
            <v>0</v>
          </cell>
          <cell r="L270">
            <v>340</v>
          </cell>
          <cell r="M270">
            <v>0</v>
          </cell>
          <cell r="N270">
            <v>340</v>
          </cell>
        </row>
        <row r="271">
          <cell r="B271" t="str">
            <v xml:space="preserve">POR CLASSE </v>
          </cell>
          <cell r="C271" t="str">
            <v xml:space="preserve">RURAL                </v>
          </cell>
          <cell r="D271">
            <v>133148</v>
          </cell>
          <cell r="E271">
            <v>140035</v>
          </cell>
          <cell r="F271">
            <v>2629.36</v>
          </cell>
          <cell r="G271">
            <v>831.33</v>
          </cell>
          <cell r="H271">
            <v>878.02</v>
          </cell>
          <cell r="I271" t="str">
            <v>989</v>
          </cell>
          <cell r="J271" t="str">
            <v xml:space="preserve">SERVIÇO DE ENTREGA ESPECIAL                       </v>
          </cell>
          <cell r="K271">
            <v>0</v>
          </cell>
          <cell r="L271">
            <v>-15.8</v>
          </cell>
          <cell r="M271">
            <v>0</v>
          </cell>
          <cell r="N271">
            <v>-15.8</v>
          </cell>
        </row>
        <row r="272">
          <cell r="B272" t="str">
            <v xml:space="preserve">POR CLASSE </v>
          </cell>
          <cell r="C272" t="str">
            <v xml:space="preserve">RURAL                </v>
          </cell>
          <cell r="D272">
            <v>133148</v>
          </cell>
          <cell r="E272">
            <v>140035</v>
          </cell>
          <cell r="F272">
            <v>2629.36</v>
          </cell>
          <cell r="G272">
            <v>831.33</v>
          </cell>
          <cell r="H272">
            <v>878.02</v>
          </cell>
          <cell r="I272" t="str">
            <v>990</v>
          </cell>
          <cell r="J272" t="str">
            <v xml:space="preserve">SERVIÇO A PEDIDO DO CONSUMIDOR                    </v>
          </cell>
          <cell r="K272">
            <v>0</v>
          </cell>
          <cell r="L272">
            <v>1685.36</v>
          </cell>
          <cell r="M272">
            <v>0</v>
          </cell>
          <cell r="N272">
            <v>1685.36</v>
          </cell>
        </row>
        <row r="273">
          <cell r="B273" t="str">
            <v xml:space="preserve">POR CLASSE </v>
          </cell>
          <cell r="C273" t="str">
            <v xml:space="preserve">RURAL                </v>
          </cell>
          <cell r="D273">
            <v>133148</v>
          </cell>
          <cell r="E273">
            <v>140035</v>
          </cell>
          <cell r="F273">
            <v>2629.36</v>
          </cell>
          <cell r="G273">
            <v>831.33</v>
          </cell>
          <cell r="H273">
            <v>878.02</v>
          </cell>
          <cell r="I273" t="str">
            <v>501</v>
          </cell>
          <cell r="J273" t="str">
            <v xml:space="preserve">VISTORIA DE UNIDADE CONSUMIDORA                   </v>
          </cell>
          <cell r="K273">
            <v>0</v>
          </cell>
          <cell r="L273">
            <v>98.29</v>
          </cell>
          <cell r="M273">
            <v>0</v>
          </cell>
          <cell r="N273">
            <v>98.29</v>
          </cell>
        </row>
        <row r="274">
          <cell r="B274" t="str">
            <v xml:space="preserve">POR CLASSE </v>
          </cell>
          <cell r="C274" t="str">
            <v xml:space="preserve">RURAL                </v>
          </cell>
          <cell r="D274">
            <v>133148</v>
          </cell>
          <cell r="E274">
            <v>140035</v>
          </cell>
          <cell r="F274">
            <v>2629.36</v>
          </cell>
          <cell r="G274">
            <v>831.33</v>
          </cell>
          <cell r="H274">
            <v>878.02</v>
          </cell>
          <cell r="I274" t="str">
            <v>503</v>
          </cell>
          <cell r="J274" t="str">
            <v xml:space="preserve">VERIFICAÇÃO DO NÍVEL DE TENSÃO                    </v>
          </cell>
          <cell r="K274">
            <v>0</v>
          </cell>
          <cell r="L274">
            <v>0</v>
          </cell>
          <cell r="M274">
            <v>0</v>
          </cell>
          <cell r="N274">
            <v>0</v>
          </cell>
        </row>
        <row r="275">
          <cell r="B275" t="str">
            <v xml:space="preserve">POR CLASSE </v>
          </cell>
          <cell r="C275" t="str">
            <v xml:space="preserve">RURAL                </v>
          </cell>
          <cell r="D275">
            <v>133148</v>
          </cell>
          <cell r="E275">
            <v>140035</v>
          </cell>
          <cell r="F275">
            <v>2629.36</v>
          </cell>
          <cell r="G275">
            <v>831.33</v>
          </cell>
          <cell r="H275">
            <v>878.02</v>
          </cell>
          <cell r="I275" t="str">
            <v>504</v>
          </cell>
          <cell r="J275" t="str">
            <v xml:space="preserve">RELIGAÇAÕ DE UNIDADE CONSUMIDORA                  </v>
          </cell>
          <cell r="K275">
            <v>0</v>
          </cell>
          <cell r="L275">
            <v>454.34</v>
          </cell>
          <cell r="M275">
            <v>0</v>
          </cell>
          <cell r="N275">
            <v>454.34</v>
          </cell>
        </row>
        <row r="276">
          <cell r="B276" t="str">
            <v xml:space="preserve">POR CLASSE </v>
          </cell>
          <cell r="C276" t="str">
            <v xml:space="preserve">RURAL                </v>
          </cell>
          <cell r="D276">
            <v>133148</v>
          </cell>
          <cell r="E276">
            <v>140035</v>
          </cell>
          <cell r="F276">
            <v>2629.36</v>
          </cell>
          <cell r="G276">
            <v>831.33</v>
          </cell>
          <cell r="H276">
            <v>878.02</v>
          </cell>
          <cell r="I276" t="str">
            <v>505</v>
          </cell>
          <cell r="J276" t="str">
            <v xml:space="preserve">RELIGAÇÃO DE URGÊNCIA                             </v>
          </cell>
          <cell r="K276">
            <v>0</v>
          </cell>
          <cell r="L276">
            <v>147.52000000000001</v>
          </cell>
          <cell r="M276">
            <v>0</v>
          </cell>
          <cell r="N276">
            <v>147.52000000000001</v>
          </cell>
        </row>
        <row r="277">
          <cell r="B277" t="str">
            <v xml:space="preserve">POR CLASSE </v>
          </cell>
          <cell r="C277" t="str">
            <v xml:space="preserve">RURAL                </v>
          </cell>
          <cell r="D277">
            <v>133148</v>
          </cell>
          <cell r="E277">
            <v>140035</v>
          </cell>
          <cell r="F277">
            <v>2629.36</v>
          </cell>
          <cell r="G277">
            <v>831.33</v>
          </cell>
          <cell r="H277">
            <v>878.02</v>
          </cell>
          <cell r="I277" t="str">
            <v>506</v>
          </cell>
          <cell r="J277" t="str">
            <v xml:space="preserve">SEGUNDA VIA DE FATURA                             </v>
          </cell>
          <cell r="K277">
            <v>0</v>
          </cell>
          <cell r="L277">
            <v>1394.62</v>
          </cell>
          <cell r="M277">
            <v>0</v>
          </cell>
          <cell r="N277">
            <v>1394.62</v>
          </cell>
        </row>
        <row r="278">
          <cell r="B278" t="str">
            <v xml:space="preserve">POR CLASSE </v>
          </cell>
          <cell r="C278" t="str">
            <v xml:space="preserve">RURAL                </v>
          </cell>
          <cell r="D278">
            <v>133148</v>
          </cell>
          <cell r="E278">
            <v>140035</v>
          </cell>
          <cell r="F278">
            <v>2629.36</v>
          </cell>
          <cell r="G278">
            <v>831.33</v>
          </cell>
          <cell r="H278">
            <v>878.02</v>
          </cell>
          <cell r="I278" t="str">
            <v>510</v>
          </cell>
          <cell r="J278" t="str">
            <v xml:space="preserve">MULTA POR ATRASO                                  </v>
          </cell>
          <cell r="K278">
            <v>0</v>
          </cell>
          <cell r="L278">
            <v>43210.7</v>
          </cell>
          <cell r="M278">
            <v>0</v>
          </cell>
          <cell r="N278">
            <v>43210.7</v>
          </cell>
        </row>
        <row r="279">
          <cell r="B279" t="str">
            <v xml:space="preserve">POR CLASSE </v>
          </cell>
          <cell r="C279" t="str">
            <v xml:space="preserve">RURAL                </v>
          </cell>
          <cell r="D279">
            <v>133148</v>
          </cell>
          <cell r="E279">
            <v>140035</v>
          </cell>
          <cell r="F279">
            <v>2629.36</v>
          </cell>
          <cell r="G279">
            <v>831.33</v>
          </cell>
          <cell r="H279">
            <v>878.02</v>
          </cell>
          <cell r="I279" t="str">
            <v>520</v>
          </cell>
          <cell r="J279" t="str">
            <v xml:space="preserve">PENALIDADE POR AUTO-RELIGAÇÃO                     </v>
          </cell>
          <cell r="K279">
            <v>0</v>
          </cell>
          <cell r="L279">
            <v>560.55999999999995</v>
          </cell>
          <cell r="M279">
            <v>0</v>
          </cell>
          <cell r="N279">
            <v>560.55999999999995</v>
          </cell>
        </row>
        <row r="280">
          <cell r="B280" t="str">
            <v xml:space="preserve">POR CLASSE </v>
          </cell>
          <cell r="C280" t="str">
            <v xml:space="preserve">RURAL                </v>
          </cell>
          <cell r="D280">
            <v>133148</v>
          </cell>
          <cell r="E280">
            <v>140035</v>
          </cell>
          <cell r="F280">
            <v>2629.36</v>
          </cell>
          <cell r="G280">
            <v>831.33</v>
          </cell>
          <cell r="H280">
            <v>878.02</v>
          </cell>
          <cell r="I280" t="str">
            <v>524</v>
          </cell>
          <cell r="J280" t="str">
            <v xml:space="preserve">CUSTO ADMINISTRATIVO-ART 73 RES456/ANEEL          </v>
          </cell>
          <cell r="K280">
            <v>0</v>
          </cell>
          <cell r="L280">
            <v>1067.82</v>
          </cell>
          <cell r="M280">
            <v>0</v>
          </cell>
          <cell r="N280">
            <v>1067.82</v>
          </cell>
        </row>
        <row r="281">
          <cell r="B281" t="str">
            <v xml:space="preserve">POR CLASSE </v>
          </cell>
          <cell r="C281" t="str">
            <v xml:space="preserve">RURAL                </v>
          </cell>
          <cell r="D281">
            <v>133148</v>
          </cell>
          <cell r="E281">
            <v>140035</v>
          </cell>
          <cell r="F281">
            <v>2629.36</v>
          </cell>
          <cell r="G281">
            <v>831.33</v>
          </cell>
          <cell r="H281">
            <v>878.02</v>
          </cell>
          <cell r="I281" t="str">
            <v>100</v>
          </cell>
          <cell r="J281" t="str">
            <v xml:space="preserve">IMPORTE A SOMAR OU DIMINUIR (S/ICMS)              </v>
          </cell>
          <cell r="K281">
            <v>0</v>
          </cell>
          <cell r="L281">
            <v>-4742.46</v>
          </cell>
          <cell r="M281">
            <v>0</v>
          </cell>
          <cell r="N281">
            <v>-4742.46</v>
          </cell>
        </row>
        <row r="282">
          <cell r="B282" t="str">
            <v xml:space="preserve">POR CLASSE </v>
          </cell>
          <cell r="C282" t="str">
            <v xml:space="preserve">RURAL                </v>
          </cell>
          <cell r="D282">
            <v>133148</v>
          </cell>
          <cell r="E282">
            <v>140035</v>
          </cell>
          <cell r="F282">
            <v>2629.36</v>
          </cell>
          <cell r="G282">
            <v>831.33</v>
          </cell>
          <cell r="H282">
            <v>878.02</v>
          </cell>
          <cell r="I282" t="str">
            <v>102</v>
          </cell>
          <cell r="J282" t="str">
            <v xml:space="preserve">IMPORTE A SOMAR OU DIMINUIR (C/ICMS)              </v>
          </cell>
          <cell r="K282">
            <v>0</v>
          </cell>
          <cell r="L282">
            <v>-8303.6200000000008</v>
          </cell>
          <cell r="M282">
            <v>0</v>
          </cell>
          <cell r="N282">
            <v>-8303.6200000000008</v>
          </cell>
        </row>
        <row r="283">
          <cell r="B283" t="str">
            <v xml:space="preserve">POR CLASSE </v>
          </cell>
          <cell r="C283" t="str">
            <v xml:space="preserve">RURAL                </v>
          </cell>
          <cell r="D283">
            <v>133148</v>
          </cell>
          <cell r="E283">
            <v>140035</v>
          </cell>
          <cell r="F283">
            <v>2629.36</v>
          </cell>
          <cell r="G283">
            <v>831.33</v>
          </cell>
          <cell r="H283">
            <v>878.02</v>
          </cell>
          <cell r="I283" t="str">
            <v>107</v>
          </cell>
          <cell r="J283" t="str">
            <v xml:space="preserve">CORREÇÃO DO VALOR PAGO                            </v>
          </cell>
          <cell r="K283">
            <v>0</v>
          </cell>
          <cell r="L283">
            <v>-197.66</v>
          </cell>
          <cell r="M283">
            <v>0</v>
          </cell>
          <cell r="N283">
            <v>-197.66</v>
          </cell>
        </row>
        <row r="284">
          <cell r="B284" t="str">
            <v xml:space="preserve">POR CLASSE </v>
          </cell>
          <cell r="C284" t="str">
            <v xml:space="preserve">RURAL                </v>
          </cell>
          <cell r="D284">
            <v>133148</v>
          </cell>
          <cell r="E284">
            <v>140035</v>
          </cell>
          <cell r="F284">
            <v>2629.36</v>
          </cell>
          <cell r="G284">
            <v>831.33</v>
          </cell>
          <cell r="H284">
            <v>878.02</v>
          </cell>
          <cell r="I284" t="str">
            <v>223</v>
          </cell>
          <cell r="J284" t="str">
            <v xml:space="preserve">CERSOPE - TAXA ASSOCIADO COOPERATIVA              </v>
          </cell>
          <cell r="K284">
            <v>0</v>
          </cell>
          <cell r="L284">
            <v>4979.58</v>
          </cell>
          <cell r="M284">
            <v>0</v>
          </cell>
          <cell r="N284">
            <v>4979.58</v>
          </cell>
        </row>
        <row r="285">
          <cell r="B285" t="str">
            <v xml:space="preserve">POR CLASSE </v>
          </cell>
          <cell r="C285" t="str">
            <v xml:space="preserve">RURAL                </v>
          </cell>
          <cell r="D285">
            <v>133148</v>
          </cell>
          <cell r="E285">
            <v>140035</v>
          </cell>
          <cell r="F285">
            <v>2629.36</v>
          </cell>
          <cell r="G285">
            <v>831.33</v>
          </cell>
          <cell r="H285">
            <v>878.02</v>
          </cell>
          <cell r="I285" t="str">
            <v>225</v>
          </cell>
          <cell r="J285" t="str">
            <v xml:space="preserve">CERPEL - TAXA ASSOCIADO COOPERATIVA               </v>
          </cell>
          <cell r="K285">
            <v>0</v>
          </cell>
          <cell r="L285">
            <v>6259.82</v>
          </cell>
          <cell r="M285">
            <v>0</v>
          </cell>
          <cell r="N285">
            <v>6259.82</v>
          </cell>
        </row>
        <row r="286">
          <cell r="B286" t="str">
            <v xml:space="preserve">POR CLASSE </v>
          </cell>
          <cell r="C286" t="str">
            <v xml:space="preserve">RURAL                </v>
          </cell>
          <cell r="D286">
            <v>133148</v>
          </cell>
          <cell r="E286">
            <v>140035</v>
          </cell>
          <cell r="F286">
            <v>2629.36</v>
          </cell>
          <cell r="G286">
            <v>831.33</v>
          </cell>
          <cell r="H286">
            <v>878.02</v>
          </cell>
          <cell r="I286" t="str">
            <v>226</v>
          </cell>
          <cell r="J286" t="str">
            <v xml:space="preserve">CERAPE - CONTRIB. FINANC. COOPERATIVA             </v>
          </cell>
          <cell r="K286">
            <v>0</v>
          </cell>
          <cell r="L286">
            <v>6522.36</v>
          </cell>
          <cell r="M286">
            <v>0</v>
          </cell>
          <cell r="N286">
            <v>6522.36</v>
          </cell>
        </row>
        <row r="287">
          <cell r="B287" t="str">
            <v xml:space="preserve">POR CLASSE </v>
          </cell>
          <cell r="C287" t="str">
            <v xml:space="preserve">RURAL                </v>
          </cell>
          <cell r="D287">
            <v>133148</v>
          </cell>
          <cell r="E287">
            <v>140035</v>
          </cell>
          <cell r="F287">
            <v>2629.36</v>
          </cell>
          <cell r="G287">
            <v>831.33</v>
          </cell>
          <cell r="H287">
            <v>878.02</v>
          </cell>
          <cell r="I287" t="str">
            <v>227</v>
          </cell>
          <cell r="J287" t="str">
            <v xml:space="preserve">CERAPE - TAXA ASSOCIADO COOPERATIVA               </v>
          </cell>
          <cell r="K287">
            <v>0</v>
          </cell>
          <cell r="L287">
            <v>9314</v>
          </cell>
          <cell r="M287">
            <v>0</v>
          </cell>
          <cell r="N287">
            <v>9314</v>
          </cell>
        </row>
        <row r="288">
          <cell r="B288" t="str">
            <v xml:space="preserve">POR CLASSE </v>
          </cell>
          <cell r="C288" t="str">
            <v xml:space="preserve">RURAL                </v>
          </cell>
          <cell r="D288">
            <v>133148</v>
          </cell>
          <cell r="E288">
            <v>140035</v>
          </cell>
          <cell r="F288">
            <v>2629.36</v>
          </cell>
          <cell r="G288">
            <v>831.33</v>
          </cell>
          <cell r="H288">
            <v>878.02</v>
          </cell>
          <cell r="I288" t="str">
            <v>228</v>
          </cell>
          <cell r="J288" t="str">
            <v xml:space="preserve">CERTRI - CONTRIB. FINANC. COOPERATIVA             </v>
          </cell>
          <cell r="K288">
            <v>0</v>
          </cell>
          <cell r="L288">
            <v>205.25</v>
          </cell>
          <cell r="M288">
            <v>0</v>
          </cell>
          <cell r="N288">
            <v>205.25</v>
          </cell>
        </row>
        <row r="289">
          <cell r="B289" t="str">
            <v xml:space="preserve">POR CLASSE </v>
          </cell>
          <cell r="C289" t="str">
            <v xml:space="preserve">RURAL                </v>
          </cell>
          <cell r="D289">
            <v>133148</v>
          </cell>
          <cell r="E289">
            <v>140035</v>
          </cell>
          <cell r="F289">
            <v>2629.36</v>
          </cell>
          <cell r="G289">
            <v>831.33</v>
          </cell>
          <cell r="H289">
            <v>878.02</v>
          </cell>
          <cell r="I289" t="str">
            <v>229</v>
          </cell>
          <cell r="J289" t="str">
            <v xml:space="preserve">CERTRI - TAXA ASSOCIADO COOPERATIVA               </v>
          </cell>
          <cell r="K289">
            <v>0</v>
          </cell>
          <cell r="L289">
            <v>3989.5</v>
          </cell>
          <cell r="M289">
            <v>0</v>
          </cell>
          <cell r="N289">
            <v>3989.5</v>
          </cell>
        </row>
        <row r="290">
          <cell r="B290" t="str">
            <v xml:space="preserve">POR CLASSE </v>
          </cell>
          <cell r="C290" t="str">
            <v xml:space="preserve">RURAL                </v>
          </cell>
          <cell r="D290">
            <v>133148</v>
          </cell>
          <cell r="E290">
            <v>140035</v>
          </cell>
          <cell r="F290">
            <v>2629.36</v>
          </cell>
          <cell r="G290">
            <v>831.33</v>
          </cell>
          <cell r="H290">
            <v>878.02</v>
          </cell>
          <cell r="I290" t="str">
            <v>230</v>
          </cell>
          <cell r="J290" t="str">
            <v xml:space="preserve">CERSIL - CONTRIB. FINANC. COOPERATIVA             </v>
          </cell>
          <cell r="K290">
            <v>0</v>
          </cell>
          <cell r="L290">
            <v>15195.08</v>
          </cell>
          <cell r="M290">
            <v>0</v>
          </cell>
          <cell r="N290">
            <v>15195.08</v>
          </cell>
        </row>
        <row r="291">
          <cell r="B291" t="str">
            <v xml:space="preserve">POR CLASSE </v>
          </cell>
          <cell r="C291" t="str">
            <v xml:space="preserve">RURAL                </v>
          </cell>
          <cell r="D291">
            <v>133148</v>
          </cell>
          <cell r="E291">
            <v>140035</v>
          </cell>
          <cell r="F291">
            <v>2629.36</v>
          </cell>
          <cell r="G291">
            <v>831.33</v>
          </cell>
          <cell r="H291">
            <v>878.02</v>
          </cell>
          <cell r="I291" t="str">
            <v>231</v>
          </cell>
          <cell r="J291" t="str">
            <v xml:space="preserve">CERSIL - TAXA ASSOCIADO COOPERATIVA               </v>
          </cell>
          <cell r="K291">
            <v>0</v>
          </cell>
          <cell r="L291">
            <v>6951.11</v>
          </cell>
          <cell r="M291">
            <v>0</v>
          </cell>
          <cell r="N291">
            <v>6951.11</v>
          </cell>
        </row>
        <row r="292">
          <cell r="B292" t="str">
            <v xml:space="preserve">POR CLASSE </v>
          </cell>
          <cell r="C292" t="str">
            <v xml:space="preserve">RURAL                </v>
          </cell>
          <cell r="D292">
            <v>133148</v>
          </cell>
          <cell r="E292">
            <v>140035</v>
          </cell>
          <cell r="F292">
            <v>2629.36</v>
          </cell>
          <cell r="G292">
            <v>831.33</v>
          </cell>
          <cell r="H292">
            <v>878.02</v>
          </cell>
          <cell r="I292" t="str">
            <v>233</v>
          </cell>
          <cell r="J292" t="str">
            <v xml:space="preserve">CERMESFRA - TAXA ASSOCIADO COOPERATIVA            </v>
          </cell>
          <cell r="K292">
            <v>0</v>
          </cell>
          <cell r="L292">
            <v>3949.08</v>
          </cell>
          <cell r="M292">
            <v>0</v>
          </cell>
          <cell r="N292">
            <v>3949.08</v>
          </cell>
        </row>
        <row r="293">
          <cell r="B293" t="str">
            <v xml:space="preserve">POR CLASSE </v>
          </cell>
          <cell r="C293" t="str">
            <v xml:space="preserve">RURAL                </v>
          </cell>
          <cell r="D293">
            <v>133148</v>
          </cell>
          <cell r="E293">
            <v>140035</v>
          </cell>
          <cell r="F293">
            <v>2629.36</v>
          </cell>
          <cell r="G293">
            <v>831.33</v>
          </cell>
          <cell r="H293">
            <v>878.02</v>
          </cell>
          <cell r="I293" t="str">
            <v>235</v>
          </cell>
          <cell r="J293" t="str">
            <v xml:space="preserve">CERVI - TAXA ASSOCIADO COOPERATIVA                </v>
          </cell>
          <cell r="K293">
            <v>0</v>
          </cell>
          <cell r="L293">
            <v>3854.62</v>
          </cell>
          <cell r="M293">
            <v>0</v>
          </cell>
          <cell r="N293">
            <v>3854.62</v>
          </cell>
        </row>
        <row r="294">
          <cell r="B294" t="str">
            <v xml:space="preserve">POR CLASSE </v>
          </cell>
          <cell r="C294" t="str">
            <v xml:space="preserve">RURAL                </v>
          </cell>
          <cell r="D294">
            <v>133148</v>
          </cell>
          <cell r="E294">
            <v>140035</v>
          </cell>
          <cell r="F294">
            <v>2629.36</v>
          </cell>
          <cell r="G294">
            <v>831.33</v>
          </cell>
          <cell r="H294">
            <v>878.02</v>
          </cell>
          <cell r="I294" t="str">
            <v>236</v>
          </cell>
          <cell r="J294" t="str">
            <v xml:space="preserve">CERCAL - CONTRIB. FINANC. COOPERATIVA             </v>
          </cell>
          <cell r="K294">
            <v>0</v>
          </cell>
          <cell r="L294">
            <v>683.08</v>
          </cell>
          <cell r="M294">
            <v>0</v>
          </cell>
          <cell r="N294">
            <v>683.08</v>
          </cell>
        </row>
        <row r="295">
          <cell r="B295" t="str">
            <v xml:space="preserve">POR CLASSE </v>
          </cell>
          <cell r="C295" t="str">
            <v xml:space="preserve">RURAL                </v>
          </cell>
          <cell r="D295">
            <v>133148</v>
          </cell>
          <cell r="E295">
            <v>140035</v>
          </cell>
          <cell r="F295">
            <v>2629.36</v>
          </cell>
          <cell r="G295">
            <v>831.33</v>
          </cell>
          <cell r="H295">
            <v>878.02</v>
          </cell>
          <cell r="I295" t="str">
            <v>237</v>
          </cell>
          <cell r="J295" t="str">
            <v xml:space="preserve">CERCAL - TAXA ASSOCIADO COOPERATIVA               </v>
          </cell>
          <cell r="K295">
            <v>0</v>
          </cell>
          <cell r="L295">
            <v>2808.53</v>
          </cell>
          <cell r="M295">
            <v>0</v>
          </cell>
          <cell r="N295">
            <v>2808.53</v>
          </cell>
        </row>
        <row r="296">
          <cell r="B296" t="str">
            <v xml:space="preserve">POR CLASSE </v>
          </cell>
          <cell r="C296" t="str">
            <v xml:space="preserve">RURAL                </v>
          </cell>
          <cell r="D296">
            <v>133148</v>
          </cell>
          <cell r="E296">
            <v>140035</v>
          </cell>
          <cell r="F296">
            <v>2629.36</v>
          </cell>
          <cell r="G296">
            <v>831.33</v>
          </cell>
          <cell r="H296">
            <v>878.02</v>
          </cell>
          <cell r="I296" t="str">
            <v>238</v>
          </cell>
          <cell r="J296" t="str">
            <v xml:space="preserve">CERVUNA - CONTRIB. FINANC. COOPERATIVA            </v>
          </cell>
          <cell r="K296">
            <v>0</v>
          </cell>
          <cell r="L296">
            <v>1456</v>
          </cell>
          <cell r="M296">
            <v>0</v>
          </cell>
          <cell r="N296">
            <v>1456</v>
          </cell>
        </row>
        <row r="297">
          <cell r="B297" t="str">
            <v xml:space="preserve">POR CLASSE </v>
          </cell>
          <cell r="C297" t="str">
            <v xml:space="preserve">RURAL                </v>
          </cell>
          <cell r="D297">
            <v>133148</v>
          </cell>
          <cell r="E297">
            <v>140035</v>
          </cell>
          <cell r="F297">
            <v>2629.36</v>
          </cell>
          <cell r="G297">
            <v>831.33</v>
          </cell>
          <cell r="H297">
            <v>878.02</v>
          </cell>
          <cell r="I297" t="str">
            <v>239</v>
          </cell>
          <cell r="J297" t="str">
            <v xml:space="preserve">CERVUNA - TAXA ASSOCIADO COOPERATIVA              </v>
          </cell>
          <cell r="K297">
            <v>0</v>
          </cell>
          <cell r="L297">
            <v>3261.42</v>
          </cell>
          <cell r="M297">
            <v>0</v>
          </cell>
          <cell r="N297">
            <v>3261.42</v>
          </cell>
        </row>
        <row r="298">
          <cell r="B298" t="str">
            <v xml:space="preserve">POR CLASSE </v>
          </cell>
          <cell r="C298" t="str">
            <v xml:space="preserve">RURAL                </v>
          </cell>
          <cell r="D298">
            <v>133148</v>
          </cell>
          <cell r="E298">
            <v>140035</v>
          </cell>
          <cell r="F298">
            <v>2629.36</v>
          </cell>
          <cell r="G298">
            <v>831.33</v>
          </cell>
          <cell r="H298">
            <v>878.02</v>
          </cell>
          <cell r="I298" t="str">
            <v>241</v>
          </cell>
          <cell r="J298" t="str">
            <v xml:space="preserve">CERAI - TAXA ASSOCIADO COOPERATIVA                </v>
          </cell>
          <cell r="K298">
            <v>0</v>
          </cell>
          <cell r="L298">
            <v>2952.52</v>
          </cell>
          <cell r="M298">
            <v>0</v>
          </cell>
          <cell r="N298">
            <v>2952.52</v>
          </cell>
        </row>
        <row r="299">
          <cell r="B299" t="str">
            <v xml:space="preserve">POR CLASSE </v>
          </cell>
          <cell r="C299" t="str">
            <v xml:space="preserve">RURAL                </v>
          </cell>
          <cell r="D299">
            <v>133148</v>
          </cell>
          <cell r="E299">
            <v>140035</v>
          </cell>
          <cell r="F299">
            <v>2629.36</v>
          </cell>
          <cell r="G299">
            <v>831.33</v>
          </cell>
          <cell r="H299">
            <v>878.02</v>
          </cell>
          <cell r="I299" t="str">
            <v>243</v>
          </cell>
          <cell r="J299" t="str">
            <v xml:space="preserve">CERALPA - TAXA ASSOCIADO COOPERATIVA              </v>
          </cell>
          <cell r="K299">
            <v>0</v>
          </cell>
          <cell r="L299">
            <v>1826.75</v>
          </cell>
          <cell r="M299">
            <v>0</v>
          </cell>
          <cell r="N299">
            <v>1826.75</v>
          </cell>
        </row>
        <row r="300">
          <cell r="B300" t="str">
            <v xml:space="preserve">POR CLASSE </v>
          </cell>
          <cell r="C300" t="str">
            <v xml:space="preserve">RURAL                </v>
          </cell>
          <cell r="D300">
            <v>133148</v>
          </cell>
          <cell r="E300">
            <v>140035</v>
          </cell>
          <cell r="F300">
            <v>2629.36</v>
          </cell>
          <cell r="G300">
            <v>831.33</v>
          </cell>
          <cell r="H300">
            <v>878.02</v>
          </cell>
          <cell r="I300" t="str">
            <v>245</v>
          </cell>
          <cell r="J300" t="str">
            <v xml:space="preserve">CERBIVIT - TAXA ASSOCIADO COOPERATIVA             </v>
          </cell>
          <cell r="K300">
            <v>0</v>
          </cell>
          <cell r="L300">
            <v>5562.94</v>
          </cell>
          <cell r="M300">
            <v>0</v>
          </cell>
          <cell r="N300">
            <v>5562.94</v>
          </cell>
        </row>
        <row r="301">
          <cell r="B301" t="str">
            <v xml:space="preserve">POR CLASSE </v>
          </cell>
          <cell r="C301" t="str">
            <v xml:space="preserve">RURAL                </v>
          </cell>
          <cell r="D301">
            <v>133148</v>
          </cell>
          <cell r="E301">
            <v>140035</v>
          </cell>
          <cell r="F301">
            <v>2629.36</v>
          </cell>
          <cell r="G301">
            <v>831.33</v>
          </cell>
          <cell r="H301">
            <v>878.02</v>
          </cell>
          <cell r="I301" t="str">
            <v>53A</v>
          </cell>
          <cell r="J301" t="str">
            <v xml:space="preserve">PARCELA DE FINANCIAMENTO (JUROS)                  </v>
          </cell>
          <cell r="K301">
            <v>0</v>
          </cell>
          <cell r="L301">
            <v>5504.03</v>
          </cell>
          <cell r="M301">
            <v>0</v>
          </cell>
          <cell r="N301">
            <v>5504.03</v>
          </cell>
        </row>
        <row r="302">
          <cell r="B302" t="str">
            <v xml:space="preserve">POR CLASSE </v>
          </cell>
          <cell r="C302" t="str">
            <v xml:space="preserve">RURAL                </v>
          </cell>
          <cell r="D302">
            <v>133148</v>
          </cell>
          <cell r="E302">
            <v>140035</v>
          </cell>
          <cell r="F302">
            <v>2629.36</v>
          </cell>
          <cell r="G302">
            <v>831.33</v>
          </cell>
          <cell r="H302">
            <v>878.02</v>
          </cell>
          <cell r="I302" t="str">
            <v>530</v>
          </cell>
          <cell r="J302" t="str">
            <v xml:space="preserve">PARCELA DE FINANCIAMENTO                          </v>
          </cell>
          <cell r="K302">
            <v>0</v>
          </cell>
          <cell r="L302">
            <v>100954.32</v>
          </cell>
          <cell r="M302">
            <v>0</v>
          </cell>
          <cell r="N302">
            <v>100954.32</v>
          </cell>
        </row>
        <row r="303">
          <cell r="B303" t="str">
            <v xml:space="preserve">POR CLASSE </v>
          </cell>
          <cell r="C303" t="str">
            <v xml:space="preserve">RURAL                </v>
          </cell>
          <cell r="D303">
            <v>133148</v>
          </cell>
          <cell r="E303">
            <v>140035</v>
          </cell>
          <cell r="F303">
            <v>2629.36</v>
          </cell>
          <cell r="G303">
            <v>831.33</v>
          </cell>
          <cell r="H303">
            <v>878.02</v>
          </cell>
          <cell r="I303" t="str">
            <v>872</v>
          </cell>
          <cell r="J303" t="str">
            <v xml:space="preserve">DEVOLUÇÃO DIC/FIC - RESOL. 24/ANEEL               </v>
          </cell>
          <cell r="K303">
            <v>0</v>
          </cell>
          <cell r="L303">
            <v>-109.32</v>
          </cell>
          <cell r="M303">
            <v>0</v>
          </cell>
          <cell r="N303">
            <v>-109.32</v>
          </cell>
        </row>
        <row r="304">
          <cell r="B304" t="str">
            <v xml:space="preserve">POR CLASSE </v>
          </cell>
          <cell r="C304" t="str">
            <v xml:space="preserve">RURAL                </v>
          </cell>
          <cell r="D304">
            <v>133148</v>
          </cell>
          <cell r="E304">
            <v>140035</v>
          </cell>
          <cell r="F304">
            <v>2629.36</v>
          </cell>
          <cell r="G304">
            <v>831.33</v>
          </cell>
          <cell r="H304">
            <v>878.02</v>
          </cell>
          <cell r="I304" t="str">
            <v>874</v>
          </cell>
          <cell r="J304" t="str">
            <v xml:space="preserve">BÔNUS RACIONAMENTO                                </v>
          </cell>
          <cell r="K304">
            <v>0</v>
          </cell>
          <cell r="L304">
            <v>10.98</v>
          </cell>
          <cell r="M304">
            <v>0</v>
          </cell>
          <cell r="N304">
            <v>10.98</v>
          </cell>
        </row>
        <row r="305">
          <cell r="B305" t="str">
            <v xml:space="preserve">POR CLASSE </v>
          </cell>
          <cell r="C305" t="str">
            <v xml:space="preserve">RURAL                </v>
          </cell>
          <cell r="D305">
            <v>133148</v>
          </cell>
          <cell r="E305">
            <v>140035</v>
          </cell>
          <cell r="F305">
            <v>2629.36</v>
          </cell>
          <cell r="G305">
            <v>831.33</v>
          </cell>
          <cell r="H305">
            <v>878.02</v>
          </cell>
          <cell r="I305" t="str">
            <v>882</v>
          </cell>
          <cell r="J305" t="str">
            <v xml:space="preserve">ENCARGO CAPACIDADE EMERGENCIAL                    </v>
          </cell>
          <cell r="K305">
            <v>0</v>
          </cell>
          <cell r="L305">
            <v>268473.14</v>
          </cell>
          <cell r="M305">
            <v>22.23</v>
          </cell>
          <cell r="N305">
            <v>268450.90999999997</v>
          </cell>
        </row>
        <row r="306">
          <cell r="B306" t="str">
            <v xml:space="preserve">POR CLASSE </v>
          </cell>
          <cell r="C306" t="str">
            <v xml:space="preserve">RURAL                </v>
          </cell>
          <cell r="D306">
            <v>133148</v>
          </cell>
          <cell r="E306">
            <v>140035</v>
          </cell>
          <cell r="F306">
            <v>2629.36</v>
          </cell>
          <cell r="G306">
            <v>831.33</v>
          </cell>
          <cell r="H306">
            <v>878.02</v>
          </cell>
          <cell r="I306" t="str">
            <v>885</v>
          </cell>
          <cell r="J306" t="str">
            <v xml:space="preserve">MULTA-ENCARGO CAPACIDADE EMERGENCIAL              </v>
          </cell>
          <cell r="K306">
            <v>0</v>
          </cell>
          <cell r="L306">
            <v>909.76</v>
          </cell>
          <cell r="M306">
            <v>0</v>
          </cell>
          <cell r="N306">
            <v>909.76</v>
          </cell>
        </row>
        <row r="307">
          <cell r="B307" t="str">
            <v xml:space="preserve">POR CLASSE </v>
          </cell>
          <cell r="C307" t="str">
            <v xml:space="preserve">RURAL                </v>
          </cell>
          <cell r="D307">
            <v>133148</v>
          </cell>
          <cell r="E307">
            <v>140035</v>
          </cell>
          <cell r="F307">
            <v>2629.36</v>
          </cell>
          <cell r="G307">
            <v>831.33</v>
          </cell>
          <cell r="H307">
            <v>878.02</v>
          </cell>
          <cell r="I307" t="str">
            <v>914</v>
          </cell>
          <cell r="J307" t="str">
            <v xml:space="preserve">DEV. PAGAMENTO DUPLICIDADE- RES456 ART88          </v>
          </cell>
          <cell r="K307">
            <v>0</v>
          </cell>
          <cell r="L307">
            <v>-12626.75</v>
          </cell>
          <cell r="M307">
            <v>0</v>
          </cell>
          <cell r="N307">
            <v>-12626.75</v>
          </cell>
        </row>
        <row r="308">
          <cell r="B308" t="str">
            <v xml:space="preserve">POR CLASSE </v>
          </cell>
          <cell r="C308" t="str">
            <v xml:space="preserve">RURAL                </v>
          </cell>
          <cell r="D308">
            <v>133148</v>
          </cell>
          <cell r="E308">
            <v>140035</v>
          </cell>
          <cell r="F308">
            <v>2629.36</v>
          </cell>
          <cell r="G308">
            <v>831.33</v>
          </cell>
          <cell r="H308">
            <v>878.02</v>
          </cell>
          <cell r="I308" t="str">
            <v>991</v>
          </cell>
          <cell r="J308" t="str">
            <v xml:space="preserve">SERVIÇO FINANCEIRO                                </v>
          </cell>
          <cell r="K308">
            <v>0</v>
          </cell>
          <cell r="L308">
            <v>-96.52</v>
          </cell>
          <cell r="M308">
            <v>0</v>
          </cell>
          <cell r="N308">
            <v>-96.52</v>
          </cell>
        </row>
        <row r="309">
          <cell r="B309" t="str">
            <v xml:space="preserve">POR CLASSE </v>
          </cell>
          <cell r="C309" t="str">
            <v xml:space="preserve">SERVICO PUBLICO      </v>
          </cell>
          <cell r="D309">
            <v>1101</v>
          </cell>
          <cell r="E309">
            <v>1120</v>
          </cell>
          <cell r="F309">
            <v>6703163.4299999997</v>
          </cell>
          <cell r="G309">
            <v>0</v>
          </cell>
          <cell r="H309">
            <v>0</v>
          </cell>
          <cell r="I309" t="str">
            <v>010</v>
          </cell>
          <cell r="J309" t="str">
            <v xml:space="preserve">DEMANDA                                           </v>
          </cell>
          <cell r="K309">
            <v>29948.720000000001</v>
          </cell>
          <cell r="L309">
            <v>315020.19</v>
          </cell>
          <cell r="M309">
            <v>78724.77</v>
          </cell>
          <cell r="N309">
            <v>236295.42</v>
          </cell>
        </row>
        <row r="310">
          <cell r="B310" t="str">
            <v xml:space="preserve">POR CLASSE </v>
          </cell>
          <cell r="C310" t="str">
            <v xml:space="preserve">SERVICO PUBLICO      </v>
          </cell>
          <cell r="D310">
            <v>1101</v>
          </cell>
          <cell r="E310">
            <v>1120</v>
          </cell>
          <cell r="F310">
            <v>6703163.4299999997</v>
          </cell>
          <cell r="G310">
            <v>0</v>
          </cell>
          <cell r="H310">
            <v>0</v>
          </cell>
          <cell r="I310" t="str">
            <v>011</v>
          </cell>
          <cell r="J310" t="str">
            <v xml:space="preserve">DEMANDA NA PONTA                                  </v>
          </cell>
          <cell r="K310">
            <v>39827.279999999999</v>
          </cell>
          <cell r="L310">
            <v>1097964.6499999999</v>
          </cell>
          <cell r="M310">
            <v>274491.09000000003</v>
          </cell>
          <cell r="N310">
            <v>823473.56</v>
          </cell>
        </row>
        <row r="311">
          <cell r="B311" t="str">
            <v xml:space="preserve">POR CLASSE </v>
          </cell>
          <cell r="C311" t="str">
            <v xml:space="preserve">SERVICO PUBLICO      </v>
          </cell>
          <cell r="D311">
            <v>1101</v>
          </cell>
          <cell r="E311">
            <v>1120</v>
          </cell>
          <cell r="F311">
            <v>6703163.4299999997</v>
          </cell>
          <cell r="G311">
            <v>0</v>
          </cell>
          <cell r="H311">
            <v>0</v>
          </cell>
          <cell r="I311" t="str">
            <v>012</v>
          </cell>
          <cell r="J311" t="str">
            <v xml:space="preserve">DEMANDA FORA DE PONTA                             </v>
          </cell>
          <cell r="K311">
            <v>45830.69</v>
          </cell>
          <cell r="L311">
            <v>396638.71</v>
          </cell>
          <cell r="M311">
            <v>99159.61</v>
          </cell>
          <cell r="N311">
            <v>297479.09999999998</v>
          </cell>
        </row>
        <row r="312">
          <cell r="B312" t="str">
            <v xml:space="preserve">POR CLASSE </v>
          </cell>
          <cell r="C312" t="str">
            <v xml:space="preserve">SERVICO PUBLICO      </v>
          </cell>
          <cell r="D312">
            <v>1101</v>
          </cell>
          <cell r="E312">
            <v>1120</v>
          </cell>
          <cell r="F312">
            <v>6703163.4299999997</v>
          </cell>
          <cell r="G312">
            <v>0</v>
          </cell>
          <cell r="H312">
            <v>0</v>
          </cell>
          <cell r="I312" t="str">
            <v>017</v>
          </cell>
          <cell r="J312" t="str">
            <v xml:space="preserve">DEMANDA ULTRAPASSAGEM                             </v>
          </cell>
          <cell r="K312">
            <v>550.46</v>
          </cell>
          <cell r="L312">
            <v>17372.39</v>
          </cell>
          <cell r="M312">
            <v>4343.01</v>
          </cell>
          <cell r="N312">
            <v>13029.38</v>
          </cell>
        </row>
        <row r="313">
          <cell r="B313" t="str">
            <v xml:space="preserve">POR CLASSE </v>
          </cell>
          <cell r="C313" t="str">
            <v xml:space="preserve">SERVICO PUBLICO      </v>
          </cell>
          <cell r="D313">
            <v>1101</v>
          </cell>
          <cell r="E313">
            <v>1120</v>
          </cell>
          <cell r="F313">
            <v>6703163.4299999997</v>
          </cell>
          <cell r="G313">
            <v>0</v>
          </cell>
          <cell r="H313">
            <v>0</v>
          </cell>
          <cell r="I313" t="str">
            <v>018</v>
          </cell>
          <cell r="J313" t="str">
            <v xml:space="preserve">DEMANDA ULTRAPASSAGEM NA PONTA                    </v>
          </cell>
          <cell r="K313">
            <v>408.74</v>
          </cell>
          <cell r="L313">
            <v>40176.400000000001</v>
          </cell>
          <cell r="M313">
            <v>10044.1</v>
          </cell>
          <cell r="N313">
            <v>30132.3</v>
          </cell>
        </row>
        <row r="314">
          <cell r="B314" t="str">
            <v xml:space="preserve">POR CLASSE </v>
          </cell>
          <cell r="C314" t="str">
            <v xml:space="preserve">SERVICO PUBLICO      </v>
          </cell>
          <cell r="D314">
            <v>1101</v>
          </cell>
          <cell r="E314">
            <v>1120</v>
          </cell>
          <cell r="F314">
            <v>6703163.4299999997</v>
          </cell>
          <cell r="G314">
            <v>0</v>
          </cell>
          <cell r="H314">
            <v>0</v>
          </cell>
          <cell r="I314" t="str">
            <v>019</v>
          </cell>
          <cell r="J314" t="str">
            <v xml:space="preserve">DEMANDA ULTRAPASSAGEM FORA DE PONTA               </v>
          </cell>
          <cell r="K314">
            <v>528.84</v>
          </cell>
          <cell r="L314">
            <v>17324.78</v>
          </cell>
          <cell r="M314">
            <v>4331.1899999999996</v>
          </cell>
          <cell r="N314">
            <v>12993.59</v>
          </cell>
        </row>
        <row r="315">
          <cell r="B315" t="str">
            <v xml:space="preserve">POR CLASSE </v>
          </cell>
          <cell r="C315" t="str">
            <v xml:space="preserve">SERVICO PUBLICO      </v>
          </cell>
          <cell r="D315">
            <v>1101</v>
          </cell>
          <cell r="E315">
            <v>1120</v>
          </cell>
          <cell r="F315">
            <v>6703163.4299999997</v>
          </cell>
          <cell r="G315">
            <v>0</v>
          </cell>
          <cell r="H315">
            <v>0</v>
          </cell>
          <cell r="I315" t="str">
            <v>087</v>
          </cell>
          <cell r="J315" t="str">
            <v xml:space="preserve">DEMANDA REATIVA EXCEDENTE                         </v>
          </cell>
          <cell r="K315">
            <v>2238.21</v>
          </cell>
          <cell r="L315">
            <v>23544.37</v>
          </cell>
          <cell r="M315">
            <v>5884.92</v>
          </cell>
          <cell r="N315">
            <v>17659.45</v>
          </cell>
        </row>
        <row r="316">
          <cell r="B316" t="str">
            <v xml:space="preserve">POR CLASSE </v>
          </cell>
          <cell r="C316" t="str">
            <v xml:space="preserve">SERVICO PUBLICO      </v>
          </cell>
          <cell r="D316">
            <v>1101</v>
          </cell>
          <cell r="E316">
            <v>1120</v>
          </cell>
          <cell r="F316">
            <v>6703163.4299999997</v>
          </cell>
          <cell r="G316">
            <v>0</v>
          </cell>
          <cell r="H316">
            <v>0</v>
          </cell>
          <cell r="I316" t="str">
            <v>088</v>
          </cell>
          <cell r="J316" t="str">
            <v xml:space="preserve">DEMANDA REATIVA EXCEDENTE NA PONTA                </v>
          </cell>
          <cell r="K316">
            <v>838.33</v>
          </cell>
          <cell r="L316">
            <v>23338.97</v>
          </cell>
          <cell r="M316">
            <v>5834.64</v>
          </cell>
          <cell r="N316">
            <v>17504.330000000002</v>
          </cell>
        </row>
        <row r="317">
          <cell r="B317" t="str">
            <v xml:space="preserve">POR CLASSE </v>
          </cell>
          <cell r="C317" t="str">
            <v xml:space="preserve">SERVICO PUBLICO      </v>
          </cell>
          <cell r="D317">
            <v>1101</v>
          </cell>
          <cell r="E317">
            <v>1120</v>
          </cell>
          <cell r="F317">
            <v>6703163.4299999997</v>
          </cell>
          <cell r="G317">
            <v>0</v>
          </cell>
          <cell r="H317">
            <v>0</v>
          </cell>
          <cell r="I317" t="str">
            <v>089</v>
          </cell>
          <cell r="J317" t="str">
            <v xml:space="preserve">DEMANDA REATIVA EXCEDENTE FORA DE PONTA           </v>
          </cell>
          <cell r="K317">
            <v>799.65</v>
          </cell>
          <cell r="L317">
            <v>7420.65</v>
          </cell>
          <cell r="M317">
            <v>1855.06</v>
          </cell>
          <cell r="N317">
            <v>5565.59</v>
          </cell>
        </row>
        <row r="318">
          <cell r="B318" t="str">
            <v xml:space="preserve">POR CLASSE </v>
          </cell>
          <cell r="C318" t="str">
            <v xml:space="preserve">SERVICO PUBLICO      </v>
          </cell>
          <cell r="D318">
            <v>1101</v>
          </cell>
          <cell r="E318">
            <v>1120</v>
          </cell>
          <cell r="F318">
            <v>6703163.4299999997</v>
          </cell>
          <cell r="G318">
            <v>0</v>
          </cell>
          <cell r="H318">
            <v>0</v>
          </cell>
          <cell r="I318" t="str">
            <v>020</v>
          </cell>
          <cell r="J318" t="str">
            <v xml:space="preserve">CONSUMO ATIVO                                     </v>
          </cell>
          <cell r="K318">
            <v>12811669.5</v>
          </cell>
          <cell r="L318">
            <v>2165794.5099999998</v>
          </cell>
          <cell r="M318">
            <v>541306.5</v>
          </cell>
          <cell r="N318">
            <v>1624488.01</v>
          </cell>
        </row>
        <row r="319">
          <cell r="B319" t="str">
            <v xml:space="preserve">POR CLASSE </v>
          </cell>
          <cell r="C319" t="str">
            <v xml:space="preserve">SERVICO PUBLICO      </v>
          </cell>
          <cell r="D319">
            <v>1101</v>
          </cell>
          <cell r="E319">
            <v>1120</v>
          </cell>
          <cell r="F319">
            <v>6703163.4299999997</v>
          </cell>
          <cell r="G319">
            <v>0</v>
          </cell>
          <cell r="H319">
            <v>0</v>
          </cell>
          <cell r="I319" t="str">
            <v>021</v>
          </cell>
          <cell r="J319" t="str">
            <v xml:space="preserve">CONSUMO ATIVO NA PONTA                            </v>
          </cell>
          <cell r="K319">
            <v>1987627.9</v>
          </cell>
          <cell r="L319">
            <v>324660.46000000002</v>
          </cell>
          <cell r="M319">
            <v>81164.92</v>
          </cell>
          <cell r="N319">
            <v>243495.54</v>
          </cell>
        </row>
        <row r="320">
          <cell r="B320" t="str">
            <v xml:space="preserve">POR CLASSE </v>
          </cell>
          <cell r="C320" t="str">
            <v xml:space="preserve">SERVICO PUBLICO      </v>
          </cell>
          <cell r="D320">
            <v>1101</v>
          </cell>
          <cell r="E320">
            <v>1120</v>
          </cell>
          <cell r="F320">
            <v>6703163.4299999997</v>
          </cell>
          <cell r="G320">
            <v>0</v>
          </cell>
          <cell r="H320">
            <v>0</v>
          </cell>
          <cell r="I320" t="str">
            <v>023</v>
          </cell>
          <cell r="J320" t="str">
            <v xml:space="preserve">CONSUMO ATIVO FORA DE PONTA                       </v>
          </cell>
          <cell r="K320">
            <v>20141659.920000002</v>
          </cell>
          <cell r="L320">
            <v>1756172.72</v>
          </cell>
          <cell r="M320">
            <v>439043.03</v>
          </cell>
          <cell r="N320">
            <v>1317129.69</v>
          </cell>
        </row>
        <row r="321">
          <cell r="B321" t="str">
            <v xml:space="preserve">POR CLASSE </v>
          </cell>
          <cell r="C321" t="str">
            <v xml:space="preserve">SERVICO PUBLICO      </v>
          </cell>
          <cell r="D321">
            <v>1101</v>
          </cell>
          <cell r="E321">
            <v>1120</v>
          </cell>
          <cell r="F321">
            <v>6703163.4299999997</v>
          </cell>
          <cell r="G321">
            <v>0</v>
          </cell>
          <cell r="H321">
            <v>0</v>
          </cell>
          <cell r="I321" t="str">
            <v>080</v>
          </cell>
          <cell r="J321" t="str">
            <v xml:space="preserve">CONSUMO REATIVO EXCEDENTE                         </v>
          </cell>
          <cell r="K321">
            <v>869629.53</v>
          </cell>
          <cell r="L321">
            <v>134182.75</v>
          </cell>
          <cell r="M321">
            <v>33541.230000000003</v>
          </cell>
          <cell r="N321">
            <v>100641.52</v>
          </cell>
        </row>
        <row r="322">
          <cell r="B322" t="str">
            <v xml:space="preserve">POR CLASSE </v>
          </cell>
          <cell r="C322" t="str">
            <v xml:space="preserve">SERVICO PUBLICO      </v>
          </cell>
          <cell r="D322">
            <v>1101</v>
          </cell>
          <cell r="E322">
            <v>1120</v>
          </cell>
          <cell r="F322">
            <v>6703163.4299999997</v>
          </cell>
          <cell r="G322">
            <v>0</v>
          </cell>
          <cell r="H322">
            <v>0</v>
          </cell>
          <cell r="I322" t="str">
            <v>081</v>
          </cell>
          <cell r="J322" t="str">
            <v xml:space="preserve">CONSUMO REATIVO EXCEDENTE NA PONTA                </v>
          </cell>
          <cell r="K322">
            <v>84061.19</v>
          </cell>
          <cell r="L322">
            <v>15350.17</v>
          </cell>
          <cell r="M322">
            <v>3837.38</v>
          </cell>
          <cell r="N322">
            <v>11512.79</v>
          </cell>
        </row>
        <row r="323">
          <cell r="B323" t="str">
            <v xml:space="preserve">POR CLASSE </v>
          </cell>
          <cell r="C323" t="str">
            <v xml:space="preserve">SERVICO PUBLICO      </v>
          </cell>
          <cell r="D323">
            <v>1101</v>
          </cell>
          <cell r="E323">
            <v>1120</v>
          </cell>
          <cell r="F323">
            <v>6703163.4299999997</v>
          </cell>
          <cell r="G323">
            <v>0</v>
          </cell>
          <cell r="H323">
            <v>0</v>
          </cell>
          <cell r="I323" t="str">
            <v>083</v>
          </cell>
          <cell r="J323" t="str">
            <v xml:space="preserve">CONSUMO REATIVO EXCEDENTE FORA DE PONTA           </v>
          </cell>
          <cell r="K323">
            <v>695144.39</v>
          </cell>
          <cell r="L323">
            <v>60345.22</v>
          </cell>
          <cell r="M323">
            <v>15086.15</v>
          </cell>
          <cell r="N323">
            <v>45259.07</v>
          </cell>
        </row>
        <row r="324">
          <cell r="B324" t="str">
            <v xml:space="preserve">POR CLASSE </v>
          </cell>
          <cell r="C324" t="str">
            <v xml:space="preserve">SERVICO PUBLICO      </v>
          </cell>
          <cell r="D324">
            <v>1101</v>
          </cell>
          <cell r="E324">
            <v>1120</v>
          </cell>
          <cell r="F324">
            <v>6703163.4299999997</v>
          </cell>
          <cell r="G324">
            <v>0</v>
          </cell>
          <cell r="H324">
            <v>0</v>
          </cell>
          <cell r="I324" t="str">
            <v>002</v>
          </cell>
          <cell r="J324" t="str">
            <v xml:space="preserve">CONTRIBUIÇÃO ILUMINAÇÃO PÚBLICA                   </v>
          </cell>
          <cell r="K324">
            <v>0</v>
          </cell>
          <cell r="L324">
            <v>549.6</v>
          </cell>
          <cell r="M324">
            <v>0</v>
          </cell>
          <cell r="N324">
            <v>549.6</v>
          </cell>
        </row>
        <row r="325">
          <cell r="B325" t="str">
            <v xml:space="preserve">POR CLASSE </v>
          </cell>
          <cell r="C325" t="str">
            <v xml:space="preserve">SERVICO PUBLICO      </v>
          </cell>
          <cell r="D325">
            <v>1101</v>
          </cell>
          <cell r="E325">
            <v>1120</v>
          </cell>
          <cell r="F325">
            <v>6703163.4299999997</v>
          </cell>
          <cell r="G325">
            <v>0</v>
          </cell>
          <cell r="H325">
            <v>0</v>
          </cell>
          <cell r="I325" t="str">
            <v>504</v>
          </cell>
          <cell r="J325" t="str">
            <v xml:space="preserve">RELIGAÇAÕ DE UNIDADE CONSUMIDORA                  </v>
          </cell>
          <cell r="K325">
            <v>0</v>
          </cell>
          <cell r="L325">
            <v>12.16</v>
          </cell>
          <cell r="M325">
            <v>0</v>
          </cell>
          <cell r="N325">
            <v>12.16</v>
          </cell>
        </row>
        <row r="326">
          <cell r="B326" t="str">
            <v xml:space="preserve">POR CLASSE </v>
          </cell>
          <cell r="C326" t="str">
            <v xml:space="preserve">SERVICO PUBLICO      </v>
          </cell>
          <cell r="D326">
            <v>1101</v>
          </cell>
          <cell r="E326">
            <v>1120</v>
          </cell>
          <cell r="F326">
            <v>6703163.4299999997</v>
          </cell>
          <cell r="G326">
            <v>0</v>
          </cell>
          <cell r="H326">
            <v>0</v>
          </cell>
          <cell r="I326" t="str">
            <v>510</v>
          </cell>
          <cell r="J326" t="str">
            <v xml:space="preserve">MULTA POR ATRASO                                  </v>
          </cell>
          <cell r="K326">
            <v>0</v>
          </cell>
          <cell r="L326">
            <v>13833.28</v>
          </cell>
          <cell r="M326">
            <v>0</v>
          </cell>
          <cell r="N326">
            <v>13833.28</v>
          </cell>
        </row>
        <row r="327">
          <cell r="B327" t="str">
            <v xml:space="preserve">POR CLASSE </v>
          </cell>
          <cell r="C327" t="str">
            <v xml:space="preserve">SERVICO PUBLICO      </v>
          </cell>
          <cell r="D327">
            <v>1101</v>
          </cell>
          <cell r="E327">
            <v>1120</v>
          </cell>
          <cell r="F327">
            <v>6703163.4299999997</v>
          </cell>
          <cell r="G327">
            <v>0</v>
          </cell>
          <cell r="H327">
            <v>0</v>
          </cell>
          <cell r="I327" t="str">
            <v>524</v>
          </cell>
          <cell r="J327" t="str">
            <v xml:space="preserve">CUSTO ADMINISTRATIVO-ART 73 RES456/ANEEL          </v>
          </cell>
          <cell r="K327">
            <v>0</v>
          </cell>
          <cell r="L327">
            <v>248.97</v>
          </cell>
          <cell r="M327">
            <v>0</v>
          </cell>
          <cell r="N327">
            <v>248.97</v>
          </cell>
        </row>
        <row r="328">
          <cell r="B328" t="str">
            <v xml:space="preserve">POR CLASSE </v>
          </cell>
          <cell r="C328" t="str">
            <v xml:space="preserve">SERVICO PUBLICO      </v>
          </cell>
          <cell r="D328">
            <v>1101</v>
          </cell>
          <cell r="E328">
            <v>1120</v>
          </cell>
          <cell r="F328">
            <v>6703163.4299999997</v>
          </cell>
          <cell r="G328">
            <v>0</v>
          </cell>
          <cell r="H328">
            <v>0</v>
          </cell>
          <cell r="I328" t="str">
            <v>100</v>
          </cell>
          <cell r="J328" t="str">
            <v xml:space="preserve">IMPORTE A SOMAR OU DIMINUIR (S/ICMS)              </v>
          </cell>
          <cell r="K328">
            <v>0</v>
          </cell>
          <cell r="L328">
            <v>-27.61</v>
          </cell>
          <cell r="M328">
            <v>0</v>
          </cell>
          <cell r="N328">
            <v>-27.61</v>
          </cell>
        </row>
        <row r="329">
          <cell r="B329" t="str">
            <v xml:space="preserve">POR CLASSE </v>
          </cell>
          <cell r="C329" t="str">
            <v xml:space="preserve">SERVICO PUBLICO      </v>
          </cell>
          <cell r="D329">
            <v>1101</v>
          </cell>
          <cell r="E329">
            <v>1120</v>
          </cell>
          <cell r="F329">
            <v>6703163.4299999997</v>
          </cell>
          <cell r="G329">
            <v>0</v>
          </cell>
          <cell r="H329">
            <v>0</v>
          </cell>
          <cell r="I329" t="str">
            <v>225</v>
          </cell>
          <cell r="J329" t="str">
            <v xml:space="preserve">CERPEL - TAXA ASSOCIADO COOPERATIVA               </v>
          </cell>
          <cell r="K329">
            <v>0</v>
          </cell>
          <cell r="L329">
            <v>13.2</v>
          </cell>
          <cell r="M329">
            <v>0</v>
          </cell>
          <cell r="N329">
            <v>13.2</v>
          </cell>
        </row>
        <row r="330">
          <cell r="B330" t="str">
            <v xml:space="preserve">POR CLASSE </v>
          </cell>
          <cell r="C330" t="str">
            <v xml:space="preserve">SERVICO PUBLICO      </v>
          </cell>
          <cell r="D330">
            <v>1101</v>
          </cell>
          <cell r="E330">
            <v>1120</v>
          </cell>
          <cell r="F330">
            <v>6703163.4299999997</v>
          </cell>
          <cell r="G330">
            <v>0</v>
          </cell>
          <cell r="H330">
            <v>0</v>
          </cell>
          <cell r="I330" t="str">
            <v>243</v>
          </cell>
          <cell r="J330" t="str">
            <v xml:space="preserve">CERALPA - TAXA ASSOCIADO COOPERATIVA              </v>
          </cell>
          <cell r="K330">
            <v>0</v>
          </cell>
          <cell r="L330">
            <v>1.89</v>
          </cell>
          <cell r="M330">
            <v>0</v>
          </cell>
          <cell r="N330">
            <v>1.89</v>
          </cell>
        </row>
        <row r="331">
          <cell r="B331" t="str">
            <v xml:space="preserve">POR CLASSE </v>
          </cell>
          <cell r="C331" t="str">
            <v xml:space="preserve">SERVICO PUBLICO      </v>
          </cell>
          <cell r="D331">
            <v>1101</v>
          </cell>
          <cell r="E331">
            <v>1120</v>
          </cell>
          <cell r="F331">
            <v>6703163.4299999997</v>
          </cell>
          <cell r="G331">
            <v>0</v>
          </cell>
          <cell r="H331">
            <v>0</v>
          </cell>
          <cell r="I331" t="str">
            <v>872</v>
          </cell>
          <cell r="J331" t="str">
            <v xml:space="preserve">DEVOLUÇÃO DIC/FIC - RESOL. 24/ANEEL               </v>
          </cell>
          <cell r="K331">
            <v>0</v>
          </cell>
          <cell r="L331">
            <v>-2683.44</v>
          </cell>
          <cell r="M331">
            <v>0</v>
          </cell>
          <cell r="N331">
            <v>-2683.44</v>
          </cell>
        </row>
        <row r="332">
          <cell r="B332" t="str">
            <v xml:space="preserve">POR CLASSE </v>
          </cell>
          <cell r="C332" t="str">
            <v xml:space="preserve">SERVICO PUBLICO      </v>
          </cell>
          <cell r="D332">
            <v>1101</v>
          </cell>
          <cell r="E332">
            <v>1120</v>
          </cell>
          <cell r="F332">
            <v>6703163.4299999997</v>
          </cell>
          <cell r="G332">
            <v>0</v>
          </cell>
          <cell r="H332">
            <v>0</v>
          </cell>
          <cell r="I332" t="str">
            <v>882</v>
          </cell>
          <cell r="J332" t="str">
            <v xml:space="preserve">ENCARGO CAPACIDADE EMERGENCIAL                    </v>
          </cell>
          <cell r="K332">
            <v>0</v>
          </cell>
          <cell r="L332">
            <v>307607.52</v>
          </cell>
          <cell r="M332">
            <v>76880.100000000006</v>
          </cell>
          <cell r="N332">
            <v>230727.42</v>
          </cell>
        </row>
        <row r="333">
          <cell r="B333" t="str">
            <v xml:space="preserve">POR CLASSE </v>
          </cell>
          <cell r="C333" t="str">
            <v xml:space="preserve">SERVICO PUBLICO      </v>
          </cell>
          <cell r="D333">
            <v>1101</v>
          </cell>
          <cell r="E333">
            <v>1120</v>
          </cell>
          <cell r="F333">
            <v>6703163.4299999997</v>
          </cell>
          <cell r="G333">
            <v>0</v>
          </cell>
          <cell r="H333">
            <v>0</v>
          </cell>
          <cell r="I333" t="str">
            <v>885</v>
          </cell>
          <cell r="J333" t="str">
            <v xml:space="preserve">MULTA-ENCARGO CAPACIDADE EMERGENCIAL              </v>
          </cell>
          <cell r="K333">
            <v>0</v>
          </cell>
          <cell r="L333">
            <v>633.5</v>
          </cell>
          <cell r="M333">
            <v>0</v>
          </cell>
          <cell r="N333">
            <v>633.5</v>
          </cell>
        </row>
        <row r="334">
          <cell r="B334" t="str">
            <v xml:space="preserve">POR CLASSE </v>
          </cell>
          <cell r="C334" t="str">
            <v xml:space="preserve">REVENDA              </v>
          </cell>
          <cell r="D334">
            <v>36</v>
          </cell>
          <cell r="E334">
            <v>49</v>
          </cell>
          <cell r="F334">
            <v>0</v>
          </cell>
          <cell r="G334">
            <v>0</v>
          </cell>
          <cell r="H334">
            <v>0</v>
          </cell>
          <cell r="I334" t="str">
            <v>010</v>
          </cell>
          <cell r="J334" t="str">
            <v xml:space="preserve">DEMANDA                                           </v>
          </cell>
          <cell r="K334">
            <v>15568.4</v>
          </cell>
          <cell r="L334">
            <v>173330.17</v>
          </cell>
          <cell r="M334">
            <v>0</v>
          </cell>
          <cell r="N334">
            <v>173330.17</v>
          </cell>
        </row>
        <row r="335">
          <cell r="B335" t="str">
            <v xml:space="preserve">POR CLASSE </v>
          </cell>
          <cell r="C335" t="str">
            <v xml:space="preserve">REVENDA              </v>
          </cell>
          <cell r="D335">
            <v>36</v>
          </cell>
          <cell r="E335">
            <v>49</v>
          </cell>
          <cell r="F335">
            <v>0</v>
          </cell>
          <cell r="G335">
            <v>0</v>
          </cell>
          <cell r="H335">
            <v>0</v>
          </cell>
          <cell r="I335" t="str">
            <v>020</v>
          </cell>
          <cell r="J335" t="str">
            <v xml:space="preserve">CONSUMO ATIVO                                     </v>
          </cell>
          <cell r="K335">
            <v>6966680</v>
          </cell>
          <cell r="L335">
            <v>253839.97</v>
          </cell>
          <cell r="M335">
            <v>0</v>
          </cell>
          <cell r="N335">
            <v>253839.97</v>
          </cell>
        </row>
        <row r="336">
          <cell r="B336" t="str">
            <v xml:space="preserve">POR CLASSE </v>
          </cell>
          <cell r="C336" t="str">
            <v xml:space="preserve">REVENDA              </v>
          </cell>
          <cell r="D336">
            <v>36</v>
          </cell>
          <cell r="E336">
            <v>49</v>
          </cell>
          <cell r="F336">
            <v>0</v>
          </cell>
          <cell r="G336">
            <v>0</v>
          </cell>
          <cell r="H336">
            <v>0</v>
          </cell>
          <cell r="I336" t="str">
            <v>080</v>
          </cell>
          <cell r="J336" t="str">
            <v xml:space="preserve">CONSUMO REATIVO EXCEDENTE                         </v>
          </cell>
          <cell r="K336">
            <v>0</v>
          </cell>
          <cell r="L336">
            <v>0</v>
          </cell>
          <cell r="M336">
            <v>0</v>
          </cell>
          <cell r="N336">
            <v>0</v>
          </cell>
        </row>
        <row r="337">
          <cell r="B337" t="str">
            <v xml:space="preserve">POR CLASSE </v>
          </cell>
          <cell r="C337" t="str">
            <v xml:space="preserve">REVENDA              </v>
          </cell>
          <cell r="D337">
            <v>36</v>
          </cell>
          <cell r="E337">
            <v>49</v>
          </cell>
          <cell r="F337">
            <v>0</v>
          </cell>
          <cell r="G337">
            <v>0</v>
          </cell>
          <cell r="H337">
            <v>0</v>
          </cell>
          <cell r="I337" t="str">
            <v>950</v>
          </cell>
          <cell r="J337" t="str">
            <v xml:space="preserve">USO DO SISTEMA DE DISTRIBUIÇÃO S/ ICMS            </v>
          </cell>
          <cell r="K337">
            <v>0</v>
          </cell>
          <cell r="L337">
            <v>66528.94</v>
          </cell>
          <cell r="M337">
            <v>0</v>
          </cell>
          <cell r="N337">
            <v>66528.94</v>
          </cell>
        </row>
      </sheetData>
      <sheetData sheetId="2" refreshError="1"/>
      <sheetData sheetId="3" refreshError="1"/>
      <sheetData sheetId="4" refreshError="1"/>
      <sheetData sheetId="5"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TE"/>
      <sheetName val="RESULTADO ACUM"/>
      <sheetName val="RESULTADO DO MÊS"/>
      <sheetName val="RESULTADO MÊS A MÊS"/>
      <sheetName val="Finança"/>
      <sheetName val="Plano 9_Informática"/>
      <sheetName val="BAL_L1_OUT12"/>
      <sheetName val="A4.2-FLEXIBRAS"/>
      <sheetName val="APLIC112009"/>
      <sheetName val="SHELL"/>
      <sheetName val="Taxas"/>
      <sheetName val="BRAD_CCG"/>
      <sheetName val="REAL_CCT_09_2010"/>
      <sheetName val="CDI_CETIP"/>
      <sheetName val="Custo Ponderado Dolar"/>
      <sheetName val="CITIBANK_CCT_04_2010"/>
      <sheetName val="HSBC_CUSTEIO_2010"/>
      <sheetName val="ITAU_CUSTEIO"/>
      <sheetName val="DOLAR_604"/>
      <sheetName val="FERIADOS"/>
      <sheetName val="URTJLP"/>
      <sheetName val="Consulta SDF"/>
      <sheetName val="Historico"/>
      <sheetName val="Fatores"/>
      <sheetName val="Datas"/>
      <sheetName val="CALC-RESUMO"/>
      <sheetName val="Lead"/>
      <sheetName val="CELPE-média-mensal-99-04"/>
      <sheetName val="RDEG fev 07"/>
      <sheetName val="Dados"/>
      <sheetName val="Tabela de Parâmetros"/>
      <sheetName val="Entrada"/>
      <sheetName val="Análise"/>
      <sheetName val="UFIR"/>
      <sheetName val="Benefits"/>
      <sheetName val="HR II"/>
    </sheetNames>
    <sheetDataSet>
      <sheetData sheetId="0" refreshError="1"/>
      <sheetData sheetId="1" refreshError="1"/>
      <sheetData sheetId="2" refreshError="1"/>
      <sheetData sheetId="3" refreshError="1">
        <row r="1">
          <cell r="A1" t="str">
            <v>CONTAS</v>
          </cell>
          <cell r="B1" t="str">
            <v>Banco Fininvest S.A.</v>
          </cell>
        </row>
        <row r="3">
          <cell r="B3" t="str">
            <v>C.G.C.: 33.098.518/0001-69</v>
          </cell>
        </row>
        <row r="4">
          <cell r="B4" t="str">
            <v>Av. Presidente Wilson, 231 - 2º e 11º andares (partes)</v>
          </cell>
        </row>
        <row r="7">
          <cell r="D7" t="str">
            <v>JANEIRO</v>
          </cell>
          <cell r="F7" t="str">
            <v>FEVEREIRO</v>
          </cell>
          <cell r="H7" t="str">
            <v>MARÇO</v>
          </cell>
          <cell r="J7" t="str">
            <v>ABRIL</v>
          </cell>
          <cell r="L7" t="str">
            <v>MAIO</v>
          </cell>
          <cell r="N7" t="str">
            <v>JUNHO</v>
          </cell>
          <cell r="P7" t="str">
            <v>JULHO</v>
          </cell>
          <cell r="R7" t="str">
            <v>AGOSTO</v>
          </cell>
          <cell r="T7" t="str">
            <v>SETEMBRO</v>
          </cell>
          <cell r="V7" t="str">
            <v>OUTUBRO</v>
          </cell>
          <cell r="X7" t="str">
            <v>NOVEMBRO</v>
          </cell>
          <cell r="Z7" t="str">
            <v>DEZEMBRO</v>
          </cell>
          <cell r="AB7" t="str">
            <v>ACUMULADO</v>
          </cell>
          <cell r="AF7" t="str">
            <v>ACUM. 1º SEM.</v>
          </cell>
          <cell r="AH7" t="str">
            <v>ACUM. 2º SEM.</v>
          </cell>
        </row>
        <row r="9">
          <cell r="A9">
            <v>71</v>
          </cell>
          <cell r="B9" t="str">
            <v>RECEITAS OPERACIONAIS</v>
          </cell>
          <cell r="D9">
            <v>34239747.310000002</v>
          </cell>
          <cell r="E9">
            <v>0</v>
          </cell>
          <cell r="F9">
            <v>30040551.129999995</v>
          </cell>
          <cell r="H9">
            <v>41429152.109999999</v>
          </cell>
          <cell r="J9">
            <v>32130224.390000001</v>
          </cell>
          <cell r="L9">
            <v>36609612.320000008</v>
          </cell>
          <cell r="N9">
            <v>44998709.609999999</v>
          </cell>
          <cell r="P9">
            <v>35087195.32</v>
          </cell>
          <cell r="R9">
            <v>38553571.800000004</v>
          </cell>
          <cell r="T9">
            <v>46375774.830000006</v>
          </cell>
          <cell r="V9">
            <v>198993222.35000002</v>
          </cell>
          <cell r="X9">
            <v>99214267</v>
          </cell>
          <cell r="Z9">
            <v>129654102.02000001</v>
          </cell>
          <cell r="AB9">
            <v>768719633.1400001</v>
          </cell>
          <cell r="AF9">
            <v>219645482.68999997</v>
          </cell>
          <cell r="AH9">
            <v>549074150.45000005</v>
          </cell>
        </row>
        <row r="11">
          <cell r="A11">
            <v>711</v>
          </cell>
          <cell r="B11" t="str">
            <v xml:space="preserve">  . Rendas de Operação de Crédito</v>
          </cell>
          <cell r="D11">
            <v>29759490.100000001</v>
          </cell>
          <cell r="E11">
            <v>0</v>
          </cell>
          <cell r="F11">
            <v>26620146.379999995</v>
          </cell>
          <cell r="H11">
            <v>29076516.289999999</v>
          </cell>
          <cell r="J11">
            <v>28197408.080000006</v>
          </cell>
          <cell r="L11">
            <v>29341899.850000005</v>
          </cell>
          <cell r="N11">
            <v>25138356.530000001</v>
          </cell>
          <cell r="P11">
            <v>28359320.479999997</v>
          </cell>
          <cell r="R11">
            <v>28539170.420000002</v>
          </cell>
          <cell r="T11">
            <v>28197152.570000004</v>
          </cell>
          <cell r="V11">
            <v>59061686.470000006</v>
          </cell>
          <cell r="X11">
            <v>67093284.460000008</v>
          </cell>
          <cell r="Z11">
            <v>76425737.829999998</v>
          </cell>
          <cell r="AB11">
            <v>455810169.46000004</v>
          </cell>
          <cell r="AF11">
            <v>168133817.22999999</v>
          </cell>
          <cell r="AH11">
            <v>287676352.23000002</v>
          </cell>
        </row>
        <row r="12">
          <cell r="A12">
            <v>71103</v>
          </cell>
          <cell r="B12" t="str">
            <v xml:space="preserve">     Rendas de Adiantamentos a Depositantes</v>
          </cell>
          <cell r="D12">
            <v>14938.84</v>
          </cell>
          <cell r="F12">
            <v>1653.64</v>
          </cell>
          <cell r="H12">
            <v>431.76000000000204</v>
          </cell>
          <cell r="J12">
            <v>65336.29</v>
          </cell>
          <cell r="L12">
            <v>40973.96</v>
          </cell>
          <cell r="N12">
            <v>2537.14</v>
          </cell>
          <cell r="P12">
            <v>256.72000000000003</v>
          </cell>
          <cell r="R12">
            <v>3618.22</v>
          </cell>
          <cell r="T12">
            <v>87.799999999999727</v>
          </cell>
          <cell r="V12">
            <v>250.74</v>
          </cell>
          <cell r="X12">
            <v>511.63</v>
          </cell>
          <cell r="Z12">
            <v>1320.83</v>
          </cell>
          <cell r="AB12">
            <v>131917.57</v>
          </cell>
          <cell r="AF12">
            <v>125871.62999999999</v>
          </cell>
          <cell r="AH12">
            <v>6045.94</v>
          </cell>
        </row>
        <row r="14">
          <cell r="A14">
            <v>71105</v>
          </cell>
          <cell r="B14" t="str">
            <v xml:space="preserve">     Rendas de Emprestimos </v>
          </cell>
          <cell r="D14">
            <v>19032693.990000002</v>
          </cell>
          <cell r="E14">
            <v>0</v>
          </cell>
          <cell r="F14">
            <v>17215405.049999997</v>
          </cell>
          <cell r="H14">
            <v>18893782.599999998</v>
          </cell>
          <cell r="J14">
            <v>18453846.220000006</v>
          </cell>
          <cell r="L14">
            <v>19106745.350000001</v>
          </cell>
          <cell r="N14">
            <v>15262762.860000003</v>
          </cell>
          <cell r="P14">
            <v>18053423.229999997</v>
          </cell>
          <cell r="R14">
            <v>18346176.109999999</v>
          </cell>
          <cell r="T14">
            <v>18080683.720000003</v>
          </cell>
          <cell r="V14">
            <v>41195051.420000002</v>
          </cell>
          <cell r="X14">
            <v>48411762.680000015</v>
          </cell>
          <cell r="Z14">
            <v>53417056.260000005</v>
          </cell>
          <cell r="AB14">
            <v>305469389.49000001</v>
          </cell>
          <cell r="AF14">
            <v>107965236.06999999</v>
          </cell>
          <cell r="AH14">
            <v>197504153.42000002</v>
          </cell>
        </row>
        <row r="15">
          <cell r="A15">
            <v>711050001</v>
          </cell>
          <cell r="B15" t="str">
            <v xml:space="preserve">  -  CDE - Cartão Fininvest Visa</v>
          </cell>
          <cell r="D15">
            <v>7938748.9400000004</v>
          </cell>
          <cell r="F15">
            <v>7468109.7399999993</v>
          </cell>
          <cell r="H15">
            <v>8419819.9699999988</v>
          </cell>
          <cell r="J15">
            <v>8416448.2900000028</v>
          </cell>
          <cell r="L15">
            <v>8715110.4899999984</v>
          </cell>
          <cell r="N15">
            <v>5446298.9200000018</v>
          </cell>
          <cell r="P15">
            <v>7513735.96</v>
          </cell>
          <cell r="R15">
            <v>7594467.6499999994</v>
          </cell>
          <cell r="T15">
            <v>7387235.5899999999</v>
          </cell>
          <cell r="V15">
            <v>11461878.09</v>
          </cell>
          <cell r="X15">
            <v>15830122.460000001</v>
          </cell>
          <cell r="Z15">
            <v>18398101.260000005</v>
          </cell>
          <cell r="AB15">
            <v>114590077.36</v>
          </cell>
          <cell r="AF15">
            <v>46404536.350000001</v>
          </cell>
          <cell r="AH15">
            <v>68185541.010000005</v>
          </cell>
        </row>
        <row r="16">
          <cell r="A16">
            <v>711050002</v>
          </cell>
          <cell r="B16" t="str">
            <v xml:space="preserve">  -  Capital de Giro</v>
          </cell>
          <cell r="D16">
            <v>6807.79</v>
          </cell>
          <cell r="F16">
            <v>7236.87</v>
          </cell>
          <cell r="H16">
            <v>6269.05</v>
          </cell>
          <cell r="J16">
            <v>6460.8</v>
          </cell>
          <cell r="L16">
            <v>38917.760000000002</v>
          </cell>
          <cell r="N16">
            <v>59577.71</v>
          </cell>
          <cell r="P16">
            <v>102443.82</v>
          </cell>
          <cell r="R16">
            <v>115161.26</v>
          </cell>
          <cell r="T16">
            <v>219884.1</v>
          </cell>
          <cell r="V16">
            <v>410818.12</v>
          </cell>
          <cell r="X16">
            <v>374371.76</v>
          </cell>
          <cell r="Z16">
            <v>95673.49</v>
          </cell>
          <cell r="AB16">
            <v>1443622.53</v>
          </cell>
          <cell r="AF16">
            <v>125269.98000000001</v>
          </cell>
          <cell r="AH16">
            <v>1318352.55</v>
          </cell>
        </row>
        <row r="17">
          <cell r="A17">
            <v>711050003</v>
          </cell>
          <cell r="B17" t="str">
            <v xml:space="preserve">  -  SCE - Cartão Loja</v>
          </cell>
          <cell r="D17">
            <v>1267533.5</v>
          </cell>
          <cell r="F17">
            <v>1175758.6100000001</v>
          </cell>
          <cell r="H17">
            <v>1420738.06</v>
          </cell>
          <cell r="J17">
            <v>1491865.05</v>
          </cell>
          <cell r="L17">
            <v>1597867.36</v>
          </cell>
          <cell r="N17">
            <v>2130346.12</v>
          </cell>
          <cell r="P17">
            <v>1582093.88</v>
          </cell>
          <cell r="R17">
            <v>1650083.02</v>
          </cell>
          <cell r="T17">
            <v>1642637.69</v>
          </cell>
          <cell r="V17">
            <v>3163571.5</v>
          </cell>
          <cell r="X17">
            <v>4921651.7699999996</v>
          </cell>
          <cell r="Z17">
            <v>4687278.07</v>
          </cell>
          <cell r="AB17">
            <v>26731424.629999999</v>
          </cell>
          <cell r="AF17">
            <v>9084108.7000000011</v>
          </cell>
          <cell r="AH17">
            <v>17647315.93</v>
          </cell>
        </row>
        <row r="18">
          <cell r="A18">
            <v>711050004</v>
          </cell>
          <cell r="B18" t="str">
            <v xml:space="preserve">  -  Giro Comercial</v>
          </cell>
          <cell r="D18">
            <v>5495541.8399999999</v>
          </cell>
          <cell r="F18">
            <v>4693359.7</v>
          </cell>
          <cell r="H18">
            <v>4721696.76</v>
          </cell>
          <cell r="J18">
            <v>4180089.13</v>
          </cell>
          <cell r="L18">
            <v>4089669.95</v>
          </cell>
          <cell r="N18">
            <v>3918214.91</v>
          </cell>
          <cell r="P18">
            <v>3909576.86</v>
          </cell>
          <cell r="R18">
            <v>3876459.7</v>
          </cell>
          <cell r="T18">
            <v>3694414.91</v>
          </cell>
          <cell r="V18">
            <v>3872716.77</v>
          </cell>
          <cell r="X18">
            <v>3817598.44</v>
          </cell>
          <cell r="Z18">
            <v>4073703.86</v>
          </cell>
          <cell r="AB18">
            <v>50343042.830000006</v>
          </cell>
          <cell r="AF18">
            <v>27098572.289999999</v>
          </cell>
          <cell r="AH18">
            <v>23244470.539999999</v>
          </cell>
        </row>
        <row r="19">
          <cell r="A19">
            <v>711050005</v>
          </cell>
          <cell r="B19" t="str">
            <v xml:space="preserve">  -  Rendas de Emprestimos / Contratos de Mutuo</v>
          </cell>
          <cell r="D19">
            <v>2707.59</v>
          </cell>
          <cell r="F19">
            <v>2375.61</v>
          </cell>
          <cell r="H19">
            <v>2542.62</v>
          </cell>
          <cell r="J19">
            <v>1688.55</v>
          </cell>
          <cell r="L19">
            <v>1576.3</v>
          </cell>
          <cell r="N19">
            <v>2422.59</v>
          </cell>
          <cell r="P19">
            <v>2743.01</v>
          </cell>
          <cell r="R19">
            <v>2972.14</v>
          </cell>
          <cell r="T19">
            <v>2697.23</v>
          </cell>
          <cell r="V19">
            <v>3375.36</v>
          </cell>
          <cell r="X19">
            <v>10857.73</v>
          </cell>
          <cell r="Z19">
            <v>1707.2</v>
          </cell>
          <cell r="AB19">
            <v>37665.929999999993</v>
          </cell>
          <cell r="AF19">
            <v>13313.26</v>
          </cell>
          <cell r="AH19">
            <v>24352.670000000002</v>
          </cell>
        </row>
        <row r="20">
          <cell r="A20">
            <v>711050006</v>
          </cell>
          <cell r="B20" t="str">
            <v xml:space="preserve">  -  Encargos Cartão Fininvest Visa</v>
          </cell>
          <cell r="D20">
            <v>362221.17</v>
          </cell>
          <cell r="F20">
            <v>258935.17</v>
          </cell>
          <cell r="H20">
            <v>270553.06</v>
          </cell>
          <cell r="J20">
            <v>303282.68</v>
          </cell>
          <cell r="L20">
            <v>312660.76</v>
          </cell>
          <cell r="N20">
            <v>-448517.42</v>
          </cell>
          <cell r="P20">
            <v>355619.36</v>
          </cell>
          <cell r="R20">
            <v>362283.17</v>
          </cell>
          <cell r="T20">
            <v>406320.22</v>
          </cell>
          <cell r="V20">
            <v>6163608.79</v>
          </cell>
          <cell r="X20">
            <v>7428967.4200000009</v>
          </cell>
          <cell r="Z20">
            <v>8883496.2699999996</v>
          </cell>
          <cell r="AB20">
            <v>24659430.649999999</v>
          </cell>
          <cell r="AF20">
            <v>1059135.42</v>
          </cell>
          <cell r="AH20">
            <v>23600295.23</v>
          </cell>
        </row>
        <row r="21">
          <cell r="A21">
            <v>711050007</v>
          </cell>
          <cell r="B21" t="str">
            <v xml:space="preserve">  -  Encargos Cartão Loja</v>
          </cell>
          <cell r="D21">
            <v>238736.83</v>
          </cell>
          <cell r="F21">
            <v>189395.94</v>
          </cell>
          <cell r="H21">
            <v>216327.42</v>
          </cell>
          <cell r="J21">
            <v>243692.13</v>
          </cell>
          <cell r="L21">
            <v>268161.55</v>
          </cell>
          <cell r="N21">
            <v>204457.21</v>
          </cell>
          <cell r="P21">
            <v>355037.37</v>
          </cell>
          <cell r="R21">
            <v>363706.45</v>
          </cell>
          <cell r="T21">
            <v>384458.7</v>
          </cell>
          <cell r="V21">
            <v>7399195.1200000001</v>
          </cell>
          <cell r="X21">
            <v>8468916.2699999996</v>
          </cell>
          <cell r="Z21">
            <v>9916270.3099999987</v>
          </cell>
          <cell r="AB21">
            <v>28248355.300000001</v>
          </cell>
          <cell r="AF21">
            <v>1360771.08</v>
          </cell>
          <cell r="AH21">
            <v>26887584.219999999</v>
          </cell>
        </row>
        <row r="22">
          <cell r="A22">
            <v>711050008</v>
          </cell>
          <cell r="B22" t="str">
            <v xml:space="preserve">  -  Rendas de Conta Garantida</v>
          </cell>
          <cell r="D22">
            <v>2828444.12</v>
          </cell>
          <cell r="F22">
            <v>2575948.6800000002</v>
          </cell>
          <cell r="H22">
            <v>2953149.53</v>
          </cell>
          <cell r="J22">
            <v>2878456.4</v>
          </cell>
          <cell r="L22">
            <v>3009821.79</v>
          </cell>
          <cell r="N22">
            <v>3064023.42</v>
          </cell>
          <cell r="P22">
            <v>3183780.86</v>
          </cell>
          <cell r="R22">
            <v>3282144.49</v>
          </cell>
          <cell r="T22">
            <v>3336758.59</v>
          </cell>
          <cell r="V22">
            <v>163028.80000000075</v>
          </cell>
          <cell r="X22">
            <v>146698.1099999994</v>
          </cell>
          <cell r="Z22">
            <v>159634.81000000052</v>
          </cell>
          <cell r="AB22">
            <v>27581889.600000001</v>
          </cell>
          <cell r="AF22">
            <v>17309843.939999998</v>
          </cell>
          <cell r="AH22">
            <v>10272045.66</v>
          </cell>
        </row>
        <row r="23">
          <cell r="A23">
            <v>711050009</v>
          </cell>
          <cell r="B23" t="str">
            <v xml:space="preserve">  -  Tarifas Financiadas - CDE</v>
          </cell>
          <cell r="D23">
            <v>0</v>
          </cell>
          <cell r="F23">
            <v>0</v>
          </cell>
          <cell r="H23">
            <v>0</v>
          </cell>
          <cell r="J23">
            <v>0</v>
          </cell>
          <cell r="L23">
            <v>0</v>
          </cell>
          <cell r="N23">
            <v>0</v>
          </cell>
          <cell r="P23">
            <v>0</v>
          </cell>
          <cell r="R23">
            <v>0</v>
          </cell>
          <cell r="T23">
            <v>0</v>
          </cell>
          <cell r="V23">
            <v>0</v>
          </cell>
          <cell r="X23">
            <v>759.5</v>
          </cell>
          <cell r="Z23">
            <v>18.5</v>
          </cell>
          <cell r="AB23">
            <v>778</v>
          </cell>
          <cell r="AF23">
            <v>0</v>
          </cell>
          <cell r="AH23">
            <v>778</v>
          </cell>
        </row>
        <row r="24">
          <cell r="A24">
            <v>711050010</v>
          </cell>
          <cell r="B24" t="str">
            <v xml:space="preserve">  -  Tarifas Financiadas - SCE</v>
          </cell>
          <cell r="D24">
            <v>0</v>
          </cell>
          <cell r="F24">
            <v>9.5</v>
          </cell>
          <cell r="H24">
            <v>0</v>
          </cell>
          <cell r="J24">
            <v>0</v>
          </cell>
          <cell r="L24">
            <v>0</v>
          </cell>
          <cell r="N24">
            <v>0</v>
          </cell>
          <cell r="P24">
            <v>0</v>
          </cell>
          <cell r="R24">
            <v>0</v>
          </cell>
          <cell r="T24">
            <v>0</v>
          </cell>
          <cell r="V24">
            <v>0</v>
          </cell>
          <cell r="X24">
            <v>0</v>
          </cell>
          <cell r="Z24">
            <v>0</v>
          </cell>
          <cell r="AB24">
            <v>9.5</v>
          </cell>
          <cell r="AF24">
            <v>9.5</v>
          </cell>
          <cell r="AH24">
            <v>0</v>
          </cell>
        </row>
        <row r="25">
          <cell r="A25">
            <v>711050011</v>
          </cell>
          <cell r="B25" t="str">
            <v xml:space="preserve">  -  Encargos Moratórios - Vision Plus</v>
          </cell>
          <cell r="D25">
            <v>0</v>
          </cell>
          <cell r="F25">
            <v>0</v>
          </cell>
          <cell r="H25">
            <v>0</v>
          </cell>
          <cell r="J25">
            <v>0</v>
          </cell>
          <cell r="L25">
            <v>0</v>
          </cell>
          <cell r="N25">
            <v>0</v>
          </cell>
          <cell r="P25">
            <v>0</v>
          </cell>
          <cell r="R25">
            <v>0</v>
          </cell>
          <cell r="T25">
            <v>0</v>
          </cell>
          <cell r="V25">
            <v>469773.97</v>
          </cell>
          <cell r="X25">
            <v>477546.14</v>
          </cell>
          <cell r="Z25">
            <v>463696.48</v>
          </cell>
          <cell r="AB25">
            <v>1411016.5899999999</v>
          </cell>
          <cell r="AF25">
            <v>0</v>
          </cell>
          <cell r="AH25">
            <v>1411016.5899999999</v>
          </cell>
        </row>
        <row r="26">
          <cell r="A26">
            <v>711050012</v>
          </cell>
          <cell r="B26" t="str">
            <v xml:space="preserve">  -  Rendas de Renegociação de Divida</v>
          </cell>
          <cell r="D26">
            <v>0</v>
          </cell>
          <cell r="F26">
            <v>0</v>
          </cell>
          <cell r="H26">
            <v>0</v>
          </cell>
          <cell r="J26">
            <v>0</v>
          </cell>
          <cell r="L26">
            <v>0</v>
          </cell>
          <cell r="N26">
            <v>0</v>
          </cell>
          <cell r="P26">
            <v>0</v>
          </cell>
          <cell r="R26">
            <v>0</v>
          </cell>
          <cell r="T26">
            <v>0</v>
          </cell>
          <cell r="V26">
            <v>0</v>
          </cell>
          <cell r="X26">
            <v>0</v>
          </cell>
          <cell r="Z26">
            <v>0</v>
          </cell>
          <cell r="AB26">
            <v>0</v>
          </cell>
          <cell r="AF26">
            <v>0</v>
          </cell>
          <cell r="AH26">
            <v>0</v>
          </cell>
        </row>
        <row r="27">
          <cell r="A27">
            <v>711050013</v>
          </cell>
          <cell r="B27" t="str">
            <v xml:space="preserve">  -  Emprestimos a Funcionários Clube Fininvest</v>
          </cell>
          <cell r="D27">
            <v>0</v>
          </cell>
          <cell r="F27">
            <v>0</v>
          </cell>
          <cell r="H27">
            <v>0</v>
          </cell>
          <cell r="J27">
            <v>0</v>
          </cell>
          <cell r="L27">
            <v>0</v>
          </cell>
          <cell r="N27">
            <v>0</v>
          </cell>
          <cell r="P27">
            <v>0</v>
          </cell>
          <cell r="R27">
            <v>0</v>
          </cell>
          <cell r="T27">
            <v>0</v>
          </cell>
          <cell r="V27">
            <v>0</v>
          </cell>
          <cell r="X27">
            <v>0</v>
          </cell>
          <cell r="Z27">
            <v>0</v>
          </cell>
          <cell r="AB27">
            <v>0</v>
          </cell>
          <cell r="AF27">
            <v>0</v>
          </cell>
          <cell r="AH27">
            <v>0</v>
          </cell>
        </row>
        <row r="28">
          <cell r="A28">
            <v>711050014</v>
          </cell>
          <cell r="B28" t="str">
            <v xml:space="preserve">  -  Private Label</v>
          </cell>
          <cell r="D28">
            <v>891952.21</v>
          </cell>
          <cell r="F28">
            <v>844275.23</v>
          </cell>
          <cell r="H28">
            <v>882686.13</v>
          </cell>
          <cell r="J28">
            <v>931863.19</v>
          </cell>
          <cell r="L28">
            <v>1072959.3899999999</v>
          </cell>
          <cell r="N28">
            <v>885939.39999999944</v>
          </cell>
          <cell r="P28">
            <v>1048392.11</v>
          </cell>
          <cell r="R28">
            <v>1098898.23</v>
          </cell>
          <cell r="T28">
            <v>1006276.69</v>
          </cell>
          <cell r="V28">
            <v>1203896.55</v>
          </cell>
          <cell r="X28">
            <v>897687.84</v>
          </cell>
          <cell r="Z28">
            <v>980825.23</v>
          </cell>
          <cell r="AB28">
            <v>11745652.199999999</v>
          </cell>
          <cell r="AF28">
            <v>5509675.5499999989</v>
          </cell>
          <cell r="AH28">
            <v>6235976.6500000004</v>
          </cell>
        </row>
        <row r="29">
          <cell r="A29">
            <v>711050016</v>
          </cell>
          <cell r="B29" t="str">
            <v xml:space="preserve">  -  Encargos por Refinanciamento - Vision Plus</v>
          </cell>
          <cell r="D29">
            <v>0</v>
          </cell>
          <cell r="F29">
            <v>0</v>
          </cell>
          <cell r="H29">
            <v>0</v>
          </cell>
          <cell r="J29">
            <v>0</v>
          </cell>
          <cell r="L29">
            <v>0</v>
          </cell>
          <cell r="N29">
            <v>0</v>
          </cell>
          <cell r="P29">
            <v>0</v>
          </cell>
          <cell r="R29">
            <v>0</v>
          </cell>
          <cell r="T29">
            <v>0</v>
          </cell>
          <cell r="V29">
            <v>6865649.1500000004</v>
          </cell>
          <cell r="X29">
            <v>6021882.0700000003</v>
          </cell>
          <cell r="Z29">
            <v>5743729.209999999</v>
          </cell>
          <cell r="AB29">
            <v>18631260.43</v>
          </cell>
          <cell r="AF29">
            <v>0</v>
          </cell>
          <cell r="AH29">
            <v>18631260.43</v>
          </cell>
        </row>
        <row r="30">
          <cell r="A30">
            <v>711050017</v>
          </cell>
          <cell r="B30" t="str">
            <v xml:space="preserve">  -  Rendas com Crédito</v>
          </cell>
          <cell r="D30">
            <v>0</v>
          </cell>
          <cell r="F30">
            <v>0</v>
          </cell>
          <cell r="H30">
            <v>0</v>
          </cell>
          <cell r="J30">
            <v>0</v>
          </cell>
          <cell r="L30">
            <v>0</v>
          </cell>
          <cell r="N30">
            <v>0</v>
          </cell>
          <cell r="P30">
            <v>0</v>
          </cell>
          <cell r="R30">
            <v>0</v>
          </cell>
          <cell r="T30">
            <v>0</v>
          </cell>
          <cell r="V30">
            <v>17539.2</v>
          </cell>
          <cell r="X30">
            <v>14703.17</v>
          </cell>
          <cell r="Z30">
            <v>12921.57</v>
          </cell>
          <cell r="AB30">
            <v>45163.94</v>
          </cell>
          <cell r="AF30">
            <v>0</v>
          </cell>
          <cell r="AH30">
            <v>45163.94</v>
          </cell>
        </row>
        <row r="31">
          <cell r="A31">
            <v>711050090</v>
          </cell>
          <cell r="B31" t="str">
            <v xml:space="preserve">  -  Renda de Outros Emprestimos</v>
          </cell>
          <cell r="D31">
            <v>0</v>
          </cell>
          <cell r="F31">
            <v>0</v>
          </cell>
          <cell r="H31">
            <v>0</v>
          </cell>
          <cell r="J31">
            <v>0</v>
          </cell>
          <cell r="L31">
            <v>0</v>
          </cell>
          <cell r="N31">
            <v>0</v>
          </cell>
          <cell r="P31">
            <v>0</v>
          </cell>
          <cell r="R31">
            <v>0</v>
          </cell>
          <cell r="T31">
            <v>0</v>
          </cell>
          <cell r="V31">
            <v>0</v>
          </cell>
          <cell r="X31">
            <v>0</v>
          </cell>
          <cell r="Z31">
            <v>0</v>
          </cell>
          <cell r="AB31">
            <v>0</v>
          </cell>
          <cell r="AF31">
            <v>0</v>
          </cell>
          <cell r="AH31">
            <v>0</v>
          </cell>
        </row>
        <row r="33">
          <cell r="A33">
            <v>71110</v>
          </cell>
          <cell r="B33" t="str">
            <v xml:space="preserve">     Rendas de Titulos Descontados </v>
          </cell>
          <cell r="D33">
            <v>2225182.36</v>
          </cell>
          <cell r="F33">
            <v>1906406.82</v>
          </cell>
          <cell r="H33">
            <v>1916462.82</v>
          </cell>
          <cell r="J33">
            <v>1759768.1</v>
          </cell>
          <cell r="L33">
            <v>1745794.62</v>
          </cell>
          <cell r="N33">
            <v>1650100.27</v>
          </cell>
          <cell r="P33">
            <v>1612788.34</v>
          </cell>
          <cell r="R33">
            <v>1489404.59</v>
          </cell>
          <cell r="T33">
            <v>1589939.44</v>
          </cell>
          <cell r="V33">
            <v>5672313.5900000008</v>
          </cell>
          <cell r="X33">
            <v>6153532.9899999984</v>
          </cell>
          <cell r="Z33">
            <v>6776813.8000000007</v>
          </cell>
          <cell r="AB33">
            <v>34498507.739999995</v>
          </cell>
          <cell r="AF33">
            <v>11203714.989999998</v>
          </cell>
          <cell r="AH33">
            <v>23294792.75</v>
          </cell>
        </row>
        <row r="34">
          <cell r="A34">
            <v>71115</v>
          </cell>
          <cell r="B34" t="str">
            <v xml:space="preserve">     Rendas de Financiamentos</v>
          </cell>
          <cell r="D34">
            <v>8486674.9100000001</v>
          </cell>
          <cell r="F34">
            <v>7496680.8699999992</v>
          </cell>
          <cell r="H34">
            <v>8265839.1100000013</v>
          </cell>
          <cell r="J34">
            <v>7918457.4699999988</v>
          </cell>
          <cell r="L34">
            <v>8448385.9200000018</v>
          </cell>
          <cell r="N34">
            <v>8222956.2599999979</v>
          </cell>
          <cell r="P34">
            <v>8692852.1899999995</v>
          </cell>
          <cell r="R34">
            <v>8699971.5000000019</v>
          </cell>
          <cell r="T34">
            <v>8526441.6099999994</v>
          </cell>
          <cell r="V34">
            <v>12194070.720000001</v>
          </cell>
          <cell r="X34">
            <v>12527477.159999996</v>
          </cell>
          <cell r="Z34">
            <v>16230546.939999998</v>
          </cell>
          <cell r="AB34">
            <v>115710354.66</v>
          </cell>
          <cell r="AF34">
            <v>48838994.539999999</v>
          </cell>
          <cell r="AH34">
            <v>66871360.119999997</v>
          </cell>
        </row>
        <row r="35">
          <cell r="A35">
            <v>71118</v>
          </cell>
          <cell r="B35" t="str">
            <v xml:space="preserve">     Rendas de Financiamentos a Agentes Financeiros </v>
          </cell>
          <cell r="D35">
            <v>0</v>
          </cell>
          <cell r="F35">
            <v>0</v>
          </cell>
          <cell r="H35">
            <v>0</v>
          </cell>
          <cell r="J35">
            <v>0</v>
          </cell>
          <cell r="L35">
            <v>0</v>
          </cell>
          <cell r="N35">
            <v>0</v>
          </cell>
          <cell r="P35">
            <v>0</v>
          </cell>
          <cell r="R35">
            <v>0</v>
          </cell>
          <cell r="T35">
            <v>0</v>
          </cell>
          <cell r="V35">
            <v>0</v>
          </cell>
          <cell r="X35">
            <v>0</v>
          </cell>
          <cell r="Z35">
            <v>0</v>
          </cell>
          <cell r="AB35">
            <v>0</v>
          </cell>
          <cell r="AF35">
            <v>0</v>
          </cell>
          <cell r="AH35">
            <v>0</v>
          </cell>
        </row>
        <row r="36">
          <cell r="A36">
            <v>71120</v>
          </cell>
          <cell r="B36" t="str">
            <v xml:space="preserve">     Rendas de Financiamentos a Exportação</v>
          </cell>
          <cell r="D36">
            <v>0</v>
          </cell>
          <cell r="F36">
            <v>0</v>
          </cell>
          <cell r="H36">
            <v>0</v>
          </cell>
          <cell r="J36">
            <v>0</v>
          </cell>
          <cell r="L36">
            <v>0</v>
          </cell>
          <cell r="N36">
            <v>0</v>
          </cell>
          <cell r="P36">
            <v>0</v>
          </cell>
          <cell r="R36">
            <v>0</v>
          </cell>
          <cell r="T36">
            <v>0</v>
          </cell>
          <cell r="V36">
            <v>0</v>
          </cell>
          <cell r="X36">
            <v>0</v>
          </cell>
          <cell r="Z36">
            <v>0</v>
          </cell>
          <cell r="AB36">
            <v>0</v>
          </cell>
          <cell r="AF36">
            <v>0</v>
          </cell>
          <cell r="AH36">
            <v>0</v>
          </cell>
        </row>
        <row r="37">
          <cell r="A37">
            <v>71123</v>
          </cell>
          <cell r="B37" t="str">
            <v xml:space="preserve">     Rendas de Financiamentos de Moedas Estrangeiras</v>
          </cell>
          <cell r="D37">
            <v>0</v>
          </cell>
          <cell r="F37">
            <v>0</v>
          </cell>
          <cell r="H37">
            <v>0</v>
          </cell>
          <cell r="J37">
            <v>0</v>
          </cell>
          <cell r="L37">
            <v>0</v>
          </cell>
          <cell r="N37">
            <v>0</v>
          </cell>
          <cell r="P37">
            <v>0</v>
          </cell>
          <cell r="R37">
            <v>0</v>
          </cell>
          <cell r="T37">
            <v>0</v>
          </cell>
          <cell r="V37">
            <v>0</v>
          </cell>
          <cell r="X37">
            <v>0</v>
          </cell>
          <cell r="Z37">
            <v>0</v>
          </cell>
          <cell r="AB37">
            <v>0</v>
          </cell>
          <cell r="AF37">
            <v>0</v>
          </cell>
          <cell r="AH37">
            <v>0</v>
          </cell>
        </row>
        <row r="38">
          <cell r="A38">
            <v>71125</v>
          </cell>
          <cell r="B38" t="str">
            <v xml:space="preserve">     Rendas de Financiamentos com Interveniência</v>
          </cell>
          <cell r="D38">
            <v>0</v>
          </cell>
          <cell r="F38">
            <v>0</v>
          </cell>
          <cell r="H38">
            <v>0</v>
          </cell>
          <cell r="J38">
            <v>0</v>
          </cell>
          <cell r="L38">
            <v>0</v>
          </cell>
          <cell r="N38">
            <v>0</v>
          </cell>
          <cell r="P38">
            <v>0</v>
          </cell>
          <cell r="R38">
            <v>0</v>
          </cell>
          <cell r="T38">
            <v>0</v>
          </cell>
          <cell r="V38">
            <v>0</v>
          </cell>
          <cell r="X38">
            <v>0</v>
          </cell>
          <cell r="Z38">
            <v>0</v>
          </cell>
          <cell r="AB38">
            <v>0</v>
          </cell>
          <cell r="AF38">
            <v>0</v>
          </cell>
          <cell r="AH38">
            <v>0</v>
          </cell>
        </row>
        <row r="39">
          <cell r="A39">
            <v>71135</v>
          </cell>
          <cell r="B39" t="str">
            <v xml:space="preserve">     Rendas de Refinanciamentos de Operações de Arrendamentos</v>
          </cell>
          <cell r="D39">
            <v>0</v>
          </cell>
          <cell r="F39">
            <v>0</v>
          </cell>
          <cell r="H39">
            <v>0</v>
          </cell>
          <cell r="J39">
            <v>0</v>
          </cell>
          <cell r="L39">
            <v>0</v>
          </cell>
          <cell r="N39">
            <v>0</v>
          </cell>
          <cell r="P39">
            <v>0</v>
          </cell>
          <cell r="R39">
            <v>0</v>
          </cell>
          <cell r="T39">
            <v>0</v>
          </cell>
          <cell r="V39">
            <v>0</v>
          </cell>
          <cell r="X39">
            <v>0</v>
          </cell>
          <cell r="Z39">
            <v>0</v>
          </cell>
          <cell r="AB39">
            <v>0</v>
          </cell>
          <cell r="AF39">
            <v>0</v>
          </cell>
          <cell r="AH39">
            <v>0</v>
          </cell>
        </row>
        <row r="40">
          <cell r="A40">
            <v>71140</v>
          </cell>
          <cell r="B40" t="str">
            <v xml:space="preserve">     Rendas de Financiamentos Rurais - Aplicações Livres</v>
          </cell>
          <cell r="D40">
            <v>0</v>
          </cell>
          <cell r="F40">
            <v>0</v>
          </cell>
          <cell r="H40">
            <v>0</v>
          </cell>
          <cell r="J40">
            <v>0</v>
          </cell>
          <cell r="L40">
            <v>0</v>
          </cell>
          <cell r="N40">
            <v>0</v>
          </cell>
          <cell r="P40">
            <v>0</v>
          </cell>
          <cell r="R40">
            <v>0</v>
          </cell>
          <cell r="T40">
            <v>0</v>
          </cell>
          <cell r="V40">
            <v>0</v>
          </cell>
          <cell r="X40">
            <v>0</v>
          </cell>
          <cell r="Z40">
            <v>0</v>
          </cell>
          <cell r="AB40">
            <v>0</v>
          </cell>
          <cell r="AF40">
            <v>0</v>
          </cell>
          <cell r="AH40">
            <v>0</v>
          </cell>
        </row>
        <row r="41">
          <cell r="A41">
            <v>71145</v>
          </cell>
          <cell r="B41" t="str">
            <v xml:space="preserve">     Rendas de Financiamentos Rurais - Aplicações Obrig.</v>
          </cell>
          <cell r="D41">
            <v>0</v>
          </cell>
          <cell r="F41">
            <v>0</v>
          </cell>
          <cell r="H41">
            <v>0</v>
          </cell>
          <cell r="J41">
            <v>0</v>
          </cell>
          <cell r="L41">
            <v>0</v>
          </cell>
          <cell r="N41">
            <v>0</v>
          </cell>
          <cell r="P41">
            <v>0</v>
          </cell>
          <cell r="R41">
            <v>0</v>
          </cell>
          <cell r="T41">
            <v>0</v>
          </cell>
          <cell r="V41">
            <v>0</v>
          </cell>
          <cell r="X41">
            <v>0</v>
          </cell>
          <cell r="Z41">
            <v>0</v>
          </cell>
          <cell r="AB41">
            <v>0</v>
          </cell>
          <cell r="AF41">
            <v>0</v>
          </cell>
          <cell r="AH41">
            <v>0</v>
          </cell>
        </row>
        <row r="42">
          <cell r="A42">
            <v>71150</v>
          </cell>
          <cell r="B42" t="str">
            <v xml:space="preserve">     Rendas de Financiamentos Rurais - Aplicações Repas</v>
          </cell>
          <cell r="D42">
            <v>0</v>
          </cell>
          <cell r="F42">
            <v>0</v>
          </cell>
          <cell r="H42">
            <v>0</v>
          </cell>
          <cell r="J42">
            <v>0</v>
          </cell>
          <cell r="L42">
            <v>0</v>
          </cell>
          <cell r="N42">
            <v>0</v>
          </cell>
          <cell r="P42">
            <v>0</v>
          </cell>
          <cell r="R42">
            <v>0</v>
          </cell>
          <cell r="T42">
            <v>0</v>
          </cell>
          <cell r="V42">
            <v>0</v>
          </cell>
          <cell r="X42">
            <v>0</v>
          </cell>
          <cell r="Z42">
            <v>0</v>
          </cell>
          <cell r="AB42">
            <v>0</v>
          </cell>
          <cell r="AF42">
            <v>0</v>
          </cell>
          <cell r="AH42">
            <v>0</v>
          </cell>
        </row>
        <row r="43">
          <cell r="A43">
            <v>71155</v>
          </cell>
          <cell r="B43" t="str">
            <v xml:space="preserve">     Rendas de Financiamentos Agro - Industriais</v>
          </cell>
          <cell r="D43">
            <v>0</v>
          </cell>
          <cell r="F43">
            <v>0</v>
          </cell>
          <cell r="H43">
            <v>0</v>
          </cell>
          <cell r="J43">
            <v>0</v>
          </cell>
          <cell r="L43">
            <v>0</v>
          </cell>
          <cell r="N43">
            <v>0</v>
          </cell>
          <cell r="P43">
            <v>0</v>
          </cell>
          <cell r="R43">
            <v>0</v>
          </cell>
          <cell r="T43">
            <v>0</v>
          </cell>
          <cell r="V43">
            <v>0</v>
          </cell>
          <cell r="X43">
            <v>0</v>
          </cell>
          <cell r="Z43">
            <v>0</v>
          </cell>
          <cell r="AB43">
            <v>0</v>
          </cell>
          <cell r="AF43">
            <v>0</v>
          </cell>
          <cell r="AH43">
            <v>0</v>
          </cell>
        </row>
        <row r="44">
          <cell r="A44">
            <v>71160</v>
          </cell>
          <cell r="B44" t="str">
            <v xml:space="preserve">     Rendas de Financiamentos de Empreendimentos Imobiliários</v>
          </cell>
          <cell r="D44">
            <v>0</v>
          </cell>
          <cell r="F44">
            <v>0</v>
          </cell>
          <cell r="H44">
            <v>0</v>
          </cell>
          <cell r="J44">
            <v>0</v>
          </cell>
          <cell r="L44">
            <v>0</v>
          </cell>
          <cell r="N44">
            <v>0</v>
          </cell>
          <cell r="P44">
            <v>0</v>
          </cell>
          <cell r="R44">
            <v>0</v>
          </cell>
          <cell r="T44">
            <v>0</v>
          </cell>
          <cell r="V44">
            <v>0</v>
          </cell>
          <cell r="X44">
            <v>0</v>
          </cell>
          <cell r="Z44">
            <v>0</v>
          </cell>
          <cell r="AB44">
            <v>0</v>
          </cell>
          <cell r="AF44">
            <v>0</v>
          </cell>
          <cell r="AH44">
            <v>0</v>
          </cell>
        </row>
        <row r="45">
          <cell r="A45">
            <v>71165</v>
          </cell>
          <cell r="B45" t="str">
            <v xml:space="preserve">     Rendas de Financiamentos de Habitacionais</v>
          </cell>
          <cell r="D45">
            <v>0</v>
          </cell>
          <cell r="F45">
            <v>0</v>
          </cell>
          <cell r="H45">
            <v>0</v>
          </cell>
          <cell r="J45">
            <v>0</v>
          </cell>
          <cell r="L45">
            <v>0</v>
          </cell>
          <cell r="N45">
            <v>0</v>
          </cell>
          <cell r="P45">
            <v>0</v>
          </cell>
          <cell r="R45">
            <v>0</v>
          </cell>
          <cell r="T45">
            <v>0</v>
          </cell>
          <cell r="V45">
            <v>0</v>
          </cell>
          <cell r="X45">
            <v>0</v>
          </cell>
          <cell r="Z45">
            <v>0</v>
          </cell>
          <cell r="AB45">
            <v>0</v>
          </cell>
          <cell r="AF45">
            <v>0</v>
          </cell>
          <cell r="AH45">
            <v>0</v>
          </cell>
        </row>
        <row r="46">
          <cell r="A46">
            <v>71170</v>
          </cell>
          <cell r="B46" t="str">
            <v xml:space="preserve">     Rendas de Financiamentos de Infra-estrutura e Desenvolvimento</v>
          </cell>
          <cell r="D46">
            <v>0</v>
          </cell>
          <cell r="F46">
            <v>0</v>
          </cell>
          <cell r="H46">
            <v>0</v>
          </cell>
          <cell r="J46">
            <v>0</v>
          </cell>
          <cell r="L46">
            <v>0</v>
          </cell>
          <cell r="N46">
            <v>0</v>
          </cell>
          <cell r="P46">
            <v>0</v>
          </cell>
          <cell r="R46">
            <v>0</v>
          </cell>
          <cell r="T46">
            <v>0</v>
          </cell>
          <cell r="V46">
            <v>0</v>
          </cell>
          <cell r="X46">
            <v>0</v>
          </cell>
          <cell r="Z46">
            <v>0</v>
          </cell>
          <cell r="AB46">
            <v>0</v>
          </cell>
          <cell r="AF46">
            <v>0</v>
          </cell>
          <cell r="AH46">
            <v>0</v>
          </cell>
        </row>
        <row r="47">
          <cell r="A47">
            <v>71170</v>
          </cell>
          <cell r="B47" t="str">
            <v xml:space="preserve">     Rendas de Financiamentos de Infra-estrutura e Desenvolvimento</v>
          </cell>
          <cell r="D47">
            <v>0</v>
          </cell>
          <cell r="F47">
            <v>0</v>
          </cell>
          <cell r="H47">
            <v>0</v>
          </cell>
          <cell r="J47">
            <v>0</v>
          </cell>
          <cell r="L47">
            <v>0</v>
          </cell>
          <cell r="N47">
            <v>0</v>
          </cell>
          <cell r="P47">
            <v>0</v>
          </cell>
          <cell r="R47">
            <v>0</v>
          </cell>
          <cell r="T47">
            <v>0</v>
          </cell>
          <cell r="V47">
            <v>0</v>
          </cell>
          <cell r="X47">
            <v>0</v>
          </cell>
          <cell r="Z47">
            <v>0</v>
          </cell>
          <cell r="AB47">
            <v>0</v>
          </cell>
          <cell r="AF47">
            <v>0</v>
          </cell>
          <cell r="AH47">
            <v>0</v>
          </cell>
        </row>
        <row r="48">
          <cell r="A48">
            <v>71190</v>
          </cell>
          <cell r="B48" t="str">
            <v xml:space="preserve">     Rendas de Financiamentos do Procap</v>
          </cell>
          <cell r="D48">
            <v>0</v>
          </cell>
          <cell r="F48">
            <v>0</v>
          </cell>
          <cell r="H48">
            <v>0</v>
          </cell>
          <cell r="J48">
            <v>0</v>
          </cell>
          <cell r="L48">
            <v>0</v>
          </cell>
          <cell r="N48">
            <v>0</v>
          </cell>
          <cell r="P48">
            <v>0</v>
          </cell>
          <cell r="R48">
            <v>0</v>
          </cell>
          <cell r="T48">
            <v>0</v>
          </cell>
          <cell r="V48">
            <v>0</v>
          </cell>
          <cell r="X48">
            <v>0</v>
          </cell>
          <cell r="Z48">
            <v>0</v>
          </cell>
          <cell r="AB48">
            <v>0</v>
          </cell>
          <cell r="AF48">
            <v>0</v>
          </cell>
          <cell r="AH48">
            <v>0</v>
          </cell>
        </row>
        <row r="49">
          <cell r="A49">
            <v>71192</v>
          </cell>
          <cell r="B49" t="str">
            <v xml:space="preserve">     Rendas de Direitos Por Emprestimos de Ouro</v>
          </cell>
          <cell r="D49">
            <v>0</v>
          </cell>
          <cell r="F49">
            <v>0</v>
          </cell>
          <cell r="H49">
            <v>0</v>
          </cell>
          <cell r="J49">
            <v>0</v>
          </cell>
          <cell r="L49">
            <v>0</v>
          </cell>
          <cell r="N49">
            <v>0</v>
          </cell>
          <cell r="P49">
            <v>0</v>
          </cell>
          <cell r="R49">
            <v>0</v>
          </cell>
          <cell r="T49">
            <v>0</v>
          </cell>
          <cell r="V49">
            <v>0</v>
          </cell>
          <cell r="X49">
            <v>0</v>
          </cell>
          <cell r="Z49">
            <v>0</v>
          </cell>
          <cell r="AB49">
            <v>0</v>
          </cell>
          <cell r="AF49">
            <v>0</v>
          </cell>
          <cell r="AH49">
            <v>0</v>
          </cell>
        </row>
        <row r="51">
          <cell r="A51">
            <v>712</v>
          </cell>
          <cell r="B51" t="str">
            <v xml:space="preserve">  . Rendas de Arrendamento Mercantil</v>
          </cell>
          <cell r="D51">
            <v>0</v>
          </cell>
          <cell r="F51">
            <v>0</v>
          </cell>
          <cell r="H51">
            <v>0</v>
          </cell>
          <cell r="J51">
            <v>0</v>
          </cell>
          <cell r="L51">
            <v>0</v>
          </cell>
          <cell r="N51">
            <v>0</v>
          </cell>
          <cell r="P51">
            <v>0</v>
          </cell>
          <cell r="R51">
            <v>0</v>
          </cell>
          <cell r="T51">
            <v>0</v>
          </cell>
          <cell r="V51">
            <v>0</v>
          </cell>
          <cell r="X51">
            <v>0</v>
          </cell>
          <cell r="Z51">
            <v>0</v>
          </cell>
          <cell r="AB51">
            <v>0</v>
          </cell>
          <cell r="AF51">
            <v>0</v>
          </cell>
          <cell r="AH51">
            <v>0</v>
          </cell>
        </row>
        <row r="52">
          <cell r="A52">
            <v>713</v>
          </cell>
          <cell r="B52" t="str">
            <v xml:space="preserve">  . Rendas de Cambio</v>
          </cell>
          <cell r="D52">
            <v>0.05</v>
          </cell>
          <cell r="F52">
            <v>3.85</v>
          </cell>
          <cell r="H52">
            <v>5.93</v>
          </cell>
          <cell r="J52">
            <v>-0.77999999999999936</v>
          </cell>
          <cell r="L52">
            <v>7.72</v>
          </cell>
          <cell r="N52">
            <v>83.32</v>
          </cell>
          <cell r="P52">
            <v>18.02</v>
          </cell>
          <cell r="R52">
            <v>20.23</v>
          </cell>
          <cell r="T52">
            <v>-0.35999999999999943</v>
          </cell>
          <cell r="V52">
            <v>10011.94</v>
          </cell>
          <cell r="X52">
            <v>1764.17</v>
          </cell>
          <cell r="Z52">
            <v>584.82000000000005</v>
          </cell>
          <cell r="AB52">
            <v>12498.91</v>
          </cell>
          <cell r="AF52">
            <v>100.08999999999999</v>
          </cell>
          <cell r="AH52">
            <v>12398.82</v>
          </cell>
        </row>
        <row r="53">
          <cell r="A53">
            <v>714</v>
          </cell>
          <cell r="B53" t="str">
            <v xml:space="preserve">  . Rendas de Aplicações Interfinanceiras de Liquidez</v>
          </cell>
          <cell r="D53">
            <v>2275226.85</v>
          </cell>
          <cell r="F53">
            <v>1254507.9099999999</v>
          </cell>
          <cell r="H53">
            <v>2376754.46</v>
          </cell>
          <cell r="J53">
            <v>1385916.99</v>
          </cell>
          <cell r="L53">
            <v>1511750.66</v>
          </cell>
          <cell r="N53">
            <v>1323302.96</v>
          </cell>
          <cell r="P53">
            <v>1805773.08</v>
          </cell>
          <cell r="R53">
            <v>1745347.68</v>
          </cell>
          <cell r="T53">
            <v>1609953.18</v>
          </cell>
          <cell r="V53">
            <v>1697004.43</v>
          </cell>
          <cell r="X53">
            <v>769107.81</v>
          </cell>
          <cell r="Z53">
            <v>1474257.4</v>
          </cell>
          <cell r="AB53">
            <v>19228903.409999996</v>
          </cell>
          <cell r="AF53">
            <v>10127459.829999998</v>
          </cell>
          <cell r="AH53">
            <v>9101443.5800000001</v>
          </cell>
        </row>
        <row r="54">
          <cell r="A54">
            <v>71420000102</v>
          </cell>
          <cell r="B54" t="str">
            <v xml:space="preserve">  -  Rendas de CDI - Ligadas</v>
          </cell>
          <cell r="D54">
            <v>712051.83</v>
          </cell>
          <cell r="F54">
            <v>616413</v>
          </cell>
          <cell r="H54">
            <v>788942.79</v>
          </cell>
          <cell r="J54">
            <v>754397.46</v>
          </cell>
          <cell r="L54">
            <v>907443.45</v>
          </cell>
          <cell r="N54">
            <v>934514.65</v>
          </cell>
          <cell r="P54">
            <v>1128640.71</v>
          </cell>
          <cell r="R54">
            <v>1318668.26</v>
          </cell>
          <cell r="T54">
            <v>1200703.6399999999</v>
          </cell>
          <cell r="V54">
            <v>1287320.02</v>
          </cell>
          <cell r="X54">
            <v>435747.44</v>
          </cell>
          <cell r="Z54">
            <v>827491.55</v>
          </cell>
          <cell r="AB54">
            <v>10912334.800000001</v>
          </cell>
          <cell r="AF54">
            <v>4713763.1800000006</v>
          </cell>
          <cell r="AH54">
            <v>6198571.6199999992</v>
          </cell>
        </row>
        <row r="55">
          <cell r="A55">
            <v>715</v>
          </cell>
          <cell r="B55" t="str">
            <v xml:space="preserve">  . Rendas de Titulos e Valores Mobiliários</v>
          </cell>
          <cell r="D55">
            <v>550073.34</v>
          </cell>
          <cell r="F55">
            <v>557862.73</v>
          </cell>
          <cell r="H55">
            <v>616965.56999999995</v>
          </cell>
          <cell r="J55">
            <v>763528.93</v>
          </cell>
          <cell r="L55">
            <v>3502019.67</v>
          </cell>
          <cell r="N55">
            <v>3696670.18</v>
          </cell>
          <cell r="P55">
            <v>3934200.29</v>
          </cell>
          <cell r="R55">
            <v>4008775.79</v>
          </cell>
          <cell r="T55">
            <v>3627818.57</v>
          </cell>
          <cell r="V55">
            <v>7232547.9799999986</v>
          </cell>
          <cell r="X55">
            <v>13852995.77</v>
          </cell>
          <cell r="Z55">
            <v>12806035.910000004</v>
          </cell>
          <cell r="AB55">
            <v>55149494.729999997</v>
          </cell>
          <cell r="AF55">
            <v>9687120.4199999999</v>
          </cell>
          <cell r="AH55">
            <v>45462374.310000002</v>
          </cell>
        </row>
        <row r="57">
          <cell r="A57">
            <v>71610</v>
          </cell>
          <cell r="B57" t="str">
            <v xml:space="preserve">  . Encargos Moratórios</v>
          </cell>
          <cell r="D57">
            <v>0</v>
          </cell>
          <cell r="F57">
            <v>0</v>
          </cell>
          <cell r="H57">
            <v>0</v>
          </cell>
          <cell r="J57">
            <v>0</v>
          </cell>
          <cell r="L57">
            <v>0</v>
          </cell>
          <cell r="N57">
            <v>0</v>
          </cell>
          <cell r="P57">
            <v>0</v>
          </cell>
          <cell r="R57">
            <v>0</v>
          </cell>
          <cell r="T57">
            <v>0</v>
          </cell>
          <cell r="V57">
            <v>0</v>
          </cell>
          <cell r="X57">
            <v>0</v>
          </cell>
          <cell r="Z57">
            <v>0</v>
          </cell>
          <cell r="AB57">
            <v>0</v>
          </cell>
          <cell r="AF57">
            <v>0</v>
          </cell>
          <cell r="AH57">
            <v>0</v>
          </cell>
        </row>
        <row r="58">
          <cell r="A58">
            <v>716101010</v>
          </cell>
          <cell r="B58" t="str">
            <v xml:space="preserve">  -  Finincred</v>
          </cell>
          <cell r="D58">
            <v>0</v>
          </cell>
          <cell r="F58">
            <v>0</v>
          </cell>
          <cell r="H58">
            <v>0</v>
          </cell>
          <cell r="J58">
            <v>0</v>
          </cell>
          <cell r="L58">
            <v>0</v>
          </cell>
          <cell r="N58">
            <v>0</v>
          </cell>
          <cell r="P58">
            <v>0</v>
          </cell>
          <cell r="R58">
            <v>0</v>
          </cell>
          <cell r="T58">
            <v>0</v>
          </cell>
          <cell r="V58">
            <v>0</v>
          </cell>
          <cell r="X58">
            <v>0</v>
          </cell>
          <cell r="Z58">
            <v>0</v>
          </cell>
          <cell r="AB58">
            <v>0</v>
          </cell>
          <cell r="AF58">
            <v>0</v>
          </cell>
          <cell r="AH58">
            <v>0</v>
          </cell>
        </row>
        <row r="59">
          <cell r="A59">
            <v>716101020</v>
          </cell>
          <cell r="B59" t="str">
            <v xml:space="preserve">  -  Cartão Loja</v>
          </cell>
          <cell r="D59">
            <v>0</v>
          </cell>
          <cell r="F59">
            <v>0</v>
          </cell>
          <cell r="H59">
            <v>0</v>
          </cell>
          <cell r="J59">
            <v>0</v>
          </cell>
          <cell r="L59">
            <v>0</v>
          </cell>
          <cell r="N59">
            <v>0</v>
          </cell>
          <cell r="P59">
            <v>0</v>
          </cell>
          <cell r="R59">
            <v>0</v>
          </cell>
          <cell r="T59">
            <v>0</v>
          </cell>
          <cell r="V59">
            <v>0</v>
          </cell>
          <cell r="X59">
            <v>0</v>
          </cell>
          <cell r="Z59">
            <v>0</v>
          </cell>
          <cell r="AB59">
            <v>0</v>
          </cell>
          <cell r="AF59">
            <v>0</v>
          </cell>
          <cell r="AH59">
            <v>0</v>
          </cell>
        </row>
        <row r="60">
          <cell r="A60">
            <v>716101030</v>
          </cell>
          <cell r="B60" t="str">
            <v xml:space="preserve">  -  Cartão </v>
          </cell>
          <cell r="D60">
            <v>0</v>
          </cell>
          <cell r="F60">
            <v>0</v>
          </cell>
          <cell r="H60">
            <v>0</v>
          </cell>
          <cell r="J60">
            <v>0</v>
          </cell>
          <cell r="L60">
            <v>0</v>
          </cell>
          <cell r="N60">
            <v>0</v>
          </cell>
          <cell r="P60">
            <v>0</v>
          </cell>
          <cell r="R60">
            <v>0</v>
          </cell>
          <cell r="T60">
            <v>0</v>
          </cell>
          <cell r="V60">
            <v>0</v>
          </cell>
          <cell r="X60">
            <v>0</v>
          </cell>
          <cell r="Z60">
            <v>0</v>
          </cell>
          <cell r="AB60">
            <v>0</v>
          </cell>
          <cell r="AF60">
            <v>0</v>
          </cell>
          <cell r="AH60">
            <v>0</v>
          </cell>
        </row>
        <row r="61">
          <cell r="A61">
            <v>716101040</v>
          </cell>
          <cell r="B61" t="str">
            <v xml:space="preserve">  -  Cartão Private Label - Vision Plus</v>
          </cell>
          <cell r="D61">
            <v>0</v>
          </cell>
          <cell r="F61">
            <v>0</v>
          </cell>
          <cell r="H61">
            <v>0</v>
          </cell>
          <cell r="J61">
            <v>0</v>
          </cell>
          <cell r="L61">
            <v>0</v>
          </cell>
          <cell r="N61">
            <v>0</v>
          </cell>
          <cell r="P61">
            <v>0</v>
          </cell>
          <cell r="R61">
            <v>0</v>
          </cell>
          <cell r="T61">
            <v>0</v>
          </cell>
          <cell r="V61">
            <v>0</v>
          </cell>
          <cell r="X61">
            <v>0</v>
          </cell>
          <cell r="Z61">
            <v>0</v>
          </cell>
          <cell r="AB61">
            <v>0</v>
          </cell>
          <cell r="AF61">
            <v>0</v>
          </cell>
          <cell r="AH61">
            <v>0</v>
          </cell>
        </row>
        <row r="63">
          <cell r="A63">
            <v>71620</v>
          </cell>
          <cell r="B63" t="str">
            <v xml:space="preserve">  . Receita Sobre Direito de Creditos Adquiridos</v>
          </cell>
          <cell r="D63">
            <v>0</v>
          </cell>
          <cell r="F63">
            <v>0</v>
          </cell>
          <cell r="H63">
            <v>0</v>
          </cell>
          <cell r="J63">
            <v>0</v>
          </cell>
          <cell r="L63">
            <v>0</v>
          </cell>
          <cell r="N63">
            <v>0</v>
          </cell>
          <cell r="P63">
            <v>0</v>
          </cell>
          <cell r="R63">
            <v>0</v>
          </cell>
          <cell r="T63">
            <v>0</v>
          </cell>
          <cell r="V63">
            <v>0</v>
          </cell>
          <cell r="X63">
            <v>0</v>
          </cell>
          <cell r="Z63">
            <v>0</v>
          </cell>
          <cell r="AB63">
            <v>0</v>
          </cell>
          <cell r="AF63">
            <v>0</v>
          </cell>
          <cell r="AH63">
            <v>0</v>
          </cell>
        </row>
        <row r="64">
          <cell r="A64">
            <v>7162010</v>
          </cell>
          <cell r="B64" t="str">
            <v xml:space="preserve">  -  Carteira Honrada</v>
          </cell>
          <cell r="D64">
            <v>0</v>
          </cell>
          <cell r="F64">
            <v>0</v>
          </cell>
          <cell r="H64">
            <v>0</v>
          </cell>
          <cell r="J64">
            <v>0</v>
          </cell>
          <cell r="L64">
            <v>0</v>
          </cell>
          <cell r="N64">
            <v>0</v>
          </cell>
          <cell r="P64">
            <v>0</v>
          </cell>
          <cell r="R64">
            <v>0</v>
          </cell>
          <cell r="T64">
            <v>0</v>
          </cell>
          <cell r="V64">
            <v>0</v>
          </cell>
          <cell r="X64">
            <v>0</v>
          </cell>
          <cell r="Z64">
            <v>0</v>
          </cell>
          <cell r="AB64">
            <v>0</v>
          </cell>
          <cell r="AF64">
            <v>0</v>
          </cell>
          <cell r="AH64">
            <v>0</v>
          </cell>
        </row>
        <row r="65">
          <cell r="A65">
            <v>7162020</v>
          </cell>
          <cell r="B65" t="str">
            <v xml:space="preserve">  -  Carteira Ativa</v>
          </cell>
          <cell r="D65">
            <v>0</v>
          </cell>
          <cell r="F65">
            <v>0</v>
          </cell>
          <cell r="H65">
            <v>0</v>
          </cell>
          <cell r="J65">
            <v>0</v>
          </cell>
          <cell r="L65">
            <v>0</v>
          </cell>
          <cell r="N65">
            <v>0</v>
          </cell>
          <cell r="P65">
            <v>0</v>
          </cell>
          <cell r="R65">
            <v>0</v>
          </cell>
          <cell r="T65">
            <v>0</v>
          </cell>
          <cell r="V65">
            <v>0</v>
          </cell>
          <cell r="X65">
            <v>0</v>
          </cell>
          <cell r="Z65">
            <v>0</v>
          </cell>
          <cell r="AB65">
            <v>0</v>
          </cell>
          <cell r="AF65">
            <v>0</v>
          </cell>
          <cell r="AH65">
            <v>0</v>
          </cell>
        </row>
        <row r="67">
          <cell r="A67">
            <v>71630</v>
          </cell>
          <cell r="B67" t="str">
            <v xml:space="preserve">  . Recuperação de Creditos Baixados a Perda</v>
          </cell>
          <cell r="D67">
            <v>0</v>
          </cell>
          <cell r="F67">
            <v>0</v>
          </cell>
          <cell r="H67">
            <v>0</v>
          </cell>
          <cell r="J67">
            <v>0</v>
          </cell>
          <cell r="L67">
            <v>0</v>
          </cell>
          <cell r="N67">
            <v>0</v>
          </cell>
          <cell r="P67">
            <v>0</v>
          </cell>
          <cell r="R67">
            <v>0</v>
          </cell>
          <cell r="T67">
            <v>0</v>
          </cell>
          <cell r="V67">
            <v>0</v>
          </cell>
          <cell r="X67">
            <v>0</v>
          </cell>
          <cell r="Z67">
            <v>0</v>
          </cell>
          <cell r="AB67">
            <v>0</v>
          </cell>
          <cell r="AF67">
            <v>0</v>
          </cell>
          <cell r="AH67">
            <v>0</v>
          </cell>
        </row>
        <row r="68">
          <cell r="A68">
            <v>7163010</v>
          </cell>
          <cell r="B68" t="str">
            <v xml:space="preserve">  -  Carteira Honrada</v>
          </cell>
          <cell r="D68">
            <v>0</v>
          </cell>
          <cell r="F68">
            <v>0</v>
          </cell>
          <cell r="H68">
            <v>0</v>
          </cell>
          <cell r="J68">
            <v>0</v>
          </cell>
          <cell r="L68">
            <v>0</v>
          </cell>
          <cell r="N68">
            <v>0</v>
          </cell>
          <cell r="P68">
            <v>0</v>
          </cell>
          <cell r="R68">
            <v>0</v>
          </cell>
          <cell r="T68">
            <v>0</v>
          </cell>
          <cell r="V68">
            <v>0</v>
          </cell>
          <cell r="X68">
            <v>0</v>
          </cell>
          <cell r="Z68">
            <v>0</v>
          </cell>
          <cell r="AB68">
            <v>0</v>
          </cell>
          <cell r="AF68">
            <v>0</v>
          </cell>
          <cell r="AH68">
            <v>0</v>
          </cell>
        </row>
        <row r="69">
          <cell r="A69">
            <v>7163050</v>
          </cell>
          <cell r="B69" t="str">
            <v xml:space="preserve">  -  Cheques Devolvidos </v>
          </cell>
          <cell r="D69">
            <v>0</v>
          </cell>
          <cell r="F69">
            <v>0</v>
          </cell>
          <cell r="H69">
            <v>0</v>
          </cell>
          <cell r="J69">
            <v>0</v>
          </cell>
          <cell r="L69">
            <v>0</v>
          </cell>
          <cell r="N69">
            <v>0</v>
          </cell>
          <cell r="P69">
            <v>0</v>
          </cell>
          <cell r="R69">
            <v>0</v>
          </cell>
          <cell r="T69">
            <v>0</v>
          </cell>
          <cell r="V69">
            <v>0</v>
          </cell>
          <cell r="X69">
            <v>0</v>
          </cell>
          <cell r="Z69">
            <v>0</v>
          </cell>
          <cell r="AB69">
            <v>0</v>
          </cell>
          <cell r="AF69">
            <v>0</v>
          </cell>
          <cell r="AH69">
            <v>0</v>
          </cell>
        </row>
        <row r="70">
          <cell r="A70">
            <v>7163060</v>
          </cell>
          <cell r="B70" t="str">
            <v xml:space="preserve">  -  Utilizações - Perda e Roubo</v>
          </cell>
          <cell r="D70">
            <v>0</v>
          </cell>
          <cell r="F70">
            <v>0</v>
          </cell>
          <cell r="H70">
            <v>0</v>
          </cell>
          <cell r="J70">
            <v>0</v>
          </cell>
          <cell r="L70">
            <v>0</v>
          </cell>
          <cell r="N70">
            <v>0</v>
          </cell>
          <cell r="P70">
            <v>0</v>
          </cell>
          <cell r="R70">
            <v>0</v>
          </cell>
          <cell r="T70">
            <v>0</v>
          </cell>
          <cell r="V70">
            <v>0</v>
          </cell>
          <cell r="X70">
            <v>0</v>
          </cell>
          <cell r="Z70">
            <v>0</v>
          </cell>
          <cell r="AB70">
            <v>0</v>
          </cell>
          <cell r="AF70">
            <v>0</v>
          </cell>
          <cell r="AH70">
            <v>0</v>
          </cell>
        </row>
        <row r="72">
          <cell r="A72">
            <v>71640</v>
          </cell>
          <cell r="B72" t="str">
            <v xml:space="preserve">  . Reversão de Provisão de Fiança</v>
          </cell>
          <cell r="D72">
            <v>0</v>
          </cell>
          <cell r="F72">
            <v>0</v>
          </cell>
          <cell r="H72">
            <v>0</v>
          </cell>
          <cell r="J72">
            <v>0</v>
          </cell>
          <cell r="L72">
            <v>0</v>
          </cell>
          <cell r="N72">
            <v>0</v>
          </cell>
          <cell r="P72">
            <v>0</v>
          </cell>
          <cell r="R72">
            <v>0</v>
          </cell>
          <cell r="T72">
            <v>0</v>
          </cell>
          <cell r="V72">
            <v>0</v>
          </cell>
          <cell r="X72">
            <v>0</v>
          </cell>
          <cell r="Z72">
            <v>0</v>
          </cell>
          <cell r="AB72">
            <v>0</v>
          </cell>
          <cell r="AF72">
            <v>0</v>
          </cell>
          <cell r="AH72">
            <v>0</v>
          </cell>
        </row>
        <row r="73">
          <cell r="A73">
            <v>716401010</v>
          </cell>
          <cell r="B73" t="str">
            <v xml:space="preserve">  -  Finincred</v>
          </cell>
          <cell r="D73">
            <v>0</v>
          </cell>
          <cell r="F73">
            <v>0</v>
          </cell>
          <cell r="H73">
            <v>0</v>
          </cell>
          <cell r="J73">
            <v>0</v>
          </cell>
          <cell r="L73">
            <v>0</v>
          </cell>
          <cell r="N73">
            <v>0</v>
          </cell>
          <cell r="P73">
            <v>0</v>
          </cell>
          <cell r="R73">
            <v>0</v>
          </cell>
          <cell r="T73">
            <v>0</v>
          </cell>
          <cell r="V73">
            <v>0</v>
          </cell>
          <cell r="X73">
            <v>0</v>
          </cell>
          <cell r="Z73">
            <v>0</v>
          </cell>
          <cell r="AB73">
            <v>0</v>
          </cell>
          <cell r="AF73">
            <v>0</v>
          </cell>
          <cell r="AH73">
            <v>0</v>
          </cell>
        </row>
        <row r="74">
          <cell r="A74">
            <v>716401020</v>
          </cell>
          <cell r="B74" t="str">
            <v xml:space="preserve">  -  Cartão Loja</v>
          </cell>
          <cell r="D74">
            <v>0</v>
          </cell>
          <cell r="F74">
            <v>0</v>
          </cell>
          <cell r="H74">
            <v>0</v>
          </cell>
          <cell r="J74">
            <v>0</v>
          </cell>
          <cell r="L74">
            <v>0</v>
          </cell>
          <cell r="N74">
            <v>0</v>
          </cell>
          <cell r="P74">
            <v>0</v>
          </cell>
          <cell r="R74">
            <v>0</v>
          </cell>
          <cell r="T74">
            <v>0</v>
          </cell>
          <cell r="V74">
            <v>0</v>
          </cell>
          <cell r="X74">
            <v>0</v>
          </cell>
          <cell r="Z74">
            <v>0</v>
          </cell>
          <cell r="AB74">
            <v>0</v>
          </cell>
          <cell r="AF74">
            <v>0</v>
          </cell>
          <cell r="AH74">
            <v>0</v>
          </cell>
        </row>
        <row r="75">
          <cell r="A75">
            <v>716401030</v>
          </cell>
          <cell r="B75" t="str">
            <v xml:space="preserve">  -  Cartão </v>
          </cell>
          <cell r="D75">
            <v>0</v>
          </cell>
          <cell r="F75">
            <v>0</v>
          </cell>
          <cell r="H75">
            <v>0</v>
          </cell>
          <cell r="J75">
            <v>0</v>
          </cell>
          <cell r="L75">
            <v>0</v>
          </cell>
          <cell r="N75">
            <v>0</v>
          </cell>
          <cell r="P75">
            <v>0</v>
          </cell>
          <cell r="R75">
            <v>0</v>
          </cell>
          <cell r="T75">
            <v>0</v>
          </cell>
          <cell r="V75">
            <v>0</v>
          </cell>
          <cell r="X75">
            <v>0</v>
          </cell>
          <cell r="Z75">
            <v>0</v>
          </cell>
          <cell r="AB75">
            <v>0</v>
          </cell>
          <cell r="AF75">
            <v>0</v>
          </cell>
          <cell r="AH75">
            <v>0</v>
          </cell>
        </row>
        <row r="77">
          <cell r="A77">
            <v>71690</v>
          </cell>
          <cell r="B77" t="str">
            <v xml:space="preserve">  . Descontos Recebidos</v>
          </cell>
          <cell r="D77">
            <v>0</v>
          </cell>
          <cell r="F77">
            <v>0</v>
          </cell>
          <cell r="H77">
            <v>0</v>
          </cell>
          <cell r="J77">
            <v>0</v>
          </cell>
          <cell r="L77">
            <v>0</v>
          </cell>
          <cell r="N77">
            <v>0</v>
          </cell>
          <cell r="P77">
            <v>0</v>
          </cell>
          <cell r="R77">
            <v>0</v>
          </cell>
          <cell r="T77">
            <v>0</v>
          </cell>
          <cell r="V77">
            <v>0</v>
          </cell>
          <cell r="X77">
            <v>0</v>
          </cell>
          <cell r="Z77">
            <v>0</v>
          </cell>
          <cell r="AB77">
            <v>0</v>
          </cell>
          <cell r="AF77">
            <v>0</v>
          </cell>
          <cell r="AH77">
            <v>0</v>
          </cell>
        </row>
        <row r="78">
          <cell r="A78">
            <v>716901010</v>
          </cell>
          <cell r="B78" t="str">
            <v xml:space="preserve">  -  Finincred</v>
          </cell>
          <cell r="D78">
            <v>0</v>
          </cell>
          <cell r="F78">
            <v>0</v>
          </cell>
          <cell r="H78">
            <v>0</v>
          </cell>
          <cell r="J78">
            <v>0</v>
          </cell>
          <cell r="L78">
            <v>0</v>
          </cell>
          <cell r="N78">
            <v>0</v>
          </cell>
          <cell r="P78">
            <v>0</v>
          </cell>
          <cell r="R78">
            <v>0</v>
          </cell>
          <cell r="T78">
            <v>0</v>
          </cell>
          <cell r="V78">
            <v>0</v>
          </cell>
          <cell r="X78">
            <v>0</v>
          </cell>
          <cell r="Z78">
            <v>0</v>
          </cell>
          <cell r="AB78">
            <v>0</v>
          </cell>
          <cell r="AF78">
            <v>0</v>
          </cell>
          <cell r="AH78">
            <v>0</v>
          </cell>
        </row>
        <row r="79">
          <cell r="A79">
            <v>716901020</v>
          </cell>
          <cell r="B79" t="str">
            <v xml:space="preserve">  -  Cartão Loja</v>
          </cell>
          <cell r="D79">
            <v>0</v>
          </cell>
          <cell r="F79">
            <v>0</v>
          </cell>
          <cell r="H79">
            <v>0</v>
          </cell>
          <cell r="J79">
            <v>0</v>
          </cell>
          <cell r="L79">
            <v>0</v>
          </cell>
          <cell r="N79">
            <v>0</v>
          </cell>
          <cell r="P79">
            <v>0</v>
          </cell>
          <cell r="R79">
            <v>0</v>
          </cell>
          <cell r="T79">
            <v>0</v>
          </cell>
          <cell r="V79">
            <v>0</v>
          </cell>
          <cell r="X79">
            <v>0</v>
          </cell>
          <cell r="Z79">
            <v>0</v>
          </cell>
          <cell r="AB79">
            <v>0</v>
          </cell>
          <cell r="AF79">
            <v>0</v>
          </cell>
          <cell r="AH79">
            <v>0</v>
          </cell>
        </row>
        <row r="80">
          <cell r="A80">
            <v>716901030</v>
          </cell>
          <cell r="B80" t="str">
            <v xml:space="preserve">  -  Cartão </v>
          </cell>
          <cell r="D80">
            <v>0</v>
          </cell>
          <cell r="F80">
            <v>0</v>
          </cell>
          <cell r="H80">
            <v>0</v>
          </cell>
          <cell r="J80">
            <v>0</v>
          </cell>
          <cell r="L80">
            <v>0</v>
          </cell>
          <cell r="N80">
            <v>0</v>
          </cell>
          <cell r="P80">
            <v>0</v>
          </cell>
          <cell r="R80">
            <v>0</v>
          </cell>
          <cell r="T80">
            <v>0</v>
          </cell>
          <cell r="V80">
            <v>0</v>
          </cell>
          <cell r="X80">
            <v>0</v>
          </cell>
          <cell r="Z80">
            <v>0</v>
          </cell>
          <cell r="AB80">
            <v>0</v>
          </cell>
          <cell r="AF80">
            <v>0</v>
          </cell>
          <cell r="AH80">
            <v>0</v>
          </cell>
        </row>
        <row r="82">
          <cell r="A82">
            <v>717</v>
          </cell>
          <cell r="B82" t="str">
            <v xml:space="preserve">  . Rendas de Prestação de Serviços</v>
          </cell>
          <cell r="D82">
            <v>81250.03</v>
          </cell>
          <cell r="F82">
            <v>59512.07</v>
          </cell>
          <cell r="H82">
            <v>62960.2</v>
          </cell>
          <cell r="J82">
            <v>68728.91</v>
          </cell>
          <cell r="L82">
            <v>76229.009999999995</v>
          </cell>
          <cell r="N82">
            <v>72656.52</v>
          </cell>
          <cell r="P82">
            <v>76301.100000000006</v>
          </cell>
          <cell r="R82">
            <v>119652.93</v>
          </cell>
          <cell r="T82">
            <v>146816.71</v>
          </cell>
          <cell r="V82">
            <v>688903.27</v>
          </cell>
          <cell r="X82">
            <v>569576.6</v>
          </cell>
          <cell r="Z82">
            <v>613504.13</v>
          </cell>
          <cell r="AB82">
            <v>2636091.48</v>
          </cell>
          <cell r="AF82">
            <v>421336.74000000005</v>
          </cell>
          <cell r="AH82">
            <v>2214754.7399999998</v>
          </cell>
        </row>
        <row r="83">
          <cell r="A83">
            <v>71710</v>
          </cell>
          <cell r="B83" t="str">
            <v xml:space="preserve">  -  Rendas de Administração e de Fundos de Investimento</v>
          </cell>
          <cell r="D83">
            <v>0</v>
          </cell>
          <cell r="F83">
            <v>0</v>
          </cell>
          <cell r="H83">
            <v>0</v>
          </cell>
          <cell r="J83">
            <v>0</v>
          </cell>
          <cell r="L83">
            <v>0</v>
          </cell>
          <cell r="N83">
            <v>0</v>
          </cell>
          <cell r="P83">
            <v>0</v>
          </cell>
          <cell r="R83">
            <v>0</v>
          </cell>
          <cell r="T83">
            <v>0</v>
          </cell>
          <cell r="V83">
            <v>0</v>
          </cell>
          <cell r="X83">
            <v>0</v>
          </cell>
          <cell r="Z83">
            <v>0</v>
          </cell>
          <cell r="AB83">
            <v>0</v>
          </cell>
          <cell r="AF83">
            <v>0</v>
          </cell>
          <cell r="AH83">
            <v>0</v>
          </cell>
        </row>
        <row r="84">
          <cell r="A84">
            <v>71715</v>
          </cell>
          <cell r="B84" t="str">
            <v xml:space="preserve">  -  Rendas de Administração de Fundos e Programas</v>
          </cell>
          <cell r="D84">
            <v>0</v>
          </cell>
          <cell r="F84">
            <v>0</v>
          </cell>
          <cell r="H84">
            <v>0</v>
          </cell>
          <cell r="J84">
            <v>0</v>
          </cell>
          <cell r="L84">
            <v>0</v>
          </cell>
          <cell r="N84">
            <v>0</v>
          </cell>
          <cell r="P84">
            <v>0</v>
          </cell>
          <cell r="R84">
            <v>0</v>
          </cell>
          <cell r="T84">
            <v>0</v>
          </cell>
          <cell r="V84">
            <v>0</v>
          </cell>
          <cell r="X84">
            <v>0</v>
          </cell>
          <cell r="Z84">
            <v>0</v>
          </cell>
          <cell r="AB84">
            <v>0</v>
          </cell>
          <cell r="AF84">
            <v>0</v>
          </cell>
          <cell r="AH84">
            <v>0</v>
          </cell>
        </row>
        <row r="86">
          <cell r="A86">
            <v>71720</v>
          </cell>
          <cell r="B86" t="str">
            <v xml:space="preserve">  -  Rendas de Prestação de Serviços</v>
          </cell>
          <cell r="D86">
            <v>0</v>
          </cell>
          <cell r="F86">
            <v>0</v>
          </cell>
          <cell r="H86">
            <v>0</v>
          </cell>
          <cell r="J86">
            <v>0</v>
          </cell>
          <cell r="L86">
            <v>0</v>
          </cell>
          <cell r="N86">
            <v>0</v>
          </cell>
          <cell r="P86">
            <v>0</v>
          </cell>
          <cell r="R86">
            <v>0</v>
          </cell>
          <cell r="T86">
            <v>0</v>
          </cell>
          <cell r="V86">
            <v>0</v>
          </cell>
          <cell r="X86">
            <v>0</v>
          </cell>
          <cell r="Z86">
            <v>0</v>
          </cell>
          <cell r="AB86">
            <v>0</v>
          </cell>
          <cell r="AF86">
            <v>0</v>
          </cell>
          <cell r="AH86">
            <v>0</v>
          </cell>
        </row>
        <row r="87">
          <cell r="A87">
            <v>7172005</v>
          </cell>
          <cell r="B87" t="str">
            <v xml:space="preserve">     Anuidades</v>
          </cell>
          <cell r="D87">
            <v>0</v>
          </cell>
          <cell r="F87">
            <v>0</v>
          </cell>
          <cell r="H87">
            <v>0</v>
          </cell>
          <cell r="J87">
            <v>0</v>
          </cell>
          <cell r="L87">
            <v>0</v>
          </cell>
          <cell r="N87">
            <v>0</v>
          </cell>
          <cell r="P87">
            <v>0</v>
          </cell>
          <cell r="R87">
            <v>0</v>
          </cell>
          <cell r="T87">
            <v>0</v>
          </cell>
          <cell r="V87">
            <v>0</v>
          </cell>
          <cell r="X87">
            <v>0</v>
          </cell>
          <cell r="Z87">
            <v>0</v>
          </cell>
          <cell r="AB87">
            <v>0</v>
          </cell>
          <cell r="AF87">
            <v>0</v>
          </cell>
          <cell r="AH87">
            <v>0</v>
          </cell>
        </row>
        <row r="88">
          <cell r="A88">
            <v>7172010</v>
          </cell>
          <cell r="B88" t="str">
            <v xml:space="preserve">     Taxa de Administração e Serviços</v>
          </cell>
          <cell r="D88">
            <v>0</v>
          </cell>
          <cell r="F88">
            <v>0</v>
          </cell>
          <cell r="H88">
            <v>0</v>
          </cell>
          <cell r="J88">
            <v>0</v>
          </cell>
          <cell r="L88">
            <v>0</v>
          </cell>
          <cell r="N88">
            <v>0</v>
          </cell>
          <cell r="P88">
            <v>0</v>
          </cell>
          <cell r="R88">
            <v>0</v>
          </cell>
          <cell r="T88">
            <v>0</v>
          </cell>
          <cell r="V88">
            <v>0</v>
          </cell>
          <cell r="X88">
            <v>0</v>
          </cell>
          <cell r="Z88">
            <v>0</v>
          </cell>
          <cell r="AB88">
            <v>0</v>
          </cell>
          <cell r="AF88">
            <v>0</v>
          </cell>
          <cell r="AH88">
            <v>0</v>
          </cell>
        </row>
        <row r="89">
          <cell r="A89">
            <v>7172015</v>
          </cell>
          <cell r="B89" t="str">
            <v xml:space="preserve">     Comissão de Lojistas - OPD</v>
          </cell>
          <cell r="D89">
            <v>0</v>
          </cell>
          <cell r="F89">
            <v>0</v>
          </cell>
          <cell r="H89">
            <v>0</v>
          </cell>
          <cell r="J89">
            <v>0</v>
          </cell>
          <cell r="L89">
            <v>0</v>
          </cell>
          <cell r="N89">
            <v>0</v>
          </cell>
          <cell r="P89">
            <v>0</v>
          </cell>
          <cell r="R89">
            <v>0</v>
          </cell>
          <cell r="T89">
            <v>0</v>
          </cell>
          <cell r="V89">
            <v>0</v>
          </cell>
          <cell r="X89">
            <v>0</v>
          </cell>
          <cell r="Z89">
            <v>0</v>
          </cell>
          <cell r="AB89">
            <v>0</v>
          </cell>
          <cell r="AF89">
            <v>0</v>
          </cell>
          <cell r="AH89">
            <v>0</v>
          </cell>
        </row>
        <row r="90">
          <cell r="A90">
            <v>7172020</v>
          </cell>
          <cell r="B90" t="str">
            <v xml:space="preserve">     Tarifa sobre Cancelamento Lojistas</v>
          </cell>
          <cell r="D90">
            <v>0</v>
          </cell>
          <cell r="F90">
            <v>0</v>
          </cell>
          <cell r="H90">
            <v>0</v>
          </cell>
          <cell r="J90">
            <v>0</v>
          </cell>
          <cell r="L90">
            <v>0</v>
          </cell>
          <cell r="N90">
            <v>0</v>
          </cell>
          <cell r="P90">
            <v>0</v>
          </cell>
          <cell r="R90">
            <v>0</v>
          </cell>
          <cell r="T90">
            <v>0</v>
          </cell>
          <cell r="V90">
            <v>0</v>
          </cell>
          <cell r="X90">
            <v>0</v>
          </cell>
          <cell r="Z90">
            <v>0</v>
          </cell>
          <cell r="AB90">
            <v>0</v>
          </cell>
          <cell r="AF90">
            <v>0</v>
          </cell>
          <cell r="AH90">
            <v>0</v>
          </cell>
        </row>
        <row r="91">
          <cell r="A91">
            <v>7172090</v>
          </cell>
          <cell r="B91" t="str">
            <v xml:space="preserve">     Outras Rendas  de Prestação de Serviços</v>
          </cell>
          <cell r="D91">
            <v>0</v>
          </cell>
          <cell r="F91">
            <v>0</v>
          </cell>
          <cell r="H91">
            <v>0</v>
          </cell>
          <cell r="J91">
            <v>0</v>
          </cell>
          <cell r="L91">
            <v>0</v>
          </cell>
          <cell r="N91">
            <v>0</v>
          </cell>
          <cell r="P91">
            <v>0</v>
          </cell>
          <cell r="R91">
            <v>0</v>
          </cell>
          <cell r="T91">
            <v>0</v>
          </cell>
          <cell r="V91">
            <v>0</v>
          </cell>
          <cell r="X91">
            <v>0</v>
          </cell>
          <cell r="Z91">
            <v>0</v>
          </cell>
          <cell r="AB91">
            <v>0</v>
          </cell>
          <cell r="AF91">
            <v>0</v>
          </cell>
          <cell r="AH91">
            <v>0</v>
          </cell>
        </row>
        <row r="93">
          <cell r="A93">
            <v>71725</v>
          </cell>
          <cell r="B93" t="str">
            <v xml:space="preserve">  -  Rendas de Administração de Sociedades de Investimentos</v>
          </cell>
          <cell r="D93">
            <v>0</v>
          </cell>
          <cell r="F93">
            <v>0</v>
          </cell>
          <cell r="H93">
            <v>0</v>
          </cell>
          <cell r="J93">
            <v>0</v>
          </cell>
          <cell r="L93">
            <v>0</v>
          </cell>
          <cell r="N93">
            <v>0</v>
          </cell>
          <cell r="P93">
            <v>0</v>
          </cell>
          <cell r="R93">
            <v>0</v>
          </cell>
          <cell r="T93">
            <v>0</v>
          </cell>
          <cell r="V93">
            <v>0</v>
          </cell>
          <cell r="X93">
            <v>0</v>
          </cell>
          <cell r="Z93">
            <v>0</v>
          </cell>
          <cell r="AB93">
            <v>0</v>
          </cell>
          <cell r="AF93">
            <v>0</v>
          </cell>
          <cell r="AH93">
            <v>0</v>
          </cell>
        </row>
        <row r="94">
          <cell r="A94">
            <v>71740</v>
          </cell>
          <cell r="B94" t="str">
            <v xml:space="preserve">  -  Rendas de Cobrança</v>
          </cell>
          <cell r="D94">
            <v>0</v>
          </cell>
          <cell r="F94">
            <v>0</v>
          </cell>
          <cell r="H94">
            <v>0</v>
          </cell>
          <cell r="J94">
            <v>0</v>
          </cell>
          <cell r="L94">
            <v>0</v>
          </cell>
          <cell r="N94">
            <v>0</v>
          </cell>
          <cell r="P94">
            <v>0</v>
          </cell>
          <cell r="R94">
            <v>0</v>
          </cell>
          <cell r="T94">
            <v>0</v>
          </cell>
          <cell r="V94">
            <v>0</v>
          </cell>
          <cell r="X94">
            <v>0</v>
          </cell>
          <cell r="Z94">
            <v>0</v>
          </cell>
          <cell r="AB94">
            <v>0</v>
          </cell>
          <cell r="AF94">
            <v>0</v>
          </cell>
          <cell r="AH94">
            <v>0</v>
          </cell>
        </row>
        <row r="95">
          <cell r="A95">
            <v>71745</v>
          </cell>
          <cell r="B95" t="str">
            <v xml:space="preserve">  -  Rendas de Comissões de Colocação de Titulos</v>
          </cell>
          <cell r="D95">
            <v>0</v>
          </cell>
          <cell r="F95">
            <v>0</v>
          </cell>
          <cell r="H95">
            <v>0</v>
          </cell>
          <cell r="J95">
            <v>0</v>
          </cell>
          <cell r="L95">
            <v>0</v>
          </cell>
          <cell r="N95">
            <v>0</v>
          </cell>
          <cell r="P95">
            <v>0</v>
          </cell>
          <cell r="R95">
            <v>0</v>
          </cell>
          <cell r="T95">
            <v>0</v>
          </cell>
          <cell r="V95">
            <v>0</v>
          </cell>
          <cell r="X95">
            <v>0</v>
          </cell>
          <cell r="Z95">
            <v>0</v>
          </cell>
          <cell r="AB95">
            <v>0</v>
          </cell>
          <cell r="AF95">
            <v>0</v>
          </cell>
          <cell r="AH95">
            <v>0</v>
          </cell>
        </row>
        <row r="96">
          <cell r="A96">
            <v>71760</v>
          </cell>
          <cell r="B96" t="str">
            <v xml:space="preserve">  -  Rendas de Corretagens de Operações em Bolsas</v>
          </cell>
          <cell r="D96">
            <v>0</v>
          </cell>
          <cell r="F96">
            <v>0</v>
          </cell>
          <cell r="H96">
            <v>0</v>
          </cell>
          <cell r="J96">
            <v>0</v>
          </cell>
          <cell r="L96">
            <v>0</v>
          </cell>
          <cell r="N96">
            <v>0</v>
          </cell>
          <cell r="P96">
            <v>0</v>
          </cell>
          <cell r="R96">
            <v>0</v>
          </cell>
          <cell r="T96">
            <v>0</v>
          </cell>
          <cell r="V96">
            <v>0</v>
          </cell>
          <cell r="X96">
            <v>0</v>
          </cell>
          <cell r="Z96">
            <v>0</v>
          </cell>
          <cell r="AB96">
            <v>0</v>
          </cell>
          <cell r="AF96">
            <v>0</v>
          </cell>
          <cell r="AH96">
            <v>0</v>
          </cell>
        </row>
        <row r="97">
          <cell r="A97">
            <v>71770</v>
          </cell>
          <cell r="B97" t="str">
            <v xml:space="preserve">  -  Rendas de Serviços de Custodia</v>
          </cell>
          <cell r="D97">
            <v>0</v>
          </cell>
          <cell r="F97">
            <v>0</v>
          </cell>
          <cell r="H97">
            <v>0</v>
          </cell>
          <cell r="J97">
            <v>0</v>
          </cell>
          <cell r="L97">
            <v>0</v>
          </cell>
          <cell r="N97">
            <v>0</v>
          </cell>
          <cell r="P97">
            <v>0</v>
          </cell>
          <cell r="R97">
            <v>0</v>
          </cell>
          <cell r="T97">
            <v>0</v>
          </cell>
          <cell r="V97">
            <v>0</v>
          </cell>
          <cell r="X97">
            <v>0</v>
          </cell>
          <cell r="Z97">
            <v>0</v>
          </cell>
          <cell r="AB97">
            <v>0</v>
          </cell>
          <cell r="AF97">
            <v>0</v>
          </cell>
          <cell r="AH97">
            <v>0</v>
          </cell>
        </row>
        <row r="98">
          <cell r="A98">
            <v>71780</v>
          </cell>
          <cell r="B98" t="str">
            <v xml:space="preserve">  -  Rendas de Serviços Prestados a Ligadas</v>
          </cell>
          <cell r="D98">
            <v>1113.79</v>
          </cell>
          <cell r="F98">
            <v>0</v>
          </cell>
          <cell r="H98">
            <v>0</v>
          </cell>
          <cell r="J98">
            <v>0</v>
          </cell>
          <cell r="L98">
            <v>0</v>
          </cell>
          <cell r="N98">
            <v>0</v>
          </cell>
          <cell r="P98">
            <v>0</v>
          </cell>
          <cell r="R98">
            <v>0</v>
          </cell>
          <cell r="T98">
            <v>0</v>
          </cell>
          <cell r="V98">
            <v>0</v>
          </cell>
          <cell r="X98">
            <v>0</v>
          </cell>
          <cell r="Z98">
            <v>0</v>
          </cell>
          <cell r="AB98">
            <v>1113.79</v>
          </cell>
          <cell r="AF98">
            <v>1113.79</v>
          </cell>
          <cell r="AH98">
            <v>0</v>
          </cell>
        </row>
        <row r="99">
          <cell r="A99">
            <v>71790</v>
          </cell>
          <cell r="B99" t="str">
            <v xml:space="preserve">  -  Rendas de Transferência de Fundos </v>
          </cell>
          <cell r="D99">
            <v>0</v>
          </cell>
          <cell r="F99">
            <v>0</v>
          </cell>
          <cell r="H99">
            <v>0</v>
          </cell>
          <cell r="J99">
            <v>0</v>
          </cell>
          <cell r="L99">
            <v>0</v>
          </cell>
          <cell r="N99">
            <v>0</v>
          </cell>
          <cell r="P99">
            <v>0</v>
          </cell>
          <cell r="R99">
            <v>0</v>
          </cell>
          <cell r="T99">
            <v>0</v>
          </cell>
          <cell r="V99">
            <v>0</v>
          </cell>
          <cell r="X99">
            <v>0</v>
          </cell>
          <cell r="Z99">
            <v>0</v>
          </cell>
          <cell r="AB99">
            <v>0</v>
          </cell>
          <cell r="AF99">
            <v>0</v>
          </cell>
          <cell r="AH99">
            <v>0</v>
          </cell>
        </row>
        <row r="100">
          <cell r="A100">
            <v>71799</v>
          </cell>
          <cell r="B100" t="str">
            <v xml:space="preserve">  -  Rendas de Outros Serviços</v>
          </cell>
          <cell r="D100">
            <v>80136.240000000005</v>
          </cell>
          <cell r="F100">
            <v>59512.07</v>
          </cell>
          <cell r="H100">
            <v>62960.2</v>
          </cell>
          <cell r="J100">
            <v>68728.91</v>
          </cell>
          <cell r="L100">
            <v>76229.009999999995</v>
          </cell>
          <cell r="N100">
            <v>72656.52</v>
          </cell>
          <cell r="P100">
            <v>76301.100000000006</v>
          </cell>
          <cell r="R100">
            <v>119652.93</v>
          </cell>
          <cell r="T100">
            <v>146816.71</v>
          </cell>
          <cell r="V100">
            <v>688903.27</v>
          </cell>
          <cell r="X100">
            <v>569576.6</v>
          </cell>
          <cell r="Z100">
            <v>613504.13</v>
          </cell>
          <cell r="AB100">
            <v>2634977.69</v>
          </cell>
          <cell r="AF100">
            <v>420222.95000000007</v>
          </cell>
          <cell r="AH100">
            <v>2214754.7399999998</v>
          </cell>
        </row>
        <row r="102">
          <cell r="A102">
            <v>718</v>
          </cell>
          <cell r="B102" t="str">
            <v xml:space="preserve">  . Rendas de Participações</v>
          </cell>
          <cell r="D102">
            <v>1307754.96</v>
          </cell>
          <cell r="F102">
            <v>1314238.8799999999</v>
          </cell>
          <cell r="H102">
            <v>8740236.2599999998</v>
          </cell>
          <cell r="J102">
            <v>1444757.88</v>
          </cell>
          <cell r="L102">
            <v>1941809.28</v>
          </cell>
          <cell r="N102">
            <v>13506017.200000001</v>
          </cell>
          <cell r="P102">
            <v>634585.19999999995</v>
          </cell>
          <cell r="R102">
            <v>1967921.61</v>
          </cell>
          <cell r="T102">
            <v>11990545.639999999</v>
          </cell>
          <cell r="V102">
            <v>4046.98</v>
          </cell>
          <cell r="X102">
            <v>5471948.7999999998</v>
          </cell>
          <cell r="Z102">
            <v>6628290.0599999996</v>
          </cell>
          <cell r="AB102">
            <v>54952152.75</v>
          </cell>
          <cell r="AF102">
            <v>28254814.460000005</v>
          </cell>
          <cell r="AH102">
            <v>26697338.289999995</v>
          </cell>
        </row>
        <row r="103">
          <cell r="A103">
            <v>71810</v>
          </cell>
          <cell r="B103" t="str">
            <v xml:space="preserve">  -  Rendas de Ajustes em Investimentos no Exterior</v>
          </cell>
          <cell r="D103">
            <v>0</v>
          </cell>
          <cell r="F103">
            <v>0</v>
          </cell>
          <cell r="H103">
            <v>0</v>
          </cell>
          <cell r="J103">
            <v>0</v>
          </cell>
          <cell r="L103">
            <v>0</v>
          </cell>
          <cell r="N103">
            <v>0</v>
          </cell>
          <cell r="P103">
            <v>0</v>
          </cell>
          <cell r="R103">
            <v>0</v>
          </cell>
          <cell r="T103">
            <v>0</v>
          </cell>
          <cell r="V103">
            <v>0</v>
          </cell>
          <cell r="X103">
            <v>0</v>
          </cell>
          <cell r="Z103">
            <v>0</v>
          </cell>
          <cell r="AB103">
            <v>0</v>
          </cell>
          <cell r="AF103">
            <v>0</v>
          </cell>
          <cell r="AH103">
            <v>0</v>
          </cell>
        </row>
        <row r="105">
          <cell r="A105">
            <v>71820</v>
          </cell>
          <cell r="B105" t="str">
            <v xml:space="preserve">  -  Rendas de Ajustes em Invest. em Coligadas e Controladas</v>
          </cell>
          <cell r="D105">
            <v>1307754.96</v>
          </cell>
          <cell r="F105">
            <v>1314238.8799999999</v>
          </cell>
          <cell r="H105">
            <v>8740236.2599999998</v>
          </cell>
          <cell r="J105">
            <v>1444757.88</v>
          </cell>
          <cell r="L105">
            <v>1941809.28</v>
          </cell>
          <cell r="N105">
            <v>13506017.200000001</v>
          </cell>
          <cell r="P105">
            <v>634585.19999999995</v>
          </cell>
          <cell r="R105">
            <v>1967921.61</v>
          </cell>
          <cell r="T105">
            <v>11990545.639999999</v>
          </cell>
          <cell r="V105">
            <v>4046.98</v>
          </cell>
          <cell r="X105">
            <v>5471948.7999999998</v>
          </cell>
          <cell r="Z105">
            <v>6628290.0599999996</v>
          </cell>
          <cell r="AB105">
            <v>54952152.75</v>
          </cell>
          <cell r="AF105">
            <v>28254814.460000005</v>
          </cell>
          <cell r="AH105">
            <v>26697338.289999995</v>
          </cell>
        </row>
        <row r="106">
          <cell r="A106">
            <v>718200007</v>
          </cell>
          <cell r="B106" t="str">
            <v xml:space="preserve">     G 700 Corretora de Seguros</v>
          </cell>
          <cell r="D106">
            <v>3075.04</v>
          </cell>
          <cell r="F106">
            <v>2628.37</v>
          </cell>
          <cell r="H106">
            <v>3034.85</v>
          </cell>
          <cell r="J106">
            <v>2233.52</v>
          </cell>
          <cell r="L106">
            <v>3270.01</v>
          </cell>
          <cell r="N106">
            <v>3064.05</v>
          </cell>
          <cell r="P106">
            <v>3361.49</v>
          </cell>
          <cell r="R106">
            <v>3760.56</v>
          </cell>
          <cell r="T106">
            <v>3356.32</v>
          </cell>
          <cell r="V106">
            <v>4046.98</v>
          </cell>
          <cell r="X106">
            <v>2824.84</v>
          </cell>
          <cell r="Z106">
            <v>2865.88</v>
          </cell>
          <cell r="AB106">
            <v>37521.909999999996</v>
          </cell>
          <cell r="AF106">
            <v>17305.84</v>
          </cell>
          <cell r="AH106">
            <v>20216.07</v>
          </cell>
        </row>
        <row r="107">
          <cell r="A107">
            <v>718200011</v>
          </cell>
          <cell r="B107" t="str">
            <v xml:space="preserve">     Fininvest FDTVM</v>
          </cell>
          <cell r="D107">
            <v>18239.75</v>
          </cell>
          <cell r="F107">
            <v>394980.74</v>
          </cell>
          <cell r="H107">
            <v>67426.86</v>
          </cell>
          <cell r="J107">
            <v>0</v>
          </cell>
          <cell r="L107">
            <v>20534.169999999998</v>
          </cell>
          <cell r="N107">
            <v>234522.03</v>
          </cell>
          <cell r="P107">
            <v>0</v>
          </cell>
          <cell r="R107">
            <v>0</v>
          </cell>
          <cell r="T107">
            <v>162223.03</v>
          </cell>
          <cell r="V107">
            <v>0</v>
          </cell>
          <cell r="X107">
            <v>0</v>
          </cell>
          <cell r="Z107">
            <v>0</v>
          </cell>
          <cell r="AB107">
            <v>897926.58</v>
          </cell>
          <cell r="AF107">
            <v>735703.54999999993</v>
          </cell>
          <cell r="AH107">
            <v>162223.03</v>
          </cell>
        </row>
        <row r="108">
          <cell r="A108">
            <v>718200021</v>
          </cell>
          <cell r="B108" t="str">
            <v xml:space="preserve">     Fininvest S.A. Adm. de Cartões de Créditos</v>
          </cell>
          <cell r="D108">
            <v>600408.46</v>
          </cell>
          <cell r="F108">
            <v>873012.27</v>
          </cell>
          <cell r="H108">
            <v>8144854.4900000002</v>
          </cell>
          <cell r="J108">
            <v>1140310.51</v>
          </cell>
          <cell r="L108">
            <v>1619047.5</v>
          </cell>
          <cell r="N108">
            <v>13117159.4</v>
          </cell>
          <cell r="P108">
            <v>616202.37</v>
          </cell>
          <cell r="R108">
            <v>1797389.56</v>
          </cell>
          <cell r="T108">
            <v>11824966.289999999</v>
          </cell>
          <cell r="V108">
            <v>0</v>
          </cell>
          <cell r="X108">
            <v>5341345.83</v>
          </cell>
          <cell r="Z108">
            <v>6027553.9299999997</v>
          </cell>
          <cell r="AB108">
            <v>51102250.609999999</v>
          </cell>
          <cell r="AF108">
            <v>25494792.630000003</v>
          </cell>
          <cell r="AH108">
            <v>25607457.979999997</v>
          </cell>
        </row>
        <row r="109">
          <cell r="A109">
            <v>718200032</v>
          </cell>
          <cell r="B109" t="str">
            <v xml:space="preserve">     Fininvest Participações Ltda</v>
          </cell>
          <cell r="D109">
            <v>0</v>
          </cell>
          <cell r="F109">
            <v>0</v>
          </cell>
          <cell r="H109">
            <v>0</v>
          </cell>
          <cell r="J109">
            <v>0</v>
          </cell>
          <cell r="L109">
            <v>0</v>
          </cell>
          <cell r="N109">
            <v>0</v>
          </cell>
          <cell r="P109">
            <v>0</v>
          </cell>
          <cell r="R109">
            <v>0</v>
          </cell>
          <cell r="T109">
            <v>0</v>
          </cell>
          <cell r="V109">
            <v>0</v>
          </cell>
          <cell r="X109">
            <v>0</v>
          </cell>
          <cell r="Z109">
            <v>0</v>
          </cell>
          <cell r="AB109">
            <v>0</v>
          </cell>
          <cell r="AF109">
            <v>0</v>
          </cell>
          <cell r="AH109">
            <v>0</v>
          </cell>
        </row>
        <row r="110">
          <cell r="A110">
            <v>718200041</v>
          </cell>
          <cell r="B110" t="str">
            <v xml:space="preserve">     Fininvest Leasing Atividade Mercantil</v>
          </cell>
          <cell r="D110">
            <v>50862.55</v>
          </cell>
          <cell r="F110">
            <v>43617.5</v>
          </cell>
          <cell r="H110">
            <v>50299.01</v>
          </cell>
          <cell r="J110">
            <v>36985.58</v>
          </cell>
          <cell r="L110">
            <v>52392.05</v>
          </cell>
          <cell r="N110">
            <v>0</v>
          </cell>
          <cell r="P110">
            <v>0</v>
          </cell>
          <cell r="R110">
            <v>0</v>
          </cell>
          <cell r="T110">
            <v>0</v>
          </cell>
          <cell r="V110">
            <v>0</v>
          </cell>
          <cell r="X110">
            <v>0</v>
          </cell>
          <cell r="Z110">
            <v>0</v>
          </cell>
          <cell r="AB110">
            <v>234156.69</v>
          </cell>
          <cell r="AF110">
            <v>234156.69</v>
          </cell>
          <cell r="AH110">
            <v>0</v>
          </cell>
        </row>
        <row r="111">
          <cell r="A111">
            <v>718200072</v>
          </cell>
          <cell r="B111" t="str">
            <v xml:space="preserve">     Cemap Factoring Ltda</v>
          </cell>
          <cell r="D111">
            <v>0</v>
          </cell>
          <cell r="F111">
            <v>0</v>
          </cell>
          <cell r="H111">
            <v>0</v>
          </cell>
          <cell r="J111">
            <v>0</v>
          </cell>
          <cell r="L111">
            <v>0</v>
          </cell>
          <cell r="N111">
            <v>0</v>
          </cell>
          <cell r="P111">
            <v>0</v>
          </cell>
          <cell r="R111">
            <v>0</v>
          </cell>
          <cell r="T111">
            <v>0</v>
          </cell>
          <cell r="V111">
            <v>0</v>
          </cell>
          <cell r="X111">
            <v>0</v>
          </cell>
          <cell r="Z111">
            <v>0</v>
          </cell>
          <cell r="AB111">
            <v>0</v>
          </cell>
          <cell r="AF111">
            <v>0</v>
          </cell>
          <cell r="AH111">
            <v>0</v>
          </cell>
        </row>
        <row r="112">
          <cell r="A112">
            <v>718200081</v>
          </cell>
          <cell r="B112" t="str">
            <v xml:space="preserve">     FMX Participações</v>
          </cell>
          <cell r="D112">
            <v>0</v>
          </cell>
          <cell r="F112">
            <v>0</v>
          </cell>
          <cell r="H112">
            <v>0</v>
          </cell>
          <cell r="J112">
            <v>0</v>
          </cell>
          <cell r="L112">
            <v>0</v>
          </cell>
          <cell r="N112">
            <v>0</v>
          </cell>
          <cell r="P112">
            <v>0</v>
          </cell>
          <cell r="R112">
            <v>0</v>
          </cell>
          <cell r="T112">
            <v>0</v>
          </cell>
          <cell r="V112">
            <v>0</v>
          </cell>
          <cell r="X112">
            <v>127778.13</v>
          </cell>
          <cell r="Z112">
            <v>597870.25</v>
          </cell>
          <cell r="AB112">
            <v>725648.38</v>
          </cell>
          <cell r="AF112">
            <v>0</v>
          </cell>
          <cell r="AH112">
            <v>725648.38</v>
          </cell>
        </row>
        <row r="113">
          <cell r="A113">
            <v>718200061</v>
          </cell>
          <cell r="B113" t="str">
            <v xml:space="preserve">     FMX</v>
          </cell>
          <cell r="D113">
            <v>635169.16</v>
          </cell>
          <cell r="F113">
            <v>0</v>
          </cell>
          <cell r="H113">
            <v>474621.05</v>
          </cell>
          <cell r="J113">
            <v>265228.27</v>
          </cell>
          <cell r="L113">
            <v>246565.55</v>
          </cell>
          <cell r="N113">
            <v>151271.72</v>
          </cell>
          <cell r="P113">
            <v>15021.34</v>
          </cell>
          <cell r="R113">
            <v>166771.49</v>
          </cell>
          <cell r="T113">
            <v>0</v>
          </cell>
          <cell r="V113">
            <v>0</v>
          </cell>
          <cell r="X113">
            <v>0</v>
          </cell>
          <cell r="Z113">
            <v>0</v>
          </cell>
          <cell r="AB113">
            <v>1954648.58</v>
          </cell>
          <cell r="AF113">
            <v>1772855.75</v>
          </cell>
          <cell r="AH113">
            <v>181792.83</v>
          </cell>
        </row>
        <row r="114">
          <cell r="AH114">
            <v>0</v>
          </cell>
        </row>
        <row r="115">
          <cell r="A115">
            <v>719</v>
          </cell>
          <cell r="B115" t="str">
            <v xml:space="preserve">  . Outras Receitas Operacionais</v>
          </cell>
          <cell r="D115">
            <v>265951.98</v>
          </cell>
          <cell r="F115">
            <v>234279.31</v>
          </cell>
          <cell r="H115">
            <v>555713.4</v>
          </cell>
          <cell r="J115">
            <v>269884.38</v>
          </cell>
          <cell r="L115">
            <v>235896.13</v>
          </cell>
          <cell r="N115">
            <v>1261622.8999999999</v>
          </cell>
          <cell r="P115">
            <v>276997.15000000002</v>
          </cell>
          <cell r="R115">
            <v>2172683.14</v>
          </cell>
          <cell r="T115">
            <v>803488.52</v>
          </cell>
          <cell r="V115">
            <v>130299021.28</v>
          </cell>
          <cell r="X115">
            <v>11455589.389999997</v>
          </cell>
          <cell r="Z115">
            <v>31705691.870000005</v>
          </cell>
          <cell r="AB115">
            <v>180930322.40000001</v>
          </cell>
          <cell r="AF115">
            <v>3020833.92</v>
          </cell>
          <cell r="AH115">
            <v>177909488.48000002</v>
          </cell>
        </row>
        <row r="116">
          <cell r="A116">
            <v>71920</v>
          </cell>
          <cell r="B116" t="str">
            <v xml:space="preserve">  -  Recuperação de Créditos Baixados com Prejuízo</v>
          </cell>
          <cell r="D116">
            <v>0</v>
          </cell>
          <cell r="F116">
            <v>0</v>
          </cell>
          <cell r="H116">
            <v>0</v>
          </cell>
          <cell r="J116">
            <v>0</v>
          </cell>
          <cell r="L116">
            <v>0</v>
          </cell>
          <cell r="N116">
            <v>0</v>
          </cell>
          <cell r="P116">
            <v>0</v>
          </cell>
          <cell r="R116">
            <v>0</v>
          </cell>
          <cell r="T116">
            <v>0</v>
          </cell>
          <cell r="V116">
            <v>1981981.07</v>
          </cell>
          <cell r="X116">
            <v>2516860.31</v>
          </cell>
          <cell r="Z116">
            <v>20113759.52</v>
          </cell>
          <cell r="AB116">
            <v>24612600.899999999</v>
          </cell>
          <cell r="AF116">
            <v>0</v>
          </cell>
          <cell r="AH116">
            <v>24612600.899999999</v>
          </cell>
        </row>
        <row r="117">
          <cell r="A117">
            <v>71925</v>
          </cell>
          <cell r="B117" t="str">
            <v xml:space="preserve">  -  Rendas de Creditos Decorrentes de Contratos de Exportação</v>
          </cell>
          <cell r="D117">
            <v>0</v>
          </cell>
          <cell r="F117">
            <v>0</v>
          </cell>
          <cell r="H117">
            <v>0</v>
          </cell>
          <cell r="J117">
            <v>0</v>
          </cell>
          <cell r="L117">
            <v>0</v>
          </cell>
          <cell r="N117">
            <v>0</v>
          </cell>
          <cell r="P117">
            <v>0</v>
          </cell>
          <cell r="R117">
            <v>0</v>
          </cell>
          <cell r="T117">
            <v>0</v>
          </cell>
          <cell r="V117">
            <v>0</v>
          </cell>
          <cell r="X117">
            <v>0</v>
          </cell>
          <cell r="Z117">
            <v>0</v>
          </cell>
          <cell r="AB117">
            <v>0</v>
          </cell>
          <cell r="AF117">
            <v>0</v>
          </cell>
          <cell r="AH117">
            <v>0</v>
          </cell>
        </row>
        <row r="118">
          <cell r="A118">
            <v>71930</v>
          </cell>
          <cell r="B118" t="str">
            <v xml:space="preserve">  -  Recuperação de Encargos e Despesas</v>
          </cell>
          <cell r="D118">
            <v>15225.78</v>
          </cell>
          <cell r="F118">
            <v>12963.42</v>
          </cell>
          <cell r="H118">
            <v>12142.28</v>
          </cell>
          <cell r="J118">
            <v>0</v>
          </cell>
          <cell r="L118">
            <v>0</v>
          </cell>
          <cell r="N118">
            <v>0</v>
          </cell>
          <cell r="P118">
            <v>0</v>
          </cell>
          <cell r="R118">
            <v>0</v>
          </cell>
          <cell r="T118">
            <v>0</v>
          </cell>
          <cell r="V118">
            <v>4925048.96</v>
          </cell>
          <cell r="X118">
            <v>6606606.1499999994</v>
          </cell>
          <cell r="Z118">
            <v>7682617.5199999996</v>
          </cell>
          <cell r="AB118">
            <v>19254604.109999999</v>
          </cell>
          <cell r="AF118">
            <v>40331.480000000003</v>
          </cell>
          <cell r="AH118">
            <v>19214272.629999999</v>
          </cell>
        </row>
        <row r="119">
          <cell r="A119">
            <v>71940</v>
          </cell>
          <cell r="B119" t="str">
            <v xml:space="preserve">  -  Rendas de Aplicação no Exterior</v>
          </cell>
          <cell r="D119">
            <v>0</v>
          </cell>
          <cell r="F119">
            <v>0</v>
          </cell>
          <cell r="H119">
            <v>0</v>
          </cell>
          <cell r="J119">
            <v>0</v>
          </cell>
          <cell r="L119">
            <v>0</v>
          </cell>
          <cell r="N119">
            <v>0</v>
          </cell>
          <cell r="P119">
            <v>0</v>
          </cell>
          <cell r="R119">
            <v>0</v>
          </cell>
          <cell r="T119">
            <v>0</v>
          </cell>
          <cell r="V119">
            <v>0</v>
          </cell>
          <cell r="X119">
            <v>0</v>
          </cell>
          <cell r="Z119">
            <v>0</v>
          </cell>
          <cell r="AB119">
            <v>0</v>
          </cell>
          <cell r="AF119">
            <v>0</v>
          </cell>
          <cell r="AH119">
            <v>0</v>
          </cell>
        </row>
        <row r="120">
          <cell r="A120">
            <v>71945</v>
          </cell>
          <cell r="B120" t="str">
            <v xml:space="preserve">  -  Rendas de Aplicação no Exterior - Taxas Flutuantes</v>
          </cell>
          <cell r="D120">
            <v>0</v>
          </cell>
          <cell r="F120">
            <v>0</v>
          </cell>
          <cell r="H120">
            <v>0</v>
          </cell>
          <cell r="J120">
            <v>0</v>
          </cell>
          <cell r="L120">
            <v>0</v>
          </cell>
          <cell r="N120">
            <v>0</v>
          </cell>
          <cell r="P120">
            <v>0</v>
          </cell>
          <cell r="R120">
            <v>0</v>
          </cell>
          <cell r="T120">
            <v>0</v>
          </cell>
          <cell r="V120">
            <v>0</v>
          </cell>
          <cell r="X120">
            <v>0</v>
          </cell>
          <cell r="Z120">
            <v>0</v>
          </cell>
          <cell r="AB120">
            <v>0</v>
          </cell>
          <cell r="AF120">
            <v>0</v>
          </cell>
          <cell r="AH120">
            <v>0</v>
          </cell>
        </row>
        <row r="121">
          <cell r="A121">
            <v>71947</v>
          </cell>
          <cell r="B121" t="str">
            <v xml:space="preserve">  -  Rendas de Aplicações em Moedas Estrangeiras no Pais</v>
          </cell>
          <cell r="D121">
            <v>0</v>
          </cell>
          <cell r="F121">
            <v>0</v>
          </cell>
          <cell r="H121">
            <v>0</v>
          </cell>
          <cell r="J121">
            <v>0</v>
          </cell>
          <cell r="L121">
            <v>0</v>
          </cell>
          <cell r="N121">
            <v>0</v>
          </cell>
          <cell r="P121">
            <v>0</v>
          </cell>
          <cell r="R121">
            <v>0</v>
          </cell>
          <cell r="T121">
            <v>0</v>
          </cell>
          <cell r="V121">
            <v>0</v>
          </cell>
          <cell r="X121">
            <v>0</v>
          </cell>
          <cell r="Z121">
            <v>0</v>
          </cell>
          <cell r="AB121">
            <v>0</v>
          </cell>
          <cell r="AF121">
            <v>0</v>
          </cell>
          <cell r="AH121">
            <v>0</v>
          </cell>
        </row>
        <row r="122">
          <cell r="A122">
            <v>71950</v>
          </cell>
          <cell r="B122" t="str">
            <v xml:space="preserve">  -  Rendas de Creditos por Avais e Fianças Honrados</v>
          </cell>
          <cell r="D122">
            <v>0</v>
          </cell>
          <cell r="F122">
            <v>0</v>
          </cell>
          <cell r="H122">
            <v>0</v>
          </cell>
          <cell r="J122">
            <v>0</v>
          </cell>
          <cell r="L122">
            <v>0</v>
          </cell>
          <cell r="N122">
            <v>0</v>
          </cell>
          <cell r="P122">
            <v>0</v>
          </cell>
          <cell r="R122">
            <v>0</v>
          </cell>
          <cell r="T122">
            <v>0</v>
          </cell>
          <cell r="V122">
            <v>0</v>
          </cell>
          <cell r="X122">
            <v>0</v>
          </cell>
          <cell r="Z122">
            <v>0</v>
          </cell>
          <cell r="AB122">
            <v>0</v>
          </cell>
          <cell r="AF122">
            <v>0</v>
          </cell>
          <cell r="AH122">
            <v>0</v>
          </cell>
        </row>
        <row r="123">
          <cell r="A123">
            <v>71955</v>
          </cell>
          <cell r="B123" t="str">
            <v xml:space="preserve">  -  Rendas de Creditos Vinculados ao Crédito Rural</v>
          </cell>
          <cell r="D123">
            <v>0</v>
          </cell>
          <cell r="F123">
            <v>0</v>
          </cell>
          <cell r="H123">
            <v>0</v>
          </cell>
          <cell r="J123">
            <v>0</v>
          </cell>
          <cell r="L123">
            <v>0</v>
          </cell>
          <cell r="N123">
            <v>0</v>
          </cell>
          <cell r="P123">
            <v>0</v>
          </cell>
          <cell r="R123">
            <v>0</v>
          </cell>
          <cell r="T123">
            <v>0</v>
          </cell>
          <cell r="V123">
            <v>0</v>
          </cell>
          <cell r="X123">
            <v>0</v>
          </cell>
          <cell r="Z123">
            <v>0</v>
          </cell>
          <cell r="AB123">
            <v>0</v>
          </cell>
          <cell r="AF123">
            <v>0</v>
          </cell>
          <cell r="AH123">
            <v>0</v>
          </cell>
        </row>
        <row r="124">
          <cell r="A124">
            <v>71960</v>
          </cell>
          <cell r="B124" t="str">
            <v xml:space="preserve">  -  Rendas de Creditos Vinculados ao Banco Central</v>
          </cell>
          <cell r="D124">
            <v>0</v>
          </cell>
          <cell r="F124">
            <v>0</v>
          </cell>
          <cell r="H124">
            <v>0</v>
          </cell>
          <cell r="J124">
            <v>0</v>
          </cell>
          <cell r="L124">
            <v>0</v>
          </cell>
          <cell r="N124">
            <v>0</v>
          </cell>
          <cell r="P124">
            <v>0</v>
          </cell>
          <cell r="R124">
            <v>0</v>
          </cell>
          <cell r="T124">
            <v>0</v>
          </cell>
          <cell r="V124">
            <v>0</v>
          </cell>
          <cell r="X124">
            <v>0</v>
          </cell>
          <cell r="Z124">
            <v>0</v>
          </cell>
          <cell r="AB124">
            <v>0</v>
          </cell>
          <cell r="AF124">
            <v>0</v>
          </cell>
          <cell r="AH124">
            <v>0</v>
          </cell>
        </row>
        <row r="125">
          <cell r="A125">
            <v>71965</v>
          </cell>
          <cell r="B125" t="str">
            <v xml:space="preserve">  -  Rendas de Creditos Vinculados ao SFH</v>
          </cell>
          <cell r="D125">
            <v>0</v>
          </cell>
          <cell r="F125">
            <v>0</v>
          </cell>
          <cell r="H125">
            <v>0</v>
          </cell>
          <cell r="J125">
            <v>0</v>
          </cell>
          <cell r="L125">
            <v>0</v>
          </cell>
          <cell r="N125">
            <v>0</v>
          </cell>
          <cell r="P125">
            <v>0</v>
          </cell>
          <cell r="R125">
            <v>0</v>
          </cell>
          <cell r="T125">
            <v>0</v>
          </cell>
          <cell r="V125">
            <v>0</v>
          </cell>
          <cell r="X125">
            <v>0</v>
          </cell>
          <cell r="Z125">
            <v>0</v>
          </cell>
          <cell r="AB125">
            <v>0</v>
          </cell>
          <cell r="AF125">
            <v>0</v>
          </cell>
          <cell r="AH125">
            <v>0</v>
          </cell>
        </row>
        <row r="126">
          <cell r="A126">
            <v>71970</v>
          </cell>
          <cell r="B126" t="str">
            <v xml:space="preserve">  -  Rendas de Garantias Prestadas</v>
          </cell>
          <cell r="D126">
            <v>0</v>
          </cell>
          <cell r="F126">
            <v>0</v>
          </cell>
          <cell r="H126">
            <v>0</v>
          </cell>
          <cell r="J126">
            <v>0</v>
          </cell>
          <cell r="L126">
            <v>0</v>
          </cell>
          <cell r="N126">
            <v>0</v>
          </cell>
          <cell r="P126">
            <v>0</v>
          </cell>
          <cell r="R126">
            <v>0</v>
          </cell>
          <cell r="T126">
            <v>0</v>
          </cell>
          <cell r="V126">
            <v>1487508.98</v>
          </cell>
          <cell r="X126">
            <v>-1558.9399999999441</v>
          </cell>
          <cell r="Z126">
            <v>0</v>
          </cell>
          <cell r="AB126">
            <v>1485950.04</v>
          </cell>
          <cell r="AF126">
            <v>0</v>
          </cell>
          <cell r="AH126">
            <v>1485950.04</v>
          </cell>
        </row>
        <row r="127">
          <cell r="A127">
            <v>71980</v>
          </cell>
          <cell r="B127" t="str">
            <v xml:space="preserve">  -  Rendas de Repasses Interfinanceiros</v>
          </cell>
          <cell r="D127">
            <v>0</v>
          </cell>
          <cell r="F127">
            <v>0</v>
          </cell>
          <cell r="H127">
            <v>0</v>
          </cell>
          <cell r="J127">
            <v>0</v>
          </cell>
          <cell r="L127">
            <v>0</v>
          </cell>
          <cell r="N127">
            <v>0</v>
          </cell>
          <cell r="P127">
            <v>0</v>
          </cell>
          <cell r="R127">
            <v>0</v>
          </cell>
          <cell r="T127">
            <v>0</v>
          </cell>
          <cell r="V127">
            <v>0</v>
          </cell>
          <cell r="X127">
            <v>0</v>
          </cell>
          <cell r="Z127">
            <v>0</v>
          </cell>
          <cell r="AB127">
            <v>0</v>
          </cell>
          <cell r="AF127">
            <v>0</v>
          </cell>
          <cell r="AH127">
            <v>0</v>
          </cell>
        </row>
        <row r="128">
          <cell r="A128">
            <v>71985</v>
          </cell>
          <cell r="B128" t="str">
            <v xml:space="preserve">  -  Rendas de Creditos Especificos</v>
          </cell>
          <cell r="D128">
            <v>0</v>
          </cell>
          <cell r="F128">
            <v>0</v>
          </cell>
          <cell r="H128">
            <v>0</v>
          </cell>
          <cell r="J128">
            <v>0</v>
          </cell>
          <cell r="L128">
            <v>0</v>
          </cell>
          <cell r="N128">
            <v>0</v>
          </cell>
          <cell r="P128">
            <v>0</v>
          </cell>
          <cell r="R128">
            <v>0</v>
          </cell>
          <cell r="T128">
            <v>0</v>
          </cell>
          <cell r="V128">
            <v>0</v>
          </cell>
          <cell r="X128">
            <v>0</v>
          </cell>
          <cell r="Z128">
            <v>0</v>
          </cell>
          <cell r="AB128">
            <v>0</v>
          </cell>
          <cell r="AF128">
            <v>0</v>
          </cell>
          <cell r="AH128">
            <v>0</v>
          </cell>
        </row>
        <row r="129">
          <cell r="A129">
            <v>71987</v>
          </cell>
          <cell r="B129" t="str">
            <v xml:space="preserve">  -  Rendas de Operações Refinanciadas Com o Governo Federal</v>
          </cell>
          <cell r="D129">
            <v>0</v>
          </cell>
          <cell r="F129">
            <v>0</v>
          </cell>
          <cell r="H129">
            <v>0</v>
          </cell>
          <cell r="J129">
            <v>0</v>
          </cell>
          <cell r="L129">
            <v>0</v>
          </cell>
          <cell r="N129">
            <v>0</v>
          </cell>
          <cell r="P129">
            <v>0</v>
          </cell>
          <cell r="R129">
            <v>0</v>
          </cell>
          <cell r="T129">
            <v>0</v>
          </cell>
          <cell r="V129">
            <v>0</v>
          </cell>
          <cell r="X129">
            <v>0</v>
          </cell>
          <cell r="Z129">
            <v>0</v>
          </cell>
          <cell r="AB129">
            <v>0</v>
          </cell>
          <cell r="AF129">
            <v>0</v>
          </cell>
          <cell r="AH129">
            <v>0</v>
          </cell>
        </row>
        <row r="130">
          <cell r="A130">
            <v>71990</v>
          </cell>
          <cell r="B130" t="str">
            <v xml:space="preserve">  -  Reversão de Provisões Operacionais</v>
          </cell>
          <cell r="D130">
            <v>4391.32</v>
          </cell>
          <cell r="F130">
            <v>0</v>
          </cell>
          <cell r="H130">
            <v>0</v>
          </cell>
          <cell r="J130">
            <v>0</v>
          </cell>
          <cell r="L130">
            <v>0</v>
          </cell>
          <cell r="N130">
            <v>0</v>
          </cell>
          <cell r="P130">
            <v>0</v>
          </cell>
          <cell r="R130">
            <v>993605.98</v>
          </cell>
          <cell r="T130">
            <v>605511.58999999985</v>
          </cell>
          <cell r="V130">
            <v>10114490.190000001</v>
          </cell>
          <cell r="X130">
            <v>3430</v>
          </cell>
          <cell r="Z130">
            <v>13976.989999998361</v>
          </cell>
          <cell r="AB130">
            <v>11735406.07</v>
          </cell>
          <cell r="AF130">
            <v>4391.32</v>
          </cell>
          <cell r="AH130">
            <v>11731014.75</v>
          </cell>
          <cell r="AJ130">
            <v>0</v>
          </cell>
        </row>
        <row r="131">
          <cell r="A131">
            <v>7199030</v>
          </cell>
          <cell r="B131" t="str">
            <v xml:space="preserve">  Reversão de Operações de Crédito e Liquidação Duvidosa</v>
          </cell>
          <cell r="D131">
            <v>0</v>
          </cell>
          <cell r="F131">
            <v>0</v>
          </cell>
          <cell r="H131">
            <v>0</v>
          </cell>
          <cell r="J131">
            <v>0</v>
          </cell>
          <cell r="L131">
            <v>0</v>
          </cell>
          <cell r="N131">
            <v>0</v>
          </cell>
          <cell r="P131">
            <v>0</v>
          </cell>
          <cell r="R131">
            <v>0</v>
          </cell>
          <cell r="T131">
            <v>0</v>
          </cell>
          <cell r="V131">
            <v>0</v>
          </cell>
          <cell r="X131">
            <v>0</v>
          </cell>
          <cell r="Z131">
            <v>0</v>
          </cell>
          <cell r="AB131">
            <v>0</v>
          </cell>
          <cell r="AF131">
            <v>0</v>
          </cell>
          <cell r="AH131">
            <v>0</v>
          </cell>
        </row>
        <row r="132">
          <cell r="A132">
            <v>7199095</v>
          </cell>
          <cell r="B132" t="str">
            <v xml:space="preserve">  Reversão de IR</v>
          </cell>
          <cell r="D132">
            <v>0</v>
          </cell>
          <cell r="F132">
            <v>0</v>
          </cell>
          <cell r="H132">
            <v>0</v>
          </cell>
          <cell r="J132">
            <v>0</v>
          </cell>
          <cell r="L132">
            <v>0</v>
          </cell>
          <cell r="N132">
            <v>0</v>
          </cell>
          <cell r="P132">
            <v>0</v>
          </cell>
          <cell r="R132">
            <v>0</v>
          </cell>
          <cell r="T132">
            <v>0</v>
          </cell>
          <cell r="V132">
            <v>0</v>
          </cell>
          <cell r="X132">
            <v>0</v>
          </cell>
          <cell r="Z132">
            <v>0</v>
          </cell>
          <cell r="AB132">
            <v>0</v>
          </cell>
          <cell r="AF132">
            <v>0</v>
          </cell>
          <cell r="AH132">
            <v>0</v>
          </cell>
        </row>
        <row r="133">
          <cell r="A133">
            <v>7199099</v>
          </cell>
          <cell r="B133" t="str">
            <v xml:space="preserve">  Outras Reversões</v>
          </cell>
          <cell r="D133">
            <v>0</v>
          </cell>
          <cell r="F133">
            <v>0</v>
          </cell>
          <cell r="H133">
            <v>0</v>
          </cell>
          <cell r="J133">
            <v>0</v>
          </cell>
          <cell r="L133">
            <v>0</v>
          </cell>
          <cell r="N133">
            <v>0</v>
          </cell>
          <cell r="P133">
            <v>0</v>
          </cell>
          <cell r="R133">
            <v>993605.98</v>
          </cell>
          <cell r="T133">
            <v>-590505.54</v>
          </cell>
          <cell r="V133">
            <v>161494.64000000001</v>
          </cell>
          <cell r="X133">
            <v>3430</v>
          </cell>
          <cell r="Z133">
            <v>3430</v>
          </cell>
          <cell r="AB133">
            <v>571455.07999999996</v>
          </cell>
          <cell r="AF133">
            <v>0</v>
          </cell>
          <cell r="AH133">
            <v>571455.07999999996</v>
          </cell>
        </row>
        <row r="134">
          <cell r="A134">
            <v>719909996</v>
          </cell>
          <cell r="B134" t="str">
            <v xml:space="preserve">  -  Reversão de Provisões Fiscais</v>
          </cell>
          <cell r="D134">
            <v>0</v>
          </cell>
          <cell r="F134">
            <v>0</v>
          </cell>
          <cell r="H134">
            <v>0</v>
          </cell>
          <cell r="J134">
            <v>0</v>
          </cell>
          <cell r="L134">
            <v>0</v>
          </cell>
          <cell r="N134">
            <v>0</v>
          </cell>
          <cell r="P134">
            <v>0</v>
          </cell>
          <cell r="R134">
            <v>0</v>
          </cell>
          <cell r="T134">
            <v>0</v>
          </cell>
          <cell r="V134">
            <v>0</v>
          </cell>
          <cell r="X134">
            <v>0</v>
          </cell>
          <cell r="Z134">
            <v>0</v>
          </cell>
          <cell r="AB134">
            <v>0</v>
          </cell>
          <cell r="AF134">
            <v>0</v>
          </cell>
          <cell r="AH134">
            <v>0</v>
          </cell>
        </row>
        <row r="135">
          <cell r="A135">
            <v>71999</v>
          </cell>
          <cell r="B135" t="str">
            <v xml:space="preserve">  -  Outras Rendas Operacionais</v>
          </cell>
          <cell r="D135">
            <v>246334.88</v>
          </cell>
          <cell r="F135">
            <v>221315.89</v>
          </cell>
          <cell r="H135">
            <v>543571.12</v>
          </cell>
          <cell r="J135">
            <v>269884.38</v>
          </cell>
          <cell r="L135">
            <v>235896.13</v>
          </cell>
          <cell r="N135">
            <v>1261622.8999999999</v>
          </cell>
          <cell r="P135">
            <v>276997.15000000002</v>
          </cell>
          <cell r="R135">
            <v>1179077.1599999999</v>
          </cell>
          <cell r="T135">
            <v>1393994.06</v>
          </cell>
          <cell r="V135">
            <v>111789992.08</v>
          </cell>
          <cell r="X135">
            <v>2330251.87</v>
          </cell>
          <cell r="Z135">
            <v>3895337.8400000087</v>
          </cell>
          <cell r="AB135">
            <v>123841761.28</v>
          </cell>
          <cell r="AF135">
            <v>2976111.12</v>
          </cell>
          <cell r="AH135">
            <v>120865650.16000001</v>
          </cell>
        </row>
        <row r="136">
          <cell r="A136">
            <v>719990001</v>
          </cell>
          <cell r="B136" t="str">
            <v xml:space="preserve"> Variações Monetárias Ativas</v>
          </cell>
          <cell r="D136">
            <v>0</v>
          </cell>
          <cell r="F136">
            <v>0</v>
          </cell>
          <cell r="H136">
            <v>430911.67</v>
          </cell>
          <cell r="J136">
            <v>0</v>
          </cell>
          <cell r="L136">
            <v>0</v>
          </cell>
          <cell r="N136">
            <v>708788.68</v>
          </cell>
          <cell r="P136">
            <v>0</v>
          </cell>
          <cell r="R136">
            <v>0</v>
          </cell>
          <cell r="T136">
            <v>1110592.3400000001</v>
          </cell>
          <cell r="V136">
            <v>2717524.95</v>
          </cell>
          <cell r="X136">
            <v>762037.89</v>
          </cell>
          <cell r="Z136">
            <v>1914815.69</v>
          </cell>
          <cell r="AB136">
            <v>7644671.2200000007</v>
          </cell>
          <cell r="AF136">
            <v>1139700.3500000001</v>
          </cell>
          <cell r="AH136">
            <v>6504970.8699999992</v>
          </cell>
        </row>
        <row r="137">
          <cell r="A137">
            <v>719990002</v>
          </cell>
          <cell r="B137" t="str">
            <v xml:space="preserve"> Juros</v>
          </cell>
          <cell r="D137">
            <v>35641.94</v>
          </cell>
          <cell r="F137">
            <v>23604.78</v>
          </cell>
          <cell r="H137">
            <v>98730.32</v>
          </cell>
          <cell r="J137">
            <v>55052.62</v>
          </cell>
          <cell r="L137">
            <v>0</v>
          </cell>
          <cell r="N137">
            <v>217783.35</v>
          </cell>
          <cell r="P137">
            <v>46355.98</v>
          </cell>
          <cell r="R137">
            <v>54751.15</v>
          </cell>
          <cell r="T137">
            <v>50329.77</v>
          </cell>
          <cell r="V137">
            <v>56252.47</v>
          </cell>
          <cell r="X137">
            <v>55846.16</v>
          </cell>
          <cell r="Z137">
            <v>0</v>
          </cell>
          <cell r="AB137">
            <v>694348.54</v>
          </cell>
          <cell r="AF137">
            <v>430813.01</v>
          </cell>
          <cell r="AH137">
            <v>263535.53000000003</v>
          </cell>
        </row>
        <row r="138">
          <cell r="A138">
            <v>719990003</v>
          </cell>
          <cell r="B138" t="str">
            <v xml:space="preserve"> Juros Recuperados Cheque DMF</v>
          </cell>
          <cell r="T138">
            <v>109090.39</v>
          </cell>
          <cell r="V138">
            <v>16599.169999999998</v>
          </cell>
          <cell r="X138">
            <v>10677.93</v>
          </cell>
          <cell r="Z138">
            <v>15365.51</v>
          </cell>
          <cell r="AB138">
            <v>151733</v>
          </cell>
          <cell r="AF138">
            <v>0</v>
          </cell>
          <cell r="AH138">
            <v>151733</v>
          </cell>
        </row>
        <row r="139">
          <cell r="A139">
            <v>719990004</v>
          </cell>
          <cell r="B139" t="str">
            <v xml:space="preserve"> Baixa de Rejeitado</v>
          </cell>
          <cell r="D139">
            <v>8505.1299999999992</v>
          </cell>
          <cell r="F139">
            <v>100.38000000000102</v>
          </cell>
          <cell r="H139">
            <v>0</v>
          </cell>
          <cell r="J139">
            <v>0</v>
          </cell>
          <cell r="L139">
            <v>0</v>
          </cell>
          <cell r="N139">
            <v>81687.63</v>
          </cell>
          <cell r="P139">
            <v>0</v>
          </cell>
          <cell r="R139">
            <v>0</v>
          </cell>
          <cell r="T139">
            <v>0</v>
          </cell>
          <cell r="V139">
            <v>583044.30000000005</v>
          </cell>
          <cell r="X139">
            <v>215587.21</v>
          </cell>
          <cell r="Z139">
            <v>808561.7</v>
          </cell>
          <cell r="AB139">
            <v>1697486.35</v>
          </cell>
          <cell r="AF139">
            <v>90293.14</v>
          </cell>
          <cell r="AH139">
            <v>1607193.21</v>
          </cell>
        </row>
        <row r="140">
          <cell r="A140">
            <v>719990006</v>
          </cell>
          <cell r="B140" t="str">
            <v xml:space="preserve"> Amortização de Deságio</v>
          </cell>
          <cell r="D140">
            <v>197485.82</v>
          </cell>
          <cell r="F140">
            <v>197485.82</v>
          </cell>
          <cell r="H140">
            <v>197485.82</v>
          </cell>
          <cell r="J140">
            <v>197485.82</v>
          </cell>
          <cell r="L140">
            <v>197485.82</v>
          </cell>
          <cell r="N140">
            <v>197485.82</v>
          </cell>
          <cell r="P140">
            <v>197485.82</v>
          </cell>
          <cell r="R140">
            <v>197485.82</v>
          </cell>
          <cell r="T140">
            <v>197485.82</v>
          </cell>
          <cell r="V140">
            <v>197485.82</v>
          </cell>
          <cell r="X140">
            <v>197485.82</v>
          </cell>
          <cell r="Z140">
            <v>197485.82</v>
          </cell>
          <cell r="AB140">
            <v>2369829.8400000003</v>
          </cell>
          <cell r="AF140">
            <v>1184914.9200000002</v>
          </cell>
          <cell r="AH140">
            <v>1184914.9200000002</v>
          </cell>
        </row>
        <row r="141">
          <cell r="A141">
            <v>719990007</v>
          </cell>
          <cell r="B141" t="str">
            <v xml:space="preserve"> Dividendos em Espécie</v>
          </cell>
          <cell r="V141">
            <v>2919.72</v>
          </cell>
          <cell r="X141">
            <v>-2919.72</v>
          </cell>
          <cell r="Z141">
            <v>81.83</v>
          </cell>
          <cell r="AB141">
            <v>81.83</v>
          </cell>
          <cell r="AF141">
            <v>0</v>
          </cell>
          <cell r="AH141">
            <v>81.83</v>
          </cell>
        </row>
        <row r="142">
          <cell r="A142">
            <v>719990009</v>
          </cell>
          <cell r="B142" t="str">
            <v xml:space="preserve"> Receita de Deságio com Cessão de Crédito</v>
          </cell>
          <cell r="V142">
            <v>4779555.03</v>
          </cell>
          <cell r="X142">
            <v>0</v>
          </cell>
          <cell r="Z142">
            <v>0</v>
          </cell>
          <cell r="AB142">
            <v>4779555.03</v>
          </cell>
          <cell r="AF142">
            <v>0</v>
          </cell>
          <cell r="AH142">
            <v>4779555.03</v>
          </cell>
        </row>
        <row r="143">
          <cell r="A143">
            <v>719990010</v>
          </cell>
          <cell r="B143" t="str">
            <v xml:space="preserve"> Juros sobre o capital próprio</v>
          </cell>
          <cell r="V143">
            <v>0</v>
          </cell>
          <cell r="X143">
            <v>7079.47</v>
          </cell>
          <cell r="Z143">
            <v>0</v>
          </cell>
          <cell r="AB143">
            <v>7079.47</v>
          </cell>
          <cell r="AF143">
            <v>0</v>
          </cell>
          <cell r="AH143">
            <v>7079.47</v>
          </cell>
        </row>
        <row r="144">
          <cell r="A144">
            <v>719990012</v>
          </cell>
          <cell r="B144" t="str">
            <v xml:space="preserve"> Descontos Recebidos</v>
          </cell>
          <cell r="T144">
            <v>5962.0899999999965</v>
          </cell>
          <cell r="V144">
            <v>222389.6</v>
          </cell>
          <cell r="X144">
            <v>147300.85</v>
          </cell>
          <cell r="Z144">
            <v>100660.58</v>
          </cell>
          <cell r="AB144">
            <v>476313.12000000005</v>
          </cell>
          <cell r="AF144">
            <v>0</v>
          </cell>
          <cell r="AH144">
            <v>476313.12000000005</v>
          </cell>
        </row>
        <row r="145">
          <cell r="A145">
            <v>719990013</v>
          </cell>
          <cell r="B145" t="str">
            <v xml:space="preserve"> Desconto - Vision Plus</v>
          </cell>
          <cell r="V145">
            <v>2867.68</v>
          </cell>
          <cell r="X145">
            <v>5728.22</v>
          </cell>
          <cell r="Z145">
            <v>24190.35</v>
          </cell>
          <cell r="AB145">
            <v>32786.25</v>
          </cell>
          <cell r="AF145">
            <v>0</v>
          </cell>
          <cell r="AH145">
            <v>32786.25</v>
          </cell>
        </row>
        <row r="146">
          <cell r="A146">
            <v>719990014</v>
          </cell>
          <cell r="B146" t="str">
            <v xml:space="preserve"> Encargos de Inadimplência</v>
          </cell>
          <cell r="V146">
            <v>50573.09</v>
          </cell>
          <cell r="X146">
            <v>50117.89</v>
          </cell>
          <cell r="Z146">
            <v>62017.84</v>
          </cell>
          <cell r="AB146">
            <v>162708.82</v>
          </cell>
          <cell r="AF146">
            <v>0</v>
          </cell>
          <cell r="AH146">
            <v>162708.82</v>
          </cell>
        </row>
        <row r="147">
          <cell r="A147">
            <v>719990016</v>
          </cell>
          <cell r="B147" t="str">
            <v xml:space="preserve"> Encargos Tecban</v>
          </cell>
          <cell r="V147">
            <v>695.2</v>
          </cell>
          <cell r="X147">
            <v>582.07000000000005</v>
          </cell>
          <cell r="Z147">
            <v>186.39</v>
          </cell>
          <cell r="AB147">
            <v>1463.6599999999999</v>
          </cell>
          <cell r="AF147">
            <v>0</v>
          </cell>
          <cell r="AH147">
            <v>1463.6599999999999</v>
          </cell>
        </row>
        <row r="148">
          <cell r="A148">
            <v>719990017</v>
          </cell>
          <cell r="B148" t="str">
            <v xml:space="preserve"> Remuneração de Garantia</v>
          </cell>
          <cell r="V148">
            <v>103091022.05</v>
          </cell>
          <cell r="X148">
            <v>875977.15999999642</v>
          </cell>
          <cell r="Z148">
            <v>752909.85000000894</v>
          </cell>
          <cell r="AB148">
            <v>104719909.06</v>
          </cell>
          <cell r="AF148">
            <v>0</v>
          </cell>
          <cell r="AH148">
            <v>104719909.06</v>
          </cell>
        </row>
        <row r="149">
          <cell r="A149">
            <v>719990099</v>
          </cell>
          <cell r="B149" t="str">
            <v xml:space="preserve"> Diversas</v>
          </cell>
          <cell r="H149">
            <v>130389.7</v>
          </cell>
          <cell r="T149">
            <v>880529.19</v>
          </cell>
          <cell r="V149">
            <v>69063</v>
          </cell>
          <cell r="X149">
            <v>4750.9200000000419</v>
          </cell>
          <cell r="Z149">
            <v>19062.28</v>
          </cell>
          <cell r="AB149">
            <v>1103795.0900000001</v>
          </cell>
          <cell r="AF149">
            <v>130389.7</v>
          </cell>
          <cell r="AH149">
            <v>973405.39</v>
          </cell>
        </row>
        <row r="153">
          <cell r="A153">
            <v>81</v>
          </cell>
          <cell r="B153" t="str">
            <v>DESPESAS OPERACIONAIS</v>
          </cell>
          <cell r="D153">
            <v>-37229852.740000002</v>
          </cell>
          <cell r="F153">
            <v>-33661561.479999997</v>
          </cell>
          <cell r="H153">
            <v>-33497906.399999995</v>
          </cell>
          <cell r="J153">
            <v>-35320366.840000004</v>
          </cell>
          <cell r="L153">
            <v>-36502586.010000005</v>
          </cell>
          <cell r="N153">
            <v>-35192068.730000012</v>
          </cell>
          <cell r="P153">
            <v>-40223385.349999994</v>
          </cell>
          <cell r="R153">
            <v>-37908084.240000002</v>
          </cell>
          <cell r="T153">
            <v>-34992231.719999999</v>
          </cell>
          <cell r="V153">
            <v>-188938920.01000002</v>
          </cell>
          <cell r="X153">
            <v>-106799103.73</v>
          </cell>
          <cell r="Z153">
            <v>-192362993.97999999</v>
          </cell>
          <cell r="AB153">
            <v>-813825078.36000001</v>
          </cell>
          <cell r="AF153">
            <v>-211404342.20000002</v>
          </cell>
          <cell r="AH153">
            <v>-602420736.15999997</v>
          </cell>
        </row>
        <row r="155">
          <cell r="A155">
            <v>811</v>
          </cell>
          <cell r="B155" t="str">
            <v xml:space="preserve">  . Despesas de Captação</v>
          </cell>
          <cell r="D155">
            <v>-12158619.109999999</v>
          </cell>
          <cell r="F155">
            <v>-9828171.8899999987</v>
          </cell>
          <cell r="H155">
            <v>-12441943.550000003</v>
          </cell>
          <cell r="J155">
            <v>-10488705.099999998</v>
          </cell>
          <cell r="L155">
            <v>-12045914.84</v>
          </cell>
          <cell r="N155">
            <v>-12384302.920000004</v>
          </cell>
          <cell r="P155">
            <v>-15168183.77</v>
          </cell>
          <cell r="R155">
            <v>-15678192.260000002</v>
          </cell>
          <cell r="T155">
            <v>-13733847.99</v>
          </cell>
          <cell r="V155">
            <v>-17304244.200000003</v>
          </cell>
          <cell r="X155">
            <v>-15812009.059999993</v>
          </cell>
          <cell r="Z155">
            <v>-17012876.430000007</v>
          </cell>
          <cell r="AB155">
            <v>-164057011.12000003</v>
          </cell>
          <cell r="AF155">
            <v>-69347657.409999996</v>
          </cell>
          <cell r="AH155">
            <v>-94709353.709999993</v>
          </cell>
        </row>
        <row r="156">
          <cell r="A156">
            <v>81130</v>
          </cell>
          <cell r="B156" t="str">
            <v>.Despesas de captações no mercado - CDB</v>
          </cell>
          <cell r="D156">
            <v>-9676156.5899999999</v>
          </cell>
          <cell r="F156">
            <v>-7667051.4499999993</v>
          </cell>
          <cell r="H156">
            <v>-9903304.2400000021</v>
          </cell>
          <cell r="J156">
            <v>-7895271.2599999979</v>
          </cell>
          <cell r="L156">
            <v>-9441005.8999999985</v>
          </cell>
          <cell r="N156">
            <v>-8416140.1900000051</v>
          </cell>
          <cell r="P156">
            <v>-9135294.7899999991</v>
          </cell>
          <cell r="R156">
            <v>-11850368.060000002</v>
          </cell>
          <cell r="T156">
            <v>-10259164.52</v>
          </cell>
          <cell r="V156">
            <v>-11663619.720000003</v>
          </cell>
          <cell r="X156">
            <v>-9431224.3799999952</v>
          </cell>
          <cell r="Z156">
            <v>-11001472.620000005</v>
          </cell>
          <cell r="AB156">
            <v>-116340073.72</v>
          </cell>
          <cell r="AF156">
            <v>-52998929.630000003</v>
          </cell>
          <cell r="AH156">
            <v>-63341144.090000004</v>
          </cell>
        </row>
        <row r="157">
          <cell r="A157">
            <v>81120</v>
          </cell>
          <cell r="B157" t="str">
            <v>.Despesas de captações no mercado - CDI</v>
          </cell>
          <cell r="D157">
            <v>-2482289.0099999998</v>
          </cell>
          <cell r="F157">
            <v>-1812929.33</v>
          </cell>
          <cell r="H157">
            <v>-2357367.08</v>
          </cell>
          <cell r="J157">
            <v>-2397156.31</v>
          </cell>
          <cell r="L157">
            <v>-2430498.56</v>
          </cell>
          <cell r="N157">
            <v>-3800280.53</v>
          </cell>
          <cell r="P157">
            <v>-5856255.1900000004</v>
          </cell>
          <cell r="R157">
            <v>-3682496.93</v>
          </cell>
          <cell r="T157">
            <v>-3241407.14</v>
          </cell>
          <cell r="V157">
            <v>-5498411.4500000011</v>
          </cell>
          <cell r="X157">
            <v>-6105414.0999999978</v>
          </cell>
          <cell r="Z157">
            <v>-5666708.7600000016</v>
          </cell>
          <cell r="AB157">
            <v>-45331214.390000001</v>
          </cell>
          <cell r="AF157">
            <v>-15280520.82</v>
          </cell>
          <cell r="AH157">
            <v>-30050693.57</v>
          </cell>
        </row>
        <row r="158">
          <cell r="A158">
            <v>81150</v>
          </cell>
          <cell r="B158" t="str">
            <v>.Despesas de operações compromissadas</v>
          </cell>
          <cell r="D158">
            <v>-173.51</v>
          </cell>
          <cell r="F158">
            <v>0</v>
          </cell>
          <cell r="H158">
            <v>-336.21</v>
          </cell>
          <cell r="J158">
            <v>0</v>
          </cell>
          <cell r="L158">
            <v>0</v>
          </cell>
          <cell r="N158">
            <v>0</v>
          </cell>
          <cell r="P158">
            <v>0</v>
          </cell>
          <cell r="R158">
            <v>0</v>
          </cell>
          <cell r="T158">
            <v>-61679.18</v>
          </cell>
          <cell r="V158">
            <v>45666.54</v>
          </cell>
          <cell r="X158">
            <v>0</v>
          </cell>
          <cell r="Z158">
            <v>0</v>
          </cell>
          <cell r="AB158">
            <v>-16522.36</v>
          </cell>
          <cell r="AF158">
            <v>-509.71999999999997</v>
          </cell>
          <cell r="AH158">
            <v>-16012.64</v>
          </cell>
        </row>
        <row r="159">
          <cell r="A159">
            <v>81155</v>
          </cell>
          <cell r="B159" t="str">
            <v>.Despesas de contratos de assunção de obrigação</v>
          </cell>
          <cell r="D159">
            <v>0</v>
          </cell>
          <cell r="F159">
            <v>0</v>
          </cell>
          <cell r="H159">
            <v>0</v>
          </cell>
          <cell r="J159">
            <v>0</v>
          </cell>
          <cell r="L159">
            <v>0</v>
          </cell>
          <cell r="N159">
            <v>0</v>
          </cell>
          <cell r="P159">
            <v>0</v>
          </cell>
          <cell r="R159">
            <v>0</v>
          </cell>
          <cell r="T159">
            <v>0</v>
          </cell>
          <cell r="V159">
            <v>0</v>
          </cell>
          <cell r="X159">
            <v>-86736.02</v>
          </cell>
          <cell r="Z159">
            <v>0</v>
          </cell>
          <cell r="AB159">
            <v>-86736.02</v>
          </cell>
          <cell r="AF159">
            <v>0</v>
          </cell>
          <cell r="AH159">
            <v>-86736.02</v>
          </cell>
        </row>
        <row r="160">
          <cell r="A160">
            <v>81185</v>
          </cell>
          <cell r="B160" t="str">
            <v>.Fundo garantidor de crédito</v>
          </cell>
          <cell r="D160">
            <v>0</v>
          </cell>
          <cell r="F160">
            <v>-348191.11</v>
          </cell>
          <cell r="H160">
            <v>-180936.02</v>
          </cell>
          <cell r="J160">
            <v>-196277.53</v>
          </cell>
          <cell r="L160">
            <v>-174410.38</v>
          </cell>
          <cell r="N160">
            <v>-167882.2</v>
          </cell>
          <cell r="P160">
            <v>-176633.79</v>
          </cell>
          <cell r="R160">
            <v>-145327.26999999999</v>
          </cell>
          <cell r="T160">
            <v>-171597.15</v>
          </cell>
          <cell r="V160">
            <v>-187879.57</v>
          </cell>
          <cell r="X160">
            <v>-188634.56</v>
          </cell>
          <cell r="Z160">
            <v>-344695.05</v>
          </cell>
          <cell r="AB160">
            <v>-2282464.63</v>
          </cell>
          <cell r="AF160">
            <v>-1067697.24</v>
          </cell>
          <cell r="AH160">
            <v>-1214767.3900000001</v>
          </cell>
        </row>
        <row r="161">
          <cell r="A161">
            <v>812</v>
          </cell>
          <cell r="B161" t="str">
            <v xml:space="preserve">  . Despesa de Obrigações por Emprestimos e Repasses</v>
          </cell>
          <cell r="D161">
            <v>0</v>
          </cell>
          <cell r="F161">
            <v>0</v>
          </cell>
          <cell r="H161">
            <v>0</v>
          </cell>
          <cell r="J161">
            <v>0</v>
          </cell>
          <cell r="L161">
            <v>0</v>
          </cell>
          <cell r="N161">
            <v>0</v>
          </cell>
          <cell r="P161">
            <v>0</v>
          </cell>
          <cell r="R161">
            <v>0</v>
          </cell>
          <cell r="T161">
            <v>0</v>
          </cell>
          <cell r="V161">
            <v>-215382.17</v>
          </cell>
          <cell r="X161">
            <v>-645777.71</v>
          </cell>
          <cell r="Z161">
            <v>-723268.44</v>
          </cell>
          <cell r="AB161">
            <v>-1584428.3199999998</v>
          </cell>
          <cell r="AF161">
            <v>0</v>
          </cell>
          <cell r="AH161">
            <v>-1584428.3199999998</v>
          </cell>
        </row>
        <row r="162">
          <cell r="A162">
            <v>813</v>
          </cell>
          <cell r="B162" t="str">
            <v xml:space="preserve">  . Despesas de Arrendamento Mercantil</v>
          </cell>
          <cell r="D162">
            <v>0</v>
          </cell>
          <cell r="F162">
            <v>0</v>
          </cell>
          <cell r="H162">
            <v>0</v>
          </cell>
          <cell r="J162">
            <v>0</v>
          </cell>
          <cell r="L162">
            <v>0</v>
          </cell>
          <cell r="N162">
            <v>0</v>
          </cell>
          <cell r="P162">
            <v>0</v>
          </cell>
          <cell r="R162">
            <v>0</v>
          </cell>
          <cell r="T162">
            <v>0</v>
          </cell>
          <cell r="V162">
            <v>0</v>
          </cell>
          <cell r="X162">
            <v>0</v>
          </cell>
          <cell r="Z162">
            <v>0</v>
          </cell>
          <cell r="AB162">
            <v>0</v>
          </cell>
          <cell r="AF162">
            <v>0</v>
          </cell>
          <cell r="AH162">
            <v>0</v>
          </cell>
        </row>
        <row r="163">
          <cell r="A163">
            <v>814</v>
          </cell>
          <cell r="B163" t="str">
            <v xml:space="preserve">  . Despesas de Cambio</v>
          </cell>
          <cell r="D163">
            <v>-24.71</v>
          </cell>
          <cell r="F163">
            <v>-112.05</v>
          </cell>
          <cell r="H163">
            <v>-176</v>
          </cell>
          <cell r="J163">
            <v>-34.93</v>
          </cell>
          <cell r="L163">
            <v>-265.07</v>
          </cell>
          <cell r="N163">
            <v>-4.6100000000000136</v>
          </cell>
          <cell r="P163">
            <v>-191.13</v>
          </cell>
          <cell r="R163">
            <v>-182.05</v>
          </cell>
          <cell r="T163">
            <v>-180.95</v>
          </cell>
          <cell r="V163">
            <v>-69.66</v>
          </cell>
          <cell r="X163">
            <v>-38012.629999999997</v>
          </cell>
          <cell r="Z163">
            <v>-49807.59</v>
          </cell>
          <cell r="AB163">
            <v>-89061.38</v>
          </cell>
          <cell r="AF163">
            <v>-617.37</v>
          </cell>
          <cell r="AH163">
            <v>-88444.01</v>
          </cell>
        </row>
        <row r="164">
          <cell r="A164">
            <v>815</v>
          </cell>
          <cell r="B164" t="str">
            <v xml:space="preserve">  . Resultado de Transações com Titulos e Valores Mobiliários</v>
          </cell>
          <cell r="D164">
            <v>-632546.1</v>
          </cell>
          <cell r="F164">
            <v>-1307733.77</v>
          </cell>
          <cell r="H164">
            <v>-429920.87</v>
          </cell>
          <cell r="J164">
            <v>-934118.32</v>
          </cell>
          <cell r="L164">
            <v>-757297.79</v>
          </cell>
          <cell r="N164">
            <v>-1258713.51</v>
          </cell>
          <cell r="P164">
            <v>-642939.59</v>
          </cell>
          <cell r="R164">
            <v>-651271.43000000005</v>
          </cell>
          <cell r="T164">
            <v>-2814375.15</v>
          </cell>
          <cell r="V164">
            <v>-1685502.61</v>
          </cell>
          <cell r="X164">
            <v>-21978169.219999999</v>
          </cell>
          <cell r="Z164">
            <v>-24761519.130000003</v>
          </cell>
          <cell r="AB164">
            <v>-57854107.490000002</v>
          </cell>
          <cell r="AF164">
            <v>-5320330.3600000003</v>
          </cell>
          <cell r="AH164">
            <v>-52533777.130000003</v>
          </cell>
        </row>
        <row r="165">
          <cell r="A165">
            <v>81520</v>
          </cell>
          <cell r="B165" t="str">
            <v xml:space="preserve">  Prej. c/ Títulos de Renda Fixa</v>
          </cell>
          <cell r="D165">
            <v>0</v>
          </cell>
          <cell r="F165">
            <v>0</v>
          </cell>
          <cell r="H165">
            <v>0</v>
          </cell>
          <cell r="J165">
            <v>0</v>
          </cell>
          <cell r="L165">
            <v>0</v>
          </cell>
          <cell r="N165">
            <v>0</v>
          </cell>
          <cell r="P165">
            <v>0</v>
          </cell>
          <cell r="R165">
            <v>0</v>
          </cell>
          <cell r="T165">
            <v>-255154.17</v>
          </cell>
          <cell r="V165">
            <v>0</v>
          </cell>
          <cell r="X165">
            <v>-8527823.0500000007</v>
          </cell>
          <cell r="Z165">
            <v>-9052820.2200000007</v>
          </cell>
          <cell r="AB165">
            <v>-17835797.440000001</v>
          </cell>
          <cell r="AF165">
            <v>0</v>
          </cell>
          <cell r="AH165">
            <v>-17835797.440000001</v>
          </cell>
        </row>
        <row r="166">
          <cell r="A166">
            <v>8155040</v>
          </cell>
          <cell r="B166" t="str">
            <v xml:space="preserve">  Despesa de Swap</v>
          </cell>
          <cell r="D166">
            <v>-632546.1</v>
          </cell>
          <cell r="F166">
            <v>-1307733.77</v>
          </cell>
          <cell r="H166">
            <v>-429920.87</v>
          </cell>
          <cell r="J166">
            <v>-934118.32</v>
          </cell>
          <cell r="L166">
            <v>-757297.79</v>
          </cell>
          <cell r="N166">
            <v>-1258713.51</v>
          </cell>
          <cell r="P166">
            <v>-642939.59</v>
          </cell>
          <cell r="R166">
            <v>-651271.43000000005</v>
          </cell>
          <cell r="T166">
            <v>-2559220.98</v>
          </cell>
          <cell r="V166">
            <v>-1685502.61</v>
          </cell>
          <cell r="X166">
            <v>-13450346.170000002</v>
          </cell>
          <cell r="Z166">
            <v>-15708698.909999996</v>
          </cell>
          <cell r="AB166">
            <v>-40018310.049999997</v>
          </cell>
          <cell r="AF166">
            <v>-5320330.3600000003</v>
          </cell>
          <cell r="AH166">
            <v>-34697979.689999998</v>
          </cell>
        </row>
        <row r="167">
          <cell r="A167">
            <v>8155090</v>
          </cell>
          <cell r="B167" t="str">
            <v xml:space="preserve">  Prej. c/ Títulos de Renda Variável</v>
          </cell>
          <cell r="D167">
            <v>0</v>
          </cell>
          <cell r="F167">
            <v>0</v>
          </cell>
          <cell r="H167">
            <v>0</v>
          </cell>
          <cell r="J167">
            <v>0</v>
          </cell>
          <cell r="L167">
            <v>0</v>
          </cell>
          <cell r="N167">
            <v>0</v>
          </cell>
          <cell r="P167">
            <v>0</v>
          </cell>
          <cell r="R167">
            <v>0</v>
          </cell>
          <cell r="T167">
            <v>0</v>
          </cell>
          <cell r="V167">
            <v>0</v>
          </cell>
          <cell r="X167">
            <v>0</v>
          </cell>
          <cell r="Z167">
            <v>0</v>
          </cell>
          <cell r="AB167">
            <v>0</v>
          </cell>
          <cell r="AF167">
            <v>0</v>
          </cell>
          <cell r="AH167">
            <v>0</v>
          </cell>
        </row>
        <row r="168">
          <cell r="A168">
            <v>816</v>
          </cell>
          <cell r="B168" t="str">
            <v xml:space="preserve">  . Despesas de Participações</v>
          </cell>
          <cell r="D168">
            <v>0</v>
          </cell>
          <cell r="F168">
            <v>-397922.39</v>
          </cell>
          <cell r="H168">
            <v>0</v>
          </cell>
          <cell r="J168">
            <v>-5017.5200000000004</v>
          </cell>
          <cell r="L168">
            <v>0</v>
          </cell>
          <cell r="N168">
            <v>0</v>
          </cell>
          <cell r="P168">
            <v>-5898.23</v>
          </cell>
          <cell r="R168">
            <v>-2111.98</v>
          </cell>
          <cell r="T168">
            <v>-1037870.13</v>
          </cell>
          <cell r="V168">
            <v>-2441015.46</v>
          </cell>
          <cell r="X168">
            <v>-118434.24000000001</v>
          </cell>
          <cell r="Z168">
            <v>-43335.06</v>
          </cell>
          <cell r="AB168">
            <v>-4051605.01</v>
          </cell>
          <cell r="AF168">
            <v>-402939.91000000003</v>
          </cell>
          <cell r="AH168">
            <v>-3648665.1</v>
          </cell>
        </row>
        <row r="169">
          <cell r="A169">
            <v>81610</v>
          </cell>
          <cell r="B169" t="str">
            <v xml:space="preserve">  -  Despesas de Ajuste em Investimentos no Exterior</v>
          </cell>
          <cell r="D169">
            <v>0</v>
          </cell>
          <cell r="F169">
            <v>0</v>
          </cell>
          <cell r="H169">
            <v>0</v>
          </cell>
          <cell r="J169">
            <v>0</v>
          </cell>
          <cell r="L169">
            <v>0</v>
          </cell>
          <cell r="N169">
            <v>0</v>
          </cell>
          <cell r="P169">
            <v>0</v>
          </cell>
          <cell r="R169">
            <v>0</v>
          </cell>
          <cell r="T169">
            <v>0</v>
          </cell>
          <cell r="V169">
            <v>0</v>
          </cell>
          <cell r="X169">
            <v>0</v>
          </cell>
          <cell r="Z169">
            <v>0</v>
          </cell>
          <cell r="AB169">
            <v>0</v>
          </cell>
          <cell r="AF169">
            <v>0</v>
          </cell>
          <cell r="AH169">
            <v>0</v>
          </cell>
        </row>
        <row r="171">
          <cell r="A171">
            <v>81620</v>
          </cell>
          <cell r="B171" t="str">
            <v xml:space="preserve">  -  Despesas de Ajuste em Investimentos no Exterior</v>
          </cell>
          <cell r="D171">
            <v>0</v>
          </cell>
          <cell r="F171">
            <v>-397922.39</v>
          </cell>
          <cell r="H171">
            <v>0</v>
          </cell>
          <cell r="J171">
            <v>-5017.5200000000004</v>
          </cell>
          <cell r="L171">
            <v>0</v>
          </cell>
          <cell r="N171">
            <v>0</v>
          </cell>
          <cell r="P171">
            <v>-5898.23</v>
          </cell>
          <cell r="R171">
            <v>-2111.98</v>
          </cell>
          <cell r="T171">
            <v>-1037870.13</v>
          </cell>
          <cell r="V171">
            <v>-2441015.46</v>
          </cell>
          <cell r="X171">
            <v>-118434.24000000001</v>
          </cell>
          <cell r="Z171">
            <v>-43335.06</v>
          </cell>
          <cell r="AB171">
            <v>-4051605.01</v>
          </cell>
          <cell r="AF171">
            <v>-402939.91000000003</v>
          </cell>
          <cell r="AH171">
            <v>-3648665.1</v>
          </cell>
        </row>
        <row r="172">
          <cell r="A172">
            <v>816200007</v>
          </cell>
          <cell r="B172" t="str">
            <v xml:space="preserve">     G 700 Corretora de Seguros</v>
          </cell>
          <cell r="D172">
            <v>0</v>
          </cell>
          <cell r="F172">
            <v>0</v>
          </cell>
          <cell r="H172">
            <v>0</v>
          </cell>
          <cell r="J172">
            <v>0</v>
          </cell>
          <cell r="L172">
            <v>0</v>
          </cell>
          <cell r="N172">
            <v>0</v>
          </cell>
          <cell r="P172">
            <v>0</v>
          </cell>
          <cell r="R172">
            <v>0</v>
          </cell>
          <cell r="T172">
            <v>0</v>
          </cell>
          <cell r="V172">
            <v>0</v>
          </cell>
          <cell r="X172">
            <v>0</v>
          </cell>
          <cell r="Z172">
            <v>0</v>
          </cell>
          <cell r="AB172">
            <v>0</v>
          </cell>
          <cell r="AF172">
            <v>0</v>
          </cell>
          <cell r="AH172">
            <v>0</v>
          </cell>
        </row>
        <row r="173">
          <cell r="A173">
            <v>816200011</v>
          </cell>
          <cell r="B173" t="str">
            <v xml:space="preserve">     Fininvest FDTVM</v>
          </cell>
          <cell r="D173">
            <v>0</v>
          </cell>
          <cell r="F173">
            <v>0</v>
          </cell>
          <cell r="H173">
            <v>0</v>
          </cell>
          <cell r="J173">
            <v>-5017.5200000000004</v>
          </cell>
          <cell r="L173">
            <v>0</v>
          </cell>
          <cell r="N173">
            <v>0</v>
          </cell>
          <cell r="P173">
            <v>-5898.23</v>
          </cell>
          <cell r="R173">
            <v>-2111.98</v>
          </cell>
          <cell r="T173">
            <v>0</v>
          </cell>
          <cell r="V173">
            <v>-6028.49</v>
          </cell>
          <cell r="X173">
            <v>-7323.41</v>
          </cell>
          <cell r="Z173">
            <v>-43335.06</v>
          </cell>
          <cell r="AB173">
            <v>-69714.69</v>
          </cell>
          <cell r="AF173">
            <v>-5017.5200000000004</v>
          </cell>
          <cell r="AH173">
            <v>-64697.17</v>
          </cell>
        </row>
        <row r="174">
          <cell r="A174">
            <v>816200021</v>
          </cell>
          <cell r="B174" t="str">
            <v xml:space="preserve">     Fininvest S.A. Adm. de Cartões de Créditos</v>
          </cell>
          <cell r="D174">
            <v>0</v>
          </cell>
          <cell r="F174">
            <v>0</v>
          </cell>
          <cell r="H174">
            <v>0</v>
          </cell>
          <cell r="J174">
            <v>0</v>
          </cell>
          <cell r="L174">
            <v>0</v>
          </cell>
          <cell r="N174">
            <v>0</v>
          </cell>
          <cell r="P174">
            <v>0</v>
          </cell>
          <cell r="R174">
            <v>0</v>
          </cell>
          <cell r="T174">
            <v>0</v>
          </cell>
          <cell r="V174">
            <v>-2867982.27</v>
          </cell>
          <cell r="X174">
            <v>0</v>
          </cell>
          <cell r="Z174">
            <v>0</v>
          </cell>
          <cell r="AB174">
            <v>-2867982.27</v>
          </cell>
          <cell r="AF174">
            <v>0</v>
          </cell>
          <cell r="AH174">
            <v>-2867982.27</v>
          </cell>
        </row>
        <row r="175">
          <cell r="A175">
            <v>816200031</v>
          </cell>
          <cell r="B175" t="str">
            <v xml:space="preserve">     Fininvest Participações Ltda</v>
          </cell>
          <cell r="D175">
            <v>0</v>
          </cell>
          <cell r="F175">
            <v>0</v>
          </cell>
          <cell r="H175">
            <v>0</v>
          </cell>
          <cell r="J175">
            <v>0</v>
          </cell>
          <cell r="L175">
            <v>0</v>
          </cell>
          <cell r="N175">
            <v>0</v>
          </cell>
          <cell r="P175">
            <v>0</v>
          </cell>
          <cell r="R175">
            <v>0</v>
          </cell>
          <cell r="T175">
            <v>0</v>
          </cell>
          <cell r="V175">
            <v>0</v>
          </cell>
          <cell r="X175">
            <v>0</v>
          </cell>
          <cell r="Z175">
            <v>0</v>
          </cell>
          <cell r="AB175">
            <v>0</v>
          </cell>
          <cell r="AF175">
            <v>0</v>
          </cell>
          <cell r="AH175">
            <v>0</v>
          </cell>
        </row>
        <row r="176">
          <cell r="A176">
            <v>816200032</v>
          </cell>
          <cell r="B176" t="str">
            <v xml:space="preserve">     Fininvest Leasing Atividade Mercantil</v>
          </cell>
          <cell r="D176">
            <v>0</v>
          </cell>
          <cell r="F176">
            <v>0</v>
          </cell>
          <cell r="H176">
            <v>0</v>
          </cell>
          <cell r="J176">
            <v>0</v>
          </cell>
          <cell r="L176">
            <v>0</v>
          </cell>
          <cell r="N176">
            <v>0</v>
          </cell>
          <cell r="P176">
            <v>0</v>
          </cell>
          <cell r="R176">
            <v>0</v>
          </cell>
          <cell r="T176">
            <v>0</v>
          </cell>
          <cell r="V176">
            <v>0</v>
          </cell>
          <cell r="X176">
            <v>0</v>
          </cell>
          <cell r="Z176">
            <v>0</v>
          </cell>
          <cell r="AB176">
            <v>0</v>
          </cell>
          <cell r="AF176">
            <v>0</v>
          </cell>
          <cell r="AH176">
            <v>0</v>
          </cell>
        </row>
        <row r="177">
          <cell r="A177">
            <v>816200041</v>
          </cell>
          <cell r="B177" t="str">
            <v xml:space="preserve">     Cemap Factoring Ltda</v>
          </cell>
          <cell r="D177">
            <v>0</v>
          </cell>
          <cell r="F177">
            <v>0</v>
          </cell>
          <cell r="H177">
            <v>0</v>
          </cell>
          <cell r="J177">
            <v>0</v>
          </cell>
          <cell r="L177">
            <v>0</v>
          </cell>
          <cell r="N177">
            <v>0</v>
          </cell>
          <cell r="P177">
            <v>0</v>
          </cell>
          <cell r="R177">
            <v>0</v>
          </cell>
          <cell r="T177">
            <v>0</v>
          </cell>
          <cell r="V177">
            <v>0</v>
          </cell>
          <cell r="X177">
            <v>0</v>
          </cell>
          <cell r="Z177">
            <v>0</v>
          </cell>
          <cell r="AB177">
            <v>0</v>
          </cell>
          <cell r="AF177">
            <v>0</v>
          </cell>
          <cell r="AH177">
            <v>0</v>
          </cell>
        </row>
        <row r="178">
          <cell r="A178">
            <v>816200061</v>
          </cell>
          <cell r="B178" t="str">
            <v xml:space="preserve">     Industrias Schineider</v>
          </cell>
          <cell r="D178">
            <v>0</v>
          </cell>
          <cell r="F178">
            <v>-397922.39</v>
          </cell>
          <cell r="H178">
            <v>0</v>
          </cell>
          <cell r="J178">
            <v>0</v>
          </cell>
          <cell r="L178">
            <v>0</v>
          </cell>
          <cell r="N178">
            <v>0</v>
          </cell>
          <cell r="P178">
            <v>0</v>
          </cell>
          <cell r="R178">
            <v>0</v>
          </cell>
          <cell r="T178">
            <v>-1037870.13</v>
          </cell>
          <cell r="V178">
            <v>432995.3</v>
          </cell>
          <cell r="X178">
            <v>-111110.83</v>
          </cell>
          <cell r="Z178">
            <v>0</v>
          </cell>
          <cell r="AB178">
            <v>-1113908.05</v>
          </cell>
          <cell r="AF178">
            <v>-397922.39</v>
          </cell>
          <cell r="AH178">
            <v>-715985.66</v>
          </cell>
        </row>
        <row r="180">
          <cell r="A180">
            <v>817</v>
          </cell>
          <cell r="B180" t="str">
            <v xml:space="preserve">  . Despesas Administrativas</v>
          </cell>
          <cell r="D180">
            <v>-15985189.210000005</v>
          </cell>
          <cell r="F180">
            <v>-15657542.699999999</v>
          </cell>
          <cell r="H180">
            <v>-13778820.669999996</v>
          </cell>
          <cell r="J180">
            <v>-18123832.460000008</v>
          </cell>
          <cell r="L180">
            <v>-18067655.790000007</v>
          </cell>
          <cell r="N180">
            <v>-11533957.850000009</v>
          </cell>
          <cell r="P180">
            <v>-19034833.569999993</v>
          </cell>
          <cell r="R180">
            <v>-11744210.419999998</v>
          </cell>
          <cell r="T180">
            <v>-12889420.859999999</v>
          </cell>
          <cell r="V180">
            <v>-22039053.610000003</v>
          </cell>
          <cell r="X180">
            <v>-22012376.220000003</v>
          </cell>
          <cell r="Z180">
            <v>-24797326.20999999</v>
          </cell>
          <cell r="AB180">
            <v>-205664219.57000002</v>
          </cell>
          <cell r="AF180">
            <v>-93146998.680000022</v>
          </cell>
          <cell r="AH180">
            <v>-112517220.88999999</v>
          </cell>
        </row>
        <row r="181">
          <cell r="A181">
            <v>81703</v>
          </cell>
          <cell r="B181" t="str">
            <v xml:space="preserve">  -  Despesa de Agua, Energia e Gas</v>
          </cell>
          <cell r="D181">
            <v>-55408.15</v>
          </cell>
          <cell r="F181">
            <v>-59188.81</v>
          </cell>
          <cell r="H181">
            <v>-57453.63</v>
          </cell>
          <cell r="J181">
            <v>-61800.71</v>
          </cell>
          <cell r="L181">
            <v>-60756.9</v>
          </cell>
          <cell r="N181">
            <v>-57200.58</v>
          </cell>
          <cell r="P181">
            <v>-48129.42</v>
          </cell>
          <cell r="R181">
            <v>-41620.089999999997</v>
          </cell>
          <cell r="T181">
            <v>-44383.03</v>
          </cell>
          <cell r="V181">
            <v>-135416.29</v>
          </cell>
          <cell r="X181">
            <v>-143006.82</v>
          </cell>
          <cell r="Z181">
            <v>-154150.23000000001</v>
          </cell>
          <cell r="AB181">
            <v>-918514.66000000015</v>
          </cell>
          <cell r="AF181">
            <v>-351808.78</v>
          </cell>
          <cell r="AH181">
            <v>-566705.88</v>
          </cell>
        </row>
        <row r="182">
          <cell r="A182">
            <v>81706</v>
          </cell>
          <cell r="B182" t="str">
            <v xml:space="preserve">  -  Despesas de Alugueis</v>
          </cell>
          <cell r="D182">
            <v>0</v>
          </cell>
          <cell r="F182">
            <v>-2037.33</v>
          </cell>
          <cell r="H182">
            <v>-1412.13</v>
          </cell>
          <cell r="J182">
            <v>-536.92999999999995</v>
          </cell>
          <cell r="L182">
            <v>0</v>
          </cell>
          <cell r="N182">
            <v>0</v>
          </cell>
          <cell r="P182">
            <v>-1140.93</v>
          </cell>
          <cell r="R182">
            <v>-308</v>
          </cell>
          <cell r="T182">
            <v>-280</v>
          </cell>
          <cell r="V182">
            <v>-645102.6</v>
          </cell>
          <cell r="X182">
            <v>-631990.5</v>
          </cell>
          <cell r="Z182">
            <v>-741436.49</v>
          </cell>
          <cell r="AB182">
            <v>-2024244.91</v>
          </cell>
          <cell r="AF182">
            <v>-3986.39</v>
          </cell>
          <cell r="AH182">
            <v>-2020258.52</v>
          </cell>
        </row>
        <row r="183">
          <cell r="A183">
            <v>81709</v>
          </cell>
          <cell r="B183" t="str">
            <v xml:space="preserve">  -  Despesas de Arrendamento de Bens</v>
          </cell>
          <cell r="D183">
            <v>0</v>
          </cell>
          <cell r="F183">
            <v>0</v>
          </cell>
          <cell r="H183">
            <v>0</v>
          </cell>
          <cell r="J183">
            <v>0</v>
          </cell>
          <cell r="L183">
            <v>0</v>
          </cell>
          <cell r="N183">
            <v>0</v>
          </cell>
          <cell r="P183">
            <v>0</v>
          </cell>
          <cell r="R183">
            <v>0</v>
          </cell>
          <cell r="T183">
            <v>0</v>
          </cell>
          <cell r="V183">
            <v>-54470.09</v>
          </cell>
          <cell r="X183">
            <v>-47897.919999999998</v>
          </cell>
          <cell r="Z183">
            <v>2838.7699999999895</v>
          </cell>
          <cell r="AB183">
            <v>-99529.24</v>
          </cell>
          <cell r="AF183">
            <v>0</v>
          </cell>
          <cell r="AH183">
            <v>-99529.24</v>
          </cell>
        </row>
        <row r="184">
          <cell r="A184">
            <v>81712</v>
          </cell>
          <cell r="B184" t="str">
            <v xml:space="preserve">  -  Despesas de Comunicação</v>
          </cell>
          <cell r="D184">
            <v>-4440.26</v>
          </cell>
          <cell r="F184">
            <v>-3396.09</v>
          </cell>
          <cell r="H184">
            <v>-6785.88</v>
          </cell>
          <cell r="J184">
            <v>-5699.17</v>
          </cell>
          <cell r="L184">
            <v>-4507.33</v>
          </cell>
          <cell r="N184">
            <v>-6886.2</v>
          </cell>
          <cell r="P184">
            <v>-4184.88</v>
          </cell>
          <cell r="R184">
            <v>-4705.3599999999997</v>
          </cell>
          <cell r="T184">
            <v>-4662.47</v>
          </cell>
          <cell r="V184">
            <v>-5170054.1100000003</v>
          </cell>
          <cell r="X184">
            <v>-6260496.6500000004</v>
          </cell>
          <cell r="Z184">
            <v>-6875483.5600000005</v>
          </cell>
          <cell r="AB184">
            <v>-18351301.960000001</v>
          </cell>
          <cell r="AF184">
            <v>-31714.930000000004</v>
          </cell>
          <cell r="AH184">
            <v>-18319587.030000001</v>
          </cell>
        </row>
        <row r="185">
          <cell r="A185">
            <v>81715</v>
          </cell>
          <cell r="B185" t="str">
            <v xml:space="preserve">  -  Despesas de Contribuições Filantrópicas</v>
          </cell>
          <cell r="D185">
            <v>-63151.32</v>
          </cell>
          <cell r="F185">
            <v>-62796.03</v>
          </cell>
          <cell r="H185">
            <v>-62841.24</v>
          </cell>
          <cell r="J185">
            <v>-70824.28</v>
          </cell>
          <cell r="L185">
            <v>-71022.69</v>
          </cell>
          <cell r="N185">
            <v>-71356.38</v>
          </cell>
          <cell r="P185">
            <v>-1718.66</v>
          </cell>
          <cell r="R185">
            <v>-78160.45</v>
          </cell>
          <cell r="T185">
            <v>-78420.02</v>
          </cell>
          <cell r="V185">
            <v>-153259.91</v>
          </cell>
          <cell r="X185">
            <v>-6049.820000000007</v>
          </cell>
          <cell r="Z185">
            <v>-79784.460000000006</v>
          </cell>
          <cell r="AB185">
            <v>-799385.26</v>
          </cell>
          <cell r="AF185">
            <v>-401991.94</v>
          </cell>
          <cell r="AH185">
            <v>-397393.32000000007</v>
          </cell>
        </row>
        <row r="186">
          <cell r="A186">
            <v>817150002</v>
          </cell>
          <cell r="B186" t="str">
            <v xml:space="preserve">     Despesas de Contribuições não dedutíveis</v>
          </cell>
          <cell r="D186">
            <v>-63151.32</v>
          </cell>
          <cell r="F186">
            <v>-62796.03</v>
          </cell>
          <cell r="H186">
            <v>-62311.24</v>
          </cell>
          <cell r="J186">
            <v>-70824.28</v>
          </cell>
          <cell r="L186">
            <v>-71022.69</v>
          </cell>
          <cell r="N186">
            <v>-71356.38</v>
          </cell>
          <cell r="P186">
            <v>-1718.66</v>
          </cell>
          <cell r="R186">
            <v>-78160.45</v>
          </cell>
          <cell r="T186">
            <v>-78420.02</v>
          </cell>
          <cell r="V186">
            <v>-153259.91</v>
          </cell>
          <cell r="X186">
            <v>-1374.820000000007</v>
          </cell>
          <cell r="Z186">
            <v>-77196.960000000006</v>
          </cell>
          <cell r="AB186">
            <v>-791592.76</v>
          </cell>
          <cell r="AF186">
            <v>-401461.94</v>
          </cell>
          <cell r="AH186">
            <v>-390130.82000000007</v>
          </cell>
        </row>
        <row r="187">
          <cell r="A187">
            <v>81718</v>
          </cell>
          <cell r="B187" t="str">
            <v xml:space="preserve">  -  Despesas de Honorários</v>
          </cell>
          <cell r="D187">
            <v>0</v>
          </cell>
          <cell r="F187">
            <v>0</v>
          </cell>
          <cell r="H187">
            <v>0</v>
          </cell>
          <cell r="J187">
            <v>0</v>
          </cell>
          <cell r="L187">
            <v>0</v>
          </cell>
          <cell r="N187">
            <v>0</v>
          </cell>
          <cell r="P187">
            <v>-6000</v>
          </cell>
          <cell r="R187">
            <v>-6000</v>
          </cell>
          <cell r="T187">
            <v>-6000</v>
          </cell>
          <cell r="V187">
            <v>-12000</v>
          </cell>
          <cell r="X187">
            <v>-38732</v>
          </cell>
          <cell r="Z187">
            <v>-81966</v>
          </cell>
          <cell r="AB187">
            <v>-150698</v>
          </cell>
          <cell r="AF187">
            <v>0</v>
          </cell>
          <cell r="AH187">
            <v>-150698</v>
          </cell>
        </row>
        <row r="188">
          <cell r="A188">
            <v>81721</v>
          </cell>
          <cell r="B188" t="str">
            <v xml:space="preserve">  -  Despesas de Manutenção e Conservação de Bens</v>
          </cell>
          <cell r="D188">
            <v>0</v>
          </cell>
          <cell r="F188">
            <v>0</v>
          </cell>
          <cell r="H188">
            <v>0</v>
          </cell>
          <cell r="J188">
            <v>0</v>
          </cell>
          <cell r="L188">
            <v>0</v>
          </cell>
          <cell r="N188">
            <v>0</v>
          </cell>
          <cell r="P188">
            <v>0</v>
          </cell>
          <cell r="R188">
            <v>0</v>
          </cell>
          <cell r="T188">
            <v>0</v>
          </cell>
          <cell r="V188">
            <v>-269317.82</v>
          </cell>
          <cell r="X188">
            <v>-227816.39</v>
          </cell>
          <cell r="Z188">
            <v>-203390.39</v>
          </cell>
          <cell r="AB188">
            <v>-700524.60000000009</v>
          </cell>
          <cell r="AF188">
            <v>0</v>
          </cell>
          <cell r="AH188">
            <v>-700524.60000000009</v>
          </cell>
        </row>
        <row r="189">
          <cell r="A189">
            <v>81724</v>
          </cell>
          <cell r="B189" t="str">
            <v xml:space="preserve">  -  Despesas de Material</v>
          </cell>
          <cell r="D189">
            <v>-83.42</v>
          </cell>
          <cell r="F189">
            <v>-527.54999999999995</v>
          </cell>
          <cell r="H189">
            <v>-892.8</v>
          </cell>
          <cell r="J189">
            <v>-1438.06</v>
          </cell>
          <cell r="L189">
            <v>-1712.46</v>
          </cell>
          <cell r="N189">
            <v>-239.01</v>
          </cell>
          <cell r="P189">
            <v>-509.77</v>
          </cell>
          <cell r="R189">
            <v>-1655.35</v>
          </cell>
          <cell r="T189">
            <v>-368.27</v>
          </cell>
          <cell r="V189">
            <v>-763226.69</v>
          </cell>
          <cell r="X189">
            <v>-655367.85</v>
          </cell>
          <cell r="Z189">
            <v>-527298.9</v>
          </cell>
          <cell r="AB189">
            <v>-1953320.13</v>
          </cell>
          <cell r="AF189">
            <v>-4893.3</v>
          </cell>
          <cell r="AH189">
            <v>-1948426.83</v>
          </cell>
        </row>
        <row r="191">
          <cell r="A191">
            <v>81727</v>
          </cell>
          <cell r="B191" t="str">
            <v xml:space="preserve">  -  Despesas de Pessoal - Benefícios</v>
          </cell>
          <cell r="D191">
            <v>-29847.31</v>
          </cell>
          <cell r="F191">
            <v>-33670.82</v>
          </cell>
          <cell r="H191">
            <v>-25426.31</v>
          </cell>
          <cell r="J191">
            <v>-29834.13</v>
          </cell>
          <cell r="L191">
            <v>-29508.74</v>
          </cell>
          <cell r="N191">
            <v>-28069.58</v>
          </cell>
          <cell r="P191">
            <v>-29913.15</v>
          </cell>
          <cell r="R191">
            <v>-29911.45</v>
          </cell>
          <cell r="T191">
            <v>-33164.54</v>
          </cell>
          <cell r="V191">
            <v>-41629.94</v>
          </cell>
          <cell r="X191">
            <v>-45526.16</v>
          </cell>
          <cell r="Z191">
            <v>-50240.049999999988</v>
          </cell>
          <cell r="AB191">
            <v>-406742.18000000005</v>
          </cell>
          <cell r="AF191">
            <v>-176356.89</v>
          </cell>
          <cell r="AH191">
            <v>-230385.29000000004</v>
          </cell>
        </row>
        <row r="192">
          <cell r="A192">
            <v>817270001</v>
          </cell>
          <cell r="B192" t="str">
            <v xml:space="preserve">     Ajuda de Custo</v>
          </cell>
          <cell r="D192">
            <v>0</v>
          </cell>
          <cell r="F192">
            <v>0</v>
          </cell>
          <cell r="H192">
            <v>0</v>
          </cell>
          <cell r="J192">
            <v>0</v>
          </cell>
          <cell r="L192">
            <v>0</v>
          </cell>
          <cell r="N192">
            <v>0</v>
          </cell>
          <cell r="P192">
            <v>0</v>
          </cell>
          <cell r="R192">
            <v>0</v>
          </cell>
          <cell r="T192">
            <v>0</v>
          </cell>
          <cell r="V192">
            <v>-5.25</v>
          </cell>
          <cell r="X192">
            <v>0</v>
          </cell>
          <cell r="Z192">
            <v>0</v>
          </cell>
          <cell r="AB192">
            <v>-5.25</v>
          </cell>
          <cell r="AF192">
            <v>0</v>
          </cell>
          <cell r="AH192">
            <v>-5.25</v>
          </cell>
        </row>
        <row r="193">
          <cell r="A193">
            <v>817270002</v>
          </cell>
          <cell r="B193" t="str">
            <v xml:space="preserve">     Assistencia Medica</v>
          </cell>
          <cell r="D193">
            <v>-16046.84</v>
          </cell>
          <cell r="F193">
            <v>-16116.09</v>
          </cell>
          <cell r="H193">
            <v>-10928.72</v>
          </cell>
          <cell r="J193">
            <v>-13807.26</v>
          </cell>
          <cell r="L193">
            <v>-14845.61</v>
          </cell>
          <cell r="N193">
            <v>-14420.23</v>
          </cell>
          <cell r="P193">
            <v>-15804.76</v>
          </cell>
          <cell r="R193">
            <v>-16322.26</v>
          </cell>
          <cell r="T193">
            <v>-17138.7</v>
          </cell>
          <cell r="V193">
            <v>-16657.78</v>
          </cell>
          <cell r="X193">
            <v>-14847.99</v>
          </cell>
          <cell r="Z193">
            <v>-20608.419999999998</v>
          </cell>
          <cell r="AB193">
            <v>-187544.65999999997</v>
          </cell>
          <cell r="AF193">
            <v>-86164.75</v>
          </cell>
          <cell r="AH193">
            <v>-101379.91</v>
          </cell>
        </row>
        <row r="194">
          <cell r="A194">
            <v>817270003</v>
          </cell>
          <cell r="B194" t="str">
            <v xml:space="preserve">     Auxilio Moradia</v>
          </cell>
          <cell r="D194">
            <v>0</v>
          </cell>
          <cell r="F194">
            <v>0</v>
          </cell>
          <cell r="H194">
            <v>0</v>
          </cell>
          <cell r="J194">
            <v>0</v>
          </cell>
          <cell r="L194">
            <v>0</v>
          </cell>
          <cell r="N194">
            <v>0</v>
          </cell>
          <cell r="P194">
            <v>0</v>
          </cell>
          <cell r="R194">
            <v>0</v>
          </cell>
          <cell r="T194">
            <v>0</v>
          </cell>
          <cell r="V194">
            <v>-830.57</v>
          </cell>
          <cell r="X194">
            <v>-903.22</v>
          </cell>
          <cell r="Z194">
            <v>-985.09</v>
          </cell>
          <cell r="AB194">
            <v>-2718.88</v>
          </cell>
          <cell r="AF194">
            <v>0</v>
          </cell>
          <cell r="AH194">
            <v>-2718.88</v>
          </cell>
        </row>
        <row r="195">
          <cell r="A195">
            <v>817270004</v>
          </cell>
          <cell r="B195" t="str">
            <v xml:space="preserve">     Programa de Alimentação ao Trabalhador - PAT</v>
          </cell>
          <cell r="D195">
            <v>-10722.88</v>
          </cell>
          <cell r="F195">
            <v>-15086.84</v>
          </cell>
          <cell r="H195">
            <v>-13987.16</v>
          </cell>
          <cell r="J195">
            <v>-12723.6</v>
          </cell>
          <cell r="L195">
            <v>-12055.56</v>
          </cell>
          <cell r="N195">
            <v>-11102.72</v>
          </cell>
          <cell r="P195">
            <v>-11410.72</v>
          </cell>
          <cell r="R195">
            <v>-11564.72</v>
          </cell>
          <cell r="T195">
            <v>-13105.08</v>
          </cell>
          <cell r="V195">
            <v>-17278.939999999999</v>
          </cell>
          <cell r="X195">
            <v>-19474.77</v>
          </cell>
          <cell r="Z195">
            <v>-18296.5</v>
          </cell>
          <cell r="AB195">
            <v>-166809.49</v>
          </cell>
          <cell r="AF195">
            <v>-75678.759999999995</v>
          </cell>
          <cell r="AH195">
            <v>-91130.73</v>
          </cell>
        </row>
        <row r="196">
          <cell r="A196">
            <v>81727000401</v>
          </cell>
          <cell r="B196" t="str">
            <v xml:space="preserve">     Vale Alimentação</v>
          </cell>
          <cell r="D196">
            <v>-4508.32</v>
          </cell>
          <cell r="F196">
            <v>-4841.96</v>
          </cell>
          <cell r="H196">
            <v>-6918.56</v>
          </cell>
          <cell r="J196">
            <v>-5856.96</v>
          </cell>
          <cell r="L196">
            <v>-4986.96</v>
          </cell>
          <cell r="N196">
            <v>-4841.96</v>
          </cell>
          <cell r="P196">
            <v>-4841.96</v>
          </cell>
          <cell r="R196">
            <v>-4841.96</v>
          </cell>
          <cell r="T196">
            <v>-4986.96</v>
          </cell>
          <cell r="V196">
            <v>-3351.59</v>
          </cell>
          <cell r="X196">
            <v>-4102.8599999999997</v>
          </cell>
          <cell r="Z196">
            <v>-4284.97</v>
          </cell>
          <cell r="AB196">
            <v>-58365.020000000004</v>
          </cell>
          <cell r="AF196">
            <v>-31954.719999999998</v>
          </cell>
          <cell r="AH196">
            <v>-26410.300000000003</v>
          </cell>
        </row>
        <row r="197">
          <cell r="A197">
            <v>81727000402</v>
          </cell>
          <cell r="B197" t="str">
            <v xml:space="preserve">     Vale Refeição</v>
          </cell>
          <cell r="D197">
            <v>-6214.56</v>
          </cell>
          <cell r="F197">
            <v>-10244.879999999999</v>
          </cell>
          <cell r="H197">
            <v>-7068.6</v>
          </cell>
          <cell r="J197">
            <v>-6866.64</v>
          </cell>
          <cell r="L197">
            <v>-7068.6</v>
          </cell>
          <cell r="N197">
            <v>-6260.76</v>
          </cell>
          <cell r="P197">
            <v>-6568.76</v>
          </cell>
          <cell r="R197">
            <v>-6722.76</v>
          </cell>
          <cell r="T197">
            <v>-8118.12</v>
          </cell>
          <cell r="V197">
            <v>-13927.35</v>
          </cell>
          <cell r="X197">
            <v>-15371.91</v>
          </cell>
          <cell r="Z197">
            <v>-14011.53</v>
          </cell>
          <cell r="AB197">
            <v>-108444.47000000002</v>
          </cell>
          <cell r="AF197">
            <v>-43724.04</v>
          </cell>
          <cell r="AH197">
            <v>-64720.429999999993</v>
          </cell>
        </row>
        <row r="198">
          <cell r="A198">
            <v>817270005</v>
          </cell>
          <cell r="B198" t="str">
            <v xml:space="preserve">     Vale Transporte </v>
          </cell>
          <cell r="D198">
            <v>-946.15</v>
          </cell>
          <cell r="F198">
            <v>-1449.99</v>
          </cell>
          <cell r="H198">
            <v>877.53</v>
          </cell>
          <cell r="J198">
            <v>-1468.74</v>
          </cell>
          <cell r="L198">
            <v>-1151.25</v>
          </cell>
          <cell r="N198">
            <v>-1370.61</v>
          </cell>
          <cell r="P198">
            <v>-1502.75</v>
          </cell>
          <cell r="R198">
            <v>-1225.02</v>
          </cell>
          <cell r="T198">
            <v>-1330.22</v>
          </cell>
          <cell r="V198">
            <v>-6741.34</v>
          </cell>
          <cell r="X198">
            <v>-6997.74</v>
          </cell>
          <cell r="Z198">
            <v>-9755.8700000000008</v>
          </cell>
          <cell r="AB198">
            <v>-33062.15</v>
          </cell>
          <cell r="AF198">
            <v>-5509.21</v>
          </cell>
          <cell r="AH198">
            <v>-27552.940000000002</v>
          </cell>
        </row>
        <row r="199">
          <cell r="A199">
            <v>817270006</v>
          </cell>
          <cell r="B199" t="str">
            <v xml:space="preserve">     Auxilio Creche</v>
          </cell>
          <cell r="D199">
            <v>-2083</v>
          </cell>
          <cell r="F199">
            <v>-1017.9</v>
          </cell>
          <cell r="H199">
            <v>-1338.1</v>
          </cell>
          <cell r="J199">
            <v>-1809.6</v>
          </cell>
          <cell r="L199">
            <v>-1432.1</v>
          </cell>
          <cell r="N199">
            <v>-1151.8</v>
          </cell>
          <cell r="P199">
            <v>-1170.7</v>
          </cell>
          <cell r="R199">
            <v>-772.6</v>
          </cell>
          <cell r="T199">
            <v>-1564.4</v>
          </cell>
          <cell r="V199">
            <v>-116.06</v>
          </cell>
          <cell r="X199">
            <v>-57.199999999999818</v>
          </cell>
          <cell r="Z199">
            <v>-28.179999999999836</v>
          </cell>
          <cell r="AB199">
            <v>-12541.64</v>
          </cell>
          <cell r="AF199">
            <v>-8832.5</v>
          </cell>
          <cell r="AH199">
            <v>-3709.14</v>
          </cell>
        </row>
        <row r="200">
          <cell r="A200">
            <v>817270007</v>
          </cell>
          <cell r="B200" t="str">
            <v xml:space="preserve">     Outros Benefícios</v>
          </cell>
          <cell r="D200">
            <v>-48.44</v>
          </cell>
          <cell r="F200">
            <v>0</v>
          </cell>
          <cell r="H200">
            <v>-49.86</v>
          </cell>
          <cell r="J200">
            <v>-24.93</v>
          </cell>
          <cell r="L200">
            <v>-24.22</v>
          </cell>
          <cell r="N200">
            <v>-24.22</v>
          </cell>
          <cell r="P200">
            <v>-24.22</v>
          </cell>
          <cell r="R200">
            <v>-26.85</v>
          </cell>
          <cell r="T200">
            <v>-26.14</v>
          </cell>
          <cell r="V200">
            <v>0</v>
          </cell>
          <cell r="X200">
            <v>-3245.24</v>
          </cell>
          <cell r="Z200">
            <v>-565.99</v>
          </cell>
          <cell r="AB200">
            <v>-4060.1099999999997</v>
          </cell>
          <cell r="AF200">
            <v>-171.67</v>
          </cell>
          <cell r="AH200">
            <v>-3888.4399999999996</v>
          </cell>
        </row>
        <row r="202">
          <cell r="A202">
            <v>81730</v>
          </cell>
          <cell r="B202" t="str">
            <v xml:space="preserve">  -  Despesas de Pessoal - Encargos Sociais</v>
          </cell>
          <cell r="D202">
            <v>-52837.1</v>
          </cell>
          <cell r="F202">
            <v>-59239.19</v>
          </cell>
          <cell r="H202">
            <v>-43142.69</v>
          </cell>
          <cell r="J202">
            <v>-46192.97</v>
          </cell>
          <cell r="L202">
            <v>-49674.71</v>
          </cell>
          <cell r="N202">
            <v>-43426.52</v>
          </cell>
          <cell r="P202">
            <v>-42583.44</v>
          </cell>
          <cell r="R202">
            <v>-44048.19</v>
          </cell>
          <cell r="T202">
            <v>-46393.96</v>
          </cell>
          <cell r="V202">
            <v>-38980</v>
          </cell>
          <cell r="X202">
            <v>-43096.62</v>
          </cell>
          <cell r="Z202">
            <v>-68580.94</v>
          </cell>
          <cell r="AB202">
            <v>-578196.33000000007</v>
          </cell>
          <cell r="AF202">
            <v>-294513.18</v>
          </cell>
          <cell r="AH202">
            <v>-283683.15000000002</v>
          </cell>
        </row>
        <row r="203">
          <cell r="A203">
            <v>8173010</v>
          </cell>
          <cell r="B203" t="str">
            <v xml:space="preserve">     FGTS</v>
          </cell>
          <cell r="D203">
            <v>-12456.88</v>
          </cell>
          <cell r="F203">
            <v>-14074.69</v>
          </cell>
          <cell r="H203">
            <v>-10171.129999999999</v>
          </cell>
          <cell r="J203">
            <v>-10609.83</v>
          </cell>
          <cell r="L203">
            <v>-14607.41</v>
          </cell>
          <cell r="N203">
            <v>-10158.16</v>
          </cell>
          <cell r="P203">
            <v>-9832.51</v>
          </cell>
          <cell r="R203">
            <v>-10238.290000000001</v>
          </cell>
          <cell r="T203">
            <v>-9855.07</v>
          </cell>
          <cell r="V203">
            <v>-9711.41</v>
          </cell>
          <cell r="X203">
            <v>-11348.75</v>
          </cell>
          <cell r="Z203">
            <v>-13686.2</v>
          </cell>
          <cell r="AB203">
            <v>-136750.33000000002</v>
          </cell>
          <cell r="AF203">
            <v>-72078.100000000006</v>
          </cell>
          <cell r="AH203">
            <v>-64672.229999999996</v>
          </cell>
        </row>
        <row r="204">
          <cell r="A204">
            <v>8173050</v>
          </cell>
          <cell r="B204" t="str">
            <v xml:space="preserve">     Previdência Social</v>
          </cell>
          <cell r="D204">
            <v>-36797.82</v>
          </cell>
          <cell r="F204">
            <v>-40920.99</v>
          </cell>
          <cell r="H204">
            <v>-29866.54</v>
          </cell>
          <cell r="J204">
            <v>-32267.52</v>
          </cell>
          <cell r="L204">
            <v>-31746.95</v>
          </cell>
          <cell r="N204">
            <v>-30093.9</v>
          </cell>
          <cell r="P204">
            <v>-29678.23</v>
          </cell>
          <cell r="R204">
            <v>-30610.39</v>
          </cell>
          <cell r="T204">
            <v>-33465.43</v>
          </cell>
          <cell r="V204">
            <v>-26503.64</v>
          </cell>
          <cell r="X204">
            <v>-29075.15</v>
          </cell>
          <cell r="Z204">
            <v>-49889.99</v>
          </cell>
          <cell r="AB204">
            <v>-400916.55000000005</v>
          </cell>
          <cell r="AF204">
            <v>-201693.72</v>
          </cell>
          <cell r="AH204">
            <v>-199222.83</v>
          </cell>
        </row>
        <row r="205">
          <cell r="A205">
            <v>8173060</v>
          </cell>
          <cell r="B205" t="str">
            <v xml:space="preserve">     Previdência Social Complementar</v>
          </cell>
          <cell r="D205">
            <v>0</v>
          </cell>
          <cell r="F205">
            <v>0</v>
          </cell>
          <cell r="H205">
            <v>0</v>
          </cell>
          <cell r="J205">
            <v>0</v>
          </cell>
          <cell r="L205">
            <v>0</v>
          </cell>
          <cell r="N205">
            <v>0</v>
          </cell>
          <cell r="P205">
            <v>0</v>
          </cell>
          <cell r="R205">
            <v>0</v>
          </cell>
          <cell r="T205">
            <v>0</v>
          </cell>
          <cell r="V205">
            <v>0</v>
          </cell>
          <cell r="X205">
            <v>0</v>
          </cell>
          <cell r="Z205">
            <v>0</v>
          </cell>
          <cell r="AB205">
            <v>0</v>
          </cell>
          <cell r="AF205">
            <v>0</v>
          </cell>
          <cell r="AH205">
            <v>0</v>
          </cell>
        </row>
        <row r="206">
          <cell r="A206">
            <v>8173099</v>
          </cell>
          <cell r="B206" t="str">
            <v xml:space="preserve">     Outras</v>
          </cell>
          <cell r="D206">
            <v>-3582.4</v>
          </cell>
          <cell r="F206">
            <v>-4243.51</v>
          </cell>
          <cell r="H206">
            <v>-3105.02</v>
          </cell>
          <cell r="J206">
            <v>-3315.62</v>
          </cell>
          <cell r="L206">
            <v>-3320.35</v>
          </cell>
          <cell r="N206">
            <v>-3174.46</v>
          </cell>
          <cell r="P206">
            <v>-3072.7</v>
          </cell>
          <cell r="R206">
            <v>-3199.51</v>
          </cell>
          <cell r="T206">
            <v>-3073.46</v>
          </cell>
          <cell r="V206">
            <v>-2764.95</v>
          </cell>
          <cell r="X206">
            <v>-2672.72</v>
          </cell>
          <cell r="Z206">
            <v>-5004.75</v>
          </cell>
          <cell r="AB206">
            <v>-40529.449999999997</v>
          </cell>
          <cell r="AF206">
            <v>-20741.359999999997</v>
          </cell>
          <cell r="AH206">
            <v>-19788.089999999997</v>
          </cell>
        </row>
        <row r="208">
          <cell r="A208">
            <v>81733</v>
          </cell>
          <cell r="B208" t="str">
            <v xml:space="preserve">  -  Despesas de Pessoal - Proventos</v>
          </cell>
          <cell r="D208">
            <v>-142804.60999999999</v>
          </cell>
          <cell r="F208">
            <v>-184273.65</v>
          </cell>
          <cell r="H208">
            <v>-230257.26</v>
          </cell>
          <cell r="J208">
            <v>-167174.13</v>
          </cell>
          <cell r="L208">
            <v>-206854.89</v>
          </cell>
          <cell r="N208">
            <v>-140624.60999999999</v>
          </cell>
          <cell r="P208">
            <v>-125008.93</v>
          </cell>
          <cell r="R208">
            <v>-206425.95</v>
          </cell>
          <cell r="T208">
            <v>-136310.67000000001</v>
          </cell>
          <cell r="V208">
            <v>-163096.62</v>
          </cell>
          <cell r="X208">
            <v>-138150.37</v>
          </cell>
          <cell r="Z208">
            <v>-131829.76000000001</v>
          </cell>
          <cell r="AB208">
            <v>-1972811.4499999997</v>
          </cell>
          <cell r="AF208">
            <v>-1071989.1500000004</v>
          </cell>
          <cell r="AH208">
            <v>-900822.3</v>
          </cell>
        </row>
        <row r="209">
          <cell r="A209">
            <v>817330001</v>
          </cell>
          <cell r="B209" t="str">
            <v xml:space="preserve">     Adicional Noturno</v>
          </cell>
          <cell r="D209">
            <v>-90.99</v>
          </cell>
          <cell r="F209">
            <v>-144.29</v>
          </cell>
          <cell r="H209">
            <v>-71.540000000000006</v>
          </cell>
          <cell r="J209">
            <v>-264.93</v>
          </cell>
          <cell r="L209">
            <v>-338.33</v>
          </cell>
          <cell r="N209">
            <v>-189.86</v>
          </cell>
          <cell r="P209">
            <v>-105.19</v>
          </cell>
          <cell r="R209">
            <v>-343.85</v>
          </cell>
          <cell r="T209">
            <v>-57.24</v>
          </cell>
          <cell r="V209">
            <v>-309.27</v>
          </cell>
          <cell r="X209">
            <v>-175.27</v>
          </cell>
          <cell r="Z209">
            <v>-153.54</v>
          </cell>
          <cell r="AB209">
            <v>-2244.3000000000002</v>
          </cell>
          <cell r="AF209">
            <v>-1099.94</v>
          </cell>
          <cell r="AH209">
            <v>-1144.3599999999999</v>
          </cell>
        </row>
        <row r="210">
          <cell r="A210">
            <v>817330002</v>
          </cell>
          <cell r="B210" t="str">
            <v xml:space="preserve">     Aviso Prévio</v>
          </cell>
          <cell r="D210">
            <v>0</v>
          </cell>
          <cell r="F210">
            <v>0</v>
          </cell>
          <cell r="H210">
            <v>0</v>
          </cell>
          <cell r="J210">
            <v>0</v>
          </cell>
          <cell r="L210">
            <v>-43856.11</v>
          </cell>
          <cell r="N210">
            <v>0</v>
          </cell>
          <cell r="P210">
            <v>0</v>
          </cell>
          <cell r="R210">
            <v>0</v>
          </cell>
          <cell r="T210">
            <v>0</v>
          </cell>
          <cell r="V210">
            <v>-1496.54</v>
          </cell>
          <cell r="X210">
            <v>-2045.62</v>
          </cell>
          <cell r="Z210">
            <v>-747.86000000000058</v>
          </cell>
          <cell r="AB210">
            <v>-48146.130000000005</v>
          </cell>
          <cell r="AF210">
            <v>-43856.11</v>
          </cell>
          <cell r="AH210">
            <v>-4290.0200000000004</v>
          </cell>
        </row>
        <row r="211">
          <cell r="A211">
            <v>817330003</v>
          </cell>
          <cell r="B211" t="str">
            <v xml:space="preserve">     Comissões</v>
          </cell>
          <cell r="D211">
            <v>0</v>
          </cell>
          <cell r="F211">
            <v>0</v>
          </cell>
          <cell r="H211">
            <v>0</v>
          </cell>
          <cell r="J211">
            <v>0</v>
          </cell>
          <cell r="L211">
            <v>0</v>
          </cell>
          <cell r="N211">
            <v>0</v>
          </cell>
          <cell r="P211">
            <v>0</v>
          </cell>
          <cell r="R211">
            <v>0</v>
          </cell>
          <cell r="T211">
            <v>0</v>
          </cell>
          <cell r="V211">
            <v>0</v>
          </cell>
          <cell r="X211">
            <v>0</v>
          </cell>
          <cell r="Z211">
            <v>0</v>
          </cell>
          <cell r="AB211">
            <v>0</v>
          </cell>
          <cell r="AF211">
            <v>0</v>
          </cell>
          <cell r="AH211">
            <v>0</v>
          </cell>
        </row>
        <row r="212">
          <cell r="A212">
            <v>817330004</v>
          </cell>
          <cell r="B212" t="str">
            <v xml:space="preserve">     Diárias</v>
          </cell>
          <cell r="D212">
            <v>0</v>
          </cell>
          <cell r="F212">
            <v>0</v>
          </cell>
          <cell r="H212">
            <v>0</v>
          </cell>
          <cell r="J212">
            <v>0</v>
          </cell>
          <cell r="L212">
            <v>0</v>
          </cell>
          <cell r="N212">
            <v>0</v>
          </cell>
          <cell r="P212">
            <v>0</v>
          </cell>
          <cell r="R212">
            <v>0</v>
          </cell>
          <cell r="T212">
            <v>0</v>
          </cell>
          <cell r="V212">
            <v>0</v>
          </cell>
          <cell r="X212">
            <v>0</v>
          </cell>
          <cell r="Z212">
            <v>0</v>
          </cell>
          <cell r="AB212">
            <v>0</v>
          </cell>
          <cell r="AF212">
            <v>0</v>
          </cell>
          <cell r="AH212">
            <v>0</v>
          </cell>
        </row>
        <row r="213">
          <cell r="A213">
            <v>817330005</v>
          </cell>
          <cell r="B213" t="str">
            <v xml:space="preserve">     Ferias - Abono Pecuniário</v>
          </cell>
          <cell r="D213">
            <v>-7300.76</v>
          </cell>
          <cell r="F213">
            <v>-4162.24</v>
          </cell>
          <cell r="H213">
            <v>-2781.19</v>
          </cell>
          <cell r="J213">
            <v>0</v>
          </cell>
          <cell r="L213">
            <v>0</v>
          </cell>
          <cell r="N213">
            <v>-3224.45</v>
          </cell>
          <cell r="P213">
            <v>-5150.63</v>
          </cell>
          <cell r="R213">
            <v>0</v>
          </cell>
          <cell r="T213">
            <v>-2952.88</v>
          </cell>
          <cell r="V213">
            <v>-848.33</v>
          </cell>
          <cell r="X213">
            <v>-800.58</v>
          </cell>
          <cell r="Z213">
            <v>-622.95000000000073</v>
          </cell>
          <cell r="AB213">
            <v>-27844.010000000006</v>
          </cell>
          <cell r="AF213">
            <v>-17468.64</v>
          </cell>
          <cell r="AH213">
            <v>-10375.370000000001</v>
          </cell>
        </row>
        <row r="214">
          <cell r="A214">
            <v>817330006</v>
          </cell>
          <cell r="B214" t="str">
            <v xml:space="preserve">     Ferias - Indenizadas</v>
          </cell>
          <cell r="D214">
            <v>0</v>
          </cell>
          <cell r="F214">
            <v>0</v>
          </cell>
          <cell r="H214">
            <v>0</v>
          </cell>
          <cell r="J214">
            <v>0</v>
          </cell>
          <cell r="L214">
            <v>0</v>
          </cell>
          <cell r="N214">
            <v>0</v>
          </cell>
          <cell r="P214">
            <v>0</v>
          </cell>
          <cell r="R214">
            <v>0</v>
          </cell>
          <cell r="T214">
            <v>0</v>
          </cell>
          <cell r="V214">
            <v>0</v>
          </cell>
          <cell r="X214">
            <v>-7.39</v>
          </cell>
          <cell r="Z214">
            <v>0</v>
          </cell>
          <cell r="AB214">
            <v>-7.39</v>
          </cell>
          <cell r="AF214">
            <v>0</v>
          </cell>
          <cell r="AH214">
            <v>-7.39</v>
          </cell>
        </row>
        <row r="215">
          <cell r="A215">
            <v>817330007</v>
          </cell>
          <cell r="B215" t="str">
            <v xml:space="preserve">     Gratificações</v>
          </cell>
          <cell r="D215">
            <v>-20657.46</v>
          </cell>
          <cell r="F215">
            <v>-23267.02</v>
          </cell>
          <cell r="H215">
            <v>-23733.22</v>
          </cell>
          <cell r="J215">
            <v>-27079.85</v>
          </cell>
          <cell r="L215">
            <v>-26512.57</v>
          </cell>
          <cell r="N215">
            <v>-22474.48</v>
          </cell>
          <cell r="P215">
            <v>-19195.93</v>
          </cell>
          <cell r="R215">
            <v>-19765.900000000001</v>
          </cell>
          <cell r="T215">
            <v>-22047.5</v>
          </cell>
          <cell r="V215">
            <v>-5357.99</v>
          </cell>
          <cell r="X215">
            <v>-5317.1599999999889</v>
          </cell>
          <cell r="Z215">
            <v>-5566.8400000000111</v>
          </cell>
          <cell r="AB215">
            <v>-220975.91999999998</v>
          </cell>
          <cell r="AF215">
            <v>-143724.6</v>
          </cell>
          <cell r="AH215">
            <v>-77251.320000000007</v>
          </cell>
        </row>
        <row r="216">
          <cell r="A216">
            <v>817330008</v>
          </cell>
          <cell r="B216" t="str">
            <v xml:space="preserve">     Horas Extras</v>
          </cell>
          <cell r="D216">
            <v>-23293.89</v>
          </cell>
          <cell r="F216">
            <v>-17643.09</v>
          </cell>
          <cell r="H216">
            <v>-6665.4699999999939</v>
          </cell>
          <cell r="J216">
            <v>-15064.59</v>
          </cell>
          <cell r="L216">
            <v>-16074.93</v>
          </cell>
          <cell r="N216">
            <v>-12132.93</v>
          </cell>
          <cell r="P216">
            <v>-6124.29</v>
          </cell>
          <cell r="R216">
            <v>-13403.37</v>
          </cell>
          <cell r="T216">
            <v>-7110.04</v>
          </cell>
          <cell r="V216">
            <v>-5340.84</v>
          </cell>
          <cell r="X216">
            <v>-6316.69</v>
          </cell>
          <cell r="Z216">
            <v>-6162.85</v>
          </cell>
          <cell r="AB216">
            <v>-135332.97999999998</v>
          </cell>
          <cell r="AF216">
            <v>-90874.9</v>
          </cell>
          <cell r="AH216">
            <v>-44458.080000000002</v>
          </cell>
        </row>
        <row r="217">
          <cell r="A217">
            <v>817330009</v>
          </cell>
          <cell r="B217" t="str">
            <v xml:space="preserve">     Licença Prêmio Indenizada</v>
          </cell>
          <cell r="D217">
            <v>0</v>
          </cell>
          <cell r="F217">
            <v>0</v>
          </cell>
          <cell r="H217">
            <v>0</v>
          </cell>
          <cell r="J217">
            <v>0</v>
          </cell>
          <cell r="L217">
            <v>0</v>
          </cell>
          <cell r="N217">
            <v>0</v>
          </cell>
          <cell r="P217">
            <v>0</v>
          </cell>
          <cell r="R217">
            <v>0</v>
          </cell>
          <cell r="T217">
            <v>0</v>
          </cell>
          <cell r="V217">
            <v>0</v>
          </cell>
          <cell r="X217">
            <v>0</v>
          </cell>
          <cell r="Z217">
            <v>0</v>
          </cell>
          <cell r="AB217">
            <v>0</v>
          </cell>
          <cell r="AF217">
            <v>0</v>
          </cell>
          <cell r="AH217">
            <v>0</v>
          </cell>
        </row>
        <row r="218">
          <cell r="A218">
            <v>817330010</v>
          </cell>
          <cell r="B218" t="str">
            <v xml:space="preserve">     Salarios </v>
          </cell>
          <cell r="D218">
            <v>-75730.559999999998</v>
          </cell>
          <cell r="F218">
            <v>-112384.53</v>
          </cell>
          <cell r="H218">
            <v>-85391.67</v>
          </cell>
          <cell r="J218">
            <v>-89378.35</v>
          </cell>
          <cell r="L218">
            <v>-86014.07</v>
          </cell>
          <cell r="N218">
            <v>-79326.750000000058</v>
          </cell>
          <cell r="P218">
            <v>-74037.820000000007</v>
          </cell>
          <cell r="R218">
            <v>-78428.08</v>
          </cell>
          <cell r="T218">
            <v>-79821.47</v>
          </cell>
          <cell r="V218">
            <v>-85875.73</v>
          </cell>
          <cell r="X218">
            <v>-85094.73</v>
          </cell>
          <cell r="Z218">
            <v>-85161.919999999998</v>
          </cell>
          <cell r="AB218">
            <v>-1016645.6799999999</v>
          </cell>
          <cell r="AF218">
            <v>-528225.93000000005</v>
          </cell>
          <cell r="AH218">
            <v>-488419.75</v>
          </cell>
        </row>
        <row r="219">
          <cell r="A219">
            <v>817330011</v>
          </cell>
          <cell r="B219" t="str">
            <v xml:space="preserve">     Decimo Terceiro Salário</v>
          </cell>
          <cell r="D219">
            <v>-15167.61</v>
          </cell>
          <cell r="F219">
            <v>-15197.73</v>
          </cell>
          <cell r="H219">
            <v>-14110.71</v>
          </cell>
          <cell r="J219">
            <v>-13359.52</v>
          </cell>
          <cell r="L219">
            <v>-10261.43</v>
          </cell>
          <cell r="N219">
            <v>-10745.3</v>
          </cell>
          <cell r="P219">
            <v>-13577.4</v>
          </cell>
          <cell r="R219">
            <v>-10369.27</v>
          </cell>
          <cell r="T219">
            <v>-13911.73</v>
          </cell>
          <cell r="V219">
            <v>-11657.88</v>
          </cell>
          <cell r="X219">
            <v>-8899.76</v>
          </cell>
          <cell r="Z219">
            <v>105135.19</v>
          </cell>
          <cell r="AB219">
            <v>-32123.149999999994</v>
          </cell>
          <cell r="AF219">
            <v>-78842.3</v>
          </cell>
          <cell r="AH219">
            <v>46719.150000000009</v>
          </cell>
        </row>
        <row r="220">
          <cell r="A220">
            <v>817330012</v>
          </cell>
          <cell r="B220" t="str">
            <v xml:space="preserve">     Temporários</v>
          </cell>
          <cell r="D220">
            <v>0</v>
          </cell>
          <cell r="F220">
            <v>0</v>
          </cell>
          <cell r="H220">
            <v>0</v>
          </cell>
          <cell r="J220">
            <v>0</v>
          </cell>
          <cell r="L220">
            <v>0</v>
          </cell>
          <cell r="N220">
            <v>0</v>
          </cell>
          <cell r="P220">
            <v>0</v>
          </cell>
          <cell r="R220">
            <v>0</v>
          </cell>
          <cell r="T220">
            <v>0</v>
          </cell>
          <cell r="V220">
            <v>-3767.33</v>
          </cell>
          <cell r="X220">
            <v>-3821.05</v>
          </cell>
          <cell r="Z220">
            <v>-6419.39</v>
          </cell>
          <cell r="AB220">
            <v>-14007.77</v>
          </cell>
          <cell r="AF220">
            <v>0</v>
          </cell>
          <cell r="AH220">
            <v>-14007.77</v>
          </cell>
        </row>
        <row r="221">
          <cell r="A221">
            <v>817330013</v>
          </cell>
          <cell r="B221" t="str">
            <v xml:space="preserve">     Prêmios</v>
          </cell>
          <cell r="D221">
            <v>0</v>
          </cell>
          <cell r="F221">
            <v>0</v>
          </cell>
          <cell r="H221">
            <v>-80964.070000000007</v>
          </cell>
          <cell r="J221">
            <v>0</v>
          </cell>
          <cell r="L221">
            <v>0</v>
          </cell>
          <cell r="N221">
            <v>0</v>
          </cell>
          <cell r="P221">
            <v>0</v>
          </cell>
          <cell r="R221">
            <v>0</v>
          </cell>
          <cell r="T221">
            <v>0</v>
          </cell>
          <cell r="V221">
            <v>-1067.26</v>
          </cell>
          <cell r="X221">
            <v>0</v>
          </cell>
          <cell r="Z221">
            <v>0.56999999999993634</v>
          </cell>
          <cell r="AB221">
            <v>-82030.759999999995</v>
          </cell>
          <cell r="AF221">
            <v>-80964.070000000007</v>
          </cell>
          <cell r="AH221">
            <v>-1066.69</v>
          </cell>
        </row>
        <row r="222">
          <cell r="A222">
            <v>817330014</v>
          </cell>
          <cell r="B222" t="str">
            <v xml:space="preserve">     Férias</v>
          </cell>
          <cell r="D222">
            <v>27112.2</v>
          </cell>
          <cell r="F222">
            <v>1883.56</v>
          </cell>
          <cell r="H222">
            <v>-8271.11</v>
          </cell>
          <cell r="J222">
            <v>-21189.91</v>
          </cell>
          <cell r="L222">
            <v>-13415.21</v>
          </cell>
          <cell r="N222">
            <v>323.6299999999992</v>
          </cell>
          <cell r="P222">
            <v>34499.910000000003</v>
          </cell>
          <cell r="R222">
            <v>-3551.76</v>
          </cell>
          <cell r="T222">
            <v>1773.76</v>
          </cell>
          <cell r="V222">
            <v>-9119.2099999999991</v>
          </cell>
          <cell r="X222">
            <v>-5616.99</v>
          </cell>
          <cell r="Z222">
            <v>-9175.7900000000009</v>
          </cell>
          <cell r="AB222">
            <v>-4746.9199999999964</v>
          </cell>
          <cell r="AF222">
            <v>-13556.839999999998</v>
          </cell>
          <cell r="AH222">
            <v>8809.9199999999983</v>
          </cell>
        </row>
        <row r="223">
          <cell r="A223">
            <v>817330015</v>
          </cell>
          <cell r="B223" t="str">
            <v xml:space="preserve">     Adicional de Transferência</v>
          </cell>
          <cell r="D223">
            <v>-557.98</v>
          </cell>
          <cell r="F223">
            <v>-557.98</v>
          </cell>
          <cell r="H223">
            <v>-836.98</v>
          </cell>
          <cell r="J223">
            <v>-836.98</v>
          </cell>
          <cell r="L223">
            <v>-585.88</v>
          </cell>
          <cell r="N223">
            <v>0</v>
          </cell>
          <cell r="P223">
            <v>0</v>
          </cell>
          <cell r="R223">
            <v>0</v>
          </cell>
          <cell r="T223">
            <v>0</v>
          </cell>
          <cell r="V223">
            <v>-72.040000000000006</v>
          </cell>
          <cell r="X223">
            <v>-72.040000000000006</v>
          </cell>
          <cell r="Z223">
            <v>-72.040000000000006</v>
          </cell>
          <cell r="AB223">
            <v>-3591.92</v>
          </cell>
          <cell r="AF223">
            <v>-3375.8</v>
          </cell>
          <cell r="AH223">
            <v>-216.12</v>
          </cell>
        </row>
        <row r="224">
          <cell r="A224">
            <v>817330016</v>
          </cell>
          <cell r="B224" t="str">
            <v xml:space="preserve">     Indenizações Rescisórias</v>
          </cell>
          <cell r="D224">
            <v>0</v>
          </cell>
          <cell r="F224">
            <v>0</v>
          </cell>
          <cell r="H224">
            <v>0</v>
          </cell>
          <cell r="J224">
            <v>0</v>
          </cell>
          <cell r="L224">
            <v>0</v>
          </cell>
          <cell r="N224">
            <v>0</v>
          </cell>
          <cell r="P224">
            <v>0</v>
          </cell>
          <cell r="R224">
            <v>0</v>
          </cell>
          <cell r="T224">
            <v>0</v>
          </cell>
          <cell r="V224">
            <v>-81.8</v>
          </cell>
          <cell r="X224">
            <v>-132.38</v>
          </cell>
          <cell r="Z224">
            <v>-1064.3</v>
          </cell>
          <cell r="AB224">
            <v>-1278.48</v>
          </cell>
          <cell r="AF224">
            <v>0</v>
          </cell>
          <cell r="AH224">
            <v>-1278.48</v>
          </cell>
        </row>
        <row r="225">
          <cell r="A225">
            <v>817330017</v>
          </cell>
          <cell r="B225" t="str">
            <v xml:space="preserve">     Multa Rescisória</v>
          </cell>
          <cell r="D225">
            <v>0</v>
          </cell>
          <cell r="F225">
            <v>0</v>
          </cell>
          <cell r="H225">
            <v>0</v>
          </cell>
          <cell r="J225">
            <v>0</v>
          </cell>
          <cell r="L225">
            <v>0</v>
          </cell>
          <cell r="N225">
            <v>0</v>
          </cell>
          <cell r="P225">
            <v>0</v>
          </cell>
          <cell r="R225">
            <v>0</v>
          </cell>
          <cell r="T225">
            <v>0</v>
          </cell>
          <cell r="V225">
            <v>0</v>
          </cell>
          <cell r="X225">
            <v>0</v>
          </cell>
          <cell r="Z225">
            <v>0</v>
          </cell>
          <cell r="AB225">
            <v>0</v>
          </cell>
          <cell r="AF225">
            <v>0</v>
          </cell>
          <cell r="AH225">
            <v>0</v>
          </cell>
        </row>
        <row r="226">
          <cell r="A226">
            <v>817330018</v>
          </cell>
          <cell r="B226" t="str">
            <v xml:space="preserve">     Férias Pagas</v>
          </cell>
          <cell r="D226">
            <v>-27117.56</v>
          </cell>
          <cell r="F226">
            <v>-12800.33</v>
          </cell>
          <cell r="H226">
            <v>-5562.39</v>
          </cell>
          <cell r="J226">
            <v>0</v>
          </cell>
          <cell r="L226">
            <v>-6507.99</v>
          </cell>
          <cell r="N226">
            <v>-12854.47</v>
          </cell>
          <cell r="P226">
            <v>-34773.9</v>
          </cell>
          <cell r="R226">
            <v>-8312.36</v>
          </cell>
          <cell r="T226">
            <v>-12183.57</v>
          </cell>
          <cell r="V226">
            <v>-6381.88</v>
          </cell>
          <cell r="X226">
            <v>-7548.31</v>
          </cell>
          <cell r="Z226">
            <v>-4519.8999999999942</v>
          </cell>
          <cell r="AB226">
            <v>-138562.66</v>
          </cell>
          <cell r="AF226">
            <v>-64842.74</v>
          </cell>
          <cell r="AH226">
            <v>-73719.92</v>
          </cell>
        </row>
        <row r="227">
          <cell r="A227">
            <v>817330019</v>
          </cell>
          <cell r="B227" t="str">
            <v xml:space="preserve">     13º Salário Pago</v>
          </cell>
          <cell r="D227">
            <v>0</v>
          </cell>
          <cell r="F227">
            <v>0</v>
          </cell>
          <cell r="H227">
            <v>0</v>
          </cell>
          <cell r="J227">
            <v>0</v>
          </cell>
          <cell r="L227">
            <v>-3288.37</v>
          </cell>
          <cell r="N227">
            <v>0</v>
          </cell>
          <cell r="P227">
            <v>0</v>
          </cell>
          <cell r="R227">
            <v>0</v>
          </cell>
          <cell r="T227">
            <v>0</v>
          </cell>
          <cell r="V227">
            <v>-1012.01</v>
          </cell>
          <cell r="X227">
            <v>-1367.34</v>
          </cell>
          <cell r="Z227">
            <v>-88604.64</v>
          </cell>
          <cell r="AB227">
            <v>-94272.36</v>
          </cell>
          <cell r="AF227">
            <v>-3288.37</v>
          </cell>
          <cell r="AH227">
            <v>-90983.99</v>
          </cell>
        </row>
        <row r="228">
          <cell r="A228">
            <v>817330050</v>
          </cell>
          <cell r="B228" t="str">
            <v xml:space="preserve">     Causas Trabalhistas</v>
          </cell>
          <cell r="D228">
            <v>0</v>
          </cell>
          <cell r="F228">
            <v>0</v>
          </cell>
          <cell r="H228">
            <v>-1868.91</v>
          </cell>
          <cell r="J228">
            <v>0</v>
          </cell>
          <cell r="L228">
            <v>0</v>
          </cell>
          <cell r="N228">
            <v>0</v>
          </cell>
          <cell r="P228">
            <v>-6543.68</v>
          </cell>
          <cell r="R228">
            <v>-72251.360000000001</v>
          </cell>
          <cell r="T228">
            <v>0</v>
          </cell>
          <cell r="V228">
            <v>-7316.2100000000064</v>
          </cell>
          <cell r="X228">
            <v>-2778.09</v>
          </cell>
          <cell r="Z228">
            <v>-658.99000000000524</v>
          </cell>
          <cell r="AB228">
            <v>-91417.24</v>
          </cell>
          <cell r="AF228">
            <v>-1868.91</v>
          </cell>
          <cell r="AH228">
            <v>-89548.330000000016</v>
          </cell>
        </row>
        <row r="229">
          <cell r="A229">
            <v>817330051</v>
          </cell>
          <cell r="B229" t="str">
            <v xml:space="preserve">     Provisão Indenização Trabalhista</v>
          </cell>
          <cell r="D229">
            <v>0</v>
          </cell>
          <cell r="F229">
            <v>0</v>
          </cell>
          <cell r="H229">
            <v>0</v>
          </cell>
          <cell r="J229">
            <v>0</v>
          </cell>
          <cell r="L229">
            <v>0</v>
          </cell>
          <cell r="N229">
            <v>0</v>
          </cell>
          <cell r="P229">
            <v>0</v>
          </cell>
          <cell r="R229">
            <v>0</v>
          </cell>
          <cell r="T229">
            <v>0</v>
          </cell>
          <cell r="V229">
            <v>-21310.52</v>
          </cell>
          <cell r="X229">
            <v>-5653.88</v>
          </cell>
          <cell r="Z229">
            <v>-25977.759999999998</v>
          </cell>
          <cell r="AB229">
            <v>-52942.16</v>
          </cell>
          <cell r="AF229">
            <v>0</v>
          </cell>
          <cell r="AH229">
            <v>-52942.16</v>
          </cell>
        </row>
        <row r="230">
          <cell r="A230">
            <v>817330099</v>
          </cell>
          <cell r="B230" t="str">
            <v xml:space="preserve">     Outras Despesas de Pessoal </v>
          </cell>
          <cell r="D230">
            <v>0</v>
          </cell>
          <cell r="F230">
            <v>0</v>
          </cell>
          <cell r="H230">
            <v>0</v>
          </cell>
          <cell r="J230">
            <v>0</v>
          </cell>
          <cell r="L230">
            <v>0</v>
          </cell>
          <cell r="N230">
            <v>0</v>
          </cell>
          <cell r="P230">
            <v>0</v>
          </cell>
          <cell r="R230">
            <v>0</v>
          </cell>
          <cell r="T230">
            <v>0</v>
          </cell>
          <cell r="V230">
            <v>-2081.7800000000002</v>
          </cell>
          <cell r="X230">
            <v>-2503.09</v>
          </cell>
          <cell r="Z230">
            <v>-2056.75</v>
          </cell>
          <cell r="AB230">
            <v>-6641.6200000000008</v>
          </cell>
          <cell r="AF230">
            <v>0</v>
          </cell>
          <cell r="AH230">
            <v>-6641.6200000000008</v>
          </cell>
        </row>
        <row r="232">
          <cell r="A232">
            <v>81736</v>
          </cell>
          <cell r="B232" t="str">
            <v xml:space="preserve">  -  Despesas de Pessoal - Treinamento</v>
          </cell>
          <cell r="D232">
            <v>-422</v>
          </cell>
          <cell r="F232">
            <v>0</v>
          </cell>
          <cell r="H232">
            <v>0</v>
          </cell>
          <cell r="J232">
            <v>-315</v>
          </cell>
          <cell r="L232">
            <v>0</v>
          </cell>
          <cell r="N232">
            <v>-630.29999999999995</v>
          </cell>
          <cell r="P232">
            <v>0</v>
          </cell>
          <cell r="R232">
            <v>0</v>
          </cell>
          <cell r="T232">
            <v>0</v>
          </cell>
          <cell r="V232">
            <v>-4766.1099999999997</v>
          </cell>
          <cell r="X232">
            <v>-2400.6799999999998</v>
          </cell>
          <cell r="Z232">
            <v>-2159.17</v>
          </cell>
          <cell r="AB232">
            <v>-10693.26</v>
          </cell>
          <cell r="AF232">
            <v>-1367.3</v>
          </cell>
          <cell r="AH232">
            <v>-9325.9599999999991</v>
          </cell>
        </row>
        <row r="233">
          <cell r="A233">
            <v>81737</v>
          </cell>
          <cell r="B233" t="str">
            <v xml:space="preserve">  -  Despesas de Remuneração de Estagiários</v>
          </cell>
          <cell r="D233">
            <v>-1699.13</v>
          </cell>
          <cell r="F233">
            <v>-603.33000000000004</v>
          </cell>
          <cell r="H233">
            <v>-1764.37</v>
          </cell>
          <cell r="J233">
            <v>-1602.38</v>
          </cell>
          <cell r="L233">
            <v>-1194.67</v>
          </cell>
          <cell r="N233">
            <v>-1084</v>
          </cell>
          <cell r="P233">
            <v>-2161</v>
          </cell>
          <cell r="R233">
            <v>-1619</v>
          </cell>
          <cell r="T233">
            <v>-1619</v>
          </cell>
          <cell r="V233">
            <v>-437.91</v>
          </cell>
          <cell r="X233">
            <v>-462.11000000000058</v>
          </cell>
          <cell r="Z233">
            <v>-752.37</v>
          </cell>
          <cell r="AB233">
            <v>-14999.270000000002</v>
          </cell>
          <cell r="AF233">
            <v>-7947.88</v>
          </cell>
          <cell r="AH233">
            <v>-7051.39</v>
          </cell>
        </row>
        <row r="234">
          <cell r="A234">
            <v>81739</v>
          </cell>
          <cell r="B234" t="str">
            <v xml:space="preserve">  -  Despesas de Processamentos de Dados</v>
          </cell>
          <cell r="D234">
            <v>-39562.04</v>
          </cell>
          <cell r="F234">
            <v>-20944.439999999999</v>
          </cell>
          <cell r="H234">
            <v>-62392.55</v>
          </cell>
          <cell r="J234">
            <v>-36091.379999999997</v>
          </cell>
          <cell r="L234">
            <v>-37646.04</v>
          </cell>
          <cell r="N234">
            <v>-49864.160000000003</v>
          </cell>
          <cell r="P234">
            <v>-35916.14</v>
          </cell>
          <cell r="R234">
            <v>-53519.99</v>
          </cell>
          <cell r="T234">
            <v>-42397.2</v>
          </cell>
          <cell r="V234">
            <v>-3058901.85</v>
          </cell>
          <cell r="X234">
            <v>-2944978.01</v>
          </cell>
          <cell r="Z234">
            <v>-3002279.16</v>
          </cell>
          <cell r="AB234">
            <v>-9384492.9600000009</v>
          </cell>
          <cell r="AF234">
            <v>-246500.61000000002</v>
          </cell>
          <cell r="AH234">
            <v>-9137992.3499999996</v>
          </cell>
        </row>
        <row r="235">
          <cell r="A235">
            <v>81742</v>
          </cell>
          <cell r="B235" t="str">
            <v xml:space="preserve">  -  Despesas de Promoções e Relações Publicas</v>
          </cell>
          <cell r="D235">
            <v>-1365.67</v>
          </cell>
          <cell r="F235">
            <v>-634.38</v>
          </cell>
          <cell r="H235">
            <v>-1116.4100000000001</v>
          </cell>
          <cell r="J235">
            <v>-912.41</v>
          </cell>
          <cell r="L235">
            <v>-1100.51</v>
          </cell>
          <cell r="N235">
            <v>-2622.28</v>
          </cell>
          <cell r="P235">
            <v>-1148.02</v>
          </cell>
          <cell r="R235">
            <v>-1377.24</v>
          </cell>
          <cell r="T235">
            <v>-1282.22</v>
          </cell>
          <cell r="V235">
            <v>-106067.59</v>
          </cell>
          <cell r="X235">
            <v>-126028.14</v>
          </cell>
          <cell r="Z235">
            <v>-421362.89</v>
          </cell>
          <cell r="AB235">
            <v>-665017.76</v>
          </cell>
          <cell r="AF235">
            <v>-7751.66</v>
          </cell>
          <cell r="AH235">
            <v>-657266.1</v>
          </cell>
        </row>
        <row r="236">
          <cell r="A236">
            <v>81745</v>
          </cell>
          <cell r="B236" t="str">
            <v xml:space="preserve">  -  Despesas de Propaganda e Publicidade</v>
          </cell>
          <cell r="D236">
            <v>-3631.59</v>
          </cell>
          <cell r="F236">
            <v>0</v>
          </cell>
          <cell r="H236">
            <v>0</v>
          </cell>
          <cell r="J236">
            <v>0</v>
          </cell>
          <cell r="L236">
            <v>0</v>
          </cell>
          <cell r="N236">
            <v>0</v>
          </cell>
          <cell r="P236">
            <v>0</v>
          </cell>
          <cell r="R236">
            <v>0</v>
          </cell>
          <cell r="T236">
            <v>0</v>
          </cell>
          <cell r="V236">
            <v>-1382729.21</v>
          </cell>
          <cell r="X236">
            <v>-1224279.02</v>
          </cell>
          <cell r="Z236">
            <v>-1572931.15</v>
          </cell>
          <cell r="AB236">
            <v>-4183570.97</v>
          </cell>
          <cell r="AF236">
            <v>-3631.59</v>
          </cell>
          <cell r="AH236">
            <v>-4179939.38</v>
          </cell>
        </row>
        <row r="237">
          <cell r="A237">
            <v>81748</v>
          </cell>
          <cell r="B237" t="str">
            <v xml:space="preserve">  -  Despesas de Publicações</v>
          </cell>
          <cell r="D237">
            <v>0</v>
          </cell>
          <cell r="F237">
            <v>-175</v>
          </cell>
          <cell r="H237">
            <v>0</v>
          </cell>
          <cell r="J237">
            <v>-66521.14</v>
          </cell>
          <cell r="L237">
            <v>-175</v>
          </cell>
          <cell r="N237">
            <v>-175</v>
          </cell>
          <cell r="P237">
            <v>0</v>
          </cell>
          <cell r="R237">
            <v>0</v>
          </cell>
          <cell r="T237">
            <v>-32912.879999999997</v>
          </cell>
          <cell r="V237">
            <v>-14801.85</v>
          </cell>
          <cell r="X237">
            <v>-8048.45</v>
          </cell>
          <cell r="Z237">
            <v>0</v>
          </cell>
          <cell r="AB237">
            <v>-122809.31999999999</v>
          </cell>
          <cell r="AF237">
            <v>-67046.14</v>
          </cell>
          <cell r="AH237">
            <v>-55763.179999999993</v>
          </cell>
        </row>
        <row r="238">
          <cell r="A238">
            <v>81751</v>
          </cell>
          <cell r="B238" t="str">
            <v xml:space="preserve">  -  Despesas de Seguros</v>
          </cell>
          <cell r="D238">
            <v>-1054.08</v>
          </cell>
          <cell r="F238">
            <v>-1054.25</v>
          </cell>
          <cell r="H238">
            <v>-1065.67</v>
          </cell>
          <cell r="J238">
            <v>-1065.67</v>
          </cell>
          <cell r="L238">
            <v>-1065.67</v>
          </cell>
          <cell r="N238">
            <v>-1010.04</v>
          </cell>
          <cell r="P238">
            <v>-1029.0999999999999</v>
          </cell>
          <cell r="R238">
            <v>-35893.199999999997</v>
          </cell>
          <cell r="T238">
            <v>33784.75</v>
          </cell>
          <cell r="V238">
            <v>-43244.18</v>
          </cell>
          <cell r="X238">
            <v>-44847.89</v>
          </cell>
          <cell r="Z238">
            <v>-1964.8500000000058</v>
          </cell>
          <cell r="AB238">
            <v>-99509.85</v>
          </cell>
          <cell r="AF238">
            <v>-6315.38</v>
          </cell>
          <cell r="AH238">
            <v>-93194.47</v>
          </cell>
        </row>
        <row r="239">
          <cell r="A239">
            <v>81754</v>
          </cell>
          <cell r="B239" t="str">
            <v xml:space="preserve">  -  Despesas de Serviços do Sistema Financeiro</v>
          </cell>
          <cell r="D239">
            <v>-1910486.12</v>
          </cell>
          <cell r="F239">
            <v>-1780735.71</v>
          </cell>
          <cell r="H239">
            <v>-1954020.32</v>
          </cell>
          <cell r="J239">
            <v>-1790166.49</v>
          </cell>
          <cell r="L239">
            <v>-1964354.64</v>
          </cell>
          <cell r="N239">
            <v>-1877419.21</v>
          </cell>
          <cell r="P239">
            <v>-1933578.11</v>
          </cell>
          <cell r="R239">
            <v>-1717213.3</v>
          </cell>
          <cell r="T239">
            <v>-1595965.58</v>
          </cell>
          <cell r="V239">
            <v>-3681465.1</v>
          </cell>
          <cell r="X239">
            <v>-3314840.92</v>
          </cell>
          <cell r="Z239">
            <v>-4588114.97</v>
          </cell>
          <cell r="AB239">
            <v>-28108360.469999999</v>
          </cell>
          <cell r="AF239">
            <v>-11277182.490000002</v>
          </cell>
          <cell r="AH239">
            <v>-16831177.98</v>
          </cell>
        </row>
        <row r="240">
          <cell r="A240">
            <v>81757</v>
          </cell>
          <cell r="B240" t="str">
            <v xml:space="preserve">  -  Despesas de Serviços de Terceiros</v>
          </cell>
          <cell r="D240">
            <v>-14062.11</v>
          </cell>
          <cell r="F240">
            <v>-11539.77</v>
          </cell>
          <cell r="H240">
            <v>-11978.43</v>
          </cell>
          <cell r="J240">
            <v>-13033.13</v>
          </cell>
          <cell r="L240">
            <v>-13985.23</v>
          </cell>
          <cell r="N240">
            <v>-13084.43</v>
          </cell>
          <cell r="P240">
            <v>-14695.35</v>
          </cell>
          <cell r="R240">
            <v>-14339.72</v>
          </cell>
          <cell r="T240">
            <v>-14942.64</v>
          </cell>
          <cell r="V240">
            <v>-1370029.01</v>
          </cell>
          <cell r="X240">
            <v>-1516483.67</v>
          </cell>
          <cell r="Z240">
            <v>-1754302.9</v>
          </cell>
          <cell r="AB240">
            <v>-4762476.3900000006</v>
          </cell>
          <cell r="AF240">
            <v>-77683.100000000006</v>
          </cell>
          <cell r="AH240">
            <v>-4684793.2899999991</v>
          </cell>
        </row>
        <row r="241">
          <cell r="A241">
            <v>81760</v>
          </cell>
          <cell r="B241" t="str">
            <v xml:space="preserve">  -  Despesas de Serviços de Vigilância e Segurança</v>
          </cell>
          <cell r="D241">
            <v>0</v>
          </cell>
          <cell r="F241">
            <v>0</v>
          </cell>
          <cell r="H241">
            <v>0</v>
          </cell>
          <cell r="J241">
            <v>0</v>
          </cell>
          <cell r="L241">
            <v>0</v>
          </cell>
          <cell r="N241">
            <v>0</v>
          </cell>
          <cell r="P241">
            <v>0</v>
          </cell>
          <cell r="R241">
            <v>0</v>
          </cell>
          <cell r="T241">
            <v>0</v>
          </cell>
          <cell r="V241">
            <v>-174936.62</v>
          </cell>
          <cell r="X241">
            <v>-291910.43</v>
          </cell>
          <cell r="Z241">
            <v>-279970.86</v>
          </cell>
          <cell r="AB241">
            <v>-746817.90999999992</v>
          </cell>
          <cell r="AF241">
            <v>0</v>
          </cell>
          <cell r="AH241">
            <v>-746817.90999999992</v>
          </cell>
        </row>
        <row r="242">
          <cell r="A242">
            <v>81763</v>
          </cell>
          <cell r="B242" t="str">
            <v xml:space="preserve">  -  Despesas de Serviços Tecnicos Especializados</v>
          </cell>
          <cell r="D242">
            <v>-39116.28</v>
          </cell>
          <cell r="F242">
            <v>-21924.12</v>
          </cell>
          <cell r="H242">
            <v>-52129.3</v>
          </cell>
          <cell r="J242">
            <v>-32845.14</v>
          </cell>
          <cell r="L242">
            <v>-72055.63</v>
          </cell>
          <cell r="N242">
            <v>-83007.429999999993</v>
          </cell>
          <cell r="P242">
            <v>-55728.75</v>
          </cell>
          <cell r="R242">
            <v>-68414.990000000005</v>
          </cell>
          <cell r="T242">
            <v>-49584.52</v>
          </cell>
          <cell r="V242">
            <v>-2601582.2000000002</v>
          </cell>
          <cell r="X242">
            <v>-2756473.15</v>
          </cell>
          <cell r="Z242">
            <v>-2555905.33</v>
          </cell>
          <cell r="AB242">
            <v>-8388766.8399999999</v>
          </cell>
          <cell r="AF242">
            <v>-301077.90000000002</v>
          </cell>
          <cell r="AH242">
            <v>-8087688.9399999995</v>
          </cell>
        </row>
        <row r="243">
          <cell r="A243">
            <v>81766</v>
          </cell>
          <cell r="B243" t="str">
            <v xml:space="preserve">  -  Despesas de Transporte</v>
          </cell>
          <cell r="D243">
            <v>-1054.4000000000001</v>
          </cell>
          <cell r="F243">
            <v>-1035.4000000000001</v>
          </cell>
          <cell r="H243">
            <v>-1518.96</v>
          </cell>
          <cell r="J243">
            <v>-1426.62</v>
          </cell>
          <cell r="L243">
            <v>-1030.2</v>
          </cell>
          <cell r="N243">
            <v>-1194.49</v>
          </cell>
          <cell r="P243">
            <v>-863.18</v>
          </cell>
          <cell r="R243">
            <v>-598.67999999999995</v>
          </cell>
          <cell r="T243">
            <v>-736.36</v>
          </cell>
          <cell r="V243">
            <v>-530129.67000000004</v>
          </cell>
          <cell r="X243">
            <v>-352660.83</v>
          </cell>
          <cell r="Z243">
            <v>-389719.33</v>
          </cell>
          <cell r="AB243">
            <v>-1281968.1200000001</v>
          </cell>
          <cell r="AF243">
            <v>-7260.07</v>
          </cell>
          <cell r="AH243">
            <v>-1274708.05</v>
          </cell>
        </row>
        <row r="245">
          <cell r="A245">
            <v>81769</v>
          </cell>
          <cell r="B245" t="str">
            <v xml:space="preserve">  -  Despesas Tributárias</v>
          </cell>
          <cell r="D245">
            <v>-182538.88</v>
          </cell>
          <cell r="F245">
            <v>-78373.06</v>
          </cell>
          <cell r="H245">
            <v>-72548.13</v>
          </cell>
          <cell r="J245">
            <v>-77701.98</v>
          </cell>
          <cell r="L245">
            <v>-149805.66</v>
          </cell>
          <cell r="N245">
            <v>-80255.539999999921</v>
          </cell>
          <cell r="P245">
            <v>-89805.26</v>
          </cell>
          <cell r="R245">
            <v>-146953.79999999999</v>
          </cell>
          <cell r="T245">
            <v>-105901.94</v>
          </cell>
          <cell r="V245">
            <v>-1068294.56</v>
          </cell>
          <cell r="X245">
            <v>-778158.05</v>
          </cell>
          <cell r="Z245">
            <v>-711131.64999999991</v>
          </cell>
          <cell r="AB245">
            <v>-3541468.51</v>
          </cell>
          <cell r="AF245">
            <v>-641223.25</v>
          </cell>
          <cell r="AH245">
            <v>-2900245.2599999993</v>
          </cell>
        </row>
        <row r="246">
          <cell r="A246">
            <v>817690001</v>
          </cell>
          <cell r="B246" t="str">
            <v xml:space="preserve">     Tributos Federais</v>
          </cell>
          <cell r="D246">
            <v>-181721.33</v>
          </cell>
          <cell r="F246">
            <v>-78373.06</v>
          </cell>
          <cell r="H246">
            <v>-72489.13</v>
          </cell>
          <cell r="J246">
            <v>-77701.98</v>
          </cell>
          <cell r="L246">
            <v>-145887.78</v>
          </cell>
          <cell r="N246">
            <v>-80255.539999999921</v>
          </cell>
          <cell r="P246">
            <v>-85594.18</v>
          </cell>
          <cell r="R246">
            <v>-146816.10999999999</v>
          </cell>
          <cell r="T246">
            <v>-105871.94</v>
          </cell>
          <cell r="V246">
            <v>-1021303.98</v>
          </cell>
          <cell r="X246">
            <v>-729863.92</v>
          </cell>
          <cell r="Z246">
            <v>-680258.47</v>
          </cell>
          <cell r="AB246">
            <v>-3406137.42</v>
          </cell>
          <cell r="AF246">
            <v>-636428.81999999995</v>
          </cell>
          <cell r="AH246">
            <v>-2769708.5999999996</v>
          </cell>
        </row>
        <row r="247">
          <cell r="A247">
            <v>81769000198</v>
          </cell>
          <cell r="B247" t="str">
            <v xml:space="preserve">     Multas não Dedutíveis Federais</v>
          </cell>
          <cell r="D247">
            <v>0</v>
          </cell>
          <cell r="F247">
            <v>0</v>
          </cell>
          <cell r="H247">
            <v>0</v>
          </cell>
          <cell r="J247">
            <v>-1137.33</v>
          </cell>
          <cell r="L247">
            <v>0</v>
          </cell>
          <cell r="N247">
            <v>0</v>
          </cell>
          <cell r="P247">
            <v>0</v>
          </cell>
          <cell r="R247">
            <v>-13769.06</v>
          </cell>
          <cell r="T247">
            <v>0</v>
          </cell>
          <cell r="V247">
            <v>-283.28000000000065</v>
          </cell>
          <cell r="X247">
            <v>0</v>
          </cell>
          <cell r="Z247">
            <v>-3059.26</v>
          </cell>
          <cell r="AB247">
            <v>-18248.93</v>
          </cell>
          <cell r="AF247">
            <v>-1137.33</v>
          </cell>
          <cell r="AH247">
            <v>-17111.599999999999</v>
          </cell>
        </row>
        <row r="248">
          <cell r="A248">
            <v>817690002</v>
          </cell>
          <cell r="B248" t="str">
            <v xml:space="preserve">     Tributos Estaduais</v>
          </cell>
          <cell r="D248">
            <v>0</v>
          </cell>
          <cell r="F248">
            <v>0</v>
          </cell>
          <cell r="H248">
            <v>0</v>
          </cell>
          <cell r="J248">
            <v>0</v>
          </cell>
          <cell r="L248">
            <v>0</v>
          </cell>
          <cell r="N248">
            <v>0</v>
          </cell>
          <cell r="P248">
            <v>0</v>
          </cell>
          <cell r="R248">
            <v>0</v>
          </cell>
          <cell r="T248">
            <v>0</v>
          </cell>
          <cell r="V248">
            <v>-265.47000000000003</v>
          </cell>
          <cell r="X248">
            <v>-310.88</v>
          </cell>
          <cell r="Z248">
            <v>-709.49</v>
          </cell>
          <cell r="AB248">
            <v>-1285.8400000000001</v>
          </cell>
          <cell r="AF248">
            <v>0</v>
          </cell>
          <cell r="AH248">
            <v>-1285.8400000000001</v>
          </cell>
        </row>
        <row r="249">
          <cell r="A249">
            <v>81769000298</v>
          </cell>
          <cell r="B249" t="str">
            <v xml:space="preserve">     Multas não Dedutíveis Estaduais</v>
          </cell>
          <cell r="D249">
            <v>0</v>
          </cell>
          <cell r="F249">
            <v>0</v>
          </cell>
          <cell r="H249">
            <v>0</v>
          </cell>
          <cell r="J249">
            <v>0</v>
          </cell>
          <cell r="L249">
            <v>0</v>
          </cell>
          <cell r="N249">
            <v>0</v>
          </cell>
          <cell r="P249">
            <v>0</v>
          </cell>
          <cell r="R249">
            <v>0</v>
          </cell>
          <cell r="T249">
            <v>0</v>
          </cell>
          <cell r="V249">
            <v>0</v>
          </cell>
          <cell r="X249">
            <v>0</v>
          </cell>
          <cell r="Z249">
            <v>0</v>
          </cell>
          <cell r="AB249">
            <v>0</v>
          </cell>
          <cell r="AF249">
            <v>0</v>
          </cell>
          <cell r="AH249">
            <v>0</v>
          </cell>
        </row>
        <row r="250">
          <cell r="A250">
            <v>817690003</v>
          </cell>
          <cell r="B250" t="str">
            <v xml:space="preserve">     Tributos Municipais</v>
          </cell>
          <cell r="D250">
            <v>-817.55</v>
          </cell>
          <cell r="F250">
            <v>0</v>
          </cell>
          <cell r="H250">
            <v>-59</v>
          </cell>
          <cell r="J250">
            <v>0</v>
          </cell>
          <cell r="L250">
            <v>-3917.88</v>
          </cell>
          <cell r="N250">
            <v>0</v>
          </cell>
          <cell r="P250">
            <v>-4211.08</v>
          </cell>
          <cell r="R250">
            <v>-137.69000000000051</v>
          </cell>
          <cell r="T250">
            <v>-30</v>
          </cell>
          <cell r="V250">
            <v>-46725.11</v>
          </cell>
          <cell r="X250">
            <v>-47983.25</v>
          </cell>
          <cell r="Z250">
            <v>-30163.69</v>
          </cell>
          <cell r="AB250">
            <v>-134045.25</v>
          </cell>
          <cell r="AF250">
            <v>-4794.43</v>
          </cell>
          <cell r="AH250">
            <v>-129250.82</v>
          </cell>
        </row>
        <row r="251">
          <cell r="A251">
            <v>81769000398</v>
          </cell>
          <cell r="B251" t="str">
            <v xml:space="preserve">     Multas não Dedutíveis Municipais</v>
          </cell>
          <cell r="D251">
            <v>0</v>
          </cell>
          <cell r="F251">
            <v>0</v>
          </cell>
          <cell r="H251">
            <v>0</v>
          </cell>
          <cell r="J251">
            <v>0</v>
          </cell>
          <cell r="L251">
            <v>-1247.98</v>
          </cell>
          <cell r="N251">
            <v>0</v>
          </cell>
          <cell r="P251">
            <v>0</v>
          </cell>
          <cell r="R251">
            <v>-14.54</v>
          </cell>
          <cell r="T251">
            <v>0</v>
          </cell>
          <cell r="V251">
            <v>-240.96</v>
          </cell>
          <cell r="X251">
            <v>0</v>
          </cell>
          <cell r="Z251">
            <v>0</v>
          </cell>
          <cell r="AB251">
            <v>-1503.48</v>
          </cell>
          <cell r="AF251">
            <v>-1247.98</v>
          </cell>
          <cell r="AH251">
            <v>-255.5</v>
          </cell>
        </row>
        <row r="253">
          <cell r="A253">
            <v>81772</v>
          </cell>
          <cell r="B253" t="str">
            <v xml:space="preserve">  -  Despesas de Viagem ao Exterior</v>
          </cell>
          <cell r="D253">
            <v>0</v>
          </cell>
          <cell r="F253">
            <v>0</v>
          </cell>
          <cell r="H253">
            <v>0</v>
          </cell>
          <cell r="J253">
            <v>0</v>
          </cell>
          <cell r="L253">
            <v>0</v>
          </cell>
          <cell r="N253">
            <v>0</v>
          </cell>
          <cell r="P253">
            <v>0</v>
          </cell>
          <cell r="R253">
            <v>0</v>
          </cell>
          <cell r="T253">
            <v>0</v>
          </cell>
          <cell r="V253">
            <v>0</v>
          </cell>
          <cell r="X253">
            <v>0</v>
          </cell>
          <cell r="Z253">
            <v>0</v>
          </cell>
          <cell r="AB253">
            <v>0</v>
          </cell>
          <cell r="AF253">
            <v>0</v>
          </cell>
          <cell r="AH253">
            <v>0</v>
          </cell>
        </row>
        <row r="254">
          <cell r="A254">
            <v>81775</v>
          </cell>
          <cell r="B254" t="str">
            <v xml:space="preserve">  -  Despesas de Viagem no País</v>
          </cell>
          <cell r="D254">
            <v>-9085.4500000000007</v>
          </cell>
          <cell r="F254">
            <v>-4210.53</v>
          </cell>
          <cell r="H254">
            <v>-4001.36</v>
          </cell>
          <cell r="J254">
            <v>-3714.22</v>
          </cell>
          <cell r="L254">
            <v>-3499.77</v>
          </cell>
          <cell r="N254">
            <v>-4542.3599999999997</v>
          </cell>
          <cell r="P254">
            <v>-2966.04</v>
          </cell>
          <cell r="R254">
            <v>-3517.66</v>
          </cell>
          <cell r="T254">
            <v>-8704.06</v>
          </cell>
          <cell r="V254">
            <v>-273322.65999999997</v>
          </cell>
          <cell r="X254">
            <v>-241730.9</v>
          </cell>
          <cell r="Z254">
            <v>-329767.95</v>
          </cell>
          <cell r="AB254">
            <v>-889062.96</v>
          </cell>
          <cell r="AF254">
            <v>-29053.690000000002</v>
          </cell>
          <cell r="AH254">
            <v>-860009.27</v>
          </cell>
        </row>
        <row r="255">
          <cell r="A255">
            <v>81777</v>
          </cell>
          <cell r="B255" t="str">
            <v xml:space="preserve">  -  Despesas de Multas do BACEM</v>
          </cell>
          <cell r="D255">
            <v>-900</v>
          </cell>
          <cell r="F255">
            <v>-150</v>
          </cell>
          <cell r="H255">
            <v>-1050</v>
          </cell>
          <cell r="J255">
            <v>-2700</v>
          </cell>
          <cell r="L255">
            <v>-2850</v>
          </cell>
          <cell r="N255">
            <v>-2400</v>
          </cell>
          <cell r="P255">
            <v>-21780</v>
          </cell>
          <cell r="R255">
            <v>-9450</v>
          </cell>
          <cell r="T255">
            <v>-10350</v>
          </cell>
          <cell r="V255">
            <v>-236.98999999999796</v>
          </cell>
          <cell r="X255">
            <v>0</v>
          </cell>
          <cell r="Z255">
            <v>-1500</v>
          </cell>
          <cell r="AB255">
            <v>-53366.99</v>
          </cell>
          <cell r="AF255">
            <v>-10050</v>
          </cell>
          <cell r="AH255">
            <v>-43316.99</v>
          </cell>
        </row>
        <row r="256">
          <cell r="A256">
            <v>81799</v>
          </cell>
          <cell r="B256" t="str">
            <v xml:space="preserve">  -  Outras Despesas Administrativas</v>
          </cell>
          <cell r="D256">
            <v>-13431639.290000005</v>
          </cell>
          <cell r="F256">
            <v>-13331033.24</v>
          </cell>
          <cell r="H256">
            <v>-11187023.229999997</v>
          </cell>
          <cell r="J256">
            <v>-15712236.520000009</v>
          </cell>
          <cell r="L256">
            <v>-15394855.050000004</v>
          </cell>
          <cell r="N256">
            <v>-9068865.7300000079</v>
          </cell>
          <cell r="P256">
            <v>-16615973.439999994</v>
          </cell>
          <cell r="R256">
            <v>-9278477.9999999981</v>
          </cell>
          <cell r="T256">
            <v>-10708826.249999998</v>
          </cell>
          <cell r="V256">
            <v>-281554.03000000119</v>
          </cell>
          <cell r="X256">
            <v>-170942.87000000477</v>
          </cell>
          <cell r="Z256">
            <v>-274141.61999999732</v>
          </cell>
          <cell r="AB256">
            <v>-115455569.27000001</v>
          </cell>
          <cell r="AF256">
            <v>-78125653.060000017</v>
          </cell>
          <cell r="AH256">
            <v>-37329916.209999993</v>
          </cell>
        </row>
        <row r="258">
          <cell r="A258">
            <v>818</v>
          </cell>
          <cell r="B258" t="str">
            <v xml:space="preserve">  . Aprovisionamentos e Ajustes Patrimoniais</v>
          </cell>
          <cell r="D258">
            <v>-3466041.44</v>
          </cell>
          <cell r="F258">
            <v>-1728715.43</v>
          </cell>
          <cell r="H258">
            <v>-1004663.45</v>
          </cell>
          <cell r="J258">
            <v>-383817.5</v>
          </cell>
          <cell r="L258">
            <v>-282721.57000000082</v>
          </cell>
          <cell r="N258">
            <v>-4145648.98</v>
          </cell>
          <cell r="P258">
            <v>426910.48</v>
          </cell>
          <cell r="R258">
            <v>-3715545.77</v>
          </cell>
          <cell r="T258">
            <v>1563444.23</v>
          </cell>
          <cell r="V258">
            <v>-121082618.90000002</v>
          </cell>
          <cell r="X258">
            <v>-27157404.920000002</v>
          </cell>
          <cell r="Z258">
            <v>-81564564.409999996</v>
          </cell>
          <cell r="AB258">
            <v>-243737404.78999999</v>
          </cell>
          <cell r="AF258">
            <v>-11011608.369999999</v>
          </cell>
          <cell r="AH258">
            <v>-232725796.42000002</v>
          </cell>
        </row>
        <row r="259">
          <cell r="A259">
            <v>81810</v>
          </cell>
          <cell r="B259" t="str">
            <v xml:space="preserve">  -  Despesas de Amortizações </v>
          </cell>
          <cell r="D259">
            <v>-1841.07</v>
          </cell>
          <cell r="F259">
            <v>-1841.07</v>
          </cell>
          <cell r="H259">
            <v>-1843.63</v>
          </cell>
          <cell r="J259">
            <v>-1841.07</v>
          </cell>
          <cell r="L259">
            <v>-1841.07</v>
          </cell>
          <cell r="N259">
            <v>-1841.07</v>
          </cell>
          <cell r="P259">
            <v>-1841.07</v>
          </cell>
          <cell r="R259">
            <v>-1841.07</v>
          </cell>
          <cell r="T259">
            <v>-1841.07</v>
          </cell>
          <cell r="V259">
            <v>-920461.6</v>
          </cell>
          <cell r="X259">
            <v>-705295.62</v>
          </cell>
          <cell r="Z259">
            <v>-600286.18000000005</v>
          </cell>
          <cell r="AB259">
            <v>-2242615.59</v>
          </cell>
          <cell r="AF259">
            <v>-11048.98</v>
          </cell>
          <cell r="AH259">
            <v>-2231566.61</v>
          </cell>
        </row>
        <row r="260">
          <cell r="A260">
            <v>81820</v>
          </cell>
          <cell r="B260" t="str">
            <v xml:space="preserve">  -  Despesas de Depreciação </v>
          </cell>
          <cell r="D260">
            <v>-1045.8699999999999</v>
          </cell>
          <cell r="F260">
            <v>-1045.96</v>
          </cell>
          <cell r="H260">
            <v>-1059.25</v>
          </cell>
          <cell r="J260">
            <v>-1053.92</v>
          </cell>
          <cell r="L260">
            <v>-1049.97</v>
          </cell>
          <cell r="N260">
            <v>-1049.97</v>
          </cell>
          <cell r="P260">
            <v>-1053.8900000000001</v>
          </cell>
          <cell r="R260">
            <v>-1051.93</v>
          </cell>
          <cell r="T260">
            <v>-1051.93</v>
          </cell>
          <cell r="V260">
            <v>-590770.43999999994</v>
          </cell>
          <cell r="X260">
            <v>-624777.30000000005</v>
          </cell>
          <cell r="Z260">
            <v>-648724.54</v>
          </cell>
          <cell r="AB260">
            <v>-1873734.97</v>
          </cell>
          <cell r="AF260">
            <v>-6304.9400000000005</v>
          </cell>
          <cell r="AH260">
            <v>-1867430.03</v>
          </cell>
        </row>
        <row r="262">
          <cell r="A262">
            <v>81830</v>
          </cell>
          <cell r="B262" t="str">
            <v xml:space="preserve">  -  Despesas de Provisões Operacionais</v>
          </cell>
          <cell r="D262">
            <v>-3463154.5</v>
          </cell>
          <cell r="F262">
            <v>-1725828.4</v>
          </cell>
          <cell r="H262">
            <v>-1001760.57</v>
          </cell>
          <cell r="J262">
            <v>-380922.51</v>
          </cell>
          <cell r="L262">
            <v>-279830.53000000084</v>
          </cell>
          <cell r="N262">
            <v>-4142757.94</v>
          </cell>
          <cell r="P262">
            <v>429805.44</v>
          </cell>
          <cell r="R262">
            <v>-3712652.77</v>
          </cell>
          <cell r="T262">
            <v>1566337.23</v>
          </cell>
          <cell r="V262">
            <v>-119571386.86000001</v>
          </cell>
          <cell r="X262">
            <v>-25827332.000000004</v>
          </cell>
          <cell r="Z262">
            <v>-80315553.689999998</v>
          </cell>
          <cell r="AB262">
            <v>-239621054.22999999</v>
          </cell>
          <cell r="AF262">
            <v>-10994254.449999999</v>
          </cell>
          <cell r="AH262">
            <v>-228626799.78000003</v>
          </cell>
        </row>
        <row r="263">
          <cell r="A263">
            <v>8183005</v>
          </cell>
          <cell r="B263" t="str">
            <v xml:space="preserve">     Perdas em Aplicações em Depositos Interfinanceiros</v>
          </cell>
          <cell r="D263">
            <v>0</v>
          </cell>
          <cell r="F263">
            <v>0</v>
          </cell>
          <cell r="H263">
            <v>0</v>
          </cell>
          <cell r="J263">
            <v>0</v>
          </cell>
          <cell r="L263">
            <v>0</v>
          </cell>
          <cell r="N263">
            <v>0</v>
          </cell>
          <cell r="P263">
            <v>0</v>
          </cell>
          <cell r="R263">
            <v>0</v>
          </cell>
          <cell r="T263">
            <v>0</v>
          </cell>
          <cell r="V263">
            <v>0</v>
          </cell>
          <cell r="X263">
            <v>0</v>
          </cell>
          <cell r="Z263">
            <v>0</v>
          </cell>
          <cell r="AB263">
            <v>0</v>
          </cell>
          <cell r="AF263">
            <v>0</v>
          </cell>
          <cell r="AH263">
            <v>0</v>
          </cell>
        </row>
        <row r="264">
          <cell r="A264">
            <v>8183010</v>
          </cell>
          <cell r="B264" t="str">
            <v xml:space="preserve">     Desvalorização de Titulos Livres</v>
          </cell>
          <cell r="D264">
            <v>-4430.91</v>
          </cell>
          <cell r="F264">
            <v>-269.16000000000003</v>
          </cell>
          <cell r="H264">
            <v>-170.35</v>
          </cell>
          <cell r="J264">
            <v>-31.21</v>
          </cell>
          <cell r="L264">
            <v>-547.41999999999996</v>
          </cell>
          <cell r="N264">
            <v>-5097</v>
          </cell>
          <cell r="P264">
            <v>-5498.88</v>
          </cell>
          <cell r="R264">
            <v>455.8</v>
          </cell>
          <cell r="T264">
            <v>-87225.46</v>
          </cell>
          <cell r="V264">
            <v>-119627.5</v>
          </cell>
          <cell r="X264">
            <v>209466.77</v>
          </cell>
          <cell r="Z264">
            <v>-11264.55</v>
          </cell>
          <cell r="AB264">
            <v>-24239.870000000035</v>
          </cell>
          <cell r="AF264">
            <v>-10546.05</v>
          </cell>
          <cell r="AH264">
            <v>-13693.820000000018</v>
          </cell>
        </row>
        <row r="265">
          <cell r="A265">
            <v>8183012</v>
          </cell>
          <cell r="B265" t="str">
            <v xml:space="preserve">     Desvalorização de Créditos Vinculados</v>
          </cell>
          <cell r="D265">
            <v>0</v>
          </cell>
          <cell r="F265">
            <v>0</v>
          </cell>
          <cell r="H265">
            <v>0</v>
          </cell>
          <cell r="J265">
            <v>0</v>
          </cell>
          <cell r="L265">
            <v>0</v>
          </cell>
          <cell r="N265">
            <v>0</v>
          </cell>
          <cell r="P265">
            <v>0</v>
          </cell>
          <cell r="R265">
            <v>0</v>
          </cell>
          <cell r="T265">
            <v>0</v>
          </cell>
          <cell r="V265">
            <v>0</v>
          </cell>
          <cell r="X265">
            <v>0</v>
          </cell>
          <cell r="Z265">
            <v>0</v>
          </cell>
          <cell r="AB265">
            <v>0</v>
          </cell>
          <cell r="AF265">
            <v>0</v>
          </cell>
          <cell r="AH265">
            <v>0</v>
          </cell>
        </row>
        <row r="266">
          <cell r="A266">
            <v>8183015</v>
          </cell>
          <cell r="B266" t="str">
            <v xml:space="preserve">     Desvalorização de Titulos Vinculados a Operações Cambiais</v>
          </cell>
          <cell r="D266">
            <v>0</v>
          </cell>
          <cell r="F266">
            <v>0</v>
          </cell>
          <cell r="H266">
            <v>0</v>
          </cell>
          <cell r="J266">
            <v>0</v>
          </cell>
          <cell r="L266">
            <v>0</v>
          </cell>
          <cell r="N266">
            <v>0</v>
          </cell>
          <cell r="P266">
            <v>0</v>
          </cell>
          <cell r="R266">
            <v>0</v>
          </cell>
          <cell r="T266">
            <v>0</v>
          </cell>
          <cell r="V266">
            <v>0</v>
          </cell>
          <cell r="X266">
            <v>0</v>
          </cell>
          <cell r="Z266">
            <v>0</v>
          </cell>
          <cell r="AB266">
            <v>0</v>
          </cell>
          <cell r="AF266">
            <v>0</v>
          </cell>
          <cell r="AH266">
            <v>0</v>
          </cell>
        </row>
        <row r="267">
          <cell r="A267">
            <v>8183020</v>
          </cell>
          <cell r="B267" t="str">
            <v xml:space="preserve">     Desvalorização de Titulos Vinculados a Negociação</v>
          </cell>
          <cell r="D267">
            <v>0</v>
          </cell>
          <cell r="F267">
            <v>0</v>
          </cell>
          <cell r="H267">
            <v>0</v>
          </cell>
          <cell r="J267">
            <v>0</v>
          </cell>
          <cell r="L267">
            <v>0</v>
          </cell>
          <cell r="N267">
            <v>0</v>
          </cell>
          <cell r="P267">
            <v>0</v>
          </cell>
          <cell r="R267">
            <v>0</v>
          </cell>
          <cell r="T267">
            <v>0</v>
          </cell>
          <cell r="V267">
            <v>0</v>
          </cell>
          <cell r="X267">
            <v>0</v>
          </cell>
          <cell r="Z267">
            <v>0</v>
          </cell>
          <cell r="AB267">
            <v>0</v>
          </cell>
          <cell r="AF267">
            <v>0</v>
          </cell>
          <cell r="AH267">
            <v>0</v>
          </cell>
        </row>
        <row r="269">
          <cell r="A269">
            <v>8183030</v>
          </cell>
          <cell r="B269" t="str">
            <v xml:space="preserve">     Operações de Credito de Liquidação Duvidosa</v>
          </cell>
          <cell r="D269">
            <v>-3109640.65</v>
          </cell>
          <cell r="F269">
            <v>-1482951.7</v>
          </cell>
          <cell r="H269">
            <v>-586947.75</v>
          </cell>
          <cell r="J269">
            <v>-207004.12</v>
          </cell>
          <cell r="L269">
            <v>-215068.18000000063</v>
          </cell>
          <cell r="N269">
            <v>412229.24</v>
          </cell>
          <cell r="P269">
            <v>70100.240000000005</v>
          </cell>
          <cell r="R269">
            <v>-576927.88</v>
          </cell>
          <cell r="T269">
            <v>1337640.69</v>
          </cell>
          <cell r="V269">
            <v>-122184048.46000001</v>
          </cell>
          <cell r="X269">
            <v>-24762869.410000004</v>
          </cell>
          <cell r="Z269">
            <v>-58420815.540000007</v>
          </cell>
          <cell r="AB269">
            <v>-210557116.56999999</v>
          </cell>
          <cell r="AF269">
            <v>-5189383.16</v>
          </cell>
          <cell r="AH269">
            <v>-205367733.41000003</v>
          </cell>
        </row>
        <row r="270">
          <cell r="A270">
            <v>818303001</v>
          </cell>
          <cell r="B270" t="str">
            <v xml:space="preserve">     PDD</v>
          </cell>
          <cell r="D270">
            <v>-3109640.65</v>
          </cell>
          <cell r="F270">
            <v>-1482951.7</v>
          </cell>
          <cell r="H270">
            <v>-586947.75</v>
          </cell>
          <cell r="J270">
            <v>-207004.12</v>
          </cell>
          <cell r="L270">
            <v>-215068.18000000063</v>
          </cell>
          <cell r="N270">
            <v>412229.24</v>
          </cell>
          <cell r="P270">
            <v>70100.240000000005</v>
          </cell>
          <cell r="R270">
            <v>-576927.88</v>
          </cell>
          <cell r="T270">
            <v>506827.6399999999</v>
          </cell>
          <cell r="V270">
            <v>-66883060.590000004</v>
          </cell>
          <cell r="X270">
            <v>26542648.620000005</v>
          </cell>
          <cell r="Z270">
            <v>-3490165.1999999993</v>
          </cell>
          <cell r="AB270">
            <v>-49019960.329999998</v>
          </cell>
          <cell r="AF270">
            <v>-5189383.16</v>
          </cell>
          <cell r="AH270">
            <v>-43830577.170000002</v>
          </cell>
        </row>
        <row r="271">
          <cell r="A271">
            <v>818303002</v>
          </cell>
          <cell r="B271" t="str">
            <v xml:space="preserve">     ( - ) Reembolso da PDD</v>
          </cell>
          <cell r="D271">
            <v>0</v>
          </cell>
          <cell r="F271">
            <v>0</v>
          </cell>
          <cell r="H271">
            <v>0</v>
          </cell>
          <cell r="J271">
            <v>0</v>
          </cell>
          <cell r="L271">
            <v>0</v>
          </cell>
          <cell r="N271">
            <v>0</v>
          </cell>
          <cell r="P271">
            <v>0</v>
          </cell>
          <cell r="R271">
            <v>0</v>
          </cell>
          <cell r="T271">
            <v>0</v>
          </cell>
          <cell r="V271">
            <v>0</v>
          </cell>
          <cell r="X271">
            <v>0</v>
          </cell>
          <cell r="Z271">
            <v>0</v>
          </cell>
          <cell r="AB271">
            <v>0</v>
          </cell>
          <cell r="AF271">
            <v>0</v>
          </cell>
          <cell r="AH271">
            <v>0</v>
          </cell>
        </row>
        <row r="272">
          <cell r="A272">
            <v>818303008</v>
          </cell>
          <cell r="B272" t="str">
            <v xml:space="preserve">     Perdas de operações de crédito</v>
          </cell>
          <cell r="D272">
            <v>0</v>
          </cell>
          <cell r="F272">
            <v>0</v>
          </cell>
          <cell r="H272">
            <v>0</v>
          </cell>
          <cell r="J272">
            <v>0</v>
          </cell>
          <cell r="L272">
            <v>0</v>
          </cell>
          <cell r="N272">
            <v>0</v>
          </cell>
          <cell r="P272">
            <v>0</v>
          </cell>
          <cell r="R272">
            <v>0</v>
          </cell>
          <cell r="T272">
            <v>0</v>
          </cell>
          <cell r="V272">
            <v>-55300987.869999997</v>
          </cell>
          <cell r="X272">
            <v>-51305518.030000009</v>
          </cell>
          <cell r="Z272">
            <v>-54930650.340000004</v>
          </cell>
          <cell r="AB272">
            <v>-161537156.24000001</v>
          </cell>
          <cell r="AF272">
            <v>0</v>
          </cell>
          <cell r="AH272">
            <v>-161537156.24000001</v>
          </cell>
        </row>
        <row r="274">
          <cell r="A274">
            <v>8183035</v>
          </cell>
          <cell r="B274" t="str">
            <v xml:space="preserve">     Repasses Interfinanceiros</v>
          </cell>
          <cell r="D274">
            <v>0</v>
          </cell>
          <cell r="F274">
            <v>0</v>
          </cell>
          <cell r="H274">
            <v>0</v>
          </cell>
          <cell r="J274">
            <v>0</v>
          </cell>
          <cell r="L274">
            <v>0</v>
          </cell>
          <cell r="N274">
            <v>0</v>
          </cell>
          <cell r="P274">
            <v>0</v>
          </cell>
          <cell r="R274">
            <v>0</v>
          </cell>
          <cell r="T274">
            <v>0</v>
          </cell>
          <cell r="V274">
            <v>0</v>
          </cell>
          <cell r="X274">
            <v>0</v>
          </cell>
          <cell r="Z274">
            <v>0</v>
          </cell>
          <cell r="AB274">
            <v>0</v>
          </cell>
          <cell r="AF274">
            <v>0</v>
          </cell>
          <cell r="AH274">
            <v>0</v>
          </cell>
        </row>
        <row r="275">
          <cell r="A275">
            <v>8183040</v>
          </cell>
          <cell r="B275" t="str">
            <v xml:space="preserve">     Creditos de Arrendamentos de Liquidação Duvidosa</v>
          </cell>
          <cell r="D275">
            <v>0</v>
          </cell>
          <cell r="F275">
            <v>0</v>
          </cell>
          <cell r="H275">
            <v>0</v>
          </cell>
          <cell r="J275">
            <v>0</v>
          </cell>
          <cell r="L275">
            <v>0</v>
          </cell>
          <cell r="N275">
            <v>0</v>
          </cell>
          <cell r="P275">
            <v>0</v>
          </cell>
          <cell r="R275">
            <v>0</v>
          </cell>
          <cell r="T275">
            <v>0</v>
          </cell>
          <cell r="V275">
            <v>0</v>
          </cell>
          <cell r="X275">
            <v>0</v>
          </cell>
          <cell r="Z275">
            <v>0</v>
          </cell>
          <cell r="AB275">
            <v>0</v>
          </cell>
          <cell r="AF275">
            <v>0</v>
          </cell>
          <cell r="AH275">
            <v>0</v>
          </cell>
        </row>
        <row r="276">
          <cell r="A276">
            <v>8183050</v>
          </cell>
          <cell r="B276" t="str">
            <v xml:space="preserve">     Perda na Venda de Valor Residual</v>
          </cell>
          <cell r="D276">
            <v>0</v>
          </cell>
          <cell r="F276">
            <v>0</v>
          </cell>
          <cell r="H276">
            <v>0</v>
          </cell>
          <cell r="J276">
            <v>0</v>
          </cell>
          <cell r="L276">
            <v>0</v>
          </cell>
          <cell r="N276">
            <v>0</v>
          </cell>
          <cell r="P276">
            <v>0</v>
          </cell>
          <cell r="R276">
            <v>0</v>
          </cell>
          <cell r="T276">
            <v>0</v>
          </cell>
          <cell r="V276">
            <v>0</v>
          </cell>
          <cell r="X276">
            <v>0</v>
          </cell>
          <cell r="Z276">
            <v>0</v>
          </cell>
          <cell r="AB276">
            <v>0</v>
          </cell>
          <cell r="AF276">
            <v>0</v>
          </cell>
          <cell r="AH276">
            <v>0</v>
          </cell>
        </row>
        <row r="277">
          <cell r="A277">
            <v>8183055</v>
          </cell>
          <cell r="B277" t="str">
            <v xml:space="preserve">     Perda de Bens de Arrendamento Operacional</v>
          </cell>
          <cell r="D277">
            <v>0</v>
          </cell>
          <cell r="F277">
            <v>0</v>
          </cell>
          <cell r="H277">
            <v>0</v>
          </cell>
          <cell r="J277">
            <v>0</v>
          </cell>
          <cell r="L277">
            <v>0</v>
          </cell>
          <cell r="N277">
            <v>0</v>
          </cell>
          <cell r="P277">
            <v>0</v>
          </cell>
          <cell r="R277">
            <v>0</v>
          </cell>
          <cell r="T277">
            <v>0</v>
          </cell>
          <cell r="V277">
            <v>0</v>
          </cell>
          <cell r="X277">
            <v>0</v>
          </cell>
          <cell r="Z277">
            <v>0</v>
          </cell>
          <cell r="AB277">
            <v>0</v>
          </cell>
          <cell r="AF277">
            <v>0</v>
          </cell>
          <cell r="AH277">
            <v>0</v>
          </cell>
        </row>
        <row r="278">
          <cell r="A278">
            <v>8183060</v>
          </cell>
          <cell r="B278" t="str">
            <v xml:space="preserve">     Outros Creditos de Liquidação Duvidosa</v>
          </cell>
          <cell r="D278">
            <v>0</v>
          </cell>
          <cell r="F278">
            <v>0</v>
          </cell>
          <cell r="H278">
            <v>0</v>
          </cell>
          <cell r="J278">
            <v>0</v>
          </cell>
          <cell r="L278">
            <v>0</v>
          </cell>
          <cell r="N278">
            <v>0</v>
          </cell>
          <cell r="P278">
            <v>0</v>
          </cell>
          <cell r="R278">
            <v>0</v>
          </cell>
          <cell r="T278">
            <v>0</v>
          </cell>
          <cell r="V278">
            <v>0</v>
          </cell>
          <cell r="X278">
            <v>0</v>
          </cell>
          <cell r="Z278">
            <v>0</v>
          </cell>
          <cell r="AB278">
            <v>0</v>
          </cell>
          <cell r="AF278">
            <v>0</v>
          </cell>
          <cell r="AH278">
            <v>0</v>
          </cell>
        </row>
        <row r="279">
          <cell r="A279">
            <v>8183070</v>
          </cell>
          <cell r="B279" t="str">
            <v xml:space="preserve">     Perdas em Participações Societarias</v>
          </cell>
          <cell r="D279">
            <v>0</v>
          </cell>
          <cell r="F279">
            <v>0</v>
          </cell>
          <cell r="H279">
            <v>0</v>
          </cell>
          <cell r="J279">
            <v>0</v>
          </cell>
          <cell r="L279">
            <v>0</v>
          </cell>
          <cell r="N279">
            <v>0</v>
          </cell>
          <cell r="P279">
            <v>0</v>
          </cell>
          <cell r="R279">
            <v>0</v>
          </cell>
          <cell r="T279">
            <v>0</v>
          </cell>
          <cell r="V279">
            <v>0</v>
          </cell>
          <cell r="X279">
            <v>0</v>
          </cell>
          <cell r="Z279">
            <v>0</v>
          </cell>
          <cell r="AB279">
            <v>0</v>
          </cell>
          <cell r="AF279">
            <v>0</v>
          </cell>
          <cell r="AH279">
            <v>0</v>
          </cell>
        </row>
        <row r="280">
          <cell r="A280">
            <v>8183080</v>
          </cell>
          <cell r="B280" t="str">
            <v xml:space="preserve">     Perdas em Dependências no Exterior</v>
          </cell>
          <cell r="D280">
            <v>0</v>
          </cell>
          <cell r="F280">
            <v>0</v>
          </cell>
          <cell r="H280">
            <v>0</v>
          </cell>
          <cell r="J280">
            <v>0</v>
          </cell>
          <cell r="L280">
            <v>0</v>
          </cell>
          <cell r="N280">
            <v>0</v>
          </cell>
          <cell r="P280">
            <v>0</v>
          </cell>
          <cell r="R280">
            <v>0</v>
          </cell>
          <cell r="T280">
            <v>0</v>
          </cell>
          <cell r="V280">
            <v>0</v>
          </cell>
          <cell r="X280">
            <v>0</v>
          </cell>
          <cell r="Z280">
            <v>0</v>
          </cell>
          <cell r="AB280">
            <v>0</v>
          </cell>
          <cell r="AF280">
            <v>0</v>
          </cell>
          <cell r="AH280">
            <v>0</v>
          </cell>
        </row>
        <row r="281">
          <cell r="A281">
            <v>8183090</v>
          </cell>
          <cell r="B281" t="str">
            <v xml:space="preserve">     Perdas em Sociedades Coligadas e Controladas</v>
          </cell>
          <cell r="D281">
            <v>0</v>
          </cell>
          <cell r="F281">
            <v>0</v>
          </cell>
          <cell r="H281">
            <v>0</v>
          </cell>
          <cell r="J281">
            <v>0</v>
          </cell>
          <cell r="L281">
            <v>0</v>
          </cell>
          <cell r="N281">
            <v>0</v>
          </cell>
          <cell r="P281">
            <v>0</v>
          </cell>
          <cell r="R281">
            <v>0</v>
          </cell>
          <cell r="T281">
            <v>0</v>
          </cell>
          <cell r="V281">
            <v>0</v>
          </cell>
          <cell r="X281">
            <v>0</v>
          </cell>
          <cell r="Z281">
            <v>0</v>
          </cell>
          <cell r="AB281">
            <v>0</v>
          </cell>
          <cell r="AF281">
            <v>0</v>
          </cell>
          <cell r="AH281">
            <v>0</v>
          </cell>
        </row>
        <row r="283">
          <cell r="A283">
            <v>8183099</v>
          </cell>
          <cell r="B283" t="str">
            <v xml:space="preserve">     Outras</v>
          </cell>
          <cell r="D283">
            <v>-349082.94</v>
          </cell>
          <cell r="F283">
            <v>-242607.54</v>
          </cell>
          <cell r="H283">
            <v>-414642.47</v>
          </cell>
          <cell r="J283">
            <v>-173887.18</v>
          </cell>
          <cell r="L283">
            <v>-64214.930000000168</v>
          </cell>
          <cell r="N283">
            <v>-4549890.18</v>
          </cell>
          <cell r="P283">
            <v>365204.08</v>
          </cell>
          <cell r="R283">
            <v>-3136180.69</v>
          </cell>
          <cell r="T283">
            <v>315922</v>
          </cell>
          <cell r="V283">
            <v>2732289.1</v>
          </cell>
          <cell r="X283">
            <v>-1273929.3600000001</v>
          </cell>
          <cell r="Z283">
            <v>-21883473.600000001</v>
          </cell>
          <cell r="AB283">
            <v>-29039697.790000003</v>
          </cell>
          <cell r="AF283">
            <v>-5794325.2400000002</v>
          </cell>
          <cell r="AH283">
            <v>-23245372.550000001</v>
          </cell>
        </row>
        <row r="284">
          <cell r="A284">
            <v>818309901</v>
          </cell>
          <cell r="B284" t="str">
            <v xml:space="preserve">     Perda em Aplicações Temporárias em Ouro</v>
          </cell>
          <cell r="D284">
            <v>0</v>
          </cell>
          <cell r="F284">
            <v>0</v>
          </cell>
          <cell r="H284">
            <v>0</v>
          </cell>
          <cell r="J284">
            <v>0</v>
          </cell>
          <cell r="L284">
            <v>0</v>
          </cell>
          <cell r="N284">
            <v>0</v>
          </cell>
          <cell r="P284">
            <v>0</v>
          </cell>
          <cell r="R284">
            <v>0</v>
          </cell>
          <cell r="T284">
            <v>0</v>
          </cell>
          <cell r="V284">
            <v>0</v>
          </cell>
          <cell r="X284">
            <v>0</v>
          </cell>
          <cell r="Z284">
            <v>0</v>
          </cell>
          <cell r="AB284">
            <v>0</v>
          </cell>
          <cell r="AF284">
            <v>0</v>
          </cell>
          <cell r="AH284">
            <v>0</v>
          </cell>
        </row>
        <row r="285">
          <cell r="A285">
            <v>818309902</v>
          </cell>
          <cell r="B285" t="str">
            <v xml:space="preserve">     Prov. de Cheques Devolvidos</v>
          </cell>
          <cell r="D285">
            <v>-349082.94</v>
          </cell>
          <cell r="F285">
            <v>-242607.54</v>
          </cell>
          <cell r="H285">
            <v>-414642.47</v>
          </cell>
          <cell r="J285">
            <v>-173887.18</v>
          </cell>
          <cell r="L285">
            <v>-64214.930000000168</v>
          </cell>
          <cell r="N285">
            <v>-334099.02</v>
          </cell>
          <cell r="P285">
            <v>365204.08</v>
          </cell>
          <cell r="R285">
            <v>-3136180.69</v>
          </cell>
          <cell r="T285">
            <v>-49282.080000000016</v>
          </cell>
          <cell r="V285">
            <v>2820258.69</v>
          </cell>
          <cell r="X285">
            <v>-219642.95</v>
          </cell>
          <cell r="Z285">
            <v>-17450253.010000002</v>
          </cell>
          <cell r="AB285">
            <v>-19248430.040000003</v>
          </cell>
          <cell r="AF285">
            <v>-1578534.08</v>
          </cell>
          <cell r="AH285">
            <v>-17669895.960000001</v>
          </cell>
        </row>
        <row r="286">
          <cell r="A286">
            <v>818309903</v>
          </cell>
          <cell r="B286" t="str">
            <v xml:space="preserve">     Prov. de Proc.de Causas Civeis e Juizado de Peq.Causas</v>
          </cell>
          <cell r="D286">
            <v>0</v>
          </cell>
          <cell r="F286">
            <v>0</v>
          </cell>
          <cell r="H286">
            <v>0</v>
          </cell>
          <cell r="J286">
            <v>0</v>
          </cell>
          <cell r="L286">
            <v>0</v>
          </cell>
          <cell r="N286">
            <v>0</v>
          </cell>
          <cell r="P286">
            <v>0</v>
          </cell>
          <cell r="R286">
            <v>0</v>
          </cell>
          <cell r="T286">
            <v>0</v>
          </cell>
          <cell r="V286">
            <v>-87729</v>
          </cell>
          <cell r="X286">
            <v>-1050404</v>
          </cell>
          <cell r="Z286">
            <v>-1735523</v>
          </cell>
          <cell r="AB286">
            <v>-2873656</v>
          </cell>
          <cell r="AF286">
            <v>0</v>
          </cell>
          <cell r="AH286">
            <v>-2873656</v>
          </cell>
        </row>
        <row r="287">
          <cell r="A287">
            <v>818309904</v>
          </cell>
          <cell r="B287" t="str">
            <v xml:space="preserve">     Prov. de Estabelecimentos</v>
          </cell>
          <cell r="D287">
            <v>0</v>
          </cell>
          <cell r="F287">
            <v>0</v>
          </cell>
          <cell r="H287">
            <v>0</v>
          </cell>
          <cell r="J287">
            <v>0</v>
          </cell>
          <cell r="L287">
            <v>0</v>
          </cell>
          <cell r="N287">
            <v>0</v>
          </cell>
          <cell r="P287">
            <v>0</v>
          </cell>
          <cell r="R287">
            <v>0</v>
          </cell>
          <cell r="T287">
            <v>0</v>
          </cell>
          <cell r="V287">
            <v>-240.59</v>
          </cell>
          <cell r="X287">
            <v>-3882.41</v>
          </cell>
          <cell r="Z287">
            <v>3226.37</v>
          </cell>
          <cell r="AB287">
            <v>-896.63000000000011</v>
          </cell>
          <cell r="AF287">
            <v>0</v>
          </cell>
          <cell r="AH287">
            <v>-896.63000000000011</v>
          </cell>
        </row>
        <row r="288">
          <cell r="A288">
            <v>818309905</v>
          </cell>
          <cell r="B288" t="str">
            <v xml:space="preserve">     Prov. de Acerto de Clientes</v>
          </cell>
          <cell r="D288">
            <v>0</v>
          </cell>
          <cell r="F288">
            <v>0</v>
          </cell>
          <cell r="H288">
            <v>0</v>
          </cell>
          <cell r="J288">
            <v>0</v>
          </cell>
          <cell r="L288">
            <v>0</v>
          </cell>
          <cell r="N288">
            <v>0</v>
          </cell>
          <cell r="P288">
            <v>0</v>
          </cell>
          <cell r="R288">
            <v>0</v>
          </cell>
          <cell r="T288">
            <v>0</v>
          </cell>
          <cell r="V288">
            <v>0</v>
          </cell>
          <cell r="X288">
            <v>0</v>
          </cell>
          <cell r="Z288">
            <v>-1465495.39</v>
          </cell>
          <cell r="AB288">
            <v>-1465495.39</v>
          </cell>
          <cell r="AF288">
            <v>0</v>
          </cell>
          <cell r="AH288">
            <v>-1465495.39</v>
          </cell>
        </row>
        <row r="289">
          <cell r="A289">
            <v>818309906</v>
          </cell>
          <cell r="B289" t="str">
            <v xml:space="preserve">     Prov. de Perda Grupo Executivo</v>
          </cell>
          <cell r="D289">
            <v>0</v>
          </cell>
          <cell r="F289">
            <v>0</v>
          </cell>
          <cell r="H289">
            <v>0</v>
          </cell>
          <cell r="J289">
            <v>0</v>
          </cell>
          <cell r="L289">
            <v>0</v>
          </cell>
          <cell r="N289">
            <v>0</v>
          </cell>
          <cell r="P289">
            <v>0</v>
          </cell>
          <cell r="R289">
            <v>0</v>
          </cell>
          <cell r="T289">
            <v>0</v>
          </cell>
          <cell r="V289">
            <v>0</v>
          </cell>
          <cell r="X289">
            <v>0</v>
          </cell>
          <cell r="Z289">
            <v>0</v>
          </cell>
          <cell r="AB289">
            <v>0</v>
          </cell>
          <cell r="AF289">
            <v>0</v>
          </cell>
          <cell r="AH289">
            <v>0</v>
          </cell>
        </row>
        <row r="290">
          <cell r="A290">
            <v>818309907</v>
          </cell>
          <cell r="B290" t="str">
            <v xml:space="preserve">     Prov. para Perda em Outros Lojistas</v>
          </cell>
          <cell r="D290">
            <v>0</v>
          </cell>
          <cell r="F290">
            <v>0</v>
          </cell>
          <cell r="H290">
            <v>0</v>
          </cell>
          <cell r="J290">
            <v>0</v>
          </cell>
          <cell r="L290">
            <v>0</v>
          </cell>
          <cell r="N290">
            <v>0</v>
          </cell>
          <cell r="P290">
            <v>0</v>
          </cell>
          <cell r="R290">
            <v>0</v>
          </cell>
          <cell r="T290">
            <v>0</v>
          </cell>
          <cell r="V290">
            <v>0</v>
          </cell>
          <cell r="X290">
            <v>0</v>
          </cell>
          <cell r="Z290">
            <v>0</v>
          </cell>
          <cell r="AB290">
            <v>0</v>
          </cell>
          <cell r="AF290">
            <v>0</v>
          </cell>
          <cell r="AH290">
            <v>0</v>
          </cell>
        </row>
        <row r="291">
          <cell r="A291">
            <v>818309909</v>
          </cell>
          <cell r="B291" t="str">
            <v xml:space="preserve">     Prov. Fiscais</v>
          </cell>
          <cell r="D291">
            <v>0</v>
          </cell>
          <cell r="F291">
            <v>0</v>
          </cell>
          <cell r="H291">
            <v>0</v>
          </cell>
          <cell r="J291">
            <v>0</v>
          </cell>
          <cell r="L291">
            <v>0</v>
          </cell>
          <cell r="N291">
            <v>-4215791.16</v>
          </cell>
          <cell r="P291">
            <v>0</v>
          </cell>
          <cell r="R291">
            <v>0</v>
          </cell>
          <cell r="T291">
            <v>0</v>
          </cell>
          <cell r="V291">
            <v>0</v>
          </cell>
          <cell r="X291">
            <v>0</v>
          </cell>
          <cell r="Z291">
            <v>-1235428.57</v>
          </cell>
          <cell r="AB291">
            <v>-5451219.7300000004</v>
          </cell>
          <cell r="AF291">
            <v>-4215791.16</v>
          </cell>
          <cell r="AH291">
            <v>-1235428.57</v>
          </cell>
        </row>
        <row r="292">
          <cell r="A292">
            <v>818309998</v>
          </cell>
          <cell r="B292" t="str">
            <v xml:space="preserve">     Outras Provisões</v>
          </cell>
          <cell r="D292">
            <v>0</v>
          </cell>
          <cell r="F292">
            <v>0</v>
          </cell>
          <cell r="H292">
            <v>0</v>
          </cell>
          <cell r="J292">
            <v>0</v>
          </cell>
          <cell r="L292">
            <v>0</v>
          </cell>
          <cell r="N292">
            <v>0</v>
          </cell>
          <cell r="P292">
            <v>0</v>
          </cell>
          <cell r="R292">
            <v>0</v>
          </cell>
          <cell r="T292">
            <v>0</v>
          </cell>
          <cell r="V292">
            <v>0</v>
          </cell>
          <cell r="X292">
            <v>0</v>
          </cell>
          <cell r="Z292">
            <v>0</v>
          </cell>
          <cell r="AB292">
            <v>0</v>
          </cell>
          <cell r="AF292">
            <v>0</v>
          </cell>
          <cell r="AH292">
            <v>0</v>
          </cell>
        </row>
        <row r="293">
          <cell r="A293">
            <v>818309999</v>
          </cell>
          <cell r="B293" t="str">
            <v xml:space="preserve">     ( - ) Reembolso de Outras</v>
          </cell>
          <cell r="D293">
            <v>0</v>
          </cell>
          <cell r="F293">
            <v>0</v>
          </cell>
          <cell r="H293">
            <v>0</v>
          </cell>
          <cell r="J293">
            <v>0</v>
          </cell>
          <cell r="L293">
            <v>0</v>
          </cell>
          <cell r="N293">
            <v>0</v>
          </cell>
          <cell r="P293">
            <v>0</v>
          </cell>
          <cell r="R293">
            <v>0</v>
          </cell>
          <cell r="T293">
            <v>0</v>
          </cell>
          <cell r="V293">
            <v>0</v>
          </cell>
          <cell r="X293">
            <v>0</v>
          </cell>
          <cell r="Z293">
            <v>0</v>
          </cell>
          <cell r="AB293">
            <v>0</v>
          </cell>
          <cell r="AF293">
            <v>0</v>
          </cell>
          <cell r="AH293">
            <v>0</v>
          </cell>
        </row>
        <row r="296">
          <cell r="A296">
            <v>819</v>
          </cell>
          <cell r="B296" t="str">
            <v xml:space="preserve">  . Outras Despesas Operacionais</v>
          </cell>
          <cell r="D296">
            <v>-4987432.17</v>
          </cell>
          <cell r="F296">
            <v>-4741363.25</v>
          </cell>
          <cell r="H296">
            <v>-5842381.8600000003</v>
          </cell>
          <cell r="J296">
            <v>-5384841.0099999998</v>
          </cell>
          <cell r="L296">
            <v>-5348730.95</v>
          </cell>
          <cell r="N296">
            <v>-5869440.8600000003</v>
          </cell>
          <cell r="P296">
            <v>-5798249.54</v>
          </cell>
          <cell r="R296">
            <v>-6116570.3300000001</v>
          </cell>
          <cell r="T296">
            <v>-6079980.8700000001</v>
          </cell>
          <cell r="V296">
            <v>-24171033.399999999</v>
          </cell>
          <cell r="X296">
            <v>-19036919.73</v>
          </cell>
          <cell r="Z296">
            <v>-43410296.710000001</v>
          </cell>
          <cell r="AB296">
            <v>-136787240.67999998</v>
          </cell>
          <cell r="AF296">
            <v>-32174190.099999998</v>
          </cell>
          <cell r="AH296">
            <v>-104613050.58</v>
          </cell>
        </row>
        <row r="297">
          <cell r="A297">
            <v>81910</v>
          </cell>
          <cell r="B297" t="str">
            <v xml:space="preserve">  -  Despesas de Administração de Fundos e Programas Sociais</v>
          </cell>
          <cell r="D297">
            <v>0</v>
          </cell>
          <cell r="F297">
            <v>0</v>
          </cell>
          <cell r="H297">
            <v>0</v>
          </cell>
          <cell r="J297">
            <v>0</v>
          </cell>
          <cell r="L297">
            <v>0</v>
          </cell>
          <cell r="N297">
            <v>0</v>
          </cell>
          <cell r="P297">
            <v>0</v>
          </cell>
          <cell r="R297">
            <v>0</v>
          </cell>
          <cell r="T297">
            <v>0</v>
          </cell>
          <cell r="V297">
            <v>0</v>
          </cell>
          <cell r="X297">
            <v>0</v>
          </cell>
          <cell r="Z297">
            <v>0</v>
          </cell>
          <cell r="AB297">
            <v>0</v>
          </cell>
          <cell r="AF297">
            <v>0</v>
          </cell>
          <cell r="AH297">
            <v>0</v>
          </cell>
        </row>
        <row r="298">
          <cell r="A298">
            <v>81915</v>
          </cell>
          <cell r="B298" t="str">
            <v xml:space="preserve">  -  Despesas de Obrigações por Programas Especiais</v>
          </cell>
          <cell r="D298">
            <v>0</v>
          </cell>
          <cell r="F298">
            <v>0</v>
          </cell>
          <cell r="H298">
            <v>0</v>
          </cell>
          <cell r="J298">
            <v>0</v>
          </cell>
          <cell r="L298">
            <v>0</v>
          </cell>
          <cell r="N298">
            <v>0</v>
          </cell>
          <cell r="P298">
            <v>0</v>
          </cell>
          <cell r="R298">
            <v>0</v>
          </cell>
          <cell r="T298">
            <v>0</v>
          </cell>
          <cell r="V298">
            <v>0</v>
          </cell>
          <cell r="X298">
            <v>0</v>
          </cell>
          <cell r="Z298">
            <v>0</v>
          </cell>
          <cell r="AB298">
            <v>0</v>
          </cell>
          <cell r="AF298">
            <v>0</v>
          </cell>
          <cell r="AH298">
            <v>0</v>
          </cell>
        </row>
        <row r="299">
          <cell r="A299">
            <v>81920</v>
          </cell>
          <cell r="B299" t="str">
            <v xml:space="preserve">  -  Despesas de Administração de Loterias</v>
          </cell>
          <cell r="D299">
            <v>0</v>
          </cell>
          <cell r="F299">
            <v>0</v>
          </cell>
          <cell r="H299">
            <v>0</v>
          </cell>
          <cell r="J299">
            <v>0</v>
          </cell>
          <cell r="L299">
            <v>0</v>
          </cell>
          <cell r="N299">
            <v>0</v>
          </cell>
          <cell r="P299">
            <v>0</v>
          </cell>
          <cell r="R299">
            <v>0</v>
          </cell>
          <cell r="T299">
            <v>0</v>
          </cell>
          <cell r="V299">
            <v>0</v>
          </cell>
          <cell r="X299">
            <v>0</v>
          </cell>
          <cell r="Z299">
            <v>0</v>
          </cell>
          <cell r="AB299">
            <v>0</v>
          </cell>
          <cell r="AF299">
            <v>0</v>
          </cell>
          <cell r="AH299">
            <v>0</v>
          </cell>
        </row>
        <row r="301">
          <cell r="A301">
            <v>81922</v>
          </cell>
          <cell r="B301" t="str">
            <v xml:space="preserve">  -  Perdas e Utilizações Indevidas</v>
          </cell>
          <cell r="D301">
            <v>0</v>
          </cell>
          <cell r="F301">
            <v>0</v>
          </cell>
          <cell r="H301">
            <v>0</v>
          </cell>
          <cell r="J301">
            <v>0</v>
          </cell>
          <cell r="L301">
            <v>0</v>
          </cell>
          <cell r="N301">
            <v>0</v>
          </cell>
          <cell r="P301">
            <v>0</v>
          </cell>
          <cell r="R301">
            <v>0</v>
          </cell>
          <cell r="T301">
            <v>0</v>
          </cell>
          <cell r="V301">
            <v>0</v>
          </cell>
          <cell r="X301">
            <v>0</v>
          </cell>
          <cell r="Z301">
            <v>4458.54</v>
          </cell>
          <cell r="AB301">
            <v>4458.54</v>
          </cell>
          <cell r="AF301">
            <v>0</v>
          </cell>
          <cell r="AH301">
            <v>4458.54</v>
          </cell>
        </row>
        <row r="303">
          <cell r="A303">
            <v>8192210</v>
          </cell>
          <cell r="B303" t="str">
            <v xml:space="preserve">     Perdas de Direitos de Créditos Adquiridos</v>
          </cell>
          <cell r="D303">
            <v>0</v>
          </cell>
          <cell r="F303">
            <v>0</v>
          </cell>
          <cell r="H303">
            <v>0</v>
          </cell>
          <cell r="J303">
            <v>0</v>
          </cell>
          <cell r="L303">
            <v>0</v>
          </cell>
          <cell r="N303">
            <v>0</v>
          </cell>
          <cell r="P303">
            <v>0</v>
          </cell>
          <cell r="R303">
            <v>0</v>
          </cell>
          <cell r="T303">
            <v>0</v>
          </cell>
          <cell r="V303">
            <v>0</v>
          </cell>
          <cell r="X303">
            <v>0</v>
          </cell>
          <cell r="Z303">
            <v>4458.54</v>
          </cell>
          <cell r="AB303">
            <v>4458.54</v>
          </cell>
          <cell r="AF303">
            <v>0</v>
          </cell>
          <cell r="AH303">
            <v>4458.54</v>
          </cell>
        </row>
        <row r="305">
          <cell r="A305">
            <v>819221010</v>
          </cell>
          <cell r="B305" t="str">
            <v xml:space="preserve">     Carteira Honrada</v>
          </cell>
          <cell r="D305">
            <v>0</v>
          </cell>
          <cell r="F305">
            <v>0</v>
          </cell>
          <cell r="H305">
            <v>0</v>
          </cell>
          <cell r="J305">
            <v>0</v>
          </cell>
          <cell r="L305">
            <v>0</v>
          </cell>
          <cell r="N305">
            <v>0</v>
          </cell>
          <cell r="P305">
            <v>0</v>
          </cell>
          <cell r="R305">
            <v>0</v>
          </cell>
          <cell r="T305">
            <v>0</v>
          </cell>
          <cell r="V305">
            <v>0</v>
          </cell>
          <cell r="X305">
            <v>0</v>
          </cell>
          <cell r="Z305">
            <v>0</v>
          </cell>
          <cell r="AB305">
            <v>0</v>
          </cell>
          <cell r="AF305">
            <v>0</v>
          </cell>
          <cell r="AH305">
            <v>0</v>
          </cell>
        </row>
        <row r="306">
          <cell r="A306">
            <v>81922101010</v>
          </cell>
          <cell r="B306" t="str">
            <v xml:space="preserve">     Finincred</v>
          </cell>
          <cell r="D306">
            <v>0</v>
          </cell>
          <cell r="F306">
            <v>0</v>
          </cell>
          <cell r="H306">
            <v>0</v>
          </cell>
          <cell r="J306">
            <v>0</v>
          </cell>
          <cell r="L306">
            <v>0</v>
          </cell>
          <cell r="N306">
            <v>0</v>
          </cell>
          <cell r="P306">
            <v>0</v>
          </cell>
          <cell r="R306">
            <v>0</v>
          </cell>
          <cell r="T306">
            <v>0</v>
          </cell>
          <cell r="V306">
            <v>0</v>
          </cell>
          <cell r="X306">
            <v>0</v>
          </cell>
          <cell r="Z306">
            <v>0</v>
          </cell>
          <cell r="AB306">
            <v>0</v>
          </cell>
          <cell r="AF306">
            <v>0</v>
          </cell>
          <cell r="AH306">
            <v>0</v>
          </cell>
        </row>
        <row r="307">
          <cell r="A307">
            <v>81922101020</v>
          </cell>
          <cell r="B307" t="str">
            <v xml:space="preserve">     Cartão Loja</v>
          </cell>
          <cell r="D307">
            <v>0</v>
          </cell>
          <cell r="F307">
            <v>0</v>
          </cell>
          <cell r="H307">
            <v>0</v>
          </cell>
          <cell r="J307">
            <v>0</v>
          </cell>
          <cell r="L307">
            <v>0</v>
          </cell>
          <cell r="N307">
            <v>0</v>
          </cell>
          <cell r="P307">
            <v>0</v>
          </cell>
          <cell r="R307">
            <v>0</v>
          </cell>
          <cell r="T307">
            <v>0</v>
          </cell>
          <cell r="V307">
            <v>0</v>
          </cell>
          <cell r="X307">
            <v>0</v>
          </cell>
          <cell r="Z307">
            <v>0</v>
          </cell>
          <cell r="AB307">
            <v>0</v>
          </cell>
          <cell r="AF307">
            <v>0</v>
          </cell>
          <cell r="AH307">
            <v>0</v>
          </cell>
        </row>
        <row r="308">
          <cell r="A308">
            <v>81922101030</v>
          </cell>
          <cell r="B308" t="str">
            <v xml:space="preserve">     Cartão</v>
          </cell>
          <cell r="D308">
            <v>0</v>
          </cell>
          <cell r="F308">
            <v>0</v>
          </cell>
          <cell r="H308">
            <v>0</v>
          </cell>
          <cell r="J308">
            <v>0</v>
          </cell>
          <cell r="L308">
            <v>0</v>
          </cell>
          <cell r="N308">
            <v>0</v>
          </cell>
          <cell r="P308">
            <v>0</v>
          </cell>
          <cell r="R308">
            <v>0</v>
          </cell>
          <cell r="T308">
            <v>0</v>
          </cell>
          <cell r="V308">
            <v>0</v>
          </cell>
          <cell r="X308">
            <v>0</v>
          </cell>
          <cell r="Z308">
            <v>0</v>
          </cell>
          <cell r="AB308">
            <v>0</v>
          </cell>
          <cell r="AF308">
            <v>0</v>
          </cell>
          <cell r="AH308">
            <v>0</v>
          </cell>
        </row>
        <row r="310">
          <cell r="A310">
            <v>819221020</v>
          </cell>
          <cell r="B310" t="str">
            <v xml:space="preserve">     Baixas a Perda Carteira Adquirida</v>
          </cell>
          <cell r="D310">
            <v>0</v>
          </cell>
          <cell r="F310">
            <v>0</v>
          </cell>
          <cell r="H310">
            <v>0</v>
          </cell>
          <cell r="J310">
            <v>0</v>
          </cell>
          <cell r="L310">
            <v>0</v>
          </cell>
          <cell r="N310">
            <v>0</v>
          </cell>
          <cell r="P310">
            <v>0</v>
          </cell>
          <cell r="R310">
            <v>0</v>
          </cell>
          <cell r="T310">
            <v>0</v>
          </cell>
          <cell r="V310">
            <v>0</v>
          </cell>
          <cell r="X310">
            <v>0</v>
          </cell>
          <cell r="Z310">
            <v>0</v>
          </cell>
          <cell r="AB310">
            <v>0</v>
          </cell>
          <cell r="AF310">
            <v>0</v>
          </cell>
          <cell r="AH310">
            <v>0</v>
          </cell>
        </row>
        <row r="311">
          <cell r="A311">
            <v>819221099</v>
          </cell>
          <cell r="B311" t="str">
            <v xml:space="preserve">     ( - ) Reembolso Perdas de Direitos de Creditos Adiquiridos</v>
          </cell>
          <cell r="D311">
            <v>0</v>
          </cell>
          <cell r="F311">
            <v>0</v>
          </cell>
          <cell r="H311">
            <v>0</v>
          </cell>
          <cell r="J311">
            <v>0</v>
          </cell>
          <cell r="L311">
            <v>0</v>
          </cell>
          <cell r="N311">
            <v>0</v>
          </cell>
          <cell r="P311">
            <v>0</v>
          </cell>
          <cell r="R311">
            <v>0</v>
          </cell>
          <cell r="T311">
            <v>0</v>
          </cell>
          <cell r="V311">
            <v>0</v>
          </cell>
          <cell r="X311">
            <v>0</v>
          </cell>
          <cell r="Z311">
            <v>0</v>
          </cell>
          <cell r="AB311">
            <v>0</v>
          </cell>
          <cell r="AF311">
            <v>0</v>
          </cell>
          <cell r="AH311">
            <v>0</v>
          </cell>
        </row>
        <row r="312">
          <cell r="A312">
            <v>819223010</v>
          </cell>
          <cell r="B312" t="str">
            <v xml:space="preserve">     Roubo</v>
          </cell>
          <cell r="D312">
            <v>0</v>
          </cell>
          <cell r="F312">
            <v>0</v>
          </cell>
          <cell r="H312">
            <v>0</v>
          </cell>
          <cell r="J312">
            <v>0</v>
          </cell>
          <cell r="L312">
            <v>0</v>
          </cell>
          <cell r="N312">
            <v>0</v>
          </cell>
          <cell r="P312">
            <v>0</v>
          </cell>
          <cell r="R312">
            <v>0</v>
          </cell>
          <cell r="T312">
            <v>0</v>
          </cell>
          <cell r="V312">
            <v>0</v>
          </cell>
          <cell r="X312">
            <v>0</v>
          </cell>
          <cell r="Z312">
            <v>0</v>
          </cell>
          <cell r="AB312">
            <v>0</v>
          </cell>
          <cell r="AF312">
            <v>0</v>
          </cell>
          <cell r="AH312">
            <v>0</v>
          </cell>
        </row>
        <row r="313">
          <cell r="A313">
            <v>819224010</v>
          </cell>
          <cell r="B313" t="str">
            <v xml:space="preserve">     Extravio</v>
          </cell>
          <cell r="D313">
            <v>0</v>
          </cell>
          <cell r="F313">
            <v>0</v>
          </cell>
          <cell r="H313">
            <v>0</v>
          </cell>
          <cell r="J313">
            <v>0</v>
          </cell>
          <cell r="L313">
            <v>0</v>
          </cell>
          <cell r="N313">
            <v>0</v>
          </cell>
          <cell r="P313">
            <v>0</v>
          </cell>
          <cell r="R313">
            <v>0</v>
          </cell>
          <cell r="T313">
            <v>0</v>
          </cell>
          <cell r="V313">
            <v>0</v>
          </cell>
          <cell r="X313">
            <v>0</v>
          </cell>
          <cell r="Z313">
            <v>0</v>
          </cell>
          <cell r="AB313">
            <v>0</v>
          </cell>
          <cell r="AF313">
            <v>0</v>
          </cell>
          <cell r="AH313">
            <v>0</v>
          </cell>
        </row>
        <row r="314">
          <cell r="A314">
            <v>819225010</v>
          </cell>
          <cell r="B314" t="str">
            <v xml:space="preserve">     False</v>
          </cell>
          <cell r="D314">
            <v>0</v>
          </cell>
          <cell r="F314">
            <v>0</v>
          </cell>
          <cell r="H314">
            <v>0</v>
          </cell>
          <cell r="J314">
            <v>0</v>
          </cell>
          <cell r="L314">
            <v>0</v>
          </cell>
          <cell r="N314">
            <v>0</v>
          </cell>
          <cell r="P314">
            <v>0</v>
          </cell>
          <cell r="R314">
            <v>0</v>
          </cell>
          <cell r="T314">
            <v>0</v>
          </cell>
          <cell r="V314">
            <v>0</v>
          </cell>
          <cell r="X314">
            <v>0</v>
          </cell>
          <cell r="Z314">
            <v>4458.54</v>
          </cell>
          <cell r="AB314">
            <v>4458.54</v>
          </cell>
          <cell r="AF314">
            <v>0</v>
          </cell>
          <cell r="AH314">
            <v>4458.54</v>
          </cell>
        </row>
        <row r="315">
          <cell r="A315">
            <v>819226010</v>
          </cell>
          <cell r="B315" t="str">
            <v xml:space="preserve">     Obitos</v>
          </cell>
          <cell r="D315">
            <v>0</v>
          </cell>
          <cell r="F315">
            <v>0</v>
          </cell>
          <cell r="H315">
            <v>0</v>
          </cell>
          <cell r="J315">
            <v>0</v>
          </cell>
          <cell r="L315">
            <v>0</v>
          </cell>
          <cell r="N315">
            <v>0</v>
          </cell>
          <cell r="P315">
            <v>0</v>
          </cell>
          <cell r="R315">
            <v>0</v>
          </cell>
          <cell r="T315">
            <v>0</v>
          </cell>
          <cell r="V315">
            <v>0</v>
          </cell>
          <cell r="X315">
            <v>0</v>
          </cell>
          <cell r="Z315">
            <v>0</v>
          </cell>
          <cell r="AB315">
            <v>0</v>
          </cell>
          <cell r="AF315">
            <v>0</v>
          </cell>
          <cell r="AH315">
            <v>0</v>
          </cell>
        </row>
        <row r="316">
          <cell r="A316">
            <v>819229010</v>
          </cell>
          <cell r="B316" t="str">
            <v xml:space="preserve">     Utilizações Rejeitadas, Baixa e Perda</v>
          </cell>
          <cell r="D316">
            <v>0</v>
          </cell>
          <cell r="F316">
            <v>0</v>
          </cell>
          <cell r="H316">
            <v>0</v>
          </cell>
          <cell r="J316">
            <v>0</v>
          </cell>
          <cell r="L316">
            <v>0</v>
          </cell>
          <cell r="N316">
            <v>0</v>
          </cell>
          <cell r="P316">
            <v>0</v>
          </cell>
          <cell r="R316">
            <v>0</v>
          </cell>
          <cell r="T316">
            <v>0</v>
          </cell>
          <cell r="V316">
            <v>0</v>
          </cell>
          <cell r="X316">
            <v>0</v>
          </cell>
          <cell r="Z316">
            <v>0</v>
          </cell>
          <cell r="AB316">
            <v>0</v>
          </cell>
          <cell r="AF316">
            <v>0</v>
          </cell>
          <cell r="AH316">
            <v>0</v>
          </cell>
        </row>
        <row r="317">
          <cell r="A317">
            <v>819229110</v>
          </cell>
          <cell r="B317" t="str">
            <v xml:space="preserve">     Cheques Devolvidos</v>
          </cell>
          <cell r="D317">
            <v>0</v>
          </cell>
          <cell r="F317">
            <v>0</v>
          </cell>
          <cell r="H317">
            <v>0</v>
          </cell>
          <cell r="J317">
            <v>0</v>
          </cell>
          <cell r="L317">
            <v>0</v>
          </cell>
          <cell r="N317">
            <v>0</v>
          </cell>
          <cell r="P317">
            <v>0</v>
          </cell>
          <cell r="R317">
            <v>0</v>
          </cell>
          <cell r="T317">
            <v>0</v>
          </cell>
          <cell r="V317">
            <v>0</v>
          </cell>
          <cell r="X317">
            <v>0</v>
          </cell>
          <cell r="Z317">
            <v>0</v>
          </cell>
          <cell r="AB317">
            <v>0</v>
          </cell>
          <cell r="AF317">
            <v>0</v>
          </cell>
          <cell r="AH317">
            <v>0</v>
          </cell>
        </row>
        <row r="318">
          <cell r="A318">
            <v>819229210</v>
          </cell>
          <cell r="B318" t="str">
            <v xml:space="preserve">     Outras Perdas</v>
          </cell>
          <cell r="D318">
            <v>0</v>
          </cell>
          <cell r="F318">
            <v>0</v>
          </cell>
          <cell r="H318">
            <v>0</v>
          </cell>
          <cell r="J318">
            <v>0</v>
          </cell>
          <cell r="L318">
            <v>0</v>
          </cell>
          <cell r="N318">
            <v>0</v>
          </cell>
          <cell r="P318">
            <v>0</v>
          </cell>
          <cell r="R318">
            <v>0</v>
          </cell>
          <cell r="T318">
            <v>0</v>
          </cell>
          <cell r="V318">
            <v>0</v>
          </cell>
          <cell r="X318">
            <v>0</v>
          </cell>
          <cell r="Z318">
            <v>0</v>
          </cell>
          <cell r="AB318">
            <v>0</v>
          </cell>
          <cell r="AF318">
            <v>0</v>
          </cell>
          <cell r="AH318">
            <v>0</v>
          </cell>
        </row>
        <row r="320">
          <cell r="A320">
            <v>8192220</v>
          </cell>
          <cell r="B320" t="str">
            <v xml:space="preserve">     Perdas Sobre Operação</v>
          </cell>
          <cell r="D320">
            <v>0</v>
          </cell>
          <cell r="F320">
            <v>0</v>
          </cell>
          <cell r="H320">
            <v>0</v>
          </cell>
          <cell r="J320">
            <v>0</v>
          </cell>
          <cell r="L320">
            <v>0</v>
          </cell>
          <cell r="N320">
            <v>0</v>
          </cell>
          <cell r="P320">
            <v>0</v>
          </cell>
          <cell r="R320">
            <v>0</v>
          </cell>
          <cell r="T320">
            <v>0</v>
          </cell>
          <cell r="V320">
            <v>0</v>
          </cell>
          <cell r="X320">
            <v>0</v>
          </cell>
          <cell r="Z320">
            <v>0</v>
          </cell>
          <cell r="AB320">
            <v>0</v>
          </cell>
          <cell r="AF320">
            <v>0</v>
          </cell>
          <cell r="AH320">
            <v>0</v>
          </cell>
        </row>
        <row r="321">
          <cell r="A321">
            <v>8192299</v>
          </cell>
          <cell r="B321" t="str">
            <v xml:space="preserve">     ( - ) Reembolso Com Perdas e Ultilizações Indevidas</v>
          </cell>
          <cell r="D321">
            <v>0</v>
          </cell>
          <cell r="F321">
            <v>0</v>
          </cell>
          <cell r="H321">
            <v>0</v>
          </cell>
          <cell r="J321">
            <v>0</v>
          </cell>
          <cell r="L321">
            <v>0</v>
          </cell>
          <cell r="N321">
            <v>0</v>
          </cell>
          <cell r="P321">
            <v>0</v>
          </cell>
          <cell r="R321">
            <v>0</v>
          </cell>
          <cell r="T321">
            <v>0</v>
          </cell>
          <cell r="V321">
            <v>0</v>
          </cell>
          <cell r="X321">
            <v>0</v>
          </cell>
          <cell r="Z321">
            <v>0</v>
          </cell>
          <cell r="AB321">
            <v>0</v>
          </cell>
          <cell r="AF321">
            <v>0</v>
          </cell>
          <cell r="AH321">
            <v>0</v>
          </cell>
        </row>
        <row r="323">
          <cell r="A323">
            <v>81923</v>
          </cell>
          <cell r="B323" t="str">
            <v xml:space="preserve">  -  Descontos e Taxas</v>
          </cell>
          <cell r="D323">
            <v>0</v>
          </cell>
          <cell r="F323">
            <v>0</v>
          </cell>
          <cell r="H323">
            <v>0</v>
          </cell>
          <cell r="J323">
            <v>0</v>
          </cell>
          <cell r="L323">
            <v>0</v>
          </cell>
          <cell r="N323">
            <v>0</v>
          </cell>
          <cell r="P323">
            <v>0</v>
          </cell>
          <cell r="R323">
            <v>0</v>
          </cell>
          <cell r="T323">
            <v>0</v>
          </cell>
          <cell r="V323">
            <v>0</v>
          </cell>
          <cell r="X323">
            <v>0</v>
          </cell>
          <cell r="Z323">
            <v>249094.33</v>
          </cell>
          <cell r="AB323">
            <v>249094.33</v>
          </cell>
          <cell r="AF323">
            <v>0</v>
          </cell>
          <cell r="AH323">
            <v>249094.33</v>
          </cell>
        </row>
        <row r="324">
          <cell r="A324">
            <v>8192310</v>
          </cell>
          <cell r="B324" t="str">
            <v xml:space="preserve">     Descontos Concedidos</v>
          </cell>
          <cell r="D324">
            <v>0</v>
          </cell>
          <cell r="F324">
            <v>0</v>
          </cell>
          <cell r="H324">
            <v>0</v>
          </cell>
          <cell r="J324">
            <v>0</v>
          </cell>
          <cell r="L324">
            <v>0</v>
          </cell>
          <cell r="N324">
            <v>0</v>
          </cell>
          <cell r="P324">
            <v>0</v>
          </cell>
          <cell r="R324">
            <v>0</v>
          </cell>
          <cell r="T324">
            <v>0</v>
          </cell>
          <cell r="V324">
            <v>0</v>
          </cell>
          <cell r="X324">
            <v>0</v>
          </cell>
          <cell r="Z324">
            <v>0</v>
          </cell>
          <cell r="AB324">
            <v>0</v>
          </cell>
          <cell r="AF324">
            <v>0</v>
          </cell>
          <cell r="AH324">
            <v>0</v>
          </cell>
        </row>
        <row r="325">
          <cell r="A325">
            <v>8192320</v>
          </cell>
          <cell r="B325" t="str">
            <v xml:space="preserve">     Despesas com Participação em Resultados de Operação</v>
          </cell>
          <cell r="D325">
            <v>0</v>
          </cell>
          <cell r="F325">
            <v>0</v>
          </cell>
          <cell r="H325">
            <v>0</v>
          </cell>
          <cell r="J325">
            <v>0</v>
          </cell>
          <cell r="L325">
            <v>0</v>
          </cell>
          <cell r="N325">
            <v>0</v>
          </cell>
          <cell r="P325">
            <v>0</v>
          </cell>
          <cell r="R325">
            <v>0</v>
          </cell>
          <cell r="T325">
            <v>0</v>
          </cell>
          <cell r="V325">
            <v>0</v>
          </cell>
          <cell r="X325">
            <v>0</v>
          </cell>
          <cell r="Z325">
            <v>249094.33</v>
          </cell>
          <cell r="AB325">
            <v>249094.33</v>
          </cell>
          <cell r="AF325">
            <v>0</v>
          </cell>
          <cell r="AH325">
            <v>249094.33</v>
          </cell>
        </row>
        <row r="326">
          <cell r="A326">
            <v>8192330</v>
          </cell>
          <cell r="B326" t="str">
            <v xml:space="preserve">     Taxa de Operação Visa</v>
          </cell>
          <cell r="D326">
            <v>0</v>
          </cell>
          <cell r="F326">
            <v>0</v>
          </cell>
          <cell r="H326">
            <v>0</v>
          </cell>
          <cell r="J326">
            <v>0</v>
          </cell>
          <cell r="L326">
            <v>0</v>
          </cell>
          <cell r="N326">
            <v>0</v>
          </cell>
          <cell r="P326">
            <v>0</v>
          </cell>
          <cell r="R326">
            <v>0</v>
          </cell>
          <cell r="T326">
            <v>0</v>
          </cell>
          <cell r="V326">
            <v>0</v>
          </cell>
          <cell r="X326">
            <v>0</v>
          </cell>
          <cell r="Z326">
            <v>0</v>
          </cell>
          <cell r="AB326">
            <v>0</v>
          </cell>
          <cell r="AF326">
            <v>0</v>
          </cell>
          <cell r="AH326">
            <v>0</v>
          </cell>
        </row>
        <row r="327">
          <cell r="A327">
            <v>8192340</v>
          </cell>
          <cell r="B327" t="str">
            <v xml:space="preserve">     Taxa de Operação Mastercard</v>
          </cell>
          <cell r="D327">
            <v>0</v>
          </cell>
          <cell r="F327">
            <v>0</v>
          </cell>
          <cell r="H327">
            <v>0</v>
          </cell>
          <cell r="J327">
            <v>0</v>
          </cell>
          <cell r="L327">
            <v>0</v>
          </cell>
          <cell r="N327">
            <v>0</v>
          </cell>
          <cell r="P327">
            <v>0</v>
          </cell>
          <cell r="R327">
            <v>0</v>
          </cell>
          <cell r="T327">
            <v>0</v>
          </cell>
          <cell r="V327">
            <v>0</v>
          </cell>
          <cell r="X327">
            <v>0</v>
          </cell>
          <cell r="Z327">
            <v>0</v>
          </cell>
          <cell r="AB327">
            <v>0</v>
          </cell>
          <cell r="AF327">
            <v>0</v>
          </cell>
          <cell r="AH327">
            <v>0</v>
          </cell>
        </row>
        <row r="329">
          <cell r="A329">
            <v>81925</v>
          </cell>
          <cell r="B329" t="str">
            <v xml:space="preserve">  -  Impostos sobre Serviços de Qualquer Natureza</v>
          </cell>
          <cell r="D329">
            <v>-16652.169999999998</v>
          </cell>
          <cell r="F329">
            <v>-13331.1</v>
          </cell>
          <cell r="H329">
            <v>-19315.060000000001</v>
          </cell>
          <cell r="J329">
            <v>-20331.93</v>
          </cell>
          <cell r="L329">
            <v>-24972.48</v>
          </cell>
          <cell r="N329">
            <v>-24250.94</v>
          </cell>
          <cell r="P329">
            <v>0</v>
          </cell>
          <cell r="R329">
            <v>-25571.06</v>
          </cell>
          <cell r="T329">
            <v>-26885.45</v>
          </cell>
          <cell r="V329">
            <v>0</v>
          </cell>
          <cell r="X329">
            <v>-126342.39</v>
          </cell>
          <cell r="Z329">
            <v>-87445.28</v>
          </cell>
          <cell r="AB329">
            <v>-385097.86</v>
          </cell>
          <cell r="AF329">
            <v>-118853.68000000001</v>
          </cell>
          <cell r="AH329">
            <v>-266244.18</v>
          </cell>
        </row>
        <row r="330">
          <cell r="A330">
            <v>819250001</v>
          </cell>
          <cell r="B330" t="str">
            <v xml:space="preserve">  -  Impostos sobre Serviços </v>
          </cell>
          <cell r="D330">
            <v>0</v>
          </cell>
          <cell r="E330">
            <v>0</v>
          </cell>
          <cell r="F330">
            <v>-13331.1</v>
          </cell>
          <cell r="G330">
            <v>0</v>
          </cell>
          <cell r="H330">
            <v>-19315.060000000001</v>
          </cell>
          <cell r="J330">
            <v>-20331.93</v>
          </cell>
          <cell r="L330">
            <v>-24972.48</v>
          </cell>
          <cell r="N330">
            <v>-24250.94</v>
          </cell>
          <cell r="P330">
            <v>0</v>
          </cell>
          <cell r="R330">
            <v>-42223.23</v>
          </cell>
          <cell r="T330">
            <v>-26885.45</v>
          </cell>
          <cell r="V330">
            <v>0</v>
          </cell>
          <cell r="X330">
            <v>-126342.39</v>
          </cell>
          <cell r="Z330">
            <v>-87445.28</v>
          </cell>
          <cell r="AA330">
            <v>0</v>
          </cell>
          <cell r="AB330">
            <v>-385097.86</v>
          </cell>
          <cell r="AF330">
            <v>-102201.51000000001</v>
          </cell>
          <cell r="AH330">
            <v>-282896.34999999998</v>
          </cell>
        </row>
        <row r="331">
          <cell r="A331">
            <v>819250002</v>
          </cell>
          <cell r="B331" t="str">
            <v xml:space="preserve">  -  ISS s/processos judiciais</v>
          </cell>
          <cell r="D331">
            <v>-16652.169999999998</v>
          </cell>
          <cell r="E331">
            <v>0</v>
          </cell>
          <cell r="F331">
            <v>0</v>
          </cell>
          <cell r="G331">
            <v>0</v>
          </cell>
          <cell r="H331">
            <v>0</v>
          </cell>
          <cell r="J331">
            <v>0</v>
          </cell>
          <cell r="L331">
            <v>0</v>
          </cell>
          <cell r="N331">
            <v>0</v>
          </cell>
          <cell r="P331">
            <v>0</v>
          </cell>
          <cell r="R331">
            <v>16652.169999999998</v>
          </cell>
          <cell r="T331">
            <v>0</v>
          </cell>
          <cell r="V331">
            <v>0</v>
          </cell>
          <cell r="X331">
            <v>0</v>
          </cell>
          <cell r="Z331">
            <v>0</v>
          </cell>
          <cell r="AA331">
            <v>0</v>
          </cell>
          <cell r="AB331">
            <v>0</v>
          </cell>
          <cell r="AF331">
            <v>-16652.169999999998</v>
          </cell>
          <cell r="AH331">
            <v>16652.169999999998</v>
          </cell>
        </row>
        <row r="332">
          <cell r="A332">
            <v>819250099</v>
          </cell>
          <cell r="B332" t="str">
            <v xml:space="preserve">  -  Reembolso do ISS</v>
          </cell>
          <cell r="D332">
            <v>0</v>
          </cell>
          <cell r="E332">
            <v>0</v>
          </cell>
          <cell r="F332">
            <v>0</v>
          </cell>
          <cell r="G332">
            <v>0</v>
          </cell>
          <cell r="H332">
            <v>0</v>
          </cell>
          <cell r="J332">
            <v>0</v>
          </cell>
          <cell r="L332">
            <v>0</v>
          </cell>
          <cell r="N332">
            <v>0</v>
          </cell>
          <cell r="P332">
            <v>0</v>
          </cell>
          <cell r="R332">
            <v>0</v>
          </cell>
          <cell r="T332">
            <v>0</v>
          </cell>
          <cell r="V332">
            <v>0</v>
          </cell>
          <cell r="X332">
            <v>0</v>
          </cell>
          <cell r="Z332">
            <v>0</v>
          </cell>
          <cell r="AA332">
            <v>0</v>
          </cell>
          <cell r="AB332">
            <v>0</v>
          </cell>
          <cell r="AF332">
            <v>0</v>
          </cell>
          <cell r="AH332">
            <v>0</v>
          </cell>
        </row>
        <row r="334">
          <cell r="A334">
            <v>81930</v>
          </cell>
          <cell r="B334" t="str">
            <v xml:space="preserve">  -  Despesa de Contribuição ao Cofins</v>
          </cell>
          <cell r="D334">
            <v>-604092.32999999996</v>
          </cell>
          <cell r="F334">
            <v>-527708.84</v>
          </cell>
          <cell r="H334">
            <v>-594506.26</v>
          </cell>
          <cell r="J334">
            <v>-577878.24</v>
          </cell>
          <cell r="L334">
            <v>-655929.76</v>
          </cell>
          <cell r="N334">
            <v>-533039.51</v>
          </cell>
          <cell r="P334">
            <v>-564905.28</v>
          </cell>
          <cell r="R334">
            <v>-577871.94999999995</v>
          </cell>
          <cell r="T334">
            <v>-552819.92000000004</v>
          </cell>
          <cell r="V334">
            <v>-5089997.01</v>
          </cell>
          <cell r="X334">
            <v>-1658035.18</v>
          </cell>
          <cell r="Z334">
            <v>-1675550.42</v>
          </cell>
          <cell r="AB334">
            <v>-13612334.699999999</v>
          </cell>
          <cell r="AF334">
            <v>-3493154.9399999995</v>
          </cell>
          <cell r="AH334">
            <v>-10119179.76</v>
          </cell>
        </row>
        <row r="335">
          <cell r="A335">
            <v>819300001</v>
          </cell>
          <cell r="B335" t="str">
            <v xml:space="preserve">     Cofins</v>
          </cell>
          <cell r="D335">
            <v>-604092.32999999996</v>
          </cell>
          <cell r="F335">
            <v>-527708.84</v>
          </cell>
          <cell r="H335">
            <v>-594506.26</v>
          </cell>
          <cell r="J335">
            <v>-577878.24</v>
          </cell>
          <cell r="L335">
            <v>-655929.76</v>
          </cell>
          <cell r="N335">
            <v>-533039.51</v>
          </cell>
          <cell r="P335">
            <v>-564905.28</v>
          </cell>
          <cell r="R335">
            <v>-577871.94999999995</v>
          </cell>
          <cell r="T335">
            <v>-552819.92000000004</v>
          </cell>
          <cell r="V335">
            <v>-5089997.01</v>
          </cell>
          <cell r="X335">
            <v>-1658035.18</v>
          </cell>
          <cell r="Z335">
            <v>-1675550.42</v>
          </cell>
          <cell r="AB335">
            <v>-13612334.699999999</v>
          </cell>
          <cell r="AF335">
            <v>-3493154.9399999995</v>
          </cell>
          <cell r="AH335">
            <v>-10119179.76</v>
          </cell>
        </row>
        <row r="336">
          <cell r="A336">
            <v>819300099</v>
          </cell>
          <cell r="B336" t="str">
            <v xml:space="preserve">     ( - ) Reembolso de Cofins</v>
          </cell>
          <cell r="D336">
            <v>0</v>
          </cell>
          <cell r="F336">
            <v>0</v>
          </cell>
          <cell r="H336">
            <v>0</v>
          </cell>
          <cell r="J336">
            <v>0</v>
          </cell>
          <cell r="L336">
            <v>0</v>
          </cell>
          <cell r="N336">
            <v>0</v>
          </cell>
          <cell r="P336">
            <v>0</v>
          </cell>
          <cell r="R336">
            <v>0</v>
          </cell>
          <cell r="T336">
            <v>0</v>
          </cell>
          <cell r="V336">
            <v>0</v>
          </cell>
          <cell r="X336">
            <v>0</v>
          </cell>
          <cell r="Z336">
            <v>0</v>
          </cell>
          <cell r="AB336">
            <v>0</v>
          </cell>
          <cell r="AF336">
            <v>0</v>
          </cell>
          <cell r="AH336">
            <v>0</v>
          </cell>
        </row>
        <row r="338">
          <cell r="A338">
            <v>81933</v>
          </cell>
          <cell r="B338" t="str">
            <v xml:space="preserve">  -  Despesa de Contribuição do Pis/Pasep</v>
          </cell>
          <cell r="D338">
            <v>-130886.67</v>
          </cell>
          <cell r="F338">
            <v>-114336.91</v>
          </cell>
          <cell r="H338">
            <v>-128809.69</v>
          </cell>
          <cell r="J338">
            <v>-125206.95</v>
          </cell>
          <cell r="L338">
            <v>-147356.10999999999</v>
          </cell>
          <cell r="N338">
            <v>-115491.89</v>
          </cell>
          <cell r="P338">
            <v>-122396.15</v>
          </cell>
          <cell r="R338">
            <v>-125205.59</v>
          </cell>
          <cell r="T338">
            <v>-119777.65</v>
          </cell>
          <cell r="V338">
            <v>-1102832.68</v>
          </cell>
          <cell r="X338">
            <v>-359240.96000000002</v>
          </cell>
          <cell r="Z338">
            <v>-363035.92000000004</v>
          </cell>
          <cell r="AB338">
            <v>-2954577.17</v>
          </cell>
          <cell r="AF338">
            <v>-762088.22000000009</v>
          </cell>
          <cell r="AH338">
            <v>-2192488.9499999997</v>
          </cell>
        </row>
        <row r="339">
          <cell r="A339">
            <v>819330001</v>
          </cell>
          <cell r="B339" t="str">
            <v xml:space="preserve">  -  Despesa de Contribuição do Pis/Pasep - Processo Judicial</v>
          </cell>
          <cell r="D339">
            <v>-130886.67</v>
          </cell>
          <cell r="F339">
            <v>-114336.91</v>
          </cell>
          <cell r="H339">
            <v>-128809.69</v>
          </cell>
          <cell r="J339">
            <v>-125206.95</v>
          </cell>
          <cell r="L339">
            <v>-147356.10999999999</v>
          </cell>
          <cell r="N339">
            <v>-115491.89</v>
          </cell>
          <cell r="P339">
            <v>-122396.15</v>
          </cell>
          <cell r="R339">
            <v>-125205.59</v>
          </cell>
          <cell r="T339">
            <v>-119777.65</v>
          </cell>
          <cell r="V339">
            <v>-1102832.68</v>
          </cell>
          <cell r="X339">
            <v>-359240.96000000002</v>
          </cell>
          <cell r="Z339">
            <v>-363035.92000000004</v>
          </cell>
        </row>
        <row r="340">
          <cell r="A340">
            <v>819330002</v>
          </cell>
          <cell r="B340" t="str">
            <v xml:space="preserve">  -  Despesa de Contribuição do Pis/Pasep - Processo Judicial</v>
          </cell>
          <cell r="D340">
            <v>0</v>
          </cell>
          <cell r="F340">
            <v>0</v>
          </cell>
          <cell r="H340">
            <v>0</v>
          </cell>
          <cell r="J340">
            <v>0</v>
          </cell>
          <cell r="L340">
            <v>0</v>
          </cell>
          <cell r="N340">
            <v>0</v>
          </cell>
          <cell r="P340">
            <v>0</v>
          </cell>
          <cell r="R340">
            <v>0</v>
          </cell>
          <cell r="T340">
            <v>0</v>
          </cell>
          <cell r="V340">
            <v>0</v>
          </cell>
          <cell r="X340">
            <v>0</v>
          </cell>
          <cell r="Z340">
            <v>0</v>
          </cell>
          <cell r="AB340">
            <v>0</v>
          </cell>
          <cell r="AF340">
            <v>0</v>
          </cell>
          <cell r="AH340">
            <v>0</v>
          </cell>
        </row>
        <row r="341">
          <cell r="A341">
            <v>81936</v>
          </cell>
          <cell r="B341" t="str">
            <v xml:space="preserve">  -  Despesa de Contribuição ao SFH</v>
          </cell>
          <cell r="D341">
            <v>0</v>
          </cell>
          <cell r="F341">
            <v>0</v>
          </cell>
          <cell r="H341">
            <v>0</v>
          </cell>
          <cell r="J341">
            <v>0</v>
          </cell>
          <cell r="L341">
            <v>0</v>
          </cell>
          <cell r="N341">
            <v>0</v>
          </cell>
          <cell r="P341">
            <v>0</v>
          </cell>
          <cell r="R341">
            <v>0</v>
          </cell>
          <cell r="T341">
            <v>0</v>
          </cell>
          <cell r="V341">
            <v>0</v>
          </cell>
          <cell r="X341">
            <v>0</v>
          </cell>
          <cell r="Z341">
            <v>0</v>
          </cell>
          <cell r="AB341">
            <v>0</v>
          </cell>
          <cell r="AF341">
            <v>0</v>
          </cell>
          <cell r="AH341">
            <v>0</v>
          </cell>
        </row>
        <row r="342">
          <cell r="A342">
            <v>81940</v>
          </cell>
          <cell r="B342" t="str">
            <v xml:space="preserve">  -  Despesa de Cessao de Creditos de Arrendamento</v>
          </cell>
          <cell r="D342">
            <v>0</v>
          </cell>
          <cell r="F342">
            <v>0</v>
          </cell>
          <cell r="H342">
            <v>0</v>
          </cell>
          <cell r="J342">
            <v>0</v>
          </cell>
          <cell r="L342">
            <v>0</v>
          </cell>
          <cell r="N342">
            <v>0</v>
          </cell>
          <cell r="P342">
            <v>0</v>
          </cell>
          <cell r="R342">
            <v>0</v>
          </cell>
          <cell r="T342">
            <v>0</v>
          </cell>
          <cell r="V342">
            <v>0</v>
          </cell>
          <cell r="X342">
            <v>0</v>
          </cell>
          <cell r="Z342">
            <v>0</v>
          </cell>
          <cell r="AB342">
            <v>0</v>
          </cell>
          <cell r="AF342">
            <v>0</v>
          </cell>
          <cell r="AH342">
            <v>0</v>
          </cell>
        </row>
        <row r="343">
          <cell r="A343">
            <v>81945</v>
          </cell>
          <cell r="B343" t="str">
            <v xml:space="preserve">  -  Despesa de Cessao de Creditos Decorrentes de Contratos</v>
          </cell>
          <cell r="D343">
            <v>0</v>
          </cell>
          <cell r="F343">
            <v>0</v>
          </cell>
          <cell r="H343">
            <v>0</v>
          </cell>
          <cell r="J343">
            <v>0</v>
          </cell>
          <cell r="L343">
            <v>0</v>
          </cell>
          <cell r="N343">
            <v>0</v>
          </cell>
          <cell r="P343">
            <v>0</v>
          </cell>
          <cell r="R343">
            <v>0</v>
          </cell>
          <cell r="T343">
            <v>0</v>
          </cell>
          <cell r="V343">
            <v>0</v>
          </cell>
          <cell r="X343">
            <v>0</v>
          </cell>
          <cell r="Z343">
            <v>0</v>
          </cell>
          <cell r="AB343">
            <v>0</v>
          </cell>
          <cell r="AF343">
            <v>0</v>
          </cell>
          <cell r="AH343">
            <v>0</v>
          </cell>
        </row>
        <row r="345">
          <cell r="A345">
            <v>81950</v>
          </cell>
          <cell r="B345" t="str">
            <v xml:space="preserve">  -  Despesa de Cessao de Operações de Créditos</v>
          </cell>
          <cell r="D345">
            <v>0</v>
          </cell>
          <cell r="F345">
            <v>0</v>
          </cell>
          <cell r="H345">
            <v>0</v>
          </cell>
          <cell r="J345">
            <v>0</v>
          </cell>
          <cell r="L345">
            <v>0</v>
          </cell>
          <cell r="N345">
            <v>0</v>
          </cell>
          <cell r="P345">
            <v>0</v>
          </cell>
          <cell r="R345">
            <v>0</v>
          </cell>
          <cell r="T345">
            <v>0</v>
          </cell>
          <cell r="V345">
            <v>-4174103.73</v>
          </cell>
          <cell r="X345">
            <v>-3648896.96</v>
          </cell>
          <cell r="Z345">
            <v>-2834967.96</v>
          </cell>
          <cell r="AB345">
            <v>-10657968.649999999</v>
          </cell>
          <cell r="AF345">
            <v>0</v>
          </cell>
          <cell r="AH345">
            <v>-10657968.649999999</v>
          </cell>
        </row>
        <row r="347">
          <cell r="A347">
            <v>819500001</v>
          </cell>
          <cell r="B347" t="str">
            <v xml:space="preserve">     Com Coobrigação</v>
          </cell>
          <cell r="D347">
            <v>0</v>
          </cell>
          <cell r="F347">
            <v>0</v>
          </cell>
          <cell r="H347">
            <v>0</v>
          </cell>
          <cell r="J347">
            <v>0</v>
          </cell>
          <cell r="L347">
            <v>0</v>
          </cell>
          <cell r="N347">
            <v>0</v>
          </cell>
          <cell r="P347">
            <v>0</v>
          </cell>
          <cell r="R347">
            <v>0</v>
          </cell>
          <cell r="T347">
            <v>0</v>
          </cell>
          <cell r="V347">
            <v>-4174103.73</v>
          </cell>
          <cell r="X347">
            <v>-3648152.37</v>
          </cell>
          <cell r="Z347">
            <v>-2834967.96</v>
          </cell>
          <cell r="AB347">
            <v>-10657224.059999999</v>
          </cell>
          <cell r="AF347">
            <v>0</v>
          </cell>
          <cell r="AH347">
            <v>-10657224.059999999</v>
          </cell>
        </row>
        <row r="348">
          <cell r="A348">
            <v>81950000110</v>
          </cell>
          <cell r="B348" t="str">
            <v xml:space="preserve">     Finincred</v>
          </cell>
          <cell r="D348">
            <v>0</v>
          </cell>
          <cell r="F348">
            <v>0</v>
          </cell>
          <cell r="H348">
            <v>0</v>
          </cell>
          <cell r="J348">
            <v>0</v>
          </cell>
          <cell r="L348">
            <v>0</v>
          </cell>
          <cell r="N348">
            <v>0</v>
          </cell>
          <cell r="P348">
            <v>0</v>
          </cell>
          <cell r="R348">
            <v>0</v>
          </cell>
          <cell r="T348">
            <v>0</v>
          </cell>
          <cell r="V348">
            <v>-4174103.73</v>
          </cell>
          <cell r="X348">
            <v>-3648152.37</v>
          </cell>
          <cell r="Z348">
            <v>-2834967.96</v>
          </cell>
          <cell r="AB348">
            <v>-10657224.059999999</v>
          </cell>
          <cell r="AF348">
            <v>0</v>
          </cell>
          <cell r="AH348">
            <v>-10657224.059999999</v>
          </cell>
        </row>
        <row r="349">
          <cell r="A349">
            <v>81950000120</v>
          </cell>
          <cell r="B349" t="str">
            <v xml:space="preserve">     Cartão Loja</v>
          </cell>
          <cell r="D349">
            <v>0</v>
          </cell>
          <cell r="F349">
            <v>0</v>
          </cell>
          <cell r="H349">
            <v>0</v>
          </cell>
          <cell r="J349">
            <v>0</v>
          </cell>
          <cell r="L349">
            <v>0</v>
          </cell>
          <cell r="N349">
            <v>0</v>
          </cell>
          <cell r="P349">
            <v>0</v>
          </cell>
          <cell r="R349">
            <v>0</v>
          </cell>
          <cell r="T349">
            <v>0</v>
          </cell>
          <cell r="V349">
            <v>0</v>
          </cell>
          <cell r="X349">
            <v>0</v>
          </cell>
          <cell r="Z349">
            <v>0</v>
          </cell>
          <cell r="AB349">
            <v>0</v>
          </cell>
          <cell r="AF349">
            <v>0</v>
          </cell>
          <cell r="AH349">
            <v>0</v>
          </cell>
        </row>
        <row r="350">
          <cell r="A350">
            <v>81950000130</v>
          </cell>
          <cell r="B350" t="str">
            <v xml:space="preserve">     Cartão</v>
          </cell>
          <cell r="D350">
            <v>0</v>
          </cell>
          <cell r="F350">
            <v>0</v>
          </cell>
          <cell r="H350">
            <v>0</v>
          </cell>
          <cell r="J350">
            <v>0</v>
          </cell>
          <cell r="L350">
            <v>0</v>
          </cell>
          <cell r="N350">
            <v>0</v>
          </cell>
          <cell r="P350">
            <v>0</v>
          </cell>
          <cell r="R350">
            <v>0</v>
          </cell>
          <cell r="T350">
            <v>0</v>
          </cell>
          <cell r="V350">
            <v>0</v>
          </cell>
          <cell r="X350">
            <v>0</v>
          </cell>
          <cell r="Z350">
            <v>0</v>
          </cell>
          <cell r="AB350">
            <v>0</v>
          </cell>
          <cell r="AF350">
            <v>0</v>
          </cell>
          <cell r="AH350">
            <v>0</v>
          </cell>
        </row>
        <row r="352">
          <cell r="A352">
            <v>819500002</v>
          </cell>
          <cell r="B352" t="str">
            <v xml:space="preserve">     Sem Coobrigação</v>
          </cell>
          <cell r="D352">
            <v>0</v>
          </cell>
          <cell r="F352">
            <v>0</v>
          </cell>
          <cell r="H352">
            <v>0</v>
          </cell>
          <cell r="J352">
            <v>0</v>
          </cell>
          <cell r="L352">
            <v>0</v>
          </cell>
          <cell r="N352">
            <v>0</v>
          </cell>
          <cell r="P352">
            <v>0</v>
          </cell>
          <cell r="R352">
            <v>0</v>
          </cell>
          <cell r="T352">
            <v>0</v>
          </cell>
          <cell r="V352">
            <v>0</v>
          </cell>
          <cell r="X352">
            <v>-744.59</v>
          </cell>
          <cell r="Z352">
            <v>0</v>
          </cell>
          <cell r="AB352">
            <v>-744.59</v>
          </cell>
          <cell r="AF352">
            <v>0</v>
          </cell>
          <cell r="AH352">
            <v>-744.59</v>
          </cell>
        </row>
        <row r="353">
          <cell r="A353">
            <v>81950000210</v>
          </cell>
          <cell r="B353" t="str">
            <v xml:space="preserve">     Finincred</v>
          </cell>
          <cell r="D353">
            <v>0</v>
          </cell>
          <cell r="F353">
            <v>0</v>
          </cell>
          <cell r="H353">
            <v>0</v>
          </cell>
          <cell r="J353">
            <v>0</v>
          </cell>
          <cell r="L353">
            <v>0</v>
          </cell>
          <cell r="N353">
            <v>0</v>
          </cell>
          <cell r="P353">
            <v>0</v>
          </cell>
          <cell r="R353">
            <v>0</v>
          </cell>
          <cell r="T353">
            <v>0</v>
          </cell>
          <cell r="V353">
            <v>0</v>
          </cell>
          <cell r="X353">
            <v>0</v>
          </cell>
          <cell r="Z353">
            <v>0</v>
          </cell>
          <cell r="AB353">
            <v>0</v>
          </cell>
          <cell r="AF353">
            <v>0</v>
          </cell>
          <cell r="AH353">
            <v>0</v>
          </cell>
        </row>
        <row r="354">
          <cell r="A354">
            <v>81950000220</v>
          </cell>
          <cell r="B354" t="str">
            <v xml:space="preserve">     Cartão Loja</v>
          </cell>
          <cell r="D354">
            <v>0</v>
          </cell>
          <cell r="F354">
            <v>0</v>
          </cell>
          <cell r="H354">
            <v>0</v>
          </cell>
          <cell r="J354">
            <v>0</v>
          </cell>
          <cell r="L354">
            <v>0</v>
          </cell>
          <cell r="N354">
            <v>0</v>
          </cell>
          <cell r="P354">
            <v>0</v>
          </cell>
          <cell r="R354">
            <v>0</v>
          </cell>
          <cell r="T354">
            <v>0</v>
          </cell>
          <cell r="V354">
            <v>0</v>
          </cell>
          <cell r="X354">
            <v>0</v>
          </cell>
          <cell r="Z354">
            <v>0</v>
          </cell>
          <cell r="AB354">
            <v>0</v>
          </cell>
          <cell r="AF354">
            <v>0</v>
          </cell>
          <cell r="AH354">
            <v>0</v>
          </cell>
        </row>
        <row r="355">
          <cell r="A355">
            <v>81950000230</v>
          </cell>
          <cell r="B355" t="str">
            <v xml:space="preserve">     Cartão</v>
          </cell>
          <cell r="D355">
            <v>0</v>
          </cell>
          <cell r="F355">
            <v>0</v>
          </cell>
          <cell r="H355">
            <v>0</v>
          </cell>
          <cell r="J355">
            <v>0</v>
          </cell>
          <cell r="L355">
            <v>0</v>
          </cell>
          <cell r="N355">
            <v>0</v>
          </cell>
          <cell r="P355">
            <v>0</v>
          </cell>
          <cell r="R355">
            <v>0</v>
          </cell>
          <cell r="T355">
            <v>0</v>
          </cell>
          <cell r="V355">
            <v>0</v>
          </cell>
          <cell r="X355">
            <v>-744.59</v>
          </cell>
          <cell r="Z355">
            <v>0</v>
          </cell>
          <cell r="AB355">
            <v>-744.59</v>
          </cell>
          <cell r="AF355">
            <v>0</v>
          </cell>
          <cell r="AH355">
            <v>-744.59</v>
          </cell>
        </row>
        <row r="357">
          <cell r="A357">
            <v>81955</v>
          </cell>
          <cell r="B357" t="str">
            <v xml:space="preserve">  -  Despesa de Juros ao Capital</v>
          </cell>
          <cell r="D357">
            <v>0</v>
          </cell>
          <cell r="F357">
            <v>0</v>
          </cell>
          <cell r="H357">
            <v>0</v>
          </cell>
          <cell r="J357">
            <v>0</v>
          </cell>
          <cell r="L357">
            <v>0</v>
          </cell>
          <cell r="N357">
            <v>0</v>
          </cell>
          <cell r="P357">
            <v>0</v>
          </cell>
          <cell r="R357">
            <v>0</v>
          </cell>
          <cell r="T357">
            <v>0</v>
          </cell>
          <cell r="V357">
            <v>0</v>
          </cell>
          <cell r="X357">
            <v>0</v>
          </cell>
          <cell r="Z357">
            <v>-15573496</v>
          </cell>
          <cell r="AB357">
            <v>-15573496</v>
          </cell>
          <cell r="AF357">
            <v>0</v>
          </cell>
          <cell r="AH357">
            <v>-15573496</v>
          </cell>
        </row>
        <row r="358">
          <cell r="A358">
            <v>81960</v>
          </cell>
          <cell r="B358" t="str">
            <v xml:space="preserve">  -  Despesa de Obrigações por Fundos Financeiros</v>
          </cell>
          <cell r="D358">
            <v>0</v>
          </cell>
          <cell r="F358">
            <v>0</v>
          </cell>
          <cell r="H358">
            <v>0</v>
          </cell>
          <cell r="J358">
            <v>0</v>
          </cell>
          <cell r="L358">
            <v>0</v>
          </cell>
          <cell r="N358">
            <v>0</v>
          </cell>
          <cell r="P358">
            <v>0</v>
          </cell>
          <cell r="R358">
            <v>0</v>
          </cell>
          <cell r="T358">
            <v>0</v>
          </cell>
          <cell r="V358">
            <v>0</v>
          </cell>
          <cell r="X358">
            <v>0</v>
          </cell>
          <cell r="Z358">
            <v>0</v>
          </cell>
          <cell r="AB358">
            <v>0</v>
          </cell>
          <cell r="AF358">
            <v>0</v>
          </cell>
          <cell r="AH358">
            <v>0</v>
          </cell>
        </row>
        <row r="359">
          <cell r="A359">
            <v>81965</v>
          </cell>
          <cell r="B359" t="str">
            <v xml:space="preserve">  -  Despesa de Recursos do Proagro</v>
          </cell>
          <cell r="D359">
            <v>0</v>
          </cell>
          <cell r="F359">
            <v>0</v>
          </cell>
          <cell r="H359">
            <v>0</v>
          </cell>
          <cell r="J359">
            <v>0</v>
          </cell>
          <cell r="L359">
            <v>0</v>
          </cell>
          <cell r="N359">
            <v>0</v>
          </cell>
          <cell r="P359">
            <v>0</v>
          </cell>
          <cell r="R359">
            <v>0</v>
          </cell>
          <cell r="T359">
            <v>0</v>
          </cell>
          <cell r="V359">
            <v>0</v>
          </cell>
          <cell r="X359">
            <v>0</v>
          </cell>
          <cell r="Z359">
            <v>0</v>
          </cell>
          <cell r="AB359">
            <v>0</v>
          </cell>
          <cell r="AF359">
            <v>0</v>
          </cell>
          <cell r="AH359">
            <v>0</v>
          </cell>
        </row>
        <row r="360">
          <cell r="A360">
            <v>81980</v>
          </cell>
          <cell r="B360" t="str">
            <v xml:space="preserve">  -  Despesa com Captação em Titulos de Desenvolvimento</v>
          </cell>
          <cell r="D360">
            <v>0</v>
          </cell>
          <cell r="F360">
            <v>0</v>
          </cell>
          <cell r="H360">
            <v>0</v>
          </cell>
          <cell r="J360">
            <v>0</v>
          </cell>
          <cell r="L360">
            <v>0</v>
          </cell>
          <cell r="N360">
            <v>0</v>
          </cell>
          <cell r="P360">
            <v>0</v>
          </cell>
          <cell r="R360">
            <v>0</v>
          </cell>
          <cell r="T360">
            <v>0</v>
          </cell>
          <cell r="V360">
            <v>0</v>
          </cell>
          <cell r="X360">
            <v>0</v>
          </cell>
          <cell r="Z360">
            <v>0</v>
          </cell>
          <cell r="AB360">
            <v>0</v>
          </cell>
          <cell r="AF360">
            <v>0</v>
          </cell>
          <cell r="AH360">
            <v>0</v>
          </cell>
        </row>
        <row r="361">
          <cell r="A361">
            <v>81990</v>
          </cell>
          <cell r="B361" t="str">
            <v xml:space="preserve">  -  Despesa de Atualização de Impostos e Contribuições</v>
          </cell>
          <cell r="D361">
            <v>0</v>
          </cell>
          <cell r="F361">
            <v>0</v>
          </cell>
          <cell r="H361">
            <v>0</v>
          </cell>
          <cell r="J361">
            <v>0</v>
          </cell>
          <cell r="L361">
            <v>0</v>
          </cell>
          <cell r="N361">
            <v>0</v>
          </cell>
          <cell r="P361">
            <v>0</v>
          </cell>
          <cell r="R361">
            <v>0</v>
          </cell>
          <cell r="T361">
            <v>0</v>
          </cell>
          <cell r="V361">
            <v>0</v>
          </cell>
          <cell r="X361">
            <v>0</v>
          </cell>
          <cell r="Z361">
            <v>0</v>
          </cell>
          <cell r="AB361">
            <v>0</v>
          </cell>
          <cell r="AF361">
            <v>0</v>
          </cell>
          <cell r="AH361">
            <v>0</v>
          </cell>
        </row>
        <row r="363">
          <cell r="A363">
            <v>81999</v>
          </cell>
          <cell r="B363" t="str">
            <v xml:space="preserve">  -  Outras Despesas Operacionais</v>
          </cell>
          <cell r="D363">
            <v>-4235801</v>
          </cell>
          <cell r="F363">
            <v>-4085986.4</v>
          </cell>
          <cell r="H363">
            <v>-5099750.8499999996</v>
          </cell>
          <cell r="J363">
            <v>-4661423.8899999997</v>
          </cell>
          <cell r="L363">
            <v>-4520472.5999999996</v>
          </cell>
          <cell r="N363">
            <v>-5196658.5199999996</v>
          </cell>
          <cell r="P363">
            <v>-5110948.1100000003</v>
          </cell>
          <cell r="R363">
            <v>-5387921.7299999995</v>
          </cell>
          <cell r="T363">
            <v>-5380497.8500000006</v>
          </cell>
          <cell r="V363">
            <v>-13804099.979999999</v>
          </cell>
          <cell r="X363">
            <v>-13244404.24</v>
          </cell>
          <cell r="Z363">
            <v>-23129354</v>
          </cell>
          <cell r="AB363">
            <v>-93857319.169999987</v>
          </cell>
          <cell r="AF363">
            <v>-27800093.259999998</v>
          </cell>
          <cell r="AH363">
            <v>-66057225.909999996</v>
          </cell>
        </row>
        <row r="364">
          <cell r="A364">
            <v>819990001</v>
          </cell>
          <cell r="B364" t="str">
            <v xml:space="preserve">     Variações Monetárias Passivas</v>
          </cell>
          <cell r="D364">
            <v>-137867.44</v>
          </cell>
          <cell r="F364">
            <v>-111980.48</v>
          </cell>
          <cell r="H364">
            <v>0</v>
          </cell>
          <cell r="J364">
            <v>-273945.19</v>
          </cell>
          <cell r="L364">
            <v>0</v>
          </cell>
          <cell r="N364">
            <v>-301230.40999999997</v>
          </cell>
          <cell r="P364">
            <v>-176860.68</v>
          </cell>
          <cell r="R364">
            <v>0</v>
          </cell>
          <cell r="T364">
            <v>-234723.84</v>
          </cell>
          <cell r="V364">
            <v>-3737647.84</v>
          </cell>
          <cell r="X364">
            <v>-82051.100000000093</v>
          </cell>
          <cell r="Z364">
            <v>-607.74000000022352</v>
          </cell>
          <cell r="AB364">
            <v>-5056914.7200000007</v>
          </cell>
          <cell r="AF364">
            <v>-825023.52</v>
          </cell>
          <cell r="AH364">
            <v>-4231891.2</v>
          </cell>
        </row>
        <row r="365">
          <cell r="A365">
            <v>819990002</v>
          </cell>
          <cell r="B365" t="str">
            <v xml:space="preserve">     Despesas Não Dedutiveis</v>
          </cell>
          <cell r="D365">
            <v>0</v>
          </cell>
          <cell r="F365">
            <v>0</v>
          </cell>
          <cell r="H365">
            <v>0</v>
          </cell>
          <cell r="J365">
            <v>0</v>
          </cell>
          <cell r="L365">
            <v>0</v>
          </cell>
          <cell r="N365">
            <v>0</v>
          </cell>
          <cell r="P365">
            <v>0</v>
          </cell>
          <cell r="R365">
            <v>0</v>
          </cell>
          <cell r="T365">
            <v>0</v>
          </cell>
          <cell r="V365">
            <v>0</v>
          </cell>
          <cell r="X365">
            <v>0</v>
          </cell>
          <cell r="Z365">
            <v>0</v>
          </cell>
          <cell r="AB365">
            <v>0</v>
          </cell>
          <cell r="AF365">
            <v>0</v>
          </cell>
          <cell r="AH365">
            <v>0</v>
          </cell>
        </row>
        <row r="366">
          <cell r="A366">
            <v>819990003</v>
          </cell>
          <cell r="B366" t="str">
            <v xml:space="preserve">     Descontos Concedidos</v>
          </cell>
          <cell r="D366">
            <v>-398866</v>
          </cell>
          <cell r="F366">
            <v>-377692.76</v>
          </cell>
          <cell r="H366">
            <v>-536080.54</v>
          </cell>
          <cell r="J366">
            <v>-439823.38</v>
          </cell>
          <cell r="L366">
            <v>-491050.89</v>
          </cell>
          <cell r="N366">
            <v>-812134.43</v>
          </cell>
          <cell r="P366">
            <v>-692201.4</v>
          </cell>
          <cell r="R366">
            <v>-607198.63</v>
          </cell>
          <cell r="T366">
            <v>-629203.57999999996</v>
          </cell>
          <cell r="V366">
            <v>-1956639.92</v>
          </cell>
          <cell r="X366">
            <v>-2019704.61</v>
          </cell>
          <cell r="Z366">
            <v>-1885538.84</v>
          </cell>
          <cell r="AB366">
            <v>-10846134.98</v>
          </cell>
          <cell r="AF366">
            <v>-3055648.0000000005</v>
          </cell>
          <cell r="AH366">
            <v>-7790486.9799999995</v>
          </cell>
        </row>
        <row r="367">
          <cell r="A367">
            <v>819990004</v>
          </cell>
          <cell r="B367" t="str">
            <v xml:space="preserve">     Variações Monetárias Passivas Não Dedutíveis</v>
          </cell>
          <cell r="D367">
            <v>0</v>
          </cell>
          <cell r="F367">
            <v>0</v>
          </cell>
          <cell r="H367">
            <v>0</v>
          </cell>
          <cell r="J367">
            <v>0</v>
          </cell>
          <cell r="L367">
            <v>0</v>
          </cell>
          <cell r="N367">
            <v>0</v>
          </cell>
          <cell r="P367">
            <v>0</v>
          </cell>
          <cell r="R367">
            <v>0</v>
          </cell>
          <cell r="T367">
            <v>0</v>
          </cell>
          <cell r="V367">
            <v>0</v>
          </cell>
          <cell r="X367">
            <v>0</v>
          </cell>
          <cell r="Z367">
            <v>0</v>
          </cell>
          <cell r="AB367">
            <v>0</v>
          </cell>
          <cell r="AF367">
            <v>0</v>
          </cell>
          <cell r="AH367">
            <v>0</v>
          </cell>
        </row>
        <row r="368">
          <cell r="A368">
            <v>819990005</v>
          </cell>
          <cell r="B368" t="str">
            <v xml:space="preserve">     Encargos Financeiros - IOF</v>
          </cell>
          <cell r="D368">
            <v>0</v>
          </cell>
          <cell r="F368">
            <v>0</v>
          </cell>
          <cell r="H368">
            <v>0</v>
          </cell>
          <cell r="J368">
            <v>0</v>
          </cell>
          <cell r="L368">
            <v>0</v>
          </cell>
          <cell r="N368">
            <v>0</v>
          </cell>
          <cell r="P368">
            <v>0</v>
          </cell>
          <cell r="R368">
            <v>0</v>
          </cell>
          <cell r="T368">
            <v>0</v>
          </cell>
          <cell r="V368">
            <v>0</v>
          </cell>
          <cell r="X368">
            <v>0</v>
          </cell>
          <cell r="Z368">
            <v>0</v>
          </cell>
          <cell r="AB368">
            <v>0</v>
          </cell>
          <cell r="AF368">
            <v>0</v>
          </cell>
          <cell r="AH368">
            <v>0</v>
          </cell>
        </row>
        <row r="369">
          <cell r="A369">
            <v>819990006</v>
          </cell>
          <cell r="B369" t="str">
            <v xml:space="preserve">     Amortização de Agio</v>
          </cell>
          <cell r="D369">
            <v>-3085808.61</v>
          </cell>
          <cell r="F369">
            <v>-3085808.61</v>
          </cell>
          <cell r="H369">
            <v>-3085808.61</v>
          </cell>
          <cell r="J369">
            <v>-3085808.61</v>
          </cell>
          <cell r="L369">
            <v>-3085808.61</v>
          </cell>
          <cell r="N369">
            <v>-3085808.61</v>
          </cell>
          <cell r="P369">
            <v>-3085808.61</v>
          </cell>
          <cell r="R369">
            <v>-3085808.61</v>
          </cell>
          <cell r="T369">
            <v>-3085808.61</v>
          </cell>
          <cell r="V369">
            <v>-3085808.61</v>
          </cell>
          <cell r="X369">
            <v>-3085808.61</v>
          </cell>
          <cell r="Z369">
            <v>-16402926.100000001</v>
          </cell>
          <cell r="AB369">
            <v>-50346820.810000002</v>
          </cell>
          <cell r="AF369">
            <v>-18514851.66</v>
          </cell>
          <cell r="AH369">
            <v>-31831969.149999999</v>
          </cell>
        </row>
        <row r="370">
          <cell r="A370">
            <v>819990007</v>
          </cell>
          <cell r="B370" t="str">
            <v xml:space="preserve">     Procon Juizado de Pequenas Causas</v>
          </cell>
          <cell r="D370">
            <v>0</v>
          </cell>
          <cell r="F370">
            <v>0</v>
          </cell>
          <cell r="H370">
            <v>0</v>
          </cell>
          <cell r="J370">
            <v>0</v>
          </cell>
          <cell r="L370">
            <v>0</v>
          </cell>
          <cell r="N370">
            <v>0</v>
          </cell>
          <cell r="P370">
            <v>0</v>
          </cell>
          <cell r="R370">
            <v>0</v>
          </cell>
          <cell r="T370">
            <v>0</v>
          </cell>
          <cell r="V370">
            <v>0</v>
          </cell>
          <cell r="X370">
            <v>0</v>
          </cell>
          <cell r="Z370">
            <v>0</v>
          </cell>
          <cell r="AB370">
            <v>0</v>
          </cell>
          <cell r="AF370">
            <v>0</v>
          </cell>
          <cell r="AH370">
            <v>0</v>
          </cell>
        </row>
        <row r="371">
          <cell r="A371">
            <v>819990008</v>
          </cell>
          <cell r="B371" t="str">
            <v xml:space="preserve">     Perda em Operações de Credito</v>
          </cell>
          <cell r="D371">
            <v>-608110.97</v>
          </cell>
          <cell r="F371">
            <v>-508973.72</v>
          </cell>
          <cell r="H371">
            <v>-1477816.67</v>
          </cell>
          <cell r="J371">
            <v>-856400.39</v>
          </cell>
          <cell r="L371">
            <v>-936863.09</v>
          </cell>
          <cell r="N371">
            <v>-988100.87</v>
          </cell>
          <cell r="P371">
            <v>-1152431.1299999999</v>
          </cell>
          <cell r="R371">
            <v>-1694745.45</v>
          </cell>
          <cell r="T371">
            <v>-1423887.71</v>
          </cell>
          <cell r="V371">
            <v>-1576759.8</v>
          </cell>
          <cell r="X371">
            <v>-4549749.95</v>
          </cell>
          <cell r="Z371">
            <v>-1219556.18</v>
          </cell>
          <cell r="AB371">
            <v>-16993395.93</v>
          </cell>
          <cell r="AF371">
            <v>-5376265.71</v>
          </cell>
          <cell r="AH371">
            <v>-11617130.219999999</v>
          </cell>
        </row>
        <row r="372">
          <cell r="A372">
            <v>819990009</v>
          </cell>
          <cell r="B372" t="str">
            <v xml:space="preserve">     Lei Rouanet</v>
          </cell>
          <cell r="D372">
            <v>0</v>
          </cell>
          <cell r="F372">
            <v>0</v>
          </cell>
          <cell r="H372">
            <v>0</v>
          </cell>
          <cell r="J372">
            <v>0</v>
          </cell>
          <cell r="L372">
            <v>0</v>
          </cell>
          <cell r="N372">
            <v>0</v>
          </cell>
          <cell r="P372">
            <v>0</v>
          </cell>
          <cell r="R372">
            <v>0</v>
          </cell>
          <cell r="T372">
            <v>0</v>
          </cell>
          <cell r="V372">
            <v>0</v>
          </cell>
          <cell r="X372">
            <v>0</v>
          </cell>
          <cell r="Z372">
            <v>99951.15</v>
          </cell>
          <cell r="AB372">
            <v>99951.15</v>
          </cell>
          <cell r="AF372">
            <v>0</v>
          </cell>
          <cell r="AH372">
            <v>99951.15</v>
          </cell>
        </row>
        <row r="373">
          <cell r="A373">
            <v>819990010</v>
          </cell>
          <cell r="B373" t="str">
            <v xml:space="preserve">     Taxas por Usos de Bandeiras</v>
          </cell>
          <cell r="D373">
            <v>0</v>
          </cell>
          <cell r="F373">
            <v>0</v>
          </cell>
          <cell r="H373">
            <v>0</v>
          </cell>
          <cell r="J373">
            <v>0</v>
          </cell>
          <cell r="L373">
            <v>0</v>
          </cell>
          <cell r="N373">
            <v>0</v>
          </cell>
          <cell r="P373">
            <v>0</v>
          </cell>
          <cell r="R373">
            <v>0</v>
          </cell>
          <cell r="T373">
            <v>0</v>
          </cell>
          <cell r="V373">
            <v>-394893.44</v>
          </cell>
          <cell r="X373">
            <v>-202934.64</v>
          </cell>
          <cell r="Z373">
            <v>-149445.4</v>
          </cell>
          <cell r="AB373">
            <v>-747273.4800000001</v>
          </cell>
          <cell r="AF373">
            <v>0</v>
          </cell>
          <cell r="AH373">
            <v>-747273.4800000001</v>
          </cell>
        </row>
        <row r="374">
          <cell r="A374">
            <v>819990011</v>
          </cell>
          <cell r="B374" t="str">
            <v xml:space="preserve">     Participações em Operações com Estabelecimentos</v>
          </cell>
          <cell r="D374">
            <v>0</v>
          </cell>
          <cell r="F374">
            <v>0</v>
          </cell>
          <cell r="H374">
            <v>0</v>
          </cell>
          <cell r="J374">
            <v>0</v>
          </cell>
          <cell r="L374">
            <v>0</v>
          </cell>
          <cell r="N374">
            <v>0</v>
          </cell>
          <cell r="P374">
            <v>0</v>
          </cell>
          <cell r="R374">
            <v>0</v>
          </cell>
          <cell r="T374">
            <v>0</v>
          </cell>
          <cell r="V374">
            <v>-358848.27</v>
          </cell>
          <cell r="X374">
            <v>-380895.98</v>
          </cell>
          <cell r="Z374">
            <v>-698478.79</v>
          </cell>
          <cell r="AB374">
            <v>-1438223.04</v>
          </cell>
          <cell r="AF374">
            <v>0</v>
          </cell>
          <cell r="AH374">
            <v>-1438223.04</v>
          </cell>
        </row>
        <row r="375">
          <cell r="A375">
            <v>819990012</v>
          </cell>
          <cell r="B375" t="str">
            <v xml:space="preserve">     Perdas sobre Operações</v>
          </cell>
          <cell r="D375">
            <v>0</v>
          </cell>
          <cell r="F375">
            <v>0</v>
          </cell>
          <cell r="H375">
            <v>0</v>
          </cell>
          <cell r="J375">
            <v>0</v>
          </cell>
          <cell r="L375">
            <v>0</v>
          </cell>
          <cell r="N375">
            <v>0</v>
          </cell>
          <cell r="P375">
            <v>0</v>
          </cell>
          <cell r="R375">
            <v>0</v>
          </cell>
          <cell r="T375">
            <v>0</v>
          </cell>
          <cell r="V375">
            <v>-1140329.98</v>
          </cell>
          <cell r="X375">
            <v>-1064209.49</v>
          </cell>
          <cell r="Z375">
            <v>-1511460.52</v>
          </cell>
          <cell r="AB375">
            <v>-3715999.9899999998</v>
          </cell>
          <cell r="AF375">
            <v>0</v>
          </cell>
          <cell r="AH375">
            <v>-3715999.9899999998</v>
          </cell>
        </row>
        <row r="376">
          <cell r="A376">
            <v>819990070</v>
          </cell>
          <cell r="B376" t="str">
            <v xml:space="preserve">     Taxa de Fiscalização - CVM</v>
          </cell>
          <cell r="D376">
            <v>-3646.28</v>
          </cell>
          <cell r="F376">
            <v>0</v>
          </cell>
          <cell r="H376">
            <v>0</v>
          </cell>
          <cell r="J376">
            <v>-3646.28</v>
          </cell>
          <cell r="L376">
            <v>0</v>
          </cell>
          <cell r="N376">
            <v>0</v>
          </cell>
          <cell r="P376">
            <v>-3646.28</v>
          </cell>
          <cell r="R376">
            <v>0</v>
          </cell>
          <cell r="T376">
            <v>0</v>
          </cell>
          <cell r="V376">
            <v>0</v>
          </cell>
          <cell r="X376">
            <v>0</v>
          </cell>
          <cell r="Z376">
            <v>0</v>
          </cell>
          <cell r="AB376">
            <v>-10938.84</v>
          </cell>
          <cell r="AF376">
            <v>-7292.56</v>
          </cell>
          <cell r="AH376">
            <v>-3646.28</v>
          </cell>
        </row>
        <row r="377">
          <cell r="A377">
            <v>819990080</v>
          </cell>
          <cell r="B377" t="str">
            <v xml:space="preserve">     Cessão de Direito de Uso</v>
          </cell>
          <cell r="D377">
            <v>0</v>
          </cell>
          <cell r="F377">
            <v>0</v>
          </cell>
          <cell r="H377">
            <v>0</v>
          </cell>
          <cell r="J377">
            <v>0</v>
          </cell>
          <cell r="L377">
            <v>0</v>
          </cell>
          <cell r="N377">
            <v>0</v>
          </cell>
          <cell r="P377">
            <v>0</v>
          </cell>
          <cell r="R377">
            <v>0</v>
          </cell>
          <cell r="T377">
            <v>0</v>
          </cell>
          <cell r="V377">
            <v>0</v>
          </cell>
          <cell r="X377">
            <v>0</v>
          </cell>
          <cell r="Z377">
            <v>0</v>
          </cell>
          <cell r="AB377">
            <v>0</v>
          </cell>
          <cell r="AF377">
            <v>0</v>
          </cell>
          <cell r="AH377">
            <v>0</v>
          </cell>
        </row>
        <row r="378">
          <cell r="A378">
            <v>819990090</v>
          </cell>
          <cell r="B378" t="str">
            <v xml:space="preserve">     Despesa com Assunção de Obrigação</v>
          </cell>
          <cell r="D378">
            <v>0</v>
          </cell>
          <cell r="F378">
            <v>0</v>
          </cell>
          <cell r="H378">
            <v>0</v>
          </cell>
          <cell r="J378">
            <v>0</v>
          </cell>
          <cell r="L378">
            <v>0</v>
          </cell>
          <cell r="N378">
            <v>0</v>
          </cell>
          <cell r="P378">
            <v>0</v>
          </cell>
          <cell r="R378">
            <v>0</v>
          </cell>
          <cell r="T378">
            <v>0</v>
          </cell>
          <cell r="V378">
            <v>0</v>
          </cell>
          <cell r="X378">
            <v>0</v>
          </cell>
          <cell r="Z378">
            <v>0</v>
          </cell>
          <cell r="AB378">
            <v>0</v>
          </cell>
          <cell r="AF378">
            <v>0</v>
          </cell>
          <cell r="AH378">
            <v>0</v>
          </cell>
        </row>
        <row r="379">
          <cell r="A379">
            <v>819990099</v>
          </cell>
          <cell r="B379" t="str">
            <v xml:space="preserve">     Diversas</v>
          </cell>
          <cell r="D379">
            <v>-1.7</v>
          </cell>
          <cell r="F379">
            <v>-20.83</v>
          </cell>
          <cell r="H379">
            <v>-45.03</v>
          </cell>
          <cell r="J379">
            <v>-3.9999999999992042E-2</v>
          </cell>
          <cell r="L379">
            <v>-1.0000000000005116E-2</v>
          </cell>
          <cell r="N379">
            <v>-1.9999999999996021E-2</v>
          </cell>
          <cell r="P379">
            <v>-0.01</v>
          </cell>
          <cell r="R379">
            <v>-169.04</v>
          </cell>
          <cell r="T379">
            <v>-64.11</v>
          </cell>
          <cell r="V379">
            <v>-89183.62</v>
          </cell>
          <cell r="X379">
            <v>-26110.22</v>
          </cell>
          <cell r="Z379">
            <v>-48224.47</v>
          </cell>
          <cell r="AB379">
            <v>-163819.09999999998</v>
          </cell>
          <cell r="AF379">
            <v>-67.63</v>
          </cell>
          <cell r="AH379">
            <v>-163751.47</v>
          </cell>
        </row>
        <row r="380">
          <cell r="A380">
            <v>819999001</v>
          </cell>
          <cell r="B380" t="str">
            <v xml:space="preserve">     Despesas Processos Procon</v>
          </cell>
          <cell r="D380">
            <v>0</v>
          </cell>
          <cell r="F380">
            <v>0</v>
          </cell>
          <cell r="H380">
            <v>0</v>
          </cell>
          <cell r="J380">
            <v>0</v>
          </cell>
          <cell r="L380">
            <v>0</v>
          </cell>
          <cell r="N380">
            <v>0</v>
          </cell>
          <cell r="P380">
            <v>0</v>
          </cell>
          <cell r="R380">
            <v>0</v>
          </cell>
          <cell r="T380">
            <v>0</v>
          </cell>
          <cell r="V380">
            <v>-3104.16</v>
          </cell>
          <cell r="X380">
            <v>0</v>
          </cell>
          <cell r="Z380">
            <v>0</v>
          </cell>
          <cell r="AB380">
            <v>-3104.16</v>
          </cell>
          <cell r="AF380">
            <v>0</v>
          </cell>
          <cell r="AH380">
            <v>-3104.16</v>
          </cell>
        </row>
        <row r="381">
          <cell r="A381">
            <v>819999002</v>
          </cell>
          <cell r="B381" t="str">
            <v xml:space="preserve">     Despesas Processos Civeis</v>
          </cell>
          <cell r="D381">
            <v>0</v>
          </cell>
          <cell r="F381">
            <v>0</v>
          </cell>
          <cell r="H381">
            <v>0</v>
          </cell>
          <cell r="J381">
            <v>0</v>
          </cell>
          <cell r="L381">
            <v>0</v>
          </cell>
          <cell r="N381">
            <v>-3444.18</v>
          </cell>
          <cell r="P381">
            <v>444.18</v>
          </cell>
          <cell r="R381">
            <v>0</v>
          </cell>
          <cell r="T381">
            <v>0</v>
          </cell>
          <cell r="V381">
            <v>-185888.74</v>
          </cell>
          <cell r="X381">
            <v>-297187.18</v>
          </cell>
          <cell r="Z381">
            <v>-142275.54</v>
          </cell>
          <cell r="AB381">
            <v>-628351.46</v>
          </cell>
          <cell r="AF381">
            <v>-3444.18</v>
          </cell>
          <cell r="AH381">
            <v>-624907.28</v>
          </cell>
        </row>
        <row r="382">
          <cell r="A382">
            <v>819999003</v>
          </cell>
          <cell r="B382" t="str">
            <v xml:space="preserve">     Despesas Processos Especiais Civeis</v>
          </cell>
          <cell r="D382">
            <v>-1500</v>
          </cell>
          <cell r="F382">
            <v>-1510</v>
          </cell>
          <cell r="H382">
            <v>0</v>
          </cell>
          <cell r="J382">
            <v>-1800</v>
          </cell>
          <cell r="L382">
            <v>-6750</v>
          </cell>
          <cell r="N382">
            <v>-5940</v>
          </cell>
          <cell r="P382">
            <v>-444.18</v>
          </cell>
          <cell r="R382">
            <v>0</v>
          </cell>
          <cell r="T382">
            <v>-6810</v>
          </cell>
          <cell r="V382">
            <v>-391173.68</v>
          </cell>
          <cell r="X382">
            <v>-381586.43</v>
          </cell>
          <cell r="Z382">
            <v>-220937.38</v>
          </cell>
          <cell r="AB382">
            <v>-1018451.67</v>
          </cell>
          <cell r="AF382">
            <v>-17500</v>
          </cell>
          <cell r="AH382">
            <v>-1000951.67</v>
          </cell>
        </row>
        <row r="383">
          <cell r="A383">
            <v>819999004</v>
          </cell>
          <cell r="B383" t="str">
            <v xml:space="preserve">     Despesas Processos Causas Fiscais</v>
          </cell>
          <cell r="D383">
            <v>0</v>
          </cell>
          <cell r="F383">
            <v>0</v>
          </cell>
          <cell r="H383">
            <v>0</v>
          </cell>
          <cell r="J383">
            <v>0</v>
          </cell>
          <cell r="L383">
            <v>0</v>
          </cell>
          <cell r="N383">
            <v>0</v>
          </cell>
          <cell r="P383">
            <v>0</v>
          </cell>
          <cell r="R383">
            <v>0</v>
          </cell>
          <cell r="T383">
            <v>0</v>
          </cell>
          <cell r="V383">
            <v>0</v>
          </cell>
          <cell r="X383">
            <v>0</v>
          </cell>
          <cell r="Z383">
            <v>0</v>
          </cell>
          <cell r="AB383">
            <v>0</v>
          </cell>
          <cell r="AF383">
            <v>0</v>
          </cell>
          <cell r="AH383">
            <v>0</v>
          </cell>
        </row>
        <row r="384">
          <cell r="A384">
            <v>819999099</v>
          </cell>
          <cell r="B384" t="str">
            <v xml:space="preserve">     Outras</v>
          </cell>
          <cell r="D384">
            <v>0</v>
          </cell>
          <cell r="F384">
            <v>0</v>
          </cell>
          <cell r="H384">
            <v>0</v>
          </cell>
          <cell r="J384">
            <v>0</v>
          </cell>
          <cell r="L384">
            <v>0</v>
          </cell>
          <cell r="N384">
            <v>0</v>
          </cell>
          <cell r="P384">
            <v>0</v>
          </cell>
          <cell r="R384">
            <v>0</v>
          </cell>
          <cell r="T384">
            <v>0</v>
          </cell>
          <cell r="V384">
            <v>-883821.92</v>
          </cell>
          <cell r="X384">
            <v>-1154166.03</v>
          </cell>
          <cell r="Z384">
            <v>-949854.19</v>
          </cell>
          <cell r="AB384">
            <v>-2987842.14</v>
          </cell>
          <cell r="AF384">
            <v>0</v>
          </cell>
          <cell r="AH384">
            <v>-2987842.14</v>
          </cell>
        </row>
        <row r="386">
          <cell r="B386">
            <v>0</v>
          </cell>
          <cell r="D386">
            <v>0</v>
          </cell>
          <cell r="F386">
            <v>0</v>
          </cell>
          <cell r="H386">
            <v>0</v>
          </cell>
          <cell r="J386">
            <v>0</v>
          </cell>
          <cell r="L386">
            <v>0</v>
          </cell>
          <cell r="N386">
            <v>0</v>
          </cell>
          <cell r="P386">
            <v>0</v>
          </cell>
          <cell r="R386">
            <v>0</v>
          </cell>
          <cell r="T386">
            <v>0</v>
          </cell>
          <cell r="V386">
            <v>0</v>
          </cell>
          <cell r="X386">
            <v>0</v>
          </cell>
          <cell r="Z386">
            <v>0</v>
          </cell>
          <cell r="AB386">
            <v>0</v>
          </cell>
          <cell r="AF386">
            <v>0</v>
          </cell>
          <cell r="AH386">
            <v>0</v>
          </cell>
        </row>
        <row r="387">
          <cell r="B387" t="str">
            <v xml:space="preserve">RESULTADO OPERACIONAL </v>
          </cell>
          <cell r="D387">
            <v>-2990105.43</v>
          </cell>
          <cell r="F387">
            <v>-3621010.35</v>
          </cell>
          <cell r="H387">
            <v>7931245.7100000046</v>
          </cell>
          <cell r="J387">
            <v>-3190142.45</v>
          </cell>
          <cell r="L387">
            <v>107026.31000000238</v>
          </cell>
          <cell r="N387">
            <v>9806640.8799999878</v>
          </cell>
          <cell r="P387">
            <v>-5136190.0299999937</v>
          </cell>
          <cell r="R387">
            <v>645487.56000000238</v>
          </cell>
          <cell r="T387">
            <v>11383543.110000007</v>
          </cell>
          <cell r="V387">
            <v>10054302.340000004</v>
          </cell>
          <cell r="X387">
            <v>-7584836.7300000042</v>
          </cell>
          <cell r="Z387">
            <v>-62708891.959999979</v>
          </cell>
          <cell r="AB387">
            <v>-45105445.219999909</v>
          </cell>
          <cell r="AF387">
            <v>8241140.4899999499</v>
          </cell>
          <cell r="AH387">
            <v>-53346585.709999919</v>
          </cell>
        </row>
        <row r="388">
          <cell r="B388">
            <v>0</v>
          </cell>
          <cell r="D388">
            <v>0</v>
          </cell>
          <cell r="F388">
            <v>0</v>
          </cell>
          <cell r="H388">
            <v>0</v>
          </cell>
          <cell r="J388">
            <v>0</v>
          </cell>
          <cell r="L388">
            <v>0</v>
          </cell>
          <cell r="N388">
            <v>0</v>
          </cell>
          <cell r="P388">
            <v>0</v>
          </cell>
          <cell r="R388">
            <v>0</v>
          </cell>
          <cell r="T388">
            <v>0</v>
          </cell>
          <cell r="V388">
            <v>0</v>
          </cell>
          <cell r="X388">
            <v>0</v>
          </cell>
          <cell r="Z388">
            <v>0</v>
          </cell>
          <cell r="AB388">
            <v>0</v>
          </cell>
          <cell r="AF388">
            <v>0</v>
          </cell>
          <cell r="AH388">
            <v>0</v>
          </cell>
        </row>
        <row r="389">
          <cell r="A389">
            <v>0</v>
          </cell>
          <cell r="B389" t="str">
            <v>RESULTADO NÃO OPERACIONAL</v>
          </cell>
          <cell r="D389">
            <v>0</v>
          </cell>
          <cell r="F389">
            <v>0</v>
          </cell>
          <cell r="H389">
            <v>197485.82</v>
          </cell>
          <cell r="J389">
            <v>0</v>
          </cell>
          <cell r="L389">
            <v>2100</v>
          </cell>
          <cell r="N389">
            <v>0</v>
          </cell>
          <cell r="P389">
            <v>0</v>
          </cell>
          <cell r="R389">
            <v>0</v>
          </cell>
          <cell r="T389">
            <v>0</v>
          </cell>
          <cell r="V389">
            <v>-97044.51</v>
          </cell>
          <cell r="X389">
            <v>0</v>
          </cell>
          <cell r="Z389">
            <v>83352.240000000005</v>
          </cell>
          <cell r="AB389">
            <v>-11592.26999999999</v>
          </cell>
          <cell r="AF389">
            <v>2100</v>
          </cell>
          <cell r="AH389">
            <v>-13692.26999999999</v>
          </cell>
        </row>
        <row r="390">
          <cell r="A390">
            <v>73</v>
          </cell>
          <cell r="B390" t="str">
            <v xml:space="preserve">     Receitas não operacionais</v>
          </cell>
          <cell r="D390">
            <v>0</v>
          </cell>
          <cell r="F390">
            <v>0</v>
          </cell>
          <cell r="H390">
            <v>0</v>
          </cell>
          <cell r="J390">
            <v>0</v>
          </cell>
          <cell r="L390">
            <v>2100</v>
          </cell>
          <cell r="N390">
            <v>0</v>
          </cell>
          <cell r="P390">
            <v>0</v>
          </cell>
          <cell r="R390">
            <v>0</v>
          </cell>
          <cell r="T390">
            <v>0</v>
          </cell>
          <cell r="V390">
            <v>0</v>
          </cell>
          <cell r="X390">
            <v>0</v>
          </cell>
          <cell r="Z390">
            <v>83352.240000000005</v>
          </cell>
          <cell r="AB390">
            <v>85452.24</v>
          </cell>
          <cell r="AF390">
            <v>2100</v>
          </cell>
          <cell r="AH390">
            <v>83352.240000000005</v>
          </cell>
        </row>
        <row r="391">
          <cell r="A391">
            <v>83</v>
          </cell>
          <cell r="B391" t="str">
            <v xml:space="preserve">     Despesas não operacionais</v>
          </cell>
          <cell r="D391">
            <v>0</v>
          </cell>
          <cell r="F391">
            <v>0</v>
          </cell>
          <cell r="H391">
            <v>0</v>
          </cell>
          <cell r="J391">
            <v>0</v>
          </cell>
          <cell r="L391">
            <v>0</v>
          </cell>
          <cell r="N391">
            <v>0</v>
          </cell>
          <cell r="P391">
            <v>0</v>
          </cell>
          <cell r="R391">
            <v>0</v>
          </cell>
          <cell r="T391">
            <v>0</v>
          </cell>
          <cell r="V391">
            <v>-97044.51</v>
          </cell>
          <cell r="X391">
            <v>0</v>
          </cell>
          <cell r="Z391">
            <v>0</v>
          </cell>
          <cell r="AB391">
            <v>-97044.51</v>
          </cell>
          <cell r="AF391">
            <v>0</v>
          </cell>
          <cell r="AH391">
            <v>-97044.51</v>
          </cell>
        </row>
        <row r="392">
          <cell r="A392">
            <v>0</v>
          </cell>
          <cell r="B392">
            <v>0</v>
          </cell>
          <cell r="D392">
            <v>0</v>
          </cell>
          <cell r="F392">
            <v>0</v>
          </cell>
          <cell r="H392">
            <v>0</v>
          </cell>
          <cell r="J392">
            <v>0</v>
          </cell>
          <cell r="L392">
            <v>0</v>
          </cell>
          <cell r="N392">
            <v>0</v>
          </cell>
          <cell r="P392">
            <v>0</v>
          </cell>
          <cell r="R392">
            <v>0</v>
          </cell>
          <cell r="T392">
            <v>0</v>
          </cell>
          <cell r="V392">
            <v>0</v>
          </cell>
          <cell r="X392">
            <v>0</v>
          </cell>
          <cell r="Z392">
            <v>0</v>
          </cell>
          <cell r="AB392">
            <v>0</v>
          </cell>
          <cell r="AF392">
            <v>0</v>
          </cell>
          <cell r="AH392">
            <v>0</v>
          </cell>
        </row>
        <row r="393">
          <cell r="A393">
            <v>897</v>
          </cell>
          <cell r="B393" t="str">
            <v>PARTICIPAÇÃO DE ADMINISTRADORES E FUNCIONÁRIOS</v>
          </cell>
          <cell r="D393">
            <v>0</v>
          </cell>
          <cell r="F393">
            <v>0</v>
          </cell>
          <cell r="H393">
            <v>-178932.72</v>
          </cell>
          <cell r="J393">
            <v>0</v>
          </cell>
          <cell r="L393">
            <v>0</v>
          </cell>
          <cell r="N393">
            <v>0</v>
          </cell>
          <cell r="P393">
            <v>-1350</v>
          </cell>
          <cell r="R393">
            <v>-1350</v>
          </cell>
          <cell r="T393">
            <v>2700</v>
          </cell>
          <cell r="V393">
            <v>-62987.53</v>
          </cell>
          <cell r="X393">
            <v>-2665.1000000000058</v>
          </cell>
          <cell r="Z393">
            <v>0</v>
          </cell>
          <cell r="AB393">
            <v>-244585.35</v>
          </cell>
          <cell r="AF393">
            <v>-178932.72</v>
          </cell>
          <cell r="AH393">
            <v>-65652.63</v>
          </cell>
        </row>
        <row r="394">
          <cell r="A394">
            <v>0</v>
          </cell>
          <cell r="B394">
            <v>0</v>
          </cell>
          <cell r="D394">
            <v>0</v>
          </cell>
          <cell r="F394">
            <v>0</v>
          </cell>
          <cell r="H394">
            <v>0</v>
          </cell>
          <cell r="J394">
            <v>0</v>
          </cell>
          <cell r="L394">
            <v>0</v>
          </cell>
          <cell r="N394">
            <v>0</v>
          </cell>
          <cell r="P394">
            <v>0</v>
          </cell>
          <cell r="R394">
            <v>0</v>
          </cell>
          <cell r="T394">
            <v>0</v>
          </cell>
          <cell r="V394">
            <v>0</v>
          </cell>
          <cell r="X394">
            <v>0</v>
          </cell>
          <cell r="Z394">
            <v>0</v>
          </cell>
          <cell r="AB394">
            <v>0</v>
          </cell>
          <cell r="AF394">
            <v>0</v>
          </cell>
          <cell r="AH394">
            <v>0</v>
          </cell>
        </row>
        <row r="395">
          <cell r="A395">
            <v>8971020</v>
          </cell>
          <cell r="B395" t="str">
            <v xml:space="preserve">  PARTICIPAÇÕES EMPREGADOS</v>
          </cell>
          <cell r="D395">
            <v>0</v>
          </cell>
          <cell r="F395">
            <v>0</v>
          </cell>
          <cell r="H395">
            <v>-178932.72</v>
          </cell>
          <cell r="J395">
            <v>0</v>
          </cell>
          <cell r="L395">
            <v>0</v>
          </cell>
          <cell r="N395">
            <v>0</v>
          </cell>
          <cell r="P395">
            <v>-1350</v>
          </cell>
          <cell r="R395">
            <v>-1350</v>
          </cell>
          <cell r="T395">
            <v>2700</v>
          </cell>
          <cell r="V395">
            <v>-62987.53</v>
          </cell>
          <cell r="X395">
            <v>-2665.1000000000058</v>
          </cell>
          <cell r="Z395">
            <v>0</v>
          </cell>
          <cell r="AB395">
            <v>-244585.35</v>
          </cell>
          <cell r="AF395">
            <v>-178932.72</v>
          </cell>
          <cell r="AH395">
            <v>-65652.63</v>
          </cell>
        </row>
        <row r="396">
          <cell r="A396">
            <v>8971010</v>
          </cell>
          <cell r="B396" t="str">
            <v xml:space="preserve">  PARTICIPAÇÕES DIRETORIA</v>
          </cell>
          <cell r="D396">
            <v>0</v>
          </cell>
          <cell r="F396">
            <v>0</v>
          </cell>
          <cell r="H396">
            <v>0</v>
          </cell>
          <cell r="J396">
            <v>0</v>
          </cell>
          <cell r="L396">
            <v>0</v>
          </cell>
          <cell r="N396">
            <v>0</v>
          </cell>
          <cell r="P396">
            <v>0</v>
          </cell>
          <cell r="R396">
            <v>0</v>
          </cell>
          <cell r="T396">
            <v>0</v>
          </cell>
          <cell r="V396">
            <v>0</v>
          </cell>
          <cell r="X396">
            <v>0</v>
          </cell>
          <cell r="Z396">
            <v>0</v>
          </cell>
          <cell r="AB396">
            <v>0</v>
          </cell>
          <cell r="AF396">
            <v>0</v>
          </cell>
          <cell r="AH396">
            <v>0</v>
          </cell>
        </row>
        <row r="397">
          <cell r="A397">
            <v>0</v>
          </cell>
          <cell r="B397">
            <v>0</v>
          </cell>
          <cell r="D397">
            <v>0</v>
          </cell>
          <cell r="F397">
            <v>0</v>
          </cell>
          <cell r="H397">
            <v>0</v>
          </cell>
          <cell r="J397">
            <v>0</v>
          </cell>
          <cell r="L397">
            <v>0</v>
          </cell>
          <cell r="N397">
            <v>0</v>
          </cell>
          <cell r="P397">
            <v>0</v>
          </cell>
          <cell r="R397">
            <v>0</v>
          </cell>
          <cell r="T397">
            <v>0</v>
          </cell>
          <cell r="V397">
            <v>0</v>
          </cell>
          <cell r="X397">
            <v>0</v>
          </cell>
          <cell r="Z397">
            <v>0</v>
          </cell>
          <cell r="AB397">
            <v>0</v>
          </cell>
          <cell r="AF397">
            <v>0</v>
          </cell>
          <cell r="AH397">
            <v>0</v>
          </cell>
        </row>
        <row r="398">
          <cell r="A398">
            <v>9999</v>
          </cell>
          <cell r="B398" t="str">
            <v>RESULTADO ANTES DA CONTR.SOCIAL E IMP.DE RENDA</v>
          </cell>
          <cell r="D398">
            <v>-2990105.43</v>
          </cell>
          <cell r="F398">
            <v>-3621010.35</v>
          </cell>
          <cell r="H398">
            <v>7949798.8100000052</v>
          </cell>
          <cell r="J398">
            <v>-3190142.45</v>
          </cell>
          <cell r="L398">
            <v>109126.31000000238</v>
          </cell>
          <cell r="N398">
            <v>9806640.8799999878</v>
          </cell>
          <cell r="P398">
            <v>-5137540.0299999937</v>
          </cell>
          <cell r="R398">
            <v>644137.56000000238</v>
          </cell>
          <cell r="T398">
            <v>11386243.110000007</v>
          </cell>
          <cell r="V398">
            <v>9894270.3000000045</v>
          </cell>
          <cell r="X398">
            <v>-7587501.8300000038</v>
          </cell>
          <cell r="Z398">
            <v>-62625539.719999976</v>
          </cell>
          <cell r="AB398">
            <v>-45361622.839999914</v>
          </cell>
          <cell r="AF398">
            <v>8064307.7699999502</v>
          </cell>
          <cell r="AH398">
            <v>-53425930.609999925</v>
          </cell>
        </row>
        <row r="399">
          <cell r="A399">
            <v>0</v>
          </cell>
          <cell r="B399">
            <v>0</v>
          </cell>
          <cell r="D399">
            <v>0</v>
          </cell>
          <cell r="F399">
            <v>0</v>
          </cell>
          <cell r="H399">
            <v>0</v>
          </cell>
          <cell r="J399">
            <v>0</v>
          </cell>
          <cell r="L399">
            <v>0</v>
          </cell>
          <cell r="N399">
            <v>0</v>
          </cell>
          <cell r="P399">
            <v>0</v>
          </cell>
          <cell r="R399">
            <v>0</v>
          </cell>
          <cell r="T399">
            <v>0</v>
          </cell>
          <cell r="V399">
            <v>0</v>
          </cell>
          <cell r="X399">
            <v>0</v>
          </cell>
          <cell r="Z399">
            <v>0</v>
          </cell>
          <cell r="AB399">
            <v>0</v>
          </cell>
          <cell r="AF399">
            <v>0</v>
          </cell>
          <cell r="AH399">
            <v>0</v>
          </cell>
        </row>
        <row r="400">
          <cell r="A400">
            <v>89420</v>
          </cell>
          <cell r="B400" t="str">
            <v xml:space="preserve">  CONTRIBUIÇÃO SOCIAL</v>
          </cell>
          <cell r="D400">
            <v>-26724.14</v>
          </cell>
          <cell r="F400">
            <v>26724.14</v>
          </cell>
          <cell r="H400">
            <v>0</v>
          </cell>
          <cell r="J400">
            <v>0</v>
          </cell>
          <cell r="L400">
            <v>0</v>
          </cell>
          <cell r="N400">
            <v>0</v>
          </cell>
          <cell r="P400">
            <v>0</v>
          </cell>
          <cell r="R400">
            <v>0</v>
          </cell>
          <cell r="T400">
            <v>0</v>
          </cell>
          <cell r="V400">
            <v>-5577074.4000000004</v>
          </cell>
          <cell r="X400">
            <v>3552027.34</v>
          </cell>
          <cell r="Z400">
            <v>2025047.06</v>
          </cell>
          <cell r="AB400">
            <v>0</v>
          </cell>
          <cell r="AF400">
            <v>0</v>
          </cell>
          <cell r="AH400">
            <v>0</v>
          </cell>
        </row>
        <row r="401">
          <cell r="A401" t="str">
            <v>%</v>
          </cell>
          <cell r="B401" t="str">
            <v xml:space="preserve">  CREDITO TRIBUTÁRIO DE CS - BASE NEGATIVA</v>
          </cell>
          <cell r="D401">
            <v>0</v>
          </cell>
          <cell r="F401">
            <v>162504.13</v>
          </cell>
          <cell r="H401">
            <v>-67380.95</v>
          </cell>
          <cell r="J401">
            <v>335358.38430000027</v>
          </cell>
          <cell r="L401">
            <v>122801.88689999942</v>
          </cell>
          <cell r="N401">
            <v>386942.61780000117</v>
          </cell>
          <cell r="P401">
            <v>734704.72</v>
          </cell>
          <cell r="R401">
            <v>-179260.16</v>
          </cell>
          <cell r="T401">
            <v>17478.29</v>
          </cell>
          <cell r="V401">
            <v>-1513148.92</v>
          </cell>
          <cell r="X401">
            <v>0</v>
          </cell>
          <cell r="Z401">
            <v>2610200.7200000002</v>
          </cell>
          <cell r="AB401">
            <v>2610200.7190000014</v>
          </cell>
          <cell r="AF401">
            <v>940226.06900000083</v>
          </cell>
          <cell r="AH401">
            <v>1669974.6500000004</v>
          </cell>
        </row>
        <row r="402">
          <cell r="A402" t="str">
            <v>xx</v>
          </cell>
          <cell r="B402" t="str">
            <v xml:space="preserve">  CONTRIBUIÇÃO SOCIAL TRIBUTADOS ANTECIPADAMENTE</v>
          </cell>
          <cell r="D402">
            <v>408613.42</v>
          </cell>
          <cell r="F402">
            <v>213488.54</v>
          </cell>
          <cell r="H402">
            <v>132912.31</v>
          </cell>
          <cell r="J402">
            <v>74956.890000000596</v>
          </cell>
          <cell r="L402">
            <v>35747.54</v>
          </cell>
          <cell r="N402">
            <v>-53068.939999999478</v>
          </cell>
          <cell r="P402">
            <v>-215898.97</v>
          </cell>
          <cell r="R402">
            <v>291176.21000000002</v>
          </cell>
          <cell r="T402">
            <v>-63557.179999999702</v>
          </cell>
          <cell r="V402">
            <v>5981415.7299999995</v>
          </cell>
          <cell r="X402">
            <v>-2387413.67</v>
          </cell>
          <cell r="Z402">
            <v>1449577.6400000001</v>
          </cell>
          <cell r="AB402">
            <v>5867949.5200000014</v>
          </cell>
          <cell r="AF402">
            <v>812649.76000000117</v>
          </cell>
          <cell r="AH402">
            <v>5055299.76</v>
          </cell>
        </row>
        <row r="403">
          <cell r="B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row>
        <row r="404">
          <cell r="B404" t="str">
            <v>RESULTADO ANTES DO IMPOSTO DE RENDA</v>
          </cell>
          <cell r="D404">
            <v>-2608216.1500000004</v>
          </cell>
          <cell r="E404">
            <v>0</v>
          </cell>
          <cell r="F404">
            <v>-3218293.54</v>
          </cell>
          <cell r="G404">
            <v>0</v>
          </cell>
          <cell r="H404">
            <v>8015330.1700000046</v>
          </cell>
          <cell r="I404">
            <v>0</v>
          </cell>
          <cell r="J404">
            <v>-2779827.1757000023</v>
          </cell>
          <cell r="K404">
            <v>0</v>
          </cell>
          <cell r="L404">
            <v>267675.73690000182</v>
          </cell>
          <cell r="M404">
            <v>0</v>
          </cell>
          <cell r="N404">
            <v>10140514.557799989</v>
          </cell>
          <cell r="O404">
            <v>0</v>
          </cell>
          <cell r="P404">
            <v>-4618734.2788999937</v>
          </cell>
          <cell r="Q404">
            <v>0</v>
          </cell>
          <cell r="R404">
            <v>756053.60870000196</v>
          </cell>
          <cell r="S404">
            <v>0</v>
          </cell>
          <cell r="T404">
            <v>11340164.220000006</v>
          </cell>
          <cell r="U404">
            <v>0</v>
          </cell>
          <cell r="V404">
            <v>8785462.7100000028</v>
          </cell>
          <cell r="W404">
            <v>0</v>
          </cell>
          <cell r="X404">
            <v>-6422888.1600000039</v>
          </cell>
          <cell r="Y404">
            <v>0</v>
          </cell>
          <cell r="Z404">
            <v>-56540714.299999975</v>
          </cell>
          <cell r="AA404">
            <v>0</v>
          </cell>
          <cell r="AB404">
            <v>-36883472.600999907</v>
          </cell>
          <cell r="AC404">
            <v>0</v>
          </cell>
          <cell r="AD404">
            <v>0</v>
          </cell>
          <cell r="AE404">
            <v>0</v>
          </cell>
          <cell r="AF404">
            <v>9817183.598999951</v>
          </cell>
          <cell r="AG404">
            <v>0</v>
          </cell>
          <cell r="AH404">
            <v>-46700656.199999928</v>
          </cell>
        </row>
        <row r="405">
          <cell r="A405">
            <v>0</v>
          </cell>
          <cell r="B405">
            <v>0</v>
          </cell>
          <cell r="D405">
            <v>0</v>
          </cell>
          <cell r="F405">
            <v>0</v>
          </cell>
          <cell r="H405">
            <v>0</v>
          </cell>
          <cell r="J405">
            <v>0</v>
          </cell>
          <cell r="L405">
            <v>0</v>
          </cell>
          <cell r="N405">
            <v>0</v>
          </cell>
          <cell r="P405">
            <v>0</v>
          </cell>
          <cell r="R405">
            <v>0</v>
          </cell>
          <cell r="T405">
            <v>0</v>
          </cell>
          <cell r="V405">
            <v>0</v>
          </cell>
          <cell r="X405">
            <v>0</v>
          </cell>
          <cell r="Z405">
            <v>0</v>
          </cell>
          <cell r="AB405">
            <v>0</v>
          </cell>
          <cell r="AF405">
            <v>0</v>
          </cell>
          <cell r="AH405">
            <v>0</v>
          </cell>
        </row>
        <row r="406">
          <cell r="A406">
            <v>89410</v>
          </cell>
          <cell r="B406" t="str">
            <v xml:space="preserve">  IMPOSTO DE RENDA</v>
          </cell>
          <cell r="D406">
            <v>-72235.44</v>
          </cell>
          <cell r="F406">
            <v>72235.44</v>
          </cell>
          <cell r="H406">
            <v>0</v>
          </cell>
          <cell r="J406">
            <v>0</v>
          </cell>
          <cell r="L406">
            <v>0</v>
          </cell>
          <cell r="N406">
            <v>0</v>
          </cell>
          <cell r="P406">
            <v>0</v>
          </cell>
          <cell r="R406">
            <v>0</v>
          </cell>
          <cell r="T406">
            <v>0</v>
          </cell>
          <cell r="V406">
            <v>-13571357.469999999</v>
          </cell>
          <cell r="X406">
            <v>9868742.5999999978</v>
          </cell>
          <cell r="Z406">
            <v>3702614.87</v>
          </cell>
          <cell r="AB406">
            <v>0</v>
          </cell>
          <cell r="AF406">
            <v>0</v>
          </cell>
          <cell r="AH406">
            <v>0</v>
          </cell>
        </row>
        <row r="407">
          <cell r="A407" t="str">
            <v>%%</v>
          </cell>
          <cell r="B407" t="str">
            <v xml:space="preserve">  CREDITO TRIBUTÁRIO DE IR - BASE NEGATIVA</v>
          </cell>
          <cell r="D407">
            <v>0</v>
          </cell>
          <cell r="F407">
            <v>451137.85</v>
          </cell>
          <cell r="H407">
            <v>-187431.8</v>
          </cell>
          <cell r="J407">
            <v>930591.73500000127</v>
          </cell>
          <cell r="L407">
            <v>367509.9199999983</v>
          </cell>
          <cell r="N407">
            <v>-147775.3574999962</v>
          </cell>
          <cell r="P407">
            <v>2035401.45</v>
          </cell>
          <cell r="R407">
            <v>531861.26</v>
          </cell>
          <cell r="T407">
            <v>-37014.020000002347</v>
          </cell>
          <cell r="V407">
            <v>-3944281.03</v>
          </cell>
          <cell r="X407">
            <v>0</v>
          </cell>
          <cell r="Z407">
            <v>7232277.7299999995</v>
          </cell>
          <cell r="AB407">
            <v>7232277.7375000007</v>
          </cell>
          <cell r="AF407">
            <v>1414032.3475000034</v>
          </cell>
          <cell r="AH407">
            <v>5818245.3899999969</v>
          </cell>
        </row>
        <row r="408">
          <cell r="A408" t="str">
            <v>x</v>
          </cell>
          <cell r="B408" t="str">
            <v xml:space="preserve">  IMPOSTO DE RENDA TRIBUTADOS ANTECIPADAMENTE</v>
          </cell>
          <cell r="D408">
            <v>1135037.27</v>
          </cell>
          <cell r="F408">
            <v>593023.73</v>
          </cell>
          <cell r="H408">
            <v>369200.86</v>
          </cell>
          <cell r="J408">
            <v>208213.57</v>
          </cell>
          <cell r="L408">
            <v>71880.66</v>
          </cell>
          <cell r="N408">
            <v>1074602.25</v>
          </cell>
          <cell r="P408">
            <v>-599719.36</v>
          </cell>
          <cell r="R408">
            <v>-226791.78</v>
          </cell>
          <cell r="T408">
            <v>-93570.39</v>
          </cell>
          <cell r="V408">
            <v>14457344.66</v>
          </cell>
          <cell r="X408">
            <v>-6631704.6399999997</v>
          </cell>
          <cell r="Z408">
            <v>5942342.9299999997</v>
          </cell>
          <cell r="AB408">
            <v>16299859.759999998</v>
          </cell>
          <cell r="AF408">
            <v>3451958.34</v>
          </cell>
          <cell r="AH408">
            <v>12847901.420000002</v>
          </cell>
        </row>
        <row r="409">
          <cell r="A409">
            <v>0</v>
          </cell>
          <cell r="B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row>
        <row r="410">
          <cell r="A410">
            <v>9</v>
          </cell>
          <cell r="B410" t="str">
            <v>RESULTADO DO PERÍODO</v>
          </cell>
          <cell r="D410">
            <v>-1545414.3200000003</v>
          </cell>
          <cell r="E410">
            <v>0</v>
          </cell>
          <cell r="F410">
            <v>-2101896.52</v>
          </cell>
          <cell r="G410">
            <v>0</v>
          </cell>
          <cell r="H410">
            <v>8197099.2300000051</v>
          </cell>
          <cell r="I410">
            <v>0</v>
          </cell>
          <cell r="J410">
            <v>-1641021.870700001</v>
          </cell>
          <cell r="K410">
            <v>0</v>
          </cell>
          <cell r="L410">
            <v>707066.31690000009</v>
          </cell>
          <cell r="M410">
            <v>0</v>
          </cell>
          <cell r="N410">
            <v>11067341.450299993</v>
          </cell>
          <cell r="O410">
            <v>0</v>
          </cell>
          <cell r="P410">
            <v>-3183052.1913999957</v>
          </cell>
          <cell r="Q410">
            <v>0</v>
          </cell>
          <cell r="R410">
            <v>1061123.0887000018</v>
          </cell>
          <cell r="S410">
            <v>0</v>
          </cell>
          <cell r="T410">
            <v>11209579.810000002</v>
          </cell>
          <cell r="U410">
            <v>0</v>
          </cell>
          <cell r="V410">
            <v>5727168.8700000048</v>
          </cell>
          <cell r="W410">
            <v>0</v>
          </cell>
          <cell r="X410">
            <v>-3185850.2000000058</v>
          </cell>
          <cell r="Y410">
            <v>0</v>
          </cell>
          <cell r="Z410">
            <v>-39663478.769999981</v>
          </cell>
          <cell r="AA410">
            <v>0</v>
          </cell>
          <cell r="AB410">
            <v>-13351335.103499908</v>
          </cell>
          <cell r="AC410">
            <v>0</v>
          </cell>
          <cell r="AD410">
            <v>0</v>
          </cell>
          <cell r="AE410">
            <v>0</v>
          </cell>
          <cell r="AF410">
            <v>14683174.286499955</v>
          </cell>
          <cell r="AG410">
            <v>0</v>
          </cell>
          <cell r="AH410">
            <v>-28034509.389999926</v>
          </cell>
          <cell r="AI410">
            <v>0</v>
          </cell>
        </row>
        <row r="411">
          <cell r="A411">
            <v>99</v>
          </cell>
          <cell r="D411">
            <v>0</v>
          </cell>
          <cell r="F411">
            <v>-2101896.5240000007</v>
          </cell>
          <cell r="H411">
            <v>8197099.225200003</v>
          </cell>
          <cell r="J411">
            <v>-1641021.870700001</v>
          </cell>
          <cell r="AB411">
            <v>2222160.896500092</v>
          </cell>
          <cell r="AH411">
            <v>-12461013.389999926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UEVO EDO.RESULT."/>
      <sheetName val="EDOS. FINANCIEROS"/>
      <sheetName val="Inversiones"/>
      <sheetName val="Formato  Español "/>
      <sheetName val="Variables"/>
      <sheetName val="INGRESOS"/>
      <sheetName val="COSTOS"/>
      <sheetName val="INGRESOS PRUEBAS"/>
      <sheetName val="COSTOS PRUEBAS"/>
      <sheetName val="RESUMEN Explot. 2002"/>
      <sheetName val="RESUMEN Explot. 2003"/>
      <sheetName val="Energia pruebas"/>
      <sheetName val="Costos Explotación"/>
      <sheetName val="Pagos LTSA"/>
      <sheetName val="F-T"/>
      <sheetName val="LT&amp;LD"/>
      <sheetName val="Sistemas 2003"/>
      <sheetName val="Personal"/>
      <sheetName val="Sistemas Año 2002"/>
      <sheetName val="Dep. y Amort."/>
      <sheetName val="EPC"/>
      <sheetName val="Intereses LP"/>
      <sheetName val="Intereses"/>
      <sheetName val="BID"/>
      <sheetName val="Cost. Financ."/>
      <sheetName val="Financ."/>
      <sheetName val="Desarrollo Explotación"/>
      <sheetName val="Impuestos"/>
      <sheetName val="Soporte Impuestos"/>
      <sheetName val="Detalle IVA"/>
      <sheetName val="Seguros"/>
      <sheetName val="Base de datos"/>
      <sheetName val="Base de datos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ll"/>
      <sheetName val="READ ME!"/>
      <sheetName val="Changes"/>
      <sheetName val="Data Inputs"/>
      <sheetName val="Sensitivities"/>
      <sheetName val="EP"/>
      <sheetName val="Escalation Rate"/>
      <sheetName val="Timing Flags"/>
      <sheetName val="Engineering"/>
      <sheetName val="Operating Expenses"/>
      <sheetName val="Additional Fuel Costs"/>
      <sheetName val="Revenues (Operations)"/>
      <sheetName val="Cap Expend"/>
      <sheetName val="Cap Expend Phase II"/>
      <sheetName val="Debt During Constrx"/>
      <sheetName val="Depreciation"/>
      <sheetName val="Depreciation Phase II"/>
      <sheetName val="Operating Income"/>
      <sheetName val="Debt Operations"/>
      <sheetName val="MM"/>
      <sheetName val="Debt Consolidated"/>
      <sheetName val="Tax - Local"/>
      <sheetName val="Working Capital"/>
      <sheetName val="SANDU - Annually"/>
      <sheetName val="Lender Cash Flow"/>
      <sheetName val="Book Income"/>
      <sheetName val="Balance Sheet"/>
      <sheetName val="Equity Returns"/>
      <sheetName val="Chk. List"/>
      <sheetName val="Tariff"/>
      <sheetName val="ISM Macros"/>
      <sheetName val="ISM Functions"/>
      <sheetName val="One Key 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Mod"/>
      <sheetName val="Performance_Ratios"/>
      <sheetName val="__FDSCACHE__"/>
      <sheetName val="Trading Multiples"/>
      <sheetName val="Financials"/>
      <sheetName val="Margins"/>
      <sheetName val="RecalcDialog"/>
      <sheetName val="Report"/>
      <sheetName val="FormulaHelp"/>
      <sheetName val="DescriptionDLG"/>
      <sheetName val="industryDialog"/>
      <sheetName val="FactSet Declarations"/>
    </sheetNames>
    <sheetDataSet>
      <sheetData sheetId="0" refreshError="1"/>
      <sheetData sheetId="1" refreshError="1">
        <row r="1">
          <cell r="E1">
            <v>0</v>
          </cell>
          <cell r="F1">
            <v>1</v>
          </cell>
          <cell r="G1">
            <v>2</v>
          </cell>
        </row>
        <row r="5">
          <cell r="H5" t="str">
            <v>COTEMINAS CIA TEC</v>
          </cell>
        </row>
        <row r="6">
          <cell r="H6" t="str">
            <v>222897</v>
          </cell>
        </row>
        <row r="7">
          <cell r="H7" t="e">
            <v>#N/A</v>
          </cell>
        </row>
        <row r="8">
          <cell r="H8">
            <v>38352</v>
          </cell>
        </row>
        <row r="11">
          <cell r="H11">
            <v>0</v>
          </cell>
        </row>
        <row r="12">
          <cell r="H12">
            <v>0.27125599092410213</v>
          </cell>
        </row>
        <row r="13">
          <cell r="H13">
            <v>0.24055443972109433</v>
          </cell>
        </row>
        <row r="14">
          <cell r="I14" t="str">
            <v>Median</v>
          </cell>
        </row>
        <row r="15">
          <cell r="H15">
            <v>0.24926999999999999</v>
          </cell>
          <cell r="I15">
            <v>0.18468593999999999</v>
          </cell>
        </row>
        <row r="18">
          <cell r="H18">
            <v>0.30087307531373397</v>
          </cell>
        </row>
        <row r="19">
          <cell r="H19">
            <v>0.30087307531373397</v>
          </cell>
        </row>
        <row r="20">
          <cell r="H20">
            <v>0.31860317710070118</v>
          </cell>
        </row>
        <row r="21">
          <cell r="H21">
            <v>0.37958692067026956</v>
          </cell>
        </row>
        <row r="22">
          <cell r="I22" t="str">
            <v>Median</v>
          </cell>
        </row>
        <row r="23">
          <cell r="H23">
            <v>0.33302105769490159</v>
          </cell>
          <cell r="I23">
            <v>0.25782979592850225</v>
          </cell>
        </row>
        <row r="26">
          <cell r="H26">
            <v>0.24265305189576544</v>
          </cell>
        </row>
        <row r="27">
          <cell r="H27">
            <v>0.24265305189576544</v>
          </cell>
        </row>
        <row r="28">
          <cell r="H28">
            <v>0.25504954106459427</v>
          </cell>
        </row>
        <row r="29">
          <cell r="H29">
            <v>0.30009415893007058</v>
          </cell>
        </row>
        <row r="30">
          <cell r="I30" t="str">
            <v>Median</v>
          </cell>
        </row>
        <row r="31">
          <cell r="H31">
            <v>0.26593225063014342</v>
          </cell>
          <cell r="I31">
            <v>0.19400507500634989</v>
          </cell>
        </row>
        <row r="34">
          <cell r="H34">
            <v>0.19418770240192407</v>
          </cell>
        </row>
        <row r="35">
          <cell r="H35">
            <v>0.19418770240192407</v>
          </cell>
        </row>
        <row r="36">
          <cell r="H36">
            <v>0.21673087083741965</v>
          </cell>
        </row>
        <row r="37">
          <cell r="H37">
            <v>0.22973226257587334</v>
          </cell>
        </row>
        <row r="38">
          <cell r="I38" t="str">
            <v>Median</v>
          </cell>
        </row>
        <row r="39">
          <cell r="H39">
            <v>0.21355027860507236</v>
          </cell>
          <cell r="I39">
            <v>0.14458629098197043</v>
          </cell>
        </row>
        <row r="42">
          <cell r="H42">
            <v>0.12364968688136653</v>
          </cell>
        </row>
        <row r="43">
          <cell r="H43">
            <v>0.12364968688136653</v>
          </cell>
        </row>
        <row r="44">
          <cell r="H44">
            <v>0.14965397691868257</v>
          </cell>
        </row>
        <row r="45">
          <cell r="H45">
            <v>0.17104097188873499</v>
          </cell>
        </row>
        <row r="46">
          <cell r="I46" t="str">
            <v>Median</v>
          </cell>
        </row>
        <row r="47">
          <cell r="H47">
            <v>0.14811487856292804</v>
          </cell>
          <cell r="I47">
            <v>0.10266465021063739</v>
          </cell>
        </row>
      </sheetData>
      <sheetData sheetId="2" refreshError="1"/>
      <sheetData sheetId="3" refreshError="1"/>
      <sheetData sheetId="4" refreshError="1">
        <row r="15">
          <cell r="A15">
            <v>4</v>
          </cell>
          <cell r="C15" t="e">
            <v>#N/A</v>
          </cell>
          <cell r="E15" t="e">
            <v>#N/A</v>
          </cell>
          <cell r="G15" t="e">
            <v>#N/A</v>
          </cell>
          <cell r="I15">
            <v>0</v>
          </cell>
          <cell r="K15">
            <v>0</v>
          </cell>
          <cell r="M15">
            <v>0</v>
          </cell>
          <cell r="P15">
            <v>0</v>
          </cell>
          <cell r="R15" t="e">
            <v>#N/A</v>
          </cell>
          <cell r="T15">
            <v>0</v>
          </cell>
          <cell r="V15">
            <v>0</v>
          </cell>
          <cell r="X15" t="e">
            <v>#N/A</v>
          </cell>
          <cell r="Z15" t="str">
            <v>NA</v>
          </cell>
          <cell r="AB15" t="str">
            <v>NA</v>
          </cell>
          <cell r="AD15">
            <v>0</v>
          </cell>
        </row>
      </sheetData>
      <sheetData sheetId="5" refreshError="1">
        <row r="15">
          <cell r="A15">
            <v>4</v>
          </cell>
          <cell r="C15" t="e">
            <v>#N/A</v>
          </cell>
          <cell r="G15" t="e">
            <v>#N/A</v>
          </cell>
          <cell r="J15" t="e">
            <v>#N/A</v>
          </cell>
          <cell r="M15" t="e">
            <v>#N/A</v>
          </cell>
          <cell r="P15" t="e">
            <v>#N/A</v>
          </cell>
          <cell r="S15" t="str">
            <v>NA</v>
          </cell>
          <cell r="V15" t="e">
            <v>#N/A</v>
          </cell>
          <cell r="Y15" t="str">
            <v>NA</v>
          </cell>
          <cell r="AB15" t="str">
            <v>NA</v>
          </cell>
          <cell r="AE15" t="e">
            <v>#N/A</v>
          </cell>
          <cell r="AH15" t="e">
            <v>#N/A</v>
          </cell>
        </row>
      </sheetData>
      <sheetData sheetId="6" refreshError="1"/>
      <sheetData sheetId="7" refreshError="1">
        <row r="12">
          <cell r="E12" t="e">
            <v>#REF!</v>
          </cell>
          <cell r="G12" t="e">
            <v>#REF!</v>
          </cell>
          <cell r="I12" t="e">
            <v>#VALUE!</v>
          </cell>
          <cell r="K12" t="e">
            <v>#VALUE!</v>
          </cell>
          <cell r="M12" t="e">
            <v>#VALUE!</v>
          </cell>
          <cell r="O12" t="e">
            <v>#NAME?</v>
          </cell>
        </row>
        <row r="13">
          <cell r="E13" t="e">
            <v>#REF!</v>
          </cell>
          <cell r="G13" t="e">
            <v>#REF!</v>
          </cell>
          <cell r="I13" t="e">
            <v>#VALUE!</v>
          </cell>
          <cell r="K13" t="e">
            <v>#VALUE!</v>
          </cell>
          <cell r="M13" t="e">
            <v>#VALUE!</v>
          </cell>
          <cell r="O13" t="e">
            <v>#NAME?</v>
          </cell>
        </row>
        <row r="17">
          <cell r="AD17">
            <v>1</v>
          </cell>
        </row>
      </sheetData>
      <sheetData sheetId="8" refreshError="1"/>
      <sheetData sheetId="9" refreshError="1"/>
      <sheetData sheetId="10" refreshError="1"/>
      <sheetData sheetId="1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
      <sheetName val="Index"/>
      <sheetName val="F Field"/>
      <sheetName val="Gráfico1"/>
      <sheetName val="Valuationalfa"/>
      <sheetName val="MULTIPLESalfa"/>
      <sheetName val="MARKETBRalfa"/>
      <sheetName val="MARKETUSBUILDING"/>
      <sheetName val="MARKETUSFAUCET"/>
      <sheetName val="M&amp;ABuilding materials"/>
      <sheetName val="M&amp;Aalfa"/>
      <sheetName val="__FDSCACHE__"/>
      <sheetName val="Factsetalfa"/>
      <sheetName val="Buildup"/>
      <sheetName val="Sum US"/>
      <sheetName val="Tax "/>
      <sheetName val="Comparação"/>
      <sheetName val="P&amp;L"/>
      <sheetName val="BS"/>
      <sheetName val="CFS"/>
      <sheetName val="Debt Build Up"/>
      <sheetName val="Assump"/>
      <sheetName val="Assump _Print Out"/>
      <sheetName val="Amort"/>
      <sheetName val="Depr"/>
      <sheetName val="Debt"/>
      <sheetName val="DCF_5"/>
      <sheetName val="DCF_10"/>
      <sheetName val="WACC"/>
      <sheetName val="Factset"/>
      <sheetName val="Print Controls"/>
      <sheetName val="Conv. Pref."/>
      <sheetName val="Check"/>
      <sheetName val="EVA"/>
      <sheetName val="HighYield"/>
      <sheetName val="LBO"/>
      <sheetName val="Premium"/>
      <sheetName val="Firm Value"/>
      <sheetName val="Shares Outstanding"/>
      <sheetName val="Tax - Not used"/>
      <sheetName val="Options"/>
      <sheetName val="Preferred"/>
      <sheetName val="Conv. Debt"/>
      <sheetName val="PrintMac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
      <sheetName val="OPSET"/>
      <sheetName val="OPOUT"/>
      <sheetName val="OPNOV"/>
      <sheetName val="OPDEZ"/>
      <sheetName val="1997COMDIVIDENDOS"/>
      <sheetName val="MARCOS"/>
      <sheetName val="OPJAN98"/>
      <sheetName val="REALIZADO"/>
      <sheetName val="LIMITES ANTECIPAÇÃO"/>
      <sheetName val="Plan15"/>
      <sheetName val="Plan16"/>
      <sheetName val="INDICADO"/>
      <sheetName val="Plan1"/>
      <sheetName val="Module1"/>
      <sheetName val="FLASH REN"/>
      <sheetName val="BASE_SEN1"/>
      <sheetName val="Dados de Entrada - Planejamento"/>
      <sheetName val="CEE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0">
          <cell r="X10" t="str">
            <v xml:space="preserve"> </v>
          </cell>
          <cell r="Y10">
            <v>3.6160000000000001</v>
          </cell>
          <cell r="Z10">
            <v>7.1497318850544112E-3</v>
          </cell>
        </row>
        <row r="13">
          <cell r="X13" t="str">
            <v xml:space="preserve"> </v>
          </cell>
          <cell r="Z13" t="str">
            <v xml:space="preserve"> </v>
          </cell>
        </row>
        <row r="14">
          <cell r="X14" t="str">
            <v xml:space="preserve"> </v>
          </cell>
          <cell r="Z14" t="str">
            <v xml:space="preserve"> </v>
          </cell>
        </row>
        <row r="15">
          <cell r="X15" t="str">
            <v xml:space="preserve"> </v>
          </cell>
          <cell r="Z15" t="str">
            <v xml:space="preserve"> </v>
          </cell>
        </row>
        <row r="16">
          <cell r="X16" t="str">
            <v xml:space="preserve"> </v>
          </cell>
          <cell r="Z16" t="str">
            <v xml:space="preserve"> </v>
          </cell>
        </row>
        <row r="17">
          <cell r="X17" t="str">
            <v xml:space="preserve"> </v>
          </cell>
          <cell r="Z17" t="str">
            <v xml:space="preserve"> </v>
          </cell>
        </row>
        <row r="18">
          <cell r="X18" t="str">
            <v xml:space="preserve"> </v>
          </cell>
          <cell r="Z18" t="str">
            <v xml:space="preserve"> </v>
          </cell>
        </row>
        <row r="23">
          <cell r="X23" t="str">
            <v xml:space="preserve"> </v>
          </cell>
          <cell r="Z23" t="str">
            <v xml:space="preserve"> </v>
          </cell>
        </row>
        <row r="24">
          <cell r="X24" t="str">
            <v xml:space="preserve"> </v>
          </cell>
          <cell r="Z24" t="str">
            <v xml:space="preserve"> </v>
          </cell>
        </row>
        <row r="25">
          <cell r="X25" t="str">
            <v xml:space="preserve"> </v>
          </cell>
          <cell r="Z25" t="str">
            <v xml:space="preserve"> </v>
          </cell>
        </row>
        <row r="26">
          <cell r="X26" t="str">
            <v xml:space="preserve"> </v>
          </cell>
          <cell r="Z26" t="str">
            <v xml:space="preserve"> </v>
          </cell>
        </row>
        <row r="28">
          <cell r="X28" t="str">
            <v xml:space="preserve"> </v>
          </cell>
          <cell r="Z28" t="str">
            <v xml:space="preserve"> </v>
          </cell>
        </row>
        <row r="31">
          <cell r="X31" t="str">
            <v xml:space="preserve"> </v>
          </cell>
          <cell r="Z31" t="str">
            <v xml:space="preserve"> </v>
          </cell>
        </row>
        <row r="33">
          <cell r="X33" t="str">
            <v xml:space="preserve"> </v>
          </cell>
          <cell r="Z33" t="str">
            <v xml:space="preserve"> </v>
          </cell>
        </row>
        <row r="37">
          <cell r="Y37">
            <v>0</v>
          </cell>
        </row>
        <row r="44">
          <cell r="Z44" t="str">
            <v>MES\INDICADOR</v>
          </cell>
        </row>
        <row r="45">
          <cell r="Z45" t="str">
            <v xml:space="preserve">ACUMUL. </v>
          </cell>
        </row>
        <row r="47">
          <cell r="Z47" t="str">
            <v xml:space="preserve">ACUMUL. </v>
          </cell>
        </row>
        <row r="48">
          <cell r="Z48" t="str">
            <v xml:space="preserve">ACUMUL. </v>
          </cell>
        </row>
        <row r="49">
          <cell r="Z49" t="str">
            <v>AGOSTO</v>
          </cell>
        </row>
        <row r="50">
          <cell r="Z50" t="str">
            <v>SETEMBRO</v>
          </cell>
        </row>
        <row r="51">
          <cell r="Z51" t="str">
            <v>OUTUBRO</v>
          </cell>
        </row>
        <row r="53">
          <cell r="Z53" t="str">
            <v>DEZEMBRO</v>
          </cell>
        </row>
        <row r="54">
          <cell r="Z54" t="str">
            <v>JANEIRO</v>
          </cell>
        </row>
        <row r="55">
          <cell r="Z55" t="str">
            <v>FEVEREIRO</v>
          </cell>
        </row>
        <row r="56">
          <cell r="Z56" t="str">
            <v>MARÇO</v>
          </cell>
        </row>
        <row r="57">
          <cell r="Z57" t="str">
            <v>ABRIL</v>
          </cell>
        </row>
        <row r="58">
          <cell r="Z58" t="str">
            <v>MAIO</v>
          </cell>
        </row>
        <row r="59">
          <cell r="Z59" t="str">
            <v>JUNHO</v>
          </cell>
        </row>
        <row r="60">
          <cell r="Z60" t="str">
            <v>JULHO</v>
          </cell>
        </row>
        <row r="61">
          <cell r="Z61" t="str">
            <v>AGOSTO</v>
          </cell>
        </row>
        <row r="63">
          <cell r="Z63" t="str">
            <v>OUTUBRO</v>
          </cell>
        </row>
        <row r="64">
          <cell r="Y64">
            <v>-1</v>
          </cell>
          <cell r="Z64" t="str">
            <v>NOVEMBRO</v>
          </cell>
        </row>
        <row r="65">
          <cell r="Z65" t="str">
            <v>DEZEMBRO</v>
          </cell>
        </row>
        <row r="66">
          <cell r="Z66" t="str">
            <v xml:space="preserve">ACUMUL. </v>
          </cell>
        </row>
        <row r="67">
          <cell r="Z67" t="str">
            <v xml:space="preserve">MEDIA  </v>
          </cell>
        </row>
        <row r="69">
          <cell r="Y69" t="str">
            <v>-</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Compras"/>
      <sheetName val="FORNECEDORES"/>
      <sheetName val="FORNECEDORES DE ENERGIA"/>
      <sheetName val="Tickmarks"/>
      <sheetName val="Pgtos jan a mar 03"/>
      <sheetName val="Tabela de Parâmetros"/>
      <sheetName val="CALCULOS VNi"/>
      <sheetName val="Mercado_Projetado"/>
      <sheetName val="RESULTADO MÊS A MÊS"/>
      <sheetName val="DRE-MES "/>
      <sheetName val="Balance"/>
      <sheetName val="Datos - Data Sheet"/>
      <sheetName val="CALC-RESUMO"/>
      <sheetName val="A4.3-SIGMA"/>
      <sheetName val="CELPE-média-mensal-99-04"/>
      <sheetName val="A4.4-MARFLEX"/>
      <sheetName val="BancoSegment"/>
      <sheetName val="Critérios"/>
      <sheetName val="INFO"/>
      <sheetName val="IndicadoresOperacionaisPlanej04"/>
      <sheetName val="IndicadoresOperacionaisRealiz04"/>
      <sheetName val="IndicadoresOperacionaisReal03"/>
      <sheetName val="IndicadoresQualidadePlanejado04"/>
      <sheetName val="MacroData"/>
      <sheetName val="IndicadoresValorPlanejado04"/>
      <sheetName val="IndicadoresValorRealizado04"/>
      <sheetName val="IndicadoresValorRealizado03"/>
      <sheetName val="IndicadoresQualidadeRealizado04"/>
      <sheetName val="IndicadoresQualidadeRealiz03"/>
      <sheetName val="BAL_L1_OUT12"/>
      <sheetName val="pl atual"/>
      <sheetName val="Lead"/>
      <sheetName val="Dados2"/>
      <sheetName val="CVA_Projetada12meses"/>
      <sheetName val="Sheet1"/>
      <sheetName val="FORNECEDORES_DE_ENERGIA"/>
      <sheetName val="Pgtos_jan_a_mar_03"/>
      <sheetName val="Tabela_de_Parâmetros"/>
      <sheetName val="CALCULOS_VNi"/>
      <sheetName val="RESULTADO_MÊS_A_MÊS"/>
      <sheetName val="DRE-MES_"/>
      <sheetName val="Datos_-_Data_Sheet"/>
      <sheetName val="A4_3-SIGMA"/>
      <sheetName val="A4_4-MARFLEX"/>
      <sheetName val="Foglio2"/>
    </sheetNames>
    <sheetDataSet>
      <sheetData sheetId="0" refreshError="1"/>
      <sheetData sheetId="1" refreshError="1"/>
      <sheetData sheetId="2" refreshError="1">
        <row r="1">
          <cell r="A1" t="str">
            <v>GUARANIANA COMÉRCIO E SERVIÇO LTDA</v>
          </cell>
        </row>
        <row r="3">
          <cell r="A3" t="str">
            <v xml:space="preserve">COMPOSICAO DA CONTA: 1784 – FORNECEDOR DE MATERIAIS E SERVIÇOS </v>
          </cell>
          <cell r="C3">
            <v>37681</v>
          </cell>
        </row>
        <row r="5">
          <cell r="A5">
            <v>37189</v>
          </cell>
          <cell r="B5" t="str">
            <v>Vr. ref.. nf. Pluriplast Ind. Com. Repres.</v>
          </cell>
          <cell r="C5">
            <v>313.92</v>
          </cell>
        </row>
        <row r="6">
          <cell r="A6">
            <v>37111</v>
          </cell>
          <cell r="B6" t="str">
            <v>SD. da RPA de 08/08/01 JOSE ANCHIETA VASCONCELOS GOMES</v>
          </cell>
          <cell r="C6">
            <v>0.75</v>
          </cell>
        </row>
        <row r="7">
          <cell r="A7">
            <v>37152</v>
          </cell>
          <cell r="B7" t="str">
            <v>SD. da RPA de 18/09/01 JOSE ANCHIETA VASCONCELOS</v>
          </cell>
          <cell r="C7">
            <v>0.5</v>
          </cell>
        </row>
        <row r="8">
          <cell r="A8">
            <v>37347</v>
          </cell>
          <cell r="B8" t="str">
            <v>Vr. ref. Sd. Da apolice seguro Bco do Brasil</v>
          </cell>
          <cell r="C8">
            <v>7622.45</v>
          </cell>
        </row>
        <row r="9">
          <cell r="A9">
            <v>37442</v>
          </cell>
          <cell r="B9" t="str">
            <v>Vr. ref.  PAGTº CARTAO A. EXPRESS</v>
          </cell>
          <cell r="C9">
            <v>-319.47000000000003</v>
          </cell>
        </row>
        <row r="10">
          <cell r="A10">
            <v>37680</v>
          </cell>
          <cell r="B10" t="str">
            <v xml:space="preserve">VR. REF. A APOLICE SEGURO BCO BRASIL </v>
          </cell>
          <cell r="C10">
            <v>7005.19</v>
          </cell>
        </row>
        <row r="11">
          <cell r="A11">
            <v>37680</v>
          </cell>
          <cell r="B11" t="str">
            <v xml:space="preserve">VR. REF. A APOLICE SEGURO BCO BRASIL </v>
          </cell>
          <cell r="C11">
            <v>2270.21</v>
          </cell>
        </row>
        <row r="12">
          <cell r="A12">
            <v>37680</v>
          </cell>
          <cell r="B12" t="str">
            <v xml:space="preserve">VR. REF. A APOLICE SEGURO BCO BRASIL </v>
          </cell>
          <cell r="C12">
            <v>1105.04</v>
          </cell>
        </row>
        <row r="13">
          <cell r="A13">
            <v>37680</v>
          </cell>
          <cell r="B13" t="str">
            <v xml:space="preserve">VR. REF. A APOLICE SEGURO BCO BRASIL </v>
          </cell>
          <cell r="C13">
            <v>1084.8</v>
          </cell>
        </row>
        <row r="14">
          <cell r="A14">
            <v>37683</v>
          </cell>
          <cell r="B14" t="str">
            <v xml:space="preserve">PROVISÃO NF SERV 2235 DA QUANTOR ENGENH. ELETRONICA LTDA  </v>
          </cell>
          <cell r="C14">
            <v>500</v>
          </cell>
        </row>
        <row r="15">
          <cell r="A15">
            <v>37683</v>
          </cell>
          <cell r="B15" t="str">
            <v xml:space="preserve">PROVISÃO NF 044072  J.H. SATURNO DIST. MAT. ESCRIT. LTDA </v>
          </cell>
          <cell r="C15">
            <v>587</v>
          </cell>
        </row>
        <row r="16">
          <cell r="A16">
            <v>37687</v>
          </cell>
          <cell r="B16" t="str">
            <v xml:space="preserve">PROVISÃO NF. 046876 PEDRAGON AUTOS LTDA.  </v>
          </cell>
          <cell r="C16">
            <v>417.35</v>
          </cell>
        </row>
        <row r="17">
          <cell r="A17">
            <v>37693</v>
          </cell>
          <cell r="B17" t="str">
            <v xml:space="preserve">PROVISÃO NF 425903 CIL COM. DE INFORMATICA LTDA - NAGEM INFORMATICA </v>
          </cell>
          <cell r="C17">
            <v>165.26</v>
          </cell>
        </row>
        <row r="18">
          <cell r="A18">
            <v>37698</v>
          </cell>
          <cell r="B18" t="str">
            <v xml:space="preserve">PROVISÃO NF 426946 CIL COM. DE INFORMATICA LTDA - NAGEM INFORMATICA </v>
          </cell>
          <cell r="C18">
            <v>983.98</v>
          </cell>
        </row>
        <row r="19">
          <cell r="A19">
            <v>37704</v>
          </cell>
          <cell r="B19" t="str">
            <v xml:space="preserve">PROVISÃO NFS. 188570 TICKET SERVIÇOS S.A </v>
          </cell>
          <cell r="C19">
            <v>2010</v>
          </cell>
        </row>
        <row r="20">
          <cell r="A20">
            <v>37704</v>
          </cell>
          <cell r="B20" t="str">
            <v xml:space="preserve">PROVISÃO NFS. 188598 TICKET SERVIÇOS S.A </v>
          </cell>
          <cell r="C20">
            <v>730</v>
          </cell>
        </row>
        <row r="21">
          <cell r="A21">
            <v>37705</v>
          </cell>
          <cell r="B21" t="str">
            <v>Pg.NF.05266 ALLEN RIO-Serv.Com.de Produtos de Informatica Ltda. ref.compra 01 Acrobat.5.0 Windows(22001443)</v>
          </cell>
          <cell r="C21">
            <v>1159.28</v>
          </cell>
        </row>
        <row r="22">
          <cell r="A22">
            <v>37708</v>
          </cell>
          <cell r="B22" t="str">
            <v xml:space="preserve">PROVISÃO NFS. 00522  CULTURA INGLESA REF. MENSALIDADE DO CURSO AVANÇADO </v>
          </cell>
          <cell r="C22">
            <v>167.66</v>
          </cell>
        </row>
        <row r="23">
          <cell r="A23">
            <v>37711</v>
          </cell>
          <cell r="B23" t="str">
            <v xml:space="preserve">PROVISAO MAR/03 DESP.  CARTAO EMPRESARIAL BBRASIL - MAX XAVIER </v>
          </cell>
          <cell r="C23">
            <v>1062.55</v>
          </cell>
        </row>
        <row r="24">
          <cell r="A24">
            <v>37711</v>
          </cell>
          <cell r="B24" t="str">
            <v xml:space="preserve">PROVISAO MAR/03 DESP. VIAGEM SR. PAULO CESAR F. CUNHA CONF. CARTAO EMPRESARIAL BBRASIL </v>
          </cell>
          <cell r="C24">
            <v>1366.95</v>
          </cell>
        </row>
        <row r="25">
          <cell r="A25">
            <v>37711</v>
          </cell>
          <cell r="B25" t="str">
            <v xml:space="preserve">PROVISAO MAR/03 DESP. CARTAO EMPRESARIAL - ROBERTO WAINSTOK </v>
          </cell>
          <cell r="C25">
            <v>1373.21</v>
          </cell>
        </row>
        <row r="26">
          <cell r="A26">
            <v>37711</v>
          </cell>
          <cell r="B26" t="str">
            <v xml:space="preserve">PROVISÃO NFS. 00236 COOP. TRAB. ATIVID. MULTIPLAS E MOTO SERVIÇO PE. - REF. SERVS. MOTOBOYS. </v>
          </cell>
          <cell r="C26">
            <v>144</v>
          </cell>
        </row>
        <row r="28">
          <cell r="B28" t="str">
            <v>TOTAL</v>
          </cell>
          <cell r="C28">
            <v>29750.629999999994</v>
          </cell>
        </row>
      </sheetData>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_Sheet"/>
      <sheetName val="Performance_Assumptions"/>
      <sheetName val="Returns_Calculation"/>
      <sheetName val="Ratio Analysis (NB) (2)"/>
      <sheetName val="Summary Financial Info."/>
      <sheetName val="Operating Assumptions (NB)"/>
      <sheetName val="Ratio Analysis (NB)"/>
      <sheetName val="Cap&amp;Op"/>
      <sheetName val="TC"/>
      <sheetName val="Income_Statement"/>
      <sheetName val="Cash_Flow_Stmt"/>
      <sheetName val="Debt_Repayment"/>
      <sheetName val="Capital_Structure"/>
      <sheetName val="Ratio_Analysis"/>
      <sheetName val="Wrk_Capital_Assumptions"/>
      <sheetName val="Inc_Stmt_Assumptions"/>
      <sheetName val="Asset_Sales"/>
      <sheetName val="Bk_Depn_Schedule"/>
      <sheetName val="Tax_Depn_Schedule"/>
      <sheetName val="Income_Tax_Calculation"/>
      <sheetName val="Free_Cash_Flow_Summary"/>
      <sheetName val="Valuation"/>
      <sheetName val="Disc_Cash_Flow_Analysis"/>
      <sheetName val="Wgt_Avg_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iningTheStreet"/>
      <sheetName val="inputs"/>
      <sheetName val="is"/>
      <sheetName val="bs"/>
      <sheetName val="cf"/>
      <sheetName val="wc"/>
      <sheetName val="dep"/>
      <sheetName val="amort"/>
      <sheetName val="other"/>
      <sheetName val="se"/>
      <sheetName val="so"/>
      <sheetName val="debt"/>
      <sheetName val="ratios"/>
      <sheetName val="dcf"/>
      <sheetName val="wacc"/>
    </sheetNames>
    <sheetDataSet>
      <sheetData sheetId="0" refreshError="1"/>
      <sheetData sheetId="1" refreshError="1">
        <row r="3">
          <cell r="F3" t="str">
            <v>Lance, Inc.</v>
          </cell>
        </row>
        <row r="7">
          <cell r="F7">
            <v>38346</v>
          </cell>
        </row>
      </sheetData>
      <sheetData sheetId="2" refreshError="1">
        <row r="32">
          <cell r="R32">
            <v>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Statements"/>
      <sheetName val="Balance"/>
      <sheetName val="Estado de Resultados"/>
      <sheetName val="Flujo de Caja"/>
      <sheetName val="Gastos"/>
      <sheetName val="Inversiones"/>
      <sheetName val="Endeudamiento"/>
      <sheetName val="Organigrama"/>
      <sheetName val="Parametros"/>
      <sheetName val="Aporte Capital"/>
      <sheetName val="Fee Operador"/>
      <sheetName val="SENSIBILIDAD"/>
      <sheetName val="TESORERIA"/>
      <sheetName val="GRAFICO"/>
      <sheetName val="Analisis"/>
      <sheetName val="Hipót"/>
      <sheetName val="Epaz"/>
      <sheetName val="Cadeb"/>
      <sheetName val="CEG"/>
      <sheetName val="Coelba(Guar)_97"/>
      <sheetName val="Cosern(Coelba)_97"/>
      <sheetName val="Cosern(Guar)_97"/>
      <sheetName val="Electroand"/>
      <sheetName val="Guaraniana"/>
      <sheetName val="Ibener"/>
      <sheetName val="RioGas(SUL)"/>
      <sheetName val="Model"/>
      <sheetName val="B-5"/>
      <sheetName val="Presupuesto Oficial 2001 V2.0"/>
      <sheetName val="Financial_Statements"/>
      <sheetName val="Estado_de_Resultados"/>
      <sheetName val="Flujo_de_Caja"/>
      <sheetName val="Aporte_Capital"/>
      <sheetName val="Fee_Operador"/>
      <sheetName val="Presupuesto_Oficial_2001_V2_0"/>
      <sheetName val="Financial_Statements1"/>
      <sheetName val="Estado_de_Resultados1"/>
      <sheetName val="Flujo_de_Caja1"/>
      <sheetName val="Aporte_Capital1"/>
      <sheetName val="Fee_Operador1"/>
      <sheetName val="Presupuesto_Oficial_2001_V2_01"/>
      <sheetName val="Capa"/>
      <sheetName val="Financial_Statements2"/>
      <sheetName val="Estado_de_Resultados2"/>
      <sheetName val="Flujo_de_Caja2"/>
      <sheetName val="Aporte_Capital2"/>
      <sheetName val="Fee_Operador2"/>
      <sheetName val="Presupuesto_Oficial_2001_V2_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7">
          <cell r="F17">
            <v>580.94724727998118</v>
          </cell>
          <cell r="G17">
            <v>583.31409827716959</v>
          </cell>
          <cell r="H17">
            <v>585.69059211829801</v>
          </cell>
          <cell r="I17">
            <v>588.07676808950623</v>
          </cell>
          <cell r="J17">
            <v>590.47266563699077</v>
          </cell>
          <cell r="K17">
            <v>592.87832436765666</v>
          </cell>
          <cell r="L17">
            <v>595.29378404977251</v>
          </cell>
          <cell r="M17">
            <v>597.71908461362773</v>
          </cell>
          <cell r="N17">
            <v>600.15426615219258</v>
          </cell>
          <cell r="O17">
            <v>602.59936892178121</v>
          </cell>
          <cell r="P17">
            <v>605.05443334271695</v>
          </cell>
          <cell r="Q17">
            <v>607.51950000000033</v>
          </cell>
        </row>
      </sheetData>
      <sheetData sheetId="9" refreshError="1"/>
      <sheetData sheetId="10" refreshError="1"/>
      <sheetData sheetId="11" refreshError="1">
        <row r="5">
          <cell r="B5" t="str">
            <v>Caso Base: Hidrología Media + Contratos 01/2001 (Petrodow + Bío Bío)</v>
          </cell>
        </row>
        <row r="6">
          <cell r="B6" t="str">
            <v>Simulación probabilística (promedio de 30 hidrologías)</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sheetData sheetId="43"/>
      <sheetData sheetId="44"/>
      <sheetData sheetId="45"/>
      <sheetData sheetId="46"/>
      <sheetData sheetId="47"/>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C5Reco"/>
      <sheetName val="RESUMO_ER"/>
      <sheetName val="pl_atual"/>
      <sheetName val="Cover"/>
      <sheetName val="Mutuo 19112001"/>
      <sheetName val="Mutuo 13122001"/>
      <sheetName val="FORNECEDORES"/>
      <sheetName val="LOC"/>
      <sheetName val="Correção"/>
      <sheetName val="Statements"/>
      <sheetName val="Debt"/>
      <sheetName val="Lead"/>
      <sheetName val="Canbras TVA"/>
      <sheetName val="BDRENDAMENSAL"/>
      <sheetName val="CRITERIOS"/>
      <sheetName val="DRE"/>
      <sheetName val="CALC-RESUMO"/>
      <sheetName val="BAL_L1_OUT12"/>
      <sheetName val="CELPE-média-mensal-99-04"/>
      <sheetName val="A4.6-SEAOIL"/>
      <sheetName val="INFO"/>
      <sheetName val="A4.2-FLEXIBRAS"/>
      <sheetName val="BancoSegment"/>
      <sheetName val="Critérios"/>
      <sheetName val="Inputs"/>
      <sheetName val="BP"/>
      <sheetName val="MODEL ASSUMPTIONS"/>
      <sheetName val="extrapolação 2003"/>
      <sheetName val="Dispon"/>
      <sheetName val="TOTAL CPFL"/>
      <sheetName val="Link"/>
      <sheetName val="COTAÇÕES"/>
      <sheetName val="RESUMO_ER1"/>
      <sheetName val="pl_atual1"/>
      <sheetName val="Mutuo_19112001"/>
      <sheetName val="Mutuo_13122001"/>
      <sheetName val="Canbras_TVA"/>
      <sheetName val="A4_6-SEAOIL"/>
      <sheetName val="A4_2-FLEXIBRAS"/>
      <sheetName val="Mutuo"/>
      <sheetName val="Controle"/>
      <sheetName val="Aux_4"/>
      <sheetName val="Aux_3"/>
      <sheetName val="Aux_1"/>
      <sheetName val="Rel.3"/>
      <sheetName val="Aux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row>
        <row r="2">
          <cell r="A2" t="str">
            <v>001</v>
          </cell>
        </row>
        <row r="3">
          <cell r="A3" t="str">
            <v>001</v>
          </cell>
        </row>
        <row r="4">
          <cell r="A4" t="str">
            <v>001</v>
          </cell>
        </row>
        <row r="5">
          <cell r="A5" t="str">
            <v>001</v>
          </cell>
        </row>
        <row r="6">
          <cell r="A6" t="str">
            <v>003</v>
          </cell>
        </row>
        <row r="7">
          <cell r="A7" t="str">
            <v>003</v>
          </cell>
        </row>
        <row r="8">
          <cell r="A8" t="str">
            <v>006</v>
          </cell>
        </row>
        <row r="9">
          <cell r="A9" t="str">
            <v>006</v>
          </cell>
        </row>
        <row r="10">
          <cell r="A10" t="str">
            <v>006</v>
          </cell>
        </row>
        <row r="11">
          <cell r="A11" t="str">
            <v>006</v>
          </cell>
        </row>
        <row r="12">
          <cell r="A12" t="str">
            <v>011</v>
          </cell>
        </row>
        <row r="13">
          <cell r="A13" t="str">
            <v>011</v>
          </cell>
        </row>
        <row r="14">
          <cell r="A14" t="str">
            <v>011</v>
          </cell>
        </row>
        <row r="15">
          <cell r="A15" t="str">
            <v>011</v>
          </cell>
        </row>
        <row r="16">
          <cell r="A16" t="str">
            <v>011</v>
          </cell>
        </row>
        <row r="17">
          <cell r="A17" t="str">
            <v>016</v>
          </cell>
        </row>
        <row r="18">
          <cell r="A18" t="str">
            <v>016</v>
          </cell>
        </row>
        <row r="19">
          <cell r="A19" t="str">
            <v>016</v>
          </cell>
        </row>
        <row r="20">
          <cell r="A20" t="str">
            <v>016</v>
          </cell>
        </row>
        <row r="21">
          <cell r="A21" t="str">
            <v>021</v>
          </cell>
        </row>
        <row r="22">
          <cell r="A22" t="str">
            <v>021</v>
          </cell>
        </row>
        <row r="23">
          <cell r="A23" t="str">
            <v>021</v>
          </cell>
        </row>
        <row r="24">
          <cell r="A24" t="str">
            <v>021</v>
          </cell>
        </row>
        <row r="25">
          <cell r="A25" t="str">
            <v>021</v>
          </cell>
        </row>
        <row r="26">
          <cell r="A26" t="str">
            <v>026</v>
          </cell>
        </row>
        <row r="27">
          <cell r="A27" t="str">
            <v>026</v>
          </cell>
        </row>
        <row r="28">
          <cell r="A28" t="str">
            <v>031</v>
          </cell>
        </row>
        <row r="29">
          <cell r="A29" t="str">
            <v>031</v>
          </cell>
        </row>
        <row r="30">
          <cell r="A30" t="str">
            <v>031</v>
          </cell>
        </row>
        <row r="31">
          <cell r="A31" t="str">
            <v>031</v>
          </cell>
        </row>
        <row r="32">
          <cell r="A32" t="str">
            <v>031</v>
          </cell>
        </row>
        <row r="33">
          <cell r="A33" t="str">
            <v>031</v>
          </cell>
        </row>
        <row r="34">
          <cell r="A34" t="str">
            <v>036</v>
          </cell>
        </row>
        <row r="35">
          <cell r="A35" t="str">
            <v>036</v>
          </cell>
        </row>
        <row r="36">
          <cell r="A36" t="str">
            <v>036</v>
          </cell>
        </row>
        <row r="37">
          <cell r="A37" t="str">
            <v>036</v>
          </cell>
        </row>
        <row r="38">
          <cell r="A38" t="str">
            <v>036</v>
          </cell>
        </row>
        <row r="39">
          <cell r="A39" t="str">
            <v>041</v>
          </cell>
        </row>
        <row r="40">
          <cell r="A40" t="str">
            <v>041</v>
          </cell>
        </row>
        <row r="41">
          <cell r="A41" t="str">
            <v>041</v>
          </cell>
        </row>
        <row r="42">
          <cell r="A42" t="str">
            <v>041</v>
          </cell>
        </row>
        <row r="43">
          <cell r="A43" t="str">
            <v>046</v>
          </cell>
        </row>
        <row r="44">
          <cell r="A44" t="str">
            <v>046</v>
          </cell>
        </row>
        <row r="45">
          <cell r="A45" t="str">
            <v>051</v>
          </cell>
        </row>
        <row r="46">
          <cell r="A46" t="str">
            <v>053</v>
          </cell>
        </row>
        <row r="47">
          <cell r="A47" t="str">
            <v>056</v>
          </cell>
        </row>
        <row r="48">
          <cell r="A48" t="str">
            <v>056</v>
          </cell>
        </row>
        <row r="49">
          <cell r="A49" t="str">
            <v>056</v>
          </cell>
        </row>
        <row r="50">
          <cell r="A50" t="str">
            <v>056</v>
          </cell>
        </row>
        <row r="51">
          <cell r="A51" t="str">
            <v>061</v>
          </cell>
        </row>
        <row r="52">
          <cell r="A52" t="str">
            <v>061</v>
          </cell>
        </row>
        <row r="53">
          <cell r="A53" t="str">
            <v>061</v>
          </cell>
        </row>
        <row r="54">
          <cell r="A54" t="str">
            <v>066</v>
          </cell>
        </row>
        <row r="55">
          <cell r="A55" t="str">
            <v>066</v>
          </cell>
        </row>
        <row r="56">
          <cell r="A56" t="str">
            <v>066</v>
          </cell>
        </row>
        <row r="57">
          <cell r="A57" t="str">
            <v>071</v>
          </cell>
        </row>
        <row r="58">
          <cell r="A58" t="str">
            <v>071</v>
          </cell>
        </row>
        <row r="59">
          <cell r="A59" t="str">
            <v>076</v>
          </cell>
        </row>
        <row r="60">
          <cell r="A60" t="str">
            <v>076</v>
          </cell>
        </row>
        <row r="61">
          <cell r="A61" t="str">
            <v>076</v>
          </cell>
        </row>
        <row r="62">
          <cell r="A62" t="str">
            <v>076</v>
          </cell>
        </row>
        <row r="63">
          <cell r="A63" t="str">
            <v>081</v>
          </cell>
        </row>
        <row r="64">
          <cell r="A64" t="str">
            <v>081</v>
          </cell>
        </row>
        <row r="65">
          <cell r="A65" t="str">
            <v>081</v>
          </cell>
        </row>
        <row r="66">
          <cell r="A66" t="str">
            <v>081</v>
          </cell>
        </row>
        <row r="67">
          <cell r="A67" t="str">
            <v>081</v>
          </cell>
        </row>
        <row r="68">
          <cell r="A68" t="str">
            <v>081</v>
          </cell>
        </row>
        <row r="69">
          <cell r="A69" t="str">
            <v>081</v>
          </cell>
        </row>
        <row r="70">
          <cell r="A70" t="str">
            <v>086</v>
          </cell>
        </row>
        <row r="71">
          <cell r="A71" t="str">
            <v>091</v>
          </cell>
        </row>
        <row r="72">
          <cell r="A72" t="str">
            <v>091</v>
          </cell>
        </row>
        <row r="73">
          <cell r="A73" t="str">
            <v>091</v>
          </cell>
        </row>
        <row r="74">
          <cell r="A74" t="str">
            <v>091</v>
          </cell>
        </row>
        <row r="75">
          <cell r="A75" t="str">
            <v>091</v>
          </cell>
        </row>
        <row r="76">
          <cell r="A76" t="str">
            <v>091</v>
          </cell>
        </row>
        <row r="77">
          <cell r="A77" t="str">
            <v>091</v>
          </cell>
        </row>
        <row r="78">
          <cell r="A78" t="str">
            <v>091</v>
          </cell>
        </row>
        <row r="79">
          <cell r="A79" t="str">
            <v>091</v>
          </cell>
        </row>
        <row r="80">
          <cell r="A80" t="str">
            <v>096</v>
          </cell>
        </row>
        <row r="81">
          <cell r="A81" t="str">
            <v>096</v>
          </cell>
        </row>
        <row r="82">
          <cell r="A82" t="str">
            <v>096</v>
          </cell>
        </row>
        <row r="83">
          <cell r="A83" t="str">
            <v>101</v>
          </cell>
        </row>
        <row r="84">
          <cell r="A84" t="str">
            <v>101</v>
          </cell>
        </row>
        <row r="85">
          <cell r="A85" t="str">
            <v>101</v>
          </cell>
        </row>
        <row r="86">
          <cell r="A86" t="str">
            <v>106</v>
          </cell>
        </row>
        <row r="87">
          <cell r="A87" t="str">
            <v>106</v>
          </cell>
        </row>
        <row r="88">
          <cell r="A88" t="str">
            <v>111</v>
          </cell>
        </row>
        <row r="89">
          <cell r="A89" t="str">
            <v>111</v>
          </cell>
        </row>
        <row r="90">
          <cell r="A90" t="str">
            <v>111</v>
          </cell>
        </row>
        <row r="91">
          <cell r="A91" t="str">
            <v>111</v>
          </cell>
        </row>
        <row r="92">
          <cell r="A92" t="str">
            <v>111</v>
          </cell>
        </row>
        <row r="93">
          <cell r="A93" t="str">
            <v>111</v>
          </cell>
        </row>
        <row r="94">
          <cell r="A94" t="str">
            <v>116</v>
          </cell>
        </row>
        <row r="95">
          <cell r="A95" t="str">
            <v>116</v>
          </cell>
        </row>
        <row r="96">
          <cell r="A96" t="str">
            <v>116</v>
          </cell>
        </row>
        <row r="97">
          <cell r="A97" t="str">
            <v>121</v>
          </cell>
        </row>
        <row r="98">
          <cell r="A98" t="str">
            <v>121</v>
          </cell>
        </row>
        <row r="99">
          <cell r="A99" t="str">
            <v>121</v>
          </cell>
        </row>
        <row r="100">
          <cell r="A100" t="str">
            <v>121</v>
          </cell>
        </row>
        <row r="101">
          <cell r="A101" t="str">
            <v>126</v>
          </cell>
        </row>
        <row r="102">
          <cell r="A102" t="str">
            <v>126</v>
          </cell>
        </row>
        <row r="103">
          <cell r="A103" t="str">
            <v>126</v>
          </cell>
        </row>
        <row r="104">
          <cell r="A104" t="str">
            <v>126</v>
          </cell>
        </row>
        <row r="105">
          <cell r="A105" t="str">
            <v>131</v>
          </cell>
        </row>
        <row r="106">
          <cell r="A106" t="str">
            <v>131</v>
          </cell>
        </row>
        <row r="107">
          <cell r="A107" t="str">
            <v>131</v>
          </cell>
        </row>
        <row r="108">
          <cell r="A108" t="str">
            <v>136</v>
          </cell>
        </row>
        <row r="109">
          <cell r="A109" t="str">
            <v>136</v>
          </cell>
        </row>
        <row r="110">
          <cell r="A110" t="str">
            <v>136</v>
          </cell>
        </row>
        <row r="111">
          <cell r="A111" t="str">
            <v>136</v>
          </cell>
        </row>
        <row r="112">
          <cell r="A112" t="str">
            <v>136</v>
          </cell>
        </row>
        <row r="113">
          <cell r="A113" t="str">
            <v>136</v>
          </cell>
        </row>
        <row r="114">
          <cell r="A114" t="str">
            <v>141</v>
          </cell>
        </row>
        <row r="115">
          <cell r="A115" t="str">
            <v>141</v>
          </cell>
        </row>
        <row r="116">
          <cell r="A116" t="str">
            <v>141</v>
          </cell>
        </row>
        <row r="117">
          <cell r="A117" t="str">
            <v>141</v>
          </cell>
        </row>
        <row r="118">
          <cell r="A118" t="str">
            <v>146</v>
          </cell>
        </row>
        <row r="119">
          <cell r="A119" t="str">
            <v>146</v>
          </cell>
        </row>
        <row r="120">
          <cell r="A120" t="str">
            <v>146</v>
          </cell>
        </row>
        <row r="121">
          <cell r="A121" t="str">
            <v>146</v>
          </cell>
        </row>
        <row r="122">
          <cell r="A122" t="str">
            <v>151</v>
          </cell>
        </row>
        <row r="123">
          <cell r="A123" t="str">
            <v>151</v>
          </cell>
        </row>
        <row r="124">
          <cell r="A124" t="str">
            <v>156</v>
          </cell>
        </row>
        <row r="125">
          <cell r="A125" t="str">
            <v>156</v>
          </cell>
        </row>
        <row r="126">
          <cell r="A126" t="str">
            <v>156</v>
          </cell>
        </row>
        <row r="127">
          <cell r="A127" t="str">
            <v>156</v>
          </cell>
        </row>
        <row r="128">
          <cell r="A128" t="str">
            <v>156</v>
          </cell>
        </row>
        <row r="129">
          <cell r="A129" t="str">
            <v>156</v>
          </cell>
        </row>
        <row r="130">
          <cell r="A130" t="str">
            <v>161</v>
          </cell>
        </row>
        <row r="131">
          <cell r="A131" t="str">
            <v>166</v>
          </cell>
        </row>
        <row r="132">
          <cell r="A132" t="str">
            <v>166</v>
          </cell>
        </row>
        <row r="133">
          <cell r="A133" t="str">
            <v>168</v>
          </cell>
        </row>
        <row r="134">
          <cell r="A134" t="str">
            <v>168</v>
          </cell>
        </row>
        <row r="135">
          <cell r="A135" t="str">
            <v>171</v>
          </cell>
        </row>
        <row r="136">
          <cell r="A136" t="str">
            <v>171</v>
          </cell>
        </row>
        <row r="137">
          <cell r="A137" t="str">
            <v>171</v>
          </cell>
        </row>
        <row r="138">
          <cell r="A138" t="str">
            <v>176</v>
          </cell>
        </row>
        <row r="139">
          <cell r="A139" t="str">
            <v>176</v>
          </cell>
        </row>
        <row r="140">
          <cell r="A140" t="str">
            <v>176</v>
          </cell>
        </row>
        <row r="141">
          <cell r="A141" t="str">
            <v>176</v>
          </cell>
        </row>
        <row r="142">
          <cell r="A142" t="str">
            <v>181</v>
          </cell>
        </row>
        <row r="143">
          <cell r="A143" t="str">
            <v>186</v>
          </cell>
        </row>
        <row r="144">
          <cell r="A144" t="str">
            <v>186</v>
          </cell>
        </row>
        <row r="145">
          <cell r="A145" t="str">
            <v>186</v>
          </cell>
        </row>
        <row r="146">
          <cell r="A146" t="str">
            <v>191</v>
          </cell>
        </row>
        <row r="147">
          <cell r="A147" t="str">
            <v>191</v>
          </cell>
        </row>
        <row r="148">
          <cell r="A148" t="str">
            <v>191</v>
          </cell>
        </row>
        <row r="149">
          <cell r="A149" t="str">
            <v>191</v>
          </cell>
        </row>
        <row r="150">
          <cell r="A150" t="str">
            <v>191</v>
          </cell>
        </row>
        <row r="151">
          <cell r="A151" t="str">
            <v>193</v>
          </cell>
        </row>
        <row r="152">
          <cell r="A152" t="str">
            <v>193</v>
          </cell>
        </row>
        <row r="153">
          <cell r="A153" t="str">
            <v>196</v>
          </cell>
        </row>
        <row r="154">
          <cell r="A154" t="str">
            <v>196</v>
          </cell>
        </row>
        <row r="155">
          <cell r="A155" t="str">
            <v>196</v>
          </cell>
        </row>
        <row r="156">
          <cell r="A156" t="str">
            <v>196</v>
          </cell>
        </row>
        <row r="157">
          <cell r="A157" t="str">
            <v>201</v>
          </cell>
        </row>
        <row r="158">
          <cell r="A158" t="str">
            <v>201</v>
          </cell>
        </row>
        <row r="159">
          <cell r="A159" t="str">
            <v>201</v>
          </cell>
        </row>
        <row r="160">
          <cell r="A160" t="str">
            <v>201</v>
          </cell>
        </row>
        <row r="161">
          <cell r="A161" t="str">
            <v>201</v>
          </cell>
        </row>
        <row r="162">
          <cell r="A162" t="str">
            <v>201</v>
          </cell>
        </row>
        <row r="163">
          <cell r="A163" t="str">
            <v>201</v>
          </cell>
        </row>
        <row r="164">
          <cell r="A164" t="str">
            <v>203</v>
          </cell>
        </row>
        <row r="165">
          <cell r="A165" t="str">
            <v>206</v>
          </cell>
        </row>
        <row r="166">
          <cell r="A166" t="str">
            <v>206</v>
          </cell>
        </row>
        <row r="167">
          <cell r="A167" t="str">
            <v>206</v>
          </cell>
        </row>
        <row r="168">
          <cell r="A168" t="str">
            <v>211</v>
          </cell>
        </row>
        <row r="169">
          <cell r="A169" t="str">
            <v>211</v>
          </cell>
        </row>
        <row r="170">
          <cell r="A170" t="str">
            <v>216</v>
          </cell>
        </row>
        <row r="171">
          <cell r="A171" t="str">
            <v>216</v>
          </cell>
        </row>
        <row r="172">
          <cell r="A172" t="str">
            <v>216</v>
          </cell>
        </row>
        <row r="173">
          <cell r="A173" t="str">
            <v>216</v>
          </cell>
        </row>
        <row r="174">
          <cell r="A174" t="str">
            <v>221</v>
          </cell>
        </row>
        <row r="175">
          <cell r="A175" t="str">
            <v>226</v>
          </cell>
        </row>
        <row r="176">
          <cell r="A176" t="str">
            <v>226</v>
          </cell>
        </row>
        <row r="177">
          <cell r="A177" t="str">
            <v>231</v>
          </cell>
        </row>
        <row r="178">
          <cell r="A178" t="str">
            <v>231</v>
          </cell>
        </row>
        <row r="179">
          <cell r="A179" t="str">
            <v>231</v>
          </cell>
        </row>
        <row r="180">
          <cell r="A180" t="str">
            <v>236</v>
          </cell>
        </row>
        <row r="181">
          <cell r="A181" t="str">
            <v>236</v>
          </cell>
        </row>
        <row r="182">
          <cell r="A182" t="str">
            <v>236</v>
          </cell>
        </row>
        <row r="183">
          <cell r="A183" t="str">
            <v>241</v>
          </cell>
        </row>
        <row r="184">
          <cell r="A184" t="str">
            <v>241</v>
          </cell>
        </row>
        <row r="185">
          <cell r="A185" t="str">
            <v>241</v>
          </cell>
        </row>
        <row r="186">
          <cell r="A186" t="str">
            <v>241</v>
          </cell>
        </row>
        <row r="187">
          <cell r="A187" t="str">
            <v>241</v>
          </cell>
        </row>
        <row r="188">
          <cell r="A188" t="str">
            <v>246</v>
          </cell>
        </row>
        <row r="189">
          <cell r="A189" t="str">
            <v>246</v>
          </cell>
        </row>
        <row r="190">
          <cell r="A190" t="str">
            <v>246</v>
          </cell>
        </row>
        <row r="191">
          <cell r="A191" t="str">
            <v>251</v>
          </cell>
        </row>
        <row r="192">
          <cell r="A192" t="str">
            <v>251</v>
          </cell>
        </row>
        <row r="193">
          <cell r="A193" t="str">
            <v>251</v>
          </cell>
        </row>
        <row r="194">
          <cell r="A194" t="str">
            <v>253</v>
          </cell>
        </row>
        <row r="195">
          <cell r="A195" t="str">
            <v>253</v>
          </cell>
        </row>
        <row r="196">
          <cell r="A196" t="str">
            <v>256</v>
          </cell>
        </row>
        <row r="197">
          <cell r="A197" t="str">
            <v>256</v>
          </cell>
        </row>
        <row r="198">
          <cell r="A198" t="str">
            <v>256</v>
          </cell>
        </row>
        <row r="199">
          <cell r="A199" t="str">
            <v>261</v>
          </cell>
        </row>
        <row r="200">
          <cell r="A200" t="str">
            <v>261</v>
          </cell>
        </row>
        <row r="201">
          <cell r="A201" t="str">
            <v>261</v>
          </cell>
        </row>
        <row r="202">
          <cell r="A202" t="str">
            <v>266</v>
          </cell>
        </row>
        <row r="203">
          <cell r="A203" t="str">
            <v>271</v>
          </cell>
        </row>
        <row r="204">
          <cell r="A204" t="str">
            <v>271</v>
          </cell>
        </row>
        <row r="205">
          <cell r="A205" t="str">
            <v>271</v>
          </cell>
        </row>
        <row r="206">
          <cell r="A206" t="str">
            <v>271</v>
          </cell>
        </row>
        <row r="207">
          <cell r="A207" t="str">
            <v>276</v>
          </cell>
        </row>
        <row r="208">
          <cell r="A208" t="str">
            <v>276</v>
          </cell>
        </row>
        <row r="209">
          <cell r="A209" t="str">
            <v>281</v>
          </cell>
        </row>
        <row r="210">
          <cell r="A210" t="str">
            <v>281</v>
          </cell>
        </row>
        <row r="211">
          <cell r="A211" t="str">
            <v>281</v>
          </cell>
        </row>
        <row r="212">
          <cell r="A212" t="str">
            <v>281</v>
          </cell>
        </row>
        <row r="213">
          <cell r="A213" t="str">
            <v>286</v>
          </cell>
        </row>
        <row r="214">
          <cell r="A214" t="str">
            <v>286</v>
          </cell>
        </row>
        <row r="215">
          <cell r="A215" t="str">
            <v>286</v>
          </cell>
        </row>
        <row r="216">
          <cell r="A216" t="str">
            <v>286</v>
          </cell>
        </row>
        <row r="217">
          <cell r="A217" t="str">
            <v>291</v>
          </cell>
        </row>
        <row r="218">
          <cell r="A218" t="str">
            <v>291</v>
          </cell>
        </row>
        <row r="219">
          <cell r="A219" t="str">
            <v>291</v>
          </cell>
        </row>
        <row r="220">
          <cell r="A220" t="str">
            <v>291</v>
          </cell>
        </row>
        <row r="221">
          <cell r="A221" t="str">
            <v>291</v>
          </cell>
        </row>
        <row r="222">
          <cell r="A222" t="str">
            <v>291</v>
          </cell>
        </row>
        <row r="223">
          <cell r="A223" t="str">
            <v>296</v>
          </cell>
        </row>
        <row r="224">
          <cell r="A224" t="str">
            <v>296</v>
          </cell>
        </row>
        <row r="225">
          <cell r="A225" t="str">
            <v>296</v>
          </cell>
        </row>
        <row r="226">
          <cell r="A226" t="str">
            <v>296</v>
          </cell>
        </row>
        <row r="227">
          <cell r="A227" t="str">
            <v>301</v>
          </cell>
        </row>
        <row r="228">
          <cell r="A228" t="str">
            <v>301</v>
          </cell>
        </row>
        <row r="229">
          <cell r="A229" t="str">
            <v>306</v>
          </cell>
        </row>
        <row r="230">
          <cell r="A230" t="str">
            <v>311</v>
          </cell>
        </row>
        <row r="231">
          <cell r="A231" t="str">
            <v>311</v>
          </cell>
        </row>
        <row r="232">
          <cell r="A232" t="str">
            <v>316</v>
          </cell>
        </row>
        <row r="233">
          <cell r="A233" t="str">
            <v>316</v>
          </cell>
        </row>
        <row r="234">
          <cell r="A234" t="str">
            <v>316</v>
          </cell>
        </row>
        <row r="235">
          <cell r="A235" t="str">
            <v>316</v>
          </cell>
        </row>
        <row r="236">
          <cell r="A236" t="str">
            <v>321</v>
          </cell>
        </row>
        <row r="237">
          <cell r="A237" t="str">
            <v>321</v>
          </cell>
        </row>
        <row r="238">
          <cell r="A238" t="str">
            <v>321</v>
          </cell>
        </row>
        <row r="239">
          <cell r="A239" t="str">
            <v>321</v>
          </cell>
        </row>
        <row r="240">
          <cell r="A240" t="str">
            <v>326</v>
          </cell>
        </row>
        <row r="241">
          <cell r="A241" t="str">
            <v>326</v>
          </cell>
        </row>
        <row r="242">
          <cell r="A242" t="str">
            <v>331</v>
          </cell>
        </row>
        <row r="243">
          <cell r="A243" t="str">
            <v>331</v>
          </cell>
        </row>
        <row r="244">
          <cell r="A244" t="str">
            <v>336</v>
          </cell>
        </row>
        <row r="245">
          <cell r="A245" t="str">
            <v>336</v>
          </cell>
        </row>
        <row r="246">
          <cell r="A246" t="str">
            <v>341</v>
          </cell>
        </row>
        <row r="247">
          <cell r="A247" t="str">
            <v>341</v>
          </cell>
        </row>
        <row r="248">
          <cell r="A248" t="str">
            <v>341</v>
          </cell>
        </row>
        <row r="249">
          <cell r="A249" t="str">
            <v>346</v>
          </cell>
        </row>
        <row r="250">
          <cell r="A250" t="str">
            <v>346</v>
          </cell>
        </row>
        <row r="251">
          <cell r="A251" t="str">
            <v>351</v>
          </cell>
        </row>
        <row r="252">
          <cell r="A252" t="str">
            <v>351</v>
          </cell>
        </row>
        <row r="253">
          <cell r="A253" t="str">
            <v>356</v>
          </cell>
        </row>
        <row r="254">
          <cell r="A254" t="str">
            <v>356</v>
          </cell>
        </row>
        <row r="255">
          <cell r="A255" t="str">
            <v>361</v>
          </cell>
        </row>
        <row r="256">
          <cell r="A256" t="str">
            <v>361</v>
          </cell>
        </row>
        <row r="257">
          <cell r="A257" t="str">
            <v>361</v>
          </cell>
        </row>
        <row r="258">
          <cell r="A258" t="str">
            <v>361</v>
          </cell>
        </row>
        <row r="259">
          <cell r="A259" t="str">
            <v>361</v>
          </cell>
        </row>
        <row r="260">
          <cell r="A260" t="str">
            <v>361</v>
          </cell>
        </row>
        <row r="261">
          <cell r="A261" t="str">
            <v>366</v>
          </cell>
        </row>
        <row r="262">
          <cell r="A262" t="str">
            <v>366</v>
          </cell>
        </row>
        <row r="263">
          <cell r="A263" t="str">
            <v>371</v>
          </cell>
        </row>
        <row r="264">
          <cell r="A264" t="str">
            <v>376</v>
          </cell>
        </row>
        <row r="265">
          <cell r="A265" t="str">
            <v>376</v>
          </cell>
        </row>
        <row r="266">
          <cell r="A266" t="str">
            <v>376</v>
          </cell>
        </row>
        <row r="267">
          <cell r="A267" t="str">
            <v>381</v>
          </cell>
        </row>
        <row r="268">
          <cell r="A268" t="str">
            <v>381</v>
          </cell>
        </row>
        <row r="269">
          <cell r="A269" t="str">
            <v>381</v>
          </cell>
        </row>
        <row r="270">
          <cell r="A270" t="str">
            <v>383</v>
          </cell>
        </row>
        <row r="271">
          <cell r="A271" t="str">
            <v>383</v>
          </cell>
        </row>
        <row r="272">
          <cell r="A272" t="str">
            <v>386</v>
          </cell>
        </row>
        <row r="273">
          <cell r="A273" t="str">
            <v>391</v>
          </cell>
        </row>
        <row r="274">
          <cell r="A274" t="str">
            <v>391</v>
          </cell>
        </row>
        <row r="275">
          <cell r="A275" t="str">
            <v>391</v>
          </cell>
        </row>
        <row r="276">
          <cell r="A276" t="str">
            <v>391</v>
          </cell>
        </row>
        <row r="277">
          <cell r="A277" t="str">
            <v>391</v>
          </cell>
        </row>
        <row r="278">
          <cell r="A278" t="str">
            <v>391</v>
          </cell>
        </row>
        <row r="279">
          <cell r="A279" t="str">
            <v>391</v>
          </cell>
        </row>
        <row r="280">
          <cell r="A280" t="str">
            <v>391</v>
          </cell>
        </row>
        <row r="281">
          <cell r="A281" t="str">
            <v>391</v>
          </cell>
        </row>
        <row r="282">
          <cell r="A282" t="str">
            <v>393</v>
          </cell>
        </row>
        <row r="283">
          <cell r="A283" t="str">
            <v>396</v>
          </cell>
        </row>
        <row r="284">
          <cell r="A284" t="str">
            <v>396</v>
          </cell>
        </row>
        <row r="285">
          <cell r="A285" t="str">
            <v>396</v>
          </cell>
        </row>
        <row r="286">
          <cell r="A286" t="str">
            <v>396</v>
          </cell>
        </row>
        <row r="287">
          <cell r="A287" t="str">
            <v>396</v>
          </cell>
        </row>
        <row r="288">
          <cell r="A288" t="str">
            <v>396</v>
          </cell>
        </row>
        <row r="289">
          <cell r="A289" t="str">
            <v>398</v>
          </cell>
        </row>
        <row r="290">
          <cell r="A290" t="str">
            <v>398</v>
          </cell>
        </row>
        <row r="291">
          <cell r="A291" t="str">
            <v>401</v>
          </cell>
        </row>
        <row r="292">
          <cell r="A292" t="str">
            <v>401</v>
          </cell>
        </row>
        <row r="293">
          <cell r="A293" t="str">
            <v>401</v>
          </cell>
        </row>
        <row r="294">
          <cell r="A294" t="str">
            <v>406</v>
          </cell>
        </row>
        <row r="295">
          <cell r="A295" t="str">
            <v>406</v>
          </cell>
        </row>
        <row r="296">
          <cell r="A296" t="str">
            <v>406</v>
          </cell>
        </row>
        <row r="297">
          <cell r="A297" t="str">
            <v>409</v>
          </cell>
        </row>
        <row r="298">
          <cell r="A298" t="str">
            <v>411</v>
          </cell>
        </row>
        <row r="299">
          <cell r="A299" t="str">
            <v>416</v>
          </cell>
        </row>
        <row r="300">
          <cell r="A300" t="str">
            <v>416</v>
          </cell>
        </row>
        <row r="301">
          <cell r="A301" t="str">
            <v>416</v>
          </cell>
        </row>
        <row r="302">
          <cell r="A302" t="str">
            <v>416</v>
          </cell>
        </row>
        <row r="303">
          <cell r="A303" t="str">
            <v>421</v>
          </cell>
        </row>
        <row r="304">
          <cell r="A304" t="str">
            <v>421</v>
          </cell>
        </row>
        <row r="305">
          <cell r="A305" t="str">
            <v>421</v>
          </cell>
        </row>
        <row r="306">
          <cell r="A306" t="str">
            <v>421</v>
          </cell>
        </row>
        <row r="307">
          <cell r="A307" t="str">
            <v>423</v>
          </cell>
        </row>
        <row r="308">
          <cell r="A308" t="str">
            <v>423</v>
          </cell>
        </row>
        <row r="309">
          <cell r="A309" t="str">
            <v>423</v>
          </cell>
        </row>
        <row r="310">
          <cell r="A310" t="str">
            <v>426</v>
          </cell>
        </row>
        <row r="311">
          <cell r="A311" t="str">
            <v>426</v>
          </cell>
        </row>
        <row r="312">
          <cell r="A312" t="str">
            <v>426</v>
          </cell>
        </row>
        <row r="313">
          <cell r="A313" t="str">
            <v>426</v>
          </cell>
        </row>
        <row r="314">
          <cell r="A314" t="str">
            <v>426</v>
          </cell>
        </row>
        <row r="315">
          <cell r="A315" t="str">
            <v>431</v>
          </cell>
        </row>
        <row r="316">
          <cell r="A316" t="str">
            <v>431</v>
          </cell>
        </row>
        <row r="317">
          <cell r="A317" t="str">
            <v>431</v>
          </cell>
        </row>
        <row r="318">
          <cell r="A318" t="str">
            <v>433</v>
          </cell>
        </row>
        <row r="319">
          <cell r="A319" t="str">
            <v>433</v>
          </cell>
        </row>
        <row r="320">
          <cell r="A320" t="str">
            <v>433</v>
          </cell>
        </row>
        <row r="321">
          <cell r="A321" t="str">
            <v>433</v>
          </cell>
        </row>
        <row r="322">
          <cell r="A322" t="str">
            <v>436</v>
          </cell>
        </row>
        <row r="323">
          <cell r="A323" t="str">
            <v>436</v>
          </cell>
        </row>
        <row r="324">
          <cell r="A324" t="str">
            <v>441</v>
          </cell>
        </row>
        <row r="325">
          <cell r="A325" t="str">
            <v>441</v>
          </cell>
        </row>
        <row r="326">
          <cell r="A326" t="str">
            <v>441</v>
          </cell>
        </row>
        <row r="327">
          <cell r="A327" t="str">
            <v>441</v>
          </cell>
        </row>
        <row r="328">
          <cell r="A328" t="str">
            <v>441</v>
          </cell>
        </row>
        <row r="329">
          <cell r="A329" t="str">
            <v>446</v>
          </cell>
        </row>
        <row r="330">
          <cell r="A330" t="str">
            <v>446</v>
          </cell>
        </row>
        <row r="331">
          <cell r="A331" t="str">
            <v>451</v>
          </cell>
        </row>
        <row r="332">
          <cell r="A332" t="str">
            <v>451</v>
          </cell>
        </row>
        <row r="333">
          <cell r="A333" t="str">
            <v>451</v>
          </cell>
        </row>
        <row r="334">
          <cell r="A334" t="str">
            <v>453</v>
          </cell>
        </row>
        <row r="335">
          <cell r="A335" t="str">
            <v>453</v>
          </cell>
        </row>
        <row r="336">
          <cell r="A336" t="str">
            <v>456</v>
          </cell>
        </row>
        <row r="337">
          <cell r="A337" t="str">
            <v>456</v>
          </cell>
        </row>
        <row r="338">
          <cell r="A338" t="str">
            <v>456</v>
          </cell>
        </row>
        <row r="339">
          <cell r="A339" t="str">
            <v>456</v>
          </cell>
        </row>
        <row r="340">
          <cell r="A340" t="str">
            <v>461</v>
          </cell>
        </row>
        <row r="341">
          <cell r="A341" t="str">
            <v>461</v>
          </cell>
        </row>
        <row r="342">
          <cell r="A342" t="str">
            <v>461</v>
          </cell>
        </row>
        <row r="343">
          <cell r="A343" t="str">
            <v>466</v>
          </cell>
        </row>
        <row r="344">
          <cell r="A344" t="str">
            <v>466</v>
          </cell>
        </row>
        <row r="345">
          <cell r="A345" t="str">
            <v>466</v>
          </cell>
        </row>
        <row r="346">
          <cell r="A346" t="str">
            <v>466</v>
          </cell>
        </row>
        <row r="347">
          <cell r="A347" t="str">
            <v>471</v>
          </cell>
        </row>
        <row r="348">
          <cell r="A348" t="str">
            <v>471</v>
          </cell>
        </row>
        <row r="349">
          <cell r="A349" t="str">
            <v>476</v>
          </cell>
        </row>
        <row r="350">
          <cell r="A350" t="str">
            <v>476</v>
          </cell>
        </row>
        <row r="351">
          <cell r="A351" t="str">
            <v>476</v>
          </cell>
        </row>
        <row r="352">
          <cell r="A352" t="str">
            <v>476</v>
          </cell>
        </row>
        <row r="353">
          <cell r="A353" t="str">
            <v>476</v>
          </cell>
        </row>
        <row r="354">
          <cell r="A354" t="str">
            <v>476</v>
          </cell>
        </row>
        <row r="355">
          <cell r="A355" t="str">
            <v>476</v>
          </cell>
        </row>
        <row r="356">
          <cell r="A356" t="str">
            <v>476</v>
          </cell>
        </row>
        <row r="357">
          <cell r="A357" t="str">
            <v>476</v>
          </cell>
        </row>
        <row r="358">
          <cell r="A358" t="str">
            <v>481</v>
          </cell>
        </row>
        <row r="359">
          <cell r="A359" t="str">
            <v>481</v>
          </cell>
        </row>
        <row r="360">
          <cell r="A360" t="str">
            <v>486</v>
          </cell>
        </row>
        <row r="361">
          <cell r="A361" t="str">
            <v>486</v>
          </cell>
        </row>
        <row r="362">
          <cell r="A362" t="str">
            <v>486</v>
          </cell>
        </row>
        <row r="363">
          <cell r="A363" t="str">
            <v>491</v>
          </cell>
        </row>
        <row r="364">
          <cell r="A364" t="str">
            <v>491</v>
          </cell>
        </row>
        <row r="365">
          <cell r="A365" t="str">
            <v>491</v>
          </cell>
        </row>
        <row r="366">
          <cell r="A366" t="str">
            <v>491</v>
          </cell>
        </row>
        <row r="367">
          <cell r="A367" t="str">
            <v>496</v>
          </cell>
        </row>
        <row r="368">
          <cell r="A368" t="str">
            <v>496</v>
          </cell>
        </row>
        <row r="369">
          <cell r="A369" t="str">
            <v>501</v>
          </cell>
        </row>
        <row r="370">
          <cell r="A370" t="str">
            <v>501</v>
          </cell>
        </row>
        <row r="371">
          <cell r="A371" t="str">
            <v>501</v>
          </cell>
        </row>
        <row r="372">
          <cell r="A372" t="str">
            <v>506</v>
          </cell>
        </row>
        <row r="373">
          <cell r="A373" t="str">
            <v>506</v>
          </cell>
        </row>
        <row r="374">
          <cell r="A374" t="str">
            <v>506</v>
          </cell>
        </row>
        <row r="375">
          <cell r="A375" t="str">
            <v>511</v>
          </cell>
        </row>
        <row r="376">
          <cell r="A376" t="str">
            <v>511</v>
          </cell>
        </row>
        <row r="377">
          <cell r="A377" t="str">
            <v>511</v>
          </cell>
        </row>
        <row r="378">
          <cell r="A378" t="str">
            <v>511</v>
          </cell>
        </row>
        <row r="379">
          <cell r="A379" t="str">
            <v>516</v>
          </cell>
        </row>
        <row r="380">
          <cell r="A380" t="str">
            <v>516</v>
          </cell>
        </row>
        <row r="381">
          <cell r="A381" t="str">
            <v>516</v>
          </cell>
        </row>
        <row r="382">
          <cell r="A382" t="str">
            <v>516</v>
          </cell>
        </row>
        <row r="383">
          <cell r="A383" t="str">
            <v>516</v>
          </cell>
        </row>
        <row r="384">
          <cell r="A384" t="str">
            <v>516</v>
          </cell>
        </row>
        <row r="385">
          <cell r="A385" t="str">
            <v>521</v>
          </cell>
        </row>
        <row r="386">
          <cell r="A386" t="str">
            <v>521</v>
          </cell>
        </row>
        <row r="387">
          <cell r="A387" t="str">
            <v>521</v>
          </cell>
        </row>
        <row r="388">
          <cell r="A388" t="str">
            <v>521</v>
          </cell>
        </row>
        <row r="389">
          <cell r="A389" t="str">
            <v>521</v>
          </cell>
        </row>
        <row r="390">
          <cell r="A390" t="str">
            <v>521</v>
          </cell>
        </row>
        <row r="391">
          <cell r="A391" t="str">
            <v>526</v>
          </cell>
        </row>
        <row r="392">
          <cell r="A392" t="str">
            <v>526</v>
          </cell>
        </row>
        <row r="393">
          <cell r="A393" t="str">
            <v>526</v>
          </cell>
        </row>
        <row r="394">
          <cell r="A394" t="str">
            <v>531</v>
          </cell>
        </row>
        <row r="395">
          <cell r="A395" t="str">
            <v>531</v>
          </cell>
        </row>
        <row r="396">
          <cell r="A396" t="str">
            <v>531</v>
          </cell>
        </row>
        <row r="397">
          <cell r="A397" t="str">
            <v>531</v>
          </cell>
        </row>
        <row r="398">
          <cell r="A398" t="str">
            <v>531</v>
          </cell>
        </row>
        <row r="399">
          <cell r="A399" t="str">
            <v>536</v>
          </cell>
        </row>
        <row r="400">
          <cell r="A400" t="str">
            <v>536</v>
          </cell>
        </row>
        <row r="401">
          <cell r="A401" t="str">
            <v>536</v>
          </cell>
        </row>
        <row r="402">
          <cell r="A402" t="str">
            <v>536</v>
          </cell>
        </row>
        <row r="403">
          <cell r="A403" t="str">
            <v>541</v>
          </cell>
        </row>
        <row r="404">
          <cell r="A404" t="str">
            <v>541</v>
          </cell>
        </row>
        <row r="405">
          <cell r="A405" t="str">
            <v>541</v>
          </cell>
        </row>
        <row r="406">
          <cell r="A406" t="str">
            <v>546</v>
          </cell>
        </row>
        <row r="407">
          <cell r="A407" t="str">
            <v>546</v>
          </cell>
        </row>
        <row r="408">
          <cell r="A408" t="str">
            <v>546</v>
          </cell>
        </row>
        <row r="409">
          <cell r="A409" t="str">
            <v>551</v>
          </cell>
        </row>
        <row r="410">
          <cell r="A410" t="str">
            <v>551</v>
          </cell>
        </row>
        <row r="411">
          <cell r="A411" t="str">
            <v>551</v>
          </cell>
        </row>
        <row r="412">
          <cell r="A412" t="str">
            <v>551</v>
          </cell>
        </row>
        <row r="413">
          <cell r="A413" t="str">
            <v>556</v>
          </cell>
        </row>
        <row r="414">
          <cell r="A414" t="str">
            <v>556</v>
          </cell>
        </row>
        <row r="415">
          <cell r="A415" t="str">
            <v>556</v>
          </cell>
        </row>
        <row r="416">
          <cell r="A416" t="str">
            <v>561</v>
          </cell>
        </row>
        <row r="417">
          <cell r="A417" t="str">
            <v>561</v>
          </cell>
        </row>
        <row r="418">
          <cell r="A418" t="str">
            <v>561</v>
          </cell>
        </row>
        <row r="419">
          <cell r="A419" t="str">
            <v>561</v>
          </cell>
        </row>
        <row r="420">
          <cell r="A420" t="str">
            <v>561</v>
          </cell>
        </row>
        <row r="421">
          <cell r="A421" t="str">
            <v>566</v>
          </cell>
        </row>
        <row r="422">
          <cell r="A422" t="str">
            <v>566</v>
          </cell>
        </row>
        <row r="423">
          <cell r="A423" t="str">
            <v>566</v>
          </cell>
        </row>
        <row r="424">
          <cell r="A424" t="str">
            <v>571</v>
          </cell>
        </row>
        <row r="425">
          <cell r="A425" t="str">
            <v>571</v>
          </cell>
        </row>
        <row r="426">
          <cell r="A426" t="str">
            <v>573</v>
          </cell>
        </row>
        <row r="427">
          <cell r="A427" t="str">
            <v>573</v>
          </cell>
        </row>
        <row r="428">
          <cell r="A428" t="str">
            <v>573</v>
          </cell>
        </row>
        <row r="429">
          <cell r="A429" t="str">
            <v>573</v>
          </cell>
        </row>
        <row r="430">
          <cell r="A430" t="str">
            <v>573</v>
          </cell>
        </row>
        <row r="431">
          <cell r="A431" t="str">
            <v>576</v>
          </cell>
        </row>
        <row r="432">
          <cell r="A432" t="str">
            <v>576</v>
          </cell>
        </row>
        <row r="433">
          <cell r="A433" t="str">
            <v>576</v>
          </cell>
        </row>
        <row r="434">
          <cell r="A434" t="str">
            <v>576</v>
          </cell>
        </row>
        <row r="435">
          <cell r="A435" t="str">
            <v>576</v>
          </cell>
        </row>
        <row r="436">
          <cell r="A436" t="str">
            <v>576</v>
          </cell>
        </row>
        <row r="437">
          <cell r="A437" t="str">
            <v>576</v>
          </cell>
        </row>
        <row r="438">
          <cell r="A438" t="str">
            <v>576</v>
          </cell>
        </row>
        <row r="439">
          <cell r="A439" t="str">
            <v>576</v>
          </cell>
        </row>
        <row r="440">
          <cell r="A440" t="str">
            <v>576</v>
          </cell>
        </row>
        <row r="441">
          <cell r="A441" t="str">
            <v>576</v>
          </cell>
        </row>
        <row r="442">
          <cell r="A442" t="str">
            <v>576</v>
          </cell>
        </row>
        <row r="443">
          <cell r="A443" t="str">
            <v>576</v>
          </cell>
        </row>
        <row r="444">
          <cell r="A444" t="str">
            <v>576</v>
          </cell>
        </row>
        <row r="445">
          <cell r="A445" t="str">
            <v>576</v>
          </cell>
        </row>
        <row r="446">
          <cell r="A446" t="str">
            <v>576</v>
          </cell>
        </row>
        <row r="447">
          <cell r="A447" t="str">
            <v>576</v>
          </cell>
        </row>
        <row r="448">
          <cell r="A448" t="str">
            <v>576</v>
          </cell>
        </row>
        <row r="449">
          <cell r="A449" t="str">
            <v>576</v>
          </cell>
        </row>
        <row r="450">
          <cell r="A450" t="str">
            <v>576</v>
          </cell>
        </row>
        <row r="451">
          <cell r="A451" t="str">
            <v>581</v>
          </cell>
        </row>
        <row r="452">
          <cell r="A452" t="str">
            <v>581</v>
          </cell>
        </row>
        <row r="453">
          <cell r="A453" t="str">
            <v>581</v>
          </cell>
        </row>
        <row r="454">
          <cell r="A454" t="str">
            <v>586</v>
          </cell>
        </row>
        <row r="455">
          <cell r="A455" t="str">
            <v>586</v>
          </cell>
        </row>
        <row r="456">
          <cell r="A456" t="str">
            <v>591</v>
          </cell>
        </row>
        <row r="457">
          <cell r="A457" t="str">
            <v>591</v>
          </cell>
        </row>
        <row r="458">
          <cell r="A458" t="str">
            <v>591</v>
          </cell>
        </row>
        <row r="459">
          <cell r="A459" t="str">
            <v>596</v>
          </cell>
        </row>
        <row r="460">
          <cell r="A460" t="str">
            <v>596</v>
          </cell>
        </row>
        <row r="461">
          <cell r="A461" t="str">
            <v>596</v>
          </cell>
        </row>
        <row r="462">
          <cell r="A462" t="str">
            <v>596</v>
          </cell>
        </row>
        <row r="463">
          <cell r="A463" t="str">
            <v>606</v>
          </cell>
        </row>
        <row r="464">
          <cell r="A464" t="str">
            <v>606</v>
          </cell>
        </row>
        <row r="465">
          <cell r="A465" t="str">
            <v>611</v>
          </cell>
        </row>
        <row r="466">
          <cell r="A466" t="str">
            <v>616</v>
          </cell>
        </row>
        <row r="467">
          <cell r="A467" t="str">
            <v>616</v>
          </cell>
        </row>
        <row r="468">
          <cell r="A468" t="str">
            <v>621</v>
          </cell>
        </row>
        <row r="469">
          <cell r="A469" t="str">
            <v>621</v>
          </cell>
        </row>
        <row r="470">
          <cell r="A470" t="str">
            <v>621</v>
          </cell>
        </row>
        <row r="471">
          <cell r="A471" t="str">
            <v>621</v>
          </cell>
        </row>
        <row r="472">
          <cell r="A472" t="str">
            <v>621</v>
          </cell>
        </row>
        <row r="473">
          <cell r="A473" t="str">
            <v>623</v>
          </cell>
        </row>
        <row r="474">
          <cell r="A474" t="str">
            <v>625</v>
          </cell>
        </row>
        <row r="475">
          <cell r="A475" t="str">
            <v>625</v>
          </cell>
        </row>
        <row r="476">
          <cell r="A476" t="str">
            <v>626</v>
          </cell>
        </row>
        <row r="477">
          <cell r="A477" t="str">
            <v>626</v>
          </cell>
        </row>
        <row r="478">
          <cell r="A478" t="str">
            <v>628</v>
          </cell>
        </row>
        <row r="479">
          <cell r="A479" t="str">
            <v>628</v>
          </cell>
        </row>
        <row r="480">
          <cell r="A480" t="str">
            <v>631</v>
          </cell>
        </row>
        <row r="481">
          <cell r="A481" t="str">
            <v>631</v>
          </cell>
        </row>
        <row r="482">
          <cell r="A482" t="str">
            <v>636</v>
          </cell>
        </row>
        <row r="483">
          <cell r="A483" t="str">
            <v>636</v>
          </cell>
        </row>
        <row r="484">
          <cell r="A484" t="str">
            <v>636</v>
          </cell>
        </row>
        <row r="485">
          <cell r="A485" t="str">
            <v>641</v>
          </cell>
        </row>
        <row r="486">
          <cell r="A486" t="str">
            <v>641</v>
          </cell>
        </row>
        <row r="487">
          <cell r="A487" t="str">
            <v>641</v>
          </cell>
        </row>
        <row r="488">
          <cell r="A488" t="str">
            <v>641</v>
          </cell>
        </row>
        <row r="489">
          <cell r="A489" t="str">
            <v>641</v>
          </cell>
        </row>
        <row r="490">
          <cell r="A490" t="str">
            <v>646</v>
          </cell>
        </row>
        <row r="491">
          <cell r="A491" t="str">
            <v>646</v>
          </cell>
        </row>
        <row r="492">
          <cell r="A492" t="str">
            <v>651</v>
          </cell>
        </row>
        <row r="493">
          <cell r="A493" t="str">
            <v>651</v>
          </cell>
        </row>
        <row r="494">
          <cell r="A494" t="str">
            <v>656</v>
          </cell>
        </row>
        <row r="495">
          <cell r="A495" t="str">
            <v>656</v>
          </cell>
        </row>
        <row r="496">
          <cell r="A496" t="str">
            <v>656</v>
          </cell>
        </row>
        <row r="497">
          <cell r="A497" t="str">
            <v>661</v>
          </cell>
        </row>
        <row r="498">
          <cell r="A498" t="str">
            <v>661</v>
          </cell>
        </row>
        <row r="499">
          <cell r="A499" t="str">
            <v>661</v>
          </cell>
        </row>
        <row r="500">
          <cell r="A500" t="str">
            <v>661</v>
          </cell>
        </row>
        <row r="501">
          <cell r="A501" t="str">
            <v>666</v>
          </cell>
        </row>
        <row r="502">
          <cell r="A502" t="str">
            <v>666</v>
          </cell>
        </row>
        <row r="503">
          <cell r="A503" t="str">
            <v>666</v>
          </cell>
        </row>
        <row r="504">
          <cell r="A504" t="str">
            <v>666</v>
          </cell>
        </row>
        <row r="505">
          <cell r="A505" t="str">
            <v>671</v>
          </cell>
        </row>
        <row r="506">
          <cell r="A506" t="str">
            <v>676</v>
          </cell>
        </row>
        <row r="507">
          <cell r="A507" t="str">
            <v>676</v>
          </cell>
        </row>
        <row r="508">
          <cell r="A508" t="str">
            <v>681</v>
          </cell>
        </row>
        <row r="509">
          <cell r="A509" t="str">
            <v>681</v>
          </cell>
        </row>
        <row r="510">
          <cell r="A510" t="str">
            <v>686</v>
          </cell>
        </row>
        <row r="511">
          <cell r="A511" t="str">
            <v>686</v>
          </cell>
        </row>
        <row r="512">
          <cell r="A512" t="str">
            <v>691</v>
          </cell>
        </row>
        <row r="513">
          <cell r="A513" t="str">
            <v>691</v>
          </cell>
        </row>
        <row r="514">
          <cell r="A514" t="str">
            <v>691</v>
          </cell>
        </row>
        <row r="515">
          <cell r="A515" t="str">
            <v>691</v>
          </cell>
        </row>
        <row r="516">
          <cell r="A516" t="str">
            <v>696</v>
          </cell>
        </row>
        <row r="517">
          <cell r="A517" t="str">
            <v>701</v>
          </cell>
        </row>
        <row r="518">
          <cell r="A518" t="str">
            <v>701</v>
          </cell>
        </row>
        <row r="519">
          <cell r="A519" t="str">
            <v>706</v>
          </cell>
        </row>
        <row r="520">
          <cell r="A520" t="str">
            <v>711</v>
          </cell>
        </row>
        <row r="521">
          <cell r="A521" t="str">
            <v>711</v>
          </cell>
        </row>
        <row r="522">
          <cell r="A522" t="str">
            <v>716</v>
          </cell>
        </row>
        <row r="523">
          <cell r="A523" t="str">
            <v>716</v>
          </cell>
        </row>
        <row r="524">
          <cell r="A524" t="str">
            <v>721</v>
          </cell>
        </row>
        <row r="525">
          <cell r="A525" t="str">
            <v>721</v>
          </cell>
        </row>
        <row r="526">
          <cell r="A526" t="str">
            <v>726</v>
          </cell>
        </row>
        <row r="527">
          <cell r="A527" t="str">
            <v>726</v>
          </cell>
        </row>
        <row r="528">
          <cell r="A528" t="str">
            <v>731</v>
          </cell>
        </row>
        <row r="529">
          <cell r="A529" t="str">
            <v>736</v>
          </cell>
        </row>
        <row r="530">
          <cell r="A530" t="str">
            <v>736</v>
          </cell>
        </row>
        <row r="531">
          <cell r="A531" t="str">
            <v>741</v>
          </cell>
        </row>
        <row r="532">
          <cell r="A532" t="str">
            <v>741</v>
          </cell>
        </row>
        <row r="533">
          <cell r="A533" t="str">
            <v>741</v>
          </cell>
        </row>
        <row r="534">
          <cell r="A534" t="str">
            <v>743</v>
          </cell>
        </row>
        <row r="535">
          <cell r="A535" t="str">
            <v>743</v>
          </cell>
        </row>
        <row r="536">
          <cell r="A536" t="str">
            <v>746</v>
          </cell>
        </row>
        <row r="537">
          <cell r="A537" t="str">
            <v>746</v>
          </cell>
        </row>
        <row r="538">
          <cell r="A538" t="str">
            <v>746</v>
          </cell>
        </row>
        <row r="539">
          <cell r="A539" t="str">
            <v>751</v>
          </cell>
        </row>
        <row r="540">
          <cell r="A540" t="str">
            <v>751</v>
          </cell>
        </row>
        <row r="541">
          <cell r="A541" t="str">
            <v>751</v>
          </cell>
        </row>
        <row r="542">
          <cell r="A542" t="str">
            <v>756</v>
          </cell>
        </row>
        <row r="543">
          <cell r="A543" t="str">
            <v>756</v>
          </cell>
        </row>
        <row r="544">
          <cell r="A544" t="str">
            <v>756</v>
          </cell>
        </row>
        <row r="545">
          <cell r="A545" t="str">
            <v>756</v>
          </cell>
        </row>
        <row r="546">
          <cell r="A546" t="str">
            <v>756</v>
          </cell>
        </row>
        <row r="547">
          <cell r="A547" t="str">
            <v>756</v>
          </cell>
        </row>
        <row r="548">
          <cell r="A548" t="str">
            <v>761</v>
          </cell>
        </row>
        <row r="549">
          <cell r="A549" t="str">
            <v>766</v>
          </cell>
        </row>
        <row r="550">
          <cell r="A550" t="str">
            <v>766</v>
          </cell>
        </row>
        <row r="551">
          <cell r="A551" t="str">
            <v>771</v>
          </cell>
        </row>
        <row r="552">
          <cell r="A552" t="str">
            <v>771</v>
          </cell>
        </row>
        <row r="553">
          <cell r="A553" t="str">
            <v>771</v>
          </cell>
        </row>
        <row r="554">
          <cell r="A554" t="str">
            <v>771</v>
          </cell>
        </row>
        <row r="555">
          <cell r="A555" t="str">
            <v>776</v>
          </cell>
        </row>
        <row r="556">
          <cell r="A556" t="str">
            <v>776</v>
          </cell>
        </row>
        <row r="557">
          <cell r="A557" t="str">
            <v>776</v>
          </cell>
        </row>
        <row r="558">
          <cell r="A558" t="str">
            <v>781</v>
          </cell>
        </row>
        <row r="559">
          <cell r="A559" t="str">
            <v>781</v>
          </cell>
        </row>
        <row r="560">
          <cell r="A560" t="str">
            <v>786</v>
          </cell>
        </row>
        <row r="561">
          <cell r="A561" t="str">
            <v>791</v>
          </cell>
        </row>
        <row r="562">
          <cell r="A562" t="str">
            <v>796</v>
          </cell>
        </row>
        <row r="563">
          <cell r="A563" t="str">
            <v>796</v>
          </cell>
        </row>
        <row r="564">
          <cell r="A564" t="str">
            <v>801</v>
          </cell>
        </row>
        <row r="565">
          <cell r="A565" t="str">
            <v>801</v>
          </cell>
        </row>
        <row r="566">
          <cell r="A566" t="str">
            <v>801</v>
          </cell>
        </row>
        <row r="567">
          <cell r="A567" t="str">
            <v>801</v>
          </cell>
        </row>
        <row r="568">
          <cell r="A568" t="str">
            <v>806</v>
          </cell>
        </row>
        <row r="569">
          <cell r="A569" t="str">
            <v>806</v>
          </cell>
        </row>
        <row r="570">
          <cell r="A570" t="str">
            <v>811</v>
          </cell>
        </row>
        <row r="571">
          <cell r="A571" t="str">
            <v>813</v>
          </cell>
        </row>
        <row r="572">
          <cell r="A572" t="str">
            <v>813</v>
          </cell>
        </row>
        <row r="573">
          <cell r="A573" t="str">
            <v>816</v>
          </cell>
        </row>
        <row r="574">
          <cell r="A574" t="str">
            <v>816</v>
          </cell>
        </row>
        <row r="575">
          <cell r="A575" t="str">
            <v>821</v>
          </cell>
        </row>
        <row r="576">
          <cell r="A576" t="str">
            <v>821</v>
          </cell>
        </row>
        <row r="577">
          <cell r="A577" t="str">
            <v>821</v>
          </cell>
        </row>
        <row r="578">
          <cell r="A578" t="str">
            <v>821</v>
          </cell>
        </row>
        <row r="579">
          <cell r="A579" t="str">
            <v>826</v>
          </cell>
        </row>
        <row r="580">
          <cell r="A580" t="str">
            <v>831</v>
          </cell>
        </row>
        <row r="581">
          <cell r="A581" t="str">
            <v>831</v>
          </cell>
        </row>
        <row r="582">
          <cell r="A582" t="str">
            <v>990</v>
          </cell>
        </row>
        <row r="583">
          <cell r="A583" t="str">
            <v>990</v>
          </cell>
        </row>
        <row r="584">
          <cell r="A584" t="str">
            <v>990</v>
          </cell>
        </row>
        <row r="585">
          <cell r="A585" t="str">
            <v>_x001A_</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_2001_Caso_Base_1.5"/>
      <sheetName val="   C O N T R A T O S    "/>
      <sheetName val="          C D E C           "/>
      <sheetName val="SENSIBILIDAD"/>
      <sheetName val="Parametros"/>
      <sheetName val="Epaz"/>
      <sheetName val="Cadeb"/>
      <sheetName val="CEG"/>
      <sheetName val="Coelba(Guar)_97"/>
      <sheetName val="Cosern(Coelba)_97"/>
      <sheetName val="Cosern(Guar)_97"/>
      <sheetName val="Electroand"/>
      <sheetName val="Guaraniana"/>
      <sheetName val="Ibener"/>
      <sheetName val="RioGas(SUL)"/>
      <sheetName val="Ingresos_2001_Caso_Base_1_5"/>
      <sheetName val="___C_O_N_T_R_A_T_O_S____"/>
      <sheetName val="__________C_D_E_C___________"/>
      <sheetName val="Ingresos_2001_Caso_Base_1_51"/>
      <sheetName val="___C_O_N_T_R_A_T_O_S____1"/>
      <sheetName val="__________C_D_E_C___________1"/>
      <sheetName val="PATRIMON"/>
      <sheetName val="Ingresos_2001_Caso_Base_1_52"/>
      <sheetName val="___C_O_N_T_R_A_T_O_S____2"/>
      <sheetName val="__________C_D_E_C__________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refreshError="1"/>
      <sheetData sheetId="22"/>
      <sheetData sheetId="23"/>
      <sheetData sheetId="24"/>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FIR (2)"/>
      <sheetName val="TR"/>
      <sheetName val="IGP-M"/>
      <sheetName val="EURO"/>
      <sheetName val="TJLP"/>
      <sheetName val="PTAX "/>
      <sheetName val="INPC"/>
      <sheetName val="SELIC"/>
      <sheetName val="CDI"/>
      <sheetName val="FINEL"/>
      <sheetName val="Jan-06"/>
      <sheetName val="Fev-06"/>
      <sheetName val="Mar-06"/>
      <sheetName val="Abr-06"/>
      <sheetName val="Mai-06"/>
      <sheetName val="Jun-06"/>
      <sheetName val="Jul-06"/>
      <sheetName val="Ago-06"/>
      <sheetName val="Set-06"/>
      <sheetName val="Out-06"/>
      <sheetName val="Nov-06"/>
      <sheetName val="Dez-06"/>
      <sheetName val="Jan-07"/>
      <sheetName val="Fev-07"/>
      <sheetName val="Mar-07"/>
      <sheetName val="Abr-07"/>
      <sheetName val="Mai-07"/>
      <sheetName val="Jun-07"/>
      <sheetName val="GRÁ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6">
          <cell r="A6">
            <v>37082</v>
          </cell>
          <cell r="B6">
            <v>18.309999999999999</v>
          </cell>
          <cell r="C6">
            <v>1.0006674373685216</v>
          </cell>
        </row>
        <row r="7">
          <cell r="A7">
            <v>37083</v>
          </cell>
          <cell r="B7">
            <v>18.329999999999998</v>
          </cell>
          <cell r="C7">
            <v>1.0013359918719897</v>
          </cell>
        </row>
        <row r="8">
          <cell r="A8">
            <v>37084</v>
          </cell>
          <cell r="B8">
            <v>18.43</v>
          </cell>
          <cell r="C8">
            <v>1.0020083519013805</v>
          </cell>
        </row>
        <row r="9">
          <cell r="A9">
            <v>37085</v>
          </cell>
          <cell r="B9">
            <v>18.48</v>
          </cell>
          <cell r="C9">
            <v>1.0026828428928611</v>
          </cell>
        </row>
        <row r="10">
          <cell r="A10">
            <v>37086</v>
          </cell>
          <cell r="B10">
            <v>0</v>
          </cell>
          <cell r="C10">
            <v>1.0026828428928611</v>
          </cell>
        </row>
        <row r="11">
          <cell r="A11">
            <v>37087</v>
          </cell>
          <cell r="B11">
            <v>0</v>
          </cell>
          <cell r="C11">
            <v>1.0026828428928611</v>
          </cell>
        </row>
        <row r="12">
          <cell r="A12">
            <v>37088</v>
          </cell>
          <cell r="B12">
            <v>18.440000000000001</v>
          </cell>
          <cell r="C12">
            <v>1.0033564434649107</v>
          </cell>
        </row>
        <row r="13">
          <cell r="A13">
            <v>37089</v>
          </cell>
          <cell r="B13">
            <v>18.399999999999999</v>
          </cell>
          <cell r="C13">
            <v>1.004029150759131</v>
          </cell>
        </row>
        <row r="14">
          <cell r="A14">
            <v>37090</v>
          </cell>
          <cell r="B14">
            <v>18.37</v>
          </cell>
          <cell r="C14">
            <v>1.004701298749348</v>
          </cell>
        </row>
        <row r="15">
          <cell r="A15">
            <v>37091</v>
          </cell>
          <cell r="B15">
            <v>18.7</v>
          </cell>
          <cell r="C15">
            <v>1.0053850037173602</v>
          </cell>
        </row>
        <row r="16">
          <cell r="A16">
            <v>37092</v>
          </cell>
          <cell r="B16">
            <v>18.95</v>
          </cell>
          <cell r="C16">
            <v>1.0060775736057346</v>
          </cell>
        </row>
        <row r="17">
          <cell r="A17">
            <v>37093</v>
          </cell>
          <cell r="B17">
            <v>0</v>
          </cell>
          <cell r="C17">
            <v>1.0060775736057346</v>
          </cell>
        </row>
        <row r="18">
          <cell r="A18">
            <v>37094</v>
          </cell>
          <cell r="B18">
            <v>0</v>
          </cell>
          <cell r="C18">
            <v>1.0060775736057346</v>
          </cell>
        </row>
        <row r="19">
          <cell r="A19">
            <v>37095</v>
          </cell>
          <cell r="B19">
            <v>18.97</v>
          </cell>
          <cell r="C19">
            <v>1.0067712922530523</v>
          </cell>
        </row>
        <row r="20">
          <cell r="A20">
            <v>37096</v>
          </cell>
          <cell r="B20">
            <v>18.940000000000001</v>
          </cell>
          <cell r="C20">
            <v>1.0074644809893862</v>
          </cell>
        </row>
        <row r="21">
          <cell r="A21">
            <v>37097</v>
          </cell>
          <cell r="B21">
            <v>18.95</v>
          </cell>
          <cell r="C21">
            <v>1.0081584833472492</v>
          </cell>
        </row>
        <row r="22">
          <cell r="A22">
            <v>37098</v>
          </cell>
          <cell r="B22">
            <v>18.95</v>
          </cell>
          <cell r="C22">
            <v>1.0088529637758352</v>
          </cell>
        </row>
        <row r="23">
          <cell r="A23">
            <v>37099</v>
          </cell>
          <cell r="B23">
            <v>18.920000000000002</v>
          </cell>
          <cell r="C23">
            <v>1.0095469121011091</v>
          </cell>
        </row>
        <row r="24">
          <cell r="A24">
            <v>37100</v>
          </cell>
          <cell r="B24">
            <v>0</v>
          </cell>
          <cell r="C24">
            <v>1.0095469121011091</v>
          </cell>
        </row>
        <row r="25">
          <cell r="A25">
            <v>37101</v>
          </cell>
          <cell r="B25">
            <v>0</v>
          </cell>
          <cell r="C25">
            <v>1.0095469121011091</v>
          </cell>
        </row>
        <row r="26">
          <cell r="A26">
            <v>37102</v>
          </cell>
          <cell r="B26">
            <v>18.96</v>
          </cell>
          <cell r="C26">
            <v>1.0102426859729434</v>
          </cell>
        </row>
        <row r="27">
          <cell r="A27">
            <v>37103</v>
          </cell>
          <cell r="B27">
            <v>18.96</v>
          </cell>
          <cell r="C27">
            <v>1.0109389393680914</v>
          </cell>
        </row>
        <row r="28">
          <cell r="A28">
            <v>37104</v>
          </cell>
          <cell r="B28">
            <v>18.96</v>
          </cell>
          <cell r="C28">
            <v>1.0116356726170379</v>
          </cell>
        </row>
        <row r="29">
          <cell r="A29">
            <v>37105</v>
          </cell>
          <cell r="B29">
            <v>18.97</v>
          </cell>
          <cell r="C29">
            <v>1.0123332237291962</v>
          </cell>
        </row>
        <row r="30">
          <cell r="A30">
            <v>37106</v>
          </cell>
          <cell r="B30">
            <v>18.96</v>
          </cell>
          <cell r="C30">
            <v>1.0130309179108312</v>
          </cell>
        </row>
        <row r="31">
          <cell r="A31">
            <v>37107</v>
          </cell>
          <cell r="B31">
            <v>0</v>
          </cell>
          <cell r="C31">
            <v>1.0130309179108312</v>
          </cell>
        </row>
        <row r="32">
          <cell r="A32">
            <v>37108</v>
          </cell>
          <cell r="B32">
            <v>0</v>
          </cell>
          <cell r="C32">
            <v>1.0130309179108312</v>
          </cell>
        </row>
        <row r="33">
          <cell r="A33">
            <v>37109</v>
          </cell>
          <cell r="B33">
            <v>18.97</v>
          </cell>
          <cell r="C33">
            <v>1.0137294310836726</v>
          </cell>
        </row>
        <row r="34">
          <cell r="A34">
            <v>37110</v>
          </cell>
          <cell r="B34">
            <v>18.98</v>
          </cell>
          <cell r="C34">
            <v>1.0144287642501568</v>
          </cell>
        </row>
        <row r="35">
          <cell r="A35">
            <v>37111</v>
          </cell>
          <cell r="B35">
            <v>19</v>
          </cell>
          <cell r="C35">
            <v>1.0151292569401686</v>
          </cell>
        </row>
        <row r="36">
          <cell r="A36">
            <v>37112</v>
          </cell>
          <cell r="B36">
            <v>19</v>
          </cell>
          <cell r="C36">
            <v>1.0158302333408422</v>
          </cell>
        </row>
        <row r="37">
          <cell r="A37">
            <v>37113</v>
          </cell>
          <cell r="B37">
            <v>19</v>
          </cell>
          <cell r="C37">
            <v>1.0165316937861937</v>
          </cell>
        </row>
        <row r="38">
          <cell r="A38">
            <v>37114</v>
          </cell>
          <cell r="B38">
            <v>0</v>
          </cell>
          <cell r="C38">
            <v>1.0165316937861937</v>
          </cell>
        </row>
        <row r="39">
          <cell r="A39">
            <v>37115</v>
          </cell>
          <cell r="B39">
            <v>0</v>
          </cell>
          <cell r="C39">
            <v>1.0165316937861937</v>
          </cell>
        </row>
        <row r="40">
          <cell r="A40">
            <v>37116</v>
          </cell>
          <cell r="B40">
            <v>18.989999999999998</v>
          </cell>
          <cell r="C40">
            <v>1.0172332993827082</v>
          </cell>
        </row>
        <row r="41">
          <cell r="A41">
            <v>37117</v>
          </cell>
          <cell r="B41">
            <v>19.010000000000002</v>
          </cell>
          <cell r="C41">
            <v>1.0179360681196243</v>
          </cell>
        </row>
        <row r="42">
          <cell r="A42">
            <v>37118</v>
          </cell>
          <cell r="B42">
            <v>19.010000000000002</v>
          </cell>
          <cell r="C42">
            <v>1.018639322373381</v>
          </cell>
        </row>
        <row r="43">
          <cell r="A43">
            <v>37119</v>
          </cell>
          <cell r="B43">
            <v>19.010000000000002</v>
          </cell>
          <cell r="C43">
            <v>1.0193430624794038</v>
          </cell>
        </row>
        <row r="44">
          <cell r="A44">
            <v>37120</v>
          </cell>
          <cell r="B44">
            <v>19.02</v>
          </cell>
          <cell r="C44">
            <v>1.0200476288823594</v>
          </cell>
        </row>
        <row r="45">
          <cell r="A45">
            <v>37121</v>
          </cell>
          <cell r="B45">
            <v>0</v>
          </cell>
          <cell r="C45">
            <v>1.0200476288823594</v>
          </cell>
        </row>
        <row r="46">
          <cell r="A46">
            <v>37122</v>
          </cell>
          <cell r="B46">
            <v>0</v>
          </cell>
          <cell r="C46">
            <v>1.0200476288823594</v>
          </cell>
        </row>
        <row r="47">
          <cell r="A47">
            <v>37123</v>
          </cell>
          <cell r="B47">
            <v>19.03</v>
          </cell>
          <cell r="C47">
            <v>1.0207530225947896</v>
          </cell>
        </row>
        <row r="48">
          <cell r="A48">
            <v>37124</v>
          </cell>
          <cell r="B48">
            <v>19.03</v>
          </cell>
          <cell r="C48">
            <v>1.0214589041082553</v>
          </cell>
        </row>
        <row r="49">
          <cell r="A49">
            <v>37125</v>
          </cell>
          <cell r="B49">
            <v>19.04</v>
          </cell>
          <cell r="C49">
            <v>1.0221656145180207</v>
          </cell>
        </row>
        <row r="50">
          <cell r="A50">
            <v>37126</v>
          </cell>
          <cell r="B50">
            <v>19.059999999999999</v>
          </cell>
          <cell r="C50">
            <v>1.0228734957769154</v>
          </cell>
        </row>
        <row r="51">
          <cell r="A51">
            <v>37127</v>
          </cell>
          <cell r="B51">
            <v>19.03</v>
          </cell>
          <cell r="C51">
            <v>1.0235808436615659</v>
          </cell>
        </row>
        <row r="52">
          <cell r="A52">
            <v>37128</v>
          </cell>
          <cell r="B52">
            <v>0</v>
          </cell>
          <cell r="C52">
            <v>1.0235808436615659</v>
          </cell>
        </row>
        <row r="53">
          <cell r="A53">
            <v>37129</v>
          </cell>
          <cell r="B53">
            <v>0</v>
          </cell>
          <cell r="C53">
            <v>1.0235808436615659</v>
          </cell>
        </row>
        <row r="54">
          <cell r="A54">
            <v>37130</v>
          </cell>
          <cell r="B54">
            <v>19.04</v>
          </cell>
          <cell r="C54">
            <v>1.0242890221644334</v>
          </cell>
        </row>
        <row r="55">
          <cell r="A55">
            <v>37131</v>
          </cell>
          <cell r="B55">
            <v>19.03</v>
          </cell>
          <cell r="C55">
            <v>1.0249973489282902</v>
          </cell>
        </row>
        <row r="56">
          <cell r="A56">
            <v>37132</v>
          </cell>
          <cell r="B56">
            <v>19.02</v>
          </cell>
          <cell r="C56">
            <v>1.0257058235545038</v>
          </cell>
        </row>
        <row r="57">
          <cell r="A57">
            <v>37133</v>
          </cell>
          <cell r="B57">
            <v>19</v>
          </cell>
          <cell r="C57">
            <v>1.0264141033833329</v>
          </cell>
        </row>
        <row r="58">
          <cell r="A58">
            <v>37134</v>
          </cell>
          <cell r="B58">
            <v>19.02</v>
          </cell>
          <cell r="C58">
            <v>1.027123557265331</v>
          </cell>
        </row>
        <row r="59">
          <cell r="A59">
            <v>37135</v>
          </cell>
          <cell r="B59">
            <v>0</v>
          </cell>
          <cell r="C59">
            <v>1.027123557265331</v>
          </cell>
        </row>
        <row r="60">
          <cell r="A60">
            <v>37136</v>
          </cell>
          <cell r="B60">
            <v>0</v>
          </cell>
          <cell r="C60">
            <v>1.027123557265331</v>
          </cell>
        </row>
        <row r="61">
          <cell r="A61">
            <v>37137</v>
          </cell>
          <cell r="B61">
            <v>19.04</v>
          </cell>
          <cell r="C61">
            <v>1.0278341868433936</v>
          </cell>
        </row>
        <row r="62">
          <cell r="A62">
            <v>37138</v>
          </cell>
          <cell r="B62">
            <v>19.04</v>
          </cell>
          <cell r="C62">
            <v>1.0285453080803162</v>
          </cell>
        </row>
        <row r="63">
          <cell r="A63">
            <v>37139</v>
          </cell>
          <cell r="B63">
            <v>19.02</v>
          </cell>
          <cell r="C63">
            <v>1.0292562350436376</v>
          </cell>
        </row>
        <row r="64">
          <cell r="A64">
            <v>37140</v>
          </cell>
          <cell r="B64">
            <v>19.02</v>
          </cell>
          <cell r="C64">
            <v>1.0299676533972197</v>
          </cell>
        </row>
        <row r="65">
          <cell r="A65">
            <v>37141</v>
          </cell>
          <cell r="B65">
            <v>0</v>
          </cell>
          <cell r="C65">
            <v>1.0299676533972197</v>
          </cell>
        </row>
        <row r="66">
          <cell r="A66">
            <v>37142</v>
          </cell>
          <cell r="B66">
            <v>0</v>
          </cell>
          <cell r="C66">
            <v>1.0299676533972197</v>
          </cell>
        </row>
        <row r="67">
          <cell r="A67">
            <v>37143</v>
          </cell>
          <cell r="B67">
            <v>0</v>
          </cell>
          <cell r="C67">
            <v>1.0299676533972197</v>
          </cell>
        </row>
        <row r="68">
          <cell r="A68">
            <v>37144</v>
          </cell>
          <cell r="B68">
            <v>19.02</v>
          </cell>
          <cell r="C68">
            <v>1.03067956348071</v>
          </cell>
        </row>
        <row r="69">
          <cell r="A69">
            <v>37145</v>
          </cell>
          <cell r="B69">
            <v>19.04</v>
          </cell>
          <cell r="C69">
            <v>1.0313926533306439</v>
          </cell>
        </row>
        <row r="70">
          <cell r="A70">
            <v>37146</v>
          </cell>
          <cell r="B70">
            <v>19.03</v>
          </cell>
          <cell r="C70">
            <v>1.0321058924697841</v>
          </cell>
        </row>
        <row r="71">
          <cell r="A71">
            <v>37147</v>
          </cell>
          <cell r="B71">
            <v>19.03</v>
          </cell>
          <cell r="C71">
            <v>1.0328196248353092</v>
          </cell>
        </row>
        <row r="72">
          <cell r="A72">
            <v>37148</v>
          </cell>
          <cell r="B72">
            <v>19.02</v>
          </cell>
          <cell r="C72">
            <v>1.0335335061916038</v>
          </cell>
        </row>
        <row r="73">
          <cell r="A73">
            <v>37149</v>
          </cell>
          <cell r="B73">
            <v>0</v>
          </cell>
          <cell r="C73">
            <v>1.0335335061916038</v>
          </cell>
        </row>
        <row r="74">
          <cell r="A74">
            <v>37150</v>
          </cell>
          <cell r="B74">
            <v>0</v>
          </cell>
          <cell r="C74">
            <v>1.0335335061916038</v>
          </cell>
        </row>
        <row r="75">
          <cell r="A75">
            <v>37151</v>
          </cell>
          <cell r="B75">
            <v>19.04</v>
          </cell>
          <cell r="C75">
            <v>1.0342485705811051</v>
          </cell>
        </row>
        <row r="76">
          <cell r="A76">
            <v>37152</v>
          </cell>
          <cell r="B76">
            <v>19.04</v>
          </cell>
          <cell r="C76">
            <v>1.0349641296977519</v>
          </cell>
        </row>
        <row r="77">
          <cell r="A77">
            <v>37153</v>
          </cell>
          <cell r="B77">
            <v>19.04</v>
          </cell>
          <cell r="C77">
            <v>1.0356801838838277</v>
          </cell>
        </row>
        <row r="78">
          <cell r="A78">
            <v>37154</v>
          </cell>
          <cell r="B78">
            <v>19.03</v>
          </cell>
          <cell r="C78">
            <v>1.0363963879797096</v>
          </cell>
        </row>
        <row r="79">
          <cell r="A79">
            <v>37155</v>
          </cell>
          <cell r="B79">
            <v>19.03</v>
          </cell>
          <cell r="C79">
            <v>1.0371130873523333</v>
          </cell>
        </row>
        <row r="80">
          <cell r="A80">
            <v>37156</v>
          </cell>
          <cell r="B80">
            <v>0</v>
          </cell>
          <cell r="C80">
            <v>1.0371130873523333</v>
          </cell>
        </row>
        <row r="81">
          <cell r="A81">
            <v>37157</v>
          </cell>
          <cell r="B81">
            <v>0</v>
          </cell>
          <cell r="C81">
            <v>1.0371130873523333</v>
          </cell>
        </row>
        <row r="82">
          <cell r="A82">
            <v>37158</v>
          </cell>
          <cell r="B82">
            <v>19.05</v>
          </cell>
          <cell r="C82">
            <v>1.0378309742755685</v>
          </cell>
        </row>
        <row r="83">
          <cell r="A83">
            <v>37159</v>
          </cell>
          <cell r="B83">
            <v>19.04</v>
          </cell>
          <cell r="C83">
            <v>1.038549011927546</v>
          </cell>
        </row>
        <row r="84">
          <cell r="A84">
            <v>37160</v>
          </cell>
          <cell r="B84">
            <v>19.059999999999999</v>
          </cell>
          <cell r="C84">
            <v>1.0392682391951684</v>
          </cell>
        </row>
        <row r="85">
          <cell r="A85">
            <v>37161</v>
          </cell>
          <cell r="B85">
            <v>19.079999999999998</v>
          </cell>
          <cell r="C85">
            <v>1.0399886577451096</v>
          </cell>
        </row>
        <row r="86">
          <cell r="A86">
            <v>37162</v>
          </cell>
          <cell r="B86">
            <v>19.09</v>
          </cell>
          <cell r="C86">
            <v>1.0407099224820255</v>
          </cell>
        </row>
        <row r="87">
          <cell r="A87">
            <v>37163</v>
          </cell>
          <cell r="B87">
            <v>0</v>
          </cell>
          <cell r="C87">
            <v>1.0407099224820255</v>
          </cell>
        </row>
        <row r="88">
          <cell r="A88">
            <v>37164</v>
          </cell>
          <cell r="B88">
            <v>0</v>
          </cell>
          <cell r="C88">
            <v>1.0407099224820255</v>
          </cell>
        </row>
        <row r="89">
          <cell r="A89">
            <v>37165</v>
          </cell>
          <cell r="B89">
            <v>19.09</v>
          </cell>
          <cell r="C89">
            <v>1.0414316874386476</v>
          </cell>
        </row>
        <row r="90">
          <cell r="A90">
            <v>37166</v>
          </cell>
          <cell r="B90">
            <v>19.100000000000001</v>
          </cell>
          <cell r="C90">
            <v>1.0421543002083988</v>
          </cell>
        </row>
        <row r="91">
          <cell r="A91">
            <v>37167</v>
          </cell>
          <cell r="B91">
            <v>19.11</v>
          </cell>
          <cell r="C91">
            <v>1.0428777618320892</v>
          </cell>
        </row>
        <row r="92">
          <cell r="A92">
            <v>37168</v>
          </cell>
          <cell r="B92">
            <v>19.11</v>
          </cell>
          <cell r="C92">
            <v>1.0436017256815258</v>
          </cell>
        </row>
        <row r="93">
          <cell r="A93">
            <v>37169</v>
          </cell>
          <cell r="B93">
            <v>19.09</v>
          </cell>
          <cell r="C93">
            <v>1.0443254961943222</v>
          </cell>
        </row>
        <row r="94">
          <cell r="A94">
            <v>37170</v>
          </cell>
          <cell r="B94">
            <v>0</v>
          </cell>
          <cell r="C94">
            <v>1.0443254961943222</v>
          </cell>
        </row>
        <row r="95">
          <cell r="A95">
            <v>37171</v>
          </cell>
          <cell r="B95">
            <v>0</v>
          </cell>
          <cell r="C95">
            <v>1.0443254961943222</v>
          </cell>
        </row>
        <row r="96">
          <cell r="A96">
            <v>37172</v>
          </cell>
          <cell r="B96">
            <v>19.079999999999998</v>
          </cell>
          <cell r="C96">
            <v>1.0450494204241414</v>
          </cell>
        </row>
        <row r="97">
          <cell r="A97">
            <v>37173</v>
          </cell>
          <cell r="B97">
            <v>19.07</v>
          </cell>
          <cell r="C97">
            <v>1.0457734979656419</v>
          </cell>
        </row>
        <row r="98">
          <cell r="A98">
            <v>37174</v>
          </cell>
          <cell r="B98">
            <v>19.059999999999999</v>
          </cell>
          <cell r="C98">
            <v>1.0464977284129828</v>
          </cell>
        </row>
        <row r="99">
          <cell r="A99">
            <v>37175</v>
          </cell>
          <cell r="B99">
            <v>19.04</v>
          </cell>
          <cell r="C99">
            <v>1.0472217622781641</v>
          </cell>
        </row>
        <row r="100">
          <cell r="A100">
            <v>37176</v>
          </cell>
          <cell r="B100">
            <v>0</v>
          </cell>
          <cell r="C100">
            <v>1.0472217622781641</v>
          </cell>
        </row>
        <row r="101">
          <cell r="A101">
            <v>37177</v>
          </cell>
          <cell r="B101">
            <v>0</v>
          </cell>
          <cell r="C101">
            <v>1.0472217622781641</v>
          </cell>
        </row>
        <row r="102">
          <cell r="A102">
            <v>37178</v>
          </cell>
          <cell r="B102">
            <v>0</v>
          </cell>
          <cell r="C102">
            <v>1.0472217622781641</v>
          </cell>
        </row>
        <row r="103">
          <cell r="A103">
            <v>37179</v>
          </cell>
          <cell r="B103">
            <v>19.04</v>
          </cell>
          <cell r="C103">
            <v>1.0479462970761459</v>
          </cell>
        </row>
        <row r="104">
          <cell r="A104">
            <v>37180</v>
          </cell>
          <cell r="B104">
            <v>19.04</v>
          </cell>
          <cell r="C104">
            <v>1.0486713331535058</v>
          </cell>
        </row>
        <row r="105">
          <cell r="A105">
            <v>37181</v>
          </cell>
          <cell r="B105">
            <v>19.03</v>
          </cell>
          <cell r="C105">
            <v>1.0493965210210789</v>
          </cell>
        </row>
        <row r="106">
          <cell r="A106">
            <v>37182</v>
          </cell>
          <cell r="B106">
            <v>19.02</v>
          </cell>
          <cell r="C106">
            <v>1.0501218602707441</v>
          </cell>
        </row>
        <row r="107">
          <cell r="A107">
            <v>37183</v>
          </cell>
          <cell r="B107">
            <v>19.04</v>
          </cell>
          <cell r="C107">
            <v>1.0508484015414605</v>
          </cell>
        </row>
        <row r="108">
          <cell r="A108">
            <v>37184</v>
          </cell>
          <cell r="B108">
            <v>0</v>
          </cell>
          <cell r="C108">
            <v>1.0508484015414605</v>
          </cell>
        </row>
        <row r="109">
          <cell r="A109">
            <v>37185</v>
          </cell>
          <cell r="B109">
            <v>0</v>
          </cell>
          <cell r="C109">
            <v>1.0508484015414605</v>
          </cell>
        </row>
        <row r="110">
          <cell r="A110">
            <v>37186</v>
          </cell>
          <cell r="B110">
            <v>19.03</v>
          </cell>
          <cell r="C110">
            <v>1.0515750949175109</v>
          </cell>
        </row>
        <row r="111">
          <cell r="A111">
            <v>37187</v>
          </cell>
          <cell r="B111">
            <v>19.03</v>
          </cell>
          <cell r="C111">
            <v>1.0523022908239568</v>
          </cell>
        </row>
        <row r="112">
          <cell r="A112">
            <v>37188</v>
          </cell>
          <cell r="B112">
            <v>19.04</v>
          </cell>
          <cell r="C112">
            <v>1.0530303406555792</v>
          </cell>
        </row>
        <row r="113">
          <cell r="A113">
            <v>37189</v>
          </cell>
          <cell r="B113">
            <v>19.04</v>
          </cell>
          <cell r="C113">
            <v>1.0537588941985039</v>
          </cell>
        </row>
        <row r="114">
          <cell r="A114">
            <v>37190</v>
          </cell>
          <cell r="B114">
            <v>19.03</v>
          </cell>
          <cell r="C114">
            <v>1.0544876002680426</v>
          </cell>
        </row>
        <row r="115">
          <cell r="A115">
            <v>37191</v>
          </cell>
          <cell r="B115">
            <v>0</v>
          </cell>
          <cell r="C115">
            <v>1.0544876002680426</v>
          </cell>
        </row>
        <row r="116">
          <cell r="A116">
            <v>37192</v>
          </cell>
          <cell r="B116">
            <v>0</v>
          </cell>
          <cell r="C116">
            <v>1.0544876002680426</v>
          </cell>
        </row>
        <row r="117">
          <cell r="A117">
            <v>37193</v>
          </cell>
          <cell r="B117">
            <v>19.02</v>
          </cell>
          <cell r="C117">
            <v>1.0552164584540935</v>
          </cell>
        </row>
        <row r="118">
          <cell r="A118">
            <v>37194</v>
          </cell>
          <cell r="B118">
            <v>19.04</v>
          </cell>
          <cell r="C118">
            <v>1.0559465244927231</v>
          </cell>
        </row>
        <row r="119">
          <cell r="A119">
            <v>37195</v>
          </cell>
          <cell r="B119">
            <v>19.03</v>
          </cell>
          <cell r="C119">
            <v>1.0566767433746158</v>
          </cell>
        </row>
        <row r="120">
          <cell r="A120">
            <v>37196</v>
          </cell>
          <cell r="B120">
            <v>19.03</v>
          </cell>
          <cell r="C120">
            <v>1.0574074672248976</v>
          </cell>
        </row>
        <row r="121">
          <cell r="A121">
            <v>37197</v>
          </cell>
          <cell r="B121">
            <v>0</v>
          </cell>
          <cell r="C121">
            <v>1.0574074672248976</v>
          </cell>
        </row>
        <row r="122">
          <cell r="A122">
            <v>37198</v>
          </cell>
          <cell r="B122">
            <v>0</v>
          </cell>
          <cell r="C122">
            <v>1.0574074672248976</v>
          </cell>
        </row>
        <row r="123">
          <cell r="A123">
            <v>37199</v>
          </cell>
          <cell r="B123">
            <v>0</v>
          </cell>
          <cell r="C123">
            <v>1.0574074672248976</v>
          </cell>
        </row>
        <row r="124">
          <cell r="A124">
            <v>37200</v>
          </cell>
          <cell r="B124">
            <v>19.03</v>
          </cell>
          <cell r="C124">
            <v>1.0581386963927695</v>
          </cell>
        </row>
        <row r="125">
          <cell r="A125">
            <v>37201</v>
          </cell>
          <cell r="B125">
            <v>19.04</v>
          </cell>
          <cell r="C125">
            <v>1.0588707842219605</v>
          </cell>
        </row>
        <row r="126">
          <cell r="A126">
            <v>37202</v>
          </cell>
          <cell r="B126">
            <v>19.04</v>
          </cell>
          <cell r="C126">
            <v>1.059603378556198</v>
          </cell>
        </row>
        <row r="127">
          <cell r="A127">
            <v>37203</v>
          </cell>
          <cell r="B127">
            <v>19.05</v>
          </cell>
          <cell r="C127">
            <v>1.0603368331992429</v>
          </cell>
        </row>
        <row r="128">
          <cell r="A128">
            <v>37204</v>
          </cell>
          <cell r="B128">
            <v>19.04</v>
          </cell>
          <cell r="C128">
            <v>1.0610704418396548</v>
          </cell>
        </row>
        <row r="129">
          <cell r="A129">
            <v>37205</v>
          </cell>
          <cell r="B129">
            <v>0</v>
          </cell>
          <cell r="C129">
            <v>1.0610704418396548</v>
          </cell>
        </row>
        <row r="130">
          <cell r="A130">
            <v>37206</v>
          </cell>
          <cell r="B130">
            <v>0</v>
          </cell>
          <cell r="C130">
            <v>1.0610704418396548</v>
          </cell>
        </row>
        <row r="131">
          <cell r="A131">
            <v>37207</v>
          </cell>
          <cell r="B131">
            <v>19.05</v>
          </cell>
          <cell r="C131">
            <v>1.0618049119800061</v>
          </cell>
        </row>
        <row r="132">
          <cell r="A132">
            <v>37208</v>
          </cell>
          <cell r="B132">
            <v>19.05</v>
          </cell>
          <cell r="C132">
            <v>1.062539890518637</v>
          </cell>
        </row>
        <row r="133">
          <cell r="A133">
            <v>37209</v>
          </cell>
          <cell r="B133">
            <v>19.04</v>
          </cell>
          <cell r="C133">
            <v>1.0632750233745947</v>
          </cell>
        </row>
        <row r="134">
          <cell r="A134">
            <v>37210</v>
          </cell>
          <cell r="B134">
            <v>0</v>
          </cell>
          <cell r="C134">
            <v>1.0632750233745947</v>
          </cell>
        </row>
        <row r="135">
          <cell r="A135">
            <v>37211</v>
          </cell>
          <cell r="B135">
            <v>19.05</v>
          </cell>
          <cell r="C135">
            <v>1.0640110195204264</v>
          </cell>
        </row>
        <row r="136">
          <cell r="A136">
            <v>37212</v>
          </cell>
          <cell r="B136">
            <v>0</v>
          </cell>
          <cell r="C136">
            <v>1.0640110195204264</v>
          </cell>
        </row>
        <row r="137">
          <cell r="A137">
            <v>37213</v>
          </cell>
          <cell r="B137">
            <v>0</v>
          </cell>
          <cell r="C137">
            <v>1.0640110195204264</v>
          </cell>
        </row>
        <row r="138">
          <cell r="A138">
            <v>37214</v>
          </cell>
          <cell r="B138">
            <v>19.05</v>
          </cell>
          <cell r="C138">
            <v>1.0647475251208347</v>
          </cell>
        </row>
        <row r="139">
          <cell r="A139">
            <v>37215</v>
          </cell>
          <cell r="B139">
            <v>19.05</v>
          </cell>
          <cell r="C139">
            <v>1.0654845405284625</v>
          </cell>
        </row>
        <row r="140">
          <cell r="A140">
            <v>37216</v>
          </cell>
          <cell r="B140">
            <v>19.05</v>
          </cell>
          <cell r="C140">
            <v>1.0662220660961972</v>
          </cell>
        </row>
        <row r="141">
          <cell r="A141">
            <v>37217</v>
          </cell>
          <cell r="B141">
            <v>19.03</v>
          </cell>
          <cell r="C141">
            <v>1.0669593908251442</v>
          </cell>
        </row>
        <row r="142">
          <cell r="A142">
            <v>37218</v>
          </cell>
          <cell r="B142">
            <v>19.05</v>
          </cell>
          <cell r="C142">
            <v>1.0676979372803352</v>
          </cell>
        </row>
        <row r="143">
          <cell r="A143">
            <v>37219</v>
          </cell>
          <cell r="B143">
            <v>0</v>
          </cell>
          <cell r="C143">
            <v>1.0676979372803352</v>
          </cell>
        </row>
        <row r="144">
          <cell r="A144">
            <v>37220</v>
          </cell>
          <cell r="B144">
            <v>0</v>
          </cell>
          <cell r="C144">
            <v>1.0676979372803352</v>
          </cell>
        </row>
        <row r="145">
          <cell r="A145">
            <v>37221</v>
          </cell>
          <cell r="B145">
            <v>19.05</v>
          </cell>
          <cell r="C145">
            <v>1.06843699495542</v>
          </cell>
        </row>
        <row r="146">
          <cell r="A146">
            <v>37222</v>
          </cell>
          <cell r="B146">
            <v>19.05</v>
          </cell>
          <cell r="C146">
            <v>1.0691765642042637</v>
          </cell>
        </row>
        <row r="147">
          <cell r="A147">
            <v>37223</v>
          </cell>
          <cell r="B147">
            <v>19.05</v>
          </cell>
          <cell r="C147">
            <v>1.0699166453809761</v>
          </cell>
        </row>
        <row r="148">
          <cell r="A148">
            <v>37224</v>
          </cell>
          <cell r="B148">
            <v>19.05</v>
          </cell>
          <cell r="C148">
            <v>1.0706572388399125</v>
          </cell>
        </row>
        <row r="149">
          <cell r="A149">
            <v>37225</v>
          </cell>
          <cell r="B149">
            <v>19.05</v>
          </cell>
          <cell r="C149">
            <v>1.0713983449356732</v>
          </cell>
        </row>
        <row r="150">
          <cell r="A150">
            <v>37226</v>
          </cell>
          <cell r="B150">
            <v>0</v>
          </cell>
          <cell r="C150">
            <v>1.0713983449356732</v>
          </cell>
        </row>
        <row r="151">
          <cell r="A151">
            <v>37227</v>
          </cell>
          <cell r="B151">
            <v>0</v>
          </cell>
          <cell r="C151">
            <v>1.0713983449356732</v>
          </cell>
        </row>
        <row r="152">
          <cell r="A152">
            <v>37228</v>
          </cell>
          <cell r="B152">
            <v>19.059999999999999</v>
          </cell>
          <cell r="C152">
            <v>1.0721403213809957</v>
          </cell>
        </row>
        <row r="153">
          <cell r="A153">
            <v>37229</v>
          </cell>
          <cell r="B153">
            <v>19.059999999999999</v>
          </cell>
          <cell r="C153">
            <v>1.0728828116679234</v>
          </cell>
        </row>
        <row r="154">
          <cell r="A154">
            <v>37230</v>
          </cell>
          <cell r="B154">
            <v>19.059999999999999</v>
          </cell>
          <cell r="C154">
            <v>1.0736258161523076</v>
          </cell>
        </row>
        <row r="155">
          <cell r="A155">
            <v>37231</v>
          </cell>
          <cell r="B155">
            <v>19.079999999999998</v>
          </cell>
          <cell r="C155">
            <v>1.0743700513020806</v>
          </cell>
        </row>
        <row r="156">
          <cell r="A156">
            <v>37232</v>
          </cell>
          <cell r="B156">
            <v>19.07</v>
          </cell>
          <cell r="C156">
            <v>1.0751144440649538</v>
          </cell>
        </row>
        <row r="157">
          <cell r="A157">
            <v>37233</v>
          </cell>
          <cell r="B157">
            <v>0</v>
          </cell>
          <cell r="C157">
            <v>1.0751144440649538</v>
          </cell>
        </row>
        <row r="158">
          <cell r="A158">
            <v>37234</v>
          </cell>
          <cell r="B158">
            <v>0</v>
          </cell>
          <cell r="C158">
            <v>1.0751144440649538</v>
          </cell>
        </row>
        <row r="159">
          <cell r="A159">
            <v>37235</v>
          </cell>
          <cell r="B159">
            <v>19.07</v>
          </cell>
          <cell r="C159">
            <v>1.0758593525910733</v>
          </cell>
        </row>
        <row r="160">
          <cell r="A160">
            <v>37236</v>
          </cell>
          <cell r="B160">
            <v>19.059999999999999</v>
          </cell>
          <cell r="C160">
            <v>1.076604418421981</v>
          </cell>
        </row>
        <row r="161">
          <cell r="A161">
            <v>37237</v>
          </cell>
          <cell r="B161">
            <v>19.07</v>
          </cell>
          <cell r="C161">
            <v>1.077350359298292</v>
          </cell>
        </row>
        <row r="162">
          <cell r="A162">
            <v>37238</v>
          </cell>
          <cell r="B162">
            <v>19.059999999999999</v>
          </cell>
          <cell r="C162">
            <v>1.0780964576973959</v>
          </cell>
        </row>
        <row r="163">
          <cell r="A163">
            <v>37239</v>
          </cell>
          <cell r="B163">
            <v>19.04</v>
          </cell>
          <cell r="C163">
            <v>1.0788423535785925</v>
          </cell>
        </row>
        <row r="164">
          <cell r="A164">
            <v>37240</v>
          </cell>
          <cell r="B164">
            <v>19.04</v>
          </cell>
          <cell r="C164">
            <v>1.0795887655181267</v>
          </cell>
        </row>
        <row r="165">
          <cell r="A165">
            <v>37241</v>
          </cell>
          <cell r="B165">
            <v>0</v>
          </cell>
          <cell r="C165">
            <v>1.0795887655181267</v>
          </cell>
        </row>
        <row r="166">
          <cell r="A166">
            <v>37242</v>
          </cell>
          <cell r="B166">
            <v>0</v>
          </cell>
          <cell r="C166">
            <v>1.0795887655181267</v>
          </cell>
        </row>
        <row r="167">
          <cell r="A167">
            <v>37243</v>
          </cell>
          <cell r="B167">
            <v>19.05</v>
          </cell>
          <cell r="C167">
            <v>1.0803360539929212</v>
          </cell>
        </row>
        <row r="168">
          <cell r="A168">
            <v>37244</v>
          </cell>
          <cell r="B168">
            <v>19.05</v>
          </cell>
          <cell r="C168">
            <v>1.0810838597388122</v>
          </cell>
        </row>
        <row r="169">
          <cell r="A169">
            <v>37245</v>
          </cell>
          <cell r="B169">
            <v>19.05</v>
          </cell>
          <cell r="C169">
            <v>1.0818321831138533</v>
          </cell>
        </row>
        <row r="170">
          <cell r="A170">
            <v>37246</v>
          </cell>
          <cell r="B170">
            <v>19.05</v>
          </cell>
          <cell r="C170">
            <v>1.0825810244763463</v>
          </cell>
        </row>
        <row r="171">
          <cell r="A171">
            <v>37247</v>
          </cell>
          <cell r="B171">
            <v>0</v>
          </cell>
          <cell r="C171">
            <v>1.0825810244763463</v>
          </cell>
        </row>
        <row r="172">
          <cell r="A172">
            <v>37248</v>
          </cell>
          <cell r="B172">
            <v>0</v>
          </cell>
          <cell r="C172">
            <v>1.0825810244763463</v>
          </cell>
        </row>
        <row r="173">
          <cell r="A173">
            <v>37249</v>
          </cell>
          <cell r="B173">
            <v>19.059999999999999</v>
          </cell>
          <cell r="C173">
            <v>1.0833307452726415</v>
          </cell>
        </row>
        <row r="174">
          <cell r="A174">
            <v>37250</v>
          </cell>
          <cell r="B174">
            <v>0</v>
          </cell>
          <cell r="C174">
            <v>1.0833307452726415</v>
          </cell>
        </row>
        <row r="175">
          <cell r="A175">
            <v>37251</v>
          </cell>
          <cell r="B175">
            <v>19.059999999999999</v>
          </cell>
          <cell r="C175">
            <v>1.0840809852737441</v>
          </cell>
        </row>
        <row r="176">
          <cell r="A176">
            <v>37252</v>
          </cell>
          <cell r="B176">
            <v>19.03</v>
          </cell>
          <cell r="C176">
            <v>1.0848306599841449</v>
          </cell>
        </row>
        <row r="177">
          <cell r="A177">
            <v>37253</v>
          </cell>
          <cell r="B177">
            <v>19.02</v>
          </cell>
          <cell r="C177">
            <v>1.0855804911882363</v>
          </cell>
        </row>
        <row r="178">
          <cell r="A178">
            <v>37254</v>
          </cell>
          <cell r="B178">
            <v>0</v>
          </cell>
          <cell r="C178">
            <v>1.0855804911882363</v>
          </cell>
        </row>
        <row r="179">
          <cell r="A179">
            <v>37255</v>
          </cell>
          <cell r="B179">
            <v>0</v>
          </cell>
          <cell r="C179">
            <v>1.0855804911882363</v>
          </cell>
        </row>
        <row r="180">
          <cell r="A180">
            <v>37256</v>
          </cell>
          <cell r="B180">
            <v>19.02</v>
          </cell>
          <cell r="C180">
            <v>1.0863308406730654</v>
          </cell>
        </row>
        <row r="181">
          <cell r="A181">
            <v>37257</v>
          </cell>
          <cell r="B181">
            <v>0</v>
          </cell>
          <cell r="C181">
            <v>1.0863308406730654</v>
          </cell>
        </row>
        <row r="182">
          <cell r="A182">
            <v>37258</v>
          </cell>
          <cell r="B182">
            <v>19.02</v>
          </cell>
          <cell r="C182">
            <v>1.0870817087968658</v>
          </cell>
        </row>
        <row r="183">
          <cell r="A183">
            <v>37259</v>
          </cell>
          <cell r="B183">
            <v>19.02</v>
          </cell>
          <cell r="C183">
            <v>1.0878330959181193</v>
          </cell>
        </row>
        <row r="184">
          <cell r="A184">
            <v>37260</v>
          </cell>
          <cell r="B184">
            <v>19.02</v>
          </cell>
          <cell r="C184">
            <v>1.0885850023955548</v>
          </cell>
        </row>
        <row r="185">
          <cell r="A185">
            <v>37261</v>
          </cell>
          <cell r="B185">
            <v>0</v>
          </cell>
          <cell r="C185">
            <v>1.0885850023955548</v>
          </cell>
        </row>
        <row r="186">
          <cell r="A186">
            <v>37262</v>
          </cell>
          <cell r="B186">
            <v>0</v>
          </cell>
          <cell r="C186">
            <v>1.0885850023955548</v>
          </cell>
        </row>
        <row r="187">
          <cell r="A187">
            <v>37263</v>
          </cell>
          <cell r="B187">
            <v>19.03</v>
          </cell>
          <cell r="C187">
            <v>1.0893377917696911</v>
          </cell>
        </row>
        <row r="188">
          <cell r="A188">
            <v>37264</v>
          </cell>
          <cell r="B188">
            <v>19.03</v>
          </cell>
          <cell r="C188">
            <v>1.0900911017203931</v>
          </cell>
        </row>
        <row r="189">
          <cell r="A189">
            <v>37265</v>
          </cell>
          <cell r="B189">
            <v>19.02</v>
          </cell>
          <cell r="C189">
            <v>1.0908445689236379</v>
          </cell>
        </row>
        <row r="190">
          <cell r="A190">
            <v>37266</v>
          </cell>
          <cell r="B190">
            <v>19.03</v>
          </cell>
          <cell r="C190">
            <v>1.0915989208562045</v>
          </cell>
        </row>
        <row r="191">
          <cell r="A191">
            <v>37267</v>
          </cell>
          <cell r="B191">
            <v>19.03</v>
          </cell>
          <cell r="C191">
            <v>1.092353794445893</v>
          </cell>
        </row>
        <row r="192">
          <cell r="A192">
            <v>37268</v>
          </cell>
          <cell r="B192">
            <v>0</v>
          </cell>
          <cell r="C192">
            <v>1.092353794445893</v>
          </cell>
        </row>
        <row r="193">
          <cell r="A193">
            <v>37269</v>
          </cell>
          <cell r="B193">
            <v>0</v>
          </cell>
          <cell r="C193">
            <v>1.092353794445893</v>
          </cell>
        </row>
        <row r="194">
          <cell r="A194">
            <v>37270</v>
          </cell>
          <cell r="B194">
            <v>19.02</v>
          </cell>
          <cell r="C194">
            <v>1.0931088256145318</v>
          </cell>
        </row>
        <row r="195">
          <cell r="A195">
            <v>37271</v>
          </cell>
          <cell r="B195">
            <v>19.02</v>
          </cell>
          <cell r="C195">
            <v>1.0938643786581059</v>
          </cell>
        </row>
        <row r="196">
          <cell r="A196">
            <v>37272</v>
          </cell>
          <cell r="B196">
            <v>19.02</v>
          </cell>
          <cell r="C196">
            <v>1.0946204539373332</v>
          </cell>
        </row>
        <row r="197">
          <cell r="A197">
            <v>37273</v>
          </cell>
          <cell r="B197">
            <v>19.02</v>
          </cell>
          <cell r="C197">
            <v>1.0953770518131813</v>
          </cell>
        </row>
        <row r="198">
          <cell r="A198">
            <v>37274</v>
          </cell>
          <cell r="B198">
            <v>19.02</v>
          </cell>
          <cell r="C198">
            <v>1.0961341726468672</v>
          </cell>
        </row>
        <row r="199">
          <cell r="A199">
            <v>37275</v>
          </cell>
          <cell r="B199">
            <v>0</v>
          </cell>
          <cell r="C199">
            <v>1.0961341726468672</v>
          </cell>
        </row>
        <row r="200">
          <cell r="A200">
            <v>37276</v>
          </cell>
          <cell r="B200">
            <v>0</v>
          </cell>
          <cell r="C200">
            <v>1.0961341726468672</v>
          </cell>
        </row>
        <row r="201">
          <cell r="A201">
            <v>37277</v>
          </cell>
          <cell r="B201">
            <v>19.02</v>
          </cell>
          <cell r="C201">
            <v>1.0968918167998574</v>
          </cell>
        </row>
        <row r="202">
          <cell r="A202">
            <v>37278</v>
          </cell>
          <cell r="B202">
            <v>19.03</v>
          </cell>
          <cell r="C202">
            <v>1.0976503505867889</v>
          </cell>
        </row>
        <row r="203">
          <cell r="A203">
            <v>37279</v>
          </cell>
          <cell r="B203">
            <v>19.02</v>
          </cell>
          <cell r="C203">
            <v>1.0984090427167328</v>
          </cell>
        </row>
        <row r="204">
          <cell r="A204">
            <v>37280</v>
          </cell>
          <cell r="B204">
            <v>19.010000000000002</v>
          </cell>
          <cell r="C204">
            <v>1.0991678927622786</v>
          </cell>
        </row>
        <row r="205">
          <cell r="A205">
            <v>37281</v>
          </cell>
          <cell r="B205">
            <v>19.02</v>
          </cell>
          <cell r="C205">
            <v>1.0999276338121311</v>
          </cell>
        </row>
        <row r="206">
          <cell r="A206">
            <v>37282</v>
          </cell>
          <cell r="B206">
            <v>0</v>
          </cell>
          <cell r="C206">
            <v>1.0999276338121311</v>
          </cell>
        </row>
        <row r="207">
          <cell r="A207">
            <v>37283</v>
          </cell>
          <cell r="B207">
            <v>0</v>
          </cell>
          <cell r="C207">
            <v>1.0999276338121311</v>
          </cell>
        </row>
        <row r="208">
          <cell r="A208">
            <v>37284</v>
          </cell>
          <cell r="B208">
            <v>19.02</v>
          </cell>
          <cell r="C208">
            <v>1.1006878999923724</v>
          </cell>
        </row>
        <row r="209">
          <cell r="A209">
            <v>37285</v>
          </cell>
          <cell r="B209">
            <v>19.02</v>
          </cell>
          <cell r="C209">
            <v>1.1014486916659707</v>
          </cell>
        </row>
        <row r="210">
          <cell r="A210">
            <v>37286</v>
          </cell>
          <cell r="B210">
            <v>19.02</v>
          </cell>
          <cell r="C210">
            <v>1.1022100091961453</v>
          </cell>
        </row>
        <row r="211">
          <cell r="A211">
            <v>37287</v>
          </cell>
          <cell r="B211">
            <v>19.02</v>
          </cell>
          <cell r="C211">
            <v>1.1029718529463663</v>
          </cell>
        </row>
        <row r="212">
          <cell r="A212">
            <v>37288</v>
          </cell>
          <cell r="B212">
            <v>19.03</v>
          </cell>
          <cell r="C212">
            <v>1.1037345912617413</v>
          </cell>
        </row>
        <row r="213">
          <cell r="A213">
            <v>37289</v>
          </cell>
          <cell r="B213">
            <v>0</v>
          </cell>
          <cell r="C213">
            <v>1.1037345912617413</v>
          </cell>
        </row>
        <row r="214">
          <cell r="A214">
            <v>37290</v>
          </cell>
          <cell r="B214">
            <v>0</v>
          </cell>
          <cell r="C214">
            <v>1.1037345912617413</v>
          </cell>
        </row>
        <row r="215">
          <cell r="A215">
            <v>37291</v>
          </cell>
          <cell r="B215">
            <v>19.04</v>
          </cell>
          <cell r="C215">
            <v>1.1044982252387183</v>
          </cell>
        </row>
        <row r="216">
          <cell r="A216">
            <v>37292</v>
          </cell>
          <cell r="B216">
            <v>19.04</v>
          </cell>
          <cell r="C216">
            <v>1.1052623875463787</v>
          </cell>
        </row>
        <row r="217">
          <cell r="A217">
            <v>37293</v>
          </cell>
          <cell r="B217">
            <v>19.04</v>
          </cell>
          <cell r="C217">
            <v>1.1060270785502553</v>
          </cell>
        </row>
        <row r="218">
          <cell r="A218">
            <v>37294</v>
          </cell>
          <cell r="B218">
            <v>19.04</v>
          </cell>
          <cell r="C218">
            <v>1.1067922986161338</v>
          </cell>
        </row>
        <row r="219">
          <cell r="A219">
            <v>37295</v>
          </cell>
          <cell r="B219">
            <v>19.04</v>
          </cell>
          <cell r="C219">
            <v>1.1075580481100531</v>
          </cell>
        </row>
        <row r="220">
          <cell r="A220">
            <v>37296</v>
          </cell>
          <cell r="B220">
            <v>0</v>
          </cell>
          <cell r="C220">
            <v>1.1075580481100531</v>
          </cell>
        </row>
        <row r="221">
          <cell r="A221">
            <v>37297</v>
          </cell>
          <cell r="B221">
            <v>0</v>
          </cell>
          <cell r="C221">
            <v>1.1075580481100531</v>
          </cell>
        </row>
        <row r="222">
          <cell r="A222">
            <v>37298</v>
          </cell>
          <cell r="B222">
            <v>0</v>
          </cell>
          <cell r="C222">
            <v>1.1075580481100531</v>
          </cell>
        </row>
        <row r="223">
          <cell r="A223">
            <v>37299</v>
          </cell>
          <cell r="B223">
            <v>0</v>
          </cell>
          <cell r="C223">
            <v>1.1075580481100531</v>
          </cell>
        </row>
        <row r="224">
          <cell r="A224">
            <v>37300</v>
          </cell>
          <cell r="B224">
            <v>19.04</v>
          </cell>
          <cell r="C224">
            <v>1.1083243273983052</v>
          </cell>
        </row>
        <row r="225">
          <cell r="A225">
            <v>37301</v>
          </cell>
          <cell r="B225">
            <v>19.04</v>
          </cell>
          <cell r="C225">
            <v>1.1090911368474357</v>
          </cell>
        </row>
        <row r="226">
          <cell r="A226">
            <v>37302</v>
          </cell>
          <cell r="B226">
            <v>19.04</v>
          </cell>
          <cell r="C226">
            <v>1.1098584768242437</v>
          </cell>
        </row>
        <row r="227">
          <cell r="A227">
            <v>37303</v>
          </cell>
          <cell r="B227">
            <v>0</v>
          </cell>
          <cell r="C227">
            <v>1.1098584768242437</v>
          </cell>
        </row>
        <row r="228">
          <cell r="A228">
            <v>37304</v>
          </cell>
          <cell r="B228">
            <v>0</v>
          </cell>
          <cell r="C228">
            <v>1.1098584768242437</v>
          </cell>
        </row>
        <row r="229">
          <cell r="A229">
            <v>37305</v>
          </cell>
          <cell r="B229">
            <v>19.04</v>
          </cell>
          <cell r="C229">
            <v>1.1106263476957818</v>
          </cell>
        </row>
        <row r="230">
          <cell r="A230">
            <v>37306</v>
          </cell>
          <cell r="B230">
            <v>19.04</v>
          </cell>
          <cell r="C230">
            <v>1.1113947498293573</v>
          </cell>
        </row>
        <row r="231">
          <cell r="A231">
            <v>37307</v>
          </cell>
          <cell r="B231">
            <v>19.03</v>
          </cell>
          <cell r="C231">
            <v>1.1121633128320638</v>
          </cell>
        </row>
        <row r="232">
          <cell r="A232">
            <v>37308</v>
          </cell>
          <cell r="B232">
            <v>19.02</v>
          </cell>
          <cell r="C232">
            <v>1.1129320362713695</v>
          </cell>
        </row>
        <row r="233">
          <cell r="A233">
            <v>37309</v>
          </cell>
          <cell r="B233">
            <v>18.78</v>
          </cell>
          <cell r="C233">
            <v>1.1136923704103967</v>
          </cell>
        </row>
        <row r="234">
          <cell r="A234">
            <v>37310</v>
          </cell>
          <cell r="B234">
            <v>0</v>
          </cell>
          <cell r="C234">
            <v>1.1136923704103967</v>
          </cell>
        </row>
        <row r="235">
          <cell r="A235">
            <v>37311</v>
          </cell>
          <cell r="B235">
            <v>0</v>
          </cell>
          <cell r="C235">
            <v>1.1136923704103967</v>
          </cell>
        </row>
        <row r="236">
          <cell r="A236">
            <v>37312</v>
          </cell>
          <cell r="B236">
            <v>18.78</v>
          </cell>
          <cell r="C236">
            <v>1.1144532239953417</v>
          </cell>
        </row>
        <row r="237">
          <cell r="A237">
            <v>37313</v>
          </cell>
          <cell r="B237">
            <v>18.79</v>
          </cell>
          <cell r="C237">
            <v>1.1152149699412093</v>
          </cell>
        </row>
        <row r="238">
          <cell r="A238">
            <v>37314</v>
          </cell>
          <cell r="B238">
            <v>18.78</v>
          </cell>
          <cell r="C238">
            <v>1.1159768637373852</v>
          </cell>
        </row>
        <row r="239">
          <cell r="A239">
            <v>37315</v>
          </cell>
          <cell r="B239">
            <v>18.8</v>
          </cell>
          <cell r="C239">
            <v>1.1167400241526866</v>
          </cell>
        </row>
        <row r="240">
          <cell r="A240">
            <v>37316</v>
          </cell>
          <cell r="B240">
            <v>18.79</v>
          </cell>
          <cell r="C240">
            <v>1.1175033331616882</v>
          </cell>
        </row>
        <row r="241">
          <cell r="A241">
            <v>37317</v>
          </cell>
          <cell r="B241">
            <v>0</v>
          </cell>
          <cell r="C241">
            <v>1.1175033331616882</v>
          </cell>
        </row>
        <row r="242">
          <cell r="A242">
            <v>37318</v>
          </cell>
          <cell r="B242">
            <v>0</v>
          </cell>
          <cell r="C242">
            <v>1.1175033331616882</v>
          </cell>
        </row>
        <row r="243">
          <cell r="A243">
            <v>37319</v>
          </cell>
          <cell r="B243">
            <v>18.79</v>
          </cell>
          <cell r="C243">
            <v>1.1182671639041555</v>
          </cell>
        </row>
        <row r="244">
          <cell r="A244">
            <v>37320</v>
          </cell>
          <cell r="B244">
            <v>18.79</v>
          </cell>
          <cell r="C244">
            <v>1.1190315167367015</v>
          </cell>
        </row>
        <row r="245">
          <cell r="A245">
            <v>37321</v>
          </cell>
          <cell r="B245">
            <v>18.79</v>
          </cell>
          <cell r="C245">
            <v>1.1197963920161829</v>
          </cell>
        </row>
        <row r="246">
          <cell r="A246">
            <v>37322</v>
          </cell>
          <cell r="B246">
            <v>18.79</v>
          </cell>
          <cell r="C246">
            <v>1.1205617900997</v>
          </cell>
        </row>
        <row r="247">
          <cell r="A247">
            <v>37323</v>
          </cell>
          <cell r="B247">
            <v>18.79</v>
          </cell>
          <cell r="C247">
            <v>1.1213277113445976</v>
          </cell>
        </row>
        <row r="248">
          <cell r="A248">
            <v>37324</v>
          </cell>
          <cell r="B248">
            <v>0</v>
          </cell>
          <cell r="C248">
            <v>1.1213277113445976</v>
          </cell>
        </row>
        <row r="249">
          <cell r="A249">
            <v>37325</v>
          </cell>
          <cell r="B249">
            <v>0</v>
          </cell>
          <cell r="C249">
            <v>1.1213277113445976</v>
          </cell>
        </row>
        <row r="250">
          <cell r="A250">
            <v>37326</v>
          </cell>
          <cell r="B250">
            <v>18.79</v>
          </cell>
          <cell r="C250">
            <v>1.1220941561084645</v>
          </cell>
        </row>
        <row r="251">
          <cell r="A251">
            <v>37327</v>
          </cell>
          <cell r="B251">
            <v>18.79</v>
          </cell>
          <cell r="C251">
            <v>1.1228611247491338</v>
          </cell>
        </row>
        <row r="252">
          <cell r="A252">
            <v>37328</v>
          </cell>
          <cell r="B252">
            <v>18.79</v>
          </cell>
          <cell r="C252">
            <v>1.1236286176246837</v>
          </cell>
        </row>
        <row r="253">
          <cell r="A253">
            <v>37329</v>
          </cell>
          <cell r="B253">
            <v>18.79</v>
          </cell>
          <cell r="C253">
            <v>1.1243966350934367</v>
          </cell>
        </row>
        <row r="254">
          <cell r="A254">
            <v>37330</v>
          </cell>
          <cell r="B254">
            <v>18.79</v>
          </cell>
          <cell r="C254">
            <v>1.1251651775139602</v>
          </cell>
        </row>
        <row r="255">
          <cell r="A255">
            <v>37331</v>
          </cell>
          <cell r="B255">
            <v>0</v>
          </cell>
          <cell r="C255">
            <v>1.1251651775139602</v>
          </cell>
        </row>
        <row r="256">
          <cell r="A256">
            <v>37332</v>
          </cell>
          <cell r="B256">
            <v>0</v>
          </cell>
          <cell r="C256">
            <v>1.1251651775139602</v>
          </cell>
        </row>
        <row r="257">
          <cell r="A257">
            <v>37333</v>
          </cell>
          <cell r="B257">
            <v>18.79</v>
          </cell>
          <cell r="C257">
            <v>1.1259342452450669</v>
          </cell>
        </row>
        <row r="258">
          <cell r="A258">
            <v>37334</v>
          </cell>
          <cell r="B258">
            <v>18.79</v>
          </cell>
          <cell r="C258">
            <v>1.1267038386458146</v>
          </cell>
        </row>
        <row r="259">
          <cell r="A259">
            <v>37335</v>
          </cell>
          <cell r="B259">
            <v>18.79</v>
          </cell>
          <cell r="C259">
            <v>1.1274739580755067</v>
          </cell>
        </row>
        <row r="260">
          <cell r="A260">
            <v>37336</v>
          </cell>
          <cell r="B260">
            <v>18.46</v>
          </cell>
          <cell r="C260">
            <v>1.1282321490488483</v>
          </cell>
        </row>
        <row r="261">
          <cell r="A261">
            <v>37337</v>
          </cell>
          <cell r="B261">
            <v>18.54</v>
          </cell>
          <cell r="C261">
            <v>1.1289938744412924</v>
          </cell>
        </row>
        <row r="262">
          <cell r="A262">
            <v>37338</v>
          </cell>
          <cell r="B262">
            <v>0</v>
          </cell>
          <cell r="C262">
            <v>1.1289938744412924</v>
          </cell>
        </row>
        <row r="263">
          <cell r="A263">
            <v>37339</v>
          </cell>
          <cell r="B263">
            <v>0</v>
          </cell>
          <cell r="C263">
            <v>1.1289938744412924</v>
          </cell>
        </row>
        <row r="264">
          <cell r="A264">
            <v>37340</v>
          </cell>
          <cell r="B264">
            <v>18.54</v>
          </cell>
          <cell r="C264">
            <v>1.1297561141122685</v>
          </cell>
        </row>
        <row r="265">
          <cell r="A265">
            <v>37341</v>
          </cell>
          <cell r="B265">
            <v>18.55</v>
          </cell>
          <cell r="C265">
            <v>1.1305192468464409</v>
          </cell>
        </row>
        <row r="266">
          <cell r="A266">
            <v>37342</v>
          </cell>
          <cell r="B266">
            <v>18.559999999999999</v>
          </cell>
          <cell r="C266">
            <v>1.1312832737262017</v>
          </cell>
        </row>
        <row r="267">
          <cell r="A267">
            <v>37343</v>
          </cell>
          <cell r="B267">
            <v>18.559999999999999</v>
          </cell>
          <cell r="C267">
            <v>1.1320478169501775</v>
          </cell>
        </row>
        <row r="268">
          <cell r="A268">
            <v>37344</v>
          </cell>
          <cell r="B268">
            <v>0</v>
          </cell>
          <cell r="C268">
            <v>1.1320478169501775</v>
          </cell>
        </row>
        <row r="269">
          <cell r="A269">
            <v>37345</v>
          </cell>
          <cell r="B269">
            <v>0</v>
          </cell>
          <cell r="C269">
            <v>1.1320478169501775</v>
          </cell>
        </row>
        <row r="270">
          <cell r="A270">
            <v>37346</v>
          </cell>
          <cell r="B270">
            <v>0</v>
          </cell>
          <cell r="C270">
            <v>1.1320478169501775</v>
          </cell>
        </row>
        <row r="271">
          <cell r="A271">
            <v>37347</v>
          </cell>
          <cell r="B271">
            <v>18.55</v>
          </cell>
          <cell r="C271">
            <v>1.1328124976940759</v>
          </cell>
        </row>
        <row r="272">
          <cell r="A272">
            <v>37348</v>
          </cell>
          <cell r="B272">
            <v>18.52</v>
          </cell>
          <cell r="C272">
            <v>1.1335765564885334</v>
          </cell>
        </row>
        <row r="273">
          <cell r="A273">
            <v>37349</v>
          </cell>
          <cell r="B273">
            <v>18.46</v>
          </cell>
          <cell r="C273">
            <v>1.1343388512684396</v>
          </cell>
        </row>
        <row r="274">
          <cell r="A274">
            <v>37350</v>
          </cell>
          <cell r="B274">
            <v>18.420000000000002</v>
          </cell>
          <cell r="C274">
            <v>1.1351001374354956</v>
          </cell>
        </row>
        <row r="275">
          <cell r="A275">
            <v>37351</v>
          </cell>
          <cell r="B275">
            <v>18.41</v>
          </cell>
          <cell r="C275">
            <v>1.1358615538794272</v>
          </cell>
        </row>
        <row r="276">
          <cell r="A276">
            <v>37352</v>
          </cell>
          <cell r="B276">
            <v>0</v>
          </cell>
          <cell r="C276">
            <v>1.1358615538794272</v>
          </cell>
        </row>
        <row r="277">
          <cell r="A277">
            <v>37353</v>
          </cell>
          <cell r="B277">
            <v>0</v>
          </cell>
          <cell r="C277">
            <v>1.1358615538794272</v>
          </cell>
        </row>
        <row r="278">
          <cell r="A278">
            <v>37354</v>
          </cell>
          <cell r="B278">
            <v>18.399999999999999</v>
          </cell>
          <cell r="C278">
            <v>1.1366231001449603</v>
          </cell>
        </row>
        <row r="279">
          <cell r="A279">
            <v>37355</v>
          </cell>
          <cell r="B279">
            <v>18.39</v>
          </cell>
          <cell r="C279">
            <v>1.1373847757763145</v>
          </cell>
        </row>
        <row r="280">
          <cell r="A280">
            <v>37356</v>
          </cell>
          <cell r="B280">
            <v>18.39</v>
          </cell>
          <cell r="C280">
            <v>1.1381469618229219</v>
          </cell>
        </row>
        <row r="281">
          <cell r="A281">
            <v>37357</v>
          </cell>
          <cell r="B281">
            <v>18.39</v>
          </cell>
          <cell r="C281">
            <v>1.1389096586268226</v>
          </cell>
        </row>
        <row r="282">
          <cell r="A282">
            <v>37358</v>
          </cell>
          <cell r="B282">
            <v>18.39</v>
          </cell>
          <cell r="C282">
            <v>1.1396728665302862</v>
          </cell>
        </row>
        <row r="283">
          <cell r="A283">
            <v>37359</v>
          </cell>
          <cell r="B283">
            <v>0</v>
          </cell>
          <cell r="C283">
            <v>1.1396728665302862</v>
          </cell>
        </row>
        <row r="284">
          <cell r="A284">
            <v>37360</v>
          </cell>
          <cell r="B284">
            <v>0</v>
          </cell>
          <cell r="C284">
            <v>1.1396728665302862</v>
          </cell>
        </row>
        <row r="285">
          <cell r="A285">
            <v>37361</v>
          </cell>
          <cell r="B285">
            <v>18.39</v>
          </cell>
          <cell r="C285">
            <v>1.1404365858758116</v>
          </cell>
        </row>
        <row r="286">
          <cell r="A286">
            <v>37362</v>
          </cell>
          <cell r="B286">
            <v>18.39</v>
          </cell>
          <cell r="C286">
            <v>1.141200817006127</v>
          </cell>
        </row>
        <row r="287">
          <cell r="A287">
            <v>37363</v>
          </cell>
          <cell r="B287">
            <v>18.39</v>
          </cell>
          <cell r="C287">
            <v>1.1419655602641905</v>
          </cell>
        </row>
        <row r="288">
          <cell r="A288">
            <v>37364</v>
          </cell>
          <cell r="B288">
            <v>18.34</v>
          </cell>
          <cell r="C288">
            <v>1.142728900459729</v>
          </cell>
        </row>
        <row r="289">
          <cell r="A289">
            <v>37365</v>
          </cell>
          <cell r="B289">
            <v>18.38</v>
          </cell>
          <cell r="C289">
            <v>1.1434942844211782</v>
          </cell>
        </row>
        <row r="290">
          <cell r="A290">
            <v>37366</v>
          </cell>
          <cell r="B290">
            <v>0</v>
          </cell>
          <cell r="C290">
            <v>1.1434942844211782</v>
          </cell>
        </row>
        <row r="291">
          <cell r="A291">
            <v>37367</v>
          </cell>
          <cell r="B291">
            <v>0</v>
          </cell>
          <cell r="C291">
            <v>1.1434942844211782</v>
          </cell>
        </row>
        <row r="292">
          <cell r="A292">
            <v>37368</v>
          </cell>
          <cell r="B292">
            <v>18.39</v>
          </cell>
          <cell r="C292">
            <v>1.1442605645811761</v>
          </cell>
        </row>
        <row r="293">
          <cell r="A293">
            <v>37369</v>
          </cell>
          <cell r="B293">
            <v>18.350000000000001</v>
          </cell>
          <cell r="C293">
            <v>1.1450258228001506</v>
          </cell>
        </row>
        <row r="294">
          <cell r="A294">
            <v>37370</v>
          </cell>
          <cell r="B294">
            <v>18.34</v>
          </cell>
          <cell r="C294">
            <v>1.1457912086102715</v>
          </cell>
        </row>
        <row r="295">
          <cell r="A295">
            <v>37371</v>
          </cell>
          <cell r="B295">
            <v>18.329999999999998</v>
          </cell>
          <cell r="C295">
            <v>1.1465567215508794</v>
          </cell>
        </row>
        <row r="296">
          <cell r="A296">
            <v>37372</v>
          </cell>
          <cell r="B296">
            <v>18.329999999999998</v>
          </cell>
          <cell r="C296">
            <v>1.1473227459372533</v>
          </cell>
        </row>
        <row r="297">
          <cell r="A297">
            <v>37373</v>
          </cell>
          <cell r="B297">
            <v>0</v>
          </cell>
          <cell r="C297">
            <v>1.1473227459372533</v>
          </cell>
        </row>
        <row r="298">
          <cell r="A298">
            <v>37374</v>
          </cell>
          <cell r="B298">
            <v>0</v>
          </cell>
          <cell r="C298">
            <v>1.1473227459372533</v>
          </cell>
        </row>
        <row r="299">
          <cell r="A299">
            <v>37375</v>
          </cell>
          <cell r="B299">
            <v>18.3</v>
          </cell>
          <cell r="C299">
            <v>1.1480881269132963</v>
          </cell>
        </row>
        <row r="300">
          <cell r="A300">
            <v>37376</v>
          </cell>
          <cell r="B300">
            <v>18.25</v>
          </cell>
          <cell r="C300">
            <v>1.1488520912132469</v>
          </cell>
        </row>
        <row r="301">
          <cell r="A301">
            <v>37377</v>
          </cell>
          <cell r="B301">
            <v>0</v>
          </cell>
          <cell r="C301">
            <v>1.1488520912132469</v>
          </cell>
        </row>
        <row r="302">
          <cell r="A302">
            <v>37378</v>
          </cell>
          <cell r="B302">
            <v>18.12</v>
          </cell>
          <cell r="C302">
            <v>1.1496115458506562</v>
          </cell>
        </row>
        <row r="303">
          <cell r="A303">
            <v>37379</v>
          </cell>
          <cell r="B303">
            <v>18.27</v>
          </cell>
          <cell r="C303">
            <v>1.1503772958943419</v>
          </cell>
        </row>
        <row r="304">
          <cell r="A304">
            <v>37380</v>
          </cell>
          <cell r="B304">
            <v>0</v>
          </cell>
          <cell r="C304">
            <v>1.1503772958943419</v>
          </cell>
        </row>
        <row r="305">
          <cell r="A305">
            <v>37381</v>
          </cell>
          <cell r="B305">
            <v>0</v>
          </cell>
          <cell r="C305">
            <v>1.1503772958943419</v>
          </cell>
        </row>
        <row r="306">
          <cell r="A306">
            <v>37382</v>
          </cell>
          <cell r="B306">
            <v>18.25</v>
          </cell>
          <cell r="C306">
            <v>1.1511427834600916</v>
          </cell>
        </row>
        <row r="307">
          <cell r="A307">
            <v>37383</v>
          </cell>
          <cell r="B307">
            <v>18.21</v>
          </cell>
          <cell r="C307">
            <v>1.1519072339001992</v>
          </cell>
        </row>
        <row r="308">
          <cell r="A308">
            <v>37384</v>
          </cell>
          <cell r="B308">
            <v>18.13</v>
          </cell>
          <cell r="C308">
            <v>1.1526690953794909</v>
          </cell>
        </row>
        <row r="309">
          <cell r="A309">
            <v>37385</v>
          </cell>
          <cell r="B309">
            <v>18.02</v>
          </cell>
          <cell r="C309">
            <v>1.1534271966686731</v>
          </cell>
        </row>
        <row r="310">
          <cell r="A310">
            <v>37386</v>
          </cell>
          <cell r="B310">
            <v>18.09</v>
          </cell>
          <cell r="C310">
            <v>1.1541885123023796</v>
          </cell>
        </row>
        <row r="311">
          <cell r="A311">
            <v>37387</v>
          </cell>
          <cell r="B311">
            <v>0</v>
          </cell>
          <cell r="C311">
            <v>1.1541885123023796</v>
          </cell>
        </row>
        <row r="312">
          <cell r="A312">
            <v>37388</v>
          </cell>
          <cell r="B312">
            <v>0</v>
          </cell>
          <cell r="C312">
            <v>1.1541885123023796</v>
          </cell>
        </row>
        <row r="313">
          <cell r="A313">
            <v>37389</v>
          </cell>
          <cell r="B313">
            <v>18.190000000000001</v>
          </cell>
          <cell r="C313">
            <v>1.15495420985765</v>
          </cell>
        </row>
        <row r="314">
          <cell r="A314">
            <v>37390</v>
          </cell>
          <cell r="B314">
            <v>18.29</v>
          </cell>
          <cell r="C314">
            <v>1.1557242941039045</v>
          </cell>
        </row>
        <row r="315">
          <cell r="A315">
            <v>37391</v>
          </cell>
          <cell r="B315">
            <v>18.34</v>
          </cell>
          <cell r="C315">
            <v>1.1564968312445569</v>
          </cell>
        </row>
        <row r="316">
          <cell r="A316">
            <v>37392</v>
          </cell>
          <cell r="B316">
            <v>18.350000000000001</v>
          </cell>
          <cell r="C316">
            <v>1.1572702728300859</v>
          </cell>
        </row>
        <row r="317">
          <cell r="A317">
            <v>37393</v>
          </cell>
          <cell r="B317">
            <v>18.329999999999998</v>
          </cell>
          <cell r="C317">
            <v>1.158043455032022</v>
          </cell>
        </row>
        <row r="318">
          <cell r="A318">
            <v>37394</v>
          </cell>
          <cell r="B318">
            <v>0</v>
          </cell>
          <cell r="C318">
            <v>1.158043455032022</v>
          </cell>
        </row>
        <row r="319">
          <cell r="A319">
            <v>37395</v>
          </cell>
          <cell r="B319">
            <v>0</v>
          </cell>
          <cell r="C319">
            <v>1.158043455032022</v>
          </cell>
        </row>
        <row r="320">
          <cell r="A320">
            <v>37396</v>
          </cell>
          <cell r="B320">
            <v>18.329999999999998</v>
          </cell>
          <cell r="C320">
            <v>1.1588171538036234</v>
          </cell>
        </row>
        <row r="321">
          <cell r="A321">
            <v>37397</v>
          </cell>
          <cell r="B321">
            <v>18.29</v>
          </cell>
          <cell r="C321">
            <v>1.1595898137297203</v>
          </cell>
        </row>
        <row r="322">
          <cell r="A322">
            <v>37398</v>
          </cell>
          <cell r="B322">
            <v>18.13</v>
          </cell>
          <cell r="C322">
            <v>1.1603567564008488</v>
          </cell>
        </row>
        <row r="323">
          <cell r="A323">
            <v>37399</v>
          </cell>
          <cell r="B323">
            <v>18.149999999999999</v>
          </cell>
          <cell r="C323">
            <v>1.1611249863512398</v>
          </cell>
        </row>
        <row r="324">
          <cell r="A324">
            <v>37400</v>
          </cell>
          <cell r="B324">
            <v>18.3</v>
          </cell>
          <cell r="C324">
            <v>1.1618995748255889</v>
          </cell>
        </row>
        <row r="325">
          <cell r="A325">
            <v>37401</v>
          </cell>
          <cell r="B325">
            <v>0</v>
          </cell>
          <cell r="C325">
            <v>1.1618995748255889</v>
          </cell>
        </row>
        <row r="326">
          <cell r="A326">
            <v>37402</v>
          </cell>
          <cell r="B326">
            <v>0</v>
          </cell>
          <cell r="C326">
            <v>1.1618995748255889</v>
          </cell>
        </row>
        <row r="327">
          <cell r="A327">
            <v>37403</v>
          </cell>
          <cell r="B327">
            <v>18.34</v>
          </cell>
          <cell r="C327">
            <v>1.1626762397964996</v>
          </cell>
        </row>
        <row r="328">
          <cell r="A328">
            <v>37404</v>
          </cell>
          <cell r="B328">
            <v>18.309999999999999</v>
          </cell>
          <cell r="C328">
            <v>1.163452253366432</v>
          </cell>
        </row>
        <row r="329">
          <cell r="A329">
            <v>37405</v>
          </cell>
          <cell r="B329">
            <v>18.239999999999998</v>
          </cell>
          <cell r="C329">
            <v>1.1642260506006463</v>
          </cell>
        </row>
        <row r="330">
          <cell r="A330">
            <v>37406</v>
          </cell>
          <cell r="B330">
            <v>0</v>
          </cell>
          <cell r="C330">
            <v>1.1642260506006463</v>
          </cell>
        </row>
        <row r="331">
          <cell r="A331">
            <v>37407</v>
          </cell>
          <cell r="B331">
            <v>18.059999999999999</v>
          </cell>
          <cell r="C331">
            <v>1.1649933193902426</v>
          </cell>
        </row>
        <row r="332">
          <cell r="A332">
            <v>37408</v>
          </cell>
          <cell r="B332">
            <v>0</v>
          </cell>
          <cell r="C332">
            <v>1.1649933193902426</v>
          </cell>
        </row>
        <row r="333">
          <cell r="A333">
            <v>37409</v>
          </cell>
          <cell r="B333">
            <v>0</v>
          </cell>
          <cell r="C333">
            <v>1.1649933193902426</v>
          </cell>
        </row>
        <row r="334">
          <cell r="A334">
            <v>37410</v>
          </cell>
          <cell r="B334">
            <v>17.73</v>
          </cell>
          <cell r="C334">
            <v>1.1657481451605618</v>
          </cell>
        </row>
        <row r="335">
          <cell r="A335">
            <v>37411</v>
          </cell>
          <cell r="B335">
            <v>16.899999999999999</v>
          </cell>
          <cell r="C335">
            <v>1.1664707104183489</v>
          </cell>
        </row>
        <row r="336">
          <cell r="A336">
            <v>37412</v>
          </cell>
          <cell r="B336">
            <v>13.69</v>
          </cell>
          <cell r="C336">
            <v>1.1670647677003492</v>
          </cell>
        </row>
        <row r="337">
          <cell r="A337">
            <v>37413</v>
          </cell>
          <cell r="B337">
            <v>16.2</v>
          </cell>
          <cell r="C337">
            <v>1.1677603169757689</v>
          </cell>
        </row>
        <row r="338">
          <cell r="A338">
            <v>37414</v>
          </cell>
          <cell r="B338">
            <v>17.3</v>
          </cell>
          <cell r="C338">
            <v>1.1684999684730559</v>
          </cell>
        </row>
        <row r="339">
          <cell r="A339">
            <v>37415</v>
          </cell>
          <cell r="B339">
            <v>0</v>
          </cell>
          <cell r="C339">
            <v>1.1684999684730559</v>
          </cell>
        </row>
        <row r="340">
          <cell r="A340">
            <v>37416</v>
          </cell>
          <cell r="B340">
            <v>0</v>
          </cell>
          <cell r="C340">
            <v>1.1684999684730559</v>
          </cell>
        </row>
        <row r="341">
          <cell r="A341">
            <v>37417</v>
          </cell>
          <cell r="B341">
            <v>17.84</v>
          </cell>
          <cell r="C341">
            <v>1.1692613995239141</v>
          </cell>
        </row>
        <row r="342">
          <cell r="A342">
            <v>37418</v>
          </cell>
          <cell r="B342">
            <v>18.079999999999998</v>
          </cell>
          <cell r="C342">
            <v>1.1700327732781484</v>
          </cell>
        </row>
        <row r="343">
          <cell r="A343">
            <v>37419</v>
          </cell>
          <cell r="B343">
            <v>18.13</v>
          </cell>
          <cell r="C343">
            <v>1.1708066228323797</v>
          </cell>
        </row>
        <row r="344">
          <cell r="A344">
            <v>37420</v>
          </cell>
          <cell r="B344">
            <v>18.059999999999999</v>
          </cell>
          <cell r="C344">
            <v>1.171578228466774</v>
          </cell>
        </row>
        <row r="345">
          <cell r="A345">
            <v>37421</v>
          </cell>
          <cell r="B345">
            <v>17.95</v>
          </cell>
          <cell r="C345">
            <v>1.1723460060281847</v>
          </cell>
        </row>
        <row r="346">
          <cell r="A346">
            <v>37422</v>
          </cell>
          <cell r="B346">
            <v>0</v>
          </cell>
          <cell r="C346">
            <v>1.1723460060281847</v>
          </cell>
        </row>
        <row r="347">
          <cell r="A347">
            <v>37423</v>
          </cell>
          <cell r="B347">
            <v>0</v>
          </cell>
          <cell r="C347">
            <v>1.1723460060281847</v>
          </cell>
        </row>
        <row r="348">
          <cell r="A348">
            <v>37424</v>
          </cell>
          <cell r="B348">
            <v>18.25</v>
          </cell>
          <cell r="C348">
            <v>1.1731261120799763</v>
          </cell>
        </row>
        <row r="349">
          <cell r="A349">
            <v>37425</v>
          </cell>
          <cell r="B349">
            <v>18.37</v>
          </cell>
          <cell r="C349">
            <v>1.1739114621446725</v>
          </cell>
        </row>
        <row r="350">
          <cell r="A350">
            <v>37426</v>
          </cell>
          <cell r="B350">
            <v>18.34</v>
          </cell>
          <cell r="C350">
            <v>1.1746961563913634</v>
          </cell>
        </row>
        <row r="351">
          <cell r="A351">
            <v>37427</v>
          </cell>
          <cell r="B351">
            <v>18.38</v>
          </cell>
          <cell r="C351">
            <v>1.1754829515772698</v>
          </cell>
        </row>
        <row r="352">
          <cell r="A352">
            <v>37428</v>
          </cell>
          <cell r="B352">
            <v>18.399999999999999</v>
          </cell>
          <cell r="C352">
            <v>1.1762710622839962</v>
          </cell>
        </row>
        <row r="353">
          <cell r="A353">
            <v>37429</v>
          </cell>
          <cell r="B353">
            <v>0</v>
          </cell>
          <cell r="C353">
            <v>1.1762710622839962</v>
          </cell>
        </row>
        <row r="354">
          <cell r="A354">
            <v>37430</v>
          </cell>
          <cell r="B354">
            <v>0</v>
          </cell>
          <cell r="C354">
            <v>1.1762710622839962</v>
          </cell>
        </row>
        <row r="355">
          <cell r="A355">
            <v>37431</v>
          </cell>
          <cell r="B355">
            <v>18.39</v>
          </cell>
          <cell r="C355">
            <v>1.1770593068691138</v>
          </cell>
        </row>
        <row r="356">
          <cell r="A356">
            <v>37432</v>
          </cell>
          <cell r="B356">
            <v>18.39</v>
          </cell>
          <cell r="C356">
            <v>1.1778480796739128</v>
          </cell>
        </row>
        <row r="357">
          <cell r="A357">
            <v>37433</v>
          </cell>
          <cell r="B357">
            <v>18.440000000000001</v>
          </cell>
          <cell r="C357">
            <v>1.1786393559442505</v>
          </cell>
        </row>
        <row r="358">
          <cell r="A358">
            <v>37434</v>
          </cell>
          <cell r="B358">
            <v>18.45</v>
          </cell>
          <cell r="C358">
            <v>1.1794315589366025</v>
          </cell>
        </row>
        <row r="359">
          <cell r="A359">
            <v>37435</v>
          </cell>
          <cell r="B359">
            <v>18.420000000000002</v>
          </cell>
          <cell r="C359">
            <v>1.1802231080665682</v>
          </cell>
        </row>
        <row r="360">
          <cell r="A360">
            <v>37436</v>
          </cell>
          <cell r="B360">
            <v>0</v>
          </cell>
          <cell r="C360">
            <v>1.1802231080665682</v>
          </cell>
        </row>
        <row r="361">
          <cell r="A361">
            <v>37437</v>
          </cell>
          <cell r="B361">
            <v>0</v>
          </cell>
          <cell r="C361">
            <v>1.1802231080665682</v>
          </cell>
        </row>
        <row r="362">
          <cell r="A362">
            <v>37438</v>
          </cell>
          <cell r="B362">
            <v>18.45</v>
          </cell>
          <cell r="C362">
            <v>1.1810163755517729</v>
          </cell>
        </row>
        <row r="363">
          <cell r="A363">
            <v>37439</v>
          </cell>
          <cell r="B363">
            <v>18.43</v>
          </cell>
          <cell r="C363">
            <v>1.1818093843035031</v>
          </cell>
        </row>
        <row r="364">
          <cell r="A364">
            <v>37440</v>
          </cell>
          <cell r="B364">
            <v>18.36</v>
          </cell>
          <cell r="C364">
            <v>1.1826001509171336</v>
          </cell>
        </row>
        <row r="365">
          <cell r="A365">
            <v>37441</v>
          </cell>
          <cell r="B365">
            <v>18.37</v>
          </cell>
          <cell r="C365">
            <v>1.1833918433835009</v>
          </cell>
        </row>
        <row r="366">
          <cell r="A366">
            <v>37442</v>
          </cell>
          <cell r="B366">
            <v>18.3</v>
          </cell>
          <cell r="C366">
            <v>1.1841812861164525</v>
          </cell>
        </row>
        <row r="367">
          <cell r="A367">
            <v>37443</v>
          </cell>
          <cell r="B367">
            <v>0</v>
          </cell>
          <cell r="C367">
            <v>1.1841812861164525</v>
          </cell>
        </row>
        <row r="368">
          <cell r="A368">
            <v>37444</v>
          </cell>
          <cell r="B368">
            <v>0</v>
          </cell>
          <cell r="C368">
            <v>1.1841812861164525</v>
          </cell>
        </row>
        <row r="369">
          <cell r="A369">
            <v>37445</v>
          </cell>
          <cell r="B369">
            <v>18.38</v>
          </cell>
          <cell r="C369">
            <v>1.1849744343106368</v>
          </cell>
        </row>
        <row r="370">
          <cell r="A370">
            <v>37446</v>
          </cell>
          <cell r="B370">
            <v>18.43</v>
          </cell>
          <cell r="C370">
            <v>1.1857701007522186</v>
          </cell>
        </row>
        <row r="371">
          <cell r="A371">
            <v>37447</v>
          </cell>
          <cell r="B371">
            <v>18.440000000000001</v>
          </cell>
          <cell r="C371">
            <v>1.1865666990223969</v>
          </cell>
        </row>
        <row r="372">
          <cell r="A372">
            <v>37448</v>
          </cell>
          <cell r="B372">
            <v>18.399999999999999</v>
          </cell>
          <cell r="C372">
            <v>1.1873622409045568</v>
          </cell>
        </row>
        <row r="373">
          <cell r="A373">
            <v>37449</v>
          </cell>
          <cell r="B373">
            <v>18.36</v>
          </cell>
          <cell r="C373">
            <v>1.1881567230189005</v>
          </cell>
        </row>
        <row r="374">
          <cell r="A374">
            <v>37450</v>
          </cell>
          <cell r="B374">
            <v>0</v>
          </cell>
          <cell r="C374">
            <v>1.1881567230189005</v>
          </cell>
        </row>
        <row r="375">
          <cell r="A375">
            <v>37451</v>
          </cell>
          <cell r="B375">
            <v>0</v>
          </cell>
          <cell r="C375">
            <v>1.1881567230189005</v>
          </cell>
        </row>
        <row r="376">
          <cell r="A376">
            <v>37452</v>
          </cell>
          <cell r="B376">
            <v>18.25</v>
          </cell>
          <cell r="C376">
            <v>1.1889473498861716</v>
          </cell>
        </row>
        <row r="377">
          <cell r="A377">
            <v>37453</v>
          </cell>
          <cell r="B377">
            <v>18.329999999999998</v>
          </cell>
          <cell r="C377">
            <v>1.1897416958151679</v>
          </cell>
        </row>
        <row r="378">
          <cell r="A378">
            <v>37454</v>
          </cell>
          <cell r="B378">
            <v>18.350000000000001</v>
          </cell>
          <cell r="C378">
            <v>1.1905373708907243</v>
          </cell>
        </row>
        <row r="379">
          <cell r="A379">
            <v>37455</v>
          </cell>
          <cell r="B379">
            <v>18.23</v>
          </cell>
          <cell r="C379">
            <v>1.1913287822517138</v>
          </cell>
        </row>
        <row r="380">
          <cell r="A380">
            <v>37456</v>
          </cell>
          <cell r="B380">
            <v>17.89</v>
          </cell>
          <cell r="C380">
            <v>1.1921070960490254</v>
          </cell>
        </row>
        <row r="381">
          <cell r="A381">
            <v>37457</v>
          </cell>
          <cell r="B381">
            <v>0</v>
          </cell>
          <cell r="C381">
            <v>1.1921070960490254</v>
          </cell>
        </row>
        <row r="382">
          <cell r="A382">
            <v>37458</v>
          </cell>
          <cell r="B382">
            <v>0</v>
          </cell>
          <cell r="C382">
            <v>1.1921070960490254</v>
          </cell>
        </row>
        <row r="383">
          <cell r="A383">
            <v>37459</v>
          </cell>
          <cell r="B383">
            <v>17.86</v>
          </cell>
          <cell r="C383">
            <v>1.1928847135788296</v>
          </cell>
        </row>
        <row r="384">
          <cell r="A384">
            <v>37460</v>
          </cell>
          <cell r="B384">
            <v>17.87</v>
          </cell>
          <cell r="C384">
            <v>1.1936632402324638</v>
          </cell>
        </row>
        <row r="385">
          <cell r="A385">
            <v>37461</v>
          </cell>
          <cell r="B385">
            <v>17.84</v>
          </cell>
          <cell r="C385">
            <v>1.1944410684566003</v>
          </cell>
        </row>
        <row r="386">
          <cell r="A386">
            <v>37462</v>
          </cell>
          <cell r="B386">
            <v>17.920000000000002</v>
          </cell>
          <cell r="C386">
            <v>1.1952226223642914</v>
          </cell>
        </row>
        <row r="387">
          <cell r="A387">
            <v>37463</v>
          </cell>
          <cell r="B387">
            <v>17.88</v>
          </cell>
          <cell r="C387">
            <v>1.196003077468935</v>
          </cell>
        </row>
        <row r="388">
          <cell r="A388">
            <v>37464</v>
          </cell>
          <cell r="B388">
            <v>0</v>
          </cell>
          <cell r="C388">
            <v>1.196003077468935</v>
          </cell>
        </row>
        <row r="389">
          <cell r="A389">
            <v>37465</v>
          </cell>
          <cell r="B389">
            <v>0</v>
          </cell>
          <cell r="C389">
            <v>1.196003077468935</v>
          </cell>
        </row>
        <row r="390">
          <cell r="A390">
            <v>37466</v>
          </cell>
          <cell r="B390">
            <v>17.899999999999999</v>
          </cell>
          <cell r="C390">
            <v>1.1967848478850986</v>
          </cell>
        </row>
        <row r="391">
          <cell r="A391">
            <v>37467</v>
          </cell>
          <cell r="B391">
            <v>17.899999999999999</v>
          </cell>
          <cell r="C391">
            <v>1.1975671293074588</v>
          </cell>
        </row>
        <row r="392">
          <cell r="A392">
            <v>37468</v>
          </cell>
          <cell r="B392">
            <v>17.88</v>
          </cell>
          <cell r="C392">
            <v>1.1983491153255719</v>
          </cell>
        </row>
        <row r="393">
          <cell r="A393">
            <v>37469</v>
          </cell>
          <cell r="B393">
            <v>17.86</v>
          </cell>
          <cell r="C393">
            <v>1.1991308045563389</v>
          </cell>
        </row>
        <row r="394">
          <cell r="A394">
            <v>37470</v>
          </cell>
          <cell r="B394">
            <v>17.850000000000001</v>
          </cell>
          <cell r="C394">
            <v>1.1999125996685815</v>
          </cell>
        </row>
        <row r="395">
          <cell r="A395">
            <v>37471</v>
          </cell>
          <cell r="B395">
            <v>0</v>
          </cell>
          <cell r="C395">
            <v>1.1999125996685815</v>
          </cell>
        </row>
        <row r="396">
          <cell r="A396">
            <v>37472</v>
          </cell>
          <cell r="B396">
            <v>0</v>
          </cell>
          <cell r="C396">
            <v>1.1999125996685815</v>
          </cell>
        </row>
        <row r="397">
          <cell r="A397">
            <v>37473</v>
          </cell>
          <cell r="B397">
            <v>17.88</v>
          </cell>
          <cell r="C397">
            <v>1.2006961172292556</v>
          </cell>
        </row>
        <row r="398">
          <cell r="A398">
            <v>37474</v>
          </cell>
          <cell r="B398">
            <v>17.84</v>
          </cell>
          <cell r="C398">
            <v>1.2014785282955545</v>
          </cell>
        </row>
        <row r="399">
          <cell r="A399">
            <v>37475</v>
          </cell>
          <cell r="B399">
            <v>17.91</v>
          </cell>
          <cell r="C399">
            <v>1.2022642823923195</v>
          </cell>
        </row>
        <row r="400">
          <cell r="A400">
            <v>37476</v>
          </cell>
          <cell r="B400">
            <v>17.899999999999999</v>
          </cell>
          <cell r="C400">
            <v>1.2030501454608107</v>
          </cell>
        </row>
        <row r="401">
          <cell r="A401">
            <v>37477</v>
          </cell>
          <cell r="B401">
            <v>17.89</v>
          </cell>
          <cell r="C401">
            <v>1.2038361170087322</v>
          </cell>
        </row>
        <row r="402">
          <cell r="A402">
            <v>37478</v>
          </cell>
          <cell r="B402">
            <v>0</v>
          </cell>
          <cell r="C402">
            <v>1.2038361170087322</v>
          </cell>
        </row>
        <row r="403">
          <cell r="A403">
            <v>37479</v>
          </cell>
          <cell r="B403">
            <v>0</v>
          </cell>
          <cell r="C403">
            <v>1.2038361170087322</v>
          </cell>
        </row>
        <row r="404">
          <cell r="A404">
            <v>37480</v>
          </cell>
          <cell r="B404">
            <v>17.89</v>
          </cell>
          <cell r="C404">
            <v>1.2046226020442057</v>
          </cell>
        </row>
        <row r="405">
          <cell r="A405">
            <v>37481</v>
          </cell>
          <cell r="B405">
            <v>17.84</v>
          </cell>
          <cell r="C405">
            <v>1.2054075717305639</v>
          </cell>
        </row>
        <row r="406">
          <cell r="A406">
            <v>37482</v>
          </cell>
          <cell r="B406">
            <v>17.899999999999999</v>
          </cell>
          <cell r="C406">
            <v>1.2061954894180276</v>
          </cell>
        </row>
        <row r="407">
          <cell r="A407">
            <v>37483</v>
          </cell>
          <cell r="B407">
            <v>17.850000000000001</v>
          </cell>
          <cell r="C407">
            <v>1.2069818904799077</v>
          </cell>
        </row>
        <row r="408">
          <cell r="A408">
            <v>37484</v>
          </cell>
          <cell r="B408">
            <v>17.86</v>
          </cell>
          <cell r="C408">
            <v>1.207769210913872</v>
          </cell>
        </row>
        <row r="409">
          <cell r="A409">
            <v>37485</v>
          </cell>
          <cell r="B409">
            <v>0</v>
          </cell>
          <cell r="C409">
            <v>1.207769210913872</v>
          </cell>
        </row>
        <row r="410">
          <cell r="A410">
            <v>37486</v>
          </cell>
          <cell r="B410">
            <v>0</v>
          </cell>
          <cell r="C410">
            <v>1.207769210913872</v>
          </cell>
        </row>
        <row r="411">
          <cell r="A411">
            <v>37487</v>
          </cell>
          <cell r="B411">
            <v>17.88</v>
          </cell>
          <cell r="C411">
            <v>1.2085578586755956</v>
          </cell>
        </row>
        <row r="412">
          <cell r="A412">
            <v>37488</v>
          </cell>
          <cell r="B412">
            <v>17.89</v>
          </cell>
          <cell r="C412">
            <v>1.2093474284990315</v>
          </cell>
        </row>
        <row r="413">
          <cell r="A413">
            <v>37489</v>
          </cell>
          <cell r="B413">
            <v>17.89</v>
          </cell>
          <cell r="C413">
            <v>1.2101375141608293</v>
          </cell>
        </row>
        <row r="414">
          <cell r="A414">
            <v>37490</v>
          </cell>
          <cell r="B414">
            <v>17.89</v>
          </cell>
          <cell r="C414">
            <v>1.2109281159979943</v>
          </cell>
        </row>
        <row r="415">
          <cell r="A415">
            <v>37491</v>
          </cell>
          <cell r="B415">
            <v>17.77</v>
          </cell>
          <cell r="C415">
            <v>1.2117143373941481</v>
          </cell>
        </row>
        <row r="416">
          <cell r="A416">
            <v>37492</v>
          </cell>
          <cell r="B416">
            <v>0</v>
          </cell>
          <cell r="C416">
            <v>1.2117143373941481</v>
          </cell>
        </row>
        <row r="417">
          <cell r="A417">
            <v>37493</v>
          </cell>
          <cell r="B417">
            <v>0</v>
          </cell>
          <cell r="C417">
            <v>1.2117143373941481</v>
          </cell>
        </row>
        <row r="418">
          <cell r="A418">
            <v>37494</v>
          </cell>
          <cell r="B418">
            <v>17.82</v>
          </cell>
          <cell r="C418">
            <v>1.2125031115878342</v>
          </cell>
        </row>
        <row r="419">
          <cell r="A419">
            <v>37495</v>
          </cell>
          <cell r="B419">
            <v>17.850000000000001</v>
          </cell>
          <cell r="C419">
            <v>1.2132936250185764</v>
          </cell>
        </row>
        <row r="420">
          <cell r="A420">
            <v>37496</v>
          </cell>
          <cell r="B420">
            <v>17.87</v>
          </cell>
          <cell r="C420">
            <v>1.2140854713847919</v>
          </cell>
        </row>
        <row r="421">
          <cell r="A421">
            <v>37497</v>
          </cell>
          <cell r="B421">
            <v>17.88</v>
          </cell>
          <cell r="C421">
            <v>1.2148782435310732</v>
          </cell>
        </row>
        <row r="422">
          <cell r="A422">
            <v>37498</v>
          </cell>
          <cell r="B422">
            <v>17.88</v>
          </cell>
          <cell r="C422">
            <v>1.2156715333408064</v>
          </cell>
        </row>
        <row r="423">
          <cell r="A423">
            <v>37499</v>
          </cell>
          <cell r="B423">
            <v>0</v>
          </cell>
          <cell r="C423">
            <v>1.2156715333408064</v>
          </cell>
        </row>
        <row r="424">
          <cell r="A424">
            <v>37500</v>
          </cell>
          <cell r="B424">
            <v>0</v>
          </cell>
          <cell r="C424">
            <v>1.2156715333408064</v>
          </cell>
        </row>
        <row r="425">
          <cell r="A425">
            <v>37501</v>
          </cell>
          <cell r="B425">
            <v>17.87</v>
          </cell>
          <cell r="C425">
            <v>1.2164649316298419</v>
          </cell>
        </row>
        <row r="426">
          <cell r="A426">
            <v>37502</v>
          </cell>
          <cell r="B426">
            <v>17.91</v>
          </cell>
          <cell r="C426">
            <v>1.2172604866739716</v>
          </cell>
        </row>
        <row r="427">
          <cell r="A427">
            <v>37503</v>
          </cell>
          <cell r="B427">
            <v>17.920000000000002</v>
          </cell>
          <cell r="C427">
            <v>1.2180569719214751</v>
          </cell>
        </row>
        <row r="428">
          <cell r="A428">
            <v>37504</v>
          </cell>
          <cell r="B428">
            <v>17.86</v>
          </cell>
          <cell r="C428">
            <v>1.2188515166874658</v>
          </cell>
        </row>
        <row r="429">
          <cell r="A429">
            <v>37505</v>
          </cell>
          <cell r="B429">
            <v>17.88</v>
          </cell>
          <cell r="C429">
            <v>1.2196474009605727</v>
          </cell>
        </row>
        <row r="430">
          <cell r="A430">
            <v>37506</v>
          </cell>
          <cell r="B430">
            <v>0</v>
          </cell>
          <cell r="C430">
            <v>1.2196474009605727</v>
          </cell>
        </row>
        <row r="431">
          <cell r="A431">
            <v>37507</v>
          </cell>
          <cell r="B431">
            <v>0</v>
          </cell>
          <cell r="C431">
            <v>1.2196474009605727</v>
          </cell>
        </row>
        <row r="432">
          <cell r="A432">
            <v>37508</v>
          </cell>
          <cell r="B432">
            <v>17.87</v>
          </cell>
          <cell r="C432">
            <v>1.2204433940677648</v>
          </cell>
        </row>
        <row r="433">
          <cell r="A433">
            <v>37509</v>
          </cell>
          <cell r="B433">
            <v>17.88</v>
          </cell>
          <cell r="C433">
            <v>1.2212403178031477</v>
          </cell>
        </row>
        <row r="434">
          <cell r="A434">
            <v>37510</v>
          </cell>
          <cell r="B434">
            <v>17.89</v>
          </cell>
          <cell r="C434">
            <v>1.2220381732762462</v>
          </cell>
        </row>
        <row r="435">
          <cell r="A435">
            <v>37511</v>
          </cell>
          <cell r="B435">
            <v>17.89</v>
          </cell>
          <cell r="C435">
            <v>1.2228365500008518</v>
          </cell>
        </row>
        <row r="436">
          <cell r="A436">
            <v>37512</v>
          </cell>
          <cell r="B436">
            <v>17.88</v>
          </cell>
          <cell r="C436">
            <v>1.2236350364164661</v>
          </cell>
        </row>
        <row r="437">
          <cell r="A437">
            <v>37513</v>
          </cell>
          <cell r="B437">
            <v>0</v>
          </cell>
          <cell r="C437">
            <v>1.2236350364164661</v>
          </cell>
        </row>
        <row r="438">
          <cell r="A438">
            <v>37514</v>
          </cell>
          <cell r="B438">
            <v>0</v>
          </cell>
          <cell r="C438">
            <v>1.2236350364164661</v>
          </cell>
        </row>
        <row r="439">
          <cell r="A439">
            <v>37515</v>
          </cell>
          <cell r="B439">
            <v>17.88</v>
          </cell>
          <cell r="C439">
            <v>1.2244340442268293</v>
          </cell>
        </row>
        <row r="440">
          <cell r="A440">
            <v>37516</v>
          </cell>
          <cell r="B440">
            <v>17.89</v>
          </cell>
          <cell r="C440">
            <v>1.225233986211542</v>
          </cell>
        </row>
        <row r="441">
          <cell r="A441">
            <v>37517</v>
          </cell>
          <cell r="B441">
            <v>17.88</v>
          </cell>
          <cell r="C441">
            <v>1.2260340381023185</v>
          </cell>
        </row>
        <row r="442">
          <cell r="A442">
            <v>37518</v>
          </cell>
          <cell r="B442">
            <v>17.899999999999999</v>
          </cell>
          <cell r="C442">
            <v>1.2268354383313433</v>
          </cell>
        </row>
        <row r="443">
          <cell r="A443">
            <v>37519</v>
          </cell>
          <cell r="B443">
            <v>17.89</v>
          </cell>
          <cell r="C443">
            <v>1.2276369491845265</v>
          </cell>
        </row>
        <row r="444">
          <cell r="A444">
            <v>37520</v>
          </cell>
          <cell r="B444">
            <v>0</v>
          </cell>
          <cell r="C444">
            <v>1.2276369491845265</v>
          </cell>
        </row>
        <row r="445">
          <cell r="A445">
            <v>37521</v>
          </cell>
          <cell r="B445">
            <v>0</v>
          </cell>
          <cell r="C445">
            <v>1.2276369491845265</v>
          </cell>
        </row>
        <row r="446">
          <cell r="A446">
            <v>37522</v>
          </cell>
          <cell r="B446">
            <v>17.89</v>
          </cell>
          <cell r="C446">
            <v>1.2284389836773337</v>
          </cell>
        </row>
        <row r="447">
          <cell r="A447">
            <v>37523</v>
          </cell>
          <cell r="B447">
            <v>17.899999999999999</v>
          </cell>
          <cell r="C447">
            <v>1.2292419559050753</v>
          </cell>
        </row>
        <row r="448">
          <cell r="A448">
            <v>37524</v>
          </cell>
          <cell r="B448">
            <v>17.87</v>
          </cell>
          <cell r="C448">
            <v>1.2300442108217022</v>
          </cell>
        </row>
        <row r="449">
          <cell r="A449">
            <v>37525</v>
          </cell>
          <cell r="B449">
            <v>17.88</v>
          </cell>
          <cell r="C449">
            <v>1.2308474036874579</v>
          </cell>
        </row>
        <row r="450">
          <cell r="A450">
            <v>37526</v>
          </cell>
          <cell r="B450">
            <v>17.88</v>
          </cell>
          <cell r="C450">
            <v>1.2316511210211751</v>
          </cell>
        </row>
        <row r="451">
          <cell r="A451">
            <v>37527</v>
          </cell>
          <cell r="B451">
            <v>0</v>
          </cell>
          <cell r="C451">
            <v>1.2316511210211751</v>
          </cell>
        </row>
        <row r="452">
          <cell r="A452">
            <v>37528</v>
          </cell>
          <cell r="B452">
            <v>0</v>
          </cell>
          <cell r="C452">
            <v>1.2316511210211751</v>
          </cell>
        </row>
        <row r="453">
          <cell r="A453">
            <v>37529</v>
          </cell>
          <cell r="B453">
            <v>17.89</v>
          </cell>
          <cell r="C453">
            <v>1.2324557780354657</v>
          </cell>
        </row>
        <row r="454">
          <cell r="A454">
            <v>37530</v>
          </cell>
          <cell r="B454">
            <v>17.899999999999999</v>
          </cell>
          <cell r="C454">
            <v>1.2332613758509305</v>
          </cell>
        </row>
        <row r="455">
          <cell r="A455">
            <v>37531</v>
          </cell>
          <cell r="B455">
            <v>17.89</v>
          </cell>
          <cell r="C455">
            <v>1.2340670848699824</v>
          </cell>
        </row>
        <row r="456">
          <cell r="A456">
            <v>37532</v>
          </cell>
          <cell r="B456">
            <v>17.899999999999999</v>
          </cell>
          <cell r="C456">
            <v>1.2348737359202075</v>
          </cell>
        </row>
        <row r="457">
          <cell r="A457">
            <v>37533</v>
          </cell>
          <cell r="B457">
            <v>17.89</v>
          </cell>
          <cell r="C457">
            <v>1.2356804983194067</v>
          </cell>
        </row>
        <row r="458">
          <cell r="A458">
            <v>37534</v>
          </cell>
          <cell r="B458">
            <v>0</v>
          </cell>
          <cell r="C458">
            <v>1.2356804983194067</v>
          </cell>
        </row>
        <row r="459">
          <cell r="A459">
            <v>37535</v>
          </cell>
          <cell r="B459">
            <v>0</v>
          </cell>
          <cell r="C459">
            <v>1.2356804983194067</v>
          </cell>
        </row>
        <row r="460">
          <cell r="A460">
            <v>37536</v>
          </cell>
          <cell r="B460">
            <v>17.86</v>
          </cell>
          <cell r="C460">
            <v>1.2364865390014184</v>
          </cell>
        </row>
        <row r="461">
          <cell r="A461">
            <v>37537</v>
          </cell>
          <cell r="B461">
            <v>17.850000000000001</v>
          </cell>
          <cell r="C461">
            <v>1.2372926888633617</v>
          </cell>
        </row>
        <row r="462">
          <cell r="A462">
            <v>37538</v>
          </cell>
          <cell r="B462">
            <v>17.84</v>
          </cell>
          <cell r="C462">
            <v>1.2380989473979951</v>
          </cell>
        </row>
        <row r="463">
          <cell r="A463">
            <v>37539</v>
          </cell>
          <cell r="B463">
            <v>17.84</v>
          </cell>
          <cell r="C463">
            <v>1.2389057313158547</v>
          </cell>
        </row>
        <row r="464">
          <cell r="A464">
            <v>37540</v>
          </cell>
          <cell r="B464">
            <v>17.850000000000001</v>
          </cell>
          <cell r="C464">
            <v>1.2397134584141762</v>
          </cell>
        </row>
        <row r="465">
          <cell r="A465">
            <v>37541</v>
          </cell>
          <cell r="B465">
            <v>0</v>
          </cell>
          <cell r="C465">
            <v>1.2397134584141762</v>
          </cell>
        </row>
        <row r="466">
          <cell r="A466">
            <v>37542</v>
          </cell>
          <cell r="B466">
            <v>0</v>
          </cell>
          <cell r="C466">
            <v>1.2397134584141762</v>
          </cell>
        </row>
        <row r="467">
          <cell r="A467">
            <v>37543</v>
          </cell>
          <cell r="B467">
            <v>17.84</v>
          </cell>
          <cell r="C467">
            <v>1.2405212943978063</v>
          </cell>
        </row>
        <row r="468">
          <cell r="A468">
            <v>37544</v>
          </cell>
          <cell r="B468">
            <v>17.88</v>
          </cell>
          <cell r="C468">
            <v>1.2413313285776451</v>
          </cell>
        </row>
        <row r="469">
          <cell r="A469">
            <v>37545</v>
          </cell>
          <cell r="B469">
            <v>20.87</v>
          </cell>
          <cell r="C469">
            <v>1.2422653649093689</v>
          </cell>
        </row>
        <row r="470">
          <cell r="A470">
            <v>37546</v>
          </cell>
          <cell r="B470">
            <v>20.86</v>
          </cell>
          <cell r="C470">
            <v>1.2431996958852913</v>
          </cell>
        </row>
        <row r="471">
          <cell r="A471">
            <v>37547</v>
          </cell>
          <cell r="B471">
            <v>20.84</v>
          </cell>
          <cell r="C471">
            <v>1.2441339125362816</v>
          </cell>
        </row>
        <row r="472">
          <cell r="A472">
            <v>37548</v>
          </cell>
          <cell r="B472">
            <v>0</v>
          </cell>
          <cell r="C472">
            <v>1.2441339125362816</v>
          </cell>
        </row>
        <row r="473">
          <cell r="A473">
            <v>37549</v>
          </cell>
          <cell r="B473">
            <v>0</v>
          </cell>
          <cell r="C473">
            <v>1.2441339125362816</v>
          </cell>
        </row>
        <row r="474">
          <cell r="A474">
            <v>37550</v>
          </cell>
          <cell r="B474">
            <v>20.84</v>
          </cell>
          <cell r="C474">
            <v>1.2450688312150746</v>
          </cell>
        </row>
        <row r="475">
          <cell r="A475">
            <v>37551</v>
          </cell>
          <cell r="B475">
            <v>20.84</v>
          </cell>
          <cell r="C475">
            <v>1.2460044524492173</v>
          </cell>
        </row>
        <row r="476">
          <cell r="A476">
            <v>37552</v>
          </cell>
          <cell r="B476">
            <v>20.83</v>
          </cell>
          <cell r="C476">
            <v>1.2469403672680077</v>
          </cell>
        </row>
        <row r="477">
          <cell r="A477">
            <v>37553</v>
          </cell>
          <cell r="B477">
            <v>20.81</v>
          </cell>
          <cell r="C477">
            <v>1.2478761653693016</v>
          </cell>
        </row>
        <row r="478">
          <cell r="A478">
            <v>37554</v>
          </cell>
          <cell r="B478">
            <v>20.82</v>
          </cell>
          <cell r="C478">
            <v>1.2488130759454767</v>
          </cell>
        </row>
        <row r="479">
          <cell r="A479">
            <v>37555</v>
          </cell>
          <cell r="B479">
            <v>0</v>
          </cell>
          <cell r="C479">
            <v>1.2488130759454767</v>
          </cell>
        </row>
        <row r="480">
          <cell r="A480">
            <v>37556</v>
          </cell>
          <cell r="B480">
            <v>0</v>
          </cell>
          <cell r="C480">
            <v>1.2488130759454767</v>
          </cell>
        </row>
        <row r="481">
          <cell r="A481">
            <v>37557</v>
          </cell>
          <cell r="B481">
            <v>20.81</v>
          </cell>
          <cell r="C481">
            <v>1.2497502794686099</v>
          </cell>
        </row>
        <row r="482">
          <cell r="A482">
            <v>37558</v>
          </cell>
          <cell r="B482">
            <v>20.81</v>
          </cell>
          <cell r="C482">
            <v>1.250688186339955</v>
          </cell>
        </row>
        <row r="483">
          <cell r="A483">
            <v>37559</v>
          </cell>
          <cell r="B483">
            <v>20.79</v>
          </cell>
          <cell r="C483">
            <v>1.2516259747742144</v>
          </cell>
        </row>
        <row r="484">
          <cell r="A484">
            <v>37560</v>
          </cell>
          <cell r="B484">
            <v>20.81</v>
          </cell>
          <cell r="C484">
            <v>1.25256528930879</v>
          </cell>
        </row>
        <row r="485">
          <cell r="A485">
            <v>37561</v>
          </cell>
          <cell r="B485">
            <v>20.79</v>
          </cell>
          <cell r="C485">
            <v>1.2535044852285226</v>
          </cell>
        </row>
        <row r="486">
          <cell r="A486">
            <v>37562</v>
          </cell>
          <cell r="B486">
            <v>0</v>
          </cell>
          <cell r="C486">
            <v>1.2535044852285226</v>
          </cell>
        </row>
        <row r="487">
          <cell r="A487">
            <v>37563</v>
          </cell>
          <cell r="B487">
            <v>0</v>
          </cell>
          <cell r="C487">
            <v>1.2535044852285226</v>
          </cell>
        </row>
        <row r="488">
          <cell r="A488">
            <v>37564</v>
          </cell>
          <cell r="B488">
            <v>20.8</v>
          </cell>
          <cell r="C488">
            <v>1.2544447974736035</v>
          </cell>
        </row>
        <row r="489">
          <cell r="A489">
            <v>37565</v>
          </cell>
          <cell r="B489">
            <v>20.81</v>
          </cell>
          <cell r="C489">
            <v>1.2553862274653405</v>
          </cell>
        </row>
        <row r="490">
          <cell r="A490">
            <v>37566</v>
          </cell>
          <cell r="B490">
            <v>20.82</v>
          </cell>
          <cell r="C490">
            <v>1.2563287766271387</v>
          </cell>
        </row>
        <row r="491">
          <cell r="A491">
            <v>37567</v>
          </cell>
          <cell r="B491">
            <v>20.83</v>
          </cell>
          <cell r="C491">
            <v>1.2572724463845035</v>
          </cell>
        </row>
        <row r="492">
          <cell r="A492">
            <v>37568</v>
          </cell>
          <cell r="B492">
            <v>20.83</v>
          </cell>
          <cell r="C492">
            <v>1.2582168249631798</v>
          </cell>
        </row>
        <row r="493">
          <cell r="A493">
            <v>37569</v>
          </cell>
          <cell r="B493">
            <v>0</v>
          </cell>
          <cell r="C493">
            <v>1.2582168249631798</v>
          </cell>
        </row>
        <row r="494">
          <cell r="A494">
            <v>37570</v>
          </cell>
          <cell r="B494">
            <v>0</v>
          </cell>
          <cell r="C494">
            <v>1.2582168249631798</v>
          </cell>
        </row>
        <row r="495">
          <cell r="A495">
            <v>37571</v>
          </cell>
          <cell r="B495">
            <v>20.83</v>
          </cell>
          <cell r="C495">
            <v>1.2591619128955862</v>
          </cell>
        </row>
        <row r="496">
          <cell r="A496">
            <v>37572</v>
          </cell>
          <cell r="B496">
            <v>20.82</v>
          </cell>
          <cell r="C496">
            <v>1.2601072968575915</v>
          </cell>
        </row>
        <row r="497">
          <cell r="A497">
            <v>37573</v>
          </cell>
          <cell r="B497">
            <v>20.82</v>
          </cell>
          <cell r="C497">
            <v>1.2610533906177781</v>
          </cell>
        </row>
        <row r="498">
          <cell r="A498">
            <v>37574</v>
          </cell>
          <cell r="B498">
            <v>20.79</v>
          </cell>
          <cell r="C498">
            <v>1.2619989510681136</v>
          </cell>
        </row>
        <row r="499">
          <cell r="A499">
            <v>37575</v>
          </cell>
          <cell r="B499">
            <v>0</v>
          </cell>
          <cell r="C499">
            <v>1.2619989510681136</v>
          </cell>
        </row>
        <row r="500">
          <cell r="A500">
            <v>37576</v>
          </cell>
          <cell r="B500">
            <v>0</v>
          </cell>
          <cell r="C500">
            <v>1.2619989510681136</v>
          </cell>
        </row>
        <row r="501">
          <cell r="A501">
            <v>37577</v>
          </cell>
          <cell r="B501">
            <v>0</v>
          </cell>
          <cell r="C501">
            <v>1.2619989510681136</v>
          </cell>
        </row>
        <row r="502">
          <cell r="A502">
            <v>37578</v>
          </cell>
          <cell r="B502">
            <v>20.79</v>
          </cell>
          <cell r="C502">
            <v>1.262945220516634</v>
          </cell>
        </row>
        <row r="503">
          <cell r="A503">
            <v>37579</v>
          </cell>
          <cell r="B503">
            <v>20.78</v>
          </cell>
          <cell r="C503">
            <v>1.2638917842576023</v>
          </cell>
        </row>
        <row r="504">
          <cell r="A504">
            <v>37580</v>
          </cell>
          <cell r="B504">
            <v>20.78</v>
          </cell>
          <cell r="C504">
            <v>1.264839057437825</v>
          </cell>
        </row>
        <row r="505">
          <cell r="A505">
            <v>37581</v>
          </cell>
          <cell r="B505">
            <v>20.79</v>
          </cell>
          <cell r="C505">
            <v>1.2657874564490412</v>
          </cell>
        </row>
        <row r="506">
          <cell r="A506">
            <v>37582</v>
          </cell>
          <cell r="B506">
            <v>21.6</v>
          </cell>
          <cell r="C506">
            <v>1.2667701630421482</v>
          </cell>
        </row>
        <row r="507">
          <cell r="A507">
            <v>37583</v>
          </cell>
          <cell r="B507">
            <v>0</v>
          </cell>
          <cell r="C507">
            <v>1.2667701630421482</v>
          </cell>
        </row>
        <row r="508">
          <cell r="A508">
            <v>37584</v>
          </cell>
          <cell r="B508">
            <v>0</v>
          </cell>
          <cell r="C508">
            <v>1.2667701630421482</v>
          </cell>
        </row>
        <row r="509">
          <cell r="A509">
            <v>37585</v>
          </cell>
          <cell r="B509">
            <v>21.7</v>
          </cell>
          <cell r="C509">
            <v>1.2677577680208245</v>
          </cell>
        </row>
        <row r="510">
          <cell r="A510">
            <v>37586</v>
          </cell>
          <cell r="B510">
            <v>21.77</v>
          </cell>
          <cell r="C510">
            <v>1.2687490380185638</v>
          </cell>
        </row>
        <row r="511">
          <cell r="A511">
            <v>37587</v>
          </cell>
          <cell r="B511">
            <v>21.82</v>
          </cell>
          <cell r="C511">
            <v>1.2697431515983366</v>
          </cell>
        </row>
        <row r="512">
          <cell r="A512">
            <v>37588</v>
          </cell>
          <cell r="B512">
            <v>21.83</v>
          </cell>
          <cell r="C512">
            <v>1.2707384580268675</v>
          </cell>
        </row>
        <row r="513">
          <cell r="A513">
            <v>37589</v>
          </cell>
          <cell r="B513">
            <v>21.81</v>
          </cell>
          <cell r="C513">
            <v>1.2717337161126594</v>
          </cell>
        </row>
        <row r="514">
          <cell r="A514">
            <v>37590</v>
          </cell>
          <cell r="B514">
            <v>0</v>
          </cell>
          <cell r="C514">
            <v>1.2717337161126594</v>
          </cell>
        </row>
        <row r="515">
          <cell r="A515">
            <v>37591</v>
          </cell>
          <cell r="B515">
            <v>0</v>
          </cell>
          <cell r="C515">
            <v>1.2717337161126594</v>
          </cell>
        </row>
        <row r="516">
          <cell r="A516">
            <v>37592</v>
          </cell>
          <cell r="B516">
            <v>21.75</v>
          </cell>
          <cell r="C516">
            <v>1.2727272653523147</v>
          </cell>
        </row>
        <row r="517">
          <cell r="A517">
            <v>37593</v>
          </cell>
          <cell r="B517">
            <v>21.81</v>
          </cell>
          <cell r="C517">
            <v>1.2737240810966155</v>
          </cell>
        </row>
        <row r="518">
          <cell r="A518">
            <v>37594</v>
          </cell>
          <cell r="B518">
            <v>21.84</v>
          </cell>
          <cell r="C518">
            <v>1.2747229232203776</v>
          </cell>
        </row>
        <row r="519">
          <cell r="A519">
            <v>37595</v>
          </cell>
          <cell r="B519">
            <v>21.83</v>
          </cell>
          <cell r="C519">
            <v>1.2757221331145043</v>
          </cell>
        </row>
        <row r="520">
          <cell r="A520">
            <v>37596</v>
          </cell>
          <cell r="B520">
            <v>21.84</v>
          </cell>
          <cell r="C520">
            <v>1.2767225420913633</v>
          </cell>
        </row>
        <row r="521">
          <cell r="A521">
            <v>37597</v>
          </cell>
          <cell r="B521">
            <v>0</v>
          </cell>
          <cell r="C521">
            <v>1.2767225420913633</v>
          </cell>
        </row>
        <row r="522">
          <cell r="A522">
            <v>37598</v>
          </cell>
          <cell r="B522">
            <v>0</v>
          </cell>
          <cell r="C522">
            <v>1.2767225420913633</v>
          </cell>
        </row>
        <row r="523">
          <cell r="A523">
            <v>37599</v>
          </cell>
          <cell r="B523">
            <v>21.84</v>
          </cell>
          <cell r="C523">
            <v>1.2777237355792808</v>
          </cell>
        </row>
        <row r="524">
          <cell r="A524">
            <v>37600</v>
          </cell>
          <cell r="B524">
            <v>21.82</v>
          </cell>
          <cell r="C524">
            <v>1.2787248811791398</v>
          </cell>
        </row>
        <row r="525">
          <cell r="A525">
            <v>37601</v>
          </cell>
          <cell r="B525">
            <v>21.8</v>
          </cell>
          <cell r="C525">
            <v>1.2797259774116532</v>
          </cell>
        </row>
        <row r="526">
          <cell r="A526">
            <v>37602</v>
          </cell>
          <cell r="B526">
            <v>21.76</v>
          </cell>
          <cell r="C526">
            <v>1.280726188066952</v>
          </cell>
        </row>
        <row r="527">
          <cell r="A527">
            <v>37603</v>
          </cell>
          <cell r="B527">
            <v>21.75</v>
          </cell>
          <cell r="C527">
            <v>1.2817267627267561</v>
          </cell>
        </row>
        <row r="528">
          <cell r="A528">
            <v>37604</v>
          </cell>
          <cell r="B528">
            <v>0</v>
          </cell>
          <cell r="C528">
            <v>1.2817267627267561</v>
          </cell>
        </row>
        <row r="529">
          <cell r="A529">
            <v>37605</v>
          </cell>
          <cell r="B529">
            <v>0</v>
          </cell>
          <cell r="C529">
            <v>1.2817267627267561</v>
          </cell>
        </row>
        <row r="530">
          <cell r="A530">
            <v>37606</v>
          </cell>
          <cell r="B530">
            <v>21.74</v>
          </cell>
          <cell r="C530">
            <v>1.2827277009886346</v>
          </cell>
        </row>
        <row r="531">
          <cell r="A531">
            <v>37607</v>
          </cell>
          <cell r="B531">
            <v>21.74</v>
          </cell>
          <cell r="C531">
            <v>1.2837294209127468</v>
          </cell>
        </row>
        <row r="532">
          <cell r="A532">
            <v>37608</v>
          </cell>
          <cell r="B532">
            <v>21.73</v>
          </cell>
          <cell r="C532">
            <v>1.284731504319379</v>
          </cell>
        </row>
        <row r="533">
          <cell r="A533">
            <v>37609</v>
          </cell>
          <cell r="B533">
            <v>21.73</v>
          </cell>
          <cell r="C533">
            <v>1.2857343699556132</v>
          </cell>
        </row>
        <row r="534">
          <cell r="A534">
            <v>37610</v>
          </cell>
          <cell r="B534">
            <v>24.73</v>
          </cell>
          <cell r="C534">
            <v>1.28686233723739</v>
          </cell>
        </row>
        <row r="535">
          <cell r="A535">
            <v>37611</v>
          </cell>
          <cell r="B535">
            <v>0</v>
          </cell>
          <cell r="C535">
            <v>1.28686233723739</v>
          </cell>
        </row>
        <row r="536">
          <cell r="A536">
            <v>37612</v>
          </cell>
          <cell r="B536">
            <v>0</v>
          </cell>
          <cell r="C536">
            <v>1.28686233723739</v>
          </cell>
        </row>
        <row r="537">
          <cell r="A537">
            <v>37613</v>
          </cell>
          <cell r="B537">
            <v>24.75</v>
          </cell>
          <cell r="C537">
            <v>1.2879921135553243</v>
          </cell>
        </row>
        <row r="538">
          <cell r="A538">
            <v>37614</v>
          </cell>
          <cell r="B538">
            <v>24.76</v>
          </cell>
          <cell r="C538">
            <v>1.2891232917880142</v>
          </cell>
        </row>
        <row r="539">
          <cell r="A539">
            <v>37615</v>
          </cell>
          <cell r="B539">
            <v>0</v>
          </cell>
          <cell r="C539">
            <v>1.2891232917880142</v>
          </cell>
        </row>
        <row r="540">
          <cell r="A540">
            <v>37616</v>
          </cell>
          <cell r="B540">
            <v>24.73</v>
          </cell>
          <cell r="C540">
            <v>1.2902542321511961</v>
          </cell>
        </row>
        <row r="541">
          <cell r="A541">
            <v>37617</v>
          </cell>
          <cell r="B541">
            <v>24.74</v>
          </cell>
          <cell r="C541">
            <v>1.2913865755166758</v>
          </cell>
        </row>
        <row r="542">
          <cell r="A542">
            <v>37618</v>
          </cell>
          <cell r="B542">
            <v>0</v>
          </cell>
          <cell r="C542">
            <v>1.2913865755166758</v>
          </cell>
        </row>
        <row r="543">
          <cell r="A543">
            <v>37619</v>
          </cell>
          <cell r="B543">
            <v>0</v>
          </cell>
          <cell r="C543">
            <v>1.2913865755166758</v>
          </cell>
        </row>
        <row r="544">
          <cell r="A544">
            <v>37620</v>
          </cell>
          <cell r="B544">
            <v>24.77</v>
          </cell>
          <cell r="C544">
            <v>1.2925211460303372</v>
          </cell>
        </row>
        <row r="545">
          <cell r="A545">
            <v>37621</v>
          </cell>
          <cell r="B545">
            <v>24.81</v>
          </cell>
          <cell r="C545">
            <v>1.2936583588451773</v>
          </cell>
        </row>
        <row r="546">
          <cell r="A546">
            <v>37622</v>
          </cell>
          <cell r="B546">
            <v>0</v>
          </cell>
          <cell r="C546">
            <v>1.2936583588451773</v>
          </cell>
        </row>
        <row r="547">
          <cell r="A547">
            <v>37623</v>
          </cell>
          <cell r="B547">
            <v>24.83</v>
          </cell>
          <cell r="C547">
            <v>1.2947973955050751</v>
          </cell>
        </row>
        <row r="548">
          <cell r="A548">
            <v>37624</v>
          </cell>
          <cell r="B548">
            <v>24.82</v>
          </cell>
          <cell r="C548">
            <v>1.295937023075332</v>
          </cell>
        </row>
        <row r="549">
          <cell r="A549">
            <v>37625</v>
          </cell>
          <cell r="B549">
            <v>0</v>
          </cell>
          <cell r="C549">
            <v>1.295937023075332</v>
          </cell>
        </row>
        <row r="550">
          <cell r="A550">
            <v>37626</v>
          </cell>
          <cell r="B550">
            <v>0</v>
          </cell>
          <cell r="C550">
            <v>1.295937023075332</v>
          </cell>
        </row>
        <row r="551">
          <cell r="A551">
            <v>37627</v>
          </cell>
          <cell r="B551">
            <v>24.81</v>
          </cell>
          <cell r="C551">
            <v>1.2970772413180998</v>
          </cell>
        </row>
        <row r="552">
          <cell r="A552">
            <v>37628</v>
          </cell>
          <cell r="B552">
            <v>24.83</v>
          </cell>
          <cell r="C552">
            <v>1.298219288225986</v>
          </cell>
        </row>
        <row r="553">
          <cell r="A553">
            <v>37629</v>
          </cell>
          <cell r="B553">
            <v>24.83</v>
          </cell>
          <cell r="C553">
            <v>1.2993623406801098</v>
          </cell>
        </row>
        <row r="554">
          <cell r="A554">
            <v>37630</v>
          </cell>
          <cell r="B554">
            <v>24.82</v>
          </cell>
          <cell r="C554">
            <v>1.3005059861279098</v>
          </cell>
        </row>
        <row r="555">
          <cell r="A555">
            <v>37631</v>
          </cell>
          <cell r="B555">
            <v>24.81</v>
          </cell>
          <cell r="C555">
            <v>1.3016502243306991</v>
          </cell>
        </row>
        <row r="556">
          <cell r="A556">
            <v>37632</v>
          </cell>
          <cell r="B556">
            <v>0</v>
          </cell>
          <cell r="C556">
            <v>1.3016502243306991</v>
          </cell>
        </row>
        <row r="557">
          <cell r="A557">
            <v>37633</v>
          </cell>
          <cell r="B557">
            <v>0</v>
          </cell>
          <cell r="C557">
            <v>1.3016502243306991</v>
          </cell>
        </row>
        <row r="558">
          <cell r="A558">
            <v>37634</v>
          </cell>
          <cell r="B558">
            <v>24.81</v>
          </cell>
          <cell r="C558">
            <v>1.3027954692809227</v>
          </cell>
        </row>
        <row r="559">
          <cell r="A559">
            <v>37635</v>
          </cell>
          <cell r="B559">
            <v>24.8</v>
          </cell>
          <cell r="C559">
            <v>1.3039413072679003</v>
          </cell>
        </row>
        <row r="560">
          <cell r="A560">
            <v>37636</v>
          </cell>
          <cell r="B560">
            <v>24.81</v>
          </cell>
          <cell r="C560">
            <v>1.3050885680063251</v>
          </cell>
        </row>
        <row r="561">
          <cell r="A561">
            <v>37637</v>
          </cell>
          <cell r="B561">
            <v>24.83</v>
          </cell>
          <cell r="C561">
            <v>1.3062376687045185</v>
          </cell>
        </row>
        <row r="562">
          <cell r="A562">
            <v>37638</v>
          </cell>
          <cell r="B562">
            <v>24.85</v>
          </cell>
          <cell r="C562">
            <v>1.3073886123112708</v>
          </cell>
        </row>
        <row r="563">
          <cell r="A563">
            <v>37639</v>
          </cell>
          <cell r="B563">
            <v>0</v>
          </cell>
          <cell r="C563">
            <v>1.3073886123112708</v>
          </cell>
        </row>
        <row r="564">
          <cell r="A564">
            <v>37640</v>
          </cell>
          <cell r="B564">
            <v>0</v>
          </cell>
          <cell r="C564">
            <v>1.3073886123112708</v>
          </cell>
        </row>
        <row r="565">
          <cell r="A565">
            <v>37641</v>
          </cell>
          <cell r="B565">
            <v>24.85</v>
          </cell>
          <cell r="C565">
            <v>1.3085405700299397</v>
          </cell>
        </row>
        <row r="566">
          <cell r="A566">
            <v>37642</v>
          </cell>
          <cell r="B566">
            <v>24.84</v>
          </cell>
          <cell r="C566">
            <v>1.3096931264622091</v>
          </cell>
        </row>
        <row r="567">
          <cell r="A567">
            <v>37643</v>
          </cell>
          <cell r="B567">
            <v>24.84</v>
          </cell>
          <cell r="C567">
            <v>1.3108466980608096</v>
          </cell>
        </row>
        <row r="568">
          <cell r="A568">
            <v>37644</v>
          </cell>
          <cell r="B568">
            <v>24.85</v>
          </cell>
          <cell r="C568">
            <v>1.3120017027454178</v>
          </cell>
        </row>
        <row r="569">
          <cell r="A569">
            <v>37645</v>
          </cell>
          <cell r="B569">
            <v>25.28</v>
          </cell>
          <cell r="C569">
            <v>1.3131756415887315</v>
          </cell>
        </row>
        <row r="570">
          <cell r="A570">
            <v>37646</v>
          </cell>
          <cell r="B570">
            <v>0</v>
          </cell>
          <cell r="C570">
            <v>1.3131756415887315</v>
          </cell>
        </row>
        <row r="571">
          <cell r="A571">
            <v>37647</v>
          </cell>
          <cell r="B571">
            <v>0</v>
          </cell>
          <cell r="C571">
            <v>1.3131756415887315</v>
          </cell>
        </row>
        <row r="572">
          <cell r="A572">
            <v>37648</v>
          </cell>
          <cell r="B572">
            <v>25.32</v>
          </cell>
          <cell r="C572">
            <v>1.3143522958581739</v>
          </cell>
        </row>
        <row r="573">
          <cell r="A573">
            <v>37649</v>
          </cell>
          <cell r="B573">
            <v>25.33</v>
          </cell>
          <cell r="C573">
            <v>1.3155304209992738</v>
          </cell>
        </row>
        <row r="574">
          <cell r="A574">
            <v>37650</v>
          </cell>
          <cell r="B574">
            <v>25.32</v>
          </cell>
          <cell r="C574">
            <v>1.3167091852387456</v>
          </cell>
        </row>
        <row r="575">
          <cell r="A575">
            <v>37651</v>
          </cell>
          <cell r="B575">
            <v>25.31</v>
          </cell>
          <cell r="C575">
            <v>1.3178885883691307</v>
          </cell>
        </row>
        <row r="576">
          <cell r="A576">
            <v>37652</v>
          </cell>
          <cell r="B576">
            <v>25.33</v>
          </cell>
          <cell r="C576">
            <v>1.3190698832807148</v>
          </cell>
        </row>
        <row r="577">
          <cell r="A577">
            <v>37653</v>
          </cell>
          <cell r="B577">
            <v>0</v>
          </cell>
          <cell r="C577">
            <v>1.3190698832807148</v>
          </cell>
        </row>
        <row r="578">
          <cell r="A578">
            <v>37654</v>
          </cell>
          <cell r="B578">
            <v>0</v>
          </cell>
          <cell r="C578">
            <v>1.3190698832807148</v>
          </cell>
        </row>
        <row r="579">
          <cell r="A579">
            <v>37655</v>
          </cell>
          <cell r="B579">
            <v>25.28</v>
          </cell>
          <cell r="C579">
            <v>1.3202501465149683</v>
          </cell>
        </row>
        <row r="580">
          <cell r="A580">
            <v>37656</v>
          </cell>
          <cell r="B580">
            <v>25.33</v>
          </cell>
          <cell r="C580">
            <v>1.321433558219008</v>
          </cell>
        </row>
        <row r="581">
          <cell r="A581">
            <v>37657</v>
          </cell>
          <cell r="B581">
            <v>25.35</v>
          </cell>
          <cell r="C581">
            <v>1.3226188681588478</v>
          </cell>
        </row>
        <row r="582">
          <cell r="A582">
            <v>37658</v>
          </cell>
          <cell r="B582">
            <v>25.37</v>
          </cell>
          <cell r="C582">
            <v>1.3238060794051965</v>
          </cell>
        </row>
        <row r="583">
          <cell r="A583">
            <v>37659</v>
          </cell>
          <cell r="B583">
            <v>25.37</v>
          </cell>
          <cell r="C583">
            <v>1.3249943563179871</v>
          </cell>
        </row>
        <row r="584">
          <cell r="A584">
            <v>37660</v>
          </cell>
          <cell r="B584">
            <v>0</v>
          </cell>
          <cell r="C584">
            <v>1.3249943563179871</v>
          </cell>
        </row>
        <row r="585">
          <cell r="A585">
            <v>37661</v>
          </cell>
          <cell r="B585">
            <v>0</v>
          </cell>
          <cell r="C585">
            <v>1.3249943563179871</v>
          </cell>
        </row>
        <row r="586">
          <cell r="A586">
            <v>37662</v>
          </cell>
          <cell r="B586">
            <v>25.35</v>
          </cell>
          <cell r="C586">
            <v>1.32618286025071</v>
          </cell>
        </row>
        <row r="587">
          <cell r="A587">
            <v>37663</v>
          </cell>
          <cell r="B587">
            <v>25.34</v>
          </cell>
          <cell r="C587">
            <v>1.3273720100289272</v>
          </cell>
        </row>
        <row r="588">
          <cell r="A588">
            <v>37664</v>
          </cell>
          <cell r="B588">
            <v>25.33</v>
          </cell>
          <cell r="C588">
            <v>1.3285618054449169</v>
          </cell>
        </row>
        <row r="589">
          <cell r="A589">
            <v>37665</v>
          </cell>
          <cell r="B589">
            <v>25.28</v>
          </cell>
          <cell r="C589">
            <v>1.3297505617597076</v>
          </cell>
        </row>
        <row r="590">
          <cell r="A590">
            <v>37666</v>
          </cell>
          <cell r="B590">
            <v>25.27</v>
          </cell>
          <cell r="C590">
            <v>1.330939960143968</v>
          </cell>
        </row>
        <row r="591">
          <cell r="A591">
            <v>37667</v>
          </cell>
          <cell r="B591">
            <v>0</v>
          </cell>
          <cell r="C591">
            <v>1.330939960143968</v>
          </cell>
        </row>
        <row r="592">
          <cell r="A592">
            <v>37668</v>
          </cell>
          <cell r="B592">
            <v>0</v>
          </cell>
          <cell r="C592">
            <v>1.330939960143968</v>
          </cell>
        </row>
        <row r="593">
          <cell r="A593">
            <v>37669</v>
          </cell>
          <cell r="B593">
            <v>25.29</v>
          </cell>
          <cell r="C593">
            <v>1.3321312662953031</v>
          </cell>
        </row>
        <row r="594">
          <cell r="A594">
            <v>37670</v>
          </cell>
          <cell r="B594">
            <v>25.32</v>
          </cell>
          <cell r="C594">
            <v>1.3333249055102736</v>
          </cell>
        </row>
        <row r="595">
          <cell r="A595">
            <v>37671</v>
          </cell>
          <cell r="B595">
            <v>25.29</v>
          </cell>
          <cell r="C595">
            <v>1.3345183463935804</v>
          </cell>
        </row>
        <row r="596">
          <cell r="A596">
            <v>37672</v>
          </cell>
          <cell r="B596">
            <v>25.3</v>
          </cell>
          <cell r="C596">
            <v>1.3357132785470218</v>
          </cell>
        </row>
        <row r="597">
          <cell r="A597">
            <v>37673</v>
          </cell>
          <cell r="B597">
            <v>26.07</v>
          </cell>
          <cell r="C597">
            <v>1.3369417830376786</v>
          </cell>
        </row>
        <row r="598">
          <cell r="A598">
            <v>37674</v>
          </cell>
          <cell r="B598">
            <v>0</v>
          </cell>
          <cell r="C598">
            <v>1.3369417830376786</v>
          </cell>
        </row>
        <row r="599">
          <cell r="A599">
            <v>37675</v>
          </cell>
          <cell r="B599">
            <v>0</v>
          </cell>
          <cell r="C599">
            <v>1.3369417830376786</v>
          </cell>
        </row>
        <row r="600">
          <cell r="A600">
            <v>37676</v>
          </cell>
          <cell r="B600">
            <v>26.19</v>
          </cell>
          <cell r="C600">
            <v>1.338176469563559</v>
          </cell>
        </row>
        <row r="601">
          <cell r="A601">
            <v>37677</v>
          </cell>
          <cell r="B601">
            <v>26.22</v>
          </cell>
          <cell r="C601">
            <v>1.3394135597933368</v>
          </cell>
        </row>
        <row r="602">
          <cell r="A602">
            <v>37678</v>
          </cell>
          <cell r="B602">
            <v>26.23</v>
          </cell>
          <cell r="C602">
            <v>1.3406522151365605</v>
          </cell>
        </row>
        <row r="603">
          <cell r="A603">
            <v>37679</v>
          </cell>
          <cell r="B603">
            <v>26.23</v>
          </cell>
          <cell r="C603">
            <v>1.3418920159565104</v>
          </cell>
        </row>
        <row r="604">
          <cell r="A604">
            <v>37680</v>
          </cell>
          <cell r="B604">
            <v>26.24</v>
          </cell>
          <cell r="C604">
            <v>1.3431333855324448</v>
          </cell>
        </row>
        <row r="605">
          <cell r="A605">
            <v>37681</v>
          </cell>
          <cell r="B605">
            <v>0</v>
          </cell>
          <cell r="C605">
            <v>1.3431333855324448</v>
          </cell>
        </row>
        <row r="606">
          <cell r="A606">
            <v>37682</v>
          </cell>
          <cell r="B606">
            <v>0</v>
          </cell>
          <cell r="C606">
            <v>1.3431333855324448</v>
          </cell>
        </row>
        <row r="607">
          <cell r="A607">
            <v>37683</v>
          </cell>
          <cell r="B607">
            <v>0</v>
          </cell>
          <cell r="C607">
            <v>1.3431333855324448</v>
          </cell>
        </row>
        <row r="608">
          <cell r="A608">
            <v>37684</v>
          </cell>
          <cell r="B608">
            <v>0</v>
          </cell>
          <cell r="C608">
            <v>1.3431333855324448</v>
          </cell>
        </row>
        <row r="609">
          <cell r="A609">
            <v>37685</v>
          </cell>
          <cell r="B609">
            <v>26.28</v>
          </cell>
          <cell r="C609">
            <v>1.3443775935945443</v>
          </cell>
        </row>
        <row r="610">
          <cell r="A610">
            <v>37686</v>
          </cell>
          <cell r="B610">
            <v>26.3</v>
          </cell>
          <cell r="C610">
            <v>1.3456237998625702</v>
          </cell>
        </row>
        <row r="611">
          <cell r="A611">
            <v>37687</v>
          </cell>
          <cell r="B611">
            <v>26.29</v>
          </cell>
          <cell r="C611">
            <v>1.3468707381405727</v>
          </cell>
        </row>
        <row r="612">
          <cell r="A612">
            <v>37688</v>
          </cell>
          <cell r="B612">
            <v>0</v>
          </cell>
          <cell r="C612">
            <v>1.3468707381405727</v>
          </cell>
        </row>
        <row r="613">
          <cell r="A613">
            <v>37689</v>
          </cell>
          <cell r="B613">
            <v>0</v>
          </cell>
          <cell r="C613">
            <v>1.3468707381405727</v>
          </cell>
        </row>
        <row r="614">
          <cell r="A614">
            <v>37690</v>
          </cell>
          <cell r="B614">
            <v>26.29</v>
          </cell>
          <cell r="C614">
            <v>1.3481188319087423</v>
          </cell>
        </row>
        <row r="615">
          <cell r="A615">
            <v>37691</v>
          </cell>
          <cell r="B615">
            <v>26.32</v>
          </cell>
          <cell r="C615">
            <v>1.3493693540729399</v>
          </cell>
        </row>
        <row r="616">
          <cell r="A616">
            <v>37692</v>
          </cell>
          <cell r="B616">
            <v>26.3</v>
          </cell>
          <cell r="C616">
            <v>1.3506201875849977</v>
          </cell>
        </row>
        <row r="617">
          <cell r="A617">
            <v>37693</v>
          </cell>
          <cell r="B617">
            <v>26.29</v>
          </cell>
          <cell r="C617">
            <v>1.3518717558250324</v>
          </cell>
        </row>
        <row r="618">
          <cell r="A618">
            <v>37694</v>
          </cell>
          <cell r="B618">
            <v>26.27</v>
          </cell>
          <cell r="C618">
            <v>1.3531236334275365</v>
          </cell>
        </row>
        <row r="619">
          <cell r="A619">
            <v>37695</v>
          </cell>
          <cell r="B619">
            <v>0</v>
          </cell>
          <cell r="C619">
            <v>1.3531236334275365</v>
          </cell>
        </row>
        <row r="620">
          <cell r="A620">
            <v>37696</v>
          </cell>
          <cell r="B620">
            <v>0</v>
          </cell>
          <cell r="C620">
            <v>1.3531236334275365</v>
          </cell>
        </row>
        <row r="621">
          <cell r="A621">
            <v>37697</v>
          </cell>
          <cell r="B621">
            <v>26.27</v>
          </cell>
          <cell r="C621">
            <v>1.3543766703097762</v>
          </cell>
        </row>
        <row r="622">
          <cell r="A622">
            <v>37698</v>
          </cell>
          <cell r="B622">
            <v>26.27</v>
          </cell>
          <cell r="C622">
            <v>1.3556308675452826</v>
          </cell>
        </row>
        <row r="623">
          <cell r="A623">
            <v>37699</v>
          </cell>
          <cell r="B623">
            <v>26.24</v>
          </cell>
          <cell r="C623">
            <v>1.3568849467820301</v>
          </cell>
        </row>
        <row r="624">
          <cell r="A624">
            <v>37700</v>
          </cell>
          <cell r="B624">
            <v>26.23</v>
          </cell>
          <cell r="C624">
            <v>1.3581397592163098</v>
          </cell>
        </row>
        <row r="625">
          <cell r="A625">
            <v>37701</v>
          </cell>
          <cell r="B625">
            <v>26.24</v>
          </cell>
          <cell r="C625">
            <v>1.3593961594012056</v>
          </cell>
        </row>
        <row r="626">
          <cell r="A626">
            <v>37702</v>
          </cell>
          <cell r="B626">
            <v>0</v>
          </cell>
          <cell r="C626">
            <v>1.3593961594012056</v>
          </cell>
        </row>
        <row r="627">
          <cell r="A627">
            <v>37703</v>
          </cell>
          <cell r="B627">
            <v>0</v>
          </cell>
          <cell r="C627">
            <v>1.3593961594012056</v>
          </cell>
        </row>
        <row r="628">
          <cell r="A628">
            <v>37704</v>
          </cell>
          <cell r="B628">
            <v>26.23</v>
          </cell>
          <cell r="C628">
            <v>1.3606532941405762</v>
          </cell>
        </row>
        <row r="629">
          <cell r="A629">
            <v>37705</v>
          </cell>
          <cell r="B629">
            <v>26.22</v>
          </cell>
          <cell r="C629">
            <v>1.3619111632890641</v>
          </cell>
        </row>
        <row r="630">
          <cell r="A630">
            <v>37706</v>
          </cell>
          <cell r="B630">
            <v>26.19</v>
          </cell>
          <cell r="C630">
            <v>1.3631689094258768</v>
          </cell>
        </row>
        <row r="631">
          <cell r="A631">
            <v>37707</v>
          </cell>
          <cell r="B631">
            <v>26.2</v>
          </cell>
          <cell r="C631">
            <v>1.3644282461608424</v>
          </cell>
        </row>
        <row r="632">
          <cell r="A632">
            <v>37708</v>
          </cell>
          <cell r="B632">
            <v>26.19</v>
          </cell>
          <cell r="C632">
            <v>1.3656883168628273</v>
          </cell>
        </row>
        <row r="633">
          <cell r="A633">
            <v>37709</v>
          </cell>
          <cell r="B633">
            <v>0</v>
          </cell>
          <cell r="C633">
            <v>1.3656883168628273</v>
          </cell>
        </row>
        <row r="634">
          <cell r="A634">
            <v>37710</v>
          </cell>
          <cell r="B634">
            <v>0</v>
          </cell>
          <cell r="C634">
            <v>1.3656883168628273</v>
          </cell>
        </row>
        <row r="635">
          <cell r="A635">
            <v>37711</v>
          </cell>
          <cell r="B635">
            <v>26.22</v>
          </cell>
          <cell r="C635">
            <v>1.3669508406869562</v>
          </cell>
        </row>
        <row r="636">
          <cell r="A636">
            <v>37712</v>
          </cell>
          <cell r="B636">
            <v>26.23</v>
          </cell>
          <cell r="C636">
            <v>1.3682149618020227</v>
          </cell>
        </row>
        <row r="637">
          <cell r="A637">
            <v>37713</v>
          </cell>
          <cell r="B637">
            <v>26.21</v>
          </cell>
          <cell r="C637">
            <v>1.3694793908373097</v>
          </cell>
        </row>
        <row r="638">
          <cell r="A638">
            <v>37714</v>
          </cell>
          <cell r="B638">
            <v>26.21</v>
          </cell>
          <cell r="C638">
            <v>1.3707449883883855</v>
          </cell>
        </row>
        <row r="639">
          <cell r="A639">
            <v>37715</v>
          </cell>
          <cell r="B639">
            <v>26.21</v>
          </cell>
          <cell r="C639">
            <v>1.3720117555351281</v>
          </cell>
        </row>
        <row r="640">
          <cell r="A640">
            <v>37716</v>
          </cell>
          <cell r="B640">
            <v>0</v>
          </cell>
          <cell r="C640">
            <v>1.3720117555351281</v>
          </cell>
        </row>
        <row r="641">
          <cell r="A641">
            <v>37717</v>
          </cell>
          <cell r="B641">
            <v>0</v>
          </cell>
          <cell r="C641">
            <v>1.3720117555351281</v>
          </cell>
        </row>
        <row r="642">
          <cell r="A642">
            <v>37718</v>
          </cell>
          <cell r="B642">
            <v>26.21</v>
          </cell>
          <cell r="C642">
            <v>1.3732796933584135</v>
          </cell>
        </row>
        <row r="643">
          <cell r="A643">
            <v>37719</v>
          </cell>
          <cell r="B643">
            <v>26.22</v>
          </cell>
          <cell r="C643">
            <v>1.3745492351042492</v>
          </cell>
        </row>
        <row r="644">
          <cell r="A644">
            <v>37720</v>
          </cell>
          <cell r="B644">
            <v>26.22</v>
          </cell>
          <cell r="C644">
            <v>1.3758199504902779</v>
          </cell>
        </row>
        <row r="645">
          <cell r="A645">
            <v>37721</v>
          </cell>
          <cell r="B645">
            <v>26.21</v>
          </cell>
          <cell r="C645">
            <v>1.3770914076379441</v>
          </cell>
        </row>
        <row r="646">
          <cell r="A646">
            <v>37722</v>
          </cell>
          <cell r="B646">
            <v>26.19</v>
          </cell>
          <cell r="C646">
            <v>1.3783631729664634</v>
          </cell>
        </row>
        <row r="647">
          <cell r="A647">
            <v>37723</v>
          </cell>
          <cell r="B647">
            <v>0</v>
          </cell>
          <cell r="C647">
            <v>1.3783631729664634</v>
          </cell>
        </row>
        <row r="648">
          <cell r="A648">
            <v>37724</v>
          </cell>
          <cell r="B648">
            <v>0</v>
          </cell>
          <cell r="C648">
            <v>1.3783631729664634</v>
          </cell>
        </row>
        <row r="649">
          <cell r="A649">
            <v>37725</v>
          </cell>
          <cell r="B649">
            <v>26.2</v>
          </cell>
          <cell r="C649">
            <v>1.3796365466223894</v>
          </cell>
        </row>
        <row r="650">
          <cell r="A650">
            <v>37726</v>
          </cell>
          <cell r="B650">
            <v>26.2</v>
          </cell>
          <cell r="C650">
            <v>1.3809110966594751</v>
          </cell>
        </row>
        <row r="651">
          <cell r="A651">
            <v>37727</v>
          </cell>
          <cell r="B651">
            <v>26.21</v>
          </cell>
          <cell r="C651">
            <v>1.3821872587644901</v>
          </cell>
        </row>
        <row r="652">
          <cell r="A652">
            <v>37728</v>
          </cell>
          <cell r="B652">
            <v>26.27</v>
          </cell>
          <cell r="C652">
            <v>1.3834672095174059</v>
          </cell>
        </row>
        <row r="653">
          <cell r="A653">
            <v>37729</v>
          </cell>
          <cell r="B653">
            <v>0</v>
          </cell>
          <cell r="C653">
            <v>1.3834672095174059</v>
          </cell>
        </row>
        <row r="654">
          <cell r="A654">
            <v>37730</v>
          </cell>
          <cell r="B654">
            <v>0</v>
          </cell>
          <cell r="C654">
            <v>1.3834672095174059</v>
          </cell>
        </row>
        <row r="655">
          <cell r="A655">
            <v>37731</v>
          </cell>
          <cell r="B655">
            <v>0</v>
          </cell>
          <cell r="C655">
            <v>1.3834672095174059</v>
          </cell>
        </row>
        <row r="656">
          <cell r="A656">
            <v>37732</v>
          </cell>
          <cell r="B656">
            <v>0</v>
          </cell>
          <cell r="C656">
            <v>1.3834672095174059</v>
          </cell>
        </row>
        <row r="657">
          <cell r="A657">
            <v>37733</v>
          </cell>
          <cell r="B657">
            <v>26.29</v>
          </cell>
          <cell r="C657">
            <v>1.3847492158404844</v>
          </cell>
        </row>
        <row r="658">
          <cell r="A658">
            <v>37734</v>
          </cell>
          <cell r="B658">
            <v>26.28</v>
          </cell>
          <cell r="C658">
            <v>1.3860319746170089</v>
          </cell>
        </row>
        <row r="659">
          <cell r="A659">
            <v>37735</v>
          </cell>
          <cell r="B659">
            <v>26.28</v>
          </cell>
          <cell r="C659">
            <v>1.3873159216737361</v>
          </cell>
        </row>
        <row r="660">
          <cell r="A660">
            <v>37736</v>
          </cell>
          <cell r="B660">
            <v>26.25</v>
          </cell>
          <cell r="C660">
            <v>1.3885997488842243</v>
          </cell>
        </row>
        <row r="661">
          <cell r="A661">
            <v>37737</v>
          </cell>
          <cell r="B661">
            <v>0</v>
          </cell>
          <cell r="C661">
            <v>1.3885997488842243</v>
          </cell>
        </row>
        <row r="662">
          <cell r="A662">
            <v>37738</v>
          </cell>
          <cell r="B662">
            <v>0</v>
          </cell>
          <cell r="C662">
            <v>1.3885997488842243</v>
          </cell>
        </row>
        <row r="663">
          <cell r="A663">
            <v>37739</v>
          </cell>
          <cell r="B663">
            <v>26.22</v>
          </cell>
          <cell r="C663">
            <v>1.3898834534041349</v>
          </cell>
        </row>
        <row r="664">
          <cell r="A664">
            <v>37740</v>
          </cell>
          <cell r="B664">
            <v>26.23</v>
          </cell>
          <cell r="C664">
            <v>1.3911687820118899</v>
          </cell>
        </row>
        <row r="665">
          <cell r="A665">
            <v>37741</v>
          </cell>
          <cell r="B665">
            <v>26.23</v>
          </cell>
          <cell r="C665">
            <v>1.3924552992586101</v>
          </cell>
        </row>
        <row r="666">
          <cell r="A666">
            <v>37742</v>
          </cell>
          <cell r="B666">
            <v>0</v>
          </cell>
          <cell r="C666">
            <v>1.3924552992586101</v>
          </cell>
        </row>
        <row r="667">
          <cell r="A667">
            <v>37743</v>
          </cell>
          <cell r="B667">
            <v>26.28</v>
          </cell>
          <cell r="C667">
            <v>1.3937451965451437</v>
          </cell>
        </row>
        <row r="668">
          <cell r="A668">
            <v>37744</v>
          </cell>
          <cell r="B668">
            <v>0</v>
          </cell>
          <cell r="C668">
            <v>1.3937451965451437</v>
          </cell>
        </row>
        <row r="669">
          <cell r="A669">
            <v>37745</v>
          </cell>
          <cell r="B669">
            <v>0</v>
          </cell>
          <cell r="C669">
            <v>1.3937451965451437</v>
          </cell>
        </row>
        <row r="670">
          <cell r="A670">
            <v>37746</v>
          </cell>
          <cell r="B670">
            <v>26.29</v>
          </cell>
          <cell r="C670">
            <v>1.3950367270869874</v>
          </cell>
        </row>
        <row r="671">
          <cell r="A671">
            <v>37747</v>
          </cell>
          <cell r="B671">
            <v>26.28</v>
          </cell>
          <cell r="C671">
            <v>1.3963290156723678</v>
          </cell>
        </row>
        <row r="672">
          <cell r="A672">
            <v>37748</v>
          </cell>
          <cell r="B672">
            <v>26.25</v>
          </cell>
          <cell r="C672">
            <v>1.397621183632894</v>
          </cell>
        </row>
        <row r="673">
          <cell r="A673">
            <v>37749</v>
          </cell>
          <cell r="B673">
            <v>26.24</v>
          </cell>
          <cell r="C673">
            <v>1.3989141076501865</v>
          </cell>
        </row>
        <row r="674">
          <cell r="A674">
            <v>37750</v>
          </cell>
          <cell r="B674">
            <v>26.23</v>
          </cell>
          <cell r="C674">
            <v>1.4002077875756156</v>
          </cell>
        </row>
        <row r="675">
          <cell r="A675">
            <v>37751</v>
          </cell>
          <cell r="B675">
            <v>0</v>
          </cell>
          <cell r="C675">
            <v>1.4002077875756156</v>
          </cell>
        </row>
        <row r="676">
          <cell r="A676">
            <v>37752</v>
          </cell>
          <cell r="B676">
            <v>0</v>
          </cell>
          <cell r="C676">
            <v>1.4002077875756156</v>
          </cell>
        </row>
        <row r="677">
          <cell r="A677">
            <v>37753</v>
          </cell>
          <cell r="B677">
            <v>26.23</v>
          </cell>
          <cell r="C677">
            <v>1.4015026638630945</v>
          </cell>
        </row>
        <row r="678">
          <cell r="A678">
            <v>37754</v>
          </cell>
          <cell r="B678">
            <v>26.22</v>
          </cell>
          <cell r="C678">
            <v>1.402798296608033</v>
          </cell>
        </row>
        <row r="679">
          <cell r="A679">
            <v>37755</v>
          </cell>
          <cell r="B679">
            <v>26.21</v>
          </cell>
          <cell r="C679">
            <v>1.4040946856597549</v>
          </cell>
        </row>
        <row r="680">
          <cell r="A680">
            <v>37756</v>
          </cell>
          <cell r="B680">
            <v>26.23</v>
          </cell>
          <cell r="C680">
            <v>1.4053931564509965</v>
          </cell>
        </row>
        <row r="681">
          <cell r="A681">
            <v>37757</v>
          </cell>
          <cell r="B681">
            <v>26.2</v>
          </cell>
          <cell r="C681">
            <v>1.4066915012245238</v>
          </cell>
        </row>
        <row r="682">
          <cell r="A682">
            <v>37758</v>
          </cell>
          <cell r="B682">
            <v>0</v>
          </cell>
          <cell r="C682">
            <v>1.4066915012245238</v>
          </cell>
        </row>
        <row r="683">
          <cell r="A683">
            <v>37759</v>
          </cell>
          <cell r="B683">
            <v>0</v>
          </cell>
          <cell r="C683">
            <v>1.4066915012245238</v>
          </cell>
        </row>
        <row r="684">
          <cell r="A684">
            <v>37760</v>
          </cell>
          <cell r="B684">
            <v>26.25</v>
          </cell>
          <cell r="C684">
            <v>1.4079932586669497</v>
          </cell>
        </row>
        <row r="685">
          <cell r="A685">
            <v>37761</v>
          </cell>
          <cell r="B685">
            <v>26.26</v>
          </cell>
          <cell r="C685">
            <v>1.409296663708951</v>
          </cell>
        </row>
        <row r="686">
          <cell r="A686">
            <v>37762</v>
          </cell>
          <cell r="B686">
            <v>26.24</v>
          </cell>
          <cell r="C686">
            <v>1.4106003885847169</v>
          </cell>
        </row>
        <row r="687">
          <cell r="A687">
            <v>37763</v>
          </cell>
          <cell r="B687">
            <v>26.2</v>
          </cell>
          <cell r="C687">
            <v>1.4119035439570395</v>
          </cell>
        </row>
        <row r="688">
          <cell r="A688">
            <v>37764</v>
          </cell>
          <cell r="B688">
            <v>26.18</v>
          </cell>
          <cell r="C688">
            <v>1.4132070144106952</v>
          </cell>
        </row>
        <row r="689">
          <cell r="A689">
            <v>37765</v>
          </cell>
          <cell r="B689">
            <v>0</v>
          </cell>
          <cell r="C689">
            <v>1.4132070144106952</v>
          </cell>
        </row>
        <row r="690">
          <cell r="A690">
            <v>37766</v>
          </cell>
          <cell r="B690">
            <v>0</v>
          </cell>
          <cell r="C690">
            <v>1.4132070144106952</v>
          </cell>
        </row>
        <row r="691">
          <cell r="A691">
            <v>37767</v>
          </cell>
          <cell r="B691">
            <v>26.19</v>
          </cell>
          <cell r="C691">
            <v>1.4145121330636614</v>
          </cell>
        </row>
        <row r="692">
          <cell r="A692">
            <v>37768</v>
          </cell>
          <cell r="B692">
            <v>26.19</v>
          </cell>
          <cell r="C692">
            <v>1.415818457013998</v>
          </cell>
        </row>
        <row r="693">
          <cell r="A693">
            <v>37769</v>
          </cell>
          <cell r="B693">
            <v>26.18</v>
          </cell>
          <cell r="C693">
            <v>1.417125541718443</v>
          </cell>
        </row>
        <row r="694">
          <cell r="A694">
            <v>37770</v>
          </cell>
          <cell r="B694">
            <v>26.17</v>
          </cell>
          <cell r="C694">
            <v>1.4184333870214911</v>
          </cell>
        </row>
        <row r="695">
          <cell r="A695">
            <v>37771</v>
          </cell>
          <cell r="B695">
            <v>26.18</v>
          </cell>
          <cell r="C695">
            <v>1.4197428858313599</v>
          </cell>
        </row>
        <row r="696">
          <cell r="A696">
            <v>37772</v>
          </cell>
          <cell r="B696">
            <v>0</v>
          </cell>
          <cell r="C696">
            <v>1.4197428858313599</v>
          </cell>
        </row>
        <row r="697">
          <cell r="A697">
            <v>37773</v>
          </cell>
          <cell r="B697">
            <v>0</v>
          </cell>
          <cell r="C697">
            <v>1.4197428858313599</v>
          </cell>
        </row>
        <row r="698">
          <cell r="A698">
            <v>37774</v>
          </cell>
          <cell r="B698">
            <v>26.18</v>
          </cell>
          <cell r="C698">
            <v>1.4210535935715518</v>
          </cell>
        </row>
        <row r="699">
          <cell r="A699">
            <v>37775</v>
          </cell>
          <cell r="B699">
            <v>26.19</v>
          </cell>
          <cell r="C699">
            <v>1.4223659586623862</v>
          </cell>
        </row>
        <row r="700">
          <cell r="A700">
            <v>37776</v>
          </cell>
          <cell r="B700">
            <v>26.2</v>
          </cell>
          <cell r="C700">
            <v>1.423679983424778</v>
          </cell>
        </row>
        <row r="701">
          <cell r="A701">
            <v>37777</v>
          </cell>
          <cell r="B701">
            <v>26.18</v>
          </cell>
          <cell r="C701">
            <v>1.4249943258965407</v>
          </cell>
        </row>
        <row r="702">
          <cell r="A702">
            <v>37778</v>
          </cell>
          <cell r="B702">
            <v>26.19</v>
          </cell>
          <cell r="C702">
            <v>1.4263103303149551</v>
          </cell>
        </row>
        <row r="703">
          <cell r="A703">
            <v>37779</v>
          </cell>
          <cell r="B703">
            <v>0</v>
          </cell>
          <cell r="C703">
            <v>1.4263103303149551</v>
          </cell>
        </row>
        <row r="704">
          <cell r="A704">
            <v>37780</v>
          </cell>
          <cell r="B704">
            <v>0</v>
          </cell>
          <cell r="C704">
            <v>1.4263103303149551</v>
          </cell>
        </row>
        <row r="705">
          <cell r="A705">
            <v>37781</v>
          </cell>
          <cell r="B705">
            <v>26.18</v>
          </cell>
          <cell r="C705">
            <v>1.4276271011250197</v>
          </cell>
        </row>
        <row r="706">
          <cell r="A706">
            <v>37782</v>
          </cell>
          <cell r="B706">
            <v>26.18</v>
          </cell>
          <cell r="C706">
            <v>1.4289450875789236</v>
          </cell>
        </row>
        <row r="707">
          <cell r="A707">
            <v>37783</v>
          </cell>
          <cell r="B707">
            <v>26.18</v>
          </cell>
          <cell r="C707">
            <v>1.4302642907989505</v>
          </cell>
        </row>
        <row r="708">
          <cell r="A708">
            <v>37784</v>
          </cell>
          <cell r="B708">
            <v>26.17</v>
          </cell>
          <cell r="C708">
            <v>1.4315842616694003</v>
          </cell>
        </row>
        <row r="709">
          <cell r="A709">
            <v>37785</v>
          </cell>
          <cell r="B709">
            <v>26.16</v>
          </cell>
          <cell r="C709">
            <v>1.4329050000323527</v>
          </cell>
        </row>
        <row r="710">
          <cell r="A710">
            <v>37786</v>
          </cell>
          <cell r="B710">
            <v>0</v>
          </cell>
          <cell r="C710">
            <v>1.4329050000323527</v>
          </cell>
        </row>
        <row r="711">
          <cell r="A711">
            <v>37787</v>
          </cell>
          <cell r="B711">
            <v>0</v>
          </cell>
          <cell r="C711">
            <v>1.4329050000323527</v>
          </cell>
        </row>
        <row r="712">
          <cell r="A712">
            <v>37788</v>
          </cell>
          <cell r="B712">
            <v>26.16</v>
          </cell>
          <cell r="C712">
            <v>1.4342269568704378</v>
          </cell>
        </row>
        <row r="713">
          <cell r="A713">
            <v>37789</v>
          </cell>
          <cell r="B713">
            <v>26.16</v>
          </cell>
          <cell r="C713">
            <v>1.4355501333077858</v>
          </cell>
        </row>
        <row r="714">
          <cell r="A714">
            <v>37790</v>
          </cell>
          <cell r="B714">
            <v>26.16</v>
          </cell>
          <cell r="C714">
            <v>1.4368745304695636</v>
          </cell>
        </row>
        <row r="715">
          <cell r="A715">
            <v>37791</v>
          </cell>
          <cell r="B715">
            <v>0</v>
          </cell>
          <cell r="C715">
            <v>1.4368745304695636</v>
          </cell>
        </row>
        <row r="716">
          <cell r="A716">
            <v>37792</v>
          </cell>
          <cell r="B716">
            <v>26.14</v>
          </cell>
          <cell r="C716">
            <v>1.4381992446636387</v>
          </cell>
        </row>
        <row r="717">
          <cell r="A717">
            <v>37793</v>
          </cell>
          <cell r="B717">
            <v>0</v>
          </cell>
          <cell r="C717">
            <v>1.4381992446636387</v>
          </cell>
        </row>
        <row r="718">
          <cell r="A718">
            <v>37794</v>
          </cell>
          <cell r="B718">
            <v>0</v>
          </cell>
          <cell r="C718">
            <v>1.4381992446636387</v>
          </cell>
        </row>
        <row r="719">
          <cell r="A719">
            <v>37795</v>
          </cell>
          <cell r="B719">
            <v>25.66</v>
          </cell>
          <cell r="C719">
            <v>1.4395034014906807</v>
          </cell>
        </row>
        <row r="720">
          <cell r="A720">
            <v>37796</v>
          </cell>
          <cell r="B720">
            <v>25.65</v>
          </cell>
          <cell r="C720">
            <v>1.4408082859098468</v>
          </cell>
        </row>
        <row r="721">
          <cell r="A721">
            <v>37797</v>
          </cell>
          <cell r="B721">
            <v>25.66</v>
          </cell>
          <cell r="C721">
            <v>1.4421148086114128</v>
          </cell>
        </row>
        <row r="722">
          <cell r="A722">
            <v>37798</v>
          </cell>
          <cell r="B722">
            <v>25.66</v>
          </cell>
          <cell r="C722">
            <v>1.4434225160657224</v>
          </cell>
        </row>
        <row r="723">
          <cell r="A723">
            <v>37799</v>
          </cell>
          <cell r="B723">
            <v>25.66</v>
          </cell>
          <cell r="C723">
            <v>1.4447314093471075</v>
          </cell>
        </row>
        <row r="724">
          <cell r="A724">
            <v>37800</v>
          </cell>
          <cell r="B724">
            <v>0</v>
          </cell>
          <cell r="C724">
            <v>1.4447314093471075</v>
          </cell>
        </row>
        <row r="725">
          <cell r="A725">
            <v>37801</v>
          </cell>
          <cell r="B725">
            <v>0</v>
          </cell>
          <cell r="C725">
            <v>1.4447314093471075</v>
          </cell>
        </row>
        <row r="726">
          <cell r="A726">
            <v>37802</v>
          </cell>
          <cell r="B726">
            <v>25.67</v>
          </cell>
          <cell r="C726">
            <v>1.4460419461624574</v>
          </cell>
        </row>
        <row r="727">
          <cell r="A727">
            <v>37803</v>
          </cell>
          <cell r="B727">
            <v>25.68</v>
          </cell>
          <cell r="C727">
            <v>1.447354128794337</v>
          </cell>
        </row>
        <row r="728">
          <cell r="A728">
            <v>37804</v>
          </cell>
          <cell r="B728">
            <v>25.65</v>
          </cell>
          <cell r="C728">
            <v>1.4486661297592001</v>
          </cell>
        </row>
        <row r="729">
          <cell r="A729">
            <v>37805</v>
          </cell>
          <cell r="B729">
            <v>25.65</v>
          </cell>
          <cell r="C729">
            <v>1.4499793200297746</v>
          </cell>
        </row>
        <row r="730">
          <cell r="A730">
            <v>37806</v>
          </cell>
          <cell r="B730">
            <v>25.64</v>
          </cell>
          <cell r="C730">
            <v>1.4512932423212113</v>
          </cell>
        </row>
        <row r="731">
          <cell r="A731">
            <v>37807</v>
          </cell>
          <cell r="B731">
            <v>0</v>
          </cell>
          <cell r="C731">
            <v>1.4512932423212113</v>
          </cell>
        </row>
        <row r="732">
          <cell r="A732">
            <v>37808</v>
          </cell>
          <cell r="B732">
            <v>0</v>
          </cell>
          <cell r="C732">
            <v>1.4512932423212113</v>
          </cell>
        </row>
        <row r="733">
          <cell r="A733">
            <v>37809</v>
          </cell>
          <cell r="B733">
            <v>25.63</v>
          </cell>
          <cell r="C733">
            <v>1.4526078964299964</v>
          </cell>
        </row>
        <row r="734">
          <cell r="A734">
            <v>37810</v>
          </cell>
          <cell r="B734">
            <v>25.62</v>
          </cell>
          <cell r="C734">
            <v>1.453923282151633</v>
          </cell>
        </row>
        <row r="735">
          <cell r="A735">
            <v>37811</v>
          </cell>
          <cell r="B735">
            <v>25.63</v>
          </cell>
          <cell r="C735">
            <v>1.4552403186822256</v>
          </cell>
        </row>
        <row r="736">
          <cell r="A736">
            <v>37812</v>
          </cell>
          <cell r="B736">
            <v>25.63</v>
          </cell>
          <cell r="C736">
            <v>1.456558548250473</v>
          </cell>
        </row>
        <row r="737">
          <cell r="A737">
            <v>37813</v>
          </cell>
          <cell r="B737">
            <v>25.61</v>
          </cell>
          <cell r="C737">
            <v>1.4578770508690688</v>
          </cell>
        </row>
        <row r="738">
          <cell r="A738">
            <v>37814</v>
          </cell>
          <cell r="B738">
            <v>0</v>
          </cell>
          <cell r="C738">
            <v>1.4578770508690688</v>
          </cell>
        </row>
        <row r="739">
          <cell r="A739">
            <v>37815</v>
          </cell>
          <cell r="B739">
            <v>0</v>
          </cell>
          <cell r="C739">
            <v>1.4578770508690688</v>
          </cell>
        </row>
        <row r="740">
          <cell r="A740">
            <v>37816</v>
          </cell>
          <cell r="B740">
            <v>25.61</v>
          </cell>
          <cell r="C740">
            <v>1.4591967470196083</v>
          </cell>
        </row>
        <row r="741">
          <cell r="A741">
            <v>37817</v>
          </cell>
          <cell r="B741">
            <v>25.62</v>
          </cell>
          <cell r="C741">
            <v>1.4605180991689428</v>
          </cell>
        </row>
        <row r="742">
          <cell r="A742">
            <v>37818</v>
          </cell>
          <cell r="B742">
            <v>25.63</v>
          </cell>
          <cell r="C742">
            <v>1.4618411096150994</v>
          </cell>
        </row>
        <row r="743">
          <cell r="A743">
            <v>37819</v>
          </cell>
          <cell r="B743">
            <v>25.62</v>
          </cell>
          <cell r="C743">
            <v>1.463164856324459</v>
          </cell>
        </row>
        <row r="744">
          <cell r="A744">
            <v>37820</v>
          </cell>
          <cell r="B744">
            <v>25.6</v>
          </cell>
          <cell r="C744">
            <v>1.4644888764124182</v>
          </cell>
        </row>
        <row r="745">
          <cell r="A745">
            <v>37821</v>
          </cell>
          <cell r="B745">
            <v>0</v>
          </cell>
          <cell r="C745">
            <v>1.4644888764124182</v>
          </cell>
        </row>
        <row r="746">
          <cell r="A746">
            <v>37822</v>
          </cell>
          <cell r="B746">
            <v>0</v>
          </cell>
          <cell r="C746">
            <v>1.4644888764124182</v>
          </cell>
        </row>
        <row r="747">
          <cell r="A747">
            <v>37823</v>
          </cell>
          <cell r="B747">
            <v>25.63</v>
          </cell>
          <cell r="C747">
            <v>1.4658154837874835</v>
          </cell>
        </row>
        <row r="748">
          <cell r="A748">
            <v>37824</v>
          </cell>
          <cell r="B748">
            <v>25.6</v>
          </cell>
          <cell r="C748">
            <v>1.4671419024322365</v>
          </cell>
        </row>
        <row r="749">
          <cell r="A749">
            <v>37825</v>
          </cell>
          <cell r="B749">
            <v>25.58</v>
          </cell>
          <cell r="C749">
            <v>1.4684685933739874</v>
          </cell>
        </row>
        <row r="750">
          <cell r="A750">
            <v>37826</v>
          </cell>
          <cell r="B750">
            <v>25.56</v>
          </cell>
          <cell r="C750">
            <v>1.4697955550334991</v>
          </cell>
        </row>
        <row r="751">
          <cell r="A751">
            <v>37827</v>
          </cell>
          <cell r="B751">
            <v>24.18</v>
          </cell>
          <cell r="C751">
            <v>1.4710592002154599</v>
          </cell>
        </row>
        <row r="752">
          <cell r="A752">
            <v>37828</v>
          </cell>
          <cell r="B752">
            <v>0</v>
          </cell>
          <cell r="C752">
            <v>1.4710592002154599</v>
          </cell>
        </row>
        <row r="753">
          <cell r="A753">
            <v>37829</v>
          </cell>
          <cell r="B753">
            <v>0</v>
          </cell>
          <cell r="C753">
            <v>1.4710592002154599</v>
          </cell>
        </row>
        <row r="754">
          <cell r="A754">
            <v>37830</v>
          </cell>
          <cell r="B754">
            <v>24.19</v>
          </cell>
          <cell r="C754">
            <v>1.4723244022784139</v>
          </cell>
        </row>
        <row r="755">
          <cell r="A755">
            <v>37831</v>
          </cell>
          <cell r="B755">
            <v>24.18</v>
          </cell>
          <cell r="C755">
            <v>1.4735902216169272</v>
          </cell>
        </row>
        <row r="756">
          <cell r="A756">
            <v>37832</v>
          </cell>
          <cell r="B756">
            <v>24.18</v>
          </cell>
          <cell r="C756">
            <v>1.4748571292336727</v>
          </cell>
        </row>
        <row r="757">
          <cell r="A757">
            <v>37833</v>
          </cell>
          <cell r="B757">
            <v>24.19</v>
          </cell>
          <cell r="C757">
            <v>1.4761255977509122</v>
          </cell>
        </row>
        <row r="758">
          <cell r="A758">
            <v>37834</v>
          </cell>
          <cell r="B758">
            <v>24.21</v>
          </cell>
          <cell r="C758">
            <v>1.477396101300702</v>
          </cell>
        </row>
        <row r="759">
          <cell r="A759">
            <v>37835</v>
          </cell>
          <cell r="B759">
            <v>0</v>
          </cell>
          <cell r="C759">
            <v>1.477396101300702</v>
          </cell>
        </row>
        <row r="760">
          <cell r="A760">
            <v>37836</v>
          </cell>
          <cell r="B760">
            <v>0</v>
          </cell>
          <cell r="C760">
            <v>1.477396101300702</v>
          </cell>
        </row>
        <row r="761">
          <cell r="A761">
            <v>37837</v>
          </cell>
          <cell r="B761">
            <v>24.21</v>
          </cell>
          <cell r="C761">
            <v>1.4786676983748317</v>
          </cell>
        </row>
        <row r="762">
          <cell r="A762">
            <v>37838</v>
          </cell>
          <cell r="B762">
            <v>24.24</v>
          </cell>
          <cell r="C762">
            <v>1.4799418081754374</v>
          </cell>
        </row>
        <row r="763">
          <cell r="A763">
            <v>37839</v>
          </cell>
          <cell r="B763">
            <v>24.24</v>
          </cell>
          <cell r="C763">
            <v>1.4812170158263485</v>
          </cell>
        </row>
        <row r="764">
          <cell r="A764">
            <v>37840</v>
          </cell>
          <cell r="B764">
            <v>24.24</v>
          </cell>
          <cell r="C764">
            <v>1.482493322273539</v>
          </cell>
        </row>
        <row r="765">
          <cell r="A765">
            <v>37841</v>
          </cell>
          <cell r="B765">
            <v>24.22</v>
          </cell>
          <cell r="C765">
            <v>1.4837697805482855</v>
          </cell>
        </row>
        <row r="766">
          <cell r="A766">
            <v>37842</v>
          </cell>
          <cell r="B766">
            <v>0</v>
          </cell>
          <cell r="C766">
            <v>1.4837697805482855</v>
          </cell>
        </row>
        <row r="767">
          <cell r="A767">
            <v>37843</v>
          </cell>
          <cell r="B767">
            <v>0</v>
          </cell>
          <cell r="C767">
            <v>1.4837697805482855</v>
          </cell>
        </row>
        <row r="768">
          <cell r="A768">
            <v>37844</v>
          </cell>
          <cell r="B768">
            <v>24.24</v>
          </cell>
          <cell r="C768">
            <v>1.4850482866124384</v>
          </cell>
        </row>
        <row r="769">
          <cell r="A769">
            <v>37845</v>
          </cell>
          <cell r="B769">
            <v>24.25</v>
          </cell>
          <cell r="C769">
            <v>1.4863283690324787</v>
          </cell>
        </row>
        <row r="770">
          <cell r="A770">
            <v>37846</v>
          </cell>
          <cell r="B770">
            <v>24.25</v>
          </cell>
          <cell r="C770">
            <v>1.4876095548583925</v>
          </cell>
        </row>
        <row r="771">
          <cell r="A771">
            <v>37847</v>
          </cell>
          <cell r="B771">
            <v>24.23</v>
          </cell>
          <cell r="C771">
            <v>1.4888908939306857</v>
          </cell>
        </row>
        <row r="772">
          <cell r="A772">
            <v>37848</v>
          </cell>
          <cell r="B772">
            <v>24.2</v>
          </cell>
          <cell r="C772">
            <v>1.4901719084918266</v>
          </cell>
        </row>
        <row r="773">
          <cell r="A773">
            <v>37849</v>
          </cell>
          <cell r="B773">
            <v>0</v>
          </cell>
          <cell r="C773">
            <v>1.4901719084918266</v>
          </cell>
        </row>
        <row r="774">
          <cell r="A774">
            <v>37850</v>
          </cell>
          <cell r="B774">
            <v>0</v>
          </cell>
          <cell r="C774">
            <v>1.4901719084918266</v>
          </cell>
        </row>
        <row r="775">
          <cell r="A775">
            <v>37851</v>
          </cell>
          <cell r="B775">
            <v>24.2</v>
          </cell>
          <cell r="C775">
            <v>1.4914540252145243</v>
          </cell>
        </row>
        <row r="776">
          <cell r="A776">
            <v>37852</v>
          </cell>
          <cell r="B776">
            <v>24.21</v>
          </cell>
          <cell r="C776">
            <v>1.4927377219651738</v>
          </cell>
        </row>
        <row r="777">
          <cell r="A777">
            <v>37853</v>
          </cell>
          <cell r="B777">
            <v>24.2</v>
          </cell>
          <cell r="C777">
            <v>1.4940220462669722</v>
          </cell>
        </row>
        <row r="778">
          <cell r="A778">
            <v>37854</v>
          </cell>
          <cell r="B778">
            <v>23.87</v>
          </cell>
          <cell r="C778">
            <v>1.4952916886504057</v>
          </cell>
        </row>
        <row r="779">
          <cell r="A779">
            <v>37855</v>
          </cell>
          <cell r="B779">
            <v>21.71</v>
          </cell>
          <cell r="C779">
            <v>1.4964579425231699</v>
          </cell>
        </row>
        <row r="780">
          <cell r="A780">
            <v>37856</v>
          </cell>
          <cell r="B780">
            <v>0</v>
          </cell>
          <cell r="C780">
            <v>1.4964579425231699</v>
          </cell>
        </row>
        <row r="781">
          <cell r="A781">
            <v>37857</v>
          </cell>
          <cell r="B781">
            <v>0</v>
          </cell>
          <cell r="C781">
            <v>1.4964579425231699</v>
          </cell>
        </row>
        <row r="782">
          <cell r="A782">
            <v>37858</v>
          </cell>
          <cell r="B782">
            <v>21.68</v>
          </cell>
          <cell r="C782">
            <v>1.4976236409717991</v>
          </cell>
        </row>
        <row r="783">
          <cell r="A783">
            <v>37859</v>
          </cell>
          <cell r="B783">
            <v>21.67</v>
          </cell>
          <cell r="C783">
            <v>1.4987897586579175</v>
          </cell>
        </row>
        <row r="784">
          <cell r="A784">
            <v>37860</v>
          </cell>
          <cell r="B784">
            <v>21.66</v>
          </cell>
          <cell r="C784">
            <v>1.4999562951068337</v>
          </cell>
        </row>
        <row r="785">
          <cell r="A785">
            <v>37861</v>
          </cell>
          <cell r="B785">
            <v>21.69</v>
          </cell>
          <cell r="C785">
            <v>1.5011252082032072</v>
          </cell>
        </row>
        <row r="786">
          <cell r="A786">
            <v>37862</v>
          </cell>
          <cell r="B786">
            <v>21.7</v>
          </cell>
          <cell r="C786">
            <v>1.5022955221026739</v>
          </cell>
        </row>
        <row r="787">
          <cell r="A787">
            <v>37863</v>
          </cell>
          <cell r="B787">
            <v>0</v>
          </cell>
          <cell r="C787">
            <v>1.5022955221026739</v>
          </cell>
        </row>
        <row r="788">
          <cell r="A788">
            <v>37864</v>
          </cell>
          <cell r="B788">
            <v>0</v>
          </cell>
          <cell r="C788">
            <v>1.5022955221026739</v>
          </cell>
        </row>
        <row r="789">
          <cell r="A789">
            <v>37865</v>
          </cell>
          <cell r="B789">
            <v>21.69</v>
          </cell>
          <cell r="C789">
            <v>1.5034662581542093</v>
          </cell>
        </row>
        <row r="790">
          <cell r="A790">
            <v>37866</v>
          </cell>
          <cell r="B790">
            <v>21.69</v>
          </cell>
          <cell r="C790">
            <v>1.5046379065581295</v>
          </cell>
        </row>
        <row r="791">
          <cell r="A791">
            <v>37867</v>
          </cell>
          <cell r="B791">
            <v>21.69</v>
          </cell>
          <cell r="C791">
            <v>1.5058104680254289</v>
          </cell>
        </row>
        <row r="792">
          <cell r="A792">
            <v>37868</v>
          </cell>
          <cell r="B792">
            <v>21.7</v>
          </cell>
          <cell r="C792">
            <v>1.5069844346679597</v>
          </cell>
        </row>
        <row r="793">
          <cell r="A793">
            <v>37869</v>
          </cell>
          <cell r="B793">
            <v>21.7</v>
          </cell>
          <cell r="C793">
            <v>1.5081593165635765</v>
          </cell>
        </row>
        <row r="794">
          <cell r="A794">
            <v>37870</v>
          </cell>
          <cell r="B794">
            <v>0</v>
          </cell>
          <cell r="C794">
            <v>1.5081593165635765</v>
          </cell>
        </row>
        <row r="795">
          <cell r="A795">
            <v>37871</v>
          </cell>
          <cell r="B795">
            <v>0</v>
          </cell>
          <cell r="C795">
            <v>1.5081593165635765</v>
          </cell>
        </row>
        <row r="796">
          <cell r="A796">
            <v>37872</v>
          </cell>
          <cell r="B796">
            <v>21.71</v>
          </cell>
          <cell r="C796">
            <v>1.5093356065523713</v>
          </cell>
        </row>
        <row r="797">
          <cell r="A797">
            <v>37873</v>
          </cell>
          <cell r="B797">
            <v>21.71</v>
          </cell>
          <cell r="C797">
            <v>1.5105128139894242</v>
          </cell>
        </row>
        <row r="798">
          <cell r="A798">
            <v>37874</v>
          </cell>
          <cell r="B798">
            <v>21.72</v>
          </cell>
          <cell r="C798">
            <v>1.5116914324444712</v>
          </cell>
        </row>
        <row r="799">
          <cell r="A799">
            <v>37875</v>
          </cell>
          <cell r="B799">
            <v>21.72</v>
          </cell>
          <cell r="C799">
            <v>1.512870970548428</v>
          </cell>
        </row>
        <row r="800">
          <cell r="A800">
            <v>37876</v>
          </cell>
          <cell r="B800">
            <v>21.72</v>
          </cell>
          <cell r="C800">
            <v>1.5140514290188756</v>
          </cell>
        </row>
        <row r="801">
          <cell r="A801">
            <v>37877</v>
          </cell>
          <cell r="B801">
            <v>0</v>
          </cell>
          <cell r="C801">
            <v>1.5140514290188756</v>
          </cell>
        </row>
        <row r="802">
          <cell r="A802">
            <v>37878</v>
          </cell>
          <cell r="B802">
            <v>0</v>
          </cell>
          <cell r="C802">
            <v>1.5140514290188756</v>
          </cell>
        </row>
        <row r="803">
          <cell r="A803">
            <v>37879</v>
          </cell>
          <cell r="B803">
            <v>21.73</v>
          </cell>
          <cell r="C803">
            <v>1.5152333025422922</v>
          </cell>
        </row>
        <row r="804">
          <cell r="A804">
            <v>37880</v>
          </cell>
          <cell r="B804">
            <v>21.71</v>
          </cell>
          <cell r="C804">
            <v>1.5164151098917507</v>
          </cell>
        </row>
        <row r="805">
          <cell r="A805">
            <v>37881</v>
          </cell>
          <cell r="B805">
            <v>21.67</v>
          </cell>
          <cell r="C805">
            <v>1.5175958594677885</v>
          </cell>
        </row>
        <row r="806">
          <cell r="A806">
            <v>37882</v>
          </cell>
          <cell r="B806">
            <v>21.59</v>
          </cell>
          <cell r="C806">
            <v>1.5187735643495368</v>
          </cell>
        </row>
        <row r="807">
          <cell r="A807">
            <v>37883</v>
          </cell>
          <cell r="B807">
            <v>19.690000000000001</v>
          </cell>
          <cell r="C807">
            <v>1.5198571911625929</v>
          </cell>
        </row>
        <row r="808">
          <cell r="A808">
            <v>37884</v>
          </cell>
          <cell r="B808">
            <v>0</v>
          </cell>
          <cell r="C808">
            <v>1.5198571911625929</v>
          </cell>
        </row>
        <row r="809">
          <cell r="A809">
            <v>37885</v>
          </cell>
          <cell r="B809">
            <v>0</v>
          </cell>
          <cell r="C809">
            <v>1.5198571911625929</v>
          </cell>
        </row>
        <row r="810">
          <cell r="A810">
            <v>37886</v>
          </cell>
          <cell r="B810">
            <v>19.68</v>
          </cell>
          <cell r="C810">
            <v>1.5209410868499194</v>
          </cell>
        </row>
        <row r="811">
          <cell r="A811">
            <v>37887</v>
          </cell>
          <cell r="B811">
            <v>19.7</v>
          </cell>
          <cell r="C811">
            <v>1.5220267647625785</v>
          </cell>
        </row>
        <row r="812">
          <cell r="A812">
            <v>37888</v>
          </cell>
          <cell r="B812">
            <v>19.72</v>
          </cell>
          <cell r="C812">
            <v>1.5231142274443394</v>
          </cell>
        </row>
        <row r="813">
          <cell r="A813">
            <v>37889</v>
          </cell>
          <cell r="B813">
            <v>19.72</v>
          </cell>
          <cell r="C813">
            <v>1.5242024671000087</v>
          </cell>
        </row>
        <row r="814">
          <cell r="A814">
            <v>37890</v>
          </cell>
          <cell r="B814">
            <v>19.71</v>
          </cell>
          <cell r="C814">
            <v>1.5252909786886819</v>
          </cell>
        </row>
        <row r="815">
          <cell r="A815">
            <v>37891</v>
          </cell>
          <cell r="B815">
            <v>0</v>
          </cell>
          <cell r="C815">
            <v>1.5252909786886819</v>
          </cell>
        </row>
        <row r="816">
          <cell r="A816">
            <v>37892</v>
          </cell>
          <cell r="B816">
            <v>0</v>
          </cell>
          <cell r="C816">
            <v>1.5252909786886819</v>
          </cell>
        </row>
        <row r="817">
          <cell r="A817">
            <v>37893</v>
          </cell>
          <cell r="B817">
            <v>19.71</v>
          </cell>
          <cell r="C817">
            <v>1.5263802676396179</v>
          </cell>
        </row>
        <row r="818">
          <cell r="A818">
            <v>37894</v>
          </cell>
          <cell r="B818">
            <v>19.71</v>
          </cell>
          <cell r="C818">
            <v>1.527470334507971</v>
          </cell>
        </row>
        <row r="819">
          <cell r="A819">
            <v>37895</v>
          </cell>
          <cell r="B819">
            <v>19.71</v>
          </cell>
          <cell r="C819">
            <v>1.5285611798492924</v>
          </cell>
        </row>
        <row r="820">
          <cell r="A820">
            <v>37896</v>
          </cell>
          <cell r="B820">
            <v>19.72</v>
          </cell>
          <cell r="C820">
            <v>1.5296533112614057</v>
          </cell>
        </row>
        <row r="821">
          <cell r="A821">
            <v>37897</v>
          </cell>
          <cell r="B821">
            <v>19.73</v>
          </cell>
          <cell r="C821">
            <v>1.5307467303450939</v>
          </cell>
        </row>
        <row r="822">
          <cell r="A822">
            <v>37898</v>
          </cell>
          <cell r="B822">
            <v>0</v>
          </cell>
          <cell r="C822">
            <v>1.5307467303450939</v>
          </cell>
        </row>
        <row r="823">
          <cell r="A823">
            <v>37899</v>
          </cell>
          <cell r="B823">
            <v>0</v>
          </cell>
          <cell r="C823">
            <v>1.5307467303450939</v>
          </cell>
        </row>
        <row r="824">
          <cell r="A824">
            <v>37900</v>
          </cell>
          <cell r="B824">
            <v>19.73</v>
          </cell>
          <cell r="C824">
            <v>1.5318409310211101</v>
          </cell>
        </row>
        <row r="825">
          <cell r="A825">
            <v>37901</v>
          </cell>
          <cell r="B825">
            <v>19.72</v>
          </cell>
          <cell r="C825">
            <v>1.5329354057606126</v>
          </cell>
        </row>
        <row r="826">
          <cell r="A826">
            <v>37902</v>
          </cell>
          <cell r="B826">
            <v>19.72</v>
          </cell>
          <cell r="C826">
            <v>1.5340306624840216</v>
          </cell>
        </row>
        <row r="827">
          <cell r="A827">
            <v>37903</v>
          </cell>
          <cell r="B827">
            <v>19.72</v>
          </cell>
          <cell r="C827">
            <v>1.5351267017500516</v>
          </cell>
        </row>
        <row r="828">
          <cell r="A828">
            <v>37904</v>
          </cell>
          <cell r="B828">
            <v>19.71</v>
          </cell>
          <cell r="C828">
            <v>1.5362230148980784</v>
          </cell>
        </row>
        <row r="829">
          <cell r="A829">
            <v>37905</v>
          </cell>
          <cell r="B829">
            <v>0</v>
          </cell>
          <cell r="C829">
            <v>1.5362230148980784</v>
          </cell>
        </row>
        <row r="830">
          <cell r="A830">
            <v>37906</v>
          </cell>
          <cell r="B830">
            <v>0</v>
          </cell>
          <cell r="C830">
            <v>1.5362230148980784</v>
          </cell>
        </row>
        <row r="831">
          <cell r="A831">
            <v>37907</v>
          </cell>
          <cell r="B831">
            <v>19.73</v>
          </cell>
          <cell r="C831">
            <v>1.5373211301042655</v>
          </cell>
        </row>
        <row r="832">
          <cell r="A832">
            <v>37908</v>
          </cell>
          <cell r="B832">
            <v>19.739999999999998</v>
          </cell>
          <cell r="C832">
            <v>1.5384205401224533</v>
          </cell>
        </row>
        <row r="833">
          <cell r="A833">
            <v>37909</v>
          </cell>
          <cell r="B833">
            <v>19.739999999999998</v>
          </cell>
          <cell r="C833">
            <v>1.5395207363800054</v>
          </cell>
        </row>
        <row r="834">
          <cell r="A834">
            <v>37910</v>
          </cell>
          <cell r="B834">
            <v>19.739999999999998</v>
          </cell>
          <cell r="C834">
            <v>1.5406217194391982</v>
          </cell>
        </row>
        <row r="835">
          <cell r="A835">
            <v>37911</v>
          </cell>
          <cell r="B835">
            <v>19.75</v>
          </cell>
          <cell r="C835">
            <v>1.5417240007776858</v>
          </cell>
        </row>
        <row r="836">
          <cell r="A836">
            <v>37912</v>
          </cell>
          <cell r="B836">
            <v>0</v>
          </cell>
          <cell r="C836">
            <v>1.5417240007776858</v>
          </cell>
        </row>
        <row r="837">
          <cell r="A837">
            <v>37913</v>
          </cell>
          <cell r="B837">
            <v>0</v>
          </cell>
          <cell r="C837">
            <v>1.5417240007776858</v>
          </cell>
        </row>
        <row r="838">
          <cell r="A838">
            <v>37914</v>
          </cell>
          <cell r="B838">
            <v>19.760000000000002</v>
          </cell>
          <cell r="C838">
            <v>1.5428275820125008</v>
          </cell>
        </row>
        <row r="839">
          <cell r="A839">
            <v>37915</v>
          </cell>
          <cell r="B839">
            <v>19.75</v>
          </cell>
          <cell r="C839">
            <v>1.5439314415976917</v>
          </cell>
        </row>
        <row r="840">
          <cell r="A840">
            <v>37916</v>
          </cell>
          <cell r="B840">
            <v>19.73</v>
          </cell>
          <cell r="C840">
            <v>1.5450350669026682</v>
          </cell>
        </row>
        <row r="841">
          <cell r="A841">
            <v>37917</v>
          </cell>
          <cell r="B841">
            <v>19.690000000000001</v>
          </cell>
          <cell r="C841">
            <v>1.54613743098439</v>
          </cell>
        </row>
        <row r="842">
          <cell r="A842">
            <v>37918</v>
          </cell>
          <cell r="B842">
            <v>18.72</v>
          </cell>
          <cell r="C842">
            <v>1.5471906207241821</v>
          </cell>
        </row>
        <row r="843">
          <cell r="A843">
            <v>37919</v>
          </cell>
          <cell r="B843">
            <v>0</v>
          </cell>
          <cell r="C843">
            <v>1.5471906207241821</v>
          </cell>
        </row>
        <row r="844">
          <cell r="A844">
            <v>37920</v>
          </cell>
          <cell r="B844">
            <v>0</v>
          </cell>
          <cell r="C844">
            <v>1.5471906207241821</v>
          </cell>
        </row>
        <row r="845">
          <cell r="A845">
            <v>37921</v>
          </cell>
          <cell r="B845">
            <v>18.7</v>
          </cell>
          <cell r="C845">
            <v>1.5482434927719915</v>
          </cell>
        </row>
        <row r="846">
          <cell r="A846">
            <v>37922</v>
          </cell>
          <cell r="B846">
            <v>18.7</v>
          </cell>
          <cell r="C846">
            <v>1.5492970813052385</v>
          </cell>
        </row>
        <row r="847">
          <cell r="A847">
            <v>37923</v>
          </cell>
          <cell r="B847">
            <v>18.7</v>
          </cell>
          <cell r="C847">
            <v>1.5503513868114955</v>
          </cell>
        </row>
        <row r="848">
          <cell r="A848">
            <v>37924</v>
          </cell>
          <cell r="B848">
            <v>18.739999999999998</v>
          </cell>
          <cell r="C848">
            <v>1.5514084840302895</v>
          </cell>
        </row>
        <row r="849">
          <cell r="A849">
            <v>37925</v>
          </cell>
          <cell r="B849">
            <v>18.739999999999998</v>
          </cell>
          <cell r="C849">
            <v>1.5524663020240894</v>
          </cell>
        </row>
        <row r="850">
          <cell r="A850">
            <v>37926</v>
          </cell>
          <cell r="B850">
            <v>0</v>
          </cell>
          <cell r="C850">
            <v>1.5524663020240894</v>
          </cell>
        </row>
        <row r="851">
          <cell r="A851">
            <v>37927</v>
          </cell>
          <cell r="B851">
            <v>0</v>
          </cell>
          <cell r="C851">
            <v>1.5524663020240894</v>
          </cell>
        </row>
        <row r="852">
          <cell r="A852">
            <v>37928</v>
          </cell>
          <cell r="B852">
            <v>18.75</v>
          </cell>
          <cell r="C852">
            <v>1.55352536044576</v>
          </cell>
        </row>
        <row r="853">
          <cell r="A853">
            <v>37929</v>
          </cell>
          <cell r="B853">
            <v>18.739999999999998</v>
          </cell>
          <cell r="C853">
            <v>1.5545846218182611</v>
          </cell>
        </row>
        <row r="854">
          <cell r="A854">
            <v>37930</v>
          </cell>
          <cell r="B854">
            <v>18.75</v>
          </cell>
          <cell r="C854">
            <v>1.5556451253111805</v>
          </cell>
        </row>
        <row r="855">
          <cell r="A855">
            <v>37931</v>
          </cell>
          <cell r="B855">
            <v>18.760000000000002</v>
          </cell>
          <cell r="C855">
            <v>1.5567068724371045</v>
          </cell>
        </row>
        <row r="856">
          <cell r="A856">
            <v>37932</v>
          </cell>
          <cell r="B856">
            <v>18.760000000000002</v>
          </cell>
          <cell r="C856">
            <v>1.5577693442186333</v>
          </cell>
        </row>
        <row r="857">
          <cell r="A857">
            <v>37933</v>
          </cell>
          <cell r="B857">
            <v>0</v>
          </cell>
          <cell r="C857">
            <v>1.5577693442186333</v>
          </cell>
        </row>
        <row r="858">
          <cell r="A858">
            <v>37934</v>
          </cell>
          <cell r="B858">
            <v>0</v>
          </cell>
          <cell r="C858">
            <v>1.5577693442186333</v>
          </cell>
        </row>
        <row r="859">
          <cell r="A859">
            <v>37935</v>
          </cell>
          <cell r="B859">
            <v>18.75</v>
          </cell>
          <cell r="C859">
            <v>1.5588320202592432</v>
          </cell>
        </row>
        <row r="860">
          <cell r="A860">
            <v>37936</v>
          </cell>
          <cell r="B860">
            <v>18.75</v>
          </cell>
          <cell r="C860">
            <v>1.5598954212341132</v>
          </cell>
        </row>
        <row r="861">
          <cell r="A861">
            <v>37937</v>
          </cell>
          <cell r="B861">
            <v>18.75</v>
          </cell>
          <cell r="C861">
            <v>1.5609595476377778</v>
          </cell>
        </row>
        <row r="862">
          <cell r="A862">
            <v>37938</v>
          </cell>
          <cell r="B862">
            <v>18.760000000000002</v>
          </cell>
          <cell r="C862">
            <v>1.562024921922968</v>
          </cell>
        </row>
        <row r="863">
          <cell r="A863">
            <v>37939</v>
          </cell>
          <cell r="B863">
            <v>18.760000000000002</v>
          </cell>
          <cell r="C863">
            <v>1.5630910233393445</v>
          </cell>
        </row>
        <row r="864">
          <cell r="A864">
            <v>37940</v>
          </cell>
          <cell r="B864">
            <v>0</v>
          </cell>
          <cell r="C864">
            <v>1.5630910233393445</v>
          </cell>
        </row>
        <row r="865">
          <cell r="A865">
            <v>37941</v>
          </cell>
          <cell r="B865">
            <v>0</v>
          </cell>
          <cell r="C865">
            <v>1.5630910233393445</v>
          </cell>
        </row>
        <row r="866">
          <cell r="A866">
            <v>37942</v>
          </cell>
          <cell r="B866">
            <v>18.760000000000002</v>
          </cell>
          <cell r="C866">
            <v>1.5641578523831832</v>
          </cell>
        </row>
        <row r="867">
          <cell r="A867">
            <v>37943</v>
          </cell>
          <cell r="B867">
            <v>18.760000000000002</v>
          </cell>
          <cell r="C867">
            <v>1.5652254095510989</v>
          </cell>
        </row>
        <row r="868">
          <cell r="A868">
            <v>37944</v>
          </cell>
          <cell r="B868">
            <v>18.75</v>
          </cell>
          <cell r="C868">
            <v>1.5662931719557558</v>
          </cell>
        </row>
        <row r="869">
          <cell r="A869">
            <v>37945</v>
          </cell>
          <cell r="B869">
            <v>18.73</v>
          </cell>
          <cell r="C869">
            <v>1.5673606151500143</v>
          </cell>
        </row>
        <row r="870">
          <cell r="A870">
            <v>37946</v>
          </cell>
          <cell r="B870">
            <v>17.29</v>
          </cell>
          <cell r="C870">
            <v>1.5683528401813167</v>
          </cell>
        </row>
        <row r="871">
          <cell r="A871">
            <v>37947</v>
          </cell>
          <cell r="B871">
            <v>0</v>
          </cell>
          <cell r="C871">
            <v>1.5683528401813167</v>
          </cell>
        </row>
        <row r="872">
          <cell r="A872">
            <v>37948</v>
          </cell>
          <cell r="B872">
            <v>0</v>
          </cell>
          <cell r="C872">
            <v>1.5683528401813167</v>
          </cell>
        </row>
        <row r="873">
          <cell r="A873">
            <v>37949</v>
          </cell>
          <cell r="B873">
            <v>17.28</v>
          </cell>
          <cell r="C873">
            <v>1.5693451623685708</v>
          </cell>
        </row>
        <row r="874">
          <cell r="A874">
            <v>37950</v>
          </cell>
          <cell r="B874">
            <v>17.29</v>
          </cell>
          <cell r="C874">
            <v>1.5703386437268518</v>
          </cell>
        </row>
        <row r="875">
          <cell r="A875">
            <v>37951</v>
          </cell>
          <cell r="B875">
            <v>17.27</v>
          </cell>
          <cell r="C875">
            <v>1.5713316906698542</v>
          </cell>
        </row>
        <row r="876">
          <cell r="A876">
            <v>37952</v>
          </cell>
          <cell r="B876">
            <v>17.27</v>
          </cell>
          <cell r="C876">
            <v>1.5723253655934739</v>
          </cell>
        </row>
        <row r="877">
          <cell r="A877">
            <v>37953</v>
          </cell>
          <cell r="B877">
            <v>17.260000000000002</v>
          </cell>
          <cell r="C877">
            <v>1.5733191364826913</v>
          </cell>
        </row>
        <row r="878">
          <cell r="A878">
            <v>37954</v>
          </cell>
          <cell r="B878">
            <v>0</v>
          </cell>
          <cell r="C878">
            <v>1.5733191364826913</v>
          </cell>
        </row>
        <row r="879">
          <cell r="A879">
            <v>37955</v>
          </cell>
          <cell r="B879">
            <v>0</v>
          </cell>
          <cell r="C879">
            <v>1.5733191364826913</v>
          </cell>
        </row>
        <row r="880">
          <cell r="A880">
            <v>37956</v>
          </cell>
          <cell r="B880">
            <v>17.25</v>
          </cell>
          <cell r="C880">
            <v>1.5743130026799275</v>
          </cell>
        </row>
        <row r="881">
          <cell r="A881">
            <v>37957</v>
          </cell>
          <cell r="B881">
            <v>17.23</v>
          </cell>
          <cell r="C881">
            <v>1.5753064303059414</v>
          </cell>
        </row>
        <row r="882">
          <cell r="A882">
            <v>37958</v>
          </cell>
          <cell r="B882">
            <v>17.21</v>
          </cell>
          <cell r="C882">
            <v>1.5762994175565053</v>
          </cell>
        </row>
        <row r="883">
          <cell r="A883">
            <v>37959</v>
          </cell>
          <cell r="B883">
            <v>17.22</v>
          </cell>
          <cell r="C883">
            <v>1.5772935647166626</v>
          </cell>
        </row>
        <row r="884">
          <cell r="A884">
            <v>37960</v>
          </cell>
          <cell r="B884">
            <v>17.22</v>
          </cell>
          <cell r="C884">
            <v>1.5782883388697408</v>
          </cell>
        </row>
        <row r="885">
          <cell r="A885">
            <v>37961</v>
          </cell>
          <cell r="B885">
            <v>0</v>
          </cell>
          <cell r="C885">
            <v>1.5782883388697408</v>
          </cell>
        </row>
        <row r="886">
          <cell r="A886">
            <v>37962</v>
          </cell>
          <cell r="B886">
            <v>0</v>
          </cell>
          <cell r="C886">
            <v>1.5782883388697408</v>
          </cell>
        </row>
        <row r="887">
          <cell r="A887">
            <v>37963</v>
          </cell>
          <cell r="B887">
            <v>17.22</v>
          </cell>
          <cell r="C887">
            <v>1.5792837404111746</v>
          </cell>
        </row>
        <row r="888">
          <cell r="A888">
            <v>37964</v>
          </cell>
          <cell r="B888">
            <v>17.23</v>
          </cell>
          <cell r="C888">
            <v>1.5802803046867464</v>
          </cell>
        </row>
        <row r="889">
          <cell r="A889">
            <v>37965</v>
          </cell>
          <cell r="B889">
            <v>17.22</v>
          </cell>
          <cell r="C889">
            <v>1.5812769625295771</v>
          </cell>
        </row>
        <row r="890">
          <cell r="A890">
            <v>37966</v>
          </cell>
          <cell r="B890">
            <v>17.23</v>
          </cell>
          <cell r="C890">
            <v>1.5822747845740386</v>
          </cell>
        </row>
        <row r="891">
          <cell r="A891">
            <v>37967</v>
          </cell>
          <cell r="B891">
            <v>17.21</v>
          </cell>
          <cell r="C891">
            <v>1.5832721642950531</v>
          </cell>
        </row>
        <row r="892">
          <cell r="A892">
            <v>37968</v>
          </cell>
          <cell r="B892">
            <v>0</v>
          </cell>
          <cell r="C892">
            <v>1.5832721642950531</v>
          </cell>
        </row>
        <row r="893">
          <cell r="A893">
            <v>37969</v>
          </cell>
          <cell r="B893">
            <v>0</v>
          </cell>
          <cell r="C893">
            <v>1.5832721642950531</v>
          </cell>
        </row>
        <row r="894">
          <cell r="A894">
            <v>37970</v>
          </cell>
          <cell r="B894">
            <v>17.2</v>
          </cell>
          <cell r="C894">
            <v>1.5842696363175954</v>
          </cell>
        </row>
        <row r="895">
          <cell r="A895">
            <v>37971</v>
          </cell>
          <cell r="B895">
            <v>17.2</v>
          </cell>
          <cell r="C895">
            <v>1.5852677367541641</v>
          </cell>
        </row>
        <row r="896">
          <cell r="A896">
            <v>37972</v>
          </cell>
          <cell r="B896">
            <v>17.190000000000001</v>
          </cell>
          <cell r="C896">
            <v>1.5862659288866972</v>
          </cell>
        </row>
        <row r="897">
          <cell r="A897">
            <v>37973</v>
          </cell>
          <cell r="B897">
            <v>17.18</v>
          </cell>
          <cell r="C897">
            <v>1.5872642120508755</v>
          </cell>
        </row>
        <row r="898">
          <cell r="A898">
            <v>37974</v>
          </cell>
          <cell r="B898">
            <v>16.2</v>
          </cell>
          <cell r="C898">
            <v>1.5882101925166958</v>
          </cell>
        </row>
        <row r="899">
          <cell r="A899">
            <v>37975</v>
          </cell>
          <cell r="B899">
            <v>0</v>
          </cell>
          <cell r="C899">
            <v>1.5882101925166958</v>
          </cell>
        </row>
        <row r="900">
          <cell r="A900">
            <v>37976</v>
          </cell>
          <cell r="B900">
            <v>0</v>
          </cell>
          <cell r="C900">
            <v>1.5882101925166958</v>
          </cell>
        </row>
        <row r="901">
          <cell r="A901">
            <v>37977</v>
          </cell>
          <cell r="B901">
            <v>16.23</v>
          </cell>
          <cell r="C901">
            <v>1.5891583646612</v>
          </cell>
        </row>
        <row r="902">
          <cell r="A902">
            <v>37978</v>
          </cell>
          <cell r="B902">
            <v>16.23</v>
          </cell>
          <cell r="C902">
            <v>1.5901071028708382</v>
          </cell>
        </row>
        <row r="903">
          <cell r="A903">
            <v>37979</v>
          </cell>
          <cell r="B903">
            <v>16.239999999999998</v>
          </cell>
          <cell r="C903">
            <v>1.5910569506690835</v>
          </cell>
        </row>
        <row r="904">
          <cell r="A904">
            <v>37980</v>
          </cell>
          <cell r="B904">
            <v>0</v>
          </cell>
          <cell r="C904">
            <v>1.5910569506690835</v>
          </cell>
        </row>
        <row r="905">
          <cell r="A905">
            <v>37981</v>
          </cell>
          <cell r="B905">
            <v>16.23</v>
          </cell>
          <cell r="C905">
            <v>1.5920068223473112</v>
          </cell>
        </row>
        <row r="906">
          <cell r="A906">
            <v>37982</v>
          </cell>
          <cell r="B906">
            <v>0</v>
          </cell>
          <cell r="C906">
            <v>1.5920068223473112</v>
          </cell>
        </row>
        <row r="907">
          <cell r="A907">
            <v>37983</v>
          </cell>
          <cell r="B907">
            <v>0</v>
          </cell>
          <cell r="C907">
            <v>1.5920068223473112</v>
          </cell>
        </row>
        <row r="908">
          <cell r="A908">
            <v>37984</v>
          </cell>
          <cell r="B908">
            <v>16.22</v>
          </cell>
          <cell r="C908">
            <v>1.5929567172242223</v>
          </cell>
        </row>
        <row r="909">
          <cell r="A909">
            <v>37985</v>
          </cell>
          <cell r="B909">
            <v>16.23</v>
          </cell>
          <cell r="C909">
            <v>1.5939077230758341</v>
          </cell>
        </row>
        <row r="910">
          <cell r="A910">
            <v>37986</v>
          </cell>
          <cell r="B910">
            <v>16.239999999999998</v>
          </cell>
          <cell r="C910">
            <v>1.5948598411681538</v>
          </cell>
        </row>
        <row r="911">
          <cell r="A911">
            <v>37987</v>
          </cell>
          <cell r="B911">
            <v>0</v>
          </cell>
          <cell r="C911">
            <v>1.5948598411681538</v>
          </cell>
        </row>
        <row r="912">
          <cell r="A912">
            <v>37988</v>
          </cell>
          <cell r="B912">
            <v>16.27</v>
          </cell>
          <cell r="C912">
            <v>1.59581416215379</v>
          </cell>
        </row>
        <row r="913">
          <cell r="A913">
            <v>37989</v>
          </cell>
          <cell r="B913">
            <v>0</v>
          </cell>
          <cell r="C913">
            <v>1.59581416215379</v>
          </cell>
        </row>
        <row r="914">
          <cell r="A914">
            <v>37990</v>
          </cell>
          <cell r="B914">
            <v>0</v>
          </cell>
          <cell r="C914">
            <v>1.59581416215379</v>
          </cell>
        </row>
        <row r="915">
          <cell r="A915">
            <v>37991</v>
          </cell>
          <cell r="B915">
            <v>16.260000000000002</v>
          </cell>
          <cell r="C915">
            <v>1.5967685091843149</v>
          </cell>
        </row>
        <row r="916">
          <cell r="A916">
            <v>37992</v>
          </cell>
          <cell r="B916">
            <v>16.25</v>
          </cell>
          <cell r="C916">
            <v>1.5977228815767435</v>
          </cell>
        </row>
        <row r="917">
          <cell r="A917">
            <v>37993</v>
          </cell>
          <cell r="B917">
            <v>16.239999999999998</v>
          </cell>
          <cell r="C917">
            <v>1.5986772786475645</v>
          </cell>
        </row>
        <row r="918">
          <cell r="A918">
            <v>37994</v>
          </cell>
          <cell r="B918">
            <v>16.23</v>
          </cell>
          <cell r="C918">
            <v>1.5996316997127407</v>
          </cell>
        </row>
        <row r="919">
          <cell r="A919">
            <v>37995</v>
          </cell>
          <cell r="B919">
            <v>16.22</v>
          </cell>
          <cell r="C919">
            <v>1.6005861440877096</v>
          </cell>
        </row>
        <row r="920">
          <cell r="A920">
            <v>37996</v>
          </cell>
          <cell r="B920">
            <v>0</v>
          </cell>
          <cell r="C920">
            <v>1.6005861440877096</v>
          </cell>
        </row>
        <row r="921">
          <cell r="A921">
            <v>37997</v>
          </cell>
          <cell r="B921">
            <v>0</v>
          </cell>
          <cell r="C921">
            <v>1.6005861440877096</v>
          </cell>
        </row>
        <row r="922">
          <cell r="A922">
            <v>37998</v>
          </cell>
          <cell r="B922">
            <v>16.22</v>
          </cell>
          <cell r="C922">
            <v>1.6015411579463072</v>
          </cell>
        </row>
        <row r="923">
          <cell r="A923">
            <v>37999</v>
          </cell>
          <cell r="B923">
            <v>16.22</v>
          </cell>
          <cell r="C923">
            <v>1.6024967416283247</v>
          </cell>
        </row>
        <row r="924">
          <cell r="A924">
            <v>38000</v>
          </cell>
          <cell r="B924">
            <v>16.22</v>
          </cell>
          <cell r="C924">
            <v>1.6034528954737555</v>
          </cell>
        </row>
        <row r="925">
          <cell r="A925">
            <v>38001</v>
          </cell>
          <cell r="B925">
            <v>16.22</v>
          </cell>
          <cell r="C925">
            <v>1.6044096198227962</v>
          </cell>
        </row>
        <row r="926">
          <cell r="A926">
            <v>38002</v>
          </cell>
          <cell r="B926">
            <v>16.21</v>
          </cell>
          <cell r="C926">
            <v>1.6053663668505884</v>
          </cell>
        </row>
        <row r="927">
          <cell r="A927">
            <v>38003</v>
          </cell>
          <cell r="B927">
            <v>0</v>
          </cell>
          <cell r="C927">
            <v>1.6053663668505884</v>
          </cell>
        </row>
        <row r="928">
          <cell r="A928">
            <v>38004</v>
          </cell>
          <cell r="B928">
            <v>0</v>
          </cell>
          <cell r="C928">
            <v>1.6053663668505884</v>
          </cell>
        </row>
        <row r="929">
          <cell r="A929">
            <v>38005</v>
          </cell>
          <cell r="B929">
            <v>16.2</v>
          </cell>
          <cell r="C929">
            <v>1.6063231358698831</v>
          </cell>
        </row>
        <row r="930">
          <cell r="A930">
            <v>38006</v>
          </cell>
          <cell r="B930">
            <v>16.2</v>
          </cell>
          <cell r="C930">
            <v>1.6072804751060299</v>
          </cell>
        </row>
        <row r="931">
          <cell r="A931">
            <v>38007</v>
          </cell>
          <cell r="B931">
            <v>16.2</v>
          </cell>
          <cell r="C931">
            <v>1.6082383848988677</v>
          </cell>
        </row>
        <row r="932">
          <cell r="A932">
            <v>38008</v>
          </cell>
          <cell r="B932">
            <v>16.2</v>
          </cell>
          <cell r="C932">
            <v>1.6091968655884379</v>
          </cell>
        </row>
        <row r="933">
          <cell r="A933">
            <v>38009</v>
          </cell>
          <cell r="B933">
            <v>16.23</v>
          </cell>
          <cell r="C933">
            <v>1.610157566917622</v>
          </cell>
        </row>
        <row r="934">
          <cell r="A934">
            <v>38010</v>
          </cell>
          <cell r="B934">
            <v>0</v>
          </cell>
          <cell r="C934">
            <v>1.610157566917622</v>
          </cell>
        </row>
        <row r="935">
          <cell r="A935">
            <v>38011</v>
          </cell>
          <cell r="B935">
            <v>0</v>
          </cell>
          <cell r="C935">
            <v>1.610157566917622</v>
          </cell>
        </row>
        <row r="936">
          <cell r="A936">
            <v>38012</v>
          </cell>
          <cell r="B936">
            <v>16.239999999999998</v>
          </cell>
          <cell r="C936">
            <v>1.6111193918267763</v>
          </cell>
        </row>
        <row r="937">
          <cell r="A937">
            <v>38013</v>
          </cell>
          <cell r="B937">
            <v>16.23</v>
          </cell>
          <cell r="C937">
            <v>1.612081240917028</v>
          </cell>
        </row>
        <row r="938">
          <cell r="A938">
            <v>38014</v>
          </cell>
          <cell r="B938">
            <v>16.23</v>
          </cell>
          <cell r="C938">
            <v>1.6130436642376422</v>
          </cell>
        </row>
        <row r="939">
          <cell r="A939">
            <v>38015</v>
          </cell>
          <cell r="B939">
            <v>16.21</v>
          </cell>
          <cell r="C939">
            <v>1.6140055599483081</v>
          </cell>
        </row>
        <row r="940">
          <cell r="A940">
            <v>38016</v>
          </cell>
          <cell r="B940">
            <v>16.190000000000001</v>
          </cell>
          <cell r="C940">
            <v>1.6149669262304591</v>
          </cell>
        </row>
        <row r="941">
          <cell r="A941">
            <v>38017</v>
          </cell>
          <cell r="B941">
            <v>0</v>
          </cell>
          <cell r="C941">
            <v>1.6149669262304591</v>
          </cell>
        </row>
        <row r="942">
          <cell r="A942">
            <v>38018</v>
          </cell>
          <cell r="B942">
            <v>0</v>
          </cell>
          <cell r="C942">
            <v>1.6149669262304591</v>
          </cell>
        </row>
        <row r="943">
          <cell r="A943">
            <v>38019</v>
          </cell>
          <cell r="B943">
            <v>16.22</v>
          </cell>
          <cell r="C943">
            <v>1.6159305205995744</v>
          </cell>
        </row>
        <row r="944">
          <cell r="A944">
            <v>38020</v>
          </cell>
          <cell r="B944">
            <v>16.22</v>
          </cell>
          <cell r="C944">
            <v>1.6168946899118004</v>
          </cell>
        </row>
        <row r="945">
          <cell r="A945">
            <v>38021</v>
          </cell>
          <cell r="B945">
            <v>16.22</v>
          </cell>
          <cell r="C945">
            <v>1.6178594345101855</v>
          </cell>
        </row>
        <row r="946">
          <cell r="A946">
            <v>38022</v>
          </cell>
          <cell r="B946">
            <v>16.22</v>
          </cell>
          <cell r="C946">
            <v>1.618824754737983</v>
          </cell>
        </row>
        <row r="947">
          <cell r="A947">
            <v>38023</v>
          </cell>
          <cell r="B947">
            <v>16.22</v>
          </cell>
          <cell r="C947">
            <v>1.6197906509386508</v>
          </cell>
        </row>
        <row r="948">
          <cell r="A948">
            <v>38024</v>
          </cell>
          <cell r="B948">
            <v>0</v>
          </cell>
          <cell r="C948">
            <v>1.6197906509386508</v>
          </cell>
        </row>
        <row r="949">
          <cell r="A949">
            <v>38025</v>
          </cell>
          <cell r="B949">
            <v>0</v>
          </cell>
          <cell r="C949">
            <v>1.6197906509386508</v>
          </cell>
        </row>
        <row r="950">
          <cell r="A950">
            <v>38026</v>
          </cell>
          <cell r="B950">
            <v>16.21</v>
          </cell>
          <cell r="C950">
            <v>1.6207565700354849</v>
          </cell>
        </row>
        <row r="951">
          <cell r="A951">
            <v>38027</v>
          </cell>
          <cell r="B951">
            <v>16.2</v>
          </cell>
          <cell r="C951">
            <v>1.6217225113346478</v>
          </cell>
        </row>
        <row r="952">
          <cell r="A952">
            <v>38028</v>
          </cell>
          <cell r="B952">
            <v>16.190000000000001</v>
          </cell>
          <cell r="C952">
            <v>1.6226884741417726</v>
          </cell>
        </row>
        <row r="953">
          <cell r="A953">
            <v>38029</v>
          </cell>
          <cell r="B953">
            <v>16.18</v>
          </cell>
          <cell r="C953">
            <v>1.6236544577619627</v>
          </cell>
        </row>
        <row r="954">
          <cell r="A954">
            <v>38030</v>
          </cell>
          <cell r="B954">
            <v>16.2</v>
          </cell>
          <cell r="C954">
            <v>1.6246221261492568</v>
          </cell>
        </row>
        <row r="955">
          <cell r="A955">
            <v>38031</v>
          </cell>
          <cell r="B955">
            <v>0</v>
          </cell>
          <cell r="C955">
            <v>1.6246221261492568</v>
          </cell>
        </row>
        <row r="956">
          <cell r="A956">
            <v>38032</v>
          </cell>
          <cell r="B956">
            <v>0</v>
          </cell>
          <cell r="C956">
            <v>1.6246221261492568</v>
          </cell>
        </row>
        <row r="957">
          <cell r="A957">
            <v>38033</v>
          </cell>
          <cell r="B957">
            <v>16.23</v>
          </cell>
          <cell r="C957">
            <v>1.6255920364625251</v>
          </cell>
        </row>
        <row r="958">
          <cell r="A958">
            <v>38034</v>
          </cell>
          <cell r="B958">
            <v>16.239999999999998</v>
          </cell>
          <cell r="C958">
            <v>1.6265630811260519</v>
          </cell>
        </row>
        <row r="959">
          <cell r="A959">
            <v>38035</v>
          </cell>
          <cell r="B959">
            <v>16.239999999999998</v>
          </cell>
          <cell r="C959">
            <v>1.627534705841472</v>
          </cell>
        </row>
        <row r="960">
          <cell r="A960">
            <v>38036</v>
          </cell>
          <cell r="B960">
            <v>16.239999999999998</v>
          </cell>
          <cell r="C960">
            <v>1.6285069109552786</v>
          </cell>
        </row>
        <row r="961">
          <cell r="A961">
            <v>38037</v>
          </cell>
          <cell r="B961">
            <v>16.23</v>
          </cell>
          <cell r="C961">
            <v>1.6294791405111495</v>
          </cell>
        </row>
        <row r="962">
          <cell r="A962">
            <v>38038</v>
          </cell>
          <cell r="B962">
            <v>0</v>
          </cell>
          <cell r="C962">
            <v>1.6294791405111495</v>
          </cell>
        </row>
        <row r="963">
          <cell r="A963">
            <v>38039</v>
          </cell>
          <cell r="B963">
            <v>0</v>
          </cell>
          <cell r="C963">
            <v>1.6294791405111495</v>
          </cell>
        </row>
        <row r="964">
          <cell r="A964">
            <v>38040</v>
          </cell>
          <cell r="B964">
            <v>0</v>
          </cell>
          <cell r="C964">
            <v>1.6294791405111495</v>
          </cell>
        </row>
        <row r="965">
          <cell r="A965">
            <v>38041</v>
          </cell>
          <cell r="B965">
            <v>0</v>
          </cell>
          <cell r="C965">
            <v>1.6294791405111495</v>
          </cell>
        </row>
        <row r="966">
          <cell r="A966">
            <v>38042</v>
          </cell>
          <cell r="B966">
            <v>16.25</v>
          </cell>
          <cell r="C966">
            <v>1.630453063717173</v>
          </cell>
        </row>
        <row r="967">
          <cell r="A967">
            <v>38043</v>
          </cell>
          <cell r="B967">
            <v>16.239999999999998</v>
          </cell>
          <cell r="C967">
            <v>1.6314270121071386</v>
          </cell>
        </row>
        <row r="968">
          <cell r="A968">
            <v>38044</v>
          </cell>
          <cell r="B968">
            <v>16.239999999999998</v>
          </cell>
          <cell r="C968">
            <v>1.6324015422835336</v>
          </cell>
        </row>
        <row r="969">
          <cell r="A969">
            <v>38045</v>
          </cell>
          <cell r="B969">
            <v>0</v>
          </cell>
          <cell r="C969">
            <v>1.6324015422835336</v>
          </cell>
        </row>
        <row r="970">
          <cell r="A970">
            <v>38046</v>
          </cell>
          <cell r="B970">
            <v>0</v>
          </cell>
          <cell r="C970">
            <v>1.6324015422835336</v>
          </cell>
        </row>
        <row r="971">
          <cell r="A971">
            <v>38047</v>
          </cell>
          <cell r="B971">
            <v>16.239999999999998</v>
          </cell>
          <cell r="C971">
            <v>1.6333766545938873</v>
          </cell>
        </row>
        <row r="972">
          <cell r="A972">
            <v>38048</v>
          </cell>
          <cell r="B972">
            <v>16.23</v>
          </cell>
          <cell r="C972">
            <v>1.6343517914193948</v>
          </cell>
        </row>
        <row r="973">
          <cell r="A973">
            <v>38049</v>
          </cell>
          <cell r="B973">
            <v>16.23</v>
          </cell>
          <cell r="C973">
            <v>1.635327510408132</v>
          </cell>
        </row>
        <row r="974">
          <cell r="A974">
            <v>38050</v>
          </cell>
          <cell r="B974">
            <v>16.22</v>
          </cell>
          <cell r="C974">
            <v>1.6363032532268205</v>
          </cell>
        </row>
        <row r="975">
          <cell r="A975">
            <v>38051</v>
          </cell>
          <cell r="B975">
            <v>16.21</v>
          </cell>
          <cell r="C975">
            <v>1.6372790191750852</v>
          </cell>
        </row>
        <row r="976">
          <cell r="A976">
            <v>38052</v>
          </cell>
          <cell r="B976">
            <v>0</v>
          </cell>
          <cell r="C976">
            <v>1.6372790191750852</v>
          </cell>
        </row>
        <row r="977">
          <cell r="A977">
            <v>38053</v>
          </cell>
          <cell r="B977">
            <v>0</v>
          </cell>
          <cell r="C977">
            <v>1.6372790191750852</v>
          </cell>
        </row>
        <row r="978">
          <cell r="A978">
            <v>38054</v>
          </cell>
          <cell r="B978">
            <v>16.22</v>
          </cell>
          <cell r="C978">
            <v>1.6382559263909069</v>
          </cell>
        </row>
        <row r="979">
          <cell r="A979">
            <v>38055</v>
          </cell>
          <cell r="B979">
            <v>16.23</v>
          </cell>
          <cell r="C979">
            <v>1.6392339761744255</v>
          </cell>
        </row>
        <row r="980">
          <cell r="A980">
            <v>38056</v>
          </cell>
          <cell r="B980">
            <v>16.22</v>
          </cell>
          <cell r="C980">
            <v>1.6402120498448201</v>
          </cell>
        </row>
        <row r="981">
          <cell r="A981">
            <v>38057</v>
          </cell>
          <cell r="B981">
            <v>16.23</v>
          </cell>
          <cell r="C981">
            <v>1.6411912674471694</v>
          </cell>
        </row>
        <row r="982">
          <cell r="A982">
            <v>38058</v>
          </cell>
          <cell r="B982">
            <v>16.21</v>
          </cell>
          <cell r="C982">
            <v>1.6421699482327796</v>
          </cell>
        </row>
        <row r="983">
          <cell r="A983">
            <v>38059</v>
          </cell>
          <cell r="B983">
            <v>0</v>
          </cell>
          <cell r="C983">
            <v>1.6421699482327796</v>
          </cell>
        </row>
        <row r="984">
          <cell r="A984">
            <v>38060</v>
          </cell>
          <cell r="B984">
            <v>0</v>
          </cell>
          <cell r="C984">
            <v>1.6421699482327796</v>
          </cell>
        </row>
        <row r="985">
          <cell r="A985">
            <v>38061</v>
          </cell>
          <cell r="B985">
            <v>16.21</v>
          </cell>
          <cell r="C985">
            <v>1.6431492126286606</v>
          </cell>
        </row>
        <row r="986">
          <cell r="A986">
            <v>38062</v>
          </cell>
          <cell r="B986">
            <v>16.2</v>
          </cell>
          <cell r="C986">
            <v>1.6441284995336216</v>
          </cell>
        </row>
        <row r="987">
          <cell r="A987">
            <v>38063</v>
          </cell>
          <cell r="B987">
            <v>16.2</v>
          </cell>
          <cell r="C987">
            <v>1.6451083700756832</v>
          </cell>
        </row>
        <row r="988">
          <cell r="A988">
            <v>38064</v>
          </cell>
          <cell r="B988">
            <v>16.2</v>
          </cell>
          <cell r="C988">
            <v>1.6460888246026824</v>
          </cell>
        </row>
        <row r="989">
          <cell r="A989">
            <v>38065</v>
          </cell>
          <cell r="B989">
            <v>15.99</v>
          </cell>
          <cell r="C989">
            <v>1.647058040785824</v>
          </cell>
        </row>
        <row r="990">
          <cell r="A990">
            <v>38066</v>
          </cell>
          <cell r="B990">
            <v>0</v>
          </cell>
          <cell r="C990">
            <v>1.647058040785824</v>
          </cell>
        </row>
        <row r="991">
          <cell r="A991">
            <v>38067</v>
          </cell>
          <cell r="B991">
            <v>0</v>
          </cell>
          <cell r="C991">
            <v>1.647058040785824</v>
          </cell>
        </row>
        <row r="992">
          <cell r="A992">
            <v>38068</v>
          </cell>
          <cell r="B992">
            <v>16.010000000000002</v>
          </cell>
          <cell r="C992">
            <v>1.6480289551938145</v>
          </cell>
        </row>
        <row r="993">
          <cell r="A993">
            <v>38069</v>
          </cell>
          <cell r="B993">
            <v>16.05</v>
          </cell>
          <cell r="C993">
            <v>1.64900269779041</v>
          </cell>
        </row>
        <row r="994">
          <cell r="A994">
            <v>38070</v>
          </cell>
          <cell r="B994">
            <v>16.079999999999998</v>
          </cell>
          <cell r="C994">
            <v>1.6499787081043167</v>
          </cell>
        </row>
        <row r="995">
          <cell r="A995">
            <v>38071</v>
          </cell>
          <cell r="B995">
            <v>16.04</v>
          </cell>
          <cell r="C995">
            <v>1.650953038160935</v>
          </cell>
        </row>
        <row r="996">
          <cell r="A996">
            <v>38072</v>
          </cell>
          <cell r="B996">
            <v>16.02</v>
          </cell>
          <cell r="C996">
            <v>1.6519268136435685</v>
          </cell>
        </row>
        <row r="997">
          <cell r="A997">
            <v>38073</v>
          </cell>
          <cell r="B997">
            <v>0</v>
          </cell>
          <cell r="C997">
            <v>1.6519268136435685</v>
          </cell>
        </row>
        <row r="998">
          <cell r="A998">
            <v>38074</v>
          </cell>
          <cell r="B998">
            <v>0</v>
          </cell>
          <cell r="C998">
            <v>1.6519268136435685</v>
          </cell>
        </row>
        <row r="999">
          <cell r="A999">
            <v>38075</v>
          </cell>
          <cell r="B999">
            <v>16.02</v>
          </cell>
          <cell r="C999">
            <v>1.6529011634845687</v>
          </cell>
        </row>
        <row r="1000">
          <cell r="A1000">
            <v>38076</v>
          </cell>
          <cell r="B1000">
            <v>16.010000000000002</v>
          </cell>
          <cell r="C1000">
            <v>1.653875522320063</v>
          </cell>
        </row>
        <row r="1001">
          <cell r="A1001">
            <v>38077</v>
          </cell>
          <cell r="B1001">
            <v>16</v>
          </cell>
          <cell r="C1001">
            <v>1.6548498894398103</v>
          </cell>
        </row>
        <row r="1002">
          <cell r="A1002">
            <v>38078</v>
          </cell>
          <cell r="B1002">
            <v>16.02</v>
          </cell>
          <cell r="C1002">
            <v>1.6558259633877224</v>
          </cell>
        </row>
        <row r="1003">
          <cell r="A1003">
            <v>38079</v>
          </cell>
          <cell r="B1003">
            <v>16.03</v>
          </cell>
          <cell r="C1003">
            <v>1.6568031797046996</v>
          </cell>
        </row>
        <row r="1004">
          <cell r="A1004">
            <v>38080</v>
          </cell>
          <cell r="B1004">
            <v>0</v>
          </cell>
          <cell r="C1004">
            <v>1.6568031797046996</v>
          </cell>
        </row>
        <row r="1005">
          <cell r="A1005">
            <v>38081</v>
          </cell>
          <cell r="B1005">
            <v>0</v>
          </cell>
          <cell r="C1005">
            <v>1.6568031797046996</v>
          </cell>
        </row>
        <row r="1006">
          <cell r="A1006">
            <v>38082</v>
          </cell>
          <cell r="B1006">
            <v>16.03</v>
          </cell>
          <cell r="C1006">
            <v>1.6577809727439601</v>
          </cell>
        </row>
        <row r="1007">
          <cell r="A1007">
            <v>38083</v>
          </cell>
          <cell r="B1007">
            <v>16.03</v>
          </cell>
          <cell r="C1007">
            <v>1.6587593428458671</v>
          </cell>
        </row>
        <row r="1008">
          <cell r="A1008">
            <v>38084</v>
          </cell>
          <cell r="B1008">
            <v>16.02</v>
          </cell>
          <cell r="C1008">
            <v>1.6597377226921235</v>
          </cell>
        </row>
        <row r="1009">
          <cell r="A1009">
            <v>38085</v>
          </cell>
          <cell r="B1009">
            <v>16.010000000000002</v>
          </cell>
          <cell r="C1009">
            <v>1.6607161115700761</v>
          </cell>
        </row>
        <row r="1010">
          <cell r="A1010">
            <v>38086</v>
          </cell>
          <cell r="B1010">
            <v>0</v>
          </cell>
          <cell r="C1010">
            <v>1.6607161115700761</v>
          </cell>
        </row>
        <row r="1011">
          <cell r="A1011">
            <v>38087</v>
          </cell>
          <cell r="B1011">
            <v>0</v>
          </cell>
          <cell r="C1011">
            <v>1.6607161115700761</v>
          </cell>
        </row>
        <row r="1012">
          <cell r="A1012">
            <v>38088</v>
          </cell>
          <cell r="B1012">
            <v>0</v>
          </cell>
          <cell r="C1012">
            <v>1.6607161115700761</v>
          </cell>
        </row>
        <row r="1013">
          <cell r="A1013">
            <v>38089</v>
          </cell>
          <cell r="B1013">
            <v>16.010000000000002</v>
          </cell>
          <cell r="C1013">
            <v>1.6616950771926453</v>
          </cell>
        </row>
        <row r="1014">
          <cell r="A1014">
            <v>38090</v>
          </cell>
          <cell r="B1014">
            <v>16</v>
          </cell>
          <cell r="C1014">
            <v>1.6626740511386358</v>
          </cell>
        </row>
        <row r="1015">
          <cell r="A1015">
            <v>38091</v>
          </cell>
          <cell r="B1015">
            <v>16</v>
          </cell>
          <cell r="C1015">
            <v>1.66365360183905</v>
          </cell>
        </row>
        <row r="1016">
          <cell r="A1016">
            <v>38092</v>
          </cell>
          <cell r="B1016">
            <v>15.96</v>
          </cell>
          <cell r="C1016">
            <v>1.6646314514184866</v>
          </cell>
        </row>
        <row r="1017">
          <cell r="A1017">
            <v>38093</v>
          </cell>
          <cell r="B1017">
            <v>15.76</v>
          </cell>
          <cell r="C1017">
            <v>1.6655984662186658</v>
          </cell>
        </row>
        <row r="1018">
          <cell r="A1018">
            <v>38094</v>
          </cell>
          <cell r="B1018">
            <v>0</v>
          </cell>
          <cell r="C1018">
            <v>1.6655984662186658</v>
          </cell>
        </row>
        <row r="1019">
          <cell r="A1019">
            <v>38095</v>
          </cell>
          <cell r="B1019">
            <v>0</v>
          </cell>
          <cell r="C1019">
            <v>1.6655984662186658</v>
          </cell>
        </row>
        <row r="1020">
          <cell r="A1020">
            <v>38096</v>
          </cell>
          <cell r="B1020">
            <v>15.72</v>
          </cell>
          <cell r="C1020">
            <v>1.6665637571860261</v>
          </cell>
        </row>
        <row r="1021">
          <cell r="A1021">
            <v>38097</v>
          </cell>
          <cell r="B1021">
            <v>15.73</v>
          </cell>
          <cell r="C1021">
            <v>1.6675301793862281</v>
          </cell>
        </row>
        <row r="1022">
          <cell r="A1022">
            <v>38098</v>
          </cell>
          <cell r="B1022">
            <v>0</v>
          </cell>
          <cell r="C1022">
            <v>1.6675301793862281</v>
          </cell>
        </row>
        <row r="1023">
          <cell r="A1023">
            <v>38099</v>
          </cell>
          <cell r="B1023">
            <v>15.73</v>
          </cell>
          <cell r="C1023">
            <v>1.6684971620041549</v>
          </cell>
        </row>
        <row r="1024">
          <cell r="A1024">
            <v>38100</v>
          </cell>
          <cell r="B1024">
            <v>15.72</v>
          </cell>
          <cell r="C1024">
            <v>1.6694641328991302</v>
          </cell>
        </row>
        <row r="1025">
          <cell r="A1025">
            <v>38101</v>
          </cell>
          <cell r="B1025">
            <v>0</v>
          </cell>
          <cell r="C1025">
            <v>1.6694641328991302</v>
          </cell>
        </row>
        <row r="1026">
          <cell r="A1026">
            <v>38102</v>
          </cell>
          <cell r="B1026">
            <v>0</v>
          </cell>
          <cell r="C1026">
            <v>1.6694641328991302</v>
          </cell>
        </row>
        <row r="1027">
          <cell r="A1027">
            <v>38103</v>
          </cell>
          <cell r="B1027">
            <v>15.72</v>
          </cell>
          <cell r="C1027">
            <v>1.6704316641982422</v>
          </cell>
        </row>
        <row r="1028">
          <cell r="A1028">
            <v>38104</v>
          </cell>
          <cell r="B1028">
            <v>15.72</v>
          </cell>
          <cell r="C1028">
            <v>1.671399756226271</v>
          </cell>
        </row>
        <row r="1029">
          <cell r="A1029">
            <v>38105</v>
          </cell>
          <cell r="B1029">
            <v>15.71</v>
          </cell>
          <cell r="C1029">
            <v>1.6723678357972793</v>
          </cell>
        </row>
        <row r="1030">
          <cell r="A1030">
            <v>38106</v>
          </cell>
          <cell r="B1030">
            <v>15.71</v>
          </cell>
          <cell r="C1030">
            <v>1.673336476082774</v>
          </cell>
        </row>
        <row r="1031">
          <cell r="A1031">
            <v>38107</v>
          </cell>
          <cell r="B1031">
            <v>15.7</v>
          </cell>
          <cell r="C1031">
            <v>1.674305103182639</v>
          </cell>
        </row>
        <row r="1032">
          <cell r="A1032">
            <v>38108</v>
          </cell>
          <cell r="B1032">
            <v>0</v>
          </cell>
          <cell r="C1032">
            <v>1.674305103182639</v>
          </cell>
        </row>
        <row r="1033">
          <cell r="A1033">
            <v>38109</v>
          </cell>
          <cell r="B1033">
            <v>0</v>
          </cell>
          <cell r="C1033">
            <v>1.674305103182639</v>
          </cell>
        </row>
        <row r="1034">
          <cell r="A1034">
            <v>38110</v>
          </cell>
          <cell r="B1034">
            <v>15.74</v>
          </cell>
          <cell r="C1034">
            <v>1.6752765889141408</v>
          </cell>
        </row>
        <row r="1035">
          <cell r="A1035">
            <v>38111</v>
          </cell>
          <cell r="B1035">
            <v>15.72</v>
          </cell>
          <cell r="C1035">
            <v>1.6762474887990215</v>
          </cell>
        </row>
        <row r="1036">
          <cell r="A1036">
            <v>38112</v>
          </cell>
          <cell r="B1036">
            <v>15.73</v>
          </cell>
          <cell r="C1036">
            <v>1.6772195264898828</v>
          </cell>
        </row>
        <row r="1037">
          <cell r="A1037">
            <v>38113</v>
          </cell>
          <cell r="B1037">
            <v>15.71</v>
          </cell>
          <cell r="C1037">
            <v>1.6781909768886534</v>
          </cell>
        </row>
        <row r="1038">
          <cell r="A1038">
            <v>38114</v>
          </cell>
          <cell r="B1038">
            <v>15.72</v>
          </cell>
          <cell r="C1038">
            <v>1.6791635657954949</v>
          </cell>
        </row>
        <row r="1039">
          <cell r="A1039">
            <v>38115</v>
          </cell>
          <cell r="B1039">
            <v>0</v>
          </cell>
          <cell r="C1039">
            <v>1.6791635657954949</v>
          </cell>
        </row>
        <row r="1040">
          <cell r="A1040">
            <v>38116</v>
          </cell>
          <cell r="B1040">
            <v>0</v>
          </cell>
          <cell r="C1040">
            <v>1.6791635657954949</v>
          </cell>
        </row>
        <row r="1041">
          <cell r="A1041">
            <v>38117</v>
          </cell>
          <cell r="B1041">
            <v>15.71</v>
          </cell>
          <cell r="C1041">
            <v>1.6801361421874517</v>
          </cell>
        </row>
        <row r="1042">
          <cell r="A1042">
            <v>38118</v>
          </cell>
          <cell r="B1042">
            <v>15.7</v>
          </cell>
          <cell r="C1042">
            <v>1.6811087053401985</v>
          </cell>
        </row>
        <row r="1043">
          <cell r="A1043">
            <v>38119</v>
          </cell>
          <cell r="B1043">
            <v>15.7</v>
          </cell>
          <cell r="C1043">
            <v>1.682081831470589</v>
          </cell>
        </row>
        <row r="1044">
          <cell r="A1044">
            <v>38120</v>
          </cell>
          <cell r="B1044">
            <v>15.7</v>
          </cell>
          <cell r="C1044">
            <v>1.6830555209045079</v>
          </cell>
        </row>
        <row r="1045">
          <cell r="A1045">
            <v>38121</v>
          </cell>
          <cell r="B1045">
            <v>15.7</v>
          </cell>
          <cell r="C1045">
            <v>1.6840297739680292</v>
          </cell>
        </row>
        <row r="1046">
          <cell r="A1046">
            <v>38122</v>
          </cell>
          <cell r="B1046">
            <v>0</v>
          </cell>
          <cell r="C1046">
            <v>1.6840297739680292</v>
          </cell>
        </row>
        <row r="1047">
          <cell r="A1047">
            <v>38123</v>
          </cell>
          <cell r="B1047">
            <v>0</v>
          </cell>
          <cell r="C1047">
            <v>1.6840297739680292</v>
          </cell>
        </row>
        <row r="1048">
          <cell r="A1048">
            <v>38124</v>
          </cell>
          <cell r="B1048">
            <v>15.72</v>
          </cell>
          <cell r="C1048">
            <v>1.6850057467264983</v>
          </cell>
        </row>
        <row r="1049">
          <cell r="A1049">
            <v>38125</v>
          </cell>
          <cell r="B1049">
            <v>15.71</v>
          </cell>
          <cell r="C1049">
            <v>1.6859817069265408</v>
          </cell>
        </row>
        <row r="1050">
          <cell r="A1050">
            <v>38126</v>
          </cell>
          <cell r="B1050">
            <v>15.71</v>
          </cell>
          <cell r="C1050">
            <v>1.6869582324055528</v>
          </cell>
        </row>
        <row r="1051">
          <cell r="A1051">
            <v>38127</v>
          </cell>
          <cell r="B1051">
            <v>15.7</v>
          </cell>
          <cell r="C1051">
            <v>1.6879347445915978</v>
          </cell>
        </row>
        <row r="1052">
          <cell r="A1052">
            <v>38128</v>
          </cell>
          <cell r="B1052">
            <v>15.71</v>
          </cell>
          <cell r="C1052">
            <v>1.6889124012756718</v>
          </cell>
        </row>
        <row r="1053">
          <cell r="A1053">
            <v>38129</v>
          </cell>
          <cell r="B1053">
            <v>0</v>
          </cell>
          <cell r="C1053">
            <v>1.6889124012756718</v>
          </cell>
        </row>
        <row r="1054">
          <cell r="A1054">
            <v>38130</v>
          </cell>
          <cell r="B1054">
            <v>0</v>
          </cell>
          <cell r="C1054">
            <v>1.6889124012756718</v>
          </cell>
        </row>
        <row r="1055">
          <cell r="A1055">
            <v>38131</v>
          </cell>
          <cell r="B1055">
            <v>15.73</v>
          </cell>
          <cell r="C1055">
            <v>1.6898917832115572</v>
          </cell>
        </row>
        <row r="1056">
          <cell r="A1056">
            <v>38132</v>
          </cell>
          <cell r="B1056">
            <v>15.73</v>
          </cell>
          <cell r="C1056">
            <v>1.6908717330803771</v>
          </cell>
        </row>
        <row r="1057">
          <cell r="A1057">
            <v>38133</v>
          </cell>
          <cell r="B1057">
            <v>15.72</v>
          </cell>
          <cell r="C1057">
            <v>1.6918516710690406</v>
          </cell>
        </row>
        <row r="1058">
          <cell r="A1058">
            <v>38134</v>
          </cell>
          <cell r="B1058">
            <v>15.77</v>
          </cell>
          <cell r="C1058">
            <v>1.692835078870629</v>
          </cell>
        </row>
        <row r="1059">
          <cell r="A1059">
            <v>38135</v>
          </cell>
          <cell r="B1059">
            <v>15.81</v>
          </cell>
          <cell r="C1059">
            <v>1.6938213802542945</v>
          </cell>
        </row>
        <row r="1060">
          <cell r="A1060">
            <v>38136</v>
          </cell>
          <cell r="B1060">
            <v>0</v>
          </cell>
          <cell r="C1060">
            <v>1.6938213802542945</v>
          </cell>
        </row>
        <row r="1061">
          <cell r="A1061">
            <v>38137</v>
          </cell>
          <cell r="B1061">
            <v>0</v>
          </cell>
          <cell r="C1061">
            <v>1.6938213802542945</v>
          </cell>
        </row>
        <row r="1062">
          <cell r="A1062">
            <v>38138</v>
          </cell>
          <cell r="B1062">
            <v>15.82</v>
          </cell>
          <cell r="C1062">
            <v>1.6948088369942156</v>
          </cell>
        </row>
        <row r="1063">
          <cell r="A1063">
            <v>38139</v>
          </cell>
          <cell r="B1063">
            <v>15.81</v>
          </cell>
          <cell r="C1063">
            <v>1.6957962883542683</v>
          </cell>
        </row>
        <row r="1064">
          <cell r="A1064">
            <v>38140</v>
          </cell>
          <cell r="B1064">
            <v>15.75</v>
          </cell>
          <cell r="C1064">
            <v>1.6967808256953163</v>
          </cell>
        </row>
        <row r="1065">
          <cell r="A1065">
            <v>38141</v>
          </cell>
          <cell r="B1065">
            <v>15.74</v>
          </cell>
          <cell r="C1065">
            <v>1.6977653525647114</v>
          </cell>
        </row>
        <row r="1066">
          <cell r="A1066">
            <v>38142</v>
          </cell>
          <cell r="B1066">
            <v>15.71</v>
          </cell>
          <cell r="C1066">
            <v>1.6987487031653448</v>
          </cell>
        </row>
        <row r="1067">
          <cell r="A1067">
            <v>38143</v>
          </cell>
          <cell r="B1067">
            <v>0</v>
          </cell>
          <cell r="C1067">
            <v>1.6987487031653448</v>
          </cell>
        </row>
        <row r="1068">
          <cell r="A1068">
            <v>38144</v>
          </cell>
          <cell r="B1068">
            <v>0</v>
          </cell>
          <cell r="C1068">
            <v>1.6987487031653448</v>
          </cell>
        </row>
        <row r="1069">
          <cell r="A1069">
            <v>38145</v>
          </cell>
          <cell r="B1069">
            <v>15.75</v>
          </cell>
          <cell r="C1069">
            <v>1.6997349546053371</v>
          </cell>
        </row>
        <row r="1070">
          <cell r="A1070">
            <v>38146</v>
          </cell>
          <cell r="B1070">
            <v>15.73</v>
          </cell>
          <cell r="C1070">
            <v>1.7007206124222114</v>
          </cell>
        </row>
        <row r="1071">
          <cell r="A1071">
            <v>38147</v>
          </cell>
          <cell r="B1071">
            <v>15.71</v>
          </cell>
          <cell r="C1071">
            <v>1.7017056747178982</v>
          </cell>
        </row>
        <row r="1072">
          <cell r="A1072">
            <v>38148</v>
          </cell>
          <cell r="B1072">
            <v>0</v>
          </cell>
          <cell r="C1072">
            <v>1.7017056747178982</v>
          </cell>
        </row>
        <row r="1073">
          <cell r="A1073">
            <v>38149</v>
          </cell>
          <cell r="B1073">
            <v>15.7</v>
          </cell>
          <cell r="C1073">
            <v>1.7026907236044106</v>
          </cell>
        </row>
        <row r="1074">
          <cell r="A1074">
            <v>38150</v>
          </cell>
          <cell r="B1074">
            <v>0</v>
          </cell>
          <cell r="C1074">
            <v>1.7026907236044106</v>
          </cell>
        </row>
        <row r="1075">
          <cell r="A1075">
            <v>38151</v>
          </cell>
          <cell r="B1075">
            <v>0</v>
          </cell>
          <cell r="C1075">
            <v>1.7026907236044106</v>
          </cell>
        </row>
        <row r="1076">
          <cell r="A1076">
            <v>38152</v>
          </cell>
          <cell r="B1076">
            <v>15.7</v>
          </cell>
          <cell r="C1076">
            <v>1.7036763426960551</v>
          </cell>
        </row>
        <row r="1077">
          <cell r="A1077">
            <v>38153</v>
          </cell>
          <cell r="B1077">
            <v>15.7</v>
          </cell>
          <cell r="C1077">
            <v>1.7046625323229001</v>
          </cell>
        </row>
        <row r="1078">
          <cell r="A1078">
            <v>38154</v>
          </cell>
          <cell r="B1078">
            <v>15.71</v>
          </cell>
          <cell r="C1078">
            <v>1.70564987778999</v>
          </cell>
        </row>
        <row r="1079">
          <cell r="A1079">
            <v>38155</v>
          </cell>
          <cell r="B1079">
            <v>15.71</v>
          </cell>
          <cell r="C1079">
            <v>1.706637795130429</v>
          </cell>
        </row>
        <row r="1080">
          <cell r="A1080">
            <v>38156</v>
          </cell>
          <cell r="B1080">
            <v>15.71</v>
          </cell>
          <cell r="C1080">
            <v>1.7076262846754477</v>
          </cell>
        </row>
        <row r="1081">
          <cell r="A1081">
            <v>38157</v>
          </cell>
          <cell r="B1081">
            <v>0</v>
          </cell>
          <cell r="C1081">
            <v>1.7076262846754477</v>
          </cell>
        </row>
        <row r="1082">
          <cell r="A1082">
            <v>38158</v>
          </cell>
          <cell r="B1082">
            <v>0</v>
          </cell>
          <cell r="C1082">
            <v>1.7076262846754477</v>
          </cell>
        </row>
        <row r="1083">
          <cell r="A1083">
            <v>38159</v>
          </cell>
          <cell r="B1083">
            <v>15.7</v>
          </cell>
          <cell r="C1083">
            <v>1.7086147607646385</v>
          </cell>
        </row>
        <row r="1084">
          <cell r="A1084">
            <v>38160</v>
          </cell>
          <cell r="B1084">
            <v>15.72</v>
          </cell>
          <cell r="C1084">
            <v>1.7096049816544361</v>
          </cell>
        </row>
        <row r="1085">
          <cell r="A1085">
            <v>38161</v>
          </cell>
          <cell r="B1085">
            <v>15.71</v>
          </cell>
          <cell r="C1085">
            <v>1.7105951898024681</v>
          </cell>
        </row>
        <row r="1086">
          <cell r="A1086">
            <v>38162</v>
          </cell>
          <cell r="B1086">
            <v>15.7</v>
          </cell>
          <cell r="C1086">
            <v>1.7115853844712774</v>
          </cell>
        </row>
        <row r="1087">
          <cell r="A1087">
            <v>38163</v>
          </cell>
          <cell r="B1087">
            <v>15.7</v>
          </cell>
          <cell r="C1087">
            <v>1.7125761523239049</v>
          </cell>
        </row>
        <row r="1088">
          <cell r="A1088">
            <v>38164</v>
          </cell>
          <cell r="B1088">
            <v>0</v>
          </cell>
          <cell r="C1088">
            <v>1.7125761523239049</v>
          </cell>
        </row>
        <row r="1089">
          <cell r="A1089">
            <v>38165</v>
          </cell>
          <cell r="B1089">
            <v>0</v>
          </cell>
          <cell r="C1089">
            <v>1.7125761523239049</v>
          </cell>
        </row>
        <row r="1090">
          <cell r="A1090">
            <v>38166</v>
          </cell>
          <cell r="B1090">
            <v>15.69</v>
          </cell>
          <cell r="C1090">
            <v>1.7135669059511136</v>
          </cell>
        </row>
        <row r="1091">
          <cell r="A1091">
            <v>38167</v>
          </cell>
          <cell r="B1091">
            <v>15.7</v>
          </cell>
          <cell r="C1091">
            <v>1.7145588208267288</v>
          </cell>
        </row>
        <row r="1092">
          <cell r="A1092">
            <v>38168</v>
          </cell>
          <cell r="B1092">
            <v>15.7</v>
          </cell>
          <cell r="C1092">
            <v>1.7155513098819206</v>
          </cell>
        </row>
        <row r="1093">
          <cell r="A1093">
            <v>38169</v>
          </cell>
          <cell r="B1093">
            <v>15.72</v>
          </cell>
          <cell r="C1093">
            <v>1.716545550821174</v>
          </cell>
        </row>
        <row r="1094">
          <cell r="A1094">
            <v>38170</v>
          </cell>
          <cell r="B1094">
            <v>15.71</v>
          </cell>
          <cell r="C1094">
            <v>1.7175397789669331</v>
          </cell>
        </row>
        <row r="1095">
          <cell r="A1095">
            <v>38171</v>
          </cell>
          <cell r="B1095">
            <v>0</v>
          </cell>
          <cell r="C1095">
            <v>1.7175397789669331</v>
          </cell>
        </row>
        <row r="1096">
          <cell r="A1096">
            <v>38172</v>
          </cell>
          <cell r="B1096">
            <v>0</v>
          </cell>
          <cell r="C1096">
            <v>1.7175397789669331</v>
          </cell>
        </row>
        <row r="1097">
          <cell r="A1097">
            <v>38173</v>
          </cell>
          <cell r="B1097">
            <v>15.69</v>
          </cell>
          <cell r="C1097">
            <v>1.7185334041342446</v>
          </cell>
        </row>
        <row r="1098">
          <cell r="A1098">
            <v>38174</v>
          </cell>
          <cell r="B1098">
            <v>15.69</v>
          </cell>
          <cell r="C1098">
            <v>1.7195276041301484</v>
          </cell>
        </row>
        <row r="1099">
          <cell r="A1099">
            <v>38175</v>
          </cell>
          <cell r="B1099">
            <v>15.7</v>
          </cell>
          <cell r="C1099">
            <v>1.720522969413899</v>
          </cell>
        </row>
        <row r="1100">
          <cell r="A1100">
            <v>38176</v>
          </cell>
          <cell r="B1100">
            <v>15.69</v>
          </cell>
          <cell r="C1100">
            <v>1.721518320406221</v>
          </cell>
        </row>
        <row r="1101">
          <cell r="A1101">
            <v>38177</v>
          </cell>
          <cell r="B1101">
            <v>15.73</v>
          </cell>
          <cell r="C1101">
            <v>1.722516610160046</v>
          </cell>
        </row>
        <row r="1102">
          <cell r="A1102">
            <v>38178</v>
          </cell>
          <cell r="B1102">
            <v>0</v>
          </cell>
          <cell r="C1102">
            <v>1.722516610160046</v>
          </cell>
        </row>
        <row r="1103">
          <cell r="A1103">
            <v>38179</v>
          </cell>
          <cell r="B1103">
            <v>0</v>
          </cell>
          <cell r="C1103">
            <v>1.722516610160046</v>
          </cell>
        </row>
        <row r="1104">
          <cell r="A1104">
            <v>38180</v>
          </cell>
          <cell r="B1104">
            <v>15.77</v>
          </cell>
          <cell r="C1104">
            <v>1.7235178423021797</v>
          </cell>
        </row>
        <row r="1105">
          <cell r="A1105">
            <v>38181</v>
          </cell>
          <cell r="B1105">
            <v>15.71</v>
          </cell>
          <cell r="C1105">
            <v>1.7245161088193224</v>
          </cell>
        </row>
        <row r="1106">
          <cell r="A1106">
            <v>38182</v>
          </cell>
          <cell r="B1106">
            <v>15.71</v>
          </cell>
          <cell r="C1106">
            <v>1.7255149535353178</v>
          </cell>
        </row>
        <row r="1107">
          <cell r="A1107">
            <v>38183</v>
          </cell>
          <cell r="B1107">
            <v>15.69</v>
          </cell>
          <cell r="C1107">
            <v>1.7265131924730128</v>
          </cell>
        </row>
        <row r="1108">
          <cell r="A1108">
            <v>38184</v>
          </cell>
          <cell r="B1108">
            <v>15.71</v>
          </cell>
          <cell r="C1108">
            <v>1.7275131939056343</v>
          </cell>
        </row>
        <row r="1109">
          <cell r="A1109">
            <v>38185</v>
          </cell>
          <cell r="B1109">
            <v>0</v>
          </cell>
          <cell r="C1109">
            <v>1.7275131939056343</v>
          </cell>
        </row>
        <row r="1110">
          <cell r="A1110">
            <v>38186</v>
          </cell>
          <cell r="B1110">
            <v>0</v>
          </cell>
          <cell r="C1110">
            <v>1.7275131939056343</v>
          </cell>
        </row>
        <row r="1111">
          <cell r="A1111">
            <v>38187</v>
          </cell>
          <cell r="B1111">
            <v>15.7</v>
          </cell>
          <cell r="C1111">
            <v>1.728513181725722</v>
          </cell>
        </row>
        <row r="1112">
          <cell r="A1112">
            <v>38188</v>
          </cell>
          <cell r="B1112">
            <v>15.7</v>
          </cell>
          <cell r="C1112">
            <v>1.7295137483984888</v>
          </cell>
        </row>
        <row r="1113">
          <cell r="A1113">
            <v>38189</v>
          </cell>
          <cell r="B1113">
            <v>15.7</v>
          </cell>
          <cell r="C1113">
            <v>1.7305148942590092</v>
          </cell>
        </row>
        <row r="1114">
          <cell r="A1114">
            <v>38190</v>
          </cell>
          <cell r="B1114">
            <v>15.71</v>
          </cell>
          <cell r="C1114">
            <v>1.7315172134888746</v>
          </cell>
        </row>
        <row r="1115">
          <cell r="A1115">
            <v>38191</v>
          </cell>
          <cell r="B1115">
            <v>15.69</v>
          </cell>
          <cell r="C1115">
            <v>1.73251892483322</v>
          </cell>
        </row>
        <row r="1116">
          <cell r="A1116">
            <v>38192</v>
          </cell>
          <cell r="B1116">
            <v>0</v>
          </cell>
          <cell r="C1116">
            <v>1.73251892483322</v>
          </cell>
        </row>
        <row r="1117">
          <cell r="A1117">
            <v>38193</v>
          </cell>
          <cell r="B1117">
            <v>0</v>
          </cell>
          <cell r="C1117">
            <v>1.73251892483322</v>
          </cell>
        </row>
        <row r="1118">
          <cell r="A1118">
            <v>38194</v>
          </cell>
          <cell r="B1118">
            <v>15.7</v>
          </cell>
          <cell r="C1118">
            <v>1.7335218102693584</v>
          </cell>
        </row>
        <row r="1119">
          <cell r="A1119">
            <v>38195</v>
          </cell>
          <cell r="B1119">
            <v>15.71</v>
          </cell>
          <cell r="C1119">
            <v>1.7345258711136702</v>
          </cell>
        </row>
        <row r="1120">
          <cell r="A1120">
            <v>38196</v>
          </cell>
          <cell r="B1120">
            <v>15.7</v>
          </cell>
          <cell r="C1120">
            <v>1.7355299182901895</v>
          </cell>
        </row>
        <row r="1121">
          <cell r="A1121">
            <v>38197</v>
          </cell>
          <cell r="B1121">
            <v>15.7</v>
          </cell>
          <cell r="C1121">
            <v>1.7365345466691859</v>
          </cell>
        </row>
        <row r="1122">
          <cell r="A1122">
            <v>38198</v>
          </cell>
          <cell r="B1122">
            <v>15.7</v>
          </cell>
          <cell r="C1122">
            <v>1.737539756587094</v>
          </cell>
        </row>
        <row r="1123">
          <cell r="A1123">
            <v>38199</v>
          </cell>
          <cell r="B1123">
            <v>0</v>
          </cell>
          <cell r="C1123">
            <v>1.737539756587094</v>
          </cell>
        </row>
        <row r="1124">
          <cell r="A1124">
            <v>38200</v>
          </cell>
          <cell r="B1124">
            <v>0</v>
          </cell>
          <cell r="C1124">
            <v>1.737539756587094</v>
          </cell>
        </row>
        <row r="1125">
          <cell r="A1125">
            <v>38201</v>
          </cell>
          <cell r="B1125">
            <v>15.74</v>
          </cell>
          <cell r="C1125">
            <v>1.7385479331005818</v>
          </cell>
        </row>
        <row r="1126">
          <cell r="A1126">
            <v>38202</v>
          </cell>
          <cell r="B1126">
            <v>15.75</v>
          </cell>
          <cell r="C1126">
            <v>1.7395572909881383</v>
          </cell>
        </row>
        <row r="1127">
          <cell r="A1127">
            <v>38203</v>
          </cell>
          <cell r="B1127">
            <v>15.76</v>
          </cell>
          <cell r="C1127">
            <v>1.7405678315763939</v>
          </cell>
        </row>
        <row r="1128">
          <cell r="A1128">
            <v>38204</v>
          </cell>
          <cell r="B1128">
            <v>15.77</v>
          </cell>
          <cell r="C1128">
            <v>1.7415795561938863</v>
          </cell>
        </row>
        <row r="1129">
          <cell r="A1129">
            <v>38205</v>
          </cell>
          <cell r="B1129">
            <v>15.78</v>
          </cell>
          <cell r="C1129">
            <v>1.742592466171061</v>
          </cell>
        </row>
        <row r="1130">
          <cell r="A1130">
            <v>38206</v>
          </cell>
          <cell r="B1130">
            <v>0</v>
          </cell>
          <cell r="C1130">
            <v>1.742592466171061</v>
          </cell>
        </row>
        <row r="1131">
          <cell r="A1131">
            <v>38207</v>
          </cell>
          <cell r="B1131">
            <v>0</v>
          </cell>
          <cell r="C1131">
            <v>1.742592466171061</v>
          </cell>
        </row>
        <row r="1132">
          <cell r="A1132">
            <v>38208</v>
          </cell>
          <cell r="B1132">
            <v>15.77</v>
          </cell>
          <cell r="C1132">
            <v>1.7436053676301699</v>
          </cell>
        </row>
        <row r="1133">
          <cell r="A1133">
            <v>38209</v>
          </cell>
          <cell r="B1133">
            <v>15.77</v>
          </cell>
          <cell r="C1133">
            <v>1.7446188578496378</v>
          </cell>
        </row>
        <row r="1134">
          <cell r="A1134">
            <v>38210</v>
          </cell>
          <cell r="B1134">
            <v>15.76</v>
          </cell>
          <cell r="C1134">
            <v>1.7456323387944888</v>
          </cell>
        </row>
        <row r="1135">
          <cell r="A1135">
            <v>38211</v>
          </cell>
          <cell r="B1135">
            <v>15.77</v>
          </cell>
          <cell r="C1135">
            <v>1.7466470072137308</v>
          </cell>
        </row>
        <row r="1136">
          <cell r="A1136">
            <v>38212</v>
          </cell>
          <cell r="B1136">
            <v>15.76</v>
          </cell>
          <cell r="C1136">
            <v>1.7476616663475739</v>
          </cell>
        </row>
        <row r="1137">
          <cell r="A1137">
            <v>38213</v>
          </cell>
          <cell r="B1137">
            <v>0</v>
          </cell>
          <cell r="C1137">
            <v>1.7476616663475739</v>
          </cell>
        </row>
        <row r="1138">
          <cell r="A1138">
            <v>38214</v>
          </cell>
          <cell r="B1138">
            <v>0</v>
          </cell>
          <cell r="C1138">
            <v>1.7476616663475739</v>
          </cell>
        </row>
        <row r="1139">
          <cell r="A1139">
            <v>38215</v>
          </cell>
          <cell r="B1139">
            <v>15.75</v>
          </cell>
          <cell r="C1139">
            <v>1.7486763154430187</v>
          </cell>
        </row>
        <row r="1140">
          <cell r="A1140">
            <v>38216</v>
          </cell>
          <cell r="B1140">
            <v>15.76</v>
          </cell>
          <cell r="C1140">
            <v>1.7496921534390599</v>
          </cell>
        </row>
        <row r="1141">
          <cell r="A1141">
            <v>38217</v>
          </cell>
          <cell r="B1141">
            <v>15.75</v>
          </cell>
          <cell r="C1141">
            <v>1.7507079813850399</v>
          </cell>
        </row>
        <row r="1142">
          <cell r="A1142">
            <v>38218</v>
          </cell>
          <cell r="B1142">
            <v>15.73</v>
          </cell>
          <cell r="C1142">
            <v>1.7517231979058516</v>
          </cell>
        </row>
        <row r="1143">
          <cell r="A1143">
            <v>38219</v>
          </cell>
          <cell r="B1143">
            <v>15.74</v>
          </cell>
          <cell r="C1143">
            <v>1.7527396041086825</v>
          </cell>
        </row>
        <row r="1144">
          <cell r="A1144">
            <v>38220</v>
          </cell>
          <cell r="B1144">
            <v>0</v>
          </cell>
          <cell r="C1144">
            <v>1.7527396041086825</v>
          </cell>
        </row>
        <row r="1145">
          <cell r="A1145">
            <v>38221</v>
          </cell>
          <cell r="B1145">
            <v>0</v>
          </cell>
          <cell r="C1145">
            <v>1.7527396041086825</v>
          </cell>
        </row>
        <row r="1146">
          <cell r="A1146">
            <v>38222</v>
          </cell>
          <cell r="B1146">
            <v>15.74</v>
          </cell>
          <cell r="C1146">
            <v>1.7537566000631193</v>
          </cell>
        </row>
        <row r="1147">
          <cell r="A1147">
            <v>38223</v>
          </cell>
          <cell r="B1147">
            <v>15.77</v>
          </cell>
          <cell r="C1147">
            <v>1.7547759908005469</v>
          </cell>
        </row>
        <row r="1148">
          <cell r="A1148">
            <v>38224</v>
          </cell>
          <cell r="B1148">
            <v>15.77</v>
          </cell>
          <cell r="C1148">
            <v>1.7557959740702993</v>
          </cell>
        </row>
        <row r="1149">
          <cell r="A1149">
            <v>38225</v>
          </cell>
          <cell r="B1149">
            <v>15.74</v>
          </cell>
          <cell r="C1149">
            <v>1.7568147434289993</v>
          </cell>
        </row>
        <row r="1150">
          <cell r="A1150">
            <v>38226</v>
          </cell>
          <cell r="B1150">
            <v>15.74</v>
          </cell>
          <cell r="C1150">
            <v>1.7578341039104846</v>
          </cell>
        </row>
        <row r="1151">
          <cell r="A1151">
            <v>38227</v>
          </cell>
          <cell r="B1151">
            <v>0</v>
          </cell>
          <cell r="C1151">
            <v>1.7578341039104846</v>
          </cell>
        </row>
        <row r="1152">
          <cell r="A1152">
            <v>38228</v>
          </cell>
          <cell r="B1152">
            <v>0</v>
          </cell>
          <cell r="C1152">
            <v>1.7578341039104846</v>
          </cell>
        </row>
        <row r="1153">
          <cell r="A1153">
            <v>38229</v>
          </cell>
          <cell r="B1153">
            <v>15.78</v>
          </cell>
          <cell r="C1153">
            <v>1.7588564676008118</v>
          </cell>
        </row>
        <row r="1154">
          <cell r="A1154">
            <v>38230</v>
          </cell>
          <cell r="B1154">
            <v>15.81</v>
          </cell>
          <cell r="C1154">
            <v>1.7598812352165805</v>
          </cell>
        </row>
        <row r="1155">
          <cell r="A1155">
            <v>38231</v>
          </cell>
          <cell r="B1155">
            <v>15.82</v>
          </cell>
          <cell r="C1155">
            <v>1.7609072032480586</v>
          </cell>
        </row>
        <row r="1156">
          <cell r="A1156">
            <v>38232</v>
          </cell>
          <cell r="B1156">
            <v>15.79</v>
          </cell>
          <cell r="C1156">
            <v>1.7619319581257928</v>
          </cell>
        </row>
        <row r="1157">
          <cell r="A1157">
            <v>38233</v>
          </cell>
          <cell r="B1157">
            <v>15.81</v>
          </cell>
          <cell r="C1157">
            <v>1.7629585176234748</v>
          </cell>
        </row>
        <row r="1158">
          <cell r="A1158">
            <v>38234</v>
          </cell>
          <cell r="B1158">
            <v>0</v>
          </cell>
          <cell r="C1158">
            <v>1.7629585176234748</v>
          </cell>
        </row>
        <row r="1159">
          <cell r="A1159">
            <v>38235</v>
          </cell>
          <cell r="B1159">
            <v>0</v>
          </cell>
          <cell r="C1159">
            <v>1.7629585176234748</v>
          </cell>
        </row>
        <row r="1160">
          <cell r="A1160">
            <v>38236</v>
          </cell>
          <cell r="B1160">
            <v>15.78</v>
          </cell>
          <cell r="C1160">
            <v>1.7639838616943186</v>
          </cell>
        </row>
        <row r="1161">
          <cell r="A1161">
            <v>38237</v>
          </cell>
          <cell r="B1161">
            <v>0</v>
          </cell>
          <cell r="C1161">
            <v>1.7639838616943186</v>
          </cell>
        </row>
        <row r="1162">
          <cell r="A1162">
            <v>38238</v>
          </cell>
          <cell r="B1162">
            <v>15.79</v>
          </cell>
          <cell r="C1162">
            <v>1.7650104070245789</v>
          </cell>
        </row>
        <row r="1163">
          <cell r="A1163">
            <v>38239</v>
          </cell>
          <cell r="B1163">
            <v>15.8</v>
          </cell>
          <cell r="C1163">
            <v>1.7660381549649067</v>
          </cell>
        </row>
        <row r="1164">
          <cell r="A1164">
            <v>38240</v>
          </cell>
          <cell r="B1164">
            <v>15.78</v>
          </cell>
          <cell r="C1164">
            <v>1.7670652901657498</v>
          </cell>
        </row>
        <row r="1165">
          <cell r="A1165">
            <v>38241</v>
          </cell>
          <cell r="B1165">
            <v>0</v>
          </cell>
          <cell r="C1165">
            <v>1.7670652901657498</v>
          </cell>
        </row>
        <row r="1166">
          <cell r="A1166">
            <v>38242</v>
          </cell>
          <cell r="B1166">
            <v>0</v>
          </cell>
          <cell r="C1166">
            <v>1.7670652901657498</v>
          </cell>
        </row>
        <row r="1167">
          <cell r="A1167">
            <v>38243</v>
          </cell>
          <cell r="B1167">
            <v>15.81</v>
          </cell>
          <cell r="C1167">
            <v>1.7680948405114814</v>
          </cell>
        </row>
        <row r="1168">
          <cell r="A1168">
            <v>38244</v>
          </cell>
          <cell r="B1168">
            <v>15.86</v>
          </cell>
          <cell r="C1168">
            <v>1.7691280210275497</v>
          </cell>
        </row>
        <row r="1169">
          <cell r="A1169">
            <v>38245</v>
          </cell>
          <cell r="B1169">
            <v>15.87</v>
          </cell>
          <cell r="C1169">
            <v>1.7701624115411603</v>
          </cell>
        </row>
        <row r="1170">
          <cell r="A1170">
            <v>38246</v>
          </cell>
          <cell r="B1170">
            <v>15.89</v>
          </cell>
          <cell r="C1170">
            <v>1.7711986199282157</v>
          </cell>
        </row>
        <row r="1171">
          <cell r="A1171">
            <v>38247</v>
          </cell>
          <cell r="B1171">
            <v>16.16</v>
          </cell>
          <cell r="C1171">
            <v>1.7722518006110297</v>
          </cell>
        </row>
        <row r="1172">
          <cell r="A1172">
            <v>38248</v>
          </cell>
          <cell r="B1172">
            <v>0</v>
          </cell>
          <cell r="C1172">
            <v>1.7722518006110297</v>
          </cell>
        </row>
        <row r="1173">
          <cell r="A1173">
            <v>38249</v>
          </cell>
          <cell r="B1173">
            <v>0</v>
          </cell>
          <cell r="C1173">
            <v>1.7722518006110297</v>
          </cell>
        </row>
        <row r="1174">
          <cell r="A1174">
            <v>38250</v>
          </cell>
          <cell r="B1174">
            <v>16.149999999999999</v>
          </cell>
          <cell r="C1174">
            <v>1.7733050017084957</v>
          </cell>
        </row>
        <row r="1175">
          <cell r="A1175">
            <v>38251</v>
          </cell>
          <cell r="B1175">
            <v>16.170000000000002</v>
          </cell>
          <cell r="C1175">
            <v>1.7743600410068971</v>
          </cell>
        </row>
        <row r="1176">
          <cell r="A1176">
            <v>38252</v>
          </cell>
          <cell r="B1176">
            <v>16.12</v>
          </cell>
          <cell r="C1176">
            <v>1.7754126750341017</v>
          </cell>
        </row>
        <row r="1177">
          <cell r="A1177">
            <v>38253</v>
          </cell>
          <cell r="B1177">
            <v>16.149999999999999</v>
          </cell>
          <cell r="C1177">
            <v>1.7764677545533643</v>
          </cell>
        </row>
        <row r="1178">
          <cell r="A1178">
            <v>38254</v>
          </cell>
          <cell r="B1178">
            <v>16.14</v>
          </cell>
          <cell r="C1178">
            <v>1.7775228537624406</v>
          </cell>
        </row>
        <row r="1179">
          <cell r="A1179">
            <v>38255</v>
          </cell>
          <cell r="B1179">
            <v>0</v>
          </cell>
          <cell r="C1179">
            <v>1.7775228537624406</v>
          </cell>
        </row>
        <row r="1180">
          <cell r="A1180">
            <v>38256</v>
          </cell>
          <cell r="B1180">
            <v>0</v>
          </cell>
          <cell r="C1180">
            <v>1.7775228537624406</v>
          </cell>
        </row>
        <row r="1181">
          <cell r="A1181">
            <v>38257</v>
          </cell>
          <cell r="B1181">
            <v>16.170000000000002</v>
          </cell>
          <cell r="C1181">
            <v>1.7785804024992451</v>
          </cell>
        </row>
        <row r="1182">
          <cell r="A1182">
            <v>38258</v>
          </cell>
          <cell r="B1182">
            <v>16.170000000000002</v>
          </cell>
          <cell r="C1182">
            <v>1.7796385804315216</v>
          </cell>
        </row>
        <row r="1183">
          <cell r="A1183">
            <v>38259</v>
          </cell>
          <cell r="B1183">
            <v>16.170000000000002</v>
          </cell>
          <cell r="C1183">
            <v>1.7806973879336139</v>
          </cell>
        </row>
        <row r="1184">
          <cell r="A1184">
            <v>38260</v>
          </cell>
          <cell r="B1184">
            <v>16.14</v>
          </cell>
          <cell r="C1184">
            <v>1.7817549992529285</v>
          </cell>
        </row>
        <row r="1185">
          <cell r="A1185">
            <v>38261</v>
          </cell>
          <cell r="B1185">
            <v>16.170000000000002</v>
          </cell>
          <cell r="C1185">
            <v>1.7828150659321089</v>
          </cell>
        </row>
        <row r="1186">
          <cell r="A1186">
            <v>38262</v>
          </cell>
          <cell r="B1186">
            <v>0</v>
          </cell>
          <cell r="C1186">
            <v>1.7828150659321089</v>
          </cell>
        </row>
        <row r="1187">
          <cell r="A1187">
            <v>38263</v>
          </cell>
          <cell r="B1187">
            <v>0</v>
          </cell>
          <cell r="C1187">
            <v>1.7828150659321089</v>
          </cell>
        </row>
        <row r="1188">
          <cell r="A1188">
            <v>38264</v>
          </cell>
          <cell r="B1188">
            <v>16.18</v>
          </cell>
          <cell r="C1188">
            <v>1.7838763726332791</v>
          </cell>
        </row>
        <row r="1189">
          <cell r="A1189">
            <v>38265</v>
          </cell>
          <cell r="B1189">
            <v>16.16</v>
          </cell>
          <cell r="C1189">
            <v>1.7849370916938336</v>
          </cell>
        </row>
        <row r="1190">
          <cell r="A1190">
            <v>38266</v>
          </cell>
          <cell r="B1190">
            <v>16.149999999999999</v>
          </cell>
          <cell r="C1190">
            <v>1.7859978313151625</v>
          </cell>
        </row>
        <row r="1191">
          <cell r="A1191">
            <v>38267</v>
          </cell>
          <cell r="B1191">
            <v>16.149999999999999</v>
          </cell>
          <cell r="C1191">
            <v>1.7870592013052309</v>
          </cell>
        </row>
        <row r="1192">
          <cell r="A1192">
            <v>38268</v>
          </cell>
          <cell r="B1192">
            <v>16.149999999999999</v>
          </cell>
          <cell r="C1192">
            <v>1.7881212020386494</v>
          </cell>
        </row>
        <row r="1193">
          <cell r="A1193">
            <v>38269</v>
          </cell>
          <cell r="B1193">
            <v>0</v>
          </cell>
          <cell r="C1193">
            <v>1.7881212020386494</v>
          </cell>
        </row>
        <row r="1194">
          <cell r="A1194">
            <v>38270</v>
          </cell>
          <cell r="B1194">
            <v>0</v>
          </cell>
          <cell r="C1194">
            <v>1.7881212020386494</v>
          </cell>
        </row>
        <row r="1195">
          <cell r="A1195">
            <v>38271</v>
          </cell>
          <cell r="B1195">
            <v>16.149999999999999</v>
          </cell>
          <cell r="C1195">
            <v>1.7891838338902519</v>
          </cell>
        </row>
        <row r="1196">
          <cell r="A1196">
            <v>38272</v>
          </cell>
          <cell r="B1196">
            <v>0</v>
          </cell>
          <cell r="C1196">
            <v>1.7891838338902519</v>
          </cell>
        </row>
        <row r="1197">
          <cell r="A1197">
            <v>38273</v>
          </cell>
          <cell r="B1197">
            <v>16.149999999999999</v>
          </cell>
          <cell r="C1197">
            <v>1.7902470972350948</v>
          </cell>
        </row>
        <row r="1198">
          <cell r="A1198">
            <v>38274</v>
          </cell>
          <cell r="B1198">
            <v>16.170000000000002</v>
          </cell>
          <cell r="C1198">
            <v>1.7913122163429822</v>
          </cell>
        </row>
        <row r="1199">
          <cell r="A1199">
            <v>38275</v>
          </cell>
          <cell r="B1199">
            <v>16.16</v>
          </cell>
          <cell r="C1199">
            <v>1.7923773568652901</v>
          </cell>
        </row>
        <row r="1200">
          <cell r="A1200">
            <v>38276</v>
          </cell>
          <cell r="B1200">
            <v>0</v>
          </cell>
          <cell r="C1200">
            <v>1.7923773568652901</v>
          </cell>
        </row>
        <row r="1201">
          <cell r="A1201">
            <v>38277</v>
          </cell>
          <cell r="B1201">
            <v>0</v>
          </cell>
          <cell r="C1201">
            <v>1.7923773568652901</v>
          </cell>
        </row>
        <row r="1202">
          <cell r="A1202">
            <v>38278</v>
          </cell>
          <cell r="B1202">
            <v>16.16</v>
          </cell>
          <cell r="C1202">
            <v>1.7934431307357781</v>
          </cell>
        </row>
        <row r="1203">
          <cell r="A1203">
            <v>38279</v>
          </cell>
          <cell r="B1203">
            <v>16.16</v>
          </cell>
          <cell r="C1203">
            <v>1.7945095383310443</v>
          </cell>
        </row>
        <row r="1204">
          <cell r="A1204">
            <v>38280</v>
          </cell>
          <cell r="B1204">
            <v>16.149999999999999</v>
          </cell>
          <cell r="C1204">
            <v>1.7955759665973503</v>
          </cell>
        </row>
        <row r="1205">
          <cell r="A1205">
            <v>38281</v>
          </cell>
          <cell r="B1205">
            <v>16.149999999999999</v>
          </cell>
          <cell r="C1205">
            <v>1.7966430286130028</v>
          </cell>
        </row>
        <row r="1206">
          <cell r="A1206">
            <v>38282</v>
          </cell>
          <cell r="B1206">
            <v>16.63</v>
          </cell>
          <cell r="C1206">
            <v>1.7977401451840138</v>
          </cell>
        </row>
        <row r="1207">
          <cell r="A1207">
            <v>38283</v>
          </cell>
          <cell r="B1207">
            <v>0</v>
          </cell>
          <cell r="C1207">
            <v>1.7977401451840138</v>
          </cell>
        </row>
        <row r="1208">
          <cell r="A1208">
            <v>38284</v>
          </cell>
          <cell r="B1208">
            <v>0</v>
          </cell>
          <cell r="C1208">
            <v>1.7977401451840138</v>
          </cell>
        </row>
        <row r="1209">
          <cell r="A1209">
            <v>38285</v>
          </cell>
          <cell r="B1209">
            <v>16.670000000000002</v>
          </cell>
          <cell r="C1209">
            <v>1.7988403794570393</v>
          </cell>
        </row>
        <row r="1210">
          <cell r="A1210">
            <v>38286</v>
          </cell>
          <cell r="B1210">
            <v>16.690000000000001</v>
          </cell>
          <cell r="C1210">
            <v>1.7999425113943837</v>
          </cell>
        </row>
        <row r="1211">
          <cell r="A1211">
            <v>38287</v>
          </cell>
          <cell r="B1211">
            <v>16.690000000000001</v>
          </cell>
          <cell r="C1211">
            <v>1.8010453185972053</v>
          </cell>
        </row>
        <row r="1212">
          <cell r="A1212">
            <v>38288</v>
          </cell>
          <cell r="B1212">
            <v>16.670000000000002</v>
          </cell>
          <cell r="C1212">
            <v>1.8021475756681737</v>
          </cell>
        </row>
        <row r="1213">
          <cell r="A1213">
            <v>38289</v>
          </cell>
          <cell r="B1213">
            <v>16.670000000000002</v>
          </cell>
          <cell r="C1213">
            <v>1.8032505073310794</v>
          </cell>
        </row>
        <row r="1214">
          <cell r="A1214">
            <v>38290</v>
          </cell>
          <cell r="B1214">
            <v>0</v>
          </cell>
          <cell r="C1214">
            <v>1.8032505073310794</v>
          </cell>
        </row>
        <row r="1215">
          <cell r="A1215">
            <v>38291</v>
          </cell>
          <cell r="B1215">
            <v>0</v>
          </cell>
          <cell r="C1215">
            <v>1.8032505073310794</v>
          </cell>
        </row>
        <row r="1216">
          <cell r="A1216">
            <v>38292</v>
          </cell>
          <cell r="B1216">
            <v>16.66</v>
          </cell>
          <cell r="C1216">
            <v>1.8043535002642264</v>
          </cell>
        </row>
        <row r="1217">
          <cell r="A1217">
            <v>38293</v>
          </cell>
          <cell r="B1217">
            <v>0</v>
          </cell>
          <cell r="C1217">
            <v>1.8043535002642264</v>
          </cell>
        </row>
        <row r="1218">
          <cell r="A1218">
            <v>38294</v>
          </cell>
          <cell r="B1218">
            <v>16.670000000000002</v>
          </cell>
          <cell r="C1218">
            <v>1.8054577819742179</v>
          </cell>
        </row>
        <row r="1219">
          <cell r="A1219">
            <v>38295</v>
          </cell>
          <cell r="B1219">
            <v>16.7</v>
          </cell>
          <cell r="C1219">
            <v>1.806564582657926</v>
          </cell>
        </row>
        <row r="1220">
          <cell r="A1220">
            <v>38296</v>
          </cell>
          <cell r="B1220">
            <v>16.7</v>
          </cell>
          <cell r="C1220">
            <v>1.8076720618442088</v>
          </cell>
        </row>
        <row r="1221">
          <cell r="A1221">
            <v>38297</v>
          </cell>
          <cell r="B1221">
            <v>0</v>
          </cell>
          <cell r="C1221">
            <v>1.8076720618442088</v>
          </cell>
        </row>
        <row r="1222">
          <cell r="A1222">
            <v>38298</v>
          </cell>
          <cell r="B1222">
            <v>0</v>
          </cell>
          <cell r="C1222">
            <v>1.8076720618442088</v>
          </cell>
        </row>
        <row r="1223">
          <cell r="A1223">
            <v>38299</v>
          </cell>
          <cell r="B1223">
            <v>16.71</v>
          </cell>
          <cell r="C1223">
            <v>1.8087808349784003</v>
          </cell>
        </row>
        <row r="1224">
          <cell r="A1224">
            <v>38300</v>
          </cell>
          <cell r="B1224">
            <v>16.71</v>
          </cell>
          <cell r="C1224">
            <v>1.8098902882015795</v>
          </cell>
        </row>
        <row r="1225">
          <cell r="A1225">
            <v>38301</v>
          </cell>
          <cell r="B1225">
            <v>16.71</v>
          </cell>
          <cell r="C1225">
            <v>1.8110004219308935</v>
          </cell>
        </row>
        <row r="1226">
          <cell r="A1226">
            <v>38302</v>
          </cell>
          <cell r="B1226">
            <v>16.71</v>
          </cell>
          <cell r="C1226">
            <v>1.8121112365837446</v>
          </cell>
        </row>
        <row r="1227">
          <cell r="A1227">
            <v>38303</v>
          </cell>
          <cell r="B1227">
            <v>16.71</v>
          </cell>
          <cell r="C1227">
            <v>1.8132227325777914</v>
          </cell>
        </row>
        <row r="1228">
          <cell r="A1228">
            <v>38304</v>
          </cell>
          <cell r="B1228">
            <v>0</v>
          </cell>
          <cell r="C1228">
            <v>1.8132227325777914</v>
          </cell>
        </row>
        <row r="1229">
          <cell r="A1229">
            <v>38305</v>
          </cell>
          <cell r="B1229">
            <v>0</v>
          </cell>
          <cell r="C1229">
            <v>1.8132227325777914</v>
          </cell>
        </row>
        <row r="1230">
          <cell r="A1230">
            <v>38306</v>
          </cell>
          <cell r="B1230">
            <v>0</v>
          </cell>
          <cell r="C1230">
            <v>1.8132227325777914</v>
          </cell>
        </row>
        <row r="1231">
          <cell r="A1231">
            <v>38307</v>
          </cell>
          <cell r="B1231">
            <v>16.72</v>
          </cell>
          <cell r="C1231">
            <v>1.8143355271962136</v>
          </cell>
        </row>
        <row r="1232">
          <cell r="A1232">
            <v>38308</v>
          </cell>
          <cell r="B1232">
            <v>16.73</v>
          </cell>
          <cell r="C1232">
            <v>1.8154496219400327</v>
          </cell>
        </row>
        <row r="1233">
          <cell r="A1233">
            <v>38309</v>
          </cell>
          <cell r="B1233">
            <v>16.72</v>
          </cell>
          <cell r="C1233">
            <v>1.8165637832248072</v>
          </cell>
        </row>
        <row r="1234">
          <cell r="A1234">
            <v>38310</v>
          </cell>
          <cell r="B1234">
            <v>17.21</v>
          </cell>
          <cell r="C1234">
            <v>1.8177088459515733</v>
          </cell>
        </row>
        <row r="1235">
          <cell r="A1235">
            <v>38311</v>
          </cell>
          <cell r="B1235">
            <v>0</v>
          </cell>
          <cell r="C1235">
            <v>1.8177088459515733</v>
          </cell>
        </row>
        <row r="1236">
          <cell r="A1236">
            <v>38312</v>
          </cell>
          <cell r="B1236">
            <v>0</v>
          </cell>
          <cell r="C1236">
            <v>1.8177088459515733</v>
          </cell>
        </row>
        <row r="1237">
          <cell r="A1237">
            <v>38313</v>
          </cell>
          <cell r="B1237">
            <v>17.21</v>
          </cell>
          <cell r="C1237">
            <v>1.8188546304634265</v>
          </cell>
        </row>
        <row r="1238">
          <cell r="A1238">
            <v>38314</v>
          </cell>
          <cell r="B1238">
            <v>17.21</v>
          </cell>
          <cell r="C1238">
            <v>1.8200011372153406</v>
          </cell>
        </row>
        <row r="1239">
          <cell r="A1239">
            <v>38315</v>
          </cell>
          <cell r="B1239">
            <v>17.190000000000001</v>
          </cell>
          <cell r="C1239">
            <v>1.8211471334242142</v>
          </cell>
        </row>
        <row r="1240">
          <cell r="A1240">
            <v>38316</v>
          </cell>
          <cell r="B1240">
            <v>17.190000000000001</v>
          </cell>
          <cell r="C1240">
            <v>1.8222938512300604</v>
          </cell>
        </row>
        <row r="1241">
          <cell r="A1241">
            <v>38317</v>
          </cell>
          <cell r="B1241">
            <v>17.170000000000002</v>
          </cell>
          <cell r="C1241">
            <v>1.8234400560854183</v>
          </cell>
        </row>
        <row r="1242">
          <cell r="A1242">
            <v>38318</v>
          </cell>
          <cell r="B1242">
            <v>0</v>
          </cell>
          <cell r="C1242">
            <v>1.8234400560854183</v>
          </cell>
        </row>
        <row r="1243">
          <cell r="A1243">
            <v>38319</v>
          </cell>
          <cell r="B1243">
            <v>0</v>
          </cell>
          <cell r="C1243">
            <v>1.8234400560854183</v>
          </cell>
        </row>
        <row r="1244">
          <cell r="A1244">
            <v>38320</v>
          </cell>
          <cell r="B1244">
            <v>17.170000000000002</v>
          </cell>
          <cell r="C1244">
            <v>1.8245869818923226</v>
          </cell>
        </row>
        <row r="1245">
          <cell r="A1245">
            <v>38321</v>
          </cell>
          <cell r="B1245">
            <v>17.18</v>
          </cell>
          <cell r="C1245">
            <v>1.825735247408484</v>
          </cell>
        </row>
        <row r="1246">
          <cell r="A1246">
            <v>38322</v>
          </cell>
          <cell r="B1246">
            <v>17.2</v>
          </cell>
          <cell r="C1246">
            <v>1.8268854727904038</v>
          </cell>
        </row>
        <row r="1247">
          <cell r="A1247">
            <v>38323</v>
          </cell>
          <cell r="B1247">
            <v>17.22</v>
          </cell>
          <cell r="C1247">
            <v>1.8280376606199995</v>
          </cell>
        </row>
        <row r="1248">
          <cell r="A1248">
            <v>38324</v>
          </cell>
          <cell r="B1248">
            <v>17.21</v>
          </cell>
          <cell r="C1248">
            <v>1.8291899558532474</v>
          </cell>
        </row>
        <row r="1249">
          <cell r="A1249">
            <v>38325</v>
          </cell>
          <cell r="B1249">
            <v>0</v>
          </cell>
          <cell r="C1249">
            <v>1.8291899558532474</v>
          </cell>
        </row>
        <row r="1250">
          <cell r="A1250">
            <v>38326</v>
          </cell>
          <cell r="B1250">
            <v>0</v>
          </cell>
          <cell r="C1250">
            <v>1.8291899558532474</v>
          </cell>
        </row>
        <row r="1251">
          <cell r="A1251">
            <v>38327</v>
          </cell>
          <cell r="B1251">
            <v>17.2</v>
          </cell>
          <cell r="C1251">
            <v>1.8303423577245272</v>
          </cell>
        </row>
        <row r="1252">
          <cell r="A1252">
            <v>38328</v>
          </cell>
          <cell r="B1252">
            <v>17.190000000000001</v>
          </cell>
          <cell r="C1252">
            <v>1.8314948654675181</v>
          </cell>
        </row>
        <row r="1253">
          <cell r="A1253">
            <v>38329</v>
          </cell>
          <cell r="B1253">
            <v>17.190000000000001</v>
          </cell>
          <cell r="C1253">
            <v>1.8326480989075853</v>
          </cell>
        </row>
        <row r="1254">
          <cell r="A1254">
            <v>38330</v>
          </cell>
          <cell r="B1254">
            <v>17.170000000000002</v>
          </cell>
          <cell r="C1254">
            <v>1.8338008164825867</v>
          </cell>
        </row>
        <row r="1255">
          <cell r="A1255">
            <v>38331</v>
          </cell>
          <cell r="B1255">
            <v>17.170000000000002</v>
          </cell>
          <cell r="C1255">
            <v>1.8349542591055714</v>
          </cell>
        </row>
        <row r="1256">
          <cell r="A1256">
            <v>38332</v>
          </cell>
          <cell r="B1256">
            <v>0</v>
          </cell>
          <cell r="C1256">
            <v>1.8349542591055714</v>
          </cell>
        </row>
        <row r="1257">
          <cell r="A1257">
            <v>38333</v>
          </cell>
          <cell r="B1257">
            <v>0</v>
          </cell>
          <cell r="C1257">
            <v>1.8349542591055714</v>
          </cell>
        </row>
        <row r="1258">
          <cell r="A1258">
            <v>38334</v>
          </cell>
          <cell r="B1258">
            <v>17.190000000000001</v>
          </cell>
          <cell r="C1258">
            <v>1.8361096708146041</v>
          </cell>
        </row>
        <row r="1259">
          <cell r="A1259">
            <v>38335</v>
          </cell>
          <cell r="B1259">
            <v>17.190000000000001</v>
          </cell>
          <cell r="C1259">
            <v>1.8372658100492469</v>
          </cell>
        </row>
        <row r="1260">
          <cell r="A1260">
            <v>38336</v>
          </cell>
          <cell r="B1260">
            <v>17.2</v>
          </cell>
          <cell r="C1260">
            <v>1.8384232997625292</v>
          </cell>
        </row>
        <row r="1261">
          <cell r="A1261">
            <v>38337</v>
          </cell>
          <cell r="B1261">
            <v>17.2</v>
          </cell>
          <cell r="C1261">
            <v>1.8395815187020501</v>
          </cell>
        </row>
        <row r="1262">
          <cell r="A1262">
            <v>38338</v>
          </cell>
          <cell r="B1262">
            <v>17.690000000000001</v>
          </cell>
          <cell r="C1262">
            <v>1.8407709433151087</v>
          </cell>
        </row>
        <row r="1263">
          <cell r="A1263">
            <v>38339</v>
          </cell>
          <cell r="B1263">
            <v>0</v>
          </cell>
          <cell r="C1263">
            <v>1.8407709433151087</v>
          </cell>
        </row>
        <row r="1264">
          <cell r="A1264">
            <v>38340</v>
          </cell>
          <cell r="B1264">
            <v>0</v>
          </cell>
          <cell r="C1264">
            <v>1.8407709433151087</v>
          </cell>
        </row>
        <row r="1265">
          <cell r="A1265">
            <v>38341</v>
          </cell>
          <cell r="B1265">
            <v>17.690000000000001</v>
          </cell>
          <cell r="C1265">
            <v>1.8419611369785713</v>
          </cell>
        </row>
        <row r="1266">
          <cell r="A1266">
            <v>38342</v>
          </cell>
          <cell r="B1266">
            <v>17.7</v>
          </cell>
          <cell r="C1266">
            <v>1.8431527216346806</v>
          </cell>
        </row>
        <row r="1267">
          <cell r="A1267">
            <v>38343</v>
          </cell>
          <cell r="B1267">
            <v>17.690000000000001</v>
          </cell>
          <cell r="C1267">
            <v>1.8443444552928252</v>
          </cell>
        </row>
        <row r="1268">
          <cell r="A1268">
            <v>38344</v>
          </cell>
          <cell r="B1268">
            <v>17.7</v>
          </cell>
          <cell r="C1268">
            <v>1.8455375817434256</v>
          </cell>
        </row>
        <row r="1269">
          <cell r="A1269">
            <v>38345</v>
          </cell>
          <cell r="B1269">
            <v>17.71</v>
          </cell>
          <cell r="C1269">
            <v>1.8467321026394148</v>
          </cell>
        </row>
        <row r="1270">
          <cell r="A1270">
            <v>38346</v>
          </cell>
          <cell r="B1270">
            <v>0</v>
          </cell>
          <cell r="C1270">
            <v>1.8467321026394148</v>
          </cell>
        </row>
        <row r="1271">
          <cell r="A1271">
            <v>38347</v>
          </cell>
          <cell r="B1271">
            <v>0</v>
          </cell>
          <cell r="C1271">
            <v>1.8467321026394148</v>
          </cell>
        </row>
        <row r="1272">
          <cell r="A1272">
            <v>38348</v>
          </cell>
          <cell r="B1272">
            <v>17.71</v>
          </cell>
          <cell r="C1272">
            <v>1.8479273966869154</v>
          </cell>
        </row>
        <row r="1273">
          <cell r="A1273">
            <v>38349</v>
          </cell>
          <cell r="B1273">
            <v>17.71</v>
          </cell>
          <cell r="C1273">
            <v>1.8491234643863486</v>
          </cell>
        </row>
        <row r="1274">
          <cell r="A1274">
            <v>38350</v>
          </cell>
          <cell r="B1274">
            <v>17.7</v>
          </cell>
          <cell r="C1274">
            <v>1.8503196824298132</v>
          </cell>
        </row>
        <row r="1275">
          <cell r="A1275">
            <v>38351</v>
          </cell>
          <cell r="B1275">
            <v>17.72</v>
          </cell>
          <cell r="C1275">
            <v>1.8515179226912881</v>
          </cell>
        </row>
        <row r="1276">
          <cell r="A1276">
            <v>38352</v>
          </cell>
          <cell r="B1276">
            <v>17.75</v>
          </cell>
          <cell r="C1276">
            <v>1.8527188122895282</v>
          </cell>
        </row>
        <row r="1277">
          <cell r="A1277">
            <v>38353</v>
          </cell>
          <cell r="B1277">
            <v>0</v>
          </cell>
          <cell r="C1277">
            <v>1.8527188122895282</v>
          </cell>
        </row>
        <row r="1278">
          <cell r="A1278">
            <v>38354</v>
          </cell>
          <cell r="B1278">
            <v>0</v>
          </cell>
          <cell r="C1278">
            <v>1.8527188122895282</v>
          </cell>
        </row>
        <row r="1279">
          <cell r="A1279">
            <v>38355</v>
          </cell>
          <cell r="B1279">
            <v>17.760000000000002</v>
          </cell>
          <cell r="C1279">
            <v>1.8539211055387779</v>
          </cell>
        </row>
        <row r="1280">
          <cell r="A1280">
            <v>38356</v>
          </cell>
          <cell r="B1280">
            <v>17.760000000000002</v>
          </cell>
          <cell r="C1280">
            <v>1.8551241789976565</v>
          </cell>
        </row>
        <row r="1281">
          <cell r="A1281">
            <v>38357</v>
          </cell>
          <cell r="B1281">
            <v>17.72</v>
          </cell>
          <cell r="C1281">
            <v>1.8563255305816118</v>
          </cell>
        </row>
        <row r="1282">
          <cell r="A1282">
            <v>38358</v>
          </cell>
          <cell r="B1282">
            <v>17.72</v>
          </cell>
          <cell r="C1282">
            <v>1.8575276601434751</v>
          </cell>
        </row>
        <row r="1283">
          <cell r="A1283">
            <v>38359</v>
          </cell>
          <cell r="B1283">
            <v>17.72</v>
          </cell>
          <cell r="C1283">
            <v>1.8587305681870541</v>
          </cell>
        </row>
        <row r="1284">
          <cell r="A1284">
            <v>38360</v>
          </cell>
          <cell r="B1284">
            <v>0</v>
          </cell>
          <cell r="C1284">
            <v>1.8587305681870541</v>
          </cell>
        </row>
        <row r="1285">
          <cell r="A1285">
            <v>38361</v>
          </cell>
          <cell r="B1285">
            <v>0</v>
          </cell>
          <cell r="C1285">
            <v>1.8587305681870541</v>
          </cell>
        </row>
        <row r="1286">
          <cell r="A1286">
            <v>38362</v>
          </cell>
          <cell r="B1286">
            <v>17.71</v>
          </cell>
          <cell r="C1286">
            <v>1.8599336282199013</v>
          </cell>
        </row>
        <row r="1287">
          <cell r="A1287">
            <v>38363</v>
          </cell>
          <cell r="B1287">
            <v>17.71</v>
          </cell>
          <cell r="C1287">
            <v>1.8611374669312011</v>
          </cell>
        </row>
        <row r="1288">
          <cell r="A1288">
            <v>38364</v>
          </cell>
          <cell r="B1288">
            <v>17.7</v>
          </cell>
          <cell r="C1288">
            <v>1.8623414569633376</v>
          </cell>
        </row>
        <row r="1289">
          <cell r="A1289">
            <v>38365</v>
          </cell>
          <cell r="B1289">
            <v>17.72</v>
          </cell>
          <cell r="C1289">
            <v>1.8635474823521057</v>
          </cell>
        </row>
        <row r="1290">
          <cell r="A1290">
            <v>38366</v>
          </cell>
          <cell r="B1290">
            <v>17.7</v>
          </cell>
          <cell r="C1290">
            <v>1.8647530314493814</v>
          </cell>
        </row>
        <row r="1291">
          <cell r="A1291">
            <v>38367</v>
          </cell>
          <cell r="B1291">
            <v>0</v>
          </cell>
          <cell r="C1291">
            <v>1.8647530314493814</v>
          </cell>
        </row>
        <row r="1292">
          <cell r="A1292">
            <v>38368</v>
          </cell>
          <cell r="B1292">
            <v>0</v>
          </cell>
          <cell r="C1292">
            <v>1.8647530314493814</v>
          </cell>
        </row>
        <row r="1293">
          <cell r="A1293">
            <v>38369</v>
          </cell>
          <cell r="B1293">
            <v>17.72</v>
          </cell>
          <cell r="C1293">
            <v>1.865960618538903</v>
          </cell>
        </row>
        <row r="1294">
          <cell r="A1294">
            <v>38370</v>
          </cell>
          <cell r="B1294">
            <v>17.739999999999998</v>
          </cell>
          <cell r="C1294">
            <v>1.8671702463555191</v>
          </cell>
        </row>
        <row r="1295">
          <cell r="A1295">
            <v>38371</v>
          </cell>
          <cell r="B1295">
            <v>17.73</v>
          </cell>
          <cell r="C1295">
            <v>1.8683800285886565</v>
          </cell>
        </row>
        <row r="1296">
          <cell r="A1296">
            <v>38372</v>
          </cell>
          <cell r="B1296">
            <v>17.73</v>
          </cell>
          <cell r="C1296">
            <v>1.8695905946673241</v>
          </cell>
        </row>
        <row r="1297">
          <cell r="A1297">
            <v>38373</v>
          </cell>
          <cell r="B1297">
            <v>18.22</v>
          </cell>
          <cell r="C1297">
            <v>1.8708327796461721</v>
          </cell>
        </row>
        <row r="1298">
          <cell r="A1298">
            <v>38374</v>
          </cell>
          <cell r="B1298">
            <v>0</v>
          </cell>
          <cell r="C1298">
            <v>1.8708327796461721</v>
          </cell>
        </row>
        <row r="1299">
          <cell r="A1299">
            <v>38375</v>
          </cell>
          <cell r="B1299">
            <v>0</v>
          </cell>
          <cell r="C1299">
            <v>1.8708327796461721</v>
          </cell>
        </row>
        <row r="1300">
          <cell r="A1300">
            <v>38376</v>
          </cell>
          <cell r="B1300">
            <v>18.23</v>
          </cell>
          <cell r="C1300">
            <v>1.8720764183193672</v>
          </cell>
        </row>
        <row r="1301">
          <cell r="A1301">
            <v>38377</v>
          </cell>
          <cell r="B1301">
            <v>18.239999999999998</v>
          </cell>
          <cell r="C1301">
            <v>1.8733215124352123</v>
          </cell>
        </row>
        <row r="1302">
          <cell r="A1302">
            <v>38378</v>
          </cell>
          <cell r="B1302">
            <v>18.239999999999998</v>
          </cell>
          <cell r="C1302">
            <v>1.8745674346472516</v>
          </cell>
        </row>
        <row r="1303">
          <cell r="A1303">
            <v>38379</v>
          </cell>
          <cell r="B1303">
            <v>18.22</v>
          </cell>
          <cell r="C1303">
            <v>1.8758129263157475</v>
          </cell>
        </row>
        <row r="1304">
          <cell r="A1304">
            <v>38380</v>
          </cell>
          <cell r="B1304">
            <v>18.23</v>
          </cell>
          <cell r="C1304">
            <v>1.8770598755483168</v>
          </cell>
        </row>
        <row r="1305">
          <cell r="A1305">
            <v>38381</v>
          </cell>
          <cell r="B1305">
            <v>0</v>
          </cell>
          <cell r="C1305">
            <v>1.8770598755483168</v>
          </cell>
        </row>
        <row r="1306">
          <cell r="A1306">
            <v>38382</v>
          </cell>
          <cell r="B1306">
            <v>0</v>
          </cell>
          <cell r="C1306">
            <v>1.8770598755483168</v>
          </cell>
        </row>
        <row r="1307">
          <cell r="A1307">
            <v>38383</v>
          </cell>
          <cell r="B1307">
            <v>18.22</v>
          </cell>
          <cell r="C1307">
            <v>1.8783070232331922</v>
          </cell>
        </row>
        <row r="1308">
          <cell r="A1308">
            <v>38384</v>
          </cell>
          <cell r="B1308">
            <v>18.25</v>
          </cell>
          <cell r="C1308">
            <v>1.8795568920163095</v>
          </cell>
        </row>
        <row r="1309">
          <cell r="A1309">
            <v>38385</v>
          </cell>
          <cell r="B1309">
            <v>18.25</v>
          </cell>
          <cell r="C1309">
            <v>1.8808075924909211</v>
          </cell>
        </row>
        <row r="1310">
          <cell r="A1310">
            <v>38386</v>
          </cell>
          <cell r="B1310">
            <v>18.260000000000002</v>
          </cell>
          <cell r="C1310">
            <v>1.8820597567685149</v>
          </cell>
        </row>
        <row r="1311">
          <cell r="A1311">
            <v>38387</v>
          </cell>
          <cell r="B1311">
            <v>18.25</v>
          </cell>
          <cell r="C1311">
            <v>1.8833121227070169</v>
          </cell>
        </row>
        <row r="1312">
          <cell r="A1312">
            <v>38388</v>
          </cell>
          <cell r="B1312">
            <v>0</v>
          </cell>
          <cell r="C1312">
            <v>1.8833121227070169</v>
          </cell>
        </row>
        <row r="1313">
          <cell r="A1313">
            <v>38389</v>
          </cell>
          <cell r="B1313">
            <v>0</v>
          </cell>
          <cell r="C1313">
            <v>1.8833121227070169</v>
          </cell>
        </row>
        <row r="1314">
          <cell r="A1314">
            <v>38390</v>
          </cell>
          <cell r="B1314">
            <v>0</v>
          </cell>
          <cell r="C1314">
            <v>1.8833121227070169</v>
          </cell>
        </row>
        <row r="1315">
          <cell r="A1315">
            <v>38391</v>
          </cell>
          <cell r="B1315">
            <v>0</v>
          </cell>
          <cell r="C1315">
            <v>1.8833121227070169</v>
          </cell>
        </row>
        <row r="1316">
          <cell r="A1316">
            <v>38392</v>
          </cell>
          <cell r="B1316">
            <v>18.25</v>
          </cell>
          <cell r="C1316">
            <v>1.884565321998678</v>
          </cell>
        </row>
        <row r="1317">
          <cell r="A1317">
            <v>38393</v>
          </cell>
          <cell r="B1317">
            <v>18.25</v>
          </cell>
          <cell r="C1317">
            <v>1.8858193551980305</v>
          </cell>
        </row>
        <row r="1318">
          <cell r="A1318">
            <v>38394</v>
          </cell>
          <cell r="B1318">
            <v>18.23</v>
          </cell>
          <cell r="C1318">
            <v>1.8870729562180144</v>
          </cell>
        </row>
        <row r="1319">
          <cell r="A1319">
            <v>38395</v>
          </cell>
          <cell r="B1319">
            <v>0</v>
          </cell>
          <cell r="C1319">
            <v>1.8870729562180144</v>
          </cell>
        </row>
        <row r="1320">
          <cell r="A1320">
            <v>38396</v>
          </cell>
          <cell r="B1320">
            <v>0</v>
          </cell>
          <cell r="C1320">
            <v>1.8870729562180144</v>
          </cell>
        </row>
        <row r="1321">
          <cell r="A1321">
            <v>38397</v>
          </cell>
          <cell r="B1321">
            <v>18.23</v>
          </cell>
          <cell r="C1321">
            <v>1.8883273905710072</v>
          </cell>
        </row>
        <row r="1322">
          <cell r="A1322">
            <v>38398</v>
          </cell>
          <cell r="B1322">
            <v>18.22</v>
          </cell>
          <cell r="C1322">
            <v>1.889582024567565</v>
          </cell>
        </row>
        <row r="1323">
          <cell r="A1323">
            <v>38399</v>
          </cell>
          <cell r="B1323">
            <v>18.22</v>
          </cell>
          <cell r="C1323">
            <v>1.8908374921624029</v>
          </cell>
        </row>
        <row r="1324">
          <cell r="A1324">
            <v>38400</v>
          </cell>
          <cell r="B1324">
            <v>18.2</v>
          </cell>
          <cell r="C1324">
            <v>1.8920925235758681</v>
          </cell>
        </row>
        <row r="1325">
          <cell r="A1325">
            <v>38401</v>
          </cell>
          <cell r="B1325">
            <v>18.7</v>
          </cell>
          <cell r="C1325">
            <v>1.8933801033370545</v>
          </cell>
        </row>
        <row r="1326">
          <cell r="A1326">
            <v>38402</v>
          </cell>
          <cell r="B1326">
            <v>0</v>
          </cell>
          <cell r="C1326">
            <v>1.8933801033370545</v>
          </cell>
        </row>
        <row r="1327">
          <cell r="A1327">
            <v>38403</v>
          </cell>
          <cell r="B1327">
            <v>0</v>
          </cell>
          <cell r="C1327">
            <v>1.8933801033370545</v>
          </cell>
        </row>
        <row r="1328">
          <cell r="A1328">
            <v>38404</v>
          </cell>
          <cell r="B1328">
            <v>18.690000000000001</v>
          </cell>
          <cell r="C1328">
            <v>1.8946679258713093</v>
          </cell>
        </row>
        <row r="1329">
          <cell r="A1329">
            <v>38405</v>
          </cell>
          <cell r="B1329">
            <v>18.690000000000001</v>
          </cell>
          <cell r="C1329">
            <v>1.8959566243453063</v>
          </cell>
        </row>
        <row r="1330">
          <cell r="A1330">
            <v>38406</v>
          </cell>
          <cell r="B1330">
            <v>18.690000000000001</v>
          </cell>
          <cell r="C1330">
            <v>1.8972461993548346</v>
          </cell>
        </row>
        <row r="1331">
          <cell r="A1331">
            <v>38407</v>
          </cell>
          <cell r="B1331">
            <v>18.68</v>
          </cell>
          <cell r="C1331">
            <v>1.8985360167171064</v>
          </cell>
        </row>
        <row r="1332">
          <cell r="A1332">
            <v>38408</v>
          </cell>
          <cell r="B1332">
            <v>18.68</v>
          </cell>
          <cell r="C1332">
            <v>1.8998267109443989</v>
          </cell>
        </row>
        <row r="1333">
          <cell r="A1333">
            <v>38409</v>
          </cell>
          <cell r="B1333">
            <v>0</v>
          </cell>
          <cell r="C1333">
            <v>1.8998267109443989</v>
          </cell>
        </row>
        <row r="1334">
          <cell r="A1334">
            <v>38410</v>
          </cell>
          <cell r="B1334">
            <v>0</v>
          </cell>
          <cell r="C1334">
            <v>1.8998267109443989</v>
          </cell>
        </row>
        <row r="1335">
          <cell r="A1335">
            <v>38411</v>
          </cell>
          <cell r="B1335">
            <v>18.68</v>
          </cell>
          <cell r="C1335">
            <v>1.9011182826328372</v>
          </cell>
        </row>
        <row r="1336">
          <cell r="A1336">
            <v>38412</v>
          </cell>
          <cell r="B1336">
            <v>18.68</v>
          </cell>
          <cell r="C1336">
            <v>1.9024107323789514</v>
          </cell>
        </row>
        <row r="1337">
          <cell r="A1337">
            <v>38413</v>
          </cell>
          <cell r="B1337">
            <v>18.670000000000002</v>
          </cell>
          <cell r="C1337">
            <v>1.9037034242193287</v>
          </cell>
        </row>
        <row r="1338">
          <cell r="A1338">
            <v>38414</v>
          </cell>
          <cell r="B1338">
            <v>18.649999999999999</v>
          </cell>
          <cell r="C1338">
            <v>1.9049957203001635</v>
          </cell>
        </row>
        <row r="1339">
          <cell r="A1339">
            <v>38415</v>
          </cell>
          <cell r="B1339">
            <v>18.649999999999999</v>
          </cell>
          <cell r="C1339">
            <v>1.9062888936337989</v>
          </cell>
        </row>
        <row r="1340">
          <cell r="A1340">
            <v>38416</v>
          </cell>
          <cell r="B1340">
            <v>0</v>
          </cell>
          <cell r="C1340">
            <v>1.9062888936337989</v>
          </cell>
        </row>
        <row r="1341">
          <cell r="A1341">
            <v>38417</v>
          </cell>
          <cell r="B1341">
            <v>0</v>
          </cell>
          <cell r="C1341">
            <v>1.9062888936337989</v>
          </cell>
        </row>
        <row r="1342">
          <cell r="A1342">
            <v>38418</v>
          </cell>
          <cell r="B1342">
            <v>18.64</v>
          </cell>
          <cell r="C1342">
            <v>1.9075823067970883</v>
          </cell>
        </row>
        <row r="1343">
          <cell r="A1343">
            <v>38419</v>
          </cell>
          <cell r="B1343">
            <v>18.66</v>
          </cell>
          <cell r="C1343">
            <v>1.9088778743881003</v>
          </cell>
        </row>
        <row r="1344">
          <cell r="A1344">
            <v>38420</v>
          </cell>
          <cell r="B1344">
            <v>18.64</v>
          </cell>
          <cell r="C1344">
            <v>1.9101730441696012</v>
          </cell>
        </row>
        <row r="1345">
          <cell r="A1345">
            <v>38421</v>
          </cell>
          <cell r="B1345">
            <v>18.63</v>
          </cell>
          <cell r="C1345">
            <v>1.91146845334886</v>
          </cell>
        </row>
        <row r="1346">
          <cell r="A1346">
            <v>38422</v>
          </cell>
          <cell r="B1346">
            <v>18.62</v>
          </cell>
          <cell r="C1346">
            <v>1.9127641011673884</v>
          </cell>
        </row>
        <row r="1347">
          <cell r="A1347">
            <v>38423</v>
          </cell>
          <cell r="B1347">
            <v>0</v>
          </cell>
          <cell r="C1347">
            <v>1.9127641011673884</v>
          </cell>
        </row>
        <row r="1348">
          <cell r="A1348">
            <v>38424</v>
          </cell>
          <cell r="B1348">
            <v>0</v>
          </cell>
          <cell r="C1348">
            <v>1.9127641011673884</v>
          </cell>
        </row>
        <row r="1349">
          <cell r="A1349">
            <v>38425</v>
          </cell>
          <cell r="B1349">
            <v>18.62</v>
          </cell>
          <cell r="C1349">
            <v>1.9140606272129506</v>
          </cell>
        </row>
        <row r="1350">
          <cell r="A1350">
            <v>38426</v>
          </cell>
          <cell r="B1350">
            <v>18.62</v>
          </cell>
          <cell r="C1350">
            <v>1.9153580320808337</v>
          </cell>
        </row>
        <row r="1351">
          <cell r="A1351">
            <v>38427</v>
          </cell>
          <cell r="B1351">
            <v>18.63</v>
          </cell>
          <cell r="C1351">
            <v>1.9166569575283985</v>
          </cell>
        </row>
        <row r="1352">
          <cell r="A1352">
            <v>38428</v>
          </cell>
          <cell r="B1352">
            <v>18.64</v>
          </cell>
          <cell r="C1352">
            <v>1.9179574054020949</v>
          </cell>
        </row>
        <row r="1353">
          <cell r="A1353">
            <v>38429</v>
          </cell>
          <cell r="B1353">
            <v>19.149999999999999</v>
          </cell>
          <cell r="C1353">
            <v>1.91929140523571</v>
          </cell>
        </row>
        <row r="1354">
          <cell r="A1354">
            <v>38430</v>
          </cell>
          <cell r="B1354">
            <v>0</v>
          </cell>
          <cell r="C1354">
            <v>1.91929140523571</v>
          </cell>
        </row>
        <row r="1355">
          <cell r="A1355">
            <v>38431</v>
          </cell>
          <cell r="B1355">
            <v>0</v>
          </cell>
          <cell r="C1355">
            <v>1.91929140523571</v>
          </cell>
        </row>
        <row r="1356">
          <cell r="A1356">
            <v>38432</v>
          </cell>
          <cell r="B1356">
            <v>19.170000000000002</v>
          </cell>
          <cell r="C1356">
            <v>1.9206276121186701</v>
          </cell>
        </row>
        <row r="1357">
          <cell r="A1357">
            <v>38433</v>
          </cell>
          <cell r="B1357">
            <v>19.18</v>
          </cell>
          <cell r="C1357">
            <v>1.9219653892364763</v>
          </cell>
        </row>
        <row r="1358">
          <cell r="A1358">
            <v>38434</v>
          </cell>
          <cell r="B1358">
            <v>19.190000000000001</v>
          </cell>
          <cell r="C1358">
            <v>1.9233047385203221</v>
          </cell>
        </row>
        <row r="1359">
          <cell r="A1359">
            <v>38435</v>
          </cell>
          <cell r="B1359">
            <v>19.2</v>
          </cell>
          <cell r="C1359">
            <v>1.9246456619042138</v>
          </cell>
        </row>
        <row r="1360">
          <cell r="A1360">
            <v>38436</v>
          </cell>
          <cell r="B1360">
            <v>0</v>
          </cell>
          <cell r="C1360">
            <v>1.9246456619042138</v>
          </cell>
        </row>
        <row r="1361">
          <cell r="A1361">
            <v>38437</v>
          </cell>
          <cell r="B1361">
            <v>0</v>
          </cell>
          <cell r="C1361">
            <v>1.9246456619042138</v>
          </cell>
        </row>
        <row r="1362">
          <cell r="A1362">
            <v>38438</v>
          </cell>
          <cell r="B1362">
            <v>0</v>
          </cell>
          <cell r="C1362">
            <v>1.9246456619042138</v>
          </cell>
        </row>
        <row r="1363">
          <cell r="A1363">
            <v>38439</v>
          </cell>
          <cell r="B1363">
            <v>19.21</v>
          </cell>
          <cell r="C1363">
            <v>1.9259881613249754</v>
          </cell>
        </row>
        <row r="1364">
          <cell r="A1364">
            <v>38440</v>
          </cell>
          <cell r="B1364">
            <v>19.2</v>
          </cell>
          <cell r="C1364">
            <v>1.9273309555847171</v>
          </cell>
        </row>
        <row r="1365">
          <cell r="A1365">
            <v>38441</v>
          </cell>
          <cell r="B1365">
            <v>19.2</v>
          </cell>
          <cell r="C1365">
            <v>1.9286746860373494</v>
          </cell>
        </row>
        <row r="1366">
          <cell r="A1366">
            <v>38442</v>
          </cell>
          <cell r="B1366">
            <v>19.190000000000001</v>
          </cell>
          <cell r="C1366">
            <v>1.9300187107913758</v>
          </cell>
        </row>
        <row r="1367">
          <cell r="A1367">
            <v>38443</v>
          </cell>
          <cell r="B1367">
            <v>19.21</v>
          </cell>
          <cell r="C1367">
            <v>1.9313649580786467</v>
          </cell>
        </row>
        <row r="1368">
          <cell r="A1368">
            <v>38444</v>
          </cell>
          <cell r="B1368">
            <v>0</v>
          </cell>
          <cell r="C1368">
            <v>1.9313649580786467</v>
          </cell>
        </row>
        <row r="1369">
          <cell r="A1369">
            <v>38445</v>
          </cell>
          <cell r="B1369">
            <v>0</v>
          </cell>
          <cell r="C1369">
            <v>1.9313649580786467</v>
          </cell>
        </row>
        <row r="1370">
          <cell r="A1370">
            <v>38446</v>
          </cell>
          <cell r="B1370">
            <v>19.21</v>
          </cell>
          <cell r="C1370">
            <v>1.9327121444147197</v>
          </cell>
        </row>
        <row r="1371">
          <cell r="A1371">
            <v>38447</v>
          </cell>
          <cell r="B1371">
            <v>19.21</v>
          </cell>
          <cell r="C1371">
            <v>1.9340602704546104</v>
          </cell>
        </row>
        <row r="1372">
          <cell r="A1372">
            <v>38448</v>
          </cell>
          <cell r="B1372">
            <v>19.22</v>
          </cell>
          <cell r="C1372">
            <v>1.9354099810845553</v>
          </cell>
        </row>
        <row r="1373">
          <cell r="A1373">
            <v>38449</v>
          </cell>
          <cell r="B1373">
            <v>19.21</v>
          </cell>
          <cell r="C1373">
            <v>1.9367599889483256</v>
          </cell>
        </row>
        <row r="1374">
          <cell r="A1374">
            <v>38450</v>
          </cell>
          <cell r="B1374">
            <v>19.21</v>
          </cell>
          <cell r="C1374">
            <v>1.9381109384840156</v>
          </cell>
        </row>
        <row r="1375">
          <cell r="A1375">
            <v>38451</v>
          </cell>
          <cell r="B1375">
            <v>0</v>
          </cell>
          <cell r="C1375">
            <v>1.9381109384840156</v>
          </cell>
        </row>
        <row r="1376">
          <cell r="A1376">
            <v>38452</v>
          </cell>
          <cell r="B1376">
            <v>0</v>
          </cell>
          <cell r="C1376">
            <v>1.9381109384840156</v>
          </cell>
        </row>
        <row r="1377">
          <cell r="A1377">
            <v>38453</v>
          </cell>
          <cell r="B1377">
            <v>19.2</v>
          </cell>
          <cell r="C1377">
            <v>1.9394621847144953</v>
          </cell>
        </row>
        <row r="1378">
          <cell r="A1378">
            <v>38454</v>
          </cell>
          <cell r="B1378">
            <v>19.2</v>
          </cell>
          <cell r="C1378">
            <v>1.9408143730305589</v>
          </cell>
        </row>
        <row r="1379">
          <cell r="A1379">
            <v>38455</v>
          </cell>
          <cell r="B1379">
            <v>19.18</v>
          </cell>
          <cell r="C1379">
            <v>1.942166210857823</v>
          </cell>
        </row>
        <row r="1380">
          <cell r="A1380">
            <v>38456</v>
          </cell>
          <cell r="B1380">
            <v>19.190000000000001</v>
          </cell>
          <cell r="C1380">
            <v>1.9435196373753814</v>
          </cell>
        </row>
        <row r="1381">
          <cell r="A1381">
            <v>38457</v>
          </cell>
          <cell r="B1381">
            <v>19.190000000000001</v>
          </cell>
          <cell r="C1381">
            <v>1.9448740070477162</v>
          </cell>
        </row>
        <row r="1382">
          <cell r="A1382">
            <v>38458</v>
          </cell>
          <cell r="B1382">
            <v>0</v>
          </cell>
          <cell r="C1382">
            <v>1.9448740070477162</v>
          </cell>
        </row>
        <row r="1383">
          <cell r="A1383">
            <v>38459</v>
          </cell>
          <cell r="B1383">
            <v>0</v>
          </cell>
          <cell r="C1383">
            <v>1.9448740070477162</v>
          </cell>
        </row>
        <row r="1384">
          <cell r="A1384">
            <v>38460</v>
          </cell>
          <cell r="B1384">
            <v>19.18</v>
          </cell>
          <cell r="C1384">
            <v>1.9462286725368656</v>
          </cell>
        </row>
        <row r="1385">
          <cell r="A1385">
            <v>38461</v>
          </cell>
          <cell r="B1385">
            <v>19.18</v>
          </cell>
          <cell r="C1385">
            <v>1.9475842815928379</v>
          </cell>
        </row>
        <row r="1386">
          <cell r="A1386">
            <v>38462</v>
          </cell>
          <cell r="B1386">
            <v>19.190000000000001</v>
          </cell>
          <cell r="C1386">
            <v>1.9489414837710817</v>
          </cell>
        </row>
        <row r="1387">
          <cell r="A1387">
            <v>38463</v>
          </cell>
          <cell r="B1387">
            <v>0</v>
          </cell>
          <cell r="C1387">
            <v>1.9489414837710817</v>
          </cell>
        </row>
        <row r="1388">
          <cell r="A1388">
            <v>38464</v>
          </cell>
          <cell r="B1388">
            <v>19.18</v>
          </cell>
          <cell r="C1388">
            <v>1.9502989823848065</v>
          </cell>
        </row>
        <row r="1389">
          <cell r="A1389">
            <v>38465</v>
          </cell>
          <cell r="B1389">
            <v>0</v>
          </cell>
          <cell r="C1389">
            <v>1.9502989823848065</v>
          </cell>
        </row>
        <row r="1390">
          <cell r="A1390">
            <v>38466</v>
          </cell>
          <cell r="B1390">
            <v>0</v>
          </cell>
          <cell r="C1390">
            <v>1.9502989823848065</v>
          </cell>
        </row>
        <row r="1391">
          <cell r="A1391">
            <v>38467</v>
          </cell>
          <cell r="B1391">
            <v>19.39</v>
          </cell>
          <cell r="C1391">
            <v>1.9516710610048231</v>
          </cell>
        </row>
        <row r="1392">
          <cell r="A1392">
            <v>38468</v>
          </cell>
          <cell r="B1392">
            <v>19.41</v>
          </cell>
          <cell r="C1392">
            <v>1.9530454030998066</v>
          </cell>
        </row>
        <row r="1393">
          <cell r="A1393">
            <v>38469</v>
          </cell>
          <cell r="B1393">
            <v>19.41</v>
          </cell>
          <cell r="C1393">
            <v>1.9544207129891236</v>
          </cell>
        </row>
        <row r="1394">
          <cell r="A1394">
            <v>38470</v>
          </cell>
          <cell r="B1394">
            <v>19.43</v>
          </cell>
          <cell r="C1394">
            <v>1.9557982911536078</v>
          </cell>
        </row>
        <row r="1395">
          <cell r="A1395">
            <v>38471</v>
          </cell>
          <cell r="B1395">
            <v>19.440000000000001</v>
          </cell>
          <cell r="C1395">
            <v>1.9571774905837811</v>
          </cell>
        </row>
        <row r="1396">
          <cell r="A1396">
            <v>38472</v>
          </cell>
          <cell r="B1396">
            <v>0</v>
          </cell>
          <cell r="C1396">
            <v>1.9571774905837811</v>
          </cell>
        </row>
        <row r="1397">
          <cell r="A1397">
            <v>38473</v>
          </cell>
          <cell r="B1397">
            <v>0</v>
          </cell>
          <cell r="C1397">
            <v>1.9571774905837811</v>
          </cell>
        </row>
        <row r="1398">
          <cell r="A1398">
            <v>38474</v>
          </cell>
          <cell r="B1398">
            <v>19.46</v>
          </cell>
          <cell r="C1398">
            <v>1.9585589639116991</v>
          </cell>
        </row>
        <row r="1399">
          <cell r="A1399">
            <v>38475</v>
          </cell>
          <cell r="B1399">
            <v>19.48</v>
          </cell>
          <cell r="C1399">
            <v>1.9599427143607999</v>
          </cell>
        </row>
        <row r="1400">
          <cell r="A1400">
            <v>38476</v>
          </cell>
          <cell r="B1400">
            <v>19.48</v>
          </cell>
          <cell r="C1400">
            <v>1.9613274424497575</v>
          </cell>
        </row>
        <row r="1401">
          <cell r="A1401">
            <v>38477</v>
          </cell>
          <cell r="B1401">
            <v>19.48</v>
          </cell>
          <cell r="C1401">
            <v>1.962713148869289</v>
          </cell>
        </row>
        <row r="1402">
          <cell r="A1402">
            <v>38478</v>
          </cell>
          <cell r="B1402">
            <v>19.48</v>
          </cell>
          <cell r="C1402">
            <v>1.9640998343105991</v>
          </cell>
        </row>
        <row r="1403">
          <cell r="A1403">
            <v>38479</v>
          </cell>
          <cell r="B1403">
            <v>0</v>
          </cell>
          <cell r="C1403">
            <v>1.9640998343105991</v>
          </cell>
        </row>
        <row r="1404">
          <cell r="A1404">
            <v>38480</v>
          </cell>
          <cell r="B1404">
            <v>0</v>
          </cell>
          <cell r="C1404">
            <v>1.9640998343105991</v>
          </cell>
        </row>
        <row r="1405">
          <cell r="A1405">
            <v>38481</v>
          </cell>
          <cell r="B1405">
            <v>19.489999999999998</v>
          </cell>
          <cell r="C1405">
            <v>1.9654881522297336</v>
          </cell>
        </row>
        <row r="1406">
          <cell r="A1406">
            <v>38482</v>
          </cell>
          <cell r="B1406">
            <v>19.47</v>
          </cell>
          <cell r="C1406">
            <v>1.9668761449711414</v>
          </cell>
        </row>
        <row r="1407">
          <cell r="A1407">
            <v>38483</v>
          </cell>
          <cell r="B1407">
            <v>19.47</v>
          </cell>
          <cell r="C1407">
            <v>1.9682651178883126</v>
          </cell>
        </row>
        <row r="1408">
          <cell r="A1408">
            <v>38484</v>
          </cell>
          <cell r="B1408">
            <v>19.47</v>
          </cell>
          <cell r="C1408">
            <v>1.96965507167343</v>
          </cell>
        </row>
        <row r="1409">
          <cell r="A1409">
            <v>38485</v>
          </cell>
          <cell r="B1409">
            <v>19.47</v>
          </cell>
          <cell r="C1409">
            <v>1.9710460070191651</v>
          </cell>
        </row>
        <row r="1410">
          <cell r="A1410">
            <v>38486</v>
          </cell>
          <cell r="B1410">
            <v>0</v>
          </cell>
          <cell r="C1410">
            <v>1.9710460070191651</v>
          </cell>
        </row>
        <row r="1411">
          <cell r="A1411">
            <v>38487</v>
          </cell>
          <cell r="B1411">
            <v>0</v>
          </cell>
          <cell r="C1411">
            <v>1.9710460070191651</v>
          </cell>
        </row>
        <row r="1412">
          <cell r="A1412">
            <v>38488</v>
          </cell>
          <cell r="B1412">
            <v>19.46</v>
          </cell>
          <cell r="C1412">
            <v>1.9724372694365477</v>
          </cell>
        </row>
        <row r="1413">
          <cell r="A1413">
            <v>38489</v>
          </cell>
          <cell r="B1413">
            <v>19.48</v>
          </cell>
          <cell r="C1413">
            <v>1.9738308251107433</v>
          </cell>
        </row>
        <row r="1414">
          <cell r="A1414">
            <v>38490</v>
          </cell>
          <cell r="B1414">
            <v>19.48</v>
          </cell>
          <cell r="C1414">
            <v>1.9752253653523302</v>
          </cell>
        </row>
        <row r="1415">
          <cell r="A1415">
            <v>38491</v>
          </cell>
          <cell r="B1415">
            <v>19.47</v>
          </cell>
          <cell r="C1415">
            <v>1.976620234340293</v>
          </cell>
        </row>
        <row r="1416">
          <cell r="A1416">
            <v>38492</v>
          </cell>
          <cell r="B1416">
            <v>19.71</v>
          </cell>
          <cell r="C1416">
            <v>1.9780318407888635</v>
          </cell>
        </row>
        <row r="1417">
          <cell r="A1417">
            <v>38493</v>
          </cell>
          <cell r="B1417">
            <v>0</v>
          </cell>
          <cell r="C1417">
            <v>1.9780318407888635</v>
          </cell>
        </row>
        <row r="1418">
          <cell r="A1418">
            <v>38494</v>
          </cell>
          <cell r="B1418">
            <v>0</v>
          </cell>
          <cell r="C1418">
            <v>1.9780318407888635</v>
          </cell>
        </row>
        <row r="1419">
          <cell r="A1419">
            <v>38495</v>
          </cell>
          <cell r="B1419">
            <v>19.71</v>
          </cell>
          <cell r="C1419">
            <v>1.979444455338399</v>
          </cell>
        </row>
        <row r="1420">
          <cell r="A1420">
            <v>38496</v>
          </cell>
          <cell r="B1420">
            <v>19.71</v>
          </cell>
          <cell r="C1420">
            <v>1.9808580787088363</v>
          </cell>
        </row>
        <row r="1421">
          <cell r="A1421">
            <v>38497</v>
          </cell>
          <cell r="B1421">
            <v>19.71</v>
          </cell>
          <cell r="C1421">
            <v>1.9822727116206267</v>
          </cell>
        </row>
        <row r="1422">
          <cell r="A1422">
            <v>38498</v>
          </cell>
          <cell r="B1422">
            <v>0</v>
          </cell>
          <cell r="C1422">
            <v>1.9822727116206267</v>
          </cell>
        </row>
        <row r="1423">
          <cell r="A1423">
            <v>38499</v>
          </cell>
          <cell r="B1423">
            <v>19.7</v>
          </cell>
          <cell r="C1423">
            <v>1.9836876971966497</v>
          </cell>
        </row>
        <row r="1424">
          <cell r="A1424">
            <v>38500</v>
          </cell>
          <cell r="B1424">
            <v>0</v>
          </cell>
          <cell r="C1424">
            <v>1.9836876971966497</v>
          </cell>
        </row>
        <row r="1425">
          <cell r="A1425">
            <v>38501</v>
          </cell>
          <cell r="B1425">
            <v>0</v>
          </cell>
          <cell r="C1425">
            <v>1.9836876971966497</v>
          </cell>
        </row>
        <row r="1426">
          <cell r="A1426">
            <v>38502</v>
          </cell>
          <cell r="B1426">
            <v>19.71</v>
          </cell>
          <cell r="C1426">
            <v>1.9851043508849326</v>
          </cell>
        </row>
        <row r="1427">
          <cell r="A1427">
            <v>38503</v>
          </cell>
          <cell r="B1427">
            <v>19.73</v>
          </cell>
          <cell r="C1427">
            <v>1.9865233331892171</v>
          </cell>
        </row>
        <row r="1428">
          <cell r="A1428">
            <v>38504</v>
          </cell>
          <cell r="B1428">
            <v>19.77</v>
          </cell>
          <cell r="C1428">
            <v>1.9879459648494084</v>
          </cell>
        </row>
        <row r="1429">
          <cell r="A1429">
            <v>38505</v>
          </cell>
          <cell r="B1429">
            <v>19.77</v>
          </cell>
          <cell r="C1429">
            <v>1.9893696153150708</v>
          </cell>
        </row>
        <row r="1430">
          <cell r="A1430">
            <v>38506</v>
          </cell>
          <cell r="B1430">
            <v>19.75</v>
          </cell>
          <cell r="C1430">
            <v>1.9907929660147572</v>
          </cell>
        </row>
        <row r="1431">
          <cell r="A1431">
            <v>38507</v>
          </cell>
          <cell r="B1431">
            <v>0</v>
          </cell>
          <cell r="C1431">
            <v>1.9907929660147572</v>
          </cell>
        </row>
        <row r="1432">
          <cell r="A1432">
            <v>38508</v>
          </cell>
          <cell r="B1432">
            <v>0</v>
          </cell>
          <cell r="C1432">
            <v>1.9907929660147572</v>
          </cell>
        </row>
        <row r="1433">
          <cell r="A1433">
            <v>38509</v>
          </cell>
          <cell r="B1433">
            <v>19.739999999999998</v>
          </cell>
          <cell r="C1433">
            <v>1.9922166748860624</v>
          </cell>
        </row>
        <row r="1434">
          <cell r="A1434">
            <v>38510</v>
          </cell>
          <cell r="B1434">
            <v>19.73</v>
          </cell>
          <cell r="C1434">
            <v>1.9936407411860044</v>
          </cell>
        </row>
        <row r="1435">
          <cell r="A1435">
            <v>38511</v>
          </cell>
          <cell r="B1435">
            <v>19.73</v>
          </cell>
          <cell r="C1435">
            <v>1.9950658254298541</v>
          </cell>
        </row>
        <row r="1436">
          <cell r="A1436">
            <v>38512</v>
          </cell>
          <cell r="B1436">
            <v>19.71</v>
          </cell>
          <cell r="C1436">
            <v>1.9964906048263067</v>
          </cell>
        </row>
        <row r="1437">
          <cell r="A1437">
            <v>38513</v>
          </cell>
          <cell r="B1437">
            <v>19.71</v>
          </cell>
          <cell r="C1437">
            <v>1.9979164017312059</v>
          </cell>
        </row>
        <row r="1438">
          <cell r="A1438">
            <v>38514</v>
          </cell>
          <cell r="B1438">
            <v>0</v>
          </cell>
          <cell r="C1438">
            <v>1.9979164017312059</v>
          </cell>
        </row>
        <row r="1439">
          <cell r="A1439">
            <v>38515</v>
          </cell>
          <cell r="B1439">
            <v>0</v>
          </cell>
          <cell r="C1439">
            <v>1.9979164017312059</v>
          </cell>
        </row>
        <row r="1440">
          <cell r="A1440">
            <v>38516</v>
          </cell>
          <cell r="B1440">
            <v>19.72</v>
          </cell>
          <cell r="C1440">
            <v>1.9993438796037777</v>
          </cell>
        </row>
        <row r="1441">
          <cell r="A1441">
            <v>38517</v>
          </cell>
          <cell r="B1441">
            <v>19.73</v>
          </cell>
          <cell r="C1441">
            <v>2.0007730405363362</v>
          </cell>
        </row>
        <row r="1442">
          <cell r="A1442">
            <v>38518</v>
          </cell>
          <cell r="B1442">
            <v>19.73</v>
          </cell>
          <cell r="C1442">
            <v>2.0022032230545221</v>
          </cell>
        </row>
        <row r="1443">
          <cell r="A1443">
            <v>38519</v>
          </cell>
          <cell r="B1443">
            <v>19.73</v>
          </cell>
          <cell r="C1443">
            <v>2.00363442788858</v>
          </cell>
        </row>
        <row r="1444">
          <cell r="A1444">
            <v>38520</v>
          </cell>
          <cell r="B1444">
            <v>19.72</v>
          </cell>
          <cell r="C1444">
            <v>2.0050659911952606</v>
          </cell>
        </row>
        <row r="1445">
          <cell r="A1445">
            <v>38521</v>
          </cell>
          <cell r="B1445">
            <v>0</v>
          </cell>
          <cell r="C1445">
            <v>2.0050659911952606</v>
          </cell>
        </row>
        <row r="1446">
          <cell r="A1446">
            <v>38522</v>
          </cell>
          <cell r="B1446">
            <v>0</v>
          </cell>
          <cell r="C1446">
            <v>2.0050659911952606</v>
          </cell>
        </row>
        <row r="1447">
          <cell r="A1447">
            <v>38523</v>
          </cell>
          <cell r="B1447">
            <v>19.73</v>
          </cell>
          <cell r="C1447">
            <v>2.0064992423788373</v>
          </cell>
        </row>
        <row r="1448">
          <cell r="A1448">
            <v>38524</v>
          </cell>
          <cell r="B1448">
            <v>19.72</v>
          </cell>
          <cell r="C1448">
            <v>2.0079328525475839</v>
          </cell>
        </row>
        <row r="1449">
          <cell r="A1449">
            <v>38525</v>
          </cell>
          <cell r="B1449">
            <v>19.71</v>
          </cell>
          <cell r="C1449">
            <v>2.0093668209516862</v>
          </cell>
        </row>
        <row r="1450">
          <cell r="A1450">
            <v>38526</v>
          </cell>
          <cell r="B1450">
            <v>19.72</v>
          </cell>
          <cell r="C1450">
            <v>2.0108024799573898</v>
          </cell>
        </row>
        <row r="1451">
          <cell r="A1451">
            <v>38527</v>
          </cell>
          <cell r="B1451">
            <v>19.72</v>
          </cell>
          <cell r="C1451">
            <v>2.0122391647174549</v>
          </cell>
        </row>
        <row r="1452">
          <cell r="A1452">
            <v>38528</v>
          </cell>
          <cell r="B1452">
            <v>0</v>
          </cell>
          <cell r="C1452">
            <v>2.0122391647174549</v>
          </cell>
        </row>
        <row r="1453">
          <cell r="A1453">
            <v>38529</v>
          </cell>
          <cell r="B1453">
            <v>0</v>
          </cell>
          <cell r="C1453">
            <v>2.0122391647174549</v>
          </cell>
        </row>
        <row r="1454">
          <cell r="A1454">
            <v>38530</v>
          </cell>
          <cell r="B1454">
            <v>19.73</v>
          </cell>
          <cell r="C1454">
            <v>2.0136775433928373</v>
          </cell>
        </row>
        <row r="1455">
          <cell r="A1455">
            <v>38531</v>
          </cell>
          <cell r="B1455">
            <v>19.739999999999998</v>
          </cell>
          <cell r="C1455">
            <v>2.0151176180924257</v>
          </cell>
        </row>
        <row r="1456">
          <cell r="A1456">
            <v>38532</v>
          </cell>
          <cell r="B1456">
            <v>19.739999999999998</v>
          </cell>
          <cell r="C1456">
            <v>2.0165587226565758</v>
          </cell>
        </row>
        <row r="1457">
          <cell r="A1457">
            <v>38533</v>
          </cell>
          <cell r="B1457">
            <v>19.739999999999998</v>
          </cell>
          <cell r="C1457">
            <v>2.0180008578217916</v>
          </cell>
        </row>
        <row r="1458">
          <cell r="A1458">
            <v>38534</v>
          </cell>
          <cell r="B1458">
            <v>19.739999999999998</v>
          </cell>
          <cell r="C1458">
            <v>2.0194440243251042</v>
          </cell>
        </row>
        <row r="1459">
          <cell r="A1459">
            <v>38535</v>
          </cell>
          <cell r="B1459">
            <v>0</v>
          </cell>
          <cell r="C1459">
            <v>2.0194440243251042</v>
          </cell>
        </row>
        <row r="1460">
          <cell r="A1460">
            <v>38536</v>
          </cell>
          <cell r="B1460">
            <v>0</v>
          </cell>
          <cell r="C1460">
            <v>2.0194440243251042</v>
          </cell>
        </row>
        <row r="1461">
          <cell r="A1461">
            <v>38537</v>
          </cell>
          <cell r="B1461">
            <v>19.73</v>
          </cell>
          <cell r="C1461">
            <v>2.0208875531419812</v>
          </cell>
        </row>
        <row r="1462">
          <cell r="A1462">
            <v>38538</v>
          </cell>
          <cell r="B1462">
            <v>19.739999999999998</v>
          </cell>
          <cell r="C1462">
            <v>2.0223327840557102</v>
          </cell>
        </row>
        <row r="1463">
          <cell r="A1463">
            <v>38539</v>
          </cell>
          <cell r="B1463">
            <v>19.72</v>
          </cell>
          <cell r="C1463">
            <v>2.0237777070253173</v>
          </cell>
        </row>
        <row r="1464">
          <cell r="A1464">
            <v>38540</v>
          </cell>
          <cell r="B1464">
            <v>19.72</v>
          </cell>
          <cell r="C1464">
            <v>2.0252236623682331</v>
          </cell>
        </row>
        <row r="1465">
          <cell r="A1465">
            <v>38541</v>
          </cell>
          <cell r="B1465">
            <v>19.71</v>
          </cell>
          <cell r="C1465">
            <v>2.0266699790313583</v>
          </cell>
        </row>
        <row r="1466">
          <cell r="A1466">
            <v>38542</v>
          </cell>
          <cell r="B1466">
            <v>0</v>
          </cell>
          <cell r="C1466">
            <v>2.0266699790313583</v>
          </cell>
        </row>
        <row r="1467">
          <cell r="A1467">
            <v>38543</v>
          </cell>
          <cell r="B1467">
            <v>0</v>
          </cell>
          <cell r="C1467">
            <v>2.0266699790313583</v>
          </cell>
        </row>
        <row r="1468">
          <cell r="A1468">
            <v>38544</v>
          </cell>
          <cell r="B1468">
            <v>19.690000000000001</v>
          </cell>
          <cell r="C1468">
            <v>2.0281159838750327</v>
          </cell>
        </row>
        <row r="1469">
          <cell r="A1469">
            <v>38545</v>
          </cell>
          <cell r="B1469">
            <v>19.71</v>
          </cell>
          <cell r="C1469">
            <v>2.0295643660941098</v>
          </cell>
        </row>
        <row r="1470">
          <cell r="A1470">
            <v>38546</v>
          </cell>
          <cell r="B1470">
            <v>19.7</v>
          </cell>
          <cell r="C1470">
            <v>2.0310131093910329</v>
          </cell>
        </row>
        <row r="1471">
          <cell r="A1471">
            <v>38547</v>
          </cell>
          <cell r="B1471">
            <v>19.7</v>
          </cell>
          <cell r="C1471">
            <v>2.0324628868296539</v>
          </cell>
        </row>
        <row r="1472">
          <cell r="A1472">
            <v>38548</v>
          </cell>
          <cell r="B1472">
            <v>19.71</v>
          </cell>
          <cell r="C1472">
            <v>2.0339143733963119</v>
          </cell>
        </row>
        <row r="1473">
          <cell r="A1473">
            <v>38549</v>
          </cell>
          <cell r="B1473">
            <v>0</v>
          </cell>
          <cell r="C1473">
            <v>2.0339143733963119</v>
          </cell>
        </row>
        <row r="1474">
          <cell r="A1474">
            <v>38550</v>
          </cell>
          <cell r="B1474">
            <v>0</v>
          </cell>
          <cell r="C1474">
            <v>2.0339143733963119</v>
          </cell>
        </row>
        <row r="1475">
          <cell r="A1475">
            <v>38551</v>
          </cell>
          <cell r="B1475">
            <v>19.71</v>
          </cell>
          <cell r="C1475">
            <v>2.0353668965443839</v>
          </cell>
        </row>
        <row r="1476">
          <cell r="A1476">
            <v>38552</v>
          </cell>
          <cell r="B1476">
            <v>19.7</v>
          </cell>
          <cell r="C1476">
            <v>2.0368197818026239</v>
          </cell>
        </row>
        <row r="1477">
          <cell r="A1477">
            <v>38553</v>
          </cell>
          <cell r="B1477">
            <v>19.7</v>
          </cell>
          <cell r="C1477">
            <v>2.0382737041591765</v>
          </cell>
        </row>
        <row r="1478">
          <cell r="A1478">
            <v>38554</v>
          </cell>
          <cell r="B1478">
            <v>19.690000000000001</v>
          </cell>
          <cell r="C1478">
            <v>2.0397279881222503</v>
          </cell>
        </row>
        <row r="1479">
          <cell r="A1479">
            <v>38555</v>
          </cell>
          <cell r="B1479">
            <v>19.690000000000001</v>
          </cell>
          <cell r="C1479">
            <v>2.041183309699576</v>
          </cell>
        </row>
        <row r="1480">
          <cell r="A1480">
            <v>38556</v>
          </cell>
          <cell r="B1480">
            <v>0</v>
          </cell>
          <cell r="C1480">
            <v>2.041183309699576</v>
          </cell>
        </row>
        <row r="1481">
          <cell r="A1481">
            <v>38557</v>
          </cell>
          <cell r="B1481">
            <v>0</v>
          </cell>
          <cell r="C1481">
            <v>2.041183309699576</v>
          </cell>
        </row>
        <row r="1482">
          <cell r="A1482">
            <v>38558</v>
          </cell>
          <cell r="B1482">
            <v>19.690000000000001</v>
          </cell>
          <cell r="C1482">
            <v>2.0426396696314795</v>
          </cell>
        </row>
        <row r="1483">
          <cell r="A1483">
            <v>38559</v>
          </cell>
          <cell r="B1483">
            <v>19.690000000000001</v>
          </cell>
          <cell r="C1483">
            <v>2.044097068658814</v>
          </cell>
        </row>
        <row r="1484">
          <cell r="A1484">
            <v>38560</v>
          </cell>
          <cell r="B1484">
            <v>19.68</v>
          </cell>
          <cell r="C1484">
            <v>2.0455548293024317</v>
          </cell>
        </row>
        <row r="1485">
          <cell r="A1485">
            <v>38561</v>
          </cell>
          <cell r="B1485">
            <v>19.670000000000002</v>
          </cell>
          <cell r="C1485">
            <v>2.0470129507964994</v>
          </cell>
        </row>
        <row r="1486">
          <cell r="A1486">
            <v>38562</v>
          </cell>
          <cell r="B1486">
            <v>19.670000000000002</v>
          </cell>
          <cell r="C1486">
            <v>2.0484721116752178</v>
          </cell>
        </row>
        <row r="1487">
          <cell r="A1487">
            <v>38563</v>
          </cell>
          <cell r="B1487">
            <v>0</v>
          </cell>
          <cell r="C1487">
            <v>2.0484721116752178</v>
          </cell>
        </row>
        <row r="1488">
          <cell r="A1488">
            <v>38564</v>
          </cell>
          <cell r="B1488">
            <v>0</v>
          </cell>
          <cell r="C1488">
            <v>2.0484721116752178</v>
          </cell>
        </row>
        <row r="1489">
          <cell r="A1489">
            <v>38565</v>
          </cell>
          <cell r="B1489">
            <v>19.68</v>
          </cell>
          <cell r="C1489">
            <v>2.0499329924081997</v>
          </cell>
        </row>
        <row r="1490">
          <cell r="A1490">
            <v>38566</v>
          </cell>
          <cell r="B1490">
            <v>19.690000000000001</v>
          </cell>
          <cell r="C1490">
            <v>2.0513955951342968</v>
          </cell>
        </row>
        <row r="1491">
          <cell r="A1491">
            <v>38567</v>
          </cell>
          <cell r="B1491">
            <v>19.7</v>
          </cell>
          <cell r="C1491">
            <v>2.0528599219954877</v>
          </cell>
        </row>
        <row r="1492">
          <cell r="A1492">
            <v>38568</v>
          </cell>
          <cell r="B1492">
            <v>19.7</v>
          </cell>
          <cell r="C1492">
            <v>2.0543252941222345</v>
          </cell>
        </row>
        <row r="1493">
          <cell r="A1493">
            <v>38569</v>
          </cell>
          <cell r="B1493">
            <v>19.7</v>
          </cell>
          <cell r="C1493">
            <v>2.0557917122606679</v>
          </cell>
        </row>
        <row r="1494">
          <cell r="A1494">
            <v>38570</v>
          </cell>
          <cell r="B1494">
            <v>0</v>
          </cell>
          <cell r="C1494">
            <v>2.0557917122606679</v>
          </cell>
        </row>
        <row r="1495">
          <cell r="A1495">
            <v>38571</v>
          </cell>
          <cell r="B1495">
            <v>0</v>
          </cell>
          <cell r="C1495">
            <v>2.0557917122606679</v>
          </cell>
        </row>
        <row r="1496">
          <cell r="A1496">
            <v>38572</v>
          </cell>
          <cell r="B1496">
            <v>19.690000000000001</v>
          </cell>
          <cell r="C1496">
            <v>2.0572584951134614</v>
          </cell>
        </row>
        <row r="1497">
          <cell r="A1497">
            <v>38573</v>
          </cell>
          <cell r="B1497">
            <v>19.690000000000001</v>
          </cell>
          <cell r="C1497">
            <v>2.0587263244983158</v>
          </cell>
        </row>
        <row r="1498">
          <cell r="A1498">
            <v>38574</v>
          </cell>
          <cell r="B1498">
            <v>19.68</v>
          </cell>
          <cell r="C1498">
            <v>2.0601945180874792</v>
          </cell>
        </row>
        <row r="1499">
          <cell r="A1499">
            <v>38575</v>
          </cell>
          <cell r="B1499">
            <v>19.68</v>
          </cell>
          <cell r="C1499">
            <v>2.0616637587281081</v>
          </cell>
        </row>
        <row r="1500">
          <cell r="A1500">
            <v>38576</v>
          </cell>
          <cell r="B1500">
            <v>19.68</v>
          </cell>
          <cell r="C1500">
            <v>2.0631340471669142</v>
          </cell>
        </row>
        <row r="1501">
          <cell r="A1501">
            <v>38577</v>
          </cell>
          <cell r="B1501">
            <v>0</v>
          </cell>
          <cell r="C1501">
            <v>2.0631340471669142</v>
          </cell>
        </row>
        <row r="1502">
          <cell r="A1502">
            <v>38578</v>
          </cell>
          <cell r="B1502">
            <v>0</v>
          </cell>
          <cell r="C1502">
            <v>2.0631340471669142</v>
          </cell>
        </row>
        <row r="1503">
          <cell r="A1503">
            <v>38579</v>
          </cell>
          <cell r="B1503">
            <v>19.68</v>
          </cell>
          <cell r="C1503">
            <v>2.0646053841511409</v>
          </cell>
        </row>
        <row r="1504">
          <cell r="A1504">
            <v>38580</v>
          </cell>
          <cell r="B1504">
            <v>19.670000000000002</v>
          </cell>
          <cell r="C1504">
            <v>2.0660770853464716</v>
          </cell>
        </row>
        <row r="1505">
          <cell r="A1505">
            <v>38581</v>
          </cell>
          <cell r="B1505">
            <v>19.66</v>
          </cell>
          <cell r="C1505">
            <v>2.0675491499788956</v>
          </cell>
        </row>
        <row r="1506">
          <cell r="A1506">
            <v>38582</v>
          </cell>
          <cell r="B1506">
            <v>19.64</v>
          </cell>
          <cell r="C1506">
            <v>2.0690208910431149</v>
          </cell>
        </row>
        <row r="1507">
          <cell r="A1507">
            <v>38583</v>
          </cell>
          <cell r="B1507">
            <v>19.62</v>
          </cell>
          <cell r="C1507">
            <v>2.0704923061260638</v>
          </cell>
        </row>
        <row r="1508">
          <cell r="A1508">
            <v>38584</v>
          </cell>
          <cell r="B1508">
            <v>0</v>
          </cell>
          <cell r="C1508">
            <v>2.0704923061260638</v>
          </cell>
        </row>
        <row r="1509">
          <cell r="A1509">
            <v>38585</v>
          </cell>
          <cell r="B1509">
            <v>0</v>
          </cell>
          <cell r="C1509">
            <v>2.0704923061260638</v>
          </cell>
        </row>
        <row r="1510">
          <cell r="A1510">
            <v>38586</v>
          </cell>
          <cell r="B1510">
            <v>19.649999999999999</v>
          </cell>
          <cell r="C1510">
            <v>2.0719668294207305</v>
          </cell>
        </row>
        <row r="1511">
          <cell r="A1511">
            <v>38587</v>
          </cell>
          <cell r="B1511">
            <v>19.66</v>
          </cell>
          <cell r="C1511">
            <v>2.0734430904522179</v>
          </cell>
        </row>
        <row r="1512">
          <cell r="A1512">
            <v>38588</v>
          </cell>
          <cell r="B1512">
            <v>19.66</v>
          </cell>
          <cell r="C1512">
            <v>2.0749204033087643</v>
          </cell>
        </row>
        <row r="1513">
          <cell r="A1513">
            <v>38589</v>
          </cell>
          <cell r="B1513">
            <v>19.670000000000002</v>
          </cell>
          <cell r="C1513">
            <v>2.0763994573019424</v>
          </cell>
        </row>
        <row r="1514">
          <cell r="A1514">
            <v>38590</v>
          </cell>
          <cell r="B1514">
            <v>19.670000000000002</v>
          </cell>
          <cell r="C1514">
            <v>2.0778795656009681</v>
          </cell>
        </row>
        <row r="1515">
          <cell r="A1515">
            <v>38591</v>
          </cell>
          <cell r="B1515">
            <v>0</v>
          </cell>
          <cell r="C1515">
            <v>2.0778795656009681</v>
          </cell>
        </row>
        <row r="1516">
          <cell r="A1516">
            <v>38592</v>
          </cell>
          <cell r="B1516">
            <v>0</v>
          </cell>
          <cell r="C1516">
            <v>2.0778795656009681</v>
          </cell>
        </row>
        <row r="1517">
          <cell r="A1517">
            <v>38593</v>
          </cell>
          <cell r="B1517">
            <v>19.66</v>
          </cell>
          <cell r="C1517">
            <v>2.0793600394132241</v>
          </cell>
        </row>
        <row r="1518">
          <cell r="A1518">
            <v>38594</v>
          </cell>
          <cell r="B1518">
            <v>19.690000000000001</v>
          </cell>
          <cell r="C1518">
            <v>2.0808436379861757</v>
          </cell>
        </row>
        <row r="1519">
          <cell r="A1519">
            <v>38595</v>
          </cell>
          <cell r="B1519">
            <v>19.690000000000001</v>
          </cell>
          <cell r="C1519">
            <v>2.0823282950890034</v>
          </cell>
        </row>
        <row r="1520">
          <cell r="A1520">
            <v>38596</v>
          </cell>
          <cell r="B1520">
            <v>19.71</v>
          </cell>
          <cell r="C1520">
            <v>2.0838153931153824</v>
          </cell>
        </row>
        <row r="1521">
          <cell r="A1521">
            <v>38597</v>
          </cell>
          <cell r="B1521">
            <v>19.72</v>
          </cell>
          <cell r="C1521">
            <v>2.0853042443814411</v>
          </cell>
        </row>
        <row r="1522">
          <cell r="A1522">
            <v>38598</v>
          </cell>
          <cell r="B1522">
            <v>0</v>
          </cell>
          <cell r="C1522">
            <v>2.0853042443814411</v>
          </cell>
        </row>
        <row r="1523">
          <cell r="A1523">
            <v>38599</v>
          </cell>
          <cell r="B1523">
            <v>0</v>
          </cell>
          <cell r="C1523">
            <v>2.0853042443814411</v>
          </cell>
        </row>
        <row r="1524">
          <cell r="A1524">
            <v>38600</v>
          </cell>
          <cell r="B1524">
            <v>19.72</v>
          </cell>
          <cell r="C1524">
            <v>2.0867941594068422</v>
          </cell>
        </row>
        <row r="1525">
          <cell r="A1525">
            <v>38601</v>
          </cell>
          <cell r="B1525">
            <v>19.72</v>
          </cell>
          <cell r="C1525">
            <v>2.0882851389516239</v>
          </cell>
        </row>
        <row r="1526">
          <cell r="A1526">
            <v>38602</v>
          </cell>
          <cell r="B1526">
            <v>0</v>
          </cell>
          <cell r="C1526">
            <v>2.0882851389516239</v>
          </cell>
        </row>
        <row r="1527">
          <cell r="A1527">
            <v>38603</v>
          </cell>
          <cell r="B1527">
            <v>19.71</v>
          </cell>
          <cell r="C1527">
            <v>2.0897764910674148</v>
          </cell>
        </row>
        <row r="1528">
          <cell r="A1528">
            <v>38604</v>
          </cell>
          <cell r="B1528">
            <v>19.690000000000001</v>
          </cell>
          <cell r="C1528">
            <v>2.0912675216543111</v>
          </cell>
        </row>
        <row r="1529">
          <cell r="A1529">
            <v>38605</v>
          </cell>
          <cell r="B1529">
            <v>0</v>
          </cell>
          <cell r="C1529">
            <v>2.0912675216543111</v>
          </cell>
        </row>
        <row r="1530">
          <cell r="A1530">
            <v>38606</v>
          </cell>
          <cell r="B1530">
            <v>0</v>
          </cell>
          <cell r="C1530">
            <v>2.0912675216543111</v>
          </cell>
        </row>
        <row r="1531">
          <cell r="A1531">
            <v>38607</v>
          </cell>
          <cell r="B1531">
            <v>19.690000000000001</v>
          </cell>
          <cell r="C1531">
            <v>2.092759616073737</v>
          </cell>
        </row>
        <row r="1532">
          <cell r="A1532">
            <v>38608</v>
          </cell>
          <cell r="B1532">
            <v>19.7</v>
          </cell>
          <cell r="C1532">
            <v>2.0942534693934483</v>
          </cell>
        </row>
        <row r="1533">
          <cell r="A1533">
            <v>38609</v>
          </cell>
          <cell r="B1533">
            <v>19.690000000000001</v>
          </cell>
          <cell r="C1533">
            <v>2.0957476942509516</v>
          </cell>
        </row>
        <row r="1534">
          <cell r="A1534">
            <v>38610</v>
          </cell>
          <cell r="B1534">
            <v>19.690000000000001</v>
          </cell>
          <cell r="C1534">
            <v>2.0972429852200589</v>
          </cell>
        </row>
        <row r="1535">
          <cell r="A1535">
            <v>38611</v>
          </cell>
          <cell r="B1535">
            <v>19.46</v>
          </cell>
          <cell r="C1535">
            <v>2.0987233237484673</v>
          </cell>
        </row>
        <row r="1536">
          <cell r="A1536">
            <v>38612</v>
          </cell>
          <cell r="B1536">
            <v>0</v>
          </cell>
          <cell r="C1536">
            <v>2.0987233237484673</v>
          </cell>
        </row>
        <row r="1537">
          <cell r="A1537">
            <v>38613</v>
          </cell>
          <cell r="B1537">
            <v>0</v>
          </cell>
          <cell r="C1537">
            <v>2.0987233237484673</v>
          </cell>
        </row>
        <row r="1538">
          <cell r="A1538">
            <v>38614</v>
          </cell>
          <cell r="B1538">
            <v>19.46</v>
          </cell>
          <cell r="C1538">
            <v>2.1002047071735204</v>
          </cell>
        </row>
        <row r="1539">
          <cell r="A1539">
            <v>38615</v>
          </cell>
          <cell r="B1539">
            <v>19.46</v>
          </cell>
          <cell r="C1539">
            <v>2.1016871362327585</v>
          </cell>
        </row>
        <row r="1540">
          <cell r="A1540">
            <v>38616</v>
          </cell>
          <cell r="B1540">
            <v>19.45</v>
          </cell>
          <cell r="C1540">
            <v>2.1031699129983226</v>
          </cell>
        </row>
        <row r="1541">
          <cell r="A1541">
            <v>38617</v>
          </cell>
          <cell r="B1541">
            <v>19.420000000000002</v>
          </cell>
          <cell r="C1541">
            <v>2.1046516380622688</v>
          </cell>
        </row>
        <row r="1542">
          <cell r="A1542">
            <v>38618</v>
          </cell>
          <cell r="B1542">
            <v>19.43</v>
          </cell>
          <cell r="C1542">
            <v>2.1061351068574834</v>
          </cell>
        </row>
        <row r="1543">
          <cell r="A1543">
            <v>38619</v>
          </cell>
          <cell r="B1543">
            <v>0</v>
          </cell>
          <cell r="C1543">
            <v>2.1061351068574834</v>
          </cell>
        </row>
        <row r="1544">
          <cell r="A1544">
            <v>38620</v>
          </cell>
          <cell r="B1544">
            <v>0</v>
          </cell>
          <cell r="C1544">
            <v>2.1061351068574834</v>
          </cell>
        </row>
        <row r="1545">
          <cell r="A1545">
            <v>38621</v>
          </cell>
          <cell r="B1545">
            <v>19.420000000000002</v>
          </cell>
          <cell r="C1545">
            <v>2.1076189209595206</v>
          </cell>
        </row>
        <row r="1546">
          <cell r="A1546">
            <v>38622</v>
          </cell>
          <cell r="B1546">
            <v>19.440000000000001</v>
          </cell>
          <cell r="C1546">
            <v>2.1091051820059477</v>
          </cell>
        </row>
        <row r="1547">
          <cell r="A1547">
            <v>38623</v>
          </cell>
          <cell r="B1547">
            <v>19.43</v>
          </cell>
          <cell r="C1547">
            <v>2.1105917898923776</v>
          </cell>
        </row>
        <row r="1548">
          <cell r="A1548">
            <v>38624</v>
          </cell>
          <cell r="B1548">
            <v>19.440000000000001</v>
          </cell>
          <cell r="C1548">
            <v>2.1120801473610973</v>
          </cell>
        </row>
        <row r="1549">
          <cell r="A1549">
            <v>38625</v>
          </cell>
          <cell r="B1549">
            <v>19.45</v>
          </cell>
          <cell r="C1549">
            <v>2.1135702565764634</v>
          </cell>
        </row>
        <row r="1550">
          <cell r="A1550">
            <v>38626</v>
          </cell>
          <cell r="B1550">
            <v>0</v>
          </cell>
          <cell r="C1550">
            <v>2.1135702565764634</v>
          </cell>
        </row>
        <row r="1551">
          <cell r="A1551">
            <v>38627</v>
          </cell>
          <cell r="B1551">
            <v>0</v>
          </cell>
          <cell r="C1551">
            <v>2.1135702565764634</v>
          </cell>
        </row>
        <row r="1552">
          <cell r="A1552">
            <v>38628</v>
          </cell>
          <cell r="B1552">
            <v>19.510000000000002</v>
          </cell>
          <cell r="C1552">
            <v>2.1150656319086685</v>
          </cell>
        </row>
        <row r="1553">
          <cell r="A1553">
            <v>38629</v>
          </cell>
          <cell r="B1553">
            <v>19.47</v>
          </cell>
          <cell r="C1553">
            <v>2.1165592536032891</v>
          </cell>
        </row>
        <row r="1554">
          <cell r="A1554">
            <v>38630</v>
          </cell>
          <cell r="B1554">
            <v>19.43</v>
          </cell>
          <cell r="C1554">
            <v>2.1180511155101054</v>
          </cell>
        </row>
        <row r="1555">
          <cell r="A1555">
            <v>38631</v>
          </cell>
          <cell r="B1555">
            <v>19.420000000000002</v>
          </cell>
          <cell r="C1555">
            <v>2.1195433246774078</v>
          </cell>
        </row>
        <row r="1556">
          <cell r="A1556">
            <v>38632</v>
          </cell>
          <cell r="B1556">
            <v>19.399999999999999</v>
          </cell>
          <cell r="C1556">
            <v>2.1210351754030712</v>
          </cell>
        </row>
        <row r="1557">
          <cell r="A1557">
            <v>38633</v>
          </cell>
          <cell r="B1557">
            <v>0</v>
          </cell>
          <cell r="C1557">
            <v>2.1210351754030712</v>
          </cell>
        </row>
        <row r="1558">
          <cell r="A1558">
            <v>38634</v>
          </cell>
          <cell r="B1558">
            <v>0</v>
          </cell>
          <cell r="C1558">
            <v>2.1210351754030712</v>
          </cell>
        </row>
        <row r="1559">
          <cell r="A1559">
            <v>38635</v>
          </cell>
          <cell r="B1559">
            <v>19.41</v>
          </cell>
          <cell r="C1559">
            <v>2.1225287815669072</v>
          </cell>
        </row>
        <row r="1560">
          <cell r="A1560">
            <v>38636</v>
          </cell>
          <cell r="B1560">
            <v>19.399999999999999</v>
          </cell>
          <cell r="C1560">
            <v>2.1240227336207083</v>
          </cell>
        </row>
        <row r="1561">
          <cell r="A1561">
            <v>38637</v>
          </cell>
          <cell r="B1561">
            <v>0</v>
          </cell>
          <cell r="C1561">
            <v>2.1240227336207083</v>
          </cell>
        </row>
        <row r="1562">
          <cell r="A1562">
            <v>38638</v>
          </cell>
          <cell r="B1562">
            <v>19.41</v>
          </cell>
          <cell r="C1562">
            <v>2.1255184435852827</v>
          </cell>
        </row>
        <row r="1563">
          <cell r="A1563">
            <v>38639</v>
          </cell>
          <cell r="B1563">
            <v>19.38</v>
          </cell>
          <cell r="C1563">
            <v>2.1270130859843221</v>
          </cell>
        </row>
        <row r="1564">
          <cell r="A1564">
            <v>38640</v>
          </cell>
          <cell r="B1564">
            <v>0</v>
          </cell>
          <cell r="C1564">
            <v>2.1270130859843221</v>
          </cell>
        </row>
        <row r="1565">
          <cell r="A1565">
            <v>38641</v>
          </cell>
          <cell r="B1565">
            <v>0</v>
          </cell>
          <cell r="C1565">
            <v>2.1270130859843221</v>
          </cell>
        </row>
        <row r="1566">
          <cell r="A1566">
            <v>38642</v>
          </cell>
          <cell r="B1566">
            <v>19.38</v>
          </cell>
          <cell r="C1566">
            <v>2.1285087794003066</v>
          </cell>
        </row>
        <row r="1567">
          <cell r="A1567">
            <v>38643</v>
          </cell>
          <cell r="B1567">
            <v>19.36</v>
          </cell>
          <cell r="C1567">
            <v>2.1300041084040697</v>
          </cell>
        </row>
        <row r="1568">
          <cell r="A1568">
            <v>38644</v>
          </cell>
          <cell r="B1568">
            <v>19.37</v>
          </cell>
          <cell r="C1568">
            <v>2.1315011965238222</v>
          </cell>
        </row>
        <row r="1569">
          <cell r="A1569">
            <v>38645</v>
          </cell>
          <cell r="B1569">
            <v>19.37</v>
          </cell>
          <cell r="C1569">
            <v>2.1329993368823139</v>
          </cell>
        </row>
        <row r="1570">
          <cell r="A1570">
            <v>38646</v>
          </cell>
          <cell r="B1570">
            <v>18.899999999999999</v>
          </cell>
          <cell r="C1570">
            <v>2.1344651144876781</v>
          </cell>
        </row>
        <row r="1571">
          <cell r="A1571">
            <v>38647</v>
          </cell>
          <cell r="B1571">
            <v>0</v>
          </cell>
          <cell r="C1571">
            <v>2.1344651144876781</v>
          </cell>
        </row>
        <row r="1572">
          <cell r="A1572">
            <v>38648</v>
          </cell>
          <cell r="B1572">
            <v>0</v>
          </cell>
          <cell r="C1572">
            <v>2.1344651144876781</v>
          </cell>
        </row>
        <row r="1573">
          <cell r="A1573">
            <v>38649</v>
          </cell>
          <cell r="B1573">
            <v>18.89</v>
          </cell>
          <cell r="C1573">
            <v>2.1359311864708777</v>
          </cell>
        </row>
        <row r="1574">
          <cell r="A1574">
            <v>38650</v>
          </cell>
          <cell r="B1574">
            <v>18.88</v>
          </cell>
          <cell r="C1574">
            <v>2.1373975519951305</v>
          </cell>
        </row>
        <row r="1575">
          <cell r="A1575">
            <v>38651</v>
          </cell>
          <cell r="B1575">
            <v>18.89</v>
          </cell>
          <cell r="C1575">
            <v>2.1388656381431166</v>
          </cell>
        </row>
        <row r="1576">
          <cell r="A1576">
            <v>38652</v>
          </cell>
          <cell r="B1576">
            <v>18.87</v>
          </cell>
          <cell r="C1576">
            <v>2.1403333037548871</v>
          </cell>
        </row>
        <row r="1577">
          <cell r="A1577">
            <v>38653</v>
          </cell>
          <cell r="B1577">
            <v>18.88</v>
          </cell>
          <cell r="C1577">
            <v>2.1418026914331589</v>
          </cell>
        </row>
        <row r="1578">
          <cell r="A1578">
            <v>38654</v>
          </cell>
          <cell r="B1578">
            <v>0</v>
          </cell>
          <cell r="C1578">
            <v>2.1418026914331589</v>
          </cell>
        </row>
        <row r="1579">
          <cell r="A1579">
            <v>38655</v>
          </cell>
          <cell r="B1579">
            <v>0</v>
          </cell>
          <cell r="C1579">
            <v>2.1418026914331589</v>
          </cell>
        </row>
        <row r="1580">
          <cell r="A1580">
            <v>38656</v>
          </cell>
          <cell r="B1580">
            <v>18.87</v>
          </cell>
          <cell r="C1580">
            <v>2.1432723724179557</v>
          </cell>
        </row>
        <row r="1581">
          <cell r="A1581">
            <v>38657</v>
          </cell>
          <cell r="B1581">
            <v>18.920000000000002</v>
          </cell>
          <cell r="C1581">
            <v>2.144746641044653</v>
          </cell>
        </row>
        <row r="1582">
          <cell r="A1582">
            <v>38658</v>
          </cell>
          <cell r="B1582">
            <v>0</v>
          </cell>
          <cell r="C1582">
            <v>2.144746641044653</v>
          </cell>
        </row>
        <row r="1583">
          <cell r="A1583">
            <v>38659</v>
          </cell>
          <cell r="B1583">
            <v>18.96</v>
          </cell>
          <cell r="C1583">
            <v>2.1462247879803287</v>
          </cell>
        </row>
        <row r="1584">
          <cell r="A1584">
            <v>38660</v>
          </cell>
          <cell r="B1584">
            <v>18.93</v>
          </cell>
          <cell r="C1584">
            <v>2.1477018040904849</v>
          </cell>
        </row>
        <row r="1585">
          <cell r="A1585">
            <v>38661</v>
          </cell>
          <cell r="B1585">
            <v>0</v>
          </cell>
          <cell r="C1585">
            <v>2.1477018040904849</v>
          </cell>
        </row>
        <row r="1586">
          <cell r="A1586">
            <v>38662</v>
          </cell>
          <cell r="B1586">
            <v>0</v>
          </cell>
          <cell r="C1586">
            <v>2.1477018040904849</v>
          </cell>
        </row>
        <row r="1587">
          <cell r="A1587">
            <v>38663</v>
          </cell>
          <cell r="B1587">
            <v>18.95</v>
          </cell>
          <cell r="C1587">
            <v>2.1491812707557134</v>
          </cell>
        </row>
        <row r="1588">
          <cell r="A1588">
            <v>38664</v>
          </cell>
          <cell r="B1588">
            <v>18.95</v>
          </cell>
          <cell r="C1588">
            <v>2.1506617565669002</v>
          </cell>
        </row>
        <row r="1589">
          <cell r="A1589">
            <v>38665</v>
          </cell>
          <cell r="B1589">
            <v>18.940000000000001</v>
          </cell>
          <cell r="C1589">
            <v>2.1521425442262108</v>
          </cell>
        </row>
        <row r="1590">
          <cell r="A1590">
            <v>38666</v>
          </cell>
          <cell r="B1590">
            <v>18.95</v>
          </cell>
          <cell r="C1590">
            <v>2.1536250699413442</v>
          </cell>
        </row>
        <row r="1591">
          <cell r="A1591">
            <v>38667</v>
          </cell>
          <cell r="B1591">
            <v>18.95</v>
          </cell>
          <cell r="C1591">
            <v>2.1551086169096942</v>
          </cell>
        </row>
        <row r="1592">
          <cell r="A1592">
            <v>38668</v>
          </cell>
          <cell r="B1592">
            <v>0</v>
          </cell>
          <cell r="C1592">
            <v>2.1551086169096942</v>
          </cell>
        </row>
        <row r="1593">
          <cell r="A1593">
            <v>38669</v>
          </cell>
          <cell r="B1593">
            <v>0</v>
          </cell>
          <cell r="C1593">
            <v>2.1551086169096942</v>
          </cell>
        </row>
        <row r="1594">
          <cell r="A1594">
            <v>38670</v>
          </cell>
          <cell r="B1594">
            <v>18.940000000000001</v>
          </cell>
          <cell r="C1594">
            <v>2.1565924663502907</v>
          </cell>
        </row>
        <row r="1595">
          <cell r="A1595">
            <v>38671</v>
          </cell>
          <cell r="B1595">
            <v>0</v>
          </cell>
          <cell r="C1595">
            <v>2.1565924663502907</v>
          </cell>
        </row>
        <row r="1596">
          <cell r="A1596">
            <v>38672</v>
          </cell>
          <cell r="B1596">
            <v>18.95</v>
          </cell>
          <cell r="C1596">
            <v>2.158078057440437</v>
          </cell>
        </row>
        <row r="1597">
          <cell r="A1597">
            <v>38673</v>
          </cell>
          <cell r="B1597">
            <v>18.920000000000002</v>
          </cell>
          <cell r="C1597">
            <v>2.1595625102869311</v>
          </cell>
        </row>
        <row r="1598">
          <cell r="A1598">
            <v>38674</v>
          </cell>
          <cell r="B1598">
            <v>18.920000000000002</v>
          </cell>
          <cell r="C1598">
            <v>2.1610479842272854</v>
          </cell>
        </row>
        <row r="1599">
          <cell r="A1599">
            <v>38675</v>
          </cell>
          <cell r="B1599">
            <v>0</v>
          </cell>
          <cell r="C1599">
            <v>2.1610479842272854</v>
          </cell>
        </row>
        <row r="1600">
          <cell r="A1600">
            <v>38676</v>
          </cell>
          <cell r="B1600">
            <v>0</v>
          </cell>
          <cell r="C1600">
            <v>2.1610479842272854</v>
          </cell>
        </row>
        <row r="1601">
          <cell r="A1601">
            <v>38677</v>
          </cell>
          <cell r="B1601">
            <v>18.920000000000002</v>
          </cell>
          <cell r="C1601">
            <v>2.1625344799638677</v>
          </cell>
        </row>
        <row r="1602">
          <cell r="A1602">
            <v>38678</v>
          </cell>
          <cell r="B1602">
            <v>18.89</v>
          </cell>
          <cell r="C1602">
            <v>2.1640198315829964</v>
          </cell>
        </row>
        <row r="1603">
          <cell r="A1603">
            <v>38679</v>
          </cell>
          <cell r="B1603">
            <v>18.89</v>
          </cell>
          <cell r="C1603">
            <v>2.1655062034260579</v>
          </cell>
        </row>
        <row r="1604">
          <cell r="A1604">
            <v>38680</v>
          </cell>
          <cell r="B1604">
            <v>18.86</v>
          </cell>
          <cell r="C1604">
            <v>2.166991426054576</v>
          </cell>
        </row>
        <row r="1605">
          <cell r="A1605">
            <v>38681</v>
          </cell>
          <cell r="B1605">
            <v>18.38</v>
          </cell>
          <cell r="C1605">
            <v>2.168442846843385</v>
          </cell>
        </row>
        <row r="1606">
          <cell r="A1606">
            <v>38682</v>
          </cell>
          <cell r="B1606">
            <v>0</v>
          </cell>
          <cell r="C1606">
            <v>2.168442846843385</v>
          </cell>
        </row>
        <row r="1607">
          <cell r="A1607">
            <v>38683</v>
          </cell>
          <cell r="B1607">
            <v>0</v>
          </cell>
          <cell r="C1607">
            <v>2.168442846843385</v>
          </cell>
        </row>
        <row r="1608">
          <cell r="A1608">
            <v>38684</v>
          </cell>
          <cell r="B1608">
            <v>18.39</v>
          </cell>
          <cell r="C1608">
            <v>2.169895967120647</v>
          </cell>
        </row>
        <row r="1609">
          <cell r="A1609">
            <v>38685</v>
          </cell>
          <cell r="B1609">
            <v>18.39</v>
          </cell>
          <cell r="C1609">
            <v>2.1713500611651186</v>
          </cell>
        </row>
        <row r="1610">
          <cell r="A1610">
            <v>38686</v>
          </cell>
          <cell r="B1610">
            <v>18.41</v>
          </cell>
          <cell r="C1610">
            <v>2.1728065860897283</v>
          </cell>
        </row>
        <row r="1611">
          <cell r="A1611">
            <v>38687</v>
          </cell>
          <cell r="B1611">
            <v>18.43</v>
          </cell>
          <cell r="C1611">
            <v>2.1742655452322563</v>
          </cell>
        </row>
        <row r="1612">
          <cell r="A1612">
            <v>38688</v>
          </cell>
          <cell r="B1612">
            <v>18.43</v>
          </cell>
          <cell r="C1612">
            <v>2.1757254840118092</v>
          </cell>
        </row>
        <row r="1613">
          <cell r="A1613">
            <v>38689</v>
          </cell>
          <cell r="B1613">
            <v>0</v>
          </cell>
          <cell r="C1613">
            <v>2.1757254840118092</v>
          </cell>
        </row>
        <row r="1614">
          <cell r="A1614">
            <v>38690</v>
          </cell>
          <cell r="B1614">
            <v>0</v>
          </cell>
          <cell r="C1614">
            <v>2.1757254840118092</v>
          </cell>
        </row>
        <row r="1615">
          <cell r="A1615">
            <v>38691</v>
          </cell>
          <cell r="B1615">
            <v>18.420000000000002</v>
          </cell>
          <cell r="C1615">
            <v>2.177185673541981</v>
          </cell>
        </row>
        <row r="1616">
          <cell r="A1616">
            <v>38692</v>
          </cell>
          <cell r="B1616">
            <v>18.43</v>
          </cell>
          <cell r="C1616">
            <v>2.1786475730795334</v>
          </cell>
        </row>
        <row r="1617">
          <cell r="A1617">
            <v>38693</v>
          </cell>
          <cell r="B1617">
            <v>18.420000000000002</v>
          </cell>
          <cell r="C1617">
            <v>2.1801097237044731</v>
          </cell>
        </row>
        <row r="1618">
          <cell r="A1618">
            <v>38694</v>
          </cell>
          <cell r="B1618">
            <v>18.420000000000002</v>
          </cell>
          <cell r="C1618">
            <v>2.181572855619125</v>
          </cell>
        </row>
        <row r="1619">
          <cell r="A1619">
            <v>38695</v>
          </cell>
          <cell r="B1619">
            <v>18.39</v>
          </cell>
          <cell r="C1619">
            <v>2.1830347745981928</v>
          </cell>
        </row>
        <row r="1620">
          <cell r="A1620">
            <v>38696</v>
          </cell>
          <cell r="B1620">
            <v>0</v>
          </cell>
          <cell r="C1620">
            <v>2.1830347745981928</v>
          </cell>
        </row>
        <row r="1621">
          <cell r="A1621">
            <v>38697</v>
          </cell>
          <cell r="B1621">
            <v>0</v>
          </cell>
          <cell r="C1621">
            <v>2.1830347745981928</v>
          </cell>
        </row>
        <row r="1622">
          <cell r="A1622">
            <v>38698</v>
          </cell>
          <cell r="B1622">
            <v>18.39</v>
          </cell>
          <cell r="C1622">
            <v>2.1844976732406698</v>
          </cell>
        </row>
        <row r="1623">
          <cell r="A1623">
            <v>38699</v>
          </cell>
          <cell r="B1623">
            <v>18.39</v>
          </cell>
          <cell r="C1623">
            <v>2.1859615522030498</v>
          </cell>
        </row>
        <row r="1624">
          <cell r="A1624">
            <v>38700</v>
          </cell>
          <cell r="B1624">
            <v>18.38</v>
          </cell>
          <cell r="C1624">
            <v>2.1874256789191304</v>
          </cell>
        </row>
        <row r="1625">
          <cell r="A1625">
            <v>38701</v>
          </cell>
          <cell r="B1625">
            <v>18.36</v>
          </cell>
          <cell r="C1625">
            <v>2.1888893186732745</v>
          </cell>
        </row>
        <row r="1626">
          <cell r="A1626">
            <v>38702</v>
          </cell>
          <cell r="B1626">
            <v>17.899999999999999</v>
          </cell>
          <cell r="C1626">
            <v>2.1903200916753116</v>
          </cell>
        </row>
        <row r="1627">
          <cell r="A1627">
            <v>38703</v>
          </cell>
          <cell r="B1627">
            <v>0</v>
          </cell>
          <cell r="C1627">
            <v>2.1903200916753116</v>
          </cell>
        </row>
        <row r="1628">
          <cell r="A1628">
            <v>38704</v>
          </cell>
          <cell r="B1628">
            <v>0</v>
          </cell>
          <cell r="C1628">
            <v>2.1903200916753116</v>
          </cell>
        </row>
        <row r="1629">
          <cell r="A1629">
            <v>38705</v>
          </cell>
          <cell r="B1629">
            <v>17.91</v>
          </cell>
          <cell r="C1629">
            <v>2.1917525375698728</v>
          </cell>
        </row>
        <row r="1630">
          <cell r="A1630">
            <v>38706</v>
          </cell>
          <cell r="B1630">
            <v>17.93</v>
          </cell>
          <cell r="C1630">
            <v>2.1931873963748356</v>
          </cell>
        </row>
        <row r="1631">
          <cell r="A1631">
            <v>38707</v>
          </cell>
          <cell r="B1631">
            <v>17.940000000000001</v>
          </cell>
          <cell r="C1631">
            <v>2.1946239329711235</v>
          </cell>
        </row>
        <row r="1632">
          <cell r="A1632">
            <v>38708</v>
          </cell>
          <cell r="B1632">
            <v>17.95</v>
          </cell>
          <cell r="C1632">
            <v>2.1960621493620813</v>
          </cell>
        </row>
        <row r="1633">
          <cell r="A1633">
            <v>38709</v>
          </cell>
          <cell r="B1633">
            <v>17.95</v>
          </cell>
          <cell r="C1633">
            <v>2.1975013082682264</v>
          </cell>
        </row>
        <row r="1634">
          <cell r="A1634">
            <v>38710</v>
          </cell>
          <cell r="B1634">
            <v>0</v>
          </cell>
          <cell r="C1634">
            <v>2.1975013082682264</v>
          </cell>
        </row>
        <row r="1635">
          <cell r="A1635">
            <v>38711</v>
          </cell>
          <cell r="B1635">
            <v>0</v>
          </cell>
          <cell r="C1635">
            <v>2.1975013082682264</v>
          </cell>
        </row>
        <row r="1636">
          <cell r="A1636">
            <v>38712</v>
          </cell>
          <cell r="B1636">
            <v>17.95</v>
          </cell>
          <cell r="C1636">
            <v>2.1989414103072229</v>
          </cell>
        </row>
        <row r="1637">
          <cell r="A1637">
            <v>38713</v>
          </cell>
          <cell r="B1637">
            <v>17.940000000000001</v>
          </cell>
          <cell r="C1637">
            <v>2.2003817157796237</v>
          </cell>
        </row>
        <row r="1638">
          <cell r="A1638">
            <v>38714</v>
          </cell>
          <cell r="B1638">
            <v>17.940000000000001</v>
          </cell>
          <cell r="C1638">
            <v>2.2018229646513547</v>
          </cell>
        </row>
        <row r="1639">
          <cell r="A1639">
            <v>38715</v>
          </cell>
          <cell r="B1639">
            <v>17.93</v>
          </cell>
          <cell r="C1639">
            <v>2.2032644161900863</v>
          </cell>
        </row>
        <row r="1640">
          <cell r="A1640">
            <v>38716</v>
          </cell>
          <cell r="B1640">
            <v>17.98</v>
          </cell>
          <cell r="C1640">
            <v>2.2047105199450709</v>
          </cell>
        </row>
        <row r="1641">
          <cell r="A1641">
            <v>38717</v>
          </cell>
          <cell r="B1641">
            <v>0</v>
          </cell>
          <cell r="C1641">
            <v>2.2047105199450709</v>
          </cell>
        </row>
        <row r="1642">
          <cell r="A1642">
            <v>38718</v>
          </cell>
          <cell r="B1642">
            <v>0</v>
          </cell>
          <cell r="C1642">
            <v>2.2047105199450709</v>
          </cell>
        </row>
        <row r="1643">
          <cell r="A1643">
            <v>38719</v>
          </cell>
          <cell r="B1643">
            <v>17.989999999999998</v>
          </cell>
          <cell r="C1643">
            <v>2.2061583148536053</v>
          </cell>
        </row>
        <row r="1644">
          <cell r="A1644">
            <v>38720</v>
          </cell>
          <cell r="B1644">
            <v>17.940000000000001</v>
          </cell>
          <cell r="C1644">
            <v>2.2076033473947052</v>
          </cell>
        </row>
        <row r="1645">
          <cell r="A1645">
            <v>38721</v>
          </cell>
          <cell r="B1645">
            <v>17.940000000000001</v>
          </cell>
          <cell r="C1645">
            <v>2.2090493264313626</v>
          </cell>
        </row>
        <row r="1646">
          <cell r="A1646">
            <v>38722</v>
          </cell>
          <cell r="B1646">
            <v>17.93</v>
          </cell>
          <cell r="C1646">
            <v>2.2104955088001721</v>
          </cell>
        </row>
        <row r="1647">
          <cell r="A1647">
            <v>38723</v>
          </cell>
          <cell r="B1647">
            <v>17.920000000000002</v>
          </cell>
          <cell r="C1647">
            <v>2.2119418935975981</v>
          </cell>
        </row>
        <row r="1648">
          <cell r="A1648">
            <v>38724</v>
          </cell>
          <cell r="B1648">
            <v>0</v>
          </cell>
          <cell r="C1648">
            <v>2.2119418935975981</v>
          </cell>
        </row>
        <row r="1649">
          <cell r="A1649">
            <v>38725</v>
          </cell>
          <cell r="B1649">
            <v>0</v>
          </cell>
          <cell r="C1649">
            <v>2.2119418935975981</v>
          </cell>
        </row>
        <row r="1650">
          <cell r="A1650">
            <v>38726</v>
          </cell>
          <cell r="B1650">
            <v>17.920000000000002</v>
          </cell>
          <cell r="C1650">
            <v>2.2133892248022771</v>
          </cell>
        </row>
        <row r="1651">
          <cell r="A1651">
            <v>38727</v>
          </cell>
          <cell r="B1651">
            <v>17.91</v>
          </cell>
          <cell r="C1651">
            <v>2.2148367576629693</v>
          </cell>
        </row>
        <row r="1652">
          <cell r="A1652">
            <v>38728</v>
          </cell>
          <cell r="B1652">
            <v>17.89</v>
          </cell>
          <cell r="C1652">
            <v>2.2162837452896964</v>
          </cell>
        </row>
        <row r="1653">
          <cell r="A1653">
            <v>38729</v>
          </cell>
          <cell r="B1653">
            <v>17.89</v>
          </cell>
          <cell r="C1653">
            <v>2.2177316782561576</v>
          </cell>
        </row>
        <row r="1654">
          <cell r="A1654">
            <v>38730</v>
          </cell>
          <cell r="B1654">
            <v>17.899999999999999</v>
          </cell>
          <cell r="C1654">
            <v>2.2191813041389929</v>
          </cell>
        </row>
        <row r="1655">
          <cell r="A1655">
            <v>38731</v>
          </cell>
          <cell r="B1655">
            <v>0</v>
          </cell>
          <cell r="C1655">
            <v>2.2191813041389929</v>
          </cell>
        </row>
        <row r="1656">
          <cell r="A1656">
            <v>38732</v>
          </cell>
          <cell r="B1656">
            <v>0</v>
          </cell>
          <cell r="C1656">
            <v>2.2191813041389929</v>
          </cell>
        </row>
        <row r="1657">
          <cell r="A1657">
            <v>38733</v>
          </cell>
          <cell r="B1657">
            <v>17.89</v>
          </cell>
          <cell r="C1657">
            <v>2.2206311301261423</v>
          </cell>
        </row>
        <row r="1658">
          <cell r="A1658">
            <v>38734</v>
          </cell>
          <cell r="B1658">
            <v>17.89</v>
          </cell>
          <cell r="C1658">
            <v>2.2220819033073713</v>
          </cell>
        </row>
        <row r="1659">
          <cell r="A1659">
            <v>38735</v>
          </cell>
          <cell r="B1659">
            <v>17.88</v>
          </cell>
          <cell r="C1659">
            <v>2.2235328758140174</v>
          </cell>
        </row>
        <row r="1660">
          <cell r="A1660">
            <v>38736</v>
          </cell>
          <cell r="B1660">
            <v>17.88</v>
          </cell>
          <cell r="C1660">
            <v>2.2249847957750357</v>
          </cell>
        </row>
        <row r="1661">
          <cell r="A1661">
            <v>38737</v>
          </cell>
          <cell r="B1661">
            <v>17.11</v>
          </cell>
          <cell r="C1661">
            <v>2.2263797639847436</v>
          </cell>
        </row>
        <row r="1662">
          <cell r="A1662">
            <v>38738</v>
          </cell>
          <cell r="B1662">
            <v>0</v>
          </cell>
          <cell r="C1662">
            <v>2.2263797639847436</v>
          </cell>
        </row>
        <row r="1663">
          <cell r="A1663">
            <v>38739</v>
          </cell>
          <cell r="B1663">
            <v>0</v>
          </cell>
          <cell r="C1663">
            <v>2.2263797639847436</v>
          </cell>
        </row>
        <row r="1664">
          <cell r="A1664">
            <v>38740</v>
          </cell>
          <cell r="B1664">
            <v>17.12</v>
          </cell>
          <cell r="C1664">
            <v>2.2277763616247106</v>
          </cell>
        </row>
        <row r="1665">
          <cell r="A1665">
            <v>38741</v>
          </cell>
          <cell r="B1665">
            <v>17.16</v>
          </cell>
          <cell r="C1665">
            <v>2.2291768559803642</v>
          </cell>
        </row>
        <row r="1666">
          <cell r="A1666">
            <v>38742</v>
          </cell>
          <cell r="B1666">
            <v>17.190000000000001</v>
          </cell>
          <cell r="C1666">
            <v>2.2305804969856498</v>
          </cell>
        </row>
        <row r="1667">
          <cell r="A1667">
            <v>38743</v>
          </cell>
          <cell r="B1667">
            <v>17.21</v>
          </cell>
          <cell r="C1667">
            <v>2.2319865332667517</v>
          </cell>
        </row>
        <row r="1668">
          <cell r="A1668">
            <v>38744</v>
          </cell>
          <cell r="B1668">
            <v>17.28</v>
          </cell>
          <cell r="C1668">
            <v>2.2333987472162331</v>
          </cell>
        </row>
        <row r="1669">
          <cell r="A1669">
            <v>38745</v>
          </cell>
          <cell r="B1669">
            <v>0</v>
          </cell>
          <cell r="C1669">
            <v>2.2333987472162331</v>
          </cell>
        </row>
        <row r="1670">
          <cell r="A1670">
            <v>38746</v>
          </cell>
          <cell r="B1670">
            <v>0</v>
          </cell>
          <cell r="C1670">
            <v>2.2333987472162331</v>
          </cell>
        </row>
        <row r="1671">
          <cell r="A1671">
            <v>38747</v>
          </cell>
          <cell r="B1671">
            <v>17.2</v>
          </cell>
          <cell r="C1671">
            <v>2.2348058033217897</v>
          </cell>
        </row>
        <row r="1672">
          <cell r="A1672">
            <v>38748</v>
          </cell>
          <cell r="B1672">
            <v>17.13</v>
          </cell>
          <cell r="C1672">
            <v>2.2362084442154773</v>
          </cell>
        </row>
        <row r="1673">
          <cell r="A1673">
            <v>38749</v>
          </cell>
          <cell r="B1673">
            <v>17.100000000000001</v>
          </cell>
          <cell r="C1673">
            <v>2.2376096909191219</v>
          </cell>
        </row>
        <row r="1674">
          <cell r="A1674">
            <v>38750</v>
          </cell>
          <cell r="B1674">
            <v>17.149999999999999</v>
          </cell>
          <cell r="C1674">
            <v>2.2390156086137201</v>
          </cell>
        </row>
        <row r="1675">
          <cell r="A1675">
            <v>38751</v>
          </cell>
          <cell r="B1675">
            <v>17.18</v>
          </cell>
          <cell r="C1675">
            <v>2.2404246860866128</v>
          </cell>
        </row>
        <row r="1676">
          <cell r="A1676">
            <v>38752</v>
          </cell>
          <cell r="B1676">
            <v>0</v>
          </cell>
          <cell r="C1676">
            <v>2.2404246860866128</v>
          </cell>
        </row>
        <row r="1677">
          <cell r="A1677">
            <v>38753</v>
          </cell>
          <cell r="B1677">
            <v>0</v>
          </cell>
          <cell r="C1677">
            <v>2.2404246860866128</v>
          </cell>
        </row>
        <row r="1678">
          <cell r="A1678">
            <v>38754</v>
          </cell>
          <cell r="B1678">
            <v>17.18</v>
          </cell>
          <cell r="C1678">
            <v>2.2418346503328346</v>
          </cell>
        </row>
        <row r="1679">
          <cell r="A1679">
            <v>38755</v>
          </cell>
          <cell r="B1679">
            <v>17.18</v>
          </cell>
          <cell r="C1679">
            <v>2.2432455019104576</v>
          </cell>
        </row>
        <row r="1680">
          <cell r="A1680">
            <v>38756</v>
          </cell>
          <cell r="B1680">
            <v>17.18</v>
          </cell>
          <cell r="C1680">
            <v>2.2446572413779049</v>
          </cell>
        </row>
        <row r="1681">
          <cell r="A1681">
            <v>38757</v>
          </cell>
          <cell r="B1681">
            <v>17.18</v>
          </cell>
          <cell r="C1681">
            <v>2.2460698692939514</v>
          </cell>
        </row>
        <row r="1682">
          <cell r="A1682">
            <v>38758</v>
          </cell>
          <cell r="B1682">
            <v>17.18</v>
          </cell>
          <cell r="C1682">
            <v>2.2474833862177235</v>
          </cell>
        </row>
        <row r="1683">
          <cell r="A1683">
            <v>38759</v>
          </cell>
          <cell r="B1683">
            <v>0</v>
          </cell>
          <cell r="C1683">
            <v>2.2474833862177235</v>
          </cell>
        </row>
        <row r="1684">
          <cell r="A1684">
            <v>38760</v>
          </cell>
          <cell r="B1684">
            <v>0</v>
          </cell>
          <cell r="C1684">
            <v>2.2474833862177235</v>
          </cell>
        </row>
        <row r="1685">
          <cell r="A1685">
            <v>38761</v>
          </cell>
          <cell r="B1685">
            <v>17.170000000000002</v>
          </cell>
          <cell r="C1685">
            <v>2.2488970310960616</v>
          </cell>
        </row>
        <row r="1686">
          <cell r="A1686">
            <v>38762</v>
          </cell>
          <cell r="B1686">
            <v>17.16</v>
          </cell>
          <cell r="C1686">
            <v>2.2503108029866117</v>
          </cell>
        </row>
        <row r="1687">
          <cell r="A1687">
            <v>38763</v>
          </cell>
          <cell r="B1687">
            <v>17.170000000000002</v>
          </cell>
          <cell r="C1687">
            <v>2.2517262262822051</v>
          </cell>
        </row>
        <row r="1688">
          <cell r="A1688">
            <v>38764</v>
          </cell>
          <cell r="B1688">
            <v>17.22</v>
          </cell>
          <cell r="C1688">
            <v>2.2531463544687527</v>
          </cell>
        </row>
        <row r="1689">
          <cell r="A1689">
            <v>38765</v>
          </cell>
          <cell r="B1689">
            <v>17.21</v>
          </cell>
          <cell r="C1689">
            <v>2.2545666150355856</v>
          </cell>
        </row>
        <row r="1690">
          <cell r="A1690">
            <v>38766</v>
          </cell>
          <cell r="B1690">
            <v>0</v>
          </cell>
          <cell r="C1690">
            <v>2.2545666150355856</v>
          </cell>
        </row>
        <row r="1691">
          <cell r="A1691">
            <v>38767</v>
          </cell>
          <cell r="B1691">
            <v>0</v>
          </cell>
          <cell r="C1691">
            <v>2.2545666150355856</v>
          </cell>
        </row>
        <row r="1692">
          <cell r="A1692">
            <v>38768</v>
          </cell>
          <cell r="B1692">
            <v>17.22</v>
          </cell>
          <cell r="C1692">
            <v>2.2559885346104833</v>
          </cell>
        </row>
        <row r="1693">
          <cell r="A1693">
            <v>38769</v>
          </cell>
          <cell r="B1693">
            <v>17.22</v>
          </cell>
          <cell r="C1693">
            <v>2.2574113509676113</v>
          </cell>
        </row>
        <row r="1694">
          <cell r="A1694">
            <v>38770</v>
          </cell>
          <cell r="B1694">
            <v>17.22</v>
          </cell>
          <cell r="C1694">
            <v>2.2588350646725561</v>
          </cell>
        </row>
        <row r="1695">
          <cell r="A1695">
            <v>38771</v>
          </cell>
          <cell r="B1695">
            <v>17.239999999999998</v>
          </cell>
          <cell r="C1695">
            <v>2.2602612064947047</v>
          </cell>
        </row>
        <row r="1696">
          <cell r="A1696">
            <v>38772</v>
          </cell>
          <cell r="B1696">
            <v>17.239999999999998</v>
          </cell>
          <cell r="C1696">
            <v>2.2616882487281003</v>
          </cell>
        </row>
        <row r="1697">
          <cell r="A1697">
            <v>38773</v>
          </cell>
          <cell r="B1697">
            <v>0</v>
          </cell>
          <cell r="C1697">
            <v>2.2616882487281003</v>
          </cell>
        </row>
        <row r="1698">
          <cell r="A1698">
            <v>38774</v>
          </cell>
          <cell r="B1698">
            <v>0</v>
          </cell>
          <cell r="C1698">
            <v>2.2616882487281003</v>
          </cell>
        </row>
        <row r="1699">
          <cell r="A1699">
            <v>38775</v>
          </cell>
          <cell r="B1699">
            <v>0</v>
          </cell>
          <cell r="C1699">
            <v>2.2616882487281003</v>
          </cell>
        </row>
        <row r="1700">
          <cell r="A1700">
            <v>38776</v>
          </cell>
          <cell r="B1700">
            <v>0</v>
          </cell>
          <cell r="C1700">
            <v>2.2616882487281003</v>
          </cell>
        </row>
        <row r="1701">
          <cell r="A1701">
            <v>38777</v>
          </cell>
          <cell r="B1701">
            <v>17.29</v>
          </cell>
          <cell r="C1701">
            <v>2.2631200211432669</v>
          </cell>
        </row>
        <row r="1702">
          <cell r="A1702">
            <v>38778</v>
          </cell>
          <cell r="B1702">
            <v>17.29</v>
          </cell>
          <cell r="C1702">
            <v>2.2645526999487151</v>
          </cell>
        </row>
        <row r="1703">
          <cell r="A1703">
            <v>38779</v>
          </cell>
          <cell r="B1703">
            <v>17.29</v>
          </cell>
          <cell r="C1703">
            <v>2.2659862857182396</v>
          </cell>
        </row>
        <row r="1704">
          <cell r="A1704">
            <v>38780</v>
          </cell>
          <cell r="B1704">
            <v>0</v>
          </cell>
          <cell r="C1704">
            <v>2.2659862857182396</v>
          </cell>
        </row>
        <row r="1705">
          <cell r="A1705">
            <v>38781</v>
          </cell>
          <cell r="B1705">
            <v>0</v>
          </cell>
          <cell r="C1705">
            <v>2.2659862857182396</v>
          </cell>
        </row>
        <row r="1706">
          <cell r="A1706">
            <v>38782</v>
          </cell>
          <cell r="B1706">
            <v>17.28</v>
          </cell>
          <cell r="C1706">
            <v>2.2674200118605481</v>
          </cell>
        </row>
        <row r="1707">
          <cell r="A1707">
            <v>38783</v>
          </cell>
          <cell r="B1707">
            <v>17.27</v>
          </cell>
          <cell r="C1707">
            <v>2.2688538774285103</v>
          </cell>
        </row>
        <row r="1708">
          <cell r="A1708">
            <v>38784</v>
          </cell>
          <cell r="B1708">
            <v>17.260000000000002</v>
          </cell>
          <cell r="C1708">
            <v>2.2702878814741205</v>
          </cell>
        </row>
        <row r="1709">
          <cell r="A1709">
            <v>38785</v>
          </cell>
          <cell r="B1709">
            <v>17.239999999999998</v>
          </cell>
          <cell r="C1709">
            <v>2.2717212541655245</v>
          </cell>
        </row>
        <row r="1710">
          <cell r="A1710">
            <v>38786</v>
          </cell>
          <cell r="B1710">
            <v>16.510000000000002</v>
          </cell>
          <cell r="C1710">
            <v>2.2730991906614677</v>
          </cell>
        </row>
        <row r="1711">
          <cell r="A1711">
            <v>38787</v>
          </cell>
          <cell r="B1711">
            <v>0</v>
          </cell>
          <cell r="C1711">
            <v>2.2730991906614677</v>
          </cell>
        </row>
        <row r="1712">
          <cell r="A1712">
            <v>38788</v>
          </cell>
          <cell r="B1712">
            <v>0</v>
          </cell>
          <cell r="C1712">
            <v>2.2730991906614677</v>
          </cell>
        </row>
        <row r="1713">
          <cell r="A1713">
            <v>38789</v>
          </cell>
          <cell r="B1713">
            <v>16.489999999999998</v>
          </cell>
          <cell r="C1713">
            <v>2.2744764134823954</v>
          </cell>
        </row>
        <row r="1714">
          <cell r="A1714">
            <v>38790</v>
          </cell>
          <cell r="B1714">
            <v>16.489999999999998</v>
          </cell>
          <cell r="C1714">
            <v>2.2758544707335613</v>
          </cell>
        </row>
        <row r="1715">
          <cell r="A1715">
            <v>38791</v>
          </cell>
          <cell r="B1715">
            <v>16.48</v>
          </cell>
          <cell r="C1715">
            <v>2.2772325871434931</v>
          </cell>
        </row>
        <row r="1716">
          <cell r="A1716">
            <v>38792</v>
          </cell>
          <cell r="B1716">
            <v>16.47</v>
          </cell>
          <cell r="C1716">
            <v>2.278610761742129</v>
          </cell>
        </row>
        <row r="1717">
          <cell r="A1717">
            <v>38793</v>
          </cell>
          <cell r="B1717">
            <v>16.46</v>
          </cell>
          <cell r="C1717">
            <v>2.2799889935586277</v>
          </cell>
        </row>
        <row r="1718">
          <cell r="A1718">
            <v>38794</v>
          </cell>
          <cell r="B1718">
            <v>0</v>
          </cell>
          <cell r="C1718">
            <v>2.2799889935586277</v>
          </cell>
        </row>
        <row r="1719">
          <cell r="A1719">
            <v>38795</v>
          </cell>
          <cell r="B1719">
            <v>0</v>
          </cell>
          <cell r="C1719">
            <v>2.2799889935586277</v>
          </cell>
        </row>
        <row r="1720">
          <cell r="A1720">
            <v>38796</v>
          </cell>
          <cell r="B1720">
            <v>16.46</v>
          </cell>
          <cell r="C1720">
            <v>2.2813680590071672</v>
          </cell>
        </row>
        <row r="1721">
          <cell r="A1721">
            <v>38797</v>
          </cell>
          <cell r="B1721">
            <v>16.46</v>
          </cell>
          <cell r="C1721">
            <v>2.2827479585919752</v>
          </cell>
        </row>
        <row r="1722">
          <cell r="A1722">
            <v>38798</v>
          </cell>
          <cell r="B1722">
            <v>16.46</v>
          </cell>
          <cell r="C1722">
            <v>2.2841286928175841</v>
          </cell>
        </row>
        <row r="1723">
          <cell r="A1723">
            <v>38799</v>
          </cell>
          <cell r="B1723">
            <v>16.47</v>
          </cell>
          <cell r="C1723">
            <v>2.285511040919499</v>
          </cell>
        </row>
        <row r="1724">
          <cell r="A1724">
            <v>38800</v>
          </cell>
          <cell r="B1724">
            <v>16.489999999999998</v>
          </cell>
          <cell r="C1724">
            <v>2.2868957838185189</v>
          </cell>
        </row>
        <row r="1725">
          <cell r="A1725">
            <v>38801</v>
          </cell>
          <cell r="B1725">
            <v>0</v>
          </cell>
          <cell r="C1725">
            <v>2.2868957838185189</v>
          </cell>
        </row>
        <row r="1726">
          <cell r="A1726">
            <v>38802</v>
          </cell>
          <cell r="B1726">
            <v>0</v>
          </cell>
          <cell r="C1726">
            <v>2.2868957838185189</v>
          </cell>
        </row>
        <row r="1727">
          <cell r="A1727">
            <v>38803</v>
          </cell>
          <cell r="B1727">
            <v>16.47</v>
          </cell>
          <cell r="C1727">
            <v>2.2882798065559324</v>
          </cell>
        </row>
        <row r="1728">
          <cell r="A1728">
            <v>38804</v>
          </cell>
          <cell r="B1728">
            <v>16.47</v>
          </cell>
          <cell r="C1728">
            <v>2.2896646668999181</v>
          </cell>
        </row>
        <row r="1729">
          <cell r="A1729">
            <v>38805</v>
          </cell>
          <cell r="B1729">
            <v>16.48</v>
          </cell>
          <cell r="C1729">
            <v>2.2910511459086917</v>
          </cell>
        </row>
        <row r="1730">
          <cell r="A1730">
            <v>38806</v>
          </cell>
          <cell r="B1730">
            <v>16.48</v>
          </cell>
          <cell r="C1730">
            <v>2.2924384644832192</v>
          </cell>
        </row>
        <row r="1731">
          <cell r="A1731">
            <v>38807</v>
          </cell>
          <cell r="B1731">
            <v>16.489999999999998</v>
          </cell>
          <cell r="C1731">
            <v>2.2938274045619584</v>
          </cell>
        </row>
        <row r="1732">
          <cell r="A1732">
            <v>38808</v>
          </cell>
          <cell r="B1732">
            <v>0</v>
          </cell>
          <cell r="C1732">
            <v>2.2938274045619584</v>
          </cell>
        </row>
        <row r="1733">
          <cell r="A1733">
            <v>38809</v>
          </cell>
          <cell r="B1733">
            <v>0</v>
          </cell>
          <cell r="C1733">
            <v>2.2938274045619584</v>
          </cell>
        </row>
        <row r="1734">
          <cell r="A1734">
            <v>38810</v>
          </cell>
          <cell r="B1734">
            <v>16.510000000000002</v>
          </cell>
          <cell r="C1734">
            <v>2.2952187497766694</v>
          </cell>
        </row>
        <row r="1735">
          <cell r="A1735">
            <v>38811</v>
          </cell>
          <cell r="B1735">
            <v>16.45</v>
          </cell>
          <cell r="C1735">
            <v>2.2966062444589395</v>
          </cell>
        </row>
        <row r="1736">
          <cell r="A1736">
            <v>38812</v>
          </cell>
          <cell r="B1736">
            <v>16.43</v>
          </cell>
          <cell r="C1736">
            <v>2.2979930115986771</v>
          </cell>
        </row>
        <row r="1737">
          <cell r="A1737">
            <v>38813</v>
          </cell>
          <cell r="B1737">
            <v>16.420000000000002</v>
          </cell>
          <cell r="C1737">
            <v>2.2993798323889312</v>
          </cell>
        </row>
        <row r="1738">
          <cell r="A1738">
            <v>38814</v>
          </cell>
          <cell r="B1738">
            <v>16.41</v>
          </cell>
          <cell r="C1738">
            <v>2.3007667058490573</v>
          </cell>
        </row>
        <row r="1739">
          <cell r="A1739">
            <v>38815</v>
          </cell>
          <cell r="B1739">
            <v>0</v>
          </cell>
          <cell r="C1739">
            <v>2.3007667058490573</v>
          </cell>
        </row>
        <row r="1740">
          <cell r="A1740">
            <v>38816</v>
          </cell>
          <cell r="B1740">
            <v>0</v>
          </cell>
          <cell r="C1740">
            <v>2.3007667058490573</v>
          </cell>
        </row>
        <row r="1741">
          <cell r="A1741">
            <v>38817</v>
          </cell>
          <cell r="B1741">
            <v>16.399999999999999</v>
          </cell>
          <cell r="C1741">
            <v>2.3021536309976334</v>
          </cell>
        </row>
        <row r="1742">
          <cell r="A1742">
            <v>38818</v>
          </cell>
          <cell r="B1742">
            <v>16.399999999999999</v>
          </cell>
          <cell r="C1742">
            <v>2.3035413921985404</v>
          </cell>
        </row>
        <row r="1743">
          <cell r="A1743">
            <v>38819</v>
          </cell>
          <cell r="B1743">
            <v>16.399999999999999</v>
          </cell>
          <cell r="C1743">
            <v>2.3049299899557592</v>
          </cell>
        </row>
        <row r="1744">
          <cell r="A1744">
            <v>38820</v>
          </cell>
          <cell r="B1744">
            <v>16.399999999999999</v>
          </cell>
          <cell r="C1744">
            <v>2.3063194247735743</v>
          </cell>
        </row>
        <row r="1745">
          <cell r="A1745">
            <v>38821</v>
          </cell>
          <cell r="B1745">
            <v>0</v>
          </cell>
          <cell r="C1745">
            <v>2.3063194247735743</v>
          </cell>
        </row>
        <row r="1746">
          <cell r="A1746">
            <v>38822</v>
          </cell>
          <cell r="B1746">
            <v>0</v>
          </cell>
          <cell r="C1746">
            <v>2.3063194247735743</v>
          </cell>
        </row>
        <row r="1747">
          <cell r="A1747">
            <v>38823</v>
          </cell>
          <cell r="B1747">
            <v>0</v>
          </cell>
          <cell r="C1747">
            <v>2.3063194247735743</v>
          </cell>
        </row>
        <row r="1748">
          <cell r="A1748">
            <v>38824</v>
          </cell>
          <cell r="B1748">
            <v>16.399999999999999</v>
          </cell>
          <cell r="C1748">
            <v>2.3077096971565743</v>
          </cell>
        </row>
        <row r="1749">
          <cell r="A1749">
            <v>38825</v>
          </cell>
          <cell r="B1749">
            <v>16.399999999999999</v>
          </cell>
          <cell r="C1749">
            <v>2.3091008076096515</v>
          </cell>
        </row>
        <row r="1750">
          <cell r="A1750">
            <v>38826</v>
          </cell>
          <cell r="B1750">
            <v>16.399999999999999</v>
          </cell>
          <cell r="C1750">
            <v>2.3104927566380034</v>
          </cell>
        </row>
        <row r="1751">
          <cell r="A1751">
            <v>38827</v>
          </cell>
          <cell r="B1751">
            <v>16.399999999999999</v>
          </cell>
          <cell r="C1751">
            <v>2.3118855447471311</v>
          </cell>
        </row>
        <row r="1752">
          <cell r="A1752">
            <v>38828</v>
          </cell>
          <cell r="B1752">
            <v>0</v>
          </cell>
          <cell r="C1752">
            <v>2.3118855447471311</v>
          </cell>
        </row>
        <row r="1753">
          <cell r="A1753">
            <v>38829</v>
          </cell>
          <cell r="B1753">
            <v>0</v>
          </cell>
          <cell r="C1753">
            <v>2.3118855447471311</v>
          </cell>
        </row>
        <row r="1754">
          <cell r="A1754">
            <v>38830</v>
          </cell>
          <cell r="B1754">
            <v>0</v>
          </cell>
          <cell r="C1754">
            <v>2.3118855447471311</v>
          </cell>
        </row>
        <row r="1755">
          <cell r="A1755">
            <v>38831</v>
          </cell>
          <cell r="B1755">
            <v>15.65</v>
          </cell>
          <cell r="C1755">
            <v>2.3132198344112633</v>
          </cell>
        </row>
        <row r="1756">
          <cell r="A1756">
            <v>38832</v>
          </cell>
          <cell r="B1756">
            <v>15.64</v>
          </cell>
          <cell r="C1756">
            <v>2.3145540999334528</v>
          </cell>
        </row>
        <row r="1757">
          <cell r="A1757">
            <v>38833</v>
          </cell>
          <cell r="B1757">
            <v>15.63</v>
          </cell>
          <cell r="C1757">
            <v>2.315888340315106</v>
          </cell>
        </row>
        <row r="1758">
          <cell r="A1758">
            <v>38834</v>
          </cell>
          <cell r="B1758">
            <v>15.62</v>
          </cell>
          <cell r="C1758">
            <v>2.317222554556948</v>
          </cell>
        </row>
        <row r="1759">
          <cell r="A1759">
            <v>38835</v>
          </cell>
          <cell r="B1759">
            <v>15.63</v>
          </cell>
          <cell r="C1759">
            <v>2.3185583331873358</v>
          </cell>
        </row>
        <row r="1760">
          <cell r="A1760">
            <v>38836</v>
          </cell>
          <cell r="B1760">
            <v>0</v>
          </cell>
          <cell r="C1760">
            <v>2.3185583331873358</v>
          </cell>
        </row>
        <row r="1761">
          <cell r="A1761">
            <v>38837</v>
          </cell>
          <cell r="B1761">
            <v>0</v>
          </cell>
          <cell r="C1761">
            <v>2.3185583331873358</v>
          </cell>
        </row>
        <row r="1762">
          <cell r="A1762">
            <v>38838</v>
          </cell>
          <cell r="B1762">
            <v>0</v>
          </cell>
          <cell r="C1762">
            <v>2.3185583331873358</v>
          </cell>
        </row>
        <row r="1763">
          <cell r="A1763">
            <v>38839</v>
          </cell>
          <cell r="B1763">
            <v>15.7</v>
          </cell>
          <cell r="C1763">
            <v>2.3199004532368552</v>
          </cell>
        </row>
        <row r="1764">
          <cell r="A1764">
            <v>38840</v>
          </cell>
          <cell r="B1764">
            <v>15.69</v>
          </cell>
          <cell r="C1764">
            <v>2.3212425540162505</v>
          </cell>
        </row>
        <row r="1765">
          <cell r="A1765">
            <v>38841</v>
          </cell>
          <cell r="B1765">
            <v>15.69</v>
          </cell>
          <cell r="C1765">
            <v>2.3225854312231426</v>
          </cell>
        </row>
        <row r="1766">
          <cell r="A1766">
            <v>38842</v>
          </cell>
          <cell r="B1766">
            <v>15.67</v>
          </cell>
          <cell r="C1766">
            <v>2.3239274909191434</v>
          </cell>
        </row>
        <row r="1767">
          <cell r="A1767">
            <v>38843</v>
          </cell>
          <cell r="B1767">
            <v>0</v>
          </cell>
          <cell r="C1767">
            <v>2.3239274909191434</v>
          </cell>
        </row>
        <row r="1768">
          <cell r="A1768">
            <v>38844</v>
          </cell>
          <cell r="B1768">
            <v>0</v>
          </cell>
          <cell r="C1768">
            <v>2.3239274909191434</v>
          </cell>
        </row>
        <row r="1769">
          <cell r="A1769">
            <v>38845</v>
          </cell>
          <cell r="B1769">
            <v>15.69</v>
          </cell>
          <cell r="C1769">
            <v>2.3252719214064381</v>
          </cell>
        </row>
        <row r="1770">
          <cell r="A1770">
            <v>38846</v>
          </cell>
          <cell r="B1770">
            <v>15.7</v>
          </cell>
          <cell r="C1770">
            <v>2.3266179276818182</v>
          </cell>
        </row>
        <row r="1771">
          <cell r="A1771">
            <v>38847</v>
          </cell>
          <cell r="B1771">
            <v>15.68</v>
          </cell>
          <cell r="C1771">
            <v>2.3279631160877767</v>
          </cell>
        </row>
        <row r="1772">
          <cell r="A1772">
            <v>38848</v>
          </cell>
          <cell r="B1772">
            <v>15.66</v>
          </cell>
          <cell r="C1772">
            <v>2.3293074840289791</v>
          </cell>
        </row>
        <row r="1773">
          <cell r="A1773">
            <v>38849</v>
          </cell>
          <cell r="B1773">
            <v>15.65</v>
          </cell>
          <cell r="C1773">
            <v>2.3306518286517428</v>
          </cell>
        </row>
        <row r="1774">
          <cell r="A1774">
            <v>38850</v>
          </cell>
          <cell r="B1774">
            <v>0</v>
          </cell>
          <cell r="C1774">
            <v>2.3306518286517428</v>
          </cell>
        </row>
        <row r="1775">
          <cell r="A1775">
            <v>38851</v>
          </cell>
          <cell r="B1775">
            <v>0</v>
          </cell>
          <cell r="C1775">
            <v>2.3306518286517428</v>
          </cell>
        </row>
        <row r="1776">
          <cell r="A1776">
            <v>38852</v>
          </cell>
          <cell r="B1776">
            <v>15.66</v>
          </cell>
          <cell r="C1776">
            <v>2.3319977492889259</v>
          </cell>
        </row>
        <row r="1777">
          <cell r="A1777">
            <v>38853</v>
          </cell>
          <cell r="B1777">
            <v>15.69</v>
          </cell>
          <cell r="C1777">
            <v>2.3333468485541555</v>
          </cell>
        </row>
        <row r="1778">
          <cell r="A1778">
            <v>38854</v>
          </cell>
          <cell r="B1778">
            <v>15.71</v>
          </cell>
          <cell r="C1778">
            <v>2.3346983297948025</v>
          </cell>
        </row>
        <row r="1779">
          <cell r="A1779">
            <v>38855</v>
          </cell>
          <cell r="B1779">
            <v>15.66</v>
          </cell>
          <cell r="C1779">
            <v>2.3360465872329312</v>
          </cell>
        </row>
        <row r="1780">
          <cell r="A1780">
            <v>38856</v>
          </cell>
          <cell r="B1780">
            <v>15.65</v>
          </cell>
          <cell r="C1780">
            <v>2.337394821285157</v>
          </cell>
        </row>
        <row r="1781">
          <cell r="A1781">
            <v>38857</v>
          </cell>
          <cell r="B1781">
            <v>0</v>
          </cell>
          <cell r="C1781">
            <v>2.337394821285157</v>
          </cell>
        </row>
        <row r="1782">
          <cell r="A1782">
            <v>38858</v>
          </cell>
          <cell r="B1782">
            <v>0</v>
          </cell>
          <cell r="C1782">
            <v>2.337394821285157</v>
          </cell>
        </row>
        <row r="1783">
          <cell r="A1783">
            <v>38859</v>
          </cell>
          <cell r="B1783">
            <v>15.64</v>
          </cell>
          <cell r="C1783">
            <v>2.3387430309431374</v>
          </cell>
        </row>
        <row r="1784">
          <cell r="A1784">
            <v>38860</v>
          </cell>
          <cell r="B1784">
            <v>15.63</v>
          </cell>
          <cell r="C1784">
            <v>2.3400912151978428</v>
          </cell>
        </row>
        <row r="1785">
          <cell r="A1785">
            <v>38861</v>
          </cell>
          <cell r="B1785">
            <v>15.63</v>
          </cell>
          <cell r="C1785">
            <v>2.3414401766224899</v>
          </cell>
        </row>
        <row r="1786">
          <cell r="A1786">
            <v>38862</v>
          </cell>
          <cell r="B1786">
            <v>15.63</v>
          </cell>
          <cell r="C1786">
            <v>2.3427899156650835</v>
          </cell>
        </row>
        <row r="1787">
          <cell r="A1787">
            <v>38863</v>
          </cell>
          <cell r="B1787">
            <v>15.64</v>
          </cell>
          <cell r="C1787">
            <v>2.3441412372142527</v>
          </cell>
        </row>
        <row r="1788">
          <cell r="A1788">
            <v>38864</v>
          </cell>
          <cell r="B1788">
            <v>0</v>
          </cell>
          <cell r="C1788">
            <v>2.3441412372142527</v>
          </cell>
        </row>
        <row r="1789">
          <cell r="A1789">
            <v>38865</v>
          </cell>
          <cell r="B1789">
            <v>0</v>
          </cell>
          <cell r="C1789">
            <v>2.3441412372142527</v>
          </cell>
        </row>
        <row r="1790">
          <cell r="A1790">
            <v>38866</v>
          </cell>
          <cell r="B1790">
            <v>15.63</v>
          </cell>
          <cell r="C1790">
            <v>2.345492533301512</v>
          </cell>
        </row>
        <row r="1791">
          <cell r="A1791">
            <v>38867</v>
          </cell>
          <cell r="B1791">
            <v>15.63</v>
          </cell>
          <cell r="C1791">
            <v>2.3468446083525496</v>
          </cell>
        </row>
        <row r="1792">
          <cell r="A1792">
            <v>38868</v>
          </cell>
          <cell r="B1792">
            <v>15.64</v>
          </cell>
          <cell r="C1792">
            <v>2.3481982686490248</v>
          </cell>
        </row>
        <row r="1793">
          <cell r="A1793">
            <v>38869</v>
          </cell>
          <cell r="B1793">
            <v>15.65</v>
          </cell>
          <cell r="C1793">
            <v>2.349553515964927</v>
          </cell>
        </row>
        <row r="1794">
          <cell r="A1794">
            <v>38870</v>
          </cell>
          <cell r="B1794">
            <v>15.15</v>
          </cell>
          <cell r="C1794">
            <v>2.3508691254333587</v>
          </cell>
        </row>
        <row r="1795">
          <cell r="A1795">
            <v>38871</v>
          </cell>
          <cell r="B1795">
            <v>0</v>
          </cell>
          <cell r="C1795">
            <v>2.3508691254333587</v>
          </cell>
        </row>
        <row r="1796">
          <cell r="A1796">
            <v>38872</v>
          </cell>
          <cell r="B1796">
            <v>0</v>
          </cell>
          <cell r="C1796">
            <v>2.3508691254333587</v>
          </cell>
        </row>
        <row r="1797">
          <cell r="A1797">
            <v>38873</v>
          </cell>
          <cell r="B1797">
            <v>15.17</v>
          </cell>
          <cell r="C1797">
            <v>2.3521870926259996</v>
          </cell>
        </row>
        <row r="1798">
          <cell r="A1798">
            <v>38874</v>
          </cell>
          <cell r="B1798">
            <v>15.18</v>
          </cell>
          <cell r="C1798">
            <v>2.3535066095902657</v>
          </cell>
        </row>
        <row r="1799">
          <cell r="A1799">
            <v>38875</v>
          </cell>
          <cell r="B1799">
            <v>15.15</v>
          </cell>
          <cell r="C1799">
            <v>2.3548244325547376</v>
          </cell>
        </row>
        <row r="1800">
          <cell r="A1800">
            <v>38876</v>
          </cell>
          <cell r="B1800">
            <v>15.14</v>
          </cell>
          <cell r="C1800">
            <v>2.356142181421423</v>
          </cell>
        </row>
        <row r="1801">
          <cell r="A1801">
            <v>38877</v>
          </cell>
          <cell r="B1801">
            <v>15.14</v>
          </cell>
          <cell r="C1801">
            <v>2.3574606676942826</v>
          </cell>
        </row>
        <row r="1802">
          <cell r="A1802">
            <v>38878</v>
          </cell>
          <cell r="B1802">
            <v>0</v>
          </cell>
          <cell r="C1802">
            <v>2.3574606676942826</v>
          </cell>
        </row>
        <row r="1803">
          <cell r="A1803">
            <v>38879</v>
          </cell>
          <cell r="B1803">
            <v>0</v>
          </cell>
          <cell r="C1803">
            <v>2.3574606676942826</v>
          </cell>
        </row>
        <row r="1804">
          <cell r="A1804">
            <v>38880</v>
          </cell>
          <cell r="B1804">
            <v>15.14</v>
          </cell>
          <cell r="C1804">
            <v>2.3587798917859657</v>
          </cell>
        </row>
        <row r="1805">
          <cell r="A1805">
            <v>38881</v>
          </cell>
          <cell r="B1805">
            <v>15.15</v>
          </cell>
          <cell r="C1805">
            <v>2.3601006674731311</v>
          </cell>
        </row>
        <row r="1806">
          <cell r="A1806">
            <v>38882</v>
          </cell>
          <cell r="B1806">
            <v>15.15</v>
          </cell>
          <cell r="C1806">
            <v>2.3614221827157005</v>
          </cell>
        </row>
        <row r="1807">
          <cell r="A1807">
            <v>38883</v>
          </cell>
          <cell r="B1807">
            <v>0</v>
          </cell>
          <cell r="C1807">
            <v>2.3614221827157005</v>
          </cell>
        </row>
        <row r="1808">
          <cell r="A1808">
            <v>38884</v>
          </cell>
          <cell r="B1808">
            <v>15.14</v>
          </cell>
          <cell r="C1808">
            <v>2.362743623652876</v>
          </cell>
        </row>
        <row r="1809">
          <cell r="A1809">
            <v>38885</v>
          </cell>
          <cell r="B1809">
            <v>0</v>
          </cell>
          <cell r="C1809">
            <v>2.362743623652876</v>
          </cell>
        </row>
        <row r="1810">
          <cell r="A1810">
            <v>38886</v>
          </cell>
          <cell r="B1810">
            <v>0</v>
          </cell>
          <cell r="C1810">
            <v>2.362743623652876</v>
          </cell>
        </row>
        <row r="1811">
          <cell r="A1811">
            <v>38887</v>
          </cell>
          <cell r="B1811">
            <v>15.14</v>
          </cell>
          <cell r="C1811">
            <v>2.3640658040622915</v>
          </cell>
        </row>
        <row r="1812">
          <cell r="A1812">
            <v>38888</v>
          </cell>
          <cell r="B1812">
            <v>15.14</v>
          </cell>
          <cell r="C1812">
            <v>2.3653887243577518</v>
          </cell>
        </row>
        <row r="1813">
          <cell r="A1813">
            <v>38889</v>
          </cell>
          <cell r="B1813">
            <v>15.14</v>
          </cell>
          <cell r="C1813">
            <v>2.3667123849532943</v>
          </cell>
        </row>
        <row r="1814">
          <cell r="A1814">
            <v>38890</v>
          </cell>
          <cell r="B1814">
            <v>15.15</v>
          </cell>
          <cell r="C1814">
            <v>2.3680376023622798</v>
          </cell>
        </row>
        <row r="1815">
          <cell r="A1815">
            <v>38891</v>
          </cell>
          <cell r="B1815">
            <v>15.14</v>
          </cell>
          <cell r="C1815">
            <v>2.3693627452577082</v>
          </cell>
        </row>
        <row r="1816">
          <cell r="A1816">
            <v>38892</v>
          </cell>
          <cell r="B1816">
            <v>0</v>
          </cell>
          <cell r="C1816">
            <v>2.3693627452577082</v>
          </cell>
        </row>
        <row r="1817">
          <cell r="A1817">
            <v>38893</v>
          </cell>
          <cell r="B1817">
            <v>0</v>
          </cell>
          <cell r="C1817">
            <v>2.3693627452577082</v>
          </cell>
        </row>
        <row r="1818">
          <cell r="A1818">
            <v>38894</v>
          </cell>
          <cell r="B1818">
            <v>15.14</v>
          </cell>
          <cell r="C1818">
            <v>2.3706886296969754</v>
          </cell>
        </row>
        <row r="1819">
          <cell r="A1819">
            <v>38895</v>
          </cell>
          <cell r="B1819">
            <v>15.14</v>
          </cell>
          <cell r="C1819">
            <v>2.3720152560950454</v>
          </cell>
        </row>
        <row r="1820">
          <cell r="A1820">
            <v>38896</v>
          </cell>
          <cell r="B1820">
            <v>15.13</v>
          </cell>
          <cell r="C1820">
            <v>2.3733418068687073</v>
          </cell>
        </row>
        <row r="1821">
          <cell r="A1821">
            <v>38897</v>
          </cell>
          <cell r="B1821">
            <v>15.13</v>
          </cell>
          <cell r="C1821">
            <v>2.3746690995165838</v>
          </cell>
        </row>
        <row r="1822">
          <cell r="A1822">
            <v>38898</v>
          </cell>
          <cell r="B1822">
            <v>15.12</v>
          </cell>
          <cell r="C1822">
            <v>2.3759963154691217</v>
          </cell>
        </row>
        <row r="1823">
          <cell r="A1823">
            <v>38899</v>
          </cell>
          <cell r="B1823">
            <v>0</v>
          </cell>
          <cell r="C1823">
            <v>2.3759963154691217</v>
          </cell>
        </row>
        <row r="1824">
          <cell r="A1824">
            <v>38900</v>
          </cell>
          <cell r="B1824">
            <v>0</v>
          </cell>
          <cell r="C1824">
            <v>2.3759963154691217</v>
          </cell>
        </row>
        <row r="1825">
          <cell r="A1825">
            <v>38901</v>
          </cell>
          <cell r="B1825">
            <v>15.18</v>
          </cell>
          <cell r="C1825">
            <v>2.3773291888001267</v>
          </cell>
        </row>
        <row r="1826">
          <cell r="A1826">
            <v>38902</v>
          </cell>
          <cell r="B1826">
            <v>15.18</v>
          </cell>
          <cell r="C1826">
            <v>2.3786628098390743</v>
          </cell>
        </row>
        <row r="1827">
          <cell r="A1827">
            <v>38903</v>
          </cell>
          <cell r="B1827">
            <v>15.16</v>
          </cell>
          <cell r="C1827">
            <v>2.3799955389203147</v>
          </cell>
        </row>
        <row r="1828">
          <cell r="A1828">
            <v>38904</v>
          </cell>
          <cell r="B1828">
            <v>15.16</v>
          </cell>
          <cell r="C1828">
            <v>2.381329014709662</v>
          </cell>
        </row>
        <row r="1829">
          <cell r="A1829">
            <v>38905</v>
          </cell>
          <cell r="B1829">
            <v>15.15</v>
          </cell>
          <cell r="C1829">
            <v>2.3826624165572539</v>
          </cell>
        </row>
        <row r="1830">
          <cell r="A1830">
            <v>38906</v>
          </cell>
          <cell r="B1830">
            <v>0</v>
          </cell>
          <cell r="C1830">
            <v>2.3826624165572539</v>
          </cell>
        </row>
        <row r="1831">
          <cell r="A1831">
            <v>38907</v>
          </cell>
          <cell r="B1831">
            <v>0</v>
          </cell>
          <cell r="C1831">
            <v>2.3826624165572539</v>
          </cell>
        </row>
        <row r="1832">
          <cell r="A1832">
            <v>38908</v>
          </cell>
          <cell r="B1832">
            <v>15.14</v>
          </cell>
          <cell r="C1832">
            <v>2.383995743431099</v>
          </cell>
        </row>
        <row r="1833">
          <cell r="A1833">
            <v>38909</v>
          </cell>
          <cell r="B1833">
            <v>15.14</v>
          </cell>
          <cell r="C1833">
            <v>2.3853298164284991</v>
          </cell>
        </row>
        <row r="1834">
          <cell r="A1834">
            <v>38910</v>
          </cell>
          <cell r="B1834">
            <v>15.13</v>
          </cell>
          <cell r="C1834">
            <v>2.3866638133769973</v>
          </cell>
        </row>
        <row r="1835">
          <cell r="A1835">
            <v>38911</v>
          </cell>
          <cell r="B1835">
            <v>15.14</v>
          </cell>
          <cell r="C1835">
            <v>2.3879993794140053</v>
          </cell>
        </row>
        <row r="1836">
          <cell r="A1836">
            <v>38912</v>
          </cell>
          <cell r="B1836">
            <v>15.13</v>
          </cell>
          <cell r="C1836">
            <v>2.3893348693170009</v>
          </cell>
        </row>
        <row r="1837">
          <cell r="A1837">
            <v>38913</v>
          </cell>
          <cell r="B1837">
            <v>0</v>
          </cell>
          <cell r="C1837">
            <v>2.3893348693170009</v>
          </cell>
        </row>
        <row r="1838">
          <cell r="A1838">
            <v>38914</v>
          </cell>
          <cell r="B1838">
            <v>0</v>
          </cell>
          <cell r="C1838">
            <v>2.3893348693170009</v>
          </cell>
        </row>
        <row r="1839">
          <cell r="A1839">
            <v>38915</v>
          </cell>
          <cell r="B1839">
            <v>15.12</v>
          </cell>
          <cell r="C1839">
            <v>2.3906702820509933</v>
          </cell>
        </row>
        <row r="1840">
          <cell r="A1840">
            <v>38916</v>
          </cell>
          <cell r="B1840">
            <v>15.13</v>
          </cell>
          <cell r="C1840">
            <v>2.3920072656576865</v>
          </cell>
        </row>
        <row r="1841">
          <cell r="A1841">
            <v>38917</v>
          </cell>
          <cell r="B1841">
            <v>15.13</v>
          </cell>
          <cell r="C1841">
            <v>2.3933449969731617</v>
          </cell>
        </row>
        <row r="1842">
          <cell r="A1842">
            <v>38918</v>
          </cell>
          <cell r="B1842">
            <v>15.12</v>
          </cell>
          <cell r="C1842">
            <v>2.3946826509901178</v>
          </cell>
        </row>
        <row r="1843">
          <cell r="A1843">
            <v>38919</v>
          </cell>
          <cell r="B1843">
            <v>14.63</v>
          </cell>
          <cell r="C1843">
            <v>2.39598049639477</v>
          </cell>
        </row>
        <row r="1844">
          <cell r="A1844">
            <v>38920</v>
          </cell>
          <cell r="B1844">
            <v>0</v>
          </cell>
          <cell r="C1844">
            <v>2.39598049639477</v>
          </cell>
        </row>
        <row r="1845">
          <cell r="A1845">
            <v>38921</v>
          </cell>
          <cell r="B1845">
            <v>0</v>
          </cell>
          <cell r="C1845">
            <v>2.39598049639477</v>
          </cell>
        </row>
        <row r="1846">
          <cell r="A1846">
            <v>38922</v>
          </cell>
          <cell r="B1846">
            <v>14.62</v>
          </cell>
          <cell r="C1846">
            <v>2.3972782152677135</v>
          </cell>
        </row>
        <row r="1847">
          <cell r="A1847">
            <v>38923</v>
          </cell>
          <cell r="B1847">
            <v>14.61</v>
          </cell>
          <cell r="C1847">
            <v>2.3985758065691973</v>
          </cell>
        </row>
        <row r="1848">
          <cell r="A1848">
            <v>38924</v>
          </cell>
          <cell r="B1848">
            <v>14.61</v>
          </cell>
          <cell r="C1848">
            <v>2.3998741002268678</v>
          </cell>
        </row>
        <row r="1849">
          <cell r="A1849">
            <v>38925</v>
          </cell>
          <cell r="B1849">
            <v>14.6</v>
          </cell>
          <cell r="C1849">
            <v>2.4011722652031526</v>
          </cell>
        </row>
        <row r="1850">
          <cell r="A1850">
            <v>38926</v>
          </cell>
          <cell r="B1850">
            <v>14.59</v>
          </cell>
          <cell r="C1850">
            <v>2.4024703004566184</v>
          </cell>
        </row>
        <row r="1851">
          <cell r="A1851">
            <v>38927</v>
          </cell>
          <cell r="B1851">
            <v>0</v>
          </cell>
          <cell r="C1851">
            <v>2.4024703004566184</v>
          </cell>
        </row>
        <row r="1852">
          <cell r="A1852">
            <v>38928</v>
          </cell>
          <cell r="B1852">
            <v>0</v>
          </cell>
          <cell r="C1852">
            <v>2.4024703004566184</v>
          </cell>
        </row>
        <row r="1853">
          <cell r="A1853">
            <v>38929</v>
          </cell>
          <cell r="B1853">
            <v>14.59</v>
          </cell>
          <cell r="C1853">
            <v>2.4037690374071441</v>
          </cell>
        </row>
        <row r="1854">
          <cell r="A1854">
            <v>38930</v>
          </cell>
          <cell r="B1854">
            <v>14.63</v>
          </cell>
          <cell r="C1854">
            <v>2.4050718073577908</v>
          </cell>
        </row>
        <row r="1855">
          <cell r="A1855">
            <v>38931</v>
          </cell>
          <cell r="B1855">
            <v>14.61</v>
          </cell>
          <cell r="C1855">
            <v>2.4063736171505785</v>
          </cell>
        </row>
        <row r="1856">
          <cell r="A1856">
            <v>38932</v>
          </cell>
          <cell r="B1856">
            <v>14.61</v>
          </cell>
          <cell r="C1856">
            <v>2.4076761315829245</v>
          </cell>
        </row>
        <row r="1857">
          <cell r="A1857">
            <v>38933</v>
          </cell>
          <cell r="B1857">
            <v>14.61</v>
          </cell>
          <cell r="C1857">
            <v>2.4089793510362343</v>
          </cell>
        </row>
        <row r="1858">
          <cell r="A1858">
            <v>38934</v>
          </cell>
          <cell r="B1858">
            <v>0</v>
          </cell>
          <cell r="C1858">
            <v>2.4089793510362343</v>
          </cell>
        </row>
        <row r="1859">
          <cell r="A1859">
            <v>38935</v>
          </cell>
          <cell r="B1859">
            <v>0</v>
          </cell>
          <cell r="C1859">
            <v>2.4089793510362343</v>
          </cell>
        </row>
        <row r="1860">
          <cell r="A1860">
            <v>38936</v>
          </cell>
          <cell r="B1860">
            <v>14.61</v>
          </cell>
          <cell r="C1860">
            <v>2.4102832758921191</v>
          </cell>
        </row>
        <row r="1861">
          <cell r="A1861">
            <v>38937</v>
          </cell>
          <cell r="B1861">
            <v>14.6</v>
          </cell>
          <cell r="C1861">
            <v>2.4115870715084777</v>
          </cell>
        </row>
        <row r="1862">
          <cell r="A1862">
            <v>38938</v>
          </cell>
          <cell r="B1862">
            <v>14.61</v>
          </cell>
          <cell r="C1862">
            <v>2.412892407863195</v>
          </cell>
        </row>
        <row r="1863">
          <cell r="A1863">
            <v>38939</v>
          </cell>
          <cell r="B1863">
            <v>14.61</v>
          </cell>
          <cell r="C1863">
            <v>2.4141984507663174</v>
          </cell>
        </row>
        <row r="1864">
          <cell r="A1864">
            <v>38940</v>
          </cell>
          <cell r="B1864">
            <v>14.6</v>
          </cell>
          <cell r="C1864">
            <v>2.4155043642199816</v>
          </cell>
        </row>
        <row r="1865">
          <cell r="A1865">
            <v>38941</v>
          </cell>
          <cell r="B1865">
            <v>0</v>
          </cell>
          <cell r="C1865">
            <v>2.4155043642199816</v>
          </cell>
        </row>
        <row r="1866">
          <cell r="A1866">
            <v>38942</v>
          </cell>
          <cell r="B1866">
            <v>0</v>
          </cell>
          <cell r="C1866">
            <v>2.4155043642199816</v>
          </cell>
        </row>
        <row r="1867">
          <cell r="A1867">
            <v>38943</v>
          </cell>
          <cell r="B1867">
            <v>14.62</v>
          </cell>
          <cell r="C1867">
            <v>2.4168126576747251</v>
          </cell>
        </row>
        <row r="1868">
          <cell r="A1868">
            <v>38944</v>
          </cell>
          <cell r="B1868">
            <v>14.63</v>
          </cell>
          <cell r="C1868">
            <v>2.4181224968721535</v>
          </cell>
        </row>
        <row r="1869">
          <cell r="A1869">
            <v>38945</v>
          </cell>
          <cell r="B1869">
            <v>14.64</v>
          </cell>
          <cell r="C1869">
            <v>2.4194338834841109</v>
          </cell>
        </row>
        <row r="1870">
          <cell r="A1870">
            <v>38946</v>
          </cell>
          <cell r="B1870">
            <v>14.64</v>
          </cell>
          <cell r="C1870">
            <v>2.4207459812820598</v>
          </cell>
        </row>
        <row r="1871">
          <cell r="A1871">
            <v>38947</v>
          </cell>
          <cell r="B1871">
            <v>14.63</v>
          </cell>
          <cell r="C1871">
            <v>2.4220579522216492</v>
          </cell>
        </row>
        <row r="1872">
          <cell r="A1872">
            <v>38948</v>
          </cell>
          <cell r="B1872">
            <v>0</v>
          </cell>
          <cell r="C1872">
            <v>2.4220579522216492</v>
          </cell>
        </row>
        <row r="1873">
          <cell r="A1873">
            <v>38949</v>
          </cell>
          <cell r="B1873">
            <v>0</v>
          </cell>
          <cell r="C1873">
            <v>2.4220579522216492</v>
          </cell>
        </row>
        <row r="1874">
          <cell r="A1874">
            <v>38950</v>
          </cell>
          <cell r="B1874">
            <v>14.64</v>
          </cell>
          <cell r="C1874">
            <v>2.4233714730941593</v>
          </cell>
        </row>
        <row r="1875">
          <cell r="A1875">
            <v>38951</v>
          </cell>
          <cell r="B1875">
            <v>14.64</v>
          </cell>
          <cell r="C1875">
            <v>2.4246857063101048</v>
          </cell>
        </row>
        <row r="1876">
          <cell r="A1876">
            <v>38952</v>
          </cell>
          <cell r="B1876">
            <v>14.64</v>
          </cell>
          <cell r="C1876">
            <v>2.4260006522558011</v>
          </cell>
        </row>
        <row r="1877">
          <cell r="A1877">
            <v>38953</v>
          </cell>
          <cell r="B1877">
            <v>14.63</v>
          </cell>
          <cell r="C1877">
            <v>2.4273154710677685</v>
          </cell>
        </row>
        <row r="1878">
          <cell r="A1878">
            <v>38954</v>
          </cell>
          <cell r="B1878">
            <v>14.62</v>
          </cell>
          <cell r="C1878">
            <v>2.4286301616932273</v>
          </cell>
        </row>
        <row r="1879">
          <cell r="A1879">
            <v>38955</v>
          </cell>
          <cell r="B1879">
            <v>0</v>
          </cell>
          <cell r="C1879">
            <v>2.4286301616932273</v>
          </cell>
        </row>
        <row r="1880">
          <cell r="A1880">
            <v>38956</v>
          </cell>
          <cell r="B1880">
            <v>0</v>
          </cell>
          <cell r="C1880">
            <v>2.4286301616932273</v>
          </cell>
        </row>
        <row r="1881">
          <cell r="A1881">
            <v>38957</v>
          </cell>
          <cell r="B1881">
            <v>14.62</v>
          </cell>
          <cell r="C1881">
            <v>2.4299455643857666</v>
          </cell>
        </row>
        <row r="1882">
          <cell r="A1882">
            <v>38958</v>
          </cell>
          <cell r="B1882">
            <v>14.61</v>
          </cell>
          <cell r="C1882">
            <v>2.4312608377684493</v>
          </cell>
        </row>
        <row r="1883">
          <cell r="A1883">
            <v>38959</v>
          </cell>
          <cell r="B1883">
            <v>14.61</v>
          </cell>
          <cell r="C1883">
            <v>2.4325768230782203</v>
          </cell>
        </row>
        <row r="1884">
          <cell r="A1884">
            <v>38960</v>
          </cell>
          <cell r="B1884">
            <v>14.59</v>
          </cell>
          <cell r="C1884">
            <v>2.4338918351324894</v>
          </cell>
        </row>
        <row r="1885">
          <cell r="A1885">
            <v>38961</v>
          </cell>
          <cell r="B1885">
            <v>14.11</v>
          </cell>
          <cell r="C1885">
            <v>2.4351669943640868</v>
          </cell>
        </row>
        <row r="1886">
          <cell r="A1886">
            <v>38962</v>
          </cell>
          <cell r="B1886">
            <v>0</v>
          </cell>
          <cell r="C1886">
            <v>2.4351669943640868</v>
          </cell>
        </row>
        <row r="1887">
          <cell r="A1887">
            <v>38963</v>
          </cell>
          <cell r="B1887">
            <v>0</v>
          </cell>
          <cell r="C1887">
            <v>2.4351669943640868</v>
          </cell>
        </row>
        <row r="1888">
          <cell r="A1888">
            <v>38964</v>
          </cell>
          <cell r="B1888">
            <v>14.13</v>
          </cell>
          <cell r="C1888">
            <v>2.4364445161059907</v>
          </cell>
        </row>
        <row r="1889">
          <cell r="A1889">
            <v>38965</v>
          </cell>
          <cell r="B1889">
            <v>14.13</v>
          </cell>
          <cell r="C1889">
            <v>2.4377227080531845</v>
          </cell>
        </row>
        <row r="1890">
          <cell r="A1890">
            <v>38966</v>
          </cell>
          <cell r="B1890">
            <v>14.12</v>
          </cell>
          <cell r="C1890">
            <v>2.4390007224892725</v>
          </cell>
        </row>
        <row r="1891">
          <cell r="A1891">
            <v>38967</v>
          </cell>
          <cell r="B1891">
            <v>0</v>
          </cell>
          <cell r="C1891">
            <v>2.4390007224892725</v>
          </cell>
        </row>
        <row r="1892">
          <cell r="A1892">
            <v>38968</v>
          </cell>
          <cell r="B1892">
            <v>14.13</v>
          </cell>
          <cell r="C1892">
            <v>2.4402802554571186</v>
          </cell>
        </row>
        <row r="1893">
          <cell r="A1893">
            <v>38969</v>
          </cell>
          <cell r="B1893">
            <v>0</v>
          </cell>
          <cell r="C1893">
            <v>2.4402802554571186</v>
          </cell>
        </row>
        <row r="1894">
          <cell r="A1894">
            <v>38970</v>
          </cell>
          <cell r="B1894">
            <v>0</v>
          </cell>
          <cell r="C1894">
            <v>2.4402802554571186</v>
          </cell>
        </row>
        <row r="1895">
          <cell r="A1895">
            <v>38971</v>
          </cell>
          <cell r="B1895">
            <v>14.12</v>
          </cell>
          <cell r="C1895">
            <v>2.4415596107276225</v>
          </cell>
        </row>
        <row r="1896">
          <cell r="A1896">
            <v>38972</v>
          </cell>
          <cell r="B1896">
            <v>14.11</v>
          </cell>
          <cell r="C1896">
            <v>2.4428387872432649</v>
          </cell>
        </row>
        <row r="1897">
          <cell r="A1897">
            <v>38973</v>
          </cell>
          <cell r="B1897">
            <v>14.09</v>
          </cell>
          <cell r="C1897">
            <v>2.4441169338756112</v>
          </cell>
        </row>
        <row r="1898">
          <cell r="A1898">
            <v>38974</v>
          </cell>
          <cell r="B1898">
            <v>14.1</v>
          </cell>
          <cell r="C1898">
            <v>2.4453965997773959</v>
          </cell>
        </row>
        <row r="1899">
          <cell r="A1899">
            <v>38975</v>
          </cell>
          <cell r="B1899">
            <v>14.1</v>
          </cell>
          <cell r="C1899">
            <v>2.4466769356736466</v>
          </cell>
        </row>
        <row r="1900">
          <cell r="A1900">
            <v>38976</v>
          </cell>
          <cell r="B1900">
            <v>0</v>
          </cell>
          <cell r="C1900">
            <v>2.4466769356736466</v>
          </cell>
        </row>
        <row r="1901">
          <cell r="A1901">
            <v>38977</v>
          </cell>
          <cell r="B1901">
            <v>0</v>
          </cell>
          <cell r="C1901">
            <v>2.4466769356736466</v>
          </cell>
        </row>
        <row r="1902">
          <cell r="A1902">
            <v>38978</v>
          </cell>
          <cell r="B1902">
            <v>14.09</v>
          </cell>
          <cell r="C1902">
            <v>2.4479570905091195</v>
          </cell>
        </row>
        <row r="1903">
          <cell r="A1903">
            <v>38979</v>
          </cell>
          <cell r="B1903">
            <v>14.09</v>
          </cell>
          <cell r="C1903">
            <v>2.4492379151495753</v>
          </cell>
        </row>
        <row r="1904">
          <cell r="A1904">
            <v>38980</v>
          </cell>
          <cell r="B1904">
            <v>14.1</v>
          </cell>
          <cell r="C1904">
            <v>2.4505202622426849</v>
          </cell>
        </row>
        <row r="1905">
          <cell r="A1905">
            <v>38981</v>
          </cell>
          <cell r="B1905">
            <v>14.09</v>
          </cell>
          <cell r="C1905">
            <v>2.4518024279906001</v>
          </cell>
        </row>
        <row r="1906">
          <cell r="A1906">
            <v>38982</v>
          </cell>
          <cell r="B1906">
            <v>14.09</v>
          </cell>
          <cell r="C1906">
            <v>2.4530852645956513</v>
          </cell>
        </row>
        <row r="1907">
          <cell r="A1907">
            <v>38983</v>
          </cell>
          <cell r="B1907">
            <v>0</v>
          </cell>
          <cell r="C1907">
            <v>2.4530852645956513</v>
          </cell>
        </row>
        <row r="1908">
          <cell r="A1908">
            <v>38984</v>
          </cell>
          <cell r="B1908">
            <v>0</v>
          </cell>
          <cell r="C1908">
            <v>2.4530852645956513</v>
          </cell>
        </row>
        <row r="1909">
          <cell r="A1909">
            <v>38985</v>
          </cell>
          <cell r="B1909">
            <v>14.09</v>
          </cell>
          <cell r="C1909">
            <v>2.4543687724088459</v>
          </cell>
        </row>
        <row r="1910">
          <cell r="A1910">
            <v>38986</v>
          </cell>
          <cell r="B1910">
            <v>14.11</v>
          </cell>
          <cell r="C1910">
            <v>2.4556546598721689</v>
          </cell>
        </row>
        <row r="1911">
          <cell r="A1911">
            <v>38987</v>
          </cell>
          <cell r="B1911">
            <v>14.1</v>
          </cell>
          <cell r="C1911">
            <v>2.4569403665792593</v>
          </cell>
        </row>
        <row r="1912">
          <cell r="A1912">
            <v>38988</v>
          </cell>
          <cell r="B1912">
            <v>14.13</v>
          </cell>
          <cell r="C1912">
            <v>2.4582293109285098</v>
          </cell>
        </row>
        <row r="1913">
          <cell r="A1913">
            <v>38989</v>
          </cell>
          <cell r="B1913">
            <v>14.13</v>
          </cell>
          <cell r="C1913">
            <v>2.4595189314755053</v>
          </cell>
        </row>
        <row r="1914">
          <cell r="A1914">
            <v>38990</v>
          </cell>
          <cell r="B1914">
            <v>0</v>
          </cell>
          <cell r="C1914">
            <v>2.4595189314755053</v>
          </cell>
        </row>
        <row r="1915">
          <cell r="A1915">
            <v>38991</v>
          </cell>
          <cell r="B1915">
            <v>0</v>
          </cell>
          <cell r="C1915">
            <v>2.4595189314755053</v>
          </cell>
        </row>
        <row r="1916">
          <cell r="A1916">
            <v>38992</v>
          </cell>
          <cell r="B1916">
            <v>14.18</v>
          </cell>
          <cell r="C1916">
            <v>2.4608135057089857</v>
          </cell>
        </row>
        <row r="1917">
          <cell r="A1917">
            <v>38993</v>
          </cell>
          <cell r="B1917">
            <v>14.16</v>
          </cell>
          <cell r="C1917">
            <v>2.4621070498149202</v>
          </cell>
        </row>
        <row r="1918">
          <cell r="A1918">
            <v>38994</v>
          </cell>
          <cell r="B1918">
            <v>14.14</v>
          </cell>
          <cell r="C1918">
            <v>2.4633995611529018</v>
          </cell>
        </row>
        <row r="1919">
          <cell r="A1919">
            <v>38995</v>
          </cell>
          <cell r="B1919">
            <v>14.14</v>
          </cell>
          <cell r="C1919">
            <v>2.4646927510095362</v>
          </cell>
        </row>
        <row r="1920">
          <cell r="A1920">
            <v>38996</v>
          </cell>
          <cell r="B1920">
            <v>14.14</v>
          </cell>
          <cell r="C1920">
            <v>2.4659866197410198</v>
          </cell>
        </row>
        <row r="1921">
          <cell r="A1921">
            <v>38997</v>
          </cell>
          <cell r="B1921">
            <v>0</v>
          </cell>
          <cell r="C1921">
            <v>2.4659866197410198</v>
          </cell>
        </row>
        <row r="1922">
          <cell r="A1922">
            <v>38998</v>
          </cell>
          <cell r="B1922">
            <v>0</v>
          </cell>
          <cell r="C1922">
            <v>2.4659866197410198</v>
          </cell>
        </row>
        <row r="1923">
          <cell r="A1923">
            <v>38999</v>
          </cell>
          <cell r="B1923">
            <v>14.13</v>
          </cell>
          <cell r="C1923">
            <v>2.467280309877776</v>
          </cell>
        </row>
        <row r="1924">
          <cell r="A1924">
            <v>39000</v>
          </cell>
          <cell r="B1924">
            <v>14.11</v>
          </cell>
          <cell r="C1924">
            <v>2.4685729619252768</v>
          </cell>
        </row>
        <row r="1925">
          <cell r="A1925">
            <v>39001</v>
          </cell>
          <cell r="B1925">
            <v>14.1</v>
          </cell>
          <cell r="C1925">
            <v>2.4698654322656521</v>
          </cell>
        </row>
        <row r="1926">
          <cell r="A1926">
            <v>39002</v>
          </cell>
          <cell r="B1926">
            <v>0</v>
          </cell>
          <cell r="C1926">
            <v>2.4698654322656521</v>
          </cell>
        </row>
        <row r="1927">
          <cell r="A1927">
            <v>39003</v>
          </cell>
          <cell r="B1927">
            <v>14.09</v>
          </cell>
          <cell r="C1927">
            <v>2.4711577198292374</v>
          </cell>
        </row>
        <row r="1928">
          <cell r="A1928">
            <v>39004</v>
          </cell>
          <cell r="B1928">
            <v>0</v>
          </cell>
          <cell r="C1928">
            <v>2.4711577198292374</v>
          </cell>
        </row>
        <row r="1929">
          <cell r="A1929">
            <v>39005</v>
          </cell>
          <cell r="B1929">
            <v>0</v>
          </cell>
          <cell r="C1929">
            <v>2.4711577198292374</v>
          </cell>
        </row>
        <row r="1930">
          <cell r="A1930">
            <v>39006</v>
          </cell>
          <cell r="B1930">
            <v>14.08</v>
          </cell>
          <cell r="C1930">
            <v>2.4724498235458672</v>
          </cell>
        </row>
        <row r="1931">
          <cell r="A1931">
            <v>39007</v>
          </cell>
          <cell r="B1931">
            <v>14.08</v>
          </cell>
          <cell r="C1931">
            <v>2.473742602869724</v>
          </cell>
        </row>
        <row r="1932">
          <cell r="A1932">
            <v>39008</v>
          </cell>
          <cell r="B1932">
            <v>14.09</v>
          </cell>
          <cell r="C1932">
            <v>2.4750369190536903</v>
          </cell>
        </row>
        <row r="1933">
          <cell r="A1933">
            <v>39009</v>
          </cell>
          <cell r="B1933">
            <v>14.1</v>
          </cell>
          <cell r="C1933">
            <v>2.4763327737270382</v>
          </cell>
        </row>
        <row r="1934">
          <cell r="A1934">
            <v>39010</v>
          </cell>
          <cell r="B1934">
            <v>13.6</v>
          </cell>
          <cell r="C1934">
            <v>2.4775861281599609</v>
          </cell>
        </row>
        <row r="1935">
          <cell r="A1935">
            <v>39011</v>
          </cell>
          <cell r="B1935">
            <v>0</v>
          </cell>
          <cell r="C1935">
            <v>2.4775861281599609</v>
          </cell>
        </row>
        <row r="1936">
          <cell r="A1936">
            <v>39012</v>
          </cell>
          <cell r="B1936">
            <v>0</v>
          </cell>
          <cell r="C1936">
            <v>2.4775861281599609</v>
          </cell>
        </row>
        <row r="1937">
          <cell r="A1937">
            <v>39013</v>
          </cell>
          <cell r="B1937">
            <v>13.6</v>
          </cell>
          <cell r="C1937">
            <v>2.4788401169572758</v>
          </cell>
        </row>
        <row r="1938">
          <cell r="A1938">
            <v>39014</v>
          </cell>
          <cell r="B1938">
            <v>13.6</v>
          </cell>
          <cell r="C1938">
            <v>2.4800947404400557</v>
          </cell>
        </row>
        <row r="1939">
          <cell r="A1939">
            <v>39015</v>
          </cell>
          <cell r="B1939">
            <v>13.6</v>
          </cell>
          <cell r="C1939">
            <v>2.4813499989295358</v>
          </cell>
        </row>
        <row r="1940">
          <cell r="A1940">
            <v>39016</v>
          </cell>
          <cell r="B1940">
            <v>13.6</v>
          </cell>
          <cell r="C1940">
            <v>2.4826058927471144</v>
          </cell>
        </row>
        <row r="1941">
          <cell r="A1941">
            <v>39017</v>
          </cell>
          <cell r="B1941">
            <v>13.6</v>
          </cell>
          <cell r="C1941">
            <v>2.4838624222143522</v>
          </cell>
        </row>
        <row r="1942">
          <cell r="A1942">
            <v>39018</v>
          </cell>
          <cell r="B1942">
            <v>0</v>
          </cell>
          <cell r="C1942">
            <v>2.4838624222143522</v>
          </cell>
        </row>
        <row r="1943">
          <cell r="A1943">
            <v>39019</v>
          </cell>
          <cell r="B1943">
            <v>0</v>
          </cell>
          <cell r="C1943">
            <v>2.4838624222143522</v>
          </cell>
        </row>
        <row r="1944">
          <cell r="A1944">
            <v>39020</v>
          </cell>
          <cell r="B1944">
            <v>13.6</v>
          </cell>
          <cell r="C1944">
            <v>2.4851195876529726</v>
          </cell>
        </row>
        <row r="1945">
          <cell r="A1945">
            <v>39021</v>
          </cell>
          <cell r="B1945">
            <v>13.59</v>
          </cell>
          <cell r="C1945">
            <v>2.4863765208100812</v>
          </cell>
        </row>
        <row r="1946">
          <cell r="A1946">
            <v>39022</v>
          </cell>
          <cell r="B1946">
            <v>13.65</v>
          </cell>
          <cell r="C1946">
            <v>2.4876393026455399</v>
          </cell>
        </row>
        <row r="1947">
          <cell r="A1947">
            <v>39023</v>
          </cell>
          <cell r="B1947">
            <v>0</v>
          </cell>
          <cell r="C1947">
            <v>2.4876393026455399</v>
          </cell>
        </row>
        <row r="1948">
          <cell r="A1948">
            <v>39024</v>
          </cell>
          <cell r="B1948">
            <v>13.64</v>
          </cell>
          <cell r="C1948">
            <v>2.4889018567486749</v>
          </cell>
        </row>
        <row r="1949">
          <cell r="A1949">
            <v>39025</v>
          </cell>
          <cell r="B1949">
            <v>0</v>
          </cell>
          <cell r="C1949">
            <v>2.4889018567486749</v>
          </cell>
        </row>
        <row r="1950">
          <cell r="A1950">
            <v>39026</v>
          </cell>
          <cell r="B1950">
            <v>0</v>
          </cell>
          <cell r="C1950">
            <v>2.4889018567486749</v>
          </cell>
        </row>
        <row r="1951">
          <cell r="A1951">
            <v>39027</v>
          </cell>
          <cell r="B1951">
            <v>13.64</v>
          </cell>
          <cell r="C1951">
            <v>2.4901650516371769</v>
          </cell>
        </row>
        <row r="1952">
          <cell r="A1952">
            <v>39028</v>
          </cell>
          <cell r="B1952">
            <v>13.68</v>
          </cell>
          <cell r="C1952">
            <v>2.4914323670061655</v>
          </cell>
        </row>
        <row r="1953">
          <cell r="A1953">
            <v>39029</v>
          </cell>
          <cell r="B1953">
            <v>13.67</v>
          </cell>
          <cell r="C1953">
            <v>2.4926994571769896</v>
          </cell>
        </row>
        <row r="1954">
          <cell r="A1954">
            <v>39030</v>
          </cell>
          <cell r="B1954">
            <v>13.65</v>
          </cell>
          <cell r="C1954">
            <v>2.4939654503077304</v>
          </cell>
        </row>
        <row r="1955">
          <cell r="A1955">
            <v>39031</v>
          </cell>
          <cell r="B1955">
            <v>13.63</v>
          </cell>
          <cell r="C1955">
            <v>2.4952303437661292</v>
          </cell>
        </row>
        <row r="1956">
          <cell r="A1956">
            <v>39032</v>
          </cell>
          <cell r="B1956">
            <v>0</v>
          </cell>
          <cell r="C1956">
            <v>2.4952303437661292</v>
          </cell>
        </row>
        <row r="1957">
          <cell r="A1957">
            <v>39033</v>
          </cell>
          <cell r="B1957">
            <v>0</v>
          </cell>
          <cell r="C1957">
            <v>2.4952303437661292</v>
          </cell>
        </row>
        <row r="1958">
          <cell r="A1958">
            <v>39034</v>
          </cell>
          <cell r="B1958">
            <v>13.63</v>
          </cell>
          <cell r="C1958">
            <v>2.496495878755252</v>
          </cell>
        </row>
        <row r="1959">
          <cell r="A1959">
            <v>39035</v>
          </cell>
          <cell r="B1959">
            <v>13.63</v>
          </cell>
          <cell r="C1959">
            <v>2.4977620556004712</v>
          </cell>
        </row>
        <row r="1960">
          <cell r="A1960">
            <v>39036</v>
          </cell>
          <cell r="B1960">
            <v>0</v>
          </cell>
          <cell r="C1960">
            <v>2.4977620556004712</v>
          </cell>
        </row>
        <row r="1961">
          <cell r="A1961">
            <v>39037</v>
          </cell>
          <cell r="B1961">
            <v>13.63</v>
          </cell>
          <cell r="C1961">
            <v>2.4990288746273248</v>
          </cell>
        </row>
        <row r="1962">
          <cell r="A1962">
            <v>39038</v>
          </cell>
          <cell r="B1962">
            <v>13.62</v>
          </cell>
          <cell r="C1962">
            <v>2.5002954629549912</v>
          </cell>
        </row>
        <row r="1963">
          <cell r="A1963">
            <v>39039</v>
          </cell>
          <cell r="B1963">
            <v>0</v>
          </cell>
          <cell r="C1963">
            <v>2.5002954629549912</v>
          </cell>
        </row>
        <row r="1964">
          <cell r="A1964">
            <v>39040</v>
          </cell>
          <cell r="B1964">
            <v>0</v>
          </cell>
          <cell r="C1964">
            <v>2.5002954629549912</v>
          </cell>
        </row>
        <row r="1965">
          <cell r="A1965">
            <v>39041</v>
          </cell>
          <cell r="B1965">
            <v>13.61</v>
          </cell>
          <cell r="C1965">
            <v>2.5015618195047353</v>
          </cell>
        </row>
        <row r="1966">
          <cell r="A1966">
            <v>39042</v>
          </cell>
          <cell r="B1966">
            <v>13.61</v>
          </cell>
          <cell r="C1966">
            <v>2.5028288174422411</v>
          </cell>
        </row>
        <row r="1967">
          <cell r="A1967">
            <v>39043</v>
          </cell>
          <cell r="B1967">
            <v>13.62</v>
          </cell>
          <cell r="C1967">
            <v>2.5040973317033224</v>
          </cell>
        </row>
        <row r="1968">
          <cell r="A1968">
            <v>39044</v>
          </cell>
          <cell r="B1968">
            <v>13.61</v>
          </cell>
          <cell r="C1968">
            <v>2.5053656138340474</v>
          </cell>
        </row>
        <row r="1969">
          <cell r="A1969">
            <v>39045</v>
          </cell>
          <cell r="B1969">
            <v>13.62</v>
          </cell>
          <cell r="C1969">
            <v>2.5066354138252507</v>
          </cell>
        </row>
        <row r="1970">
          <cell r="A1970">
            <v>39046</v>
          </cell>
          <cell r="B1970">
            <v>0</v>
          </cell>
          <cell r="C1970">
            <v>2.5066354138252507</v>
          </cell>
        </row>
        <row r="1971">
          <cell r="A1971">
            <v>39047</v>
          </cell>
          <cell r="B1971">
            <v>0</v>
          </cell>
          <cell r="C1971">
            <v>2.5066354138252507</v>
          </cell>
        </row>
        <row r="1972">
          <cell r="A1972">
            <v>39048</v>
          </cell>
          <cell r="B1972">
            <v>13.61</v>
          </cell>
          <cell r="C1972">
            <v>2.507904981450817</v>
          </cell>
        </row>
        <row r="1973">
          <cell r="A1973">
            <v>39049</v>
          </cell>
          <cell r="B1973">
            <v>13.61</v>
          </cell>
          <cell r="C1973">
            <v>2.5091751920904999</v>
          </cell>
        </row>
        <row r="1974">
          <cell r="A1974">
            <v>39050</v>
          </cell>
          <cell r="B1974">
            <v>13.6</v>
          </cell>
          <cell r="C1974">
            <v>2.5104451691644023</v>
          </cell>
        </row>
        <row r="1975">
          <cell r="A1975">
            <v>39051</v>
          </cell>
          <cell r="B1975">
            <v>13.6</v>
          </cell>
          <cell r="C1975">
            <v>2.5117157890159687</v>
          </cell>
        </row>
        <row r="1976">
          <cell r="A1976">
            <v>39052</v>
          </cell>
          <cell r="B1976">
            <v>13.13</v>
          </cell>
          <cell r="C1976">
            <v>2.5129457086242213</v>
          </cell>
        </row>
        <row r="1977">
          <cell r="A1977">
            <v>39053</v>
          </cell>
          <cell r="B1977">
            <v>0</v>
          </cell>
          <cell r="C1977">
            <v>2.5129457086242213</v>
          </cell>
        </row>
        <row r="1978">
          <cell r="A1978">
            <v>39054</v>
          </cell>
          <cell r="B1978">
            <v>0</v>
          </cell>
          <cell r="C1978">
            <v>2.5129457086242213</v>
          </cell>
        </row>
        <row r="1979">
          <cell r="A1979">
            <v>39055</v>
          </cell>
          <cell r="B1979">
            <v>13.14</v>
          </cell>
          <cell r="C1979">
            <v>2.5141771123482086</v>
          </cell>
        </row>
        <row r="1980">
          <cell r="A1980">
            <v>39056</v>
          </cell>
          <cell r="B1980">
            <v>13.15</v>
          </cell>
          <cell r="C1980">
            <v>2.5154100017012553</v>
          </cell>
        </row>
        <row r="1981">
          <cell r="A1981">
            <v>39057</v>
          </cell>
          <cell r="B1981">
            <v>13.15</v>
          </cell>
          <cell r="C1981">
            <v>2.5166434956322967</v>
          </cell>
        </row>
        <row r="1982">
          <cell r="A1982">
            <v>39058</v>
          </cell>
          <cell r="B1982">
            <v>13.14</v>
          </cell>
          <cell r="C1982">
            <v>2.5178767113606888</v>
          </cell>
        </row>
        <row r="1983">
          <cell r="A1983">
            <v>39059</v>
          </cell>
          <cell r="B1983">
            <v>13.12</v>
          </cell>
          <cell r="C1983">
            <v>2.5191087641413419</v>
          </cell>
        </row>
        <row r="1984">
          <cell r="A1984">
            <v>39060</v>
          </cell>
          <cell r="B1984">
            <v>0</v>
          </cell>
          <cell r="C1984">
            <v>2.5191087641413419</v>
          </cell>
        </row>
        <row r="1985">
          <cell r="A1985">
            <v>39061</v>
          </cell>
          <cell r="B1985">
            <v>0</v>
          </cell>
          <cell r="C1985">
            <v>2.5191087641413419</v>
          </cell>
        </row>
        <row r="1986">
          <cell r="A1986">
            <v>39062</v>
          </cell>
          <cell r="B1986">
            <v>13.13</v>
          </cell>
          <cell r="C1986">
            <v>2.5203423038904997</v>
          </cell>
        </row>
        <row r="1987">
          <cell r="A1987">
            <v>39063</v>
          </cell>
          <cell r="B1987">
            <v>13.11</v>
          </cell>
          <cell r="C1987">
            <v>2.5215746785314996</v>
          </cell>
        </row>
        <row r="1988">
          <cell r="A1988">
            <v>39064</v>
          </cell>
          <cell r="B1988">
            <v>13.1</v>
          </cell>
          <cell r="C1988">
            <v>2.522806770649014</v>
          </cell>
        </row>
        <row r="1989">
          <cell r="A1989">
            <v>39065</v>
          </cell>
          <cell r="B1989">
            <v>13.1</v>
          </cell>
          <cell r="C1989">
            <v>2.5240394647915245</v>
          </cell>
        </row>
        <row r="1990">
          <cell r="A1990">
            <v>39066</v>
          </cell>
          <cell r="B1990">
            <v>13.1</v>
          </cell>
          <cell r="C1990">
            <v>2.5252727612531927</v>
          </cell>
        </row>
        <row r="1991">
          <cell r="A1991">
            <v>39067</v>
          </cell>
          <cell r="B1991">
            <v>0</v>
          </cell>
          <cell r="C1991">
            <v>2.5252727612531927</v>
          </cell>
        </row>
        <row r="1992">
          <cell r="A1992">
            <v>39068</v>
          </cell>
          <cell r="B1992">
            <v>0</v>
          </cell>
          <cell r="C1992">
            <v>2.5252727612531927</v>
          </cell>
        </row>
        <row r="1993">
          <cell r="A1993">
            <v>39069</v>
          </cell>
          <cell r="B1993">
            <v>13.11</v>
          </cell>
          <cell r="C1993">
            <v>2.5265075467455334</v>
          </cell>
        </row>
        <row r="1994">
          <cell r="A1994">
            <v>39070</v>
          </cell>
          <cell r="B1994">
            <v>13.12</v>
          </cell>
          <cell r="C1994">
            <v>2.5277438227848896</v>
          </cell>
        </row>
        <row r="1995">
          <cell r="A1995">
            <v>39071</v>
          </cell>
          <cell r="B1995">
            <v>13.14</v>
          </cell>
          <cell r="C1995">
            <v>2.5289824779400654</v>
          </cell>
        </row>
        <row r="1996">
          <cell r="A1996">
            <v>39072</v>
          </cell>
          <cell r="B1996">
            <v>13.15</v>
          </cell>
          <cell r="C1996">
            <v>2.5302226274728015</v>
          </cell>
        </row>
        <row r="1997">
          <cell r="A1997">
            <v>39073</v>
          </cell>
          <cell r="B1997">
            <v>13.15</v>
          </cell>
          <cell r="C1997">
            <v>2.5314633851437423</v>
          </cell>
        </row>
        <row r="1998">
          <cell r="A1998">
            <v>39074</v>
          </cell>
          <cell r="B1998">
            <v>0</v>
          </cell>
          <cell r="C1998">
            <v>2.5314633851437423</v>
          </cell>
        </row>
        <row r="1999">
          <cell r="A1999">
            <v>39075</v>
          </cell>
          <cell r="B1999">
            <v>0</v>
          </cell>
          <cell r="C1999">
            <v>2.5314633851437423</v>
          </cell>
        </row>
        <row r="2000">
          <cell r="A2000">
            <v>39076</v>
          </cell>
          <cell r="B2000">
            <v>0</v>
          </cell>
          <cell r="C2000">
            <v>2.5314633851437423</v>
          </cell>
        </row>
        <row r="2001">
          <cell r="A2001">
            <v>39077</v>
          </cell>
          <cell r="B2001">
            <v>13.14</v>
          </cell>
          <cell r="C2001">
            <v>2.5327038629737668</v>
          </cell>
        </row>
        <row r="2002">
          <cell r="A2002">
            <v>39078</v>
          </cell>
          <cell r="B2002">
            <v>13.16</v>
          </cell>
          <cell r="C2002">
            <v>2.5339467260147073</v>
          </cell>
        </row>
        <row r="2003">
          <cell r="A2003">
            <v>39079</v>
          </cell>
          <cell r="B2003">
            <v>13.16</v>
          </cell>
          <cell r="C2003">
            <v>2.5351901989605645</v>
          </cell>
        </row>
        <row r="2004">
          <cell r="A2004">
            <v>39080</v>
          </cell>
          <cell r="B2004">
            <v>13.17</v>
          </cell>
          <cell r="C2004">
            <v>2.5364351715390954</v>
          </cell>
        </row>
        <row r="2005">
          <cell r="A2005">
            <v>39081</v>
          </cell>
          <cell r="B2005">
            <v>0</v>
          </cell>
          <cell r="C2005">
            <v>2.5364351715390954</v>
          </cell>
        </row>
        <row r="2006">
          <cell r="A2006">
            <v>39082</v>
          </cell>
          <cell r="B2006">
            <v>0</v>
          </cell>
          <cell r="C2006">
            <v>2.5364351715390954</v>
          </cell>
        </row>
        <row r="2007">
          <cell r="A2007">
            <v>39083</v>
          </cell>
          <cell r="B2007">
            <v>0</v>
          </cell>
          <cell r="C2007">
            <v>2.5364351715390954</v>
          </cell>
        </row>
        <row r="2008">
          <cell r="A2008">
            <v>39084</v>
          </cell>
          <cell r="B2008">
            <v>13.17</v>
          </cell>
          <cell r="C2008">
            <v>2.5376807554945247</v>
          </cell>
        </row>
        <row r="2009">
          <cell r="A2009">
            <v>39085</v>
          </cell>
          <cell r="B2009">
            <v>13.16</v>
          </cell>
          <cell r="C2009">
            <v>2.5389260608248554</v>
          </cell>
        </row>
        <row r="2010">
          <cell r="A2010">
            <v>39086</v>
          </cell>
          <cell r="B2010">
            <v>13.16</v>
          </cell>
          <cell r="C2010">
            <v>2.5401719772585971</v>
          </cell>
        </row>
        <row r="2011">
          <cell r="A2011">
            <v>39087</v>
          </cell>
          <cell r="B2011">
            <v>13.16</v>
          </cell>
          <cell r="C2011">
            <v>2.5414185050956339</v>
          </cell>
        </row>
        <row r="2012">
          <cell r="A2012">
            <v>39088</v>
          </cell>
          <cell r="B2012">
            <v>0</v>
          </cell>
          <cell r="C2012">
            <v>2.5414185050956339</v>
          </cell>
        </row>
        <row r="2013">
          <cell r="A2013">
            <v>39089</v>
          </cell>
          <cell r="B2013">
            <v>0</v>
          </cell>
          <cell r="C2013">
            <v>2.5414185050956339</v>
          </cell>
        </row>
        <row r="2014">
          <cell r="A2014">
            <v>39090</v>
          </cell>
          <cell r="B2014">
            <v>13.17</v>
          </cell>
          <cell r="C2014">
            <v>2.5426665362495537</v>
          </cell>
        </row>
        <row r="2015">
          <cell r="A2015">
            <v>39091</v>
          </cell>
          <cell r="B2015">
            <v>13.18</v>
          </cell>
          <cell r="C2015">
            <v>2.5439160722552656</v>
          </cell>
        </row>
        <row r="2016">
          <cell r="A2016">
            <v>39092</v>
          </cell>
          <cell r="B2016">
            <v>13.18</v>
          </cell>
          <cell r="C2016">
            <v>2.5451662223172082</v>
          </cell>
        </row>
        <row r="2017">
          <cell r="A2017">
            <v>39093</v>
          </cell>
          <cell r="B2017">
            <v>13.15</v>
          </cell>
          <cell r="C2017">
            <v>2.5464143079519941</v>
          </cell>
        </row>
        <row r="2018">
          <cell r="A2018">
            <v>39094</v>
          </cell>
          <cell r="B2018">
            <v>13.12</v>
          </cell>
          <cell r="C2018">
            <v>2.5476603248100282</v>
          </cell>
        </row>
        <row r="2019">
          <cell r="A2019">
            <v>39095</v>
          </cell>
          <cell r="B2019">
            <v>0</v>
          </cell>
          <cell r="C2019">
            <v>2.5476603248100282</v>
          </cell>
        </row>
        <row r="2020">
          <cell r="A2020">
            <v>39096</v>
          </cell>
          <cell r="B2020">
            <v>0</v>
          </cell>
          <cell r="C2020">
            <v>2.5476603248100282</v>
          </cell>
        </row>
        <row r="2021">
          <cell r="A2021">
            <v>39097</v>
          </cell>
          <cell r="B2021">
            <v>13.13</v>
          </cell>
          <cell r="C2021">
            <v>2.5489078454898575</v>
          </cell>
        </row>
        <row r="2022">
          <cell r="A2022">
            <v>39098</v>
          </cell>
          <cell r="B2022">
            <v>13.14</v>
          </cell>
          <cell r="C2022">
            <v>2.5501568715242304</v>
          </cell>
        </row>
        <row r="2023">
          <cell r="A2023">
            <v>39099</v>
          </cell>
          <cell r="B2023">
            <v>13.12</v>
          </cell>
          <cell r="C2023">
            <v>2.5514047197014214</v>
          </cell>
        </row>
        <row r="2024">
          <cell r="A2024">
            <v>39100</v>
          </cell>
          <cell r="B2024">
            <v>13.12</v>
          </cell>
          <cell r="C2024">
            <v>2.5526531784783328</v>
          </cell>
        </row>
        <row r="2025">
          <cell r="A2025">
            <v>39101</v>
          </cell>
          <cell r="B2025">
            <v>13.13</v>
          </cell>
          <cell r="C2025">
            <v>2.5539031440241993</v>
          </cell>
        </row>
        <row r="2026">
          <cell r="A2026">
            <v>39102</v>
          </cell>
          <cell r="B2026">
            <v>0</v>
          </cell>
          <cell r="C2026">
            <v>2.5539031440241993</v>
          </cell>
        </row>
        <row r="2027">
          <cell r="A2027">
            <v>39103</v>
          </cell>
          <cell r="B2027">
            <v>0</v>
          </cell>
          <cell r="C2027">
            <v>2.5539031440241993</v>
          </cell>
        </row>
        <row r="2028">
          <cell r="A2028">
            <v>39104</v>
          </cell>
          <cell r="B2028">
            <v>13.11</v>
          </cell>
          <cell r="C2028">
            <v>2.5551519289473452</v>
          </cell>
        </row>
        <row r="2029">
          <cell r="A2029">
            <v>39105</v>
          </cell>
          <cell r="B2029">
            <v>13.12</v>
          </cell>
          <cell r="C2029">
            <v>2.5564022213166444</v>
          </cell>
        </row>
        <row r="2030">
          <cell r="A2030">
            <v>39106</v>
          </cell>
          <cell r="B2030">
            <v>13.12</v>
          </cell>
          <cell r="C2030">
            <v>2.5576531254816617</v>
          </cell>
        </row>
        <row r="2031">
          <cell r="A2031">
            <v>39107</v>
          </cell>
          <cell r="B2031">
            <v>13</v>
          </cell>
          <cell r="C2031">
            <v>2.558893864070011</v>
          </cell>
        </row>
        <row r="2032">
          <cell r="A2032">
            <v>39108</v>
          </cell>
          <cell r="B2032">
            <v>12.87</v>
          </cell>
          <cell r="C2032">
            <v>2.5601235101974891</v>
          </cell>
        </row>
        <row r="2033">
          <cell r="A2033">
            <v>39109</v>
          </cell>
          <cell r="B2033">
            <v>0</v>
          </cell>
          <cell r="C2033">
            <v>2.5601235101974891</v>
          </cell>
        </row>
        <row r="2034">
          <cell r="A2034">
            <v>39110</v>
          </cell>
          <cell r="B2034">
            <v>0</v>
          </cell>
          <cell r="C2034">
            <v>2.5601235101974891</v>
          </cell>
        </row>
        <row r="2035">
          <cell r="A2035">
            <v>39111</v>
          </cell>
          <cell r="B2035">
            <v>12.84</v>
          </cell>
          <cell r="C2035">
            <v>2.5613510453170072</v>
          </cell>
        </row>
        <row r="2036">
          <cell r="A2036">
            <v>39112</v>
          </cell>
          <cell r="B2036">
            <v>12.85</v>
          </cell>
          <cell r="C2036">
            <v>2.5625800701631136</v>
          </cell>
        </row>
        <row r="2037">
          <cell r="A2037">
            <v>39113</v>
          </cell>
          <cell r="B2037">
            <v>12.87</v>
          </cell>
          <cell r="C2037">
            <v>2.5638114876532536</v>
          </cell>
        </row>
        <row r="2038">
          <cell r="A2038">
            <v>39114</v>
          </cell>
          <cell r="B2038">
            <v>12.91</v>
          </cell>
          <cell r="C2038">
            <v>2.5650471034951412</v>
          </cell>
        </row>
        <row r="2039">
          <cell r="A2039">
            <v>39115</v>
          </cell>
          <cell r="B2039">
            <v>12.92</v>
          </cell>
          <cell r="C2039">
            <v>2.5662842167235369</v>
          </cell>
        </row>
        <row r="2040">
          <cell r="A2040">
            <v>39116</v>
          </cell>
          <cell r="B2040">
            <v>0</v>
          </cell>
          <cell r="C2040">
            <v>2.5662842167235369</v>
          </cell>
        </row>
        <row r="2041">
          <cell r="A2041">
            <v>39117</v>
          </cell>
          <cell r="B2041">
            <v>0</v>
          </cell>
          <cell r="C2041">
            <v>2.5662842167235369</v>
          </cell>
        </row>
        <row r="2042">
          <cell r="A2042">
            <v>39118</v>
          </cell>
          <cell r="B2042">
            <v>12.91</v>
          </cell>
          <cell r="C2042">
            <v>2.5675210242845607</v>
          </cell>
        </row>
        <row r="2043">
          <cell r="A2043">
            <v>39119</v>
          </cell>
          <cell r="B2043">
            <v>12.92</v>
          </cell>
          <cell r="C2043">
            <v>2.5687593306762833</v>
          </cell>
        </row>
        <row r="2044">
          <cell r="A2044">
            <v>39120</v>
          </cell>
          <cell r="B2044">
            <v>12.9</v>
          </cell>
          <cell r="C2044">
            <v>2.569996427833134</v>
          </cell>
        </row>
        <row r="2045">
          <cell r="A2045">
            <v>39121</v>
          </cell>
          <cell r="B2045">
            <v>12.89</v>
          </cell>
          <cell r="C2045">
            <v>2.5712332169801941</v>
          </cell>
        </row>
        <row r="2046">
          <cell r="A2046">
            <v>39122</v>
          </cell>
          <cell r="B2046">
            <v>12.89</v>
          </cell>
          <cell r="C2046">
            <v>2.5724706013216201</v>
          </cell>
        </row>
        <row r="2047">
          <cell r="A2047">
            <v>39123</v>
          </cell>
          <cell r="B2047">
            <v>0</v>
          </cell>
          <cell r="C2047">
            <v>2.5724706013216201</v>
          </cell>
        </row>
        <row r="2048">
          <cell r="A2048">
            <v>39124</v>
          </cell>
          <cell r="B2048">
            <v>0</v>
          </cell>
          <cell r="C2048">
            <v>2.5724706013216201</v>
          </cell>
        </row>
        <row r="2049">
          <cell r="A2049">
            <v>39125</v>
          </cell>
          <cell r="B2049">
            <v>12.88</v>
          </cell>
          <cell r="C2049">
            <v>2.5737076764065008</v>
          </cell>
        </row>
        <row r="2050">
          <cell r="A2050">
            <v>39126</v>
          </cell>
          <cell r="B2050">
            <v>12.88</v>
          </cell>
          <cell r="C2050">
            <v>2.5749453463882737</v>
          </cell>
        </row>
        <row r="2051">
          <cell r="A2051">
            <v>39127</v>
          </cell>
          <cell r="B2051">
            <v>12.89</v>
          </cell>
          <cell r="C2051">
            <v>2.5761845171607289</v>
          </cell>
        </row>
        <row r="2052">
          <cell r="A2052">
            <v>39128</v>
          </cell>
          <cell r="B2052">
            <v>12.89</v>
          </cell>
          <cell r="C2052">
            <v>2.5774242842736874</v>
          </cell>
        </row>
        <row r="2053">
          <cell r="A2053">
            <v>39129</v>
          </cell>
          <cell r="B2053">
            <v>12.88</v>
          </cell>
          <cell r="C2053">
            <v>2.5786637415345806</v>
          </cell>
        </row>
        <row r="2054">
          <cell r="A2054">
            <v>39130</v>
          </cell>
          <cell r="B2054">
            <v>0</v>
          </cell>
          <cell r="C2054">
            <v>2.5786637415345806</v>
          </cell>
        </row>
        <row r="2055">
          <cell r="A2055">
            <v>39131</v>
          </cell>
          <cell r="B2055">
            <v>0</v>
          </cell>
          <cell r="C2055">
            <v>2.5786637415345806</v>
          </cell>
        </row>
        <row r="2056">
          <cell r="A2056">
            <v>39132</v>
          </cell>
          <cell r="B2056">
            <v>0</v>
          </cell>
          <cell r="C2056">
            <v>2.5786637415345806</v>
          </cell>
        </row>
        <row r="2057">
          <cell r="A2057">
            <v>39133</v>
          </cell>
          <cell r="B2057">
            <v>0</v>
          </cell>
          <cell r="C2057">
            <v>2.5786637415345806</v>
          </cell>
        </row>
        <row r="2058">
          <cell r="A2058">
            <v>39134</v>
          </cell>
          <cell r="B2058">
            <v>12.89</v>
          </cell>
          <cell r="C2058">
            <v>2.5799047017533994</v>
          </cell>
        </row>
        <row r="2059">
          <cell r="A2059">
            <v>39135</v>
          </cell>
          <cell r="B2059">
            <v>12.91</v>
          </cell>
          <cell r="C2059">
            <v>2.5811480736375643</v>
          </cell>
        </row>
        <row r="2060">
          <cell r="A2060">
            <v>39136</v>
          </cell>
          <cell r="B2060">
            <v>12.87</v>
          </cell>
          <cell r="C2060">
            <v>2.5823884137617723</v>
          </cell>
        </row>
        <row r="2061">
          <cell r="A2061">
            <v>39137</v>
          </cell>
          <cell r="B2061">
            <v>0</v>
          </cell>
          <cell r="C2061">
            <v>2.5823884137617723</v>
          </cell>
        </row>
        <row r="2062">
          <cell r="A2062">
            <v>39138</v>
          </cell>
          <cell r="B2062">
            <v>0</v>
          </cell>
          <cell r="C2062">
            <v>2.5823884137617723</v>
          </cell>
        </row>
        <row r="2063">
          <cell r="A2063">
            <v>39139</v>
          </cell>
          <cell r="B2063">
            <v>12.87</v>
          </cell>
          <cell r="C2063">
            <v>2.5836293499167309</v>
          </cell>
        </row>
        <row r="2064">
          <cell r="A2064">
            <v>39140</v>
          </cell>
          <cell r="B2064">
            <v>12.87</v>
          </cell>
          <cell r="C2064">
            <v>2.5848708823888553</v>
          </cell>
        </row>
        <row r="2065">
          <cell r="A2065">
            <v>39141</v>
          </cell>
          <cell r="B2065">
            <v>12.86</v>
          </cell>
          <cell r="C2065">
            <v>2.5861121022057243</v>
          </cell>
        </row>
        <row r="2066">
          <cell r="A2066">
            <v>39142</v>
          </cell>
          <cell r="B2066">
            <v>12.9</v>
          </cell>
          <cell r="C2066">
            <v>2.587357556340228</v>
          </cell>
        </row>
        <row r="2067">
          <cell r="A2067">
            <v>39143</v>
          </cell>
          <cell r="B2067">
            <v>12.9</v>
          </cell>
          <cell r="C2067">
            <v>2.5886036102770373</v>
          </cell>
        </row>
        <row r="2068">
          <cell r="A2068">
            <v>39144</v>
          </cell>
          <cell r="B2068">
            <v>0</v>
          </cell>
          <cell r="C2068">
            <v>2.5886036102770373</v>
          </cell>
        </row>
        <row r="2069">
          <cell r="A2069">
            <v>39145</v>
          </cell>
          <cell r="B2069">
            <v>0</v>
          </cell>
          <cell r="C2069">
            <v>2.5886036102770373</v>
          </cell>
        </row>
        <row r="2070">
          <cell r="A2070">
            <v>39146</v>
          </cell>
          <cell r="B2070">
            <v>12.9</v>
          </cell>
          <cell r="C2070">
            <v>2.5898502643050128</v>
          </cell>
        </row>
        <row r="2071">
          <cell r="A2071">
            <v>39147</v>
          </cell>
          <cell r="B2071">
            <v>12.9</v>
          </cell>
          <cell r="C2071">
            <v>2.5910975187131542</v>
          </cell>
        </row>
        <row r="2072">
          <cell r="A2072">
            <v>39148</v>
          </cell>
          <cell r="B2072">
            <v>12.89</v>
          </cell>
          <cell r="C2072">
            <v>2.5923444625825747</v>
          </cell>
        </row>
        <row r="2073">
          <cell r="A2073">
            <v>39149</v>
          </cell>
          <cell r="B2073">
            <v>12.87</v>
          </cell>
          <cell r="C2073">
            <v>2.5935901829988302</v>
          </cell>
        </row>
        <row r="2074">
          <cell r="A2074">
            <v>39150</v>
          </cell>
          <cell r="B2074">
            <v>12.64</v>
          </cell>
          <cell r="C2074">
            <v>2.5948154981343925</v>
          </cell>
        </row>
        <row r="2075">
          <cell r="A2075">
            <v>39151</v>
          </cell>
          <cell r="B2075">
            <v>0</v>
          </cell>
          <cell r="C2075">
            <v>2.5948154981343925</v>
          </cell>
        </row>
        <row r="2076">
          <cell r="A2076">
            <v>39152</v>
          </cell>
          <cell r="B2076">
            <v>0</v>
          </cell>
          <cell r="C2076">
            <v>2.5948154981343925</v>
          </cell>
        </row>
        <row r="2077">
          <cell r="A2077">
            <v>39153</v>
          </cell>
          <cell r="B2077">
            <v>12.66</v>
          </cell>
          <cell r="C2077">
            <v>2.5960432211420521</v>
          </cell>
        </row>
        <row r="2078">
          <cell r="A2078">
            <v>39154</v>
          </cell>
          <cell r="B2078">
            <v>12.65</v>
          </cell>
          <cell r="C2078">
            <v>2.5972706101557645</v>
          </cell>
        </row>
        <row r="2079">
          <cell r="A2079">
            <v>39155</v>
          </cell>
          <cell r="B2079">
            <v>12.62</v>
          </cell>
          <cell r="C2079">
            <v>2.5984958330326564</v>
          </cell>
        </row>
        <row r="2080">
          <cell r="A2080">
            <v>39156</v>
          </cell>
          <cell r="B2080">
            <v>12.63</v>
          </cell>
          <cell r="C2080">
            <v>2.5997225498815788</v>
          </cell>
        </row>
        <row r="2081">
          <cell r="A2081">
            <v>39157</v>
          </cell>
          <cell r="B2081">
            <v>12.63</v>
          </cell>
          <cell r="C2081">
            <v>2.6009498458479308</v>
          </cell>
        </row>
        <row r="2082">
          <cell r="A2082">
            <v>39158</v>
          </cell>
          <cell r="B2082">
            <v>0</v>
          </cell>
          <cell r="C2082">
            <v>2.6009498458479308</v>
          </cell>
        </row>
        <row r="2083">
          <cell r="A2083">
            <v>39159</v>
          </cell>
          <cell r="B2083">
            <v>0</v>
          </cell>
          <cell r="C2083">
            <v>2.6009498458479308</v>
          </cell>
        </row>
        <row r="2084">
          <cell r="A2084">
            <v>39160</v>
          </cell>
          <cell r="B2084">
            <v>12.65</v>
          </cell>
          <cell r="C2084">
            <v>2.602179554675585</v>
          </cell>
        </row>
        <row r="2085">
          <cell r="A2085">
            <v>39161</v>
          </cell>
          <cell r="B2085">
            <v>12.65</v>
          </cell>
          <cell r="C2085">
            <v>2.6034098448999945</v>
          </cell>
        </row>
        <row r="2086">
          <cell r="A2086">
            <v>39162</v>
          </cell>
          <cell r="B2086">
            <v>12.64</v>
          </cell>
          <cell r="C2086">
            <v>2.604639799234314</v>
          </cell>
        </row>
        <row r="2087">
          <cell r="A2087">
            <v>39163</v>
          </cell>
          <cell r="B2087">
            <v>12.65</v>
          </cell>
          <cell r="C2087">
            <v>2.6058712526431873</v>
          </cell>
        </row>
        <row r="2088">
          <cell r="A2088">
            <v>39164</v>
          </cell>
          <cell r="B2088">
            <v>12.63</v>
          </cell>
          <cell r="C2088">
            <v>2.6071014513339468</v>
          </cell>
        </row>
        <row r="2089">
          <cell r="A2089">
            <v>39165</v>
          </cell>
          <cell r="B2089">
            <v>0</v>
          </cell>
          <cell r="C2089">
            <v>2.6071014513339468</v>
          </cell>
        </row>
        <row r="2090">
          <cell r="A2090">
            <v>39166</v>
          </cell>
          <cell r="B2090">
            <v>0</v>
          </cell>
          <cell r="C2090">
            <v>2.6071014513339468</v>
          </cell>
        </row>
        <row r="2091">
          <cell r="A2091">
            <v>39167</v>
          </cell>
          <cell r="B2091">
            <v>12.61</v>
          </cell>
          <cell r="C2091">
            <v>2.6083303926539019</v>
          </cell>
        </row>
        <row r="2092">
          <cell r="A2092">
            <v>39168</v>
          </cell>
          <cell r="B2092">
            <v>12.6</v>
          </cell>
          <cell r="C2092">
            <v>2.609558993653756</v>
          </cell>
        </row>
        <row r="2093">
          <cell r="A2093">
            <v>39169</v>
          </cell>
          <cell r="B2093">
            <v>12.6</v>
          </cell>
          <cell r="C2093">
            <v>2.610788173361132</v>
          </cell>
        </row>
        <row r="2094">
          <cell r="A2094">
            <v>39170</v>
          </cell>
          <cell r="B2094">
            <v>12.61</v>
          </cell>
          <cell r="C2094">
            <v>2.6120188525363717</v>
          </cell>
        </row>
        <row r="2095">
          <cell r="A2095">
            <v>39171</v>
          </cell>
          <cell r="B2095">
            <v>12.62</v>
          </cell>
          <cell r="C2095">
            <v>2.613251032672121</v>
          </cell>
        </row>
        <row r="2096">
          <cell r="A2096">
            <v>39172</v>
          </cell>
          <cell r="B2096">
            <v>0</v>
          </cell>
          <cell r="C2096">
            <v>2.613251032672121</v>
          </cell>
        </row>
        <row r="2097">
          <cell r="A2097">
            <v>39173</v>
          </cell>
          <cell r="B2097">
            <v>0</v>
          </cell>
          <cell r="C2097">
            <v>2.613251032672121</v>
          </cell>
        </row>
        <row r="2098">
          <cell r="A2098">
            <v>39174</v>
          </cell>
          <cell r="B2098">
            <v>12.66</v>
          </cell>
          <cell r="C2098">
            <v>2.614487478353869</v>
          </cell>
        </row>
        <row r="2099">
          <cell r="A2099">
            <v>39175</v>
          </cell>
          <cell r="B2099">
            <v>12.67</v>
          </cell>
          <cell r="C2099">
            <v>2.6157254303563131</v>
          </cell>
        </row>
        <row r="2100">
          <cell r="A2100">
            <v>39176</v>
          </cell>
          <cell r="B2100">
            <v>12.65</v>
          </cell>
          <cell r="C2100">
            <v>2.616962124965232</v>
          </cell>
        </row>
        <row r="2101">
          <cell r="A2101">
            <v>39177</v>
          </cell>
          <cell r="B2101">
            <v>12.64</v>
          </cell>
          <cell r="C2101">
            <v>2.6181984819355555</v>
          </cell>
        </row>
        <row r="2102">
          <cell r="A2102">
            <v>39178</v>
          </cell>
          <cell r="B2102">
            <v>0</v>
          </cell>
          <cell r="C2102">
            <v>2.6181984819355555</v>
          </cell>
        </row>
        <row r="2103">
          <cell r="A2103">
            <v>39179</v>
          </cell>
          <cell r="B2103">
            <v>0</v>
          </cell>
          <cell r="C2103">
            <v>2.6181984819355555</v>
          </cell>
        </row>
        <row r="2104">
          <cell r="A2104">
            <v>39180</v>
          </cell>
          <cell r="B2104">
            <v>0</v>
          </cell>
          <cell r="C2104">
            <v>2.6181984819355555</v>
          </cell>
        </row>
        <row r="2105">
          <cell r="A2105">
            <v>39181</v>
          </cell>
          <cell r="B2105">
            <v>12.66</v>
          </cell>
          <cell r="C2105">
            <v>2.6194372684763336</v>
          </cell>
        </row>
        <row r="2106">
          <cell r="A2106">
            <v>39182</v>
          </cell>
          <cell r="B2106">
            <v>12.65</v>
          </cell>
          <cell r="C2106">
            <v>2.6206757180134033</v>
          </cell>
        </row>
        <row r="2107">
          <cell r="A2107">
            <v>39183</v>
          </cell>
          <cell r="B2107">
            <v>12.63</v>
          </cell>
          <cell r="C2107">
            <v>2.6219129057040593</v>
          </cell>
        </row>
        <row r="2108">
          <cell r="A2108">
            <v>39184</v>
          </cell>
          <cell r="B2108">
            <v>12.63</v>
          </cell>
          <cell r="C2108">
            <v>2.6231506774552962</v>
          </cell>
        </row>
        <row r="2109">
          <cell r="A2109">
            <v>39185</v>
          </cell>
          <cell r="B2109">
            <v>12.63</v>
          </cell>
          <cell r="C2109">
            <v>2.6243890335428413</v>
          </cell>
        </row>
        <row r="2110">
          <cell r="A2110">
            <v>39186</v>
          </cell>
          <cell r="B2110">
            <v>0</v>
          </cell>
          <cell r="C2110">
            <v>2.6243890335428413</v>
          </cell>
        </row>
        <row r="2111">
          <cell r="A2111">
            <v>39187</v>
          </cell>
          <cell r="B2111">
            <v>0</v>
          </cell>
          <cell r="C2111">
            <v>2.6243890335428413</v>
          </cell>
        </row>
        <row r="2112">
          <cell r="A2112">
            <v>39188</v>
          </cell>
          <cell r="B2112">
            <v>12.63</v>
          </cell>
          <cell r="C2112">
            <v>2.6256279742425526</v>
          </cell>
        </row>
        <row r="2113">
          <cell r="A2113">
            <v>39189</v>
          </cell>
          <cell r="B2113">
            <v>12.64</v>
          </cell>
          <cell r="C2113">
            <v>2.6268684253046692</v>
          </cell>
        </row>
        <row r="2114">
          <cell r="A2114">
            <v>39190</v>
          </cell>
          <cell r="B2114">
            <v>12.62</v>
          </cell>
          <cell r="C2114">
            <v>2.6281076105003445</v>
          </cell>
        </row>
        <row r="2115">
          <cell r="A2115">
            <v>39191</v>
          </cell>
          <cell r="B2115">
            <v>12.6</v>
          </cell>
          <cell r="C2115">
            <v>2.6293455271565622</v>
          </cell>
        </row>
        <row r="2116">
          <cell r="A2116">
            <v>39192</v>
          </cell>
          <cell r="B2116">
            <v>12.37</v>
          </cell>
          <cell r="C2116">
            <v>2.630562682542676</v>
          </cell>
        </row>
        <row r="2117">
          <cell r="A2117">
            <v>39193</v>
          </cell>
          <cell r="B2117">
            <v>0</v>
          </cell>
          <cell r="C2117">
            <v>2.630562682542676</v>
          </cell>
        </row>
        <row r="2118">
          <cell r="A2118">
            <v>39194</v>
          </cell>
          <cell r="B2118">
            <v>0</v>
          </cell>
          <cell r="C2118">
            <v>2.630562682542676</v>
          </cell>
        </row>
        <row r="2119">
          <cell r="A2119">
            <v>39195</v>
          </cell>
          <cell r="B2119">
            <v>12.37</v>
          </cell>
          <cell r="C2119">
            <v>2.6317804013645265</v>
          </cell>
        </row>
        <row r="2120">
          <cell r="A2120">
            <v>39196</v>
          </cell>
          <cell r="B2120">
            <v>12.36</v>
          </cell>
          <cell r="C2120">
            <v>2.6329977540199314</v>
          </cell>
        </row>
        <row r="2121">
          <cell r="A2121">
            <v>39197</v>
          </cell>
          <cell r="B2121">
            <v>12.34</v>
          </cell>
          <cell r="C2121">
            <v>2.6342138089386089</v>
          </cell>
        </row>
        <row r="2122">
          <cell r="A2122">
            <v>39198</v>
          </cell>
          <cell r="B2122">
            <v>12.33</v>
          </cell>
          <cell r="C2122">
            <v>2.6354294945241681</v>
          </cell>
        </row>
        <row r="2123">
          <cell r="A2123">
            <v>39199</v>
          </cell>
          <cell r="B2123">
            <v>12.33</v>
          </cell>
          <cell r="C2123">
            <v>2.6366457411467383</v>
          </cell>
        </row>
        <row r="2124">
          <cell r="A2124">
            <v>39200</v>
          </cell>
          <cell r="B2124">
            <v>0</v>
          </cell>
          <cell r="C2124">
            <v>2.6366457411467383</v>
          </cell>
        </row>
        <row r="2125">
          <cell r="A2125">
            <v>39201</v>
          </cell>
          <cell r="B2125">
            <v>0</v>
          </cell>
          <cell r="C2125">
            <v>2.6366457411467383</v>
          </cell>
        </row>
        <row r="2126">
          <cell r="A2126">
            <v>39202</v>
          </cell>
          <cell r="B2126">
            <v>12.33</v>
          </cell>
          <cell r="C2126">
            <v>2.6378625490652379</v>
          </cell>
        </row>
        <row r="2127">
          <cell r="A2127">
            <v>39203</v>
          </cell>
          <cell r="B2127">
            <v>0</v>
          </cell>
          <cell r="C2127">
            <v>2.6378625490652379</v>
          </cell>
        </row>
        <row r="2128">
          <cell r="A2128">
            <v>39204</v>
          </cell>
          <cell r="B2128">
            <v>12.33</v>
          </cell>
          <cell r="C2128">
            <v>2.6390799185387039</v>
          </cell>
        </row>
        <row r="2129">
          <cell r="A2129">
            <v>39205</v>
          </cell>
          <cell r="B2129">
            <v>12.33</v>
          </cell>
          <cell r="C2129">
            <v>2.6402978498262932</v>
          </cell>
        </row>
        <row r="2130">
          <cell r="A2130">
            <v>39206</v>
          </cell>
          <cell r="B2130">
            <v>12.33</v>
          </cell>
          <cell r="C2130">
            <v>2.6415163431872819</v>
          </cell>
        </row>
        <row r="2131">
          <cell r="A2131">
            <v>39207</v>
          </cell>
          <cell r="B2131">
            <v>0</v>
          </cell>
          <cell r="C2131">
            <v>2.6415163431872819</v>
          </cell>
        </row>
        <row r="2132">
          <cell r="A2132">
            <v>39208</v>
          </cell>
          <cell r="B2132">
            <v>0</v>
          </cell>
          <cell r="C2132">
            <v>2.6415163431872819</v>
          </cell>
        </row>
        <row r="2133">
          <cell r="A2133">
            <v>39209</v>
          </cell>
          <cell r="B2133">
            <v>12.34</v>
          </cell>
          <cell r="C2133">
            <v>2.6427363324322388</v>
          </cell>
        </row>
        <row r="2134">
          <cell r="A2134">
            <v>39210</v>
          </cell>
          <cell r="B2134">
            <v>12.36</v>
          </cell>
          <cell r="C2134">
            <v>2.6439587528477695</v>
          </cell>
        </row>
        <row r="2135">
          <cell r="A2135">
            <v>39211</v>
          </cell>
          <cell r="B2135">
            <v>12.35</v>
          </cell>
          <cell r="C2135">
            <v>2.6451808044556913</v>
          </cell>
        </row>
        <row r="2136">
          <cell r="A2136">
            <v>39212</v>
          </cell>
          <cell r="B2136">
            <v>12.35</v>
          </cell>
          <cell r="C2136">
            <v>2.6464034209022782</v>
          </cell>
        </row>
        <row r="2137">
          <cell r="A2137">
            <v>39213</v>
          </cell>
          <cell r="B2137">
            <v>12.36</v>
          </cell>
          <cell r="C2137">
            <v>2.6476275375611138</v>
          </cell>
        </row>
        <row r="2138">
          <cell r="A2138">
            <v>39214</v>
          </cell>
          <cell r="B2138">
            <v>0</v>
          </cell>
          <cell r="C2138">
            <v>2.6476275375611138</v>
          </cell>
        </row>
        <row r="2139">
          <cell r="A2139">
            <v>39215</v>
          </cell>
          <cell r="B2139">
            <v>0</v>
          </cell>
          <cell r="C2139">
            <v>2.6476275375611138</v>
          </cell>
        </row>
        <row r="2140">
          <cell r="A2140">
            <v>39216</v>
          </cell>
          <cell r="B2140">
            <v>12.35</v>
          </cell>
          <cell r="C2140">
            <v>2.6488512849005796</v>
          </cell>
        </row>
        <row r="2141">
          <cell r="A2141">
            <v>39217</v>
          </cell>
          <cell r="B2141">
            <v>12.36</v>
          </cell>
          <cell r="C2141">
            <v>2.650076533839957</v>
          </cell>
        </row>
        <row r="2142">
          <cell r="A2142">
            <v>39218</v>
          </cell>
          <cell r="B2142">
            <v>12.35</v>
          </cell>
          <cell r="C2142">
            <v>2.6513014131183521</v>
          </cell>
        </row>
        <row r="2143">
          <cell r="A2143">
            <v>39219</v>
          </cell>
          <cell r="B2143">
            <v>12.34</v>
          </cell>
          <cell r="C2143">
            <v>2.6525259216160886</v>
          </cell>
        </row>
        <row r="2144">
          <cell r="A2144">
            <v>39220</v>
          </cell>
          <cell r="B2144">
            <v>12.36</v>
          </cell>
          <cell r="C2144">
            <v>2.6537528702902771</v>
          </cell>
        </row>
        <row r="2145">
          <cell r="A2145">
            <v>39221</v>
          </cell>
          <cell r="B2145">
            <v>0</v>
          </cell>
          <cell r="C2145">
            <v>2.6537528702902771</v>
          </cell>
        </row>
        <row r="2146">
          <cell r="A2146">
            <v>39222</v>
          </cell>
          <cell r="B2146">
            <v>0</v>
          </cell>
          <cell r="C2146">
            <v>2.6537528702902771</v>
          </cell>
        </row>
        <row r="2147">
          <cell r="A2147">
            <v>39223</v>
          </cell>
          <cell r="B2147">
            <v>12.35</v>
          </cell>
          <cell r="C2147">
            <v>2.6549794487906686</v>
          </cell>
        </row>
        <row r="2148">
          <cell r="A2148">
            <v>39224</v>
          </cell>
          <cell r="B2148">
            <v>12.35</v>
          </cell>
          <cell r="C2148">
            <v>2.6562065942220787</v>
          </cell>
        </row>
        <row r="2149">
          <cell r="A2149">
            <v>39225</v>
          </cell>
          <cell r="B2149">
            <v>12.35</v>
          </cell>
          <cell r="C2149">
            <v>2.6574343068465458</v>
          </cell>
        </row>
        <row r="2150">
          <cell r="A2150">
            <v>39226</v>
          </cell>
          <cell r="B2150">
            <v>12.35</v>
          </cell>
          <cell r="C2150">
            <v>2.6586625869262295</v>
          </cell>
        </row>
        <row r="2151">
          <cell r="A2151">
            <v>39227</v>
          </cell>
          <cell r="B2151">
            <v>12.34</v>
          </cell>
          <cell r="C2151">
            <v>2.6598904951958051</v>
          </cell>
        </row>
        <row r="2152">
          <cell r="A2152">
            <v>39228</v>
          </cell>
          <cell r="B2152">
            <v>0</v>
          </cell>
          <cell r="C2152">
            <v>2.6598904951958051</v>
          </cell>
        </row>
        <row r="2153">
          <cell r="A2153">
            <v>39229</v>
          </cell>
          <cell r="B2153">
            <v>0</v>
          </cell>
          <cell r="C2153">
            <v>2.6598904951958051</v>
          </cell>
        </row>
        <row r="2154">
          <cell r="A2154">
            <v>39230</v>
          </cell>
          <cell r="B2154">
            <v>12.36</v>
          </cell>
          <cell r="C2154">
            <v>2.6611208504168311</v>
          </cell>
        </row>
        <row r="2155">
          <cell r="A2155">
            <v>39231</v>
          </cell>
          <cell r="B2155">
            <v>12.37</v>
          </cell>
          <cell r="C2155">
            <v>2.6623527149788413</v>
          </cell>
        </row>
        <row r="2156">
          <cell r="A2156">
            <v>39232</v>
          </cell>
          <cell r="B2156">
            <v>12.38</v>
          </cell>
          <cell r="C2156">
            <v>2.6635860903671058</v>
          </cell>
        </row>
        <row r="2157">
          <cell r="A2157">
            <v>39233</v>
          </cell>
          <cell r="B2157">
            <v>12.37</v>
          </cell>
          <cell r="C2157">
            <v>2.6648190961180744</v>
          </cell>
        </row>
        <row r="2158">
          <cell r="A2158">
            <v>39234</v>
          </cell>
          <cell r="B2158">
            <v>12.39</v>
          </cell>
          <cell r="C2158">
            <v>2.6660545554642883</v>
          </cell>
        </row>
        <row r="2159">
          <cell r="A2159">
            <v>39235</v>
          </cell>
          <cell r="B2159">
            <v>0</v>
          </cell>
          <cell r="C2159">
            <v>2.6660545554642883</v>
          </cell>
        </row>
        <row r="2160">
          <cell r="A2160">
            <v>39236</v>
          </cell>
          <cell r="B2160">
            <v>0</v>
          </cell>
          <cell r="C2160">
            <v>2.6660545554642883</v>
          </cell>
        </row>
        <row r="2161">
          <cell r="A2161">
            <v>39237</v>
          </cell>
          <cell r="B2161">
            <v>12.39</v>
          </cell>
          <cell r="C2161">
            <v>2.6672905875922712</v>
          </cell>
        </row>
        <row r="2162">
          <cell r="A2162">
            <v>39238</v>
          </cell>
          <cell r="B2162">
            <v>12.39</v>
          </cell>
          <cell r="C2162">
            <v>2.6685271927675758</v>
          </cell>
        </row>
        <row r="2163">
          <cell r="A2163">
            <v>39239</v>
          </cell>
          <cell r="B2163">
            <v>12.4</v>
          </cell>
          <cell r="C2163">
            <v>2.6697653138516269</v>
          </cell>
        </row>
        <row r="2164">
          <cell r="A2164">
            <v>39240</v>
          </cell>
          <cell r="B2164">
            <v>0</v>
          </cell>
          <cell r="C2164">
            <v>2.6697653138516269</v>
          </cell>
        </row>
        <row r="2165">
          <cell r="A2165">
            <v>39241</v>
          </cell>
          <cell r="B2165">
            <v>12.38</v>
          </cell>
          <cell r="C2165">
            <v>2.6710021232390613</v>
          </cell>
        </row>
        <row r="2166">
          <cell r="A2166">
            <v>39242</v>
          </cell>
          <cell r="B2166">
            <v>0</v>
          </cell>
          <cell r="C2166">
            <v>2.6710021232390613</v>
          </cell>
        </row>
        <row r="2167">
          <cell r="A2167">
            <v>39243</v>
          </cell>
          <cell r="B2167">
            <v>0</v>
          </cell>
          <cell r="C2167">
            <v>2.6710021232390613</v>
          </cell>
        </row>
        <row r="2168">
          <cell r="A2168">
            <v>39244</v>
          </cell>
          <cell r="B2168">
            <v>11.88</v>
          </cell>
          <cell r="C2168">
            <v>2.6721922209777342</v>
          </cell>
        </row>
        <row r="2169">
          <cell r="A2169">
            <v>39245</v>
          </cell>
          <cell r="B2169">
            <v>11.88</v>
          </cell>
          <cell r="C2169">
            <v>2.6733828489790437</v>
          </cell>
        </row>
        <row r="2170">
          <cell r="A2170">
            <v>39246</v>
          </cell>
          <cell r="B2170">
            <v>11.87</v>
          </cell>
          <cell r="C2170">
            <v>2.6745730587966134</v>
          </cell>
        </row>
        <row r="2171">
          <cell r="A2171">
            <v>39247</v>
          </cell>
          <cell r="B2171">
            <v>11.87</v>
          </cell>
          <cell r="C2171">
            <v>2.6757637985043972</v>
          </cell>
        </row>
        <row r="2172">
          <cell r="A2172">
            <v>39248</v>
          </cell>
          <cell r="B2172">
            <v>11.86</v>
          </cell>
          <cell r="C2172">
            <v>2.6769541187262114</v>
          </cell>
        </row>
        <row r="2173">
          <cell r="A2173">
            <v>39249</v>
          </cell>
          <cell r="B2173">
            <v>0</v>
          </cell>
          <cell r="C2173">
            <v>2.6769541187262114</v>
          </cell>
        </row>
        <row r="2174">
          <cell r="A2174">
            <v>39250</v>
          </cell>
          <cell r="B2174">
            <v>0</v>
          </cell>
          <cell r="C2174">
            <v>2.6769541187262114</v>
          </cell>
        </row>
        <row r="2175">
          <cell r="A2175">
            <v>39251</v>
          </cell>
          <cell r="B2175">
            <v>11.86</v>
          </cell>
          <cell r="C2175">
            <v>2.678144968464955</v>
          </cell>
        </row>
        <row r="2176">
          <cell r="A2176">
            <v>39252</v>
          </cell>
          <cell r="B2176">
            <v>11.87</v>
          </cell>
          <cell r="C2176">
            <v>2.6793372984133419</v>
          </cell>
        </row>
        <row r="2177">
          <cell r="A2177">
            <v>39253</v>
          </cell>
          <cell r="B2177">
            <v>11.87</v>
          </cell>
          <cell r="C2177">
            <v>2.680530159195841</v>
          </cell>
        </row>
        <row r="2178">
          <cell r="A2178">
            <v>39254</v>
          </cell>
          <cell r="B2178">
            <v>11.86</v>
          </cell>
          <cell r="C2178">
            <v>2.6817225997451368</v>
          </cell>
        </row>
        <row r="2179">
          <cell r="A2179">
            <v>39255</v>
          </cell>
          <cell r="B2179">
            <v>11.86</v>
          </cell>
          <cell r="C2179">
            <v>2.6829155707545951</v>
          </cell>
        </row>
        <row r="2180">
          <cell r="A2180">
            <v>39256</v>
          </cell>
          <cell r="B2180">
            <v>0</v>
          </cell>
          <cell r="C2180">
            <v>2.6829155707545951</v>
          </cell>
        </row>
        <row r="2181">
          <cell r="A2181">
            <v>39257</v>
          </cell>
          <cell r="B2181">
            <v>0</v>
          </cell>
          <cell r="C2181">
            <v>2.6829155707545951</v>
          </cell>
        </row>
        <row r="2182">
          <cell r="A2182">
            <v>39258</v>
          </cell>
          <cell r="B2182">
            <v>11.86</v>
          </cell>
          <cell r="C2182">
            <v>2.6841090724601919</v>
          </cell>
        </row>
        <row r="2183">
          <cell r="A2183">
            <v>39259</v>
          </cell>
          <cell r="B2183">
            <v>11.86</v>
          </cell>
          <cell r="C2183">
            <v>2.6853031050980096</v>
          </cell>
        </row>
        <row r="2184">
          <cell r="A2184">
            <v>39260</v>
          </cell>
          <cell r="B2184">
            <v>11.86</v>
          </cell>
          <cell r="C2184">
            <v>2.6864976689042339</v>
          </cell>
        </row>
        <row r="2185">
          <cell r="A2185">
            <v>39261</v>
          </cell>
          <cell r="B2185">
            <v>11.86</v>
          </cell>
          <cell r="C2185">
            <v>2.6876927641151571</v>
          </cell>
        </row>
        <row r="2186">
          <cell r="A2186">
            <v>39262</v>
          </cell>
          <cell r="B2186">
            <v>11.87</v>
          </cell>
          <cell r="C2186">
            <v>2.6888893448127864</v>
          </cell>
        </row>
        <row r="2187">
          <cell r="A2187">
            <v>39263</v>
          </cell>
          <cell r="B2187">
            <v>0</v>
          </cell>
          <cell r="C2187">
            <v>2.6888893448127864</v>
          </cell>
        </row>
        <row r="2188">
          <cell r="A2188">
            <v>39264</v>
          </cell>
          <cell r="B2188">
            <v>0</v>
          </cell>
          <cell r="C2188">
            <v>2.6888893448127864</v>
          </cell>
        </row>
        <row r="2189">
          <cell r="A2189">
            <v>39265</v>
          </cell>
          <cell r="B2189">
            <v>11.87</v>
          </cell>
          <cell r="C2189">
            <v>2.6900864582369923</v>
          </cell>
        </row>
        <row r="2190">
          <cell r="A2190">
            <v>39266</v>
          </cell>
          <cell r="B2190">
            <v>11.87</v>
          </cell>
          <cell r="C2190">
            <v>2.6912841046249492</v>
          </cell>
        </row>
        <row r="2191">
          <cell r="A2191">
            <v>39267</v>
          </cell>
          <cell r="B2191">
            <v>11.87</v>
          </cell>
          <cell r="C2191">
            <v>2.692482284213936</v>
          </cell>
        </row>
        <row r="2192">
          <cell r="A2192">
            <v>39268</v>
          </cell>
          <cell r="B2192">
            <v>11.87</v>
          </cell>
          <cell r="C2192">
            <v>2.693680997241338</v>
          </cell>
        </row>
        <row r="2193">
          <cell r="A2193">
            <v>39269</v>
          </cell>
          <cell r="B2193">
            <v>11.87</v>
          </cell>
          <cell r="C2193">
            <v>2.6948802439446458</v>
          </cell>
        </row>
        <row r="2194">
          <cell r="A2194">
            <v>39270</v>
          </cell>
          <cell r="B2194">
            <v>0</v>
          </cell>
          <cell r="C2194">
            <v>2.6948802439446458</v>
          </cell>
        </row>
        <row r="2195">
          <cell r="A2195">
            <v>39271</v>
          </cell>
          <cell r="B2195">
            <v>0</v>
          </cell>
          <cell r="C2195">
            <v>2.6948802439446458</v>
          </cell>
        </row>
        <row r="2196">
          <cell r="A2196">
            <v>39272</v>
          </cell>
          <cell r="B2196">
            <v>11.87</v>
          </cell>
          <cell r="C2196">
            <v>2.6960800245614558</v>
          </cell>
        </row>
        <row r="2197">
          <cell r="A2197">
            <v>39273</v>
          </cell>
          <cell r="B2197">
            <v>11.87</v>
          </cell>
          <cell r="C2197">
            <v>2.6972803393294704</v>
          </cell>
        </row>
        <row r="2198">
          <cell r="A2198">
            <v>39274</v>
          </cell>
          <cell r="B2198">
            <v>11.87</v>
          </cell>
          <cell r="C2198">
            <v>2.6984811884864977</v>
          </cell>
        </row>
        <row r="2199">
          <cell r="A2199">
            <v>39275</v>
          </cell>
          <cell r="B2199">
            <v>11.87</v>
          </cell>
          <cell r="C2199">
            <v>2.6996825722704516</v>
          </cell>
        </row>
        <row r="2200">
          <cell r="A2200">
            <v>39276</v>
          </cell>
          <cell r="B2200">
            <v>11.87</v>
          </cell>
          <cell r="C2200">
            <v>2.7008844909193521</v>
          </cell>
        </row>
        <row r="2201">
          <cell r="A2201">
            <v>39277</v>
          </cell>
          <cell r="B2201">
            <v>0</v>
          </cell>
          <cell r="C2201">
            <v>2.7008844909193521</v>
          </cell>
        </row>
        <row r="2202">
          <cell r="A2202">
            <v>39278</v>
          </cell>
          <cell r="B2202">
            <v>0</v>
          </cell>
          <cell r="C2202">
            <v>2.7008844909193521</v>
          </cell>
        </row>
        <row r="2203">
          <cell r="A2203">
            <v>39279</v>
          </cell>
          <cell r="B2203">
            <v>11.87</v>
          </cell>
          <cell r="C2203">
            <v>2.7020869446713247</v>
          </cell>
        </row>
        <row r="2204">
          <cell r="A2204">
            <v>39280</v>
          </cell>
          <cell r="B2204">
            <v>11.87</v>
          </cell>
          <cell r="C2204">
            <v>2.7032899337646015</v>
          </cell>
        </row>
        <row r="2205">
          <cell r="A2205">
            <v>39281</v>
          </cell>
          <cell r="B2205">
            <v>11.87</v>
          </cell>
          <cell r="C2205">
            <v>2.7044934584375202</v>
          </cell>
        </row>
        <row r="2206">
          <cell r="A2206">
            <v>39282</v>
          </cell>
          <cell r="B2206">
            <v>11.87</v>
          </cell>
          <cell r="C2206">
            <v>2.7056975189285248</v>
          </cell>
        </row>
        <row r="2207">
          <cell r="A2207">
            <v>39283</v>
          </cell>
          <cell r="B2207">
            <v>11.87</v>
          </cell>
          <cell r="C2207">
            <v>2.7069021154761659</v>
          </cell>
        </row>
        <row r="2208">
          <cell r="A2208">
            <v>39284</v>
          </cell>
          <cell r="B2208">
            <v>0</v>
          </cell>
          <cell r="C2208">
            <v>2.7069021154761659</v>
          </cell>
        </row>
        <row r="2209">
          <cell r="A2209">
            <v>39285</v>
          </cell>
          <cell r="B2209">
            <v>0</v>
          </cell>
          <cell r="C2209">
            <v>2.7069021154761659</v>
          </cell>
        </row>
        <row r="2210">
          <cell r="A2210">
            <v>39286</v>
          </cell>
          <cell r="B2210">
            <v>11.87</v>
          </cell>
          <cell r="C2210">
            <v>2.7081072483190995</v>
          </cell>
        </row>
        <row r="2211">
          <cell r="A2211">
            <v>39287</v>
          </cell>
          <cell r="B2211">
            <v>11.87</v>
          </cell>
          <cell r="C2211">
            <v>2.7093129176960886</v>
          </cell>
        </row>
        <row r="2212">
          <cell r="A2212">
            <v>39288</v>
          </cell>
          <cell r="B2212">
            <v>11.87</v>
          </cell>
          <cell r="C2212">
            <v>2.7105191238460016</v>
          </cell>
        </row>
        <row r="2213">
          <cell r="A2213">
            <v>39289</v>
          </cell>
          <cell r="B2213">
            <v>11.87</v>
          </cell>
          <cell r="C2213">
            <v>2.7117258670078139</v>
          </cell>
        </row>
        <row r="2214">
          <cell r="A2214">
            <v>39290</v>
          </cell>
          <cell r="B2214">
            <v>11.87</v>
          </cell>
          <cell r="C2214">
            <v>2.7129331474206073</v>
          </cell>
        </row>
        <row r="2215">
          <cell r="A2215">
            <v>39291</v>
          </cell>
          <cell r="B2215">
            <v>0</v>
          </cell>
          <cell r="C2215">
            <v>2.7129331474206073</v>
          </cell>
        </row>
        <row r="2216">
          <cell r="A2216">
            <v>39292</v>
          </cell>
          <cell r="B2216">
            <v>0</v>
          </cell>
          <cell r="C2216">
            <v>2.7129331474206073</v>
          </cell>
        </row>
        <row r="2217">
          <cell r="A2217">
            <v>39293</v>
          </cell>
          <cell r="B2217">
            <v>11.87</v>
          </cell>
          <cell r="C2217">
            <v>2.71414096532357</v>
          </cell>
        </row>
        <row r="2218">
          <cell r="A2218">
            <v>39294</v>
          </cell>
          <cell r="B2218">
            <v>11.87</v>
          </cell>
          <cell r="C2218">
            <v>2.7153493209559967</v>
          </cell>
        </row>
        <row r="2219">
          <cell r="A2219">
            <v>39295</v>
          </cell>
          <cell r="B2219">
            <v>11.87</v>
          </cell>
          <cell r="C2219">
            <v>2.7165582145572884</v>
          </cell>
        </row>
        <row r="2220">
          <cell r="A2220">
            <v>39296</v>
          </cell>
          <cell r="B2220">
            <v>11.87</v>
          </cell>
          <cell r="C2220">
            <v>2.7177676463669527</v>
          </cell>
        </row>
        <row r="2221">
          <cell r="A2221">
            <v>39297</v>
          </cell>
          <cell r="B2221">
            <v>11.87</v>
          </cell>
          <cell r="C2221">
            <v>2.718977616624604</v>
          </cell>
        </row>
        <row r="2222">
          <cell r="A2222">
            <v>39298</v>
          </cell>
          <cell r="B2222">
            <v>0</v>
          </cell>
          <cell r="C2222">
            <v>2.718977616624604</v>
          </cell>
        </row>
        <row r="2223">
          <cell r="A2223">
            <v>39299</v>
          </cell>
          <cell r="B2223">
            <v>0</v>
          </cell>
          <cell r="C2223">
            <v>2.718977616624604</v>
          </cell>
        </row>
        <row r="2224">
          <cell r="A2224">
            <v>39300</v>
          </cell>
          <cell r="B2224">
            <v>11.87</v>
          </cell>
          <cell r="C2224">
            <v>2.7201881255699631</v>
          </cell>
        </row>
        <row r="2225">
          <cell r="A2225">
            <v>39301</v>
          </cell>
          <cell r="B2225">
            <v>11.87</v>
          </cell>
          <cell r="C2225">
            <v>2.7213991734428582</v>
          </cell>
        </row>
        <row r="2226">
          <cell r="A2226">
            <v>39302</v>
          </cell>
          <cell r="B2226">
            <v>11.87</v>
          </cell>
          <cell r="C2226">
            <v>2.7226107604832235</v>
          </cell>
        </row>
        <row r="2227">
          <cell r="A2227">
            <v>39303</v>
          </cell>
          <cell r="B2227">
            <v>11.87</v>
          </cell>
          <cell r="C2227">
            <v>2.7238228869311003</v>
          </cell>
        </row>
        <row r="2228">
          <cell r="A2228">
            <v>39304</v>
          </cell>
          <cell r="B2228">
            <v>11.87</v>
          </cell>
          <cell r="C2228">
            <v>2.725035553026637</v>
          </cell>
        </row>
        <row r="2229">
          <cell r="A2229">
            <v>39305</v>
          </cell>
          <cell r="B2229">
            <v>0</v>
          </cell>
          <cell r="C2229">
            <v>2.725035553026637</v>
          </cell>
        </row>
        <row r="2230">
          <cell r="A2230">
            <v>39306</v>
          </cell>
          <cell r="B2230">
            <v>0</v>
          </cell>
          <cell r="C2230">
            <v>2.725035553026637</v>
          </cell>
        </row>
        <row r="2231">
          <cell r="A2231">
            <v>39307</v>
          </cell>
          <cell r="B2231">
            <v>11.87</v>
          </cell>
          <cell r="C2231">
            <v>2.726248759010089</v>
          </cell>
        </row>
        <row r="2232">
          <cell r="A2232">
            <v>39308</v>
          </cell>
          <cell r="B2232">
            <v>11.87</v>
          </cell>
          <cell r="C2232">
            <v>2.7274625051218182</v>
          </cell>
        </row>
        <row r="2233">
          <cell r="A2233">
            <v>39309</v>
          </cell>
          <cell r="B2233">
            <v>11.87</v>
          </cell>
          <cell r="C2233">
            <v>2.7286767916022936</v>
          </cell>
        </row>
        <row r="2234">
          <cell r="A2234">
            <v>39310</v>
          </cell>
          <cell r="B2234">
            <v>11.87</v>
          </cell>
          <cell r="C2234">
            <v>2.7298916186920912</v>
          </cell>
        </row>
        <row r="2235">
          <cell r="A2235">
            <v>39311</v>
          </cell>
          <cell r="B2235">
            <v>11.87</v>
          </cell>
          <cell r="C2235">
            <v>2.7311069866318944</v>
          </cell>
        </row>
        <row r="2236">
          <cell r="A2236">
            <v>39312</v>
          </cell>
          <cell r="B2236">
            <v>0</v>
          </cell>
          <cell r="C2236">
            <v>2.7311069866318944</v>
          </cell>
        </row>
        <row r="2237">
          <cell r="A2237">
            <v>39313</v>
          </cell>
          <cell r="B2237">
            <v>0</v>
          </cell>
          <cell r="C2237">
            <v>2.7311069866318944</v>
          </cell>
        </row>
        <row r="2238">
          <cell r="A2238">
            <v>39314</v>
          </cell>
          <cell r="B2238">
            <v>11.87</v>
          </cell>
          <cell r="C2238">
            <v>2.7323228956624939</v>
          </cell>
        </row>
        <row r="2239">
          <cell r="A2239">
            <v>39315</v>
          </cell>
          <cell r="B2239">
            <v>11.87</v>
          </cell>
          <cell r="C2239">
            <v>2.733539346024787</v>
          </cell>
        </row>
        <row r="2240">
          <cell r="A2240">
            <v>39316</v>
          </cell>
          <cell r="B2240">
            <v>11.87</v>
          </cell>
          <cell r="C2240">
            <v>2.7347563379597783</v>
          </cell>
        </row>
        <row r="2241">
          <cell r="A2241">
            <v>39317</v>
          </cell>
          <cell r="B2241">
            <v>11.87</v>
          </cell>
          <cell r="C2241">
            <v>2.7359738717085804</v>
          </cell>
        </row>
        <row r="2242">
          <cell r="A2242">
            <v>39318</v>
          </cell>
          <cell r="B2242">
            <v>11.87</v>
          </cell>
          <cell r="C2242">
            <v>2.7371919475124127</v>
          </cell>
        </row>
        <row r="2243">
          <cell r="A2243">
            <v>39319</v>
          </cell>
          <cell r="B2243">
            <v>0</v>
          </cell>
          <cell r="C2243">
            <v>2.7371919475124127</v>
          </cell>
        </row>
        <row r="2244">
          <cell r="A2244">
            <v>39320</v>
          </cell>
          <cell r="B2244">
            <v>0</v>
          </cell>
          <cell r="C2244">
            <v>2.7371919475124127</v>
          </cell>
        </row>
        <row r="2245">
          <cell r="A2245">
            <v>39321</v>
          </cell>
          <cell r="B2245">
            <v>11.87</v>
          </cell>
          <cell r="C2245">
            <v>2.7384105656126021</v>
          </cell>
        </row>
        <row r="2246">
          <cell r="A2246">
            <v>39322</v>
          </cell>
          <cell r="B2246">
            <v>11.87</v>
          </cell>
          <cell r="C2246">
            <v>2.7396297262505831</v>
          </cell>
        </row>
        <row r="2247">
          <cell r="A2247">
            <v>39323</v>
          </cell>
          <cell r="B2247">
            <v>11.87</v>
          </cell>
          <cell r="C2247">
            <v>2.7408494296678976</v>
          </cell>
        </row>
        <row r="2248">
          <cell r="A2248">
            <v>39324</v>
          </cell>
          <cell r="B2248">
            <v>11.87</v>
          </cell>
          <cell r="C2248">
            <v>2.7420696761061949</v>
          </cell>
        </row>
        <row r="2249">
          <cell r="A2249">
            <v>39325</v>
          </cell>
          <cell r="B2249">
            <v>11.87</v>
          </cell>
          <cell r="C2249">
            <v>2.7432904658072319</v>
          </cell>
        </row>
        <row r="2250">
          <cell r="A2250">
            <v>39326</v>
          </cell>
          <cell r="B2250">
            <v>0</v>
          </cell>
          <cell r="C2250">
            <v>2.7432904658072319</v>
          </cell>
        </row>
        <row r="2251">
          <cell r="A2251">
            <v>39327</v>
          </cell>
          <cell r="B2251">
            <v>0</v>
          </cell>
          <cell r="C2251">
            <v>2.7432904658072319</v>
          </cell>
        </row>
        <row r="2252">
          <cell r="A2252">
            <v>39328</v>
          </cell>
          <cell r="B2252">
            <v>11.87</v>
          </cell>
          <cell r="C2252">
            <v>2.7445117990128729</v>
          </cell>
        </row>
        <row r="2253">
          <cell r="A2253">
            <v>39329</v>
          </cell>
          <cell r="B2253">
            <v>11.87</v>
          </cell>
          <cell r="C2253">
            <v>2.7457336759650905</v>
          </cell>
        </row>
        <row r="2254">
          <cell r="A2254">
            <v>39330</v>
          </cell>
          <cell r="B2254">
            <v>11.87</v>
          </cell>
          <cell r="C2254">
            <v>2.7469560969059645</v>
          </cell>
        </row>
        <row r="2255">
          <cell r="A2255">
            <v>39331</v>
          </cell>
          <cell r="B2255">
            <v>11.87</v>
          </cell>
          <cell r="C2255">
            <v>2.7481790620776829</v>
          </cell>
        </row>
        <row r="2256">
          <cell r="A2256">
            <v>39332</v>
          </cell>
          <cell r="B2256">
            <v>0</v>
          </cell>
          <cell r="C2256">
            <v>2.7481790620776829</v>
          </cell>
        </row>
        <row r="2257">
          <cell r="A2257">
            <v>39333</v>
          </cell>
          <cell r="B2257">
            <v>0</v>
          </cell>
          <cell r="C2257">
            <v>2.7481790620776829</v>
          </cell>
        </row>
        <row r="2258">
          <cell r="A2258">
            <v>39334</v>
          </cell>
          <cell r="B2258">
            <v>0</v>
          </cell>
          <cell r="C2258">
            <v>2.7481790620776829</v>
          </cell>
        </row>
        <row r="2259">
          <cell r="A2259">
            <v>39335</v>
          </cell>
          <cell r="B2259">
            <v>11.87</v>
          </cell>
          <cell r="C2259">
            <v>2.7494025717225412</v>
          </cell>
        </row>
        <row r="2260">
          <cell r="A2260">
            <v>39336</v>
          </cell>
          <cell r="B2260">
            <v>11.87</v>
          </cell>
          <cell r="C2260">
            <v>2.7506266260829428</v>
          </cell>
        </row>
        <row r="2261">
          <cell r="A2261">
            <v>39337</v>
          </cell>
          <cell r="B2261">
            <v>11.87</v>
          </cell>
          <cell r="C2261">
            <v>2.7518512254013991</v>
          </cell>
        </row>
        <row r="2262">
          <cell r="A2262">
            <v>39338</v>
          </cell>
          <cell r="B2262">
            <v>11.87</v>
          </cell>
          <cell r="C2262">
            <v>2.7530763699205298</v>
          </cell>
        </row>
        <row r="2263">
          <cell r="A2263">
            <v>39339</v>
          </cell>
          <cell r="B2263">
            <v>11.87</v>
          </cell>
          <cell r="C2263">
            <v>2.7543020598830616</v>
          </cell>
        </row>
        <row r="2264">
          <cell r="A2264">
            <v>39340</v>
          </cell>
          <cell r="B2264">
            <v>0</v>
          </cell>
          <cell r="C2264">
            <v>2.7543020598830616</v>
          </cell>
        </row>
        <row r="2265">
          <cell r="A2265">
            <v>39341</v>
          </cell>
          <cell r="B2265">
            <v>0</v>
          </cell>
          <cell r="C2265">
            <v>2.7543020598830616</v>
          </cell>
        </row>
        <row r="2266">
          <cell r="A2266">
            <v>39342</v>
          </cell>
          <cell r="B2266">
            <v>11.87</v>
          </cell>
          <cell r="C2266">
            <v>2.7555282955318305</v>
          </cell>
        </row>
        <row r="2267">
          <cell r="A2267">
            <v>39343</v>
          </cell>
          <cell r="B2267">
            <v>11.87</v>
          </cell>
          <cell r="C2267">
            <v>2.75675507710978</v>
          </cell>
        </row>
        <row r="2268">
          <cell r="A2268">
            <v>39344</v>
          </cell>
          <cell r="B2268">
            <v>11.87</v>
          </cell>
          <cell r="C2268">
            <v>2.7579824048599617</v>
          </cell>
        </row>
        <row r="2269">
          <cell r="A2269">
            <v>39345</v>
          </cell>
          <cell r="B2269">
            <v>11.87</v>
          </cell>
          <cell r="C2269">
            <v>2.7592102790255355</v>
          </cell>
        </row>
        <row r="2270">
          <cell r="A2270">
            <v>39346</v>
          </cell>
          <cell r="B2270">
            <v>11.87</v>
          </cell>
          <cell r="C2270">
            <v>2.7604386998497694</v>
          </cell>
        </row>
        <row r="2271">
          <cell r="A2271">
            <v>39347</v>
          </cell>
          <cell r="B2271">
            <v>0</v>
          </cell>
          <cell r="C2271">
            <v>2.7604386998497694</v>
          </cell>
        </row>
        <row r="2272">
          <cell r="A2272">
            <v>39348</v>
          </cell>
          <cell r="B2272">
            <v>0</v>
          </cell>
          <cell r="C2272">
            <v>2.7604386998497694</v>
          </cell>
        </row>
        <row r="2273">
          <cell r="A2273">
            <v>39349</v>
          </cell>
          <cell r="B2273">
            <v>11.87</v>
          </cell>
          <cell r="C2273">
            <v>2.7616676675760399</v>
          </cell>
        </row>
        <row r="2274">
          <cell r="A2274">
            <v>39350</v>
          </cell>
          <cell r="B2274">
            <v>11.87</v>
          </cell>
          <cell r="C2274">
            <v>2.7628971824478321</v>
          </cell>
        </row>
        <row r="2275">
          <cell r="A2275">
            <v>39351</v>
          </cell>
          <cell r="B2275">
            <v>11.87</v>
          </cell>
          <cell r="C2275">
            <v>2.7641272447087393</v>
          </cell>
        </row>
        <row r="2276">
          <cell r="A2276">
            <v>39352</v>
          </cell>
          <cell r="B2276">
            <v>11.87</v>
          </cell>
          <cell r="C2276">
            <v>2.7653578546024629</v>
          </cell>
        </row>
        <row r="2277">
          <cell r="A2277">
            <v>39353</v>
          </cell>
          <cell r="B2277">
            <v>11.87</v>
          </cell>
          <cell r="C2277">
            <v>2.7665890123728132</v>
          </cell>
        </row>
        <row r="2278">
          <cell r="A2278">
            <v>39354</v>
          </cell>
          <cell r="B2278">
            <v>0</v>
          </cell>
          <cell r="C2278">
            <v>2.7665890123728132</v>
          </cell>
        </row>
        <row r="2279">
          <cell r="A2279">
            <v>39355</v>
          </cell>
          <cell r="B2279">
            <v>0</v>
          </cell>
          <cell r="C2279">
            <v>2.7665890123728132</v>
          </cell>
        </row>
        <row r="2280">
          <cell r="A2280">
            <v>39356</v>
          </cell>
          <cell r="B2280">
            <v>13</v>
          </cell>
          <cell r="C2280">
            <v>2.7679311074800639</v>
          </cell>
        </row>
        <row r="2281">
          <cell r="A2281">
            <v>39357</v>
          </cell>
          <cell r="B2281">
            <v>13</v>
          </cell>
          <cell r="C2281">
            <v>2.7692738536487007</v>
          </cell>
        </row>
        <row r="2282">
          <cell r="A2282">
            <v>39358</v>
          </cell>
          <cell r="B2282">
            <v>13</v>
          </cell>
          <cell r="C2282">
            <v>2.7706172511945586</v>
          </cell>
        </row>
        <row r="2283">
          <cell r="A2283">
            <v>39359</v>
          </cell>
          <cell r="B2283">
            <v>13</v>
          </cell>
          <cell r="C2283">
            <v>2.7719613004336265</v>
          </cell>
        </row>
        <row r="2284">
          <cell r="A2284">
            <v>39360</v>
          </cell>
          <cell r="B2284">
            <v>13</v>
          </cell>
          <cell r="C2284">
            <v>2.7733060016820459</v>
          </cell>
        </row>
        <row r="2285">
          <cell r="A2285">
            <v>39361</v>
          </cell>
          <cell r="B2285">
            <v>0</v>
          </cell>
          <cell r="C2285">
            <v>2.7733060016820459</v>
          </cell>
        </row>
        <row r="2286">
          <cell r="A2286">
            <v>39362</v>
          </cell>
          <cell r="B2286">
            <v>0</v>
          </cell>
          <cell r="C2286">
            <v>2.7733060016820459</v>
          </cell>
        </row>
        <row r="2287">
          <cell r="A2287">
            <v>39363</v>
          </cell>
          <cell r="B2287">
            <v>13</v>
          </cell>
          <cell r="C2287">
            <v>2.7746513552561116</v>
          </cell>
        </row>
        <row r="2288">
          <cell r="A2288">
            <v>39364</v>
          </cell>
          <cell r="B2288">
            <v>13</v>
          </cell>
          <cell r="C2288">
            <v>2.7759973614722724</v>
          </cell>
        </row>
        <row r="2289">
          <cell r="A2289">
            <v>39365</v>
          </cell>
          <cell r="B2289">
            <v>13</v>
          </cell>
          <cell r="C2289">
            <v>2.7773440206471305</v>
          </cell>
        </row>
        <row r="2290">
          <cell r="A2290">
            <v>39366</v>
          </cell>
          <cell r="B2290">
            <v>13</v>
          </cell>
          <cell r="C2290">
            <v>2.7786913330974414</v>
          </cell>
        </row>
        <row r="2291">
          <cell r="A2291">
            <v>39367</v>
          </cell>
          <cell r="B2291">
            <v>0</v>
          </cell>
          <cell r="C2291">
            <v>2.7786913330974414</v>
          </cell>
        </row>
        <row r="2292">
          <cell r="A2292">
            <v>39368</v>
          </cell>
          <cell r="B2292">
            <v>0</v>
          </cell>
          <cell r="C2292">
            <v>2.7786913330974414</v>
          </cell>
        </row>
        <row r="2293">
          <cell r="A2293">
            <v>39369</v>
          </cell>
          <cell r="B2293">
            <v>0</v>
          </cell>
          <cell r="C2293">
            <v>2.7786913330974414</v>
          </cell>
        </row>
        <row r="2294">
          <cell r="A2294">
            <v>39370</v>
          </cell>
          <cell r="B2294">
            <v>13</v>
          </cell>
          <cell r="C2294">
            <v>2.7800392991401144</v>
          </cell>
        </row>
        <row r="2295">
          <cell r="A2295">
            <v>39371</v>
          </cell>
          <cell r="B2295">
            <v>13</v>
          </cell>
          <cell r="C2295">
            <v>2.7813879190922122</v>
          </cell>
        </row>
        <row r="2296">
          <cell r="A2296">
            <v>39372</v>
          </cell>
          <cell r="B2296">
            <v>13</v>
          </cell>
          <cell r="C2296">
            <v>2.7827371932709521</v>
          </cell>
        </row>
        <row r="2297">
          <cell r="A2297">
            <v>39373</v>
          </cell>
          <cell r="B2297">
            <v>13</v>
          </cell>
          <cell r="C2297">
            <v>2.7840871219937049</v>
          </cell>
        </row>
        <row r="2298">
          <cell r="A2298">
            <v>39374</v>
          </cell>
          <cell r="B2298">
            <v>13</v>
          </cell>
          <cell r="C2298">
            <v>2.7854377055779946</v>
          </cell>
        </row>
        <row r="2299">
          <cell r="A2299">
            <v>39375</v>
          </cell>
          <cell r="B2299">
            <v>0</v>
          </cell>
          <cell r="C2299">
            <v>2.7854377055779946</v>
          </cell>
        </row>
        <row r="2300">
          <cell r="A2300">
            <v>39376</v>
          </cell>
          <cell r="B2300">
            <v>0</v>
          </cell>
          <cell r="C2300">
            <v>2.7854377055779946</v>
          </cell>
        </row>
        <row r="2301">
          <cell r="A2301">
            <v>39377</v>
          </cell>
          <cell r="B2301">
            <v>13</v>
          </cell>
          <cell r="C2301">
            <v>2.7867889443415006</v>
          </cell>
        </row>
        <row r="2302">
          <cell r="A2302">
            <v>39378</v>
          </cell>
          <cell r="B2302">
            <v>13</v>
          </cell>
          <cell r="C2302">
            <v>2.7881408386020556</v>
          </cell>
        </row>
        <row r="2303">
          <cell r="A2303">
            <v>39379</v>
          </cell>
          <cell r="B2303">
            <v>13</v>
          </cell>
          <cell r="C2303">
            <v>2.7894933886776467</v>
          </cell>
        </row>
        <row r="2304">
          <cell r="A2304">
            <v>39380</v>
          </cell>
          <cell r="B2304">
            <v>13</v>
          </cell>
          <cell r="C2304">
            <v>2.790846594886415</v>
          </cell>
        </row>
        <row r="2305">
          <cell r="A2305">
            <v>39381</v>
          </cell>
          <cell r="B2305">
            <v>13</v>
          </cell>
          <cell r="C2305">
            <v>2.7922004575466559</v>
          </cell>
        </row>
        <row r="2306">
          <cell r="A2306">
            <v>39382</v>
          </cell>
          <cell r="B2306">
            <v>0</v>
          </cell>
          <cell r="C2306">
            <v>2.7922004575466559</v>
          </cell>
        </row>
        <row r="2307">
          <cell r="A2307">
            <v>39383</v>
          </cell>
          <cell r="B2307">
            <v>0</v>
          </cell>
          <cell r="C2307">
            <v>2.7922004575466559</v>
          </cell>
        </row>
        <row r="2308">
          <cell r="A2308">
            <v>39384</v>
          </cell>
          <cell r="B2308">
            <v>13</v>
          </cell>
          <cell r="C2308">
            <v>2.7935549769768198</v>
          </cell>
        </row>
        <row r="2309">
          <cell r="A2309">
            <v>39385</v>
          </cell>
          <cell r="B2309">
            <v>13</v>
          </cell>
          <cell r="C2309">
            <v>2.7949101534955108</v>
          </cell>
        </row>
        <row r="2310">
          <cell r="A2310">
            <v>39386</v>
          </cell>
          <cell r="B2310">
            <v>13</v>
          </cell>
          <cell r="C2310">
            <v>2.7962659874214881</v>
          </cell>
        </row>
        <row r="2311">
          <cell r="A2311">
            <v>39387</v>
          </cell>
          <cell r="B2311">
            <v>13</v>
          </cell>
          <cell r="C2311">
            <v>2.7976224790736657</v>
          </cell>
        </row>
        <row r="2312">
          <cell r="A2312">
            <v>39388</v>
          </cell>
          <cell r="B2312">
            <v>0</v>
          </cell>
          <cell r="C2312">
            <v>2.7976224790736657</v>
          </cell>
        </row>
        <row r="2313">
          <cell r="A2313">
            <v>39389</v>
          </cell>
          <cell r="B2313">
            <v>0</v>
          </cell>
          <cell r="C2313">
            <v>2.7976224790736657</v>
          </cell>
        </row>
        <row r="2314">
          <cell r="A2314">
            <v>39390</v>
          </cell>
          <cell r="B2314">
            <v>0</v>
          </cell>
          <cell r="C2314">
            <v>2.7976224790736657</v>
          </cell>
        </row>
        <row r="2315">
          <cell r="A2315">
            <v>39391</v>
          </cell>
          <cell r="B2315">
            <v>13</v>
          </cell>
          <cell r="C2315">
            <v>2.7989796287711117</v>
          </cell>
        </row>
        <row r="2316">
          <cell r="A2316">
            <v>39392</v>
          </cell>
          <cell r="B2316">
            <v>13</v>
          </cell>
          <cell r="C2316">
            <v>2.8003374368330496</v>
          </cell>
        </row>
        <row r="2317">
          <cell r="A2317">
            <v>39393</v>
          </cell>
          <cell r="B2317">
            <v>13</v>
          </cell>
          <cell r="C2317">
            <v>2.8016959035788571</v>
          </cell>
        </row>
        <row r="2318">
          <cell r="A2318">
            <v>39394</v>
          </cell>
          <cell r="B2318">
            <v>13</v>
          </cell>
          <cell r="C2318">
            <v>2.8030550293280672</v>
          </cell>
        </row>
        <row r="2319">
          <cell r="A2319">
            <v>39395</v>
          </cell>
          <cell r="B2319">
            <v>13</v>
          </cell>
          <cell r="C2319">
            <v>2.804414814400368</v>
          </cell>
        </row>
        <row r="2320">
          <cell r="A2320">
            <v>39396</v>
          </cell>
          <cell r="B2320">
            <v>0</v>
          </cell>
          <cell r="C2320">
            <v>2.804414814400368</v>
          </cell>
        </row>
        <row r="2321">
          <cell r="A2321">
            <v>39397</v>
          </cell>
          <cell r="B2321">
            <v>0</v>
          </cell>
          <cell r="C2321">
            <v>2.804414814400368</v>
          </cell>
        </row>
        <row r="2322">
          <cell r="A2322">
            <v>39398</v>
          </cell>
          <cell r="B2322">
            <v>13</v>
          </cell>
          <cell r="C2322">
            <v>2.8057752591156024</v>
          </cell>
        </row>
        <row r="2323">
          <cell r="A2323">
            <v>39399</v>
          </cell>
          <cell r="B2323">
            <v>13</v>
          </cell>
          <cell r="C2323">
            <v>2.8071363637937687</v>
          </cell>
        </row>
        <row r="2324">
          <cell r="A2324">
            <v>39400</v>
          </cell>
          <cell r="B2324">
            <v>13</v>
          </cell>
          <cell r="C2324">
            <v>2.8084981287550206</v>
          </cell>
        </row>
        <row r="2325">
          <cell r="A2325">
            <v>39401</v>
          </cell>
          <cell r="B2325">
            <v>0</v>
          </cell>
          <cell r="C2325">
            <v>2.8084981287550206</v>
          </cell>
        </row>
        <row r="2326">
          <cell r="A2326">
            <v>39402</v>
          </cell>
          <cell r="B2326">
            <v>13</v>
          </cell>
          <cell r="C2326">
            <v>2.8098605543196666</v>
          </cell>
        </row>
        <row r="2327">
          <cell r="A2327">
            <v>39403</v>
          </cell>
          <cell r="B2327">
            <v>0</v>
          </cell>
          <cell r="C2327">
            <v>2.8098605543196666</v>
          </cell>
        </row>
        <row r="2328">
          <cell r="A2328">
            <v>39404</v>
          </cell>
          <cell r="B2328">
            <v>0</v>
          </cell>
          <cell r="C2328">
            <v>2.8098605543196666</v>
          </cell>
        </row>
        <row r="2329">
          <cell r="A2329">
            <v>39405</v>
          </cell>
          <cell r="B2329">
            <v>13</v>
          </cell>
          <cell r="C2329">
            <v>2.811223640808171</v>
          </cell>
        </row>
        <row r="2330">
          <cell r="A2330">
            <v>39406</v>
          </cell>
          <cell r="B2330">
            <v>13</v>
          </cell>
          <cell r="C2330">
            <v>2.8125873885411532</v>
          </cell>
        </row>
        <row r="2331">
          <cell r="A2331">
            <v>39407</v>
          </cell>
          <cell r="B2331">
            <v>13</v>
          </cell>
          <cell r="C2331">
            <v>2.8139517978393882</v>
          </cell>
        </row>
        <row r="2332">
          <cell r="A2332">
            <v>39408</v>
          </cell>
          <cell r="B2332">
            <v>13</v>
          </cell>
          <cell r="C2332">
            <v>2.8153168690238068</v>
          </cell>
        </row>
        <row r="2333">
          <cell r="A2333">
            <v>39409</v>
          </cell>
          <cell r="B2333">
            <v>13</v>
          </cell>
          <cell r="C2333">
            <v>2.8166826024154958</v>
          </cell>
        </row>
        <row r="2334">
          <cell r="A2334">
            <v>39410</v>
          </cell>
          <cell r="B2334">
            <v>0</v>
          </cell>
          <cell r="C2334">
            <v>2.8166826024154958</v>
          </cell>
        </row>
        <row r="2335">
          <cell r="A2335">
            <v>39411</v>
          </cell>
          <cell r="B2335">
            <v>0</v>
          </cell>
          <cell r="C2335">
            <v>2.8166826024154958</v>
          </cell>
        </row>
        <row r="2336">
          <cell r="A2336">
            <v>39412</v>
          </cell>
          <cell r="B2336">
            <v>13</v>
          </cell>
          <cell r="C2336">
            <v>2.8180489983356973</v>
          </cell>
        </row>
        <row r="2337">
          <cell r="A2337">
            <v>39413</v>
          </cell>
          <cell r="B2337">
            <v>13</v>
          </cell>
          <cell r="C2337">
            <v>2.8194160571058093</v>
          </cell>
        </row>
        <row r="2338">
          <cell r="A2338">
            <v>39414</v>
          </cell>
          <cell r="B2338">
            <v>13</v>
          </cell>
          <cell r="C2338">
            <v>2.8207837790473858</v>
          </cell>
        </row>
        <row r="2339">
          <cell r="A2339">
            <v>39415</v>
          </cell>
          <cell r="B2339">
            <v>13</v>
          </cell>
          <cell r="C2339">
            <v>2.8221521644821363</v>
          </cell>
        </row>
        <row r="2340">
          <cell r="A2340">
            <v>39416</v>
          </cell>
          <cell r="B2340">
            <v>13</v>
          </cell>
          <cell r="C2340">
            <v>2.8235212137319272</v>
          </cell>
        </row>
        <row r="2341">
          <cell r="A2341">
            <v>39417</v>
          </cell>
          <cell r="B2341">
            <v>0</v>
          </cell>
          <cell r="C2341">
            <v>2.8235212137319272</v>
          </cell>
        </row>
        <row r="2342">
          <cell r="A2342">
            <v>39418</v>
          </cell>
          <cell r="B2342">
            <v>0</v>
          </cell>
          <cell r="C2342">
            <v>2.8235212137319272</v>
          </cell>
        </row>
        <row r="2343">
          <cell r="A2343">
            <v>39419</v>
          </cell>
          <cell r="B2343">
            <v>13</v>
          </cell>
          <cell r="C2343">
            <v>2.8248909271187808</v>
          </cell>
        </row>
        <row r="2344">
          <cell r="A2344">
            <v>39420</v>
          </cell>
          <cell r="B2344">
            <v>13</v>
          </cell>
          <cell r="C2344">
            <v>2.8262613049648748</v>
          </cell>
        </row>
        <row r="2345">
          <cell r="A2345">
            <v>39421</v>
          </cell>
          <cell r="B2345">
            <v>13</v>
          </cell>
          <cell r="C2345">
            <v>2.8276323475925444</v>
          </cell>
        </row>
        <row r="2346">
          <cell r="A2346">
            <v>39422</v>
          </cell>
          <cell r="B2346">
            <v>13</v>
          </cell>
          <cell r="C2346">
            <v>2.8290040553242806</v>
          </cell>
        </row>
        <row r="2347">
          <cell r="A2347">
            <v>39423</v>
          </cell>
          <cell r="B2347">
            <v>13</v>
          </cell>
          <cell r="C2347">
            <v>2.8303764284827309</v>
          </cell>
        </row>
        <row r="2348">
          <cell r="A2348">
            <v>39424</v>
          </cell>
          <cell r="B2348">
            <v>0</v>
          </cell>
          <cell r="C2348">
            <v>2.8303764284827309</v>
          </cell>
        </row>
        <row r="2349">
          <cell r="A2349">
            <v>39425</v>
          </cell>
          <cell r="B2349">
            <v>0</v>
          </cell>
          <cell r="C2349">
            <v>2.8303764284827309</v>
          </cell>
        </row>
        <row r="2350">
          <cell r="A2350">
            <v>39426</v>
          </cell>
          <cell r="B2350">
            <v>13</v>
          </cell>
          <cell r="C2350">
            <v>2.8317494673906989</v>
          </cell>
        </row>
        <row r="2351">
          <cell r="A2351">
            <v>39427</v>
          </cell>
          <cell r="B2351">
            <v>13</v>
          </cell>
          <cell r="C2351">
            <v>2.8331231723711454</v>
          </cell>
        </row>
        <row r="2352">
          <cell r="A2352">
            <v>39428</v>
          </cell>
          <cell r="B2352">
            <v>13</v>
          </cell>
          <cell r="C2352">
            <v>2.8344975437471875</v>
          </cell>
        </row>
        <row r="2353">
          <cell r="A2353">
            <v>39429</v>
          </cell>
          <cell r="B2353">
            <v>13</v>
          </cell>
          <cell r="C2353">
            <v>2.8358725818420996</v>
          </cell>
        </row>
        <row r="2354">
          <cell r="A2354">
            <v>39430</v>
          </cell>
          <cell r="B2354">
            <v>13</v>
          </cell>
          <cell r="C2354">
            <v>2.8372482869793121</v>
          </cell>
        </row>
        <row r="2355">
          <cell r="A2355">
            <v>39431</v>
          </cell>
          <cell r="B2355">
            <v>0</v>
          </cell>
          <cell r="C2355">
            <v>2.8372482869793121</v>
          </cell>
        </row>
        <row r="2356">
          <cell r="A2356">
            <v>39432</v>
          </cell>
          <cell r="B2356">
            <v>0</v>
          </cell>
          <cell r="C2356">
            <v>2.8372482869793121</v>
          </cell>
        </row>
        <row r="2357">
          <cell r="A2357">
            <v>39433</v>
          </cell>
          <cell r="B2357">
            <v>13</v>
          </cell>
          <cell r="C2357">
            <v>2.8386246594824129</v>
          </cell>
        </row>
        <row r="2358">
          <cell r="A2358">
            <v>39434</v>
          </cell>
          <cell r="B2358">
            <v>13</v>
          </cell>
          <cell r="C2358">
            <v>2.8400016996751467</v>
          </cell>
        </row>
        <row r="2359">
          <cell r="A2359">
            <v>39435</v>
          </cell>
          <cell r="B2359">
            <v>13</v>
          </cell>
          <cell r="C2359">
            <v>2.8413794078814152</v>
          </cell>
        </row>
        <row r="2360">
          <cell r="A2360">
            <v>39436</v>
          </cell>
          <cell r="B2360">
            <v>13</v>
          </cell>
          <cell r="C2360">
            <v>2.8427577844252769</v>
          </cell>
        </row>
        <row r="2361">
          <cell r="A2361">
            <v>39437</v>
          </cell>
          <cell r="B2361">
            <v>13</v>
          </cell>
          <cell r="C2361">
            <v>2.8441368296309486</v>
          </cell>
        </row>
        <row r="2362">
          <cell r="A2362">
            <v>39438</v>
          </cell>
          <cell r="B2362">
            <v>0</v>
          </cell>
          <cell r="C2362">
            <v>2.8441368296309486</v>
          </cell>
        </row>
        <row r="2363">
          <cell r="A2363">
            <v>39439</v>
          </cell>
          <cell r="B2363">
            <v>0</v>
          </cell>
          <cell r="C2363">
            <v>2.8441368296309486</v>
          </cell>
        </row>
        <row r="2364">
          <cell r="A2364">
            <v>39440</v>
          </cell>
          <cell r="B2364">
            <v>13</v>
          </cell>
          <cell r="C2364">
            <v>2.8455165438228032</v>
          </cell>
        </row>
        <row r="2365">
          <cell r="A2365">
            <v>39441</v>
          </cell>
          <cell r="B2365">
            <v>0</v>
          </cell>
          <cell r="C2365">
            <v>2.8455165438228032</v>
          </cell>
        </row>
        <row r="2366">
          <cell r="A2366">
            <v>39442</v>
          </cell>
          <cell r="B2366">
            <v>13</v>
          </cell>
          <cell r="C2366">
            <v>2.8468969273253713</v>
          </cell>
        </row>
        <row r="2367">
          <cell r="A2367">
            <v>39443</v>
          </cell>
          <cell r="B2367">
            <v>13</v>
          </cell>
          <cell r="C2367">
            <v>2.8482779804633411</v>
          </cell>
        </row>
        <row r="2368">
          <cell r="A2368">
            <v>39444</v>
          </cell>
          <cell r="B2368">
            <v>13</v>
          </cell>
          <cell r="C2368">
            <v>2.8496597035615587</v>
          </cell>
        </row>
        <row r="2369">
          <cell r="A2369">
            <v>39445</v>
          </cell>
          <cell r="B2369">
            <v>0</v>
          </cell>
          <cell r="C2369">
            <v>2.8496597035615587</v>
          </cell>
        </row>
        <row r="2370">
          <cell r="A2370">
            <v>39446</v>
          </cell>
          <cell r="B2370">
            <v>0</v>
          </cell>
          <cell r="C2370">
            <v>2.8496597035615587</v>
          </cell>
        </row>
        <row r="2371">
          <cell r="A2371">
            <v>39447</v>
          </cell>
          <cell r="B2371">
            <v>13</v>
          </cell>
          <cell r="C2371">
            <v>2.8510420969450267</v>
          </cell>
        </row>
        <row r="2372">
          <cell r="A2372">
            <v>39448</v>
          </cell>
          <cell r="B2372">
            <v>0</v>
          </cell>
          <cell r="C2372">
            <v>2.8510420969450267</v>
          </cell>
        </row>
        <row r="2373">
          <cell r="A2373">
            <v>39449</v>
          </cell>
          <cell r="B2373">
            <v>12.5</v>
          </cell>
          <cell r="C2373">
            <v>2.8523749655224124</v>
          </cell>
        </row>
        <row r="2374">
          <cell r="A2374">
            <v>39450</v>
          </cell>
          <cell r="B2374">
            <v>12.5</v>
          </cell>
          <cell r="C2374">
            <v>2.8537084572188487</v>
          </cell>
        </row>
        <row r="2375">
          <cell r="A2375">
            <v>39451</v>
          </cell>
          <cell r="B2375">
            <v>12.5</v>
          </cell>
          <cell r="C2375">
            <v>2.8550425723256452</v>
          </cell>
        </row>
        <row r="2376">
          <cell r="A2376">
            <v>39452</v>
          </cell>
          <cell r="B2376">
            <v>0</v>
          </cell>
          <cell r="C2376">
            <v>2.8550425723256452</v>
          </cell>
        </row>
        <row r="2377">
          <cell r="A2377">
            <v>39453</v>
          </cell>
          <cell r="B2377">
            <v>0</v>
          </cell>
          <cell r="C2377">
            <v>2.8550425723256452</v>
          </cell>
        </row>
        <row r="2378">
          <cell r="A2378">
            <v>39454</v>
          </cell>
          <cell r="B2378">
            <v>12.5</v>
          </cell>
          <cell r="C2378">
            <v>2.8563773111342474</v>
          </cell>
        </row>
        <row r="2379">
          <cell r="A2379">
            <v>39455</v>
          </cell>
          <cell r="B2379">
            <v>12.5</v>
          </cell>
          <cell r="C2379">
            <v>2.8577126739362377</v>
          </cell>
        </row>
        <row r="2380">
          <cell r="A2380">
            <v>39456</v>
          </cell>
          <cell r="B2380">
            <v>12.5</v>
          </cell>
          <cell r="C2380">
            <v>2.8590486610233343</v>
          </cell>
        </row>
        <row r="2381">
          <cell r="A2381">
            <v>39457</v>
          </cell>
          <cell r="B2381">
            <v>12.5</v>
          </cell>
          <cell r="C2381">
            <v>2.8603852726873917</v>
          </cell>
        </row>
        <row r="2382">
          <cell r="A2382">
            <v>39458</v>
          </cell>
          <cell r="B2382">
            <v>12.5</v>
          </cell>
          <cell r="C2382">
            <v>2.8617225092204008</v>
          </cell>
        </row>
        <row r="2383">
          <cell r="A2383">
            <v>39459</v>
          </cell>
          <cell r="B2383">
            <v>0</v>
          </cell>
          <cell r="C2383">
            <v>2.8617225092204008</v>
          </cell>
        </row>
        <row r="2384">
          <cell r="A2384">
            <v>39460</v>
          </cell>
          <cell r="B2384">
            <v>0</v>
          </cell>
          <cell r="C2384">
            <v>2.8617225092204008</v>
          </cell>
        </row>
        <row r="2385">
          <cell r="A2385">
            <v>39461</v>
          </cell>
          <cell r="B2385">
            <v>12.5</v>
          </cell>
          <cell r="C2385">
            <v>2.8630603709144897</v>
          </cell>
        </row>
        <row r="2386">
          <cell r="A2386">
            <v>39462</v>
          </cell>
          <cell r="B2386">
            <v>12.5</v>
          </cell>
          <cell r="C2386">
            <v>2.8643988580619224</v>
          </cell>
        </row>
        <row r="2387">
          <cell r="A2387">
            <v>39463</v>
          </cell>
          <cell r="B2387">
            <v>12.5</v>
          </cell>
          <cell r="C2387">
            <v>2.8657379709550996</v>
          </cell>
        </row>
        <row r="2388">
          <cell r="A2388">
            <v>39464</v>
          </cell>
          <cell r="B2388">
            <v>12.5</v>
          </cell>
          <cell r="C2388">
            <v>2.8670777098865594</v>
          </cell>
        </row>
        <row r="2389">
          <cell r="A2389">
            <v>39465</v>
          </cell>
          <cell r="B2389">
            <v>12.5</v>
          </cell>
          <cell r="C2389">
            <v>2.8684180751489756</v>
          </cell>
        </row>
        <row r="2390">
          <cell r="A2390">
            <v>39466</v>
          </cell>
          <cell r="B2390">
            <v>0</v>
          </cell>
          <cell r="C2390">
            <v>2.8684180751489756</v>
          </cell>
        </row>
        <row r="2391">
          <cell r="A2391">
            <v>39467</v>
          </cell>
          <cell r="B2391">
            <v>0</v>
          </cell>
          <cell r="C2391">
            <v>2.8684180751489756</v>
          </cell>
        </row>
        <row r="2392">
          <cell r="A2392">
            <v>39468</v>
          </cell>
          <cell r="B2392">
            <v>12.5</v>
          </cell>
          <cell r="C2392">
            <v>2.8697590670351594</v>
          </cell>
        </row>
        <row r="2393">
          <cell r="A2393">
            <v>39469</v>
          </cell>
          <cell r="B2393">
            <v>12.5</v>
          </cell>
          <cell r="C2393">
            <v>2.871100685838059</v>
          </cell>
        </row>
        <row r="2394">
          <cell r="A2394">
            <v>39470</v>
          </cell>
          <cell r="B2394">
            <v>12.5</v>
          </cell>
          <cell r="C2394">
            <v>2.8724429318507592</v>
          </cell>
        </row>
        <row r="2395">
          <cell r="A2395">
            <v>39471</v>
          </cell>
          <cell r="B2395">
            <v>12.5</v>
          </cell>
          <cell r="C2395">
            <v>2.8737858053664818</v>
          </cell>
        </row>
        <row r="2396">
          <cell r="A2396">
            <v>39472</v>
          </cell>
          <cell r="B2396">
            <v>12.5</v>
          </cell>
          <cell r="C2396">
            <v>2.8751293066785863</v>
          </cell>
        </row>
        <row r="2397">
          <cell r="A2397">
            <v>39473</v>
          </cell>
          <cell r="B2397">
            <v>0</v>
          </cell>
          <cell r="C2397">
            <v>2.8751293066785863</v>
          </cell>
        </row>
        <row r="2398">
          <cell r="A2398">
            <v>39474</v>
          </cell>
          <cell r="B2398">
            <v>0</v>
          </cell>
          <cell r="C2398">
            <v>2.8751293066785863</v>
          </cell>
        </row>
        <row r="2399">
          <cell r="A2399">
            <v>39475</v>
          </cell>
          <cell r="B2399">
            <v>12.5</v>
          </cell>
          <cell r="C2399">
            <v>2.8764734360805688</v>
          </cell>
        </row>
        <row r="2400">
          <cell r="A2400">
            <v>39476</v>
          </cell>
          <cell r="B2400">
            <v>12.5</v>
          </cell>
          <cell r="C2400">
            <v>2.8778181938660623</v>
          </cell>
        </row>
        <row r="2401">
          <cell r="A2401">
            <v>39477</v>
          </cell>
          <cell r="B2401">
            <v>12.5</v>
          </cell>
          <cell r="C2401">
            <v>2.879163580328838</v>
          </cell>
        </row>
        <row r="2402">
          <cell r="A2402">
            <v>39478</v>
          </cell>
          <cell r="B2402">
            <v>12.5</v>
          </cell>
          <cell r="C2402">
            <v>2.880509595762804</v>
          </cell>
        </row>
        <row r="2403">
          <cell r="A2403">
            <v>39479</v>
          </cell>
          <cell r="B2403">
            <v>12.5</v>
          </cell>
          <cell r="C2403">
            <v>2.8818562404620054</v>
          </cell>
        </row>
        <row r="2404">
          <cell r="A2404">
            <v>39480</v>
          </cell>
          <cell r="B2404">
            <v>0</v>
          </cell>
          <cell r="C2404">
            <v>2.8818562404620054</v>
          </cell>
        </row>
        <row r="2405">
          <cell r="A2405">
            <v>39481</v>
          </cell>
          <cell r="B2405">
            <v>0</v>
          </cell>
          <cell r="C2405">
            <v>2.8818562404620054</v>
          </cell>
        </row>
        <row r="2406">
          <cell r="A2406">
            <v>39482</v>
          </cell>
          <cell r="B2406">
            <v>0</v>
          </cell>
          <cell r="C2406">
            <v>2.8818562404620054</v>
          </cell>
        </row>
        <row r="2407">
          <cell r="A2407">
            <v>39483</v>
          </cell>
          <cell r="B2407">
            <v>0</v>
          </cell>
          <cell r="C2407">
            <v>2.8818562404620054</v>
          </cell>
        </row>
        <row r="2408">
          <cell r="A2408">
            <v>39484</v>
          </cell>
          <cell r="B2408">
            <v>12.5</v>
          </cell>
          <cell r="C2408">
            <v>2.8832035147206252</v>
          </cell>
        </row>
        <row r="2409">
          <cell r="A2409">
            <v>39485</v>
          </cell>
          <cell r="B2409">
            <v>12.5</v>
          </cell>
          <cell r="C2409">
            <v>2.8845514188329839</v>
          </cell>
        </row>
        <row r="2410">
          <cell r="A2410">
            <v>39486</v>
          </cell>
          <cell r="B2410">
            <v>12.5</v>
          </cell>
          <cell r="C2410">
            <v>2.8858999530935394</v>
          </cell>
        </row>
        <row r="2411">
          <cell r="A2411">
            <v>39487</v>
          </cell>
          <cell r="B2411">
            <v>0</v>
          </cell>
          <cell r="C2411">
            <v>2.8858999530935394</v>
          </cell>
        </row>
        <row r="2412">
          <cell r="A2412">
            <v>39488</v>
          </cell>
          <cell r="B2412">
            <v>0</v>
          </cell>
          <cell r="C2412">
            <v>2.8858999530935394</v>
          </cell>
        </row>
        <row r="2413">
          <cell r="A2413">
            <v>39489</v>
          </cell>
          <cell r="B2413">
            <v>12.5</v>
          </cell>
          <cell r="C2413">
            <v>2.8872491177968875</v>
          </cell>
        </row>
        <row r="2414">
          <cell r="A2414">
            <v>39490</v>
          </cell>
          <cell r="B2414">
            <v>12.5</v>
          </cell>
          <cell r="C2414">
            <v>2.8885989132377619</v>
          </cell>
        </row>
        <row r="2415">
          <cell r="A2415">
            <v>39491</v>
          </cell>
          <cell r="B2415">
            <v>12.5</v>
          </cell>
          <cell r="C2415">
            <v>2.8899493397110332</v>
          </cell>
        </row>
        <row r="2416">
          <cell r="A2416">
            <v>39492</v>
          </cell>
          <cell r="B2416">
            <v>12.5</v>
          </cell>
          <cell r="C2416">
            <v>2.8913003975117109</v>
          </cell>
        </row>
        <row r="2417">
          <cell r="A2417">
            <v>39493</v>
          </cell>
          <cell r="B2417">
            <v>12.5</v>
          </cell>
          <cell r="C2417">
            <v>2.8926520869349419</v>
          </cell>
        </row>
        <row r="2418">
          <cell r="A2418">
            <v>39494</v>
          </cell>
          <cell r="B2418">
            <v>0</v>
          </cell>
          <cell r="C2418">
            <v>2.8926520869349419</v>
          </cell>
        </row>
        <row r="2419">
          <cell r="A2419">
            <v>39495</v>
          </cell>
          <cell r="B2419">
            <v>0</v>
          </cell>
          <cell r="C2419">
            <v>2.8926520869349419</v>
          </cell>
        </row>
        <row r="2420">
          <cell r="A2420">
            <v>39496</v>
          </cell>
          <cell r="B2420">
            <v>12.5</v>
          </cell>
          <cell r="C2420">
            <v>2.894004408276011</v>
          </cell>
        </row>
        <row r="2421">
          <cell r="A2421">
            <v>39497</v>
          </cell>
          <cell r="B2421">
            <v>12.5</v>
          </cell>
          <cell r="C2421">
            <v>2.8953573618303414</v>
          </cell>
        </row>
        <row r="2422">
          <cell r="A2422">
            <v>39498</v>
          </cell>
          <cell r="B2422">
            <v>12.5</v>
          </cell>
          <cell r="C2422">
            <v>2.896710947893494</v>
          </cell>
        </row>
        <row r="2423">
          <cell r="A2423">
            <v>39499</v>
          </cell>
          <cell r="B2423">
            <v>12.5</v>
          </cell>
          <cell r="C2423">
            <v>2.8980651667611683</v>
          </cell>
        </row>
        <row r="2424">
          <cell r="A2424">
            <v>39500</v>
          </cell>
          <cell r="B2424">
            <v>12.5</v>
          </cell>
          <cell r="C2424">
            <v>2.8994200187292019</v>
          </cell>
        </row>
        <row r="2425">
          <cell r="A2425">
            <v>39501</v>
          </cell>
          <cell r="B2425">
            <v>0</v>
          </cell>
          <cell r="C2425">
            <v>2.8994200187292019</v>
          </cell>
        </row>
        <row r="2426">
          <cell r="A2426">
            <v>39502</v>
          </cell>
          <cell r="B2426">
            <v>0</v>
          </cell>
          <cell r="C2426">
            <v>2.8994200187292019</v>
          </cell>
        </row>
        <row r="2427">
          <cell r="A2427">
            <v>39503</v>
          </cell>
          <cell r="B2427">
            <v>12.5</v>
          </cell>
          <cell r="C2427">
            <v>2.9007755040935703</v>
          </cell>
        </row>
        <row r="2428">
          <cell r="A2428">
            <v>39504</v>
          </cell>
          <cell r="B2428">
            <v>12.5</v>
          </cell>
          <cell r="C2428">
            <v>2.902131623150388</v>
          </cell>
        </row>
        <row r="2429">
          <cell r="A2429">
            <v>39505</v>
          </cell>
          <cell r="B2429">
            <v>12.5</v>
          </cell>
          <cell r="C2429">
            <v>2.9034883761959076</v>
          </cell>
        </row>
        <row r="2430">
          <cell r="A2430">
            <v>39506</v>
          </cell>
          <cell r="B2430">
            <v>12.5</v>
          </cell>
          <cell r="C2430">
            <v>2.9048457635265201</v>
          </cell>
        </row>
        <row r="2431">
          <cell r="A2431">
            <v>39507</v>
          </cell>
          <cell r="B2431">
            <v>12.5</v>
          </cell>
          <cell r="C2431">
            <v>2.9062037854387555</v>
          </cell>
        </row>
        <row r="2432">
          <cell r="A2432">
            <v>39508</v>
          </cell>
          <cell r="B2432">
            <v>0</v>
          </cell>
          <cell r="C2432">
            <v>2.9062037854387555</v>
          </cell>
        </row>
        <row r="2433">
          <cell r="A2433">
            <v>39509</v>
          </cell>
          <cell r="B2433">
            <v>0</v>
          </cell>
          <cell r="C2433">
            <v>2.9062037854387555</v>
          </cell>
        </row>
        <row r="2434">
          <cell r="A2434">
            <v>39510</v>
          </cell>
          <cell r="B2434">
            <v>12.5</v>
          </cell>
          <cell r="C2434">
            <v>2.9075624422292821</v>
          </cell>
        </row>
        <row r="2435">
          <cell r="A2435">
            <v>39511</v>
          </cell>
          <cell r="B2435">
            <v>12.5</v>
          </cell>
          <cell r="C2435">
            <v>2.9089217341949065</v>
          </cell>
        </row>
        <row r="2436">
          <cell r="A2436">
            <v>39512</v>
          </cell>
          <cell r="B2436">
            <v>12.5</v>
          </cell>
          <cell r="C2436">
            <v>2.9102816616325748</v>
          </cell>
        </row>
        <row r="2437">
          <cell r="A2437">
            <v>39513</v>
          </cell>
          <cell r="B2437">
            <v>12.5</v>
          </cell>
          <cell r="C2437">
            <v>2.9116422248393716</v>
          </cell>
        </row>
        <row r="2438">
          <cell r="A2438">
            <v>39514</v>
          </cell>
          <cell r="B2438">
            <v>12.5</v>
          </cell>
          <cell r="C2438">
            <v>2.9130034241125204</v>
          </cell>
        </row>
        <row r="2439">
          <cell r="A2439">
            <v>39515</v>
          </cell>
          <cell r="B2439">
            <v>0</v>
          </cell>
          <cell r="C2439">
            <v>2.9130034241125204</v>
          </cell>
        </row>
        <row r="2440">
          <cell r="A2440">
            <v>39516</v>
          </cell>
          <cell r="B2440">
            <v>0</v>
          </cell>
          <cell r="C2440">
            <v>2.9130034241125204</v>
          </cell>
        </row>
        <row r="2441">
          <cell r="A2441">
            <v>39517</v>
          </cell>
          <cell r="B2441">
            <v>12.5</v>
          </cell>
          <cell r="C2441">
            <v>2.9143652597493839</v>
          </cell>
        </row>
        <row r="2442">
          <cell r="A2442">
            <v>39518</v>
          </cell>
          <cell r="B2442">
            <v>12.5</v>
          </cell>
          <cell r="C2442">
            <v>2.915727732047463</v>
          </cell>
        </row>
        <row r="2443">
          <cell r="A2443">
            <v>39519</v>
          </cell>
          <cell r="B2443">
            <v>12.5</v>
          </cell>
          <cell r="C2443">
            <v>2.9170908413043986</v>
          </cell>
        </row>
        <row r="2444">
          <cell r="A2444">
            <v>39520</v>
          </cell>
          <cell r="B2444">
            <v>12.5</v>
          </cell>
          <cell r="C2444">
            <v>2.9184545878179704</v>
          </cell>
        </row>
        <row r="2445">
          <cell r="A2445">
            <v>39521</v>
          </cell>
          <cell r="B2445">
            <v>12.5</v>
          </cell>
          <cell r="C2445">
            <v>2.9198189718860972</v>
          </cell>
        </row>
        <row r="2446">
          <cell r="A2446">
            <v>39522</v>
          </cell>
          <cell r="B2446">
            <v>0</v>
          </cell>
          <cell r="C2446">
            <v>2.9198189718860972</v>
          </cell>
        </row>
        <row r="2447">
          <cell r="A2447">
            <v>39523</v>
          </cell>
          <cell r="B2447">
            <v>0</v>
          </cell>
          <cell r="C2447">
            <v>2.9198189718860972</v>
          </cell>
        </row>
        <row r="2448">
          <cell r="A2448">
            <v>39524</v>
          </cell>
          <cell r="B2448">
            <v>12.5</v>
          </cell>
          <cell r="C2448">
            <v>2.9211839938068369</v>
          </cell>
        </row>
        <row r="2449">
          <cell r="A2449">
            <v>39525</v>
          </cell>
          <cell r="B2449">
            <v>12.5</v>
          </cell>
          <cell r="C2449">
            <v>2.9225496538783875</v>
          </cell>
        </row>
        <row r="2450">
          <cell r="A2450">
            <v>39526</v>
          </cell>
          <cell r="B2450">
            <v>12.5</v>
          </cell>
          <cell r="C2450">
            <v>2.9239159523990859</v>
          </cell>
        </row>
        <row r="2451">
          <cell r="A2451">
            <v>39527</v>
          </cell>
          <cell r="B2451">
            <v>12.5</v>
          </cell>
          <cell r="C2451">
            <v>2.9252828896674083</v>
          </cell>
        </row>
        <row r="2452">
          <cell r="A2452">
            <v>39528</v>
          </cell>
          <cell r="B2452">
            <v>0</v>
          </cell>
          <cell r="C2452">
            <v>2.9252828896674083</v>
          </cell>
        </row>
        <row r="2453">
          <cell r="A2453">
            <v>39529</v>
          </cell>
          <cell r="B2453">
            <v>0</v>
          </cell>
          <cell r="C2453">
            <v>2.9252828896674083</v>
          </cell>
        </row>
        <row r="2454">
          <cell r="A2454">
            <v>39530</v>
          </cell>
          <cell r="B2454">
            <v>0</v>
          </cell>
          <cell r="C2454">
            <v>2.9252828896674083</v>
          </cell>
        </row>
        <row r="2455">
          <cell r="A2455">
            <v>39531</v>
          </cell>
          <cell r="B2455">
            <v>12.5</v>
          </cell>
          <cell r="C2455">
            <v>2.9266504659819708</v>
          </cell>
        </row>
        <row r="2456">
          <cell r="A2456">
            <v>39532</v>
          </cell>
          <cell r="B2456">
            <v>12.5</v>
          </cell>
          <cell r="C2456">
            <v>2.9280186816415288</v>
          </cell>
        </row>
        <row r="2457">
          <cell r="A2457">
            <v>39533</v>
          </cell>
          <cell r="B2457">
            <v>12.5</v>
          </cell>
          <cell r="C2457">
            <v>2.9293875369449776</v>
          </cell>
        </row>
        <row r="2458">
          <cell r="A2458">
            <v>39534</v>
          </cell>
          <cell r="B2458">
            <v>12.5</v>
          </cell>
          <cell r="C2458">
            <v>2.9307570321913521</v>
          </cell>
        </row>
        <row r="2459">
          <cell r="A2459">
            <v>39535</v>
          </cell>
          <cell r="B2459">
            <v>12.5</v>
          </cell>
          <cell r="C2459">
            <v>2.9321271676798273</v>
          </cell>
        </row>
        <row r="2460">
          <cell r="A2460">
            <v>39536</v>
          </cell>
          <cell r="B2460">
            <v>0</v>
          </cell>
          <cell r="C2460">
            <v>2.9321271676798273</v>
          </cell>
        </row>
        <row r="2461">
          <cell r="A2461">
            <v>39537</v>
          </cell>
          <cell r="B2461">
            <v>0</v>
          </cell>
          <cell r="C2461">
            <v>2.9321271676798273</v>
          </cell>
        </row>
        <row r="2462">
          <cell r="A2462">
            <v>39538</v>
          </cell>
          <cell r="B2462">
            <v>12.5</v>
          </cell>
          <cell r="C2462">
            <v>2.9334979437097175</v>
          </cell>
        </row>
        <row r="2463">
          <cell r="A2463">
            <v>39539</v>
          </cell>
          <cell r="B2463">
            <v>12.5</v>
          </cell>
          <cell r="C2463">
            <v>2.9348693605804774</v>
          </cell>
        </row>
        <row r="2464">
          <cell r="A2464">
            <v>39540</v>
          </cell>
          <cell r="B2464">
            <v>12.5</v>
          </cell>
          <cell r="C2464">
            <v>2.9362414185917016</v>
          </cell>
        </row>
        <row r="2465">
          <cell r="A2465">
            <v>39541</v>
          </cell>
          <cell r="B2465">
            <v>12.5</v>
          </cell>
          <cell r="C2465">
            <v>2.9376141180431246</v>
          </cell>
        </row>
        <row r="2466">
          <cell r="A2466">
            <v>39542</v>
          </cell>
          <cell r="B2466">
            <v>12.5</v>
          </cell>
          <cell r="C2466">
            <v>2.938987459234621</v>
          </cell>
        </row>
        <row r="2467">
          <cell r="A2467">
            <v>39543</v>
          </cell>
          <cell r="B2467">
            <v>0</v>
          </cell>
          <cell r="C2467">
            <v>2.938987459234621</v>
          </cell>
        </row>
        <row r="2468">
          <cell r="A2468">
            <v>39544</v>
          </cell>
          <cell r="B2468">
            <v>0</v>
          </cell>
          <cell r="C2468">
            <v>2.938987459234621</v>
          </cell>
        </row>
        <row r="2469">
          <cell r="A2469">
            <v>39545</v>
          </cell>
          <cell r="B2469">
            <v>12.5</v>
          </cell>
          <cell r="C2469">
            <v>2.9403614424662057</v>
          </cell>
        </row>
        <row r="2470">
          <cell r="A2470">
            <v>39546</v>
          </cell>
          <cell r="B2470">
            <v>12.5</v>
          </cell>
          <cell r="C2470">
            <v>2.941736068038034</v>
          </cell>
        </row>
        <row r="2471">
          <cell r="A2471">
            <v>39547</v>
          </cell>
          <cell r="B2471">
            <v>12.5</v>
          </cell>
          <cell r="C2471">
            <v>2.9431113362504018</v>
          </cell>
        </row>
        <row r="2472">
          <cell r="A2472">
            <v>39548</v>
          </cell>
          <cell r="B2472">
            <v>12.5</v>
          </cell>
          <cell r="C2472">
            <v>2.9444872474037447</v>
          </cell>
        </row>
        <row r="2473">
          <cell r="A2473">
            <v>39549</v>
          </cell>
          <cell r="B2473">
            <v>12.5</v>
          </cell>
          <cell r="C2473">
            <v>2.9458638017986387</v>
          </cell>
        </row>
        <row r="2474">
          <cell r="A2474">
            <v>39550</v>
          </cell>
          <cell r="B2474">
            <v>0</v>
          </cell>
          <cell r="C2474">
            <v>2.9458638017986387</v>
          </cell>
        </row>
        <row r="2475">
          <cell r="A2475">
            <v>39551</v>
          </cell>
          <cell r="B2475">
            <v>0</v>
          </cell>
          <cell r="C2475">
            <v>2.9458638017986387</v>
          </cell>
        </row>
        <row r="2476">
          <cell r="A2476">
            <v>39552</v>
          </cell>
          <cell r="B2476">
            <v>12.5</v>
          </cell>
          <cell r="C2476">
            <v>2.9472409997358011</v>
          </cell>
        </row>
        <row r="2477">
          <cell r="A2477">
            <v>39553</v>
          </cell>
          <cell r="B2477">
            <v>12.5</v>
          </cell>
          <cell r="C2477">
            <v>2.9486188415160894</v>
          </cell>
        </row>
        <row r="2478">
          <cell r="A2478">
            <v>39554</v>
          </cell>
          <cell r="B2478">
            <v>12.5</v>
          </cell>
          <cell r="C2478">
            <v>2.9499973274405016</v>
          </cell>
        </row>
        <row r="2479">
          <cell r="A2479">
            <v>39555</v>
          </cell>
          <cell r="B2479">
            <v>12.5</v>
          </cell>
          <cell r="C2479">
            <v>2.9513764578101762</v>
          </cell>
        </row>
        <row r="2480">
          <cell r="A2480">
            <v>39556</v>
          </cell>
          <cell r="B2480">
            <v>12.5</v>
          </cell>
          <cell r="C2480">
            <v>2.9527562329263932</v>
          </cell>
        </row>
        <row r="2481">
          <cell r="A2481">
            <v>39557</v>
          </cell>
          <cell r="B2481">
            <v>0</v>
          </cell>
          <cell r="C2481">
            <v>2.9527562329263932</v>
          </cell>
        </row>
        <row r="2482">
          <cell r="A2482">
            <v>39558</v>
          </cell>
          <cell r="B2482">
            <v>0</v>
          </cell>
          <cell r="C2482">
            <v>2.9527562329263932</v>
          </cell>
        </row>
        <row r="2483">
          <cell r="A2483">
            <v>39559</v>
          </cell>
          <cell r="B2483">
            <v>0</v>
          </cell>
          <cell r="C2483">
            <v>2.9527562329263932</v>
          </cell>
        </row>
        <row r="2484">
          <cell r="A2484">
            <v>39560</v>
          </cell>
          <cell r="B2484">
            <v>12.5</v>
          </cell>
          <cell r="C2484">
            <v>2.9541366530905728</v>
          </cell>
        </row>
        <row r="2485">
          <cell r="A2485">
            <v>39561</v>
          </cell>
          <cell r="B2485">
            <v>12.5</v>
          </cell>
          <cell r="C2485">
            <v>2.9555177186042765</v>
          </cell>
        </row>
        <row r="2486">
          <cell r="A2486">
            <v>39562</v>
          </cell>
          <cell r="B2486">
            <v>12.5</v>
          </cell>
          <cell r="C2486">
            <v>2.9568994297692068</v>
          </cell>
        </row>
        <row r="2487">
          <cell r="A2487">
            <v>39563</v>
          </cell>
          <cell r="B2487">
            <v>12.5</v>
          </cell>
          <cell r="C2487">
            <v>2.9582817868872069</v>
          </cell>
        </row>
        <row r="2488">
          <cell r="A2488">
            <v>39564</v>
          </cell>
          <cell r="B2488">
            <v>0</v>
          </cell>
          <cell r="C2488">
            <v>2.9582817868872069</v>
          </cell>
        </row>
        <row r="2489">
          <cell r="A2489">
            <v>39565</v>
          </cell>
          <cell r="B2489">
            <v>0</v>
          </cell>
          <cell r="C2489">
            <v>2.9582817868872069</v>
          </cell>
        </row>
        <row r="2490">
          <cell r="A2490">
            <v>39566</v>
          </cell>
          <cell r="B2490">
            <v>12.5</v>
          </cell>
          <cell r="C2490">
            <v>2.9596647902602613</v>
          </cell>
        </row>
        <row r="2491">
          <cell r="A2491">
            <v>39567</v>
          </cell>
          <cell r="B2491">
            <v>12.5</v>
          </cell>
          <cell r="C2491">
            <v>2.9610484401904955</v>
          </cell>
        </row>
        <row r="2492">
          <cell r="A2492">
            <v>39568</v>
          </cell>
          <cell r="B2492">
            <v>12.5</v>
          </cell>
          <cell r="C2492">
            <v>2.9624327369801771</v>
          </cell>
        </row>
        <row r="2493">
          <cell r="A2493">
            <v>39569</v>
          </cell>
          <cell r="B2493">
            <v>0</v>
          </cell>
          <cell r="C2493">
            <v>2.9624327369801771</v>
          </cell>
        </row>
        <row r="2494">
          <cell r="A2494">
            <v>39570</v>
          </cell>
          <cell r="B2494">
            <v>12.5</v>
          </cell>
          <cell r="C2494">
            <v>2.9638176809317138</v>
          </cell>
        </row>
        <row r="2495">
          <cell r="A2495">
            <v>39571</v>
          </cell>
          <cell r="B2495">
            <v>0</v>
          </cell>
          <cell r="C2495">
            <v>2.9638176809317138</v>
          </cell>
        </row>
        <row r="2496">
          <cell r="A2496">
            <v>39572</v>
          </cell>
          <cell r="B2496">
            <v>0</v>
          </cell>
          <cell r="C2496">
            <v>2.9638176809317138</v>
          </cell>
        </row>
        <row r="2497">
          <cell r="A2497">
            <v>39573</v>
          </cell>
          <cell r="B2497">
            <v>12.5</v>
          </cell>
          <cell r="C2497">
            <v>2.9652032723476553</v>
          </cell>
        </row>
        <row r="2498">
          <cell r="A2498">
            <v>39574</v>
          </cell>
          <cell r="B2498">
            <v>12.5</v>
          </cell>
          <cell r="C2498">
            <v>2.9665895115306928</v>
          </cell>
        </row>
        <row r="2499">
          <cell r="A2499">
            <v>39575</v>
          </cell>
          <cell r="B2499">
            <v>12.5</v>
          </cell>
          <cell r="C2499">
            <v>2.9679763987836587</v>
          </cell>
        </row>
        <row r="2500">
          <cell r="A2500">
            <v>39576</v>
          </cell>
          <cell r="B2500">
            <v>12.5</v>
          </cell>
          <cell r="C2500">
            <v>2.9693639344095271</v>
          </cell>
        </row>
        <row r="2501">
          <cell r="A2501">
            <v>39577</v>
          </cell>
          <cell r="B2501">
            <v>12.5</v>
          </cell>
          <cell r="C2501">
            <v>2.9707521187114136</v>
          </cell>
        </row>
        <row r="2502">
          <cell r="A2502">
            <v>39578</v>
          </cell>
          <cell r="B2502">
            <v>0</v>
          </cell>
          <cell r="C2502">
            <v>2.9707521187114136</v>
          </cell>
        </row>
        <row r="2503">
          <cell r="A2503">
            <v>39579</v>
          </cell>
          <cell r="B2503">
            <v>0</v>
          </cell>
          <cell r="C2503">
            <v>2.9707521187114136</v>
          </cell>
        </row>
        <row r="2504">
          <cell r="A2504">
            <v>39580</v>
          </cell>
          <cell r="B2504">
            <v>12.5</v>
          </cell>
          <cell r="C2504">
            <v>2.9721409519925763</v>
          </cell>
        </row>
        <row r="2505">
          <cell r="A2505">
            <v>39581</v>
          </cell>
          <cell r="B2505">
            <v>12.5</v>
          </cell>
          <cell r="C2505">
            <v>2.9735304345564142</v>
          </cell>
        </row>
        <row r="2506">
          <cell r="A2506">
            <v>39582</v>
          </cell>
          <cell r="B2506">
            <v>12.5</v>
          </cell>
          <cell r="C2506">
            <v>2.9749205667064684</v>
          </cell>
        </row>
        <row r="2507">
          <cell r="A2507">
            <v>39583</v>
          </cell>
          <cell r="B2507">
            <v>12.5</v>
          </cell>
          <cell r="C2507">
            <v>2.9763113487464219</v>
          </cell>
        </row>
        <row r="2508">
          <cell r="A2508">
            <v>39584</v>
          </cell>
          <cell r="B2508">
            <v>12.5</v>
          </cell>
          <cell r="C2508">
            <v>2.9777027809800996</v>
          </cell>
        </row>
        <row r="2509">
          <cell r="A2509">
            <v>39585</v>
          </cell>
          <cell r="B2509">
            <v>0</v>
          </cell>
          <cell r="C2509">
            <v>2.9777027809800996</v>
          </cell>
        </row>
        <row r="2510">
          <cell r="A2510">
            <v>39586</v>
          </cell>
          <cell r="B2510">
            <v>0</v>
          </cell>
          <cell r="C2510">
            <v>2.9777027809800996</v>
          </cell>
        </row>
        <row r="2511">
          <cell r="A2511">
            <v>39587</v>
          </cell>
          <cell r="B2511">
            <v>12.5</v>
          </cell>
          <cell r="C2511">
            <v>2.9790948637114685</v>
          </cell>
        </row>
        <row r="2512">
          <cell r="A2512">
            <v>39588</v>
          </cell>
          <cell r="B2512">
            <v>12.5</v>
          </cell>
          <cell r="C2512">
            <v>2.9804875972446379</v>
          </cell>
        </row>
        <row r="2513">
          <cell r="A2513">
            <v>39589</v>
          </cell>
          <cell r="B2513">
            <v>12.5</v>
          </cell>
          <cell r="C2513">
            <v>2.981880981883859</v>
          </cell>
        </row>
        <row r="2514">
          <cell r="A2514">
            <v>39590</v>
          </cell>
          <cell r="B2514">
            <v>0</v>
          </cell>
          <cell r="C2514">
            <v>2.981880981883859</v>
          </cell>
        </row>
        <row r="2515">
          <cell r="A2515">
            <v>39591</v>
          </cell>
          <cell r="B2515">
            <v>12.5</v>
          </cell>
          <cell r="C2515">
            <v>2.9832750179335252</v>
          </cell>
        </row>
        <row r="2516">
          <cell r="A2516">
            <v>39592</v>
          </cell>
          <cell r="B2516">
            <v>0</v>
          </cell>
          <cell r="C2516">
            <v>2.9832750179335252</v>
          </cell>
        </row>
        <row r="2517">
          <cell r="A2517">
            <v>39593</v>
          </cell>
          <cell r="B2517">
            <v>0</v>
          </cell>
          <cell r="C2517">
            <v>2.9832750179335252</v>
          </cell>
        </row>
        <row r="2518">
          <cell r="A2518">
            <v>39594</v>
          </cell>
          <cell r="B2518">
            <v>12.5</v>
          </cell>
          <cell r="C2518">
            <v>2.9846697056981726</v>
          </cell>
        </row>
        <row r="2519">
          <cell r="A2519">
            <v>39595</v>
          </cell>
          <cell r="B2519">
            <v>12.5</v>
          </cell>
          <cell r="C2519">
            <v>2.9860650454824795</v>
          </cell>
        </row>
        <row r="2520">
          <cell r="A2520">
            <v>39596</v>
          </cell>
          <cell r="B2520">
            <v>12.5</v>
          </cell>
          <cell r="C2520">
            <v>2.9874610375912662</v>
          </cell>
        </row>
        <row r="2521">
          <cell r="A2521">
            <v>39597</v>
          </cell>
          <cell r="B2521">
            <v>12.5</v>
          </cell>
          <cell r="C2521">
            <v>2.9888576823294959</v>
          </cell>
        </row>
        <row r="2522">
          <cell r="A2522">
            <v>39598</v>
          </cell>
          <cell r="B2522">
            <v>12.5</v>
          </cell>
          <cell r="C2522">
            <v>2.9902549800022746</v>
          </cell>
        </row>
        <row r="2523">
          <cell r="A2523">
            <v>39599</v>
          </cell>
          <cell r="B2523">
            <v>0</v>
          </cell>
          <cell r="C2523">
            <v>2.9902549800022746</v>
          </cell>
        </row>
        <row r="2524">
          <cell r="A2524">
            <v>39600</v>
          </cell>
          <cell r="B2524">
            <v>0</v>
          </cell>
          <cell r="C2524">
            <v>2.9902549800022746</v>
          </cell>
        </row>
        <row r="2525">
          <cell r="A2525">
            <v>39601</v>
          </cell>
          <cell r="B2525">
            <v>12.5</v>
          </cell>
          <cell r="C2525">
            <v>2.9916529309148507</v>
          </cell>
        </row>
        <row r="2526">
          <cell r="A2526">
            <v>39602</v>
          </cell>
          <cell r="B2526">
            <v>12.5</v>
          </cell>
          <cell r="C2526">
            <v>2.993051535372615</v>
          </cell>
        </row>
        <row r="2527">
          <cell r="A2527">
            <v>39603</v>
          </cell>
          <cell r="B2527">
            <v>12.5</v>
          </cell>
          <cell r="C2527">
            <v>2.9944507936811013</v>
          </cell>
        </row>
        <row r="2528">
          <cell r="A2528">
            <v>39604</v>
          </cell>
          <cell r="B2528">
            <v>12.5</v>
          </cell>
          <cell r="C2528">
            <v>2.9958507061459865</v>
          </cell>
        </row>
        <row r="2529">
          <cell r="A2529">
            <v>39605</v>
          </cell>
          <cell r="B2529">
            <v>12.5</v>
          </cell>
          <cell r="C2529">
            <v>2.9972512730730902</v>
          </cell>
        </row>
        <row r="2530">
          <cell r="A2530">
            <v>39606</v>
          </cell>
          <cell r="B2530">
            <v>0</v>
          </cell>
          <cell r="C2530">
            <v>2.9972512730730902</v>
          </cell>
        </row>
        <row r="2531">
          <cell r="A2531">
            <v>39607</v>
          </cell>
          <cell r="B2531">
            <v>0</v>
          </cell>
          <cell r="C2531">
            <v>2.9972512730730902</v>
          </cell>
        </row>
        <row r="2532">
          <cell r="A2532">
            <v>39608</v>
          </cell>
          <cell r="B2532">
            <v>12.5</v>
          </cell>
          <cell r="C2532">
            <v>2.998652494768375</v>
          </cell>
        </row>
        <row r="2533">
          <cell r="A2533">
            <v>39609</v>
          </cell>
          <cell r="B2533">
            <v>12.5</v>
          </cell>
          <cell r="C2533">
            <v>3.0000543715379462</v>
          </cell>
        </row>
        <row r="2534">
          <cell r="A2534">
            <v>39610</v>
          </cell>
          <cell r="B2534">
            <v>12.5</v>
          </cell>
          <cell r="C2534">
            <v>3.0014569036880525</v>
          </cell>
        </row>
        <row r="2535">
          <cell r="A2535">
            <v>39611</v>
          </cell>
          <cell r="B2535">
            <v>12.5</v>
          </cell>
          <cell r="C2535">
            <v>3.0028600915250858</v>
          </cell>
        </row>
        <row r="2536">
          <cell r="A2536">
            <v>39612</v>
          </cell>
          <cell r="B2536">
            <v>12.5</v>
          </cell>
          <cell r="C2536">
            <v>3.0042639353555813</v>
          </cell>
        </row>
        <row r="2537">
          <cell r="A2537">
            <v>39613</v>
          </cell>
          <cell r="B2537">
            <v>0</v>
          </cell>
          <cell r="C2537">
            <v>3.0042639353555813</v>
          </cell>
        </row>
        <row r="2538">
          <cell r="A2538">
            <v>39614</v>
          </cell>
          <cell r="B2538">
            <v>0</v>
          </cell>
          <cell r="C2538">
            <v>3.0042639353555813</v>
          </cell>
        </row>
        <row r="2539">
          <cell r="A2539">
            <v>39615</v>
          </cell>
          <cell r="B2539">
            <v>12.5</v>
          </cell>
          <cell r="C2539">
            <v>3.0056684354862178</v>
          </cell>
        </row>
        <row r="2540">
          <cell r="A2540">
            <v>39616</v>
          </cell>
          <cell r="B2540">
            <v>12.5</v>
          </cell>
          <cell r="C2540">
            <v>3.0070735922238168</v>
          </cell>
        </row>
        <row r="2541">
          <cell r="A2541">
            <v>39617</v>
          </cell>
          <cell r="B2541">
            <v>12.5</v>
          </cell>
          <cell r="C2541">
            <v>3.0084794058753435</v>
          </cell>
        </row>
        <row r="2542">
          <cell r="A2542">
            <v>39618</v>
          </cell>
          <cell r="B2542">
            <v>12.5</v>
          </cell>
          <cell r="C2542">
            <v>3.0098858767479064</v>
          </cell>
        </row>
        <row r="2543">
          <cell r="A2543">
            <v>39619</v>
          </cell>
          <cell r="B2543">
            <v>12.5</v>
          </cell>
          <cell r="C2543">
            <v>3.0112930051487581</v>
          </cell>
        </row>
        <row r="2544">
          <cell r="A2544">
            <v>39620</v>
          </cell>
          <cell r="B2544">
            <v>0</v>
          </cell>
          <cell r="C2544">
            <v>3.0112930051487581</v>
          </cell>
        </row>
        <row r="2545">
          <cell r="A2545">
            <v>39621</v>
          </cell>
          <cell r="B2545">
            <v>0</v>
          </cell>
          <cell r="C2545">
            <v>3.0112930051487581</v>
          </cell>
        </row>
        <row r="2546">
          <cell r="A2546">
            <v>39622</v>
          </cell>
          <cell r="B2546">
            <v>12.5</v>
          </cell>
          <cell r="C2546">
            <v>3.0127007913852943</v>
          </cell>
        </row>
        <row r="2547">
          <cell r="A2547">
            <v>39623</v>
          </cell>
          <cell r="B2547">
            <v>12.5</v>
          </cell>
          <cell r="C2547">
            <v>3.014109235765055</v>
          </cell>
        </row>
        <row r="2548">
          <cell r="A2548">
            <v>39624</v>
          </cell>
          <cell r="B2548">
            <v>12.5</v>
          </cell>
          <cell r="C2548">
            <v>3.0155183385957232</v>
          </cell>
        </row>
        <row r="2549">
          <cell r="A2549">
            <v>39625</v>
          </cell>
          <cell r="B2549">
            <v>12.5</v>
          </cell>
          <cell r="C2549">
            <v>3.0169281001851265</v>
          </cell>
        </row>
        <row r="2550">
          <cell r="A2550">
            <v>39626</v>
          </cell>
          <cell r="B2550">
            <v>12.5</v>
          </cell>
          <cell r="C2550">
            <v>3.0183385208412359</v>
          </cell>
        </row>
        <row r="2551">
          <cell r="A2551">
            <v>39627</v>
          </cell>
          <cell r="B2551">
            <v>0</v>
          </cell>
          <cell r="C2551">
            <v>3.0183385208412359</v>
          </cell>
        </row>
        <row r="2552">
          <cell r="A2552">
            <v>39628</v>
          </cell>
          <cell r="B2552">
            <v>0</v>
          </cell>
          <cell r="C2552">
            <v>3.0183385208412359</v>
          </cell>
        </row>
        <row r="2553">
          <cell r="A2553">
            <v>39629</v>
          </cell>
          <cell r="B2553">
            <v>12.5</v>
          </cell>
          <cell r="C2553">
            <v>3.0197496008721667</v>
          </cell>
        </row>
        <row r="2554">
          <cell r="A2554">
            <v>39630</v>
          </cell>
          <cell r="B2554">
            <v>12.5</v>
          </cell>
          <cell r="C2554">
            <v>3.0211613405861781</v>
          </cell>
        </row>
        <row r="2555">
          <cell r="A2555">
            <v>39631</v>
          </cell>
          <cell r="B2555">
            <v>12.5</v>
          </cell>
          <cell r="C2555">
            <v>3.0225737402916737</v>
          </cell>
        </row>
        <row r="2556">
          <cell r="A2556">
            <v>39632</v>
          </cell>
          <cell r="B2556">
            <v>12.5</v>
          </cell>
          <cell r="C2556">
            <v>3.0239868002972008</v>
          </cell>
        </row>
        <row r="2557">
          <cell r="A2557">
            <v>39633</v>
          </cell>
          <cell r="B2557">
            <v>12.5</v>
          </cell>
          <cell r="C2557">
            <v>3.0254005209114507</v>
          </cell>
        </row>
        <row r="2558">
          <cell r="A2558">
            <v>39634</v>
          </cell>
          <cell r="B2558">
            <v>0</v>
          </cell>
          <cell r="C2558">
            <v>3.0254005209114507</v>
          </cell>
        </row>
        <row r="2559">
          <cell r="A2559">
            <v>39635</v>
          </cell>
          <cell r="B2559">
            <v>0</v>
          </cell>
          <cell r="C2559">
            <v>3.0254005209114507</v>
          </cell>
        </row>
        <row r="2560">
          <cell r="A2560">
            <v>39636</v>
          </cell>
          <cell r="B2560">
            <v>12.5</v>
          </cell>
          <cell r="C2560">
            <v>3.02681490244326</v>
          </cell>
        </row>
        <row r="2561">
          <cell r="A2561">
            <v>39637</v>
          </cell>
          <cell r="B2561">
            <v>12.5</v>
          </cell>
          <cell r="C2561">
            <v>3.028229945201609</v>
          </cell>
        </row>
        <row r="2562">
          <cell r="A2562">
            <v>39638</v>
          </cell>
          <cell r="B2562">
            <v>12.5</v>
          </cell>
          <cell r="C2562">
            <v>3.0296456494956225</v>
          </cell>
        </row>
        <row r="2563">
          <cell r="A2563">
            <v>39639</v>
          </cell>
          <cell r="B2563">
            <v>12.5</v>
          </cell>
          <cell r="C2563">
            <v>3.03106201563457</v>
          </cell>
        </row>
        <row r="2564">
          <cell r="A2564">
            <v>39640</v>
          </cell>
          <cell r="B2564">
            <v>12.5</v>
          </cell>
          <cell r="C2564">
            <v>3.0324790439278653</v>
          </cell>
        </row>
        <row r="2565">
          <cell r="A2565">
            <v>39641</v>
          </cell>
          <cell r="B2565">
            <v>0</v>
          </cell>
          <cell r="C2565">
            <v>3.0324790439278653</v>
          </cell>
        </row>
        <row r="2566">
          <cell r="A2566">
            <v>39642</v>
          </cell>
          <cell r="B2566">
            <v>0</v>
          </cell>
          <cell r="C2566">
            <v>3.0324790439278653</v>
          </cell>
        </row>
        <row r="2567">
          <cell r="A2567">
            <v>39643</v>
          </cell>
          <cell r="B2567">
            <v>12.5</v>
          </cell>
          <cell r="C2567">
            <v>3.0338967346850674</v>
          </cell>
        </row>
        <row r="2568">
          <cell r="A2568">
            <v>39644</v>
          </cell>
          <cell r="B2568">
            <v>12.5</v>
          </cell>
          <cell r="C2568">
            <v>3.0353150882158793</v>
          </cell>
        </row>
        <row r="2569">
          <cell r="A2569">
            <v>39645</v>
          </cell>
          <cell r="B2569">
            <v>12.5</v>
          </cell>
          <cell r="C2569">
            <v>3.0367341048301491</v>
          </cell>
        </row>
        <row r="2570">
          <cell r="A2570">
            <v>39646</v>
          </cell>
          <cell r="B2570">
            <v>12.5</v>
          </cell>
          <cell r="C2570">
            <v>3.0381537848378701</v>
          </cell>
        </row>
        <row r="2571">
          <cell r="A2571">
            <v>39647</v>
          </cell>
          <cell r="B2571">
            <v>12.5</v>
          </cell>
          <cell r="C2571">
            <v>3.0395741285491802</v>
          </cell>
        </row>
        <row r="2572">
          <cell r="A2572">
            <v>39648</v>
          </cell>
          <cell r="B2572">
            <v>0</v>
          </cell>
          <cell r="C2572">
            <v>3.0395741285491802</v>
          </cell>
        </row>
        <row r="2573">
          <cell r="A2573">
            <v>39649</v>
          </cell>
          <cell r="B2573">
            <v>0</v>
          </cell>
          <cell r="C2573">
            <v>3.0395741285491802</v>
          </cell>
        </row>
        <row r="2574">
          <cell r="A2574">
            <v>39650</v>
          </cell>
          <cell r="B2574">
            <v>12.5</v>
          </cell>
          <cell r="C2574">
            <v>3.0409951362743621</v>
          </cell>
        </row>
        <row r="2575">
          <cell r="A2575">
            <v>39651</v>
          </cell>
          <cell r="B2575">
            <v>12.5</v>
          </cell>
          <cell r="C2575">
            <v>3.0424168083238441</v>
          </cell>
        </row>
        <row r="2576">
          <cell r="A2576">
            <v>39652</v>
          </cell>
          <cell r="B2576">
            <v>12.5</v>
          </cell>
          <cell r="C2576">
            <v>3.043839145008199</v>
          </cell>
        </row>
        <row r="2577">
          <cell r="A2577">
            <v>39653</v>
          </cell>
          <cell r="B2577">
            <v>12.5</v>
          </cell>
          <cell r="C2577">
            <v>3.0452621466381453</v>
          </cell>
        </row>
        <row r="2578">
          <cell r="A2578">
            <v>39654</v>
          </cell>
          <cell r="B2578">
            <v>12.5</v>
          </cell>
          <cell r="C2578">
            <v>3.0466858135245465</v>
          </cell>
        </row>
        <row r="2579">
          <cell r="A2579">
            <v>39655</v>
          </cell>
          <cell r="B2579">
            <v>0</v>
          </cell>
          <cell r="C2579">
            <v>3.0466858135245465</v>
          </cell>
        </row>
        <row r="2580">
          <cell r="A2580">
            <v>39656</v>
          </cell>
          <cell r="B2580">
            <v>0</v>
          </cell>
          <cell r="C2580">
            <v>3.0466858135245465</v>
          </cell>
        </row>
        <row r="2581">
          <cell r="A2581">
            <v>39657</v>
          </cell>
          <cell r="B2581">
            <v>12.5</v>
          </cell>
          <cell r="C2581">
            <v>3.0481101459784115</v>
          </cell>
        </row>
        <row r="2582">
          <cell r="A2582">
            <v>39658</v>
          </cell>
          <cell r="B2582">
            <v>12.5</v>
          </cell>
          <cell r="C2582">
            <v>3.0495351443108945</v>
          </cell>
        </row>
        <row r="2583">
          <cell r="A2583">
            <v>39659</v>
          </cell>
          <cell r="B2583">
            <v>12.5</v>
          </cell>
          <cell r="C2583">
            <v>3.0509608088332953</v>
          </cell>
        </row>
        <row r="2584">
          <cell r="A2584">
            <v>39660</v>
          </cell>
          <cell r="B2584">
            <v>12.5</v>
          </cell>
          <cell r="C2584">
            <v>3.0523871398570592</v>
          </cell>
        </row>
        <row r="2585">
          <cell r="A2585">
            <v>39661</v>
          </cell>
          <cell r="B2585">
            <v>12.5</v>
          </cell>
          <cell r="C2585">
            <v>3.0538141376937773</v>
          </cell>
        </row>
        <row r="2586">
          <cell r="A2586">
            <v>39662</v>
          </cell>
          <cell r="B2586">
            <v>0</v>
          </cell>
          <cell r="C2586">
            <v>3.0538141376937773</v>
          </cell>
        </row>
        <row r="2587">
          <cell r="A2587">
            <v>39663</v>
          </cell>
          <cell r="B2587">
            <v>0</v>
          </cell>
          <cell r="C2587">
            <v>3.0538141376937773</v>
          </cell>
        </row>
        <row r="2588">
          <cell r="A2588">
            <v>39664</v>
          </cell>
          <cell r="B2588">
            <v>12.5</v>
          </cell>
          <cell r="C2588">
            <v>3.0552418026551855</v>
          </cell>
        </row>
        <row r="2589">
          <cell r="A2589">
            <v>39665</v>
          </cell>
          <cell r="B2589">
            <v>12.5</v>
          </cell>
          <cell r="C2589">
            <v>3.0566701350531669</v>
          </cell>
        </row>
        <row r="2590">
          <cell r="A2590">
            <v>39666</v>
          </cell>
          <cell r="B2590">
            <v>12.5</v>
          </cell>
          <cell r="C2590">
            <v>3.0580991351997491</v>
          </cell>
        </row>
        <row r="2591">
          <cell r="A2591">
            <v>39667</v>
          </cell>
          <cell r="B2591">
            <v>12.5</v>
          </cell>
          <cell r="C2591">
            <v>3.059528803407106</v>
          </cell>
        </row>
        <row r="2592">
          <cell r="A2592">
            <v>39668</v>
          </cell>
          <cell r="B2592">
            <v>12.5</v>
          </cell>
          <cell r="C2592">
            <v>3.0609591399875575</v>
          </cell>
        </row>
        <row r="2593">
          <cell r="A2593">
            <v>39669</v>
          </cell>
          <cell r="B2593">
            <v>0</v>
          </cell>
          <cell r="C2593">
            <v>3.0609591399875575</v>
          </cell>
        </row>
        <row r="2594">
          <cell r="A2594">
            <v>39670</v>
          </cell>
          <cell r="B2594">
            <v>0</v>
          </cell>
          <cell r="C2594">
            <v>3.0609591399875575</v>
          </cell>
        </row>
        <row r="2595">
          <cell r="A2595">
            <v>39671</v>
          </cell>
          <cell r="B2595">
            <v>12.5</v>
          </cell>
          <cell r="C2595">
            <v>3.0623901452535698</v>
          </cell>
        </row>
        <row r="2596">
          <cell r="A2596">
            <v>39672</v>
          </cell>
          <cell r="B2596">
            <v>12.5</v>
          </cell>
          <cell r="C2596">
            <v>3.0638218195177549</v>
          </cell>
        </row>
        <row r="2597">
          <cell r="A2597">
            <v>39673</v>
          </cell>
          <cell r="B2597">
            <v>12.5</v>
          </cell>
          <cell r="C2597">
            <v>3.0652541630928707</v>
          </cell>
        </row>
        <row r="2598">
          <cell r="A2598">
            <v>39674</v>
          </cell>
          <cell r="B2598">
            <v>12.5</v>
          </cell>
          <cell r="C2598">
            <v>3.066687176291822</v>
          </cell>
        </row>
        <row r="2599">
          <cell r="A2599">
            <v>39675</v>
          </cell>
          <cell r="B2599">
            <v>12.5</v>
          </cell>
          <cell r="C2599">
            <v>3.0681208594276592</v>
          </cell>
        </row>
        <row r="2600">
          <cell r="A2600">
            <v>39676</v>
          </cell>
          <cell r="B2600">
            <v>0</v>
          </cell>
          <cell r="C2600">
            <v>3.0681208594276592</v>
          </cell>
        </row>
        <row r="2601">
          <cell r="A2601">
            <v>39677</v>
          </cell>
          <cell r="B2601">
            <v>0</v>
          </cell>
          <cell r="C2601">
            <v>3.0681208594276592</v>
          </cell>
        </row>
        <row r="2602">
          <cell r="A2602">
            <v>39678</v>
          </cell>
          <cell r="B2602">
            <v>12.5</v>
          </cell>
          <cell r="C2602">
            <v>3.069555212813579</v>
          </cell>
        </row>
        <row r="2603">
          <cell r="A2603">
            <v>39679</v>
          </cell>
          <cell r="B2603">
            <v>12.5</v>
          </cell>
          <cell r="C2603">
            <v>3.0709902367629254</v>
          </cell>
        </row>
        <row r="2604">
          <cell r="A2604">
            <v>39680</v>
          </cell>
          <cell r="B2604">
            <v>12.5</v>
          </cell>
          <cell r="C2604">
            <v>3.0724259315891875</v>
          </cell>
        </row>
        <row r="2605">
          <cell r="A2605">
            <v>39681</v>
          </cell>
          <cell r="B2605">
            <v>12.5</v>
          </cell>
          <cell r="C2605">
            <v>3.0738622976060026</v>
          </cell>
        </row>
        <row r="2606">
          <cell r="A2606">
            <v>39682</v>
          </cell>
          <cell r="B2606">
            <v>12.5</v>
          </cell>
          <cell r="C2606">
            <v>3.0752993351271534</v>
          </cell>
        </row>
        <row r="2607">
          <cell r="A2607">
            <v>39683</v>
          </cell>
          <cell r="B2607">
            <v>0</v>
          </cell>
          <cell r="C2607">
            <v>3.0752993351271534</v>
          </cell>
        </row>
        <row r="2608">
          <cell r="A2608">
            <v>39684</v>
          </cell>
          <cell r="B2608">
            <v>0</v>
          </cell>
          <cell r="C2608">
            <v>3.0752993351271534</v>
          </cell>
        </row>
        <row r="2609">
          <cell r="A2609">
            <v>39685</v>
          </cell>
          <cell r="B2609">
            <v>12.5</v>
          </cell>
          <cell r="C2609">
            <v>3.0767370444665696</v>
          </cell>
        </row>
        <row r="2610">
          <cell r="A2610">
            <v>39686</v>
          </cell>
          <cell r="B2610">
            <v>12.5</v>
          </cell>
          <cell r="C2610">
            <v>3.078175425938328</v>
          </cell>
        </row>
        <row r="2611">
          <cell r="A2611">
            <v>39687</v>
          </cell>
          <cell r="B2611">
            <v>12.5</v>
          </cell>
          <cell r="C2611">
            <v>3.0796144798566516</v>
          </cell>
        </row>
        <row r="2612">
          <cell r="A2612">
            <v>39688</v>
          </cell>
          <cell r="B2612">
            <v>12.5</v>
          </cell>
          <cell r="C2612">
            <v>3.081054206535911</v>
          </cell>
        </row>
        <row r="2613">
          <cell r="A2613">
            <v>39689</v>
          </cell>
          <cell r="B2613">
            <v>12.5</v>
          </cell>
          <cell r="C2613">
            <v>3.0824946062906236</v>
          </cell>
        </row>
        <row r="2614">
          <cell r="A2614">
            <v>39690</v>
          </cell>
          <cell r="B2614">
            <v>0</v>
          </cell>
          <cell r="C2614">
            <v>3.0824946062906236</v>
          </cell>
        </row>
        <row r="2615">
          <cell r="A2615">
            <v>39691</v>
          </cell>
          <cell r="B2615">
            <v>0</v>
          </cell>
          <cell r="C2615">
            <v>3.0824946062906236</v>
          </cell>
        </row>
        <row r="2616">
          <cell r="A2616">
            <v>39692</v>
          </cell>
          <cell r="B2616">
            <v>12.5</v>
          </cell>
          <cell r="C2616">
            <v>3.0839356794354531</v>
          </cell>
        </row>
        <row r="2617">
          <cell r="A2617">
            <v>39693</v>
          </cell>
          <cell r="B2617">
            <v>12.5</v>
          </cell>
          <cell r="C2617">
            <v>3.0853774262852114</v>
          </cell>
        </row>
        <row r="2618">
          <cell r="A2618">
            <v>39694</v>
          </cell>
          <cell r="B2618">
            <v>12.5</v>
          </cell>
          <cell r="C2618">
            <v>3.0868198471548567</v>
          </cell>
        </row>
        <row r="2619">
          <cell r="A2619">
            <v>39695</v>
          </cell>
          <cell r="B2619">
            <v>12.5</v>
          </cell>
          <cell r="C2619">
            <v>3.0882629423594952</v>
          </cell>
        </row>
        <row r="2620">
          <cell r="A2620">
            <v>39696</v>
          </cell>
          <cell r="B2620">
            <v>12.5</v>
          </cell>
          <cell r="C2620">
            <v>3.08970671221438</v>
          </cell>
        </row>
        <row r="2621">
          <cell r="A2621">
            <v>39697</v>
          </cell>
          <cell r="B2621">
            <v>0</v>
          </cell>
          <cell r="C2621">
            <v>3.08970671221438</v>
          </cell>
        </row>
        <row r="2622">
          <cell r="A2622">
            <v>39698</v>
          </cell>
          <cell r="B2622">
            <v>0</v>
          </cell>
          <cell r="C2622">
            <v>3.08970671221438</v>
          </cell>
        </row>
        <row r="2623">
          <cell r="A2623">
            <v>39699</v>
          </cell>
          <cell r="B2623">
            <v>12.5</v>
          </cell>
          <cell r="C2623">
            <v>3.0911511570349113</v>
          </cell>
        </row>
        <row r="2624">
          <cell r="A2624">
            <v>39700</v>
          </cell>
          <cell r="B2624">
            <v>12.5</v>
          </cell>
          <cell r="C2624">
            <v>3.0925962771366371</v>
          </cell>
        </row>
        <row r="2625">
          <cell r="A2625">
            <v>39701</v>
          </cell>
          <cell r="B2625">
            <v>12.5</v>
          </cell>
          <cell r="C2625">
            <v>3.0940420728352529</v>
          </cell>
        </row>
        <row r="2626">
          <cell r="A2626">
            <v>39702</v>
          </cell>
          <cell r="B2626">
            <v>12.5</v>
          </cell>
          <cell r="C2626">
            <v>3.095488544446602</v>
          </cell>
        </row>
        <row r="2627">
          <cell r="A2627">
            <v>39703</v>
          </cell>
          <cell r="B2627">
            <v>12.5</v>
          </cell>
          <cell r="C2627">
            <v>3.0969356922866749</v>
          </cell>
        </row>
        <row r="2628">
          <cell r="A2628">
            <v>39704</v>
          </cell>
          <cell r="B2628">
            <v>0</v>
          </cell>
          <cell r="C2628">
            <v>3.0969356922866749</v>
          </cell>
        </row>
        <row r="2629">
          <cell r="A2629">
            <v>39705</v>
          </cell>
          <cell r="B2629">
            <v>0</v>
          </cell>
          <cell r="C2629">
            <v>3.0969356922866749</v>
          </cell>
        </row>
        <row r="2630">
          <cell r="A2630">
            <v>39706</v>
          </cell>
          <cell r="B2630">
            <v>12.5</v>
          </cell>
          <cell r="C2630">
            <v>3.09838351667161</v>
          </cell>
        </row>
        <row r="2631">
          <cell r="A2631">
            <v>39707</v>
          </cell>
          <cell r="B2631">
            <v>12.5</v>
          </cell>
          <cell r="C2631">
            <v>3.0998320179176937</v>
          </cell>
        </row>
        <row r="2632">
          <cell r="A2632">
            <v>39708</v>
          </cell>
          <cell r="B2632">
            <v>12.5</v>
          </cell>
          <cell r="C2632">
            <v>3.1012811963413602</v>
          </cell>
        </row>
        <row r="2633">
          <cell r="A2633">
            <v>39709</v>
          </cell>
          <cell r="B2633">
            <v>12.5</v>
          </cell>
          <cell r="C2633">
            <v>3.1027310522591911</v>
          </cell>
        </row>
        <row r="2634">
          <cell r="A2634">
            <v>39710</v>
          </cell>
          <cell r="B2634">
            <v>12.5</v>
          </cell>
          <cell r="C2634">
            <v>3.1041815859879169</v>
          </cell>
        </row>
        <row r="2635">
          <cell r="A2635">
            <v>39711</v>
          </cell>
          <cell r="B2635">
            <v>0</v>
          </cell>
          <cell r="C2635">
            <v>3.1041815859879169</v>
          </cell>
        </row>
        <row r="2636">
          <cell r="A2636">
            <v>39712</v>
          </cell>
          <cell r="B2636">
            <v>0</v>
          </cell>
          <cell r="C2636">
            <v>3.1041815859879169</v>
          </cell>
        </row>
        <row r="2637">
          <cell r="A2637">
            <v>39713</v>
          </cell>
          <cell r="B2637">
            <v>12.5</v>
          </cell>
          <cell r="C2637">
            <v>3.1056327978444154</v>
          </cell>
        </row>
        <row r="2638">
          <cell r="A2638">
            <v>39714</v>
          </cell>
          <cell r="B2638">
            <v>12.5</v>
          </cell>
          <cell r="C2638">
            <v>3.1070846881457128</v>
          </cell>
        </row>
        <row r="2639">
          <cell r="A2639">
            <v>39715</v>
          </cell>
          <cell r="B2639">
            <v>12.5</v>
          </cell>
          <cell r="C2639">
            <v>3.108537257208984</v>
          </cell>
        </row>
        <row r="2640">
          <cell r="A2640">
            <v>39716</v>
          </cell>
          <cell r="B2640">
            <v>12.5</v>
          </cell>
          <cell r="C2640">
            <v>3.1099905053515515</v>
          </cell>
        </row>
        <row r="2641">
          <cell r="A2641">
            <v>39717</v>
          </cell>
          <cell r="B2641">
            <v>12.5</v>
          </cell>
          <cell r="C2641">
            <v>3.1114444328908863</v>
          </cell>
        </row>
        <row r="2642">
          <cell r="A2642">
            <v>39718</v>
          </cell>
          <cell r="B2642">
            <v>0</v>
          </cell>
          <cell r="C2642">
            <v>3.1114444328908863</v>
          </cell>
        </row>
        <row r="2643">
          <cell r="A2643">
            <v>39719</v>
          </cell>
          <cell r="B2643">
            <v>0</v>
          </cell>
          <cell r="C2643">
            <v>3.1114444328908863</v>
          </cell>
        </row>
        <row r="2644">
          <cell r="A2644">
            <v>39720</v>
          </cell>
          <cell r="B2644">
            <v>12.5</v>
          </cell>
          <cell r="C2644">
            <v>3.1128990401446082</v>
          </cell>
        </row>
        <row r="2645">
          <cell r="A2645">
            <v>39721</v>
          </cell>
          <cell r="B2645">
            <v>12.5</v>
          </cell>
          <cell r="C2645">
            <v>3.114354327430485</v>
          </cell>
        </row>
        <row r="2646">
          <cell r="A2646">
            <v>39722</v>
          </cell>
          <cell r="B2646">
            <v>12.5</v>
          </cell>
          <cell r="C2646">
            <v>3.1158102950664333</v>
          </cell>
        </row>
        <row r="2647">
          <cell r="A2647">
            <v>39723</v>
          </cell>
          <cell r="B2647">
            <v>12.5</v>
          </cell>
          <cell r="C2647">
            <v>3.117266943370518</v>
          </cell>
        </row>
        <row r="2648">
          <cell r="A2648">
            <v>39724</v>
          </cell>
          <cell r="B2648">
            <v>12.5</v>
          </cell>
          <cell r="C2648">
            <v>3.1187242726609532</v>
          </cell>
        </row>
        <row r="2649">
          <cell r="A2649">
            <v>39725</v>
          </cell>
          <cell r="B2649">
            <v>0</v>
          </cell>
          <cell r="C2649">
            <v>3.1187242726609532</v>
          </cell>
        </row>
        <row r="2650">
          <cell r="A2650">
            <v>39726</v>
          </cell>
          <cell r="B2650">
            <v>0</v>
          </cell>
          <cell r="C2650">
            <v>3.1187242726609532</v>
          </cell>
        </row>
        <row r="2651">
          <cell r="A2651">
            <v>39727</v>
          </cell>
          <cell r="B2651">
            <v>12.5</v>
          </cell>
          <cell r="C2651">
            <v>3.1201822832561019</v>
          </cell>
        </row>
        <row r="2652">
          <cell r="A2652">
            <v>39728</v>
          </cell>
          <cell r="B2652">
            <v>12.5</v>
          </cell>
          <cell r="C2652">
            <v>3.1216409754744752</v>
          </cell>
        </row>
        <row r="2653">
          <cell r="A2653">
            <v>39729</v>
          </cell>
          <cell r="B2653">
            <v>12.5</v>
          </cell>
          <cell r="C2653">
            <v>3.1231003496347336</v>
          </cell>
        </row>
        <row r="2654">
          <cell r="A2654">
            <v>39730</v>
          </cell>
          <cell r="B2654">
            <v>12.5</v>
          </cell>
          <cell r="C2654">
            <v>3.1245604060556862</v>
          </cell>
        </row>
        <row r="2655">
          <cell r="A2655">
            <v>39731</v>
          </cell>
          <cell r="B2655">
            <v>12.5</v>
          </cell>
          <cell r="C2655">
            <v>3.1260211450562916</v>
          </cell>
        </row>
        <row r="2656">
          <cell r="A2656">
            <v>39732</v>
          </cell>
          <cell r="B2656">
            <v>0</v>
          </cell>
          <cell r="C2656">
            <v>3.1260211450562916</v>
          </cell>
        </row>
        <row r="2657">
          <cell r="A2657">
            <v>39733</v>
          </cell>
          <cell r="B2657">
            <v>0</v>
          </cell>
          <cell r="C2657">
            <v>3.1260211450562916</v>
          </cell>
        </row>
        <row r="2658">
          <cell r="A2658">
            <v>39734</v>
          </cell>
          <cell r="B2658">
            <v>12.5</v>
          </cell>
          <cell r="C2658">
            <v>3.1274825669556576</v>
          </cell>
        </row>
        <row r="2659">
          <cell r="A2659">
            <v>39735</v>
          </cell>
          <cell r="B2659">
            <v>12.5</v>
          </cell>
          <cell r="C2659">
            <v>3.1289446720730405</v>
          </cell>
        </row>
        <row r="2660">
          <cell r="A2660">
            <v>39736</v>
          </cell>
          <cell r="B2660">
            <v>12.5</v>
          </cell>
          <cell r="C2660">
            <v>3.1304074607278465</v>
          </cell>
        </row>
        <row r="2661">
          <cell r="A2661">
            <v>39737</v>
          </cell>
          <cell r="B2661">
            <v>12.5</v>
          </cell>
          <cell r="C2661">
            <v>3.1318709332396306</v>
          </cell>
        </row>
        <row r="2662">
          <cell r="A2662">
            <v>39738</v>
          </cell>
          <cell r="B2662">
            <v>12.5</v>
          </cell>
          <cell r="C2662">
            <v>3.1333350899280976</v>
          </cell>
        </row>
        <row r="2663">
          <cell r="A2663">
            <v>39739</v>
          </cell>
          <cell r="B2663">
            <v>0</v>
          </cell>
          <cell r="C2663">
            <v>3.1333350899280976</v>
          </cell>
        </row>
        <row r="2664">
          <cell r="A2664">
            <v>39740</v>
          </cell>
          <cell r="B2664">
            <v>0</v>
          </cell>
          <cell r="C2664">
            <v>3.1333350899280976</v>
          </cell>
        </row>
        <row r="2665">
          <cell r="A2665">
            <v>39741</v>
          </cell>
          <cell r="B2665">
            <v>12.5</v>
          </cell>
          <cell r="C2665">
            <v>3.1347999311131018</v>
          </cell>
        </row>
        <row r="2666">
          <cell r="A2666">
            <v>39742</v>
          </cell>
          <cell r="B2666">
            <v>12.5</v>
          </cell>
          <cell r="C2666">
            <v>3.1362654571146469</v>
          </cell>
        </row>
        <row r="2667">
          <cell r="A2667">
            <v>39743</v>
          </cell>
          <cell r="B2667">
            <v>12.5</v>
          </cell>
          <cell r="C2667">
            <v>3.137731668252886</v>
          </cell>
        </row>
        <row r="2668">
          <cell r="A2668">
            <v>39744</v>
          </cell>
          <cell r="B2668">
            <v>12.5</v>
          </cell>
          <cell r="C2668">
            <v>3.139198564848122</v>
          </cell>
        </row>
        <row r="2669">
          <cell r="A2669">
            <v>39745</v>
          </cell>
          <cell r="B2669">
            <v>12.5</v>
          </cell>
          <cell r="C2669">
            <v>3.1406661472208075</v>
          </cell>
        </row>
        <row r="2670">
          <cell r="A2670">
            <v>39746</v>
          </cell>
          <cell r="B2670">
            <v>0</v>
          </cell>
          <cell r="C2670">
            <v>3.1406661472208075</v>
          </cell>
        </row>
        <row r="2671">
          <cell r="A2671">
            <v>39747</v>
          </cell>
          <cell r="B2671">
            <v>0</v>
          </cell>
          <cell r="C2671">
            <v>3.1406661472208075</v>
          </cell>
        </row>
        <row r="2672">
          <cell r="A2672">
            <v>39748</v>
          </cell>
          <cell r="B2672">
            <v>12.5</v>
          </cell>
          <cell r="C2672">
            <v>3.1421344156915452</v>
          </cell>
        </row>
        <row r="2673">
          <cell r="A2673">
            <v>39749</v>
          </cell>
          <cell r="B2673">
            <v>12.5</v>
          </cell>
          <cell r="C2673">
            <v>3.1436033705810873</v>
          </cell>
        </row>
        <row r="2674">
          <cell r="A2674">
            <v>39750</v>
          </cell>
          <cell r="B2674">
            <v>12.5</v>
          </cell>
          <cell r="C2674">
            <v>3.1450730122103363</v>
          </cell>
        </row>
        <row r="2675">
          <cell r="A2675">
            <v>39751</v>
          </cell>
          <cell r="B2675">
            <v>12.5</v>
          </cell>
          <cell r="C2675">
            <v>3.1465433409003447</v>
          </cell>
        </row>
        <row r="2676">
          <cell r="A2676">
            <v>39752</v>
          </cell>
          <cell r="B2676">
            <v>12.5</v>
          </cell>
          <cell r="C2676">
            <v>3.1480143569723147</v>
          </cell>
        </row>
        <row r="2677">
          <cell r="A2677">
            <v>39753</v>
          </cell>
          <cell r="B2677">
            <v>0</v>
          </cell>
          <cell r="C2677">
            <v>3.1480143569723147</v>
          </cell>
        </row>
        <row r="2678">
          <cell r="A2678">
            <v>39754</v>
          </cell>
          <cell r="B2678">
            <v>0</v>
          </cell>
          <cell r="C2678">
            <v>3.1480143569723147</v>
          </cell>
        </row>
        <row r="2679">
          <cell r="A2679">
            <v>39755</v>
          </cell>
          <cell r="B2679">
            <v>12.5</v>
          </cell>
          <cell r="C2679">
            <v>3.149486060747599</v>
          </cell>
        </row>
        <row r="2680">
          <cell r="A2680">
            <v>39756</v>
          </cell>
          <cell r="B2680">
            <v>12.5</v>
          </cell>
          <cell r="C2680">
            <v>3.1509584525477004</v>
          </cell>
        </row>
        <row r="2681">
          <cell r="A2681">
            <v>39757</v>
          </cell>
          <cell r="B2681">
            <v>12.5</v>
          </cell>
          <cell r="C2681">
            <v>3.1524315326942718</v>
          </cell>
        </row>
        <row r="2682">
          <cell r="A2682">
            <v>39758</v>
          </cell>
          <cell r="B2682">
            <v>12.5</v>
          </cell>
          <cell r="C2682">
            <v>3.1539053015091172</v>
          </cell>
        </row>
        <row r="2683">
          <cell r="A2683">
            <v>39759</v>
          </cell>
          <cell r="B2683">
            <v>12.5</v>
          </cell>
          <cell r="C2683">
            <v>3.1553797593141901</v>
          </cell>
        </row>
        <row r="2684">
          <cell r="A2684">
            <v>39760</v>
          </cell>
          <cell r="B2684">
            <v>0</v>
          </cell>
          <cell r="C2684">
            <v>3.1553797593141901</v>
          </cell>
        </row>
        <row r="2685">
          <cell r="A2685">
            <v>39761</v>
          </cell>
          <cell r="B2685">
            <v>0</v>
          </cell>
          <cell r="C2685">
            <v>3.1553797593141901</v>
          </cell>
        </row>
        <row r="2686">
          <cell r="A2686">
            <v>39762</v>
          </cell>
          <cell r="B2686">
            <v>12.5</v>
          </cell>
          <cell r="C2686">
            <v>3.1568549064315952</v>
          </cell>
        </row>
        <row r="2687">
          <cell r="A2687">
            <v>39763</v>
          </cell>
          <cell r="B2687">
            <v>12.5</v>
          </cell>
          <cell r="C2687">
            <v>3.1583307431835874</v>
          </cell>
        </row>
        <row r="2688">
          <cell r="A2688">
            <v>39764</v>
          </cell>
          <cell r="B2688">
            <v>12.5</v>
          </cell>
          <cell r="C2688">
            <v>3.159807269892573</v>
          </cell>
        </row>
        <row r="2689">
          <cell r="A2689">
            <v>39765</v>
          </cell>
          <cell r="B2689">
            <v>12.5</v>
          </cell>
          <cell r="C2689">
            <v>3.1612844868811081</v>
          </cell>
        </row>
        <row r="2690">
          <cell r="A2690">
            <v>39766</v>
          </cell>
          <cell r="B2690">
            <v>12.5</v>
          </cell>
          <cell r="C2690">
            <v>3.1627623944718994</v>
          </cell>
        </row>
        <row r="2691">
          <cell r="A2691">
            <v>39767</v>
          </cell>
          <cell r="B2691">
            <v>0</v>
          </cell>
          <cell r="C2691">
            <v>3.1627623944718994</v>
          </cell>
        </row>
        <row r="2692">
          <cell r="A2692">
            <v>39768</v>
          </cell>
          <cell r="B2692">
            <v>0</v>
          </cell>
          <cell r="C2692">
            <v>3.1627623944718994</v>
          </cell>
        </row>
        <row r="2693">
          <cell r="A2693">
            <v>39769</v>
          </cell>
          <cell r="B2693">
            <v>12.5</v>
          </cell>
          <cell r="C2693">
            <v>3.1642409929878057</v>
          </cell>
        </row>
        <row r="2694">
          <cell r="A2694">
            <v>39770</v>
          </cell>
          <cell r="B2694">
            <v>12.5</v>
          </cell>
          <cell r="C2694">
            <v>3.165720282751836</v>
          </cell>
        </row>
        <row r="2695">
          <cell r="A2695">
            <v>39771</v>
          </cell>
          <cell r="B2695">
            <v>12.5</v>
          </cell>
          <cell r="C2695">
            <v>3.1672002640871502</v>
          </cell>
        </row>
        <row r="2696">
          <cell r="A2696">
            <v>39772</v>
          </cell>
          <cell r="B2696">
            <v>12.5</v>
          </cell>
          <cell r="C2696">
            <v>3.1686809373170592</v>
          </cell>
        </row>
        <row r="2697">
          <cell r="A2697">
            <v>39773</v>
          </cell>
          <cell r="B2697">
            <v>12.5</v>
          </cell>
          <cell r="C2697">
            <v>3.1701623027650254</v>
          </cell>
        </row>
        <row r="2698">
          <cell r="A2698">
            <v>39774</v>
          </cell>
          <cell r="B2698">
            <v>0</v>
          </cell>
          <cell r="C2698">
            <v>3.1701623027650254</v>
          </cell>
        </row>
        <row r="2699">
          <cell r="A2699">
            <v>39775</v>
          </cell>
          <cell r="B2699">
            <v>0</v>
          </cell>
          <cell r="C2699">
            <v>3.1701623027650254</v>
          </cell>
        </row>
        <row r="2700">
          <cell r="A2700">
            <v>39776</v>
          </cell>
          <cell r="B2700">
            <v>12.5</v>
          </cell>
          <cell r="C2700">
            <v>3.1716443607546623</v>
          </cell>
        </row>
        <row r="2701">
          <cell r="A2701">
            <v>39777</v>
          </cell>
          <cell r="B2701">
            <v>12.5</v>
          </cell>
          <cell r="C2701">
            <v>3.1731271116097348</v>
          </cell>
        </row>
        <row r="2702">
          <cell r="A2702">
            <v>39778</v>
          </cell>
          <cell r="B2702">
            <v>12.5</v>
          </cell>
          <cell r="C2702">
            <v>3.1746105556541591</v>
          </cell>
        </row>
        <row r="2703">
          <cell r="A2703">
            <v>39779</v>
          </cell>
          <cell r="B2703">
            <v>12.5</v>
          </cell>
          <cell r="C2703">
            <v>3.1760946932120024</v>
          </cell>
        </row>
        <row r="2704">
          <cell r="A2704">
            <v>39780</v>
          </cell>
          <cell r="B2704">
            <v>12.5</v>
          </cell>
          <cell r="C2704">
            <v>3.1775795246074843</v>
          </cell>
        </row>
        <row r="2705">
          <cell r="A2705">
            <v>39781</v>
          </cell>
          <cell r="B2705">
            <v>0</v>
          </cell>
          <cell r="C2705">
            <v>3.1775795246074843</v>
          </cell>
        </row>
        <row r="2706">
          <cell r="A2706">
            <v>39782</v>
          </cell>
          <cell r="B2706">
            <v>0</v>
          </cell>
          <cell r="C2706">
            <v>3.1775795246074843</v>
          </cell>
        </row>
        <row r="2707">
          <cell r="A2707">
            <v>39783</v>
          </cell>
          <cell r="B2707">
            <v>12.5</v>
          </cell>
          <cell r="C2707">
            <v>3.1790650501649753</v>
          </cell>
        </row>
        <row r="2708">
          <cell r="A2708">
            <v>39784</v>
          </cell>
          <cell r="B2708">
            <v>12.5</v>
          </cell>
          <cell r="C2708">
            <v>3.1805512702089973</v>
          </cell>
        </row>
        <row r="2709">
          <cell r="A2709">
            <v>39785</v>
          </cell>
          <cell r="B2709">
            <v>12.5</v>
          </cell>
          <cell r="C2709">
            <v>3.1820381850642248</v>
          </cell>
        </row>
        <row r="2710">
          <cell r="A2710">
            <v>39786</v>
          </cell>
          <cell r="B2710">
            <v>12.5</v>
          </cell>
          <cell r="C2710">
            <v>3.1835257950554832</v>
          </cell>
        </row>
        <row r="2711">
          <cell r="A2711">
            <v>39787</v>
          </cell>
          <cell r="B2711">
            <v>12.5</v>
          </cell>
          <cell r="C2711">
            <v>3.1850141005077504</v>
          </cell>
        </row>
        <row r="2712">
          <cell r="A2712">
            <v>39788</v>
          </cell>
          <cell r="B2712">
            <v>0</v>
          </cell>
          <cell r="C2712">
            <v>3.1850141005077504</v>
          </cell>
        </row>
        <row r="2713">
          <cell r="A2713">
            <v>39789</v>
          </cell>
          <cell r="B2713">
            <v>0</v>
          </cell>
          <cell r="C2713">
            <v>3.1850141005077504</v>
          </cell>
        </row>
        <row r="2714">
          <cell r="A2714">
            <v>39790</v>
          </cell>
          <cell r="B2714">
            <v>12.5</v>
          </cell>
          <cell r="C2714">
            <v>3.186503101746156</v>
          </cell>
        </row>
        <row r="2715">
          <cell r="A2715">
            <v>39791</v>
          </cell>
          <cell r="B2715">
            <v>12.5</v>
          </cell>
          <cell r="C2715">
            <v>3.1879927990959818</v>
          </cell>
        </row>
        <row r="2716">
          <cell r="A2716">
            <v>39792</v>
          </cell>
          <cell r="B2716">
            <v>12.5</v>
          </cell>
          <cell r="C2716">
            <v>3.189483192882661</v>
          </cell>
        </row>
        <row r="2717">
          <cell r="A2717">
            <v>39793</v>
          </cell>
          <cell r="B2717">
            <v>12.5</v>
          </cell>
          <cell r="C2717">
            <v>3.1909742834317796</v>
          </cell>
        </row>
        <row r="2718">
          <cell r="A2718">
            <v>39794</v>
          </cell>
          <cell r="B2718">
            <v>12.5</v>
          </cell>
          <cell r="C2718">
            <v>3.1924660710690755</v>
          </cell>
        </row>
        <row r="2719">
          <cell r="A2719">
            <v>39795</v>
          </cell>
          <cell r="B2719">
            <v>0</v>
          </cell>
          <cell r="C2719">
            <v>3.1924660710690755</v>
          </cell>
        </row>
        <row r="2720">
          <cell r="A2720">
            <v>39796</v>
          </cell>
          <cell r="B2720">
            <v>0</v>
          </cell>
          <cell r="C2720">
            <v>3.1924660710690755</v>
          </cell>
        </row>
        <row r="2721">
          <cell r="A2721">
            <v>39797</v>
          </cell>
          <cell r="B2721">
            <v>12.5</v>
          </cell>
          <cell r="C2721">
            <v>3.1939585561204389</v>
          </cell>
        </row>
        <row r="2722">
          <cell r="A2722">
            <v>39798</v>
          </cell>
          <cell r="B2722">
            <v>12.5</v>
          </cell>
          <cell r="C2722">
            <v>3.1954517389119128</v>
          </cell>
        </row>
        <row r="2723">
          <cell r="A2723">
            <v>39799</v>
          </cell>
          <cell r="B2723">
            <v>12.5</v>
          </cell>
          <cell r="C2723">
            <v>3.1969456197696919</v>
          </cell>
        </row>
        <row r="2724">
          <cell r="A2724">
            <v>39800</v>
          </cell>
          <cell r="B2724">
            <v>12.5</v>
          </cell>
          <cell r="C2724">
            <v>3.1984401990201241</v>
          </cell>
        </row>
        <row r="2725">
          <cell r="A2725">
            <v>39801</v>
          </cell>
          <cell r="B2725">
            <v>12.5</v>
          </cell>
          <cell r="C2725">
            <v>3.1999354769897095</v>
          </cell>
        </row>
        <row r="2726">
          <cell r="A2726">
            <v>39802</v>
          </cell>
          <cell r="B2726">
            <v>0</v>
          </cell>
          <cell r="C2726">
            <v>3.1999354769897095</v>
          </cell>
        </row>
        <row r="2727">
          <cell r="A2727">
            <v>39803</v>
          </cell>
          <cell r="B2727">
            <v>0</v>
          </cell>
          <cell r="C2727">
            <v>3.1999354769897095</v>
          </cell>
        </row>
        <row r="2728">
          <cell r="A2728">
            <v>39804</v>
          </cell>
          <cell r="B2728">
            <v>12.5</v>
          </cell>
          <cell r="C2728">
            <v>3.2014314540051005</v>
          </cell>
        </row>
        <row r="2729">
          <cell r="A2729">
            <v>39805</v>
          </cell>
          <cell r="B2729">
            <v>12.5</v>
          </cell>
          <cell r="C2729">
            <v>3.202928130393103</v>
          </cell>
        </row>
        <row r="2730">
          <cell r="A2730">
            <v>39806</v>
          </cell>
          <cell r="B2730">
            <v>12.5</v>
          </cell>
          <cell r="C2730">
            <v>3.2044255064806748</v>
          </cell>
        </row>
        <row r="2731">
          <cell r="A2731">
            <v>39807</v>
          </cell>
          <cell r="B2731">
            <v>0</v>
          </cell>
          <cell r="C2731">
            <v>3.2044255064806748</v>
          </cell>
        </row>
        <row r="2732">
          <cell r="A2732">
            <v>39808</v>
          </cell>
          <cell r="B2732">
            <v>12.5</v>
          </cell>
          <cell r="C2732">
            <v>3.2059235825949273</v>
          </cell>
        </row>
        <row r="2733">
          <cell r="A2733">
            <v>39809</v>
          </cell>
          <cell r="B2733">
            <v>0</v>
          </cell>
          <cell r="C2733">
            <v>3.2059235825949273</v>
          </cell>
        </row>
        <row r="2734">
          <cell r="A2734">
            <v>39810</v>
          </cell>
          <cell r="B2734">
            <v>0</v>
          </cell>
          <cell r="C2734">
            <v>3.2059235825949273</v>
          </cell>
        </row>
        <row r="2735">
          <cell r="A2735">
            <v>39811</v>
          </cell>
          <cell r="B2735">
            <v>12.5</v>
          </cell>
          <cell r="C2735">
            <v>3.2074223590631248</v>
          </cell>
        </row>
        <row r="2736">
          <cell r="A2736">
            <v>39812</v>
          </cell>
          <cell r="B2736">
            <v>12.5</v>
          </cell>
          <cell r="C2736">
            <v>3.2089218362126837</v>
          </cell>
        </row>
        <row r="2737">
          <cell r="A2737">
            <v>39813</v>
          </cell>
          <cell r="B2737">
            <v>12.5</v>
          </cell>
          <cell r="C2737">
            <v>3.2104220143711748</v>
          </cell>
        </row>
        <row r="2738">
          <cell r="A2738">
            <v>39814</v>
          </cell>
          <cell r="B2738">
            <v>12</v>
          </cell>
          <cell r="C2738">
            <v>3.2118661204400523</v>
          </cell>
        </row>
        <row r="2739">
          <cell r="A2739">
            <v>39815</v>
          </cell>
          <cell r="B2739">
            <v>12</v>
          </cell>
          <cell r="C2739">
            <v>3.2133108760940399</v>
          </cell>
        </row>
        <row r="2740">
          <cell r="A2740">
            <v>39816</v>
          </cell>
          <cell r="B2740">
            <v>0</v>
          </cell>
          <cell r="C2740">
            <v>3.2133108760940399</v>
          </cell>
        </row>
        <row r="2741">
          <cell r="A2741">
            <v>39817</v>
          </cell>
          <cell r="B2741">
            <v>0</v>
          </cell>
          <cell r="C2741">
            <v>3.2133108760940399</v>
          </cell>
        </row>
        <row r="2742">
          <cell r="A2742">
            <v>39818</v>
          </cell>
          <cell r="B2742">
            <v>12</v>
          </cell>
          <cell r="C2742">
            <v>3.2147562816253328</v>
          </cell>
        </row>
        <row r="2743">
          <cell r="A2743">
            <v>39819</v>
          </cell>
          <cell r="B2743">
            <v>12</v>
          </cell>
          <cell r="C2743">
            <v>3.216202337326258</v>
          </cell>
        </row>
        <row r="2744">
          <cell r="A2744">
            <v>39820</v>
          </cell>
          <cell r="B2744">
            <v>12</v>
          </cell>
          <cell r="C2744">
            <v>3.2176490434892733</v>
          </cell>
        </row>
        <row r="2745">
          <cell r="A2745">
            <v>39821</v>
          </cell>
          <cell r="B2745">
            <v>12</v>
          </cell>
          <cell r="C2745">
            <v>3.2190964004069684</v>
          </cell>
        </row>
        <row r="2746">
          <cell r="A2746">
            <v>39822</v>
          </cell>
          <cell r="B2746">
            <v>12</v>
          </cell>
          <cell r="C2746">
            <v>3.2205444083720645</v>
          </cell>
        </row>
        <row r="2747">
          <cell r="A2747">
            <v>39823</v>
          </cell>
          <cell r="B2747">
            <v>0</v>
          </cell>
          <cell r="C2747">
            <v>3.2205444083720645</v>
          </cell>
        </row>
        <row r="2748">
          <cell r="A2748">
            <v>39824</v>
          </cell>
          <cell r="B2748">
            <v>0</v>
          </cell>
          <cell r="C2748">
            <v>3.2205444083720645</v>
          </cell>
        </row>
        <row r="2749">
          <cell r="A2749">
            <v>39825</v>
          </cell>
          <cell r="B2749">
            <v>12</v>
          </cell>
          <cell r="C2749">
            <v>3.2219930676774147</v>
          </cell>
        </row>
        <row r="2750">
          <cell r="A2750">
            <v>39826</v>
          </cell>
          <cell r="B2750">
            <v>12</v>
          </cell>
          <cell r="C2750">
            <v>3.2234423786160034</v>
          </cell>
        </row>
        <row r="2751">
          <cell r="A2751">
            <v>39827</v>
          </cell>
          <cell r="B2751">
            <v>12</v>
          </cell>
          <cell r="C2751">
            <v>3.2248923414809472</v>
          </cell>
        </row>
        <row r="2752">
          <cell r="A2752">
            <v>39828</v>
          </cell>
          <cell r="B2752">
            <v>12</v>
          </cell>
          <cell r="C2752">
            <v>3.2263429565654942</v>
          </cell>
        </row>
        <row r="2753">
          <cell r="A2753">
            <v>39829</v>
          </cell>
          <cell r="B2753">
            <v>12</v>
          </cell>
          <cell r="C2753">
            <v>3.2277942241630249</v>
          </cell>
        </row>
        <row r="2754">
          <cell r="A2754">
            <v>39830</v>
          </cell>
          <cell r="B2754">
            <v>0</v>
          </cell>
          <cell r="C2754">
            <v>3.2277942241630249</v>
          </cell>
        </row>
        <row r="2755">
          <cell r="A2755">
            <v>39831</v>
          </cell>
          <cell r="B2755">
            <v>0</v>
          </cell>
          <cell r="C2755">
            <v>3.2277942241630249</v>
          </cell>
        </row>
        <row r="2756">
          <cell r="A2756">
            <v>39832</v>
          </cell>
          <cell r="B2756">
            <v>12</v>
          </cell>
          <cell r="C2756">
            <v>3.2292461445670515</v>
          </cell>
        </row>
        <row r="2757">
          <cell r="A2757">
            <v>39833</v>
          </cell>
          <cell r="B2757">
            <v>12</v>
          </cell>
          <cell r="C2757">
            <v>3.2306987180712179</v>
          </cell>
        </row>
        <row r="2758">
          <cell r="A2758">
            <v>39834</v>
          </cell>
          <cell r="B2758">
            <v>12</v>
          </cell>
          <cell r="C2758">
            <v>3.2321519449693006</v>
          </cell>
        </row>
        <row r="2759">
          <cell r="A2759">
            <v>39835</v>
          </cell>
          <cell r="B2759">
            <v>12</v>
          </cell>
          <cell r="C2759">
            <v>3.233605825555208</v>
          </cell>
        </row>
        <row r="2760">
          <cell r="A2760">
            <v>39836</v>
          </cell>
          <cell r="B2760">
            <v>12</v>
          </cell>
          <cell r="C2760">
            <v>3.235060360122981</v>
          </cell>
        </row>
        <row r="2761">
          <cell r="A2761">
            <v>39837</v>
          </cell>
          <cell r="B2761">
            <v>0</v>
          </cell>
          <cell r="C2761">
            <v>3.235060360122981</v>
          </cell>
        </row>
        <row r="2762">
          <cell r="A2762">
            <v>39838</v>
          </cell>
          <cell r="B2762">
            <v>0</v>
          </cell>
          <cell r="C2762">
            <v>3.235060360122981</v>
          </cell>
        </row>
        <row r="2763">
          <cell r="A2763">
            <v>39839</v>
          </cell>
          <cell r="B2763">
            <v>12</v>
          </cell>
          <cell r="C2763">
            <v>3.2365155489667923</v>
          </cell>
        </row>
        <row r="2764">
          <cell r="A2764">
            <v>39840</v>
          </cell>
          <cell r="B2764">
            <v>12</v>
          </cell>
          <cell r="C2764">
            <v>3.2379713923809468</v>
          </cell>
        </row>
        <row r="2765">
          <cell r="A2765">
            <v>39841</v>
          </cell>
          <cell r="B2765">
            <v>12</v>
          </cell>
          <cell r="C2765">
            <v>3.2394278906598823</v>
          </cell>
        </row>
        <row r="2766">
          <cell r="A2766">
            <v>39842</v>
          </cell>
          <cell r="B2766">
            <v>12</v>
          </cell>
          <cell r="C2766">
            <v>3.2408850440981691</v>
          </cell>
        </row>
        <row r="2767">
          <cell r="A2767">
            <v>39843</v>
          </cell>
          <cell r="B2767">
            <v>12</v>
          </cell>
          <cell r="C2767">
            <v>3.2423428529905096</v>
          </cell>
        </row>
        <row r="2768">
          <cell r="A2768">
            <v>39844</v>
          </cell>
          <cell r="B2768">
            <v>0</v>
          </cell>
          <cell r="C2768">
            <v>3.2423428529905096</v>
          </cell>
        </row>
        <row r="2769">
          <cell r="A2769">
            <v>39845</v>
          </cell>
          <cell r="B2769">
            <v>0</v>
          </cell>
          <cell r="C2769">
            <v>3.2423428529905096</v>
          </cell>
        </row>
        <row r="2770">
          <cell r="A2770">
            <v>39846</v>
          </cell>
          <cell r="B2770">
            <v>12</v>
          </cell>
          <cell r="C2770">
            <v>3.2438013176317391</v>
          </cell>
        </row>
        <row r="2771">
          <cell r="A2771">
            <v>39847</v>
          </cell>
          <cell r="B2771">
            <v>12</v>
          </cell>
          <cell r="C2771">
            <v>3.2452604383168251</v>
          </cell>
        </row>
        <row r="2772">
          <cell r="A2772">
            <v>39848</v>
          </cell>
          <cell r="B2772">
            <v>12</v>
          </cell>
          <cell r="C2772">
            <v>3.2467202153408681</v>
          </cell>
        </row>
        <row r="2773">
          <cell r="A2773">
            <v>39849</v>
          </cell>
          <cell r="B2773">
            <v>12</v>
          </cell>
          <cell r="C2773">
            <v>3.2481806489991012</v>
          </cell>
        </row>
        <row r="2774">
          <cell r="A2774">
            <v>39850</v>
          </cell>
          <cell r="B2774">
            <v>12</v>
          </cell>
          <cell r="C2774">
            <v>3.2496417395868908</v>
          </cell>
        </row>
        <row r="2775">
          <cell r="A2775">
            <v>39851</v>
          </cell>
          <cell r="B2775">
            <v>0</v>
          </cell>
          <cell r="C2775">
            <v>3.2496417395868908</v>
          </cell>
        </row>
        <row r="2776">
          <cell r="A2776">
            <v>39852</v>
          </cell>
          <cell r="B2776">
            <v>0</v>
          </cell>
          <cell r="C2776">
            <v>3.2496417395868908</v>
          </cell>
        </row>
        <row r="2777">
          <cell r="A2777">
            <v>39853</v>
          </cell>
          <cell r="B2777">
            <v>12</v>
          </cell>
          <cell r="C2777">
            <v>3.2511034873997353</v>
          </cell>
        </row>
        <row r="2778">
          <cell r="A2778">
            <v>39854</v>
          </cell>
          <cell r="B2778">
            <v>12</v>
          </cell>
          <cell r="C2778">
            <v>3.2525658927332666</v>
          </cell>
        </row>
        <row r="2779">
          <cell r="A2779">
            <v>39855</v>
          </cell>
          <cell r="B2779">
            <v>12</v>
          </cell>
          <cell r="C2779">
            <v>3.2540289558832494</v>
          </cell>
        </row>
        <row r="2780">
          <cell r="A2780">
            <v>39856</v>
          </cell>
          <cell r="B2780">
            <v>12</v>
          </cell>
          <cell r="C2780">
            <v>3.2554926771455812</v>
          </cell>
        </row>
        <row r="2781">
          <cell r="A2781">
            <v>39857</v>
          </cell>
          <cell r="B2781">
            <v>12</v>
          </cell>
          <cell r="C2781">
            <v>3.2569570568162933</v>
          </cell>
        </row>
        <row r="2782">
          <cell r="A2782">
            <v>39858</v>
          </cell>
          <cell r="B2782">
            <v>0</v>
          </cell>
          <cell r="C2782">
            <v>3.2569570568162933</v>
          </cell>
        </row>
        <row r="2783">
          <cell r="A2783">
            <v>39859</v>
          </cell>
          <cell r="B2783">
            <v>0</v>
          </cell>
          <cell r="C2783">
            <v>3.2569570568162933</v>
          </cell>
        </row>
        <row r="2784">
          <cell r="A2784">
            <v>39860</v>
          </cell>
          <cell r="B2784">
            <v>12</v>
          </cell>
          <cell r="C2784">
            <v>3.2584220951915497</v>
          </cell>
        </row>
        <row r="2785">
          <cell r="A2785">
            <v>39861</v>
          </cell>
          <cell r="B2785">
            <v>12</v>
          </cell>
          <cell r="C2785">
            <v>3.2598877925676475</v>
          </cell>
        </row>
        <row r="2786">
          <cell r="A2786">
            <v>39862</v>
          </cell>
          <cell r="B2786">
            <v>12</v>
          </cell>
          <cell r="C2786">
            <v>3.2613541492410172</v>
          </cell>
        </row>
        <row r="2787">
          <cell r="A2787">
            <v>39863</v>
          </cell>
          <cell r="B2787">
            <v>12</v>
          </cell>
          <cell r="C2787">
            <v>3.2628211655082229</v>
          </cell>
        </row>
        <row r="2788">
          <cell r="A2788">
            <v>39864</v>
          </cell>
          <cell r="B2788">
            <v>12</v>
          </cell>
          <cell r="C2788">
            <v>3.2642888416659614</v>
          </cell>
        </row>
        <row r="2789">
          <cell r="A2789">
            <v>39865</v>
          </cell>
          <cell r="B2789">
            <v>0</v>
          </cell>
          <cell r="C2789">
            <v>3.2642888416659614</v>
          </cell>
        </row>
        <row r="2790">
          <cell r="A2790">
            <v>39866</v>
          </cell>
          <cell r="B2790">
            <v>0</v>
          </cell>
          <cell r="C2790">
            <v>3.2642888416659614</v>
          </cell>
        </row>
        <row r="2791">
          <cell r="A2791">
            <v>39867</v>
          </cell>
          <cell r="B2791">
            <v>12</v>
          </cell>
          <cell r="C2791">
            <v>3.2657571780110639</v>
          </cell>
        </row>
        <row r="2792">
          <cell r="A2792">
            <v>39868</v>
          </cell>
          <cell r="B2792">
            <v>12</v>
          </cell>
          <cell r="C2792">
            <v>3.2672261748404945</v>
          </cell>
        </row>
        <row r="2793">
          <cell r="A2793">
            <v>39869</v>
          </cell>
          <cell r="B2793">
            <v>12</v>
          </cell>
          <cell r="C2793">
            <v>3.2686958324513511</v>
          </cell>
        </row>
        <row r="2794">
          <cell r="A2794">
            <v>39870</v>
          </cell>
          <cell r="B2794">
            <v>12</v>
          </cell>
          <cell r="C2794">
            <v>3.2701661511408653</v>
          </cell>
        </row>
        <row r="2795">
          <cell r="A2795">
            <v>39871</v>
          </cell>
          <cell r="B2795">
            <v>12</v>
          </cell>
          <cell r="C2795">
            <v>3.2716371312064019</v>
          </cell>
        </row>
        <row r="2796">
          <cell r="A2796">
            <v>39872</v>
          </cell>
          <cell r="B2796">
            <v>0</v>
          </cell>
          <cell r="C2796">
            <v>3.2716371312064019</v>
          </cell>
        </row>
        <row r="2797">
          <cell r="A2797">
            <v>39873</v>
          </cell>
          <cell r="B2797">
            <v>0</v>
          </cell>
          <cell r="C2797">
            <v>3.2716371312064019</v>
          </cell>
        </row>
        <row r="2798">
          <cell r="A2798">
            <v>39874</v>
          </cell>
          <cell r="B2798">
            <v>12</v>
          </cell>
          <cell r="C2798">
            <v>3.2731087729454602</v>
          </cell>
        </row>
        <row r="2799">
          <cell r="A2799">
            <v>39875</v>
          </cell>
          <cell r="B2799">
            <v>12</v>
          </cell>
          <cell r="C2799">
            <v>3.2745810766556729</v>
          </cell>
        </row>
        <row r="2800">
          <cell r="A2800">
            <v>39876</v>
          </cell>
          <cell r="B2800">
            <v>12</v>
          </cell>
          <cell r="C2800">
            <v>3.2760540426348062</v>
          </cell>
        </row>
        <row r="2801">
          <cell r="A2801">
            <v>39877</v>
          </cell>
          <cell r="B2801">
            <v>12</v>
          </cell>
          <cell r="C2801">
            <v>3.2775276711807613</v>
          </cell>
        </row>
        <row r="2802">
          <cell r="A2802">
            <v>39878</v>
          </cell>
          <cell r="B2802">
            <v>12</v>
          </cell>
          <cell r="C2802">
            <v>3.2790019625915723</v>
          </cell>
        </row>
        <row r="2803">
          <cell r="A2803">
            <v>39879</v>
          </cell>
          <cell r="B2803">
            <v>0</v>
          </cell>
          <cell r="C2803">
            <v>3.2790019625915723</v>
          </cell>
        </row>
        <row r="2804">
          <cell r="A2804">
            <v>39880</v>
          </cell>
          <cell r="B2804">
            <v>0</v>
          </cell>
          <cell r="C2804">
            <v>3.2790019625915723</v>
          </cell>
        </row>
        <row r="2805">
          <cell r="A2805">
            <v>39881</v>
          </cell>
          <cell r="B2805">
            <v>12</v>
          </cell>
          <cell r="C2805">
            <v>3.2804769171654078</v>
          </cell>
        </row>
        <row r="2806">
          <cell r="A2806">
            <v>39882</v>
          </cell>
          <cell r="B2806">
            <v>12</v>
          </cell>
          <cell r="C2806">
            <v>3.281952535200571</v>
          </cell>
        </row>
        <row r="2807">
          <cell r="A2807">
            <v>39883</v>
          </cell>
          <cell r="B2807">
            <v>12</v>
          </cell>
          <cell r="C2807">
            <v>3.2834288169954986</v>
          </cell>
        </row>
        <row r="2808">
          <cell r="A2808">
            <v>39884</v>
          </cell>
          <cell r="B2808">
            <v>12</v>
          </cell>
          <cell r="C2808">
            <v>3.2849057628487617</v>
          </cell>
        </row>
        <row r="2809">
          <cell r="A2809">
            <v>39885</v>
          </cell>
          <cell r="B2809">
            <v>12</v>
          </cell>
          <cell r="C2809">
            <v>3.2863833730590661</v>
          </cell>
        </row>
        <row r="2810">
          <cell r="A2810">
            <v>39886</v>
          </cell>
          <cell r="B2810">
            <v>0</v>
          </cell>
          <cell r="C2810">
            <v>3.2863833730590661</v>
          </cell>
        </row>
        <row r="2811">
          <cell r="A2811">
            <v>39887</v>
          </cell>
          <cell r="B2811">
            <v>0</v>
          </cell>
          <cell r="C2811">
            <v>3.2863833730590661</v>
          </cell>
        </row>
        <row r="2812">
          <cell r="A2812">
            <v>39888</v>
          </cell>
          <cell r="B2812">
            <v>12</v>
          </cell>
          <cell r="C2812">
            <v>3.2878616479252512</v>
          </cell>
        </row>
        <row r="2813">
          <cell r="A2813">
            <v>39889</v>
          </cell>
          <cell r="B2813">
            <v>12</v>
          </cell>
          <cell r="C2813">
            <v>3.2893405877462913</v>
          </cell>
        </row>
        <row r="2814">
          <cell r="A2814">
            <v>39890</v>
          </cell>
          <cell r="B2814">
            <v>12</v>
          </cell>
          <cell r="C2814">
            <v>3.2908201928212959</v>
          </cell>
        </row>
        <row r="2815">
          <cell r="A2815">
            <v>39891</v>
          </cell>
          <cell r="B2815">
            <v>12</v>
          </cell>
          <cell r="C2815">
            <v>3.2923004634495077</v>
          </cell>
        </row>
        <row r="2816">
          <cell r="A2816">
            <v>39892</v>
          </cell>
          <cell r="B2816">
            <v>12</v>
          </cell>
          <cell r="C2816">
            <v>3.2937813999303045</v>
          </cell>
        </row>
        <row r="2817">
          <cell r="A2817">
            <v>39893</v>
          </cell>
          <cell r="B2817">
            <v>0</v>
          </cell>
          <cell r="C2817">
            <v>3.2937813999303045</v>
          </cell>
        </row>
        <row r="2818">
          <cell r="A2818">
            <v>39894</v>
          </cell>
          <cell r="B2818">
            <v>0</v>
          </cell>
          <cell r="C2818">
            <v>3.2937813999303045</v>
          </cell>
        </row>
        <row r="2819">
          <cell r="A2819">
            <v>39895</v>
          </cell>
          <cell r="B2819">
            <v>12</v>
          </cell>
          <cell r="C2819">
            <v>3.2952630025631993</v>
          </cell>
        </row>
        <row r="2820">
          <cell r="A2820">
            <v>39896</v>
          </cell>
          <cell r="B2820">
            <v>12</v>
          </cell>
          <cell r="C2820">
            <v>3.2967452716478389</v>
          </cell>
        </row>
        <row r="2821">
          <cell r="A2821">
            <v>39897</v>
          </cell>
          <cell r="B2821">
            <v>12</v>
          </cell>
          <cell r="C2821">
            <v>3.2982282074840055</v>
          </cell>
        </row>
        <row r="2822">
          <cell r="A2822">
            <v>39898</v>
          </cell>
          <cell r="B2822">
            <v>12</v>
          </cell>
          <cell r="C2822">
            <v>3.2997118103716163</v>
          </cell>
        </row>
        <row r="2823">
          <cell r="A2823">
            <v>39899</v>
          </cell>
          <cell r="B2823">
            <v>12</v>
          </cell>
          <cell r="C2823">
            <v>3.301196080610723</v>
          </cell>
        </row>
        <row r="2824">
          <cell r="A2824">
            <v>39900</v>
          </cell>
          <cell r="B2824">
            <v>0</v>
          </cell>
          <cell r="C2824">
            <v>3.301196080610723</v>
          </cell>
        </row>
        <row r="2825">
          <cell r="A2825">
            <v>39901</v>
          </cell>
          <cell r="B2825">
            <v>0</v>
          </cell>
          <cell r="C2825">
            <v>3.301196080610723</v>
          </cell>
        </row>
        <row r="2826">
          <cell r="A2826">
            <v>39902</v>
          </cell>
          <cell r="B2826">
            <v>12</v>
          </cell>
          <cell r="C2826">
            <v>3.3026810185015125</v>
          </cell>
        </row>
        <row r="2827">
          <cell r="A2827">
            <v>39903</v>
          </cell>
          <cell r="B2827">
            <v>12</v>
          </cell>
          <cell r="C2827">
            <v>3.3041666243443064</v>
          </cell>
        </row>
        <row r="2828">
          <cell r="A2828">
            <v>39904</v>
          </cell>
          <cell r="B2828">
            <v>12</v>
          </cell>
          <cell r="C2828">
            <v>3.3056528984395621</v>
          </cell>
        </row>
        <row r="2829">
          <cell r="A2829">
            <v>39905</v>
          </cell>
          <cell r="B2829">
            <v>12</v>
          </cell>
          <cell r="C2829">
            <v>3.3071398410878712</v>
          </cell>
        </row>
        <row r="2830">
          <cell r="A2830">
            <v>39906</v>
          </cell>
          <cell r="B2830">
            <v>12</v>
          </cell>
          <cell r="C2830">
            <v>3.308627452589961</v>
          </cell>
        </row>
        <row r="2831">
          <cell r="A2831">
            <v>39907</v>
          </cell>
          <cell r="B2831">
            <v>0</v>
          </cell>
          <cell r="C2831">
            <v>3.308627452589961</v>
          </cell>
        </row>
        <row r="2832">
          <cell r="A2832">
            <v>39908</v>
          </cell>
          <cell r="B2832">
            <v>0</v>
          </cell>
          <cell r="C2832">
            <v>3.308627452589961</v>
          </cell>
        </row>
        <row r="2833">
          <cell r="A2833">
            <v>39909</v>
          </cell>
          <cell r="B2833">
            <v>12</v>
          </cell>
          <cell r="C2833">
            <v>3.3101157332466946</v>
          </cell>
        </row>
        <row r="2834">
          <cell r="A2834">
            <v>39910</v>
          </cell>
          <cell r="B2834">
            <v>12</v>
          </cell>
          <cell r="C2834">
            <v>3.3116046833590693</v>
          </cell>
        </row>
        <row r="2835">
          <cell r="A2835">
            <v>39911</v>
          </cell>
          <cell r="B2835">
            <v>12</v>
          </cell>
          <cell r="C2835">
            <v>3.3130943032282185</v>
          </cell>
        </row>
        <row r="2836">
          <cell r="A2836">
            <v>39912</v>
          </cell>
          <cell r="B2836">
            <v>12</v>
          </cell>
          <cell r="C2836">
            <v>3.3145845931554114</v>
          </cell>
        </row>
        <row r="2837">
          <cell r="A2837">
            <v>39913</v>
          </cell>
          <cell r="B2837">
            <v>12</v>
          </cell>
          <cell r="C2837">
            <v>3.3160755534420518</v>
          </cell>
        </row>
        <row r="2838">
          <cell r="A2838">
            <v>39914</v>
          </cell>
          <cell r="B2838">
            <v>0</v>
          </cell>
          <cell r="C2838">
            <v>3.3160755534420518</v>
          </cell>
        </row>
        <row r="2839">
          <cell r="A2839">
            <v>39915</v>
          </cell>
          <cell r="B2839">
            <v>0</v>
          </cell>
          <cell r="C2839">
            <v>3.3160755534420518</v>
          </cell>
        </row>
        <row r="2840">
          <cell r="A2840">
            <v>39916</v>
          </cell>
          <cell r="B2840">
            <v>12</v>
          </cell>
          <cell r="C2840">
            <v>3.3175671843896799</v>
          </cell>
        </row>
        <row r="2841">
          <cell r="A2841">
            <v>39917</v>
          </cell>
          <cell r="B2841">
            <v>12</v>
          </cell>
          <cell r="C2841">
            <v>3.3190594862999707</v>
          </cell>
        </row>
        <row r="2842">
          <cell r="A2842">
            <v>39918</v>
          </cell>
          <cell r="B2842">
            <v>12</v>
          </cell>
          <cell r="C2842">
            <v>3.3205524594747358</v>
          </cell>
        </row>
        <row r="2843">
          <cell r="A2843">
            <v>39919</v>
          </cell>
          <cell r="B2843">
            <v>12</v>
          </cell>
          <cell r="C2843">
            <v>3.3220461042159219</v>
          </cell>
        </row>
        <row r="2844">
          <cell r="A2844">
            <v>39920</v>
          </cell>
          <cell r="B2844">
            <v>12</v>
          </cell>
          <cell r="C2844">
            <v>3.3235404208256116</v>
          </cell>
        </row>
        <row r="2845">
          <cell r="A2845">
            <v>39921</v>
          </cell>
          <cell r="B2845">
            <v>0</v>
          </cell>
          <cell r="C2845">
            <v>3.3235404208256116</v>
          </cell>
        </row>
        <row r="2846">
          <cell r="A2846">
            <v>39922</v>
          </cell>
          <cell r="B2846">
            <v>0</v>
          </cell>
          <cell r="C2846">
            <v>3.3235404208256116</v>
          </cell>
        </row>
        <row r="2847">
          <cell r="A2847">
            <v>39923</v>
          </cell>
          <cell r="B2847">
            <v>12</v>
          </cell>
          <cell r="C2847">
            <v>3.325035409606024</v>
          </cell>
        </row>
        <row r="2848">
          <cell r="A2848">
            <v>39924</v>
          </cell>
          <cell r="B2848">
            <v>12</v>
          </cell>
          <cell r="C2848">
            <v>3.3265310708595135</v>
          </cell>
        </row>
        <row r="2849">
          <cell r="A2849">
            <v>39925</v>
          </cell>
          <cell r="B2849">
            <v>12</v>
          </cell>
          <cell r="C2849">
            <v>3.3280274048885707</v>
          </cell>
        </row>
        <row r="2850">
          <cell r="A2850">
            <v>39926</v>
          </cell>
          <cell r="B2850">
            <v>12</v>
          </cell>
          <cell r="C2850">
            <v>3.3295244119958221</v>
          </cell>
        </row>
        <row r="2851">
          <cell r="A2851">
            <v>39927</v>
          </cell>
          <cell r="B2851">
            <v>12</v>
          </cell>
          <cell r="C2851">
            <v>3.3310220924840306</v>
          </cell>
        </row>
        <row r="2852">
          <cell r="A2852">
            <v>39928</v>
          </cell>
          <cell r="B2852">
            <v>0</v>
          </cell>
          <cell r="C2852">
            <v>3.3310220924840306</v>
          </cell>
        </row>
        <row r="2853">
          <cell r="A2853">
            <v>39929</v>
          </cell>
          <cell r="B2853">
            <v>0</v>
          </cell>
          <cell r="C2853">
            <v>3.3310220924840306</v>
          </cell>
        </row>
        <row r="2854">
          <cell r="A2854">
            <v>39930</v>
          </cell>
          <cell r="B2854">
            <v>12</v>
          </cell>
          <cell r="C2854">
            <v>3.3325204466560954</v>
          </cell>
        </row>
        <row r="2855">
          <cell r="A2855">
            <v>39931</v>
          </cell>
          <cell r="B2855">
            <v>12</v>
          </cell>
          <cell r="C2855">
            <v>3.3340194748150513</v>
          </cell>
        </row>
        <row r="2856">
          <cell r="A2856">
            <v>39932</v>
          </cell>
          <cell r="B2856">
            <v>12</v>
          </cell>
          <cell r="C2856">
            <v>3.3355191772640702</v>
          </cell>
        </row>
        <row r="2857">
          <cell r="A2857">
            <v>39933</v>
          </cell>
          <cell r="B2857">
            <v>12</v>
          </cell>
          <cell r="C2857">
            <v>3.3370195543064596</v>
          </cell>
        </row>
        <row r="2858">
          <cell r="A2858">
            <v>39934</v>
          </cell>
          <cell r="B2858">
            <v>12</v>
          </cell>
          <cell r="C2858">
            <v>3.3385206062456643</v>
          </cell>
        </row>
        <row r="2859">
          <cell r="A2859">
            <v>39935</v>
          </cell>
          <cell r="B2859">
            <v>0</v>
          </cell>
          <cell r="C2859">
            <v>3.3385206062456643</v>
          </cell>
        </row>
        <row r="2860">
          <cell r="A2860">
            <v>39936</v>
          </cell>
          <cell r="B2860">
            <v>0</v>
          </cell>
          <cell r="C2860">
            <v>3.3385206062456643</v>
          </cell>
        </row>
        <row r="2861">
          <cell r="A2861">
            <v>39937</v>
          </cell>
          <cell r="B2861">
            <v>12</v>
          </cell>
          <cell r="C2861">
            <v>3.3400223333852646</v>
          </cell>
        </row>
        <row r="2862">
          <cell r="A2862">
            <v>39938</v>
          </cell>
          <cell r="B2862">
            <v>12</v>
          </cell>
          <cell r="C2862">
            <v>3.3415247360289784</v>
          </cell>
        </row>
        <row r="2863">
          <cell r="A2863">
            <v>39939</v>
          </cell>
          <cell r="B2863">
            <v>12</v>
          </cell>
          <cell r="C2863">
            <v>3.3430278144806596</v>
          </cell>
        </row>
        <row r="2864">
          <cell r="A2864">
            <v>39940</v>
          </cell>
          <cell r="B2864">
            <v>12</v>
          </cell>
          <cell r="C2864">
            <v>3.3445315690442987</v>
          </cell>
        </row>
        <row r="2865">
          <cell r="A2865">
            <v>39941</v>
          </cell>
          <cell r="B2865">
            <v>12</v>
          </cell>
          <cell r="C2865">
            <v>3.3460360000240232</v>
          </cell>
        </row>
        <row r="2866">
          <cell r="A2866">
            <v>39942</v>
          </cell>
          <cell r="B2866">
            <v>0</v>
          </cell>
          <cell r="C2866">
            <v>3.3460360000240232</v>
          </cell>
        </row>
        <row r="2867">
          <cell r="A2867">
            <v>39943</v>
          </cell>
          <cell r="B2867">
            <v>0</v>
          </cell>
          <cell r="C2867">
            <v>3.3460360000240232</v>
          </cell>
        </row>
        <row r="2868">
          <cell r="A2868">
            <v>39944</v>
          </cell>
          <cell r="B2868">
            <v>12</v>
          </cell>
          <cell r="C2868">
            <v>3.3475411077240973</v>
          </cell>
        </row>
        <row r="2869">
          <cell r="A2869">
            <v>39945</v>
          </cell>
          <cell r="B2869">
            <v>12</v>
          </cell>
          <cell r="C2869">
            <v>3.3490468924489218</v>
          </cell>
        </row>
        <row r="2870">
          <cell r="A2870">
            <v>39946</v>
          </cell>
          <cell r="B2870">
            <v>12</v>
          </cell>
          <cell r="C2870">
            <v>3.3505533545030355</v>
          </cell>
        </row>
        <row r="2871">
          <cell r="A2871">
            <v>39947</v>
          </cell>
          <cell r="B2871">
            <v>12</v>
          </cell>
          <cell r="C2871">
            <v>3.3520604941911127</v>
          </cell>
        </row>
        <row r="2872">
          <cell r="A2872">
            <v>39948</v>
          </cell>
          <cell r="B2872">
            <v>12</v>
          </cell>
          <cell r="C2872">
            <v>3.3535683118179658</v>
          </cell>
        </row>
        <row r="2873">
          <cell r="A2873">
            <v>39949</v>
          </cell>
          <cell r="B2873">
            <v>0</v>
          </cell>
          <cell r="C2873">
            <v>3.3535683118179658</v>
          </cell>
        </row>
        <row r="2874">
          <cell r="A2874">
            <v>39950</v>
          </cell>
          <cell r="B2874">
            <v>0</v>
          </cell>
          <cell r="C2874">
            <v>3.3535683118179658</v>
          </cell>
        </row>
        <row r="2875">
          <cell r="A2875">
            <v>39951</v>
          </cell>
          <cell r="B2875">
            <v>12</v>
          </cell>
          <cell r="C2875">
            <v>3.3550768076885435</v>
          </cell>
        </row>
        <row r="2876">
          <cell r="A2876">
            <v>39952</v>
          </cell>
          <cell r="B2876">
            <v>12</v>
          </cell>
          <cell r="C2876">
            <v>3.3565859821079327</v>
          </cell>
        </row>
        <row r="2877">
          <cell r="A2877">
            <v>39953</v>
          </cell>
          <cell r="B2877">
            <v>12</v>
          </cell>
          <cell r="C2877">
            <v>3.3580958353813566</v>
          </cell>
        </row>
        <row r="2878">
          <cell r="A2878">
            <v>39954</v>
          </cell>
          <cell r="B2878">
            <v>12</v>
          </cell>
          <cell r="C2878">
            <v>3.3596063678141763</v>
          </cell>
        </row>
        <row r="2879">
          <cell r="A2879">
            <v>39955</v>
          </cell>
          <cell r="B2879">
            <v>12</v>
          </cell>
          <cell r="C2879">
            <v>3.3611175797118902</v>
          </cell>
        </row>
        <row r="2880">
          <cell r="A2880">
            <v>39956</v>
          </cell>
          <cell r="B2880">
            <v>0</v>
          </cell>
          <cell r="C2880">
            <v>3.3611175797118902</v>
          </cell>
        </row>
        <row r="2881">
          <cell r="A2881">
            <v>39957</v>
          </cell>
          <cell r="B2881">
            <v>0</v>
          </cell>
          <cell r="C2881">
            <v>3.3611175797118902</v>
          </cell>
        </row>
        <row r="2882">
          <cell r="A2882">
            <v>39958</v>
          </cell>
          <cell r="B2882">
            <v>12</v>
          </cell>
          <cell r="C2882">
            <v>3.3626294713801337</v>
          </cell>
        </row>
        <row r="2883">
          <cell r="A2883">
            <v>39959</v>
          </cell>
          <cell r="B2883">
            <v>12</v>
          </cell>
          <cell r="C2883">
            <v>3.3641420431246796</v>
          </cell>
        </row>
        <row r="2884">
          <cell r="A2884">
            <v>39960</v>
          </cell>
          <cell r="B2884">
            <v>12</v>
          </cell>
          <cell r="C2884">
            <v>3.3656552952514387</v>
          </cell>
        </row>
        <row r="2885">
          <cell r="A2885">
            <v>39961</v>
          </cell>
          <cell r="B2885">
            <v>12</v>
          </cell>
          <cell r="C2885">
            <v>3.3671692280664596</v>
          </cell>
        </row>
        <row r="2886">
          <cell r="A2886">
            <v>39962</v>
          </cell>
          <cell r="B2886">
            <v>12</v>
          </cell>
          <cell r="C2886">
            <v>3.368683841875928</v>
          </cell>
        </row>
        <row r="2887">
          <cell r="A2887">
            <v>39963</v>
          </cell>
          <cell r="B2887">
            <v>0</v>
          </cell>
          <cell r="C2887">
            <v>3.368683841875928</v>
          </cell>
        </row>
        <row r="2888">
          <cell r="A2888">
            <v>39964</v>
          </cell>
          <cell r="B2888">
            <v>0</v>
          </cell>
          <cell r="C2888">
            <v>3.368683841875928</v>
          </cell>
        </row>
        <row r="2889">
          <cell r="A2889">
            <v>39965</v>
          </cell>
          <cell r="B2889">
            <v>12</v>
          </cell>
          <cell r="C2889">
            <v>3.3701991369861677</v>
          </cell>
        </row>
        <row r="2890">
          <cell r="A2890">
            <v>39966</v>
          </cell>
          <cell r="B2890">
            <v>12</v>
          </cell>
          <cell r="C2890">
            <v>3.3717151137036399</v>
          </cell>
        </row>
        <row r="2891">
          <cell r="A2891">
            <v>39967</v>
          </cell>
          <cell r="B2891">
            <v>12</v>
          </cell>
          <cell r="C2891">
            <v>3.3732317723349441</v>
          </cell>
        </row>
        <row r="2892">
          <cell r="A2892">
            <v>39968</v>
          </cell>
          <cell r="B2892">
            <v>12</v>
          </cell>
          <cell r="C2892">
            <v>3.3747491131868177</v>
          </cell>
        </row>
        <row r="2893">
          <cell r="A2893">
            <v>39969</v>
          </cell>
          <cell r="B2893">
            <v>12</v>
          </cell>
          <cell r="C2893">
            <v>3.3762671365661356</v>
          </cell>
        </row>
        <row r="2894">
          <cell r="A2894">
            <v>39970</v>
          </cell>
          <cell r="B2894">
            <v>0</v>
          </cell>
          <cell r="C2894">
            <v>3.3762671365661356</v>
          </cell>
        </row>
        <row r="2895">
          <cell r="A2895">
            <v>39971</v>
          </cell>
          <cell r="B2895">
            <v>0</v>
          </cell>
          <cell r="C2895">
            <v>3.3762671365661356</v>
          </cell>
        </row>
        <row r="2896">
          <cell r="A2896">
            <v>39972</v>
          </cell>
          <cell r="B2896">
            <v>12</v>
          </cell>
          <cell r="C2896">
            <v>3.377785842779911</v>
          </cell>
        </row>
        <row r="2897">
          <cell r="A2897">
            <v>39973</v>
          </cell>
          <cell r="B2897">
            <v>12</v>
          </cell>
          <cell r="C2897">
            <v>3.3793052321352954</v>
          </cell>
        </row>
        <row r="2898">
          <cell r="A2898">
            <v>39974</v>
          </cell>
          <cell r="B2898">
            <v>12</v>
          </cell>
          <cell r="C2898">
            <v>3.3808253049395782</v>
          </cell>
        </row>
        <row r="2899">
          <cell r="A2899">
            <v>39975</v>
          </cell>
          <cell r="B2899">
            <v>12</v>
          </cell>
          <cell r="C2899">
            <v>3.3823460615001868</v>
          </cell>
        </row>
        <row r="2900">
          <cell r="A2900">
            <v>39976</v>
          </cell>
          <cell r="B2900">
            <v>12</v>
          </cell>
          <cell r="C2900">
            <v>3.3838675021246876</v>
          </cell>
        </row>
        <row r="2901">
          <cell r="A2901">
            <v>39977</v>
          </cell>
          <cell r="B2901">
            <v>0</v>
          </cell>
          <cell r="C2901">
            <v>3.3838675021246876</v>
          </cell>
        </row>
        <row r="2902">
          <cell r="A2902">
            <v>39978</v>
          </cell>
          <cell r="B2902">
            <v>0</v>
          </cell>
          <cell r="C2902">
            <v>3.3838675021246876</v>
          </cell>
        </row>
        <row r="2903">
          <cell r="A2903">
            <v>39979</v>
          </cell>
          <cell r="B2903">
            <v>12</v>
          </cell>
          <cell r="C2903">
            <v>3.3853896271207851</v>
          </cell>
        </row>
        <row r="2904">
          <cell r="A2904">
            <v>39980</v>
          </cell>
          <cell r="B2904">
            <v>12</v>
          </cell>
          <cell r="C2904">
            <v>3.3869124367963215</v>
          </cell>
        </row>
        <row r="2905">
          <cell r="A2905">
            <v>39981</v>
          </cell>
          <cell r="B2905">
            <v>12</v>
          </cell>
          <cell r="C2905">
            <v>3.3884359314592785</v>
          </cell>
        </row>
        <row r="2906">
          <cell r="A2906">
            <v>39982</v>
          </cell>
          <cell r="B2906">
            <v>12</v>
          </cell>
          <cell r="C2906">
            <v>3.3899601114177758</v>
          </cell>
        </row>
        <row r="2907">
          <cell r="A2907">
            <v>39983</v>
          </cell>
          <cell r="B2907">
            <v>12</v>
          </cell>
          <cell r="C2907">
            <v>3.3914849769800717</v>
          </cell>
        </row>
        <row r="2908">
          <cell r="A2908">
            <v>39984</v>
          </cell>
          <cell r="B2908">
            <v>0</v>
          </cell>
          <cell r="C2908">
            <v>3.3914849769800717</v>
          </cell>
        </row>
        <row r="2909">
          <cell r="A2909">
            <v>39985</v>
          </cell>
          <cell r="B2909">
            <v>0</v>
          </cell>
          <cell r="C2909">
            <v>3.3914849769800717</v>
          </cell>
        </row>
        <row r="2910">
          <cell r="A2910">
            <v>39986</v>
          </cell>
          <cell r="B2910">
            <v>12</v>
          </cell>
          <cell r="C2910">
            <v>3.3930105284545631</v>
          </cell>
        </row>
        <row r="2911">
          <cell r="A2911">
            <v>39987</v>
          </cell>
          <cell r="B2911">
            <v>12</v>
          </cell>
          <cell r="C2911">
            <v>3.3945367661497858</v>
          </cell>
        </row>
        <row r="2912">
          <cell r="A2912">
            <v>39988</v>
          </cell>
          <cell r="B2912">
            <v>12</v>
          </cell>
          <cell r="C2912">
            <v>3.3960636903744144</v>
          </cell>
        </row>
        <row r="2913">
          <cell r="A2913">
            <v>39989</v>
          </cell>
          <cell r="B2913">
            <v>12</v>
          </cell>
          <cell r="C2913">
            <v>3.3975913014372625</v>
          </cell>
        </row>
        <row r="2914">
          <cell r="A2914">
            <v>39990</v>
          </cell>
          <cell r="B2914">
            <v>12</v>
          </cell>
          <cell r="C2914">
            <v>3.3991195996472818</v>
          </cell>
        </row>
        <row r="2915">
          <cell r="A2915">
            <v>39991</v>
          </cell>
          <cell r="B2915">
            <v>0</v>
          </cell>
          <cell r="C2915">
            <v>3.3991195996472818</v>
          </cell>
        </row>
        <row r="2916">
          <cell r="A2916">
            <v>39992</v>
          </cell>
          <cell r="B2916">
            <v>0</v>
          </cell>
          <cell r="C2916">
            <v>3.3991195996472818</v>
          </cell>
        </row>
        <row r="2917">
          <cell r="A2917">
            <v>39993</v>
          </cell>
          <cell r="B2917">
            <v>12</v>
          </cell>
          <cell r="C2917">
            <v>3.4006485853135642</v>
          </cell>
        </row>
        <row r="2918">
          <cell r="A2918">
            <v>39994</v>
          </cell>
          <cell r="B2918">
            <v>12</v>
          </cell>
          <cell r="C2918">
            <v>3.4021782587453395</v>
          </cell>
        </row>
        <row r="2919">
          <cell r="A2919">
            <v>39995</v>
          </cell>
          <cell r="B2919">
            <v>12</v>
          </cell>
          <cell r="C2919">
            <v>3.4037086202519777</v>
          </cell>
        </row>
        <row r="2920">
          <cell r="A2920">
            <v>39996</v>
          </cell>
          <cell r="B2920">
            <v>12</v>
          </cell>
          <cell r="C2920">
            <v>3.4052396701429868</v>
          </cell>
        </row>
        <row r="2921">
          <cell r="A2921">
            <v>39997</v>
          </cell>
          <cell r="B2921">
            <v>12</v>
          </cell>
          <cell r="C2921">
            <v>3.406771408728015</v>
          </cell>
        </row>
        <row r="2922">
          <cell r="A2922">
            <v>39998</v>
          </cell>
          <cell r="B2922">
            <v>0</v>
          </cell>
          <cell r="C2922">
            <v>3.406771408728015</v>
          </cell>
        </row>
        <row r="2923">
          <cell r="A2923">
            <v>39999</v>
          </cell>
          <cell r="B2923">
            <v>0</v>
          </cell>
          <cell r="C2923">
            <v>3.406771408728015</v>
          </cell>
        </row>
        <row r="2924">
          <cell r="A2924">
            <v>40000</v>
          </cell>
          <cell r="B2924">
            <v>12</v>
          </cell>
          <cell r="C2924">
            <v>3.4083038363168487</v>
          </cell>
        </row>
        <row r="2925">
          <cell r="A2925">
            <v>40001</v>
          </cell>
          <cell r="B2925">
            <v>12</v>
          </cell>
          <cell r="C2925">
            <v>3.4098369532194153</v>
          </cell>
        </row>
        <row r="2926">
          <cell r="A2926">
            <v>40002</v>
          </cell>
          <cell r="B2926">
            <v>12</v>
          </cell>
          <cell r="C2926">
            <v>3.4113707597457799</v>
          </cell>
        </row>
        <row r="2927">
          <cell r="A2927">
            <v>40003</v>
          </cell>
          <cell r="B2927">
            <v>12</v>
          </cell>
          <cell r="C2927">
            <v>3.4129052562061477</v>
          </cell>
        </row>
        <row r="2928">
          <cell r="A2928">
            <v>40004</v>
          </cell>
          <cell r="B2928">
            <v>12</v>
          </cell>
          <cell r="C2928">
            <v>3.4144404429108639</v>
          </cell>
        </row>
        <row r="2929">
          <cell r="A2929">
            <v>40005</v>
          </cell>
          <cell r="B2929">
            <v>0</v>
          </cell>
          <cell r="C2929">
            <v>3.4144404429108639</v>
          </cell>
        </row>
        <row r="2930">
          <cell r="A2930">
            <v>40006</v>
          </cell>
          <cell r="B2930">
            <v>0</v>
          </cell>
          <cell r="C2930">
            <v>3.4144404429108639</v>
          </cell>
        </row>
        <row r="2931">
          <cell r="A2931">
            <v>40007</v>
          </cell>
          <cell r="B2931">
            <v>12</v>
          </cell>
          <cell r="C2931">
            <v>3.415976320170413</v>
          </cell>
        </row>
        <row r="2932">
          <cell r="A2932">
            <v>40008</v>
          </cell>
          <cell r="B2932">
            <v>12</v>
          </cell>
          <cell r="C2932">
            <v>3.4175128882954189</v>
          </cell>
        </row>
        <row r="2933">
          <cell r="A2933">
            <v>40009</v>
          </cell>
          <cell r="B2933">
            <v>12</v>
          </cell>
          <cell r="C2933">
            <v>3.4190501475966455</v>
          </cell>
        </row>
        <row r="2934">
          <cell r="A2934">
            <v>40010</v>
          </cell>
          <cell r="B2934">
            <v>12</v>
          </cell>
          <cell r="C2934">
            <v>3.4205880983849961</v>
          </cell>
        </row>
        <row r="2935">
          <cell r="A2935">
            <v>40011</v>
          </cell>
          <cell r="B2935">
            <v>12</v>
          </cell>
          <cell r="C2935">
            <v>3.4221267409715144</v>
          </cell>
        </row>
        <row r="2936">
          <cell r="A2936">
            <v>40012</v>
          </cell>
          <cell r="B2936">
            <v>0</v>
          </cell>
          <cell r="C2936">
            <v>3.4221267409715144</v>
          </cell>
        </row>
        <row r="2937">
          <cell r="A2937">
            <v>40013</v>
          </cell>
          <cell r="B2937">
            <v>0</v>
          </cell>
          <cell r="C2937">
            <v>3.4221267409715144</v>
          </cell>
        </row>
        <row r="2938">
          <cell r="A2938">
            <v>40014</v>
          </cell>
          <cell r="B2938">
            <v>12</v>
          </cell>
          <cell r="C2938">
            <v>3.4236660756673838</v>
          </cell>
        </row>
        <row r="2939">
          <cell r="A2939">
            <v>40015</v>
          </cell>
          <cell r="B2939">
            <v>12</v>
          </cell>
          <cell r="C2939">
            <v>3.4252061027839278</v>
          </cell>
        </row>
        <row r="2940">
          <cell r="A2940">
            <v>40016</v>
          </cell>
          <cell r="B2940">
            <v>12</v>
          </cell>
          <cell r="C2940">
            <v>3.4267468226326097</v>
          </cell>
        </row>
        <row r="2941">
          <cell r="A2941">
            <v>40017</v>
          </cell>
          <cell r="B2941">
            <v>12</v>
          </cell>
          <cell r="C2941">
            <v>3.4282882355250326</v>
          </cell>
        </row>
        <row r="2942">
          <cell r="A2942">
            <v>40018</v>
          </cell>
          <cell r="B2942">
            <v>12</v>
          </cell>
          <cell r="C2942">
            <v>3.4298303417729405</v>
          </cell>
        </row>
        <row r="2943">
          <cell r="A2943">
            <v>40019</v>
          </cell>
          <cell r="B2943">
            <v>0</v>
          </cell>
          <cell r="C2943">
            <v>3.4298303417729405</v>
          </cell>
        </row>
        <row r="2944">
          <cell r="A2944">
            <v>40020</v>
          </cell>
          <cell r="B2944">
            <v>0</v>
          </cell>
          <cell r="C2944">
            <v>3.4298303417729405</v>
          </cell>
        </row>
        <row r="2945">
          <cell r="A2945">
            <v>40021</v>
          </cell>
          <cell r="B2945">
            <v>12</v>
          </cell>
          <cell r="C2945">
            <v>3.4313731416882174</v>
          </cell>
        </row>
        <row r="2946">
          <cell r="A2946">
            <v>40022</v>
          </cell>
          <cell r="B2946">
            <v>12</v>
          </cell>
          <cell r="C2946">
            <v>3.4329166355828868</v>
          </cell>
        </row>
        <row r="2947">
          <cell r="A2947">
            <v>40023</v>
          </cell>
          <cell r="B2947">
            <v>12</v>
          </cell>
          <cell r="C2947">
            <v>3.4344608237691139</v>
          </cell>
        </row>
        <row r="2948">
          <cell r="A2948">
            <v>40024</v>
          </cell>
          <cell r="B2948">
            <v>12</v>
          </cell>
          <cell r="C2948">
            <v>3.4360057065592033</v>
          </cell>
        </row>
        <row r="2949">
          <cell r="A2949">
            <v>40025</v>
          </cell>
          <cell r="B2949">
            <v>12</v>
          </cell>
          <cell r="C2949">
            <v>3.4375512842656009</v>
          </cell>
        </row>
        <row r="2950">
          <cell r="A2950">
            <v>40026</v>
          </cell>
          <cell r="B2950">
            <v>0</v>
          </cell>
          <cell r="C2950">
            <v>3.4375512842656009</v>
          </cell>
        </row>
        <row r="2951">
          <cell r="A2951">
            <v>40027</v>
          </cell>
          <cell r="B2951">
            <v>0</v>
          </cell>
          <cell r="C2951">
            <v>3.4375512842656009</v>
          </cell>
        </row>
        <row r="2952">
          <cell r="A2952">
            <v>40028</v>
          </cell>
          <cell r="B2952">
            <v>12</v>
          </cell>
          <cell r="C2952">
            <v>3.4390975572008919</v>
          </cell>
        </row>
        <row r="2953">
          <cell r="A2953">
            <v>40029</v>
          </cell>
          <cell r="B2953">
            <v>12</v>
          </cell>
          <cell r="C2953">
            <v>3.4406445256778038</v>
          </cell>
        </row>
        <row r="2954">
          <cell r="A2954">
            <v>40030</v>
          </cell>
          <cell r="B2954">
            <v>12</v>
          </cell>
          <cell r="C2954">
            <v>3.442192190009203</v>
          </cell>
        </row>
        <row r="2955">
          <cell r="A2955">
            <v>40031</v>
          </cell>
          <cell r="B2955">
            <v>12</v>
          </cell>
          <cell r="C2955">
            <v>3.4437405505080978</v>
          </cell>
        </row>
        <row r="2956">
          <cell r="A2956">
            <v>40032</v>
          </cell>
          <cell r="B2956">
            <v>12</v>
          </cell>
          <cell r="C2956">
            <v>3.4452896074876369</v>
          </cell>
        </row>
        <row r="2957">
          <cell r="A2957">
            <v>40033</v>
          </cell>
          <cell r="B2957">
            <v>0</v>
          </cell>
          <cell r="C2957">
            <v>3.4452896074876369</v>
          </cell>
        </row>
        <row r="2958">
          <cell r="A2958">
            <v>40034</v>
          </cell>
          <cell r="B2958">
            <v>0</v>
          </cell>
          <cell r="C2958">
            <v>3.4452896074876369</v>
          </cell>
        </row>
        <row r="2959">
          <cell r="A2959">
            <v>40035</v>
          </cell>
          <cell r="B2959">
            <v>12</v>
          </cell>
          <cell r="C2959">
            <v>3.4468393612611101</v>
          </cell>
        </row>
        <row r="2960">
          <cell r="A2960">
            <v>40036</v>
          </cell>
          <cell r="B2960">
            <v>12</v>
          </cell>
          <cell r="C2960">
            <v>3.4483898121419481</v>
          </cell>
        </row>
        <row r="2961">
          <cell r="A2961">
            <v>40037</v>
          </cell>
          <cell r="B2961">
            <v>12</v>
          </cell>
          <cell r="C2961">
            <v>3.4499409604437221</v>
          </cell>
        </row>
        <row r="2962">
          <cell r="A2962">
            <v>40038</v>
          </cell>
          <cell r="B2962">
            <v>12</v>
          </cell>
          <cell r="C2962">
            <v>3.4514928064801449</v>
          </cell>
        </row>
        <row r="2963">
          <cell r="A2963">
            <v>40039</v>
          </cell>
          <cell r="B2963">
            <v>12</v>
          </cell>
          <cell r="C2963">
            <v>3.4530453505650698</v>
          </cell>
        </row>
        <row r="2964">
          <cell r="A2964">
            <v>40040</v>
          </cell>
          <cell r="B2964">
            <v>0</v>
          </cell>
          <cell r="C2964">
            <v>3.4530453505650698</v>
          </cell>
        </row>
        <row r="2965">
          <cell r="A2965">
            <v>40041</v>
          </cell>
          <cell r="B2965">
            <v>0</v>
          </cell>
          <cell r="C2965">
            <v>3.4530453505650698</v>
          </cell>
        </row>
        <row r="2966">
          <cell r="A2966">
            <v>40042</v>
          </cell>
          <cell r="B2966">
            <v>12</v>
          </cell>
          <cell r="C2966">
            <v>3.4545985930124918</v>
          </cell>
        </row>
        <row r="2967">
          <cell r="A2967">
            <v>40043</v>
          </cell>
          <cell r="B2967">
            <v>12</v>
          </cell>
          <cell r="C2967">
            <v>3.4561525341365473</v>
          </cell>
        </row>
        <row r="2968">
          <cell r="A2968">
            <v>40044</v>
          </cell>
          <cell r="B2968">
            <v>12</v>
          </cell>
          <cell r="C2968">
            <v>3.4577071742515137</v>
          </cell>
        </row>
        <row r="2969">
          <cell r="A2969">
            <v>40045</v>
          </cell>
          <cell r="B2969">
            <v>12</v>
          </cell>
          <cell r="C2969">
            <v>3.4592625136718098</v>
          </cell>
        </row>
        <row r="2970">
          <cell r="A2970">
            <v>40046</v>
          </cell>
          <cell r="B2970">
            <v>12</v>
          </cell>
          <cell r="C2970">
            <v>3.4608185527119959</v>
          </cell>
        </row>
        <row r="2971">
          <cell r="A2971">
            <v>40047</v>
          </cell>
          <cell r="B2971">
            <v>0</v>
          </cell>
          <cell r="C2971">
            <v>3.4608185527119959</v>
          </cell>
        </row>
        <row r="2972">
          <cell r="A2972">
            <v>40048</v>
          </cell>
          <cell r="B2972">
            <v>0</v>
          </cell>
          <cell r="C2972">
            <v>3.4608185527119959</v>
          </cell>
        </row>
        <row r="2973">
          <cell r="A2973">
            <v>40049</v>
          </cell>
          <cell r="B2973">
            <v>12</v>
          </cell>
          <cell r="C2973">
            <v>3.4623752916867732</v>
          </cell>
        </row>
        <row r="2974">
          <cell r="A2974">
            <v>40050</v>
          </cell>
          <cell r="B2974">
            <v>12</v>
          </cell>
          <cell r="C2974">
            <v>3.4639327309109853</v>
          </cell>
        </row>
        <row r="2975">
          <cell r="A2975">
            <v>40051</v>
          </cell>
          <cell r="B2975">
            <v>12</v>
          </cell>
          <cell r="C2975">
            <v>3.4654908706996173</v>
          </cell>
        </row>
        <row r="2976">
          <cell r="A2976">
            <v>40052</v>
          </cell>
          <cell r="B2976">
            <v>12</v>
          </cell>
          <cell r="C2976">
            <v>3.4670497113677956</v>
          </cell>
        </row>
        <row r="2977">
          <cell r="A2977">
            <v>40053</v>
          </cell>
          <cell r="B2977">
            <v>12</v>
          </cell>
          <cell r="C2977">
            <v>3.4686092532307886</v>
          </cell>
        </row>
        <row r="2978">
          <cell r="A2978">
            <v>40054</v>
          </cell>
          <cell r="B2978">
            <v>0</v>
          </cell>
          <cell r="C2978">
            <v>3.4686092532307886</v>
          </cell>
        </row>
        <row r="2979">
          <cell r="A2979">
            <v>40055</v>
          </cell>
          <cell r="B2979">
            <v>0</v>
          </cell>
          <cell r="C2979">
            <v>3.4686092532307886</v>
          </cell>
        </row>
        <row r="2980">
          <cell r="A2980">
            <v>40056</v>
          </cell>
          <cell r="B2980">
            <v>12</v>
          </cell>
          <cell r="C2980">
            <v>3.4701694966040062</v>
          </cell>
        </row>
        <row r="2981">
          <cell r="A2981">
            <v>40057</v>
          </cell>
          <cell r="B2981">
            <v>12</v>
          </cell>
          <cell r="C2981">
            <v>3.4717304418030008</v>
          </cell>
        </row>
        <row r="2982">
          <cell r="A2982">
            <v>40058</v>
          </cell>
          <cell r="B2982">
            <v>12</v>
          </cell>
          <cell r="C2982">
            <v>3.4732920891434662</v>
          </cell>
        </row>
        <row r="2983">
          <cell r="A2983">
            <v>40059</v>
          </cell>
          <cell r="B2983">
            <v>12</v>
          </cell>
          <cell r="C2983">
            <v>3.4748544389412386</v>
          </cell>
        </row>
        <row r="2984">
          <cell r="A2984">
            <v>40060</v>
          </cell>
          <cell r="B2984">
            <v>12</v>
          </cell>
          <cell r="C2984">
            <v>3.4764174915122954</v>
          </cell>
        </row>
        <row r="2985">
          <cell r="A2985">
            <v>40061</v>
          </cell>
          <cell r="B2985">
            <v>0</v>
          </cell>
          <cell r="C2985">
            <v>3.4764174915122954</v>
          </cell>
        </row>
        <row r="2986">
          <cell r="A2986">
            <v>40062</v>
          </cell>
          <cell r="B2986">
            <v>0</v>
          </cell>
          <cell r="C2986">
            <v>3.4764174915122954</v>
          </cell>
        </row>
        <row r="2987">
          <cell r="A2987">
            <v>40063</v>
          </cell>
          <cell r="B2987">
            <v>12</v>
          </cell>
          <cell r="C2987">
            <v>3.4779812471727571</v>
          </cell>
        </row>
        <row r="2988">
          <cell r="A2988">
            <v>40064</v>
          </cell>
          <cell r="B2988">
            <v>12</v>
          </cell>
          <cell r="C2988">
            <v>3.4795457062388864</v>
          </cell>
        </row>
        <row r="2989">
          <cell r="A2989">
            <v>40065</v>
          </cell>
          <cell r="B2989">
            <v>12</v>
          </cell>
          <cell r="C2989">
            <v>3.4811108690270878</v>
          </cell>
        </row>
        <row r="2990">
          <cell r="A2990">
            <v>40066</v>
          </cell>
          <cell r="B2990">
            <v>12</v>
          </cell>
          <cell r="C2990">
            <v>3.4826767358539081</v>
          </cell>
        </row>
        <row r="2991">
          <cell r="A2991">
            <v>40067</v>
          </cell>
          <cell r="B2991">
            <v>12</v>
          </cell>
          <cell r="C2991">
            <v>3.4842433070360368</v>
          </cell>
        </row>
        <row r="2992">
          <cell r="A2992">
            <v>40068</v>
          </cell>
          <cell r="B2992">
            <v>0</v>
          </cell>
          <cell r="C2992">
            <v>3.4842433070360368</v>
          </cell>
        </row>
        <row r="2993">
          <cell r="A2993">
            <v>40069</v>
          </cell>
          <cell r="B2993">
            <v>0</v>
          </cell>
          <cell r="C2993">
            <v>3.4842433070360368</v>
          </cell>
        </row>
        <row r="2994">
          <cell r="A2994">
            <v>40070</v>
          </cell>
          <cell r="B2994">
            <v>12</v>
          </cell>
          <cell r="C2994">
            <v>3.4858105828903052</v>
          </cell>
        </row>
        <row r="2995">
          <cell r="A2995">
            <v>40071</v>
          </cell>
          <cell r="B2995">
            <v>12</v>
          </cell>
          <cell r="C2995">
            <v>3.4873785637336883</v>
          </cell>
        </row>
        <row r="2996">
          <cell r="A2996">
            <v>40072</v>
          </cell>
          <cell r="B2996">
            <v>12</v>
          </cell>
          <cell r="C2996">
            <v>3.4889472498833025</v>
          </cell>
        </row>
        <row r="2997">
          <cell r="A2997">
            <v>40073</v>
          </cell>
          <cell r="B2997">
            <v>12</v>
          </cell>
          <cell r="C2997">
            <v>3.4905166416564075</v>
          </cell>
        </row>
        <row r="2998">
          <cell r="A2998">
            <v>40074</v>
          </cell>
          <cell r="B2998">
            <v>12</v>
          </cell>
          <cell r="C2998">
            <v>3.4920867393704058</v>
          </cell>
        </row>
        <row r="2999">
          <cell r="A2999">
            <v>40075</v>
          </cell>
          <cell r="B2999">
            <v>0</v>
          </cell>
          <cell r="C2999">
            <v>3.4920867393704058</v>
          </cell>
        </row>
        <row r="3000">
          <cell r="A3000">
            <v>40076</v>
          </cell>
          <cell r="B3000">
            <v>0</v>
          </cell>
          <cell r="C3000">
            <v>3.4920867393704058</v>
          </cell>
        </row>
        <row r="3001">
          <cell r="A3001">
            <v>40077</v>
          </cell>
          <cell r="B3001">
            <v>12</v>
          </cell>
          <cell r="C3001">
            <v>3.4936575433428421</v>
          </cell>
        </row>
        <row r="3002">
          <cell r="A3002">
            <v>40078</v>
          </cell>
          <cell r="B3002">
            <v>12</v>
          </cell>
          <cell r="C3002">
            <v>3.4952290538914044</v>
          </cell>
        </row>
        <row r="3003">
          <cell r="A3003">
            <v>40079</v>
          </cell>
          <cell r="B3003">
            <v>12</v>
          </cell>
          <cell r="C3003">
            <v>3.4968012713339234</v>
          </cell>
        </row>
        <row r="3004">
          <cell r="A3004">
            <v>40080</v>
          </cell>
          <cell r="B3004">
            <v>12</v>
          </cell>
          <cell r="C3004">
            <v>3.4983741959883727</v>
          </cell>
        </row>
        <row r="3005">
          <cell r="A3005">
            <v>40081</v>
          </cell>
          <cell r="B3005">
            <v>12</v>
          </cell>
          <cell r="C3005">
            <v>3.4999478281728695</v>
          </cell>
        </row>
        <row r="3006">
          <cell r="A3006">
            <v>40082</v>
          </cell>
          <cell r="B3006">
            <v>0</v>
          </cell>
          <cell r="C3006">
            <v>3.4999478281728695</v>
          </cell>
        </row>
        <row r="3007">
          <cell r="A3007">
            <v>40083</v>
          </cell>
          <cell r="B3007">
            <v>0</v>
          </cell>
          <cell r="C3007">
            <v>3.4999478281728695</v>
          </cell>
        </row>
        <row r="3008">
          <cell r="A3008">
            <v>40084</v>
          </cell>
          <cell r="B3008">
            <v>12</v>
          </cell>
          <cell r="C3008">
            <v>3.5015221682056734</v>
          </cell>
        </row>
        <row r="3009">
          <cell r="A3009">
            <v>40085</v>
          </cell>
          <cell r="B3009">
            <v>12</v>
          </cell>
          <cell r="C3009">
            <v>3.503097216405187</v>
          </cell>
        </row>
        <row r="3010">
          <cell r="A3010">
            <v>40086</v>
          </cell>
          <cell r="B3010">
            <v>12</v>
          </cell>
          <cell r="C3010">
            <v>3.5046729730899573</v>
          </cell>
        </row>
        <row r="3011">
          <cell r="A3011">
            <v>40087</v>
          </cell>
          <cell r="B3011">
            <v>12</v>
          </cell>
          <cell r="C3011">
            <v>3.5062494385786733</v>
          </cell>
        </row>
        <row r="3012">
          <cell r="A3012">
            <v>40088</v>
          </cell>
          <cell r="B3012">
            <v>12</v>
          </cell>
          <cell r="C3012">
            <v>3.5078266131901681</v>
          </cell>
        </row>
        <row r="3013">
          <cell r="A3013">
            <v>40089</v>
          </cell>
          <cell r="B3013">
            <v>0</v>
          </cell>
          <cell r="C3013">
            <v>3.5078266131901681</v>
          </cell>
        </row>
        <row r="3014">
          <cell r="A3014">
            <v>40090</v>
          </cell>
          <cell r="B3014">
            <v>0</v>
          </cell>
          <cell r="C3014">
            <v>3.5078266131901681</v>
          </cell>
        </row>
        <row r="3015">
          <cell r="A3015">
            <v>40091</v>
          </cell>
          <cell r="B3015">
            <v>12</v>
          </cell>
          <cell r="C3015">
            <v>3.5094044972434175</v>
          </cell>
        </row>
        <row r="3016">
          <cell r="A3016">
            <v>40092</v>
          </cell>
          <cell r="B3016">
            <v>12</v>
          </cell>
          <cell r="C3016">
            <v>3.5109830910575419</v>
          </cell>
        </row>
        <row r="3017">
          <cell r="A3017">
            <v>40093</v>
          </cell>
          <cell r="B3017">
            <v>12</v>
          </cell>
          <cell r="C3017">
            <v>3.5125623949518046</v>
          </cell>
        </row>
        <row r="3018">
          <cell r="A3018">
            <v>40094</v>
          </cell>
          <cell r="B3018">
            <v>12</v>
          </cell>
          <cell r="C3018">
            <v>3.5141424092456122</v>
          </cell>
        </row>
        <row r="3019">
          <cell r="A3019">
            <v>40095</v>
          </cell>
          <cell r="B3019">
            <v>12</v>
          </cell>
          <cell r="C3019">
            <v>3.5157231342585153</v>
          </cell>
        </row>
        <row r="3020">
          <cell r="A3020">
            <v>40096</v>
          </cell>
          <cell r="B3020">
            <v>0</v>
          </cell>
          <cell r="C3020">
            <v>3.5157231342585153</v>
          </cell>
        </row>
        <row r="3021">
          <cell r="A3021">
            <v>40097</v>
          </cell>
          <cell r="B3021">
            <v>0</v>
          </cell>
          <cell r="C3021">
            <v>3.5157231342585153</v>
          </cell>
        </row>
        <row r="3022">
          <cell r="A3022">
            <v>40098</v>
          </cell>
          <cell r="B3022">
            <v>12</v>
          </cell>
          <cell r="C3022">
            <v>3.5173045703102086</v>
          </cell>
        </row>
        <row r="3023">
          <cell r="A3023">
            <v>40099</v>
          </cell>
          <cell r="B3023">
            <v>12</v>
          </cell>
          <cell r="C3023">
            <v>3.5188867177205299</v>
          </cell>
        </row>
        <row r="3024">
          <cell r="A3024">
            <v>40100</v>
          </cell>
          <cell r="B3024">
            <v>12</v>
          </cell>
          <cell r="C3024">
            <v>3.5204695768094609</v>
          </cell>
        </row>
        <row r="3025">
          <cell r="A3025">
            <v>40101</v>
          </cell>
          <cell r="B3025">
            <v>12</v>
          </cell>
          <cell r="C3025">
            <v>3.5220531478971284</v>
          </cell>
        </row>
        <row r="3026">
          <cell r="A3026">
            <v>40102</v>
          </cell>
          <cell r="B3026">
            <v>12</v>
          </cell>
          <cell r="C3026">
            <v>3.5236374313038019</v>
          </cell>
        </row>
        <row r="3027">
          <cell r="A3027">
            <v>40103</v>
          </cell>
          <cell r="B3027">
            <v>0</v>
          </cell>
          <cell r="C3027">
            <v>3.5236374313038019</v>
          </cell>
        </row>
        <row r="3028">
          <cell r="A3028">
            <v>40104</v>
          </cell>
          <cell r="B3028">
            <v>0</v>
          </cell>
          <cell r="C3028">
            <v>3.5236374313038019</v>
          </cell>
        </row>
        <row r="3029">
          <cell r="A3029">
            <v>40105</v>
          </cell>
          <cell r="B3029">
            <v>12</v>
          </cell>
          <cell r="C3029">
            <v>3.5252224273498953</v>
          </cell>
        </row>
        <row r="3030">
          <cell r="A3030">
            <v>40106</v>
          </cell>
          <cell r="B3030">
            <v>12</v>
          </cell>
          <cell r="C3030">
            <v>3.5268081363559669</v>
          </cell>
        </row>
        <row r="3031">
          <cell r="A3031">
            <v>40107</v>
          </cell>
          <cell r="B3031">
            <v>12</v>
          </cell>
          <cell r="C3031">
            <v>3.5283945586427192</v>
          </cell>
        </row>
        <row r="3032">
          <cell r="A3032">
            <v>40108</v>
          </cell>
          <cell r="B3032">
            <v>12</v>
          </cell>
          <cell r="C3032">
            <v>3.5299816945309983</v>
          </cell>
        </row>
        <row r="3033">
          <cell r="A3033">
            <v>40109</v>
          </cell>
          <cell r="B3033">
            <v>12</v>
          </cell>
          <cell r="C3033">
            <v>3.5315695443417954</v>
          </cell>
        </row>
        <row r="3034">
          <cell r="A3034">
            <v>40110</v>
          </cell>
          <cell r="B3034">
            <v>0</v>
          </cell>
          <cell r="C3034">
            <v>3.5315695443417954</v>
          </cell>
        </row>
        <row r="3035">
          <cell r="A3035">
            <v>40111</v>
          </cell>
          <cell r="B3035">
            <v>0</v>
          </cell>
          <cell r="C3035">
            <v>3.5315695443417954</v>
          </cell>
        </row>
        <row r="3036">
          <cell r="A3036">
            <v>40112</v>
          </cell>
          <cell r="B3036">
            <v>12</v>
          </cell>
          <cell r="C3036">
            <v>3.533158108396246</v>
          </cell>
        </row>
        <row r="3037">
          <cell r="A3037">
            <v>40113</v>
          </cell>
          <cell r="B3037">
            <v>12</v>
          </cell>
          <cell r="C3037">
            <v>3.5347473870156296</v>
          </cell>
        </row>
        <row r="3038">
          <cell r="A3038">
            <v>40114</v>
          </cell>
          <cell r="B3038">
            <v>12</v>
          </cell>
          <cell r="C3038">
            <v>3.5363373805213705</v>
          </cell>
        </row>
        <row r="3039">
          <cell r="A3039">
            <v>40115</v>
          </cell>
          <cell r="B3039">
            <v>12</v>
          </cell>
          <cell r="C3039">
            <v>3.5379280892350375</v>
          </cell>
        </row>
        <row r="3040">
          <cell r="A3040">
            <v>40116</v>
          </cell>
          <cell r="B3040">
            <v>12</v>
          </cell>
          <cell r="C3040">
            <v>3.5395195134783446</v>
          </cell>
        </row>
        <row r="3041">
          <cell r="A3041">
            <v>40117</v>
          </cell>
          <cell r="B3041">
            <v>0</v>
          </cell>
          <cell r="C3041">
            <v>3.5395195134783446</v>
          </cell>
        </row>
        <row r="3042">
          <cell r="A3042">
            <v>40118</v>
          </cell>
          <cell r="B3042">
            <v>0</v>
          </cell>
          <cell r="C3042">
            <v>3.5395195134783446</v>
          </cell>
        </row>
        <row r="3043">
          <cell r="A3043">
            <v>40119</v>
          </cell>
          <cell r="B3043">
            <v>12</v>
          </cell>
          <cell r="C3043">
            <v>3.5411116535731493</v>
          </cell>
        </row>
        <row r="3044">
          <cell r="A3044">
            <v>40120</v>
          </cell>
          <cell r="B3044">
            <v>12</v>
          </cell>
          <cell r="C3044">
            <v>3.5427045098414549</v>
          </cell>
        </row>
        <row r="3045">
          <cell r="A3045">
            <v>40121</v>
          </cell>
          <cell r="B3045">
            <v>12</v>
          </cell>
          <cell r="C3045">
            <v>3.5442980826054091</v>
          </cell>
        </row>
        <row r="3046">
          <cell r="A3046">
            <v>40122</v>
          </cell>
          <cell r="B3046">
            <v>12</v>
          </cell>
          <cell r="C3046">
            <v>3.5458923721873048</v>
          </cell>
        </row>
        <row r="3047">
          <cell r="A3047">
            <v>40123</v>
          </cell>
          <cell r="B3047">
            <v>12</v>
          </cell>
          <cell r="C3047">
            <v>3.54748737890958</v>
          </cell>
        </row>
        <row r="3048">
          <cell r="A3048">
            <v>40124</v>
          </cell>
          <cell r="B3048">
            <v>0</v>
          </cell>
          <cell r="C3048">
            <v>3.54748737890958</v>
          </cell>
        </row>
        <row r="3049">
          <cell r="A3049">
            <v>40125</v>
          </cell>
          <cell r="B3049">
            <v>0</v>
          </cell>
          <cell r="C3049">
            <v>3.54748737890958</v>
          </cell>
        </row>
        <row r="3050">
          <cell r="A3050">
            <v>40126</v>
          </cell>
          <cell r="B3050">
            <v>12</v>
          </cell>
          <cell r="C3050">
            <v>3.5490831030948171</v>
          </cell>
        </row>
        <row r="3051">
          <cell r="A3051">
            <v>40127</v>
          </cell>
          <cell r="B3051">
            <v>12</v>
          </cell>
          <cell r="C3051">
            <v>3.5506795450657438</v>
          </cell>
        </row>
        <row r="3052">
          <cell r="A3052">
            <v>40128</v>
          </cell>
          <cell r="B3052">
            <v>12</v>
          </cell>
          <cell r="C3052">
            <v>3.5522767051452333</v>
          </cell>
        </row>
        <row r="3053">
          <cell r="A3053">
            <v>40129</v>
          </cell>
          <cell r="B3053">
            <v>12</v>
          </cell>
          <cell r="C3053">
            <v>3.5538745836563042</v>
          </cell>
        </row>
        <row r="3054">
          <cell r="A3054">
            <v>40130</v>
          </cell>
          <cell r="B3054">
            <v>12</v>
          </cell>
          <cell r="C3054">
            <v>3.5554731809221196</v>
          </cell>
        </row>
        <row r="3055">
          <cell r="A3055">
            <v>40131</v>
          </cell>
          <cell r="B3055">
            <v>0</v>
          </cell>
          <cell r="C3055">
            <v>3.5554731809221196</v>
          </cell>
        </row>
        <row r="3056">
          <cell r="A3056">
            <v>40132</v>
          </cell>
          <cell r="B3056">
            <v>0</v>
          </cell>
          <cell r="C3056">
            <v>3.5554731809221196</v>
          </cell>
        </row>
        <row r="3057">
          <cell r="A3057">
            <v>40133</v>
          </cell>
          <cell r="B3057">
            <v>12</v>
          </cell>
          <cell r="C3057">
            <v>3.5570724972659886</v>
          </cell>
        </row>
        <row r="3058">
          <cell r="A3058">
            <v>40134</v>
          </cell>
          <cell r="B3058">
            <v>12</v>
          </cell>
          <cell r="C3058">
            <v>3.5586725330113653</v>
          </cell>
        </row>
        <row r="3059">
          <cell r="A3059">
            <v>40135</v>
          </cell>
          <cell r="B3059">
            <v>12</v>
          </cell>
          <cell r="C3059">
            <v>3.56027328848185</v>
          </cell>
        </row>
        <row r="3060">
          <cell r="A3060">
            <v>40136</v>
          </cell>
          <cell r="B3060">
            <v>12</v>
          </cell>
          <cell r="C3060">
            <v>3.5618747640011881</v>
          </cell>
        </row>
        <row r="3061">
          <cell r="A3061">
            <v>40137</v>
          </cell>
          <cell r="B3061">
            <v>12</v>
          </cell>
          <cell r="C3061">
            <v>3.5634769598932703</v>
          </cell>
        </row>
        <row r="3062">
          <cell r="A3062">
            <v>40138</v>
          </cell>
          <cell r="B3062">
            <v>0</v>
          </cell>
          <cell r="C3062">
            <v>3.5634769598932703</v>
          </cell>
        </row>
        <row r="3063">
          <cell r="A3063">
            <v>40139</v>
          </cell>
          <cell r="B3063">
            <v>0</v>
          </cell>
          <cell r="C3063">
            <v>3.5634769598932703</v>
          </cell>
        </row>
        <row r="3064">
          <cell r="A3064">
            <v>40140</v>
          </cell>
          <cell r="B3064">
            <v>12</v>
          </cell>
          <cell r="C3064">
            <v>3.5650798764821334</v>
          </cell>
        </row>
        <row r="3065">
          <cell r="A3065">
            <v>40141</v>
          </cell>
          <cell r="B3065">
            <v>12</v>
          </cell>
          <cell r="C3065">
            <v>3.5666835140919599</v>
          </cell>
        </row>
        <row r="3066">
          <cell r="A3066">
            <v>40142</v>
          </cell>
          <cell r="B3066">
            <v>12</v>
          </cell>
          <cell r="C3066">
            <v>3.5682878730470784</v>
          </cell>
        </row>
        <row r="3067">
          <cell r="A3067">
            <v>40143</v>
          </cell>
          <cell r="B3067">
            <v>12</v>
          </cell>
          <cell r="C3067">
            <v>3.5698929536719626</v>
          </cell>
        </row>
        <row r="3068">
          <cell r="A3068">
            <v>40144</v>
          </cell>
          <cell r="B3068">
            <v>12</v>
          </cell>
          <cell r="C3068">
            <v>3.5714987562912328</v>
          </cell>
        </row>
        <row r="3069">
          <cell r="A3069">
            <v>40145</v>
          </cell>
          <cell r="B3069">
            <v>0</v>
          </cell>
          <cell r="C3069">
            <v>3.5714987562912328</v>
          </cell>
        </row>
        <row r="3070">
          <cell r="A3070">
            <v>40146</v>
          </cell>
          <cell r="B3070">
            <v>0</v>
          </cell>
          <cell r="C3070">
            <v>3.5714987562912328</v>
          </cell>
        </row>
        <row r="3071">
          <cell r="A3071">
            <v>40147</v>
          </cell>
          <cell r="B3071">
            <v>12</v>
          </cell>
          <cell r="C3071">
            <v>3.5731052812296555</v>
          </cell>
        </row>
        <row r="3072">
          <cell r="A3072">
            <v>40148</v>
          </cell>
          <cell r="B3072">
            <v>12</v>
          </cell>
          <cell r="C3072">
            <v>3.5747125288121429</v>
          </cell>
        </row>
        <row r="3073">
          <cell r="A3073">
            <v>40149</v>
          </cell>
          <cell r="B3073">
            <v>12</v>
          </cell>
          <cell r="C3073">
            <v>3.576320499363753</v>
          </cell>
        </row>
        <row r="3074">
          <cell r="A3074">
            <v>40150</v>
          </cell>
          <cell r="B3074">
            <v>12</v>
          </cell>
          <cell r="C3074">
            <v>3.5779291932096906</v>
          </cell>
        </row>
        <row r="3075">
          <cell r="A3075">
            <v>40151</v>
          </cell>
          <cell r="B3075">
            <v>12</v>
          </cell>
          <cell r="C3075">
            <v>3.5795386106753067</v>
          </cell>
        </row>
        <row r="3076">
          <cell r="A3076">
            <v>40152</v>
          </cell>
          <cell r="B3076">
            <v>0</v>
          </cell>
          <cell r="C3076">
            <v>3.5795386106753067</v>
          </cell>
        </row>
        <row r="3077">
          <cell r="A3077">
            <v>40153</v>
          </cell>
          <cell r="B3077">
            <v>0</v>
          </cell>
          <cell r="C3077">
            <v>3.5795386106753067</v>
          </cell>
        </row>
        <row r="3078">
          <cell r="A3078">
            <v>40154</v>
          </cell>
          <cell r="B3078">
            <v>12</v>
          </cell>
          <cell r="C3078">
            <v>3.5811487520860985</v>
          </cell>
        </row>
        <row r="3079">
          <cell r="A3079">
            <v>40155</v>
          </cell>
          <cell r="B3079">
            <v>12</v>
          </cell>
          <cell r="C3079">
            <v>3.5827596177677101</v>
          </cell>
        </row>
        <row r="3080">
          <cell r="A3080">
            <v>40156</v>
          </cell>
          <cell r="B3080">
            <v>12</v>
          </cell>
          <cell r="C3080">
            <v>3.5843712080459311</v>
          </cell>
        </row>
        <row r="3081">
          <cell r="A3081">
            <v>40157</v>
          </cell>
          <cell r="B3081">
            <v>12</v>
          </cell>
          <cell r="C3081">
            <v>3.5859835232466986</v>
          </cell>
        </row>
        <row r="3082">
          <cell r="A3082">
            <v>40158</v>
          </cell>
          <cell r="B3082">
            <v>12</v>
          </cell>
          <cell r="C3082">
            <v>3.5875965636960956</v>
          </cell>
        </row>
        <row r="3083">
          <cell r="A3083">
            <v>40159</v>
          </cell>
          <cell r="B3083">
            <v>0</v>
          </cell>
          <cell r="C3083">
            <v>3.5875965636960956</v>
          </cell>
        </row>
        <row r="3084">
          <cell r="A3084">
            <v>40160</v>
          </cell>
          <cell r="B3084">
            <v>0</v>
          </cell>
          <cell r="C3084">
            <v>3.5875965636960956</v>
          </cell>
        </row>
        <row r="3085">
          <cell r="A3085">
            <v>40161</v>
          </cell>
          <cell r="B3085">
            <v>12</v>
          </cell>
          <cell r="C3085">
            <v>3.5892103297203519</v>
          </cell>
        </row>
        <row r="3086">
          <cell r="A3086">
            <v>40162</v>
          </cell>
          <cell r="B3086">
            <v>12</v>
          </cell>
          <cell r="C3086">
            <v>3.5908248216458447</v>
          </cell>
        </row>
        <row r="3087">
          <cell r="A3087">
            <v>40163</v>
          </cell>
          <cell r="B3087">
            <v>12</v>
          </cell>
          <cell r="C3087">
            <v>3.5924400397990977</v>
          </cell>
        </row>
        <row r="3088">
          <cell r="A3088">
            <v>40164</v>
          </cell>
          <cell r="B3088">
            <v>12</v>
          </cell>
          <cell r="C3088">
            <v>3.5940559845067805</v>
          </cell>
        </row>
        <row r="3089">
          <cell r="A3089">
            <v>40165</v>
          </cell>
          <cell r="B3089">
            <v>12</v>
          </cell>
          <cell r="C3089">
            <v>3.5956726560957111</v>
          </cell>
        </row>
        <row r="3090">
          <cell r="A3090">
            <v>40166</v>
          </cell>
          <cell r="B3090">
            <v>0</v>
          </cell>
          <cell r="C3090">
            <v>3.5956726560957111</v>
          </cell>
        </row>
        <row r="3091">
          <cell r="A3091">
            <v>40167</v>
          </cell>
          <cell r="B3091">
            <v>0</v>
          </cell>
          <cell r="C3091">
            <v>3.5956726560957111</v>
          </cell>
        </row>
        <row r="3092">
          <cell r="A3092">
            <v>40168</v>
          </cell>
          <cell r="B3092">
            <v>12</v>
          </cell>
          <cell r="C3092">
            <v>3.5972900548928539</v>
          </cell>
        </row>
        <row r="3093">
          <cell r="A3093">
            <v>40169</v>
          </cell>
          <cell r="B3093">
            <v>12</v>
          </cell>
          <cell r="C3093">
            <v>3.5989081812253203</v>
          </cell>
        </row>
        <row r="3094">
          <cell r="A3094">
            <v>40170</v>
          </cell>
          <cell r="B3094">
            <v>12</v>
          </cell>
          <cell r="C3094">
            <v>3.6005270354203684</v>
          </cell>
        </row>
        <row r="3095">
          <cell r="A3095">
            <v>40171</v>
          </cell>
          <cell r="B3095">
            <v>12</v>
          </cell>
          <cell r="C3095">
            <v>3.6021466178054045</v>
          </cell>
        </row>
        <row r="3096">
          <cell r="A3096">
            <v>40172</v>
          </cell>
          <cell r="B3096">
            <v>12</v>
          </cell>
          <cell r="C3096">
            <v>3.6037669287079814</v>
          </cell>
        </row>
        <row r="3097">
          <cell r="A3097">
            <v>40173</v>
          </cell>
          <cell r="B3097">
            <v>0</v>
          </cell>
          <cell r="C3097">
            <v>3.6037669287079814</v>
          </cell>
        </row>
        <row r="3098">
          <cell r="A3098">
            <v>40174</v>
          </cell>
          <cell r="B3098">
            <v>0</v>
          </cell>
          <cell r="C3098">
            <v>3.6037669287079814</v>
          </cell>
        </row>
        <row r="3099">
          <cell r="A3099">
            <v>40175</v>
          </cell>
          <cell r="B3099">
            <v>12</v>
          </cell>
          <cell r="C3099">
            <v>3.6053879684557999</v>
          </cell>
        </row>
        <row r="3100">
          <cell r="A3100">
            <v>40176</v>
          </cell>
          <cell r="B3100">
            <v>12</v>
          </cell>
          <cell r="C3100">
            <v>3.6070097373767074</v>
          </cell>
        </row>
        <row r="3101">
          <cell r="A3101">
            <v>40177</v>
          </cell>
          <cell r="B3101">
            <v>12</v>
          </cell>
          <cell r="C3101">
            <v>3.6086322357986993</v>
          </cell>
        </row>
        <row r="3102">
          <cell r="A3102">
            <v>40178</v>
          </cell>
          <cell r="B3102">
            <v>12</v>
          </cell>
          <cell r="C3102">
            <v>3.6102554640499185</v>
          </cell>
        </row>
        <row r="3103">
          <cell r="A3103">
            <v>40179</v>
          </cell>
          <cell r="B3103">
            <v>0</v>
          </cell>
          <cell r="C3103">
            <v>3.6102554640499185</v>
          </cell>
        </row>
        <row r="3104">
          <cell r="A3104">
            <v>40180</v>
          </cell>
          <cell r="B3104">
            <v>0</v>
          </cell>
          <cell r="C3104">
            <v>3.6102554640499185</v>
          </cell>
        </row>
        <row r="3105">
          <cell r="A3105">
            <v>40181</v>
          </cell>
          <cell r="B3105">
            <v>0</v>
          </cell>
          <cell r="C3105">
            <v>3.6102554640499185</v>
          </cell>
        </row>
        <row r="3106">
          <cell r="A3106">
            <v>40182</v>
          </cell>
          <cell r="B3106">
            <v>11.57</v>
          </cell>
          <cell r="C3106">
            <v>3.6118242890494603</v>
          </cell>
        </row>
        <row r="3107">
          <cell r="A3107">
            <v>40183</v>
          </cell>
          <cell r="B3107">
            <v>11.57</v>
          </cell>
          <cell r="C3107">
            <v>3.6133937957769029</v>
          </cell>
        </row>
        <row r="3108">
          <cell r="A3108">
            <v>40184</v>
          </cell>
          <cell r="B3108">
            <v>11.57</v>
          </cell>
          <cell r="C3108">
            <v>3.6149639845284889</v>
          </cell>
        </row>
        <row r="3109">
          <cell r="A3109">
            <v>40185</v>
          </cell>
          <cell r="B3109">
            <v>11.57</v>
          </cell>
          <cell r="C3109">
            <v>3.6165348556005901</v>
          </cell>
        </row>
        <row r="3110">
          <cell r="A3110">
            <v>40186</v>
          </cell>
          <cell r="B3110">
            <v>11.57</v>
          </cell>
          <cell r="C3110">
            <v>3.6181064092897062</v>
          </cell>
        </row>
        <row r="3111">
          <cell r="A3111">
            <v>40187</v>
          </cell>
          <cell r="B3111">
            <v>0</v>
          </cell>
          <cell r="C3111">
            <v>3.6181064092897062</v>
          </cell>
        </row>
        <row r="3112">
          <cell r="A3112">
            <v>40188</v>
          </cell>
          <cell r="B3112">
            <v>0</v>
          </cell>
          <cell r="C3112">
            <v>3.6181064092897062</v>
          </cell>
        </row>
        <row r="3113">
          <cell r="A3113">
            <v>40189</v>
          </cell>
          <cell r="B3113">
            <v>11.57</v>
          </cell>
          <cell r="C3113">
            <v>3.6196786458924666</v>
          </cell>
        </row>
        <row r="3114">
          <cell r="A3114">
            <v>40190</v>
          </cell>
          <cell r="B3114">
            <v>11.57</v>
          </cell>
          <cell r="C3114">
            <v>3.6212515657056294</v>
          </cell>
        </row>
        <row r="3115">
          <cell r="A3115">
            <v>40191</v>
          </cell>
          <cell r="B3115">
            <v>11.57</v>
          </cell>
          <cell r="C3115">
            <v>3.6228251690260813</v>
          </cell>
        </row>
        <row r="3116">
          <cell r="A3116">
            <v>40192</v>
          </cell>
          <cell r="B3116">
            <v>11.57</v>
          </cell>
          <cell r="C3116">
            <v>3.6243994561508379</v>
          </cell>
        </row>
        <row r="3117">
          <cell r="A3117">
            <v>40193</v>
          </cell>
          <cell r="B3117">
            <v>11.57</v>
          </cell>
          <cell r="C3117">
            <v>3.6259744273770447</v>
          </cell>
        </row>
        <row r="3118">
          <cell r="A3118">
            <v>40194</v>
          </cell>
          <cell r="B3118">
            <v>0</v>
          </cell>
          <cell r="C3118">
            <v>3.6259744273770447</v>
          </cell>
        </row>
        <row r="3119">
          <cell r="A3119">
            <v>40195</v>
          </cell>
          <cell r="B3119">
            <v>0</v>
          </cell>
          <cell r="C3119">
            <v>3.6259744273770447</v>
          </cell>
        </row>
        <row r="3120">
          <cell r="A3120">
            <v>40196</v>
          </cell>
          <cell r="B3120">
            <v>11.57</v>
          </cell>
          <cell r="C3120">
            <v>3.6275500830019753</v>
          </cell>
        </row>
        <row r="3121">
          <cell r="A3121">
            <v>40197</v>
          </cell>
          <cell r="B3121">
            <v>11.57</v>
          </cell>
          <cell r="C3121">
            <v>3.6291264233230338</v>
          </cell>
        </row>
        <row r="3122">
          <cell r="A3122">
            <v>40198</v>
          </cell>
          <cell r="B3122">
            <v>11.57</v>
          </cell>
          <cell r="C3122">
            <v>3.6307034486377519</v>
          </cell>
        </row>
        <row r="3123">
          <cell r="A3123">
            <v>40199</v>
          </cell>
          <cell r="B3123">
            <v>11.57</v>
          </cell>
          <cell r="C3123">
            <v>3.6322811592437918</v>
          </cell>
        </row>
        <row r="3124">
          <cell r="A3124">
            <v>40200</v>
          </cell>
          <cell r="B3124">
            <v>11.57</v>
          </cell>
          <cell r="C3124">
            <v>3.6338595554389443</v>
          </cell>
        </row>
        <row r="3125">
          <cell r="A3125">
            <v>40201</v>
          </cell>
          <cell r="B3125">
            <v>0</v>
          </cell>
          <cell r="C3125">
            <v>3.6338595554389443</v>
          </cell>
        </row>
        <row r="3126">
          <cell r="A3126">
            <v>40202</v>
          </cell>
          <cell r="B3126">
            <v>0</v>
          </cell>
          <cell r="C3126">
            <v>3.6338595554389443</v>
          </cell>
        </row>
        <row r="3127">
          <cell r="A3127">
            <v>40203</v>
          </cell>
          <cell r="B3127">
            <v>11.57</v>
          </cell>
          <cell r="C3127">
            <v>3.6354386375211303</v>
          </cell>
        </row>
        <row r="3128">
          <cell r="A3128">
            <v>40204</v>
          </cell>
          <cell r="B3128">
            <v>11.57</v>
          </cell>
          <cell r="C3128">
            <v>3.6370184057884001</v>
          </cell>
        </row>
        <row r="3129">
          <cell r="A3129">
            <v>40205</v>
          </cell>
          <cell r="B3129">
            <v>11.57</v>
          </cell>
          <cell r="C3129">
            <v>3.6385988605389326</v>
          </cell>
        </row>
        <row r="3130">
          <cell r="A3130">
            <v>40206</v>
          </cell>
          <cell r="B3130">
            <v>11.57</v>
          </cell>
          <cell r="C3130">
            <v>3.6401800020710371</v>
          </cell>
        </row>
        <row r="3131">
          <cell r="A3131">
            <v>40207</v>
          </cell>
          <cell r="B3131">
            <v>11.57</v>
          </cell>
          <cell r="C3131">
            <v>3.6417618306831527</v>
          </cell>
        </row>
        <row r="3132">
          <cell r="A3132">
            <v>40208</v>
          </cell>
          <cell r="B3132">
            <v>0</v>
          </cell>
          <cell r="C3132">
            <v>3.6417618306831527</v>
          </cell>
        </row>
        <row r="3133">
          <cell r="A3133">
            <v>40209</v>
          </cell>
          <cell r="B3133">
            <v>0</v>
          </cell>
          <cell r="C3133">
            <v>3.6417618306831527</v>
          </cell>
        </row>
        <row r="3134">
          <cell r="A3134">
            <v>40210</v>
          </cell>
          <cell r="B3134">
            <v>11.57</v>
          </cell>
          <cell r="C3134">
            <v>3.6433443466738473</v>
          </cell>
        </row>
        <row r="3135">
          <cell r="A3135">
            <v>40211</v>
          </cell>
          <cell r="B3135">
            <v>11.57</v>
          </cell>
          <cell r="C3135">
            <v>3.6449275503418197</v>
          </cell>
        </row>
        <row r="3136">
          <cell r="A3136">
            <v>40212</v>
          </cell>
          <cell r="B3136">
            <v>11.57</v>
          </cell>
          <cell r="C3136">
            <v>3.6465114419858975</v>
          </cell>
        </row>
        <row r="3137">
          <cell r="A3137">
            <v>40213</v>
          </cell>
          <cell r="B3137">
            <v>11.57</v>
          </cell>
          <cell r="C3137">
            <v>3.6480960219050385</v>
          </cell>
        </row>
        <row r="3138">
          <cell r="A3138">
            <v>40214</v>
          </cell>
          <cell r="B3138">
            <v>11.57</v>
          </cell>
          <cell r="C3138">
            <v>3.6496812903983304</v>
          </cell>
        </row>
        <row r="3139">
          <cell r="A3139">
            <v>40215</v>
          </cell>
          <cell r="B3139">
            <v>0</v>
          </cell>
          <cell r="C3139">
            <v>3.6496812903983304</v>
          </cell>
        </row>
        <row r="3140">
          <cell r="A3140">
            <v>40216</v>
          </cell>
          <cell r="B3140">
            <v>0</v>
          </cell>
          <cell r="C3140">
            <v>3.6496812903983304</v>
          </cell>
        </row>
        <row r="3141">
          <cell r="A3141">
            <v>40217</v>
          </cell>
          <cell r="B3141">
            <v>11.57</v>
          </cell>
          <cell r="C3141">
            <v>3.651267247764991</v>
          </cell>
        </row>
        <row r="3142">
          <cell r="A3142">
            <v>40218</v>
          </cell>
          <cell r="B3142">
            <v>11.57</v>
          </cell>
          <cell r="C3142">
            <v>3.6528538943043678</v>
          </cell>
        </row>
        <row r="3143">
          <cell r="A3143">
            <v>40219</v>
          </cell>
          <cell r="B3143">
            <v>11.57</v>
          </cell>
          <cell r="C3143">
            <v>3.654441230315939</v>
          </cell>
        </row>
        <row r="3144">
          <cell r="A3144">
            <v>40220</v>
          </cell>
          <cell r="B3144">
            <v>11.57</v>
          </cell>
          <cell r="C3144">
            <v>3.6560292560993122</v>
          </cell>
        </row>
        <row r="3145">
          <cell r="A3145">
            <v>40221</v>
          </cell>
          <cell r="B3145">
            <v>11.57</v>
          </cell>
          <cell r="C3145">
            <v>3.6576179719542257</v>
          </cell>
        </row>
        <row r="3146">
          <cell r="A3146">
            <v>40222</v>
          </cell>
          <cell r="B3146">
            <v>0</v>
          </cell>
          <cell r="C3146">
            <v>3.6576179719542257</v>
          </cell>
        </row>
        <row r="3147">
          <cell r="A3147">
            <v>40223</v>
          </cell>
          <cell r="B3147">
            <v>0</v>
          </cell>
          <cell r="C3147">
            <v>3.6576179719542257</v>
          </cell>
        </row>
        <row r="3148">
          <cell r="A3148">
            <v>40224</v>
          </cell>
          <cell r="B3148">
            <v>0</v>
          </cell>
          <cell r="C3148">
            <v>3.6576179719542257</v>
          </cell>
        </row>
        <row r="3149">
          <cell r="A3149">
            <v>40225</v>
          </cell>
          <cell r="B3149">
            <v>0</v>
          </cell>
          <cell r="C3149">
            <v>3.6576179719542257</v>
          </cell>
        </row>
        <row r="3150">
          <cell r="A3150">
            <v>40226</v>
          </cell>
          <cell r="B3150">
            <v>11.57</v>
          </cell>
          <cell r="C3150">
            <v>3.6592073781805476</v>
          </cell>
        </row>
        <row r="3151">
          <cell r="A3151">
            <v>40227</v>
          </cell>
          <cell r="B3151">
            <v>11.57</v>
          </cell>
          <cell r="C3151">
            <v>3.6607974750782772</v>
          </cell>
        </row>
        <row r="3152">
          <cell r="A3152">
            <v>40228</v>
          </cell>
          <cell r="B3152">
            <v>11.57</v>
          </cell>
          <cell r="C3152">
            <v>3.6623882629475433</v>
          </cell>
        </row>
        <row r="3153">
          <cell r="A3153">
            <v>40229</v>
          </cell>
          <cell r="B3153">
            <v>0</v>
          </cell>
          <cell r="C3153">
            <v>3.6623882629475433</v>
          </cell>
        </row>
        <row r="3154">
          <cell r="A3154">
            <v>40230</v>
          </cell>
          <cell r="B3154">
            <v>0</v>
          </cell>
          <cell r="C3154">
            <v>3.6623882629475433</v>
          </cell>
        </row>
        <row r="3155">
          <cell r="A3155">
            <v>40231</v>
          </cell>
          <cell r="B3155">
            <v>11.57</v>
          </cell>
          <cell r="C3155">
            <v>3.6639797420886051</v>
          </cell>
        </row>
        <row r="3156">
          <cell r="A3156">
            <v>40232</v>
          </cell>
          <cell r="B3156">
            <v>11.57</v>
          </cell>
          <cell r="C3156">
            <v>3.6655719128018527</v>
          </cell>
        </row>
        <row r="3157">
          <cell r="A3157">
            <v>40233</v>
          </cell>
          <cell r="B3157">
            <v>11.57</v>
          </cell>
          <cell r="C3157">
            <v>3.6671647753878065</v>
          </cell>
        </row>
        <row r="3158">
          <cell r="A3158">
            <v>40234</v>
          </cell>
          <cell r="B3158">
            <v>11.57</v>
          </cell>
          <cell r="C3158">
            <v>3.6687583301471181</v>
          </cell>
        </row>
        <row r="3159">
          <cell r="A3159">
            <v>40235</v>
          </cell>
          <cell r="B3159">
            <v>11.57</v>
          </cell>
          <cell r="C3159">
            <v>3.6703525773805685</v>
          </cell>
        </row>
        <row r="3160">
          <cell r="A3160">
            <v>40236</v>
          </cell>
          <cell r="B3160">
            <v>0</v>
          </cell>
          <cell r="C3160">
            <v>3.6703525773805685</v>
          </cell>
        </row>
        <row r="3161">
          <cell r="A3161">
            <v>40237</v>
          </cell>
          <cell r="B3161">
            <v>0</v>
          </cell>
          <cell r="C3161">
            <v>3.6703525773805685</v>
          </cell>
        </row>
        <row r="3162">
          <cell r="A3162">
            <v>40238</v>
          </cell>
          <cell r="B3162">
            <v>11.57</v>
          </cell>
          <cell r="C3162">
            <v>3.6719475173890705</v>
          </cell>
        </row>
        <row r="3163">
          <cell r="A3163">
            <v>40239</v>
          </cell>
          <cell r="B3163">
            <v>11.57</v>
          </cell>
          <cell r="C3163">
            <v>3.6735431504736673</v>
          </cell>
        </row>
        <row r="3164">
          <cell r="A3164">
            <v>40240</v>
          </cell>
          <cell r="B3164">
            <v>11.57</v>
          </cell>
          <cell r="C3164">
            <v>3.675139476935533</v>
          </cell>
        </row>
        <row r="3165">
          <cell r="A3165">
            <v>40241</v>
          </cell>
          <cell r="B3165">
            <v>11.57</v>
          </cell>
          <cell r="C3165">
            <v>3.6767364970759724</v>
          </cell>
        </row>
        <row r="3166">
          <cell r="A3166">
            <v>40242</v>
          </cell>
          <cell r="B3166">
            <v>11.57</v>
          </cell>
          <cell r="C3166">
            <v>3.6783342111964212</v>
          </cell>
        </row>
        <row r="3167">
          <cell r="A3167">
            <v>40243</v>
          </cell>
          <cell r="B3167">
            <v>0</v>
          </cell>
          <cell r="C3167">
            <v>3.6783342111964212</v>
          </cell>
        </row>
        <row r="3168">
          <cell r="A3168">
            <v>40244</v>
          </cell>
          <cell r="B3168">
            <v>0</v>
          </cell>
          <cell r="C3168">
            <v>3.6783342111964212</v>
          </cell>
        </row>
        <row r="3169">
          <cell r="A3169">
            <v>40245</v>
          </cell>
          <cell r="B3169">
            <v>11.57</v>
          </cell>
          <cell r="C3169">
            <v>3.6799326195984463</v>
          </cell>
        </row>
        <row r="3170">
          <cell r="A3170">
            <v>40246</v>
          </cell>
          <cell r="B3170">
            <v>11.57</v>
          </cell>
          <cell r="C3170">
            <v>3.6815317225837454</v>
          </cell>
        </row>
        <row r="3171">
          <cell r="A3171">
            <v>40247</v>
          </cell>
          <cell r="B3171">
            <v>11.57</v>
          </cell>
          <cell r="C3171">
            <v>3.6831315204541477</v>
          </cell>
        </row>
        <row r="3172">
          <cell r="A3172">
            <v>40248</v>
          </cell>
          <cell r="B3172">
            <v>11.57</v>
          </cell>
          <cell r="C3172">
            <v>3.6847320135116131</v>
          </cell>
        </row>
        <row r="3173">
          <cell r="A3173">
            <v>40249</v>
          </cell>
          <cell r="B3173">
            <v>11.57</v>
          </cell>
          <cell r="C3173">
            <v>3.6863332020582327</v>
          </cell>
        </row>
        <row r="3174">
          <cell r="A3174">
            <v>40250</v>
          </cell>
          <cell r="B3174">
            <v>0</v>
          </cell>
          <cell r="C3174">
            <v>3.6863332020582327</v>
          </cell>
        </row>
        <row r="3175">
          <cell r="A3175">
            <v>40251</v>
          </cell>
          <cell r="B3175">
            <v>0</v>
          </cell>
          <cell r="C3175">
            <v>3.6863332020582327</v>
          </cell>
        </row>
        <row r="3176">
          <cell r="A3176">
            <v>40252</v>
          </cell>
          <cell r="B3176">
            <v>11.57</v>
          </cell>
          <cell r="C3176">
            <v>3.6879350863962297</v>
          </cell>
        </row>
        <row r="3177">
          <cell r="A3177">
            <v>40253</v>
          </cell>
          <cell r="B3177">
            <v>11.57</v>
          </cell>
          <cell r="C3177">
            <v>3.6895376668279574</v>
          </cell>
        </row>
        <row r="3178">
          <cell r="A3178">
            <v>40254</v>
          </cell>
          <cell r="B3178">
            <v>11.57</v>
          </cell>
          <cell r="C3178">
            <v>3.6911409436559017</v>
          </cell>
        </row>
        <row r="3179">
          <cell r="A3179">
            <v>40255</v>
          </cell>
          <cell r="B3179">
            <v>11.57</v>
          </cell>
          <cell r="C3179">
            <v>3.6927449171826789</v>
          </cell>
        </row>
        <row r="3180">
          <cell r="A3180">
            <v>40256</v>
          </cell>
          <cell r="B3180">
            <v>11.57</v>
          </cell>
          <cell r="C3180">
            <v>3.6943495877110375</v>
          </cell>
        </row>
        <row r="3181">
          <cell r="A3181">
            <v>40257</v>
          </cell>
          <cell r="B3181">
            <v>0</v>
          </cell>
          <cell r="C3181">
            <v>3.6943495877110375</v>
          </cell>
        </row>
        <row r="3182">
          <cell r="A3182">
            <v>40258</v>
          </cell>
          <cell r="B3182">
            <v>0</v>
          </cell>
          <cell r="C3182">
            <v>3.6943495877110375</v>
          </cell>
        </row>
        <row r="3183">
          <cell r="A3183">
            <v>40259</v>
          </cell>
          <cell r="B3183">
            <v>11.57</v>
          </cell>
          <cell r="C3183">
            <v>3.6959549555438573</v>
          </cell>
        </row>
        <row r="3184">
          <cell r="A3184">
            <v>40260</v>
          </cell>
          <cell r="B3184">
            <v>11.57</v>
          </cell>
          <cell r="C3184">
            <v>3.6975610209841494</v>
          </cell>
        </row>
        <row r="3185">
          <cell r="A3185">
            <v>40261</v>
          </cell>
          <cell r="B3185">
            <v>11.57</v>
          </cell>
          <cell r="C3185">
            <v>3.6991677843350574</v>
          </cell>
        </row>
        <row r="3186">
          <cell r="A3186">
            <v>40262</v>
          </cell>
          <cell r="B3186">
            <v>11.57</v>
          </cell>
          <cell r="C3186">
            <v>3.7007752458998557</v>
          </cell>
        </row>
        <row r="3187">
          <cell r="A3187">
            <v>40263</v>
          </cell>
          <cell r="B3187">
            <v>11.57</v>
          </cell>
          <cell r="C3187">
            <v>3.7023834059819514</v>
          </cell>
        </row>
        <row r="3188">
          <cell r="A3188">
            <v>40264</v>
          </cell>
          <cell r="B3188">
            <v>0</v>
          </cell>
          <cell r="C3188">
            <v>3.7023834059819514</v>
          </cell>
        </row>
        <row r="3189">
          <cell r="A3189">
            <v>40265</v>
          </cell>
          <cell r="B3189">
            <v>0</v>
          </cell>
          <cell r="C3189">
            <v>3.7023834059819514</v>
          </cell>
        </row>
        <row r="3190">
          <cell r="A3190">
            <v>40266</v>
          </cell>
          <cell r="B3190">
            <v>11.57</v>
          </cell>
          <cell r="C3190">
            <v>3.7039922648848824</v>
          </cell>
        </row>
        <row r="3191">
          <cell r="A3191">
            <v>40267</v>
          </cell>
          <cell r="B3191">
            <v>11.57</v>
          </cell>
          <cell r="C3191">
            <v>3.7056018229123193</v>
          </cell>
        </row>
        <row r="3192">
          <cell r="A3192">
            <v>40268</v>
          </cell>
          <cell r="B3192">
            <v>11.57</v>
          </cell>
          <cell r="C3192">
            <v>3.7072120803680648</v>
          </cell>
        </row>
        <row r="3193">
          <cell r="A3193">
            <v>40269</v>
          </cell>
          <cell r="B3193">
            <v>11.57</v>
          </cell>
          <cell r="C3193">
            <v>3.7088230375560527</v>
          </cell>
        </row>
        <row r="3194">
          <cell r="A3194">
            <v>40270</v>
          </cell>
          <cell r="B3194">
            <v>0</v>
          </cell>
          <cell r="C3194">
            <v>3.7088230375560527</v>
          </cell>
        </row>
        <row r="3195">
          <cell r="A3195">
            <v>40271</v>
          </cell>
          <cell r="B3195">
            <v>0</v>
          </cell>
          <cell r="C3195">
            <v>3.7088230375560527</v>
          </cell>
        </row>
        <row r="3196">
          <cell r="A3196">
            <v>40272</v>
          </cell>
          <cell r="B3196">
            <v>0</v>
          </cell>
          <cell r="C3196">
            <v>3.7088230375560527</v>
          </cell>
        </row>
        <row r="3197">
          <cell r="A3197">
            <v>40273</v>
          </cell>
          <cell r="B3197">
            <v>11.57</v>
          </cell>
          <cell r="C3197">
            <v>3.7104346947803499</v>
          </cell>
        </row>
        <row r="3198">
          <cell r="A3198">
            <v>40274</v>
          </cell>
          <cell r="B3198">
            <v>11.57</v>
          </cell>
          <cell r="C3198">
            <v>3.7120470523451545</v>
          </cell>
        </row>
        <row r="3199">
          <cell r="A3199">
            <v>40275</v>
          </cell>
          <cell r="B3199">
            <v>11.57</v>
          </cell>
          <cell r="C3199">
            <v>3.7136601105547973</v>
          </cell>
        </row>
        <row r="3200">
          <cell r="A3200">
            <v>40276</v>
          </cell>
          <cell r="B3200">
            <v>11.57</v>
          </cell>
          <cell r="C3200">
            <v>3.7152738697137413</v>
          </cell>
        </row>
        <row r="3201">
          <cell r="A3201">
            <v>40277</v>
          </cell>
          <cell r="B3201">
            <v>11.57</v>
          </cell>
          <cell r="C3201">
            <v>3.716888330126582</v>
          </cell>
        </row>
        <row r="3202">
          <cell r="A3202">
            <v>40278</v>
          </cell>
          <cell r="B3202">
            <v>0</v>
          </cell>
          <cell r="C3202">
            <v>3.716888330126582</v>
          </cell>
        </row>
        <row r="3203">
          <cell r="A3203">
            <v>40279</v>
          </cell>
          <cell r="B3203">
            <v>0</v>
          </cell>
          <cell r="C3203">
            <v>3.716888330126582</v>
          </cell>
        </row>
        <row r="3204">
          <cell r="A3204">
            <v>40280</v>
          </cell>
          <cell r="B3204">
            <v>11.57</v>
          </cell>
          <cell r="C3204">
            <v>3.7185034920980469</v>
          </cell>
        </row>
        <row r="3205">
          <cell r="A3205">
            <v>40281</v>
          </cell>
          <cell r="B3205">
            <v>11.57</v>
          </cell>
          <cell r="C3205">
            <v>3.7201193559329959</v>
          </cell>
        </row>
        <row r="3206">
          <cell r="A3206">
            <v>40282</v>
          </cell>
          <cell r="B3206">
            <v>11.57</v>
          </cell>
          <cell r="C3206">
            <v>3.7217359219364221</v>
          </cell>
        </row>
        <row r="3207">
          <cell r="A3207">
            <v>40283</v>
          </cell>
          <cell r="B3207">
            <v>11.57</v>
          </cell>
          <cell r="C3207">
            <v>3.7233531904134503</v>
          </cell>
        </row>
        <row r="3208">
          <cell r="A3208">
            <v>40284</v>
          </cell>
          <cell r="B3208">
            <v>11.57</v>
          </cell>
          <cell r="C3208">
            <v>3.7249711616693379</v>
          </cell>
        </row>
        <row r="3209">
          <cell r="A3209">
            <v>40285</v>
          </cell>
          <cell r="B3209">
            <v>0</v>
          </cell>
          <cell r="C3209">
            <v>3.7249711616693379</v>
          </cell>
        </row>
        <row r="3210">
          <cell r="A3210">
            <v>40286</v>
          </cell>
          <cell r="B3210">
            <v>0</v>
          </cell>
          <cell r="C3210">
            <v>3.7249711616693379</v>
          </cell>
        </row>
        <row r="3211">
          <cell r="A3211">
            <v>40287</v>
          </cell>
          <cell r="B3211">
            <v>11.57</v>
          </cell>
          <cell r="C3211">
            <v>3.7265898360094756</v>
          </cell>
        </row>
        <row r="3212">
          <cell r="A3212">
            <v>40288</v>
          </cell>
          <cell r="B3212">
            <v>11.57</v>
          </cell>
          <cell r="C3212">
            <v>3.7282092137393859</v>
          </cell>
        </row>
        <row r="3213">
          <cell r="A3213">
            <v>40289</v>
          </cell>
          <cell r="B3213">
            <v>0</v>
          </cell>
          <cell r="C3213">
            <v>3.7282092137393859</v>
          </cell>
        </row>
        <row r="3214">
          <cell r="A3214">
            <v>40290</v>
          </cell>
          <cell r="B3214">
            <v>11.57</v>
          </cell>
          <cell r="C3214">
            <v>3.7298292951647247</v>
          </cell>
        </row>
        <row r="3215">
          <cell r="A3215">
            <v>40291</v>
          </cell>
          <cell r="B3215">
            <v>11.57</v>
          </cell>
          <cell r="C3215">
            <v>3.7314500805912809</v>
          </cell>
        </row>
        <row r="3216">
          <cell r="A3216">
            <v>40292</v>
          </cell>
          <cell r="B3216">
            <v>0</v>
          </cell>
          <cell r="C3216">
            <v>3.7314500805912809</v>
          </cell>
        </row>
        <row r="3217">
          <cell r="A3217">
            <v>40293</v>
          </cell>
          <cell r="B3217">
            <v>0</v>
          </cell>
          <cell r="C3217">
            <v>3.7314500805912809</v>
          </cell>
        </row>
        <row r="3218">
          <cell r="A3218">
            <v>40294</v>
          </cell>
          <cell r="B3218">
            <v>11.57</v>
          </cell>
          <cell r="C3218">
            <v>3.7330715703249759</v>
          </cell>
        </row>
        <row r="3219">
          <cell r="A3219">
            <v>40295</v>
          </cell>
          <cell r="B3219">
            <v>11.57</v>
          </cell>
          <cell r="C3219">
            <v>3.7346937646718641</v>
          </cell>
        </row>
        <row r="3220">
          <cell r="A3220">
            <v>40296</v>
          </cell>
          <cell r="B3220">
            <v>11.57</v>
          </cell>
          <cell r="C3220">
            <v>3.7363166639381329</v>
          </cell>
        </row>
        <row r="3221">
          <cell r="A3221">
            <v>40297</v>
          </cell>
          <cell r="B3221">
            <v>11.57</v>
          </cell>
          <cell r="C3221">
            <v>3.7379402684301026</v>
          </cell>
        </row>
        <row r="3222">
          <cell r="A3222">
            <v>40298</v>
          </cell>
          <cell r="B3222">
            <v>11.57</v>
          </cell>
          <cell r="C3222">
            <v>3.7395645784542273</v>
          </cell>
        </row>
        <row r="3223">
          <cell r="A3223">
            <v>40299</v>
          </cell>
          <cell r="B3223">
            <v>0</v>
          </cell>
          <cell r="C3223">
            <v>3.7395645784542273</v>
          </cell>
        </row>
        <row r="3224">
          <cell r="A3224">
            <v>40300</v>
          </cell>
          <cell r="B3224">
            <v>0</v>
          </cell>
          <cell r="C3224">
            <v>3.7395645784542273</v>
          </cell>
        </row>
        <row r="3225">
          <cell r="A3225">
            <v>40301</v>
          </cell>
          <cell r="B3225">
            <v>11.57</v>
          </cell>
          <cell r="C3225">
            <v>3.7411895943170932</v>
          </cell>
        </row>
        <row r="3226">
          <cell r="A3226">
            <v>40302</v>
          </cell>
          <cell r="B3226">
            <v>11.57</v>
          </cell>
          <cell r="C3226">
            <v>3.7428153163254203</v>
          </cell>
        </row>
        <row r="3227">
          <cell r="A3227">
            <v>40303</v>
          </cell>
          <cell r="B3227">
            <v>11.57</v>
          </cell>
          <cell r="C3227">
            <v>3.7444417447860623</v>
          </cell>
        </row>
        <row r="3228">
          <cell r="A3228">
            <v>40304</v>
          </cell>
          <cell r="B3228">
            <v>11.57</v>
          </cell>
          <cell r="C3228">
            <v>3.7460688800060056</v>
          </cell>
        </row>
        <row r="3229">
          <cell r="A3229">
            <v>40305</v>
          </cell>
          <cell r="B3229">
            <v>11.57</v>
          </cell>
          <cell r="C3229">
            <v>3.7476967222923698</v>
          </cell>
        </row>
        <row r="3230">
          <cell r="A3230">
            <v>40306</v>
          </cell>
          <cell r="B3230">
            <v>0</v>
          </cell>
          <cell r="C3230">
            <v>3.7476967222923698</v>
          </cell>
        </row>
        <row r="3231">
          <cell r="A3231">
            <v>40307</v>
          </cell>
          <cell r="B3231">
            <v>0</v>
          </cell>
          <cell r="C3231">
            <v>3.7476967222923698</v>
          </cell>
        </row>
        <row r="3232">
          <cell r="A3232">
            <v>40308</v>
          </cell>
          <cell r="B3232">
            <v>11.57</v>
          </cell>
          <cell r="C3232">
            <v>3.7493252719524088</v>
          </cell>
        </row>
        <row r="3233">
          <cell r="A3233">
            <v>40309</v>
          </cell>
          <cell r="B3233">
            <v>11.57</v>
          </cell>
          <cell r="C3233">
            <v>3.7509545292935096</v>
          </cell>
        </row>
        <row r="3234">
          <cell r="A3234">
            <v>40310</v>
          </cell>
          <cell r="B3234">
            <v>11.57</v>
          </cell>
          <cell r="C3234">
            <v>3.7525844946231923</v>
          </cell>
        </row>
        <row r="3235">
          <cell r="A3235">
            <v>40311</v>
          </cell>
          <cell r="B3235">
            <v>11.57</v>
          </cell>
          <cell r="C3235">
            <v>3.7542151682491114</v>
          </cell>
        </row>
        <row r="3236">
          <cell r="A3236">
            <v>40312</v>
          </cell>
          <cell r="B3236">
            <v>11.57</v>
          </cell>
          <cell r="C3236">
            <v>3.7558465504790548</v>
          </cell>
        </row>
        <row r="3237">
          <cell r="A3237">
            <v>40313</v>
          </cell>
          <cell r="B3237">
            <v>0</v>
          </cell>
          <cell r="C3237">
            <v>3.7558465504790548</v>
          </cell>
        </row>
        <row r="3238">
          <cell r="A3238">
            <v>40314</v>
          </cell>
          <cell r="B3238">
            <v>0</v>
          </cell>
          <cell r="C3238">
            <v>3.7558465504790548</v>
          </cell>
        </row>
        <row r="3239">
          <cell r="A3239">
            <v>40315</v>
          </cell>
          <cell r="B3239">
            <v>11.57</v>
          </cell>
          <cell r="C3239">
            <v>3.7574786416209442</v>
          </cell>
        </row>
        <row r="3240">
          <cell r="A3240">
            <v>40316</v>
          </cell>
          <cell r="B3240">
            <v>11.57</v>
          </cell>
          <cell r="C3240">
            <v>3.7591114419828351</v>
          </cell>
        </row>
        <row r="3241">
          <cell r="A3241">
            <v>40317</v>
          </cell>
          <cell r="B3241">
            <v>11.57</v>
          </cell>
          <cell r="C3241">
            <v>3.7607449518729164</v>
          </cell>
        </row>
        <row r="3242">
          <cell r="A3242">
            <v>40318</v>
          </cell>
          <cell r="B3242">
            <v>11.57</v>
          </cell>
          <cell r="C3242">
            <v>3.7623791715995116</v>
          </cell>
        </row>
        <row r="3243">
          <cell r="A3243">
            <v>40319</v>
          </cell>
          <cell r="B3243">
            <v>11.57</v>
          </cell>
          <cell r="C3243">
            <v>3.7640141014710777</v>
          </cell>
        </row>
        <row r="3244">
          <cell r="A3244">
            <v>40320</v>
          </cell>
          <cell r="B3244">
            <v>0</v>
          </cell>
          <cell r="C3244">
            <v>3.7640141014710777</v>
          </cell>
        </row>
        <row r="3245">
          <cell r="A3245">
            <v>40321</v>
          </cell>
          <cell r="B3245">
            <v>0</v>
          </cell>
          <cell r="C3245">
            <v>3.7640141014710777</v>
          </cell>
        </row>
        <row r="3246">
          <cell r="A3246">
            <v>40322</v>
          </cell>
          <cell r="B3246">
            <v>11.57</v>
          </cell>
          <cell r="C3246">
            <v>3.765649741796206</v>
          </cell>
        </row>
        <row r="3247">
          <cell r="A3247">
            <v>40323</v>
          </cell>
          <cell r="B3247">
            <v>11.57</v>
          </cell>
          <cell r="C3247">
            <v>3.767286092883622</v>
          </cell>
        </row>
        <row r="3248">
          <cell r="A3248">
            <v>40324</v>
          </cell>
          <cell r="B3248">
            <v>11.57</v>
          </cell>
          <cell r="C3248">
            <v>3.7689231550421849</v>
          </cell>
        </row>
        <row r="3249">
          <cell r="A3249">
            <v>40325</v>
          </cell>
          <cell r="B3249">
            <v>11.57</v>
          </cell>
          <cell r="C3249">
            <v>3.7705609285808888</v>
          </cell>
        </row>
        <row r="3250">
          <cell r="A3250">
            <v>40326</v>
          </cell>
          <cell r="B3250">
            <v>11.57</v>
          </cell>
          <cell r="C3250">
            <v>3.772199413808861</v>
          </cell>
        </row>
        <row r="3251">
          <cell r="A3251">
            <v>40327</v>
          </cell>
          <cell r="B3251">
            <v>0</v>
          </cell>
          <cell r="C3251">
            <v>3.772199413808861</v>
          </cell>
        </row>
        <row r="3252">
          <cell r="A3252">
            <v>40328</v>
          </cell>
          <cell r="B3252">
            <v>0</v>
          </cell>
          <cell r="C3252">
            <v>3.772199413808861</v>
          </cell>
        </row>
        <row r="3253">
          <cell r="A3253">
            <v>40329</v>
          </cell>
          <cell r="B3253">
            <v>11.57</v>
          </cell>
          <cell r="C3253">
            <v>3.7738386110353646</v>
          </cell>
        </row>
        <row r="3254">
          <cell r="A3254">
            <v>40330</v>
          </cell>
          <cell r="B3254">
            <v>11.57</v>
          </cell>
          <cell r="C3254">
            <v>3.7754785205697958</v>
          </cell>
        </row>
        <row r="3255">
          <cell r="A3255">
            <v>40331</v>
          </cell>
          <cell r="B3255">
            <v>11.57</v>
          </cell>
          <cell r="C3255">
            <v>3.7771191427216859</v>
          </cell>
        </row>
        <row r="3256">
          <cell r="A3256">
            <v>40332</v>
          </cell>
          <cell r="B3256">
            <v>11.57</v>
          </cell>
          <cell r="C3256">
            <v>3.7787604778007005</v>
          </cell>
        </row>
        <row r="3257">
          <cell r="A3257">
            <v>40333</v>
          </cell>
          <cell r="B3257">
            <v>11.57</v>
          </cell>
          <cell r="C3257">
            <v>3.7804025261166396</v>
          </cell>
        </row>
        <row r="3258">
          <cell r="A3258">
            <v>40334</v>
          </cell>
          <cell r="B3258">
            <v>0</v>
          </cell>
          <cell r="C3258">
            <v>3.7804025261166396</v>
          </cell>
        </row>
        <row r="3259">
          <cell r="A3259">
            <v>40335</v>
          </cell>
          <cell r="B3259">
            <v>0</v>
          </cell>
          <cell r="C3259">
            <v>3.7804025261166396</v>
          </cell>
        </row>
        <row r="3260">
          <cell r="A3260">
            <v>40336</v>
          </cell>
          <cell r="B3260">
            <v>11.57</v>
          </cell>
          <cell r="C3260">
            <v>3.7820452879794386</v>
          </cell>
        </row>
        <row r="3261">
          <cell r="A3261">
            <v>40337</v>
          </cell>
          <cell r="B3261">
            <v>11.57</v>
          </cell>
          <cell r="C3261">
            <v>3.7836887636991663</v>
          </cell>
        </row>
        <row r="3262">
          <cell r="A3262">
            <v>40338</v>
          </cell>
          <cell r="B3262">
            <v>11.57</v>
          </cell>
          <cell r="C3262">
            <v>3.7853329535860274</v>
          </cell>
        </row>
        <row r="3263">
          <cell r="A3263">
            <v>40339</v>
          </cell>
          <cell r="B3263">
            <v>11.57</v>
          </cell>
          <cell r="C3263">
            <v>3.7869778579503608</v>
          </cell>
        </row>
        <row r="3264">
          <cell r="A3264">
            <v>40340</v>
          </cell>
          <cell r="B3264">
            <v>11.57</v>
          </cell>
          <cell r="C3264">
            <v>3.7886234771026404</v>
          </cell>
        </row>
        <row r="3265">
          <cell r="A3265">
            <v>40341</v>
          </cell>
          <cell r="B3265">
            <v>0</v>
          </cell>
          <cell r="C3265">
            <v>3.7886234771026404</v>
          </cell>
        </row>
        <row r="3266">
          <cell r="A3266">
            <v>40342</v>
          </cell>
          <cell r="B3266">
            <v>0</v>
          </cell>
          <cell r="C3266">
            <v>3.7886234771026404</v>
          </cell>
        </row>
        <row r="3267">
          <cell r="A3267">
            <v>40343</v>
          </cell>
          <cell r="B3267">
            <v>11.57</v>
          </cell>
          <cell r="C3267">
            <v>3.790269811353475</v>
          </cell>
        </row>
        <row r="3268">
          <cell r="A3268">
            <v>40344</v>
          </cell>
          <cell r="B3268">
            <v>11.57</v>
          </cell>
          <cell r="C3268">
            <v>3.7919168610136085</v>
          </cell>
        </row>
        <row r="3269">
          <cell r="A3269">
            <v>40345</v>
          </cell>
          <cell r="B3269">
            <v>11.57</v>
          </cell>
          <cell r="C3269">
            <v>3.7935646263939198</v>
          </cell>
        </row>
        <row r="3270">
          <cell r="A3270">
            <v>40346</v>
          </cell>
          <cell r="B3270">
            <v>11.57</v>
          </cell>
          <cell r="C3270">
            <v>3.7952131078054228</v>
          </cell>
        </row>
        <row r="3271">
          <cell r="A3271">
            <v>40347</v>
          </cell>
          <cell r="B3271">
            <v>11.57</v>
          </cell>
          <cell r="C3271">
            <v>3.7968623055592663</v>
          </cell>
        </row>
        <row r="3272">
          <cell r="A3272">
            <v>40348</v>
          </cell>
          <cell r="B3272">
            <v>0</v>
          </cell>
          <cell r="C3272">
            <v>3.7968623055592663</v>
          </cell>
        </row>
        <row r="3273">
          <cell r="A3273">
            <v>40349</v>
          </cell>
          <cell r="B3273">
            <v>0</v>
          </cell>
          <cell r="C3273">
            <v>3.7968623055592663</v>
          </cell>
        </row>
        <row r="3274">
          <cell r="A3274">
            <v>40350</v>
          </cell>
          <cell r="B3274">
            <v>11.57</v>
          </cell>
          <cell r="C3274">
            <v>3.7985122199667352</v>
          </cell>
        </row>
        <row r="3275">
          <cell r="A3275">
            <v>40351</v>
          </cell>
          <cell r="B3275">
            <v>11.57</v>
          </cell>
          <cell r="C3275">
            <v>3.8001628513392482</v>
          </cell>
        </row>
        <row r="3276">
          <cell r="A3276">
            <v>40352</v>
          </cell>
          <cell r="B3276">
            <v>11.57</v>
          </cell>
          <cell r="C3276">
            <v>3.8018141999883608</v>
          </cell>
        </row>
        <row r="3277">
          <cell r="A3277">
            <v>40353</v>
          </cell>
          <cell r="B3277">
            <v>11.57</v>
          </cell>
          <cell r="C3277">
            <v>3.803466266225763</v>
          </cell>
        </row>
        <row r="3278">
          <cell r="A3278">
            <v>40354</v>
          </cell>
          <cell r="B3278">
            <v>11.57</v>
          </cell>
          <cell r="C3278">
            <v>3.8051190503632806</v>
          </cell>
        </row>
        <row r="3279">
          <cell r="A3279">
            <v>40355</v>
          </cell>
          <cell r="B3279">
            <v>0</v>
          </cell>
          <cell r="C3279">
            <v>3.8051190503632806</v>
          </cell>
        </row>
        <row r="3280">
          <cell r="A3280">
            <v>40356</v>
          </cell>
          <cell r="B3280">
            <v>0</v>
          </cell>
          <cell r="C3280">
            <v>3.8051190503632806</v>
          </cell>
        </row>
        <row r="3281">
          <cell r="A3281">
            <v>40357</v>
          </cell>
          <cell r="B3281">
            <v>11.57</v>
          </cell>
          <cell r="C3281">
            <v>3.8067725527128746</v>
          </cell>
        </row>
        <row r="3282">
          <cell r="A3282">
            <v>40358</v>
          </cell>
          <cell r="B3282">
            <v>11.57</v>
          </cell>
          <cell r="C3282">
            <v>3.8084267735866422</v>
          </cell>
        </row>
        <row r="3283">
          <cell r="A3283">
            <v>40359</v>
          </cell>
          <cell r="B3283">
            <v>11.57</v>
          </cell>
          <cell r="C3283">
            <v>3.8100817132968157</v>
          </cell>
        </row>
        <row r="3284">
          <cell r="A3284">
            <v>40360</v>
          </cell>
          <cell r="B3284">
            <v>11.57</v>
          </cell>
          <cell r="C3284">
            <v>3.8117373721557626</v>
          </cell>
        </row>
        <row r="3285">
          <cell r="A3285">
            <v>40361</v>
          </cell>
          <cell r="B3285">
            <v>11.57</v>
          </cell>
          <cell r="C3285">
            <v>3.8133937504759872</v>
          </cell>
        </row>
        <row r="3286">
          <cell r="A3286">
            <v>40362</v>
          </cell>
          <cell r="B3286">
            <v>0</v>
          </cell>
          <cell r="C3286">
            <v>3.8133937504759872</v>
          </cell>
        </row>
        <row r="3287">
          <cell r="A3287">
            <v>40363</v>
          </cell>
          <cell r="B3287">
            <v>0</v>
          </cell>
          <cell r="C3287">
            <v>3.8133937504759872</v>
          </cell>
        </row>
        <row r="3288">
          <cell r="A3288">
            <v>40364</v>
          </cell>
          <cell r="B3288">
            <v>11.57</v>
          </cell>
          <cell r="C3288">
            <v>3.8150508485701291</v>
          </cell>
        </row>
        <row r="3289">
          <cell r="A3289">
            <v>40365</v>
          </cell>
          <cell r="B3289">
            <v>11.57</v>
          </cell>
          <cell r="C3289">
            <v>3.8167086667509635</v>
          </cell>
        </row>
        <row r="3290">
          <cell r="A3290">
            <v>40366</v>
          </cell>
          <cell r="B3290">
            <v>11.57</v>
          </cell>
          <cell r="C3290">
            <v>3.8183672053314019</v>
          </cell>
        </row>
        <row r="3291">
          <cell r="A3291">
            <v>40367</v>
          </cell>
          <cell r="B3291">
            <v>11.57</v>
          </cell>
          <cell r="C3291">
            <v>3.8200264646244921</v>
          </cell>
        </row>
        <row r="3292">
          <cell r="A3292">
            <v>40368</v>
          </cell>
          <cell r="B3292">
            <v>11.57</v>
          </cell>
          <cell r="C3292">
            <v>3.8216864449434169</v>
          </cell>
        </row>
        <row r="3293">
          <cell r="A3293">
            <v>40369</v>
          </cell>
          <cell r="B3293">
            <v>0</v>
          </cell>
          <cell r="C3293">
            <v>3.8216864449434169</v>
          </cell>
        </row>
        <row r="3294">
          <cell r="A3294">
            <v>40370</v>
          </cell>
          <cell r="B3294">
            <v>0</v>
          </cell>
          <cell r="C3294">
            <v>3.8216864449434169</v>
          </cell>
        </row>
        <row r="3295">
          <cell r="A3295">
            <v>40371</v>
          </cell>
          <cell r="B3295">
            <v>11.57</v>
          </cell>
          <cell r="C3295">
            <v>3.8233471466014959</v>
          </cell>
        </row>
        <row r="3296">
          <cell r="A3296">
            <v>40372</v>
          </cell>
          <cell r="B3296">
            <v>11.57</v>
          </cell>
          <cell r="C3296">
            <v>3.825008569912185</v>
          </cell>
        </row>
        <row r="3297">
          <cell r="A3297">
            <v>40373</v>
          </cell>
          <cell r="B3297">
            <v>11.57</v>
          </cell>
          <cell r="C3297">
            <v>3.8266707151890755</v>
          </cell>
        </row>
        <row r="3298">
          <cell r="A3298">
            <v>40374</v>
          </cell>
          <cell r="B3298">
            <v>11.57</v>
          </cell>
          <cell r="C3298">
            <v>3.8283335827458962</v>
          </cell>
        </row>
        <row r="3299">
          <cell r="A3299">
            <v>40375</v>
          </cell>
          <cell r="B3299">
            <v>11.57</v>
          </cell>
          <cell r="C3299">
            <v>3.829997172896511</v>
          </cell>
        </row>
        <row r="3300">
          <cell r="A3300">
            <v>40376</v>
          </cell>
          <cell r="B3300">
            <v>0</v>
          </cell>
          <cell r="C3300">
            <v>3.829997172896511</v>
          </cell>
        </row>
        <row r="3301">
          <cell r="A3301">
            <v>40377</v>
          </cell>
          <cell r="B3301">
            <v>0</v>
          </cell>
          <cell r="C3301">
            <v>3.829997172896511</v>
          </cell>
        </row>
        <row r="3302">
          <cell r="A3302">
            <v>40378</v>
          </cell>
          <cell r="B3302">
            <v>11.57</v>
          </cell>
          <cell r="C3302">
            <v>3.8316614859549207</v>
          </cell>
        </row>
        <row r="3303">
          <cell r="A3303">
            <v>40379</v>
          </cell>
          <cell r="B3303">
            <v>11.57</v>
          </cell>
          <cell r="C3303">
            <v>3.833326522235263</v>
          </cell>
        </row>
        <row r="3304">
          <cell r="A3304">
            <v>40380</v>
          </cell>
          <cell r="B3304">
            <v>11.57</v>
          </cell>
          <cell r="C3304">
            <v>3.8349922820518114</v>
          </cell>
        </row>
        <row r="3305">
          <cell r="A3305">
            <v>40381</v>
          </cell>
          <cell r="B3305">
            <v>11.57</v>
          </cell>
          <cell r="C3305">
            <v>3.8366587657189761</v>
          </cell>
        </row>
        <row r="3306">
          <cell r="A3306">
            <v>40382</v>
          </cell>
          <cell r="B3306">
            <v>11.57</v>
          </cell>
          <cell r="C3306">
            <v>3.8383259735513047</v>
          </cell>
        </row>
        <row r="3307">
          <cell r="A3307">
            <v>40383</v>
          </cell>
          <cell r="B3307">
            <v>0</v>
          </cell>
          <cell r="C3307">
            <v>3.8383259735513047</v>
          </cell>
        </row>
        <row r="3308">
          <cell r="A3308">
            <v>40384</v>
          </cell>
          <cell r="B3308">
            <v>0</v>
          </cell>
          <cell r="C3308">
            <v>3.8383259735513047</v>
          </cell>
        </row>
        <row r="3309">
          <cell r="A3309">
            <v>40385</v>
          </cell>
          <cell r="B3309">
            <v>11.57</v>
          </cell>
          <cell r="C3309">
            <v>3.8399939058634804</v>
          </cell>
        </row>
        <row r="3310">
          <cell r="A3310">
            <v>40386</v>
          </cell>
          <cell r="B3310">
            <v>11.57</v>
          </cell>
          <cell r="C3310">
            <v>3.8416625629703236</v>
          </cell>
        </row>
        <row r="3311">
          <cell r="A3311">
            <v>40387</v>
          </cell>
          <cell r="B3311">
            <v>11.57</v>
          </cell>
          <cell r="C3311">
            <v>3.8433319451867916</v>
          </cell>
        </row>
        <row r="3312">
          <cell r="A3312">
            <v>40388</v>
          </cell>
          <cell r="B3312">
            <v>11.57</v>
          </cell>
          <cell r="C3312">
            <v>3.8450020528279785</v>
          </cell>
        </row>
        <row r="3313">
          <cell r="A3313">
            <v>40389</v>
          </cell>
          <cell r="B3313">
            <v>11.57</v>
          </cell>
          <cell r="C3313">
            <v>3.8466728862091148</v>
          </cell>
        </row>
        <row r="3314">
          <cell r="A3314">
            <v>40390</v>
          </cell>
          <cell r="B3314">
            <v>0</v>
          </cell>
          <cell r="C3314">
            <v>3.8466728862091148</v>
          </cell>
        </row>
        <row r="3315">
          <cell r="A3315">
            <v>40391</v>
          </cell>
          <cell r="B3315">
            <v>0</v>
          </cell>
          <cell r="C3315">
            <v>3.8466728862091148</v>
          </cell>
        </row>
        <row r="3316">
          <cell r="A3316">
            <v>40392</v>
          </cell>
          <cell r="B3316">
            <v>11.57</v>
          </cell>
          <cell r="C3316">
            <v>3.8483444456455693</v>
          </cell>
        </row>
        <row r="3317">
          <cell r="A3317">
            <v>40393</v>
          </cell>
          <cell r="B3317">
            <v>11.57</v>
          </cell>
          <cell r="C3317">
            <v>3.8500167314528464</v>
          </cell>
        </row>
        <row r="3318">
          <cell r="A3318">
            <v>40394</v>
          </cell>
          <cell r="B3318">
            <v>11.57</v>
          </cell>
          <cell r="C3318">
            <v>3.8516897439465887</v>
          </cell>
        </row>
        <row r="3319">
          <cell r="A3319">
            <v>40395</v>
          </cell>
          <cell r="B3319">
            <v>11.57</v>
          </cell>
          <cell r="C3319">
            <v>3.8533634834425752</v>
          </cell>
        </row>
        <row r="3320">
          <cell r="A3320">
            <v>40396</v>
          </cell>
          <cell r="B3320">
            <v>11.57</v>
          </cell>
          <cell r="C3320">
            <v>3.8550379502567225</v>
          </cell>
        </row>
        <row r="3321">
          <cell r="A3321">
            <v>40397</v>
          </cell>
          <cell r="B3321">
            <v>0</v>
          </cell>
          <cell r="C3321">
            <v>3.8550379502567225</v>
          </cell>
        </row>
        <row r="3322">
          <cell r="A3322">
            <v>40398</v>
          </cell>
          <cell r="B3322">
            <v>0</v>
          </cell>
          <cell r="C3322">
            <v>3.8550379502567225</v>
          </cell>
        </row>
        <row r="3323">
          <cell r="A3323">
            <v>40399</v>
          </cell>
          <cell r="B3323">
            <v>11.57</v>
          </cell>
          <cell r="C3323">
            <v>3.8567131447050844</v>
          </cell>
        </row>
        <row r="3324">
          <cell r="A3324">
            <v>40400</v>
          </cell>
          <cell r="B3324">
            <v>11.57</v>
          </cell>
          <cell r="C3324">
            <v>3.8583890671038521</v>
          </cell>
        </row>
        <row r="3325">
          <cell r="A3325">
            <v>40401</v>
          </cell>
          <cell r="B3325">
            <v>11.57</v>
          </cell>
          <cell r="C3325">
            <v>3.8600657177693538</v>
          </cell>
        </row>
        <row r="3326">
          <cell r="A3326">
            <v>40402</v>
          </cell>
          <cell r="B3326">
            <v>11.57</v>
          </cell>
          <cell r="C3326">
            <v>3.861743097018056</v>
          </cell>
        </row>
        <row r="3327">
          <cell r="A3327">
            <v>40403</v>
          </cell>
          <cell r="B3327">
            <v>11.57</v>
          </cell>
          <cell r="C3327">
            <v>3.8634212051665617</v>
          </cell>
        </row>
        <row r="3328">
          <cell r="A3328">
            <v>40404</v>
          </cell>
          <cell r="B3328">
            <v>0</v>
          </cell>
          <cell r="C3328">
            <v>3.8634212051665617</v>
          </cell>
        </row>
        <row r="3329">
          <cell r="A3329">
            <v>40405</v>
          </cell>
          <cell r="B3329">
            <v>0</v>
          </cell>
          <cell r="C3329">
            <v>3.8634212051665617</v>
          </cell>
        </row>
        <row r="3330">
          <cell r="A3330">
            <v>40406</v>
          </cell>
          <cell r="B3330">
            <v>11.57</v>
          </cell>
          <cell r="C3330">
            <v>3.865100042531612</v>
          </cell>
        </row>
        <row r="3331">
          <cell r="A3331">
            <v>40407</v>
          </cell>
          <cell r="B3331">
            <v>11.57</v>
          </cell>
          <cell r="C3331">
            <v>3.8667796094300861</v>
          </cell>
        </row>
        <row r="3332">
          <cell r="A3332">
            <v>40408</v>
          </cell>
          <cell r="B3332">
            <v>11.57</v>
          </cell>
          <cell r="C3332">
            <v>3.8684599061789999</v>
          </cell>
        </row>
        <row r="3333">
          <cell r="A3333">
            <v>40409</v>
          </cell>
          <cell r="B3333">
            <v>11.57</v>
          </cell>
          <cell r="C3333">
            <v>3.8701409330955081</v>
          </cell>
        </row>
        <row r="3334">
          <cell r="A3334">
            <v>40410</v>
          </cell>
          <cell r="B3334">
            <v>11.57</v>
          </cell>
          <cell r="C3334">
            <v>3.8718226904969022</v>
          </cell>
        </row>
        <row r="3335">
          <cell r="A3335">
            <v>40411</v>
          </cell>
          <cell r="B3335">
            <v>0</v>
          </cell>
          <cell r="C3335">
            <v>3.8718226904969022</v>
          </cell>
        </row>
        <row r="3336">
          <cell r="A3336">
            <v>40412</v>
          </cell>
          <cell r="B3336">
            <v>0</v>
          </cell>
          <cell r="C3336">
            <v>3.8718226904969022</v>
          </cell>
        </row>
        <row r="3337">
          <cell r="A3337">
            <v>40413</v>
          </cell>
          <cell r="B3337">
            <v>11.57</v>
          </cell>
          <cell r="C3337">
            <v>3.8735051787006123</v>
          </cell>
        </row>
        <row r="3338">
          <cell r="A3338">
            <v>40414</v>
          </cell>
          <cell r="B3338">
            <v>11.57</v>
          </cell>
          <cell r="C3338">
            <v>3.8751883980242061</v>
          </cell>
        </row>
        <row r="3339">
          <cell r="A3339">
            <v>40415</v>
          </cell>
          <cell r="B3339">
            <v>11.57</v>
          </cell>
          <cell r="C3339">
            <v>3.8768723487853896</v>
          </cell>
        </row>
        <row r="3340">
          <cell r="A3340">
            <v>40416</v>
          </cell>
          <cell r="B3340">
            <v>11.57</v>
          </cell>
          <cell r="C3340">
            <v>3.8785570313020066</v>
          </cell>
        </row>
        <row r="3341">
          <cell r="A3341">
            <v>40417</v>
          </cell>
          <cell r="B3341">
            <v>11.57</v>
          </cell>
          <cell r="C3341">
            <v>3.8802424458920393</v>
          </cell>
        </row>
        <row r="3342">
          <cell r="A3342">
            <v>40418</v>
          </cell>
          <cell r="B3342">
            <v>0</v>
          </cell>
          <cell r="C3342">
            <v>3.8802424458920393</v>
          </cell>
        </row>
        <row r="3343">
          <cell r="A3343">
            <v>40419</v>
          </cell>
          <cell r="B3343">
            <v>0</v>
          </cell>
          <cell r="C3343">
            <v>3.8802424458920393</v>
          </cell>
        </row>
        <row r="3344">
          <cell r="A3344">
            <v>40420</v>
          </cell>
          <cell r="B3344">
            <v>11.57</v>
          </cell>
          <cell r="C3344">
            <v>3.8819285928736074</v>
          </cell>
        </row>
        <row r="3345">
          <cell r="A3345">
            <v>40421</v>
          </cell>
          <cell r="B3345">
            <v>11.57</v>
          </cell>
          <cell r="C3345">
            <v>3.8836154725649696</v>
          </cell>
        </row>
        <row r="3346">
          <cell r="A3346">
            <v>40422</v>
          </cell>
          <cell r="B3346">
            <v>11.57</v>
          </cell>
          <cell r="C3346">
            <v>3.8853030852845225</v>
          </cell>
        </row>
        <row r="3347">
          <cell r="A3347">
            <v>40423</v>
          </cell>
          <cell r="B3347">
            <v>11.57</v>
          </cell>
          <cell r="C3347">
            <v>3.8869914313508014</v>
          </cell>
        </row>
        <row r="3348">
          <cell r="A3348">
            <v>40424</v>
          </cell>
          <cell r="B3348">
            <v>11.57</v>
          </cell>
          <cell r="C3348">
            <v>3.8886805110824798</v>
          </cell>
        </row>
        <row r="3349">
          <cell r="A3349">
            <v>40425</v>
          </cell>
          <cell r="B3349">
            <v>0</v>
          </cell>
          <cell r="C3349">
            <v>3.8886805110824798</v>
          </cell>
        </row>
        <row r="3350">
          <cell r="A3350">
            <v>40426</v>
          </cell>
          <cell r="B3350">
            <v>0</v>
          </cell>
          <cell r="C3350">
            <v>3.8886805110824798</v>
          </cell>
        </row>
        <row r="3351">
          <cell r="A3351">
            <v>40427</v>
          </cell>
          <cell r="B3351">
            <v>11.57</v>
          </cell>
          <cell r="C3351">
            <v>3.8903703247983694</v>
          </cell>
        </row>
        <row r="3352">
          <cell r="A3352">
            <v>40428</v>
          </cell>
          <cell r="B3352">
            <v>0</v>
          </cell>
          <cell r="C3352">
            <v>3.8903703247983694</v>
          </cell>
        </row>
        <row r="3353">
          <cell r="A3353">
            <v>40429</v>
          </cell>
          <cell r="B3353">
            <v>11.57</v>
          </cell>
          <cell r="C3353">
            <v>3.8920608728174209</v>
          </cell>
        </row>
        <row r="3354">
          <cell r="A3354">
            <v>40430</v>
          </cell>
          <cell r="B3354">
            <v>11.57</v>
          </cell>
          <cell r="C3354">
            <v>3.8937521554587229</v>
          </cell>
        </row>
        <row r="3355">
          <cell r="A3355">
            <v>40431</v>
          </cell>
          <cell r="B3355">
            <v>11.57</v>
          </cell>
          <cell r="C3355">
            <v>3.8954441730415037</v>
          </cell>
        </row>
        <row r="3356">
          <cell r="A3356">
            <v>40432</v>
          </cell>
          <cell r="B3356">
            <v>0</v>
          </cell>
          <cell r="C3356">
            <v>3.8954441730415037</v>
          </cell>
        </row>
        <row r="3357">
          <cell r="A3357">
            <v>40433</v>
          </cell>
          <cell r="B3357">
            <v>0</v>
          </cell>
          <cell r="C3357">
            <v>3.8954441730415037</v>
          </cell>
        </row>
        <row r="3358">
          <cell r="A3358">
            <v>40434</v>
          </cell>
          <cell r="B3358">
            <v>11.57</v>
          </cell>
          <cell r="C3358">
            <v>3.8971369258851296</v>
          </cell>
        </row>
        <row r="3359">
          <cell r="A3359">
            <v>40435</v>
          </cell>
          <cell r="B3359">
            <v>11.57</v>
          </cell>
          <cell r="C3359">
            <v>3.8988304143091059</v>
          </cell>
        </row>
        <row r="3360">
          <cell r="A3360">
            <v>40436</v>
          </cell>
          <cell r="B3360">
            <v>11.57</v>
          </cell>
          <cell r="C3360">
            <v>3.9005246386330765</v>
          </cell>
        </row>
        <row r="3361">
          <cell r="A3361">
            <v>40437</v>
          </cell>
          <cell r="B3361">
            <v>11.57</v>
          </cell>
          <cell r="C3361">
            <v>3.9022195991768247</v>
          </cell>
        </row>
        <row r="3362">
          <cell r="A3362">
            <v>40438</v>
          </cell>
          <cell r="B3362">
            <v>11.57</v>
          </cell>
          <cell r="C3362">
            <v>3.9039152962602723</v>
          </cell>
        </row>
        <row r="3363">
          <cell r="A3363">
            <v>40439</v>
          </cell>
          <cell r="B3363">
            <v>0</v>
          </cell>
          <cell r="C3363">
            <v>3.9039152962602723</v>
          </cell>
        </row>
        <row r="3364">
          <cell r="A3364">
            <v>40440</v>
          </cell>
          <cell r="B3364">
            <v>0</v>
          </cell>
          <cell r="C3364">
            <v>3.9039152962602723</v>
          </cell>
        </row>
        <row r="3365">
          <cell r="A3365">
            <v>40441</v>
          </cell>
          <cell r="B3365">
            <v>11.57</v>
          </cell>
          <cell r="C3365">
            <v>3.9056117302034803</v>
          </cell>
        </row>
        <row r="3366">
          <cell r="A3366">
            <v>40442</v>
          </cell>
          <cell r="B3366">
            <v>11.57</v>
          </cell>
          <cell r="C3366">
            <v>3.9073089013266484</v>
          </cell>
        </row>
        <row r="3367">
          <cell r="A3367">
            <v>40443</v>
          </cell>
          <cell r="B3367">
            <v>11.57</v>
          </cell>
          <cell r="C3367">
            <v>3.9090068099501165</v>
          </cell>
        </row>
        <row r="3368">
          <cell r="A3368">
            <v>40444</v>
          </cell>
          <cell r="B3368">
            <v>11.57</v>
          </cell>
          <cell r="C3368">
            <v>3.9107054563943624</v>
          </cell>
        </row>
        <row r="3369">
          <cell r="A3369">
            <v>40445</v>
          </cell>
          <cell r="B3369">
            <v>11.57</v>
          </cell>
          <cell r="C3369">
            <v>3.9124048409800043</v>
          </cell>
        </row>
        <row r="3370">
          <cell r="A3370">
            <v>40446</v>
          </cell>
          <cell r="B3370">
            <v>0</v>
          </cell>
          <cell r="C3370">
            <v>3.9124048409800043</v>
          </cell>
        </row>
        <row r="3371">
          <cell r="A3371">
            <v>40447</v>
          </cell>
          <cell r="B3371">
            <v>0</v>
          </cell>
          <cell r="C3371">
            <v>3.9124048409800043</v>
          </cell>
        </row>
        <row r="3372">
          <cell r="A3372">
            <v>40448</v>
          </cell>
          <cell r="B3372">
            <v>11.57</v>
          </cell>
          <cell r="C3372">
            <v>3.9141049640277989</v>
          </cell>
        </row>
        <row r="3373">
          <cell r="A3373">
            <v>40449</v>
          </cell>
          <cell r="B3373">
            <v>11.57</v>
          </cell>
          <cell r="C3373">
            <v>3.9158058258586426</v>
          </cell>
        </row>
        <row r="3374">
          <cell r="A3374">
            <v>40450</v>
          </cell>
          <cell r="B3374">
            <v>11.57</v>
          </cell>
          <cell r="C3374">
            <v>3.9175074267935708</v>
          </cell>
        </row>
        <row r="3375">
          <cell r="A3375">
            <v>40451</v>
          </cell>
          <cell r="B3375">
            <v>11.57</v>
          </cell>
          <cell r="C3375">
            <v>3.9192097671537596</v>
          </cell>
        </row>
        <row r="3376">
          <cell r="A3376">
            <v>40452</v>
          </cell>
          <cell r="B3376">
            <v>11.57</v>
          </cell>
          <cell r="C3376">
            <v>3.9209128472605235</v>
          </cell>
        </row>
        <row r="3377">
          <cell r="A3377">
            <v>40453</v>
          </cell>
          <cell r="B3377">
            <v>0</v>
          </cell>
          <cell r="C3377">
            <v>3.9209128472605235</v>
          </cell>
        </row>
        <row r="3378">
          <cell r="A3378">
            <v>40454</v>
          </cell>
          <cell r="B3378">
            <v>0</v>
          </cell>
          <cell r="C3378">
            <v>3.9209128472605235</v>
          </cell>
        </row>
        <row r="3379">
          <cell r="A3379">
            <v>40455</v>
          </cell>
          <cell r="B3379">
            <v>11.57</v>
          </cell>
          <cell r="C3379">
            <v>3.9226166674353169</v>
          </cell>
        </row>
        <row r="3380">
          <cell r="A3380">
            <v>40456</v>
          </cell>
          <cell r="B3380">
            <v>11.57</v>
          </cell>
          <cell r="C3380">
            <v>3.9243212279997342</v>
          </cell>
        </row>
        <row r="3381">
          <cell r="A3381">
            <v>40457</v>
          </cell>
          <cell r="B3381">
            <v>11.57</v>
          </cell>
          <cell r="C3381">
            <v>3.926026529275509</v>
          </cell>
        </row>
        <row r="3382">
          <cell r="A3382">
            <v>40458</v>
          </cell>
          <cell r="B3382">
            <v>11.57</v>
          </cell>
          <cell r="C3382">
            <v>3.9277325715845155</v>
          </cell>
        </row>
        <row r="3383">
          <cell r="A3383">
            <v>40459</v>
          </cell>
          <cell r="B3383">
            <v>11.57</v>
          </cell>
          <cell r="C3383">
            <v>3.9294393552487672</v>
          </cell>
        </row>
        <row r="3384">
          <cell r="A3384">
            <v>40460</v>
          </cell>
          <cell r="B3384">
            <v>0</v>
          </cell>
          <cell r="C3384">
            <v>3.9294393552487672</v>
          </cell>
        </row>
        <row r="3385">
          <cell r="A3385">
            <v>40461</v>
          </cell>
          <cell r="B3385">
            <v>0</v>
          </cell>
          <cell r="C3385">
            <v>3.9294393552487672</v>
          </cell>
        </row>
        <row r="3386">
          <cell r="A3386">
            <v>40462</v>
          </cell>
          <cell r="B3386">
            <v>11.57</v>
          </cell>
          <cell r="C3386">
            <v>3.9311468805904175</v>
          </cell>
        </row>
        <row r="3387">
          <cell r="A3387">
            <v>40463</v>
          </cell>
          <cell r="B3387">
            <v>0</v>
          </cell>
          <cell r="C3387">
            <v>3.9311468805904175</v>
          </cell>
        </row>
        <row r="3388">
          <cell r="A3388">
            <v>40464</v>
          </cell>
          <cell r="B3388">
            <v>11.57</v>
          </cell>
          <cell r="C3388">
            <v>3.9328551479317602</v>
          </cell>
        </row>
        <row r="3389">
          <cell r="A3389">
            <v>40465</v>
          </cell>
          <cell r="B3389">
            <v>11.57</v>
          </cell>
          <cell r="C3389">
            <v>3.9345641575952288</v>
          </cell>
        </row>
        <row r="3390">
          <cell r="A3390">
            <v>40466</v>
          </cell>
          <cell r="B3390">
            <v>11.57</v>
          </cell>
          <cell r="C3390">
            <v>3.936273909903397</v>
          </cell>
        </row>
        <row r="3391">
          <cell r="A3391">
            <v>40467</v>
          </cell>
          <cell r="B3391">
            <v>0</v>
          </cell>
          <cell r="C3391">
            <v>3.936273909903397</v>
          </cell>
        </row>
        <row r="3392">
          <cell r="A3392">
            <v>40468</v>
          </cell>
          <cell r="B3392">
            <v>0</v>
          </cell>
          <cell r="C3392">
            <v>3.936273909903397</v>
          </cell>
        </row>
        <row r="3393">
          <cell r="A3393">
            <v>40469</v>
          </cell>
          <cell r="B3393">
            <v>11.57</v>
          </cell>
          <cell r="C3393">
            <v>3.9379844051789785</v>
          </cell>
        </row>
        <row r="3394">
          <cell r="A3394">
            <v>40470</v>
          </cell>
          <cell r="B3394">
            <v>11.57</v>
          </cell>
          <cell r="C3394">
            <v>3.9396956437448276</v>
          </cell>
        </row>
        <row r="3395">
          <cell r="A3395">
            <v>40471</v>
          </cell>
          <cell r="B3395">
            <v>11.57</v>
          </cell>
          <cell r="C3395">
            <v>3.9414076259239388</v>
          </cell>
        </row>
        <row r="3396">
          <cell r="A3396">
            <v>40472</v>
          </cell>
          <cell r="B3396">
            <v>11.57</v>
          </cell>
          <cell r="C3396">
            <v>3.9431203520394469</v>
          </cell>
        </row>
        <row r="3397">
          <cell r="A3397">
            <v>40473</v>
          </cell>
          <cell r="B3397">
            <v>11.57</v>
          </cell>
          <cell r="C3397">
            <v>3.9448338224146267</v>
          </cell>
        </row>
        <row r="3398">
          <cell r="A3398">
            <v>40474</v>
          </cell>
          <cell r="B3398">
            <v>0</v>
          </cell>
          <cell r="C3398">
            <v>3.9448338224146267</v>
          </cell>
        </row>
        <row r="3399">
          <cell r="A3399">
            <v>40475</v>
          </cell>
          <cell r="B3399">
            <v>0</v>
          </cell>
          <cell r="C3399">
            <v>3.9448338224146267</v>
          </cell>
        </row>
        <row r="3400">
          <cell r="A3400">
            <v>40476</v>
          </cell>
          <cell r="B3400">
            <v>11.57</v>
          </cell>
          <cell r="C3400">
            <v>3.9465480373728941</v>
          </cell>
        </row>
        <row r="3401">
          <cell r="A3401">
            <v>40477</v>
          </cell>
          <cell r="B3401">
            <v>11.57</v>
          </cell>
          <cell r="C3401">
            <v>3.9482629972378054</v>
          </cell>
        </row>
        <row r="3402">
          <cell r="A3402">
            <v>40478</v>
          </cell>
          <cell r="B3402">
            <v>11.57</v>
          </cell>
          <cell r="C3402">
            <v>3.9499787023330573</v>
          </cell>
        </row>
        <row r="3403">
          <cell r="A3403">
            <v>40479</v>
          </cell>
          <cell r="B3403">
            <v>11.57</v>
          </cell>
          <cell r="C3403">
            <v>3.9516951529824875</v>
          </cell>
        </row>
        <row r="3404">
          <cell r="A3404">
            <v>40480</v>
          </cell>
          <cell r="B3404">
            <v>11.57</v>
          </cell>
          <cell r="C3404">
            <v>3.9534123495100739</v>
          </cell>
        </row>
        <row r="3405">
          <cell r="A3405">
            <v>40481</v>
          </cell>
          <cell r="B3405">
            <v>0</v>
          </cell>
          <cell r="C3405">
            <v>3.9534123495100739</v>
          </cell>
        </row>
        <row r="3406">
          <cell r="A3406">
            <v>40482</v>
          </cell>
          <cell r="B3406">
            <v>0</v>
          </cell>
          <cell r="C3406">
            <v>3.9534123495100739</v>
          </cell>
        </row>
        <row r="3407">
          <cell r="A3407">
            <v>40483</v>
          </cell>
          <cell r="B3407">
            <v>11.57</v>
          </cell>
          <cell r="C3407">
            <v>3.9551302922399354</v>
          </cell>
        </row>
        <row r="3408">
          <cell r="A3408">
            <v>40484</v>
          </cell>
          <cell r="B3408">
            <v>0</v>
          </cell>
          <cell r="C3408">
            <v>3.9551302922399354</v>
          </cell>
        </row>
        <row r="3409">
          <cell r="A3409">
            <v>40485</v>
          </cell>
          <cell r="B3409">
            <v>11.57</v>
          </cell>
          <cell r="C3409">
            <v>3.9568489814963321</v>
          </cell>
        </row>
        <row r="3410">
          <cell r="A3410">
            <v>40486</v>
          </cell>
          <cell r="B3410">
            <v>11.57</v>
          </cell>
          <cell r="C3410">
            <v>3.9585684176036646</v>
          </cell>
        </row>
        <row r="3411">
          <cell r="A3411">
            <v>40487</v>
          </cell>
          <cell r="B3411">
            <v>11.57</v>
          </cell>
          <cell r="C3411">
            <v>3.9602886008864746</v>
          </cell>
        </row>
        <row r="3412">
          <cell r="A3412">
            <v>40488</v>
          </cell>
          <cell r="B3412">
            <v>0</v>
          </cell>
          <cell r="C3412">
            <v>3.9602886008864746</v>
          </cell>
        </row>
        <row r="3413">
          <cell r="A3413">
            <v>40489</v>
          </cell>
          <cell r="B3413">
            <v>0</v>
          </cell>
          <cell r="C3413">
            <v>3.9602886008864746</v>
          </cell>
        </row>
        <row r="3414">
          <cell r="A3414">
            <v>40490</v>
          </cell>
          <cell r="B3414">
            <v>11.57</v>
          </cell>
          <cell r="C3414">
            <v>3.962009531669445</v>
          </cell>
        </row>
        <row r="3415">
          <cell r="A3415">
            <v>40491</v>
          </cell>
          <cell r="B3415">
            <v>11.57</v>
          </cell>
          <cell r="C3415">
            <v>3.9637312102773996</v>
          </cell>
        </row>
        <row r="3416">
          <cell r="A3416">
            <v>40492</v>
          </cell>
          <cell r="B3416">
            <v>11.57</v>
          </cell>
          <cell r="C3416">
            <v>3.9654536370353028</v>
          </cell>
        </row>
        <row r="3417">
          <cell r="A3417">
            <v>40493</v>
          </cell>
          <cell r="B3417">
            <v>11.57</v>
          </cell>
          <cell r="C3417">
            <v>3.9671768122682614</v>
          </cell>
        </row>
        <row r="3418">
          <cell r="A3418">
            <v>40494</v>
          </cell>
          <cell r="B3418">
            <v>11.57</v>
          </cell>
          <cell r="C3418">
            <v>3.9689007363015225</v>
          </cell>
        </row>
        <row r="3419">
          <cell r="A3419">
            <v>40495</v>
          </cell>
          <cell r="B3419">
            <v>0</v>
          </cell>
          <cell r="C3419">
            <v>3.9689007363015225</v>
          </cell>
        </row>
        <row r="3420">
          <cell r="A3420">
            <v>40496</v>
          </cell>
          <cell r="B3420">
            <v>0</v>
          </cell>
          <cell r="C3420">
            <v>3.9689007363015225</v>
          </cell>
        </row>
        <row r="3421">
          <cell r="A3421">
            <v>40497</v>
          </cell>
          <cell r="B3421">
            <v>0</v>
          </cell>
          <cell r="C3421">
            <v>3.9689007363015225</v>
          </cell>
        </row>
        <row r="3422">
          <cell r="A3422">
            <v>40498</v>
          </cell>
          <cell r="B3422">
            <v>11.57</v>
          </cell>
          <cell r="C3422">
            <v>3.9706254094604749</v>
          </cell>
        </row>
        <row r="3423">
          <cell r="A3423">
            <v>40499</v>
          </cell>
          <cell r="B3423">
            <v>11.57</v>
          </cell>
          <cell r="C3423">
            <v>3.9723508320706493</v>
          </cell>
        </row>
        <row r="3424">
          <cell r="A3424">
            <v>40500</v>
          </cell>
          <cell r="B3424">
            <v>11.57</v>
          </cell>
          <cell r="C3424">
            <v>3.9740770044577167</v>
          </cell>
        </row>
        <row r="3425">
          <cell r="A3425">
            <v>40501</v>
          </cell>
          <cell r="B3425">
            <v>11.57</v>
          </cell>
          <cell r="C3425">
            <v>3.9758039269474907</v>
          </cell>
        </row>
        <row r="3426">
          <cell r="A3426">
            <v>40502</v>
          </cell>
          <cell r="B3426">
            <v>0</v>
          </cell>
          <cell r="C3426">
            <v>3.9758039269474907</v>
          </cell>
        </row>
        <row r="3427">
          <cell r="A3427">
            <v>40503</v>
          </cell>
          <cell r="B3427">
            <v>0</v>
          </cell>
          <cell r="C3427">
            <v>3.9758039269474907</v>
          </cell>
        </row>
        <row r="3428">
          <cell r="A3428">
            <v>40504</v>
          </cell>
          <cell r="B3428">
            <v>11.57</v>
          </cell>
          <cell r="C3428">
            <v>3.9775315998659257</v>
          </cell>
        </row>
        <row r="3429">
          <cell r="A3429">
            <v>40505</v>
          </cell>
          <cell r="B3429">
            <v>11.57</v>
          </cell>
          <cell r="C3429">
            <v>3.9792600235391182</v>
          </cell>
        </row>
        <row r="3430">
          <cell r="A3430">
            <v>40506</v>
          </cell>
          <cell r="B3430">
            <v>11.57</v>
          </cell>
          <cell r="C3430">
            <v>3.9809891982933063</v>
          </cell>
        </row>
        <row r="3431">
          <cell r="A3431">
            <v>40507</v>
          </cell>
          <cell r="B3431">
            <v>11.57</v>
          </cell>
          <cell r="C3431">
            <v>3.9827191244548699</v>
          </cell>
        </row>
        <row r="3432">
          <cell r="A3432">
            <v>40508</v>
          </cell>
          <cell r="B3432">
            <v>11.57</v>
          </cell>
          <cell r="C3432">
            <v>3.9844498023503307</v>
          </cell>
        </row>
        <row r="3433">
          <cell r="A3433">
            <v>40509</v>
          </cell>
          <cell r="B3433">
            <v>0</v>
          </cell>
          <cell r="C3433">
            <v>3.9844498023503307</v>
          </cell>
        </row>
        <row r="3434">
          <cell r="A3434">
            <v>40510</v>
          </cell>
          <cell r="B3434">
            <v>0</v>
          </cell>
          <cell r="C3434">
            <v>3.9844498023503307</v>
          </cell>
        </row>
        <row r="3435">
          <cell r="A3435">
            <v>40511</v>
          </cell>
          <cell r="B3435">
            <v>11.57</v>
          </cell>
          <cell r="C3435">
            <v>3.9861812323063521</v>
          </cell>
        </row>
        <row r="3436">
          <cell r="A3436">
            <v>40512</v>
          </cell>
          <cell r="B3436">
            <v>11.57</v>
          </cell>
          <cell r="C3436">
            <v>3.9879134146497397</v>
          </cell>
        </row>
        <row r="3437">
          <cell r="A3437">
            <v>40513</v>
          </cell>
          <cell r="B3437">
            <v>11.57</v>
          </cell>
          <cell r="C3437">
            <v>3.9896463497074413</v>
          </cell>
        </row>
        <row r="3438">
          <cell r="A3438">
            <v>40514</v>
          </cell>
          <cell r="B3438">
            <v>11.57</v>
          </cell>
          <cell r="C3438">
            <v>3.9913800378065458</v>
          </cell>
        </row>
        <row r="3439">
          <cell r="A3439">
            <v>40515</v>
          </cell>
          <cell r="B3439">
            <v>11.57</v>
          </cell>
          <cell r="C3439">
            <v>3.9931144792742854</v>
          </cell>
        </row>
        <row r="3440">
          <cell r="A3440">
            <v>40516</v>
          </cell>
          <cell r="B3440">
            <v>0</v>
          </cell>
          <cell r="C3440">
            <v>3.9931144792742854</v>
          </cell>
        </row>
        <row r="3441">
          <cell r="A3441">
            <v>40517</v>
          </cell>
          <cell r="B3441">
            <v>0</v>
          </cell>
          <cell r="C3441">
            <v>3.9931144792742854</v>
          </cell>
        </row>
        <row r="3442">
          <cell r="A3442">
            <v>40518</v>
          </cell>
          <cell r="B3442">
            <v>11.57</v>
          </cell>
          <cell r="C3442">
            <v>3.9948496744380342</v>
          </cell>
        </row>
        <row r="3443">
          <cell r="A3443">
            <v>40519</v>
          </cell>
          <cell r="B3443">
            <v>11.57</v>
          </cell>
          <cell r="C3443">
            <v>3.9965856236253083</v>
          </cell>
        </row>
        <row r="3444">
          <cell r="A3444">
            <v>40520</v>
          </cell>
          <cell r="B3444">
            <v>11.57</v>
          </cell>
          <cell r="C3444">
            <v>3.9983223271637662</v>
          </cell>
        </row>
        <row r="3445">
          <cell r="A3445">
            <v>40521</v>
          </cell>
          <cell r="B3445">
            <v>11.57</v>
          </cell>
          <cell r="C3445">
            <v>4.0000597853812083</v>
          </cell>
        </row>
        <row r="3446">
          <cell r="A3446">
            <v>40522</v>
          </cell>
          <cell r="B3446">
            <v>11.57</v>
          </cell>
          <cell r="C3446">
            <v>4.0017979986055785</v>
          </cell>
        </row>
        <row r="3447">
          <cell r="A3447">
            <v>40523</v>
          </cell>
          <cell r="B3447">
            <v>0</v>
          </cell>
          <cell r="C3447">
            <v>4.0017979986055785</v>
          </cell>
        </row>
        <row r="3448">
          <cell r="A3448">
            <v>40524</v>
          </cell>
          <cell r="B3448">
            <v>0</v>
          </cell>
          <cell r="C3448">
            <v>4.0017979986055785</v>
          </cell>
        </row>
        <row r="3449">
          <cell r="A3449">
            <v>40525</v>
          </cell>
          <cell r="B3449">
            <v>11.57</v>
          </cell>
          <cell r="C3449">
            <v>4.0035369671649628</v>
          </cell>
        </row>
        <row r="3450">
          <cell r="A3450">
            <v>40526</v>
          </cell>
          <cell r="B3450">
            <v>11.57</v>
          </cell>
          <cell r="C3450">
            <v>4.0052766913875892</v>
          </cell>
        </row>
        <row r="3451">
          <cell r="A3451">
            <v>40527</v>
          </cell>
          <cell r="B3451">
            <v>11.57</v>
          </cell>
          <cell r="C3451">
            <v>4.007017171601829</v>
          </cell>
        </row>
        <row r="3452">
          <cell r="A3452">
            <v>40528</v>
          </cell>
          <cell r="B3452">
            <v>11.57</v>
          </cell>
          <cell r="C3452">
            <v>4.0087584081361962</v>
          </cell>
        </row>
        <row r="3453">
          <cell r="A3453">
            <v>40529</v>
          </cell>
          <cell r="B3453">
            <v>11.57</v>
          </cell>
          <cell r="C3453">
            <v>4.010500401319347</v>
          </cell>
        </row>
        <row r="3454">
          <cell r="A3454">
            <v>40530</v>
          </cell>
          <cell r="B3454">
            <v>0</v>
          </cell>
          <cell r="C3454">
            <v>4.010500401319347</v>
          </cell>
        </row>
        <row r="3455">
          <cell r="A3455">
            <v>40531</v>
          </cell>
          <cell r="B3455">
            <v>0</v>
          </cell>
          <cell r="C3455">
            <v>4.010500401319347</v>
          </cell>
        </row>
        <row r="3456">
          <cell r="A3456">
            <v>40532</v>
          </cell>
          <cell r="B3456">
            <v>11.57</v>
          </cell>
          <cell r="C3456">
            <v>4.0122431514800807</v>
          </cell>
        </row>
        <row r="3457">
          <cell r="A3457">
            <v>40533</v>
          </cell>
          <cell r="B3457">
            <v>11.57</v>
          </cell>
          <cell r="C3457">
            <v>4.0139866589473394</v>
          </cell>
        </row>
        <row r="3458">
          <cell r="A3458">
            <v>40534</v>
          </cell>
          <cell r="B3458">
            <v>11.57</v>
          </cell>
          <cell r="C3458">
            <v>4.0157309240502084</v>
          </cell>
        </row>
        <row r="3459">
          <cell r="A3459">
            <v>40535</v>
          </cell>
          <cell r="B3459">
            <v>11.57</v>
          </cell>
          <cell r="C3459">
            <v>4.0174759471179158</v>
          </cell>
        </row>
        <row r="3460">
          <cell r="A3460">
            <v>40536</v>
          </cell>
          <cell r="B3460">
            <v>11.57</v>
          </cell>
          <cell r="C3460">
            <v>4.0192217284798319</v>
          </cell>
        </row>
        <row r="3461">
          <cell r="A3461">
            <v>40537</v>
          </cell>
          <cell r="B3461">
            <v>0</v>
          </cell>
          <cell r="C3461">
            <v>4.0192217284798319</v>
          </cell>
        </row>
        <row r="3462">
          <cell r="A3462">
            <v>40538</v>
          </cell>
          <cell r="B3462">
            <v>0</v>
          </cell>
          <cell r="C3462">
            <v>4.0192217284798319</v>
          </cell>
        </row>
        <row r="3463">
          <cell r="A3463">
            <v>40539</v>
          </cell>
          <cell r="B3463">
            <v>11.57</v>
          </cell>
          <cell r="C3463">
            <v>4.020968268465472</v>
          </cell>
        </row>
        <row r="3464">
          <cell r="A3464">
            <v>40540</v>
          </cell>
          <cell r="B3464">
            <v>11.57</v>
          </cell>
          <cell r="C3464">
            <v>4.0227155674044939</v>
          </cell>
        </row>
        <row r="3465">
          <cell r="A3465">
            <v>40541</v>
          </cell>
          <cell r="B3465">
            <v>11.57</v>
          </cell>
          <cell r="C3465">
            <v>4.0244636256266979</v>
          </cell>
        </row>
        <row r="3466">
          <cell r="A3466">
            <v>40542</v>
          </cell>
          <cell r="B3466">
            <v>11.57</v>
          </cell>
          <cell r="C3466">
            <v>4.0262124434620281</v>
          </cell>
        </row>
        <row r="3467">
          <cell r="A3467">
            <v>40543</v>
          </cell>
          <cell r="B3467">
            <v>11.57</v>
          </cell>
          <cell r="C3467">
            <v>4.0279620212405725</v>
          </cell>
        </row>
        <row r="3468">
          <cell r="A3468">
            <v>40544</v>
          </cell>
          <cell r="B3468">
            <v>0</v>
          </cell>
          <cell r="C3468">
            <v>4.0279620212405725</v>
          </cell>
        </row>
        <row r="3469">
          <cell r="A3469">
            <v>40545</v>
          </cell>
          <cell r="B3469">
            <v>0</v>
          </cell>
          <cell r="C3469">
            <v>4.0279620212405725</v>
          </cell>
        </row>
        <row r="3470">
          <cell r="A3470">
            <v>40546</v>
          </cell>
          <cell r="B3470">
            <v>11.57</v>
          </cell>
          <cell r="C3470">
            <v>4.029712359292561</v>
          </cell>
        </row>
        <row r="3471">
          <cell r="A3471">
            <v>40547</v>
          </cell>
          <cell r="B3471">
            <v>11.57</v>
          </cell>
          <cell r="C3471">
            <v>4.0314634579483686</v>
          </cell>
        </row>
        <row r="3472">
          <cell r="A3472">
            <v>40548</v>
          </cell>
          <cell r="B3472">
            <v>11.57</v>
          </cell>
          <cell r="C3472">
            <v>4.033215317538513</v>
          </cell>
        </row>
        <row r="3473">
          <cell r="A3473">
            <v>40549</v>
          </cell>
          <cell r="B3473">
            <v>11.57</v>
          </cell>
          <cell r="C3473">
            <v>4.0349679383936561</v>
          </cell>
        </row>
        <row r="3474">
          <cell r="A3474">
            <v>40550</v>
          </cell>
          <cell r="B3474">
            <v>11.57</v>
          </cell>
          <cell r="C3474">
            <v>4.0367213208446033</v>
          </cell>
        </row>
        <row r="3475">
          <cell r="A3475">
            <v>40551</v>
          </cell>
          <cell r="B3475">
            <v>0</v>
          </cell>
          <cell r="C3475">
            <v>4.0367213208446033</v>
          </cell>
        </row>
        <row r="3476">
          <cell r="A3476">
            <v>40552</v>
          </cell>
          <cell r="B3476">
            <v>0</v>
          </cell>
          <cell r="C3476">
            <v>4.0367213208446033</v>
          </cell>
        </row>
        <row r="3477">
          <cell r="A3477">
            <v>40553</v>
          </cell>
          <cell r="B3477">
            <v>11.57</v>
          </cell>
          <cell r="C3477">
            <v>4.0384754652223034</v>
          </cell>
        </row>
        <row r="3478">
          <cell r="A3478">
            <v>40554</v>
          </cell>
          <cell r="B3478">
            <v>11.57</v>
          </cell>
          <cell r="C3478">
            <v>4.0402303718578487</v>
          </cell>
        </row>
        <row r="3479">
          <cell r="A3479">
            <v>40555</v>
          </cell>
          <cell r="B3479">
            <v>11.57</v>
          </cell>
          <cell r="C3479">
            <v>4.0419860410824766</v>
          </cell>
        </row>
        <row r="3480">
          <cell r="A3480">
            <v>40556</v>
          </cell>
          <cell r="B3480">
            <v>11.57</v>
          </cell>
          <cell r="C3480">
            <v>4.0437424732275682</v>
          </cell>
        </row>
        <row r="3481">
          <cell r="A3481">
            <v>40557</v>
          </cell>
          <cell r="B3481">
            <v>11.57</v>
          </cell>
          <cell r="C3481">
            <v>4.0454996686246467</v>
          </cell>
        </row>
        <row r="3482">
          <cell r="A3482">
            <v>40558</v>
          </cell>
          <cell r="B3482">
            <v>0</v>
          </cell>
          <cell r="C3482">
            <v>4.0454996686246467</v>
          </cell>
        </row>
        <row r="3483">
          <cell r="A3483">
            <v>40559</v>
          </cell>
          <cell r="B3483">
            <v>0</v>
          </cell>
          <cell r="C3483">
            <v>4.0454996686246467</v>
          </cell>
        </row>
        <row r="3484">
          <cell r="A3484">
            <v>40560</v>
          </cell>
          <cell r="B3484">
            <v>11.57</v>
          </cell>
          <cell r="C3484">
            <v>4.047257627605382</v>
          </cell>
        </row>
        <row r="3485">
          <cell r="A3485">
            <v>40561</v>
          </cell>
          <cell r="B3485">
            <v>11.57</v>
          </cell>
          <cell r="C3485">
            <v>4.0490163505015868</v>
          </cell>
        </row>
        <row r="3486">
          <cell r="A3486">
            <v>40562</v>
          </cell>
          <cell r="B3486">
            <v>11.57</v>
          </cell>
          <cell r="C3486">
            <v>4.0507758376452179</v>
          </cell>
        </row>
        <row r="3487">
          <cell r="A3487">
            <v>40563</v>
          </cell>
          <cell r="B3487">
            <v>11.57</v>
          </cell>
          <cell r="C3487">
            <v>4.0525360893683766</v>
          </cell>
        </row>
        <row r="3488">
          <cell r="A3488">
            <v>40564</v>
          </cell>
          <cell r="B3488">
            <v>11.57</v>
          </cell>
          <cell r="C3488">
            <v>4.0542971060033084</v>
          </cell>
        </row>
        <row r="3489">
          <cell r="A3489">
            <v>40565</v>
          </cell>
          <cell r="B3489">
            <v>0</v>
          </cell>
          <cell r="C3489">
            <v>4.0542971060033084</v>
          </cell>
        </row>
        <row r="3490">
          <cell r="A3490">
            <v>40566</v>
          </cell>
          <cell r="B3490">
            <v>0</v>
          </cell>
          <cell r="C3490">
            <v>4.0542971060033084</v>
          </cell>
        </row>
        <row r="3491">
          <cell r="A3491">
            <v>40567</v>
          </cell>
          <cell r="B3491">
            <v>11.57</v>
          </cell>
          <cell r="C3491">
            <v>4.0560588878824033</v>
          </cell>
        </row>
        <row r="3492">
          <cell r="A3492">
            <v>40568</v>
          </cell>
          <cell r="B3492">
            <v>11.57</v>
          </cell>
          <cell r="C3492">
            <v>4.0578214353381963</v>
          </cell>
        </row>
        <row r="3493">
          <cell r="A3493">
            <v>40569</v>
          </cell>
          <cell r="B3493">
            <v>11.57</v>
          </cell>
          <cell r="C3493">
            <v>4.0595847487033652</v>
          </cell>
        </row>
        <row r="3494">
          <cell r="A3494">
            <v>40570</v>
          </cell>
          <cell r="B3494">
            <v>11.57</v>
          </cell>
          <cell r="C3494">
            <v>4.0613488283107344</v>
          </cell>
        </row>
        <row r="3495">
          <cell r="A3495">
            <v>40571</v>
          </cell>
          <cell r="B3495">
            <v>11.57</v>
          </cell>
          <cell r="C3495">
            <v>4.0631136744932714</v>
          </cell>
        </row>
        <row r="3496">
          <cell r="A3496">
            <v>40572</v>
          </cell>
          <cell r="B3496">
            <v>0</v>
          </cell>
          <cell r="C3496">
            <v>4.0631136744932714</v>
          </cell>
        </row>
        <row r="3497">
          <cell r="A3497">
            <v>40573</v>
          </cell>
          <cell r="B3497">
            <v>0</v>
          </cell>
          <cell r="C3497">
            <v>4.0631136744932714</v>
          </cell>
        </row>
        <row r="3498">
          <cell r="A3498">
            <v>40574</v>
          </cell>
          <cell r="B3498">
            <v>11.57</v>
          </cell>
          <cell r="C3498">
            <v>4.0648792875840893</v>
          </cell>
        </row>
        <row r="3499">
          <cell r="A3499">
            <v>40575</v>
          </cell>
          <cell r="B3499">
            <v>11.57</v>
          </cell>
          <cell r="C3499">
            <v>4.066645667916446</v>
          </cell>
        </row>
        <row r="3500">
          <cell r="A3500">
            <v>40576</v>
          </cell>
          <cell r="B3500">
            <v>11.57</v>
          </cell>
          <cell r="C3500">
            <v>4.0684128158237431</v>
          </cell>
        </row>
        <row r="3501">
          <cell r="A3501">
            <v>40577</v>
          </cell>
          <cell r="B3501">
            <v>11.57</v>
          </cell>
          <cell r="C3501">
            <v>4.0701807316395282</v>
          </cell>
        </row>
        <row r="3502">
          <cell r="A3502">
            <v>40578</v>
          </cell>
          <cell r="B3502">
            <v>11.57</v>
          </cell>
          <cell r="C3502">
            <v>4.0719494156974942</v>
          </cell>
        </row>
        <row r="3503">
          <cell r="A3503">
            <v>40579</v>
          </cell>
          <cell r="B3503">
            <v>0</v>
          </cell>
          <cell r="C3503">
            <v>4.0719494156974942</v>
          </cell>
        </row>
        <row r="3504">
          <cell r="A3504">
            <v>40580</v>
          </cell>
          <cell r="B3504">
            <v>0</v>
          </cell>
          <cell r="C3504">
            <v>4.0719494156974942</v>
          </cell>
        </row>
        <row r="3505">
          <cell r="A3505">
            <v>40581</v>
          </cell>
          <cell r="B3505">
            <v>11.57</v>
          </cell>
          <cell r="C3505">
            <v>4.0737188683314773</v>
          </cell>
        </row>
        <row r="3506">
          <cell r="A3506">
            <v>40582</v>
          </cell>
          <cell r="B3506">
            <v>11.57</v>
          </cell>
          <cell r="C3506">
            <v>4.0754890898754601</v>
          </cell>
        </row>
        <row r="3507">
          <cell r="A3507">
            <v>40583</v>
          </cell>
          <cell r="B3507">
            <v>11.57</v>
          </cell>
          <cell r="C3507">
            <v>4.0772600806635699</v>
          </cell>
        </row>
        <row r="3508">
          <cell r="A3508">
            <v>40584</v>
          </cell>
          <cell r="B3508">
            <v>11.57</v>
          </cell>
          <cell r="C3508">
            <v>4.0790318410300799</v>
          </cell>
        </row>
        <row r="3509">
          <cell r="A3509">
            <v>40585</v>
          </cell>
          <cell r="B3509">
            <v>11.57</v>
          </cell>
          <cell r="C3509">
            <v>4.0808043713094069</v>
          </cell>
        </row>
        <row r="3510">
          <cell r="A3510">
            <v>40586</v>
          </cell>
          <cell r="B3510">
            <v>0</v>
          </cell>
          <cell r="C3510">
            <v>4.0808043713094069</v>
          </cell>
        </row>
        <row r="3511">
          <cell r="A3511">
            <v>40587</v>
          </cell>
          <cell r="B3511">
            <v>0</v>
          </cell>
          <cell r="C3511">
            <v>4.0808043713094069</v>
          </cell>
        </row>
        <row r="3512">
          <cell r="A3512">
            <v>40588</v>
          </cell>
          <cell r="B3512">
            <v>11.57</v>
          </cell>
          <cell r="C3512">
            <v>4.0825776718361144</v>
          </cell>
        </row>
        <row r="3513">
          <cell r="A3513">
            <v>40589</v>
          </cell>
          <cell r="B3513">
            <v>11.57</v>
          </cell>
          <cell r="C3513">
            <v>4.0843517429449117</v>
          </cell>
        </row>
        <row r="3514">
          <cell r="A3514">
            <v>40590</v>
          </cell>
          <cell r="B3514">
            <v>11.57</v>
          </cell>
          <cell r="C3514">
            <v>4.0861265849706516</v>
          </cell>
        </row>
        <row r="3515">
          <cell r="A3515">
            <v>40591</v>
          </cell>
          <cell r="B3515">
            <v>11.57</v>
          </cell>
          <cell r="C3515">
            <v>4.0879021982483339</v>
          </cell>
        </row>
        <row r="3516">
          <cell r="A3516">
            <v>40592</v>
          </cell>
          <cell r="B3516">
            <v>11.57</v>
          </cell>
          <cell r="C3516">
            <v>4.0896785831131046</v>
          </cell>
        </row>
        <row r="3517">
          <cell r="A3517">
            <v>40593</v>
          </cell>
          <cell r="B3517">
            <v>0</v>
          </cell>
          <cell r="C3517">
            <v>4.0896785831131046</v>
          </cell>
        </row>
        <row r="3518">
          <cell r="A3518">
            <v>40594</v>
          </cell>
          <cell r="B3518">
            <v>0</v>
          </cell>
          <cell r="C3518">
            <v>4.0896785831131046</v>
          </cell>
        </row>
        <row r="3519">
          <cell r="A3519">
            <v>40595</v>
          </cell>
          <cell r="B3519">
            <v>11.57</v>
          </cell>
          <cell r="C3519">
            <v>4.0914557399002538</v>
          </cell>
        </row>
        <row r="3520">
          <cell r="A3520">
            <v>40596</v>
          </cell>
          <cell r="B3520">
            <v>0</v>
          </cell>
          <cell r="C3520">
            <v>4.0914557399002538</v>
          </cell>
        </row>
        <row r="3521">
          <cell r="A3521">
            <v>40597</v>
          </cell>
          <cell r="B3521">
            <v>0</v>
          </cell>
          <cell r="C3521">
            <v>4.0914557399002538</v>
          </cell>
        </row>
        <row r="3522">
          <cell r="A3522">
            <v>40598</v>
          </cell>
          <cell r="B3522">
            <v>11.57</v>
          </cell>
          <cell r="C3522">
            <v>4.093233668945218</v>
          </cell>
        </row>
        <row r="3523">
          <cell r="A3523">
            <v>40599</v>
          </cell>
          <cell r="B3523">
            <v>0</v>
          </cell>
          <cell r="C3523">
            <v>4.093233668945218</v>
          </cell>
        </row>
        <row r="3524">
          <cell r="A3524">
            <v>40600</v>
          </cell>
          <cell r="B3524">
            <v>0</v>
          </cell>
          <cell r="C3524">
            <v>4.093233668945218</v>
          </cell>
        </row>
        <row r="3525">
          <cell r="A3525">
            <v>40601</v>
          </cell>
          <cell r="B3525">
            <v>0</v>
          </cell>
          <cell r="C3525">
            <v>4.093233668945218</v>
          </cell>
        </row>
        <row r="3526">
          <cell r="A3526">
            <v>40602</v>
          </cell>
          <cell r="B3526">
            <v>11.57</v>
          </cell>
          <cell r="C3526">
            <v>4.0950123705835786</v>
          </cell>
        </row>
        <row r="3527">
          <cell r="A3527">
            <v>40603</v>
          </cell>
          <cell r="B3527">
            <v>11.57</v>
          </cell>
          <cell r="C3527">
            <v>4.0967918451510643</v>
          </cell>
        </row>
        <row r="3528">
          <cell r="A3528">
            <v>40604</v>
          </cell>
          <cell r="B3528">
            <v>11.57</v>
          </cell>
          <cell r="C3528">
            <v>4.0985720929835487</v>
          </cell>
        </row>
        <row r="3529">
          <cell r="A3529">
            <v>40605</v>
          </cell>
          <cell r="B3529">
            <v>11.57</v>
          </cell>
          <cell r="C3529">
            <v>4.100353114417052</v>
          </cell>
        </row>
        <row r="3530">
          <cell r="A3530">
            <v>40606</v>
          </cell>
          <cell r="B3530">
            <v>11.57</v>
          </cell>
          <cell r="C3530">
            <v>4.1021349097877398</v>
          </cell>
        </row>
        <row r="3531">
          <cell r="A3531">
            <v>40607</v>
          </cell>
          <cell r="B3531">
            <v>0</v>
          </cell>
          <cell r="C3531">
            <v>4.1021349097877398</v>
          </cell>
        </row>
        <row r="3532">
          <cell r="A3532">
            <v>40608</v>
          </cell>
          <cell r="B3532">
            <v>0</v>
          </cell>
          <cell r="C3532">
            <v>4.1021349097877398</v>
          </cell>
        </row>
        <row r="3533">
          <cell r="A3533">
            <v>40609</v>
          </cell>
          <cell r="B3533">
            <v>0</v>
          </cell>
          <cell r="C3533">
            <v>4.1021349097877398</v>
          </cell>
        </row>
        <row r="3534">
          <cell r="A3534">
            <v>40610</v>
          </cell>
          <cell r="B3534">
            <v>0</v>
          </cell>
          <cell r="C3534">
            <v>4.1021349097877398</v>
          </cell>
        </row>
        <row r="3535">
          <cell r="A3535">
            <v>40611</v>
          </cell>
          <cell r="B3535">
            <v>11.57</v>
          </cell>
          <cell r="C3535">
            <v>4.1039174794319244</v>
          </cell>
        </row>
        <row r="3536">
          <cell r="A3536">
            <v>40612</v>
          </cell>
          <cell r="B3536">
            <v>11.57</v>
          </cell>
          <cell r="C3536">
            <v>4.1057008236860639</v>
          </cell>
        </row>
        <row r="3537">
          <cell r="A3537">
            <v>40613</v>
          </cell>
          <cell r="B3537">
            <v>11.57</v>
          </cell>
          <cell r="C3537">
            <v>4.1074849428867619</v>
          </cell>
        </row>
        <row r="3538">
          <cell r="A3538">
            <v>40614</v>
          </cell>
          <cell r="B3538">
            <v>0</v>
          </cell>
          <cell r="C3538">
            <v>4.1074849428867619</v>
          </cell>
        </row>
        <row r="3539">
          <cell r="A3539">
            <v>40615</v>
          </cell>
          <cell r="B3539">
            <v>0</v>
          </cell>
          <cell r="C3539">
            <v>4.1074849428867619</v>
          </cell>
        </row>
        <row r="3540">
          <cell r="A3540">
            <v>40616</v>
          </cell>
          <cell r="B3540">
            <v>11.57</v>
          </cell>
          <cell r="C3540">
            <v>4.1092698373707695</v>
          </cell>
        </row>
        <row r="3541">
          <cell r="A3541">
            <v>40617</v>
          </cell>
          <cell r="B3541">
            <v>11.57</v>
          </cell>
          <cell r="C3541">
            <v>4.1110555074749833</v>
          </cell>
        </row>
        <row r="3542">
          <cell r="A3542">
            <v>40618</v>
          </cell>
          <cell r="B3542">
            <v>11.57</v>
          </cell>
          <cell r="C3542">
            <v>4.1128419535364467</v>
          </cell>
        </row>
        <row r="3543">
          <cell r="A3543">
            <v>40619</v>
          </cell>
          <cell r="B3543">
            <v>11.57</v>
          </cell>
          <cell r="C3543">
            <v>4.1146291758923494</v>
          </cell>
        </row>
        <row r="3544">
          <cell r="A3544">
            <v>40620</v>
          </cell>
          <cell r="B3544">
            <v>11.57</v>
          </cell>
          <cell r="C3544">
            <v>4.116417174880028</v>
          </cell>
        </row>
        <row r="3545">
          <cell r="A3545">
            <v>40621</v>
          </cell>
          <cell r="B3545">
            <v>0</v>
          </cell>
          <cell r="C3545">
            <v>4.116417174880028</v>
          </cell>
        </row>
        <row r="3546">
          <cell r="A3546">
            <v>40622</v>
          </cell>
          <cell r="B3546">
            <v>0</v>
          </cell>
          <cell r="C3546">
            <v>4.116417174880028</v>
          </cell>
        </row>
        <row r="3547">
          <cell r="A3547">
            <v>40623</v>
          </cell>
          <cell r="B3547">
            <v>11.57</v>
          </cell>
          <cell r="C3547">
            <v>4.1182059508369653</v>
          </cell>
        </row>
        <row r="3548">
          <cell r="A3548">
            <v>40624</v>
          </cell>
          <cell r="B3548">
            <v>11.57</v>
          </cell>
          <cell r="C3548">
            <v>4.1199955041007907</v>
          </cell>
        </row>
        <row r="3549">
          <cell r="A3549">
            <v>40625</v>
          </cell>
          <cell r="B3549">
            <v>11.57</v>
          </cell>
          <cell r="C3549">
            <v>4.1217858350092804</v>
          </cell>
        </row>
        <row r="3550">
          <cell r="A3550">
            <v>40626</v>
          </cell>
          <cell r="B3550">
            <v>11.57</v>
          </cell>
          <cell r="C3550">
            <v>4.1235769439003578</v>
          </cell>
        </row>
        <row r="3551">
          <cell r="A3551">
            <v>40627</v>
          </cell>
          <cell r="B3551">
            <v>11.57</v>
          </cell>
          <cell r="C3551">
            <v>4.125368831112092</v>
          </cell>
        </row>
        <row r="3552">
          <cell r="A3552">
            <v>40628</v>
          </cell>
          <cell r="B3552">
            <v>0</v>
          </cell>
          <cell r="C3552">
            <v>4.125368831112092</v>
          </cell>
        </row>
        <row r="3553">
          <cell r="A3553">
            <v>40629</v>
          </cell>
          <cell r="B3553">
            <v>0</v>
          </cell>
          <cell r="C3553">
            <v>4.125368831112092</v>
          </cell>
        </row>
        <row r="3554">
          <cell r="A3554">
            <v>40630</v>
          </cell>
          <cell r="B3554">
            <v>11.57</v>
          </cell>
          <cell r="C3554">
            <v>4.1271614969827004</v>
          </cell>
        </row>
        <row r="3555">
          <cell r="A3555">
            <v>40631</v>
          </cell>
          <cell r="B3555">
            <v>11.57</v>
          </cell>
          <cell r="C3555">
            <v>4.1289549418505462</v>
          </cell>
        </row>
        <row r="3556">
          <cell r="A3556">
            <v>40632</v>
          </cell>
          <cell r="B3556">
            <v>11.57</v>
          </cell>
          <cell r="C3556">
            <v>4.13074916605414</v>
          </cell>
        </row>
        <row r="3557">
          <cell r="A3557">
            <v>40633</v>
          </cell>
          <cell r="B3557">
            <v>11.57</v>
          </cell>
          <cell r="C3557">
            <v>4.1325441699321406</v>
          </cell>
        </row>
        <row r="3558">
          <cell r="A3558">
            <v>40634</v>
          </cell>
          <cell r="B3558">
            <v>11.57</v>
          </cell>
          <cell r="C3558">
            <v>4.1343399538233525</v>
          </cell>
        </row>
        <row r="3559">
          <cell r="A3559">
            <v>40635</v>
          </cell>
          <cell r="B3559">
            <v>0</v>
          </cell>
          <cell r="C3559">
            <v>4.1343399538233525</v>
          </cell>
        </row>
        <row r="3560">
          <cell r="A3560">
            <v>40636</v>
          </cell>
          <cell r="B3560">
            <v>0</v>
          </cell>
          <cell r="C3560">
            <v>4.1343399538233525</v>
          </cell>
        </row>
        <row r="3561">
          <cell r="A3561">
            <v>40637</v>
          </cell>
          <cell r="B3561">
            <v>11.57</v>
          </cell>
          <cell r="C3561">
            <v>4.1361365180667278</v>
          </cell>
        </row>
        <row r="3562">
          <cell r="A3562">
            <v>40638</v>
          </cell>
          <cell r="B3562">
            <v>11.57</v>
          </cell>
          <cell r="C3562">
            <v>4.1379338630013658</v>
          </cell>
        </row>
        <row r="3563">
          <cell r="A3563">
            <v>40639</v>
          </cell>
          <cell r="B3563">
            <v>11.57</v>
          </cell>
          <cell r="C3563">
            <v>4.1397319889665143</v>
          </cell>
        </row>
        <row r="3564">
          <cell r="A3564">
            <v>40640</v>
          </cell>
          <cell r="B3564">
            <v>11.57</v>
          </cell>
          <cell r="C3564">
            <v>4.1415308963015667</v>
          </cell>
        </row>
        <row r="3565">
          <cell r="A3565">
            <v>40641</v>
          </cell>
          <cell r="B3565">
            <v>11.57</v>
          </cell>
          <cell r="C3565">
            <v>4.1433305853460656</v>
          </cell>
        </row>
        <row r="3566">
          <cell r="A3566">
            <v>40642</v>
          </cell>
          <cell r="B3566">
            <v>0</v>
          </cell>
          <cell r="C3566">
            <v>4.1433305853460656</v>
          </cell>
        </row>
        <row r="3567">
          <cell r="A3567">
            <v>40643</v>
          </cell>
          <cell r="B3567">
            <v>0</v>
          </cell>
          <cell r="C3567">
            <v>4.1433305853460656</v>
          </cell>
        </row>
        <row r="3568">
          <cell r="A3568">
            <v>40644</v>
          </cell>
          <cell r="B3568">
            <v>11.57</v>
          </cell>
          <cell r="C3568">
            <v>4.1451310564396993</v>
          </cell>
        </row>
        <row r="3569">
          <cell r="A3569">
            <v>40645</v>
          </cell>
          <cell r="B3569">
            <v>11.57</v>
          </cell>
          <cell r="C3569">
            <v>4.1469323099223061</v>
          </cell>
        </row>
        <row r="3570">
          <cell r="A3570">
            <v>40646</v>
          </cell>
          <cell r="B3570">
            <v>11.57</v>
          </cell>
          <cell r="C3570">
            <v>4.1487343461338693</v>
          </cell>
        </row>
        <row r="3571">
          <cell r="A3571">
            <v>40647</v>
          </cell>
          <cell r="B3571">
            <v>11.57</v>
          </cell>
          <cell r="C3571">
            <v>4.150537165414522</v>
          </cell>
        </row>
        <row r="3572">
          <cell r="A3572">
            <v>40648</v>
          </cell>
          <cell r="B3572">
            <v>11.57</v>
          </cell>
          <cell r="C3572">
            <v>4.1523407681045441</v>
          </cell>
        </row>
        <row r="3573">
          <cell r="A3573">
            <v>40649</v>
          </cell>
          <cell r="B3573">
            <v>0</v>
          </cell>
          <cell r="C3573">
            <v>4.1523407681045441</v>
          </cell>
        </row>
        <row r="3574">
          <cell r="A3574">
            <v>40650</v>
          </cell>
          <cell r="B3574">
            <v>0</v>
          </cell>
          <cell r="C3574">
            <v>4.1523407681045441</v>
          </cell>
        </row>
        <row r="3575">
          <cell r="A3575">
            <v>40651</v>
          </cell>
          <cell r="B3575">
            <v>11.57</v>
          </cell>
          <cell r="C3575">
            <v>4.1541451545443646</v>
          </cell>
        </row>
        <row r="3576">
          <cell r="A3576">
            <v>40652</v>
          </cell>
          <cell r="B3576">
            <v>11.57</v>
          </cell>
          <cell r="C3576">
            <v>4.1559503250745582</v>
          </cell>
        </row>
        <row r="3577">
          <cell r="A3577">
            <v>40653</v>
          </cell>
          <cell r="B3577">
            <v>11.57</v>
          </cell>
          <cell r="C3577">
            <v>4.1577562800358496</v>
          </cell>
        </row>
        <row r="3578">
          <cell r="A3578">
            <v>40654</v>
          </cell>
          <cell r="B3578">
            <v>11.57</v>
          </cell>
          <cell r="C3578">
            <v>4.1595630197691102</v>
          </cell>
        </row>
        <row r="3579">
          <cell r="A3579">
            <v>40655</v>
          </cell>
          <cell r="B3579">
            <v>0</v>
          </cell>
          <cell r="C3579">
            <v>4.1595630197691102</v>
          </cell>
        </row>
        <row r="3580">
          <cell r="A3580">
            <v>40656</v>
          </cell>
          <cell r="B3580">
            <v>0</v>
          </cell>
          <cell r="C3580">
            <v>4.1595630197691102</v>
          </cell>
        </row>
        <row r="3581">
          <cell r="A3581">
            <v>40657</v>
          </cell>
          <cell r="B3581">
            <v>0</v>
          </cell>
          <cell r="C3581">
            <v>4.1595630197691102</v>
          </cell>
        </row>
        <row r="3582">
          <cell r="A3582">
            <v>40658</v>
          </cell>
          <cell r="B3582">
            <v>11.57</v>
          </cell>
          <cell r="C3582">
            <v>4.1613705446153606</v>
          </cell>
        </row>
        <row r="3583">
          <cell r="A3583">
            <v>40659</v>
          </cell>
          <cell r="B3583">
            <v>11.57</v>
          </cell>
          <cell r="C3583">
            <v>4.1631788549157696</v>
          </cell>
        </row>
        <row r="3584">
          <cell r="A3584">
            <v>40660</v>
          </cell>
          <cell r="B3584">
            <v>11.57</v>
          </cell>
          <cell r="C3584">
            <v>4.1649879510116534</v>
          </cell>
        </row>
        <row r="3585">
          <cell r="A3585">
            <v>40661</v>
          </cell>
          <cell r="B3585">
            <v>11.57</v>
          </cell>
          <cell r="C3585">
            <v>4.1667978332444768</v>
          </cell>
        </row>
        <row r="3586">
          <cell r="A3586">
            <v>40662</v>
          </cell>
          <cell r="B3586">
            <v>11.57</v>
          </cell>
          <cell r="C3586">
            <v>4.1686085019558528</v>
          </cell>
        </row>
        <row r="3587">
          <cell r="A3587">
            <v>40663</v>
          </cell>
          <cell r="B3587">
            <v>0</v>
          </cell>
          <cell r="C3587">
            <v>4.1686085019558528</v>
          </cell>
        </row>
        <row r="3588">
          <cell r="A3588">
            <v>40664</v>
          </cell>
          <cell r="B3588">
            <v>0</v>
          </cell>
          <cell r="C3588">
            <v>4.1686085019558528</v>
          </cell>
        </row>
        <row r="3589">
          <cell r="A3589">
            <v>40665</v>
          </cell>
          <cell r="B3589">
            <v>11.57</v>
          </cell>
          <cell r="C3589">
            <v>4.1704199574875433</v>
          </cell>
        </row>
        <row r="3590">
          <cell r="A3590">
            <v>40666</v>
          </cell>
          <cell r="B3590">
            <v>11.57</v>
          </cell>
          <cell r="C3590">
            <v>4.1722322001814591</v>
          </cell>
        </row>
        <row r="3591">
          <cell r="A3591">
            <v>40667</v>
          </cell>
          <cell r="B3591">
            <v>11.57</v>
          </cell>
          <cell r="C3591">
            <v>4.1740452303796589</v>
          </cell>
        </row>
        <row r="3592">
          <cell r="A3592">
            <v>40668</v>
          </cell>
          <cell r="B3592">
            <v>11.57</v>
          </cell>
          <cell r="C3592">
            <v>4.1758590484243499</v>
          </cell>
        </row>
        <row r="3593">
          <cell r="A3593">
            <v>40669</v>
          </cell>
          <cell r="B3593">
            <v>11.57</v>
          </cell>
          <cell r="C3593">
            <v>4.1776736546578883</v>
          </cell>
        </row>
        <row r="3594">
          <cell r="A3594">
            <v>40670</v>
          </cell>
          <cell r="B3594">
            <v>0</v>
          </cell>
          <cell r="C3594">
            <v>4.1776736546578883</v>
          </cell>
        </row>
        <row r="3595">
          <cell r="A3595">
            <v>40671</v>
          </cell>
          <cell r="B3595">
            <v>0</v>
          </cell>
          <cell r="C3595">
            <v>4.1776736546578883</v>
          </cell>
        </row>
        <row r="3596">
          <cell r="A3596">
            <v>40672</v>
          </cell>
          <cell r="B3596">
            <v>11.57</v>
          </cell>
          <cell r="C3596">
            <v>4.179489049422779</v>
          </cell>
        </row>
        <row r="3597">
          <cell r="A3597">
            <v>40673</v>
          </cell>
          <cell r="B3597">
            <v>11.57</v>
          </cell>
          <cell r="C3597">
            <v>4.1813052330616758</v>
          </cell>
        </row>
        <row r="3598">
          <cell r="A3598">
            <v>40674</v>
          </cell>
          <cell r="B3598">
            <v>11.57</v>
          </cell>
          <cell r="C3598">
            <v>4.1831222059173809</v>
          </cell>
        </row>
        <row r="3599">
          <cell r="A3599">
            <v>40675</v>
          </cell>
          <cell r="B3599">
            <v>11.57</v>
          </cell>
          <cell r="C3599">
            <v>4.1849399683328468</v>
          </cell>
        </row>
        <row r="3600">
          <cell r="A3600">
            <v>40676</v>
          </cell>
          <cell r="B3600">
            <v>11.57</v>
          </cell>
          <cell r="C3600">
            <v>4.1867585206511739</v>
          </cell>
        </row>
        <row r="3601">
          <cell r="A3601">
            <v>40677</v>
          </cell>
          <cell r="B3601">
            <v>0</v>
          </cell>
          <cell r="C3601">
            <v>4.1867585206511739</v>
          </cell>
        </row>
        <row r="3602">
          <cell r="A3602">
            <v>40678</v>
          </cell>
          <cell r="B3602">
            <v>0</v>
          </cell>
          <cell r="C3602">
            <v>4.1867585206511739</v>
          </cell>
        </row>
        <row r="3603">
          <cell r="A3603">
            <v>40679</v>
          </cell>
          <cell r="B3603">
            <v>11.57</v>
          </cell>
          <cell r="C3603">
            <v>4.1885778632156123</v>
          </cell>
        </row>
        <row r="3604">
          <cell r="A3604">
            <v>40680</v>
          </cell>
          <cell r="B3604">
            <v>11.57</v>
          </cell>
          <cell r="C3604">
            <v>4.1903979963695601</v>
          </cell>
        </row>
        <row r="3605">
          <cell r="A3605">
            <v>40681</v>
          </cell>
          <cell r="B3605">
            <v>11.57</v>
          </cell>
          <cell r="C3605">
            <v>4.1922189204565665</v>
          </cell>
        </row>
        <row r="3606">
          <cell r="A3606">
            <v>40682</v>
          </cell>
          <cell r="B3606">
            <v>11.57</v>
          </cell>
          <cell r="C3606">
            <v>4.1940406358203282</v>
          </cell>
        </row>
        <row r="3607">
          <cell r="A3607">
            <v>40683</v>
          </cell>
          <cell r="B3607">
            <v>11.57</v>
          </cell>
          <cell r="C3607">
            <v>4.1958631428046917</v>
          </cell>
        </row>
        <row r="3608">
          <cell r="A3608">
            <v>40684</v>
          </cell>
          <cell r="B3608">
            <v>0</v>
          </cell>
          <cell r="C3608">
            <v>4.1958631428046917</v>
          </cell>
        </row>
        <row r="3609">
          <cell r="A3609">
            <v>40685</v>
          </cell>
          <cell r="B3609">
            <v>0</v>
          </cell>
          <cell r="C3609">
            <v>4.1958631428046917</v>
          </cell>
        </row>
        <row r="3610">
          <cell r="A3610">
            <v>40686</v>
          </cell>
          <cell r="B3610">
            <v>11.57</v>
          </cell>
          <cell r="C3610">
            <v>4.1976864417536541</v>
          </cell>
        </row>
        <row r="3611">
          <cell r="A3611">
            <v>40687</v>
          </cell>
          <cell r="B3611">
            <v>11.57</v>
          </cell>
          <cell r="C3611">
            <v>4.1995105330113605</v>
          </cell>
        </row>
        <row r="3612">
          <cell r="A3612">
            <v>40688</v>
          </cell>
          <cell r="B3612">
            <v>11.57</v>
          </cell>
          <cell r="C3612">
            <v>4.201335416922106</v>
          </cell>
        </row>
        <row r="3613">
          <cell r="A3613">
            <v>40689</v>
          </cell>
          <cell r="B3613">
            <v>11.57</v>
          </cell>
          <cell r="C3613">
            <v>4.2031610938303361</v>
          </cell>
        </row>
        <row r="3614">
          <cell r="A3614">
            <v>40690</v>
          </cell>
          <cell r="B3614">
            <v>11.57</v>
          </cell>
          <cell r="C3614">
            <v>4.2049875640806444</v>
          </cell>
        </row>
        <row r="3615">
          <cell r="A3615">
            <v>40691</v>
          </cell>
          <cell r="B3615">
            <v>0</v>
          </cell>
          <cell r="C3615">
            <v>4.2049875640806444</v>
          </cell>
        </row>
        <row r="3616">
          <cell r="A3616">
            <v>40692</v>
          </cell>
          <cell r="B3616">
            <v>0</v>
          </cell>
          <cell r="C3616">
            <v>4.2049875640806444</v>
          </cell>
        </row>
        <row r="3617">
          <cell r="A3617">
            <v>40693</v>
          </cell>
          <cell r="B3617">
            <v>11.57</v>
          </cell>
          <cell r="C3617">
            <v>4.2068148280177766</v>
          </cell>
        </row>
        <row r="3618">
          <cell r="A3618">
            <v>40694</v>
          </cell>
          <cell r="B3618">
            <v>11.57</v>
          </cell>
          <cell r="C3618">
            <v>4.2086428859866256</v>
          </cell>
        </row>
        <row r="3619">
          <cell r="A3619">
            <v>40695</v>
          </cell>
          <cell r="B3619">
            <v>11.57</v>
          </cell>
          <cell r="C3619">
            <v>4.2104717383322354</v>
          </cell>
        </row>
        <row r="3620">
          <cell r="A3620">
            <v>40696</v>
          </cell>
          <cell r="B3620">
            <v>11.57</v>
          </cell>
          <cell r="C3620">
            <v>4.2123013853998001</v>
          </cell>
        </row>
        <row r="3621">
          <cell r="A3621">
            <v>40697</v>
          </cell>
          <cell r="B3621">
            <v>11.57</v>
          </cell>
          <cell r="C3621">
            <v>4.214131827534664</v>
          </cell>
        </row>
        <row r="3622">
          <cell r="A3622">
            <v>40698</v>
          </cell>
          <cell r="B3622">
            <v>0</v>
          </cell>
          <cell r="C3622">
            <v>4.214131827534664</v>
          </cell>
        </row>
        <row r="3623">
          <cell r="A3623">
            <v>40699</v>
          </cell>
          <cell r="B3623">
            <v>0</v>
          </cell>
          <cell r="C3623">
            <v>4.214131827534664</v>
          </cell>
        </row>
        <row r="3624">
          <cell r="A3624">
            <v>40700</v>
          </cell>
          <cell r="B3624">
            <v>11.57</v>
          </cell>
          <cell r="C3624">
            <v>4.2159630650823203</v>
          </cell>
        </row>
        <row r="3625">
          <cell r="A3625">
            <v>40701</v>
          </cell>
          <cell r="B3625">
            <v>11.57</v>
          </cell>
          <cell r="C3625">
            <v>4.2177950983884136</v>
          </cell>
        </row>
        <row r="3626">
          <cell r="A3626">
            <v>40702</v>
          </cell>
          <cell r="B3626">
            <v>11.57</v>
          </cell>
          <cell r="C3626">
            <v>4.2196279277987383</v>
          </cell>
        </row>
        <row r="3627">
          <cell r="A3627">
            <v>40703</v>
          </cell>
          <cell r="B3627">
            <v>11.57</v>
          </cell>
          <cell r="C3627">
            <v>4.221461553659239</v>
          </cell>
        </row>
        <row r="3628">
          <cell r="A3628">
            <v>40704</v>
          </cell>
          <cell r="B3628">
            <v>11.57</v>
          </cell>
          <cell r="C3628">
            <v>4.2232959763160096</v>
          </cell>
        </row>
        <row r="3629">
          <cell r="A3629">
            <v>40705</v>
          </cell>
          <cell r="B3629">
            <v>0</v>
          </cell>
          <cell r="C3629">
            <v>4.2232959763160096</v>
          </cell>
        </row>
        <row r="3630">
          <cell r="A3630">
            <v>40706</v>
          </cell>
          <cell r="B3630">
            <v>0</v>
          </cell>
          <cell r="C3630">
            <v>4.2232959763160096</v>
          </cell>
        </row>
        <row r="3631">
          <cell r="A3631">
            <v>40707</v>
          </cell>
          <cell r="B3631">
            <v>11.57</v>
          </cell>
          <cell r="C3631">
            <v>4.2251311961152966</v>
          </cell>
        </row>
        <row r="3632">
          <cell r="A3632">
            <v>40708</v>
          </cell>
          <cell r="B3632">
            <v>11.57</v>
          </cell>
          <cell r="C3632">
            <v>4.226967213403495</v>
          </cell>
        </row>
        <row r="3633">
          <cell r="A3633">
            <v>40709</v>
          </cell>
          <cell r="B3633">
            <v>11.57</v>
          </cell>
          <cell r="C3633">
            <v>4.2288040285271515</v>
          </cell>
        </row>
        <row r="3634">
          <cell r="A3634">
            <v>40710</v>
          </cell>
          <cell r="B3634">
            <v>11.57</v>
          </cell>
          <cell r="C3634">
            <v>4.2306416418329631</v>
          </cell>
        </row>
        <row r="3635">
          <cell r="A3635">
            <v>40711</v>
          </cell>
          <cell r="B3635">
            <v>11.57</v>
          </cell>
          <cell r="C3635">
            <v>4.2324800536677767</v>
          </cell>
        </row>
        <row r="3636">
          <cell r="A3636">
            <v>40712</v>
          </cell>
          <cell r="B3636">
            <v>0</v>
          </cell>
          <cell r="C3636">
            <v>4.2324800536677767</v>
          </cell>
        </row>
        <row r="3637">
          <cell r="A3637">
            <v>40713</v>
          </cell>
          <cell r="B3637">
            <v>0</v>
          </cell>
          <cell r="C3637">
            <v>4.2324800536677767</v>
          </cell>
        </row>
        <row r="3638">
          <cell r="A3638">
            <v>40714</v>
          </cell>
          <cell r="B3638">
            <v>11.57</v>
          </cell>
          <cell r="C3638">
            <v>4.2343192643785903</v>
          </cell>
        </row>
        <row r="3639">
          <cell r="A3639">
            <v>40715</v>
          </cell>
          <cell r="B3639">
            <v>11.57</v>
          </cell>
          <cell r="C3639">
            <v>4.2361592743125538</v>
          </cell>
        </row>
        <row r="3640">
          <cell r="A3640">
            <v>40716</v>
          </cell>
          <cell r="B3640">
            <v>11.57</v>
          </cell>
          <cell r="C3640">
            <v>4.2380000838169662</v>
          </cell>
        </row>
        <row r="3641">
          <cell r="A3641">
            <v>40717</v>
          </cell>
          <cell r="B3641">
            <v>0</v>
          </cell>
          <cell r="C3641">
            <v>4.2380000838169662</v>
          </cell>
        </row>
        <row r="3642">
          <cell r="A3642">
            <v>40718</v>
          </cell>
          <cell r="B3642">
            <v>11.57</v>
          </cell>
          <cell r="C3642">
            <v>4.2398416932392795</v>
          </cell>
        </row>
        <row r="3643">
          <cell r="A3643">
            <v>40719</v>
          </cell>
          <cell r="B3643">
            <v>0</v>
          </cell>
          <cell r="C3643">
            <v>4.2398416932392795</v>
          </cell>
        </row>
        <row r="3644">
          <cell r="A3644">
            <v>40720</v>
          </cell>
          <cell r="B3644">
            <v>0</v>
          </cell>
          <cell r="C3644">
            <v>4.2398416932392795</v>
          </cell>
        </row>
        <row r="3645">
          <cell r="A3645">
            <v>40721</v>
          </cell>
          <cell r="B3645">
            <v>11.57</v>
          </cell>
          <cell r="C3645">
            <v>4.2416841029270946</v>
          </cell>
        </row>
        <row r="3646">
          <cell r="A3646">
            <v>40722</v>
          </cell>
          <cell r="B3646">
            <v>11.57</v>
          </cell>
          <cell r="C3646">
            <v>4.2435273132281646</v>
          </cell>
        </row>
        <row r="3647">
          <cell r="A3647">
            <v>40723</v>
          </cell>
          <cell r="B3647">
            <v>11.57</v>
          </cell>
          <cell r="C3647">
            <v>4.2453713244903932</v>
          </cell>
        </row>
        <row r="3648">
          <cell r="A3648">
            <v>40724</v>
          </cell>
          <cell r="B3648">
            <v>11.57</v>
          </cell>
          <cell r="C3648">
            <v>4.2472161370618355</v>
          </cell>
        </row>
        <row r="3649">
          <cell r="A3649">
            <v>40725</v>
          </cell>
          <cell r="B3649">
            <v>11.57</v>
          </cell>
          <cell r="C3649">
            <v>4.2490617512906983</v>
          </cell>
        </row>
        <row r="3650">
          <cell r="A3650">
            <v>40726</v>
          </cell>
          <cell r="B3650">
            <v>0</v>
          </cell>
          <cell r="C3650">
            <v>4.2490617512906983</v>
          </cell>
        </row>
        <row r="3651">
          <cell r="A3651">
            <v>40727</v>
          </cell>
          <cell r="B3651">
            <v>0</v>
          </cell>
          <cell r="C3651">
            <v>4.2490617512906983</v>
          </cell>
        </row>
        <row r="3652">
          <cell r="A3652">
            <v>40728</v>
          </cell>
          <cell r="B3652">
            <v>11.57</v>
          </cell>
          <cell r="C3652">
            <v>4.2509081675253384</v>
          </cell>
        </row>
        <row r="3653">
          <cell r="A3653">
            <v>40729</v>
          </cell>
          <cell r="B3653">
            <v>11.57</v>
          </cell>
          <cell r="C3653">
            <v>4.2527553861142655</v>
          </cell>
        </row>
        <row r="3654">
          <cell r="A3654">
            <v>40730</v>
          </cell>
          <cell r="B3654">
            <v>11.57</v>
          </cell>
          <cell r="C3654">
            <v>4.2546034074061403</v>
          </cell>
        </row>
        <row r="3655">
          <cell r="A3655">
            <v>40731</v>
          </cell>
          <cell r="B3655">
            <v>11.57</v>
          </cell>
          <cell r="C3655">
            <v>4.2564522317497744</v>
          </cell>
        </row>
        <row r="3656">
          <cell r="A3656">
            <v>40732</v>
          </cell>
          <cell r="B3656">
            <v>11.57</v>
          </cell>
          <cell r="C3656">
            <v>4.2583018594941313</v>
          </cell>
        </row>
        <row r="3657">
          <cell r="A3657">
            <v>40733</v>
          </cell>
          <cell r="B3657">
            <v>0</v>
          </cell>
          <cell r="C3657">
            <v>4.2583018594941313</v>
          </cell>
        </row>
        <row r="3658">
          <cell r="A3658">
            <v>40734</v>
          </cell>
          <cell r="B3658">
            <v>0</v>
          </cell>
          <cell r="C3658">
            <v>4.2583018594941313</v>
          </cell>
        </row>
        <row r="3659">
          <cell r="A3659">
            <v>40735</v>
          </cell>
          <cell r="B3659">
            <v>11.57</v>
          </cell>
          <cell r="C3659">
            <v>4.2601522909883265</v>
          </cell>
        </row>
        <row r="3660">
          <cell r="A3660">
            <v>40736</v>
          </cell>
          <cell r="B3660">
            <v>11.57</v>
          </cell>
          <cell r="C3660">
            <v>4.2620035265816272</v>
          </cell>
        </row>
        <row r="3661">
          <cell r="A3661">
            <v>40737</v>
          </cell>
          <cell r="B3661">
            <v>11.57</v>
          </cell>
          <cell r="C3661">
            <v>4.2638555666234517</v>
          </cell>
        </row>
        <row r="3662">
          <cell r="A3662">
            <v>40738</v>
          </cell>
          <cell r="B3662">
            <v>11.57</v>
          </cell>
          <cell r="C3662">
            <v>4.2657084114633701</v>
          </cell>
        </row>
        <row r="3663">
          <cell r="A3663">
            <v>40739</v>
          </cell>
          <cell r="B3663">
            <v>11.57</v>
          </cell>
          <cell r="C3663">
            <v>4.2675620614511054</v>
          </cell>
        </row>
        <row r="3664">
          <cell r="A3664">
            <v>40740</v>
          </cell>
          <cell r="B3664">
            <v>0</v>
          </cell>
          <cell r="C3664">
            <v>4.2675620614511054</v>
          </cell>
        </row>
        <row r="3665">
          <cell r="A3665">
            <v>40741</v>
          </cell>
          <cell r="B3665">
            <v>0</v>
          </cell>
          <cell r="C3665">
            <v>4.2675620614511054</v>
          </cell>
        </row>
        <row r="3666">
          <cell r="A3666">
            <v>40742</v>
          </cell>
          <cell r="B3666">
            <v>11.57</v>
          </cell>
          <cell r="C3666">
            <v>4.2694165169365323</v>
          </cell>
        </row>
        <row r="3667">
          <cell r="A3667">
            <v>40743</v>
          </cell>
          <cell r="B3667">
            <v>11.57</v>
          </cell>
          <cell r="C3667">
            <v>4.2712717782696767</v>
          </cell>
        </row>
        <row r="3668">
          <cell r="A3668">
            <v>40744</v>
          </cell>
          <cell r="B3668">
            <v>11.57</v>
          </cell>
          <cell r="C3668">
            <v>4.273127845800718</v>
          </cell>
        </row>
        <row r="3669">
          <cell r="A3669">
            <v>40745</v>
          </cell>
          <cell r="B3669">
            <v>11.57</v>
          </cell>
          <cell r="C3669">
            <v>4.2749847198799857</v>
          </cell>
        </row>
        <row r="3670">
          <cell r="A3670">
            <v>40746</v>
          </cell>
          <cell r="B3670">
            <v>11.57</v>
          </cell>
          <cell r="C3670">
            <v>4.276842400857964</v>
          </cell>
        </row>
        <row r="3671">
          <cell r="A3671">
            <v>40747</v>
          </cell>
          <cell r="B3671">
            <v>0</v>
          </cell>
          <cell r="C3671">
            <v>4.276842400857964</v>
          </cell>
        </row>
        <row r="3672">
          <cell r="A3672">
            <v>40748</v>
          </cell>
          <cell r="B3672">
            <v>0</v>
          </cell>
          <cell r="C3672">
            <v>4.276842400857964</v>
          </cell>
        </row>
        <row r="3673">
          <cell r="A3673">
            <v>40749</v>
          </cell>
          <cell r="B3673">
            <v>11.57</v>
          </cell>
          <cell r="C3673">
            <v>4.2787008890852869</v>
          </cell>
        </row>
        <row r="3674">
          <cell r="A3674">
            <v>40750</v>
          </cell>
          <cell r="B3674">
            <v>11.57</v>
          </cell>
          <cell r="C3674">
            <v>4.2805601849127433</v>
          </cell>
        </row>
        <row r="3675">
          <cell r="A3675">
            <v>40751</v>
          </cell>
          <cell r="B3675">
            <v>11.57</v>
          </cell>
          <cell r="C3675">
            <v>4.2824202886912719</v>
          </cell>
        </row>
        <row r="3676">
          <cell r="A3676">
            <v>40752</v>
          </cell>
          <cell r="B3676">
            <v>11.57</v>
          </cell>
          <cell r="C3676">
            <v>4.2842812007719662</v>
          </cell>
        </row>
        <row r="3677">
          <cell r="A3677">
            <v>40753</v>
          </cell>
          <cell r="B3677">
            <v>11.57</v>
          </cell>
          <cell r="C3677">
            <v>4.2861429215060713</v>
          </cell>
        </row>
        <row r="3678">
          <cell r="A3678">
            <v>40754</v>
          </cell>
          <cell r="B3678">
            <v>0</v>
          </cell>
          <cell r="C3678">
            <v>4.2861429215060713</v>
          </cell>
        </row>
        <row r="3679">
          <cell r="A3679">
            <v>40755</v>
          </cell>
          <cell r="B3679">
            <v>0</v>
          </cell>
          <cell r="C3679">
            <v>4.2861429215060713</v>
          </cell>
        </row>
        <row r="3680">
          <cell r="A3680">
            <v>40756</v>
          </cell>
          <cell r="B3680">
            <v>11.57</v>
          </cell>
          <cell r="C3680">
            <v>4.2880054512449846</v>
          </cell>
        </row>
        <row r="3681">
          <cell r="A3681">
            <v>40757</v>
          </cell>
          <cell r="B3681">
            <v>11.57</v>
          </cell>
          <cell r="C3681">
            <v>4.2898687903402566</v>
          </cell>
        </row>
        <row r="3682">
          <cell r="A3682">
            <v>40758</v>
          </cell>
          <cell r="B3682">
            <v>11.57</v>
          </cell>
          <cell r="C3682">
            <v>4.291732939143591</v>
          </cell>
        </row>
        <row r="3683">
          <cell r="A3683">
            <v>40759</v>
          </cell>
          <cell r="B3683">
            <v>11.57</v>
          </cell>
          <cell r="C3683">
            <v>4.2935978980068432</v>
          </cell>
        </row>
        <row r="3684">
          <cell r="A3684">
            <v>40760</v>
          </cell>
          <cell r="B3684">
            <v>11.57</v>
          </cell>
          <cell r="C3684">
            <v>4.2954636672820223</v>
          </cell>
        </row>
        <row r="3685">
          <cell r="A3685">
            <v>40761</v>
          </cell>
          <cell r="B3685">
            <v>0</v>
          </cell>
          <cell r="C3685">
            <v>4.2954636672820223</v>
          </cell>
        </row>
        <row r="3686">
          <cell r="A3686">
            <v>40762</v>
          </cell>
          <cell r="B3686">
            <v>0</v>
          </cell>
          <cell r="C3686">
            <v>4.2954636672820223</v>
          </cell>
        </row>
        <row r="3687">
          <cell r="A3687">
            <v>40763</v>
          </cell>
          <cell r="B3687">
            <v>11.57</v>
          </cell>
          <cell r="C3687">
            <v>4.2973302473212902</v>
          </cell>
        </row>
        <row r="3688">
          <cell r="A3688">
            <v>40764</v>
          </cell>
          <cell r="B3688">
            <v>11.57</v>
          </cell>
          <cell r="C3688">
            <v>4.2991976384769623</v>
          </cell>
        </row>
        <row r="3689">
          <cell r="A3689">
            <v>40765</v>
          </cell>
          <cell r="B3689">
            <v>11.57</v>
          </cell>
          <cell r="C3689">
            <v>4.3010658411015061</v>
          </cell>
        </row>
        <row r="3690">
          <cell r="A3690">
            <v>40766</v>
          </cell>
          <cell r="B3690">
            <v>11.57</v>
          </cell>
          <cell r="C3690">
            <v>4.3029348555475435</v>
          </cell>
        </row>
        <row r="3691">
          <cell r="A3691">
            <v>40767</v>
          </cell>
          <cell r="B3691">
            <v>11.57</v>
          </cell>
          <cell r="C3691">
            <v>4.3048046821678483</v>
          </cell>
        </row>
        <row r="3692">
          <cell r="A3692">
            <v>40768</v>
          </cell>
          <cell r="B3692">
            <v>0</v>
          </cell>
          <cell r="C3692">
            <v>4.3048046821678483</v>
          </cell>
        </row>
        <row r="3693">
          <cell r="A3693">
            <v>40769</v>
          </cell>
          <cell r="B3693">
            <v>0</v>
          </cell>
          <cell r="C3693">
            <v>4.3048046821678483</v>
          </cell>
        </row>
        <row r="3694">
          <cell r="A3694">
            <v>40770</v>
          </cell>
          <cell r="B3694">
            <v>11.57</v>
          </cell>
          <cell r="C3694">
            <v>4.3066753213153488</v>
          </cell>
        </row>
        <row r="3695">
          <cell r="A3695">
            <v>40771</v>
          </cell>
          <cell r="B3695">
            <v>11.57</v>
          </cell>
          <cell r="C3695">
            <v>4.3085467733431253</v>
          </cell>
        </row>
        <row r="3696">
          <cell r="A3696">
            <v>40772</v>
          </cell>
          <cell r="B3696">
            <v>11.57</v>
          </cell>
          <cell r="C3696">
            <v>4.3104190386044134</v>
          </cell>
        </row>
        <row r="3697">
          <cell r="A3697">
            <v>40773</v>
          </cell>
          <cell r="B3697">
            <v>11.57</v>
          </cell>
          <cell r="C3697">
            <v>4.3122921174525999</v>
          </cell>
        </row>
        <row r="3698">
          <cell r="A3698">
            <v>40774</v>
          </cell>
          <cell r="B3698">
            <v>11.57</v>
          </cell>
          <cell r="C3698">
            <v>4.3141660102412276</v>
          </cell>
        </row>
        <row r="3699">
          <cell r="A3699">
            <v>40775</v>
          </cell>
          <cell r="B3699">
            <v>0</v>
          </cell>
          <cell r="C3699">
            <v>4.3141660102412276</v>
          </cell>
        </row>
        <row r="3700">
          <cell r="A3700">
            <v>40776</v>
          </cell>
          <cell r="B3700">
            <v>0</v>
          </cell>
          <cell r="C3700">
            <v>4.3141660102412276</v>
          </cell>
        </row>
        <row r="3701">
          <cell r="A3701">
            <v>40777</v>
          </cell>
          <cell r="B3701">
            <v>11.57</v>
          </cell>
          <cell r="C3701">
            <v>4.3160407173239905</v>
          </cell>
        </row>
        <row r="3702">
          <cell r="A3702">
            <v>40778</v>
          </cell>
          <cell r="B3702">
            <v>11.57</v>
          </cell>
          <cell r="C3702">
            <v>4.317916239054739</v>
          </cell>
        </row>
        <row r="3703">
          <cell r="A3703">
            <v>40779</v>
          </cell>
          <cell r="B3703">
            <v>11.57</v>
          </cell>
          <cell r="C3703">
            <v>4.3197925757874742</v>
          </cell>
        </row>
        <row r="3704">
          <cell r="A3704">
            <v>40780</v>
          </cell>
          <cell r="B3704">
            <v>11.57</v>
          </cell>
          <cell r="C3704">
            <v>4.3216697278763538</v>
          </cell>
        </row>
        <row r="3705">
          <cell r="A3705">
            <v>40781</v>
          </cell>
          <cell r="B3705">
            <v>11.57</v>
          </cell>
          <cell r="C3705">
            <v>4.3235476956756873</v>
          </cell>
        </row>
        <row r="3706">
          <cell r="A3706">
            <v>40782</v>
          </cell>
          <cell r="B3706">
            <v>0</v>
          </cell>
          <cell r="C3706">
            <v>4.3235476956756873</v>
          </cell>
        </row>
        <row r="3707">
          <cell r="A3707">
            <v>40783</v>
          </cell>
          <cell r="B3707">
            <v>0</v>
          </cell>
          <cell r="C3707">
            <v>4.3235476956756873</v>
          </cell>
        </row>
        <row r="3708">
          <cell r="A3708">
            <v>40784</v>
          </cell>
          <cell r="B3708">
            <v>11.57</v>
          </cell>
          <cell r="C3708">
            <v>4.3254264795399395</v>
          </cell>
        </row>
        <row r="3709">
          <cell r="A3709">
            <v>40785</v>
          </cell>
          <cell r="B3709">
            <v>11.57</v>
          </cell>
          <cell r="C3709">
            <v>4.3273060798237291</v>
          </cell>
        </row>
        <row r="3710">
          <cell r="A3710">
            <v>40786</v>
          </cell>
          <cell r="B3710">
            <v>11.57</v>
          </cell>
          <cell r="C3710">
            <v>4.3291864968818281</v>
          </cell>
        </row>
        <row r="3711">
          <cell r="A3711">
            <v>40787</v>
          </cell>
          <cell r="B3711">
            <v>11.57</v>
          </cell>
          <cell r="C3711">
            <v>4.3310677310691634</v>
          </cell>
        </row>
        <row r="3712">
          <cell r="A3712">
            <v>40788</v>
          </cell>
          <cell r="B3712">
            <v>11.57</v>
          </cell>
          <cell r="C3712">
            <v>4.3329497827408163</v>
          </cell>
        </row>
        <row r="3713">
          <cell r="A3713">
            <v>40789</v>
          </cell>
          <cell r="B3713">
            <v>0</v>
          </cell>
          <cell r="C3713">
            <v>4.3329497827408163</v>
          </cell>
        </row>
        <row r="3714">
          <cell r="A3714">
            <v>40790</v>
          </cell>
          <cell r="B3714">
            <v>0</v>
          </cell>
          <cell r="C3714">
            <v>4.3329497827408163</v>
          </cell>
        </row>
        <row r="3715">
          <cell r="A3715">
            <v>40791</v>
          </cell>
          <cell r="B3715">
            <v>11.57</v>
          </cell>
          <cell r="C3715">
            <v>4.3348326522520217</v>
          </cell>
        </row>
        <row r="3716">
          <cell r="A3716">
            <v>40792</v>
          </cell>
          <cell r="B3716">
            <v>11.57</v>
          </cell>
          <cell r="C3716">
            <v>4.3367163399581692</v>
          </cell>
        </row>
        <row r="3717">
          <cell r="A3717">
            <v>40793</v>
          </cell>
          <cell r="B3717">
            <v>0</v>
          </cell>
          <cell r="C3717">
            <v>4.3367163399581692</v>
          </cell>
        </row>
        <row r="3718">
          <cell r="A3718">
            <v>40794</v>
          </cell>
          <cell r="B3718">
            <v>11.57</v>
          </cell>
          <cell r="C3718">
            <v>4.3386008462148027</v>
          </cell>
        </row>
        <row r="3719">
          <cell r="A3719">
            <v>40795</v>
          </cell>
          <cell r="B3719">
            <v>11.57</v>
          </cell>
          <cell r="C3719">
            <v>4.3404861713776208</v>
          </cell>
        </row>
        <row r="3720">
          <cell r="A3720">
            <v>40796</v>
          </cell>
          <cell r="B3720">
            <v>0</v>
          </cell>
          <cell r="C3720">
            <v>4.3404861713776208</v>
          </cell>
        </row>
        <row r="3721">
          <cell r="A3721">
            <v>40797</v>
          </cell>
          <cell r="B3721">
            <v>0</v>
          </cell>
          <cell r="C3721">
            <v>4.3404861713776208</v>
          </cell>
        </row>
        <row r="3722">
          <cell r="A3722">
            <v>40798</v>
          </cell>
          <cell r="B3722">
            <v>11.57</v>
          </cell>
          <cell r="C3722">
            <v>4.3423723158024767</v>
          </cell>
        </row>
        <row r="3723">
          <cell r="A3723">
            <v>40799</v>
          </cell>
          <cell r="B3723">
            <v>11.57</v>
          </cell>
          <cell r="C3723">
            <v>4.3442592798453772</v>
          </cell>
        </row>
        <row r="3724">
          <cell r="A3724">
            <v>40800</v>
          </cell>
          <cell r="B3724">
            <v>11.57</v>
          </cell>
          <cell r="C3724">
            <v>4.3461470638624853</v>
          </cell>
        </row>
        <row r="3725">
          <cell r="A3725">
            <v>40801</v>
          </cell>
          <cell r="B3725">
            <v>11.57</v>
          </cell>
          <cell r="C3725">
            <v>4.3480356682101187</v>
          </cell>
        </row>
        <row r="3726">
          <cell r="A3726">
            <v>40802</v>
          </cell>
          <cell r="B3726">
            <v>11.57</v>
          </cell>
          <cell r="C3726">
            <v>4.3499250932447486</v>
          </cell>
        </row>
        <row r="3727">
          <cell r="A3727">
            <v>40803</v>
          </cell>
          <cell r="B3727">
            <v>0</v>
          </cell>
          <cell r="C3727">
            <v>4.3499250932447486</v>
          </cell>
        </row>
        <row r="3728">
          <cell r="A3728">
            <v>40804</v>
          </cell>
          <cell r="B3728">
            <v>0</v>
          </cell>
          <cell r="C3728">
            <v>4.3499250932447486</v>
          </cell>
        </row>
        <row r="3729">
          <cell r="A3729">
            <v>40805</v>
          </cell>
          <cell r="B3729">
            <v>11.57</v>
          </cell>
          <cell r="C3729">
            <v>4.3518153393230028</v>
          </cell>
        </row>
        <row r="3730">
          <cell r="A3730">
            <v>40806</v>
          </cell>
          <cell r="B3730">
            <v>11.57</v>
          </cell>
          <cell r="C3730">
            <v>4.3537064068016624</v>
          </cell>
        </row>
        <row r="3731">
          <cell r="A3731">
            <v>40807</v>
          </cell>
          <cell r="B3731">
            <v>11.57</v>
          </cell>
          <cell r="C3731">
            <v>4.3555982960376651</v>
          </cell>
        </row>
        <row r="3732">
          <cell r="A3732">
            <v>40808</v>
          </cell>
          <cell r="B3732">
            <v>11.57</v>
          </cell>
          <cell r="C3732">
            <v>4.3574910073881021</v>
          </cell>
        </row>
        <row r="3733">
          <cell r="A3733">
            <v>40809</v>
          </cell>
          <cell r="B3733">
            <v>11.57</v>
          </cell>
          <cell r="C3733">
            <v>4.359384541210221</v>
          </cell>
        </row>
        <row r="3734">
          <cell r="A3734">
            <v>40810</v>
          </cell>
          <cell r="B3734">
            <v>0</v>
          </cell>
          <cell r="C3734">
            <v>4.359384541210221</v>
          </cell>
        </row>
        <row r="3735">
          <cell r="A3735">
            <v>40811</v>
          </cell>
          <cell r="B3735">
            <v>0</v>
          </cell>
          <cell r="C3735">
            <v>4.359384541210221</v>
          </cell>
        </row>
        <row r="3736">
          <cell r="A3736">
            <v>40812</v>
          </cell>
          <cell r="B3736">
            <v>11.57</v>
          </cell>
          <cell r="C3736">
            <v>4.3612788978614239</v>
          </cell>
        </row>
        <row r="3737">
          <cell r="A3737">
            <v>40813</v>
          </cell>
          <cell r="B3737">
            <v>11.57</v>
          </cell>
          <cell r="C3737">
            <v>4.3631740776992691</v>
          </cell>
        </row>
        <row r="3738">
          <cell r="A3738">
            <v>40814</v>
          </cell>
          <cell r="B3738">
            <v>11.57</v>
          </cell>
          <cell r="C3738">
            <v>4.3650700810814698</v>
          </cell>
        </row>
        <row r="3739">
          <cell r="A3739">
            <v>40815</v>
          </cell>
          <cell r="B3739">
            <v>11.57</v>
          </cell>
          <cell r="C3739">
            <v>4.3669669083658942</v>
          </cell>
        </row>
        <row r="3740">
          <cell r="A3740">
            <v>40816</v>
          </cell>
          <cell r="B3740">
            <v>11.57</v>
          </cell>
          <cell r="C3740">
            <v>4.3688645599105662</v>
          </cell>
        </row>
        <row r="3741">
          <cell r="A3741">
            <v>40817</v>
          </cell>
          <cell r="B3741">
            <v>0</v>
          </cell>
          <cell r="C3741">
            <v>4.3688645599105662</v>
          </cell>
        </row>
        <row r="3742">
          <cell r="A3742">
            <v>40818</v>
          </cell>
          <cell r="B3742">
            <v>0</v>
          </cell>
          <cell r="C3742">
            <v>4.3688645599105662</v>
          </cell>
        </row>
        <row r="3743">
          <cell r="A3743">
            <v>40819</v>
          </cell>
          <cell r="B3743">
            <v>11.57</v>
          </cell>
          <cell r="C3743">
            <v>4.370763036073666</v>
          </cell>
        </row>
        <row r="3744">
          <cell r="A3744">
            <v>40820</v>
          </cell>
          <cell r="B3744">
            <v>11.57</v>
          </cell>
          <cell r="C3744">
            <v>4.3726623372135283</v>
          </cell>
        </row>
        <row r="3745">
          <cell r="A3745">
            <v>40821</v>
          </cell>
          <cell r="B3745">
            <v>11.57</v>
          </cell>
          <cell r="C3745">
            <v>4.3745624636886449</v>
          </cell>
        </row>
        <row r="3746">
          <cell r="A3746">
            <v>40822</v>
          </cell>
          <cell r="B3746">
            <v>11.57</v>
          </cell>
          <cell r="C3746">
            <v>4.3764634158576623</v>
          </cell>
        </row>
        <row r="3747">
          <cell r="A3747">
            <v>40823</v>
          </cell>
          <cell r="B3747">
            <v>11.57</v>
          </cell>
          <cell r="C3747">
            <v>4.3783651940793824</v>
          </cell>
        </row>
        <row r="3748">
          <cell r="A3748">
            <v>40824</v>
          </cell>
          <cell r="B3748">
            <v>0</v>
          </cell>
          <cell r="C3748">
            <v>4.3783651940793824</v>
          </cell>
        </row>
        <row r="3749">
          <cell r="A3749">
            <v>40825</v>
          </cell>
          <cell r="B3749">
            <v>0</v>
          </cell>
          <cell r="C3749">
            <v>4.3783651940793824</v>
          </cell>
        </row>
        <row r="3750">
          <cell r="A3750">
            <v>40826</v>
          </cell>
          <cell r="B3750">
            <v>11.57</v>
          </cell>
          <cell r="C3750">
            <v>4.3802677987127643</v>
          </cell>
        </row>
        <row r="3751">
          <cell r="A3751">
            <v>40827</v>
          </cell>
          <cell r="B3751">
            <v>11.57</v>
          </cell>
          <cell r="C3751">
            <v>4.3821712301169224</v>
          </cell>
        </row>
        <row r="3752">
          <cell r="A3752">
            <v>40828</v>
          </cell>
          <cell r="B3752">
            <v>0</v>
          </cell>
          <cell r="C3752">
            <v>4.3821712301169224</v>
          </cell>
        </row>
        <row r="3753">
          <cell r="A3753">
            <v>40829</v>
          </cell>
          <cell r="B3753">
            <v>11.57</v>
          </cell>
          <cell r="C3753">
            <v>4.3840754886511277</v>
          </cell>
        </row>
        <row r="3754">
          <cell r="A3754">
            <v>40830</v>
          </cell>
          <cell r="B3754">
            <v>11.57</v>
          </cell>
          <cell r="C3754">
            <v>4.3859805746748073</v>
          </cell>
        </row>
        <row r="3755">
          <cell r="A3755">
            <v>40831</v>
          </cell>
          <cell r="B3755">
            <v>0</v>
          </cell>
          <cell r="C3755">
            <v>4.3859805746748073</v>
          </cell>
        </row>
        <row r="3756">
          <cell r="A3756">
            <v>40832</v>
          </cell>
          <cell r="B3756">
            <v>0</v>
          </cell>
          <cell r="C3756">
            <v>4.3859805746748073</v>
          </cell>
        </row>
        <row r="3757">
          <cell r="A3757">
            <v>40833</v>
          </cell>
          <cell r="B3757">
            <v>11.57</v>
          </cell>
          <cell r="C3757">
            <v>4.3878864885475437</v>
          </cell>
        </row>
        <row r="3758">
          <cell r="A3758">
            <v>40834</v>
          </cell>
          <cell r="B3758">
            <v>11.57</v>
          </cell>
          <cell r="C3758">
            <v>4.3897932306290759</v>
          </cell>
        </row>
        <row r="3759">
          <cell r="A3759">
            <v>40835</v>
          </cell>
          <cell r="B3759">
            <v>11.57</v>
          </cell>
          <cell r="C3759">
            <v>4.3917008012792991</v>
          </cell>
        </row>
        <row r="3760">
          <cell r="A3760">
            <v>40836</v>
          </cell>
          <cell r="B3760">
            <v>11.57</v>
          </cell>
          <cell r="C3760">
            <v>4.3936092008582657</v>
          </cell>
        </row>
        <row r="3761">
          <cell r="A3761">
            <v>40837</v>
          </cell>
          <cell r="B3761">
            <v>11.57</v>
          </cell>
          <cell r="C3761">
            <v>4.3955184297261836</v>
          </cell>
        </row>
        <row r="3762">
          <cell r="A3762">
            <v>40838</v>
          </cell>
          <cell r="B3762">
            <v>0</v>
          </cell>
          <cell r="C3762">
            <v>4.3955184297261836</v>
          </cell>
        </row>
        <row r="3763">
          <cell r="A3763">
            <v>40839</v>
          </cell>
          <cell r="B3763">
            <v>0</v>
          </cell>
          <cell r="C3763">
            <v>4.3955184297261836</v>
          </cell>
        </row>
        <row r="3764">
          <cell r="A3764">
            <v>40840</v>
          </cell>
          <cell r="B3764">
            <v>11.57</v>
          </cell>
          <cell r="C3764">
            <v>4.3974284882434178</v>
          </cell>
        </row>
        <row r="3765">
          <cell r="A3765">
            <v>40841</v>
          </cell>
          <cell r="B3765">
            <v>11.57</v>
          </cell>
          <cell r="C3765">
            <v>4.3993393767704898</v>
          </cell>
        </row>
        <row r="3766">
          <cell r="A3766">
            <v>40842</v>
          </cell>
          <cell r="B3766">
            <v>11.57</v>
          </cell>
          <cell r="C3766">
            <v>4.4012510956680782</v>
          </cell>
        </row>
        <row r="3767">
          <cell r="A3767">
            <v>40843</v>
          </cell>
          <cell r="B3767">
            <v>11.57</v>
          </cell>
          <cell r="C3767">
            <v>4.4031636452970169</v>
          </cell>
        </row>
        <row r="3768">
          <cell r="A3768">
            <v>40844</v>
          </cell>
          <cell r="B3768">
            <v>11.57</v>
          </cell>
          <cell r="C3768">
            <v>4.4050770260182981</v>
          </cell>
        </row>
        <row r="3769">
          <cell r="A3769">
            <v>40845</v>
          </cell>
          <cell r="B3769">
            <v>0</v>
          </cell>
          <cell r="C3769">
            <v>4.4050770260182981</v>
          </cell>
        </row>
        <row r="3770">
          <cell r="A3770">
            <v>40846</v>
          </cell>
          <cell r="B3770">
            <v>0</v>
          </cell>
          <cell r="C3770">
            <v>4.4050770260182981</v>
          </cell>
        </row>
        <row r="3771">
          <cell r="A3771">
            <v>40847</v>
          </cell>
          <cell r="B3771">
            <v>11.57</v>
          </cell>
          <cell r="C3771">
            <v>4.4069912381930711</v>
          </cell>
        </row>
        <row r="3772">
          <cell r="A3772">
            <v>40848</v>
          </cell>
          <cell r="B3772">
            <v>11.57</v>
          </cell>
          <cell r="C3772">
            <v>4.4089062821826408</v>
          </cell>
        </row>
        <row r="3773">
          <cell r="A3773">
            <v>40849</v>
          </cell>
          <cell r="B3773">
            <v>0</v>
          </cell>
          <cell r="C3773">
            <v>4.4089062821826408</v>
          </cell>
        </row>
        <row r="3774">
          <cell r="A3774">
            <v>40850</v>
          </cell>
          <cell r="B3774">
            <v>11.57</v>
          </cell>
          <cell r="C3774">
            <v>4.410822158348469</v>
          </cell>
        </row>
        <row r="3775">
          <cell r="A3775">
            <v>40851</v>
          </cell>
          <cell r="B3775">
            <v>11.57</v>
          </cell>
          <cell r="C3775">
            <v>4.4127388670521759</v>
          </cell>
        </row>
        <row r="3776">
          <cell r="A3776">
            <v>40852</v>
          </cell>
          <cell r="B3776">
            <v>0</v>
          </cell>
          <cell r="C3776">
            <v>4.4127388670521759</v>
          </cell>
        </row>
        <row r="3777">
          <cell r="A3777">
            <v>40853</v>
          </cell>
          <cell r="B3777">
            <v>0</v>
          </cell>
          <cell r="C3777">
            <v>4.4127388670521759</v>
          </cell>
        </row>
        <row r="3778">
          <cell r="A3778">
            <v>40854</v>
          </cell>
          <cell r="B3778">
            <v>11.57</v>
          </cell>
          <cell r="C3778">
            <v>4.4146564086555378</v>
          </cell>
        </row>
        <row r="3779">
          <cell r="A3779">
            <v>40855</v>
          </cell>
          <cell r="B3779">
            <v>11.57</v>
          </cell>
          <cell r="C3779">
            <v>4.4165747835204892</v>
          </cell>
        </row>
        <row r="3780">
          <cell r="A3780">
            <v>40856</v>
          </cell>
          <cell r="B3780">
            <v>11.57</v>
          </cell>
          <cell r="C3780">
            <v>4.4184939920091209</v>
          </cell>
        </row>
        <row r="3781">
          <cell r="A3781">
            <v>40857</v>
          </cell>
          <cell r="B3781">
            <v>11.57</v>
          </cell>
          <cell r="C3781">
            <v>4.4204140344836809</v>
          </cell>
        </row>
        <row r="3782">
          <cell r="A3782">
            <v>40858</v>
          </cell>
          <cell r="B3782">
            <v>11.57</v>
          </cell>
          <cell r="C3782">
            <v>4.4223349113065753</v>
          </cell>
        </row>
        <row r="3783">
          <cell r="A3783">
            <v>40859</v>
          </cell>
          <cell r="B3783">
            <v>0</v>
          </cell>
          <cell r="C3783">
            <v>4.4223349113065753</v>
          </cell>
        </row>
        <row r="3784">
          <cell r="A3784">
            <v>40860</v>
          </cell>
          <cell r="B3784">
            <v>0</v>
          </cell>
          <cell r="C3784">
            <v>4.4223349113065753</v>
          </cell>
        </row>
        <row r="3785">
          <cell r="A3785">
            <v>40861</v>
          </cell>
          <cell r="B3785">
            <v>11.57</v>
          </cell>
          <cell r="C3785">
            <v>4.4242566228403684</v>
          </cell>
        </row>
        <row r="3786">
          <cell r="A3786">
            <v>40862</v>
          </cell>
          <cell r="B3786">
            <v>0</v>
          </cell>
          <cell r="C3786">
            <v>4.4242566228403684</v>
          </cell>
        </row>
        <row r="3787">
          <cell r="A3787">
            <v>40863</v>
          </cell>
          <cell r="B3787">
            <v>11.57</v>
          </cell>
          <cell r="C3787">
            <v>4.4261791694477806</v>
          </cell>
        </row>
        <row r="3788">
          <cell r="A3788">
            <v>40864</v>
          </cell>
          <cell r="B3788">
            <v>11.57</v>
          </cell>
          <cell r="C3788">
            <v>4.4281025514916905</v>
          </cell>
        </row>
        <row r="3789">
          <cell r="A3789">
            <v>40865</v>
          </cell>
          <cell r="B3789">
            <v>11.57</v>
          </cell>
          <cell r="C3789">
            <v>4.4300267693351341</v>
          </cell>
        </row>
        <row r="3790">
          <cell r="A3790">
            <v>40866</v>
          </cell>
          <cell r="B3790">
            <v>0</v>
          </cell>
          <cell r="C3790">
            <v>4.4300267693351341</v>
          </cell>
        </row>
        <row r="3791">
          <cell r="A3791">
            <v>40867</v>
          </cell>
          <cell r="B3791">
            <v>0</v>
          </cell>
          <cell r="C3791">
            <v>4.4300267693351341</v>
          </cell>
        </row>
        <row r="3792">
          <cell r="A3792">
            <v>40868</v>
          </cell>
          <cell r="B3792">
            <v>11.57</v>
          </cell>
          <cell r="C3792">
            <v>4.4319518233413051</v>
          </cell>
        </row>
        <row r="3793">
          <cell r="A3793">
            <v>40869</v>
          </cell>
          <cell r="B3793">
            <v>11.57</v>
          </cell>
          <cell r="C3793">
            <v>4.4338777138735566</v>
          </cell>
        </row>
        <row r="3794">
          <cell r="A3794">
            <v>40870</v>
          </cell>
          <cell r="B3794">
            <v>11.57</v>
          </cell>
          <cell r="C3794">
            <v>4.4358044412953976</v>
          </cell>
        </row>
        <row r="3795">
          <cell r="A3795">
            <v>40871</v>
          </cell>
          <cell r="B3795">
            <v>11.57</v>
          </cell>
          <cell r="C3795">
            <v>4.4377320059704957</v>
          </cell>
        </row>
        <row r="3796">
          <cell r="A3796">
            <v>40872</v>
          </cell>
          <cell r="B3796">
            <v>11.57</v>
          </cell>
          <cell r="C3796">
            <v>4.4396604082626769</v>
          </cell>
        </row>
        <row r="3797">
          <cell r="A3797">
            <v>40873</v>
          </cell>
          <cell r="B3797">
            <v>0</v>
          </cell>
          <cell r="C3797">
            <v>4.4396604082626769</v>
          </cell>
        </row>
        <row r="3798">
          <cell r="A3798">
            <v>40874</v>
          </cell>
          <cell r="B3798">
            <v>0</v>
          </cell>
          <cell r="C3798">
            <v>4.4396604082626769</v>
          </cell>
        </row>
        <row r="3799">
          <cell r="A3799">
            <v>40875</v>
          </cell>
          <cell r="B3799">
            <v>11.57</v>
          </cell>
          <cell r="C3799">
            <v>4.441589648535925</v>
          </cell>
        </row>
        <row r="3800">
          <cell r="A3800">
            <v>40876</v>
          </cell>
          <cell r="B3800">
            <v>11.57</v>
          </cell>
          <cell r="C3800">
            <v>4.4435197271543814</v>
          </cell>
        </row>
        <row r="3801">
          <cell r="A3801">
            <v>40877</v>
          </cell>
          <cell r="B3801">
            <v>11.57</v>
          </cell>
          <cell r="C3801">
            <v>4.4454506444823467</v>
          </cell>
        </row>
        <row r="3802">
          <cell r="A3802">
            <v>40878</v>
          </cell>
          <cell r="B3802">
            <v>11.57</v>
          </cell>
          <cell r="C3802">
            <v>4.4473824008842797</v>
          </cell>
        </row>
        <row r="3803">
          <cell r="A3803">
            <v>40879</v>
          </cell>
          <cell r="B3803">
            <v>11.57</v>
          </cell>
          <cell r="C3803">
            <v>4.4493149967247971</v>
          </cell>
        </row>
        <row r="3804">
          <cell r="A3804">
            <v>40880</v>
          </cell>
          <cell r="B3804">
            <v>0</v>
          </cell>
          <cell r="C3804">
            <v>4.4493149967247971</v>
          </cell>
        </row>
        <row r="3805">
          <cell r="A3805">
            <v>40881</v>
          </cell>
          <cell r="B3805">
            <v>0</v>
          </cell>
          <cell r="C3805">
            <v>4.4493149967247971</v>
          </cell>
        </row>
        <row r="3806">
          <cell r="A3806">
            <v>40882</v>
          </cell>
          <cell r="B3806">
            <v>11.57</v>
          </cell>
          <cell r="C3806">
            <v>4.4512484323686747</v>
          </cell>
        </row>
        <row r="3807">
          <cell r="A3807">
            <v>40883</v>
          </cell>
          <cell r="B3807">
            <v>11.57</v>
          </cell>
          <cell r="C3807">
            <v>4.4531827081808455</v>
          </cell>
        </row>
        <row r="3808">
          <cell r="A3808">
            <v>40884</v>
          </cell>
          <cell r="B3808">
            <v>11.57</v>
          </cell>
          <cell r="C3808">
            <v>4.4551178245264031</v>
          </cell>
        </row>
        <row r="3809">
          <cell r="A3809">
            <v>40885</v>
          </cell>
          <cell r="B3809">
            <v>11.57</v>
          </cell>
          <cell r="C3809">
            <v>4.4570537817705977</v>
          </cell>
        </row>
        <row r="3810">
          <cell r="A3810">
            <v>40886</v>
          </cell>
          <cell r="B3810">
            <v>11.57</v>
          </cell>
          <cell r="C3810">
            <v>4.4589905802788392</v>
          </cell>
        </row>
        <row r="3811">
          <cell r="A3811">
            <v>40887</v>
          </cell>
          <cell r="B3811">
            <v>0</v>
          </cell>
          <cell r="C3811">
            <v>4.4589905802788392</v>
          </cell>
        </row>
        <row r="3812">
          <cell r="A3812">
            <v>40888</v>
          </cell>
          <cell r="B3812">
            <v>0</v>
          </cell>
          <cell r="C3812">
            <v>4.4589905802788392</v>
          </cell>
        </row>
        <row r="3813">
          <cell r="A3813">
            <v>40889</v>
          </cell>
          <cell r="B3813">
            <v>11.57</v>
          </cell>
          <cell r="C3813">
            <v>4.4609282204166965</v>
          </cell>
        </row>
        <row r="3814">
          <cell r="A3814">
            <v>40890</v>
          </cell>
          <cell r="B3814">
            <v>11.57</v>
          </cell>
          <cell r="C3814">
            <v>4.4628667025498974</v>
          </cell>
        </row>
        <row r="3815">
          <cell r="A3815">
            <v>40891</v>
          </cell>
          <cell r="B3815">
            <v>11.57</v>
          </cell>
          <cell r="C3815">
            <v>4.4648060270443271</v>
          </cell>
        </row>
        <row r="3816">
          <cell r="A3816">
            <v>40892</v>
          </cell>
          <cell r="B3816">
            <v>11.57</v>
          </cell>
          <cell r="C3816">
            <v>4.4667461942660323</v>
          </cell>
        </row>
        <row r="3817">
          <cell r="A3817">
            <v>40893</v>
          </cell>
          <cell r="B3817">
            <v>11.57</v>
          </cell>
          <cell r="C3817">
            <v>4.4686872045812169</v>
          </cell>
        </row>
        <row r="3818">
          <cell r="A3818">
            <v>40894</v>
          </cell>
          <cell r="B3818">
            <v>0</v>
          </cell>
          <cell r="C3818">
            <v>4.4686872045812169</v>
          </cell>
        </row>
        <row r="3819">
          <cell r="A3819">
            <v>40895</v>
          </cell>
          <cell r="B3819">
            <v>0</v>
          </cell>
          <cell r="C3819">
            <v>4.4686872045812169</v>
          </cell>
        </row>
        <row r="3820">
          <cell r="A3820">
            <v>40896</v>
          </cell>
          <cell r="B3820">
            <v>11.57</v>
          </cell>
          <cell r="C3820">
            <v>4.470629058356244</v>
          </cell>
        </row>
        <row r="3821">
          <cell r="A3821">
            <v>40897</v>
          </cell>
          <cell r="B3821">
            <v>11.57</v>
          </cell>
          <cell r="C3821">
            <v>4.4725717559576372</v>
          </cell>
        </row>
        <row r="3822">
          <cell r="A3822">
            <v>40898</v>
          </cell>
          <cell r="B3822">
            <v>11.57</v>
          </cell>
          <cell r="C3822">
            <v>4.4745152977520783</v>
          </cell>
        </row>
        <row r="3823">
          <cell r="A3823">
            <v>40899</v>
          </cell>
          <cell r="B3823">
            <v>11.57</v>
          </cell>
          <cell r="C3823">
            <v>4.476459684106409</v>
          </cell>
        </row>
        <row r="3824">
          <cell r="A3824">
            <v>40900</v>
          </cell>
          <cell r="B3824">
            <v>11.57</v>
          </cell>
          <cell r="C3824">
            <v>4.4784049153876291</v>
          </cell>
        </row>
        <row r="3825">
          <cell r="A3825">
            <v>40901</v>
          </cell>
          <cell r="B3825">
            <v>0</v>
          </cell>
          <cell r="C3825">
            <v>4.4784049153876291</v>
          </cell>
        </row>
        <row r="3826">
          <cell r="A3826">
            <v>40902</v>
          </cell>
          <cell r="B3826">
            <v>0</v>
          </cell>
          <cell r="C3826">
            <v>4.4784049153876291</v>
          </cell>
        </row>
        <row r="3827">
          <cell r="A3827">
            <v>40903</v>
          </cell>
          <cell r="B3827">
            <v>11.57</v>
          </cell>
          <cell r="C3827">
            <v>4.4803509919628999</v>
          </cell>
        </row>
        <row r="3828">
          <cell r="A3828">
            <v>40904</v>
          </cell>
          <cell r="B3828">
            <v>11.57</v>
          </cell>
          <cell r="C3828">
            <v>4.4822979141995409</v>
          </cell>
        </row>
        <row r="3829">
          <cell r="A3829">
            <v>40905</v>
          </cell>
          <cell r="B3829">
            <v>11.57</v>
          </cell>
          <cell r="C3829">
            <v>4.4842456824650316</v>
          </cell>
        </row>
        <row r="3830">
          <cell r="A3830">
            <v>40906</v>
          </cell>
          <cell r="B3830">
            <v>11.57</v>
          </cell>
          <cell r="C3830">
            <v>4.4861942971270103</v>
          </cell>
        </row>
        <row r="3831">
          <cell r="A3831">
            <v>40907</v>
          </cell>
          <cell r="B3831">
            <v>11.57</v>
          </cell>
          <cell r="C3831">
            <v>4.4881437585532771</v>
          </cell>
        </row>
        <row r="3832">
          <cell r="A3832">
            <v>40908</v>
          </cell>
          <cell r="B3832">
            <v>0</v>
          </cell>
          <cell r="C3832">
            <v>4.4881437585532771</v>
          </cell>
        </row>
        <row r="3833">
          <cell r="A3833">
            <v>40909</v>
          </cell>
          <cell r="B3833">
            <v>0</v>
          </cell>
          <cell r="C3833">
            <v>4.4881437585532771</v>
          </cell>
        </row>
        <row r="3834">
          <cell r="A3834">
            <v>40910</v>
          </cell>
          <cell r="B3834">
            <v>11.57</v>
          </cell>
          <cell r="C3834">
            <v>4.4900940671117899</v>
          </cell>
        </row>
        <row r="3835">
          <cell r="A3835">
            <v>40911</v>
          </cell>
          <cell r="B3835">
            <v>11.57</v>
          </cell>
          <cell r="C3835">
            <v>4.4920452231706678</v>
          </cell>
        </row>
        <row r="3836">
          <cell r="A3836">
            <v>40912</v>
          </cell>
          <cell r="B3836">
            <v>11.57</v>
          </cell>
          <cell r="C3836">
            <v>4.4939972270981894</v>
          </cell>
        </row>
        <row r="3837">
          <cell r="A3837">
            <v>40913</v>
          </cell>
          <cell r="B3837">
            <v>11.57</v>
          </cell>
          <cell r="C3837">
            <v>4.4959500792627933</v>
          </cell>
        </row>
        <row r="3838">
          <cell r="A3838">
            <v>40914</v>
          </cell>
          <cell r="B3838">
            <v>11.57</v>
          </cell>
          <cell r="C3838">
            <v>4.4979037800330781</v>
          </cell>
        </row>
        <row r="3839">
          <cell r="A3839">
            <v>40915</v>
          </cell>
          <cell r="B3839">
            <v>0</v>
          </cell>
          <cell r="C3839">
            <v>4.4979037800330781</v>
          </cell>
        </row>
        <row r="3840">
          <cell r="A3840">
            <v>40916</v>
          </cell>
          <cell r="B3840">
            <v>0</v>
          </cell>
          <cell r="C3840">
            <v>4.4979037800330781</v>
          </cell>
        </row>
        <row r="3841">
          <cell r="A3841">
            <v>40917</v>
          </cell>
          <cell r="B3841">
            <v>11.57</v>
          </cell>
          <cell r="C3841">
            <v>4.4998583297778021</v>
          </cell>
        </row>
        <row r="3842">
          <cell r="A3842">
            <v>40918</v>
          </cell>
          <cell r="B3842">
            <v>11.57</v>
          </cell>
          <cell r="C3842">
            <v>4.5018137288658853</v>
          </cell>
        </row>
        <row r="3843">
          <cell r="A3843">
            <v>40919</v>
          </cell>
          <cell r="B3843">
            <v>11.57</v>
          </cell>
          <cell r="C3843">
            <v>4.5037699776664066</v>
          </cell>
        </row>
        <row r="3844">
          <cell r="A3844">
            <v>40920</v>
          </cell>
          <cell r="B3844">
            <v>11.57</v>
          </cell>
          <cell r="C3844">
            <v>4.5057270765486068</v>
          </cell>
        </row>
        <row r="3845">
          <cell r="A3845">
            <v>40921</v>
          </cell>
          <cell r="B3845">
            <v>11.57</v>
          </cell>
          <cell r="C3845">
            <v>4.5076850258818855</v>
          </cell>
        </row>
        <row r="3846">
          <cell r="A3846">
            <v>40922</v>
          </cell>
          <cell r="B3846">
            <v>0</v>
          </cell>
          <cell r="C3846">
            <v>4.5076850258818855</v>
          </cell>
        </row>
        <row r="3847">
          <cell r="A3847">
            <v>40923</v>
          </cell>
          <cell r="B3847">
            <v>0</v>
          </cell>
          <cell r="C3847">
            <v>4.5076850258818855</v>
          </cell>
        </row>
        <row r="3848">
          <cell r="A3848">
            <v>40924</v>
          </cell>
          <cell r="B3848">
            <v>11.57</v>
          </cell>
          <cell r="C3848">
            <v>4.5096438260358029</v>
          </cell>
        </row>
        <row r="3849">
          <cell r="A3849">
            <v>40925</v>
          </cell>
          <cell r="B3849">
            <v>11.57</v>
          </cell>
          <cell r="C3849">
            <v>4.5116034773800813</v>
          </cell>
        </row>
        <row r="3850">
          <cell r="A3850">
            <v>40926</v>
          </cell>
          <cell r="B3850">
            <v>11.57</v>
          </cell>
          <cell r="C3850">
            <v>4.5135639802846024</v>
          </cell>
        </row>
        <row r="3851">
          <cell r="A3851">
            <v>40927</v>
          </cell>
          <cell r="B3851">
            <v>11.57</v>
          </cell>
          <cell r="C3851">
            <v>4.5155253351194089</v>
          </cell>
        </row>
        <row r="3852">
          <cell r="A3852">
            <v>40928</v>
          </cell>
          <cell r="B3852">
            <v>11.57</v>
          </cell>
          <cell r="C3852">
            <v>4.5174875422547043</v>
          </cell>
        </row>
        <row r="3853">
          <cell r="A3853">
            <v>40929</v>
          </cell>
          <cell r="B3853">
            <v>0</v>
          </cell>
          <cell r="C3853">
            <v>4.5174875422547043</v>
          </cell>
        </row>
        <row r="3854">
          <cell r="A3854">
            <v>40930</v>
          </cell>
          <cell r="B3854">
            <v>0</v>
          </cell>
          <cell r="C3854">
            <v>4.5174875422547043</v>
          </cell>
        </row>
        <row r="3855">
          <cell r="A3855">
            <v>40931</v>
          </cell>
          <cell r="B3855">
            <v>11.57</v>
          </cell>
          <cell r="C3855">
            <v>4.5194506020608536</v>
          </cell>
        </row>
        <row r="3856">
          <cell r="A3856">
            <v>40932</v>
          </cell>
          <cell r="B3856">
            <v>11.57</v>
          </cell>
          <cell r="C3856">
            <v>4.5214145149083818</v>
          </cell>
        </row>
        <row r="3857">
          <cell r="A3857">
            <v>40933</v>
          </cell>
          <cell r="B3857">
            <v>11.57</v>
          </cell>
          <cell r="C3857">
            <v>4.5233792811679754</v>
          </cell>
        </row>
        <row r="3858">
          <cell r="A3858">
            <v>40934</v>
          </cell>
          <cell r="B3858">
            <v>11.57</v>
          </cell>
          <cell r="C3858">
            <v>4.5253449012104818</v>
          </cell>
        </row>
        <row r="3859">
          <cell r="A3859">
            <v>40935</v>
          </cell>
          <cell r="B3859">
            <v>11.57</v>
          </cell>
          <cell r="C3859">
            <v>4.5273113754069101</v>
          </cell>
        </row>
        <row r="3860">
          <cell r="A3860">
            <v>40936</v>
          </cell>
          <cell r="B3860">
            <v>0</v>
          </cell>
          <cell r="C3860">
            <v>4.5273113754069101</v>
          </cell>
        </row>
        <row r="3861">
          <cell r="A3861">
            <v>40937</v>
          </cell>
          <cell r="B3861">
            <v>0</v>
          </cell>
          <cell r="C3861">
            <v>4.5273113754069101</v>
          </cell>
        </row>
        <row r="3862">
          <cell r="A3862">
            <v>40938</v>
          </cell>
          <cell r="B3862">
            <v>11.57</v>
          </cell>
          <cell r="C3862">
            <v>4.529278704128429</v>
          </cell>
        </row>
        <row r="3863">
          <cell r="A3863">
            <v>40939</v>
          </cell>
          <cell r="B3863">
            <v>11.57</v>
          </cell>
          <cell r="C3863">
            <v>4.531246887746371</v>
          </cell>
        </row>
        <row r="3864">
          <cell r="A3864">
            <v>40940</v>
          </cell>
          <cell r="B3864">
            <v>11.57</v>
          </cell>
          <cell r="C3864">
            <v>4.5332159266322281</v>
          </cell>
        </row>
        <row r="3865">
          <cell r="A3865">
            <v>40941</v>
          </cell>
          <cell r="B3865">
            <v>11.57</v>
          </cell>
          <cell r="C3865">
            <v>4.5351858211576541</v>
          </cell>
        </row>
        <row r="3866">
          <cell r="A3866">
            <v>40942</v>
          </cell>
          <cell r="B3866">
            <v>11.57</v>
          </cell>
          <cell r="C3866">
            <v>4.5371565716944646</v>
          </cell>
        </row>
        <row r="3867">
          <cell r="A3867">
            <v>40943</v>
          </cell>
          <cell r="B3867">
            <v>0</v>
          </cell>
          <cell r="C3867">
            <v>4.5371565716944646</v>
          </cell>
        </row>
        <row r="3868">
          <cell r="A3868">
            <v>40944</v>
          </cell>
          <cell r="B3868">
            <v>0</v>
          </cell>
          <cell r="C3868">
            <v>4.5371565716944646</v>
          </cell>
        </row>
        <row r="3869">
          <cell r="A3869">
            <v>40945</v>
          </cell>
          <cell r="B3869">
            <v>11.57</v>
          </cell>
          <cell r="C3869">
            <v>4.5391281786146367</v>
          </cell>
        </row>
        <row r="3870">
          <cell r="A3870">
            <v>40946</v>
          </cell>
          <cell r="B3870">
            <v>11.57</v>
          </cell>
          <cell r="C3870">
            <v>4.5411006422903082</v>
          </cell>
        </row>
        <row r="3871">
          <cell r="A3871">
            <v>40947</v>
          </cell>
          <cell r="B3871">
            <v>11.57</v>
          </cell>
          <cell r="C3871">
            <v>4.5430739630937804</v>
          </cell>
        </row>
        <row r="3872">
          <cell r="A3872">
            <v>40948</v>
          </cell>
          <cell r="B3872">
            <v>11.57</v>
          </cell>
          <cell r="C3872">
            <v>4.5450481413975155</v>
          </cell>
        </row>
        <row r="3873">
          <cell r="A3873">
            <v>40949</v>
          </cell>
          <cell r="B3873">
            <v>11.57</v>
          </cell>
          <cell r="C3873">
            <v>4.547023177574137</v>
          </cell>
        </row>
        <row r="3874">
          <cell r="A3874">
            <v>40950</v>
          </cell>
          <cell r="B3874">
            <v>0</v>
          </cell>
          <cell r="C3874">
            <v>4.547023177574137</v>
          </cell>
        </row>
        <row r="3875">
          <cell r="A3875">
            <v>40951</v>
          </cell>
          <cell r="B3875">
            <v>0</v>
          </cell>
          <cell r="C3875">
            <v>4.547023177574137</v>
          </cell>
        </row>
        <row r="3876">
          <cell r="A3876">
            <v>40952</v>
          </cell>
          <cell r="B3876">
            <v>11.57</v>
          </cell>
          <cell r="C3876">
            <v>4.5489990719964313</v>
          </cell>
        </row>
        <row r="3877">
          <cell r="A3877">
            <v>40953</v>
          </cell>
          <cell r="B3877">
            <v>11.57</v>
          </cell>
          <cell r="C3877">
            <v>4.5509758250373462</v>
          </cell>
        </row>
        <row r="3878">
          <cell r="A3878">
            <v>40954</v>
          </cell>
          <cell r="B3878">
            <v>11.57</v>
          </cell>
          <cell r="C3878">
            <v>4.5529534370699913</v>
          </cell>
        </row>
        <row r="3879">
          <cell r="A3879">
            <v>40955</v>
          </cell>
          <cell r="B3879">
            <v>11.57</v>
          </cell>
          <cell r="C3879">
            <v>4.5549319084676387</v>
          </cell>
        </row>
        <row r="3880">
          <cell r="A3880">
            <v>40956</v>
          </cell>
          <cell r="B3880">
            <v>11.57</v>
          </cell>
          <cell r="C3880">
            <v>4.556911239603723</v>
          </cell>
        </row>
        <row r="3881">
          <cell r="A3881">
            <v>40957</v>
          </cell>
          <cell r="B3881">
            <v>0</v>
          </cell>
          <cell r="C3881">
            <v>4.556911239603723</v>
          </cell>
        </row>
        <row r="3882">
          <cell r="A3882">
            <v>40958</v>
          </cell>
          <cell r="B3882">
            <v>0</v>
          </cell>
          <cell r="C3882">
            <v>4.556911239603723</v>
          </cell>
        </row>
        <row r="3883">
          <cell r="A3883">
            <v>40959</v>
          </cell>
          <cell r="B3883">
            <v>11.57</v>
          </cell>
          <cell r="C3883">
            <v>4.5588914308518413</v>
          </cell>
        </row>
        <row r="3884">
          <cell r="A3884">
            <v>40960</v>
          </cell>
          <cell r="B3884">
            <v>11.57</v>
          </cell>
          <cell r="C3884">
            <v>4.5608724825857516</v>
          </cell>
        </row>
        <row r="3885">
          <cell r="A3885">
            <v>40961</v>
          </cell>
          <cell r="B3885">
            <v>11.57</v>
          </cell>
          <cell r="C3885">
            <v>4.5628543951793761</v>
          </cell>
        </row>
        <row r="3886">
          <cell r="A3886">
            <v>40962</v>
          </cell>
          <cell r="B3886">
            <v>11.57</v>
          </cell>
          <cell r="C3886">
            <v>4.5648371690067986</v>
          </cell>
        </row>
        <row r="3887">
          <cell r="A3887">
            <v>40963</v>
          </cell>
          <cell r="B3887">
            <v>11.57</v>
          </cell>
          <cell r="C3887">
            <v>4.5668208044422647</v>
          </cell>
        </row>
        <row r="3888">
          <cell r="A3888">
            <v>40964</v>
          </cell>
          <cell r="B3888">
            <v>0</v>
          </cell>
          <cell r="C3888">
            <v>4.5668208044422647</v>
          </cell>
        </row>
        <row r="3889">
          <cell r="A3889">
            <v>40965</v>
          </cell>
          <cell r="B3889">
            <v>0</v>
          </cell>
          <cell r="C3889">
            <v>4.5668208044422647</v>
          </cell>
        </row>
        <row r="3890">
          <cell r="A3890">
            <v>40966</v>
          </cell>
          <cell r="B3890">
            <v>11.57</v>
          </cell>
          <cell r="C3890">
            <v>4.5688053018601842</v>
          </cell>
        </row>
        <row r="3891">
          <cell r="A3891">
            <v>40967</v>
          </cell>
          <cell r="B3891">
            <v>11.57</v>
          </cell>
          <cell r="C3891">
            <v>4.5707906616351286</v>
          </cell>
        </row>
        <row r="3892">
          <cell r="A3892">
            <v>40968</v>
          </cell>
          <cell r="B3892">
            <v>11.57</v>
          </cell>
          <cell r="C3892">
            <v>4.5727768841418319</v>
          </cell>
        </row>
        <row r="3893">
          <cell r="A3893">
            <v>40969</v>
          </cell>
          <cell r="B3893">
            <v>11.57</v>
          </cell>
          <cell r="C3893">
            <v>4.5747639697551916</v>
          </cell>
        </row>
        <row r="3894">
          <cell r="A3894">
            <v>40970</v>
          </cell>
          <cell r="B3894">
            <v>11.57</v>
          </cell>
          <cell r="C3894">
            <v>4.5767519188502686</v>
          </cell>
        </row>
        <row r="3895">
          <cell r="A3895">
            <v>40971</v>
          </cell>
          <cell r="B3895">
            <v>0</v>
          </cell>
          <cell r="C3895">
            <v>4.5767519188502686</v>
          </cell>
        </row>
        <row r="3896">
          <cell r="A3896">
            <v>40972</v>
          </cell>
          <cell r="B3896">
            <v>0</v>
          </cell>
          <cell r="C3896">
            <v>4.5767519188502686</v>
          </cell>
        </row>
        <row r="3897">
          <cell r="A3897">
            <v>40973</v>
          </cell>
          <cell r="B3897">
            <v>11.57</v>
          </cell>
          <cell r="C3897">
            <v>4.5787407318022852</v>
          </cell>
        </row>
        <row r="3898">
          <cell r="A3898">
            <v>40974</v>
          </cell>
          <cell r="B3898">
            <v>11.57</v>
          </cell>
          <cell r="C3898">
            <v>4.5807304089866285</v>
          </cell>
        </row>
        <row r="3899">
          <cell r="A3899">
            <v>40975</v>
          </cell>
          <cell r="B3899">
            <v>11.57</v>
          </cell>
          <cell r="C3899">
            <v>4.5827209507788478</v>
          </cell>
        </row>
        <row r="3900">
          <cell r="A3900">
            <v>40976</v>
          </cell>
          <cell r="B3900">
            <v>11.57</v>
          </cell>
          <cell r="C3900">
            <v>4.5847123575546549</v>
          </cell>
        </row>
        <row r="3901">
          <cell r="A3901">
            <v>40977</v>
          </cell>
          <cell r="B3901">
            <v>11.57</v>
          </cell>
          <cell r="C3901">
            <v>4.586704629689927</v>
          </cell>
        </row>
        <row r="3902">
          <cell r="A3902">
            <v>40978</v>
          </cell>
          <cell r="B3902">
            <v>0</v>
          </cell>
          <cell r="C3902">
            <v>4.586704629689927</v>
          </cell>
        </row>
        <row r="3903">
          <cell r="A3903">
            <v>40979</v>
          </cell>
          <cell r="B3903">
            <v>0</v>
          </cell>
          <cell r="C3903">
            <v>4.586704629689927</v>
          </cell>
        </row>
        <row r="3904">
          <cell r="A3904">
            <v>40980</v>
          </cell>
          <cell r="B3904">
            <v>11.57</v>
          </cell>
          <cell r="C3904">
            <v>4.5886977675607019</v>
          </cell>
        </row>
        <row r="3905">
          <cell r="A3905">
            <v>40981</v>
          </cell>
          <cell r="B3905">
            <v>11.57</v>
          </cell>
          <cell r="C3905">
            <v>4.5906917715431828</v>
          </cell>
        </row>
        <row r="3906">
          <cell r="A3906">
            <v>40982</v>
          </cell>
          <cell r="B3906">
            <v>11.57</v>
          </cell>
          <cell r="C3906">
            <v>4.592686642013736</v>
          </cell>
        </row>
        <row r="3907">
          <cell r="A3907">
            <v>40983</v>
          </cell>
          <cell r="B3907">
            <v>11.57</v>
          </cell>
          <cell r="C3907">
            <v>4.5946823793488907</v>
          </cell>
        </row>
        <row r="3908">
          <cell r="A3908">
            <v>40984</v>
          </cell>
          <cell r="B3908">
            <v>11.57</v>
          </cell>
          <cell r="C3908">
            <v>4.596678983925341</v>
          </cell>
        </row>
        <row r="3909">
          <cell r="A3909">
            <v>40985</v>
          </cell>
          <cell r="B3909">
            <v>0</v>
          </cell>
          <cell r="C3909">
            <v>4.596678983925341</v>
          </cell>
        </row>
        <row r="3910">
          <cell r="A3910">
            <v>40986</v>
          </cell>
          <cell r="B3910">
            <v>0</v>
          </cell>
          <cell r="C3910">
            <v>4.596678983925341</v>
          </cell>
        </row>
        <row r="3911">
          <cell r="A3911">
            <v>40987</v>
          </cell>
          <cell r="B3911">
            <v>11.57</v>
          </cell>
          <cell r="C3911">
            <v>4.5986764561199429</v>
          </cell>
        </row>
        <row r="3912">
          <cell r="A3912">
            <v>40988</v>
          </cell>
          <cell r="B3912">
            <v>11.57</v>
          </cell>
          <cell r="C3912">
            <v>4.6006747963097174</v>
          </cell>
        </row>
        <row r="3913">
          <cell r="A3913">
            <v>40989</v>
          </cell>
          <cell r="B3913">
            <v>11.57</v>
          </cell>
          <cell r="C3913">
            <v>4.6026740048718491</v>
          </cell>
        </row>
        <row r="3914">
          <cell r="A3914">
            <v>40990</v>
          </cell>
          <cell r="B3914">
            <v>11.57</v>
          </cell>
          <cell r="C3914">
            <v>4.6046740821836867</v>
          </cell>
        </row>
        <row r="3915">
          <cell r="A3915">
            <v>40991</v>
          </cell>
          <cell r="B3915">
            <v>11.57</v>
          </cell>
          <cell r="C3915">
            <v>4.6066750286227425</v>
          </cell>
        </row>
        <row r="3916">
          <cell r="A3916">
            <v>40992</v>
          </cell>
          <cell r="B3916">
            <v>0</v>
          </cell>
          <cell r="C3916">
            <v>4.6066750286227425</v>
          </cell>
        </row>
        <row r="3917">
          <cell r="A3917">
            <v>40993</v>
          </cell>
          <cell r="B3917">
            <v>0</v>
          </cell>
          <cell r="C3917">
            <v>4.6066750286227425</v>
          </cell>
        </row>
        <row r="3918">
          <cell r="A3918">
            <v>40994</v>
          </cell>
          <cell r="B3918">
            <v>11.57</v>
          </cell>
          <cell r="C3918">
            <v>4.6086768445666921</v>
          </cell>
        </row>
        <row r="3919">
          <cell r="A3919">
            <v>40995</v>
          </cell>
          <cell r="B3919">
            <v>11.57</v>
          </cell>
          <cell r="C3919">
            <v>4.6106795303933774</v>
          </cell>
        </row>
        <row r="3920">
          <cell r="A3920">
            <v>40996</v>
          </cell>
          <cell r="B3920">
            <v>11.57</v>
          </cell>
          <cell r="C3920">
            <v>4.6126830864808026</v>
          </cell>
        </row>
        <row r="3921">
          <cell r="A3921">
            <v>40997</v>
          </cell>
          <cell r="B3921">
            <v>11.57</v>
          </cell>
          <cell r="C3921">
            <v>4.6146875132071363</v>
          </cell>
        </row>
        <row r="3922">
          <cell r="A3922">
            <v>40998</v>
          </cell>
          <cell r="B3922">
            <v>11.57</v>
          </cell>
          <cell r="C3922">
            <v>4.6166928109507124</v>
          </cell>
        </row>
        <row r="3923">
          <cell r="A3923">
            <v>40999</v>
          </cell>
          <cell r="B3923">
            <v>0</v>
          </cell>
          <cell r="C3923">
            <v>4.6166928109507124</v>
          </cell>
        </row>
        <row r="3924">
          <cell r="A3924">
            <v>41000</v>
          </cell>
          <cell r="B3924">
            <v>0</v>
          </cell>
          <cell r="C3924">
            <v>4.6166928109507124</v>
          </cell>
        </row>
        <row r="3925">
          <cell r="A3925">
            <v>41001</v>
          </cell>
          <cell r="B3925">
            <v>11.57</v>
          </cell>
          <cell r="C3925">
            <v>4.618698980090028</v>
          </cell>
        </row>
        <row r="3926">
          <cell r="A3926">
            <v>41002</v>
          </cell>
          <cell r="B3926">
            <v>11.57</v>
          </cell>
          <cell r="C3926">
            <v>4.6207060210037465</v>
          </cell>
        </row>
        <row r="3927">
          <cell r="A3927">
            <v>41003</v>
          </cell>
          <cell r="B3927">
            <v>11.57</v>
          </cell>
          <cell r="C3927">
            <v>4.6227139340706938</v>
          </cell>
        </row>
        <row r="3928">
          <cell r="A3928">
            <v>41004</v>
          </cell>
          <cell r="B3928">
            <v>11.57</v>
          </cell>
          <cell r="C3928">
            <v>4.6247227196698617</v>
          </cell>
        </row>
        <row r="3929">
          <cell r="A3929">
            <v>41005</v>
          </cell>
          <cell r="B3929">
            <v>11.57</v>
          </cell>
          <cell r="C3929">
            <v>4.6267323781804057</v>
          </cell>
        </row>
        <row r="3930">
          <cell r="A3930">
            <v>41006</v>
          </cell>
          <cell r="B3930">
            <v>0</v>
          </cell>
          <cell r="C3930">
            <v>4.6267323781804057</v>
          </cell>
        </row>
        <row r="3931">
          <cell r="A3931">
            <v>41007</v>
          </cell>
          <cell r="B3931">
            <v>0</v>
          </cell>
          <cell r="C3931">
            <v>4.6267323781804057</v>
          </cell>
        </row>
        <row r="3932">
          <cell r="A3932">
            <v>41008</v>
          </cell>
          <cell r="B3932">
            <v>11.57</v>
          </cell>
          <cell r="C3932">
            <v>4.6287429099816473</v>
          </cell>
        </row>
        <row r="3933">
          <cell r="A3933">
            <v>41009</v>
          </cell>
          <cell r="B3933">
            <v>11.57</v>
          </cell>
          <cell r="C3933">
            <v>4.6307543154530721</v>
          </cell>
        </row>
        <row r="3934">
          <cell r="A3934">
            <v>41010</v>
          </cell>
          <cell r="B3934">
            <v>11.57</v>
          </cell>
          <cell r="C3934">
            <v>4.6327665949743304</v>
          </cell>
        </row>
        <row r="3935">
          <cell r="A3935">
            <v>41011</v>
          </cell>
          <cell r="B3935">
            <v>11.57</v>
          </cell>
          <cell r="C3935">
            <v>4.6347797489252374</v>
          </cell>
        </row>
        <row r="3936">
          <cell r="A3936">
            <v>41012</v>
          </cell>
          <cell r="B3936">
            <v>11.57</v>
          </cell>
          <cell r="C3936">
            <v>4.6367937776857744</v>
          </cell>
        </row>
        <row r="3937">
          <cell r="A3937">
            <v>41013</v>
          </cell>
          <cell r="B3937">
            <v>0</v>
          </cell>
          <cell r="C3937">
            <v>4.6367937776857744</v>
          </cell>
        </row>
        <row r="3938">
          <cell r="A3938">
            <v>41014</v>
          </cell>
          <cell r="B3938">
            <v>0</v>
          </cell>
          <cell r="C3938">
            <v>4.6367937776857744</v>
          </cell>
        </row>
        <row r="3939">
          <cell r="A3939">
            <v>41015</v>
          </cell>
          <cell r="B3939">
            <v>11.57</v>
          </cell>
          <cell r="C3939">
            <v>4.6388086816360872</v>
          </cell>
        </row>
        <row r="3940">
          <cell r="A3940">
            <v>41016</v>
          </cell>
          <cell r="B3940">
            <v>11.57</v>
          </cell>
          <cell r="C3940">
            <v>4.6408244611564866</v>
          </cell>
        </row>
        <row r="3941">
          <cell r="A3941">
            <v>41017</v>
          </cell>
          <cell r="B3941">
            <v>11.57</v>
          </cell>
          <cell r="C3941">
            <v>4.6428411166274488</v>
          </cell>
        </row>
        <row r="3942">
          <cell r="A3942">
            <v>41018</v>
          </cell>
          <cell r="B3942">
            <v>11.57</v>
          </cell>
          <cell r="C3942">
            <v>4.644858648429615</v>
          </cell>
        </row>
        <row r="3943">
          <cell r="A3943">
            <v>41019</v>
          </cell>
          <cell r="B3943">
            <v>11.57</v>
          </cell>
          <cell r="C3943">
            <v>4.6468770569437927</v>
          </cell>
        </row>
        <row r="3944">
          <cell r="A3944">
            <v>41020</v>
          </cell>
          <cell r="B3944">
            <v>0</v>
          </cell>
          <cell r="C3944">
            <v>4.6468770569437927</v>
          </cell>
        </row>
        <row r="3945">
          <cell r="A3945">
            <v>41021</v>
          </cell>
          <cell r="B3945">
            <v>0</v>
          </cell>
          <cell r="C3945">
            <v>4.6468770569437927</v>
          </cell>
        </row>
        <row r="3946">
          <cell r="A3946">
            <v>41022</v>
          </cell>
          <cell r="B3946">
            <v>11.57</v>
          </cell>
          <cell r="C3946">
            <v>4.6488963425509535</v>
          </cell>
        </row>
        <row r="3947">
          <cell r="A3947">
            <v>41023</v>
          </cell>
          <cell r="B3947">
            <v>11.57</v>
          </cell>
          <cell r="C3947">
            <v>4.6509165056322361</v>
          </cell>
        </row>
        <row r="3948">
          <cell r="A3948">
            <v>41024</v>
          </cell>
          <cell r="B3948">
            <v>11.57</v>
          </cell>
          <cell r="C3948">
            <v>4.6529375465689435</v>
          </cell>
        </row>
        <row r="3949">
          <cell r="A3949">
            <v>41025</v>
          </cell>
          <cell r="B3949">
            <v>11.57</v>
          </cell>
          <cell r="C3949">
            <v>4.6549594657425457</v>
          </cell>
        </row>
        <row r="3950">
          <cell r="A3950">
            <v>41026</v>
          </cell>
          <cell r="B3950">
            <v>11.57</v>
          </cell>
          <cell r="C3950">
            <v>4.6569822635346769</v>
          </cell>
        </row>
        <row r="3951">
          <cell r="A3951">
            <v>41027</v>
          </cell>
          <cell r="B3951">
            <v>0</v>
          </cell>
          <cell r="C3951">
            <v>4.6569822635346769</v>
          </cell>
        </row>
        <row r="3952">
          <cell r="A3952">
            <v>41028</v>
          </cell>
          <cell r="B3952">
            <v>0</v>
          </cell>
          <cell r="C3952">
            <v>4.6569822635346769</v>
          </cell>
        </row>
        <row r="3953">
          <cell r="A3953">
            <v>41029</v>
          </cell>
          <cell r="B3953">
            <v>11.57</v>
          </cell>
          <cell r="C3953">
            <v>4.6590059403271384</v>
          </cell>
        </row>
        <row r="3954">
          <cell r="A3954">
            <v>41030</v>
          </cell>
          <cell r="B3954">
            <v>11.57</v>
          </cell>
          <cell r="C3954">
            <v>4.6610304965018967</v>
          </cell>
        </row>
        <row r="3955">
          <cell r="A3955">
            <v>41031</v>
          </cell>
          <cell r="B3955">
            <v>11.57</v>
          </cell>
          <cell r="C3955">
            <v>4.6630559324410852</v>
          </cell>
        </row>
        <row r="3956">
          <cell r="A3956">
            <v>41032</v>
          </cell>
          <cell r="B3956">
            <v>11.57</v>
          </cell>
          <cell r="C3956">
            <v>4.6650822485270025</v>
          </cell>
        </row>
        <row r="3957">
          <cell r="A3957">
            <v>41033</v>
          </cell>
          <cell r="B3957">
            <v>11.57</v>
          </cell>
          <cell r="C3957">
            <v>4.6671094451421133</v>
          </cell>
        </row>
        <row r="3958">
          <cell r="A3958">
            <v>41034</v>
          </cell>
          <cell r="B3958">
            <v>0</v>
          </cell>
          <cell r="C3958">
            <v>4.6671094451421133</v>
          </cell>
        </row>
        <row r="3959">
          <cell r="A3959">
            <v>41035</v>
          </cell>
          <cell r="B3959">
            <v>0</v>
          </cell>
          <cell r="C3959">
            <v>4.6671094451421133</v>
          </cell>
        </row>
        <row r="3960">
          <cell r="A3960">
            <v>41036</v>
          </cell>
          <cell r="B3960">
            <v>11.57</v>
          </cell>
          <cell r="C3960">
            <v>4.6691375226690486</v>
          </cell>
        </row>
        <row r="3961">
          <cell r="A3961">
            <v>41037</v>
          </cell>
          <cell r="B3961">
            <v>11.57</v>
          </cell>
          <cell r="C3961">
            <v>4.671166481490606</v>
          </cell>
        </row>
        <row r="3962">
          <cell r="A3962">
            <v>41038</v>
          </cell>
          <cell r="B3962">
            <v>11.57</v>
          </cell>
          <cell r="C3962">
            <v>4.6731963219897494</v>
          </cell>
        </row>
        <row r="3963">
          <cell r="A3963">
            <v>41039</v>
          </cell>
          <cell r="B3963">
            <v>11.57</v>
          </cell>
          <cell r="C3963">
            <v>4.6752270445496089</v>
          </cell>
        </row>
        <row r="3964">
          <cell r="A3964">
            <v>41040</v>
          </cell>
          <cell r="B3964">
            <v>11.57</v>
          </cell>
          <cell r="C3964">
            <v>4.6772586495534814</v>
          </cell>
        </row>
        <row r="3965">
          <cell r="A3965">
            <v>41041</v>
          </cell>
          <cell r="B3965">
            <v>0</v>
          </cell>
          <cell r="C3965">
            <v>4.6772586495534814</v>
          </cell>
        </row>
        <row r="3966">
          <cell r="A3966">
            <v>41042</v>
          </cell>
          <cell r="B3966">
            <v>0</v>
          </cell>
          <cell r="C3966">
            <v>4.6772586495534814</v>
          </cell>
        </row>
        <row r="3967">
          <cell r="A3967">
            <v>41043</v>
          </cell>
          <cell r="B3967">
            <v>11.57</v>
          </cell>
          <cell r="C3967">
            <v>4.6792911373848298</v>
          </cell>
        </row>
        <row r="3968">
          <cell r="A3968">
            <v>41044</v>
          </cell>
          <cell r="B3968">
            <v>11.57</v>
          </cell>
          <cell r="C3968">
            <v>4.6813245084272843</v>
          </cell>
        </row>
        <row r="3969">
          <cell r="A3969">
            <v>41045</v>
          </cell>
          <cell r="B3969">
            <v>11.57</v>
          </cell>
          <cell r="C3969">
            <v>4.6833587630646418</v>
          </cell>
        </row>
        <row r="3970">
          <cell r="A3970">
            <v>41046</v>
          </cell>
          <cell r="B3970">
            <v>11.57</v>
          </cell>
          <cell r="C3970">
            <v>4.6853939016808646</v>
          </cell>
        </row>
        <row r="3971">
          <cell r="A3971">
            <v>41047</v>
          </cell>
          <cell r="B3971">
            <v>11.57</v>
          </cell>
          <cell r="C3971">
            <v>4.6874299246600835</v>
          </cell>
        </row>
        <row r="3972">
          <cell r="A3972">
            <v>41048</v>
          </cell>
          <cell r="B3972">
            <v>0</v>
          </cell>
          <cell r="C3972">
            <v>4.6874299246600835</v>
          </cell>
        </row>
        <row r="3973">
          <cell r="A3973">
            <v>41049</v>
          </cell>
          <cell r="B3973">
            <v>0</v>
          </cell>
          <cell r="C3973">
            <v>4.6874299246600835</v>
          </cell>
        </row>
        <row r="3974">
          <cell r="A3974">
            <v>41050</v>
          </cell>
          <cell r="B3974">
            <v>11.57</v>
          </cell>
          <cell r="C3974">
            <v>4.6894668323865956</v>
          </cell>
        </row>
        <row r="3975">
          <cell r="A3975">
            <v>41051</v>
          </cell>
          <cell r="B3975">
            <v>11.57</v>
          </cell>
          <cell r="C3975">
            <v>4.6915046252448649</v>
          </cell>
        </row>
        <row r="3976">
          <cell r="A3976">
            <v>41052</v>
          </cell>
          <cell r="B3976">
            <v>11.57</v>
          </cell>
          <cell r="C3976">
            <v>4.6935433036195224</v>
          </cell>
        </row>
        <row r="3977">
          <cell r="A3977">
            <v>41053</v>
          </cell>
          <cell r="B3977">
            <v>11.57</v>
          </cell>
          <cell r="C3977">
            <v>4.6955828678953671</v>
          </cell>
        </row>
        <row r="3978">
          <cell r="A3978">
            <v>41054</v>
          </cell>
          <cell r="B3978">
            <v>11.57</v>
          </cell>
          <cell r="C3978">
            <v>4.6976233184573637</v>
          </cell>
        </row>
        <row r="3979">
          <cell r="A3979">
            <v>41055</v>
          </cell>
          <cell r="B3979">
            <v>0</v>
          </cell>
          <cell r="C3979">
            <v>4.6976233184573637</v>
          </cell>
        </row>
        <row r="3980">
          <cell r="A3980">
            <v>41056</v>
          </cell>
          <cell r="B3980">
            <v>0</v>
          </cell>
          <cell r="C3980">
            <v>4.6976233184573637</v>
          </cell>
        </row>
        <row r="3981">
          <cell r="A3981">
            <v>41057</v>
          </cell>
          <cell r="B3981">
            <v>11.57</v>
          </cell>
          <cell r="C3981">
            <v>4.6996646556906461</v>
          </cell>
        </row>
        <row r="3982">
          <cell r="A3982">
            <v>41058</v>
          </cell>
          <cell r="B3982">
            <v>11.57</v>
          </cell>
          <cell r="C3982">
            <v>4.701706879980514</v>
          </cell>
        </row>
        <row r="3983">
          <cell r="A3983">
            <v>41059</v>
          </cell>
          <cell r="B3983">
            <v>11.57</v>
          </cell>
          <cell r="C3983">
            <v>4.7037499917124341</v>
          </cell>
        </row>
        <row r="3984">
          <cell r="A3984">
            <v>41060</v>
          </cell>
          <cell r="B3984">
            <v>11.57</v>
          </cell>
          <cell r="C3984">
            <v>4.705793991272043</v>
          </cell>
        </row>
        <row r="3985">
          <cell r="A3985">
            <v>41061</v>
          </cell>
          <cell r="B3985">
            <v>11.57</v>
          </cell>
          <cell r="C3985">
            <v>4.7078388790451422</v>
          </cell>
        </row>
        <row r="3986">
          <cell r="A3986">
            <v>41062</v>
          </cell>
          <cell r="B3986">
            <v>0</v>
          </cell>
          <cell r="C3986">
            <v>4.7078388790451422</v>
          </cell>
        </row>
        <row r="3987">
          <cell r="A3987">
            <v>41063</v>
          </cell>
          <cell r="B3987">
            <v>0</v>
          </cell>
          <cell r="C3987">
            <v>4.7078388790451422</v>
          </cell>
        </row>
        <row r="3988">
          <cell r="A3988">
            <v>41064</v>
          </cell>
          <cell r="B3988">
            <v>11.57</v>
          </cell>
          <cell r="C3988">
            <v>4.7098846554177021</v>
          </cell>
        </row>
        <row r="3989">
          <cell r="A3989">
            <v>41065</v>
          </cell>
          <cell r="B3989">
            <v>11.57</v>
          </cell>
          <cell r="C3989">
            <v>4.7119313207758617</v>
          </cell>
        </row>
        <row r="3990">
          <cell r="A3990">
            <v>41066</v>
          </cell>
          <cell r="B3990">
            <v>11.57</v>
          </cell>
          <cell r="C3990">
            <v>4.7139788755059264</v>
          </cell>
        </row>
        <row r="3991">
          <cell r="A3991">
            <v>41067</v>
          </cell>
          <cell r="B3991">
            <v>11.57</v>
          </cell>
          <cell r="C3991">
            <v>4.7160273199943692</v>
          </cell>
        </row>
        <row r="3992">
          <cell r="A3992">
            <v>41068</v>
          </cell>
          <cell r="B3992">
            <v>11.57</v>
          </cell>
          <cell r="C3992">
            <v>4.7180766546278328</v>
          </cell>
        </row>
        <row r="3993">
          <cell r="A3993">
            <v>41069</v>
          </cell>
          <cell r="B3993">
            <v>0</v>
          </cell>
          <cell r="C3993">
            <v>4.7180766546278328</v>
          </cell>
        </row>
        <row r="3994">
          <cell r="A3994">
            <v>41070</v>
          </cell>
          <cell r="B3994">
            <v>0</v>
          </cell>
          <cell r="C3994">
            <v>4.7180766546278328</v>
          </cell>
        </row>
        <row r="3995">
          <cell r="A3995">
            <v>41071</v>
          </cell>
          <cell r="B3995">
            <v>11.57</v>
          </cell>
          <cell r="C3995">
            <v>4.720126879793126</v>
          </cell>
        </row>
        <row r="3996">
          <cell r="A3996">
            <v>41072</v>
          </cell>
          <cell r="B3996">
            <v>11.57</v>
          </cell>
          <cell r="C3996">
            <v>4.7221779958772272</v>
          </cell>
        </row>
        <row r="3997">
          <cell r="A3997">
            <v>41073</v>
          </cell>
          <cell r="B3997">
            <v>11.57</v>
          </cell>
          <cell r="C3997">
            <v>4.7242300032672828</v>
          </cell>
        </row>
        <row r="3998">
          <cell r="A3998">
            <v>41074</v>
          </cell>
          <cell r="B3998">
            <v>11.57</v>
          </cell>
          <cell r="C3998">
            <v>4.7262829023506061</v>
          </cell>
        </row>
        <row r="3999">
          <cell r="A3999">
            <v>41075</v>
          </cell>
          <cell r="B3999">
            <v>11.57</v>
          </cell>
          <cell r="C3999">
            <v>4.72833669351468</v>
          </cell>
        </row>
        <row r="4000">
          <cell r="A4000">
            <v>41076</v>
          </cell>
          <cell r="B4000">
            <v>0</v>
          </cell>
          <cell r="C4000">
            <v>4.72833669351468</v>
          </cell>
        </row>
        <row r="4001">
          <cell r="A4001">
            <v>41077</v>
          </cell>
          <cell r="B4001">
            <v>0</v>
          </cell>
          <cell r="C4001">
            <v>4.72833669351468</v>
          </cell>
        </row>
        <row r="4002">
          <cell r="A4002">
            <v>41078</v>
          </cell>
          <cell r="B4002">
            <v>11.57</v>
          </cell>
          <cell r="C4002">
            <v>4.7303913771471544</v>
          </cell>
        </row>
        <row r="4003">
          <cell r="A4003">
            <v>41079</v>
          </cell>
          <cell r="B4003">
            <v>11.57</v>
          </cell>
          <cell r="C4003">
            <v>4.7324469536358498</v>
          </cell>
        </row>
        <row r="4004">
          <cell r="A4004">
            <v>41080</v>
          </cell>
          <cell r="B4004">
            <v>11.57</v>
          </cell>
          <cell r="C4004">
            <v>4.7345034233687535</v>
          </cell>
        </row>
        <row r="4005">
          <cell r="A4005">
            <v>41081</v>
          </cell>
          <cell r="B4005">
            <v>11.57</v>
          </cell>
          <cell r="C4005">
            <v>4.7365607867340218</v>
          </cell>
        </row>
        <row r="4006">
          <cell r="A4006">
            <v>41082</v>
          </cell>
          <cell r="B4006">
            <v>11.57</v>
          </cell>
          <cell r="C4006">
            <v>4.7386190441199805</v>
          </cell>
        </row>
        <row r="4007">
          <cell r="A4007">
            <v>41083</v>
          </cell>
          <cell r="B4007">
            <v>0</v>
          </cell>
          <cell r="C4007">
            <v>4.7386190441199805</v>
          </cell>
        </row>
        <row r="4008">
          <cell r="A4008">
            <v>41084</v>
          </cell>
          <cell r="B4008">
            <v>0</v>
          </cell>
          <cell r="C4008">
            <v>4.7386190441199805</v>
          </cell>
        </row>
        <row r="4009">
          <cell r="A4009">
            <v>41085</v>
          </cell>
          <cell r="B4009">
            <v>11.57</v>
          </cell>
          <cell r="C4009">
            <v>4.7406781959151223</v>
          </cell>
        </row>
        <row r="4010">
          <cell r="A4010">
            <v>41086</v>
          </cell>
          <cell r="B4010">
            <v>11.57</v>
          </cell>
          <cell r="C4010">
            <v>4.7427382425081106</v>
          </cell>
        </row>
        <row r="4011">
          <cell r="A4011">
            <v>41087</v>
          </cell>
          <cell r="B4011">
            <v>11.57</v>
          </cell>
          <cell r="C4011">
            <v>4.7447991842877766</v>
          </cell>
        </row>
        <row r="4012">
          <cell r="A4012">
            <v>41088</v>
          </cell>
          <cell r="B4012">
            <v>11.57</v>
          </cell>
          <cell r="C4012">
            <v>4.7468610216431211</v>
          </cell>
        </row>
        <row r="4013">
          <cell r="A4013">
            <v>41089</v>
          </cell>
          <cell r="B4013">
            <v>11.57</v>
          </cell>
          <cell r="C4013">
            <v>4.7489237549633136</v>
          </cell>
        </row>
        <row r="4014">
          <cell r="A4014">
            <v>41090</v>
          </cell>
          <cell r="B4014">
            <v>0</v>
          </cell>
          <cell r="C4014">
            <v>4.7489237549633136</v>
          </cell>
        </row>
        <row r="4015">
          <cell r="A4015">
            <v>41091</v>
          </cell>
          <cell r="B4015">
            <v>0</v>
          </cell>
          <cell r="C4015">
            <v>4.7489237549633136</v>
          </cell>
        </row>
        <row r="4016">
          <cell r="A4016">
            <v>41092</v>
          </cell>
          <cell r="B4016">
            <v>11.57</v>
          </cell>
          <cell r="C4016">
            <v>4.7509873846376927</v>
          </cell>
        </row>
        <row r="4017">
          <cell r="A4017">
            <v>41093</v>
          </cell>
          <cell r="B4017">
            <v>11.57</v>
          </cell>
          <cell r="C4017">
            <v>4.7530519110557661</v>
          </cell>
        </row>
        <row r="4018">
          <cell r="A4018">
            <v>41094</v>
          </cell>
          <cell r="B4018">
            <v>11.57</v>
          </cell>
          <cell r="C4018">
            <v>4.7551173346072115</v>
          </cell>
        </row>
        <row r="4019">
          <cell r="A4019">
            <v>41095</v>
          </cell>
          <cell r="B4019">
            <v>11.57</v>
          </cell>
          <cell r="C4019">
            <v>4.7571836556818754</v>
          </cell>
        </row>
        <row r="4020">
          <cell r="A4020">
            <v>41096</v>
          </cell>
          <cell r="B4020">
            <v>11.57</v>
          </cell>
          <cell r="C4020">
            <v>4.7592508746697728</v>
          </cell>
        </row>
        <row r="4021">
          <cell r="A4021">
            <v>41097</v>
          </cell>
          <cell r="B4021">
            <v>0</v>
          </cell>
          <cell r="C4021">
            <v>4.7592508746697728</v>
          </cell>
        </row>
        <row r="4022">
          <cell r="A4022">
            <v>41098</v>
          </cell>
          <cell r="B4022">
            <v>0</v>
          </cell>
          <cell r="C4022">
            <v>4.7592508746697728</v>
          </cell>
        </row>
        <row r="4023">
          <cell r="A4023">
            <v>41099</v>
          </cell>
          <cell r="B4023">
            <v>11.57</v>
          </cell>
          <cell r="C4023">
            <v>4.7613189919610894</v>
          </cell>
        </row>
        <row r="4024">
          <cell r="A4024">
            <v>41100</v>
          </cell>
          <cell r="B4024">
            <v>11.57</v>
          </cell>
          <cell r="C4024">
            <v>4.7633880079461806</v>
          </cell>
        </row>
        <row r="4025">
          <cell r="A4025">
            <v>41101</v>
          </cell>
          <cell r="B4025">
            <v>11.57</v>
          </cell>
          <cell r="C4025">
            <v>4.7654579230155703</v>
          </cell>
        </row>
        <row r="4026">
          <cell r="A4026">
            <v>41102</v>
          </cell>
          <cell r="B4026">
            <v>11.57</v>
          </cell>
          <cell r="C4026">
            <v>4.7675287375599522</v>
          </cell>
        </row>
        <row r="4027">
          <cell r="A4027">
            <v>41103</v>
          </cell>
          <cell r="B4027">
            <v>11.57</v>
          </cell>
          <cell r="C4027">
            <v>4.7696004519701916</v>
          </cell>
        </row>
        <row r="4028">
          <cell r="A4028">
            <v>41104</v>
          </cell>
          <cell r="B4028">
            <v>0</v>
          </cell>
          <cell r="C4028">
            <v>4.7696004519701916</v>
          </cell>
        </row>
        <row r="4029">
          <cell r="A4029">
            <v>41105</v>
          </cell>
          <cell r="B4029">
            <v>0</v>
          </cell>
          <cell r="C4029">
            <v>4.7696004519701916</v>
          </cell>
        </row>
        <row r="4030">
          <cell r="A4030">
            <v>41106</v>
          </cell>
          <cell r="B4030">
            <v>11.57</v>
          </cell>
          <cell r="C4030">
            <v>4.7716730666373213</v>
          </cell>
        </row>
        <row r="4031">
          <cell r="A4031">
            <v>41107</v>
          </cell>
          <cell r="B4031">
            <v>11.57</v>
          </cell>
          <cell r="C4031">
            <v>4.7737465819525458</v>
          </cell>
        </row>
        <row r="4032">
          <cell r="A4032">
            <v>41108</v>
          </cell>
          <cell r="B4032">
            <v>11.57</v>
          </cell>
          <cell r="C4032">
            <v>4.7758209983072382</v>
          </cell>
        </row>
        <row r="4033">
          <cell r="A4033">
            <v>41109</v>
          </cell>
          <cell r="B4033">
            <v>11.57</v>
          </cell>
          <cell r="C4033">
            <v>4.7778963160929431</v>
          </cell>
        </row>
        <row r="4034">
          <cell r="A4034">
            <v>41110</v>
          </cell>
          <cell r="B4034">
            <v>11.57</v>
          </cell>
          <cell r="C4034">
            <v>4.7799725357013738</v>
          </cell>
        </row>
        <row r="4035">
          <cell r="A4035">
            <v>41111</v>
          </cell>
          <cell r="B4035">
            <v>0</v>
          </cell>
          <cell r="C4035">
            <v>4.7799725357013738</v>
          </cell>
        </row>
        <row r="4036">
          <cell r="A4036">
            <v>41112</v>
          </cell>
          <cell r="B4036">
            <v>0</v>
          </cell>
          <cell r="C4036">
            <v>4.7799725357013738</v>
          </cell>
        </row>
        <row r="4037">
          <cell r="A4037">
            <v>41113</v>
          </cell>
          <cell r="B4037">
            <v>11.57</v>
          </cell>
          <cell r="C4037">
            <v>4.7820496575244151</v>
          </cell>
        </row>
        <row r="4038">
          <cell r="A4038">
            <v>41114</v>
          </cell>
          <cell r="B4038">
            <v>11.57</v>
          </cell>
          <cell r="C4038">
            <v>4.7841276819541205</v>
          </cell>
        </row>
        <row r="4039">
          <cell r="A4039">
            <v>41115</v>
          </cell>
          <cell r="B4039">
            <v>11.57</v>
          </cell>
          <cell r="C4039">
            <v>4.7862066093827158</v>
          </cell>
        </row>
        <row r="4040">
          <cell r="A4040">
            <v>41116</v>
          </cell>
          <cell r="B4040">
            <v>11.57</v>
          </cell>
          <cell r="C4040">
            <v>4.7882864402025955</v>
          </cell>
        </row>
        <row r="4041">
          <cell r="A4041">
            <v>41117</v>
          </cell>
          <cell r="B4041">
            <v>11.57</v>
          </cell>
          <cell r="C4041">
            <v>4.7903671748063257</v>
          </cell>
        </row>
        <row r="4042">
          <cell r="A4042">
            <v>41118</v>
          </cell>
          <cell r="B4042">
            <v>0</v>
          </cell>
          <cell r="C4042">
            <v>4.7903671748063257</v>
          </cell>
        </row>
        <row r="4043">
          <cell r="A4043">
            <v>41119</v>
          </cell>
          <cell r="B4043">
            <v>0</v>
          </cell>
          <cell r="C4043">
            <v>4.7903671748063257</v>
          </cell>
        </row>
        <row r="4044">
          <cell r="A4044">
            <v>41120</v>
          </cell>
          <cell r="B4044">
            <v>11.57</v>
          </cell>
          <cell r="C4044">
            <v>4.7924488135866437</v>
          </cell>
        </row>
        <row r="4045">
          <cell r="A4045">
            <v>41121</v>
          </cell>
          <cell r="B4045">
            <v>11.57</v>
          </cell>
          <cell r="C4045">
            <v>4.7945313569364556</v>
          </cell>
        </row>
        <row r="4046">
          <cell r="A4046">
            <v>41122</v>
          </cell>
          <cell r="B4046">
            <v>11.57</v>
          </cell>
          <cell r="C4046">
            <v>4.7966148052488391</v>
          </cell>
        </row>
        <row r="4047">
          <cell r="A4047">
            <v>41123</v>
          </cell>
          <cell r="B4047">
            <v>11.57</v>
          </cell>
          <cell r="C4047">
            <v>4.7986991589170431</v>
          </cell>
        </row>
        <row r="4048">
          <cell r="A4048">
            <v>41124</v>
          </cell>
          <cell r="B4048">
            <v>11.57</v>
          </cell>
          <cell r="C4048">
            <v>4.8007844183344872</v>
          </cell>
        </row>
        <row r="4049">
          <cell r="A4049">
            <v>41125</v>
          </cell>
          <cell r="B4049">
            <v>0</v>
          </cell>
          <cell r="C4049">
            <v>4.8007844183344872</v>
          </cell>
        </row>
        <row r="4050">
          <cell r="A4050">
            <v>41126</v>
          </cell>
          <cell r="B4050">
            <v>0</v>
          </cell>
          <cell r="C4050">
            <v>4.8007844183344872</v>
          </cell>
        </row>
        <row r="4051">
          <cell r="A4051">
            <v>41127</v>
          </cell>
          <cell r="B4051">
            <v>11.57</v>
          </cell>
          <cell r="C4051">
            <v>4.8028705838947614</v>
          </cell>
        </row>
        <row r="4052">
          <cell r="A4052">
            <v>41128</v>
          </cell>
          <cell r="B4052">
            <v>11.57</v>
          </cell>
          <cell r="C4052">
            <v>4.8049576559916272</v>
          </cell>
        </row>
        <row r="4053">
          <cell r="A4053">
            <v>41129</v>
          </cell>
          <cell r="B4053">
            <v>11.57</v>
          </cell>
          <cell r="C4053">
            <v>4.8070456350190174</v>
          </cell>
        </row>
        <row r="4054">
          <cell r="A4054">
            <v>41130</v>
          </cell>
          <cell r="B4054">
            <v>11.57</v>
          </cell>
          <cell r="C4054">
            <v>4.8091345213710364</v>
          </cell>
        </row>
        <row r="4055">
          <cell r="A4055">
            <v>41131</v>
          </cell>
          <cell r="B4055">
            <v>11.57</v>
          </cell>
          <cell r="C4055">
            <v>4.8112243154419581</v>
          </cell>
        </row>
        <row r="4056">
          <cell r="A4056">
            <v>41132</v>
          </cell>
          <cell r="B4056">
            <v>0</v>
          </cell>
          <cell r="C4056">
            <v>4.8112243154419581</v>
          </cell>
        </row>
        <row r="4057">
          <cell r="A4057">
            <v>41133</v>
          </cell>
          <cell r="B4057">
            <v>0</v>
          </cell>
          <cell r="C4057">
            <v>4.8112243154419581</v>
          </cell>
        </row>
        <row r="4058">
          <cell r="A4058">
            <v>41134</v>
          </cell>
          <cell r="B4058">
            <v>11.57</v>
          </cell>
          <cell r="C4058">
            <v>4.8133150176262296</v>
          </cell>
        </row>
        <row r="4059">
          <cell r="A4059">
            <v>41135</v>
          </cell>
          <cell r="B4059">
            <v>11.57</v>
          </cell>
          <cell r="C4059">
            <v>4.8154066283184687</v>
          </cell>
        </row>
        <row r="4060">
          <cell r="A4060">
            <v>41136</v>
          </cell>
          <cell r="B4060">
            <v>11.57</v>
          </cell>
          <cell r="C4060">
            <v>4.8174991479134643</v>
          </cell>
        </row>
        <row r="4061">
          <cell r="A4061">
            <v>41137</v>
          </cell>
          <cell r="B4061">
            <v>11.57</v>
          </cell>
          <cell r="C4061">
            <v>4.8195925768061771</v>
          </cell>
        </row>
        <row r="4062">
          <cell r="A4062">
            <v>41138</v>
          </cell>
          <cell r="B4062">
            <v>11.57</v>
          </cell>
          <cell r="C4062">
            <v>4.8216869153917399</v>
          </cell>
        </row>
        <row r="4063">
          <cell r="A4063">
            <v>41139</v>
          </cell>
          <cell r="B4063">
            <v>0</v>
          </cell>
          <cell r="C4063">
            <v>4.8216869153917399</v>
          </cell>
        </row>
        <row r="4064">
          <cell r="A4064">
            <v>41140</v>
          </cell>
          <cell r="B4064">
            <v>0</v>
          </cell>
          <cell r="C4064">
            <v>4.8216869153917399</v>
          </cell>
        </row>
        <row r="4065">
          <cell r="A4065">
            <v>41141</v>
          </cell>
          <cell r="B4065">
            <v>11.57</v>
          </cell>
          <cell r="C4065">
            <v>4.8237821640654568</v>
          </cell>
        </row>
        <row r="4066">
          <cell r="A4066">
            <v>41142</v>
          </cell>
          <cell r="B4066">
            <v>11.57</v>
          </cell>
          <cell r="C4066">
            <v>4.8258783232228035</v>
          </cell>
        </row>
        <row r="4067">
          <cell r="A4067">
            <v>41143</v>
          </cell>
          <cell r="B4067">
            <v>11.57</v>
          </cell>
          <cell r="C4067">
            <v>4.827975393259428</v>
          </cell>
        </row>
        <row r="4068">
          <cell r="A4068">
            <v>41144</v>
          </cell>
          <cell r="B4068">
            <v>11.57</v>
          </cell>
          <cell r="C4068">
            <v>4.8300733745711497</v>
          </cell>
        </row>
        <row r="4069">
          <cell r="A4069">
            <v>41145</v>
          </cell>
          <cell r="B4069">
            <v>11.57</v>
          </cell>
          <cell r="C4069">
            <v>4.8321722675539602</v>
          </cell>
        </row>
        <row r="4070">
          <cell r="A4070">
            <v>41146</v>
          </cell>
          <cell r="B4070">
            <v>0</v>
          </cell>
          <cell r="C4070">
            <v>4.8321722675539602</v>
          </cell>
        </row>
        <row r="4071">
          <cell r="A4071">
            <v>41147</v>
          </cell>
          <cell r="B4071">
            <v>0</v>
          </cell>
          <cell r="C4071">
            <v>4.8321722675539602</v>
          </cell>
        </row>
        <row r="4072">
          <cell r="A4072">
            <v>41148</v>
          </cell>
          <cell r="B4072">
            <v>11.57</v>
          </cell>
          <cell r="C4072">
            <v>4.8342720726040236</v>
          </cell>
        </row>
        <row r="4073">
          <cell r="A4073">
            <v>41149</v>
          </cell>
          <cell r="B4073">
            <v>11.57</v>
          </cell>
          <cell r="C4073">
            <v>4.8363727901176752</v>
          </cell>
        </row>
        <row r="4074">
          <cell r="A4074">
            <v>41150</v>
          </cell>
          <cell r="B4074">
            <v>11.57</v>
          </cell>
          <cell r="C4074">
            <v>4.8384744204914236</v>
          </cell>
        </row>
        <row r="4075">
          <cell r="A4075">
            <v>41151</v>
          </cell>
          <cell r="B4075">
            <v>11.57</v>
          </cell>
          <cell r="C4075">
            <v>4.8405769641219498</v>
          </cell>
        </row>
        <row r="4076">
          <cell r="A4076">
            <v>41152</v>
          </cell>
          <cell r="B4076">
            <v>11.57</v>
          </cell>
          <cell r="C4076">
            <v>4.8426804214061061</v>
          </cell>
        </row>
        <row r="4077">
          <cell r="A4077">
            <v>41153</v>
          </cell>
          <cell r="B4077">
            <v>0</v>
          </cell>
          <cell r="C4077">
            <v>4.8426804214061061</v>
          </cell>
        </row>
        <row r="4078">
          <cell r="A4078">
            <v>41154</v>
          </cell>
          <cell r="B4078">
            <v>0</v>
          </cell>
          <cell r="C4078">
            <v>4.8426804214061061</v>
          </cell>
        </row>
        <row r="4079">
          <cell r="A4079">
            <v>41155</v>
          </cell>
          <cell r="B4079">
            <v>11.57</v>
          </cell>
          <cell r="C4079">
            <v>4.8447847927409171</v>
          </cell>
        </row>
        <row r="4080">
          <cell r="A4080">
            <v>41156</v>
          </cell>
          <cell r="B4080">
            <v>11.57</v>
          </cell>
          <cell r="C4080">
            <v>4.8468900785235816</v>
          </cell>
        </row>
        <row r="4081">
          <cell r="A4081">
            <v>41157</v>
          </cell>
          <cell r="B4081">
            <v>11.57</v>
          </cell>
          <cell r="C4081">
            <v>4.8489962791514696</v>
          </cell>
        </row>
        <row r="4082">
          <cell r="A4082">
            <v>41158</v>
          </cell>
          <cell r="B4082">
            <v>11.57</v>
          </cell>
          <cell r="C4082">
            <v>4.8511033950221245</v>
          </cell>
        </row>
        <row r="4083">
          <cell r="A4083">
            <v>41159</v>
          </cell>
          <cell r="B4083">
            <v>11.57</v>
          </cell>
          <cell r="C4083">
            <v>4.853211426533262</v>
          </cell>
        </row>
        <row r="4084">
          <cell r="A4084">
            <v>41160</v>
          </cell>
          <cell r="B4084">
            <v>0</v>
          </cell>
          <cell r="C4084">
            <v>4.853211426533262</v>
          </cell>
        </row>
        <row r="4085">
          <cell r="A4085">
            <v>41161</v>
          </cell>
          <cell r="B4085">
            <v>0</v>
          </cell>
          <cell r="C4085">
            <v>4.853211426533262</v>
          </cell>
        </row>
        <row r="4086">
          <cell r="A4086">
            <v>41162</v>
          </cell>
          <cell r="B4086">
            <v>11.57</v>
          </cell>
          <cell r="C4086">
            <v>4.85532037408277</v>
          </cell>
        </row>
        <row r="4087">
          <cell r="A4087">
            <v>41163</v>
          </cell>
          <cell r="B4087">
            <v>11.57</v>
          </cell>
          <cell r="C4087">
            <v>4.8574302380687104</v>
          </cell>
        </row>
        <row r="4088">
          <cell r="A4088">
            <v>41164</v>
          </cell>
          <cell r="B4088">
            <v>11.57</v>
          </cell>
          <cell r="C4088">
            <v>4.8595410188893187</v>
          </cell>
        </row>
        <row r="4089">
          <cell r="A4089">
            <v>41165</v>
          </cell>
          <cell r="B4089">
            <v>11.57</v>
          </cell>
          <cell r="C4089">
            <v>4.8616527169430013</v>
          </cell>
        </row>
        <row r="4090">
          <cell r="A4090">
            <v>41166</v>
          </cell>
          <cell r="B4090">
            <v>11.57</v>
          </cell>
          <cell r="C4090">
            <v>4.863765332628339</v>
          </cell>
        </row>
        <row r="4091">
          <cell r="A4091">
            <v>41167</v>
          </cell>
          <cell r="B4091">
            <v>0</v>
          </cell>
          <cell r="C4091">
            <v>4.863765332628339</v>
          </cell>
        </row>
        <row r="4092">
          <cell r="A4092">
            <v>41168</v>
          </cell>
          <cell r="B4092">
            <v>0</v>
          </cell>
          <cell r="C4092">
            <v>4.863765332628339</v>
          </cell>
        </row>
        <row r="4093">
          <cell r="A4093">
            <v>41169</v>
          </cell>
          <cell r="B4093">
            <v>11.57</v>
          </cell>
          <cell r="C4093">
            <v>4.8658788663440866</v>
          </cell>
        </row>
        <row r="4094">
          <cell r="A4094">
            <v>41170</v>
          </cell>
          <cell r="B4094">
            <v>11.57</v>
          </cell>
          <cell r="C4094">
            <v>4.8679933184891704</v>
          </cell>
        </row>
        <row r="4095">
          <cell r="A4095">
            <v>41171</v>
          </cell>
          <cell r="B4095">
            <v>11.57</v>
          </cell>
          <cell r="C4095">
            <v>4.8701086894626915</v>
          </cell>
        </row>
        <row r="4096">
          <cell r="A4096">
            <v>41172</v>
          </cell>
          <cell r="B4096">
            <v>11.57</v>
          </cell>
          <cell r="C4096">
            <v>4.8722249796639234</v>
          </cell>
        </row>
        <row r="4097">
          <cell r="A4097">
            <v>41173</v>
          </cell>
          <cell r="B4097">
            <v>11.57</v>
          </cell>
          <cell r="C4097">
            <v>4.8743421894923138</v>
          </cell>
        </row>
        <row r="4098">
          <cell r="A4098">
            <v>41174</v>
          </cell>
          <cell r="B4098">
            <v>0</v>
          </cell>
          <cell r="C4098">
            <v>4.8743421894923138</v>
          </cell>
        </row>
        <row r="4099">
          <cell r="A4099">
            <v>41175</v>
          </cell>
          <cell r="B4099">
            <v>0</v>
          </cell>
          <cell r="C4099">
            <v>4.8743421894923138</v>
          </cell>
        </row>
        <row r="4100">
          <cell r="A4100">
            <v>41176</v>
          </cell>
          <cell r="B4100">
            <v>11.57</v>
          </cell>
          <cell r="C4100">
            <v>4.8764603193474843</v>
          </cell>
        </row>
        <row r="4101">
          <cell r="A4101">
            <v>41177</v>
          </cell>
          <cell r="B4101">
            <v>11.57</v>
          </cell>
          <cell r="C4101">
            <v>4.8785793696292288</v>
          </cell>
        </row>
        <row r="4102">
          <cell r="A4102">
            <v>41178</v>
          </cell>
          <cell r="B4102">
            <v>11.57</v>
          </cell>
          <cell r="C4102">
            <v>4.8806993407375163</v>
          </cell>
        </row>
        <row r="4103">
          <cell r="A4103">
            <v>41179</v>
          </cell>
          <cell r="B4103">
            <v>11.57</v>
          </cell>
          <cell r="C4103">
            <v>4.882820233072489</v>
          </cell>
        </row>
        <row r="4104">
          <cell r="A4104">
            <v>41180</v>
          </cell>
          <cell r="B4104">
            <v>11.57</v>
          </cell>
          <cell r="C4104">
            <v>4.8849420470344622</v>
          </cell>
        </row>
        <row r="4105">
          <cell r="A4105">
            <v>41181</v>
          </cell>
          <cell r="B4105">
            <v>0</v>
          </cell>
          <cell r="C4105">
            <v>4.8849420470344622</v>
          </cell>
        </row>
        <row r="4106">
          <cell r="A4106">
            <v>41182</v>
          </cell>
          <cell r="B4106">
            <v>0</v>
          </cell>
          <cell r="C4106">
            <v>4.8849420470344622</v>
          </cell>
        </row>
        <row r="4107">
          <cell r="A4107">
            <v>41183</v>
          </cell>
          <cell r="B4107">
            <v>11.57</v>
          </cell>
          <cell r="C4107">
            <v>4.8870647830239271</v>
          </cell>
        </row>
        <row r="4108">
          <cell r="A4108">
            <v>41184</v>
          </cell>
          <cell r="B4108">
            <v>11.57</v>
          </cell>
          <cell r="C4108">
            <v>4.8891884414415472</v>
          </cell>
        </row>
        <row r="4109">
          <cell r="A4109">
            <v>41185</v>
          </cell>
          <cell r="B4109">
            <v>11.57</v>
          </cell>
          <cell r="C4109">
            <v>4.89131302268816</v>
          </cell>
        </row>
        <row r="4110">
          <cell r="A4110">
            <v>41186</v>
          </cell>
          <cell r="B4110">
            <v>11.57</v>
          </cell>
          <cell r="C4110">
            <v>4.8934385271647791</v>
          </cell>
        </row>
        <row r="4111">
          <cell r="A4111">
            <v>41187</v>
          </cell>
          <cell r="B4111">
            <v>11.57</v>
          </cell>
          <cell r="C4111">
            <v>4.8955649552725911</v>
          </cell>
        </row>
        <row r="4112">
          <cell r="A4112">
            <v>41188</v>
          </cell>
          <cell r="B4112">
            <v>0</v>
          </cell>
          <cell r="C4112">
            <v>4.8955649552725911</v>
          </cell>
        </row>
        <row r="4113">
          <cell r="A4113">
            <v>41189</v>
          </cell>
          <cell r="B4113">
            <v>0</v>
          </cell>
          <cell r="C4113">
            <v>4.8955649552725911</v>
          </cell>
        </row>
        <row r="4114">
          <cell r="A4114">
            <v>41190</v>
          </cell>
          <cell r="B4114">
            <v>11.57</v>
          </cell>
          <cell r="C4114">
            <v>4.8976923074129566</v>
          </cell>
        </row>
        <row r="4115">
          <cell r="A4115">
            <v>41191</v>
          </cell>
          <cell r="B4115">
            <v>11.57</v>
          </cell>
          <cell r="C4115">
            <v>4.8998205839874105</v>
          </cell>
        </row>
        <row r="4116">
          <cell r="A4116">
            <v>41192</v>
          </cell>
          <cell r="B4116">
            <v>11.57</v>
          </cell>
          <cell r="C4116">
            <v>4.9019497853976635</v>
          </cell>
        </row>
        <row r="4117">
          <cell r="A4117">
            <v>41193</v>
          </cell>
          <cell r="B4117">
            <v>11.57</v>
          </cell>
          <cell r="C4117">
            <v>4.9040799120455993</v>
          </cell>
        </row>
        <row r="4118">
          <cell r="A4118">
            <v>41194</v>
          </cell>
          <cell r="B4118">
            <v>11.57</v>
          </cell>
          <cell r="C4118">
            <v>4.9062109643332779</v>
          </cell>
        </row>
        <row r="4119">
          <cell r="A4119">
            <v>41195</v>
          </cell>
          <cell r="B4119">
            <v>0</v>
          </cell>
          <cell r="C4119">
            <v>4.9062109643332779</v>
          </cell>
        </row>
        <row r="4120">
          <cell r="A4120">
            <v>41196</v>
          </cell>
          <cell r="B4120">
            <v>0</v>
          </cell>
          <cell r="C4120">
            <v>4.9062109643332779</v>
          </cell>
        </row>
        <row r="4121">
          <cell r="A4121">
            <v>41197</v>
          </cell>
          <cell r="B4121">
            <v>11.57</v>
          </cell>
          <cell r="C4121">
            <v>4.9083429426629328</v>
          </cell>
        </row>
        <row r="4122">
          <cell r="A4122">
            <v>41198</v>
          </cell>
          <cell r="B4122">
            <v>11.57</v>
          </cell>
          <cell r="C4122">
            <v>4.9104758474369721</v>
          </cell>
        </row>
        <row r="4123">
          <cell r="A4123">
            <v>41199</v>
          </cell>
          <cell r="B4123">
            <v>11.57</v>
          </cell>
          <cell r="C4123">
            <v>4.9126096790579794</v>
          </cell>
        </row>
        <row r="4124">
          <cell r="A4124">
            <v>41200</v>
          </cell>
          <cell r="B4124">
            <v>11.57</v>
          </cell>
          <cell r="C4124">
            <v>4.9147444379287135</v>
          </cell>
        </row>
        <row r="4125">
          <cell r="A4125">
            <v>41201</v>
          </cell>
          <cell r="B4125">
            <v>11.57</v>
          </cell>
          <cell r="C4125">
            <v>4.9168801244521072</v>
          </cell>
        </row>
        <row r="4126">
          <cell r="A4126">
            <v>41202</v>
          </cell>
          <cell r="B4126">
            <v>0</v>
          </cell>
          <cell r="C4126">
            <v>4.9168801244521072</v>
          </cell>
        </row>
        <row r="4127">
          <cell r="A4127">
            <v>41203</v>
          </cell>
          <cell r="B4127">
            <v>0</v>
          </cell>
          <cell r="C4127">
            <v>4.9168801244521072</v>
          </cell>
        </row>
        <row r="4128">
          <cell r="A4128">
            <v>41204</v>
          </cell>
          <cell r="B4128">
            <v>11.57</v>
          </cell>
          <cell r="C4128">
            <v>4.91901673903127</v>
          </cell>
        </row>
        <row r="4129">
          <cell r="A4129">
            <v>41205</v>
          </cell>
          <cell r="B4129">
            <v>11.57</v>
          </cell>
          <cell r="C4129">
            <v>4.9211542820694847</v>
          </cell>
        </row>
        <row r="4130">
          <cell r="A4130">
            <v>41206</v>
          </cell>
          <cell r="B4130">
            <v>11.57</v>
          </cell>
          <cell r="C4130">
            <v>4.9232927539702107</v>
          </cell>
        </row>
        <row r="4131">
          <cell r="A4131">
            <v>41207</v>
          </cell>
          <cell r="B4131">
            <v>11.57</v>
          </cell>
          <cell r="C4131">
            <v>4.9254321551370817</v>
          </cell>
        </row>
        <row r="4132">
          <cell r="A4132">
            <v>41208</v>
          </cell>
          <cell r="B4132">
            <v>11.57</v>
          </cell>
          <cell r="C4132">
            <v>4.9275724859739078</v>
          </cell>
        </row>
        <row r="4133">
          <cell r="A4133">
            <v>41209</v>
          </cell>
          <cell r="B4133">
            <v>0</v>
          </cell>
          <cell r="C4133">
            <v>4.9275724859739078</v>
          </cell>
        </row>
        <row r="4134">
          <cell r="A4134">
            <v>41210</v>
          </cell>
          <cell r="B4134">
            <v>0</v>
          </cell>
          <cell r="C4134">
            <v>4.9275724859739078</v>
          </cell>
        </row>
        <row r="4135">
          <cell r="A4135">
            <v>41211</v>
          </cell>
          <cell r="B4135">
            <v>11.57</v>
          </cell>
          <cell r="C4135">
            <v>4.9297137468846737</v>
          </cell>
        </row>
        <row r="4136">
          <cell r="A4136">
            <v>41212</v>
          </cell>
          <cell r="B4136">
            <v>11.57</v>
          </cell>
          <cell r="C4136">
            <v>4.9318559382735403</v>
          </cell>
        </row>
        <row r="4137">
          <cell r="A4137">
            <v>41213</v>
          </cell>
          <cell r="B4137">
            <v>11.57</v>
          </cell>
          <cell r="C4137">
            <v>4.9339990605448438</v>
          </cell>
        </row>
        <row r="4138">
          <cell r="A4138">
            <v>41214</v>
          </cell>
          <cell r="B4138">
            <v>11.57</v>
          </cell>
          <cell r="C4138">
            <v>4.9361431141030963</v>
          </cell>
        </row>
        <row r="4139">
          <cell r="A4139">
            <v>41215</v>
          </cell>
          <cell r="B4139">
            <v>11.57</v>
          </cell>
          <cell r="C4139">
            <v>4.9382880993529854</v>
          </cell>
        </row>
        <row r="4140">
          <cell r="A4140">
            <v>41216</v>
          </cell>
          <cell r="B4140">
            <v>0</v>
          </cell>
          <cell r="C4140">
            <v>4.9382880993529854</v>
          </cell>
        </row>
        <row r="4141">
          <cell r="A4141">
            <v>41217</v>
          </cell>
          <cell r="B4141">
            <v>0</v>
          </cell>
          <cell r="C4141">
            <v>4.9382880993529854</v>
          </cell>
        </row>
        <row r="4142">
          <cell r="A4142">
            <v>41218</v>
          </cell>
          <cell r="B4142">
            <v>11.57</v>
          </cell>
          <cell r="C4142">
            <v>4.940434016699375</v>
          </cell>
        </row>
        <row r="4143">
          <cell r="A4143">
            <v>41219</v>
          </cell>
          <cell r="B4143">
            <v>11.57</v>
          </cell>
          <cell r="C4143">
            <v>4.9425808665473046</v>
          </cell>
        </row>
        <row r="4144">
          <cell r="A4144">
            <v>41220</v>
          </cell>
          <cell r="B4144">
            <v>11.57</v>
          </cell>
          <cell r="C4144">
            <v>4.9447286493019904</v>
          </cell>
        </row>
        <row r="4145">
          <cell r="A4145">
            <v>41221</v>
          </cell>
          <cell r="B4145">
            <v>11.57</v>
          </cell>
          <cell r="C4145">
            <v>4.9468773653688229</v>
          </cell>
        </row>
        <row r="4146">
          <cell r="A4146">
            <v>41222</v>
          </cell>
          <cell r="B4146">
            <v>11.57</v>
          </cell>
          <cell r="C4146">
            <v>4.9490270151533711</v>
          </cell>
        </row>
        <row r="4147">
          <cell r="A4147">
            <v>41223</v>
          </cell>
          <cell r="B4147">
            <v>0</v>
          </cell>
          <cell r="C4147">
            <v>4.9490270151533711</v>
          </cell>
        </row>
        <row r="4148">
          <cell r="A4148">
            <v>41224</v>
          </cell>
          <cell r="B4148">
            <v>0</v>
          </cell>
          <cell r="C4148">
            <v>4.9490270151533711</v>
          </cell>
        </row>
        <row r="4149">
          <cell r="A4149">
            <v>41225</v>
          </cell>
          <cell r="B4149">
            <v>11.57</v>
          </cell>
          <cell r="C4149">
            <v>4.9511775990613778</v>
          </cell>
        </row>
        <row r="4150">
          <cell r="A4150">
            <v>41226</v>
          </cell>
          <cell r="B4150">
            <v>11.57</v>
          </cell>
          <cell r="C4150">
            <v>4.9533291174987637</v>
          </cell>
        </row>
        <row r="4151">
          <cell r="A4151">
            <v>41227</v>
          </cell>
          <cell r="B4151">
            <v>11.57</v>
          </cell>
          <cell r="C4151">
            <v>4.9554815708716262</v>
          </cell>
        </row>
        <row r="4152">
          <cell r="A4152">
            <v>41228</v>
          </cell>
          <cell r="B4152">
            <v>11.57</v>
          </cell>
          <cell r="C4152">
            <v>4.9576349595862386</v>
          </cell>
        </row>
        <row r="4153">
          <cell r="A4153">
            <v>41229</v>
          </cell>
          <cell r="B4153">
            <v>11.57</v>
          </cell>
          <cell r="C4153">
            <v>4.9597892840490498</v>
          </cell>
        </row>
        <row r="4154">
          <cell r="A4154">
            <v>41230</v>
          </cell>
          <cell r="B4154">
            <v>0</v>
          </cell>
          <cell r="C4154">
            <v>4.9597892840490498</v>
          </cell>
        </row>
        <row r="4155">
          <cell r="A4155">
            <v>41231</v>
          </cell>
          <cell r="B4155">
            <v>0</v>
          </cell>
          <cell r="C4155">
            <v>4.9597892840490498</v>
          </cell>
        </row>
        <row r="4156">
          <cell r="A4156">
            <v>41232</v>
          </cell>
          <cell r="B4156">
            <v>11.57</v>
          </cell>
          <cell r="C4156">
            <v>4.9619445446666868</v>
          </cell>
        </row>
        <row r="4157">
          <cell r="A4157">
            <v>41233</v>
          </cell>
          <cell r="B4157">
            <v>11.57</v>
          </cell>
          <cell r="C4157">
            <v>4.964100741845952</v>
          </cell>
        </row>
        <row r="4158">
          <cell r="A4158">
            <v>41234</v>
          </cell>
          <cell r="B4158">
            <v>11.57</v>
          </cell>
          <cell r="C4158">
            <v>4.9662578759938256</v>
          </cell>
        </row>
        <row r="4159">
          <cell r="A4159">
            <v>41235</v>
          </cell>
          <cell r="B4159">
            <v>11.57</v>
          </cell>
          <cell r="C4159">
            <v>4.9684159475174647</v>
          </cell>
        </row>
        <row r="4160">
          <cell r="A4160">
            <v>41236</v>
          </cell>
          <cell r="B4160">
            <v>11.57</v>
          </cell>
          <cell r="C4160">
            <v>4.970574956824203</v>
          </cell>
        </row>
        <row r="4161">
          <cell r="A4161">
            <v>41237</v>
          </cell>
          <cell r="B4161">
            <v>0</v>
          </cell>
          <cell r="C4161">
            <v>4.970574956824203</v>
          </cell>
        </row>
        <row r="4162">
          <cell r="A4162">
            <v>41238</v>
          </cell>
          <cell r="B4162">
            <v>0</v>
          </cell>
          <cell r="C4162">
            <v>4.970574956824203</v>
          </cell>
        </row>
        <row r="4163">
          <cell r="A4163">
            <v>41239</v>
          </cell>
          <cell r="B4163">
            <v>11.57</v>
          </cell>
          <cell r="C4163">
            <v>4.972734904321551</v>
          </cell>
        </row>
        <row r="4164">
          <cell r="A4164">
            <v>41240</v>
          </cell>
          <cell r="B4164">
            <v>11.57</v>
          </cell>
          <cell r="C4164">
            <v>4.9748957904171967</v>
          </cell>
        </row>
        <row r="4165">
          <cell r="A4165">
            <v>41241</v>
          </cell>
          <cell r="B4165">
            <v>11.57</v>
          </cell>
          <cell r="C4165">
            <v>4.9770576155190041</v>
          </cell>
        </row>
        <row r="4166">
          <cell r="A4166">
            <v>41242</v>
          </cell>
          <cell r="B4166">
            <v>11.57</v>
          </cell>
          <cell r="C4166">
            <v>4.9792203800350157</v>
          </cell>
        </row>
        <row r="4167">
          <cell r="A4167">
            <v>41243</v>
          </cell>
          <cell r="B4167">
            <v>11.57</v>
          </cell>
          <cell r="C4167">
            <v>4.9813840843734516</v>
          </cell>
        </row>
        <row r="4168">
          <cell r="A4168">
            <v>41244</v>
          </cell>
          <cell r="B4168">
            <v>0</v>
          </cell>
          <cell r="C4168">
            <v>4.9813840843734516</v>
          </cell>
        </row>
        <row r="4169">
          <cell r="A4169">
            <v>41245</v>
          </cell>
          <cell r="B4169">
            <v>0</v>
          </cell>
          <cell r="C4169">
            <v>4.9813840843734516</v>
          </cell>
        </row>
        <row r="4170">
          <cell r="A4170">
            <v>41246</v>
          </cell>
          <cell r="B4170">
            <v>11.57</v>
          </cell>
          <cell r="C4170">
            <v>4.9835487289427078</v>
          </cell>
        </row>
        <row r="4171">
          <cell r="A4171">
            <v>41247</v>
          </cell>
          <cell r="B4171">
            <v>11.57</v>
          </cell>
          <cell r="C4171">
            <v>4.9857143141513589</v>
          </cell>
        </row>
        <row r="4172">
          <cell r="A4172">
            <v>41248</v>
          </cell>
          <cell r="B4172">
            <v>11.57</v>
          </cell>
          <cell r="C4172">
            <v>4.9878808404081569</v>
          </cell>
        </row>
        <row r="4173">
          <cell r="A4173">
            <v>41249</v>
          </cell>
          <cell r="B4173">
            <v>11.57</v>
          </cell>
          <cell r="C4173">
            <v>4.9900483081220317</v>
          </cell>
        </row>
        <row r="4174">
          <cell r="A4174">
            <v>41250</v>
          </cell>
          <cell r="B4174">
            <v>11.57</v>
          </cell>
          <cell r="C4174">
            <v>4.9922167177020897</v>
          </cell>
        </row>
        <row r="4175">
          <cell r="A4175">
            <v>41251</v>
          </cell>
          <cell r="B4175">
            <v>0</v>
          </cell>
          <cell r="C4175">
            <v>4.9922167177020897</v>
          </cell>
        </row>
        <row r="4176">
          <cell r="A4176">
            <v>41252</v>
          </cell>
          <cell r="B4176">
            <v>0</v>
          </cell>
          <cell r="C4176">
            <v>4.9922167177020897</v>
          </cell>
        </row>
        <row r="4177">
          <cell r="A4177">
            <v>41253</v>
          </cell>
          <cell r="B4177">
            <v>11.57</v>
          </cell>
          <cell r="C4177">
            <v>4.9943860695576161</v>
          </cell>
        </row>
        <row r="4178">
          <cell r="A4178">
            <v>41254</v>
          </cell>
          <cell r="B4178">
            <v>11.57</v>
          </cell>
          <cell r="C4178">
            <v>4.9965563640980735</v>
          </cell>
        </row>
        <row r="4179">
          <cell r="A4179">
            <v>41255</v>
          </cell>
          <cell r="B4179">
            <v>11.57</v>
          </cell>
          <cell r="C4179">
            <v>4.998727601733103</v>
          </cell>
        </row>
        <row r="4180">
          <cell r="A4180">
            <v>41256</v>
          </cell>
          <cell r="B4180">
            <v>11.57</v>
          </cell>
          <cell r="C4180">
            <v>5.0008997828725228</v>
          </cell>
        </row>
        <row r="4181">
          <cell r="A4181">
            <v>41257</v>
          </cell>
          <cell r="B4181">
            <v>11.57</v>
          </cell>
          <cell r="C4181">
            <v>5.0030729079263301</v>
          </cell>
        </row>
        <row r="4182">
          <cell r="A4182">
            <v>41258</v>
          </cell>
          <cell r="B4182">
            <v>0</v>
          </cell>
          <cell r="C4182">
            <v>5.0030729079263301</v>
          </cell>
        </row>
        <row r="4183">
          <cell r="A4183">
            <v>41259</v>
          </cell>
          <cell r="B4183">
            <v>0</v>
          </cell>
          <cell r="C4183">
            <v>5.0030729079263301</v>
          </cell>
        </row>
        <row r="4184">
          <cell r="A4184">
            <v>41260</v>
          </cell>
          <cell r="B4184">
            <v>11.57</v>
          </cell>
          <cell r="C4184">
            <v>5.0052469773046999</v>
          </cell>
        </row>
        <row r="4185">
          <cell r="A4185">
            <v>41261</v>
          </cell>
          <cell r="B4185">
            <v>11.57</v>
          </cell>
          <cell r="C4185">
            <v>5.0074219914179858</v>
          </cell>
        </row>
        <row r="4186">
          <cell r="A4186">
            <v>41262</v>
          </cell>
          <cell r="B4186">
            <v>11.57</v>
          </cell>
          <cell r="C4186">
            <v>5.009597950676719</v>
          </cell>
        </row>
        <row r="4187">
          <cell r="A4187">
            <v>41263</v>
          </cell>
          <cell r="B4187">
            <v>11.57</v>
          </cell>
          <cell r="C4187">
            <v>5.0117748554916091</v>
          </cell>
        </row>
        <row r="4188">
          <cell r="A4188">
            <v>41264</v>
          </cell>
          <cell r="B4188">
            <v>11.57</v>
          </cell>
          <cell r="C4188">
            <v>5.0139527062735452</v>
          </cell>
        </row>
        <row r="4189">
          <cell r="A4189">
            <v>41265</v>
          </cell>
          <cell r="B4189">
            <v>0</v>
          </cell>
          <cell r="C4189">
            <v>5.0139527062735452</v>
          </cell>
        </row>
        <row r="4190">
          <cell r="A4190">
            <v>41266</v>
          </cell>
          <cell r="B4190">
            <v>0</v>
          </cell>
          <cell r="C4190">
            <v>5.0139527062735452</v>
          </cell>
        </row>
        <row r="4191">
          <cell r="A4191">
            <v>41267</v>
          </cell>
          <cell r="B4191">
            <v>11.57</v>
          </cell>
          <cell r="C4191">
            <v>5.016131503433594</v>
          </cell>
        </row>
        <row r="4192">
          <cell r="A4192">
            <v>41268</v>
          </cell>
          <cell r="B4192">
            <v>11.57</v>
          </cell>
          <cell r="C4192">
            <v>5.0183112473830009</v>
          </cell>
        </row>
        <row r="4193">
          <cell r="A4193">
            <v>41269</v>
          </cell>
          <cell r="B4193">
            <v>11.57</v>
          </cell>
          <cell r="C4193">
            <v>5.0204919385331896</v>
          </cell>
        </row>
        <row r="4194">
          <cell r="A4194">
            <v>41270</v>
          </cell>
          <cell r="B4194">
            <v>11.57</v>
          </cell>
          <cell r="C4194">
            <v>5.0226735772957642</v>
          </cell>
        </row>
        <row r="4195">
          <cell r="A4195">
            <v>41271</v>
          </cell>
          <cell r="B4195">
            <v>11.57</v>
          </cell>
          <cell r="C4195">
            <v>5.0248561640825065</v>
          </cell>
        </row>
        <row r="4196">
          <cell r="A4196">
            <v>41272</v>
          </cell>
          <cell r="B4196">
            <v>0</v>
          </cell>
          <cell r="C4196">
            <v>5.0248561640825065</v>
          </cell>
        </row>
        <row r="4197">
          <cell r="A4197">
            <v>41273</v>
          </cell>
          <cell r="B4197">
            <v>0</v>
          </cell>
          <cell r="C4197">
            <v>5.0248561640825065</v>
          </cell>
        </row>
        <row r="4198">
          <cell r="A4198">
            <v>41274</v>
          </cell>
          <cell r="B4198">
            <v>11.57</v>
          </cell>
          <cell r="C4198">
            <v>5.0270396993053765</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EMES"/>
      <sheetName val="Instruções"/>
      <sheetName val="CEEMES (2)"/>
      <sheetName val="Botão 6"/>
      <sheetName val="CONTRATOS ENERGIA"/>
      <sheetName val="fev"/>
      <sheetName val="#REF"/>
      <sheetName val="DRE_orçado"/>
      <sheetName val="Dados"/>
      <sheetName val="pl atual"/>
    </sheetNames>
    <sheetDataSet>
      <sheetData sheetId="0" refreshError="1">
        <row r="10">
          <cell r="BF10" t="str">
            <v>ANOS</v>
          </cell>
          <cell r="BG10" t="str">
            <v>MES</v>
          </cell>
          <cell r="BH10" t="str">
            <v>RESIDENCIAL</v>
          </cell>
          <cell r="BI10" t="str">
            <v xml:space="preserve">COMERCIAL </v>
          </cell>
          <cell r="BJ10" t="str">
            <v>INDUSTRIAL</v>
          </cell>
          <cell r="BK10" t="str">
            <v>RURAL</v>
          </cell>
          <cell r="BL10" t="str">
            <v>ILUMINAÇÃO P</v>
          </cell>
          <cell r="BM10" t="str">
            <v>PODERES P.</v>
          </cell>
          <cell r="BN10" t="str">
            <v>SERVIÇOS P.</v>
          </cell>
          <cell r="BO10" t="str">
            <v>PRÓPRIO</v>
          </cell>
          <cell r="BP10" t="str">
            <v>C. TOTAL</v>
          </cell>
          <cell r="BQ10" t="str">
            <v xml:space="preserve">SUPRIMENTO </v>
          </cell>
          <cell r="BR10" t="str">
            <v>PERDAS</v>
          </cell>
          <cell r="BS10" t="str">
            <v>NCR</v>
          </cell>
          <cell r="BT10" t="str">
            <v>CARGA P.</v>
          </cell>
        </row>
        <row r="11">
          <cell r="BF11">
            <v>1990</v>
          </cell>
          <cell r="BG11">
            <v>32874</v>
          </cell>
          <cell r="BH11">
            <v>0</v>
          </cell>
          <cell r="BI11">
            <v>0</v>
          </cell>
          <cell r="BJ11">
            <v>0</v>
          </cell>
          <cell r="BK11">
            <v>0</v>
          </cell>
          <cell r="BL11">
            <v>0</v>
          </cell>
          <cell r="BM11">
            <v>0</v>
          </cell>
          <cell r="BN11">
            <v>0</v>
          </cell>
          <cell r="BO11">
            <v>0</v>
          </cell>
          <cell r="BP11">
            <v>0</v>
          </cell>
          <cell r="BS11">
            <v>0</v>
          </cell>
          <cell r="BT11">
            <v>0</v>
          </cell>
        </row>
        <row r="12">
          <cell r="BG12">
            <v>32905</v>
          </cell>
          <cell r="BH12">
            <v>0</v>
          </cell>
          <cell r="BI12">
            <v>0</v>
          </cell>
          <cell r="BJ12">
            <v>0</v>
          </cell>
          <cell r="BK12">
            <v>0</v>
          </cell>
          <cell r="BL12">
            <v>0</v>
          </cell>
          <cell r="BM12">
            <v>0</v>
          </cell>
          <cell r="BN12">
            <v>0</v>
          </cell>
          <cell r="BO12">
            <v>0</v>
          </cell>
          <cell r="BP12">
            <v>0</v>
          </cell>
          <cell r="BS12">
            <v>0</v>
          </cell>
          <cell r="BT12">
            <v>0</v>
          </cell>
        </row>
        <row r="13">
          <cell r="BG13">
            <v>32933</v>
          </cell>
          <cell r="BH13">
            <v>0</v>
          </cell>
          <cell r="BI13">
            <v>0</v>
          </cell>
          <cell r="BJ13">
            <v>0</v>
          </cell>
          <cell r="BK13">
            <v>0</v>
          </cell>
          <cell r="BL13">
            <v>0</v>
          </cell>
          <cell r="BM13">
            <v>0</v>
          </cell>
          <cell r="BN13">
            <v>0</v>
          </cell>
          <cell r="BO13">
            <v>0</v>
          </cell>
          <cell r="BP13">
            <v>0</v>
          </cell>
          <cell r="BS13">
            <v>0</v>
          </cell>
          <cell r="BT13">
            <v>0</v>
          </cell>
        </row>
        <row r="14">
          <cell r="BG14">
            <v>32964</v>
          </cell>
          <cell r="BH14">
            <v>0</v>
          </cell>
          <cell r="BI14">
            <v>0</v>
          </cell>
          <cell r="BJ14">
            <v>0</v>
          </cell>
          <cell r="BK14">
            <v>0</v>
          </cell>
          <cell r="BL14">
            <v>0</v>
          </cell>
          <cell r="BM14">
            <v>0</v>
          </cell>
          <cell r="BN14">
            <v>0</v>
          </cell>
          <cell r="BO14">
            <v>0</v>
          </cell>
          <cell r="BP14">
            <v>0</v>
          </cell>
          <cell r="BS14">
            <v>0</v>
          </cell>
          <cell r="BT14">
            <v>0</v>
          </cell>
        </row>
        <row r="15">
          <cell r="BG15">
            <v>32994</v>
          </cell>
          <cell r="BH15">
            <v>0</v>
          </cell>
          <cell r="BI15">
            <v>0</v>
          </cell>
          <cell r="BJ15">
            <v>0</v>
          </cell>
          <cell r="BK15">
            <v>0</v>
          </cell>
          <cell r="BL15">
            <v>0</v>
          </cell>
          <cell r="BM15">
            <v>0</v>
          </cell>
          <cell r="BN15">
            <v>0</v>
          </cell>
          <cell r="BO15">
            <v>0</v>
          </cell>
          <cell r="BP15">
            <v>0</v>
          </cell>
          <cell r="BS15">
            <v>0</v>
          </cell>
          <cell r="BT15">
            <v>0</v>
          </cell>
        </row>
        <row r="16">
          <cell r="BG16">
            <v>33025</v>
          </cell>
          <cell r="BH16">
            <v>0</v>
          </cell>
          <cell r="BI16">
            <v>0</v>
          </cell>
          <cell r="BJ16">
            <v>0</v>
          </cell>
          <cell r="BK16">
            <v>0</v>
          </cell>
          <cell r="BL16">
            <v>0</v>
          </cell>
          <cell r="BM16">
            <v>0</v>
          </cell>
          <cell r="BN16">
            <v>0</v>
          </cell>
          <cell r="BO16">
            <v>0</v>
          </cell>
          <cell r="BP16">
            <v>0</v>
          </cell>
          <cell r="BS16">
            <v>0</v>
          </cell>
          <cell r="BT16">
            <v>0</v>
          </cell>
        </row>
        <row r="17">
          <cell r="BG17">
            <v>33055</v>
          </cell>
          <cell r="BH17">
            <v>0</v>
          </cell>
          <cell r="BI17">
            <v>0</v>
          </cell>
          <cell r="BJ17">
            <v>0</v>
          </cell>
          <cell r="BK17">
            <v>0</v>
          </cell>
          <cell r="BL17">
            <v>0</v>
          </cell>
          <cell r="BM17">
            <v>0</v>
          </cell>
          <cell r="BN17">
            <v>0</v>
          </cell>
          <cell r="BO17">
            <v>0</v>
          </cell>
          <cell r="BP17">
            <v>0</v>
          </cell>
          <cell r="BS17">
            <v>0</v>
          </cell>
          <cell r="BT17">
            <v>0</v>
          </cell>
        </row>
        <row r="18">
          <cell r="BG18">
            <v>33086</v>
          </cell>
          <cell r="BH18">
            <v>0</v>
          </cell>
          <cell r="BI18">
            <v>0</v>
          </cell>
          <cell r="BJ18">
            <v>0</v>
          </cell>
          <cell r="BK18">
            <v>0</v>
          </cell>
          <cell r="BL18">
            <v>0</v>
          </cell>
          <cell r="BM18">
            <v>0</v>
          </cell>
          <cell r="BN18">
            <v>0</v>
          </cell>
          <cell r="BO18">
            <v>0</v>
          </cell>
          <cell r="BP18">
            <v>0</v>
          </cell>
          <cell r="BS18">
            <v>0</v>
          </cell>
          <cell r="BT18">
            <v>0</v>
          </cell>
        </row>
        <row r="19">
          <cell r="BG19">
            <v>33117</v>
          </cell>
          <cell r="BH19">
            <v>0</v>
          </cell>
          <cell r="BI19">
            <v>0</v>
          </cell>
          <cell r="BJ19">
            <v>0</v>
          </cell>
          <cell r="BK19">
            <v>0</v>
          </cell>
          <cell r="BL19">
            <v>0</v>
          </cell>
          <cell r="BM19">
            <v>0</v>
          </cell>
          <cell r="BN19">
            <v>0</v>
          </cell>
          <cell r="BO19">
            <v>0</v>
          </cell>
          <cell r="BP19">
            <v>0</v>
          </cell>
          <cell r="BS19">
            <v>0</v>
          </cell>
          <cell r="BT19">
            <v>0</v>
          </cell>
        </row>
        <row r="20">
          <cell r="BG20">
            <v>33147</v>
          </cell>
          <cell r="BH20">
            <v>0</v>
          </cell>
          <cell r="BI20">
            <v>0</v>
          </cell>
          <cell r="BJ20">
            <v>0</v>
          </cell>
          <cell r="BK20">
            <v>0</v>
          </cell>
          <cell r="BL20">
            <v>0</v>
          </cell>
          <cell r="BM20">
            <v>0</v>
          </cell>
          <cell r="BN20">
            <v>0</v>
          </cell>
          <cell r="BO20">
            <v>0</v>
          </cell>
          <cell r="BP20">
            <v>0</v>
          </cell>
          <cell r="BS20">
            <v>0</v>
          </cell>
          <cell r="BT20">
            <v>0</v>
          </cell>
        </row>
        <row r="21">
          <cell r="BG21">
            <v>33178</v>
          </cell>
          <cell r="BH21">
            <v>0</v>
          </cell>
          <cell r="BI21">
            <v>0</v>
          </cell>
          <cell r="BJ21">
            <v>0</v>
          </cell>
          <cell r="BK21">
            <v>0</v>
          </cell>
          <cell r="BL21">
            <v>0</v>
          </cell>
          <cell r="BM21">
            <v>0</v>
          </cell>
          <cell r="BN21">
            <v>0</v>
          </cell>
          <cell r="BO21">
            <v>0</v>
          </cell>
          <cell r="BP21">
            <v>0</v>
          </cell>
          <cell r="BS21">
            <v>0</v>
          </cell>
          <cell r="BT21">
            <v>0</v>
          </cell>
        </row>
        <row r="22">
          <cell r="BG22">
            <v>33208</v>
          </cell>
          <cell r="BH22">
            <v>0</v>
          </cell>
          <cell r="BI22">
            <v>0</v>
          </cell>
          <cell r="BJ22">
            <v>0</v>
          </cell>
          <cell r="BK22">
            <v>0</v>
          </cell>
          <cell r="BL22">
            <v>0</v>
          </cell>
          <cell r="BM22">
            <v>0</v>
          </cell>
          <cell r="BN22">
            <v>0</v>
          </cell>
          <cell r="BO22">
            <v>0</v>
          </cell>
          <cell r="BP22">
            <v>0</v>
          </cell>
          <cell r="BS22">
            <v>0</v>
          </cell>
          <cell r="BT22">
            <v>0</v>
          </cell>
        </row>
        <row r="23">
          <cell r="BF23">
            <v>1991</v>
          </cell>
          <cell r="BG23">
            <v>33239</v>
          </cell>
          <cell r="BH23">
            <v>0</v>
          </cell>
          <cell r="BI23">
            <v>0</v>
          </cell>
          <cell r="BJ23">
            <v>0</v>
          </cell>
          <cell r="BK23">
            <v>0</v>
          </cell>
          <cell r="BL23">
            <v>0</v>
          </cell>
          <cell r="BM23">
            <v>0</v>
          </cell>
          <cell r="BN23">
            <v>0</v>
          </cell>
          <cell r="BO23">
            <v>0</v>
          </cell>
          <cell r="BP23">
            <v>0</v>
          </cell>
          <cell r="BS23">
            <v>0</v>
          </cell>
          <cell r="BT23">
            <v>0</v>
          </cell>
        </row>
        <row r="24">
          <cell r="BG24">
            <v>33270</v>
          </cell>
          <cell r="BH24">
            <v>0</v>
          </cell>
          <cell r="BI24">
            <v>0</v>
          </cell>
          <cell r="BJ24">
            <v>0</v>
          </cell>
          <cell r="BK24">
            <v>0</v>
          </cell>
          <cell r="BL24">
            <v>0</v>
          </cell>
          <cell r="BM24">
            <v>0</v>
          </cell>
          <cell r="BN24">
            <v>0</v>
          </cell>
          <cell r="BO24">
            <v>0</v>
          </cell>
          <cell r="BP24">
            <v>0</v>
          </cell>
          <cell r="BS24">
            <v>0</v>
          </cell>
          <cell r="BT24">
            <v>0</v>
          </cell>
        </row>
        <row r="25">
          <cell r="BG25">
            <v>33298</v>
          </cell>
          <cell r="BH25">
            <v>0</v>
          </cell>
          <cell r="BI25">
            <v>0</v>
          </cell>
          <cell r="BJ25">
            <v>0</v>
          </cell>
          <cell r="BK25">
            <v>0</v>
          </cell>
          <cell r="BL25">
            <v>0</v>
          </cell>
          <cell r="BM25">
            <v>0</v>
          </cell>
          <cell r="BN25">
            <v>0</v>
          </cell>
          <cell r="BO25">
            <v>0</v>
          </cell>
          <cell r="BP25">
            <v>0</v>
          </cell>
          <cell r="BS25">
            <v>0</v>
          </cell>
          <cell r="BT25">
            <v>0</v>
          </cell>
        </row>
        <row r="26">
          <cell r="BG26">
            <v>33329</v>
          </cell>
          <cell r="BH26">
            <v>0</v>
          </cell>
          <cell r="BI26">
            <v>0</v>
          </cell>
          <cell r="BJ26">
            <v>0</v>
          </cell>
          <cell r="BK26">
            <v>0</v>
          </cell>
          <cell r="BL26">
            <v>0</v>
          </cell>
          <cell r="BM26">
            <v>0</v>
          </cell>
          <cell r="BN26">
            <v>0</v>
          </cell>
          <cell r="BO26">
            <v>0</v>
          </cell>
          <cell r="BP26">
            <v>0</v>
          </cell>
          <cell r="BS26">
            <v>0</v>
          </cell>
          <cell r="BT26">
            <v>0</v>
          </cell>
        </row>
        <row r="27">
          <cell r="BG27">
            <v>33359</v>
          </cell>
          <cell r="BH27">
            <v>0</v>
          </cell>
          <cell r="BI27">
            <v>0</v>
          </cell>
          <cell r="BJ27">
            <v>0</v>
          </cell>
          <cell r="BK27">
            <v>0</v>
          </cell>
          <cell r="BL27">
            <v>0</v>
          </cell>
          <cell r="BM27">
            <v>0</v>
          </cell>
          <cell r="BN27">
            <v>0</v>
          </cell>
          <cell r="BO27">
            <v>0</v>
          </cell>
          <cell r="BP27">
            <v>0</v>
          </cell>
          <cell r="BS27">
            <v>0</v>
          </cell>
          <cell r="BT27">
            <v>0</v>
          </cell>
        </row>
        <row r="28">
          <cell r="BG28">
            <v>33390</v>
          </cell>
          <cell r="BH28">
            <v>0</v>
          </cell>
          <cell r="BI28">
            <v>0</v>
          </cell>
          <cell r="BJ28">
            <v>0</v>
          </cell>
          <cell r="BK28">
            <v>0</v>
          </cell>
          <cell r="BL28">
            <v>0</v>
          </cell>
          <cell r="BM28">
            <v>0</v>
          </cell>
          <cell r="BN28">
            <v>0</v>
          </cell>
          <cell r="BO28">
            <v>0</v>
          </cell>
          <cell r="BP28">
            <v>0</v>
          </cell>
          <cell r="BS28">
            <v>0</v>
          </cell>
          <cell r="BT28">
            <v>0</v>
          </cell>
        </row>
        <row r="29">
          <cell r="BG29">
            <v>33420</v>
          </cell>
          <cell r="BH29">
            <v>0</v>
          </cell>
          <cell r="BI29">
            <v>0</v>
          </cell>
          <cell r="BJ29">
            <v>0</v>
          </cell>
          <cell r="BK29">
            <v>0</v>
          </cell>
          <cell r="BL29">
            <v>0</v>
          </cell>
          <cell r="BM29">
            <v>0</v>
          </cell>
          <cell r="BN29">
            <v>0</v>
          </cell>
          <cell r="BO29">
            <v>0</v>
          </cell>
          <cell r="BP29">
            <v>0</v>
          </cell>
          <cell r="BS29">
            <v>0</v>
          </cell>
          <cell r="BT29">
            <v>0</v>
          </cell>
        </row>
        <row r="30">
          <cell r="BG30">
            <v>33451</v>
          </cell>
          <cell r="BH30">
            <v>0</v>
          </cell>
          <cell r="BI30">
            <v>0</v>
          </cell>
          <cell r="BJ30">
            <v>0</v>
          </cell>
          <cell r="BK30">
            <v>0</v>
          </cell>
          <cell r="BL30">
            <v>0</v>
          </cell>
          <cell r="BM30">
            <v>0</v>
          </cell>
          <cell r="BN30">
            <v>0</v>
          </cell>
          <cell r="BO30">
            <v>0</v>
          </cell>
          <cell r="BP30">
            <v>0</v>
          </cell>
          <cell r="BS30">
            <v>0</v>
          </cell>
          <cell r="BT30">
            <v>0</v>
          </cell>
        </row>
        <row r="31">
          <cell r="BG31">
            <v>33482</v>
          </cell>
          <cell r="BH31">
            <v>0</v>
          </cell>
          <cell r="BI31">
            <v>0</v>
          </cell>
          <cell r="BJ31">
            <v>0</v>
          </cell>
          <cell r="BK31">
            <v>0</v>
          </cell>
          <cell r="BL31">
            <v>0</v>
          </cell>
          <cell r="BM31">
            <v>0</v>
          </cell>
          <cell r="BN31">
            <v>0</v>
          </cell>
          <cell r="BO31">
            <v>0</v>
          </cell>
          <cell r="BP31">
            <v>0</v>
          </cell>
          <cell r="BS31">
            <v>0</v>
          </cell>
          <cell r="BT31">
            <v>0</v>
          </cell>
        </row>
        <row r="32">
          <cell r="BG32">
            <v>33512</v>
          </cell>
          <cell r="BH32">
            <v>0</v>
          </cell>
          <cell r="BI32">
            <v>0</v>
          </cell>
          <cell r="BJ32">
            <v>0</v>
          </cell>
          <cell r="BK32">
            <v>0</v>
          </cell>
          <cell r="BL32">
            <v>0</v>
          </cell>
          <cell r="BM32">
            <v>0</v>
          </cell>
          <cell r="BN32">
            <v>0</v>
          </cell>
          <cell r="BO32">
            <v>0</v>
          </cell>
          <cell r="BP32">
            <v>0</v>
          </cell>
          <cell r="BS32">
            <v>0</v>
          </cell>
          <cell r="BT32">
            <v>0</v>
          </cell>
        </row>
        <row r="33">
          <cell r="BG33">
            <v>33543</v>
          </cell>
          <cell r="BH33">
            <v>0</v>
          </cell>
          <cell r="BI33">
            <v>0</v>
          </cell>
          <cell r="BJ33">
            <v>0</v>
          </cell>
          <cell r="BK33">
            <v>0</v>
          </cell>
          <cell r="BL33">
            <v>0</v>
          </cell>
          <cell r="BM33">
            <v>0</v>
          </cell>
          <cell r="BN33">
            <v>0</v>
          </cell>
          <cell r="BO33">
            <v>0</v>
          </cell>
          <cell r="BP33">
            <v>0</v>
          </cell>
          <cell r="BS33">
            <v>0</v>
          </cell>
          <cell r="BT33">
            <v>0</v>
          </cell>
        </row>
        <row r="34">
          <cell r="BG34">
            <v>33573</v>
          </cell>
          <cell r="BH34">
            <v>0</v>
          </cell>
          <cell r="BI34">
            <v>0</v>
          </cell>
          <cell r="BJ34">
            <v>0</v>
          </cell>
          <cell r="BK34">
            <v>0</v>
          </cell>
          <cell r="BL34">
            <v>0</v>
          </cell>
          <cell r="BM34">
            <v>0</v>
          </cell>
          <cell r="BN34">
            <v>0</v>
          </cell>
          <cell r="BO34">
            <v>0</v>
          </cell>
          <cell r="BP34">
            <v>0</v>
          </cell>
          <cell r="BS34">
            <v>0</v>
          </cell>
          <cell r="BT34">
            <v>0</v>
          </cell>
        </row>
        <row r="35">
          <cell r="BF35">
            <v>1992</v>
          </cell>
          <cell r="BG35">
            <v>33604</v>
          </cell>
          <cell r="BH35">
            <v>0</v>
          </cell>
          <cell r="BI35">
            <v>0</v>
          </cell>
          <cell r="BJ35">
            <v>0</v>
          </cell>
          <cell r="BK35">
            <v>0</v>
          </cell>
          <cell r="BL35">
            <v>0</v>
          </cell>
          <cell r="BM35">
            <v>0</v>
          </cell>
          <cell r="BN35">
            <v>0</v>
          </cell>
          <cell r="BO35">
            <v>0</v>
          </cell>
          <cell r="BP35">
            <v>0</v>
          </cell>
          <cell r="BS35">
            <v>0</v>
          </cell>
          <cell r="BT35">
            <v>0</v>
          </cell>
        </row>
        <row r="36">
          <cell r="BG36">
            <v>33635</v>
          </cell>
          <cell r="BH36">
            <v>0</v>
          </cell>
          <cell r="BI36">
            <v>0</v>
          </cell>
          <cell r="BJ36">
            <v>0</v>
          </cell>
          <cell r="BK36">
            <v>0</v>
          </cell>
          <cell r="BL36">
            <v>0</v>
          </cell>
          <cell r="BM36">
            <v>0</v>
          </cell>
          <cell r="BN36">
            <v>0</v>
          </cell>
          <cell r="BO36">
            <v>0</v>
          </cell>
          <cell r="BP36">
            <v>0</v>
          </cell>
          <cell r="BS36">
            <v>0</v>
          </cell>
          <cell r="BT36">
            <v>0</v>
          </cell>
        </row>
        <row r="37">
          <cell r="BG37">
            <v>33664</v>
          </cell>
          <cell r="BH37">
            <v>0</v>
          </cell>
          <cell r="BI37">
            <v>0</v>
          </cell>
          <cell r="BJ37">
            <v>0</v>
          </cell>
          <cell r="BK37">
            <v>0</v>
          </cell>
          <cell r="BL37">
            <v>0</v>
          </cell>
          <cell r="BM37">
            <v>0</v>
          </cell>
          <cell r="BN37">
            <v>0</v>
          </cell>
          <cell r="BO37">
            <v>0</v>
          </cell>
          <cell r="BP37">
            <v>0</v>
          </cell>
          <cell r="BS37">
            <v>0</v>
          </cell>
          <cell r="BT37">
            <v>0</v>
          </cell>
        </row>
        <row r="38">
          <cell r="BG38">
            <v>33695</v>
          </cell>
          <cell r="BH38">
            <v>0</v>
          </cell>
          <cell r="BI38">
            <v>0</v>
          </cell>
          <cell r="BJ38">
            <v>0</v>
          </cell>
          <cell r="BK38">
            <v>0</v>
          </cell>
          <cell r="BL38">
            <v>0</v>
          </cell>
          <cell r="BM38">
            <v>0</v>
          </cell>
          <cell r="BN38">
            <v>0</v>
          </cell>
          <cell r="BO38">
            <v>0</v>
          </cell>
          <cell r="BP38">
            <v>0</v>
          </cell>
          <cell r="BS38">
            <v>0</v>
          </cell>
          <cell r="BT38">
            <v>0</v>
          </cell>
        </row>
        <row r="39">
          <cell r="BG39">
            <v>33725</v>
          </cell>
          <cell r="BH39">
            <v>0</v>
          </cell>
          <cell r="BI39">
            <v>0</v>
          </cell>
          <cell r="BJ39">
            <v>0</v>
          </cell>
          <cell r="BK39">
            <v>0</v>
          </cell>
          <cell r="BL39">
            <v>0</v>
          </cell>
          <cell r="BM39">
            <v>0</v>
          </cell>
          <cell r="BN39">
            <v>0</v>
          </cell>
          <cell r="BO39">
            <v>0</v>
          </cell>
          <cell r="BP39">
            <v>0</v>
          </cell>
          <cell r="BS39">
            <v>0</v>
          </cell>
          <cell r="BT39">
            <v>0</v>
          </cell>
        </row>
        <row r="40">
          <cell r="BG40">
            <v>33756</v>
          </cell>
          <cell r="BH40">
            <v>0</v>
          </cell>
          <cell r="BI40">
            <v>0</v>
          </cell>
          <cell r="BJ40">
            <v>0</v>
          </cell>
          <cell r="BK40">
            <v>0</v>
          </cell>
          <cell r="BL40">
            <v>0</v>
          </cell>
          <cell r="BM40">
            <v>0</v>
          </cell>
          <cell r="BN40">
            <v>0</v>
          </cell>
          <cell r="BO40">
            <v>0</v>
          </cell>
          <cell r="BP40">
            <v>0</v>
          </cell>
          <cell r="BS40">
            <v>0</v>
          </cell>
          <cell r="BT40">
            <v>0</v>
          </cell>
        </row>
        <row r="41">
          <cell r="BG41">
            <v>33786</v>
          </cell>
          <cell r="BH41">
            <v>0</v>
          </cell>
          <cell r="BI41">
            <v>0</v>
          </cell>
          <cell r="BJ41">
            <v>0</v>
          </cell>
          <cell r="BK41">
            <v>0</v>
          </cell>
          <cell r="BL41">
            <v>0</v>
          </cell>
          <cell r="BM41">
            <v>0</v>
          </cell>
          <cell r="BN41">
            <v>0</v>
          </cell>
          <cell r="BO41">
            <v>0</v>
          </cell>
          <cell r="BP41">
            <v>0</v>
          </cell>
          <cell r="BS41">
            <v>0</v>
          </cell>
          <cell r="BT41">
            <v>0</v>
          </cell>
        </row>
        <row r="42">
          <cell r="BG42">
            <v>33817</v>
          </cell>
          <cell r="BH42">
            <v>0</v>
          </cell>
          <cell r="BI42">
            <v>0</v>
          </cell>
          <cell r="BJ42">
            <v>0</v>
          </cell>
          <cell r="BK42">
            <v>0</v>
          </cell>
          <cell r="BL42">
            <v>0</v>
          </cell>
          <cell r="BM42">
            <v>0</v>
          </cell>
          <cell r="BN42">
            <v>0</v>
          </cell>
          <cell r="BO42">
            <v>0</v>
          </cell>
          <cell r="BP42">
            <v>0</v>
          </cell>
          <cell r="BS42">
            <v>0</v>
          </cell>
          <cell r="BT42">
            <v>0</v>
          </cell>
        </row>
        <row r="43">
          <cell r="BG43">
            <v>33848</v>
          </cell>
          <cell r="BH43">
            <v>0</v>
          </cell>
          <cell r="BI43">
            <v>0</v>
          </cell>
          <cell r="BJ43">
            <v>0</v>
          </cell>
          <cell r="BK43">
            <v>0</v>
          </cell>
          <cell r="BL43">
            <v>0</v>
          </cell>
          <cell r="BM43">
            <v>0</v>
          </cell>
          <cell r="BN43">
            <v>0</v>
          </cell>
          <cell r="BO43">
            <v>0</v>
          </cell>
          <cell r="BP43">
            <v>0</v>
          </cell>
          <cell r="BS43">
            <v>0</v>
          </cell>
          <cell r="BT43">
            <v>0</v>
          </cell>
        </row>
        <row r="44">
          <cell r="BG44">
            <v>33878</v>
          </cell>
          <cell r="BH44">
            <v>0</v>
          </cell>
          <cell r="BI44">
            <v>0</v>
          </cell>
          <cell r="BJ44">
            <v>0</v>
          </cell>
          <cell r="BK44">
            <v>0</v>
          </cell>
          <cell r="BL44">
            <v>0</v>
          </cell>
          <cell r="BM44">
            <v>0</v>
          </cell>
          <cell r="BN44">
            <v>0</v>
          </cell>
          <cell r="BO44">
            <v>0</v>
          </cell>
          <cell r="BP44">
            <v>0</v>
          </cell>
          <cell r="BS44">
            <v>0</v>
          </cell>
          <cell r="BT44">
            <v>0</v>
          </cell>
        </row>
        <row r="45">
          <cell r="BG45">
            <v>33909</v>
          </cell>
          <cell r="BH45">
            <v>0</v>
          </cell>
          <cell r="BI45">
            <v>0</v>
          </cell>
          <cell r="BJ45">
            <v>0</v>
          </cell>
          <cell r="BK45">
            <v>0</v>
          </cell>
          <cell r="BL45">
            <v>0</v>
          </cell>
          <cell r="BM45">
            <v>0</v>
          </cell>
          <cell r="BN45">
            <v>0</v>
          </cell>
          <cell r="BO45">
            <v>0</v>
          </cell>
          <cell r="BP45">
            <v>0</v>
          </cell>
          <cell r="BS45">
            <v>0</v>
          </cell>
          <cell r="BT45">
            <v>0</v>
          </cell>
        </row>
        <row r="46">
          <cell r="BG46">
            <v>33939</v>
          </cell>
          <cell r="BH46">
            <v>0</v>
          </cell>
          <cell r="BI46">
            <v>0</v>
          </cell>
          <cell r="BJ46">
            <v>0</v>
          </cell>
          <cell r="BK46">
            <v>0</v>
          </cell>
          <cell r="BL46">
            <v>0</v>
          </cell>
          <cell r="BM46">
            <v>0</v>
          </cell>
          <cell r="BN46">
            <v>0</v>
          </cell>
          <cell r="BO46">
            <v>0</v>
          </cell>
          <cell r="BP46">
            <v>0</v>
          </cell>
          <cell r="BS46">
            <v>0</v>
          </cell>
          <cell r="BT46">
            <v>0</v>
          </cell>
        </row>
        <row r="47">
          <cell r="BF47">
            <v>1993</v>
          </cell>
          <cell r="BG47">
            <v>33970</v>
          </cell>
          <cell r="BH47">
            <v>307451</v>
          </cell>
          <cell r="BI47">
            <v>154324</v>
          </cell>
          <cell r="BJ47">
            <v>343709</v>
          </cell>
          <cell r="BK47">
            <v>186917</v>
          </cell>
          <cell r="BL47">
            <v>40964</v>
          </cell>
          <cell r="BM47">
            <v>24474</v>
          </cell>
          <cell r="BN47">
            <v>38214</v>
          </cell>
          <cell r="BO47">
            <v>19050</v>
          </cell>
          <cell r="BP47">
            <v>1115103</v>
          </cell>
          <cell r="BS47">
            <v>1941891</v>
          </cell>
          <cell r="BT47">
            <v>1115103</v>
          </cell>
        </row>
        <row r="48">
          <cell r="BG48">
            <v>34001</v>
          </cell>
          <cell r="BH48">
            <v>289504</v>
          </cell>
          <cell r="BI48">
            <v>150132</v>
          </cell>
          <cell r="BJ48">
            <v>400513</v>
          </cell>
          <cell r="BK48">
            <v>186489</v>
          </cell>
          <cell r="BL48">
            <v>40727</v>
          </cell>
          <cell r="BM48">
            <v>22659</v>
          </cell>
          <cell r="BN48">
            <v>34820</v>
          </cell>
          <cell r="BO48">
            <v>21816</v>
          </cell>
          <cell r="BP48">
            <v>1146660</v>
          </cell>
          <cell r="BS48">
            <v>1951224</v>
          </cell>
          <cell r="BT48">
            <v>1146660</v>
          </cell>
        </row>
        <row r="49">
          <cell r="BG49">
            <v>34029</v>
          </cell>
          <cell r="BH49">
            <v>298939</v>
          </cell>
          <cell r="BI49">
            <v>150131</v>
          </cell>
          <cell r="BJ49">
            <v>406855</v>
          </cell>
          <cell r="BK49">
            <v>170541</v>
          </cell>
          <cell r="BL49">
            <v>41136</v>
          </cell>
          <cell r="BM49">
            <v>23182</v>
          </cell>
          <cell r="BN49">
            <v>34453</v>
          </cell>
          <cell r="BO49">
            <v>18651</v>
          </cell>
          <cell r="BP49">
            <v>1143888</v>
          </cell>
          <cell r="BS49">
            <v>1958722</v>
          </cell>
          <cell r="BT49">
            <v>1143888</v>
          </cell>
        </row>
        <row r="50">
          <cell r="BG50">
            <v>34060</v>
          </cell>
          <cell r="BH50">
            <v>312736</v>
          </cell>
          <cell r="BI50">
            <v>158242</v>
          </cell>
          <cell r="BJ50">
            <v>500362</v>
          </cell>
          <cell r="BK50">
            <v>120750</v>
          </cell>
          <cell r="BL50">
            <v>41386</v>
          </cell>
          <cell r="BM50">
            <v>27998</v>
          </cell>
          <cell r="BN50">
            <v>37442</v>
          </cell>
          <cell r="BO50">
            <v>20747</v>
          </cell>
          <cell r="BP50">
            <v>1219663</v>
          </cell>
          <cell r="BS50">
            <v>1967545</v>
          </cell>
          <cell r="BT50">
            <v>1219663</v>
          </cell>
        </row>
        <row r="51">
          <cell r="BG51">
            <v>34090</v>
          </cell>
          <cell r="BH51">
            <v>307028</v>
          </cell>
          <cell r="BI51">
            <v>142758</v>
          </cell>
          <cell r="BJ51">
            <v>440137</v>
          </cell>
          <cell r="BK51">
            <v>87288</v>
          </cell>
          <cell r="BL51">
            <v>41094</v>
          </cell>
          <cell r="BM51">
            <v>25587</v>
          </cell>
          <cell r="BN51">
            <v>32347</v>
          </cell>
          <cell r="BO51">
            <v>13162</v>
          </cell>
          <cell r="BP51">
            <v>1089401</v>
          </cell>
          <cell r="BS51">
            <v>1973457</v>
          </cell>
          <cell r="BT51">
            <v>1089401</v>
          </cell>
        </row>
        <row r="52">
          <cell r="BG52">
            <v>34121</v>
          </cell>
          <cell r="BH52">
            <v>307214</v>
          </cell>
          <cell r="BI52">
            <v>134086</v>
          </cell>
          <cell r="BJ52">
            <v>465479</v>
          </cell>
          <cell r="BK52">
            <v>79603</v>
          </cell>
          <cell r="BL52">
            <v>39824</v>
          </cell>
          <cell r="BM52">
            <v>24525</v>
          </cell>
          <cell r="BN52">
            <v>32587</v>
          </cell>
          <cell r="BO52">
            <v>25333</v>
          </cell>
          <cell r="BP52">
            <v>1108651</v>
          </cell>
          <cell r="BS52">
            <v>1976706</v>
          </cell>
          <cell r="BT52">
            <v>1108651</v>
          </cell>
        </row>
        <row r="53">
          <cell r="BG53">
            <v>34151</v>
          </cell>
          <cell r="BH53">
            <v>301657</v>
          </cell>
          <cell r="BI53">
            <v>126823</v>
          </cell>
          <cell r="BJ53">
            <v>451736</v>
          </cell>
          <cell r="BK53">
            <v>71563</v>
          </cell>
          <cell r="BL53">
            <v>39918</v>
          </cell>
          <cell r="BM53">
            <v>25869</v>
          </cell>
          <cell r="BN53">
            <v>30852</v>
          </cell>
          <cell r="BO53">
            <v>26144</v>
          </cell>
          <cell r="BP53">
            <v>1074562</v>
          </cell>
          <cell r="BS53">
            <v>1979949</v>
          </cell>
          <cell r="BT53">
            <v>1074562</v>
          </cell>
        </row>
        <row r="54">
          <cell r="BG54">
            <v>34182</v>
          </cell>
          <cell r="BH54">
            <v>305414</v>
          </cell>
          <cell r="BI54">
            <v>131391</v>
          </cell>
          <cell r="BJ54">
            <v>457126</v>
          </cell>
          <cell r="BK54">
            <v>75018</v>
          </cell>
          <cell r="BL54">
            <v>40654</v>
          </cell>
          <cell r="BM54">
            <v>26572</v>
          </cell>
          <cell r="BN54">
            <v>32158</v>
          </cell>
          <cell r="BO54">
            <v>26172</v>
          </cell>
          <cell r="BP54">
            <v>1094505</v>
          </cell>
          <cell r="BS54">
            <v>1983187</v>
          </cell>
          <cell r="BT54">
            <v>1094505</v>
          </cell>
        </row>
        <row r="55">
          <cell r="BG55">
            <v>34213</v>
          </cell>
          <cell r="BH55">
            <v>298187</v>
          </cell>
          <cell r="BI55">
            <v>132473</v>
          </cell>
          <cell r="BJ55">
            <v>443185</v>
          </cell>
          <cell r="BK55">
            <v>77813</v>
          </cell>
          <cell r="BL55">
            <v>41304</v>
          </cell>
          <cell r="BM55">
            <v>24950</v>
          </cell>
          <cell r="BN55">
            <v>33157</v>
          </cell>
          <cell r="BO55">
            <v>25252</v>
          </cell>
          <cell r="BP55">
            <v>1076321</v>
          </cell>
          <cell r="BS55">
            <v>1986420</v>
          </cell>
          <cell r="BT55">
            <v>1076321</v>
          </cell>
        </row>
        <row r="56">
          <cell r="BG56">
            <v>34243</v>
          </cell>
          <cell r="BH56">
            <v>298614</v>
          </cell>
          <cell r="BI56">
            <v>133116</v>
          </cell>
          <cell r="BJ56">
            <v>439289</v>
          </cell>
          <cell r="BK56">
            <v>79349</v>
          </cell>
          <cell r="BL56">
            <v>41697</v>
          </cell>
          <cell r="BM56">
            <v>25345</v>
          </cell>
          <cell r="BN56">
            <v>33833</v>
          </cell>
          <cell r="BO56">
            <v>25828</v>
          </cell>
          <cell r="BP56">
            <v>1077071</v>
          </cell>
          <cell r="BS56">
            <v>1989648</v>
          </cell>
          <cell r="BT56">
            <v>1077071</v>
          </cell>
        </row>
        <row r="57">
          <cell r="BG57">
            <v>34274</v>
          </cell>
          <cell r="BH57">
            <v>295717</v>
          </cell>
          <cell r="BI57">
            <v>139273</v>
          </cell>
          <cell r="BJ57">
            <v>424645</v>
          </cell>
          <cell r="BK57">
            <v>94544</v>
          </cell>
          <cell r="BL57">
            <v>41732</v>
          </cell>
          <cell r="BM57">
            <v>25247</v>
          </cell>
          <cell r="BN57">
            <v>33675</v>
          </cell>
          <cell r="BO57">
            <v>25135</v>
          </cell>
          <cell r="BP57">
            <v>1079968</v>
          </cell>
          <cell r="BS57">
            <v>1992870</v>
          </cell>
          <cell r="BT57">
            <v>1079968</v>
          </cell>
        </row>
        <row r="58">
          <cell r="BG58">
            <v>34304</v>
          </cell>
          <cell r="BH58">
            <v>301639</v>
          </cell>
          <cell r="BI58">
            <v>148651</v>
          </cell>
          <cell r="BJ58">
            <v>395964</v>
          </cell>
          <cell r="BK58">
            <v>139125</v>
          </cell>
          <cell r="BL58">
            <v>41664</v>
          </cell>
          <cell r="BM58">
            <v>26792</v>
          </cell>
          <cell r="BN58">
            <v>34162</v>
          </cell>
          <cell r="BO58">
            <v>26210</v>
          </cell>
          <cell r="BP58">
            <v>1114207</v>
          </cell>
          <cell r="BS58">
            <v>1996087</v>
          </cell>
          <cell r="BT58">
            <v>1114207</v>
          </cell>
        </row>
        <row r="59">
          <cell r="BF59">
            <v>1994</v>
          </cell>
          <cell r="BG59">
            <v>34335</v>
          </cell>
          <cell r="BH59">
            <v>322356</v>
          </cell>
          <cell r="BI59">
            <v>159884</v>
          </cell>
          <cell r="BJ59">
            <v>361442</v>
          </cell>
          <cell r="BK59">
            <v>196188</v>
          </cell>
          <cell r="BL59">
            <v>42521</v>
          </cell>
          <cell r="BM59">
            <v>25135</v>
          </cell>
          <cell r="BN59">
            <v>39186</v>
          </cell>
          <cell r="BO59">
            <v>21471</v>
          </cell>
          <cell r="BP59">
            <v>1168183</v>
          </cell>
          <cell r="BQ59">
            <v>14965</v>
          </cell>
          <cell r="BR59">
            <v>234270</v>
          </cell>
          <cell r="BS59">
            <v>2000662</v>
          </cell>
          <cell r="BT59">
            <v>1417418</v>
          </cell>
        </row>
        <row r="60">
          <cell r="BG60">
            <v>34366</v>
          </cell>
          <cell r="BH60">
            <v>303540</v>
          </cell>
          <cell r="BI60">
            <v>155541</v>
          </cell>
          <cell r="BJ60">
            <v>421332</v>
          </cell>
          <cell r="BK60">
            <v>195735</v>
          </cell>
          <cell r="BL60">
            <v>42275</v>
          </cell>
          <cell r="BM60">
            <v>23272</v>
          </cell>
          <cell r="BN60">
            <v>35742</v>
          </cell>
          <cell r="BO60">
            <v>24585</v>
          </cell>
          <cell r="BP60">
            <v>1202022</v>
          </cell>
          <cell r="BQ60">
            <v>14812</v>
          </cell>
          <cell r="BR60">
            <v>90985</v>
          </cell>
          <cell r="BS60">
            <v>2005225</v>
          </cell>
          <cell r="BT60">
            <v>1307819</v>
          </cell>
        </row>
        <row r="61">
          <cell r="BG61">
            <v>34394</v>
          </cell>
          <cell r="BH61">
            <v>313432</v>
          </cell>
          <cell r="BI61">
            <v>155540</v>
          </cell>
          <cell r="BJ61">
            <v>428871</v>
          </cell>
          <cell r="BK61">
            <v>179016</v>
          </cell>
          <cell r="BL61">
            <v>42699</v>
          </cell>
          <cell r="BM61">
            <v>23809</v>
          </cell>
          <cell r="BN61">
            <v>35362</v>
          </cell>
          <cell r="BO61">
            <v>21020</v>
          </cell>
          <cell r="BP61">
            <v>1199749</v>
          </cell>
          <cell r="BQ61">
            <v>15461</v>
          </cell>
          <cell r="BR61">
            <v>182893</v>
          </cell>
          <cell r="BS61">
            <v>2009782</v>
          </cell>
          <cell r="BT61">
            <v>1398103</v>
          </cell>
        </row>
        <row r="62">
          <cell r="BG62">
            <v>34425</v>
          </cell>
          <cell r="BH62">
            <v>327901</v>
          </cell>
          <cell r="BI62">
            <v>152843</v>
          </cell>
          <cell r="BJ62">
            <v>449677</v>
          </cell>
          <cell r="BK62">
            <v>126928</v>
          </cell>
          <cell r="BL62">
            <v>42959</v>
          </cell>
          <cell r="BM62">
            <v>28755</v>
          </cell>
          <cell r="BN62">
            <v>38432</v>
          </cell>
          <cell r="BO62">
            <v>23381</v>
          </cell>
          <cell r="BP62">
            <v>1190876</v>
          </cell>
          <cell r="BQ62">
            <v>15542</v>
          </cell>
          <cell r="BR62">
            <v>82600</v>
          </cell>
          <cell r="BS62">
            <v>2014326</v>
          </cell>
          <cell r="BT62">
            <v>1289018</v>
          </cell>
        </row>
        <row r="63">
          <cell r="BG63">
            <v>34455</v>
          </cell>
          <cell r="BH63">
            <v>321911</v>
          </cell>
          <cell r="BI63">
            <v>147901</v>
          </cell>
          <cell r="BJ63">
            <v>464047</v>
          </cell>
          <cell r="BK63">
            <v>91804</v>
          </cell>
          <cell r="BL63">
            <v>42656</v>
          </cell>
          <cell r="BM63">
            <v>26279</v>
          </cell>
          <cell r="BN63">
            <v>33203</v>
          </cell>
          <cell r="BO63">
            <v>14835</v>
          </cell>
          <cell r="BP63">
            <v>1142636</v>
          </cell>
          <cell r="BQ63">
            <v>15372</v>
          </cell>
          <cell r="BR63">
            <v>147941</v>
          </cell>
          <cell r="BS63">
            <v>2018859</v>
          </cell>
          <cell r="BT63">
            <v>1305949</v>
          </cell>
        </row>
        <row r="64">
          <cell r="BG64">
            <v>34486</v>
          </cell>
          <cell r="BH64">
            <v>322107</v>
          </cell>
          <cell r="BI64">
            <v>138917</v>
          </cell>
          <cell r="BJ64">
            <v>490626</v>
          </cell>
          <cell r="BK64">
            <v>83753</v>
          </cell>
          <cell r="BL64">
            <v>41337</v>
          </cell>
          <cell r="BM64">
            <v>25188</v>
          </cell>
          <cell r="BN64">
            <v>33449</v>
          </cell>
          <cell r="BO64">
            <v>28545</v>
          </cell>
          <cell r="BP64">
            <v>1163922</v>
          </cell>
          <cell r="BQ64">
            <v>17129</v>
          </cell>
          <cell r="BR64">
            <v>100840</v>
          </cell>
          <cell r="BS64">
            <v>2023381</v>
          </cell>
          <cell r="BT64">
            <v>1281891</v>
          </cell>
        </row>
        <row r="65">
          <cell r="BG65">
            <v>34516</v>
          </cell>
          <cell r="BH65">
            <v>316283</v>
          </cell>
          <cell r="BI65">
            <v>131392</v>
          </cell>
          <cell r="BJ65">
            <v>476066</v>
          </cell>
          <cell r="BK65">
            <v>75302</v>
          </cell>
          <cell r="BL65">
            <v>41435</v>
          </cell>
          <cell r="BM65">
            <v>26569</v>
          </cell>
          <cell r="BN65">
            <v>31670</v>
          </cell>
          <cell r="BO65">
            <v>29458</v>
          </cell>
          <cell r="BP65">
            <v>1128175</v>
          </cell>
          <cell r="BQ65">
            <v>17158</v>
          </cell>
          <cell r="BR65">
            <v>190674</v>
          </cell>
          <cell r="BS65">
            <v>2027897</v>
          </cell>
          <cell r="BT65">
            <v>1336007</v>
          </cell>
        </row>
        <row r="66">
          <cell r="BG66">
            <v>34547</v>
          </cell>
          <cell r="BH66">
            <v>320222</v>
          </cell>
          <cell r="BI66">
            <v>136126</v>
          </cell>
          <cell r="BJ66">
            <v>481516</v>
          </cell>
          <cell r="BK66">
            <v>78928</v>
          </cell>
          <cell r="BL66">
            <v>42199</v>
          </cell>
          <cell r="BM66">
            <v>27291</v>
          </cell>
          <cell r="BN66">
            <v>33007</v>
          </cell>
          <cell r="BO66">
            <v>29489</v>
          </cell>
          <cell r="BP66">
            <v>1148778</v>
          </cell>
          <cell r="BQ66">
            <v>16251</v>
          </cell>
          <cell r="BR66">
            <v>144855</v>
          </cell>
          <cell r="BS66">
            <v>2032399</v>
          </cell>
          <cell r="BT66">
            <v>1309884</v>
          </cell>
        </row>
        <row r="67">
          <cell r="BG67">
            <v>34578</v>
          </cell>
          <cell r="BH67">
            <v>312642</v>
          </cell>
          <cell r="BI67">
            <v>137246</v>
          </cell>
          <cell r="BJ67">
            <v>465726</v>
          </cell>
          <cell r="BK67">
            <v>81876</v>
          </cell>
          <cell r="BL67">
            <v>42874</v>
          </cell>
          <cell r="BM67">
            <v>25625</v>
          </cell>
          <cell r="BN67">
            <v>43031</v>
          </cell>
          <cell r="BO67">
            <v>28453</v>
          </cell>
          <cell r="BP67">
            <v>1137473</v>
          </cell>
          <cell r="BQ67">
            <v>16299</v>
          </cell>
          <cell r="BR67">
            <v>98103</v>
          </cell>
          <cell r="BS67">
            <v>2036895</v>
          </cell>
          <cell r="BT67">
            <v>1251875</v>
          </cell>
        </row>
        <row r="68">
          <cell r="BG68">
            <v>34608</v>
          </cell>
          <cell r="BH68">
            <v>313090</v>
          </cell>
          <cell r="BI68">
            <v>137912</v>
          </cell>
          <cell r="BJ68">
            <v>443356</v>
          </cell>
          <cell r="BK68">
            <v>83505</v>
          </cell>
          <cell r="BL68">
            <v>43282</v>
          </cell>
          <cell r="BM68">
            <v>26030</v>
          </cell>
          <cell r="BN68">
            <v>34751</v>
          </cell>
          <cell r="BO68">
            <v>29100</v>
          </cell>
          <cell r="BP68">
            <v>1111026</v>
          </cell>
          <cell r="BQ68">
            <v>16403</v>
          </cell>
          <cell r="BR68">
            <v>123749</v>
          </cell>
          <cell r="BS68">
            <v>2041380</v>
          </cell>
          <cell r="BT68">
            <v>1251178</v>
          </cell>
        </row>
        <row r="69">
          <cell r="BG69">
            <v>34639</v>
          </cell>
          <cell r="BH69">
            <v>310053</v>
          </cell>
          <cell r="BI69">
            <v>144291</v>
          </cell>
          <cell r="BJ69">
            <v>457426</v>
          </cell>
          <cell r="BK69">
            <v>99440</v>
          </cell>
          <cell r="BL69">
            <v>43317</v>
          </cell>
          <cell r="BM69">
            <v>25930</v>
          </cell>
          <cell r="BN69">
            <v>34580</v>
          </cell>
          <cell r="BO69">
            <v>28320</v>
          </cell>
          <cell r="BP69">
            <v>1143357</v>
          </cell>
          <cell r="BQ69">
            <v>16222</v>
          </cell>
          <cell r="BR69">
            <v>106213</v>
          </cell>
          <cell r="BS69">
            <v>2045854</v>
          </cell>
          <cell r="BT69">
            <v>1265792</v>
          </cell>
        </row>
        <row r="70">
          <cell r="BG70">
            <v>34669</v>
          </cell>
          <cell r="BH70">
            <v>316263</v>
          </cell>
          <cell r="BI70">
            <v>165107</v>
          </cell>
          <cell r="BJ70">
            <v>483425</v>
          </cell>
          <cell r="BK70">
            <v>146125</v>
          </cell>
          <cell r="BL70">
            <v>43246</v>
          </cell>
          <cell r="BM70">
            <v>27517</v>
          </cell>
          <cell r="BN70">
            <v>35087</v>
          </cell>
          <cell r="BO70">
            <v>29533</v>
          </cell>
          <cell r="BP70">
            <v>1246303</v>
          </cell>
          <cell r="BQ70">
            <v>16162</v>
          </cell>
          <cell r="BR70">
            <v>159433</v>
          </cell>
          <cell r="BS70">
            <v>2050316</v>
          </cell>
          <cell r="BT70">
            <v>1421898</v>
          </cell>
        </row>
        <row r="71">
          <cell r="BF71">
            <v>1995</v>
          </cell>
          <cell r="BG71">
            <v>34700</v>
          </cell>
          <cell r="BH71">
            <v>343452</v>
          </cell>
          <cell r="BI71">
            <v>174172</v>
          </cell>
          <cell r="BJ71">
            <v>425338</v>
          </cell>
          <cell r="BK71">
            <v>196823</v>
          </cell>
          <cell r="BL71">
            <v>45664</v>
          </cell>
          <cell r="BM71">
            <v>25514</v>
          </cell>
          <cell r="BN71">
            <v>39033</v>
          </cell>
          <cell r="BO71">
            <v>29667</v>
          </cell>
          <cell r="BP71">
            <v>1279663</v>
          </cell>
          <cell r="BQ71">
            <v>15184</v>
          </cell>
          <cell r="BR71">
            <v>174186</v>
          </cell>
          <cell r="BS71">
            <v>2095364</v>
          </cell>
          <cell r="BT71">
            <v>1469033</v>
          </cell>
        </row>
        <row r="72">
          <cell r="BG72">
            <v>34731</v>
          </cell>
          <cell r="BH72">
            <v>329146</v>
          </cell>
          <cell r="BI72">
            <v>169215</v>
          </cell>
          <cell r="BJ72">
            <v>414157</v>
          </cell>
          <cell r="BK72">
            <v>204240</v>
          </cell>
          <cell r="BL72">
            <v>45214</v>
          </cell>
          <cell r="BM72">
            <v>24424</v>
          </cell>
          <cell r="BN72">
            <v>38085</v>
          </cell>
          <cell r="BO72">
            <v>27189</v>
          </cell>
          <cell r="BP72">
            <v>1251670</v>
          </cell>
          <cell r="BQ72">
            <v>14475</v>
          </cell>
          <cell r="BR72">
            <v>79628</v>
          </cell>
          <cell r="BS72">
            <v>2100663</v>
          </cell>
          <cell r="BT72">
            <v>1345773</v>
          </cell>
        </row>
        <row r="73">
          <cell r="BG73">
            <v>34759</v>
          </cell>
          <cell r="BH73">
            <v>335680</v>
          </cell>
          <cell r="BI73">
            <v>165320</v>
          </cell>
          <cell r="BJ73">
            <v>510668</v>
          </cell>
          <cell r="BK73">
            <v>179970</v>
          </cell>
          <cell r="BL73">
            <v>45104</v>
          </cell>
          <cell r="BM73">
            <v>24437</v>
          </cell>
          <cell r="BN73">
            <v>35156</v>
          </cell>
          <cell r="BO73">
            <v>28591</v>
          </cell>
          <cell r="BP73">
            <v>1324926</v>
          </cell>
          <cell r="BQ73">
            <v>16177</v>
          </cell>
          <cell r="BR73">
            <v>123175</v>
          </cell>
          <cell r="BS73">
            <v>2105949</v>
          </cell>
          <cell r="BT73">
            <v>1464278</v>
          </cell>
        </row>
        <row r="74">
          <cell r="BG74">
            <v>34790</v>
          </cell>
          <cell r="BH74">
            <v>327848</v>
          </cell>
          <cell r="BI74">
            <v>163819</v>
          </cell>
          <cell r="BJ74">
            <v>448941</v>
          </cell>
          <cell r="BK74">
            <v>150270</v>
          </cell>
          <cell r="BL74">
            <v>44752</v>
          </cell>
          <cell r="BM74">
            <v>27840</v>
          </cell>
          <cell r="BN74">
            <v>38066</v>
          </cell>
          <cell r="BO74">
            <v>26011</v>
          </cell>
          <cell r="BP74">
            <v>1227547</v>
          </cell>
          <cell r="BQ74">
            <v>15877</v>
          </cell>
          <cell r="BR74">
            <v>100779</v>
          </cell>
          <cell r="BS74">
            <v>2111222</v>
          </cell>
          <cell r="BT74">
            <v>1344203</v>
          </cell>
        </row>
        <row r="75">
          <cell r="BG75">
            <v>34820</v>
          </cell>
          <cell r="BH75">
            <v>327091</v>
          </cell>
          <cell r="BI75">
            <v>145926</v>
          </cell>
          <cell r="BJ75">
            <v>486357</v>
          </cell>
          <cell r="BK75">
            <v>99286</v>
          </cell>
          <cell r="BL75">
            <v>53678</v>
          </cell>
          <cell r="BM75">
            <v>26610</v>
          </cell>
          <cell r="BN75">
            <v>34202</v>
          </cell>
          <cell r="BO75">
            <v>22449</v>
          </cell>
          <cell r="BP75">
            <v>1195599</v>
          </cell>
          <cell r="BQ75">
            <v>16109</v>
          </cell>
          <cell r="BR75">
            <v>150547</v>
          </cell>
          <cell r="BS75">
            <v>2116482</v>
          </cell>
          <cell r="BT75">
            <v>1362255</v>
          </cell>
        </row>
        <row r="76">
          <cell r="BG76">
            <v>34851</v>
          </cell>
          <cell r="BH76">
            <v>341207</v>
          </cell>
          <cell r="BI76">
            <v>149556</v>
          </cell>
          <cell r="BJ76">
            <v>455558</v>
          </cell>
          <cell r="BK76">
            <v>91265</v>
          </cell>
          <cell r="BL76">
            <v>45392</v>
          </cell>
          <cell r="BM76">
            <v>29674</v>
          </cell>
          <cell r="BN76">
            <v>37748</v>
          </cell>
          <cell r="BO76">
            <v>21909</v>
          </cell>
          <cell r="BP76">
            <v>1172309</v>
          </cell>
          <cell r="BQ76">
            <v>15922</v>
          </cell>
          <cell r="BR76">
            <v>135617</v>
          </cell>
          <cell r="BS76">
            <v>2121729</v>
          </cell>
          <cell r="BT76">
            <v>1323848</v>
          </cell>
        </row>
        <row r="77">
          <cell r="BG77">
            <v>34881</v>
          </cell>
          <cell r="BH77">
            <v>331655</v>
          </cell>
          <cell r="BI77">
            <v>141723</v>
          </cell>
          <cell r="BJ77">
            <v>481327</v>
          </cell>
          <cell r="BK77">
            <v>84020</v>
          </cell>
          <cell r="BL77">
            <v>44680</v>
          </cell>
          <cell r="BM77">
            <v>28529</v>
          </cell>
          <cell r="BN77">
            <v>35044</v>
          </cell>
          <cell r="BO77">
            <v>25734</v>
          </cell>
          <cell r="BP77">
            <v>1172712</v>
          </cell>
          <cell r="BQ77">
            <v>15739</v>
          </cell>
          <cell r="BR77">
            <v>195338</v>
          </cell>
          <cell r="BS77">
            <v>2126963</v>
          </cell>
          <cell r="BT77">
            <v>1383789</v>
          </cell>
        </row>
        <row r="78">
          <cell r="BG78">
            <v>34912</v>
          </cell>
          <cell r="BH78">
            <v>335142</v>
          </cell>
          <cell r="BI78">
            <v>146686</v>
          </cell>
          <cell r="BJ78">
            <v>519961</v>
          </cell>
          <cell r="BK78">
            <v>83705</v>
          </cell>
          <cell r="BL78">
            <v>45481</v>
          </cell>
          <cell r="BM78">
            <v>27366</v>
          </cell>
          <cell r="BN78">
            <v>35367</v>
          </cell>
          <cell r="BO78">
            <v>25789</v>
          </cell>
          <cell r="BP78">
            <v>1219497</v>
          </cell>
          <cell r="BQ78">
            <v>15325</v>
          </cell>
          <cell r="BR78">
            <v>105756</v>
          </cell>
          <cell r="BS78">
            <v>2132184</v>
          </cell>
          <cell r="BT78">
            <v>1340578</v>
          </cell>
        </row>
        <row r="79">
          <cell r="BG79">
            <v>34943</v>
          </cell>
          <cell r="BH79">
            <v>329262</v>
          </cell>
          <cell r="BI79">
            <v>146457</v>
          </cell>
          <cell r="BJ79">
            <v>448772</v>
          </cell>
          <cell r="BK79">
            <v>87730</v>
          </cell>
          <cell r="BL79">
            <v>46188</v>
          </cell>
          <cell r="BM79">
            <v>26326</v>
          </cell>
          <cell r="BN79">
            <v>36510</v>
          </cell>
          <cell r="BO79">
            <v>24932</v>
          </cell>
          <cell r="BP79">
            <v>1146177</v>
          </cell>
          <cell r="BQ79">
            <v>15585</v>
          </cell>
          <cell r="BR79">
            <v>105756</v>
          </cell>
          <cell r="BS79">
            <v>2137392</v>
          </cell>
          <cell r="BT79">
            <v>1267518</v>
          </cell>
        </row>
        <row r="80">
          <cell r="BG80">
            <v>34973</v>
          </cell>
          <cell r="BH80">
            <v>331752</v>
          </cell>
          <cell r="BI80">
            <v>150725</v>
          </cell>
          <cell r="BJ80">
            <v>440351</v>
          </cell>
          <cell r="BK80">
            <v>89605</v>
          </cell>
          <cell r="BL80">
            <v>46616</v>
          </cell>
          <cell r="BM80">
            <v>27365</v>
          </cell>
          <cell r="BN80">
            <v>36499</v>
          </cell>
          <cell r="BO80">
            <v>25623</v>
          </cell>
          <cell r="BP80">
            <v>1148536</v>
          </cell>
          <cell r="BQ80">
            <v>15693</v>
          </cell>
          <cell r="BR80">
            <v>151791</v>
          </cell>
          <cell r="BS80">
            <v>2142588</v>
          </cell>
          <cell r="BT80">
            <v>1316020</v>
          </cell>
        </row>
        <row r="81">
          <cell r="BG81">
            <v>35004</v>
          </cell>
          <cell r="BH81">
            <v>328005</v>
          </cell>
          <cell r="BI81">
            <v>156007</v>
          </cell>
          <cell r="BJ81">
            <v>404737</v>
          </cell>
          <cell r="BK81">
            <v>94961</v>
          </cell>
          <cell r="BL81">
            <v>46653</v>
          </cell>
          <cell r="BM81">
            <v>25907</v>
          </cell>
          <cell r="BN81">
            <v>38091</v>
          </cell>
          <cell r="BO81">
            <v>24804</v>
          </cell>
          <cell r="BP81">
            <v>1119165</v>
          </cell>
          <cell r="BQ81">
            <v>15533</v>
          </cell>
          <cell r="BR81">
            <v>166721</v>
          </cell>
          <cell r="BS81">
            <v>2147771</v>
          </cell>
          <cell r="BT81">
            <v>1301419</v>
          </cell>
        </row>
        <row r="82">
          <cell r="BG82">
            <v>35034</v>
          </cell>
          <cell r="BH82">
            <v>326160</v>
          </cell>
          <cell r="BI82">
            <v>173094</v>
          </cell>
          <cell r="BJ82">
            <v>476793</v>
          </cell>
          <cell r="BK82">
            <v>120125</v>
          </cell>
          <cell r="BL82">
            <v>46578</v>
          </cell>
          <cell r="BM82">
            <v>27108</v>
          </cell>
          <cell r="BN82">
            <v>35881</v>
          </cell>
          <cell r="BO82">
            <v>25760</v>
          </cell>
          <cell r="BP82">
            <v>1231499</v>
          </cell>
          <cell r="BQ82">
            <v>16331</v>
          </cell>
          <cell r="BR82">
            <v>202802</v>
          </cell>
          <cell r="BS82">
            <v>2152949</v>
          </cell>
          <cell r="BT82">
            <v>1450632</v>
          </cell>
        </row>
        <row r="83">
          <cell r="BF83">
            <v>1996</v>
          </cell>
          <cell r="BG83">
            <v>35065</v>
          </cell>
          <cell r="BH83">
            <v>371857</v>
          </cell>
          <cell r="BI83">
            <v>185560</v>
          </cell>
          <cell r="BJ83">
            <v>440934</v>
          </cell>
          <cell r="BK83">
            <v>213521</v>
          </cell>
          <cell r="BL83">
            <v>45069</v>
          </cell>
          <cell r="BM83">
            <v>28641</v>
          </cell>
          <cell r="BN83">
            <v>42445</v>
          </cell>
          <cell r="BO83">
            <v>25805</v>
          </cell>
          <cell r="BP83">
            <v>1353832</v>
          </cell>
          <cell r="BQ83">
            <v>17250</v>
          </cell>
          <cell r="BR83">
            <v>124801</v>
          </cell>
          <cell r="BS83">
            <v>2152191</v>
          </cell>
          <cell r="BT83">
            <v>1495883</v>
          </cell>
        </row>
        <row r="84">
          <cell r="BG84">
            <v>35096</v>
          </cell>
          <cell r="BH84">
            <v>361061</v>
          </cell>
          <cell r="BI84">
            <v>183068</v>
          </cell>
          <cell r="BJ84">
            <v>491341</v>
          </cell>
          <cell r="BK84">
            <v>209059</v>
          </cell>
          <cell r="BL84">
            <v>42852</v>
          </cell>
          <cell r="BM84">
            <v>27948</v>
          </cell>
          <cell r="BN84">
            <v>40834</v>
          </cell>
          <cell r="BO84">
            <v>24303</v>
          </cell>
          <cell r="BP84">
            <v>1380466</v>
          </cell>
          <cell r="BQ84">
            <v>17250</v>
          </cell>
          <cell r="BR84">
            <v>124801</v>
          </cell>
          <cell r="BS84">
            <v>2157562</v>
          </cell>
          <cell r="BT84">
            <v>1522517</v>
          </cell>
        </row>
        <row r="85">
          <cell r="BG85">
            <v>35125</v>
          </cell>
          <cell r="BH85">
            <v>348223</v>
          </cell>
          <cell r="BI85">
            <v>177636</v>
          </cell>
          <cell r="BJ85">
            <v>486707</v>
          </cell>
          <cell r="BK85">
            <v>189838</v>
          </cell>
          <cell r="BL85">
            <v>43410</v>
          </cell>
          <cell r="BM85">
            <v>28122</v>
          </cell>
          <cell r="BN85">
            <v>39056</v>
          </cell>
          <cell r="BO85">
            <v>25811</v>
          </cell>
          <cell r="BP85">
            <v>1338803</v>
          </cell>
          <cell r="BQ85">
            <v>17250</v>
          </cell>
          <cell r="BR85">
            <v>124801</v>
          </cell>
          <cell r="BS85">
            <v>2162920</v>
          </cell>
          <cell r="BT85">
            <v>1480854</v>
          </cell>
        </row>
        <row r="86">
          <cell r="BG86">
            <v>35156</v>
          </cell>
          <cell r="BH86">
            <v>361077</v>
          </cell>
          <cell r="BI86">
            <v>176051</v>
          </cell>
          <cell r="BJ86">
            <v>545650</v>
          </cell>
          <cell r="BK86">
            <v>141964</v>
          </cell>
          <cell r="BL86">
            <v>46457</v>
          </cell>
          <cell r="BM86">
            <v>28121</v>
          </cell>
          <cell r="BN86">
            <v>39361</v>
          </cell>
          <cell r="BO86">
            <v>25028</v>
          </cell>
          <cell r="BP86">
            <v>1363709</v>
          </cell>
          <cell r="BQ86">
            <v>17250</v>
          </cell>
          <cell r="BR86">
            <v>124801</v>
          </cell>
          <cell r="BS86">
            <v>2168264</v>
          </cell>
          <cell r="BT86">
            <v>1505760</v>
          </cell>
        </row>
        <row r="87">
          <cell r="BG87">
            <v>34820</v>
          </cell>
          <cell r="BH87">
            <v>348238</v>
          </cell>
          <cell r="BI87">
            <v>162592</v>
          </cell>
          <cell r="BJ87">
            <v>535739</v>
          </cell>
          <cell r="BK87">
            <v>103980</v>
          </cell>
          <cell r="BL87">
            <v>44521</v>
          </cell>
          <cell r="BM87">
            <v>28989</v>
          </cell>
          <cell r="BN87">
            <v>37050</v>
          </cell>
          <cell r="BO87">
            <v>25573</v>
          </cell>
          <cell r="BP87">
            <v>1286682</v>
          </cell>
          <cell r="BQ87">
            <v>17250</v>
          </cell>
          <cell r="BR87">
            <v>124801</v>
          </cell>
          <cell r="BS87">
            <v>2173597</v>
          </cell>
          <cell r="BT87">
            <v>1428733</v>
          </cell>
        </row>
        <row r="88">
          <cell r="BG88">
            <v>35217</v>
          </cell>
          <cell r="BH88">
            <v>358978</v>
          </cell>
          <cell r="BI88">
            <v>161903</v>
          </cell>
          <cell r="BJ88">
            <v>563585</v>
          </cell>
          <cell r="BK88">
            <v>93777</v>
          </cell>
          <cell r="BL88">
            <v>47297</v>
          </cell>
          <cell r="BM88">
            <v>28985</v>
          </cell>
          <cell r="BN88">
            <v>38565</v>
          </cell>
          <cell r="BO88">
            <v>24822</v>
          </cell>
          <cell r="BP88">
            <v>1317912</v>
          </cell>
          <cell r="BQ88">
            <v>17250</v>
          </cell>
          <cell r="BR88">
            <v>124801</v>
          </cell>
          <cell r="BS88">
            <v>2178916</v>
          </cell>
          <cell r="BT88">
            <v>1459963</v>
          </cell>
        </row>
        <row r="89">
          <cell r="BG89">
            <v>35247</v>
          </cell>
          <cell r="BH89">
            <v>359418</v>
          </cell>
          <cell r="BI89">
            <v>157884</v>
          </cell>
          <cell r="BJ89">
            <v>553109</v>
          </cell>
          <cell r="BK89">
            <v>89005</v>
          </cell>
          <cell r="BL89">
            <v>48987</v>
          </cell>
          <cell r="BM89">
            <v>29164</v>
          </cell>
          <cell r="BN89">
            <v>36935</v>
          </cell>
          <cell r="BO89">
            <v>25670</v>
          </cell>
          <cell r="BP89">
            <v>1300172</v>
          </cell>
          <cell r="BQ89">
            <v>17250</v>
          </cell>
          <cell r="BR89">
            <v>124801</v>
          </cell>
          <cell r="BS89">
            <v>2184222</v>
          </cell>
          <cell r="BT89">
            <v>1442223</v>
          </cell>
        </row>
        <row r="90">
          <cell r="BG90">
            <v>35278</v>
          </cell>
          <cell r="BH90">
            <v>360240</v>
          </cell>
          <cell r="BI90">
            <v>161678</v>
          </cell>
          <cell r="BJ90">
            <v>548819</v>
          </cell>
          <cell r="BK90">
            <v>87355</v>
          </cell>
          <cell r="BL90">
            <v>47508</v>
          </cell>
          <cell r="BM90">
            <v>29161</v>
          </cell>
          <cell r="BN90">
            <v>37681</v>
          </cell>
          <cell r="BO90">
            <v>25708</v>
          </cell>
          <cell r="BP90">
            <v>1298150</v>
          </cell>
          <cell r="BQ90">
            <v>17250</v>
          </cell>
          <cell r="BR90">
            <v>124801</v>
          </cell>
          <cell r="BS90">
            <v>2189515</v>
          </cell>
          <cell r="BT90">
            <v>1440201</v>
          </cell>
        </row>
        <row r="91">
          <cell r="BG91">
            <v>35309</v>
          </cell>
          <cell r="BH91">
            <v>358608</v>
          </cell>
          <cell r="BI91">
            <v>165232</v>
          </cell>
          <cell r="BJ91">
            <v>539602</v>
          </cell>
          <cell r="BK91">
            <v>87083</v>
          </cell>
          <cell r="BL91">
            <v>47855</v>
          </cell>
          <cell r="BM91">
            <v>29577</v>
          </cell>
          <cell r="BN91">
            <v>38558</v>
          </cell>
          <cell r="BO91">
            <v>24865</v>
          </cell>
          <cell r="BP91">
            <v>1291380</v>
          </cell>
          <cell r="BQ91">
            <v>17250</v>
          </cell>
          <cell r="BR91">
            <v>124801</v>
          </cell>
          <cell r="BS91">
            <v>2194795</v>
          </cell>
          <cell r="BT91">
            <v>1433431</v>
          </cell>
        </row>
        <row r="92">
          <cell r="BG92">
            <v>35339</v>
          </cell>
          <cell r="BH92">
            <v>359823</v>
          </cell>
          <cell r="BI92">
            <v>166069</v>
          </cell>
          <cell r="BJ92">
            <v>532464</v>
          </cell>
          <cell r="BK92">
            <v>95180</v>
          </cell>
          <cell r="BL92">
            <v>47865</v>
          </cell>
          <cell r="BM92">
            <v>29340</v>
          </cell>
          <cell r="BN92">
            <v>38428</v>
          </cell>
          <cell r="BO92">
            <v>25618</v>
          </cell>
          <cell r="BP92">
            <v>1294787</v>
          </cell>
          <cell r="BQ92">
            <v>17250</v>
          </cell>
          <cell r="BR92">
            <v>124801</v>
          </cell>
          <cell r="BS92">
            <v>2200062</v>
          </cell>
          <cell r="BT92">
            <v>1436838</v>
          </cell>
        </row>
        <row r="93">
          <cell r="BG93">
            <v>35370</v>
          </cell>
          <cell r="BH93">
            <v>356745</v>
          </cell>
          <cell r="BI93">
            <v>169354</v>
          </cell>
          <cell r="BJ93">
            <v>529076</v>
          </cell>
          <cell r="BK93">
            <v>101413</v>
          </cell>
          <cell r="BL93">
            <v>46938</v>
          </cell>
          <cell r="BM93">
            <v>29284</v>
          </cell>
          <cell r="BN93">
            <v>39735</v>
          </cell>
          <cell r="BO93">
            <v>24748</v>
          </cell>
          <cell r="BP93">
            <v>1297293</v>
          </cell>
          <cell r="BQ93">
            <v>17251</v>
          </cell>
          <cell r="BR93">
            <v>124801</v>
          </cell>
          <cell r="BS93">
            <v>2205317</v>
          </cell>
          <cell r="BT93">
            <v>1439345</v>
          </cell>
        </row>
        <row r="94">
          <cell r="BG94">
            <v>35400</v>
          </cell>
          <cell r="BH94">
            <v>354613</v>
          </cell>
          <cell r="BI94">
            <v>181905</v>
          </cell>
          <cell r="BJ94">
            <v>515294</v>
          </cell>
          <cell r="BK94">
            <v>154482</v>
          </cell>
          <cell r="BL94">
            <v>47721</v>
          </cell>
          <cell r="BM94">
            <v>29858</v>
          </cell>
          <cell r="BN94">
            <v>38812</v>
          </cell>
          <cell r="BO94">
            <v>25669</v>
          </cell>
          <cell r="BP94">
            <v>1348354</v>
          </cell>
          <cell r="BQ94">
            <v>17251</v>
          </cell>
          <cell r="BR94">
            <v>124801</v>
          </cell>
          <cell r="BS94">
            <v>2210559</v>
          </cell>
          <cell r="BT94">
            <v>1490406</v>
          </cell>
        </row>
        <row r="95">
          <cell r="BF95">
            <v>1997</v>
          </cell>
          <cell r="BG95">
            <v>35431</v>
          </cell>
          <cell r="BP95">
            <v>0</v>
          </cell>
          <cell r="BT95">
            <v>0</v>
          </cell>
        </row>
        <row r="96">
          <cell r="BG96">
            <v>35462</v>
          </cell>
          <cell r="BP96">
            <v>0</v>
          </cell>
          <cell r="BT96">
            <v>0</v>
          </cell>
        </row>
        <row r="97">
          <cell r="BG97">
            <v>35490</v>
          </cell>
          <cell r="BP97">
            <v>0</v>
          </cell>
          <cell r="BT97">
            <v>0</v>
          </cell>
        </row>
        <row r="98">
          <cell r="BG98">
            <v>35521</v>
          </cell>
          <cell r="BP98">
            <v>0</v>
          </cell>
          <cell r="BT98">
            <v>0</v>
          </cell>
        </row>
        <row r="99">
          <cell r="BG99">
            <v>35551</v>
          </cell>
          <cell r="BP99">
            <v>0</v>
          </cell>
          <cell r="BT99">
            <v>0</v>
          </cell>
        </row>
        <row r="100">
          <cell r="BG100">
            <v>35582</v>
          </cell>
          <cell r="BP100">
            <v>0</v>
          </cell>
          <cell r="BT100">
            <v>0</v>
          </cell>
        </row>
        <row r="101">
          <cell r="BG101">
            <v>35612</v>
          </cell>
          <cell r="BP101">
            <v>0</v>
          </cell>
          <cell r="BT101">
            <v>0</v>
          </cell>
        </row>
        <row r="102">
          <cell r="BG102">
            <v>35643</v>
          </cell>
          <cell r="BP102">
            <v>0</v>
          </cell>
          <cell r="BT102">
            <v>0</v>
          </cell>
        </row>
        <row r="103">
          <cell r="BG103">
            <v>35674</v>
          </cell>
          <cell r="BP103">
            <v>0</v>
          </cell>
          <cell r="BT103">
            <v>0</v>
          </cell>
        </row>
        <row r="104">
          <cell r="BG104">
            <v>35704</v>
          </cell>
          <cell r="BP104">
            <v>0</v>
          </cell>
          <cell r="BT104">
            <v>0</v>
          </cell>
        </row>
        <row r="105">
          <cell r="BG105">
            <v>35735</v>
          </cell>
          <cell r="BP105">
            <v>0</v>
          </cell>
          <cell r="BT105">
            <v>0</v>
          </cell>
        </row>
        <row r="106">
          <cell r="BG106">
            <v>35765</v>
          </cell>
          <cell r="BP106">
            <v>0</v>
          </cell>
          <cell r="BT106">
            <v>0</v>
          </cell>
        </row>
        <row r="107">
          <cell r="BF107">
            <v>1998</v>
          </cell>
          <cell r="BG107">
            <v>35796</v>
          </cell>
          <cell r="BP107">
            <v>0</v>
          </cell>
          <cell r="BT107">
            <v>0</v>
          </cell>
        </row>
        <row r="108">
          <cell r="BG108">
            <v>35827</v>
          </cell>
          <cell r="BP108">
            <v>0</v>
          </cell>
          <cell r="BT108">
            <v>0</v>
          </cell>
        </row>
        <row r="109">
          <cell r="BG109">
            <v>35855</v>
          </cell>
          <cell r="BP109">
            <v>0</v>
          </cell>
          <cell r="BT109">
            <v>0</v>
          </cell>
        </row>
        <row r="110">
          <cell r="BG110">
            <v>35886</v>
          </cell>
          <cell r="BP110">
            <v>0</v>
          </cell>
          <cell r="BT110">
            <v>0</v>
          </cell>
        </row>
        <row r="111">
          <cell r="BG111">
            <v>35916</v>
          </cell>
          <cell r="BP111">
            <v>0</v>
          </cell>
          <cell r="BT111">
            <v>0</v>
          </cell>
        </row>
        <row r="112">
          <cell r="BG112">
            <v>35947</v>
          </cell>
          <cell r="BP112">
            <v>0</v>
          </cell>
          <cell r="BT112">
            <v>0</v>
          </cell>
        </row>
        <row r="113">
          <cell r="BG113">
            <v>35977</v>
          </cell>
          <cell r="BP113">
            <v>0</v>
          </cell>
          <cell r="BT113">
            <v>0</v>
          </cell>
        </row>
        <row r="114">
          <cell r="BG114">
            <v>36008</v>
          </cell>
          <cell r="BP114">
            <v>0</v>
          </cell>
          <cell r="BT114">
            <v>0</v>
          </cell>
        </row>
        <row r="115">
          <cell r="BG115">
            <v>36039</v>
          </cell>
          <cell r="BP115">
            <v>0</v>
          </cell>
          <cell r="BT115">
            <v>0</v>
          </cell>
        </row>
        <row r="116">
          <cell r="BG116">
            <v>36069</v>
          </cell>
          <cell r="BP116">
            <v>0</v>
          </cell>
          <cell r="BT116">
            <v>0</v>
          </cell>
        </row>
        <row r="117">
          <cell r="BG117">
            <v>36100</v>
          </cell>
          <cell r="BP117">
            <v>0</v>
          </cell>
          <cell r="BT117">
            <v>0</v>
          </cell>
        </row>
        <row r="118">
          <cell r="BG118">
            <v>36130</v>
          </cell>
          <cell r="BP118">
            <v>0</v>
          </cell>
          <cell r="BT118">
            <v>0</v>
          </cell>
        </row>
        <row r="119">
          <cell r="BF119">
            <v>1999</v>
          </cell>
          <cell r="BG119">
            <v>36161</v>
          </cell>
          <cell r="BP119">
            <v>0</v>
          </cell>
          <cell r="BT119">
            <v>0</v>
          </cell>
        </row>
        <row r="120">
          <cell r="BG120">
            <v>36192</v>
          </cell>
          <cell r="BP120">
            <v>0</v>
          </cell>
          <cell r="BT120">
            <v>0</v>
          </cell>
        </row>
        <row r="121">
          <cell r="BG121">
            <v>36220</v>
          </cell>
          <cell r="BP121">
            <v>0</v>
          </cell>
          <cell r="BT121">
            <v>0</v>
          </cell>
        </row>
        <row r="122">
          <cell r="BG122">
            <v>36251</v>
          </cell>
          <cell r="BP122">
            <v>0</v>
          </cell>
          <cell r="BT122">
            <v>0</v>
          </cell>
        </row>
        <row r="123">
          <cell r="BG123">
            <v>36281</v>
          </cell>
          <cell r="BP123">
            <v>0</v>
          </cell>
          <cell r="BT123">
            <v>0</v>
          </cell>
        </row>
        <row r="124">
          <cell r="BG124">
            <v>36312</v>
          </cell>
          <cell r="BP124">
            <v>0</v>
          </cell>
          <cell r="BT124">
            <v>0</v>
          </cell>
        </row>
        <row r="125">
          <cell r="BG125">
            <v>36342</v>
          </cell>
          <cell r="BP125">
            <v>0</v>
          </cell>
          <cell r="BT125">
            <v>0</v>
          </cell>
        </row>
        <row r="126">
          <cell r="BG126">
            <v>36373</v>
          </cell>
          <cell r="BP126">
            <v>0</v>
          </cell>
          <cell r="BT126">
            <v>0</v>
          </cell>
        </row>
        <row r="127">
          <cell r="BG127">
            <v>36404</v>
          </cell>
          <cell r="BP127">
            <v>0</v>
          </cell>
          <cell r="BT127">
            <v>0</v>
          </cell>
        </row>
        <row r="128">
          <cell r="BG128">
            <v>36434</v>
          </cell>
          <cell r="BP128">
            <v>0</v>
          </cell>
          <cell r="BT128">
            <v>0</v>
          </cell>
        </row>
        <row r="129">
          <cell r="BG129">
            <v>36465</v>
          </cell>
          <cell r="BP129">
            <v>0</v>
          </cell>
          <cell r="BT129">
            <v>0</v>
          </cell>
        </row>
        <row r="130">
          <cell r="BG130">
            <v>36495</v>
          </cell>
          <cell r="BP130">
            <v>0</v>
          </cell>
          <cell r="BT130">
            <v>0</v>
          </cell>
        </row>
        <row r="131">
          <cell r="BF131">
            <v>2000</v>
          </cell>
          <cell r="BG131">
            <v>36526</v>
          </cell>
          <cell r="BP131">
            <v>0</v>
          </cell>
          <cell r="BT131">
            <v>0</v>
          </cell>
        </row>
        <row r="132">
          <cell r="BG132">
            <v>36557</v>
          </cell>
          <cell r="BP132">
            <v>0</v>
          </cell>
          <cell r="BT132">
            <v>0</v>
          </cell>
        </row>
        <row r="133">
          <cell r="BG133">
            <v>36586</v>
          </cell>
          <cell r="BP133">
            <v>0</v>
          </cell>
          <cell r="BT133">
            <v>0</v>
          </cell>
        </row>
        <row r="134">
          <cell r="BG134">
            <v>36617</v>
          </cell>
          <cell r="BP134">
            <v>0</v>
          </cell>
          <cell r="BT134">
            <v>0</v>
          </cell>
        </row>
        <row r="135">
          <cell r="BG135">
            <v>36647</v>
          </cell>
          <cell r="BP135">
            <v>0</v>
          </cell>
          <cell r="BT135">
            <v>0</v>
          </cell>
        </row>
        <row r="136">
          <cell r="BG136">
            <v>36678</v>
          </cell>
          <cell r="BP136">
            <v>0</v>
          </cell>
          <cell r="BT136">
            <v>0</v>
          </cell>
        </row>
        <row r="137">
          <cell r="BG137">
            <v>36708</v>
          </cell>
          <cell r="BP137">
            <v>0</v>
          </cell>
          <cell r="BT137">
            <v>0</v>
          </cell>
        </row>
        <row r="138">
          <cell r="BG138">
            <v>36739</v>
          </cell>
          <cell r="BP138">
            <v>0</v>
          </cell>
          <cell r="BT138">
            <v>0</v>
          </cell>
        </row>
        <row r="139">
          <cell r="BG139">
            <v>36770</v>
          </cell>
          <cell r="BP139">
            <v>0</v>
          </cell>
          <cell r="BT139">
            <v>0</v>
          </cell>
        </row>
        <row r="140">
          <cell r="BG140">
            <v>36800</v>
          </cell>
          <cell r="BP140">
            <v>0</v>
          </cell>
          <cell r="BT140">
            <v>0</v>
          </cell>
        </row>
        <row r="141">
          <cell r="BG141">
            <v>36831</v>
          </cell>
          <cell r="BP141">
            <v>0</v>
          </cell>
          <cell r="BT141">
            <v>0</v>
          </cell>
        </row>
        <row r="142">
          <cell r="BG142">
            <v>36861</v>
          </cell>
          <cell r="BP142">
            <v>0</v>
          </cell>
          <cell r="BT14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ELBA_ENERGY"/>
      <sheetName val="CELPE_ENERGY"/>
      <sheetName val="COSERN_ENERGY"/>
      <sheetName val="Plano especial (2)"/>
      <sheetName val="Tabela de Parâmetros"/>
      <sheetName val="CELPE-média-mensal-99-04"/>
      <sheetName val="A4.6-SEAOIL"/>
      <sheetName val="INFO"/>
      <sheetName val="INDIECO1"/>
      <sheetName val="CDI"/>
      <sheetName val="CALC-RESUMO"/>
      <sheetName val="IGPM_Acumulado"/>
      <sheetName val="Taxas"/>
      <sheetName val="BancoSegment"/>
      <sheetName val="Critérios"/>
    </sheetNames>
    <sheetDataSet>
      <sheetData sheetId="0" refreshError="1">
        <row r="1">
          <cell r="A1" t="str">
            <v>COELBA</v>
          </cell>
          <cell r="C1">
            <v>36161</v>
          </cell>
          <cell r="D1">
            <v>36192</v>
          </cell>
          <cell r="E1">
            <v>36220</v>
          </cell>
          <cell r="F1">
            <v>36251</v>
          </cell>
          <cell r="G1">
            <v>36281</v>
          </cell>
          <cell r="H1">
            <v>36312</v>
          </cell>
          <cell r="I1">
            <v>36342</v>
          </cell>
          <cell r="J1">
            <v>36373</v>
          </cell>
          <cell r="K1">
            <v>36404</v>
          </cell>
          <cell r="L1">
            <v>36434</v>
          </cell>
          <cell r="M1">
            <v>36465</v>
          </cell>
          <cell r="N1">
            <v>36495</v>
          </cell>
          <cell r="O1">
            <v>36526</v>
          </cell>
          <cell r="P1">
            <v>36557</v>
          </cell>
          <cell r="Q1">
            <v>36586</v>
          </cell>
          <cell r="R1">
            <v>36617</v>
          </cell>
          <cell r="S1">
            <v>36647</v>
          </cell>
          <cell r="T1">
            <v>36678</v>
          </cell>
          <cell r="U1">
            <v>36708</v>
          </cell>
          <cell r="V1">
            <v>36739</v>
          </cell>
          <cell r="W1">
            <v>36770</v>
          </cell>
          <cell r="X1">
            <v>36800</v>
          </cell>
          <cell r="Y1">
            <v>36831</v>
          </cell>
          <cell r="Z1">
            <v>36861</v>
          </cell>
          <cell r="AA1">
            <v>36892</v>
          </cell>
          <cell r="AB1">
            <v>36923</v>
          </cell>
          <cell r="AC1">
            <v>36951</v>
          </cell>
          <cell r="AD1">
            <v>36982</v>
          </cell>
          <cell r="AE1">
            <v>37012</v>
          </cell>
          <cell r="AF1">
            <v>37043</v>
          </cell>
          <cell r="AG1">
            <v>37073</v>
          </cell>
          <cell r="AH1">
            <v>37104</v>
          </cell>
          <cell r="AI1">
            <v>37135</v>
          </cell>
          <cell r="AJ1">
            <v>37165</v>
          </cell>
          <cell r="AK1">
            <v>37196</v>
          </cell>
          <cell r="AL1">
            <v>37226</v>
          </cell>
          <cell r="AM1">
            <v>37257</v>
          </cell>
          <cell r="AN1">
            <v>37288</v>
          </cell>
          <cell r="AO1">
            <v>37316</v>
          </cell>
          <cell r="AP1">
            <v>37347</v>
          </cell>
          <cell r="AQ1">
            <v>37377</v>
          </cell>
          <cell r="AR1">
            <v>37408</v>
          </cell>
          <cell r="AS1">
            <v>37438</v>
          </cell>
          <cell r="AT1">
            <v>37469</v>
          </cell>
          <cell r="AU1">
            <v>37500</v>
          </cell>
          <cell r="AV1">
            <v>37530</v>
          </cell>
          <cell r="AW1">
            <v>37561</v>
          </cell>
          <cell r="AX1">
            <v>37591</v>
          </cell>
          <cell r="AY1">
            <v>37622</v>
          </cell>
          <cell r="AZ1">
            <v>37653</v>
          </cell>
          <cell r="BA1">
            <v>37681</v>
          </cell>
          <cell r="BB1">
            <v>37712</v>
          </cell>
          <cell r="BC1">
            <v>37742</v>
          </cell>
          <cell r="BD1">
            <v>37773</v>
          </cell>
          <cell r="BE1">
            <v>37803</v>
          </cell>
          <cell r="BF1">
            <v>37834</v>
          </cell>
          <cell r="BG1">
            <v>37865</v>
          </cell>
          <cell r="BH1">
            <v>37895</v>
          </cell>
          <cell r="BI1">
            <v>37926</v>
          </cell>
          <cell r="BJ1">
            <v>37956</v>
          </cell>
          <cell r="BK1">
            <v>37987</v>
          </cell>
          <cell r="BL1">
            <v>38018</v>
          </cell>
          <cell r="BM1">
            <v>38047</v>
          </cell>
          <cell r="BN1">
            <v>38078</v>
          </cell>
          <cell r="BO1">
            <v>38108</v>
          </cell>
          <cell r="BP1">
            <v>38139</v>
          </cell>
          <cell r="BQ1">
            <v>38169</v>
          </cell>
          <cell r="BR1">
            <v>38200</v>
          </cell>
          <cell r="BS1">
            <v>38231</v>
          </cell>
          <cell r="BT1">
            <v>38261</v>
          </cell>
          <cell r="BU1">
            <v>38292</v>
          </cell>
          <cell r="BV1">
            <v>38322</v>
          </cell>
        </row>
        <row r="2">
          <cell r="A2" t="str">
            <v>REALIZADO MENSAL</v>
          </cell>
        </row>
        <row r="3">
          <cell r="A3" t="str">
            <v>BALANÇO ENERGÉTICO (MWh)</v>
          </cell>
        </row>
        <row r="4">
          <cell r="A4" t="str">
            <v>Energia Contratada</v>
          </cell>
          <cell r="AM4">
            <v>1034736.62104</v>
          </cell>
          <cell r="AN4">
            <v>949188.5934415001</v>
          </cell>
          <cell r="AO4">
            <v>1056331</v>
          </cell>
          <cell r="AP4">
            <v>1009922</v>
          </cell>
          <cell r="AQ4">
            <v>1050482</v>
          </cell>
          <cell r="AR4">
            <v>1027833</v>
          </cell>
          <cell r="AS4">
            <v>1033225</v>
          </cell>
          <cell r="AT4">
            <v>1037802</v>
          </cell>
          <cell r="AU4">
            <v>1046514</v>
          </cell>
          <cell r="AV4">
            <v>1091812</v>
          </cell>
          <cell r="AW4">
            <v>1073617</v>
          </cell>
          <cell r="AX4">
            <v>1057663</v>
          </cell>
          <cell r="AY4">
            <v>945965</v>
          </cell>
          <cell r="AZ4">
            <v>868396</v>
          </cell>
        </row>
        <row r="5">
          <cell r="A5" t="str">
            <v>(- ) Perdas na Rede Básica</v>
          </cell>
          <cell r="AM5">
            <v>-31955.444800000001</v>
          </cell>
          <cell r="AN5">
            <v>-31312.57228</v>
          </cell>
          <cell r="AO5">
            <v>-36755.591</v>
          </cell>
          <cell r="AP5">
            <v>-36801.861799999999</v>
          </cell>
          <cell r="AQ5">
            <v>-36067.79376</v>
          </cell>
          <cell r="AR5">
            <v>-33485.531360000001</v>
          </cell>
          <cell r="AS5">
            <v>-35124.947999999997</v>
          </cell>
          <cell r="AT5">
            <v>-35496.616000000002</v>
          </cell>
          <cell r="AU5">
            <v>-34975.364000000001</v>
          </cell>
          <cell r="AV5">
            <v>-38264.724000000002</v>
          </cell>
          <cell r="AW5">
            <v>-36736.481079999998</v>
          </cell>
          <cell r="AX5">
            <v>-37450.858840000001</v>
          </cell>
          <cell r="AY5">
            <v>-38833</v>
          </cell>
          <cell r="AZ5">
            <v>-35301</v>
          </cell>
        </row>
        <row r="6">
          <cell r="A6" t="str">
            <v>(- ) Sobras de Energia</v>
          </cell>
          <cell r="AM6">
            <v>-203785.37623999995</v>
          </cell>
          <cell r="AN6">
            <v>-134958.22116150006</v>
          </cell>
          <cell r="AO6">
            <v>0</v>
          </cell>
          <cell r="AP6">
            <v>0</v>
          </cell>
          <cell r="AQ6">
            <v>0</v>
          </cell>
          <cell r="AR6">
            <v>0</v>
          </cell>
          <cell r="AS6">
            <v>0</v>
          </cell>
          <cell r="AT6">
            <v>0</v>
          </cell>
          <cell r="AU6">
            <v>0</v>
          </cell>
          <cell r="AV6">
            <v>0</v>
          </cell>
          <cell r="AW6">
            <v>0</v>
          </cell>
          <cell r="AX6">
            <v>0</v>
          </cell>
          <cell r="AY6">
            <v>0</v>
          </cell>
          <cell r="AZ6">
            <v>0</v>
          </cell>
        </row>
        <row r="7">
          <cell r="A7" t="str">
            <v>(- ) Energia Disponibilizada - MAE</v>
          </cell>
          <cell r="AM7">
            <v>0</v>
          </cell>
          <cell r="AN7">
            <v>0</v>
          </cell>
          <cell r="AO7">
            <v>-100571.70900000005</v>
          </cell>
          <cell r="AP7">
            <v>-52949.538200000025</v>
          </cell>
          <cell r="AQ7">
            <v>-112603.20624</v>
          </cell>
          <cell r="AR7">
            <v>-157094.06863999998</v>
          </cell>
          <cell r="AS7">
            <v>-119854.35200000004</v>
          </cell>
          <cell r="AT7">
            <v>-114773.98399999997</v>
          </cell>
          <cell r="AU7">
            <v>-137028.53600000002</v>
          </cell>
          <cell r="AV7">
            <v>-96793.176000000021</v>
          </cell>
          <cell r="AW7">
            <v>-118333.49191999997</v>
          </cell>
          <cell r="AX7">
            <v>-83803.670160000009</v>
          </cell>
          <cell r="AY7">
            <v>63684</v>
          </cell>
          <cell r="AZ7">
            <v>49426</v>
          </cell>
        </row>
        <row r="8">
          <cell r="A8" t="str">
            <v>(+) Total de Compras</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798995.8</v>
          </cell>
          <cell r="AN8">
            <v>782917.8</v>
          </cell>
          <cell r="AO8">
            <v>919003.7</v>
          </cell>
          <cell r="AP8">
            <v>920170.6</v>
          </cell>
          <cell r="AQ8">
            <v>901811</v>
          </cell>
          <cell r="AR8">
            <v>837253.4</v>
          </cell>
          <cell r="AS8">
            <v>878245.7</v>
          </cell>
          <cell r="AT8">
            <v>887531.4</v>
          </cell>
          <cell r="AU8">
            <v>874510.09999999986</v>
          </cell>
          <cell r="AV8">
            <v>956754.10000000009</v>
          </cell>
          <cell r="AW8">
            <v>918547.027</v>
          </cell>
          <cell r="AX8">
            <v>936408.47100000002</v>
          </cell>
          <cell r="AY8">
            <v>970816</v>
          </cell>
          <cell r="AZ8">
            <v>882521</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row>
        <row r="9">
          <cell r="A9" t="str">
            <v xml:space="preserve"> - CHESF</v>
          </cell>
          <cell r="AM9">
            <v>777103.82</v>
          </cell>
          <cell r="AN9">
            <v>764560.77099999995</v>
          </cell>
          <cell r="AO9">
            <v>898984.777</v>
          </cell>
          <cell r="AP9">
            <v>888760.39199999999</v>
          </cell>
          <cell r="AQ9">
            <v>885573.01399999997</v>
          </cell>
          <cell r="AR9">
            <v>829312.08900000004</v>
          </cell>
          <cell r="AS9">
            <v>868592.66399999999</v>
          </cell>
          <cell r="AT9">
            <v>861608.32700000005</v>
          </cell>
          <cell r="AU9">
            <v>864448.68299999996</v>
          </cell>
          <cell r="AV9">
            <v>948708.93900000001</v>
          </cell>
          <cell r="AW9">
            <v>908880.17700000003</v>
          </cell>
          <cell r="AX9">
            <v>929722.93599999999</v>
          </cell>
          <cell r="AY9">
            <v>938704</v>
          </cell>
          <cell r="AZ9">
            <v>853209</v>
          </cell>
        </row>
        <row r="10">
          <cell r="A10" t="str">
            <v xml:space="preserve"> - ITAPEBI</v>
          </cell>
          <cell r="AM10">
            <v>0</v>
          </cell>
          <cell r="AN10">
            <v>0</v>
          </cell>
          <cell r="AO10">
            <v>0</v>
          </cell>
          <cell r="AP10">
            <v>0</v>
          </cell>
          <cell r="AQ10">
            <v>0</v>
          </cell>
          <cell r="AR10">
            <v>0</v>
          </cell>
          <cell r="AS10">
            <v>0</v>
          </cell>
          <cell r="AT10">
            <v>0</v>
          </cell>
          <cell r="AU10">
            <v>0</v>
          </cell>
          <cell r="AV10">
            <v>0</v>
          </cell>
          <cell r="AW10">
            <v>0</v>
          </cell>
          <cell r="AX10">
            <v>0</v>
          </cell>
        </row>
        <row r="11">
          <cell r="A11" t="str">
            <v xml:space="preserve"> - TERMOPERNAMBUCO</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row>
        <row r="12">
          <cell r="A12" t="str">
            <v xml:space="preserve"> - TERMOAÇU</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row>
        <row r="13">
          <cell r="A13" t="str">
            <v xml:space="preserve"> - OUTROS GERADORES </v>
          </cell>
          <cell r="AM13">
            <v>21891.980000000098</v>
          </cell>
          <cell r="AN13">
            <v>18357.029000000097</v>
          </cell>
          <cell r="AO13">
            <v>20018.922999999952</v>
          </cell>
          <cell r="AP13">
            <v>31410.207999999984</v>
          </cell>
          <cell r="AQ13">
            <v>16237.986000000034</v>
          </cell>
          <cell r="AR13">
            <v>7941.310999999987</v>
          </cell>
          <cell r="AS13">
            <v>9653.0359999999637</v>
          </cell>
          <cell r="AT13">
            <v>25923.072999999975</v>
          </cell>
          <cell r="AU13">
            <v>10061.417000000016</v>
          </cell>
          <cell r="AV13">
            <v>8045.1609999999637</v>
          </cell>
          <cell r="AW13">
            <v>9666.85</v>
          </cell>
          <cell r="AX13">
            <v>6685.5349999999999</v>
          </cell>
          <cell r="AY13">
            <v>32112</v>
          </cell>
          <cell r="AZ13">
            <v>29312</v>
          </cell>
        </row>
        <row r="14">
          <cell r="A14" t="str">
            <v xml:space="preserve"> - MAE</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row>
        <row r="15">
          <cell r="A15" t="str">
            <v>(+) Geração Própria</v>
          </cell>
          <cell r="AM15">
            <v>11701</v>
          </cell>
          <cell r="AN15">
            <v>10347</v>
          </cell>
          <cell r="AO15">
            <v>11358</v>
          </cell>
          <cell r="AP15">
            <v>10776</v>
          </cell>
          <cell r="AQ15">
            <v>9954</v>
          </cell>
          <cell r="AR15">
            <v>9700</v>
          </cell>
          <cell r="AS15">
            <v>9841</v>
          </cell>
          <cell r="AT15">
            <v>9024</v>
          </cell>
          <cell r="AU15">
            <v>8863</v>
          </cell>
          <cell r="AV15">
            <v>8841</v>
          </cell>
          <cell r="AW15">
            <v>9855</v>
          </cell>
          <cell r="AX15">
            <v>10161</v>
          </cell>
          <cell r="AY15">
            <v>11016</v>
          </cell>
          <cell r="AZ15">
            <v>10886</v>
          </cell>
        </row>
        <row r="16">
          <cell r="A16" t="str">
            <v>= ENERGIA REQUERIDA</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810696.8</v>
          </cell>
          <cell r="AN16">
            <v>793264.8</v>
          </cell>
          <cell r="AO16">
            <v>930361.7</v>
          </cell>
          <cell r="AP16">
            <v>930946.6</v>
          </cell>
          <cell r="AQ16">
            <v>911765</v>
          </cell>
          <cell r="AR16">
            <v>846953.4</v>
          </cell>
          <cell r="AS16">
            <v>888086.7</v>
          </cell>
          <cell r="AT16">
            <v>896555.4</v>
          </cell>
          <cell r="AU16">
            <v>883373.09999999986</v>
          </cell>
          <cell r="AV16">
            <v>965595.10000000009</v>
          </cell>
          <cell r="AW16">
            <v>928402.027</v>
          </cell>
          <cell r="AX16">
            <v>946569.47100000002</v>
          </cell>
          <cell r="AY16">
            <v>981832</v>
          </cell>
          <cell r="AZ16">
            <v>893407</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row>
        <row r="17">
          <cell r="A17" t="str">
            <v>Energia Fornecida</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673562</v>
          </cell>
          <cell r="AN17">
            <v>704773</v>
          </cell>
          <cell r="AO17">
            <v>722368</v>
          </cell>
          <cell r="AP17">
            <v>785850</v>
          </cell>
          <cell r="AQ17">
            <v>761061</v>
          </cell>
          <cell r="AR17">
            <v>689460</v>
          </cell>
          <cell r="AS17">
            <v>725718</v>
          </cell>
          <cell r="AT17">
            <v>723539</v>
          </cell>
          <cell r="AU17">
            <v>752776</v>
          </cell>
          <cell r="AV17">
            <v>752033</v>
          </cell>
          <cell r="AW17">
            <v>774228</v>
          </cell>
          <cell r="AX17">
            <v>784446</v>
          </cell>
          <cell r="AY17">
            <v>726414</v>
          </cell>
          <cell r="AZ17">
            <v>786556</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row>
        <row r="18">
          <cell r="A18" t="str">
            <v xml:space="preserve"> - RESIDENCIAL</v>
          </cell>
          <cell r="AM18">
            <v>217456</v>
          </cell>
          <cell r="AN18">
            <v>225948</v>
          </cell>
          <cell r="AO18">
            <v>222216</v>
          </cell>
          <cell r="AP18">
            <v>237934</v>
          </cell>
          <cell r="AQ18">
            <v>233114</v>
          </cell>
          <cell r="AR18">
            <v>217301</v>
          </cell>
          <cell r="AS18">
            <v>220665</v>
          </cell>
          <cell r="AT18">
            <v>217901</v>
          </cell>
          <cell r="AU18">
            <v>222194</v>
          </cell>
          <cell r="AV18">
            <v>231308</v>
          </cell>
          <cell r="AW18">
            <v>240761</v>
          </cell>
          <cell r="AX18">
            <v>250249</v>
          </cell>
          <cell r="AY18">
            <v>257066.00000000003</v>
          </cell>
          <cell r="AZ18">
            <v>271307</v>
          </cell>
        </row>
        <row r="19">
          <cell r="A19" t="str">
            <v xml:space="preserve"> - INDUSTRIAL</v>
          </cell>
          <cell r="AM19">
            <v>176065</v>
          </cell>
          <cell r="AN19">
            <v>187256</v>
          </cell>
          <cell r="AO19">
            <v>197668</v>
          </cell>
          <cell r="AP19">
            <v>206655</v>
          </cell>
          <cell r="AQ19">
            <v>202156</v>
          </cell>
          <cell r="AR19">
            <v>168052</v>
          </cell>
          <cell r="AS19">
            <v>193531</v>
          </cell>
          <cell r="AT19">
            <v>181794</v>
          </cell>
          <cell r="AU19">
            <v>191624</v>
          </cell>
          <cell r="AV19">
            <v>176858</v>
          </cell>
          <cell r="AW19">
            <v>177852</v>
          </cell>
          <cell r="AX19">
            <v>186226</v>
          </cell>
          <cell r="AY19">
            <v>132010</v>
          </cell>
          <cell r="AZ19">
            <v>163253</v>
          </cell>
        </row>
        <row r="20">
          <cell r="A20" t="str">
            <v xml:space="preserve"> - COMERCIAL</v>
          </cell>
          <cell r="AM20">
            <v>134943</v>
          </cell>
          <cell r="AN20">
            <v>142460</v>
          </cell>
          <cell r="AO20">
            <v>140664</v>
          </cell>
          <cell r="AP20">
            <v>146088</v>
          </cell>
          <cell r="AQ20">
            <v>146457</v>
          </cell>
          <cell r="AR20">
            <v>137829</v>
          </cell>
          <cell r="AS20">
            <v>131410</v>
          </cell>
          <cell r="AT20">
            <v>135846</v>
          </cell>
          <cell r="AU20">
            <v>139270</v>
          </cell>
          <cell r="AV20">
            <v>145168</v>
          </cell>
          <cell r="AW20">
            <v>155517</v>
          </cell>
          <cell r="AX20">
            <v>156193</v>
          </cell>
          <cell r="AY20">
            <v>160130</v>
          </cell>
          <cell r="AZ20">
            <v>169551</v>
          </cell>
        </row>
        <row r="21">
          <cell r="A21" t="str">
            <v xml:space="preserve"> - OUTROS</v>
          </cell>
          <cell r="AM21">
            <v>145098</v>
          </cell>
          <cell r="AN21">
            <v>149109</v>
          </cell>
          <cell r="AO21">
            <v>161820</v>
          </cell>
          <cell r="AP21">
            <v>195173</v>
          </cell>
          <cell r="AQ21">
            <v>179334</v>
          </cell>
          <cell r="AR21">
            <v>166278</v>
          </cell>
          <cell r="AS21">
            <v>180112</v>
          </cell>
          <cell r="AT21">
            <v>187998</v>
          </cell>
          <cell r="AU21">
            <v>199688</v>
          </cell>
          <cell r="AV21">
            <v>198699</v>
          </cell>
          <cell r="AW21">
            <v>200098</v>
          </cell>
          <cell r="AX21">
            <v>191778</v>
          </cell>
          <cell r="AY21">
            <v>177208.00000000003</v>
          </cell>
          <cell r="AZ21">
            <v>182445</v>
          </cell>
        </row>
        <row r="22">
          <cell r="A22" t="str">
            <v>Suprimento de Energia</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10</v>
          </cell>
          <cell r="AN22">
            <v>12</v>
          </cell>
          <cell r="AO22">
            <v>11</v>
          </cell>
          <cell r="AP22">
            <v>13</v>
          </cell>
          <cell r="AQ22">
            <v>159</v>
          </cell>
          <cell r="AR22">
            <v>13</v>
          </cell>
          <cell r="AS22">
            <v>12</v>
          </cell>
          <cell r="AT22">
            <v>9</v>
          </cell>
          <cell r="AU22">
            <v>13</v>
          </cell>
          <cell r="AV22">
            <v>12</v>
          </cell>
          <cell r="AW22">
            <v>12</v>
          </cell>
          <cell r="AX22">
            <v>13</v>
          </cell>
          <cell r="AY22">
            <v>10.87</v>
          </cell>
          <cell r="AZ22">
            <v>12</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row>
        <row r="23">
          <cell r="A23" t="str">
            <v xml:space="preserve"> - COELBA</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row>
        <row r="24">
          <cell r="A24" t="str">
            <v xml:space="preserve"> - CELPE</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row>
        <row r="25">
          <cell r="A25" t="str">
            <v xml:space="preserve"> - COSERN</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row>
        <row r="26">
          <cell r="A26" t="str">
            <v xml:space="preserve"> - OUTROS</v>
          </cell>
          <cell r="AM26">
            <v>10</v>
          </cell>
          <cell r="AN26">
            <v>12</v>
          </cell>
          <cell r="AO26">
            <v>11</v>
          </cell>
          <cell r="AP26">
            <v>13</v>
          </cell>
          <cell r="AQ26">
            <v>159</v>
          </cell>
          <cell r="AR26">
            <v>13</v>
          </cell>
          <cell r="AS26">
            <v>12</v>
          </cell>
          <cell r="AT26">
            <v>9</v>
          </cell>
          <cell r="AU26">
            <v>13</v>
          </cell>
          <cell r="AV26">
            <v>12</v>
          </cell>
          <cell r="AW26">
            <v>12</v>
          </cell>
          <cell r="AX26">
            <v>13</v>
          </cell>
          <cell r="AY26">
            <v>10.87</v>
          </cell>
          <cell r="AZ26">
            <v>12</v>
          </cell>
        </row>
        <row r="27">
          <cell r="A27" t="str">
            <v>(- ) Perdas Comerciais</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137124.80000000005</v>
          </cell>
          <cell r="AN27">
            <v>88479.800000000047</v>
          </cell>
          <cell r="AO27">
            <v>207982.69999999995</v>
          </cell>
          <cell r="AP27">
            <v>145083.59999999998</v>
          </cell>
          <cell r="AQ27">
            <v>150545</v>
          </cell>
          <cell r="AR27">
            <v>157480.40000000002</v>
          </cell>
          <cell r="AS27">
            <v>162356.69999999995</v>
          </cell>
          <cell r="AT27">
            <v>173007.40000000002</v>
          </cell>
          <cell r="AU27">
            <v>130584.09999999986</v>
          </cell>
          <cell r="AV27">
            <v>213550.10000000009</v>
          </cell>
          <cell r="AW27">
            <v>154162.027</v>
          </cell>
          <cell r="AX27">
            <v>162110.47100000002</v>
          </cell>
          <cell r="AY27">
            <v>255407.13</v>
          </cell>
          <cell r="AZ27">
            <v>106839</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row>
        <row r="28">
          <cell r="AM28">
            <v>0</v>
          </cell>
          <cell r="AN28">
            <v>0</v>
          </cell>
          <cell r="AO28">
            <v>0</v>
          </cell>
          <cell r="AP28">
            <v>0</v>
          </cell>
          <cell r="AQ28">
            <v>0</v>
          </cell>
          <cell r="AR28">
            <v>0</v>
          </cell>
          <cell r="AS28">
            <v>0</v>
          </cell>
          <cell r="AT28">
            <v>0</v>
          </cell>
          <cell r="AU28">
            <v>-1.1641532182693481E-10</v>
          </cell>
          <cell r="AV28">
            <v>1.1641532182693481E-10</v>
          </cell>
          <cell r="AW28">
            <v>-2.3646862246096134E-11</v>
          </cell>
          <cell r="AX28">
            <v>3.2741809263825417E-11</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row>
        <row r="29">
          <cell r="C29">
            <v>36161</v>
          </cell>
          <cell r="D29">
            <v>36192</v>
          </cell>
          <cell r="E29">
            <v>36220</v>
          </cell>
          <cell r="F29">
            <v>36251</v>
          </cell>
          <cell r="G29">
            <v>36281</v>
          </cell>
          <cell r="H29">
            <v>36312</v>
          </cell>
          <cell r="I29">
            <v>36342</v>
          </cell>
          <cell r="J29">
            <v>36373</v>
          </cell>
          <cell r="K29">
            <v>36404</v>
          </cell>
          <cell r="L29">
            <v>36434</v>
          </cell>
          <cell r="M29">
            <v>36465</v>
          </cell>
          <cell r="N29">
            <v>36495</v>
          </cell>
          <cell r="O29">
            <v>36526</v>
          </cell>
          <cell r="P29">
            <v>36557</v>
          </cell>
          <cell r="Q29">
            <v>36586</v>
          </cell>
          <cell r="R29">
            <v>36617</v>
          </cell>
          <cell r="S29">
            <v>36647</v>
          </cell>
          <cell r="T29">
            <v>36678</v>
          </cell>
          <cell r="U29">
            <v>36708</v>
          </cell>
          <cell r="V29">
            <v>36739</v>
          </cell>
          <cell r="W29">
            <v>36770</v>
          </cell>
          <cell r="X29">
            <v>36800</v>
          </cell>
          <cell r="Y29">
            <v>36831</v>
          </cell>
          <cell r="Z29">
            <v>36861</v>
          </cell>
          <cell r="AA29">
            <v>36892</v>
          </cell>
          <cell r="AB29">
            <v>36923</v>
          </cell>
          <cell r="AC29">
            <v>36951</v>
          </cell>
          <cell r="AD29">
            <v>36982</v>
          </cell>
          <cell r="AE29">
            <v>37012</v>
          </cell>
          <cell r="AF29">
            <v>37043</v>
          </cell>
          <cell r="AG29">
            <v>37073</v>
          </cell>
          <cell r="AH29">
            <v>37104</v>
          </cell>
          <cell r="AI29">
            <v>37135</v>
          </cell>
          <cell r="AJ29">
            <v>37165</v>
          </cell>
          <cell r="AK29">
            <v>37196</v>
          </cell>
          <cell r="AL29">
            <v>37226</v>
          </cell>
          <cell r="AM29">
            <v>37257</v>
          </cell>
          <cell r="AN29">
            <v>37288</v>
          </cell>
          <cell r="AO29">
            <v>37316</v>
          </cell>
          <cell r="AP29">
            <v>37347</v>
          </cell>
          <cell r="AQ29">
            <v>37377</v>
          </cell>
          <cell r="AR29">
            <v>37408</v>
          </cell>
          <cell r="AS29">
            <v>37438</v>
          </cell>
          <cell r="AT29">
            <v>37469</v>
          </cell>
          <cell r="AU29">
            <v>37500</v>
          </cell>
          <cell r="AV29">
            <v>37530</v>
          </cell>
          <cell r="AW29">
            <v>37561</v>
          </cell>
          <cell r="AX29">
            <v>37591</v>
          </cell>
          <cell r="AY29">
            <v>37622</v>
          </cell>
          <cell r="AZ29">
            <v>37653</v>
          </cell>
          <cell r="BA29">
            <v>37681</v>
          </cell>
          <cell r="BB29">
            <v>37712</v>
          </cell>
          <cell r="BC29">
            <v>37742</v>
          </cell>
          <cell r="BD29">
            <v>37773</v>
          </cell>
          <cell r="BE29">
            <v>37803</v>
          </cell>
          <cell r="BF29">
            <v>37834</v>
          </cell>
          <cell r="BG29">
            <v>37865</v>
          </cell>
          <cell r="BH29">
            <v>37895</v>
          </cell>
          <cell r="BI29">
            <v>37926</v>
          </cell>
          <cell r="BJ29">
            <v>37956</v>
          </cell>
          <cell r="BK29">
            <v>37987</v>
          </cell>
          <cell r="BL29">
            <v>38018</v>
          </cell>
          <cell r="BM29">
            <v>38047</v>
          </cell>
          <cell r="BN29">
            <v>38078</v>
          </cell>
          <cell r="BO29">
            <v>38108</v>
          </cell>
          <cell r="BP29">
            <v>38139</v>
          </cell>
          <cell r="BQ29">
            <v>38169</v>
          </cell>
          <cell r="BR29">
            <v>38200</v>
          </cell>
          <cell r="BS29">
            <v>38231</v>
          </cell>
          <cell r="BT29">
            <v>38261</v>
          </cell>
          <cell r="BU29">
            <v>38292</v>
          </cell>
          <cell r="BV29">
            <v>38322</v>
          </cell>
        </row>
        <row r="30">
          <cell r="A30" t="str">
            <v>REALIZADO ACUMULADO</v>
          </cell>
        </row>
        <row r="31">
          <cell r="A31" t="str">
            <v>BALANÇO ENERGÉTICO (MWh)</v>
          </cell>
        </row>
        <row r="32">
          <cell r="A32" t="str">
            <v>Energia Contratada</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1034736.62104</v>
          </cell>
          <cell r="AN32">
            <v>1983925.2144815</v>
          </cell>
          <cell r="AO32">
            <v>3040256.2144815</v>
          </cell>
          <cell r="AP32">
            <v>4050178.2144815</v>
          </cell>
          <cell r="AQ32">
            <v>5100660.2144815</v>
          </cell>
          <cell r="AR32">
            <v>6128493.2144815</v>
          </cell>
          <cell r="AS32">
            <v>7161718.2144815</v>
          </cell>
          <cell r="AT32">
            <v>8199520.2144815</v>
          </cell>
          <cell r="AU32">
            <v>9246034.214481499</v>
          </cell>
          <cell r="AV32">
            <v>10337846.214481499</v>
          </cell>
          <cell r="AW32">
            <v>11411463.214481499</v>
          </cell>
          <cell r="AX32">
            <v>12469126.214481499</v>
          </cell>
          <cell r="AY32">
            <v>945965</v>
          </cell>
          <cell r="AZ32">
            <v>1814361</v>
          </cell>
          <cell r="BA32">
            <v>1814361</v>
          </cell>
          <cell r="BB32">
            <v>1814361</v>
          </cell>
          <cell r="BC32">
            <v>1814361</v>
          </cell>
          <cell r="BD32">
            <v>1814361</v>
          </cell>
          <cell r="BE32">
            <v>1814361</v>
          </cell>
          <cell r="BF32">
            <v>1814361</v>
          </cell>
          <cell r="BG32">
            <v>1814361</v>
          </cell>
          <cell r="BH32">
            <v>1814361</v>
          </cell>
          <cell r="BI32">
            <v>1814361</v>
          </cell>
          <cell r="BJ32">
            <v>1814361</v>
          </cell>
          <cell r="BK32">
            <v>0</v>
          </cell>
          <cell r="BL32">
            <v>0</v>
          </cell>
          <cell r="BM32">
            <v>0</v>
          </cell>
          <cell r="BN32">
            <v>0</v>
          </cell>
          <cell r="BO32">
            <v>0</v>
          </cell>
          <cell r="BP32">
            <v>0</v>
          </cell>
          <cell r="BQ32">
            <v>0</v>
          </cell>
          <cell r="BR32">
            <v>0</v>
          </cell>
          <cell r="BS32">
            <v>0</v>
          </cell>
          <cell r="BT32">
            <v>0</v>
          </cell>
          <cell r="BU32">
            <v>0</v>
          </cell>
          <cell r="BV32">
            <v>0</v>
          </cell>
        </row>
        <row r="33">
          <cell r="A33" t="str">
            <v>(- ) Perdas na Rede Básica</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-31955.444800000001</v>
          </cell>
          <cell r="AN33">
            <v>-63268.017080000005</v>
          </cell>
          <cell r="AO33">
            <v>-100023.60808000001</v>
          </cell>
          <cell r="AP33">
            <v>-136825.46987999999</v>
          </cell>
          <cell r="AQ33">
            <v>-172893.26363999999</v>
          </cell>
          <cell r="AR33">
            <v>-206378.79499999998</v>
          </cell>
          <cell r="AS33">
            <v>-241503.74299999999</v>
          </cell>
          <cell r="AT33">
            <v>-277000.359</v>
          </cell>
          <cell r="AU33">
            <v>-311975.723</v>
          </cell>
          <cell r="AV33">
            <v>-350240.44699999999</v>
          </cell>
          <cell r="AW33">
            <v>-386976.92807999998</v>
          </cell>
          <cell r="AX33">
            <v>-424427.78691999998</v>
          </cell>
          <cell r="AY33">
            <v>-38833</v>
          </cell>
          <cell r="AZ33">
            <v>-74134</v>
          </cell>
          <cell r="BA33">
            <v>-74134</v>
          </cell>
          <cell r="BB33">
            <v>-74134</v>
          </cell>
          <cell r="BC33">
            <v>-74134</v>
          </cell>
          <cell r="BD33">
            <v>-74134</v>
          </cell>
          <cell r="BE33">
            <v>-74134</v>
          </cell>
          <cell r="BF33">
            <v>-74134</v>
          </cell>
          <cell r="BG33">
            <v>-74134</v>
          </cell>
          <cell r="BH33">
            <v>-74134</v>
          </cell>
          <cell r="BI33">
            <v>-74134</v>
          </cell>
          <cell r="BJ33">
            <v>-74134</v>
          </cell>
          <cell r="BK33">
            <v>0</v>
          </cell>
          <cell r="BL33">
            <v>0</v>
          </cell>
          <cell r="BM33">
            <v>0</v>
          </cell>
          <cell r="BN33">
            <v>0</v>
          </cell>
          <cell r="BO33">
            <v>0</v>
          </cell>
          <cell r="BP33">
            <v>0</v>
          </cell>
          <cell r="BQ33">
            <v>0</v>
          </cell>
          <cell r="BR33">
            <v>0</v>
          </cell>
          <cell r="BS33">
            <v>0</v>
          </cell>
          <cell r="BT33">
            <v>0</v>
          </cell>
          <cell r="BU33">
            <v>0</v>
          </cell>
          <cell r="BV33">
            <v>0</v>
          </cell>
        </row>
        <row r="34">
          <cell r="A34" t="str">
            <v>(- ) Sobras de Energia</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-203785.37623999995</v>
          </cell>
          <cell r="AN34">
            <v>-338743.59740149998</v>
          </cell>
          <cell r="AO34">
            <v>-338743.59740149998</v>
          </cell>
          <cell r="AP34">
            <v>-338743.59740149998</v>
          </cell>
          <cell r="AQ34">
            <v>-338743.59740149998</v>
          </cell>
          <cell r="AR34">
            <v>-338743.59740149998</v>
          </cell>
          <cell r="AS34">
            <v>-338743.59740149998</v>
          </cell>
          <cell r="AT34">
            <v>-338743.59740149998</v>
          </cell>
          <cell r="AU34">
            <v>-338743.59740149998</v>
          </cell>
          <cell r="AV34">
            <v>-338743.59740149998</v>
          </cell>
          <cell r="AW34">
            <v>-338743.59740149998</v>
          </cell>
          <cell r="AX34">
            <v>-338743.59740149998</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row>
        <row r="35">
          <cell r="A35" t="str">
            <v>(- ) Energia Disponibilizada - MAE</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-100571.70900000005</v>
          </cell>
          <cell r="AP35">
            <v>-153521.24720000007</v>
          </cell>
          <cell r="AQ35">
            <v>-266124.45344000007</v>
          </cell>
          <cell r="AR35">
            <v>-423218.52208000002</v>
          </cell>
          <cell r="AS35">
            <v>-543072.8740800001</v>
          </cell>
          <cell r="AT35">
            <v>-657846.85808000003</v>
          </cell>
          <cell r="AU35">
            <v>-794875.39408</v>
          </cell>
          <cell r="AV35">
            <v>-891668.57007999998</v>
          </cell>
          <cell r="AW35">
            <v>-1010002.0619999999</v>
          </cell>
          <cell r="AX35">
            <v>-1093805.7321599999</v>
          </cell>
          <cell r="AY35">
            <v>63684</v>
          </cell>
          <cell r="AZ35">
            <v>113110</v>
          </cell>
          <cell r="BA35">
            <v>113110</v>
          </cell>
          <cell r="BB35">
            <v>113110</v>
          </cell>
          <cell r="BC35">
            <v>113110</v>
          </cell>
          <cell r="BD35">
            <v>113110</v>
          </cell>
          <cell r="BE35">
            <v>113110</v>
          </cell>
          <cell r="BF35">
            <v>113110</v>
          </cell>
          <cell r="BG35">
            <v>113110</v>
          </cell>
          <cell r="BH35">
            <v>113110</v>
          </cell>
          <cell r="BI35">
            <v>113110</v>
          </cell>
          <cell r="BJ35">
            <v>113110</v>
          </cell>
          <cell r="BK35">
            <v>0</v>
          </cell>
          <cell r="BL35">
            <v>0</v>
          </cell>
          <cell r="BM35">
            <v>0</v>
          </cell>
          <cell r="BN35">
            <v>0</v>
          </cell>
          <cell r="BO35">
            <v>0</v>
          </cell>
          <cell r="BP35">
            <v>0</v>
          </cell>
          <cell r="BQ35">
            <v>0</v>
          </cell>
          <cell r="BR35">
            <v>0</v>
          </cell>
          <cell r="BS35">
            <v>0</v>
          </cell>
          <cell r="BT35">
            <v>0</v>
          </cell>
          <cell r="BU35">
            <v>0</v>
          </cell>
          <cell r="BV35">
            <v>0</v>
          </cell>
        </row>
        <row r="36">
          <cell r="A36" t="str">
            <v>(+) Total de Compras</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798995.8</v>
          </cell>
          <cell r="AN36">
            <v>1581913.6</v>
          </cell>
          <cell r="AO36">
            <v>2500917.2999999993</v>
          </cell>
          <cell r="AP36">
            <v>3421087.9000000004</v>
          </cell>
          <cell r="AQ36">
            <v>4322898.9000000004</v>
          </cell>
          <cell r="AR36">
            <v>5160152.3000000007</v>
          </cell>
          <cell r="AS36">
            <v>6038398</v>
          </cell>
          <cell r="AT36">
            <v>6925929.4000000004</v>
          </cell>
          <cell r="AU36">
            <v>7800439.5</v>
          </cell>
          <cell r="AV36">
            <v>8757193.5999999978</v>
          </cell>
          <cell r="AW36">
            <v>9675740.6270000003</v>
          </cell>
          <cell r="AX36">
            <v>10612149.097999999</v>
          </cell>
          <cell r="AY36">
            <v>970816</v>
          </cell>
          <cell r="AZ36">
            <v>1853337</v>
          </cell>
          <cell r="BA36">
            <v>1853337</v>
          </cell>
          <cell r="BB36">
            <v>1853337</v>
          </cell>
          <cell r="BC36">
            <v>1853337</v>
          </cell>
          <cell r="BD36">
            <v>1853337</v>
          </cell>
          <cell r="BE36">
            <v>1853337</v>
          </cell>
          <cell r="BF36">
            <v>1853337</v>
          </cell>
          <cell r="BG36">
            <v>1853337</v>
          </cell>
          <cell r="BH36">
            <v>1853337</v>
          </cell>
          <cell r="BI36">
            <v>1853337</v>
          </cell>
          <cell r="BJ36">
            <v>1853337</v>
          </cell>
          <cell r="BK36">
            <v>0</v>
          </cell>
          <cell r="BL36">
            <v>0</v>
          </cell>
          <cell r="BM36">
            <v>0</v>
          </cell>
          <cell r="BN36">
            <v>0</v>
          </cell>
          <cell r="BO36">
            <v>0</v>
          </cell>
          <cell r="BP36">
            <v>0</v>
          </cell>
          <cell r="BQ36">
            <v>0</v>
          </cell>
          <cell r="BR36">
            <v>0</v>
          </cell>
          <cell r="BS36">
            <v>0</v>
          </cell>
          <cell r="BT36">
            <v>0</v>
          </cell>
          <cell r="BU36">
            <v>0</v>
          </cell>
          <cell r="BV36">
            <v>0</v>
          </cell>
        </row>
        <row r="37">
          <cell r="A37" t="str">
            <v xml:space="preserve"> - CHESF</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777103.82</v>
          </cell>
          <cell r="AN37">
            <v>1541664.591</v>
          </cell>
          <cell r="AO37">
            <v>2440649.3679999998</v>
          </cell>
          <cell r="AP37">
            <v>3329409.76</v>
          </cell>
          <cell r="AQ37">
            <v>4214982.7740000002</v>
          </cell>
          <cell r="AR37">
            <v>5044294.8629999999</v>
          </cell>
          <cell r="AS37">
            <v>5912887.5269999998</v>
          </cell>
          <cell r="AT37">
            <v>6774495.8540000003</v>
          </cell>
          <cell r="AU37">
            <v>7638944.5370000005</v>
          </cell>
          <cell r="AV37">
            <v>8587653.4759999998</v>
          </cell>
          <cell r="AW37">
            <v>9496533.652999999</v>
          </cell>
          <cell r="AX37">
            <v>10426256.589</v>
          </cell>
          <cell r="AY37">
            <v>938704</v>
          </cell>
          <cell r="AZ37">
            <v>1791913</v>
          </cell>
          <cell r="BA37">
            <v>1791913</v>
          </cell>
          <cell r="BB37">
            <v>1791913</v>
          </cell>
          <cell r="BC37">
            <v>1791913</v>
          </cell>
          <cell r="BD37">
            <v>1791913</v>
          </cell>
          <cell r="BE37">
            <v>1791913</v>
          </cell>
          <cell r="BF37">
            <v>1791913</v>
          </cell>
          <cell r="BG37">
            <v>1791913</v>
          </cell>
          <cell r="BH37">
            <v>1791913</v>
          </cell>
          <cell r="BI37">
            <v>1791913</v>
          </cell>
          <cell r="BJ37">
            <v>1791913</v>
          </cell>
          <cell r="BK37">
            <v>0</v>
          </cell>
          <cell r="BL37">
            <v>0</v>
          </cell>
          <cell r="BM37">
            <v>0</v>
          </cell>
          <cell r="BN37">
            <v>0</v>
          </cell>
          <cell r="BO37">
            <v>0</v>
          </cell>
          <cell r="BP37">
            <v>0</v>
          </cell>
          <cell r="BQ37">
            <v>0</v>
          </cell>
          <cell r="BR37">
            <v>0</v>
          </cell>
          <cell r="BS37">
            <v>0</v>
          </cell>
          <cell r="BT37">
            <v>0</v>
          </cell>
          <cell r="BU37">
            <v>0</v>
          </cell>
          <cell r="BV37">
            <v>0</v>
          </cell>
        </row>
        <row r="38">
          <cell r="A38" t="str">
            <v xml:space="preserve"> - ITAPEBI</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row>
        <row r="39">
          <cell r="A39" t="str">
            <v xml:space="preserve"> - TERMOPERNAMBUCO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row>
        <row r="40">
          <cell r="A40" t="str">
            <v xml:space="preserve"> - TERMOAÇU</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row>
        <row r="41">
          <cell r="A41" t="str">
            <v xml:space="preserve"> - OUTROS GERADORES</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21891.980000000098</v>
          </cell>
          <cell r="AN41">
            <v>40249.009000000195</v>
          </cell>
          <cell r="AO41">
            <v>60267.932000000146</v>
          </cell>
          <cell r="AP41">
            <v>91678.14000000013</v>
          </cell>
          <cell r="AQ41">
            <v>107916.12600000016</v>
          </cell>
          <cell r="AR41">
            <v>115857.43700000015</v>
          </cell>
          <cell r="AS41">
            <v>125510.47300000011</v>
          </cell>
          <cell r="AT41">
            <v>151433.54600000009</v>
          </cell>
          <cell r="AU41">
            <v>161494.96300000011</v>
          </cell>
          <cell r="AV41">
            <v>169540.12400000007</v>
          </cell>
          <cell r="AW41">
            <v>179206.97400000007</v>
          </cell>
          <cell r="AX41">
            <v>185892.50900000008</v>
          </cell>
          <cell r="AY41">
            <v>32112</v>
          </cell>
          <cell r="AZ41">
            <v>61424</v>
          </cell>
          <cell r="BA41">
            <v>61424</v>
          </cell>
          <cell r="BB41">
            <v>61424</v>
          </cell>
          <cell r="BC41">
            <v>61424</v>
          </cell>
          <cell r="BD41">
            <v>61424</v>
          </cell>
          <cell r="BE41">
            <v>61424</v>
          </cell>
          <cell r="BF41">
            <v>61424</v>
          </cell>
          <cell r="BG41">
            <v>61424</v>
          </cell>
          <cell r="BH41">
            <v>61424</v>
          </cell>
          <cell r="BI41">
            <v>61424</v>
          </cell>
          <cell r="BJ41">
            <v>61424</v>
          </cell>
          <cell r="BK41">
            <v>0</v>
          </cell>
          <cell r="BL41">
            <v>0</v>
          </cell>
          <cell r="BM41">
            <v>0</v>
          </cell>
          <cell r="BN41">
            <v>0</v>
          </cell>
          <cell r="BO41">
            <v>0</v>
          </cell>
          <cell r="BP41">
            <v>0</v>
          </cell>
          <cell r="BQ41">
            <v>0</v>
          </cell>
          <cell r="BR41">
            <v>0</v>
          </cell>
          <cell r="BS41">
            <v>0</v>
          </cell>
          <cell r="BT41">
            <v>0</v>
          </cell>
          <cell r="BU41">
            <v>0</v>
          </cell>
          <cell r="BV41">
            <v>0</v>
          </cell>
        </row>
        <row r="42">
          <cell r="A42" t="str">
            <v xml:space="preserve"> - MAE</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row>
        <row r="43">
          <cell r="A43" t="str">
            <v>(+) Geração Própria</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11701</v>
          </cell>
          <cell r="AN43">
            <v>22048</v>
          </cell>
          <cell r="AO43">
            <v>33406</v>
          </cell>
          <cell r="AP43">
            <v>44182</v>
          </cell>
          <cell r="AQ43">
            <v>54136</v>
          </cell>
          <cell r="AR43">
            <v>63836</v>
          </cell>
          <cell r="AS43">
            <v>73677</v>
          </cell>
          <cell r="AT43">
            <v>82701</v>
          </cell>
          <cell r="AU43">
            <v>91564</v>
          </cell>
          <cell r="AV43">
            <v>100405</v>
          </cell>
          <cell r="AW43">
            <v>110260</v>
          </cell>
          <cell r="AX43">
            <v>120421</v>
          </cell>
          <cell r="AY43">
            <v>11016</v>
          </cell>
          <cell r="AZ43">
            <v>21902</v>
          </cell>
          <cell r="BA43">
            <v>21902</v>
          </cell>
          <cell r="BB43">
            <v>21902</v>
          </cell>
          <cell r="BC43">
            <v>21902</v>
          </cell>
          <cell r="BD43">
            <v>21902</v>
          </cell>
          <cell r="BE43">
            <v>21902</v>
          </cell>
          <cell r="BF43">
            <v>21902</v>
          </cell>
          <cell r="BG43">
            <v>21902</v>
          </cell>
          <cell r="BH43">
            <v>21902</v>
          </cell>
          <cell r="BI43">
            <v>21902</v>
          </cell>
          <cell r="BJ43">
            <v>21902</v>
          </cell>
          <cell r="BK43">
            <v>0</v>
          </cell>
          <cell r="BL43">
            <v>0</v>
          </cell>
          <cell r="BM43">
            <v>0</v>
          </cell>
          <cell r="BN43">
            <v>0</v>
          </cell>
          <cell r="BO43">
            <v>0</v>
          </cell>
          <cell r="BP43">
            <v>0</v>
          </cell>
          <cell r="BQ43">
            <v>0</v>
          </cell>
          <cell r="BR43">
            <v>0</v>
          </cell>
          <cell r="BS43">
            <v>0</v>
          </cell>
          <cell r="BT43">
            <v>0</v>
          </cell>
          <cell r="BU43">
            <v>0</v>
          </cell>
          <cell r="BV43">
            <v>0</v>
          </cell>
        </row>
        <row r="44">
          <cell r="A44" t="str">
            <v>= ENERGIA REQUERIDA</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810696.8</v>
          </cell>
          <cell r="AN44">
            <v>1603961.6</v>
          </cell>
          <cell r="AO44">
            <v>2534323.2999999993</v>
          </cell>
          <cell r="AP44">
            <v>3465269.9000000004</v>
          </cell>
          <cell r="AQ44">
            <v>4377034.9000000004</v>
          </cell>
          <cell r="AR44">
            <v>5223988.3000000007</v>
          </cell>
          <cell r="AS44">
            <v>6112075</v>
          </cell>
          <cell r="AT44">
            <v>7008630.4000000004</v>
          </cell>
          <cell r="AU44">
            <v>7892003.5</v>
          </cell>
          <cell r="AV44">
            <v>8857598.5999999978</v>
          </cell>
          <cell r="AW44">
            <v>9786000.6270000003</v>
          </cell>
          <cell r="AX44">
            <v>10732570.097999999</v>
          </cell>
          <cell r="AY44">
            <v>981832</v>
          </cell>
          <cell r="AZ44">
            <v>1875239</v>
          </cell>
          <cell r="BA44">
            <v>1875239</v>
          </cell>
          <cell r="BB44">
            <v>1875239</v>
          </cell>
          <cell r="BC44">
            <v>1875239</v>
          </cell>
          <cell r="BD44">
            <v>1875239</v>
          </cell>
          <cell r="BE44">
            <v>1875239</v>
          </cell>
          <cell r="BF44">
            <v>1875239</v>
          </cell>
          <cell r="BG44">
            <v>1875239</v>
          </cell>
          <cell r="BH44">
            <v>1875239</v>
          </cell>
          <cell r="BI44">
            <v>1875239</v>
          </cell>
          <cell r="BJ44">
            <v>1875239</v>
          </cell>
          <cell r="BK44">
            <v>0</v>
          </cell>
          <cell r="BL44">
            <v>0</v>
          </cell>
          <cell r="BM44">
            <v>0</v>
          </cell>
          <cell r="BN44">
            <v>0</v>
          </cell>
          <cell r="BO44">
            <v>0</v>
          </cell>
          <cell r="BP44">
            <v>0</v>
          </cell>
          <cell r="BQ44">
            <v>0</v>
          </cell>
          <cell r="BR44">
            <v>0</v>
          </cell>
          <cell r="BS44">
            <v>0</v>
          </cell>
          <cell r="BT44">
            <v>0</v>
          </cell>
          <cell r="BU44">
            <v>0</v>
          </cell>
          <cell r="BV44">
            <v>0</v>
          </cell>
        </row>
        <row r="45">
          <cell r="A45" t="str">
            <v>Energia Fornecida</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673562</v>
          </cell>
          <cell r="AN45">
            <v>1378335</v>
          </cell>
          <cell r="AO45">
            <v>2100703</v>
          </cell>
          <cell r="AP45">
            <v>2886553</v>
          </cell>
          <cell r="AQ45">
            <v>3647614</v>
          </cell>
          <cell r="AR45">
            <v>4337074</v>
          </cell>
          <cell r="AS45">
            <v>5062792</v>
          </cell>
          <cell r="AT45">
            <v>5786331</v>
          </cell>
          <cell r="AU45">
            <v>6539107</v>
          </cell>
          <cell r="AV45">
            <v>7291140</v>
          </cell>
          <cell r="AW45">
            <v>8065368</v>
          </cell>
          <cell r="AX45">
            <v>8849814</v>
          </cell>
          <cell r="AY45">
            <v>726414</v>
          </cell>
          <cell r="AZ45">
            <v>1512970</v>
          </cell>
          <cell r="BA45">
            <v>1512970</v>
          </cell>
          <cell r="BB45">
            <v>1512970</v>
          </cell>
          <cell r="BC45">
            <v>1512970</v>
          </cell>
          <cell r="BD45">
            <v>1512970</v>
          </cell>
          <cell r="BE45">
            <v>1512970</v>
          </cell>
          <cell r="BF45">
            <v>1512970</v>
          </cell>
          <cell r="BG45">
            <v>1512970</v>
          </cell>
          <cell r="BH45">
            <v>1512970</v>
          </cell>
          <cell r="BI45">
            <v>1512970</v>
          </cell>
          <cell r="BJ45">
            <v>1512970</v>
          </cell>
          <cell r="BK45">
            <v>0</v>
          </cell>
          <cell r="BL45">
            <v>0</v>
          </cell>
          <cell r="BM45">
            <v>0</v>
          </cell>
          <cell r="BN45">
            <v>0</v>
          </cell>
          <cell r="BO45">
            <v>0</v>
          </cell>
          <cell r="BP45">
            <v>0</v>
          </cell>
          <cell r="BQ45">
            <v>0</v>
          </cell>
          <cell r="BR45">
            <v>0</v>
          </cell>
          <cell r="BS45">
            <v>0</v>
          </cell>
          <cell r="BT45">
            <v>0</v>
          </cell>
          <cell r="BU45">
            <v>0</v>
          </cell>
          <cell r="BV45">
            <v>0</v>
          </cell>
        </row>
        <row r="46">
          <cell r="A46" t="str">
            <v xml:space="preserve"> - RESIDENCIAL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217456</v>
          </cell>
          <cell r="AN46">
            <v>443404</v>
          </cell>
          <cell r="AO46">
            <v>665620</v>
          </cell>
          <cell r="AP46">
            <v>903554</v>
          </cell>
          <cell r="AQ46">
            <v>1136668</v>
          </cell>
          <cell r="AR46">
            <v>1353969</v>
          </cell>
          <cell r="AS46">
            <v>1574634</v>
          </cell>
          <cell r="AT46">
            <v>1792535</v>
          </cell>
          <cell r="AU46">
            <v>2014729</v>
          </cell>
          <cell r="AV46">
            <v>2246037</v>
          </cell>
          <cell r="AW46">
            <v>2486798</v>
          </cell>
          <cell r="AX46">
            <v>2737047</v>
          </cell>
          <cell r="AY46">
            <v>257066.00000000003</v>
          </cell>
          <cell r="AZ46">
            <v>528373</v>
          </cell>
          <cell r="BA46">
            <v>528373</v>
          </cell>
          <cell r="BB46">
            <v>528373</v>
          </cell>
          <cell r="BC46">
            <v>528373</v>
          </cell>
          <cell r="BD46">
            <v>528373</v>
          </cell>
          <cell r="BE46">
            <v>528373</v>
          </cell>
          <cell r="BF46">
            <v>528373</v>
          </cell>
          <cell r="BG46">
            <v>528373</v>
          </cell>
          <cell r="BH46">
            <v>528373</v>
          </cell>
          <cell r="BI46">
            <v>528373</v>
          </cell>
          <cell r="BJ46">
            <v>528373</v>
          </cell>
          <cell r="BK46">
            <v>0</v>
          </cell>
          <cell r="BL46">
            <v>0</v>
          </cell>
          <cell r="BM46">
            <v>0</v>
          </cell>
          <cell r="BN46">
            <v>0</v>
          </cell>
          <cell r="BO46">
            <v>0</v>
          </cell>
          <cell r="BP46">
            <v>0</v>
          </cell>
          <cell r="BQ46">
            <v>0</v>
          </cell>
          <cell r="BR46">
            <v>0</v>
          </cell>
          <cell r="BS46">
            <v>0</v>
          </cell>
          <cell r="BT46">
            <v>0</v>
          </cell>
          <cell r="BU46">
            <v>0</v>
          </cell>
          <cell r="BV46">
            <v>0</v>
          </cell>
        </row>
        <row r="47">
          <cell r="A47" t="str">
            <v xml:space="preserve"> - INDUSTRIAL</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176065</v>
          </cell>
          <cell r="AN47">
            <v>363321</v>
          </cell>
          <cell r="AO47">
            <v>560989</v>
          </cell>
          <cell r="AP47">
            <v>767644</v>
          </cell>
          <cell r="AQ47">
            <v>969800</v>
          </cell>
          <cell r="AR47">
            <v>1137852</v>
          </cell>
          <cell r="AS47">
            <v>1331383</v>
          </cell>
          <cell r="AT47">
            <v>1513177</v>
          </cell>
          <cell r="AU47">
            <v>1704801</v>
          </cell>
          <cell r="AV47">
            <v>1881659</v>
          </cell>
          <cell r="AW47">
            <v>2059511</v>
          </cell>
          <cell r="AX47">
            <v>2245737</v>
          </cell>
          <cell r="AY47">
            <v>132010</v>
          </cell>
          <cell r="AZ47">
            <v>295263</v>
          </cell>
          <cell r="BA47">
            <v>295263</v>
          </cell>
          <cell r="BB47">
            <v>295263</v>
          </cell>
          <cell r="BC47">
            <v>295263</v>
          </cell>
          <cell r="BD47">
            <v>295263</v>
          </cell>
          <cell r="BE47">
            <v>295263</v>
          </cell>
          <cell r="BF47">
            <v>295263</v>
          </cell>
          <cell r="BG47">
            <v>295263</v>
          </cell>
          <cell r="BH47">
            <v>295263</v>
          </cell>
          <cell r="BI47">
            <v>295263</v>
          </cell>
          <cell r="BJ47">
            <v>295263</v>
          </cell>
          <cell r="BK47">
            <v>0</v>
          </cell>
          <cell r="BL47">
            <v>0</v>
          </cell>
          <cell r="BM47">
            <v>0</v>
          </cell>
          <cell r="BN47">
            <v>0</v>
          </cell>
          <cell r="BO47">
            <v>0</v>
          </cell>
          <cell r="BP47">
            <v>0</v>
          </cell>
          <cell r="BQ47">
            <v>0</v>
          </cell>
          <cell r="BR47">
            <v>0</v>
          </cell>
          <cell r="BS47">
            <v>0</v>
          </cell>
          <cell r="BT47">
            <v>0</v>
          </cell>
          <cell r="BU47">
            <v>0</v>
          </cell>
          <cell r="BV47">
            <v>0</v>
          </cell>
        </row>
        <row r="48">
          <cell r="A48" t="str">
            <v xml:space="preserve"> - COMERCIAL</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134943</v>
          </cell>
          <cell r="AN48">
            <v>277403</v>
          </cell>
          <cell r="AO48">
            <v>418067</v>
          </cell>
          <cell r="AP48">
            <v>564155</v>
          </cell>
          <cell r="AQ48">
            <v>710612</v>
          </cell>
          <cell r="AR48">
            <v>848441</v>
          </cell>
          <cell r="AS48">
            <v>979851</v>
          </cell>
          <cell r="AT48">
            <v>1115697</v>
          </cell>
          <cell r="AU48">
            <v>1254967</v>
          </cell>
          <cell r="AV48">
            <v>1400135</v>
          </cell>
          <cell r="AW48">
            <v>1555652</v>
          </cell>
          <cell r="AX48">
            <v>1711845</v>
          </cell>
          <cell r="AY48">
            <v>160130</v>
          </cell>
          <cell r="AZ48">
            <v>329681</v>
          </cell>
          <cell r="BA48">
            <v>329681</v>
          </cell>
          <cell r="BB48">
            <v>329681</v>
          </cell>
          <cell r="BC48">
            <v>329681</v>
          </cell>
          <cell r="BD48">
            <v>329681</v>
          </cell>
          <cell r="BE48">
            <v>329681</v>
          </cell>
          <cell r="BF48">
            <v>329681</v>
          </cell>
          <cell r="BG48">
            <v>329681</v>
          </cell>
          <cell r="BH48">
            <v>329681</v>
          </cell>
          <cell r="BI48">
            <v>329681</v>
          </cell>
          <cell r="BJ48">
            <v>329681</v>
          </cell>
          <cell r="BK48">
            <v>0</v>
          </cell>
          <cell r="BL48">
            <v>0</v>
          </cell>
          <cell r="BM48">
            <v>0</v>
          </cell>
          <cell r="BN48">
            <v>0</v>
          </cell>
          <cell r="BO48">
            <v>0</v>
          </cell>
          <cell r="BP48">
            <v>0</v>
          </cell>
          <cell r="BQ48">
            <v>0</v>
          </cell>
          <cell r="BR48">
            <v>0</v>
          </cell>
          <cell r="BS48">
            <v>0</v>
          </cell>
          <cell r="BT48">
            <v>0</v>
          </cell>
          <cell r="BU48">
            <v>0</v>
          </cell>
          <cell r="BV48">
            <v>0</v>
          </cell>
        </row>
        <row r="49">
          <cell r="A49" t="str">
            <v xml:space="preserve"> - OUTROS</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145098</v>
          </cell>
          <cell r="AN49">
            <v>294207</v>
          </cell>
          <cell r="AO49">
            <v>456027</v>
          </cell>
          <cell r="AP49">
            <v>651200</v>
          </cell>
          <cell r="AQ49">
            <v>830534</v>
          </cell>
          <cell r="AR49">
            <v>996812</v>
          </cell>
          <cell r="AS49">
            <v>1176924</v>
          </cell>
          <cell r="AT49">
            <v>1364922</v>
          </cell>
          <cell r="AU49">
            <v>1564610</v>
          </cell>
          <cell r="AV49">
            <v>1763309</v>
          </cell>
          <cell r="AW49">
            <v>1963407</v>
          </cell>
          <cell r="AX49">
            <v>2155185</v>
          </cell>
          <cell r="AY49">
            <v>177208.00000000003</v>
          </cell>
          <cell r="AZ49">
            <v>359653</v>
          </cell>
          <cell r="BA49">
            <v>359653</v>
          </cell>
          <cell r="BB49">
            <v>359653</v>
          </cell>
          <cell r="BC49">
            <v>359653</v>
          </cell>
          <cell r="BD49">
            <v>359653</v>
          </cell>
          <cell r="BE49">
            <v>359653</v>
          </cell>
          <cell r="BF49">
            <v>359653</v>
          </cell>
          <cell r="BG49">
            <v>359653</v>
          </cell>
          <cell r="BH49">
            <v>359653</v>
          </cell>
          <cell r="BI49">
            <v>359653</v>
          </cell>
          <cell r="BJ49">
            <v>359653</v>
          </cell>
          <cell r="BK49">
            <v>0</v>
          </cell>
          <cell r="BL49">
            <v>0</v>
          </cell>
          <cell r="BM49">
            <v>0</v>
          </cell>
          <cell r="BN49">
            <v>0</v>
          </cell>
          <cell r="BO49">
            <v>0</v>
          </cell>
          <cell r="BP49">
            <v>0</v>
          </cell>
          <cell r="BQ49">
            <v>0</v>
          </cell>
          <cell r="BR49">
            <v>0</v>
          </cell>
          <cell r="BS49">
            <v>0</v>
          </cell>
          <cell r="BT49">
            <v>0</v>
          </cell>
          <cell r="BU49">
            <v>0</v>
          </cell>
          <cell r="BV49">
            <v>0</v>
          </cell>
        </row>
        <row r="50">
          <cell r="A50" t="str">
            <v>Suprimento de Energia</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10</v>
          </cell>
          <cell r="AN50">
            <v>22</v>
          </cell>
          <cell r="AO50">
            <v>33</v>
          </cell>
          <cell r="AP50">
            <v>46</v>
          </cell>
          <cell r="AQ50">
            <v>205</v>
          </cell>
          <cell r="AR50">
            <v>218</v>
          </cell>
          <cell r="AS50">
            <v>230</v>
          </cell>
          <cell r="AT50">
            <v>239</v>
          </cell>
          <cell r="AU50">
            <v>252</v>
          </cell>
          <cell r="AV50">
            <v>264</v>
          </cell>
          <cell r="AW50">
            <v>276</v>
          </cell>
          <cell r="AX50">
            <v>289</v>
          </cell>
          <cell r="AY50">
            <v>10.87</v>
          </cell>
          <cell r="AZ50">
            <v>22.869999999999997</v>
          </cell>
          <cell r="BA50">
            <v>22.869999999999997</v>
          </cell>
          <cell r="BB50">
            <v>22.869999999999997</v>
          </cell>
          <cell r="BC50">
            <v>22.869999999999997</v>
          </cell>
          <cell r="BD50">
            <v>22.869999999999997</v>
          </cell>
          <cell r="BE50">
            <v>22.869999999999997</v>
          </cell>
          <cell r="BF50">
            <v>22.869999999999997</v>
          </cell>
          <cell r="BG50">
            <v>22.869999999999997</v>
          </cell>
          <cell r="BH50">
            <v>22.869999999999997</v>
          </cell>
          <cell r="BI50">
            <v>22.869999999999997</v>
          </cell>
          <cell r="BJ50">
            <v>22.869999999999997</v>
          </cell>
          <cell r="BK50">
            <v>0</v>
          </cell>
          <cell r="BL50">
            <v>0</v>
          </cell>
          <cell r="BM50">
            <v>0</v>
          </cell>
          <cell r="BN50">
            <v>0</v>
          </cell>
          <cell r="BO50">
            <v>0</v>
          </cell>
          <cell r="BP50">
            <v>0</v>
          </cell>
          <cell r="BQ50">
            <v>0</v>
          </cell>
          <cell r="BR50">
            <v>0</v>
          </cell>
          <cell r="BS50">
            <v>0</v>
          </cell>
          <cell r="BT50">
            <v>0</v>
          </cell>
          <cell r="BU50">
            <v>0</v>
          </cell>
          <cell r="BV50">
            <v>0</v>
          </cell>
        </row>
        <row r="51">
          <cell r="A51" t="str">
            <v xml:space="preserve"> - COELBA</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row>
        <row r="52">
          <cell r="A52" t="str">
            <v xml:space="preserve"> - CELPE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row>
        <row r="53">
          <cell r="A53" t="str">
            <v xml:space="preserve"> - COSERN</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row>
        <row r="54">
          <cell r="A54" t="str">
            <v xml:space="preserve"> - OUTROS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10</v>
          </cell>
          <cell r="AN54">
            <v>22</v>
          </cell>
          <cell r="AO54">
            <v>33</v>
          </cell>
          <cell r="AP54">
            <v>46</v>
          </cell>
          <cell r="AQ54">
            <v>205</v>
          </cell>
          <cell r="AR54">
            <v>218</v>
          </cell>
          <cell r="AS54">
            <v>230</v>
          </cell>
          <cell r="AT54">
            <v>239</v>
          </cell>
          <cell r="AU54">
            <v>252</v>
          </cell>
          <cell r="AV54">
            <v>264</v>
          </cell>
          <cell r="AW54">
            <v>276</v>
          </cell>
          <cell r="AX54">
            <v>289</v>
          </cell>
          <cell r="AY54">
            <v>10.87</v>
          </cell>
          <cell r="AZ54">
            <v>22.869999999999997</v>
          </cell>
          <cell r="BA54">
            <v>22.869999999999997</v>
          </cell>
          <cell r="BB54">
            <v>22.869999999999997</v>
          </cell>
          <cell r="BC54">
            <v>22.869999999999997</v>
          </cell>
          <cell r="BD54">
            <v>22.869999999999997</v>
          </cell>
          <cell r="BE54">
            <v>22.869999999999997</v>
          </cell>
          <cell r="BF54">
            <v>22.869999999999997</v>
          </cell>
          <cell r="BG54">
            <v>22.869999999999997</v>
          </cell>
          <cell r="BH54">
            <v>22.869999999999997</v>
          </cell>
          <cell r="BI54">
            <v>22.869999999999997</v>
          </cell>
          <cell r="BJ54">
            <v>22.869999999999997</v>
          </cell>
          <cell r="BK54">
            <v>0</v>
          </cell>
          <cell r="BL54">
            <v>0</v>
          </cell>
          <cell r="BM54">
            <v>0</v>
          </cell>
          <cell r="BN54">
            <v>0</v>
          </cell>
          <cell r="BO54">
            <v>0</v>
          </cell>
          <cell r="BP54">
            <v>0</v>
          </cell>
          <cell r="BQ54">
            <v>0</v>
          </cell>
          <cell r="BR54">
            <v>0</v>
          </cell>
          <cell r="BS54">
            <v>0</v>
          </cell>
          <cell r="BT54">
            <v>0</v>
          </cell>
          <cell r="BU54">
            <v>0</v>
          </cell>
          <cell r="BV54">
            <v>0</v>
          </cell>
        </row>
        <row r="55">
          <cell r="A55" t="str">
            <v>(- ) Perdas Comerciais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137124.80000000005</v>
          </cell>
          <cell r="AN55">
            <v>225604.60000000009</v>
          </cell>
          <cell r="AO55">
            <v>433587.29999999935</v>
          </cell>
          <cell r="AP55">
            <v>578670.90000000037</v>
          </cell>
          <cell r="AQ55">
            <v>729215.90000000037</v>
          </cell>
          <cell r="AR55">
            <v>886696.30000000075</v>
          </cell>
          <cell r="AS55">
            <v>1049053</v>
          </cell>
          <cell r="AT55">
            <v>1222060.4000000004</v>
          </cell>
          <cell r="AU55">
            <v>1352644.5</v>
          </cell>
          <cell r="AV55">
            <v>1566194.5999999978</v>
          </cell>
          <cell r="AW55">
            <v>1720356.6270000003</v>
          </cell>
          <cell r="AX55">
            <v>1882467.0979999993</v>
          </cell>
          <cell r="AY55">
            <v>255407.13</v>
          </cell>
          <cell r="AZ55">
            <v>362246.12999999989</v>
          </cell>
          <cell r="BA55">
            <v>362246.12999999989</v>
          </cell>
          <cell r="BB55">
            <v>362246.12999999989</v>
          </cell>
          <cell r="BC55">
            <v>362246.12999999989</v>
          </cell>
          <cell r="BD55">
            <v>362246.12999999989</v>
          </cell>
          <cell r="BE55">
            <v>362246.12999999989</v>
          </cell>
          <cell r="BF55">
            <v>362246.12999999989</v>
          </cell>
          <cell r="BG55">
            <v>362246.12999999989</v>
          </cell>
          <cell r="BH55">
            <v>362246.12999999989</v>
          </cell>
          <cell r="BI55">
            <v>362246.12999999989</v>
          </cell>
          <cell r="BJ55">
            <v>362246.12999999989</v>
          </cell>
          <cell r="BK55">
            <v>0</v>
          </cell>
          <cell r="BL55">
            <v>0</v>
          </cell>
          <cell r="BM55">
            <v>0</v>
          </cell>
          <cell r="BN55">
            <v>0</v>
          </cell>
          <cell r="BO55">
            <v>0</v>
          </cell>
          <cell r="BP55">
            <v>0</v>
          </cell>
          <cell r="BQ55">
            <v>0</v>
          </cell>
          <cell r="BR55">
            <v>0</v>
          </cell>
          <cell r="BS55">
            <v>0</v>
          </cell>
          <cell r="BT55">
            <v>0</v>
          </cell>
          <cell r="BU55">
            <v>0</v>
          </cell>
          <cell r="BV55">
            <v>0</v>
          </cell>
        </row>
        <row r="57">
          <cell r="C57">
            <v>36161</v>
          </cell>
          <cell r="D57">
            <v>36192</v>
          </cell>
          <cell r="E57">
            <v>36220</v>
          </cell>
          <cell r="F57">
            <v>36251</v>
          </cell>
          <cell r="G57">
            <v>36281</v>
          </cell>
          <cell r="H57">
            <v>36312</v>
          </cell>
          <cell r="I57">
            <v>36342</v>
          </cell>
          <cell r="J57">
            <v>36373</v>
          </cell>
          <cell r="K57">
            <v>36404</v>
          </cell>
          <cell r="L57">
            <v>36434</v>
          </cell>
          <cell r="M57">
            <v>36465</v>
          </cell>
          <cell r="N57">
            <v>36495</v>
          </cell>
          <cell r="O57">
            <v>36526</v>
          </cell>
          <cell r="P57">
            <v>36557</v>
          </cell>
          <cell r="Q57">
            <v>36586</v>
          </cell>
          <cell r="R57">
            <v>36617</v>
          </cell>
          <cell r="S57">
            <v>36647</v>
          </cell>
          <cell r="T57">
            <v>36678</v>
          </cell>
          <cell r="U57">
            <v>36708</v>
          </cell>
          <cell r="V57">
            <v>36739</v>
          </cell>
          <cell r="W57">
            <v>36770</v>
          </cell>
          <cell r="X57">
            <v>36800</v>
          </cell>
          <cell r="Y57">
            <v>36831</v>
          </cell>
          <cell r="Z57">
            <v>36861</v>
          </cell>
          <cell r="AA57">
            <v>36892</v>
          </cell>
          <cell r="AB57">
            <v>36923</v>
          </cell>
          <cell r="AC57">
            <v>36951</v>
          </cell>
          <cell r="AD57">
            <v>36982</v>
          </cell>
          <cell r="AE57">
            <v>37012</v>
          </cell>
          <cell r="AF57">
            <v>37043</v>
          </cell>
          <cell r="AG57">
            <v>37073</v>
          </cell>
          <cell r="AH57">
            <v>37104</v>
          </cell>
          <cell r="AI57">
            <v>37135</v>
          </cell>
          <cell r="AJ57">
            <v>37165</v>
          </cell>
          <cell r="AK57">
            <v>37196</v>
          </cell>
          <cell r="AL57">
            <v>37226</v>
          </cell>
          <cell r="AM57">
            <v>37257</v>
          </cell>
          <cell r="AN57">
            <v>37288</v>
          </cell>
          <cell r="AO57">
            <v>37316</v>
          </cell>
          <cell r="AP57">
            <v>37347</v>
          </cell>
          <cell r="AQ57">
            <v>37377</v>
          </cell>
          <cell r="AR57">
            <v>37408</v>
          </cell>
          <cell r="AS57">
            <v>37438</v>
          </cell>
          <cell r="AT57">
            <v>37469</v>
          </cell>
          <cell r="AU57">
            <v>37500</v>
          </cell>
          <cell r="AV57">
            <v>37530</v>
          </cell>
          <cell r="AW57">
            <v>37561</v>
          </cell>
          <cell r="AX57">
            <v>37591</v>
          </cell>
          <cell r="AY57">
            <v>37622</v>
          </cell>
          <cell r="AZ57">
            <v>37653</v>
          </cell>
          <cell r="BA57">
            <v>37681</v>
          </cell>
          <cell r="BB57">
            <v>37712</v>
          </cell>
          <cell r="BC57">
            <v>37742</v>
          </cell>
          <cell r="BD57">
            <v>37773</v>
          </cell>
          <cell r="BE57">
            <v>37803</v>
          </cell>
          <cell r="BF57">
            <v>37834</v>
          </cell>
          <cell r="BG57">
            <v>37865</v>
          </cell>
          <cell r="BH57">
            <v>37895</v>
          </cell>
          <cell r="BI57">
            <v>37926</v>
          </cell>
          <cell r="BJ57">
            <v>37956</v>
          </cell>
          <cell r="BK57">
            <v>37987</v>
          </cell>
          <cell r="BL57">
            <v>38018</v>
          </cell>
          <cell r="BM57">
            <v>38047</v>
          </cell>
          <cell r="BN57">
            <v>38078</v>
          </cell>
          <cell r="BO57">
            <v>38108</v>
          </cell>
          <cell r="BP57">
            <v>38139</v>
          </cell>
          <cell r="BQ57">
            <v>38169</v>
          </cell>
          <cell r="BR57">
            <v>38200</v>
          </cell>
          <cell r="BS57">
            <v>38231</v>
          </cell>
          <cell r="BT57">
            <v>38261</v>
          </cell>
          <cell r="BU57">
            <v>38292</v>
          </cell>
          <cell r="BV57">
            <v>38322</v>
          </cell>
        </row>
        <row r="58">
          <cell r="A58" t="str">
            <v>ORÇADO MENSAL</v>
          </cell>
        </row>
        <row r="59">
          <cell r="A59" t="str">
            <v>BALANÇO ENERGÉTICO (MWh)</v>
          </cell>
        </row>
        <row r="60">
          <cell r="A60" t="str">
            <v>Energia Contratada</v>
          </cell>
          <cell r="AM60">
            <v>1030773.3624767947</v>
          </cell>
          <cell r="AN60">
            <v>945524.23739556584</v>
          </cell>
          <cell r="AO60">
            <v>1045745.6307389344</v>
          </cell>
          <cell r="AP60">
            <v>1000075.9563993632</v>
          </cell>
          <cell r="AQ60">
            <v>1051482.1492313938</v>
          </cell>
          <cell r="AR60">
            <v>1027760.637948862</v>
          </cell>
          <cell r="AS60">
            <v>1033256.4045137354</v>
          </cell>
          <cell r="AT60">
            <v>1037414.0174277736</v>
          </cell>
          <cell r="AU60">
            <v>1045630.9286162064</v>
          </cell>
          <cell r="AV60">
            <v>1090662.2942666016</v>
          </cell>
          <cell r="AW60">
            <v>1073200.281289343</v>
          </cell>
          <cell r="AX60">
            <v>1058064.2215132129</v>
          </cell>
        </row>
        <row r="61">
          <cell r="A61" t="str">
            <v>(- ) Perdas na Rede Básica</v>
          </cell>
          <cell r="AM61">
            <v>-34030.422965779479</v>
          </cell>
          <cell r="AN61">
            <v>-33813.467012987021</v>
          </cell>
          <cell r="AO61">
            <v>-33793.518348082609</v>
          </cell>
          <cell r="AP61">
            <v>-33777.576355702331</v>
          </cell>
          <cell r="AQ61">
            <v>-38087.95040849936</v>
          </cell>
          <cell r="AR61">
            <v>-37233.019150445594</v>
          </cell>
          <cell r="AS61">
            <v>-37420.792989244379</v>
          </cell>
          <cell r="AT61">
            <v>-37586.713281345801</v>
          </cell>
          <cell r="AU61">
            <v>-37884.966946099754</v>
          </cell>
          <cell r="AV61">
            <v>-38889.021064184366</v>
          </cell>
          <cell r="AW61">
            <v>-38893.737494661305</v>
          </cell>
          <cell r="AX61">
            <v>-37079.297085583945</v>
          </cell>
        </row>
        <row r="62">
          <cell r="A62" t="str">
            <v>(- ) Sobras de Energia</v>
          </cell>
          <cell r="AM62">
            <v>-159263.36536652822</v>
          </cell>
          <cell r="AN62">
            <v>-78000.095057903309</v>
          </cell>
          <cell r="AO62">
            <v>-180008.15368878649</v>
          </cell>
          <cell r="AP62">
            <v>-135348.9711511026</v>
          </cell>
          <cell r="AQ62">
            <v>0</v>
          </cell>
          <cell r="AR62">
            <v>0</v>
          </cell>
          <cell r="AS62">
            <v>0</v>
          </cell>
          <cell r="AT62">
            <v>0</v>
          </cell>
          <cell r="AU62">
            <v>0</v>
          </cell>
          <cell r="AV62">
            <v>0</v>
          </cell>
          <cell r="AW62">
            <v>0</v>
          </cell>
          <cell r="AX62">
            <v>0</v>
          </cell>
        </row>
        <row r="63">
          <cell r="A63" t="str">
            <v>(- ) Energia Disponibilizada - MAE</v>
          </cell>
          <cell r="AQ63">
            <v>-74177.438610410405</v>
          </cell>
          <cell r="AR63">
            <v>-71180.140037276666</v>
          </cell>
          <cell r="AS63">
            <v>-71514.786793381631</v>
          </cell>
          <cell r="AT63">
            <v>-71568.472112782867</v>
          </cell>
          <cell r="AU63">
            <v>-71892.788017612664</v>
          </cell>
          <cell r="AV63">
            <v>-91632.746597808087</v>
          </cell>
          <cell r="AW63">
            <v>-75141.106428149098</v>
          </cell>
          <cell r="AX63">
            <v>-108909.49728803043</v>
          </cell>
        </row>
        <row r="64">
          <cell r="A64" t="str">
            <v>(+) Total de Compras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837479.57414448704</v>
          </cell>
          <cell r="AN64">
            <v>833710.67532467551</v>
          </cell>
          <cell r="AO64">
            <v>831943.95870206528</v>
          </cell>
          <cell r="AP64">
            <v>830949.40889255831</v>
          </cell>
          <cell r="AQ64">
            <v>939216.76021248405</v>
          </cell>
          <cell r="AR64">
            <v>919347.47876113979</v>
          </cell>
          <cell r="AS64">
            <v>924320.82473110943</v>
          </cell>
          <cell r="AT64">
            <v>928258.8320336449</v>
          </cell>
          <cell r="AU64">
            <v>935853.17365249398</v>
          </cell>
          <cell r="AV64">
            <v>960140.5266046091</v>
          </cell>
          <cell r="AW64">
            <v>959165.43736653263</v>
          </cell>
          <cell r="AX64">
            <v>912075.42713959853</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row>
        <row r="65">
          <cell r="A65" t="str">
            <v xml:space="preserve"> - CHESF</v>
          </cell>
          <cell r="AM65">
            <v>833705.57414448704</v>
          </cell>
          <cell r="AN65">
            <v>829936.67532467551</v>
          </cell>
          <cell r="AO65">
            <v>828169.95870206517</v>
          </cell>
          <cell r="AP65">
            <v>827175.40889255831</v>
          </cell>
          <cell r="AQ65">
            <v>935316.70700329612</v>
          </cell>
          <cell r="AR65">
            <v>915323.47422404704</v>
          </cell>
          <cell r="AS65">
            <v>920174.57086721738</v>
          </cell>
          <cell r="AT65">
            <v>923876.35181351588</v>
          </cell>
          <cell r="AU65">
            <v>931319.32318137912</v>
          </cell>
          <cell r="AV65">
            <v>955381.66092013661</v>
          </cell>
          <cell r="AW65">
            <v>954820.50868436333</v>
          </cell>
          <cell r="AX65">
            <v>908154.57580765674</v>
          </cell>
        </row>
        <row r="66">
          <cell r="A66" t="str">
            <v xml:space="preserve"> - ITAPEBI</v>
          </cell>
          <cell r="AM66">
            <v>0</v>
          </cell>
          <cell r="AN66">
            <v>0</v>
          </cell>
          <cell r="AO66">
            <v>0</v>
          </cell>
          <cell r="AP66">
            <v>0</v>
          </cell>
          <cell r="AQ66">
            <v>0</v>
          </cell>
          <cell r="AR66">
            <v>0</v>
          </cell>
          <cell r="AS66">
            <v>0</v>
          </cell>
          <cell r="AT66">
            <v>0</v>
          </cell>
          <cell r="AU66">
            <v>0</v>
          </cell>
          <cell r="AV66">
            <v>0</v>
          </cell>
          <cell r="AW66">
            <v>0</v>
          </cell>
          <cell r="AX66">
            <v>0</v>
          </cell>
        </row>
        <row r="67">
          <cell r="A67" t="str">
            <v xml:space="preserve"> - TERMOPERNAMBUCO</v>
          </cell>
          <cell r="AM67">
            <v>0</v>
          </cell>
          <cell r="AN67">
            <v>0</v>
          </cell>
          <cell r="AO67">
            <v>0</v>
          </cell>
          <cell r="AP67">
            <v>0</v>
          </cell>
          <cell r="AQ67">
            <v>0</v>
          </cell>
          <cell r="AR67">
            <v>0</v>
          </cell>
          <cell r="AS67">
            <v>0</v>
          </cell>
          <cell r="AT67">
            <v>0</v>
          </cell>
          <cell r="AU67">
            <v>0</v>
          </cell>
          <cell r="AV67">
            <v>0</v>
          </cell>
          <cell r="AW67">
            <v>0</v>
          </cell>
          <cell r="AX67">
            <v>0</v>
          </cell>
        </row>
        <row r="68">
          <cell r="A68" t="str">
            <v xml:space="preserve"> - TERMOAÇU</v>
          </cell>
          <cell r="AM68">
            <v>0</v>
          </cell>
          <cell r="AN68">
            <v>0</v>
          </cell>
          <cell r="AO68">
            <v>0</v>
          </cell>
          <cell r="AP68">
            <v>0</v>
          </cell>
          <cell r="AQ68">
            <v>0</v>
          </cell>
          <cell r="AR68">
            <v>0</v>
          </cell>
          <cell r="AS68">
            <v>0</v>
          </cell>
          <cell r="AT68">
            <v>0</v>
          </cell>
          <cell r="AU68">
            <v>0</v>
          </cell>
          <cell r="AV68">
            <v>0</v>
          </cell>
          <cell r="AW68">
            <v>0</v>
          </cell>
          <cell r="AX68">
            <v>0</v>
          </cell>
        </row>
        <row r="69">
          <cell r="A69" t="str">
            <v xml:space="preserve"> - OUTROS GERADORES</v>
          </cell>
          <cell r="AM69">
            <v>3774</v>
          </cell>
          <cell r="AN69">
            <v>3774</v>
          </cell>
          <cell r="AO69">
            <v>3774</v>
          </cell>
          <cell r="AP69">
            <v>3774</v>
          </cell>
          <cell r="AQ69">
            <v>3900.0532091878817</v>
          </cell>
          <cell r="AR69">
            <v>4024.0045370927514</v>
          </cell>
          <cell r="AS69">
            <v>4146.2538638920978</v>
          </cell>
          <cell r="AT69">
            <v>4382.4802201291768</v>
          </cell>
          <cell r="AU69">
            <v>4533.8504711145679</v>
          </cell>
          <cell r="AV69">
            <v>4758.865684472461</v>
          </cell>
          <cell r="AW69">
            <v>4344.9286821693358</v>
          </cell>
          <cell r="AX69">
            <v>3920.8513319417316</v>
          </cell>
        </row>
        <row r="70">
          <cell r="A70" t="str">
            <v xml:space="preserve"> - MAE</v>
          </cell>
          <cell r="AM70">
            <v>0</v>
          </cell>
          <cell r="AN70">
            <v>0</v>
          </cell>
          <cell r="AO70">
            <v>0</v>
          </cell>
          <cell r="AP70">
            <v>0</v>
          </cell>
          <cell r="AQ70">
            <v>0</v>
          </cell>
          <cell r="AR70">
            <v>0</v>
          </cell>
          <cell r="AS70">
            <v>0</v>
          </cell>
          <cell r="AT70">
            <v>0</v>
          </cell>
          <cell r="AU70">
            <v>0</v>
          </cell>
          <cell r="AV70">
            <v>0</v>
          </cell>
          <cell r="AW70">
            <v>0</v>
          </cell>
          <cell r="AX70">
            <v>0</v>
          </cell>
        </row>
        <row r="71">
          <cell r="A71" t="str">
            <v>(+) Geração Própria</v>
          </cell>
          <cell r="AM71">
            <v>13281</v>
          </cell>
          <cell r="AN71">
            <v>11626</v>
          </cell>
          <cell r="AO71">
            <v>12894</v>
          </cell>
          <cell r="AP71">
            <v>13490</v>
          </cell>
          <cell r="AQ71">
            <v>12982</v>
          </cell>
          <cell r="AR71">
            <v>11478</v>
          </cell>
          <cell r="AS71">
            <v>11199</v>
          </cell>
          <cell r="AT71">
            <v>11409</v>
          </cell>
          <cell r="AU71">
            <v>11271</v>
          </cell>
          <cell r="AV71">
            <v>12085</v>
          </cell>
          <cell r="AW71">
            <v>13178</v>
          </cell>
          <cell r="AX71">
            <v>14907</v>
          </cell>
        </row>
        <row r="72">
          <cell r="A72" t="str">
            <v>= ENERGIA REQUERIDA</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850760.57414448704</v>
          </cell>
          <cell r="AN72">
            <v>845336.67532467551</v>
          </cell>
          <cell r="AO72">
            <v>844837.95870206528</v>
          </cell>
          <cell r="AP72">
            <v>844439.40889255831</v>
          </cell>
          <cell r="AQ72">
            <v>952198.76021248405</v>
          </cell>
          <cell r="AR72">
            <v>930825.47876113979</v>
          </cell>
          <cell r="AS72">
            <v>935519.82473110943</v>
          </cell>
          <cell r="AT72">
            <v>939667.8320336449</v>
          </cell>
          <cell r="AU72">
            <v>947124.17365249398</v>
          </cell>
          <cell r="AV72">
            <v>972225.5266046091</v>
          </cell>
          <cell r="AW72">
            <v>972343.43736653263</v>
          </cell>
          <cell r="AX72">
            <v>926982.42713959853</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row>
        <row r="73">
          <cell r="A73" t="str">
            <v>Energia Fornecida</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715990.00000000012</v>
          </cell>
          <cell r="AN73">
            <v>715990.00000000012</v>
          </cell>
          <cell r="AO73">
            <v>715990.00000000012</v>
          </cell>
          <cell r="AP73">
            <v>715990.00000000012</v>
          </cell>
          <cell r="AQ73">
            <v>803930</v>
          </cell>
          <cell r="AR73">
            <v>787560.00000000012</v>
          </cell>
          <cell r="AS73">
            <v>793590</v>
          </cell>
          <cell r="AT73">
            <v>799080</v>
          </cell>
          <cell r="AU73">
            <v>807790</v>
          </cell>
          <cell r="AV73">
            <v>834060.00000000012</v>
          </cell>
          <cell r="AW73">
            <v>835330.00000000012</v>
          </cell>
          <cell r="AX73">
            <v>791170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row>
        <row r="74">
          <cell r="A74" t="str">
            <v xml:space="preserve"> - RESIDENCIAL</v>
          </cell>
          <cell r="AM74">
            <v>213959.13686097591</v>
          </cell>
          <cell r="AN74">
            <v>213959.13686097591</v>
          </cell>
          <cell r="AO74">
            <v>213959.13686097591</v>
          </cell>
          <cell r="AP74">
            <v>213959.13686097591</v>
          </cell>
          <cell r="AQ74">
            <v>240238.22804319105</v>
          </cell>
          <cell r="AR74">
            <v>235346.384483345</v>
          </cell>
          <cell r="AS74">
            <v>237148.32807930539</v>
          </cell>
          <cell r="AT74">
            <v>238788.90359204545</v>
          </cell>
          <cell r="AU74">
            <v>241391.71100843267</v>
          </cell>
          <cell r="AV74">
            <v>249241.9694273182</v>
          </cell>
          <cell r="AW74">
            <v>249621.48325266974</v>
          </cell>
          <cell r="AX74">
            <v>236425.1600026513</v>
          </cell>
        </row>
        <row r="75">
          <cell r="A75" t="str">
            <v xml:space="preserve"> - INDUSTRIAL</v>
          </cell>
          <cell r="AM75">
            <v>198099.56874641104</v>
          </cell>
          <cell r="AN75">
            <v>198099.56874641104</v>
          </cell>
          <cell r="AO75">
            <v>198099.56874641104</v>
          </cell>
          <cell r="AP75">
            <v>198099.56874641104</v>
          </cell>
          <cell r="AQ75">
            <v>222430.74107501813</v>
          </cell>
          <cell r="AR75">
            <v>217901.50192310434</v>
          </cell>
          <cell r="AS75">
            <v>219569.87773776776</v>
          </cell>
          <cell r="AT75">
            <v>221088.84676305833</v>
          </cell>
          <cell r="AU75">
            <v>223498.72293979439</v>
          </cell>
          <cell r="AV75">
            <v>230767.08656354362</v>
          </cell>
          <cell r="AW75">
            <v>231118.46919780938</v>
          </cell>
          <cell r="AX75">
            <v>218900.31397798576</v>
          </cell>
        </row>
        <row r="76">
          <cell r="A76" t="str">
            <v xml:space="preserve"> - COMERCIAL</v>
          </cell>
          <cell r="AM76">
            <v>129490.6814584744</v>
          </cell>
          <cell r="AN76">
            <v>129490.6814584744</v>
          </cell>
          <cell r="AO76">
            <v>129490.6814584744</v>
          </cell>
          <cell r="AP76">
            <v>129490.6814584744</v>
          </cell>
          <cell r="AQ76">
            <v>145395.10823462802</v>
          </cell>
          <cell r="AR76">
            <v>142434.50479676545</v>
          </cell>
          <cell r="AS76">
            <v>143525.06305762747</v>
          </cell>
          <cell r="AT76">
            <v>144517.95938468096</v>
          </cell>
          <cell r="AU76">
            <v>146093.21020592609</v>
          </cell>
          <cell r="AV76">
            <v>150844.28243027857</v>
          </cell>
          <cell r="AW76">
            <v>151073.96883016161</v>
          </cell>
          <cell r="AX76">
            <v>143087.39290981882</v>
          </cell>
        </row>
        <row r="77">
          <cell r="A77" t="str">
            <v xml:space="preserve"> - OUTROS</v>
          </cell>
          <cell r="AM77">
            <v>174440.61293413871</v>
          </cell>
          <cell r="AN77">
            <v>174440.61293413871</v>
          </cell>
          <cell r="AO77">
            <v>174440.61293413871</v>
          </cell>
          <cell r="AP77">
            <v>174440.61293413871</v>
          </cell>
          <cell r="AQ77">
            <v>195865.92264716286</v>
          </cell>
          <cell r="AR77">
            <v>191877.60879678524</v>
          </cell>
          <cell r="AS77">
            <v>193346.73112529941</v>
          </cell>
          <cell r="AT77">
            <v>194684.29026021532</v>
          </cell>
          <cell r="AU77">
            <v>196806.35584584688</v>
          </cell>
          <cell r="AV77">
            <v>203206.66157885967</v>
          </cell>
          <cell r="AW77">
            <v>203516.07871935933</v>
          </cell>
          <cell r="AX77">
            <v>192757.13310954414</v>
          </cell>
        </row>
        <row r="78">
          <cell r="A78" t="str">
            <v>Suprimento de Energia</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12.000000000174623</v>
          </cell>
          <cell r="AN78">
            <v>12.00000000007276</v>
          </cell>
          <cell r="AO78">
            <v>12.000000000203727</v>
          </cell>
          <cell r="AP78">
            <v>12.00000000007276</v>
          </cell>
          <cell r="AQ78">
            <v>13.51800000021467</v>
          </cell>
          <cell r="AR78">
            <v>13.518000000098255</v>
          </cell>
          <cell r="AS78">
            <v>13.51800000021467</v>
          </cell>
          <cell r="AT78">
            <v>15.903529411647469</v>
          </cell>
          <cell r="AU78">
            <v>14.313176470808685</v>
          </cell>
          <cell r="AV78">
            <v>14.313176470459439</v>
          </cell>
          <cell r="AW78">
            <v>11.927647058706498</v>
          </cell>
          <cell r="AX78">
            <v>11.132470588432625</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row>
        <row r="79">
          <cell r="A79" t="str">
            <v xml:space="preserve"> - COELBA</v>
          </cell>
          <cell r="AM79">
            <v>0</v>
          </cell>
          <cell r="AN79">
            <v>0</v>
          </cell>
          <cell r="AO79">
            <v>0</v>
          </cell>
          <cell r="AP79">
            <v>0</v>
          </cell>
          <cell r="AQ79">
            <v>0</v>
          </cell>
          <cell r="AR79">
            <v>0</v>
          </cell>
          <cell r="AS79">
            <v>0</v>
          </cell>
          <cell r="AT79">
            <v>0</v>
          </cell>
          <cell r="AU79">
            <v>0</v>
          </cell>
          <cell r="AV79">
            <v>0</v>
          </cell>
          <cell r="AW79">
            <v>0</v>
          </cell>
          <cell r="AX79">
            <v>0</v>
          </cell>
        </row>
        <row r="80">
          <cell r="A80" t="str">
            <v xml:space="preserve"> - CELPE</v>
          </cell>
          <cell r="AM80">
            <v>0</v>
          </cell>
          <cell r="AN80">
            <v>0</v>
          </cell>
          <cell r="AO80">
            <v>0</v>
          </cell>
          <cell r="AP80">
            <v>0</v>
          </cell>
          <cell r="AQ80">
            <v>0</v>
          </cell>
          <cell r="AR80">
            <v>0</v>
          </cell>
          <cell r="AS80">
            <v>0</v>
          </cell>
          <cell r="AT80">
            <v>0</v>
          </cell>
          <cell r="AU80">
            <v>0</v>
          </cell>
          <cell r="AV80">
            <v>0</v>
          </cell>
          <cell r="AW80">
            <v>0</v>
          </cell>
          <cell r="AX80">
            <v>0</v>
          </cell>
        </row>
        <row r="81">
          <cell r="A81" t="str">
            <v xml:space="preserve"> - COSERN</v>
          </cell>
          <cell r="AM81">
            <v>0</v>
          </cell>
          <cell r="AN81">
            <v>0</v>
          </cell>
          <cell r="AO81">
            <v>0</v>
          </cell>
          <cell r="AP81">
            <v>0</v>
          </cell>
          <cell r="AQ81">
            <v>0</v>
          </cell>
          <cell r="AR81">
            <v>0</v>
          </cell>
          <cell r="AS81">
            <v>0</v>
          </cell>
          <cell r="AT81">
            <v>0</v>
          </cell>
          <cell r="AU81">
            <v>0</v>
          </cell>
          <cell r="AV81">
            <v>0</v>
          </cell>
          <cell r="AW81">
            <v>0</v>
          </cell>
          <cell r="AX81">
            <v>0</v>
          </cell>
        </row>
        <row r="82">
          <cell r="A82" t="str">
            <v xml:space="preserve"> - OUTROS</v>
          </cell>
          <cell r="AM82">
            <v>12.000000000174623</v>
          </cell>
          <cell r="AN82">
            <v>12.00000000007276</v>
          </cell>
          <cell r="AO82">
            <v>12.000000000203727</v>
          </cell>
          <cell r="AP82">
            <v>12.00000000007276</v>
          </cell>
          <cell r="AQ82">
            <v>13.51800000021467</v>
          </cell>
          <cell r="AR82">
            <v>13.518000000098255</v>
          </cell>
          <cell r="AS82">
            <v>13.51800000021467</v>
          </cell>
          <cell r="AT82">
            <v>15.903529411647469</v>
          </cell>
          <cell r="AU82">
            <v>14.313176470808685</v>
          </cell>
          <cell r="AV82">
            <v>14.313176470459439</v>
          </cell>
          <cell r="AW82">
            <v>11.927647058706498</v>
          </cell>
          <cell r="AX82">
            <v>11.132470588432625</v>
          </cell>
        </row>
        <row r="83">
          <cell r="A83" t="str">
            <v>(- ) Perdas Comerciais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134758.5741444868</v>
          </cell>
          <cell r="AN83">
            <v>129334.67532467528</v>
          </cell>
          <cell r="AO83">
            <v>128835.95870206493</v>
          </cell>
          <cell r="AP83">
            <v>128437.40889255807</v>
          </cell>
          <cell r="AQ83">
            <v>148255.24221248389</v>
          </cell>
          <cell r="AR83">
            <v>143251.96076113963</v>
          </cell>
          <cell r="AS83">
            <v>141916.30673110927</v>
          </cell>
          <cell r="AT83">
            <v>140571.92850423325</v>
          </cell>
          <cell r="AU83">
            <v>139319.86047602317</v>
          </cell>
          <cell r="AV83">
            <v>138151.21342813852</v>
          </cell>
          <cell r="AW83">
            <v>137001.50971947378</v>
          </cell>
          <cell r="AX83">
            <v>135801.29466901009</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row>
        <row r="85">
          <cell r="C85">
            <v>36161</v>
          </cell>
          <cell r="D85">
            <v>36192</v>
          </cell>
          <cell r="E85">
            <v>36220</v>
          </cell>
          <cell r="F85">
            <v>36251</v>
          </cell>
          <cell r="G85">
            <v>36281</v>
          </cell>
          <cell r="H85">
            <v>36312</v>
          </cell>
          <cell r="I85">
            <v>36342</v>
          </cell>
          <cell r="J85">
            <v>36373</v>
          </cell>
          <cell r="K85">
            <v>36404</v>
          </cell>
          <cell r="L85">
            <v>36434</v>
          </cell>
          <cell r="M85">
            <v>36465</v>
          </cell>
          <cell r="N85">
            <v>36495</v>
          </cell>
          <cell r="O85">
            <v>36526</v>
          </cell>
          <cell r="P85">
            <v>36557</v>
          </cell>
          <cell r="Q85">
            <v>36586</v>
          </cell>
          <cell r="R85">
            <v>36617</v>
          </cell>
          <cell r="S85">
            <v>36647</v>
          </cell>
          <cell r="T85">
            <v>36678</v>
          </cell>
          <cell r="U85">
            <v>36708</v>
          </cell>
          <cell r="V85">
            <v>36739</v>
          </cell>
          <cell r="W85">
            <v>36770</v>
          </cell>
          <cell r="X85">
            <v>36800</v>
          </cell>
          <cell r="Y85">
            <v>36831</v>
          </cell>
          <cell r="Z85">
            <v>36861</v>
          </cell>
          <cell r="AA85">
            <v>36892</v>
          </cell>
          <cell r="AB85">
            <v>36923</v>
          </cell>
          <cell r="AC85">
            <v>36951</v>
          </cell>
          <cell r="AD85">
            <v>36982</v>
          </cell>
          <cell r="AE85">
            <v>37012</v>
          </cell>
          <cell r="AF85">
            <v>37043</v>
          </cell>
          <cell r="AG85">
            <v>37073</v>
          </cell>
          <cell r="AH85">
            <v>37104</v>
          </cell>
          <cell r="AI85">
            <v>37135</v>
          </cell>
          <cell r="AJ85">
            <v>37165</v>
          </cell>
          <cell r="AK85">
            <v>37196</v>
          </cell>
          <cell r="AL85">
            <v>37226</v>
          </cell>
          <cell r="AM85">
            <v>37257</v>
          </cell>
          <cell r="AN85">
            <v>37288</v>
          </cell>
          <cell r="AO85">
            <v>37316</v>
          </cell>
          <cell r="AP85">
            <v>37347</v>
          </cell>
          <cell r="AQ85">
            <v>37377</v>
          </cell>
          <cell r="AR85">
            <v>37408</v>
          </cell>
          <cell r="AS85">
            <v>37438</v>
          </cell>
          <cell r="AT85">
            <v>37469</v>
          </cell>
          <cell r="AU85">
            <v>37500</v>
          </cell>
          <cell r="AV85">
            <v>37530</v>
          </cell>
          <cell r="AW85">
            <v>37561</v>
          </cell>
          <cell r="AX85">
            <v>37591</v>
          </cell>
          <cell r="AY85">
            <v>37622</v>
          </cell>
          <cell r="AZ85">
            <v>37653</v>
          </cell>
          <cell r="BA85">
            <v>37681</v>
          </cell>
          <cell r="BB85">
            <v>37712</v>
          </cell>
          <cell r="BC85">
            <v>37742</v>
          </cell>
          <cell r="BD85">
            <v>37773</v>
          </cell>
          <cell r="BE85">
            <v>37803</v>
          </cell>
          <cell r="BF85">
            <v>37834</v>
          </cell>
          <cell r="BG85">
            <v>37865</v>
          </cell>
          <cell r="BH85">
            <v>37895</v>
          </cell>
          <cell r="BI85">
            <v>37926</v>
          </cell>
          <cell r="BJ85">
            <v>37956</v>
          </cell>
          <cell r="BK85">
            <v>37987</v>
          </cell>
          <cell r="BL85">
            <v>38018</v>
          </cell>
          <cell r="BM85">
            <v>38047</v>
          </cell>
          <cell r="BN85">
            <v>38078</v>
          </cell>
          <cell r="BO85">
            <v>38108</v>
          </cell>
          <cell r="BP85">
            <v>38139</v>
          </cell>
          <cell r="BQ85">
            <v>38169</v>
          </cell>
          <cell r="BR85">
            <v>38200</v>
          </cell>
          <cell r="BS85">
            <v>38231</v>
          </cell>
          <cell r="BT85">
            <v>38261</v>
          </cell>
          <cell r="BU85">
            <v>38292</v>
          </cell>
          <cell r="BV85">
            <v>38322</v>
          </cell>
        </row>
        <row r="86">
          <cell r="A86" t="str">
            <v>ORÇADO ACUMULADO</v>
          </cell>
        </row>
        <row r="87">
          <cell r="A87" t="str">
            <v>BALANÇO ENERGÉTICO (MWh)</v>
          </cell>
        </row>
        <row r="88">
          <cell r="A88" t="str">
            <v>Energia Contratada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1030773.3624767947</v>
          </cell>
          <cell r="AN88">
            <v>1976297.5998723605</v>
          </cell>
          <cell r="AO88">
            <v>3022043.230611295</v>
          </cell>
          <cell r="AP88">
            <v>4022119.187010658</v>
          </cell>
          <cell r="AQ88">
            <v>5073601.3362420518</v>
          </cell>
          <cell r="AR88">
            <v>6101361.9741909141</v>
          </cell>
          <cell r="AS88">
            <v>7134618.3787046494</v>
          </cell>
          <cell r="AT88">
            <v>8172032.3961324226</v>
          </cell>
          <cell r="AU88">
            <v>9217663.3247486297</v>
          </cell>
          <cell r="AV88">
            <v>10308325.619015232</v>
          </cell>
          <cell r="AW88">
            <v>11381525.900304575</v>
          </cell>
          <cell r="AX88">
            <v>12439590.121817788</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row>
        <row r="89">
          <cell r="A89" t="str">
            <v>(- ) Perdas na Rede Básica</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-34030.422965779479</v>
          </cell>
          <cell r="AN89">
            <v>-67843.8899787665</v>
          </cell>
          <cell r="AO89">
            <v>-101637.40832684911</v>
          </cell>
          <cell r="AP89">
            <v>-135414.98468255144</v>
          </cell>
          <cell r="AQ89">
            <v>-173502.93509105081</v>
          </cell>
          <cell r="AR89">
            <v>-210735.95424149639</v>
          </cell>
          <cell r="AS89">
            <v>-248156.74723074079</v>
          </cell>
          <cell r="AT89">
            <v>-285743.46051208657</v>
          </cell>
          <cell r="AU89">
            <v>-323628.42745818634</v>
          </cell>
          <cell r="AV89">
            <v>-362517.44852237072</v>
          </cell>
          <cell r="AW89">
            <v>-401411.18601703201</v>
          </cell>
          <cell r="AX89">
            <v>-438490.48310261598</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row>
        <row r="90">
          <cell r="A90" t="str">
            <v>(- ) Sobras de Energia</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-159263.36536652822</v>
          </cell>
          <cell r="AN90">
            <v>-237263.46042443154</v>
          </cell>
          <cell r="AO90">
            <v>-417271.61411321803</v>
          </cell>
          <cell r="AP90">
            <v>-552620.5852643206</v>
          </cell>
          <cell r="AQ90">
            <v>-552620.5852643206</v>
          </cell>
          <cell r="AR90">
            <v>-552620.5852643206</v>
          </cell>
          <cell r="AS90">
            <v>-552620.5852643206</v>
          </cell>
          <cell r="AT90">
            <v>-552620.5852643206</v>
          </cell>
          <cell r="AU90">
            <v>-552620.5852643206</v>
          </cell>
          <cell r="AV90">
            <v>-552620.5852643206</v>
          </cell>
          <cell r="AW90">
            <v>-552620.5852643206</v>
          </cell>
          <cell r="AX90">
            <v>-552620.5852643206</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row>
        <row r="91">
          <cell r="A91" t="str">
            <v>(- ) Energia Disponibilizada - MAE</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-74177.438610410405</v>
          </cell>
          <cell r="AR91">
            <v>-145357.57864768707</v>
          </cell>
          <cell r="AS91">
            <v>-216872.36544106872</v>
          </cell>
          <cell r="AT91">
            <v>-288440.8375538516</v>
          </cell>
          <cell r="AU91">
            <v>-360333.62557146425</v>
          </cell>
          <cell r="AV91">
            <v>-451966.37216927233</v>
          </cell>
          <cell r="AW91">
            <v>-527107.47859742143</v>
          </cell>
          <cell r="AX91">
            <v>-636016.97588545189</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row>
        <row r="92">
          <cell r="A92" t="str">
            <v>(+) Total de Compras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837479.57414448704</v>
          </cell>
          <cell r="AN92">
            <v>1671190.2494691624</v>
          </cell>
          <cell r="AO92">
            <v>2503134.2081712279</v>
          </cell>
          <cell r="AP92">
            <v>3334083.6170637859</v>
          </cell>
          <cell r="AQ92">
            <v>4273300.3772762707</v>
          </cell>
          <cell r="AR92">
            <v>5192647.85603741</v>
          </cell>
          <cell r="AS92">
            <v>6116968.6807685187</v>
          </cell>
          <cell r="AT92">
            <v>7045227.5128021641</v>
          </cell>
          <cell r="AU92">
            <v>7981080.6864546593</v>
          </cell>
          <cell r="AV92">
            <v>8941221.213059267</v>
          </cell>
          <cell r="AW92">
            <v>9900386.6504257992</v>
          </cell>
          <cell r="AX92">
            <v>10812462.077565398</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row>
        <row r="93">
          <cell r="A93" t="str">
            <v xml:space="preserve"> - CHESF</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833705.57414448704</v>
          </cell>
          <cell r="AN93">
            <v>1663642.2494691624</v>
          </cell>
          <cell r="AO93">
            <v>2491812.2081712275</v>
          </cell>
          <cell r="AP93">
            <v>3318987.6170637859</v>
          </cell>
          <cell r="AQ93">
            <v>4254304.3240670823</v>
          </cell>
          <cell r="AR93">
            <v>5169627.7982911291</v>
          </cell>
          <cell r="AS93">
            <v>6089802.3691583462</v>
          </cell>
          <cell r="AT93">
            <v>7013678.7209718619</v>
          </cell>
          <cell r="AU93">
            <v>7944998.0441532414</v>
          </cell>
          <cell r="AV93">
            <v>8900379.705073379</v>
          </cell>
          <cell r="AW93">
            <v>9855200.2137577422</v>
          </cell>
          <cell r="AX93">
            <v>10763354.789565399</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row>
        <row r="94">
          <cell r="A94" t="str">
            <v xml:space="preserve"> - ITAPEBI</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row>
        <row r="95">
          <cell r="A95" t="str">
            <v xml:space="preserve"> - TERMOPERNAMBUCO</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row>
        <row r="96">
          <cell r="A96" t="str">
            <v xml:space="preserve"> - TERMOAÇU</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row>
        <row r="97">
          <cell r="A97" t="str">
            <v xml:space="preserve"> - OUTROS GERADORES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3774</v>
          </cell>
          <cell r="AN97">
            <v>7548</v>
          </cell>
          <cell r="AO97">
            <v>11322</v>
          </cell>
          <cell r="AP97">
            <v>15096</v>
          </cell>
          <cell r="AQ97">
            <v>18996.053209187881</v>
          </cell>
          <cell r="AR97">
            <v>23020.057746280632</v>
          </cell>
          <cell r="AS97">
            <v>27166.311610172728</v>
          </cell>
          <cell r="AT97">
            <v>31548.791830301903</v>
          </cell>
          <cell r="AU97">
            <v>36082.642301416468</v>
          </cell>
          <cell r="AV97">
            <v>40841.507985888929</v>
          </cell>
          <cell r="AW97">
            <v>45186.436668058268</v>
          </cell>
          <cell r="AX97">
            <v>49107.288</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row>
        <row r="98">
          <cell r="A98" t="str">
            <v xml:space="preserve"> - MAE</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row>
        <row r="99">
          <cell r="A99" t="str">
            <v>(+) Geração Própria</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13281</v>
          </cell>
          <cell r="AN99">
            <v>24907</v>
          </cell>
          <cell r="AO99">
            <v>37801</v>
          </cell>
          <cell r="AP99">
            <v>51291</v>
          </cell>
          <cell r="AQ99">
            <v>64273</v>
          </cell>
          <cell r="AR99">
            <v>75751</v>
          </cell>
          <cell r="AS99">
            <v>86950</v>
          </cell>
          <cell r="AT99">
            <v>98359</v>
          </cell>
          <cell r="AU99">
            <v>109630</v>
          </cell>
          <cell r="AV99">
            <v>121715</v>
          </cell>
          <cell r="AW99">
            <v>134893</v>
          </cell>
          <cell r="AX99">
            <v>149800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row>
        <row r="100">
          <cell r="A100" t="str">
            <v>= ENERGIA REQUERIDA</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850760.57414448704</v>
          </cell>
          <cell r="AN100">
            <v>1696097.2494691624</v>
          </cell>
          <cell r="AO100">
            <v>2540935.2081712279</v>
          </cell>
          <cell r="AP100">
            <v>3385374.6170637859</v>
          </cell>
          <cell r="AQ100">
            <v>4337573.3772762707</v>
          </cell>
          <cell r="AR100">
            <v>5268398.85603741</v>
          </cell>
          <cell r="AS100">
            <v>6203918.6807685187</v>
          </cell>
          <cell r="AT100">
            <v>7143586.5128021641</v>
          </cell>
          <cell r="AU100">
            <v>8090710.6864546593</v>
          </cell>
          <cell r="AV100">
            <v>9062936.213059267</v>
          </cell>
          <cell r="AW100">
            <v>10035279.650425799</v>
          </cell>
          <cell r="AX100">
            <v>10962262.077565398</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row>
        <row r="101">
          <cell r="A101" t="str">
            <v>Energia Fornecida</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715990.00000000012</v>
          </cell>
          <cell r="AN101">
            <v>1431980.0000000002</v>
          </cell>
          <cell r="AO101">
            <v>2147970</v>
          </cell>
          <cell r="AP101">
            <v>2863960.0000000005</v>
          </cell>
          <cell r="AQ101">
            <v>3667890</v>
          </cell>
          <cell r="AR101">
            <v>4455450</v>
          </cell>
          <cell r="AS101">
            <v>5249040</v>
          </cell>
          <cell r="AT101">
            <v>6048120</v>
          </cell>
          <cell r="AU101">
            <v>6855910.0000000009</v>
          </cell>
          <cell r="AV101">
            <v>7689970</v>
          </cell>
          <cell r="AW101">
            <v>8525300</v>
          </cell>
          <cell r="AX101">
            <v>9316470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row>
        <row r="102">
          <cell r="A102" t="str">
            <v xml:space="preserve"> - RESIDENCIAL</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213959.13686097591</v>
          </cell>
          <cell r="AN102">
            <v>427918.27372195182</v>
          </cell>
          <cell r="AO102">
            <v>641877.41058292775</v>
          </cell>
          <cell r="AP102">
            <v>855836.54744390363</v>
          </cell>
          <cell r="AQ102">
            <v>1096074.7754870947</v>
          </cell>
          <cell r="AR102">
            <v>1331421.1599704397</v>
          </cell>
          <cell r="AS102">
            <v>1568569.4880497451</v>
          </cell>
          <cell r="AT102">
            <v>1807358.3916417905</v>
          </cell>
          <cell r="AU102">
            <v>2048750.1026502233</v>
          </cell>
          <cell r="AV102">
            <v>2297992.0720775416</v>
          </cell>
          <cell r="AW102">
            <v>2547613.5553302113</v>
          </cell>
          <cell r="AX102">
            <v>2784038.7153328625</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row>
        <row r="103">
          <cell r="A103" t="str">
            <v xml:space="preserve"> - INDUSTRIAL</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198099.56874641104</v>
          </cell>
          <cell r="AN103">
            <v>396199.13749282208</v>
          </cell>
          <cell r="AO103">
            <v>594298.70623923314</v>
          </cell>
          <cell r="AP103">
            <v>792398.27498564415</v>
          </cell>
          <cell r="AQ103">
            <v>1014829.0160606622</v>
          </cell>
          <cell r="AR103">
            <v>1232730.5179837665</v>
          </cell>
          <cell r="AS103">
            <v>1452300.3957215343</v>
          </cell>
          <cell r="AT103">
            <v>1673389.2424845926</v>
          </cell>
          <cell r="AU103">
            <v>1896887.965424387</v>
          </cell>
          <cell r="AV103">
            <v>2127655.0519879307</v>
          </cell>
          <cell r="AW103">
            <v>2358773.5211857399</v>
          </cell>
          <cell r="AX103">
            <v>2577673.8351637255</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row>
        <row r="104">
          <cell r="A104" t="str">
            <v xml:space="preserve"> - COMERCIAL</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129490.6814584744</v>
          </cell>
          <cell r="AN104">
            <v>258981.3629169488</v>
          </cell>
          <cell r="AO104">
            <v>388472.04437542323</v>
          </cell>
          <cell r="AP104">
            <v>517962.7258338976</v>
          </cell>
          <cell r="AQ104">
            <v>663357.83406852558</v>
          </cell>
          <cell r="AR104">
            <v>805792.33886529109</v>
          </cell>
          <cell r="AS104">
            <v>949317.40192291862</v>
          </cell>
          <cell r="AT104">
            <v>1093835.3613075996</v>
          </cell>
          <cell r="AU104">
            <v>1239928.5715135257</v>
          </cell>
          <cell r="AV104">
            <v>1390772.8539438043</v>
          </cell>
          <cell r="AW104">
            <v>1541846.822773966</v>
          </cell>
          <cell r="AX104">
            <v>1684934.2156837848</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row>
        <row r="105">
          <cell r="A105" t="str">
            <v xml:space="preserve"> - OUTROS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174440.61293413871</v>
          </cell>
          <cell r="AN105">
            <v>348881.22586827743</v>
          </cell>
          <cell r="AO105">
            <v>523321.83880241611</v>
          </cell>
          <cell r="AP105">
            <v>697762.45173655485</v>
          </cell>
          <cell r="AQ105">
            <v>893628.37438371778</v>
          </cell>
          <cell r="AR105">
            <v>1085505.9831805029</v>
          </cell>
          <cell r="AS105">
            <v>1278852.7143058022</v>
          </cell>
          <cell r="AT105">
            <v>1473537.0045660175</v>
          </cell>
          <cell r="AU105">
            <v>1670343.3604118645</v>
          </cell>
          <cell r="AV105">
            <v>1873550.0219907241</v>
          </cell>
          <cell r="AW105">
            <v>2077066.1007100835</v>
          </cell>
          <cell r="AX105">
            <v>2269823.2338196277</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row>
        <row r="106">
          <cell r="A106" t="str">
            <v>Suprimento de Energia</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12.000000000174623</v>
          </cell>
          <cell r="AN106">
            <v>24.000000000247383</v>
          </cell>
          <cell r="AO106">
            <v>36.000000000451109</v>
          </cell>
          <cell r="AP106">
            <v>48.000000000523869</v>
          </cell>
          <cell r="AQ106">
            <v>61.518000000738539</v>
          </cell>
          <cell r="AR106">
            <v>75.036000000836793</v>
          </cell>
          <cell r="AS106">
            <v>88.554000001051463</v>
          </cell>
          <cell r="AT106">
            <v>104.45752941269893</v>
          </cell>
          <cell r="AU106">
            <v>118.77070588350762</v>
          </cell>
          <cell r="AV106">
            <v>133.08388235396706</v>
          </cell>
          <cell r="AW106">
            <v>145.01152941267355</v>
          </cell>
          <cell r="AX106">
            <v>156.14400000110618</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row>
        <row r="107">
          <cell r="A107" t="str">
            <v xml:space="preserve"> - COELBA</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row>
        <row r="108">
          <cell r="A108" t="str">
            <v xml:space="preserve"> - CELPE</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row>
        <row r="109">
          <cell r="A109" t="str">
            <v xml:space="preserve"> - COSERN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row>
        <row r="110">
          <cell r="A110" t="str">
            <v xml:space="preserve"> - OUTROS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12.000000000174623</v>
          </cell>
          <cell r="AN110">
            <v>24.000000000247383</v>
          </cell>
          <cell r="AO110">
            <v>36.000000000451109</v>
          </cell>
          <cell r="AP110">
            <v>48.000000000523869</v>
          </cell>
          <cell r="AQ110">
            <v>61.518000000738539</v>
          </cell>
          <cell r="AR110">
            <v>75.036000000836793</v>
          </cell>
          <cell r="AS110">
            <v>88.554000001051463</v>
          </cell>
          <cell r="AT110">
            <v>104.45752941269893</v>
          </cell>
          <cell r="AU110">
            <v>118.77070588350762</v>
          </cell>
          <cell r="AV110">
            <v>133.08388235396706</v>
          </cell>
          <cell r="AW110">
            <v>145.01152941267355</v>
          </cell>
          <cell r="AX110">
            <v>156.14400000110618</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row>
        <row r="111">
          <cell r="A111" t="str">
            <v>(- ) Perdas Comerciais</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134758.5741444868</v>
          </cell>
          <cell r="AN111">
            <v>264093.24946916196</v>
          </cell>
          <cell r="AO111">
            <v>392929.20817122748</v>
          </cell>
          <cell r="AP111">
            <v>521366.61706378497</v>
          </cell>
          <cell r="AQ111">
            <v>669621.85927627003</v>
          </cell>
          <cell r="AR111">
            <v>812873.82003740873</v>
          </cell>
          <cell r="AS111">
            <v>954790.12676851731</v>
          </cell>
          <cell r="AT111">
            <v>1095362.0552727515</v>
          </cell>
          <cell r="AU111">
            <v>1234681.915748775</v>
          </cell>
          <cell r="AV111">
            <v>1372833.1291769128</v>
          </cell>
          <cell r="AW111">
            <v>1509834.6388963871</v>
          </cell>
          <cell r="AX111">
            <v>1645635.9335653968</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row>
      </sheetData>
      <sheetData sheetId="1" refreshError="1">
        <row r="1">
          <cell r="A1" t="str">
            <v>CELPE</v>
          </cell>
          <cell r="C1">
            <v>36161</v>
          </cell>
          <cell r="D1">
            <v>36192</v>
          </cell>
          <cell r="E1">
            <v>36220</v>
          </cell>
          <cell r="F1">
            <v>36251</v>
          </cell>
          <cell r="G1">
            <v>36281</v>
          </cell>
          <cell r="H1">
            <v>36312</v>
          </cell>
          <cell r="I1">
            <v>36342</v>
          </cell>
          <cell r="J1">
            <v>36373</v>
          </cell>
          <cell r="K1">
            <v>36404</v>
          </cell>
          <cell r="L1">
            <v>36434</v>
          </cell>
          <cell r="M1">
            <v>36465</v>
          </cell>
          <cell r="N1">
            <v>36495</v>
          </cell>
          <cell r="O1">
            <v>36526</v>
          </cell>
          <cell r="P1">
            <v>36557</v>
          </cell>
          <cell r="Q1">
            <v>36586</v>
          </cell>
          <cell r="R1">
            <v>36617</v>
          </cell>
          <cell r="S1">
            <v>36647</v>
          </cell>
          <cell r="T1">
            <v>36678</v>
          </cell>
          <cell r="U1">
            <v>36708</v>
          </cell>
          <cell r="V1">
            <v>36739</v>
          </cell>
          <cell r="W1">
            <v>36770</v>
          </cell>
          <cell r="X1">
            <v>36800</v>
          </cell>
          <cell r="Y1">
            <v>36831</v>
          </cell>
          <cell r="Z1">
            <v>36861</v>
          </cell>
          <cell r="AA1">
            <v>36892</v>
          </cell>
          <cell r="AB1">
            <v>36923</v>
          </cell>
          <cell r="AC1">
            <v>36951</v>
          </cell>
          <cell r="AD1">
            <v>36982</v>
          </cell>
          <cell r="AE1">
            <v>37012</v>
          </cell>
          <cell r="AF1">
            <v>37043</v>
          </cell>
          <cell r="AG1">
            <v>37073</v>
          </cell>
          <cell r="AH1">
            <v>37104</v>
          </cell>
          <cell r="AI1">
            <v>37135</v>
          </cell>
          <cell r="AJ1">
            <v>37165</v>
          </cell>
          <cell r="AK1">
            <v>37196</v>
          </cell>
          <cell r="AL1">
            <v>37226</v>
          </cell>
          <cell r="AM1">
            <v>37257</v>
          </cell>
          <cell r="AN1">
            <v>37288</v>
          </cell>
          <cell r="AO1">
            <v>37316</v>
          </cell>
          <cell r="AP1">
            <v>37347</v>
          </cell>
          <cell r="AQ1">
            <v>37377</v>
          </cell>
          <cell r="AR1">
            <v>37408</v>
          </cell>
          <cell r="AS1">
            <v>37438</v>
          </cell>
          <cell r="AT1">
            <v>37469</v>
          </cell>
          <cell r="AU1">
            <v>37500</v>
          </cell>
          <cell r="AV1">
            <v>37530</v>
          </cell>
          <cell r="AW1">
            <v>37561</v>
          </cell>
          <cell r="AX1">
            <v>37591</v>
          </cell>
          <cell r="AY1">
            <v>37622</v>
          </cell>
          <cell r="AZ1">
            <v>37653</v>
          </cell>
          <cell r="BA1">
            <v>37681</v>
          </cell>
          <cell r="BB1">
            <v>37712</v>
          </cell>
          <cell r="BC1">
            <v>37742</v>
          </cell>
          <cell r="BD1">
            <v>37773</v>
          </cell>
          <cell r="BE1">
            <v>37803</v>
          </cell>
          <cell r="BF1">
            <v>37834</v>
          </cell>
          <cell r="BG1">
            <v>37865</v>
          </cell>
          <cell r="BH1">
            <v>37895</v>
          </cell>
          <cell r="BI1">
            <v>37926</v>
          </cell>
          <cell r="BJ1">
            <v>37956</v>
          </cell>
          <cell r="BK1">
            <v>37987</v>
          </cell>
          <cell r="BL1">
            <v>38018</v>
          </cell>
          <cell r="BM1">
            <v>38047</v>
          </cell>
          <cell r="BN1">
            <v>38078</v>
          </cell>
          <cell r="BO1">
            <v>38108</v>
          </cell>
          <cell r="BP1">
            <v>38139</v>
          </cell>
          <cell r="BQ1">
            <v>38169</v>
          </cell>
          <cell r="BR1">
            <v>38200</v>
          </cell>
          <cell r="BS1">
            <v>38231</v>
          </cell>
          <cell r="BT1">
            <v>38261</v>
          </cell>
          <cell r="BU1">
            <v>38292</v>
          </cell>
          <cell r="BV1">
            <v>38322</v>
          </cell>
        </row>
        <row r="2">
          <cell r="A2" t="str">
            <v>REALIZADO MENSAL</v>
          </cell>
        </row>
        <row r="3">
          <cell r="A3" t="str">
            <v>BALANÇO ENERGÉTICO (MWh)</v>
          </cell>
        </row>
        <row r="4">
          <cell r="A4" t="str">
            <v>Energia Contratada</v>
          </cell>
          <cell r="AM4">
            <v>878420</v>
          </cell>
          <cell r="AN4">
            <v>838125</v>
          </cell>
          <cell r="AO4">
            <v>879161</v>
          </cell>
          <cell r="AP4">
            <v>867013</v>
          </cell>
          <cell r="AQ4">
            <v>837512</v>
          </cell>
          <cell r="AR4">
            <v>805225</v>
          </cell>
          <cell r="AS4">
            <v>822871</v>
          </cell>
          <cell r="AT4">
            <v>839891</v>
          </cell>
          <cell r="AU4">
            <v>844028</v>
          </cell>
          <cell r="AV4">
            <v>899779</v>
          </cell>
          <cell r="AW4">
            <v>893210</v>
          </cell>
          <cell r="AX4">
            <v>901892</v>
          </cell>
          <cell r="AY4">
            <v>817870</v>
          </cell>
          <cell r="AZ4">
            <v>743112</v>
          </cell>
        </row>
        <row r="5">
          <cell r="A5" t="str">
            <v>(- ) Perdas na Rede Básica</v>
          </cell>
          <cell r="AM5">
            <v>-23335</v>
          </cell>
          <cell r="AN5">
            <v>-21868</v>
          </cell>
          <cell r="AO5">
            <v>-27087</v>
          </cell>
          <cell r="AP5">
            <v>-25632</v>
          </cell>
          <cell r="AQ5">
            <v>-26593</v>
          </cell>
          <cell r="AR5">
            <v>-25546</v>
          </cell>
          <cell r="AS5">
            <v>-26765</v>
          </cell>
          <cell r="AT5">
            <v>-27412</v>
          </cell>
          <cell r="AU5">
            <v>-27850</v>
          </cell>
          <cell r="AV5">
            <v>-28920</v>
          </cell>
          <cell r="AW5">
            <v>-20126</v>
          </cell>
          <cell r="AX5">
            <v>-20457</v>
          </cell>
          <cell r="AY5">
            <v>-32166</v>
          </cell>
          <cell r="AZ5">
            <v>-22947</v>
          </cell>
        </row>
        <row r="6">
          <cell r="A6" t="str">
            <v>(- ) Sobras de Energia</v>
          </cell>
          <cell r="AM6">
            <v>-187180</v>
          </cell>
          <cell r="AN6">
            <v>-171238</v>
          </cell>
          <cell r="AO6">
            <v>0</v>
          </cell>
          <cell r="AP6">
            <v>0</v>
          </cell>
          <cell r="AQ6">
            <v>0</v>
          </cell>
          <cell r="AR6">
            <v>0</v>
          </cell>
          <cell r="AS6">
            <v>0</v>
          </cell>
          <cell r="AT6">
            <v>0</v>
          </cell>
          <cell r="AU6">
            <v>0</v>
          </cell>
          <cell r="AV6">
            <v>0</v>
          </cell>
          <cell r="AW6">
            <v>0</v>
          </cell>
          <cell r="AX6">
            <v>0</v>
          </cell>
          <cell r="AY6">
            <v>0</v>
          </cell>
          <cell r="AZ6">
            <v>0</v>
          </cell>
        </row>
        <row r="7">
          <cell r="A7" t="str">
            <v>(- ) Energia Disponibilizada - MAE</v>
          </cell>
          <cell r="AM7">
            <v>0</v>
          </cell>
          <cell r="AN7">
            <v>0</v>
          </cell>
          <cell r="AO7">
            <v>-126825</v>
          </cell>
          <cell r="AP7">
            <v>-115729</v>
          </cell>
          <cell r="AQ7">
            <v>-74151</v>
          </cell>
          <cell r="AR7">
            <v>-103754</v>
          </cell>
          <cell r="AS7">
            <v>-90550</v>
          </cell>
          <cell r="AT7">
            <v>-90998</v>
          </cell>
          <cell r="AU7">
            <v>-91081</v>
          </cell>
          <cell r="AV7">
            <v>-91741</v>
          </cell>
          <cell r="AW7">
            <v>-96390</v>
          </cell>
          <cell r="AX7">
            <v>-70154</v>
          </cell>
          <cell r="AY7">
            <v>35003</v>
          </cell>
          <cell r="AZ7">
            <v>12160</v>
          </cell>
        </row>
        <row r="8">
          <cell r="A8" t="str">
            <v>(+) Total de Compras</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667905</v>
          </cell>
          <cell r="AN8">
            <v>645019</v>
          </cell>
          <cell r="AO8">
            <v>725249</v>
          </cell>
          <cell r="AP8">
            <v>725652</v>
          </cell>
          <cell r="AQ8">
            <v>736768</v>
          </cell>
          <cell r="AR8">
            <v>675925</v>
          </cell>
          <cell r="AS8">
            <v>705556</v>
          </cell>
          <cell r="AT8">
            <v>721481</v>
          </cell>
          <cell r="AU8">
            <v>725097</v>
          </cell>
          <cell r="AV8">
            <v>779118</v>
          </cell>
          <cell r="AW8">
            <v>776694</v>
          </cell>
          <cell r="AX8">
            <v>811281</v>
          </cell>
          <cell r="AY8">
            <v>820707</v>
          </cell>
          <cell r="AZ8">
            <v>732325</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row>
        <row r="9">
          <cell r="A9" t="str">
            <v xml:space="preserve"> - CHESF</v>
          </cell>
          <cell r="AM9">
            <v>651603</v>
          </cell>
          <cell r="AN9">
            <v>629341</v>
          </cell>
          <cell r="AO9">
            <v>720981</v>
          </cell>
          <cell r="AP9">
            <v>721210</v>
          </cell>
          <cell r="AQ9">
            <v>732498</v>
          </cell>
          <cell r="AR9">
            <v>671942</v>
          </cell>
          <cell r="AS9">
            <v>701285</v>
          </cell>
          <cell r="AT9">
            <v>717567</v>
          </cell>
          <cell r="AU9">
            <v>721250</v>
          </cell>
          <cell r="AV9">
            <v>774346</v>
          </cell>
          <cell r="AW9">
            <v>771458</v>
          </cell>
          <cell r="AX9">
            <v>805897</v>
          </cell>
          <cell r="AY9">
            <v>814921</v>
          </cell>
          <cell r="AZ9">
            <v>728988</v>
          </cell>
        </row>
        <row r="10">
          <cell r="A10" t="str">
            <v xml:space="preserve"> - ITAPEBI</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row>
        <row r="11">
          <cell r="A11" t="str">
            <v xml:space="preserve"> - TERMOPERNAMBUCO</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row>
        <row r="12">
          <cell r="A12" t="str">
            <v xml:space="preserve"> - TERMOAÇU</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row>
        <row r="13">
          <cell r="A13" t="str">
            <v xml:space="preserve"> - OUTROS GERADORES</v>
          </cell>
          <cell r="AM13">
            <v>16302</v>
          </cell>
          <cell r="AN13">
            <v>15678</v>
          </cell>
          <cell r="AO13">
            <v>4268</v>
          </cell>
          <cell r="AP13">
            <v>4442</v>
          </cell>
          <cell r="AQ13">
            <v>4270</v>
          </cell>
          <cell r="AR13">
            <v>3983</v>
          </cell>
          <cell r="AS13">
            <v>4271</v>
          </cell>
          <cell r="AT13">
            <v>3914</v>
          </cell>
          <cell r="AU13">
            <v>3847</v>
          </cell>
          <cell r="AV13">
            <v>4772</v>
          </cell>
          <cell r="AW13">
            <v>5236</v>
          </cell>
          <cell r="AX13">
            <v>5384</v>
          </cell>
          <cell r="AY13">
            <v>5786</v>
          </cell>
          <cell r="AZ13">
            <v>3337</v>
          </cell>
        </row>
        <row r="14">
          <cell r="A14" t="str">
            <v xml:space="preserve"> - MAE</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row>
        <row r="15">
          <cell r="A15" t="str">
            <v>(+) Geração Própria</v>
          </cell>
          <cell r="AM15">
            <v>569</v>
          </cell>
          <cell r="AN15">
            <v>552</v>
          </cell>
          <cell r="AO15">
            <v>484</v>
          </cell>
          <cell r="AP15">
            <v>457</v>
          </cell>
          <cell r="AQ15">
            <v>507</v>
          </cell>
          <cell r="AR15">
            <v>459</v>
          </cell>
          <cell r="AS15">
            <v>486</v>
          </cell>
          <cell r="AT15">
            <v>486</v>
          </cell>
          <cell r="AU15">
            <v>483</v>
          </cell>
          <cell r="AV15">
            <v>504</v>
          </cell>
          <cell r="AW15">
            <v>501</v>
          </cell>
          <cell r="AX15">
            <v>510</v>
          </cell>
          <cell r="AY15">
            <v>583</v>
          </cell>
          <cell r="AZ15">
            <v>495</v>
          </cell>
        </row>
        <row r="16">
          <cell r="A16" t="str">
            <v>= ENERGIA REQUERIDA</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668474</v>
          </cell>
          <cell r="AN16">
            <v>645571</v>
          </cell>
          <cell r="AO16">
            <v>725733</v>
          </cell>
          <cell r="AP16">
            <v>726109</v>
          </cell>
          <cell r="AQ16">
            <v>737275</v>
          </cell>
          <cell r="AR16">
            <v>676384</v>
          </cell>
          <cell r="AS16">
            <v>706042</v>
          </cell>
          <cell r="AT16">
            <v>721967</v>
          </cell>
          <cell r="AU16">
            <v>725580</v>
          </cell>
          <cell r="AV16">
            <v>779622</v>
          </cell>
          <cell r="AW16">
            <v>777195</v>
          </cell>
          <cell r="AX16">
            <v>811791</v>
          </cell>
          <cell r="AY16">
            <v>821290</v>
          </cell>
          <cell r="AZ16">
            <v>732820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row>
        <row r="17">
          <cell r="A17" t="str">
            <v>Energia Fornecida</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533663</v>
          </cell>
          <cell r="AN17">
            <v>518897</v>
          </cell>
          <cell r="AO17">
            <v>530824</v>
          </cell>
          <cell r="AP17">
            <v>587158</v>
          </cell>
          <cell r="AQ17">
            <v>581595</v>
          </cell>
          <cell r="AR17">
            <v>565679</v>
          </cell>
          <cell r="AS17">
            <v>558386</v>
          </cell>
          <cell r="AT17">
            <v>558734</v>
          </cell>
          <cell r="AU17">
            <v>574380</v>
          </cell>
          <cell r="AV17">
            <v>610707</v>
          </cell>
          <cell r="AW17">
            <v>614003</v>
          </cell>
          <cell r="AX17">
            <v>631815</v>
          </cell>
          <cell r="AY17">
            <v>646777</v>
          </cell>
          <cell r="AZ17">
            <v>628349</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row>
        <row r="18">
          <cell r="A18" t="str">
            <v xml:space="preserve"> - RESIDENCIAL</v>
          </cell>
          <cell r="AA18">
            <v>77110</v>
          </cell>
          <cell r="AB18">
            <v>65611</v>
          </cell>
          <cell r="AC18">
            <v>79244</v>
          </cell>
          <cell r="AD18">
            <v>79839</v>
          </cell>
          <cell r="AE18">
            <v>78410</v>
          </cell>
          <cell r="AF18">
            <v>69305</v>
          </cell>
          <cell r="AG18">
            <v>48328</v>
          </cell>
          <cell r="AH18">
            <v>50635</v>
          </cell>
          <cell r="AI18">
            <v>51793</v>
          </cell>
          <cell r="AJ18">
            <v>53801</v>
          </cell>
          <cell r="AK18">
            <v>56267</v>
          </cell>
          <cell r="AL18">
            <v>57755</v>
          </cell>
          <cell r="AM18">
            <v>195680</v>
          </cell>
          <cell r="AN18">
            <v>182748</v>
          </cell>
          <cell r="AO18">
            <v>183715</v>
          </cell>
          <cell r="AP18">
            <v>192347</v>
          </cell>
          <cell r="AQ18">
            <v>196638</v>
          </cell>
          <cell r="AR18">
            <v>192863</v>
          </cell>
          <cell r="AS18">
            <v>178309</v>
          </cell>
          <cell r="AT18">
            <v>181809</v>
          </cell>
          <cell r="AU18">
            <v>184876</v>
          </cell>
          <cell r="AV18">
            <v>192209</v>
          </cell>
          <cell r="AW18">
            <v>205605</v>
          </cell>
          <cell r="AX18">
            <v>208681</v>
          </cell>
          <cell r="AY18">
            <v>230419</v>
          </cell>
          <cell r="AZ18">
            <v>223657</v>
          </cell>
        </row>
        <row r="19">
          <cell r="A19" t="str">
            <v xml:space="preserve"> - INDUSTRIAL</v>
          </cell>
          <cell r="AA19">
            <v>68830</v>
          </cell>
          <cell r="AB19">
            <v>63226</v>
          </cell>
          <cell r="AC19">
            <v>72058</v>
          </cell>
          <cell r="AD19">
            <v>68241</v>
          </cell>
          <cell r="AE19">
            <v>66579</v>
          </cell>
          <cell r="AF19">
            <v>45782</v>
          </cell>
          <cell r="AG19">
            <v>56306</v>
          </cell>
          <cell r="AH19">
            <v>63896</v>
          </cell>
          <cell r="AI19">
            <v>66940</v>
          </cell>
          <cell r="AJ19">
            <v>63781</v>
          </cell>
          <cell r="AK19">
            <v>69195</v>
          </cell>
          <cell r="AL19">
            <v>106858</v>
          </cell>
          <cell r="AM19">
            <v>134131</v>
          </cell>
          <cell r="AN19">
            <v>133315</v>
          </cell>
          <cell r="AO19">
            <v>134162</v>
          </cell>
          <cell r="AP19">
            <v>156570</v>
          </cell>
          <cell r="AQ19">
            <v>148273</v>
          </cell>
          <cell r="AR19">
            <v>143361</v>
          </cell>
          <cell r="AS19">
            <v>153249</v>
          </cell>
          <cell r="AT19">
            <v>146421</v>
          </cell>
          <cell r="AU19">
            <v>151555</v>
          </cell>
          <cell r="AV19">
            <v>163289</v>
          </cell>
          <cell r="AW19">
            <v>156246</v>
          </cell>
          <cell r="AX19">
            <v>162623</v>
          </cell>
          <cell r="AY19">
            <v>156152</v>
          </cell>
          <cell r="AZ19">
            <v>151009</v>
          </cell>
        </row>
        <row r="20">
          <cell r="A20" t="str">
            <v xml:space="preserve"> - COMERCIAL</v>
          </cell>
          <cell r="AA20">
            <v>37209</v>
          </cell>
          <cell r="AB20">
            <v>38076</v>
          </cell>
          <cell r="AC20">
            <v>40589</v>
          </cell>
          <cell r="AD20">
            <v>40850</v>
          </cell>
          <cell r="AE20">
            <v>30885</v>
          </cell>
          <cell r="AF20">
            <v>34054</v>
          </cell>
          <cell r="AG20">
            <v>24255</v>
          </cell>
          <cell r="AH20">
            <v>27472</v>
          </cell>
          <cell r="AI20">
            <v>27538</v>
          </cell>
          <cell r="AJ20">
            <v>32118</v>
          </cell>
          <cell r="AK20">
            <v>28452</v>
          </cell>
          <cell r="AL20">
            <v>32827</v>
          </cell>
          <cell r="AM20">
            <v>102687</v>
          </cell>
          <cell r="AN20">
            <v>98236</v>
          </cell>
          <cell r="AO20">
            <v>102843</v>
          </cell>
          <cell r="AP20">
            <v>112490</v>
          </cell>
          <cell r="AQ20">
            <v>113641</v>
          </cell>
          <cell r="AR20">
            <v>104328</v>
          </cell>
          <cell r="AS20">
            <v>102589</v>
          </cell>
          <cell r="AT20">
            <v>104441</v>
          </cell>
          <cell r="AU20">
            <v>108152</v>
          </cell>
          <cell r="AV20">
            <v>117532</v>
          </cell>
          <cell r="AW20">
            <v>117965</v>
          </cell>
          <cell r="AX20">
            <v>124358</v>
          </cell>
          <cell r="AY20">
            <v>124343</v>
          </cell>
          <cell r="AZ20">
            <v>122531</v>
          </cell>
        </row>
        <row r="21">
          <cell r="A21" t="str">
            <v xml:space="preserve"> - OUTROS</v>
          </cell>
          <cell r="AA21">
            <v>57580</v>
          </cell>
          <cell r="AB21">
            <v>58050</v>
          </cell>
          <cell r="AC21">
            <v>57543</v>
          </cell>
          <cell r="AD21">
            <v>50550</v>
          </cell>
          <cell r="AE21">
            <v>51130</v>
          </cell>
          <cell r="AF21">
            <v>52887</v>
          </cell>
          <cell r="AG21">
            <v>41395</v>
          </cell>
          <cell r="AH21">
            <v>38287</v>
          </cell>
          <cell r="AI21">
            <v>49875</v>
          </cell>
          <cell r="AJ21">
            <v>58280</v>
          </cell>
          <cell r="AK21">
            <v>52409</v>
          </cell>
          <cell r="AL21">
            <v>55893</v>
          </cell>
          <cell r="AM21">
            <v>101165</v>
          </cell>
          <cell r="AN21">
            <v>104598</v>
          </cell>
          <cell r="AO21">
            <v>110104</v>
          </cell>
          <cell r="AP21">
            <v>125751</v>
          </cell>
          <cell r="AQ21">
            <v>123043</v>
          </cell>
          <cell r="AR21">
            <v>125127</v>
          </cell>
          <cell r="AS21">
            <v>124239</v>
          </cell>
          <cell r="AT21">
            <v>126063</v>
          </cell>
          <cell r="AU21">
            <v>129797</v>
          </cell>
          <cell r="AV21">
            <v>137677</v>
          </cell>
          <cell r="AW21">
            <v>134187</v>
          </cell>
          <cell r="AX21">
            <v>136153</v>
          </cell>
          <cell r="AY21">
            <v>135863</v>
          </cell>
          <cell r="AZ21">
            <v>131152</v>
          </cell>
        </row>
        <row r="22">
          <cell r="A22" t="str">
            <v>Suprimento de Energia</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9306</v>
          </cell>
          <cell r="AN22">
            <v>10986</v>
          </cell>
          <cell r="AO22">
            <v>9844</v>
          </cell>
          <cell r="AP22">
            <v>9302</v>
          </cell>
          <cell r="AQ22">
            <v>9662</v>
          </cell>
          <cell r="AR22">
            <v>10641</v>
          </cell>
          <cell r="AS22">
            <v>10637</v>
          </cell>
          <cell r="AT22">
            <v>11205</v>
          </cell>
          <cell r="AU22">
            <v>11725</v>
          </cell>
          <cell r="AV22">
            <v>12315.000000000931</v>
          </cell>
          <cell r="AW22">
            <v>11612</v>
          </cell>
          <cell r="AX22">
            <v>10887</v>
          </cell>
          <cell r="AY22">
            <v>7996</v>
          </cell>
          <cell r="AZ22">
            <v>8163</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row>
        <row r="23">
          <cell r="A23" t="str">
            <v xml:space="preserve"> - COELBA</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row>
        <row r="24">
          <cell r="A24" t="str">
            <v xml:space="preserve"> - CELPE</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row>
        <row r="25">
          <cell r="A25" t="str">
            <v xml:space="preserve"> - COSERN</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row>
        <row r="26">
          <cell r="A26" t="str">
            <v xml:space="preserve"> - OUTROS</v>
          </cell>
          <cell r="AM26">
            <v>9306</v>
          </cell>
          <cell r="AN26">
            <v>10986</v>
          </cell>
          <cell r="AO26">
            <v>9844</v>
          </cell>
          <cell r="AP26">
            <v>9302</v>
          </cell>
          <cell r="AQ26">
            <v>9662</v>
          </cell>
          <cell r="AR26">
            <v>10641</v>
          </cell>
          <cell r="AS26">
            <v>10637</v>
          </cell>
          <cell r="AT26">
            <v>11205</v>
          </cell>
          <cell r="AU26">
            <v>11725</v>
          </cell>
          <cell r="AV26">
            <v>12315.000000000931</v>
          </cell>
          <cell r="AW26">
            <v>11612</v>
          </cell>
          <cell r="AX26">
            <v>10887</v>
          </cell>
          <cell r="AY26">
            <v>7996</v>
          </cell>
          <cell r="AZ26">
            <v>8163</v>
          </cell>
        </row>
        <row r="27">
          <cell r="A27" t="str">
            <v>(- ) Perdas Comerciais</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125505</v>
          </cell>
          <cell r="AN27">
            <v>115688</v>
          </cell>
          <cell r="AO27">
            <v>185065</v>
          </cell>
          <cell r="AP27">
            <v>129649</v>
          </cell>
          <cell r="AQ27">
            <v>146018</v>
          </cell>
          <cell r="AR27">
            <v>100064</v>
          </cell>
          <cell r="AS27">
            <v>137019</v>
          </cell>
          <cell r="AT27">
            <v>152028</v>
          </cell>
          <cell r="AU27">
            <v>139475</v>
          </cell>
          <cell r="AV27">
            <v>156599.99999999907</v>
          </cell>
          <cell r="AW27">
            <v>151580</v>
          </cell>
          <cell r="AX27">
            <v>169089</v>
          </cell>
          <cell r="AY27">
            <v>166517</v>
          </cell>
          <cell r="AZ27">
            <v>96308</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row>
        <row r="28">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row>
        <row r="29">
          <cell r="A29" t="str">
            <v>CELPE</v>
          </cell>
          <cell r="C29">
            <v>36161</v>
          </cell>
          <cell r="D29">
            <v>36192</v>
          </cell>
          <cell r="E29">
            <v>36220</v>
          </cell>
          <cell r="F29">
            <v>36251</v>
          </cell>
          <cell r="G29">
            <v>36281</v>
          </cell>
          <cell r="H29">
            <v>36312</v>
          </cell>
          <cell r="I29">
            <v>36342</v>
          </cell>
          <cell r="J29">
            <v>36373</v>
          </cell>
          <cell r="K29">
            <v>36404</v>
          </cell>
          <cell r="L29">
            <v>36434</v>
          </cell>
          <cell r="M29">
            <v>36465</v>
          </cell>
          <cell r="N29">
            <v>36495</v>
          </cell>
          <cell r="O29">
            <v>36526</v>
          </cell>
          <cell r="P29">
            <v>36557</v>
          </cell>
          <cell r="Q29">
            <v>36586</v>
          </cell>
          <cell r="R29">
            <v>36617</v>
          </cell>
          <cell r="S29">
            <v>36647</v>
          </cell>
          <cell r="T29">
            <v>36678</v>
          </cell>
          <cell r="U29">
            <v>36708</v>
          </cell>
          <cell r="V29">
            <v>36739</v>
          </cell>
          <cell r="W29">
            <v>36770</v>
          </cell>
          <cell r="X29">
            <v>36800</v>
          </cell>
          <cell r="Y29">
            <v>36831</v>
          </cell>
          <cell r="Z29">
            <v>36861</v>
          </cell>
          <cell r="AA29">
            <v>36892</v>
          </cell>
          <cell r="AB29">
            <v>36923</v>
          </cell>
          <cell r="AC29">
            <v>36951</v>
          </cell>
          <cell r="AD29">
            <v>36982</v>
          </cell>
          <cell r="AE29">
            <v>37012</v>
          </cell>
          <cell r="AF29">
            <v>37043</v>
          </cell>
          <cell r="AG29">
            <v>37073</v>
          </cell>
          <cell r="AH29">
            <v>37104</v>
          </cell>
          <cell r="AI29">
            <v>37135</v>
          </cell>
          <cell r="AJ29">
            <v>37165</v>
          </cell>
          <cell r="AK29">
            <v>37196</v>
          </cell>
          <cell r="AL29">
            <v>37226</v>
          </cell>
          <cell r="AM29">
            <v>37257</v>
          </cell>
          <cell r="AN29">
            <v>37288</v>
          </cell>
          <cell r="AO29">
            <v>37316</v>
          </cell>
          <cell r="AP29">
            <v>37347</v>
          </cell>
          <cell r="AQ29">
            <v>37377</v>
          </cell>
          <cell r="AR29">
            <v>37408</v>
          </cell>
          <cell r="AS29">
            <v>37438</v>
          </cell>
          <cell r="AT29">
            <v>37469</v>
          </cell>
          <cell r="AU29">
            <v>37500</v>
          </cell>
          <cell r="AV29">
            <v>37530</v>
          </cell>
          <cell r="AW29">
            <v>37561</v>
          </cell>
          <cell r="AX29">
            <v>37591</v>
          </cell>
          <cell r="AY29">
            <v>37622</v>
          </cell>
          <cell r="AZ29">
            <v>37653</v>
          </cell>
          <cell r="BA29">
            <v>37681</v>
          </cell>
          <cell r="BB29">
            <v>37712</v>
          </cell>
          <cell r="BC29">
            <v>37742</v>
          </cell>
          <cell r="BD29">
            <v>37773</v>
          </cell>
          <cell r="BE29">
            <v>37803</v>
          </cell>
          <cell r="BF29">
            <v>37834</v>
          </cell>
          <cell r="BG29">
            <v>37865</v>
          </cell>
          <cell r="BH29">
            <v>37895</v>
          </cell>
          <cell r="BI29">
            <v>37926</v>
          </cell>
          <cell r="BJ29">
            <v>37956</v>
          </cell>
          <cell r="BK29">
            <v>37987</v>
          </cell>
          <cell r="BL29">
            <v>38018</v>
          </cell>
          <cell r="BM29">
            <v>38047</v>
          </cell>
          <cell r="BN29">
            <v>38078</v>
          </cell>
          <cell r="BO29">
            <v>38108</v>
          </cell>
          <cell r="BP29">
            <v>38139</v>
          </cell>
          <cell r="BQ29">
            <v>38169</v>
          </cell>
          <cell r="BR29">
            <v>38200</v>
          </cell>
          <cell r="BS29">
            <v>38231</v>
          </cell>
          <cell r="BT29">
            <v>38261</v>
          </cell>
          <cell r="BU29">
            <v>38292</v>
          </cell>
          <cell r="BV29">
            <v>38322</v>
          </cell>
        </row>
        <row r="30">
          <cell r="A30" t="str">
            <v>REALIZADO ACUMULADO</v>
          </cell>
        </row>
        <row r="31">
          <cell r="A31" t="str">
            <v>BALANÇO ENERGÉTICO (MWh)</v>
          </cell>
        </row>
        <row r="32">
          <cell r="A32" t="str">
            <v>Energia Contratada</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878420</v>
          </cell>
          <cell r="AN32">
            <v>1716545</v>
          </cell>
          <cell r="AO32">
            <v>2595706</v>
          </cell>
          <cell r="AP32">
            <v>3462719</v>
          </cell>
          <cell r="AQ32">
            <v>4300231</v>
          </cell>
          <cell r="AR32">
            <v>5105456</v>
          </cell>
          <cell r="AS32">
            <v>5928327</v>
          </cell>
          <cell r="AT32">
            <v>6768218</v>
          </cell>
          <cell r="AU32">
            <v>7612246</v>
          </cell>
          <cell r="AV32">
            <v>8512025</v>
          </cell>
          <cell r="AW32">
            <v>9405235</v>
          </cell>
          <cell r="AX32">
            <v>10307127</v>
          </cell>
          <cell r="AY32">
            <v>817870</v>
          </cell>
          <cell r="AZ32">
            <v>1560982</v>
          </cell>
          <cell r="BA32">
            <v>1560982</v>
          </cell>
          <cell r="BB32">
            <v>1560982</v>
          </cell>
          <cell r="BC32">
            <v>1560982</v>
          </cell>
          <cell r="BD32">
            <v>1560982</v>
          </cell>
          <cell r="BE32">
            <v>1560982</v>
          </cell>
          <cell r="BF32">
            <v>1560982</v>
          </cell>
          <cell r="BG32">
            <v>1560982</v>
          </cell>
          <cell r="BH32">
            <v>1560982</v>
          </cell>
          <cell r="BI32">
            <v>1560982</v>
          </cell>
          <cell r="BJ32">
            <v>1560982</v>
          </cell>
          <cell r="BK32">
            <v>0</v>
          </cell>
          <cell r="BL32">
            <v>0</v>
          </cell>
          <cell r="BM32">
            <v>0</v>
          </cell>
          <cell r="BN32">
            <v>0</v>
          </cell>
          <cell r="BO32">
            <v>0</v>
          </cell>
          <cell r="BP32">
            <v>0</v>
          </cell>
          <cell r="BQ32">
            <v>0</v>
          </cell>
          <cell r="BR32">
            <v>0</v>
          </cell>
          <cell r="BS32">
            <v>0</v>
          </cell>
          <cell r="BT32">
            <v>0</v>
          </cell>
          <cell r="BU32">
            <v>0</v>
          </cell>
          <cell r="BV32">
            <v>0</v>
          </cell>
        </row>
        <row r="33">
          <cell r="A33" t="str">
            <v>(- ) Perdas na Rede Básica</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-23335</v>
          </cell>
          <cell r="AN33">
            <v>-45203</v>
          </cell>
          <cell r="AO33">
            <v>-72290</v>
          </cell>
          <cell r="AP33">
            <v>-97922</v>
          </cell>
          <cell r="AQ33">
            <v>-124515</v>
          </cell>
          <cell r="AR33">
            <v>-150061</v>
          </cell>
          <cell r="AS33">
            <v>-176826</v>
          </cell>
          <cell r="AT33">
            <v>-204238</v>
          </cell>
          <cell r="AU33">
            <v>-232088</v>
          </cell>
          <cell r="AV33">
            <v>-261008</v>
          </cell>
          <cell r="AW33">
            <v>-281134</v>
          </cell>
          <cell r="AX33">
            <v>-301591</v>
          </cell>
          <cell r="AY33">
            <v>-32166</v>
          </cell>
          <cell r="AZ33">
            <v>-55113</v>
          </cell>
          <cell r="BA33">
            <v>-55113</v>
          </cell>
          <cell r="BB33">
            <v>-55113</v>
          </cell>
          <cell r="BC33">
            <v>-55113</v>
          </cell>
          <cell r="BD33">
            <v>-55113</v>
          </cell>
          <cell r="BE33">
            <v>-55113</v>
          </cell>
          <cell r="BF33">
            <v>-55113</v>
          </cell>
          <cell r="BG33">
            <v>-55113</v>
          </cell>
          <cell r="BH33">
            <v>-55113</v>
          </cell>
          <cell r="BI33">
            <v>-55113</v>
          </cell>
          <cell r="BJ33">
            <v>-55113</v>
          </cell>
          <cell r="BK33">
            <v>0</v>
          </cell>
          <cell r="BL33">
            <v>0</v>
          </cell>
          <cell r="BM33">
            <v>0</v>
          </cell>
          <cell r="BN33">
            <v>0</v>
          </cell>
          <cell r="BO33">
            <v>0</v>
          </cell>
          <cell r="BP33">
            <v>0</v>
          </cell>
          <cell r="BQ33">
            <v>0</v>
          </cell>
          <cell r="BR33">
            <v>0</v>
          </cell>
          <cell r="BS33">
            <v>0</v>
          </cell>
          <cell r="BT33">
            <v>0</v>
          </cell>
          <cell r="BU33">
            <v>0</v>
          </cell>
          <cell r="BV33">
            <v>0</v>
          </cell>
        </row>
        <row r="34">
          <cell r="A34" t="str">
            <v>(- ) Sobras de Energia</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-187180</v>
          </cell>
          <cell r="AN34">
            <v>-358418</v>
          </cell>
          <cell r="AO34">
            <v>-358418</v>
          </cell>
          <cell r="AP34">
            <v>-358418</v>
          </cell>
          <cell r="AQ34">
            <v>-358418</v>
          </cell>
          <cell r="AR34">
            <v>-358418</v>
          </cell>
          <cell r="AS34">
            <v>-358418</v>
          </cell>
          <cell r="AT34">
            <v>-358418</v>
          </cell>
          <cell r="AU34">
            <v>-358418</v>
          </cell>
          <cell r="AV34">
            <v>-358418</v>
          </cell>
          <cell r="AW34">
            <v>-358418</v>
          </cell>
          <cell r="AX34">
            <v>-358418</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row>
        <row r="35">
          <cell r="A35" t="str">
            <v>(- ) Energia Disponibilizada - MAE</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-126825</v>
          </cell>
          <cell r="AP35">
            <v>-242554</v>
          </cell>
          <cell r="AQ35">
            <v>-316705</v>
          </cell>
          <cell r="AR35">
            <v>-420459</v>
          </cell>
          <cell r="AS35">
            <v>-511009</v>
          </cell>
          <cell r="AT35">
            <v>-602007</v>
          </cell>
          <cell r="AU35">
            <v>-693088</v>
          </cell>
          <cell r="AV35">
            <v>-784829</v>
          </cell>
          <cell r="AW35">
            <v>-881219</v>
          </cell>
          <cell r="AX35">
            <v>-951373</v>
          </cell>
          <cell r="AY35">
            <v>35003</v>
          </cell>
          <cell r="AZ35">
            <v>47163</v>
          </cell>
          <cell r="BA35">
            <v>47163</v>
          </cell>
          <cell r="BB35">
            <v>47163</v>
          </cell>
          <cell r="BC35">
            <v>47163</v>
          </cell>
          <cell r="BD35">
            <v>47163</v>
          </cell>
          <cell r="BE35">
            <v>47163</v>
          </cell>
          <cell r="BF35">
            <v>47163</v>
          </cell>
          <cell r="BG35">
            <v>47163</v>
          </cell>
          <cell r="BH35">
            <v>47163</v>
          </cell>
          <cell r="BI35">
            <v>47163</v>
          </cell>
          <cell r="BJ35">
            <v>47163</v>
          </cell>
          <cell r="BK35">
            <v>0</v>
          </cell>
          <cell r="BL35">
            <v>0</v>
          </cell>
          <cell r="BM35">
            <v>0</v>
          </cell>
          <cell r="BN35">
            <v>0</v>
          </cell>
          <cell r="BO35">
            <v>0</v>
          </cell>
          <cell r="BP35">
            <v>0</v>
          </cell>
          <cell r="BQ35">
            <v>0</v>
          </cell>
          <cell r="BR35">
            <v>0</v>
          </cell>
          <cell r="BS35">
            <v>0</v>
          </cell>
          <cell r="BT35">
            <v>0</v>
          </cell>
          <cell r="BU35">
            <v>0</v>
          </cell>
          <cell r="BV35">
            <v>0</v>
          </cell>
        </row>
        <row r="36">
          <cell r="A36" t="str">
            <v>(+) Total de Compras</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667905</v>
          </cell>
          <cell r="AN36">
            <v>1312924</v>
          </cell>
          <cell r="AO36">
            <v>2038173</v>
          </cell>
          <cell r="AP36">
            <v>2763825</v>
          </cell>
          <cell r="AQ36">
            <v>3500593</v>
          </cell>
          <cell r="AR36">
            <v>4176518</v>
          </cell>
          <cell r="AS36">
            <v>4882074</v>
          </cell>
          <cell r="AT36">
            <v>5603555</v>
          </cell>
          <cell r="AU36">
            <v>6328652</v>
          </cell>
          <cell r="AV36">
            <v>7107770</v>
          </cell>
          <cell r="AW36">
            <v>7884464</v>
          </cell>
          <cell r="AX36">
            <v>8695745</v>
          </cell>
          <cell r="AY36">
            <v>820707</v>
          </cell>
          <cell r="AZ36">
            <v>1553032</v>
          </cell>
          <cell r="BA36">
            <v>1553032</v>
          </cell>
          <cell r="BB36">
            <v>1553032</v>
          </cell>
          <cell r="BC36">
            <v>1553032</v>
          </cell>
          <cell r="BD36">
            <v>1553032</v>
          </cell>
          <cell r="BE36">
            <v>1553032</v>
          </cell>
          <cell r="BF36">
            <v>1553032</v>
          </cell>
          <cell r="BG36">
            <v>1553032</v>
          </cell>
          <cell r="BH36">
            <v>1553032</v>
          </cell>
          <cell r="BI36">
            <v>1553032</v>
          </cell>
          <cell r="BJ36">
            <v>1553032</v>
          </cell>
          <cell r="BK36">
            <v>0</v>
          </cell>
          <cell r="BL36">
            <v>0</v>
          </cell>
          <cell r="BM36">
            <v>0</v>
          </cell>
          <cell r="BN36">
            <v>0</v>
          </cell>
          <cell r="BO36">
            <v>0</v>
          </cell>
          <cell r="BP36">
            <v>0</v>
          </cell>
          <cell r="BQ36">
            <v>0</v>
          </cell>
          <cell r="BR36">
            <v>0</v>
          </cell>
          <cell r="BS36">
            <v>0</v>
          </cell>
          <cell r="BT36">
            <v>0</v>
          </cell>
          <cell r="BU36">
            <v>0</v>
          </cell>
          <cell r="BV36">
            <v>0</v>
          </cell>
        </row>
        <row r="37">
          <cell r="A37" t="str">
            <v xml:space="preserve"> - CHESF</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651603</v>
          </cell>
          <cell r="AN37">
            <v>1280944</v>
          </cell>
          <cell r="AO37">
            <v>2001925</v>
          </cell>
          <cell r="AP37">
            <v>2723135</v>
          </cell>
          <cell r="AQ37">
            <v>3455633</v>
          </cell>
          <cell r="AR37">
            <v>4127575</v>
          </cell>
          <cell r="AS37">
            <v>4828860</v>
          </cell>
          <cell r="AT37">
            <v>5546427</v>
          </cell>
          <cell r="AU37">
            <v>6267677</v>
          </cell>
          <cell r="AV37">
            <v>7042023</v>
          </cell>
          <cell r="AW37">
            <v>7813481</v>
          </cell>
          <cell r="AX37">
            <v>8619378</v>
          </cell>
          <cell r="AY37">
            <v>814921</v>
          </cell>
          <cell r="AZ37">
            <v>1543909</v>
          </cell>
          <cell r="BA37">
            <v>1543909</v>
          </cell>
          <cell r="BB37">
            <v>1543909</v>
          </cell>
          <cell r="BC37">
            <v>1543909</v>
          </cell>
          <cell r="BD37">
            <v>1543909</v>
          </cell>
          <cell r="BE37">
            <v>1543909</v>
          </cell>
          <cell r="BF37">
            <v>1543909</v>
          </cell>
          <cell r="BG37">
            <v>1543909</v>
          </cell>
          <cell r="BH37">
            <v>1543909</v>
          </cell>
          <cell r="BI37">
            <v>1543909</v>
          </cell>
          <cell r="BJ37">
            <v>1543909</v>
          </cell>
          <cell r="BK37">
            <v>0</v>
          </cell>
          <cell r="BL37">
            <v>0</v>
          </cell>
          <cell r="BM37">
            <v>0</v>
          </cell>
          <cell r="BN37">
            <v>0</v>
          </cell>
          <cell r="BO37">
            <v>0</v>
          </cell>
          <cell r="BP37">
            <v>0</v>
          </cell>
          <cell r="BQ37">
            <v>0</v>
          </cell>
          <cell r="BR37">
            <v>0</v>
          </cell>
          <cell r="BS37">
            <v>0</v>
          </cell>
          <cell r="BT37">
            <v>0</v>
          </cell>
          <cell r="BU37">
            <v>0</v>
          </cell>
          <cell r="BV37">
            <v>0</v>
          </cell>
        </row>
        <row r="38">
          <cell r="A38" t="str">
            <v xml:space="preserve"> - ITAPEBI</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row>
        <row r="39">
          <cell r="A39" t="str">
            <v xml:space="preserve"> - TERMOPERNAMBUCO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row>
        <row r="40">
          <cell r="A40" t="str">
            <v xml:space="preserve"> - TERMOAÇU</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row>
        <row r="41">
          <cell r="A41" t="str">
            <v xml:space="preserve"> - OUTROS GERADORES</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16302</v>
          </cell>
          <cell r="AN41">
            <v>31980</v>
          </cell>
          <cell r="AO41">
            <v>36248</v>
          </cell>
          <cell r="AP41">
            <v>40690</v>
          </cell>
          <cell r="AQ41">
            <v>44960</v>
          </cell>
          <cell r="AR41">
            <v>48943</v>
          </cell>
          <cell r="AS41">
            <v>53214</v>
          </cell>
          <cell r="AT41">
            <v>57128</v>
          </cell>
          <cell r="AU41">
            <v>60975</v>
          </cell>
          <cell r="AV41">
            <v>65747</v>
          </cell>
          <cell r="AW41">
            <v>70983</v>
          </cell>
          <cell r="AX41">
            <v>76367</v>
          </cell>
          <cell r="AY41">
            <v>5786</v>
          </cell>
          <cell r="AZ41">
            <v>9123</v>
          </cell>
          <cell r="BA41">
            <v>9123</v>
          </cell>
          <cell r="BB41">
            <v>9123</v>
          </cell>
          <cell r="BC41">
            <v>9123</v>
          </cell>
          <cell r="BD41">
            <v>9123</v>
          </cell>
          <cell r="BE41">
            <v>9123</v>
          </cell>
          <cell r="BF41">
            <v>9123</v>
          </cell>
          <cell r="BG41">
            <v>9123</v>
          </cell>
          <cell r="BH41">
            <v>9123</v>
          </cell>
          <cell r="BI41">
            <v>9123</v>
          </cell>
          <cell r="BJ41">
            <v>9123</v>
          </cell>
          <cell r="BK41">
            <v>0</v>
          </cell>
          <cell r="BL41">
            <v>0</v>
          </cell>
          <cell r="BM41">
            <v>0</v>
          </cell>
          <cell r="BN41">
            <v>0</v>
          </cell>
          <cell r="BO41">
            <v>0</v>
          </cell>
          <cell r="BP41">
            <v>0</v>
          </cell>
          <cell r="BQ41">
            <v>0</v>
          </cell>
          <cell r="BR41">
            <v>0</v>
          </cell>
          <cell r="BS41">
            <v>0</v>
          </cell>
          <cell r="BT41">
            <v>0</v>
          </cell>
          <cell r="BU41">
            <v>0</v>
          </cell>
          <cell r="BV41">
            <v>0</v>
          </cell>
        </row>
        <row r="42">
          <cell r="A42" t="str">
            <v xml:space="preserve"> - MAE</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row>
        <row r="43">
          <cell r="A43" t="str">
            <v>(+) Geração Própria</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569</v>
          </cell>
          <cell r="AN43">
            <v>1121</v>
          </cell>
          <cell r="AO43">
            <v>1605</v>
          </cell>
          <cell r="AP43">
            <v>2062</v>
          </cell>
          <cell r="AQ43">
            <v>2569</v>
          </cell>
          <cell r="AR43">
            <v>3028</v>
          </cell>
          <cell r="AS43">
            <v>3514</v>
          </cell>
          <cell r="AT43">
            <v>4000</v>
          </cell>
          <cell r="AU43">
            <v>4483</v>
          </cell>
          <cell r="AV43">
            <v>4987</v>
          </cell>
          <cell r="AW43">
            <v>5488</v>
          </cell>
          <cell r="AX43">
            <v>5998</v>
          </cell>
          <cell r="AY43">
            <v>583</v>
          </cell>
          <cell r="AZ43">
            <v>1078</v>
          </cell>
          <cell r="BA43">
            <v>1078</v>
          </cell>
          <cell r="BB43">
            <v>1078</v>
          </cell>
          <cell r="BC43">
            <v>1078</v>
          </cell>
          <cell r="BD43">
            <v>1078</v>
          </cell>
          <cell r="BE43">
            <v>1078</v>
          </cell>
          <cell r="BF43">
            <v>1078</v>
          </cell>
          <cell r="BG43">
            <v>1078</v>
          </cell>
          <cell r="BH43">
            <v>1078</v>
          </cell>
          <cell r="BI43">
            <v>1078</v>
          </cell>
          <cell r="BJ43">
            <v>1078</v>
          </cell>
          <cell r="BK43">
            <v>0</v>
          </cell>
          <cell r="BL43">
            <v>0</v>
          </cell>
          <cell r="BM43">
            <v>0</v>
          </cell>
          <cell r="BN43">
            <v>0</v>
          </cell>
          <cell r="BO43">
            <v>0</v>
          </cell>
          <cell r="BP43">
            <v>0</v>
          </cell>
          <cell r="BQ43">
            <v>0</v>
          </cell>
          <cell r="BR43">
            <v>0</v>
          </cell>
          <cell r="BS43">
            <v>0</v>
          </cell>
          <cell r="BT43">
            <v>0</v>
          </cell>
          <cell r="BU43">
            <v>0</v>
          </cell>
          <cell r="BV43">
            <v>0</v>
          </cell>
        </row>
        <row r="44">
          <cell r="A44" t="str">
            <v>= ENERGIA REQUERIDA</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668474</v>
          </cell>
          <cell r="AN44">
            <v>1314045</v>
          </cell>
          <cell r="AO44">
            <v>2039778</v>
          </cell>
          <cell r="AP44">
            <v>2765887</v>
          </cell>
          <cell r="AQ44">
            <v>3503162</v>
          </cell>
          <cell r="AR44">
            <v>4179546</v>
          </cell>
          <cell r="AS44">
            <v>4885588</v>
          </cell>
          <cell r="AT44">
            <v>5607555</v>
          </cell>
          <cell r="AU44">
            <v>6333135</v>
          </cell>
          <cell r="AV44">
            <v>7112757</v>
          </cell>
          <cell r="AW44">
            <v>7889952</v>
          </cell>
          <cell r="AX44">
            <v>8701743</v>
          </cell>
          <cell r="AY44">
            <v>821290</v>
          </cell>
          <cell r="AZ44">
            <v>1554110</v>
          </cell>
          <cell r="BA44">
            <v>1554110</v>
          </cell>
          <cell r="BB44">
            <v>1554110</v>
          </cell>
          <cell r="BC44">
            <v>1554110</v>
          </cell>
          <cell r="BD44">
            <v>1554110</v>
          </cell>
          <cell r="BE44">
            <v>1554110</v>
          </cell>
          <cell r="BF44">
            <v>1554110</v>
          </cell>
          <cell r="BG44">
            <v>1554110</v>
          </cell>
          <cell r="BH44">
            <v>1554110</v>
          </cell>
          <cell r="BI44">
            <v>1554110</v>
          </cell>
          <cell r="BJ44">
            <v>1554110</v>
          </cell>
          <cell r="BK44">
            <v>0</v>
          </cell>
          <cell r="BL44">
            <v>0</v>
          </cell>
          <cell r="BM44">
            <v>0</v>
          </cell>
          <cell r="BN44">
            <v>0</v>
          </cell>
          <cell r="BO44">
            <v>0</v>
          </cell>
          <cell r="BP44">
            <v>0</v>
          </cell>
          <cell r="BQ44">
            <v>0</v>
          </cell>
          <cell r="BR44">
            <v>0</v>
          </cell>
          <cell r="BS44">
            <v>0</v>
          </cell>
          <cell r="BT44">
            <v>0</v>
          </cell>
          <cell r="BU44">
            <v>0</v>
          </cell>
          <cell r="BV44">
            <v>0</v>
          </cell>
        </row>
        <row r="45">
          <cell r="A45" t="str">
            <v>Energia Fornecida</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533663</v>
          </cell>
          <cell r="AN45">
            <v>1052560</v>
          </cell>
          <cell r="AO45">
            <v>1583384</v>
          </cell>
          <cell r="AP45">
            <v>2170542</v>
          </cell>
          <cell r="AQ45">
            <v>2752137</v>
          </cell>
          <cell r="AR45">
            <v>3317816</v>
          </cell>
          <cell r="AS45">
            <v>3876202</v>
          </cell>
          <cell r="AT45">
            <v>4434936</v>
          </cell>
          <cell r="AU45">
            <v>5009316</v>
          </cell>
          <cell r="AV45">
            <v>5620023</v>
          </cell>
          <cell r="AW45">
            <v>6234026</v>
          </cell>
          <cell r="AX45">
            <v>6865841</v>
          </cell>
          <cell r="AY45">
            <v>646777</v>
          </cell>
          <cell r="AZ45">
            <v>1275126</v>
          </cell>
          <cell r="BA45">
            <v>1275126</v>
          </cell>
          <cell r="BB45">
            <v>1275126</v>
          </cell>
          <cell r="BC45">
            <v>1275126</v>
          </cell>
          <cell r="BD45">
            <v>1275126</v>
          </cell>
          <cell r="BE45">
            <v>1275126</v>
          </cell>
          <cell r="BF45">
            <v>1275126</v>
          </cell>
          <cell r="BG45">
            <v>1275126</v>
          </cell>
          <cell r="BH45">
            <v>1275126</v>
          </cell>
          <cell r="BI45">
            <v>1275126</v>
          </cell>
          <cell r="BJ45">
            <v>1275126</v>
          </cell>
          <cell r="BK45">
            <v>0</v>
          </cell>
          <cell r="BL45">
            <v>0</v>
          </cell>
          <cell r="BM45">
            <v>0</v>
          </cell>
          <cell r="BN45">
            <v>0</v>
          </cell>
          <cell r="BO45">
            <v>0</v>
          </cell>
          <cell r="BP45">
            <v>0</v>
          </cell>
          <cell r="BQ45">
            <v>0</v>
          </cell>
          <cell r="BR45">
            <v>0</v>
          </cell>
          <cell r="BS45">
            <v>0</v>
          </cell>
          <cell r="BT45">
            <v>0</v>
          </cell>
          <cell r="BU45">
            <v>0</v>
          </cell>
          <cell r="BV45">
            <v>0</v>
          </cell>
        </row>
        <row r="46">
          <cell r="A46" t="str">
            <v xml:space="preserve"> - RESIDENCIAL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195680</v>
          </cell>
          <cell r="AN46">
            <v>378428</v>
          </cell>
          <cell r="AO46">
            <v>562143</v>
          </cell>
          <cell r="AP46">
            <v>754490</v>
          </cell>
          <cell r="AQ46">
            <v>951128</v>
          </cell>
          <cell r="AR46">
            <v>1143991</v>
          </cell>
          <cell r="AS46">
            <v>1322300</v>
          </cell>
          <cell r="AT46">
            <v>1504109</v>
          </cell>
          <cell r="AU46">
            <v>1688985</v>
          </cell>
          <cell r="AV46">
            <v>1881194</v>
          </cell>
          <cell r="AW46">
            <v>2086799</v>
          </cell>
          <cell r="AX46">
            <v>2295480</v>
          </cell>
          <cell r="AY46">
            <v>230419</v>
          </cell>
          <cell r="AZ46">
            <v>454076</v>
          </cell>
          <cell r="BA46">
            <v>454076</v>
          </cell>
          <cell r="BB46">
            <v>454076</v>
          </cell>
          <cell r="BC46">
            <v>454076</v>
          </cell>
          <cell r="BD46">
            <v>454076</v>
          </cell>
          <cell r="BE46">
            <v>454076</v>
          </cell>
          <cell r="BF46">
            <v>454076</v>
          </cell>
          <cell r="BG46">
            <v>454076</v>
          </cell>
          <cell r="BH46">
            <v>454076</v>
          </cell>
          <cell r="BI46">
            <v>454076</v>
          </cell>
          <cell r="BJ46">
            <v>454076</v>
          </cell>
          <cell r="BK46">
            <v>0</v>
          </cell>
          <cell r="BL46">
            <v>0</v>
          </cell>
          <cell r="BM46">
            <v>0</v>
          </cell>
          <cell r="BN46">
            <v>0</v>
          </cell>
          <cell r="BO46">
            <v>0</v>
          </cell>
          <cell r="BP46">
            <v>0</v>
          </cell>
          <cell r="BQ46">
            <v>0</v>
          </cell>
          <cell r="BR46">
            <v>0</v>
          </cell>
          <cell r="BS46">
            <v>0</v>
          </cell>
          <cell r="BT46">
            <v>0</v>
          </cell>
          <cell r="BU46">
            <v>0</v>
          </cell>
          <cell r="BV46">
            <v>0</v>
          </cell>
        </row>
        <row r="47">
          <cell r="A47" t="str">
            <v xml:space="preserve"> - INDUSTRIAL</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134131</v>
          </cell>
          <cell r="AN47">
            <v>267446</v>
          </cell>
          <cell r="AO47">
            <v>401608</v>
          </cell>
          <cell r="AP47">
            <v>558178</v>
          </cell>
          <cell r="AQ47">
            <v>706451</v>
          </cell>
          <cell r="AR47">
            <v>849812</v>
          </cell>
          <cell r="AS47">
            <v>1003061</v>
          </cell>
          <cell r="AT47">
            <v>1149482</v>
          </cell>
          <cell r="AU47">
            <v>1301037</v>
          </cell>
          <cell r="AV47">
            <v>1464326</v>
          </cell>
          <cell r="AW47">
            <v>1620572</v>
          </cell>
          <cell r="AX47">
            <v>1783195</v>
          </cell>
          <cell r="AY47">
            <v>156152</v>
          </cell>
          <cell r="AZ47">
            <v>307161</v>
          </cell>
          <cell r="BA47">
            <v>307161</v>
          </cell>
          <cell r="BB47">
            <v>307161</v>
          </cell>
          <cell r="BC47">
            <v>307161</v>
          </cell>
          <cell r="BD47">
            <v>307161</v>
          </cell>
          <cell r="BE47">
            <v>307161</v>
          </cell>
          <cell r="BF47">
            <v>307161</v>
          </cell>
          <cell r="BG47">
            <v>307161</v>
          </cell>
          <cell r="BH47">
            <v>307161</v>
          </cell>
          <cell r="BI47">
            <v>307161</v>
          </cell>
          <cell r="BJ47">
            <v>307161</v>
          </cell>
          <cell r="BK47">
            <v>0</v>
          </cell>
          <cell r="BL47">
            <v>0</v>
          </cell>
          <cell r="BM47">
            <v>0</v>
          </cell>
          <cell r="BN47">
            <v>0</v>
          </cell>
          <cell r="BO47">
            <v>0</v>
          </cell>
          <cell r="BP47">
            <v>0</v>
          </cell>
          <cell r="BQ47">
            <v>0</v>
          </cell>
          <cell r="BR47">
            <v>0</v>
          </cell>
          <cell r="BS47">
            <v>0</v>
          </cell>
          <cell r="BT47">
            <v>0</v>
          </cell>
          <cell r="BU47">
            <v>0</v>
          </cell>
          <cell r="BV47">
            <v>0</v>
          </cell>
        </row>
        <row r="48">
          <cell r="A48" t="str">
            <v xml:space="preserve"> - COMERCIAL</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102687</v>
          </cell>
          <cell r="AN48">
            <v>200923</v>
          </cell>
          <cell r="AO48">
            <v>303766</v>
          </cell>
          <cell r="AP48">
            <v>416256</v>
          </cell>
          <cell r="AQ48">
            <v>529897</v>
          </cell>
          <cell r="AR48">
            <v>634225</v>
          </cell>
          <cell r="AS48">
            <v>736814</v>
          </cell>
          <cell r="AT48">
            <v>841255</v>
          </cell>
          <cell r="AU48">
            <v>949407</v>
          </cell>
          <cell r="AV48">
            <v>1066939</v>
          </cell>
          <cell r="AW48">
            <v>1184904</v>
          </cell>
          <cell r="AX48">
            <v>1309262</v>
          </cell>
          <cell r="AY48">
            <v>124343</v>
          </cell>
          <cell r="AZ48">
            <v>246874</v>
          </cell>
          <cell r="BA48">
            <v>246874</v>
          </cell>
          <cell r="BB48">
            <v>246874</v>
          </cell>
          <cell r="BC48">
            <v>246874</v>
          </cell>
          <cell r="BD48">
            <v>246874</v>
          </cell>
          <cell r="BE48">
            <v>246874</v>
          </cell>
          <cell r="BF48">
            <v>246874</v>
          </cell>
          <cell r="BG48">
            <v>246874</v>
          </cell>
          <cell r="BH48">
            <v>246874</v>
          </cell>
          <cell r="BI48">
            <v>246874</v>
          </cell>
          <cell r="BJ48">
            <v>246874</v>
          </cell>
          <cell r="BK48">
            <v>0</v>
          </cell>
          <cell r="BL48">
            <v>0</v>
          </cell>
          <cell r="BM48">
            <v>0</v>
          </cell>
          <cell r="BN48">
            <v>0</v>
          </cell>
          <cell r="BO48">
            <v>0</v>
          </cell>
          <cell r="BP48">
            <v>0</v>
          </cell>
          <cell r="BQ48">
            <v>0</v>
          </cell>
          <cell r="BR48">
            <v>0</v>
          </cell>
          <cell r="BS48">
            <v>0</v>
          </cell>
          <cell r="BT48">
            <v>0</v>
          </cell>
          <cell r="BU48">
            <v>0</v>
          </cell>
          <cell r="BV48">
            <v>0</v>
          </cell>
        </row>
        <row r="49">
          <cell r="A49" t="str">
            <v xml:space="preserve"> - OUTROS</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101165</v>
          </cell>
          <cell r="AN49">
            <v>205763</v>
          </cell>
          <cell r="AO49">
            <v>315867</v>
          </cell>
          <cell r="AP49">
            <v>441618</v>
          </cell>
          <cell r="AQ49">
            <v>564661</v>
          </cell>
          <cell r="AR49">
            <v>689788</v>
          </cell>
          <cell r="AS49">
            <v>814027</v>
          </cell>
          <cell r="AT49">
            <v>940090</v>
          </cell>
          <cell r="AU49">
            <v>1069887</v>
          </cell>
          <cell r="AV49">
            <v>1207564</v>
          </cell>
          <cell r="AW49">
            <v>1341751</v>
          </cell>
          <cell r="AX49">
            <v>1477904</v>
          </cell>
          <cell r="AY49">
            <v>135863</v>
          </cell>
          <cell r="AZ49">
            <v>267015</v>
          </cell>
          <cell r="BA49">
            <v>267015</v>
          </cell>
          <cell r="BB49">
            <v>267015</v>
          </cell>
          <cell r="BC49">
            <v>267015</v>
          </cell>
          <cell r="BD49">
            <v>267015</v>
          </cell>
          <cell r="BE49">
            <v>267015</v>
          </cell>
          <cell r="BF49">
            <v>267015</v>
          </cell>
          <cell r="BG49">
            <v>267015</v>
          </cell>
          <cell r="BH49">
            <v>267015</v>
          </cell>
          <cell r="BI49">
            <v>267015</v>
          </cell>
          <cell r="BJ49">
            <v>267015</v>
          </cell>
          <cell r="BK49">
            <v>0</v>
          </cell>
          <cell r="BL49">
            <v>0</v>
          </cell>
          <cell r="BM49">
            <v>0</v>
          </cell>
          <cell r="BN49">
            <v>0</v>
          </cell>
          <cell r="BO49">
            <v>0</v>
          </cell>
          <cell r="BP49">
            <v>0</v>
          </cell>
          <cell r="BQ49">
            <v>0</v>
          </cell>
          <cell r="BR49">
            <v>0</v>
          </cell>
          <cell r="BS49">
            <v>0</v>
          </cell>
          <cell r="BT49">
            <v>0</v>
          </cell>
          <cell r="BU49">
            <v>0</v>
          </cell>
          <cell r="BV49">
            <v>0</v>
          </cell>
        </row>
        <row r="50">
          <cell r="A50" t="str">
            <v>Suprimento de Energia</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9306</v>
          </cell>
          <cell r="AN50">
            <v>20292</v>
          </cell>
          <cell r="AO50">
            <v>30136</v>
          </cell>
          <cell r="AP50">
            <v>39438</v>
          </cell>
          <cell r="AQ50">
            <v>49100</v>
          </cell>
          <cell r="AR50">
            <v>59741</v>
          </cell>
          <cell r="AS50">
            <v>70378</v>
          </cell>
          <cell r="AT50">
            <v>81583</v>
          </cell>
          <cell r="AU50">
            <v>93308</v>
          </cell>
          <cell r="AV50">
            <v>105623.00000000093</v>
          </cell>
          <cell r="AW50">
            <v>117235.00000000093</v>
          </cell>
          <cell r="AX50">
            <v>128122.00000000093</v>
          </cell>
          <cell r="AY50">
            <v>7996</v>
          </cell>
          <cell r="AZ50">
            <v>16159</v>
          </cell>
          <cell r="BA50">
            <v>16159</v>
          </cell>
          <cell r="BB50">
            <v>16159</v>
          </cell>
          <cell r="BC50">
            <v>16159</v>
          </cell>
          <cell r="BD50">
            <v>16159</v>
          </cell>
          <cell r="BE50">
            <v>16159</v>
          </cell>
          <cell r="BF50">
            <v>16159</v>
          </cell>
          <cell r="BG50">
            <v>16159</v>
          </cell>
          <cell r="BH50">
            <v>16159</v>
          </cell>
          <cell r="BI50">
            <v>16159</v>
          </cell>
          <cell r="BJ50">
            <v>16159</v>
          </cell>
          <cell r="BK50">
            <v>0</v>
          </cell>
          <cell r="BL50">
            <v>0</v>
          </cell>
          <cell r="BM50">
            <v>0</v>
          </cell>
          <cell r="BN50">
            <v>0</v>
          </cell>
          <cell r="BO50">
            <v>0</v>
          </cell>
          <cell r="BP50">
            <v>0</v>
          </cell>
          <cell r="BQ50">
            <v>0</v>
          </cell>
          <cell r="BR50">
            <v>0</v>
          </cell>
          <cell r="BS50">
            <v>0</v>
          </cell>
          <cell r="BT50">
            <v>0</v>
          </cell>
          <cell r="BU50">
            <v>0</v>
          </cell>
          <cell r="BV50">
            <v>0</v>
          </cell>
        </row>
        <row r="51">
          <cell r="A51" t="str">
            <v xml:space="preserve"> - COELBA</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row>
        <row r="52">
          <cell r="A52" t="str">
            <v xml:space="preserve"> - CELPE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row>
        <row r="53">
          <cell r="A53" t="str">
            <v xml:space="preserve"> - COSERN</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row>
        <row r="54">
          <cell r="A54" t="str">
            <v xml:space="preserve"> - OUTROS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9306</v>
          </cell>
          <cell r="AN54">
            <v>20292</v>
          </cell>
          <cell r="AO54">
            <v>30136</v>
          </cell>
          <cell r="AP54">
            <v>39438</v>
          </cell>
          <cell r="AQ54">
            <v>49100</v>
          </cell>
          <cell r="AR54">
            <v>59741</v>
          </cell>
          <cell r="AS54">
            <v>70378</v>
          </cell>
          <cell r="AT54">
            <v>81583</v>
          </cell>
          <cell r="AU54">
            <v>93308</v>
          </cell>
          <cell r="AV54">
            <v>105623.00000000093</v>
          </cell>
          <cell r="AW54">
            <v>117235.00000000093</v>
          </cell>
          <cell r="AX54">
            <v>128122.00000000093</v>
          </cell>
          <cell r="AY54">
            <v>7996</v>
          </cell>
          <cell r="AZ54">
            <v>16159</v>
          </cell>
          <cell r="BA54">
            <v>16159</v>
          </cell>
          <cell r="BB54">
            <v>16159</v>
          </cell>
          <cell r="BC54">
            <v>16159</v>
          </cell>
          <cell r="BD54">
            <v>16159</v>
          </cell>
          <cell r="BE54">
            <v>16159</v>
          </cell>
          <cell r="BF54">
            <v>16159</v>
          </cell>
          <cell r="BG54">
            <v>16159</v>
          </cell>
          <cell r="BH54">
            <v>16159</v>
          </cell>
          <cell r="BI54">
            <v>16159</v>
          </cell>
          <cell r="BJ54">
            <v>16159</v>
          </cell>
          <cell r="BK54">
            <v>0</v>
          </cell>
          <cell r="BL54">
            <v>0</v>
          </cell>
          <cell r="BM54">
            <v>0</v>
          </cell>
          <cell r="BN54">
            <v>0</v>
          </cell>
          <cell r="BO54">
            <v>0</v>
          </cell>
          <cell r="BP54">
            <v>0</v>
          </cell>
          <cell r="BQ54">
            <v>0</v>
          </cell>
          <cell r="BR54">
            <v>0</v>
          </cell>
          <cell r="BS54">
            <v>0</v>
          </cell>
          <cell r="BT54">
            <v>0</v>
          </cell>
          <cell r="BU54">
            <v>0</v>
          </cell>
          <cell r="BV54">
            <v>0</v>
          </cell>
        </row>
        <row r="55">
          <cell r="A55" t="str">
            <v>(- ) Perdas Comerciais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125505</v>
          </cell>
          <cell r="AN55">
            <v>241193</v>
          </cell>
          <cell r="AO55">
            <v>426258</v>
          </cell>
          <cell r="AP55">
            <v>555907</v>
          </cell>
          <cell r="AQ55">
            <v>701925</v>
          </cell>
          <cell r="AR55">
            <v>801989</v>
          </cell>
          <cell r="AS55">
            <v>939008</v>
          </cell>
          <cell r="AT55">
            <v>1091036</v>
          </cell>
          <cell r="AU55">
            <v>1230511</v>
          </cell>
          <cell r="AV55">
            <v>1387110.9999999991</v>
          </cell>
          <cell r="AW55">
            <v>1538690.9999999991</v>
          </cell>
          <cell r="AX55">
            <v>1707779.9999999991</v>
          </cell>
          <cell r="AY55">
            <v>166517</v>
          </cell>
          <cell r="AZ55">
            <v>262825</v>
          </cell>
          <cell r="BA55">
            <v>262825</v>
          </cell>
          <cell r="BB55">
            <v>262825</v>
          </cell>
          <cell r="BC55">
            <v>262825</v>
          </cell>
          <cell r="BD55">
            <v>262825</v>
          </cell>
          <cell r="BE55">
            <v>262825</v>
          </cell>
          <cell r="BF55">
            <v>262825</v>
          </cell>
          <cell r="BG55">
            <v>262825</v>
          </cell>
          <cell r="BH55">
            <v>262825</v>
          </cell>
          <cell r="BI55">
            <v>262825</v>
          </cell>
          <cell r="BJ55">
            <v>262825</v>
          </cell>
          <cell r="BK55">
            <v>0</v>
          </cell>
          <cell r="BL55">
            <v>0</v>
          </cell>
          <cell r="BM55">
            <v>0</v>
          </cell>
          <cell r="BN55">
            <v>0</v>
          </cell>
          <cell r="BO55">
            <v>0</v>
          </cell>
          <cell r="BP55">
            <v>0</v>
          </cell>
          <cell r="BQ55">
            <v>0</v>
          </cell>
          <cell r="BR55">
            <v>0</v>
          </cell>
          <cell r="BS55">
            <v>0</v>
          </cell>
          <cell r="BT55">
            <v>0</v>
          </cell>
          <cell r="BU55">
            <v>0</v>
          </cell>
          <cell r="BV55">
            <v>0</v>
          </cell>
        </row>
        <row r="56">
          <cell r="AM56">
            <v>0</v>
          </cell>
          <cell r="AN56">
            <v>0</v>
          </cell>
          <cell r="AO56">
            <v>0</v>
          </cell>
          <cell r="AP56">
            <v>0</v>
          </cell>
          <cell r="AQ56">
            <v>0</v>
          </cell>
          <cell r="AR56">
            <v>0</v>
          </cell>
          <cell r="AS56">
            <v>0</v>
          </cell>
          <cell r="AT56">
            <v>0</v>
          </cell>
          <cell r="AU56">
            <v>0</v>
          </cell>
          <cell r="AV56">
            <v>0</v>
          </cell>
        </row>
        <row r="57">
          <cell r="A57" t="str">
            <v>CELPE</v>
          </cell>
          <cell r="C57">
            <v>36161</v>
          </cell>
          <cell r="D57">
            <v>36192</v>
          </cell>
          <cell r="E57">
            <v>36220</v>
          </cell>
          <cell r="F57">
            <v>36251</v>
          </cell>
          <cell r="G57">
            <v>36281</v>
          </cell>
          <cell r="H57">
            <v>36312</v>
          </cell>
          <cell r="I57">
            <v>36342</v>
          </cell>
          <cell r="J57">
            <v>36373</v>
          </cell>
          <cell r="K57">
            <v>36404</v>
          </cell>
          <cell r="L57">
            <v>36434</v>
          </cell>
          <cell r="M57">
            <v>36465</v>
          </cell>
          <cell r="N57">
            <v>36495</v>
          </cell>
          <cell r="O57">
            <v>36526</v>
          </cell>
          <cell r="P57">
            <v>36557</v>
          </cell>
          <cell r="Q57">
            <v>36586</v>
          </cell>
          <cell r="R57">
            <v>36617</v>
          </cell>
          <cell r="S57">
            <v>36647</v>
          </cell>
          <cell r="T57">
            <v>36678</v>
          </cell>
          <cell r="U57">
            <v>36708</v>
          </cell>
          <cell r="V57">
            <v>36739</v>
          </cell>
          <cell r="W57">
            <v>36770</v>
          </cell>
          <cell r="X57">
            <v>36800</v>
          </cell>
          <cell r="Y57">
            <v>36831</v>
          </cell>
          <cell r="Z57">
            <v>36861</v>
          </cell>
          <cell r="AA57">
            <v>36892</v>
          </cell>
          <cell r="AB57">
            <v>36923</v>
          </cell>
          <cell r="AC57">
            <v>36951</v>
          </cell>
          <cell r="AD57">
            <v>36982</v>
          </cell>
          <cell r="AE57">
            <v>37012</v>
          </cell>
          <cell r="AF57">
            <v>37043</v>
          </cell>
          <cell r="AG57">
            <v>37073</v>
          </cell>
          <cell r="AH57">
            <v>37104</v>
          </cell>
          <cell r="AI57">
            <v>37135</v>
          </cell>
          <cell r="AJ57">
            <v>37165</v>
          </cell>
          <cell r="AK57">
            <v>37196</v>
          </cell>
          <cell r="AL57">
            <v>37226</v>
          </cell>
          <cell r="AM57">
            <v>37257</v>
          </cell>
          <cell r="AN57">
            <v>37288</v>
          </cell>
          <cell r="AO57">
            <v>37316</v>
          </cell>
          <cell r="AP57">
            <v>37347</v>
          </cell>
          <cell r="AQ57">
            <v>37377</v>
          </cell>
          <cell r="AR57">
            <v>37408</v>
          </cell>
          <cell r="AS57">
            <v>37438</v>
          </cell>
          <cell r="AT57">
            <v>37469</v>
          </cell>
          <cell r="AU57">
            <v>37500</v>
          </cell>
          <cell r="AV57">
            <v>37530</v>
          </cell>
          <cell r="AW57">
            <v>37561</v>
          </cell>
          <cell r="AX57">
            <v>37591</v>
          </cell>
          <cell r="AY57">
            <v>37622</v>
          </cell>
          <cell r="AZ57">
            <v>37653</v>
          </cell>
          <cell r="BA57">
            <v>37681</v>
          </cell>
          <cell r="BB57">
            <v>37712</v>
          </cell>
          <cell r="BC57">
            <v>37742</v>
          </cell>
          <cell r="BD57">
            <v>37773</v>
          </cell>
          <cell r="BE57">
            <v>37803</v>
          </cell>
          <cell r="BF57">
            <v>37834</v>
          </cell>
          <cell r="BG57">
            <v>37865</v>
          </cell>
          <cell r="BH57">
            <v>37895</v>
          </cell>
          <cell r="BI57">
            <v>37926</v>
          </cell>
          <cell r="BJ57">
            <v>37956</v>
          </cell>
          <cell r="BK57">
            <v>37987</v>
          </cell>
          <cell r="BL57">
            <v>38018</v>
          </cell>
          <cell r="BM57">
            <v>38047</v>
          </cell>
          <cell r="BN57">
            <v>38078</v>
          </cell>
          <cell r="BO57">
            <v>38108</v>
          </cell>
          <cell r="BP57">
            <v>38139</v>
          </cell>
          <cell r="BQ57">
            <v>38169</v>
          </cell>
          <cell r="BR57">
            <v>38200</v>
          </cell>
          <cell r="BS57">
            <v>38231</v>
          </cell>
          <cell r="BT57">
            <v>38261</v>
          </cell>
          <cell r="BU57">
            <v>38292</v>
          </cell>
          <cell r="BV57">
            <v>38322</v>
          </cell>
        </row>
        <row r="58">
          <cell r="A58" t="str">
            <v>ORÇADO MENSAL</v>
          </cell>
        </row>
        <row r="59">
          <cell r="A59" t="str">
            <v>BALANÇO ENERGÉTICO (MWh)</v>
          </cell>
        </row>
        <row r="60">
          <cell r="A60" t="str">
            <v>Energia Contratada</v>
          </cell>
          <cell r="AM60">
            <v>877087.28200000001</v>
          </cell>
          <cell r="AN60">
            <v>837265.19700000004</v>
          </cell>
          <cell r="AO60">
            <v>865709.826</v>
          </cell>
          <cell r="AP60">
            <v>854331.38100000005</v>
          </cell>
          <cell r="AQ60">
            <v>835662.47</v>
          </cell>
          <cell r="AR60">
            <v>803547.42</v>
          </cell>
          <cell r="AS60">
            <v>820808.12</v>
          </cell>
          <cell r="AT60">
            <v>838055.28</v>
          </cell>
          <cell r="AU60">
            <v>842120.37</v>
          </cell>
          <cell r="AV60">
            <v>895499.36</v>
          </cell>
          <cell r="AW60">
            <v>889773.97</v>
          </cell>
          <cell r="AX60">
            <v>907763.03</v>
          </cell>
        </row>
        <row r="61">
          <cell r="A61" t="str">
            <v>(- ) Perdas na Rede Básica</v>
          </cell>
          <cell r="AM61">
            <v>-26002.240000000002</v>
          </cell>
          <cell r="AN61">
            <v>-26002.240000000002</v>
          </cell>
          <cell r="AO61">
            <v>-26002.240000000002</v>
          </cell>
          <cell r="AP61">
            <v>-26002.240000000002</v>
          </cell>
          <cell r="AQ61">
            <v>-30014.959999999999</v>
          </cell>
          <cell r="AR61">
            <v>-28480.240000000002</v>
          </cell>
          <cell r="AS61">
            <v>-28863.16</v>
          </cell>
          <cell r="AT61">
            <v>-29424.16</v>
          </cell>
          <cell r="AU61">
            <v>-29376.76</v>
          </cell>
          <cell r="AV61">
            <v>-29891.88</v>
          </cell>
          <cell r="AW61">
            <v>-29915.8</v>
          </cell>
          <cell r="AX61">
            <v>-31115.759999999998</v>
          </cell>
        </row>
        <row r="62">
          <cell r="A62" t="str">
            <v>(- ) Sobras de Energia</v>
          </cell>
          <cell r="AM62">
            <v>0</v>
          </cell>
          <cell r="AN62">
            <v>0</v>
          </cell>
          <cell r="AO62">
            <v>0</v>
          </cell>
          <cell r="AP62">
            <v>0</v>
          </cell>
          <cell r="AQ62">
            <v>-50623.51</v>
          </cell>
          <cell r="AR62">
            <v>-58494.180000000051</v>
          </cell>
          <cell r="AS62">
            <v>-65802.960000000006</v>
          </cell>
          <cell r="AT62">
            <v>-68412.12</v>
          </cell>
          <cell r="AU62">
            <v>-73709.61</v>
          </cell>
          <cell r="AV62">
            <v>-113695.48</v>
          </cell>
          <cell r="AW62">
            <v>-107348.17</v>
          </cell>
          <cell r="AX62">
            <v>-94138.27</v>
          </cell>
        </row>
        <row r="63">
          <cell r="A63" t="str">
            <v>(- ) Energia Disponibilizada - MAE</v>
          </cell>
          <cell r="AM63">
            <v>-196529.04200000002</v>
          </cell>
          <cell r="AN63">
            <v>-156706.95700000005</v>
          </cell>
          <cell r="AO63">
            <v>-185151.58600000001</v>
          </cell>
          <cell r="AP63">
            <v>-173773.14100000006</v>
          </cell>
          <cell r="AQ63">
            <v>-50662</v>
          </cell>
          <cell r="AR63">
            <v>-45382</v>
          </cell>
          <cell r="AS63">
            <v>-47135</v>
          </cell>
          <cell r="AT63">
            <v>-46358</v>
          </cell>
          <cell r="AU63">
            <v>-46464</v>
          </cell>
          <cell r="AV63">
            <v>-49047</v>
          </cell>
          <cell r="AW63">
            <v>-47954</v>
          </cell>
          <cell r="AX63">
            <v>-49987</v>
          </cell>
        </row>
        <row r="64">
          <cell r="A64" t="str">
            <v>(+) Total de Compras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654556</v>
          </cell>
          <cell r="AN64">
            <v>654556</v>
          </cell>
          <cell r="AO64">
            <v>654556</v>
          </cell>
          <cell r="AP64">
            <v>654556</v>
          </cell>
          <cell r="AQ64">
            <v>755024</v>
          </cell>
          <cell r="AR64">
            <v>716573</v>
          </cell>
          <cell r="AS64">
            <v>726142</v>
          </cell>
          <cell r="AT64">
            <v>740219</v>
          </cell>
          <cell r="AU64">
            <v>739034</v>
          </cell>
          <cell r="AV64">
            <v>751912</v>
          </cell>
          <cell r="AW64">
            <v>752509.99999999988</v>
          </cell>
          <cell r="AX64">
            <v>782509</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row>
        <row r="65">
          <cell r="A65" t="str">
            <v xml:space="preserve"> - CHESF</v>
          </cell>
          <cell r="AM65">
            <v>650056</v>
          </cell>
          <cell r="AN65">
            <v>650056</v>
          </cell>
          <cell r="AO65">
            <v>650056</v>
          </cell>
          <cell r="AP65">
            <v>650056</v>
          </cell>
          <cell r="AQ65">
            <v>750374</v>
          </cell>
          <cell r="AR65">
            <v>712006</v>
          </cell>
          <cell r="AS65">
            <v>721579</v>
          </cell>
          <cell r="AT65">
            <v>735604</v>
          </cell>
          <cell r="AU65">
            <v>734419</v>
          </cell>
          <cell r="AV65">
            <v>747297</v>
          </cell>
          <cell r="AW65">
            <v>747895</v>
          </cell>
          <cell r="AX65">
            <v>777894</v>
          </cell>
        </row>
        <row r="66">
          <cell r="A66" t="str">
            <v xml:space="preserve"> - ITAPEBI</v>
          </cell>
          <cell r="AM66">
            <v>0</v>
          </cell>
          <cell r="AN66">
            <v>0</v>
          </cell>
          <cell r="AO66">
            <v>0</v>
          </cell>
          <cell r="AP66">
            <v>0</v>
          </cell>
          <cell r="AQ66">
            <v>0</v>
          </cell>
          <cell r="AR66">
            <v>0</v>
          </cell>
          <cell r="AS66">
            <v>0</v>
          </cell>
          <cell r="AT66">
            <v>0</v>
          </cell>
          <cell r="AU66">
            <v>0</v>
          </cell>
          <cell r="AV66">
            <v>0</v>
          </cell>
          <cell r="AW66">
            <v>0</v>
          </cell>
          <cell r="AX66">
            <v>0</v>
          </cell>
        </row>
        <row r="67">
          <cell r="A67" t="str">
            <v xml:space="preserve"> - TERMOPERNAMBUCO</v>
          </cell>
          <cell r="AM67">
            <v>0</v>
          </cell>
          <cell r="AN67">
            <v>0</v>
          </cell>
          <cell r="AO67">
            <v>0</v>
          </cell>
          <cell r="AP67">
            <v>0</v>
          </cell>
          <cell r="AQ67">
            <v>0</v>
          </cell>
          <cell r="AR67">
            <v>0</v>
          </cell>
          <cell r="AS67">
            <v>0</v>
          </cell>
          <cell r="AT67">
            <v>0</v>
          </cell>
          <cell r="AU67">
            <v>0</v>
          </cell>
          <cell r="AV67">
            <v>0</v>
          </cell>
          <cell r="AW67">
            <v>0</v>
          </cell>
          <cell r="AX67">
            <v>0</v>
          </cell>
        </row>
        <row r="68">
          <cell r="A68" t="str">
            <v xml:space="preserve"> - TERMOAÇU</v>
          </cell>
          <cell r="AM68">
            <v>0</v>
          </cell>
          <cell r="AN68">
            <v>0</v>
          </cell>
          <cell r="AO68">
            <v>0</v>
          </cell>
          <cell r="AP68">
            <v>0</v>
          </cell>
          <cell r="AQ68">
            <v>0</v>
          </cell>
          <cell r="AR68">
            <v>0</v>
          </cell>
          <cell r="AS68">
            <v>0</v>
          </cell>
          <cell r="AT68">
            <v>0</v>
          </cell>
          <cell r="AU68">
            <v>0</v>
          </cell>
          <cell r="AV68">
            <v>0</v>
          </cell>
          <cell r="AW68">
            <v>0</v>
          </cell>
          <cell r="AX68">
            <v>0</v>
          </cell>
        </row>
        <row r="69">
          <cell r="A69" t="str">
            <v xml:space="preserve"> - OUTROS GERADORES</v>
          </cell>
          <cell r="AM69">
            <v>4500</v>
          </cell>
          <cell r="AN69">
            <v>4500</v>
          </cell>
          <cell r="AO69">
            <v>4500</v>
          </cell>
          <cell r="AP69">
            <v>4500</v>
          </cell>
          <cell r="AQ69">
            <v>4650</v>
          </cell>
          <cell r="AR69">
            <v>4567</v>
          </cell>
          <cell r="AS69">
            <v>4563</v>
          </cell>
          <cell r="AT69">
            <v>4615</v>
          </cell>
          <cell r="AU69">
            <v>4615</v>
          </cell>
          <cell r="AV69">
            <v>4615</v>
          </cell>
          <cell r="AW69">
            <v>4615</v>
          </cell>
          <cell r="AX69">
            <v>4615</v>
          </cell>
        </row>
        <row r="70">
          <cell r="A70" t="str">
            <v xml:space="preserve"> - MAE</v>
          </cell>
          <cell r="AM70">
            <v>0</v>
          </cell>
          <cell r="AN70">
            <v>0</v>
          </cell>
          <cell r="AO70">
            <v>0</v>
          </cell>
          <cell r="AP70">
            <v>0</v>
          </cell>
          <cell r="AQ70">
            <v>0</v>
          </cell>
          <cell r="AR70">
            <v>0</v>
          </cell>
          <cell r="AS70">
            <v>0</v>
          </cell>
          <cell r="AT70">
            <v>0</v>
          </cell>
          <cell r="AU70">
            <v>0</v>
          </cell>
          <cell r="AV70">
            <v>0</v>
          </cell>
          <cell r="AW70">
            <v>0</v>
          </cell>
          <cell r="AX70">
            <v>0</v>
          </cell>
        </row>
        <row r="71">
          <cell r="A71" t="str">
            <v>(+) Geração Própria</v>
          </cell>
          <cell r="AM71">
            <v>409</v>
          </cell>
          <cell r="AN71">
            <v>450</v>
          </cell>
          <cell r="AO71">
            <v>417</v>
          </cell>
          <cell r="AP71">
            <v>437</v>
          </cell>
          <cell r="AQ71">
            <v>374</v>
          </cell>
          <cell r="AR71">
            <v>371</v>
          </cell>
          <cell r="AS71">
            <v>465</v>
          </cell>
          <cell r="AT71">
            <v>433</v>
          </cell>
          <cell r="AU71">
            <v>398</v>
          </cell>
          <cell r="AV71">
            <v>449</v>
          </cell>
          <cell r="AW71">
            <v>537</v>
          </cell>
          <cell r="AX71">
            <v>468</v>
          </cell>
        </row>
        <row r="72">
          <cell r="A72" t="str">
            <v>= ENERGIA REQUERIDA</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654965</v>
          </cell>
          <cell r="AN72">
            <v>655006</v>
          </cell>
          <cell r="AO72">
            <v>654973</v>
          </cell>
          <cell r="AP72">
            <v>654993</v>
          </cell>
          <cell r="AQ72">
            <v>755398</v>
          </cell>
          <cell r="AR72">
            <v>716944</v>
          </cell>
          <cell r="AS72">
            <v>726607</v>
          </cell>
          <cell r="AT72">
            <v>740652</v>
          </cell>
          <cell r="AU72">
            <v>739432</v>
          </cell>
          <cell r="AV72">
            <v>752361</v>
          </cell>
          <cell r="AW72">
            <v>753046.99999999988</v>
          </cell>
          <cell r="AX72">
            <v>782977</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row>
        <row r="73">
          <cell r="A73" t="str">
            <v>Energia Fornecida</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559744</v>
          </cell>
          <cell r="AN73">
            <v>559744</v>
          </cell>
          <cell r="AO73">
            <v>559744</v>
          </cell>
          <cell r="AP73">
            <v>559744</v>
          </cell>
          <cell r="AQ73">
            <v>594993</v>
          </cell>
          <cell r="AR73">
            <v>602480</v>
          </cell>
          <cell r="AS73">
            <v>589369</v>
          </cell>
          <cell r="AT73">
            <v>588801</v>
          </cell>
          <cell r="AU73">
            <v>607415</v>
          </cell>
          <cell r="AV73">
            <v>604596</v>
          </cell>
          <cell r="AW73">
            <v>635960</v>
          </cell>
          <cell r="AX73">
            <v>643821</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row>
        <row r="74">
          <cell r="A74" t="str">
            <v xml:space="preserve"> - RESIDENCIAL</v>
          </cell>
          <cell r="AM74">
            <v>204786</v>
          </cell>
          <cell r="AN74">
            <v>204786</v>
          </cell>
          <cell r="AO74">
            <v>204786</v>
          </cell>
          <cell r="AP74">
            <v>204786</v>
          </cell>
          <cell r="AQ74">
            <v>218366</v>
          </cell>
          <cell r="AR74">
            <v>221071</v>
          </cell>
          <cell r="AS74">
            <v>216335</v>
          </cell>
          <cell r="AT74">
            <v>216129</v>
          </cell>
          <cell r="AU74">
            <v>222855</v>
          </cell>
          <cell r="AV74">
            <v>221839</v>
          </cell>
          <cell r="AW74">
            <v>233172</v>
          </cell>
          <cell r="AX74">
            <v>236013</v>
          </cell>
        </row>
        <row r="75">
          <cell r="A75" t="str">
            <v xml:space="preserve"> - INDUSTRIAL</v>
          </cell>
          <cell r="AM75">
            <v>144113</v>
          </cell>
          <cell r="AN75">
            <v>144113</v>
          </cell>
          <cell r="AO75">
            <v>144113</v>
          </cell>
          <cell r="AP75">
            <v>144113</v>
          </cell>
          <cell r="AQ75">
            <v>135676</v>
          </cell>
          <cell r="AR75">
            <v>137475</v>
          </cell>
          <cell r="AS75">
            <v>134329</v>
          </cell>
          <cell r="AT75">
            <v>134191</v>
          </cell>
          <cell r="AU75">
            <v>138658</v>
          </cell>
          <cell r="AV75">
            <v>137981</v>
          </cell>
          <cell r="AW75">
            <v>145504</v>
          </cell>
          <cell r="AX75">
            <v>147391</v>
          </cell>
        </row>
        <row r="76">
          <cell r="A76" t="str">
            <v xml:space="preserve"> - COMERCIAL</v>
          </cell>
          <cell r="AM76">
            <v>102623</v>
          </cell>
          <cell r="AN76">
            <v>102623</v>
          </cell>
          <cell r="AO76">
            <v>102623</v>
          </cell>
          <cell r="AP76">
            <v>102623</v>
          </cell>
          <cell r="AQ76">
            <v>117804</v>
          </cell>
          <cell r="AR76">
            <v>119262</v>
          </cell>
          <cell r="AS76">
            <v>116706</v>
          </cell>
          <cell r="AT76">
            <v>116596</v>
          </cell>
          <cell r="AU76">
            <v>120224</v>
          </cell>
          <cell r="AV76">
            <v>119674</v>
          </cell>
          <cell r="AW76">
            <v>125788</v>
          </cell>
          <cell r="AX76">
            <v>127322</v>
          </cell>
        </row>
        <row r="77">
          <cell r="A77" t="str">
            <v xml:space="preserve"> - OUTROS</v>
          </cell>
          <cell r="AM77">
            <v>108222</v>
          </cell>
          <cell r="AN77">
            <v>108222</v>
          </cell>
          <cell r="AO77">
            <v>108222</v>
          </cell>
          <cell r="AP77">
            <v>108222</v>
          </cell>
          <cell r="AQ77">
            <v>123147</v>
          </cell>
          <cell r="AR77">
            <v>124672</v>
          </cell>
          <cell r="AS77">
            <v>121999</v>
          </cell>
          <cell r="AT77">
            <v>121885</v>
          </cell>
          <cell r="AU77">
            <v>125678</v>
          </cell>
          <cell r="AV77">
            <v>125102</v>
          </cell>
          <cell r="AW77">
            <v>131496</v>
          </cell>
          <cell r="AX77">
            <v>133095</v>
          </cell>
        </row>
        <row r="78">
          <cell r="A78" t="str">
            <v>Suprimento de Energia</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8112</v>
          </cell>
          <cell r="AN78">
            <v>8112</v>
          </cell>
          <cell r="AO78">
            <v>8112</v>
          </cell>
          <cell r="AP78">
            <v>8112</v>
          </cell>
          <cell r="AQ78">
            <v>8158</v>
          </cell>
          <cell r="AR78">
            <v>8486</v>
          </cell>
          <cell r="AS78">
            <v>9752</v>
          </cell>
          <cell r="AT78">
            <v>9005</v>
          </cell>
          <cell r="AU78">
            <v>9247</v>
          </cell>
          <cell r="AV78">
            <v>9995</v>
          </cell>
          <cell r="AW78">
            <v>8963</v>
          </cell>
          <cell r="AX78">
            <v>8724</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row>
        <row r="79">
          <cell r="A79" t="str">
            <v xml:space="preserve"> - COELBA</v>
          </cell>
          <cell r="AM79">
            <v>0</v>
          </cell>
          <cell r="AN79">
            <v>0</v>
          </cell>
          <cell r="AO79">
            <v>0</v>
          </cell>
          <cell r="AP79">
            <v>0</v>
          </cell>
          <cell r="AQ79">
            <v>0</v>
          </cell>
          <cell r="AR79">
            <v>0</v>
          </cell>
          <cell r="AS79">
            <v>0</v>
          </cell>
          <cell r="AT79">
            <v>0</v>
          </cell>
          <cell r="AU79">
            <v>0</v>
          </cell>
          <cell r="AV79">
            <v>0</v>
          </cell>
          <cell r="AW79">
            <v>0</v>
          </cell>
          <cell r="AX79">
            <v>0</v>
          </cell>
        </row>
        <row r="80">
          <cell r="A80" t="str">
            <v xml:space="preserve"> - CELPE</v>
          </cell>
          <cell r="AM80">
            <v>0</v>
          </cell>
          <cell r="AN80">
            <v>0</v>
          </cell>
          <cell r="AO80">
            <v>0</v>
          </cell>
          <cell r="AP80">
            <v>0</v>
          </cell>
          <cell r="AQ80">
            <v>0</v>
          </cell>
          <cell r="AR80">
            <v>0</v>
          </cell>
          <cell r="AS80">
            <v>0</v>
          </cell>
          <cell r="AT80">
            <v>0</v>
          </cell>
          <cell r="AU80">
            <v>0</v>
          </cell>
          <cell r="AV80">
            <v>0</v>
          </cell>
          <cell r="AW80">
            <v>0</v>
          </cell>
          <cell r="AX80">
            <v>0</v>
          </cell>
        </row>
        <row r="81">
          <cell r="A81" t="str">
            <v xml:space="preserve"> - COSERN</v>
          </cell>
          <cell r="AM81">
            <v>0</v>
          </cell>
          <cell r="AN81">
            <v>0</v>
          </cell>
          <cell r="AO81">
            <v>0</v>
          </cell>
          <cell r="AP81">
            <v>0</v>
          </cell>
          <cell r="AQ81">
            <v>0</v>
          </cell>
          <cell r="AR81">
            <v>0</v>
          </cell>
          <cell r="AS81">
            <v>0</v>
          </cell>
          <cell r="AT81">
            <v>0</v>
          </cell>
          <cell r="AU81">
            <v>0</v>
          </cell>
          <cell r="AV81">
            <v>0</v>
          </cell>
          <cell r="AW81">
            <v>0</v>
          </cell>
          <cell r="AX81">
            <v>0</v>
          </cell>
        </row>
        <row r="82">
          <cell r="A82" t="str">
            <v xml:space="preserve"> - OUTROS</v>
          </cell>
          <cell r="AM82">
            <v>8112</v>
          </cell>
          <cell r="AN82">
            <v>8112</v>
          </cell>
          <cell r="AO82">
            <v>8112</v>
          </cell>
          <cell r="AP82">
            <v>8112</v>
          </cell>
          <cell r="AQ82">
            <v>8158</v>
          </cell>
          <cell r="AR82">
            <v>8486</v>
          </cell>
          <cell r="AS82">
            <v>9752</v>
          </cell>
          <cell r="AT82">
            <v>9005</v>
          </cell>
          <cell r="AU82">
            <v>9247</v>
          </cell>
          <cell r="AV82">
            <v>9995</v>
          </cell>
          <cell r="AW82">
            <v>8963</v>
          </cell>
          <cell r="AX82">
            <v>8724</v>
          </cell>
        </row>
        <row r="83">
          <cell r="A83" t="str">
            <v>(- ) Perdas Comerciais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87109</v>
          </cell>
          <cell r="AN83">
            <v>87150</v>
          </cell>
          <cell r="AO83">
            <v>87117</v>
          </cell>
          <cell r="AP83">
            <v>87137</v>
          </cell>
          <cell r="AQ83">
            <v>152247</v>
          </cell>
          <cell r="AR83">
            <v>105978</v>
          </cell>
          <cell r="AS83">
            <v>127486</v>
          </cell>
          <cell r="AT83">
            <v>142846</v>
          </cell>
          <cell r="AU83">
            <v>122770</v>
          </cell>
          <cell r="AV83">
            <v>137770</v>
          </cell>
          <cell r="AW83">
            <v>108123.99999999988</v>
          </cell>
          <cell r="AX83">
            <v>130432</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row>
        <row r="84">
          <cell r="AS84">
            <v>0</v>
          </cell>
        </row>
        <row r="85">
          <cell r="A85" t="str">
            <v>CELPE</v>
          </cell>
          <cell r="C85">
            <v>36161</v>
          </cell>
          <cell r="D85">
            <v>36192</v>
          </cell>
          <cell r="E85">
            <v>36220</v>
          </cell>
          <cell r="F85">
            <v>36251</v>
          </cell>
          <cell r="G85">
            <v>36281</v>
          </cell>
          <cell r="H85">
            <v>36312</v>
          </cell>
          <cell r="I85">
            <v>36342</v>
          </cell>
          <cell r="J85">
            <v>36373</v>
          </cell>
          <cell r="K85">
            <v>36404</v>
          </cell>
          <cell r="L85">
            <v>36434</v>
          </cell>
          <cell r="M85">
            <v>36465</v>
          </cell>
          <cell r="N85">
            <v>36495</v>
          </cell>
          <cell r="O85">
            <v>36526</v>
          </cell>
          <cell r="P85">
            <v>36557</v>
          </cell>
          <cell r="Q85">
            <v>36586</v>
          </cell>
          <cell r="R85">
            <v>36617</v>
          </cell>
          <cell r="S85">
            <v>36647</v>
          </cell>
          <cell r="T85">
            <v>36678</v>
          </cell>
          <cell r="U85">
            <v>36708</v>
          </cell>
          <cell r="V85">
            <v>36739</v>
          </cell>
          <cell r="W85">
            <v>36770</v>
          </cell>
          <cell r="X85">
            <v>36800</v>
          </cell>
          <cell r="Y85">
            <v>36831</v>
          </cell>
          <cell r="Z85">
            <v>36861</v>
          </cell>
          <cell r="AA85">
            <v>36892</v>
          </cell>
          <cell r="AB85">
            <v>36923</v>
          </cell>
          <cell r="AC85">
            <v>36951</v>
          </cell>
          <cell r="AD85">
            <v>36982</v>
          </cell>
          <cell r="AE85">
            <v>37012</v>
          </cell>
          <cell r="AF85">
            <v>37043</v>
          </cell>
          <cell r="AG85">
            <v>37073</v>
          </cell>
          <cell r="AH85">
            <v>37104</v>
          </cell>
          <cell r="AI85">
            <v>37135</v>
          </cell>
          <cell r="AJ85">
            <v>37165</v>
          </cell>
          <cell r="AK85">
            <v>37196</v>
          </cell>
          <cell r="AL85">
            <v>37226</v>
          </cell>
          <cell r="AM85">
            <v>37257</v>
          </cell>
          <cell r="AN85">
            <v>37288</v>
          </cell>
          <cell r="AO85">
            <v>37316</v>
          </cell>
          <cell r="AP85">
            <v>37347</v>
          </cell>
          <cell r="AQ85">
            <v>37377</v>
          </cell>
          <cell r="AR85">
            <v>37408</v>
          </cell>
          <cell r="AS85">
            <v>37438</v>
          </cell>
          <cell r="AT85">
            <v>37469</v>
          </cell>
          <cell r="AU85">
            <v>37500</v>
          </cell>
          <cell r="AV85">
            <v>37530</v>
          </cell>
          <cell r="AW85">
            <v>37561</v>
          </cell>
          <cell r="AX85">
            <v>37591</v>
          </cell>
          <cell r="AY85">
            <v>37622</v>
          </cell>
          <cell r="AZ85">
            <v>37653</v>
          </cell>
          <cell r="BA85">
            <v>37681</v>
          </cell>
          <cell r="BB85">
            <v>37712</v>
          </cell>
          <cell r="BC85">
            <v>37742</v>
          </cell>
          <cell r="BD85">
            <v>37773</v>
          </cell>
          <cell r="BE85">
            <v>37803</v>
          </cell>
          <cell r="BF85">
            <v>37834</v>
          </cell>
          <cell r="BG85">
            <v>37865</v>
          </cell>
          <cell r="BH85">
            <v>37895</v>
          </cell>
          <cell r="BI85">
            <v>37926</v>
          </cell>
          <cell r="BJ85">
            <v>37956</v>
          </cell>
          <cell r="BK85">
            <v>37987</v>
          </cell>
          <cell r="BL85">
            <v>38018</v>
          </cell>
          <cell r="BM85">
            <v>38047</v>
          </cell>
          <cell r="BN85">
            <v>38078</v>
          </cell>
          <cell r="BO85">
            <v>38108</v>
          </cell>
          <cell r="BP85">
            <v>38139</v>
          </cell>
          <cell r="BQ85">
            <v>38169</v>
          </cell>
          <cell r="BR85">
            <v>38200</v>
          </cell>
          <cell r="BS85">
            <v>38231</v>
          </cell>
          <cell r="BT85">
            <v>38261</v>
          </cell>
          <cell r="BU85">
            <v>38292</v>
          </cell>
          <cell r="BV85">
            <v>38322</v>
          </cell>
        </row>
        <row r="86">
          <cell r="A86" t="str">
            <v>ORÇADO ACUMULADO</v>
          </cell>
        </row>
        <row r="87">
          <cell r="A87" t="str">
            <v>BALANÇO ENERGÉTICO (MWh)</v>
          </cell>
        </row>
        <row r="88">
          <cell r="A88" t="str">
            <v>Energia Contratada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877087.28200000001</v>
          </cell>
          <cell r="AN88">
            <v>1714352.4790000001</v>
          </cell>
          <cell r="AO88">
            <v>2580062.3050000002</v>
          </cell>
          <cell r="AP88">
            <v>3434393.6860000002</v>
          </cell>
          <cell r="AQ88">
            <v>4270056.1560000004</v>
          </cell>
          <cell r="AR88">
            <v>5073603.5760000004</v>
          </cell>
          <cell r="AS88">
            <v>5894411.6960000005</v>
          </cell>
          <cell r="AT88">
            <v>6732466.9760000007</v>
          </cell>
          <cell r="AU88">
            <v>7574587.3460000008</v>
          </cell>
          <cell r="AV88">
            <v>8470086.7060000002</v>
          </cell>
          <cell r="AW88">
            <v>9359860.6760000009</v>
          </cell>
          <cell r="AX88">
            <v>10267623.706</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row>
        <row r="89">
          <cell r="A89" t="str">
            <v>(- ) Perdas na Rede Básica</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-26002.240000000002</v>
          </cell>
          <cell r="AN89">
            <v>-52004.480000000003</v>
          </cell>
          <cell r="AO89">
            <v>-78006.720000000001</v>
          </cell>
          <cell r="AP89">
            <v>-104008.96000000001</v>
          </cell>
          <cell r="AQ89">
            <v>-134023.92000000001</v>
          </cell>
          <cell r="AR89">
            <v>-162504.16</v>
          </cell>
          <cell r="AS89">
            <v>-191367.32</v>
          </cell>
          <cell r="AT89">
            <v>-220791.48</v>
          </cell>
          <cell r="AU89">
            <v>-250168.24000000002</v>
          </cell>
          <cell r="AV89">
            <v>-280060.12</v>
          </cell>
          <cell r="AW89">
            <v>-309975.92</v>
          </cell>
          <cell r="AX89">
            <v>-341091.68</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row>
        <row r="90">
          <cell r="A90" t="str">
            <v>(- ) Sobras de Energia</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-50623.51</v>
          </cell>
          <cell r="AR90">
            <v>-109117.69000000006</v>
          </cell>
          <cell r="AS90">
            <v>-174920.65000000008</v>
          </cell>
          <cell r="AT90">
            <v>-243332.77000000008</v>
          </cell>
          <cell r="AU90">
            <v>-317042.38000000006</v>
          </cell>
          <cell r="AV90">
            <v>-430737.86000000004</v>
          </cell>
          <cell r="AW90">
            <v>-538086.03</v>
          </cell>
          <cell r="AX90">
            <v>-632224.30000000005</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row>
        <row r="91">
          <cell r="A91" t="str">
            <v>(- ) Energia Disponibilizada - MAE</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-196529.04200000002</v>
          </cell>
          <cell r="AN91">
            <v>-353235.99900000007</v>
          </cell>
          <cell r="AO91">
            <v>-538387.58500000008</v>
          </cell>
          <cell r="AP91">
            <v>-712160.72600000014</v>
          </cell>
          <cell r="AQ91">
            <v>-712160.72600000014</v>
          </cell>
          <cell r="AR91">
            <v>-712160.72600000014</v>
          </cell>
          <cell r="AS91">
            <v>-712160.72600000014</v>
          </cell>
          <cell r="AT91">
            <v>-712160.72600000014</v>
          </cell>
          <cell r="AU91">
            <v>-712160.72600000014</v>
          </cell>
          <cell r="AV91">
            <v>-712160.72600000014</v>
          </cell>
          <cell r="AW91">
            <v>-712160.72600000014</v>
          </cell>
          <cell r="AX91">
            <v>-712160.72600000014</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row>
        <row r="92">
          <cell r="A92" t="str">
            <v>(+) Total de Compras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654556</v>
          </cell>
          <cell r="AN92">
            <v>1309112</v>
          </cell>
          <cell r="AO92">
            <v>1963668</v>
          </cell>
          <cell r="AP92">
            <v>2618224</v>
          </cell>
          <cell r="AQ92">
            <v>3373248.0000000005</v>
          </cell>
          <cell r="AR92">
            <v>4089820.9999999995</v>
          </cell>
          <cell r="AS92">
            <v>4815963</v>
          </cell>
          <cell r="AT92">
            <v>5556182</v>
          </cell>
          <cell r="AU92">
            <v>6295216.0000000009</v>
          </cell>
          <cell r="AV92">
            <v>7047128</v>
          </cell>
          <cell r="AW92">
            <v>7799638.0000000019</v>
          </cell>
          <cell r="AX92">
            <v>8582147</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row>
        <row r="93">
          <cell r="A93" t="str">
            <v xml:space="preserve"> - CHESF</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650056</v>
          </cell>
          <cell r="AN93">
            <v>1300112</v>
          </cell>
          <cell r="AO93">
            <v>1950168</v>
          </cell>
          <cell r="AP93">
            <v>2600224</v>
          </cell>
          <cell r="AQ93">
            <v>3350598</v>
          </cell>
          <cell r="AR93">
            <v>4062604</v>
          </cell>
          <cell r="AS93">
            <v>4784183</v>
          </cell>
          <cell r="AT93">
            <v>5519787</v>
          </cell>
          <cell r="AU93">
            <v>6254206</v>
          </cell>
          <cell r="AV93">
            <v>7001503</v>
          </cell>
          <cell r="AW93">
            <v>7749398</v>
          </cell>
          <cell r="AX93">
            <v>8527292</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row>
        <row r="94">
          <cell r="A94" t="str">
            <v xml:space="preserve"> - ITAPEBI</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row>
        <row r="95">
          <cell r="A95" t="str">
            <v xml:space="preserve"> - TERMOPERNAMBUCO</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row>
        <row r="96">
          <cell r="A96" t="str">
            <v xml:space="preserve"> - TERMOAÇU</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row>
        <row r="97">
          <cell r="A97" t="str">
            <v xml:space="preserve"> - OUTROS GERADORES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4500</v>
          </cell>
          <cell r="AN97">
            <v>9000</v>
          </cell>
          <cell r="AO97">
            <v>13500</v>
          </cell>
          <cell r="AP97">
            <v>18000</v>
          </cell>
          <cell r="AQ97">
            <v>22650</v>
          </cell>
          <cell r="AR97">
            <v>27217</v>
          </cell>
          <cell r="AS97">
            <v>31780</v>
          </cell>
          <cell r="AT97">
            <v>36395</v>
          </cell>
          <cell r="AU97">
            <v>41010</v>
          </cell>
          <cell r="AV97">
            <v>45625</v>
          </cell>
          <cell r="AW97">
            <v>50240</v>
          </cell>
          <cell r="AX97">
            <v>54855</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row>
        <row r="98">
          <cell r="A98" t="str">
            <v xml:space="preserve"> - MAE</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row>
        <row r="99">
          <cell r="A99" t="str">
            <v>(+) Geração Própria</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409</v>
          </cell>
          <cell r="AN99">
            <v>859</v>
          </cell>
          <cell r="AO99">
            <v>1276</v>
          </cell>
          <cell r="AP99">
            <v>1713</v>
          </cell>
          <cell r="AQ99">
            <v>2087</v>
          </cell>
          <cell r="AR99">
            <v>2458</v>
          </cell>
          <cell r="AS99">
            <v>2923</v>
          </cell>
          <cell r="AT99">
            <v>3356</v>
          </cell>
          <cell r="AU99">
            <v>3754</v>
          </cell>
          <cell r="AV99">
            <v>4203</v>
          </cell>
          <cell r="AW99">
            <v>4740</v>
          </cell>
          <cell r="AX99">
            <v>5208</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row>
        <row r="100">
          <cell r="A100" t="str">
            <v>= ENERGIA REQUERIDA</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654965</v>
          </cell>
          <cell r="AN100">
            <v>1309971</v>
          </cell>
          <cell r="AO100">
            <v>1964944</v>
          </cell>
          <cell r="AP100">
            <v>2619937</v>
          </cell>
          <cell r="AQ100">
            <v>3375335.0000000005</v>
          </cell>
          <cell r="AR100">
            <v>4092278.9999999995</v>
          </cell>
          <cell r="AS100">
            <v>4818886</v>
          </cell>
          <cell r="AT100">
            <v>5559538</v>
          </cell>
          <cell r="AU100">
            <v>6298970.0000000009</v>
          </cell>
          <cell r="AV100">
            <v>7051331</v>
          </cell>
          <cell r="AW100">
            <v>7804378.0000000019</v>
          </cell>
          <cell r="AX100">
            <v>8587355</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row>
        <row r="101">
          <cell r="A101" t="str">
            <v>Energia Fornecida</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559744</v>
          </cell>
          <cell r="AN101">
            <v>1119488</v>
          </cell>
          <cell r="AO101">
            <v>1679232</v>
          </cell>
          <cell r="AP101">
            <v>2238976</v>
          </cell>
          <cell r="AQ101">
            <v>2833969</v>
          </cell>
          <cell r="AR101">
            <v>3436449</v>
          </cell>
          <cell r="AS101">
            <v>4025818</v>
          </cell>
          <cell r="AT101">
            <v>4614619</v>
          </cell>
          <cell r="AU101">
            <v>5222034</v>
          </cell>
          <cell r="AV101">
            <v>5826630</v>
          </cell>
          <cell r="AW101">
            <v>6462590</v>
          </cell>
          <cell r="AX101">
            <v>7106411</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row>
        <row r="102">
          <cell r="A102" t="str">
            <v xml:space="preserve"> - RESIDENCIAL</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204786</v>
          </cell>
          <cell r="AN102">
            <v>409572</v>
          </cell>
          <cell r="AO102">
            <v>614358</v>
          </cell>
          <cell r="AP102">
            <v>819144</v>
          </cell>
          <cell r="AQ102">
            <v>1037510</v>
          </cell>
          <cell r="AR102">
            <v>1258581</v>
          </cell>
          <cell r="AS102">
            <v>1474916</v>
          </cell>
          <cell r="AT102">
            <v>1691045</v>
          </cell>
          <cell r="AU102">
            <v>1913900</v>
          </cell>
          <cell r="AV102">
            <v>2135739</v>
          </cell>
          <cell r="AW102">
            <v>2368911</v>
          </cell>
          <cell r="AX102">
            <v>2604924</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row>
        <row r="103">
          <cell r="A103" t="str">
            <v xml:space="preserve"> - INDUSTRIAL</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144113</v>
          </cell>
          <cell r="AN103">
            <v>288226</v>
          </cell>
          <cell r="AO103">
            <v>432339</v>
          </cell>
          <cell r="AP103">
            <v>576452</v>
          </cell>
          <cell r="AQ103">
            <v>712128</v>
          </cell>
          <cell r="AR103">
            <v>849603</v>
          </cell>
          <cell r="AS103">
            <v>983932</v>
          </cell>
          <cell r="AT103">
            <v>1118123</v>
          </cell>
          <cell r="AU103">
            <v>1256781</v>
          </cell>
          <cell r="AV103">
            <v>1394762</v>
          </cell>
          <cell r="AW103">
            <v>1540266</v>
          </cell>
          <cell r="AX103">
            <v>1687657</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row>
        <row r="104">
          <cell r="A104" t="str">
            <v xml:space="preserve"> - COMERCIAL</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102623</v>
          </cell>
          <cell r="AN104">
            <v>205246</v>
          </cell>
          <cell r="AO104">
            <v>307869</v>
          </cell>
          <cell r="AP104">
            <v>410492</v>
          </cell>
          <cell r="AQ104">
            <v>528296</v>
          </cell>
          <cell r="AR104">
            <v>647558</v>
          </cell>
          <cell r="AS104">
            <v>764264</v>
          </cell>
          <cell r="AT104">
            <v>880860</v>
          </cell>
          <cell r="AU104">
            <v>1001084</v>
          </cell>
          <cell r="AV104">
            <v>1120758</v>
          </cell>
          <cell r="AW104">
            <v>1246546</v>
          </cell>
          <cell r="AX104">
            <v>1373868</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row>
        <row r="105">
          <cell r="A105" t="str">
            <v xml:space="preserve"> - OUTROS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108222</v>
          </cell>
          <cell r="AN105">
            <v>216444</v>
          </cell>
          <cell r="AO105">
            <v>324666</v>
          </cell>
          <cell r="AP105">
            <v>432888</v>
          </cell>
          <cell r="AQ105">
            <v>556035</v>
          </cell>
          <cell r="AR105">
            <v>680707</v>
          </cell>
          <cell r="AS105">
            <v>802706</v>
          </cell>
          <cell r="AT105">
            <v>924591</v>
          </cell>
          <cell r="AU105">
            <v>1050269</v>
          </cell>
          <cell r="AV105">
            <v>1175371</v>
          </cell>
          <cell r="AW105">
            <v>1306867</v>
          </cell>
          <cell r="AX105">
            <v>1439962</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row>
        <row r="106">
          <cell r="A106" t="str">
            <v>Suprimento de Energia</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8112</v>
          </cell>
          <cell r="AN106">
            <v>16224</v>
          </cell>
          <cell r="AO106">
            <v>24336</v>
          </cell>
          <cell r="AP106">
            <v>32448</v>
          </cell>
          <cell r="AQ106">
            <v>40606</v>
          </cell>
          <cell r="AR106">
            <v>49092</v>
          </cell>
          <cell r="AS106">
            <v>58844</v>
          </cell>
          <cell r="AT106">
            <v>67849</v>
          </cell>
          <cell r="AU106">
            <v>77096</v>
          </cell>
          <cell r="AV106">
            <v>87091</v>
          </cell>
          <cell r="AW106">
            <v>96054</v>
          </cell>
          <cell r="AX106">
            <v>104778</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row>
        <row r="107">
          <cell r="A107" t="str">
            <v xml:space="preserve"> - COELBA</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row>
        <row r="108">
          <cell r="A108" t="str">
            <v xml:space="preserve"> - CELPE</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row>
        <row r="109">
          <cell r="A109" t="str">
            <v xml:space="preserve"> - COSERN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row>
        <row r="110">
          <cell r="A110" t="str">
            <v xml:space="preserve"> - OUTROS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8112</v>
          </cell>
          <cell r="AN110">
            <v>16224</v>
          </cell>
          <cell r="AO110">
            <v>24336</v>
          </cell>
          <cell r="AP110">
            <v>32448</v>
          </cell>
          <cell r="AQ110">
            <v>40606</v>
          </cell>
          <cell r="AR110">
            <v>49092</v>
          </cell>
          <cell r="AS110">
            <v>58844</v>
          </cell>
          <cell r="AT110">
            <v>67849</v>
          </cell>
          <cell r="AU110">
            <v>77096</v>
          </cell>
          <cell r="AV110">
            <v>87091</v>
          </cell>
          <cell r="AW110">
            <v>96054</v>
          </cell>
          <cell r="AX110">
            <v>104778</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row>
        <row r="111">
          <cell r="A111" t="str">
            <v>(- ) Perdas Comerciais</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87109</v>
          </cell>
          <cell r="AN111">
            <v>174259</v>
          </cell>
          <cell r="AO111">
            <v>261376</v>
          </cell>
          <cell r="AP111">
            <v>348513</v>
          </cell>
          <cell r="AQ111">
            <v>500760.00000000047</v>
          </cell>
          <cell r="AR111">
            <v>606737.99999999953</v>
          </cell>
          <cell r="AS111">
            <v>734224</v>
          </cell>
          <cell r="AT111">
            <v>877070</v>
          </cell>
          <cell r="AU111">
            <v>999840.00000000093</v>
          </cell>
          <cell r="AV111">
            <v>1137610</v>
          </cell>
          <cell r="AW111">
            <v>1245734.0000000019</v>
          </cell>
          <cell r="AX111">
            <v>1376166</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row>
      </sheetData>
      <sheetData sheetId="2" refreshError="1">
        <row r="1">
          <cell r="A1" t="str">
            <v>COSERN</v>
          </cell>
          <cell r="C1">
            <v>36161</v>
          </cell>
          <cell r="D1">
            <v>36192</v>
          </cell>
          <cell r="E1">
            <v>36220</v>
          </cell>
          <cell r="F1">
            <v>36251</v>
          </cell>
          <cell r="G1">
            <v>36281</v>
          </cell>
          <cell r="H1">
            <v>36312</v>
          </cell>
          <cell r="I1">
            <v>36342</v>
          </cell>
          <cell r="J1">
            <v>36373</v>
          </cell>
          <cell r="K1">
            <v>36404</v>
          </cell>
          <cell r="L1">
            <v>36434</v>
          </cell>
          <cell r="M1">
            <v>36465</v>
          </cell>
          <cell r="N1">
            <v>36495</v>
          </cell>
          <cell r="O1">
            <v>36526</v>
          </cell>
          <cell r="P1">
            <v>36557</v>
          </cell>
          <cell r="Q1">
            <v>36586</v>
          </cell>
          <cell r="R1">
            <v>36617</v>
          </cell>
          <cell r="S1">
            <v>36647</v>
          </cell>
          <cell r="T1">
            <v>36678</v>
          </cell>
          <cell r="U1">
            <v>36708</v>
          </cell>
          <cell r="V1">
            <v>36739</v>
          </cell>
          <cell r="W1">
            <v>36770</v>
          </cell>
          <cell r="X1">
            <v>36800</v>
          </cell>
          <cell r="Y1">
            <v>36831</v>
          </cell>
          <cell r="Z1">
            <v>36861</v>
          </cell>
          <cell r="AA1">
            <v>36892</v>
          </cell>
          <cell r="AB1">
            <v>36923</v>
          </cell>
          <cell r="AC1">
            <v>36951</v>
          </cell>
          <cell r="AD1">
            <v>36982</v>
          </cell>
          <cell r="AE1">
            <v>37012</v>
          </cell>
          <cell r="AF1">
            <v>37043</v>
          </cell>
          <cell r="AG1">
            <v>37073</v>
          </cell>
          <cell r="AH1">
            <v>37104</v>
          </cell>
          <cell r="AI1">
            <v>37135</v>
          </cell>
          <cell r="AJ1">
            <v>37165</v>
          </cell>
          <cell r="AK1">
            <v>37196</v>
          </cell>
          <cell r="AL1">
            <v>37226</v>
          </cell>
          <cell r="AM1">
            <v>37257</v>
          </cell>
          <cell r="AN1">
            <v>37288</v>
          </cell>
          <cell r="AO1">
            <v>37316</v>
          </cell>
          <cell r="AP1">
            <v>37347</v>
          </cell>
          <cell r="AQ1">
            <v>37377</v>
          </cell>
          <cell r="AR1">
            <v>37408</v>
          </cell>
          <cell r="AS1">
            <v>37438</v>
          </cell>
          <cell r="AT1">
            <v>37469</v>
          </cell>
          <cell r="AU1">
            <v>37500</v>
          </cell>
          <cell r="AV1">
            <v>37530</v>
          </cell>
          <cell r="AW1">
            <v>37561</v>
          </cell>
          <cell r="AX1">
            <v>37591</v>
          </cell>
          <cell r="AY1">
            <v>37622</v>
          </cell>
          <cell r="AZ1">
            <v>37653</v>
          </cell>
          <cell r="BA1">
            <v>37681</v>
          </cell>
          <cell r="BB1">
            <v>37712</v>
          </cell>
          <cell r="BC1">
            <v>37742</v>
          </cell>
          <cell r="BD1">
            <v>37773</v>
          </cell>
          <cell r="BE1">
            <v>37803</v>
          </cell>
          <cell r="BF1">
            <v>37834</v>
          </cell>
          <cell r="BG1">
            <v>37865</v>
          </cell>
          <cell r="BH1">
            <v>37895</v>
          </cell>
          <cell r="BI1">
            <v>37926</v>
          </cell>
          <cell r="BJ1">
            <v>37956</v>
          </cell>
          <cell r="BK1">
            <v>37987</v>
          </cell>
          <cell r="BL1">
            <v>38018</v>
          </cell>
          <cell r="BM1">
            <v>38047</v>
          </cell>
          <cell r="BN1">
            <v>38078</v>
          </cell>
          <cell r="BO1">
            <v>38108</v>
          </cell>
          <cell r="BP1">
            <v>38139</v>
          </cell>
          <cell r="BQ1">
            <v>38169</v>
          </cell>
          <cell r="BR1">
            <v>38200</v>
          </cell>
          <cell r="BS1">
            <v>38231</v>
          </cell>
          <cell r="BT1">
            <v>38261</v>
          </cell>
          <cell r="BU1">
            <v>38292</v>
          </cell>
          <cell r="BV1">
            <v>38322</v>
          </cell>
        </row>
        <row r="2">
          <cell r="A2" t="str">
            <v>REALIZADO MENSAL</v>
          </cell>
        </row>
        <row r="3">
          <cell r="A3" t="str">
            <v>BALANÇO ENERGÉTICO (MWh)</v>
          </cell>
        </row>
        <row r="4">
          <cell r="A4" t="str">
            <v>Energia Contratada</v>
          </cell>
          <cell r="AM4">
            <v>341071</v>
          </cell>
          <cell r="AN4">
            <v>305164</v>
          </cell>
          <cell r="AO4">
            <v>348706</v>
          </cell>
          <cell r="AP4">
            <v>332053</v>
          </cell>
          <cell r="AQ4">
            <v>337815</v>
          </cell>
          <cell r="AR4">
            <v>325252</v>
          </cell>
          <cell r="AS4">
            <v>334511</v>
          </cell>
          <cell r="AT4">
            <v>331093</v>
          </cell>
          <cell r="AU4">
            <v>336582</v>
          </cell>
          <cell r="AV4">
            <v>368524</v>
          </cell>
          <cell r="AW4">
            <v>356890</v>
          </cell>
          <cell r="AX4">
            <v>370727</v>
          </cell>
          <cell r="AY4">
            <v>290632</v>
          </cell>
          <cell r="AZ4">
            <v>269610</v>
          </cell>
        </row>
        <row r="5">
          <cell r="A5" t="str">
            <v>(- ) Perdas na Rede Básica</v>
          </cell>
          <cell r="AM5">
            <v>-9399</v>
          </cell>
          <cell r="AN5">
            <v>-8936</v>
          </cell>
          <cell r="AO5">
            <v>-10227</v>
          </cell>
          <cell r="AP5">
            <v>-10262</v>
          </cell>
          <cell r="AQ5">
            <v>-10642</v>
          </cell>
          <cell r="AR5">
            <v>-9823</v>
          </cell>
          <cell r="AS5">
            <v>-10294</v>
          </cell>
          <cell r="AT5">
            <v>-10739</v>
          </cell>
          <cell r="AU5">
            <v>-10824</v>
          </cell>
          <cell r="AV5">
            <v>-11485</v>
          </cell>
          <cell r="AW5">
            <v>-11178</v>
          </cell>
          <cell r="AX5">
            <v>-11605</v>
          </cell>
          <cell r="AY5">
            <v>-11573</v>
          </cell>
          <cell r="AZ5">
            <v>-10287</v>
          </cell>
        </row>
        <row r="6">
          <cell r="A6" t="str">
            <v>(- ) Sobras de Energia</v>
          </cell>
          <cell r="AM6">
            <v>-96077</v>
          </cell>
          <cell r="AN6">
            <v>-72133</v>
          </cell>
          <cell r="AO6">
            <v>0</v>
          </cell>
          <cell r="AP6">
            <v>0</v>
          </cell>
          <cell r="AQ6">
            <v>0</v>
          </cell>
          <cell r="AR6">
            <v>0</v>
          </cell>
          <cell r="AS6">
            <v>0</v>
          </cell>
          <cell r="AT6">
            <v>0</v>
          </cell>
          <cell r="AU6">
            <v>0</v>
          </cell>
          <cell r="AV6">
            <v>0</v>
          </cell>
          <cell r="AW6">
            <v>0</v>
          </cell>
          <cell r="AX6">
            <v>0</v>
          </cell>
          <cell r="AY6">
            <v>0</v>
          </cell>
          <cell r="AZ6">
            <v>0</v>
          </cell>
        </row>
        <row r="7">
          <cell r="A7" t="str">
            <v>(- ) Energia Disponibilizada - MAE</v>
          </cell>
          <cell r="AM7">
            <v>0</v>
          </cell>
          <cell r="AN7">
            <v>0</v>
          </cell>
          <cell r="AO7">
            <v>-80394</v>
          </cell>
          <cell r="AP7">
            <v>-62846</v>
          </cell>
          <cell r="AQ7">
            <v>-61100</v>
          </cell>
          <cell r="AR7">
            <v>-69822</v>
          </cell>
          <cell r="AS7">
            <v>-66844</v>
          </cell>
          <cell r="AT7">
            <v>-51841</v>
          </cell>
          <cell r="AU7">
            <v>-54076</v>
          </cell>
          <cell r="AV7">
            <v>-67701</v>
          </cell>
          <cell r="AW7">
            <v>-63666</v>
          </cell>
          <cell r="AX7">
            <v>-67210</v>
          </cell>
          <cell r="AY7">
            <v>8768</v>
          </cell>
          <cell r="AZ7">
            <v>-143</v>
          </cell>
        </row>
        <row r="8">
          <cell r="A8" t="str">
            <v>(+) Total de Compras</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235595</v>
          </cell>
          <cell r="AN8">
            <v>224095</v>
          </cell>
          <cell r="AO8">
            <v>258085</v>
          </cell>
          <cell r="AP8">
            <v>258945</v>
          </cell>
          <cell r="AQ8">
            <v>266073</v>
          </cell>
          <cell r="AR8">
            <v>245607</v>
          </cell>
          <cell r="AS8">
            <v>257373</v>
          </cell>
          <cell r="AT8">
            <v>268513</v>
          </cell>
          <cell r="AU8">
            <v>271682</v>
          </cell>
          <cell r="AV8">
            <v>289338</v>
          </cell>
          <cell r="AW8">
            <v>282046</v>
          </cell>
          <cell r="AX8">
            <v>291912</v>
          </cell>
          <cell r="AY8">
            <v>287827</v>
          </cell>
          <cell r="AZ8">
            <v>259180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row>
        <row r="9">
          <cell r="A9" t="str">
            <v xml:space="preserve"> - CHESF</v>
          </cell>
          <cell r="AM9">
            <v>234964</v>
          </cell>
          <cell r="AN9">
            <v>223389</v>
          </cell>
          <cell r="AO9">
            <v>255685</v>
          </cell>
          <cell r="AP9">
            <v>256543</v>
          </cell>
          <cell r="AQ9">
            <v>266047</v>
          </cell>
          <cell r="AR9">
            <v>245581</v>
          </cell>
          <cell r="AS9">
            <v>257350</v>
          </cell>
          <cell r="AT9">
            <v>268487</v>
          </cell>
          <cell r="AU9">
            <v>270589</v>
          </cell>
          <cell r="AV9">
            <v>287117</v>
          </cell>
          <cell r="AW9">
            <v>279445</v>
          </cell>
          <cell r="AX9">
            <v>290135</v>
          </cell>
          <cell r="AY9">
            <v>285665</v>
          </cell>
          <cell r="AZ9">
            <v>257180</v>
          </cell>
        </row>
        <row r="10">
          <cell r="A10" t="str">
            <v xml:space="preserve"> - ITAPEBI</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row>
        <row r="11">
          <cell r="A11" t="str">
            <v xml:space="preserve"> - TERMOPERNAMBUCO</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row>
        <row r="12">
          <cell r="A12" t="str">
            <v xml:space="preserve"> - TERMOAÇU</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row>
        <row r="13">
          <cell r="A13" t="str">
            <v xml:space="preserve"> - OUTROS GERADORES</v>
          </cell>
          <cell r="AM13">
            <v>631</v>
          </cell>
          <cell r="AN13">
            <v>706</v>
          </cell>
          <cell r="AO13">
            <v>2400</v>
          </cell>
          <cell r="AP13">
            <v>2402</v>
          </cell>
          <cell r="AQ13">
            <v>26</v>
          </cell>
          <cell r="AR13">
            <v>26</v>
          </cell>
          <cell r="AS13">
            <v>23</v>
          </cell>
          <cell r="AT13">
            <v>26</v>
          </cell>
          <cell r="AU13">
            <v>1093</v>
          </cell>
          <cell r="AV13">
            <v>2221</v>
          </cell>
          <cell r="AW13">
            <v>2601</v>
          </cell>
          <cell r="AX13">
            <v>1777</v>
          </cell>
          <cell r="AY13">
            <v>2162</v>
          </cell>
          <cell r="AZ13">
            <v>2000</v>
          </cell>
        </row>
        <row r="14">
          <cell r="A14" t="str">
            <v xml:space="preserve"> - MAE</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row>
        <row r="15">
          <cell r="A15" t="str">
            <v>(+) Geração Própria</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row>
        <row r="16">
          <cell r="A16" t="str">
            <v>= ENERGIA REQUERIDA</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235595</v>
          </cell>
          <cell r="AN16">
            <v>224095</v>
          </cell>
          <cell r="AO16">
            <v>258085</v>
          </cell>
          <cell r="AP16">
            <v>258945</v>
          </cell>
          <cell r="AQ16">
            <v>266073</v>
          </cell>
          <cell r="AR16">
            <v>245607</v>
          </cell>
          <cell r="AS16">
            <v>257373</v>
          </cell>
          <cell r="AT16">
            <v>268513</v>
          </cell>
          <cell r="AU16">
            <v>271682</v>
          </cell>
          <cell r="AV16">
            <v>289338</v>
          </cell>
          <cell r="AW16">
            <v>282046</v>
          </cell>
          <cell r="AX16">
            <v>291912</v>
          </cell>
          <cell r="AY16">
            <v>287827</v>
          </cell>
          <cell r="AZ16">
            <v>259180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row>
        <row r="17">
          <cell r="A17" t="str">
            <v>Energia Fornecida</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240729</v>
          </cell>
          <cell r="AB17">
            <v>224963</v>
          </cell>
          <cell r="AC17">
            <v>249434</v>
          </cell>
          <cell r="AD17">
            <v>239480</v>
          </cell>
          <cell r="AE17">
            <v>227004</v>
          </cell>
          <cell r="AF17">
            <v>202028</v>
          </cell>
          <cell r="AG17">
            <v>170284</v>
          </cell>
          <cell r="AH17">
            <v>180290</v>
          </cell>
          <cell r="AI17">
            <v>196146</v>
          </cell>
          <cell r="AJ17">
            <v>207980</v>
          </cell>
          <cell r="AK17">
            <v>206323</v>
          </cell>
          <cell r="AL17">
            <v>253333</v>
          </cell>
          <cell r="AM17">
            <v>197195</v>
          </cell>
          <cell r="AN17">
            <v>198179</v>
          </cell>
          <cell r="AO17">
            <v>204877</v>
          </cell>
          <cell r="AP17">
            <v>220573</v>
          </cell>
          <cell r="AQ17">
            <v>227111</v>
          </cell>
          <cell r="AR17">
            <v>220997</v>
          </cell>
          <cell r="AS17">
            <v>222161</v>
          </cell>
          <cell r="AT17">
            <v>226268</v>
          </cell>
          <cell r="AU17">
            <v>227664</v>
          </cell>
          <cell r="AV17">
            <v>251857</v>
          </cell>
          <cell r="AW17">
            <v>252685</v>
          </cell>
          <cell r="AX17">
            <v>252142</v>
          </cell>
          <cell r="AY17">
            <v>252143</v>
          </cell>
          <cell r="AZ17">
            <v>236666</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row>
        <row r="18">
          <cell r="A18" t="str">
            <v xml:space="preserve"> - RESIDENCIAL</v>
          </cell>
          <cell r="AA18">
            <v>77110</v>
          </cell>
          <cell r="AB18">
            <v>65611</v>
          </cell>
          <cell r="AC18">
            <v>79244</v>
          </cell>
          <cell r="AD18">
            <v>79839</v>
          </cell>
          <cell r="AE18">
            <v>78410</v>
          </cell>
          <cell r="AF18">
            <v>69305</v>
          </cell>
          <cell r="AG18">
            <v>48328</v>
          </cell>
          <cell r="AH18">
            <v>50635</v>
          </cell>
          <cell r="AI18">
            <v>51793</v>
          </cell>
          <cell r="AJ18">
            <v>53801</v>
          </cell>
          <cell r="AK18">
            <v>56267</v>
          </cell>
          <cell r="AL18">
            <v>57755</v>
          </cell>
          <cell r="AM18">
            <v>56880</v>
          </cell>
          <cell r="AN18">
            <v>56379</v>
          </cell>
          <cell r="AO18">
            <v>57570</v>
          </cell>
          <cell r="AP18">
            <v>63537</v>
          </cell>
          <cell r="AQ18">
            <v>68789</v>
          </cell>
          <cell r="AR18">
            <v>63509</v>
          </cell>
          <cell r="AS18">
            <v>60775</v>
          </cell>
          <cell r="AT18">
            <v>61595</v>
          </cell>
          <cell r="AU18">
            <v>63155</v>
          </cell>
          <cell r="AV18">
            <v>67584</v>
          </cell>
          <cell r="AW18">
            <v>68771</v>
          </cell>
          <cell r="AX18">
            <v>68805</v>
          </cell>
          <cell r="AY18">
            <v>75781</v>
          </cell>
          <cell r="AZ18">
            <v>69517</v>
          </cell>
        </row>
        <row r="19">
          <cell r="A19" t="str">
            <v xml:space="preserve"> - INDUSTRIAL</v>
          </cell>
          <cell r="AA19">
            <v>68830</v>
          </cell>
          <cell r="AB19">
            <v>63226</v>
          </cell>
          <cell r="AC19">
            <v>72058</v>
          </cell>
          <cell r="AD19">
            <v>68241</v>
          </cell>
          <cell r="AE19">
            <v>66579</v>
          </cell>
          <cell r="AF19">
            <v>45782</v>
          </cell>
          <cell r="AG19">
            <v>56306</v>
          </cell>
          <cell r="AH19">
            <v>63896</v>
          </cell>
          <cell r="AI19">
            <v>66940</v>
          </cell>
          <cell r="AJ19">
            <v>63781</v>
          </cell>
          <cell r="AK19">
            <v>69195</v>
          </cell>
          <cell r="AL19">
            <v>106858</v>
          </cell>
          <cell r="AM19">
            <v>66079</v>
          </cell>
          <cell r="AN19">
            <v>68317</v>
          </cell>
          <cell r="AO19">
            <v>69711</v>
          </cell>
          <cell r="AP19">
            <v>77591</v>
          </cell>
          <cell r="AQ19">
            <v>75020</v>
          </cell>
          <cell r="AR19">
            <v>71952</v>
          </cell>
          <cell r="AS19">
            <v>78178</v>
          </cell>
          <cell r="AT19">
            <v>76937</v>
          </cell>
          <cell r="AU19">
            <v>73008</v>
          </cell>
          <cell r="AV19">
            <v>79685</v>
          </cell>
          <cell r="AW19">
            <v>75256</v>
          </cell>
          <cell r="AX19">
            <v>70463</v>
          </cell>
          <cell r="AY19">
            <v>71787</v>
          </cell>
          <cell r="AZ19">
            <v>71025</v>
          </cell>
        </row>
        <row r="20">
          <cell r="A20" t="str">
            <v xml:space="preserve"> - COMERCIAL</v>
          </cell>
          <cell r="AA20">
            <v>37209</v>
          </cell>
          <cell r="AB20">
            <v>38076</v>
          </cell>
          <cell r="AC20">
            <v>40589</v>
          </cell>
          <cell r="AD20">
            <v>40850</v>
          </cell>
          <cell r="AE20">
            <v>30885</v>
          </cell>
          <cell r="AF20">
            <v>34054</v>
          </cell>
          <cell r="AG20">
            <v>24255</v>
          </cell>
          <cell r="AH20">
            <v>27472</v>
          </cell>
          <cell r="AI20">
            <v>27538</v>
          </cell>
          <cell r="AJ20">
            <v>32118</v>
          </cell>
          <cell r="AK20">
            <v>28452</v>
          </cell>
          <cell r="AL20">
            <v>32827</v>
          </cell>
          <cell r="AM20">
            <v>30715</v>
          </cell>
          <cell r="AN20">
            <v>31858</v>
          </cell>
          <cell r="AO20">
            <v>30926</v>
          </cell>
          <cell r="AP20">
            <v>33915</v>
          </cell>
          <cell r="AQ20">
            <v>35238</v>
          </cell>
          <cell r="AR20">
            <v>34978</v>
          </cell>
          <cell r="AS20">
            <v>34725</v>
          </cell>
          <cell r="AT20">
            <v>35063</v>
          </cell>
          <cell r="AU20">
            <v>36017</v>
          </cell>
          <cell r="AV20">
            <v>39575</v>
          </cell>
          <cell r="AW20">
            <v>40258</v>
          </cell>
          <cell r="AX20">
            <v>42472</v>
          </cell>
          <cell r="AY20">
            <v>39773</v>
          </cell>
          <cell r="AZ20">
            <v>37635</v>
          </cell>
        </row>
        <row r="21">
          <cell r="A21" t="str">
            <v xml:space="preserve"> - OUTROS</v>
          </cell>
          <cell r="AA21">
            <v>57580</v>
          </cell>
          <cell r="AB21">
            <v>58050</v>
          </cell>
          <cell r="AC21">
            <v>57543</v>
          </cell>
          <cell r="AD21">
            <v>50550</v>
          </cell>
          <cell r="AE21">
            <v>51130</v>
          </cell>
          <cell r="AF21">
            <v>52887</v>
          </cell>
          <cell r="AG21">
            <v>41395</v>
          </cell>
          <cell r="AH21">
            <v>38287</v>
          </cell>
          <cell r="AI21">
            <v>49875</v>
          </cell>
          <cell r="AJ21">
            <v>58280</v>
          </cell>
          <cell r="AK21">
            <v>52409</v>
          </cell>
          <cell r="AL21">
            <v>55893</v>
          </cell>
          <cell r="AM21">
            <v>43521</v>
          </cell>
          <cell r="AN21">
            <v>41625</v>
          </cell>
          <cell r="AO21">
            <v>46670</v>
          </cell>
          <cell r="AP21">
            <v>45530</v>
          </cell>
          <cell r="AQ21">
            <v>48064</v>
          </cell>
          <cell r="AR21">
            <v>50558</v>
          </cell>
          <cell r="AS21">
            <v>48483</v>
          </cell>
          <cell r="AT21">
            <v>52673</v>
          </cell>
          <cell r="AU21">
            <v>55484</v>
          </cell>
          <cell r="AV21">
            <v>65013</v>
          </cell>
          <cell r="AW21">
            <v>68400</v>
          </cell>
          <cell r="AX21">
            <v>70402</v>
          </cell>
          <cell r="AY21">
            <v>64802</v>
          </cell>
          <cell r="AZ21">
            <v>58489</v>
          </cell>
        </row>
        <row r="22">
          <cell r="A22" t="str">
            <v>Suprimento de Energia</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15</v>
          </cell>
          <cell r="AN22">
            <v>14</v>
          </cell>
          <cell r="AO22">
            <v>17</v>
          </cell>
          <cell r="AP22">
            <v>18</v>
          </cell>
          <cell r="AQ22">
            <v>17</v>
          </cell>
          <cell r="AR22">
            <v>18</v>
          </cell>
          <cell r="AS22">
            <v>15</v>
          </cell>
          <cell r="AT22">
            <v>18</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row>
        <row r="23">
          <cell r="A23" t="str">
            <v xml:space="preserve"> - COELBA</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row>
        <row r="24">
          <cell r="A24" t="str">
            <v xml:space="preserve"> - CELPE</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row>
        <row r="25">
          <cell r="A25" t="str">
            <v xml:space="preserve"> - COSERN</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row>
        <row r="26">
          <cell r="A26" t="str">
            <v xml:space="preserve"> - OUTROS</v>
          </cell>
          <cell r="AM26">
            <v>15</v>
          </cell>
          <cell r="AN26">
            <v>14</v>
          </cell>
          <cell r="AO26">
            <v>17</v>
          </cell>
          <cell r="AP26">
            <v>18</v>
          </cell>
          <cell r="AQ26">
            <v>17</v>
          </cell>
          <cell r="AR26">
            <v>18</v>
          </cell>
          <cell r="AS26">
            <v>15</v>
          </cell>
          <cell r="AT26">
            <v>18</v>
          </cell>
          <cell r="AU26">
            <v>0</v>
          </cell>
          <cell r="AV26">
            <v>0</v>
          </cell>
          <cell r="AW26">
            <v>0</v>
          </cell>
          <cell r="AX26">
            <v>0</v>
          </cell>
          <cell r="AY26">
            <v>0</v>
          </cell>
          <cell r="AZ26">
            <v>0</v>
          </cell>
        </row>
        <row r="27">
          <cell r="A27" t="str">
            <v>(- ) Perdas Comerciais</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-240729</v>
          </cell>
          <cell r="AB27">
            <v>-224963</v>
          </cell>
          <cell r="AC27">
            <v>-249434</v>
          </cell>
          <cell r="AD27">
            <v>-239480</v>
          </cell>
          <cell r="AE27">
            <v>-227004</v>
          </cell>
          <cell r="AF27">
            <v>-202028</v>
          </cell>
          <cell r="AG27">
            <v>-170284</v>
          </cell>
          <cell r="AH27">
            <v>-180290</v>
          </cell>
          <cell r="AI27">
            <v>-196146</v>
          </cell>
          <cell r="AJ27">
            <v>-207980</v>
          </cell>
          <cell r="AK27">
            <v>-206323</v>
          </cell>
          <cell r="AL27">
            <v>-253333</v>
          </cell>
          <cell r="AM27">
            <v>38385</v>
          </cell>
          <cell r="AN27">
            <v>25902</v>
          </cell>
          <cell r="AO27">
            <v>53191</v>
          </cell>
          <cell r="AP27">
            <v>38354</v>
          </cell>
          <cell r="AQ27">
            <v>38945</v>
          </cell>
          <cell r="AR27">
            <v>24592</v>
          </cell>
          <cell r="AS27">
            <v>35197</v>
          </cell>
          <cell r="AT27">
            <v>42227</v>
          </cell>
          <cell r="AU27">
            <v>44018</v>
          </cell>
          <cell r="AV27">
            <v>37481</v>
          </cell>
          <cell r="AW27">
            <v>29361</v>
          </cell>
          <cell r="AX27">
            <v>39770</v>
          </cell>
          <cell r="AY27">
            <v>35684</v>
          </cell>
          <cell r="AZ27">
            <v>22514</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row>
        <row r="28">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row>
        <row r="29">
          <cell r="A29" t="str">
            <v>COSERN</v>
          </cell>
          <cell r="C29">
            <v>36161</v>
          </cell>
          <cell r="D29">
            <v>36192</v>
          </cell>
          <cell r="E29">
            <v>36220</v>
          </cell>
          <cell r="F29">
            <v>36251</v>
          </cell>
          <cell r="G29">
            <v>36281</v>
          </cell>
          <cell r="H29">
            <v>36312</v>
          </cell>
          <cell r="I29">
            <v>36342</v>
          </cell>
          <cell r="J29">
            <v>36373</v>
          </cell>
          <cell r="K29">
            <v>36404</v>
          </cell>
          <cell r="L29">
            <v>36434</v>
          </cell>
          <cell r="M29">
            <v>36465</v>
          </cell>
          <cell r="N29">
            <v>36495</v>
          </cell>
          <cell r="O29">
            <v>36526</v>
          </cell>
          <cell r="P29">
            <v>36557</v>
          </cell>
          <cell r="Q29">
            <v>36586</v>
          </cell>
          <cell r="R29">
            <v>36617</v>
          </cell>
          <cell r="S29">
            <v>36647</v>
          </cell>
          <cell r="T29">
            <v>36678</v>
          </cell>
          <cell r="U29">
            <v>36708</v>
          </cell>
          <cell r="V29">
            <v>36739</v>
          </cell>
          <cell r="W29">
            <v>36770</v>
          </cell>
          <cell r="X29">
            <v>36800</v>
          </cell>
          <cell r="Y29">
            <v>36831</v>
          </cell>
          <cell r="Z29">
            <v>36861</v>
          </cell>
          <cell r="AA29">
            <v>36892</v>
          </cell>
          <cell r="AB29">
            <v>36923</v>
          </cell>
          <cell r="AC29">
            <v>36951</v>
          </cell>
          <cell r="AD29">
            <v>36982</v>
          </cell>
          <cell r="AE29">
            <v>37012</v>
          </cell>
          <cell r="AF29">
            <v>37043</v>
          </cell>
          <cell r="AG29">
            <v>37073</v>
          </cell>
          <cell r="AH29">
            <v>37104</v>
          </cell>
          <cell r="AI29">
            <v>37135</v>
          </cell>
          <cell r="AJ29">
            <v>37165</v>
          </cell>
          <cell r="AK29">
            <v>37196</v>
          </cell>
          <cell r="AL29">
            <v>37226</v>
          </cell>
          <cell r="AM29">
            <v>37257</v>
          </cell>
          <cell r="AN29">
            <v>37288</v>
          </cell>
          <cell r="AO29">
            <v>37316</v>
          </cell>
          <cell r="AP29">
            <v>37347</v>
          </cell>
          <cell r="AQ29">
            <v>37377</v>
          </cell>
          <cell r="AR29">
            <v>37408</v>
          </cell>
          <cell r="AS29">
            <v>37438</v>
          </cell>
          <cell r="AT29">
            <v>37469</v>
          </cell>
          <cell r="AU29">
            <v>37500</v>
          </cell>
          <cell r="AV29">
            <v>37530</v>
          </cell>
          <cell r="AW29">
            <v>37561</v>
          </cell>
          <cell r="AX29">
            <v>37591</v>
          </cell>
          <cell r="AY29">
            <v>37622</v>
          </cell>
          <cell r="AZ29">
            <v>37653</v>
          </cell>
          <cell r="BA29">
            <v>37681</v>
          </cell>
          <cell r="BB29">
            <v>37712</v>
          </cell>
          <cell r="BC29">
            <v>37742</v>
          </cell>
          <cell r="BD29">
            <v>37773</v>
          </cell>
          <cell r="BE29">
            <v>37803</v>
          </cell>
          <cell r="BF29">
            <v>37834</v>
          </cell>
          <cell r="BG29">
            <v>37865</v>
          </cell>
          <cell r="BH29">
            <v>37895</v>
          </cell>
          <cell r="BI29">
            <v>37926</v>
          </cell>
          <cell r="BJ29">
            <v>37956</v>
          </cell>
          <cell r="BK29">
            <v>37987</v>
          </cell>
          <cell r="BL29">
            <v>38018</v>
          </cell>
          <cell r="BM29">
            <v>38047</v>
          </cell>
          <cell r="BN29">
            <v>38078</v>
          </cell>
          <cell r="BO29">
            <v>38108</v>
          </cell>
          <cell r="BP29">
            <v>38139</v>
          </cell>
          <cell r="BQ29">
            <v>38169</v>
          </cell>
          <cell r="BR29">
            <v>38200</v>
          </cell>
          <cell r="BS29">
            <v>38231</v>
          </cell>
          <cell r="BT29">
            <v>38261</v>
          </cell>
          <cell r="BU29">
            <v>38292</v>
          </cell>
          <cell r="BV29">
            <v>38322</v>
          </cell>
        </row>
        <row r="30">
          <cell r="A30" t="str">
            <v>REALIZADO ACUMULADO</v>
          </cell>
        </row>
        <row r="31">
          <cell r="A31" t="str">
            <v>BALANÇO ENERGÉTICO (MWh)</v>
          </cell>
        </row>
        <row r="32">
          <cell r="A32" t="str">
            <v>Energia Contratada</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341071</v>
          </cell>
          <cell r="AN32">
            <v>646235</v>
          </cell>
          <cell r="AO32">
            <v>994941</v>
          </cell>
          <cell r="AP32">
            <v>1326994</v>
          </cell>
          <cell r="AQ32">
            <v>1664809</v>
          </cell>
          <cell r="AR32">
            <v>1990061</v>
          </cell>
          <cell r="AS32">
            <v>2324572</v>
          </cell>
          <cell r="AT32">
            <v>2655665</v>
          </cell>
          <cell r="AU32">
            <v>2992247</v>
          </cell>
          <cell r="AV32">
            <v>3360771</v>
          </cell>
          <cell r="AW32">
            <v>3717661</v>
          </cell>
          <cell r="AX32">
            <v>4088388</v>
          </cell>
          <cell r="AY32">
            <v>290632</v>
          </cell>
          <cell r="AZ32">
            <v>560242</v>
          </cell>
          <cell r="BA32">
            <v>560242</v>
          </cell>
          <cell r="BB32">
            <v>560242</v>
          </cell>
          <cell r="BC32">
            <v>560242</v>
          </cell>
          <cell r="BD32">
            <v>560242</v>
          </cell>
          <cell r="BE32">
            <v>560242</v>
          </cell>
          <cell r="BF32">
            <v>560242</v>
          </cell>
          <cell r="BG32">
            <v>560242</v>
          </cell>
          <cell r="BH32">
            <v>560242</v>
          </cell>
          <cell r="BI32">
            <v>560242</v>
          </cell>
          <cell r="BJ32">
            <v>560242</v>
          </cell>
          <cell r="BK32">
            <v>0</v>
          </cell>
          <cell r="BL32">
            <v>0</v>
          </cell>
          <cell r="BM32">
            <v>0</v>
          </cell>
          <cell r="BN32">
            <v>0</v>
          </cell>
          <cell r="BO32">
            <v>0</v>
          </cell>
          <cell r="BP32">
            <v>0</v>
          </cell>
          <cell r="BQ32">
            <v>0</v>
          </cell>
          <cell r="BR32">
            <v>0</v>
          </cell>
          <cell r="BS32">
            <v>0</v>
          </cell>
          <cell r="BT32">
            <v>0</v>
          </cell>
          <cell r="BU32">
            <v>0</v>
          </cell>
          <cell r="BV32">
            <v>0</v>
          </cell>
        </row>
        <row r="33">
          <cell r="A33" t="str">
            <v>(- ) Perdas na Rede Básica</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-9399</v>
          </cell>
          <cell r="AN33">
            <v>-18335</v>
          </cell>
          <cell r="AO33">
            <v>-28562</v>
          </cell>
          <cell r="AP33">
            <v>-38824</v>
          </cell>
          <cell r="AQ33">
            <v>-49466</v>
          </cell>
          <cell r="AR33">
            <v>-59289</v>
          </cell>
          <cell r="AS33">
            <v>-69583</v>
          </cell>
          <cell r="AT33">
            <v>-80322</v>
          </cell>
          <cell r="AU33">
            <v>-91146</v>
          </cell>
          <cell r="AV33">
            <v>-102631</v>
          </cell>
          <cell r="AW33">
            <v>-113809</v>
          </cell>
          <cell r="AX33">
            <v>-125414</v>
          </cell>
          <cell r="AY33">
            <v>-11573</v>
          </cell>
          <cell r="AZ33">
            <v>-21860</v>
          </cell>
          <cell r="BA33">
            <v>-21860</v>
          </cell>
          <cell r="BB33">
            <v>-21860</v>
          </cell>
          <cell r="BC33">
            <v>-21860</v>
          </cell>
          <cell r="BD33">
            <v>-21860</v>
          </cell>
          <cell r="BE33">
            <v>-21860</v>
          </cell>
          <cell r="BF33">
            <v>-21860</v>
          </cell>
          <cell r="BG33">
            <v>-21860</v>
          </cell>
          <cell r="BH33">
            <v>-21860</v>
          </cell>
          <cell r="BI33">
            <v>-21860</v>
          </cell>
          <cell r="BJ33">
            <v>-21860</v>
          </cell>
          <cell r="BK33">
            <v>0</v>
          </cell>
          <cell r="BL33">
            <v>0</v>
          </cell>
          <cell r="BM33">
            <v>0</v>
          </cell>
          <cell r="BN33">
            <v>0</v>
          </cell>
          <cell r="BO33">
            <v>0</v>
          </cell>
          <cell r="BP33">
            <v>0</v>
          </cell>
          <cell r="BQ33">
            <v>0</v>
          </cell>
          <cell r="BR33">
            <v>0</v>
          </cell>
          <cell r="BS33">
            <v>0</v>
          </cell>
          <cell r="BT33">
            <v>0</v>
          </cell>
          <cell r="BU33">
            <v>0</v>
          </cell>
          <cell r="BV33">
            <v>0</v>
          </cell>
        </row>
        <row r="34">
          <cell r="A34" t="str">
            <v>(- ) Sobras de Energia</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-96077</v>
          </cell>
          <cell r="AN34">
            <v>-168210</v>
          </cell>
          <cell r="AO34">
            <v>-168210</v>
          </cell>
          <cell r="AP34">
            <v>-168210</v>
          </cell>
          <cell r="AQ34">
            <v>-168210</v>
          </cell>
          <cell r="AR34">
            <v>-168210</v>
          </cell>
          <cell r="AS34">
            <v>-168210</v>
          </cell>
          <cell r="AT34">
            <v>-168210</v>
          </cell>
          <cell r="AU34">
            <v>-168210</v>
          </cell>
          <cell r="AV34">
            <v>-168210</v>
          </cell>
          <cell r="AW34">
            <v>-168210</v>
          </cell>
          <cell r="AX34">
            <v>-168210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row>
        <row r="35">
          <cell r="A35" t="str">
            <v>(- ) Energia Disponibilizada - MAE</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-80394</v>
          </cell>
          <cell r="AP35">
            <v>-143240</v>
          </cell>
          <cell r="AQ35">
            <v>-204340</v>
          </cell>
          <cell r="AR35">
            <v>-274162</v>
          </cell>
          <cell r="AS35">
            <v>-341006</v>
          </cell>
          <cell r="AT35">
            <v>-392847</v>
          </cell>
          <cell r="AU35">
            <v>-446923</v>
          </cell>
          <cell r="AV35">
            <v>-514624</v>
          </cell>
          <cell r="AW35">
            <v>-578290</v>
          </cell>
          <cell r="AX35">
            <v>-645500</v>
          </cell>
          <cell r="AY35">
            <v>8768</v>
          </cell>
          <cell r="AZ35">
            <v>8625</v>
          </cell>
          <cell r="BA35">
            <v>8625</v>
          </cell>
          <cell r="BB35">
            <v>8625</v>
          </cell>
          <cell r="BC35">
            <v>8625</v>
          </cell>
          <cell r="BD35">
            <v>8625</v>
          </cell>
          <cell r="BE35">
            <v>8625</v>
          </cell>
          <cell r="BF35">
            <v>8625</v>
          </cell>
          <cell r="BG35">
            <v>8625</v>
          </cell>
          <cell r="BH35">
            <v>8625</v>
          </cell>
          <cell r="BI35">
            <v>8625</v>
          </cell>
          <cell r="BJ35">
            <v>8625</v>
          </cell>
          <cell r="BK35">
            <v>0</v>
          </cell>
          <cell r="BL35">
            <v>0</v>
          </cell>
          <cell r="BM35">
            <v>0</v>
          </cell>
          <cell r="BN35">
            <v>0</v>
          </cell>
          <cell r="BO35">
            <v>0</v>
          </cell>
          <cell r="BP35">
            <v>0</v>
          </cell>
          <cell r="BQ35">
            <v>0</v>
          </cell>
          <cell r="BR35">
            <v>0</v>
          </cell>
          <cell r="BS35">
            <v>0</v>
          </cell>
          <cell r="BT35">
            <v>0</v>
          </cell>
          <cell r="BU35">
            <v>0</v>
          </cell>
          <cell r="BV35">
            <v>0</v>
          </cell>
        </row>
        <row r="36">
          <cell r="A36" t="str">
            <v>(+) Total de Compras</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235595</v>
          </cell>
          <cell r="AN36">
            <v>459690</v>
          </cell>
          <cell r="AO36">
            <v>717775</v>
          </cell>
          <cell r="AP36">
            <v>976720</v>
          </cell>
          <cell r="AQ36">
            <v>1242793</v>
          </cell>
          <cell r="AR36">
            <v>1488400</v>
          </cell>
          <cell r="AS36">
            <v>1745773</v>
          </cell>
          <cell r="AT36">
            <v>2014286</v>
          </cell>
          <cell r="AU36">
            <v>2285968</v>
          </cell>
          <cell r="AV36">
            <v>2575306</v>
          </cell>
          <cell r="AW36">
            <v>2857352</v>
          </cell>
          <cell r="AX36">
            <v>3149264</v>
          </cell>
          <cell r="AY36">
            <v>287827</v>
          </cell>
          <cell r="AZ36">
            <v>547007</v>
          </cell>
          <cell r="BA36">
            <v>547007</v>
          </cell>
          <cell r="BB36">
            <v>547007</v>
          </cell>
          <cell r="BC36">
            <v>547007</v>
          </cell>
          <cell r="BD36">
            <v>547007</v>
          </cell>
          <cell r="BE36">
            <v>547007</v>
          </cell>
          <cell r="BF36">
            <v>547007</v>
          </cell>
          <cell r="BG36">
            <v>547007</v>
          </cell>
          <cell r="BH36">
            <v>547007</v>
          </cell>
          <cell r="BI36">
            <v>547007</v>
          </cell>
          <cell r="BJ36">
            <v>547007</v>
          </cell>
          <cell r="BK36">
            <v>0</v>
          </cell>
          <cell r="BL36">
            <v>0</v>
          </cell>
          <cell r="BM36">
            <v>0</v>
          </cell>
          <cell r="BN36">
            <v>0</v>
          </cell>
          <cell r="BO36">
            <v>0</v>
          </cell>
          <cell r="BP36">
            <v>0</v>
          </cell>
          <cell r="BQ36">
            <v>0</v>
          </cell>
          <cell r="BR36">
            <v>0</v>
          </cell>
          <cell r="BS36">
            <v>0</v>
          </cell>
          <cell r="BT36">
            <v>0</v>
          </cell>
          <cell r="BU36">
            <v>0</v>
          </cell>
          <cell r="BV36">
            <v>0</v>
          </cell>
        </row>
        <row r="37">
          <cell r="A37" t="str">
            <v xml:space="preserve"> - CHESF</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234964</v>
          </cell>
          <cell r="AN37">
            <v>458353</v>
          </cell>
          <cell r="AO37">
            <v>714038</v>
          </cell>
          <cell r="AP37">
            <v>970581</v>
          </cell>
          <cell r="AQ37">
            <v>1236628</v>
          </cell>
          <cell r="AR37">
            <v>1482209</v>
          </cell>
          <cell r="AS37">
            <v>1739559</v>
          </cell>
          <cell r="AT37">
            <v>2008046</v>
          </cell>
          <cell r="AU37">
            <v>2278635</v>
          </cell>
          <cell r="AV37">
            <v>2565752</v>
          </cell>
          <cell r="AW37">
            <v>2845197</v>
          </cell>
          <cell r="AX37">
            <v>3135332</v>
          </cell>
          <cell r="AY37">
            <v>285665</v>
          </cell>
          <cell r="AZ37">
            <v>542845</v>
          </cell>
          <cell r="BA37">
            <v>542845</v>
          </cell>
          <cell r="BB37">
            <v>542845</v>
          </cell>
          <cell r="BC37">
            <v>542845</v>
          </cell>
          <cell r="BD37">
            <v>542845</v>
          </cell>
          <cell r="BE37">
            <v>542845</v>
          </cell>
          <cell r="BF37">
            <v>542845</v>
          </cell>
          <cell r="BG37">
            <v>542845</v>
          </cell>
          <cell r="BH37">
            <v>542845</v>
          </cell>
          <cell r="BI37">
            <v>542845</v>
          </cell>
          <cell r="BJ37">
            <v>542845</v>
          </cell>
          <cell r="BK37">
            <v>0</v>
          </cell>
          <cell r="BL37">
            <v>0</v>
          </cell>
          <cell r="BM37">
            <v>0</v>
          </cell>
          <cell r="BN37">
            <v>0</v>
          </cell>
          <cell r="BO37">
            <v>0</v>
          </cell>
          <cell r="BP37">
            <v>0</v>
          </cell>
          <cell r="BQ37">
            <v>0</v>
          </cell>
          <cell r="BR37">
            <v>0</v>
          </cell>
          <cell r="BS37">
            <v>0</v>
          </cell>
          <cell r="BT37">
            <v>0</v>
          </cell>
          <cell r="BU37">
            <v>0</v>
          </cell>
          <cell r="BV37">
            <v>0</v>
          </cell>
        </row>
        <row r="38">
          <cell r="A38" t="str">
            <v xml:space="preserve"> - ITAPEBI</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row>
        <row r="39">
          <cell r="A39" t="str">
            <v xml:space="preserve"> - TERMOPERNAMBUCO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row>
        <row r="40">
          <cell r="A40" t="str">
            <v xml:space="preserve"> - TERMOAÇU</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row>
        <row r="41">
          <cell r="A41" t="str">
            <v xml:space="preserve"> - OUTROS GERADORES</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631</v>
          </cell>
          <cell r="AN41">
            <v>1337</v>
          </cell>
          <cell r="AO41">
            <v>3737</v>
          </cell>
          <cell r="AP41">
            <v>6139</v>
          </cell>
          <cell r="AQ41">
            <v>6165</v>
          </cell>
          <cell r="AR41">
            <v>6191</v>
          </cell>
          <cell r="AS41">
            <v>6214</v>
          </cell>
          <cell r="AT41">
            <v>6240</v>
          </cell>
          <cell r="AU41">
            <v>7333</v>
          </cell>
          <cell r="AV41">
            <v>9554</v>
          </cell>
          <cell r="AW41">
            <v>12155</v>
          </cell>
          <cell r="AX41">
            <v>13932</v>
          </cell>
          <cell r="AY41">
            <v>2162</v>
          </cell>
          <cell r="AZ41">
            <v>4162</v>
          </cell>
          <cell r="BA41">
            <v>4162</v>
          </cell>
          <cell r="BB41">
            <v>4162</v>
          </cell>
          <cell r="BC41">
            <v>4162</v>
          </cell>
          <cell r="BD41">
            <v>4162</v>
          </cell>
          <cell r="BE41">
            <v>4162</v>
          </cell>
          <cell r="BF41">
            <v>4162</v>
          </cell>
          <cell r="BG41">
            <v>4162</v>
          </cell>
          <cell r="BH41">
            <v>4162</v>
          </cell>
          <cell r="BI41">
            <v>4162</v>
          </cell>
          <cell r="BJ41">
            <v>4162</v>
          </cell>
          <cell r="BK41">
            <v>0</v>
          </cell>
          <cell r="BL41">
            <v>0</v>
          </cell>
          <cell r="BM41">
            <v>0</v>
          </cell>
          <cell r="BN41">
            <v>0</v>
          </cell>
          <cell r="BO41">
            <v>0</v>
          </cell>
          <cell r="BP41">
            <v>0</v>
          </cell>
          <cell r="BQ41">
            <v>0</v>
          </cell>
          <cell r="BR41">
            <v>0</v>
          </cell>
          <cell r="BS41">
            <v>0</v>
          </cell>
          <cell r="BT41">
            <v>0</v>
          </cell>
          <cell r="BU41">
            <v>0</v>
          </cell>
          <cell r="BV41">
            <v>0</v>
          </cell>
        </row>
        <row r="42">
          <cell r="A42" t="str">
            <v xml:space="preserve"> - MAE</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row>
        <row r="43">
          <cell r="A43" t="str">
            <v>(+) Geração Própria</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row>
        <row r="44">
          <cell r="A44" t="str">
            <v>= ENERGIA REQUERIDA</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235595</v>
          </cell>
          <cell r="AN44">
            <v>459690</v>
          </cell>
          <cell r="AO44">
            <v>717775</v>
          </cell>
          <cell r="AP44">
            <v>976720</v>
          </cell>
          <cell r="AQ44">
            <v>1242793</v>
          </cell>
          <cell r="AR44">
            <v>1488400</v>
          </cell>
          <cell r="AS44">
            <v>1745773</v>
          </cell>
          <cell r="AT44">
            <v>2014286</v>
          </cell>
          <cell r="AU44">
            <v>2285968</v>
          </cell>
          <cell r="AV44">
            <v>2575306</v>
          </cell>
          <cell r="AW44">
            <v>2857352</v>
          </cell>
          <cell r="AX44">
            <v>3149264</v>
          </cell>
          <cell r="AY44">
            <v>287827</v>
          </cell>
          <cell r="AZ44">
            <v>547007</v>
          </cell>
          <cell r="BA44">
            <v>547007</v>
          </cell>
          <cell r="BB44">
            <v>547007</v>
          </cell>
          <cell r="BC44">
            <v>547007</v>
          </cell>
          <cell r="BD44">
            <v>547007</v>
          </cell>
          <cell r="BE44">
            <v>547007</v>
          </cell>
          <cell r="BF44">
            <v>547007</v>
          </cell>
          <cell r="BG44">
            <v>547007</v>
          </cell>
          <cell r="BH44">
            <v>547007</v>
          </cell>
          <cell r="BI44">
            <v>547007</v>
          </cell>
          <cell r="BJ44">
            <v>547007</v>
          </cell>
          <cell r="BK44">
            <v>0</v>
          </cell>
          <cell r="BL44">
            <v>0</v>
          </cell>
          <cell r="BM44">
            <v>0</v>
          </cell>
          <cell r="BN44">
            <v>0</v>
          </cell>
          <cell r="BO44">
            <v>0</v>
          </cell>
          <cell r="BP44">
            <v>0</v>
          </cell>
          <cell r="BQ44">
            <v>0</v>
          </cell>
          <cell r="BR44">
            <v>0</v>
          </cell>
          <cell r="BS44">
            <v>0</v>
          </cell>
          <cell r="BT44">
            <v>0</v>
          </cell>
          <cell r="BU44">
            <v>0</v>
          </cell>
          <cell r="BV44">
            <v>0</v>
          </cell>
        </row>
        <row r="45">
          <cell r="A45" t="str">
            <v>Energia Fornecida</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240729</v>
          </cell>
          <cell r="AB45">
            <v>465692</v>
          </cell>
          <cell r="AC45">
            <v>715126</v>
          </cell>
          <cell r="AD45">
            <v>954606</v>
          </cell>
          <cell r="AE45">
            <v>1181610</v>
          </cell>
          <cell r="AF45">
            <v>1383638</v>
          </cell>
          <cell r="AG45">
            <v>1553922</v>
          </cell>
          <cell r="AH45">
            <v>1734212</v>
          </cell>
          <cell r="AI45">
            <v>1930358</v>
          </cell>
          <cell r="AJ45">
            <v>2138338</v>
          </cell>
          <cell r="AK45">
            <v>2344661</v>
          </cell>
          <cell r="AL45">
            <v>2597994</v>
          </cell>
          <cell r="AM45">
            <v>197195</v>
          </cell>
          <cell r="AN45">
            <v>395374</v>
          </cell>
          <cell r="AO45">
            <v>600251</v>
          </cell>
          <cell r="AP45">
            <v>820824</v>
          </cell>
          <cell r="AQ45">
            <v>1047935</v>
          </cell>
          <cell r="AR45">
            <v>1268932</v>
          </cell>
          <cell r="AS45">
            <v>1491093</v>
          </cell>
          <cell r="AT45">
            <v>1717361</v>
          </cell>
          <cell r="AU45">
            <v>1945025</v>
          </cell>
          <cell r="AV45">
            <v>2196882</v>
          </cell>
          <cell r="AW45">
            <v>2449567</v>
          </cell>
          <cell r="AX45">
            <v>2701709</v>
          </cell>
          <cell r="AY45">
            <v>252143</v>
          </cell>
          <cell r="AZ45">
            <v>488809</v>
          </cell>
          <cell r="BA45">
            <v>488809</v>
          </cell>
          <cell r="BB45">
            <v>488809</v>
          </cell>
          <cell r="BC45">
            <v>488809</v>
          </cell>
          <cell r="BD45">
            <v>488809</v>
          </cell>
          <cell r="BE45">
            <v>488809</v>
          </cell>
          <cell r="BF45">
            <v>488809</v>
          </cell>
          <cell r="BG45">
            <v>488809</v>
          </cell>
          <cell r="BH45">
            <v>488809</v>
          </cell>
          <cell r="BI45">
            <v>488809</v>
          </cell>
          <cell r="BJ45">
            <v>488809</v>
          </cell>
          <cell r="BK45">
            <v>0</v>
          </cell>
          <cell r="BL45">
            <v>0</v>
          </cell>
          <cell r="BM45">
            <v>0</v>
          </cell>
          <cell r="BN45">
            <v>0</v>
          </cell>
          <cell r="BO45">
            <v>0</v>
          </cell>
          <cell r="BP45">
            <v>0</v>
          </cell>
          <cell r="BQ45">
            <v>0</v>
          </cell>
          <cell r="BR45">
            <v>0</v>
          </cell>
          <cell r="BS45">
            <v>0</v>
          </cell>
          <cell r="BT45">
            <v>0</v>
          </cell>
          <cell r="BU45">
            <v>0</v>
          </cell>
          <cell r="BV45">
            <v>0</v>
          </cell>
        </row>
        <row r="46">
          <cell r="A46" t="str">
            <v xml:space="preserve"> - RESIDENCIAL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77110</v>
          </cell>
          <cell r="AB46">
            <v>142721</v>
          </cell>
          <cell r="AC46">
            <v>221965</v>
          </cell>
          <cell r="AD46">
            <v>301804</v>
          </cell>
          <cell r="AE46">
            <v>380214</v>
          </cell>
          <cell r="AF46">
            <v>449519</v>
          </cell>
          <cell r="AG46">
            <v>497847</v>
          </cell>
          <cell r="AH46">
            <v>548482</v>
          </cell>
          <cell r="AI46">
            <v>600275</v>
          </cell>
          <cell r="AJ46">
            <v>654076</v>
          </cell>
          <cell r="AK46">
            <v>710343</v>
          </cell>
          <cell r="AL46">
            <v>768098</v>
          </cell>
          <cell r="AM46">
            <v>56880</v>
          </cell>
          <cell r="AN46">
            <v>113259</v>
          </cell>
          <cell r="AO46">
            <v>170829</v>
          </cell>
          <cell r="AP46">
            <v>234366</v>
          </cell>
          <cell r="AQ46">
            <v>303155</v>
          </cell>
          <cell r="AR46">
            <v>366664</v>
          </cell>
          <cell r="AS46">
            <v>427439</v>
          </cell>
          <cell r="AT46">
            <v>489034</v>
          </cell>
          <cell r="AU46">
            <v>552189</v>
          </cell>
          <cell r="AV46">
            <v>619773</v>
          </cell>
          <cell r="AW46">
            <v>688544</v>
          </cell>
          <cell r="AX46">
            <v>757349</v>
          </cell>
          <cell r="AY46">
            <v>75781</v>
          </cell>
          <cell r="AZ46">
            <v>145298</v>
          </cell>
          <cell r="BA46">
            <v>145298</v>
          </cell>
          <cell r="BB46">
            <v>145298</v>
          </cell>
          <cell r="BC46">
            <v>145298</v>
          </cell>
          <cell r="BD46">
            <v>145298</v>
          </cell>
          <cell r="BE46">
            <v>145298</v>
          </cell>
          <cell r="BF46">
            <v>145298</v>
          </cell>
          <cell r="BG46">
            <v>145298</v>
          </cell>
          <cell r="BH46">
            <v>145298</v>
          </cell>
          <cell r="BI46">
            <v>145298</v>
          </cell>
          <cell r="BJ46">
            <v>145298</v>
          </cell>
          <cell r="BK46">
            <v>0</v>
          </cell>
          <cell r="BL46">
            <v>0</v>
          </cell>
          <cell r="BM46">
            <v>0</v>
          </cell>
          <cell r="BN46">
            <v>0</v>
          </cell>
          <cell r="BO46">
            <v>0</v>
          </cell>
          <cell r="BP46">
            <v>0</v>
          </cell>
          <cell r="BQ46">
            <v>0</v>
          </cell>
          <cell r="BR46">
            <v>0</v>
          </cell>
          <cell r="BS46">
            <v>0</v>
          </cell>
          <cell r="BT46">
            <v>0</v>
          </cell>
          <cell r="BU46">
            <v>0</v>
          </cell>
          <cell r="BV46">
            <v>0</v>
          </cell>
        </row>
        <row r="47">
          <cell r="A47" t="str">
            <v xml:space="preserve"> - INDUSTRIAL</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68830</v>
          </cell>
          <cell r="AB47">
            <v>132056</v>
          </cell>
          <cell r="AC47">
            <v>204114</v>
          </cell>
          <cell r="AD47">
            <v>272355</v>
          </cell>
          <cell r="AE47">
            <v>338934</v>
          </cell>
          <cell r="AF47">
            <v>384716</v>
          </cell>
          <cell r="AG47">
            <v>441022</v>
          </cell>
          <cell r="AH47">
            <v>504918</v>
          </cell>
          <cell r="AI47">
            <v>571858</v>
          </cell>
          <cell r="AJ47">
            <v>635639</v>
          </cell>
          <cell r="AK47">
            <v>704834</v>
          </cell>
          <cell r="AL47">
            <v>811692</v>
          </cell>
          <cell r="AM47">
            <v>66079</v>
          </cell>
          <cell r="AN47">
            <v>134396</v>
          </cell>
          <cell r="AO47">
            <v>204107</v>
          </cell>
          <cell r="AP47">
            <v>281698</v>
          </cell>
          <cell r="AQ47">
            <v>356718</v>
          </cell>
          <cell r="AR47">
            <v>428670</v>
          </cell>
          <cell r="AS47">
            <v>506848</v>
          </cell>
          <cell r="AT47">
            <v>583785</v>
          </cell>
          <cell r="AU47">
            <v>656793</v>
          </cell>
          <cell r="AV47">
            <v>736478</v>
          </cell>
          <cell r="AW47">
            <v>811734</v>
          </cell>
          <cell r="AX47">
            <v>882197</v>
          </cell>
          <cell r="AY47">
            <v>71787</v>
          </cell>
          <cell r="AZ47">
            <v>142812</v>
          </cell>
          <cell r="BA47">
            <v>142812</v>
          </cell>
          <cell r="BB47">
            <v>142812</v>
          </cell>
          <cell r="BC47">
            <v>142812</v>
          </cell>
          <cell r="BD47">
            <v>142812</v>
          </cell>
          <cell r="BE47">
            <v>142812</v>
          </cell>
          <cell r="BF47">
            <v>142812</v>
          </cell>
          <cell r="BG47">
            <v>142812</v>
          </cell>
          <cell r="BH47">
            <v>142812</v>
          </cell>
          <cell r="BI47">
            <v>142812</v>
          </cell>
          <cell r="BJ47">
            <v>142812</v>
          </cell>
          <cell r="BK47">
            <v>0</v>
          </cell>
          <cell r="BL47">
            <v>0</v>
          </cell>
          <cell r="BM47">
            <v>0</v>
          </cell>
          <cell r="BN47">
            <v>0</v>
          </cell>
          <cell r="BO47">
            <v>0</v>
          </cell>
          <cell r="BP47">
            <v>0</v>
          </cell>
          <cell r="BQ47">
            <v>0</v>
          </cell>
          <cell r="BR47">
            <v>0</v>
          </cell>
          <cell r="BS47">
            <v>0</v>
          </cell>
          <cell r="BT47">
            <v>0</v>
          </cell>
          <cell r="BU47">
            <v>0</v>
          </cell>
          <cell r="BV47">
            <v>0</v>
          </cell>
        </row>
        <row r="48">
          <cell r="A48" t="str">
            <v xml:space="preserve"> - COMERCIAL</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37209</v>
          </cell>
          <cell r="AB48">
            <v>75285</v>
          </cell>
          <cell r="AC48">
            <v>115874</v>
          </cell>
          <cell r="AD48">
            <v>156724</v>
          </cell>
          <cell r="AE48">
            <v>187609</v>
          </cell>
          <cell r="AF48">
            <v>221663</v>
          </cell>
          <cell r="AG48">
            <v>245918</v>
          </cell>
          <cell r="AH48">
            <v>273390</v>
          </cell>
          <cell r="AI48">
            <v>300928</v>
          </cell>
          <cell r="AJ48">
            <v>333046</v>
          </cell>
          <cell r="AK48">
            <v>361498</v>
          </cell>
          <cell r="AL48">
            <v>394325</v>
          </cell>
          <cell r="AM48">
            <v>30715</v>
          </cell>
          <cell r="AN48">
            <v>62573</v>
          </cell>
          <cell r="AO48">
            <v>93499</v>
          </cell>
          <cell r="AP48">
            <v>127414</v>
          </cell>
          <cell r="AQ48">
            <v>162652</v>
          </cell>
          <cell r="AR48">
            <v>197630</v>
          </cell>
          <cell r="AS48">
            <v>232355</v>
          </cell>
          <cell r="AT48">
            <v>267418</v>
          </cell>
          <cell r="AU48">
            <v>303435</v>
          </cell>
          <cell r="AV48">
            <v>343010</v>
          </cell>
          <cell r="AW48">
            <v>383268</v>
          </cell>
          <cell r="AX48">
            <v>425740</v>
          </cell>
          <cell r="AY48">
            <v>39773</v>
          </cell>
          <cell r="AZ48">
            <v>77408</v>
          </cell>
          <cell r="BA48">
            <v>77408</v>
          </cell>
          <cell r="BB48">
            <v>77408</v>
          </cell>
          <cell r="BC48">
            <v>77408</v>
          </cell>
          <cell r="BD48">
            <v>77408</v>
          </cell>
          <cell r="BE48">
            <v>77408</v>
          </cell>
          <cell r="BF48">
            <v>77408</v>
          </cell>
          <cell r="BG48">
            <v>77408</v>
          </cell>
          <cell r="BH48">
            <v>77408</v>
          </cell>
          <cell r="BI48">
            <v>77408</v>
          </cell>
          <cell r="BJ48">
            <v>77408</v>
          </cell>
          <cell r="BK48">
            <v>0</v>
          </cell>
          <cell r="BL48">
            <v>0</v>
          </cell>
          <cell r="BM48">
            <v>0</v>
          </cell>
          <cell r="BN48">
            <v>0</v>
          </cell>
          <cell r="BO48">
            <v>0</v>
          </cell>
          <cell r="BP48">
            <v>0</v>
          </cell>
          <cell r="BQ48">
            <v>0</v>
          </cell>
          <cell r="BR48">
            <v>0</v>
          </cell>
          <cell r="BS48">
            <v>0</v>
          </cell>
          <cell r="BT48">
            <v>0</v>
          </cell>
          <cell r="BU48">
            <v>0</v>
          </cell>
          <cell r="BV48">
            <v>0</v>
          </cell>
        </row>
        <row r="49">
          <cell r="A49" t="str">
            <v xml:space="preserve"> - OUTROS</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57580</v>
          </cell>
          <cell r="AB49">
            <v>115630</v>
          </cell>
          <cell r="AC49">
            <v>173173</v>
          </cell>
          <cell r="AD49">
            <v>223723</v>
          </cell>
          <cell r="AE49">
            <v>274853</v>
          </cell>
          <cell r="AF49">
            <v>327740</v>
          </cell>
          <cell r="AG49">
            <v>369135</v>
          </cell>
          <cell r="AH49">
            <v>407422</v>
          </cell>
          <cell r="AI49">
            <v>457297</v>
          </cell>
          <cell r="AJ49">
            <v>515577</v>
          </cell>
          <cell r="AK49">
            <v>567986</v>
          </cell>
          <cell r="AL49">
            <v>623879</v>
          </cell>
          <cell r="AM49">
            <v>43521</v>
          </cell>
          <cell r="AN49">
            <v>85146</v>
          </cell>
          <cell r="AO49">
            <v>131816</v>
          </cell>
          <cell r="AP49">
            <v>177346</v>
          </cell>
          <cell r="AQ49">
            <v>225410</v>
          </cell>
          <cell r="AR49">
            <v>275968</v>
          </cell>
          <cell r="AS49">
            <v>324451</v>
          </cell>
          <cell r="AT49">
            <v>377124</v>
          </cell>
          <cell r="AU49">
            <v>432608</v>
          </cell>
          <cell r="AV49">
            <v>497621</v>
          </cell>
          <cell r="AW49">
            <v>566021</v>
          </cell>
          <cell r="AX49">
            <v>636423</v>
          </cell>
          <cell r="AY49">
            <v>64802</v>
          </cell>
          <cell r="AZ49">
            <v>123291</v>
          </cell>
          <cell r="BA49">
            <v>123291</v>
          </cell>
          <cell r="BB49">
            <v>123291</v>
          </cell>
          <cell r="BC49">
            <v>123291</v>
          </cell>
          <cell r="BD49">
            <v>123291</v>
          </cell>
          <cell r="BE49">
            <v>123291</v>
          </cell>
          <cell r="BF49">
            <v>123291</v>
          </cell>
          <cell r="BG49">
            <v>123291</v>
          </cell>
          <cell r="BH49">
            <v>123291</v>
          </cell>
          <cell r="BI49">
            <v>123291</v>
          </cell>
          <cell r="BJ49">
            <v>123291</v>
          </cell>
          <cell r="BK49">
            <v>0</v>
          </cell>
          <cell r="BL49">
            <v>0</v>
          </cell>
          <cell r="BM49">
            <v>0</v>
          </cell>
          <cell r="BN49">
            <v>0</v>
          </cell>
          <cell r="BO49">
            <v>0</v>
          </cell>
          <cell r="BP49">
            <v>0</v>
          </cell>
          <cell r="BQ49">
            <v>0</v>
          </cell>
          <cell r="BR49">
            <v>0</v>
          </cell>
          <cell r="BS49">
            <v>0</v>
          </cell>
          <cell r="BT49">
            <v>0</v>
          </cell>
          <cell r="BU49">
            <v>0</v>
          </cell>
          <cell r="BV49">
            <v>0</v>
          </cell>
        </row>
        <row r="50">
          <cell r="A50" t="str">
            <v>Suprimento de Energia</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15</v>
          </cell>
          <cell r="AN50">
            <v>29</v>
          </cell>
          <cell r="AO50">
            <v>46</v>
          </cell>
          <cell r="AP50">
            <v>64</v>
          </cell>
          <cell r="AQ50">
            <v>81</v>
          </cell>
          <cell r="AR50">
            <v>99</v>
          </cell>
          <cell r="AS50">
            <v>114</v>
          </cell>
          <cell r="AT50">
            <v>132</v>
          </cell>
          <cell r="AU50">
            <v>132</v>
          </cell>
          <cell r="AV50">
            <v>132</v>
          </cell>
          <cell r="AW50">
            <v>132</v>
          </cell>
          <cell r="AX50">
            <v>132</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row>
        <row r="51">
          <cell r="A51" t="str">
            <v xml:space="preserve"> - COELBA</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row>
        <row r="52">
          <cell r="A52" t="str">
            <v xml:space="preserve"> - CELPE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row>
        <row r="53">
          <cell r="A53" t="str">
            <v xml:space="preserve"> - COSERN</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row>
        <row r="54">
          <cell r="A54" t="str">
            <v xml:space="preserve"> - OUTROS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15</v>
          </cell>
          <cell r="AN54">
            <v>29</v>
          </cell>
          <cell r="AO54">
            <v>46</v>
          </cell>
          <cell r="AP54">
            <v>64</v>
          </cell>
          <cell r="AQ54">
            <v>81</v>
          </cell>
          <cell r="AR54">
            <v>99</v>
          </cell>
          <cell r="AS54">
            <v>114</v>
          </cell>
          <cell r="AT54">
            <v>132</v>
          </cell>
          <cell r="AU54">
            <v>132</v>
          </cell>
          <cell r="AV54">
            <v>132</v>
          </cell>
          <cell r="AW54">
            <v>132</v>
          </cell>
          <cell r="AX54">
            <v>132</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row>
        <row r="55">
          <cell r="A55" t="str">
            <v>(- ) Perdas Comerciais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-240729</v>
          </cell>
          <cell r="AB55">
            <v>-465692</v>
          </cell>
          <cell r="AC55">
            <v>-715126</v>
          </cell>
          <cell r="AD55">
            <v>-954606</v>
          </cell>
          <cell r="AE55">
            <v>-1181610</v>
          </cell>
          <cell r="AF55">
            <v>-1383638</v>
          </cell>
          <cell r="AG55">
            <v>-1553922</v>
          </cell>
          <cell r="AH55">
            <v>-1734212</v>
          </cell>
          <cell r="AI55">
            <v>-1930358</v>
          </cell>
          <cell r="AJ55">
            <v>-2138338</v>
          </cell>
          <cell r="AK55">
            <v>-2344661</v>
          </cell>
          <cell r="AL55">
            <v>-2597994</v>
          </cell>
          <cell r="AM55">
            <v>38385</v>
          </cell>
          <cell r="AN55">
            <v>64287</v>
          </cell>
          <cell r="AO55">
            <v>117478</v>
          </cell>
          <cell r="AP55">
            <v>155832</v>
          </cell>
          <cell r="AQ55">
            <v>194777</v>
          </cell>
          <cell r="AR55">
            <v>219369</v>
          </cell>
          <cell r="AS55">
            <v>254566</v>
          </cell>
          <cell r="AT55">
            <v>296793</v>
          </cell>
          <cell r="AU55">
            <v>340811</v>
          </cell>
          <cell r="AV55">
            <v>378292</v>
          </cell>
          <cell r="AW55">
            <v>407653</v>
          </cell>
          <cell r="AX55">
            <v>447423</v>
          </cell>
          <cell r="AY55">
            <v>35684</v>
          </cell>
          <cell r="AZ55">
            <v>58198</v>
          </cell>
          <cell r="BA55">
            <v>58198</v>
          </cell>
          <cell r="BB55">
            <v>58198</v>
          </cell>
          <cell r="BC55">
            <v>58198</v>
          </cell>
          <cell r="BD55">
            <v>58198</v>
          </cell>
          <cell r="BE55">
            <v>58198</v>
          </cell>
          <cell r="BF55">
            <v>58198</v>
          </cell>
          <cell r="BG55">
            <v>58198</v>
          </cell>
          <cell r="BH55">
            <v>58198</v>
          </cell>
          <cell r="BI55">
            <v>58198</v>
          </cell>
          <cell r="BJ55">
            <v>58198</v>
          </cell>
          <cell r="BK55">
            <v>0</v>
          </cell>
          <cell r="BL55">
            <v>0</v>
          </cell>
          <cell r="BM55">
            <v>0</v>
          </cell>
          <cell r="BN55">
            <v>0</v>
          </cell>
          <cell r="BO55">
            <v>0</v>
          </cell>
          <cell r="BP55">
            <v>0</v>
          </cell>
          <cell r="BQ55">
            <v>0</v>
          </cell>
          <cell r="BR55">
            <v>0</v>
          </cell>
          <cell r="BS55">
            <v>0</v>
          </cell>
          <cell r="BT55">
            <v>0</v>
          </cell>
          <cell r="BU55">
            <v>0</v>
          </cell>
          <cell r="BV55">
            <v>0</v>
          </cell>
        </row>
        <row r="56">
          <cell r="AM56">
            <v>0</v>
          </cell>
          <cell r="AN56">
            <v>0</v>
          </cell>
          <cell r="AO56">
            <v>0</v>
          </cell>
          <cell r="AP56">
            <v>0</v>
          </cell>
          <cell r="AQ56">
            <v>0</v>
          </cell>
          <cell r="AR56">
            <v>0</v>
          </cell>
          <cell r="AS56">
            <v>0</v>
          </cell>
          <cell r="AT56">
            <v>0</v>
          </cell>
          <cell r="AU56">
            <v>0</v>
          </cell>
          <cell r="AV56">
            <v>0</v>
          </cell>
        </row>
        <row r="57">
          <cell r="A57" t="str">
            <v>COSERN</v>
          </cell>
          <cell r="C57">
            <v>36161</v>
          </cell>
          <cell r="D57">
            <v>36192</v>
          </cell>
          <cell r="E57">
            <v>36220</v>
          </cell>
          <cell r="F57">
            <v>36251</v>
          </cell>
          <cell r="G57">
            <v>36281</v>
          </cell>
          <cell r="H57">
            <v>36312</v>
          </cell>
          <cell r="I57">
            <v>36342</v>
          </cell>
          <cell r="J57">
            <v>36373</v>
          </cell>
          <cell r="K57">
            <v>36404</v>
          </cell>
          <cell r="L57">
            <v>36434</v>
          </cell>
          <cell r="M57">
            <v>36465</v>
          </cell>
          <cell r="N57">
            <v>36495</v>
          </cell>
          <cell r="O57">
            <v>36526</v>
          </cell>
          <cell r="P57">
            <v>36557</v>
          </cell>
          <cell r="Q57">
            <v>36586</v>
          </cell>
          <cell r="R57">
            <v>36617</v>
          </cell>
          <cell r="S57">
            <v>36647</v>
          </cell>
          <cell r="T57">
            <v>36678</v>
          </cell>
          <cell r="U57">
            <v>36708</v>
          </cell>
          <cell r="V57">
            <v>36739</v>
          </cell>
          <cell r="W57">
            <v>36770</v>
          </cell>
          <cell r="X57">
            <v>36800</v>
          </cell>
          <cell r="Y57">
            <v>36831</v>
          </cell>
          <cell r="Z57">
            <v>36861</v>
          </cell>
          <cell r="AA57">
            <v>36892</v>
          </cell>
          <cell r="AB57">
            <v>36923</v>
          </cell>
          <cell r="AC57">
            <v>36951</v>
          </cell>
          <cell r="AD57">
            <v>36982</v>
          </cell>
          <cell r="AE57">
            <v>37012</v>
          </cell>
          <cell r="AF57">
            <v>37043</v>
          </cell>
          <cell r="AG57">
            <v>37073</v>
          </cell>
          <cell r="AH57">
            <v>37104</v>
          </cell>
          <cell r="AI57">
            <v>37135</v>
          </cell>
          <cell r="AJ57">
            <v>37165</v>
          </cell>
          <cell r="AK57">
            <v>37196</v>
          </cell>
          <cell r="AL57">
            <v>37226</v>
          </cell>
          <cell r="AM57">
            <v>37257</v>
          </cell>
          <cell r="AN57">
            <v>37288</v>
          </cell>
          <cell r="AO57">
            <v>37316</v>
          </cell>
          <cell r="AP57">
            <v>37347</v>
          </cell>
          <cell r="AQ57">
            <v>37377</v>
          </cell>
          <cell r="AR57">
            <v>37408</v>
          </cell>
          <cell r="AS57">
            <v>37438</v>
          </cell>
          <cell r="AT57">
            <v>37469</v>
          </cell>
          <cell r="AU57">
            <v>37500</v>
          </cell>
          <cell r="AV57">
            <v>37530</v>
          </cell>
          <cell r="AW57">
            <v>37561</v>
          </cell>
          <cell r="AX57">
            <v>37591</v>
          </cell>
          <cell r="AY57">
            <v>37622</v>
          </cell>
          <cell r="AZ57">
            <v>37653</v>
          </cell>
          <cell r="BA57">
            <v>37681</v>
          </cell>
          <cell r="BB57">
            <v>37712</v>
          </cell>
          <cell r="BC57">
            <v>37742</v>
          </cell>
          <cell r="BD57">
            <v>37773</v>
          </cell>
          <cell r="BE57">
            <v>37803</v>
          </cell>
          <cell r="BF57">
            <v>37834</v>
          </cell>
          <cell r="BG57">
            <v>37865</v>
          </cell>
          <cell r="BH57">
            <v>37895</v>
          </cell>
          <cell r="BI57">
            <v>37926</v>
          </cell>
          <cell r="BJ57">
            <v>37956</v>
          </cell>
          <cell r="BK57">
            <v>37987</v>
          </cell>
          <cell r="BL57">
            <v>38018</v>
          </cell>
          <cell r="BM57">
            <v>38047</v>
          </cell>
          <cell r="BN57">
            <v>38078</v>
          </cell>
          <cell r="BO57">
            <v>38108</v>
          </cell>
          <cell r="BP57">
            <v>38139</v>
          </cell>
          <cell r="BQ57">
            <v>38169</v>
          </cell>
          <cell r="BR57">
            <v>38200</v>
          </cell>
          <cell r="BS57">
            <v>38231</v>
          </cell>
          <cell r="BT57">
            <v>38261</v>
          </cell>
          <cell r="BU57">
            <v>38292</v>
          </cell>
          <cell r="BV57">
            <v>38322</v>
          </cell>
        </row>
        <row r="58">
          <cell r="A58" t="str">
            <v>ORÇADO MENSAL</v>
          </cell>
        </row>
        <row r="59">
          <cell r="A59" t="str">
            <v>BALANÇO ENERGÉTICO (MWh)</v>
          </cell>
        </row>
        <row r="60">
          <cell r="A60" t="str">
            <v>Energia Contratada</v>
          </cell>
          <cell r="AM60">
            <v>338981</v>
          </cell>
          <cell r="AN60">
            <v>308779</v>
          </cell>
          <cell r="AO60">
            <v>346546</v>
          </cell>
          <cell r="AP60">
            <v>320764</v>
          </cell>
          <cell r="AQ60">
            <v>342041</v>
          </cell>
          <cell r="AR60">
            <v>325928</v>
          </cell>
          <cell r="AS60">
            <v>335669</v>
          </cell>
          <cell r="AT60">
            <v>331936</v>
          </cell>
          <cell r="AU60">
            <v>336774</v>
          </cell>
          <cell r="AV60">
            <v>366907</v>
          </cell>
          <cell r="AW60">
            <v>355804</v>
          </cell>
          <cell r="AX60">
            <v>369759</v>
          </cell>
        </row>
        <row r="61">
          <cell r="A61" t="str">
            <v>(- ) Perdas na Rede Básica</v>
          </cell>
          <cell r="AM61">
            <v>-10330</v>
          </cell>
          <cell r="AN61">
            <v>-9330</v>
          </cell>
          <cell r="AO61">
            <v>-10329</v>
          </cell>
          <cell r="AP61">
            <v>-9996</v>
          </cell>
          <cell r="AQ61">
            <v>-11206</v>
          </cell>
          <cell r="AR61">
            <v>-10789</v>
          </cell>
          <cell r="AS61">
            <v>-11096</v>
          </cell>
          <cell r="AT61">
            <v>-10983</v>
          </cell>
          <cell r="AU61">
            <v>-11165</v>
          </cell>
          <cell r="AV61">
            <v>-12224</v>
          </cell>
          <cell r="AW61">
            <v>-11839</v>
          </cell>
          <cell r="AX61">
            <v>-12298</v>
          </cell>
        </row>
        <row r="62">
          <cell r="A62" t="str">
            <v>(- ) Sobras de Energia</v>
          </cell>
          <cell r="AM62">
            <v>-70391</v>
          </cell>
          <cell r="AN62">
            <v>-66181</v>
          </cell>
          <cell r="AO62">
            <v>0</v>
          </cell>
          <cell r="AP62">
            <v>0</v>
          </cell>
          <cell r="AQ62">
            <v>0</v>
          </cell>
          <cell r="AR62">
            <v>0</v>
          </cell>
          <cell r="AS62">
            <v>0</v>
          </cell>
          <cell r="AT62">
            <v>0</v>
          </cell>
          <cell r="AU62">
            <v>0</v>
          </cell>
          <cell r="AV62">
            <v>0</v>
          </cell>
          <cell r="AW62">
            <v>0</v>
          </cell>
          <cell r="AX62">
            <v>0</v>
          </cell>
        </row>
        <row r="63">
          <cell r="A63" t="str">
            <v>(- ) Energia Disponibilizada - MAE</v>
          </cell>
          <cell r="AM63">
            <v>0</v>
          </cell>
          <cell r="AN63">
            <v>0</v>
          </cell>
          <cell r="AO63">
            <v>-77957</v>
          </cell>
          <cell r="AP63">
            <v>-60838</v>
          </cell>
          <cell r="AQ63">
            <v>-50662</v>
          </cell>
          <cell r="AR63">
            <v>-45382</v>
          </cell>
          <cell r="AS63">
            <v>-47135</v>
          </cell>
          <cell r="AT63">
            <v>-46358</v>
          </cell>
          <cell r="AU63">
            <v>-46464</v>
          </cell>
          <cell r="AV63">
            <v>-49047</v>
          </cell>
          <cell r="AW63">
            <v>-47954</v>
          </cell>
          <cell r="AX63">
            <v>-49987</v>
          </cell>
        </row>
        <row r="64">
          <cell r="A64" t="str">
            <v>(+) Total de Compras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258260</v>
          </cell>
          <cell r="AN64">
            <v>233268</v>
          </cell>
          <cell r="AO64">
            <v>258260</v>
          </cell>
          <cell r="AP64">
            <v>249930</v>
          </cell>
          <cell r="AQ64">
            <v>280173</v>
          </cell>
          <cell r="AR64">
            <v>269757</v>
          </cell>
          <cell r="AS64">
            <v>277438</v>
          </cell>
          <cell r="AT64">
            <v>274595</v>
          </cell>
          <cell r="AU64">
            <v>279145</v>
          </cell>
          <cell r="AV64">
            <v>305636</v>
          </cell>
          <cell r="AW64">
            <v>296011</v>
          </cell>
          <cell r="AX64">
            <v>307474</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row>
        <row r="65">
          <cell r="A65" t="str">
            <v xml:space="preserve"> - CHESF</v>
          </cell>
          <cell r="AM65">
            <v>258239</v>
          </cell>
          <cell r="AN65">
            <v>233246</v>
          </cell>
          <cell r="AO65">
            <v>258237</v>
          </cell>
          <cell r="AP65">
            <v>249906</v>
          </cell>
          <cell r="AQ65">
            <v>280148</v>
          </cell>
          <cell r="AR65">
            <v>269731</v>
          </cell>
          <cell r="AS65">
            <v>277411</v>
          </cell>
          <cell r="AT65">
            <v>274567</v>
          </cell>
          <cell r="AU65">
            <v>279116</v>
          </cell>
          <cell r="AV65">
            <v>305606</v>
          </cell>
          <cell r="AW65">
            <v>295980</v>
          </cell>
          <cell r="AX65">
            <v>307442</v>
          </cell>
        </row>
        <row r="66">
          <cell r="A66" t="str">
            <v xml:space="preserve"> - ITAPEBI</v>
          </cell>
          <cell r="AM66">
            <v>0</v>
          </cell>
          <cell r="AN66">
            <v>0</v>
          </cell>
          <cell r="AO66">
            <v>0</v>
          </cell>
          <cell r="AP66">
            <v>0</v>
          </cell>
          <cell r="AQ66">
            <v>0</v>
          </cell>
          <cell r="AR66">
            <v>0</v>
          </cell>
          <cell r="AS66">
            <v>0</v>
          </cell>
          <cell r="AT66">
            <v>0</v>
          </cell>
          <cell r="AU66">
            <v>0</v>
          </cell>
          <cell r="AV66">
            <v>0</v>
          </cell>
          <cell r="AW66">
            <v>0</v>
          </cell>
          <cell r="AX66">
            <v>0</v>
          </cell>
        </row>
        <row r="67">
          <cell r="A67" t="str">
            <v xml:space="preserve"> - TERMOPERNAMBUCO</v>
          </cell>
          <cell r="AM67">
            <v>0</v>
          </cell>
          <cell r="AN67">
            <v>0</v>
          </cell>
          <cell r="AO67">
            <v>0</v>
          </cell>
          <cell r="AP67">
            <v>0</v>
          </cell>
          <cell r="AQ67">
            <v>0</v>
          </cell>
          <cell r="AR67">
            <v>0</v>
          </cell>
          <cell r="AS67">
            <v>0</v>
          </cell>
          <cell r="AT67">
            <v>0</v>
          </cell>
          <cell r="AU67">
            <v>0</v>
          </cell>
          <cell r="AV67">
            <v>0</v>
          </cell>
          <cell r="AW67">
            <v>0</v>
          </cell>
          <cell r="AX67">
            <v>0</v>
          </cell>
        </row>
        <row r="68">
          <cell r="A68" t="str">
            <v xml:space="preserve"> - TERMOAÇU</v>
          </cell>
          <cell r="AM68">
            <v>0</v>
          </cell>
          <cell r="AN68">
            <v>0</v>
          </cell>
          <cell r="AO68">
            <v>0</v>
          </cell>
          <cell r="AP68">
            <v>0</v>
          </cell>
          <cell r="AQ68">
            <v>0</v>
          </cell>
          <cell r="AR68">
            <v>0</v>
          </cell>
          <cell r="AS68">
            <v>0</v>
          </cell>
          <cell r="AT68">
            <v>0</v>
          </cell>
          <cell r="AU68">
            <v>0</v>
          </cell>
          <cell r="AV68">
            <v>0</v>
          </cell>
          <cell r="AW68">
            <v>0</v>
          </cell>
          <cell r="AX68">
            <v>0</v>
          </cell>
        </row>
        <row r="69">
          <cell r="A69" t="str">
            <v xml:space="preserve"> - OUTROS GERADORES</v>
          </cell>
          <cell r="AM69">
            <v>21</v>
          </cell>
          <cell r="AN69">
            <v>22</v>
          </cell>
          <cell r="AO69">
            <v>23</v>
          </cell>
          <cell r="AP69">
            <v>24</v>
          </cell>
          <cell r="AQ69">
            <v>25</v>
          </cell>
          <cell r="AR69">
            <v>26</v>
          </cell>
          <cell r="AS69">
            <v>27</v>
          </cell>
          <cell r="AT69">
            <v>28</v>
          </cell>
          <cell r="AU69">
            <v>29</v>
          </cell>
          <cell r="AV69">
            <v>30</v>
          </cell>
          <cell r="AW69">
            <v>31</v>
          </cell>
          <cell r="AX69">
            <v>32</v>
          </cell>
        </row>
        <row r="70">
          <cell r="A70" t="str">
            <v xml:space="preserve"> - MAE</v>
          </cell>
          <cell r="AM70">
            <v>0</v>
          </cell>
          <cell r="AN70">
            <v>0</v>
          </cell>
          <cell r="AO70">
            <v>0</v>
          </cell>
          <cell r="AP70">
            <v>0</v>
          </cell>
          <cell r="AQ70">
            <v>0</v>
          </cell>
          <cell r="AR70">
            <v>0</v>
          </cell>
          <cell r="AS70">
            <v>0</v>
          </cell>
          <cell r="AT70">
            <v>0</v>
          </cell>
          <cell r="AU70">
            <v>0</v>
          </cell>
          <cell r="AV70">
            <v>0</v>
          </cell>
          <cell r="AW70">
            <v>0</v>
          </cell>
          <cell r="AX70">
            <v>0</v>
          </cell>
        </row>
        <row r="71">
          <cell r="A71" t="str">
            <v>(+) Geração Própria</v>
          </cell>
          <cell r="AM71">
            <v>0</v>
          </cell>
          <cell r="AN71">
            <v>0</v>
          </cell>
          <cell r="AO71">
            <v>0</v>
          </cell>
          <cell r="AP71">
            <v>0</v>
          </cell>
          <cell r="AQ71">
            <v>0</v>
          </cell>
          <cell r="AR71">
            <v>0</v>
          </cell>
          <cell r="AS71">
            <v>0</v>
          </cell>
          <cell r="AT71">
            <v>0</v>
          </cell>
          <cell r="AU71">
            <v>0</v>
          </cell>
          <cell r="AV71">
            <v>0</v>
          </cell>
          <cell r="AW71">
            <v>0</v>
          </cell>
          <cell r="AX71">
            <v>0</v>
          </cell>
        </row>
        <row r="72">
          <cell r="A72" t="str">
            <v>= ENERGIA REQUERIDA</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258260</v>
          </cell>
          <cell r="AN72">
            <v>233268</v>
          </cell>
          <cell r="AO72">
            <v>258260</v>
          </cell>
          <cell r="AP72">
            <v>249930</v>
          </cell>
          <cell r="AQ72">
            <v>280173</v>
          </cell>
          <cell r="AR72">
            <v>269757</v>
          </cell>
          <cell r="AS72">
            <v>277438</v>
          </cell>
          <cell r="AT72">
            <v>274595</v>
          </cell>
          <cell r="AU72">
            <v>279145</v>
          </cell>
          <cell r="AV72">
            <v>305636</v>
          </cell>
          <cell r="AW72">
            <v>296011</v>
          </cell>
          <cell r="AX72">
            <v>307474</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row>
        <row r="73">
          <cell r="A73" t="str">
            <v>Energia Fornecida</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208175</v>
          </cell>
          <cell r="AN73">
            <v>208175</v>
          </cell>
          <cell r="AO73">
            <v>208175</v>
          </cell>
          <cell r="AP73">
            <v>208175</v>
          </cell>
          <cell r="AQ73">
            <v>246683</v>
          </cell>
          <cell r="AR73">
            <v>246940</v>
          </cell>
          <cell r="AS73">
            <v>242523</v>
          </cell>
          <cell r="AT73">
            <v>244062</v>
          </cell>
          <cell r="AU73">
            <v>252206</v>
          </cell>
          <cell r="AV73">
            <v>267495</v>
          </cell>
          <cell r="AW73">
            <v>271062</v>
          </cell>
          <cell r="AX73">
            <v>274753</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row>
        <row r="74">
          <cell r="A74" t="str">
            <v xml:space="preserve"> - RESIDENCIAL</v>
          </cell>
          <cell r="AM74">
            <v>65619</v>
          </cell>
          <cell r="AN74">
            <v>65619</v>
          </cell>
          <cell r="AO74">
            <v>65619</v>
          </cell>
          <cell r="AP74">
            <v>65619</v>
          </cell>
          <cell r="AQ74">
            <v>78019</v>
          </cell>
          <cell r="AR74">
            <v>76085</v>
          </cell>
          <cell r="AS74">
            <v>73441</v>
          </cell>
          <cell r="AT74">
            <v>74123</v>
          </cell>
          <cell r="AU74">
            <v>76386</v>
          </cell>
          <cell r="AV74">
            <v>79588</v>
          </cell>
          <cell r="AW74">
            <v>82514</v>
          </cell>
          <cell r="AX74">
            <v>84224</v>
          </cell>
        </row>
        <row r="75">
          <cell r="A75" t="str">
            <v xml:space="preserve"> - INDUSTRIAL</v>
          </cell>
          <cell r="AM75">
            <v>57594</v>
          </cell>
          <cell r="AN75">
            <v>57594</v>
          </cell>
          <cell r="AO75">
            <v>57594</v>
          </cell>
          <cell r="AP75">
            <v>57594</v>
          </cell>
          <cell r="AQ75">
            <v>69100</v>
          </cell>
          <cell r="AR75">
            <v>72705</v>
          </cell>
          <cell r="AS75">
            <v>72917</v>
          </cell>
          <cell r="AT75">
            <v>70658</v>
          </cell>
          <cell r="AU75">
            <v>72356</v>
          </cell>
          <cell r="AV75">
            <v>78553</v>
          </cell>
          <cell r="AW75">
            <v>78220</v>
          </cell>
          <cell r="AX75">
            <v>78233</v>
          </cell>
        </row>
        <row r="76">
          <cell r="A76" t="str">
            <v xml:space="preserve"> - COMERCIAL</v>
          </cell>
          <cell r="AM76">
            <v>33400</v>
          </cell>
          <cell r="AN76">
            <v>33400</v>
          </cell>
          <cell r="AO76">
            <v>33400</v>
          </cell>
          <cell r="AP76">
            <v>33400</v>
          </cell>
          <cell r="AQ76">
            <v>41672</v>
          </cell>
          <cell r="AR76">
            <v>40266</v>
          </cell>
          <cell r="AS76">
            <v>39311</v>
          </cell>
          <cell r="AT76">
            <v>40503</v>
          </cell>
          <cell r="AU76">
            <v>41547</v>
          </cell>
          <cell r="AV76">
            <v>43568</v>
          </cell>
          <cell r="AW76">
            <v>45114</v>
          </cell>
          <cell r="AX76">
            <v>46810</v>
          </cell>
        </row>
        <row r="77">
          <cell r="A77" t="str">
            <v xml:space="preserve"> - OUTROS</v>
          </cell>
          <cell r="AM77">
            <v>51562</v>
          </cell>
          <cell r="AN77">
            <v>51562</v>
          </cell>
          <cell r="AO77">
            <v>51562</v>
          </cell>
          <cell r="AP77">
            <v>51562</v>
          </cell>
          <cell r="AQ77">
            <v>57892</v>
          </cell>
          <cell r="AR77">
            <v>57884</v>
          </cell>
          <cell r="AS77">
            <v>56854</v>
          </cell>
          <cell r="AT77">
            <v>58778</v>
          </cell>
          <cell r="AU77">
            <v>61917</v>
          </cell>
          <cell r="AV77">
            <v>65786</v>
          </cell>
          <cell r="AW77">
            <v>65214</v>
          </cell>
          <cell r="AX77">
            <v>65486</v>
          </cell>
        </row>
        <row r="78">
          <cell r="A78" t="str">
            <v>Suprimento de Energia</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20</v>
          </cell>
          <cell r="AN78">
            <v>20</v>
          </cell>
          <cell r="AO78">
            <v>20</v>
          </cell>
          <cell r="AP78">
            <v>20</v>
          </cell>
          <cell r="AQ78">
            <v>20</v>
          </cell>
          <cell r="AR78">
            <v>20</v>
          </cell>
          <cell r="AS78">
            <v>20</v>
          </cell>
          <cell r="AT78">
            <v>20</v>
          </cell>
          <cell r="AU78">
            <v>20</v>
          </cell>
          <cell r="AV78">
            <v>20</v>
          </cell>
          <cell r="AW78">
            <v>20</v>
          </cell>
          <cell r="AX78">
            <v>20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row>
        <row r="79">
          <cell r="A79" t="str">
            <v xml:space="preserve"> - COELBA</v>
          </cell>
          <cell r="AM79">
            <v>0</v>
          </cell>
          <cell r="AN79">
            <v>0</v>
          </cell>
          <cell r="AO79">
            <v>0</v>
          </cell>
          <cell r="AP79">
            <v>0</v>
          </cell>
          <cell r="AQ79">
            <v>0</v>
          </cell>
          <cell r="AR79">
            <v>0</v>
          </cell>
          <cell r="AS79">
            <v>0</v>
          </cell>
          <cell r="AT79">
            <v>0</v>
          </cell>
          <cell r="AU79">
            <v>0</v>
          </cell>
          <cell r="AV79">
            <v>0</v>
          </cell>
          <cell r="AW79">
            <v>0</v>
          </cell>
          <cell r="AX79">
            <v>0</v>
          </cell>
        </row>
        <row r="80">
          <cell r="A80" t="str">
            <v xml:space="preserve"> - CELPE</v>
          </cell>
          <cell r="AM80">
            <v>0</v>
          </cell>
          <cell r="AN80">
            <v>0</v>
          </cell>
          <cell r="AO80">
            <v>0</v>
          </cell>
          <cell r="AP80">
            <v>0</v>
          </cell>
          <cell r="AQ80">
            <v>0</v>
          </cell>
          <cell r="AR80">
            <v>0</v>
          </cell>
          <cell r="AS80">
            <v>0</v>
          </cell>
          <cell r="AT80">
            <v>0</v>
          </cell>
          <cell r="AU80">
            <v>0</v>
          </cell>
          <cell r="AV80">
            <v>0</v>
          </cell>
          <cell r="AW80">
            <v>0</v>
          </cell>
          <cell r="AX80">
            <v>0</v>
          </cell>
        </row>
        <row r="81">
          <cell r="A81" t="str">
            <v xml:space="preserve"> - COSERN</v>
          </cell>
          <cell r="AM81">
            <v>0</v>
          </cell>
          <cell r="AN81">
            <v>0</v>
          </cell>
          <cell r="AO81">
            <v>0</v>
          </cell>
          <cell r="AP81">
            <v>0</v>
          </cell>
          <cell r="AQ81">
            <v>0</v>
          </cell>
          <cell r="AR81">
            <v>0</v>
          </cell>
          <cell r="AS81">
            <v>0</v>
          </cell>
          <cell r="AT81">
            <v>0</v>
          </cell>
          <cell r="AU81">
            <v>0</v>
          </cell>
          <cell r="AV81">
            <v>0</v>
          </cell>
          <cell r="AW81">
            <v>0</v>
          </cell>
          <cell r="AX81">
            <v>0</v>
          </cell>
        </row>
        <row r="82">
          <cell r="A82" t="str">
            <v xml:space="preserve"> - OUTROS</v>
          </cell>
          <cell r="AM82">
            <v>20</v>
          </cell>
          <cell r="AN82">
            <v>20</v>
          </cell>
          <cell r="AO82">
            <v>20</v>
          </cell>
          <cell r="AP82">
            <v>20</v>
          </cell>
          <cell r="AQ82">
            <v>20</v>
          </cell>
          <cell r="AR82">
            <v>20</v>
          </cell>
          <cell r="AS82">
            <v>20</v>
          </cell>
          <cell r="AT82">
            <v>20</v>
          </cell>
          <cell r="AU82">
            <v>20</v>
          </cell>
          <cell r="AV82">
            <v>20</v>
          </cell>
          <cell r="AW82">
            <v>20</v>
          </cell>
          <cell r="AX82">
            <v>20</v>
          </cell>
        </row>
        <row r="83">
          <cell r="A83" t="str">
            <v>(- ) Perdas Comerciais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50065</v>
          </cell>
          <cell r="AN83">
            <v>25073</v>
          </cell>
          <cell r="AO83">
            <v>50065</v>
          </cell>
          <cell r="AP83">
            <v>41735</v>
          </cell>
          <cell r="AQ83">
            <v>33470</v>
          </cell>
          <cell r="AR83">
            <v>22797</v>
          </cell>
          <cell r="AS83">
            <v>34895</v>
          </cell>
          <cell r="AT83">
            <v>30513</v>
          </cell>
          <cell r="AU83">
            <v>26919</v>
          </cell>
          <cell r="AV83">
            <v>38121</v>
          </cell>
          <cell r="AW83">
            <v>24929</v>
          </cell>
          <cell r="AX83">
            <v>32701</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row>
        <row r="84">
          <cell r="AS84">
            <v>0</v>
          </cell>
        </row>
        <row r="85">
          <cell r="A85" t="str">
            <v>COSERN</v>
          </cell>
          <cell r="C85">
            <v>36161</v>
          </cell>
          <cell r="D85">
            <v>36192</v>
          </cell>
          <cell r="E85">
            <v>36220</v>
          </cell>
          <cell r="F85">
            <v>36251</v>
          </cell>
          <cell r="G85">
            <v>36281</v>
          </cell>
          <cell r="H85">
            <v>36312</v>
          </cell>
          <cell r="I85">
            <v>36342</v>
          </cell>
          <cell r="J85">
            <v>36373</v>
          </cell>
          <cell r="K85">
            <v>36404</v>
          </cell>
          <cell r="L85">
            <v>36434</v>
          </cell>
          <cell r="M85">
            <v>36465</v>
          </cell>
          <cell r="N85">
            <v>36495</v>
          </cell>
          <cell r="O85">
            <v>36526</v>
          </cell>
          <cell r="P85">
            <v>36557</v>
          </cell>
          <cell r="Q85">
            <v>36586</v>
          </cell>
          <cell r="R85">
            <v>36617</v>
          </cell>
          <cell r="S85">
            <v>36647</v>
          </cell>
          <cell r="T85">
            <v>36678</v>
          </cell>
          <cell r="U85">
            <v>36708</v>
          </cell>
          <cell r="V85">
            <v>36739</v>
          </cell>
          <cell r="W85">
            <v>36770</v>
          </cell>
          <cell r="X85">
            <v>36800</v>
          </cell>
          <cell r="Y85">
            <v>36831</v>
          </cell>
          <cell r="Z85">
            <v>36861</v>
          </cell>
          <cell r="AA85">
            <v>36892</v>
          </cell>
          <cell r="AB85">
            <v>36923</v>
          </cell>
          <cell r="AC85">
            <v>36951</v>
          </cell>
          <cell r="AD85">
            <v>36982</v>
          </cell>
          <cell r="AE85">
            <v>37012</v>
          </cell>
          <cell r="AF85">
            <v>37043</v>
          </cell>
          <cell r="AG85">
            <v>37073</v>
          </cell>
          <cell r="AH85">
            <v>37104</v>
          </cell>
          <cell r="AI85">
            <v>37135</v>
          </cell>
          <cell r="AJ85">
            <v>37165</v>
          </cell>
          <cell r="AK85">
            <v>37196</v>
          </cell>
          <cell r="AL85">
            <v>37226</v>
          </cell>
          <cell r="AM85">
            <v>37257</v>
          </cell>
          <cell r="AN85">
            <v>37288</v>
          </cell>
          <cell r="AO85">
            <v>37316</v>
          </cell>
          <cell r="AP85">
            <v>37347</v>
          </cell>
          <cell r="AQ85">
            <v>37377</v>
          </cell>
          <cell r="AR85">
            <v>37408</v>
          </cell>
          <cell r="AS85">
            <v>37438</v>
          </cell>
          <cell r="AT85">
            <v>37469</v>
          </cell>
          <cell r="AU85">
            <v>37500</v>
          </cell>
          <cell r="AV85">
            <v>37530</v>
          </cell>
          <cell r="AW85">
            <v>37561</v>
          </cell>
          <cell r="AX85">
            <v>37591</v>
          </cell>
          <cell r="AY85">
            <v>37622</v>
          </cell>
          <cell r="AZ85">
            <v>37653</v>
          </cell>
          <cell r="BA85">
            <v>37681</v>
          </cell>
          <cell r="BB85">
            <v>37712</v>
          </cell>
          <cell r="BC85">
            <v>37742</v>
          </cell>
          <cell r="BD85">
            <v>37773</v>
          </cell>
          <cell r="BE85">
            <v>37803</v>
          </cell>
          <cell r="BF85">
            <v>37834</v>
          </cell>
          <cell r="BG85">
            <v>37865</v>
          </cell>
          <cell r="BH85">
            <v>37895</v>
          </cell>
          <cell r="BI85">
            <v>37926</v>
          </cell>
          <cell r="BJ85">
            <v>37956</v>
          </cell>
          <cell r="BK85">
            <v>37987</v>
          </cell>
          <cell r="BL85">
            <v>38018</v>
          </cell>
          <cell r="BM85">
            <v>38047</v>
          </cell>
          <cell r="BN85">
            <v>38078</v>
          </cell>
          <cell r="BO85">
            <v>38108</v>
          </cell>
          <cell r="BP85">
            <v>38139</v>
          </cell>
          <cell r="BQ85">
            <v>38169</v>
          </cell>
          <cell r="BR85">
            <v>38200</v>
          </cell>
          <cell r="BS85">
            <v>38231</v>
          </cell>
          <cell r="BT85">
            <v>38261</v>
          </cell>
          <cell r="BU85">
            <v>38292</v>
          </cell>
          <cell r="BV85">
            <v>38322</v>
          </cell>
        </row>
        <row r="86">
          <cell r="A86" t="str">
            <v>ORÇADO ACUMULADO</v>
          </cell>
        </row>
        <row r="87">
          <cell r="A87" t="str">
            <v>BALANÇO ENERGÉTICO (MWh)</v>
          </cell>
        </row>
        <row r="88">
          <cell r="A88" t="str">
            <v>Energia Contratada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338981</v>
          </cell>
          <cell r="AN88">
            <v>647760</v>
          </cell>
          <cell r="AO88">
            <v>994306</v>
          </cell>
          <cell r="AP88">
            <v>1315070</v>
          </cell>
          <cell r="AQ88">
            <v>1657111</v>
          </cell>
          <cell r="AR88">
            <v>1983039</v>
          </cell>
          <cell r="AS88">
            <v>2318708</v>
          </cell>
          <cell r="AT88">
            <v>2650644</v>
          </cell>
          <cell r="AU88">
            <v>2987418</v>
          </cell>
          <cell r="AV88">
            <v>3354325</v>
          </cell>
          <cell r="AW88">
            <v>3710129</v>
          </cell>
          <cell r="AX88">
            <v>4079888</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row>
        <row r="89">
          <cell r="A89" t="str">
            <v>(- ) Perdas na Rede Básica</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-10330</v>
          </cell>
          <cell r="AN89">
            <v>-19660</v>
          </cell>
          <cell r="AO89">
            <v>-29989</v>
          </cell>
          <cell r="AP89">
            <v>-39985</v>
          </cell>
          <cell r="AQ89">
            <v>-51191</v>
          </cell>
          <cell r="AR89">
            <v>-61980</v>
          </cell>
          <cell r="AS89">
            <v>-73076</v>
          </cell>
          <cell r="AT89">
            <v>-84059</v>
          </cell>
          <cell r="AU89">
            <v>-95224</v>
          </cell>
          <cell r="AV89">
            <v>-107448</v>
          </cell>
          <cell r="AW89">
            <v>-119287</v>
          </cell>
          <cell r="AX89">
            <v>-131585</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row>
        <row r="90">
          <cell r="A90" t="str">
            <v>(- ) Sobras de Energia</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-70391</v>
          </cell>
          <cell r="AN90">
            <v>-136572</v>
          </cell>
          <cell r="AO90">
            <v>-136572</v>
          </cell>
          <cell r="AP90">
            <v>-136572</v>
          </cell>
          <cell r="AQ90">
            <v>-136572</v>
          </cell>
          <cell r="AR90">
            <v>-136572</v>
          </cell>
          <cell r="AS90">
            <v>-136572</v>
          </cell>
          <cell r="AT90">
            <v>-136572</v>
          </cell>
          <cell r="AU90">
            <v>-136572</v>
          </cell>
          <cell r="AV90">
            <v>-136572</v>
          </cell>
          <cell r="AW90">
            <v>-136572</v>
          </cell>
          <cell r="AX90">
            <v>-136572</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row>
        <row r="91">
          <cell r="A91" t="str">
            <v>(- ) Energia Disponibilizada - MAE</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-77957</v>
          </cell>
          <cell r="AP91">
            <v>-138795</v>
          </cell>
          <cell r="AQ91">
            <v>-189457</v>
          </cell>
          <cell r="AR91">
            <v>-234839</v>
          </cell>
          <cell r="AS91">
            <v>-281974</v>
          </cell>
          <cell r="AT91">
            <v>-328332</v>
          </cell>
          <cell r="AU91">
            <v>-374796</v>
          </cell>
          <cell r="AV91">
            <v>-423843</v>
          </cell>
          <cell r="AW91">
            <v>-471797</v>
          </cell>
          <cell r="AX91">
            <v>-521784</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row>
        <row r="92">
          <cell r="A92" t="str">
            <v>(+) Total de Compras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258260</v>
          </cell>
          <cell r="AN92">
            <v>491528</v>
          </cell>
          <cell r="AO92">
            <v>749788</v>
          </cell>
          <cell r="AP92">
            <v>999718</v>
          </cell>
          <cell r="AQ92">
            <v>1279891</v>
          </cell>
          <cell r="AR92">
            <v>1549648</v>
          </cell>
          <cell r="AS92">
            <v>1827086</v>
          </cell>
          <cell r="AT92">
            <v>2101681</v>
          </cell>
          <cell r="AU92">
            <v>2380826</v>
          </cell>
          <cell r="AV92">
            <v>2686462</v>
          </cell>
          <cell r="AW92">
            <v>2982473</v>
          </cell>
          <cell r="AX92">
            <v>3289947</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row>
        <row r="93">
          <cell r="A93" t="str">
            <v xml:space="preserve"> - CHESF</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258239</v>
          </cell>
          <cell r="AN93">
            <v>491485</v>
          </cell>
          <cell r="AO93">
            <v>749722</v>
          </cell>
          <cell r="AP93">
            <v>999628</v>
          </cell>
          <cell r="AQ93">
            <v>1279776</v>
          </cell>
          <cell r="AR93">
            <v>1549507</v>
          </cell>
          <cell r="AS93">
            <v>1826918</v>
          </cell>
          <cell r="AT93">
            <v>2101485</v>
          </cell>
          <cell r="AU93">
            <v>2380601</v>
          </cell>
          <cell r="AV93">
            <v>2686207</v>
          </cell>
          <cell r="AW93">
            <v>2982187</v>
          </cell>
          <cell r="AX93">
            <v>3289629</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row>
        <row r="94">
          <cell r="A94" t="str">
            <v xml:space="preserve"> - ITAPEBI</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row>
        <row r="95">
          <cell r="A95" t="str">
            <v xml:space="preserve"> - TERMOPERNAMBUCO</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row>
        <row r="96">
          <cell r="A96" t="str">
            <v xml:space="preserve"> - TERMOAÇU</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row>
        <row r="97">
          <cell r="A97" t="str">
            <v xml:space="preserve"> - OUTROS GERADORES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21</v>
          </cell>
          <cell r="AN97">
            <v>43</v>
          </cell>
          <cell r="AO97">
            <v>66</v>
          </cell>
          <cell r="AP97">
            <v>90</v>
          </cell>
          <cell r="AQ97">
            <v>115</v>
          </cell>
          <cell r="AR97">
            <v>141</v>
          </cell>
          <cell r="AS97">
            <v>168</v>
          </cell>
          <cell r="AT97">
            <v>196</v>
          </cell>
          <cell r="AU97">
            <v>225</v>
          </cell>
          <cell r="AV97">
            <v>255</v>
          </cell>
          <cell r="AW97">
            <v>286</v>
          </cell>
          <cell r="AX97">
            <v>318</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row>
        <row r="98">
          <cell r="A98" t="str">
            <v xml:space="preserve"> - MAE</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row>
        <row r="99">
          <cell r="A99" t="str">
            <v>(+) Geração Própria</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row>
        <row r="100">
          <cell r="A100" t="str">
            <v>= ENERGIA REQUERIDA</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258260</v>
          </cell>
          <cell r="AN100">
            <v>491528</v>
          </cell>
          <cell r="AO100">
            <v>749788</v>
          </cell>
          <cell r="AP100">
            <v>999718</v>
          </cell>
          <cell r="AQ100">
            <v>1279891</v>
          </cell>
          <cell r="AR100">
            <v>1549648</v>
          </cell>
          <cell r="AS100">
            <v>1827086</v>
          </cell>
          <cell r="AT100">
            <v>2101681</v>
          </cell>
          <cell r="AU100">
            <v>2380826</v>
          </cell>
          <cell r="AV100">
            <v>2686462</v>
          </cell>
          <cell r="AW100">
            <v>2982473</v>
          </cell>
          <cell r="AX100">
            <v>3289947</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row>
        <row r="101">
          <cell r="A101" t="str">
            <v>Energia Fornecida</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208175</v>
          </cell>
          <cell r="AN101">
            <v>416350</v>
          </cell>
          <cell r="AO101">
            <v>624525</v>
          </cell>
          <cell r="AP101">
            <v>832700</v>
          </cell>
          <cell r="AQ101">
            <v>1079383</v>
          </cell>
          <cell r="AR101">
            <v>1326323</v>
          </cell>
          <cell r="AS101">
            <v>1568846</v>
          </cell>
          <cell r="AT101">
            <v>1812908</v>
          </cell>
          <cell r="AU101">
            <v>2065114</v>
          </cell>
          <cell r="AV101">
            <v>2332609</v>
          </cell>
          <cell r="AW101">
            <v>2603671</v>
          </cell>
          <cell r="AX101">
            <v>2878424</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row>
        <row r="102">
          <cell r="A102" t="str">
            <v xml:space="preserve"> - RESIDENCIAL</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65619</v>
          </cell>
          <cell r="AN102">
            <v>131238</v>
          </cell>
          <cell r="AO102">
            <v>196857</v>
          </cell>
          <cell r="AP102">
            <v>262476</v>
          </cell>
          <cell r="AQ102">
            <v>340495</v>
          </cell>
          <cell r="AR102">
            <v>416580</v>
          </cell>
          <cell r="AS102">
            <v>490021</v>
          </cell>
          <cell r="AT102">
            <v>564144</v>
          </cell>
          <cell r="AU102">
            <v>640530</v>
          </cell>
          <cell r="AV102">
            <v>720118</v>
          </cell>
          <cell r="AW102">
            <v>802632</v>
          </cell>
          <cell r="AX102">
            <v>886856</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row>
        <row r="103">
          <cell r="A103" t="str">
            <v xml:space="preserve"> - INDUSTRIAL</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57594</v>
          </cell>
          <cell r="AN103">
            <v>115188</v>
          </cell>
          <cell r="AO103">
            <v>172782</v>
          </cell>
          <cell r="AP103">
            <v>230376</v>
          </cell>
          <cell r="AQ103">
            <v>299476</v>
          </cell>
          <cell r="AR103">
            <v>372181</v>
          </cell>
          <cell r="AS103">
            <v>445098</v>
          </cell>
          <cell r="AT103">
            <v>515756</v>
          </cell>
          <cell r="AU103">
            <v>588112</v>
          </cell>
          <cell r="AV103">
            <v>666665</v>
          </cell>
          <cell r="AW103">
            <v>744885</v>
          </cell>
          <cell r="AX103">
            <v>823118</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row>
        <row r="104">
          <cell r="A104" t="str">
            <v xml:space="preserve"> - COMERCIAL</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33400</v>
          </cell>
          <cell r="AN104">
            <v>66800</v>
          </cell>
          <cell r="AO104">
            <v>100200</v>
          </cell>
          <cell r="AP104">
            <v>133600</v>
          </cell>
          <cell r="AQ104">
            <v>175272</v>
          </cell>
          <cell r="AR104">
            <v>215538</v>
          </cell>
          <cell r="AS104">
            <v>254849</v>
          </cell>
          <cell r="AT104">
            <v>295352</v>
          </cell>
          <cell r="AU104">
            <v>336899</v>
          </cell>
          <cell r="AV104">
            <v>380467</v>
          </cell>
          <cell r="AW104">
            <v>425581</v>
          </cell>
          <cell r="AX104">
            <v>472391</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row>
        <row r="105">
          <cell r="A105" t="str">
            <v xml:space="preserve"> - OUTROS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51562</v>
          </cell>
          <cell r="AN105">
            <v>103124</v>
          </cell>
          <cell r="AO105">
            <v>154686</v>
          </cell>
          <cell r="AP105">
            <v>206248</v>
          </cell>
          <cell r="AQ105">
            <v>264140</v>
          </cell>
          <cell r="AR105">
            <v>322024</v>
          </cell>
          <cell r="AS105">
            <v>378878</v>
          </cell>
          <cell r="AT105">
            <v>437656</v>
          </cell>
          <cell r="AU105">
            <v>499573</v>
          </cell>
          <cell r="AV105">
            <v>565359</v>
          </cell>
          <cell r="AW105">
            <v>630573</v>
          </cell>
          <cell r="AX105">
            <v>696059</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row>
        <row r="106">
          <cell r="A106" t="str">
            <v>Suprimento de Energia</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20</v>
          </cell>
          <cell r="AN106">
            <v>40</v>
          </cell>
          <cell r="AO106">
            <v>60</v>
          </cell>
          <cell r="AP106">
            <v>80</v>
          </cell>
          <cell r="AQ106">
            <v>100</v>
          </cell>
          <cell r="AR106">
            <v>120</v>
          </cell>
          <cell r="AS106">
            <v>140</v>
          </cell>
          <cell r="AT106">
            <v>160</v>
          </cell>
          <cell r="AU106">
            <v>180</v>
          </cell>
          <cell r="AV106">
            <v>200</v>
          </cell>
          <cell r="AW106">
            <v>220</v>
          </cell>
          <cell r="AX106">
            <v>240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row>
        <row r="107">
          <cell r="A107" t="str">
            <v xml:space="preserve"> - COELBA</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row>
        <row r="108">
          <cell r="A108" t="str">
            <v xml:space="preserve"> - CELPE</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row>
        <row r="109">
          <cell r="A109" t="str">
            <v xml:space="preserve"> - COSERN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row>
        <row r="110">
          <cell r="A110" t="str">
            <v xml:space="preserve"> - OUTROS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20</v>
          </cell>
          <cell r="AN110">
            <v>40</v>
          </cell>
          <cell r="AO110">
            <v>60</v>
          </cell>
          <cell r="AP110">
            <v>80</v>
          </cell>
          <cell r="AQ110">
            <v>100</v>
          </cell>
          <cell r="AR110">
            <v>120</v>
          </cell>
          <cell r="AS110">
            <v>140</v>
          </cell>
          <cell r="AT110">
            <v>160</v>
          </cell>
          <cell r="AU110">
            <v>180</v>
          </cell>
          <cell r="AV110">
            <v>200</v>
          </cell>
          <cell r="AW110">
            <v>220</v>
          </cell>
          <cell r="AX110">
            <v>240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row>
        <row r="111">
          <cell r="A111" t="str">
            <v>(- ) Perdas Comerciais</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50065</v>
          </cell>
          <cell r="AN111">
            <v>75138</v>
          </cell>
          <cell r="AO111">
            <v>125203</v>
          </cell>
          <cell r="AP111">
            <v>166938</v>
          </cell>
          <cell r="AQ111">
            <v>200408</v>
          </cell>
          <cell r="AR111">
            <v>223205</v>
          </cell>
          <cell r="AS111">
            <v>258100</v>
          </cell>
          <cell r="AT111">
            <v>288613</v>
          </cell>
          <cell r="AU111">
            <v>315532</v>
          </cell>
          <cell r="AV111">
            <v>353653</v>
          </cell>
          <cell r="AW111">
            <v>378582</v>
          </cell>
          <cell r="AX111">
            <v>411283</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rtada"/>
      <sheetName val="index"/>
      <sheetName val="assumptions"/>
      <sheetName val="s&amp;U"/>
      <sheetName val="P &amp; L"/>
      <sheetName val="Cash Flow"/>
      <sheetName val="Balance"/>
      <sheetName val="h macro"/>
      <sheetName val="h tecnicas"/>
      <sheetName val="Financial cost"/>
      <sheetName val="investment R$"/>
      <sheetName val="investment month US$"/>
      <sheetName val="Taxes"/>
      <sheetName val="assumptions-2"/>
      <sheetName val="s&amp;U (2)"/>
      <sheetName val="investment US$ "/>
      <sheetName val="results "/>
      <sheetName val="incomes &amp; cost"/>
      <sheetName val="O&amp;M-1"/>
      <sheetName val="pl atu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CONTR"/>
      <sheetName val="CVA_Projetada12meses"/>
      <sheetName val="Real_Servicios_Técnicos"/>
      <sheetName val="Pres_Obj_Servicios_Técnicos"/>
      <sheetName val="BSC_Servicios_Técnicos"/>
      <sheetName val="AV1"/>
      <sheetName val="AV2"/>
      <sheetName val="Fontes"/>
      <sheetName val="Glossário"/>
      <sheetName val="Link Consolidado"/>
      <sheetName val="Links_Com"/>
      <sheetName val="GDP"/>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sheetName val="A Empresa"/>
      <sheetName val="Notas"/>
      <sheetName val="Prem"/>
      <sheetName val="Margem"/>
      <sheetName val="Desp"/>
      <sheetName val="Inv"/>
      <sheetName val="Fin"/>
      <sheetName val="Não Oper-Soc"/>
      <sheetName val="Cálculos"/>
      <sheetName val="DRE"/>
      <sheetName val="Mut"/>
      <sheetName val="Bal"/>
      <sheetName val="FL CX Dir"/>
      <sheetName val="NCG"/>
      <sheetName val="FL CX Ind"/>
      <sheetName val="Simulações"/>
      <sheetName val="REL_ACO"/>
      <sheetName val="Indicadores"/>
      <sheetName val="Valor"/>
      <sheetName val="MPO"/>
      <sheetName val="A_Empresa"/>
      <sheetName val="Não_Oper-Soc"/>
      <sheetName val="FL_CX_Dir"/>
      <sheetName val="FL_CX_Ind"/>
      <sheetName val="RIS_TECNICHE"/>
      <sheetName val="Entrada"/>
      <sheetName val="Análise"/>
      <sheetName val="Informe"/>
      <sheetName val="pl atual"/>
      <sheetName val="INFO"/>
      <sheetName val="INDICE"/>
      <sheetName val="Mapa"/>
      <sheetName val="ELIM_FINANCEIRA"/>
      <sheetName val="CEEMES"/>
      <sheetName val="Dados"/>
      <sheetName val="DFLSUBS"/>
      <sheetName val="Fluxo Swap e Dívi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refreshError="1"/>
      <sheetData sheetId="37"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INC"/>
      <sheetName val="Plan1"/>
      <sheetName val="Plan2"/>
      <sheetName val="Plan3"/>
      <sheetName val="selic diária"/>
      <sheetName val="CVA_Projetada12meses"/>
      <sheetName val="CONTRATOS ENERGIA"/>
      <sheetName val="I-BAL05"/>
      <sheetName val="1120104"/>
      <sheetName val="IPCA"/>
      <sheetName val="Inputs"/>
      <sheetName val="#REF"/>
      <sheetName val="INDIECO1"/>
      <sheetName val="Dados de Entrada - Planejamento"/>
      <sheetName val="BD_REFATURAMENTO_GRUPO-B"/>
      <sheetName val="REFAT_GRUPO-B_ELPA"/>
      <sheetName val="RESULTADO MÊS A MÊS"/>
      <sheetName val="Compras2003-4"/>
      <sheetName val="selic_diária"/>
      <sheetName val="CONTRATOS_ENERGIA"/>
      <sheetName val="Dados_de_Entrada_-_Planejamento"/>
      <sheetName val="MACRO"/>
      <sheetName val="BancoSegment"/>
      <sheetName val="Critérios"/>
      <sheetName val="A4.4-MARFLEX"/>
      <sheetName val="pl atual"/>
      <sheetName val="CEEMES"/>
      <sheetName val="ENT_BASES"/>
      <sheetName val="Capa"/>
      <sheetName val="Auxiliar"/>
      <sheetName val="CRITERIOS"/>
      <sheetName val="Amostras"/>
      <sheetName val="cje"/>
      <sheetName val="Detail"/>
      <sheetName val="A4.1-BRASFLEX "/>
      <sheetName val="MAPA27"/>
      <sheetName val="DRE"/>
      <sheetName val="Entrada"/>
      <sheetName val="Análise"/>
      <sheetName val="FORMULARIO"/>
    </sheetNames>
    <sheetDataSet>
      <sheetData sheetId="0" refreshError="1">
        <row r="360">
          <cell r="T360" t="str">
            <v xml:space="preserve">      ENERGIA  INCENTIVADA</v>
          </cell>
        </row>
        <row r="362">
          <cell r="U362" t="str">
            <v xml:space="preserve">  ETST - MWh</v>
          </cell>
        </row>
        <row r="364">
          <cell r="T364">
            <v>1992</v>
          </cell>
          <cell r="U364">
            <v>1993</v>
          </cell>
          <cell r="V364">
            <v>1994</v>
          </cell>
          <cell r="W364">
            <v>1995</v>
          </cell>
          <cell r="X364">
            <v>1996</v>
          </cell>
        </row>
        <row r="365">
          <cell r="S365" t="str">
            <v>JAN</v>
          </cell>
          <cell r="T365">
            <v>4540</v>
          </cell>
          <cell r="U365">
            <v>7834</v>
          </cell>
          <cell r="V365">
            <v>7204</v>
          </cell>
          <cell r="W365">
            <v>317</v>
          </cell>
          <cell r="X365">
            <v>0</v>
          </cell>
        </row>
        <row r="366">
          <cell r="S366" t="str">
            <v>FEV</v>
          </cell>
          <cell r="T366">
            <v>5574</v>
          </cell>
          <cell r="U366">
            <v>7886</v>
          </cell>
          <cell r="V366">
            <v>8151</v>
          </cell>
          <cell r="W366">
            <v>3529</v>
          </cell>
          <cell r="X366">
            <v>9.0589999999999993</v>
          </cell>
        </row>
        <row r="367">
          <cell r="S367" t="str">
            <v>MAR</v>
          </cell>
          <cell r="T367">
            <v>3691</v>
          </cell>
          <cell r="U367">
            <v>6802</v>
          </cell>
          <cell r="V367">
            <v>5783</v>
          </cell>
          <cell r="W367">
            <v>5606</v>
          </cell>
          <cell r="X367">
            <v>2105.902</v>
          </cell>
        </row>
        <row r="368">
          <cell r="S368" t="str">
            <v>ABR</v>
          </cell>
          <cell r="T368">
            <v>5868</v>
          </cell>
          <cell r="U368">
            <v>3455</v>
          </cell>
          <cell r="V368">
            <v>8191</v>
          </cell>
          <cell r="W368">
            <v>5029</v>
          </cell>
          <cell r="X368">
            <v>908.64700000000005</v>
          </cell>
        </row>
        <row r="369">
          <cell r="S369" t="str">
            <v>MAI</v>
          </cell>
          <cell r="T369">
            <v>7095</v>
          </cell>
          <cell r="U369">
            <v>4199</v>
          </cell>
          <cell r="V369">
            <v>7473</v>
          </cell>
          <cell r="W369">
            <v>5681</v>
          </cell>
          <cell r="X369">
            <v>2479.6979999999999</v>
          </cell>
        </row>
        <row r="370">
          <cell r="S370" t="str">
            <v>JUN</v>
          </cell>
          <cell r="T370">
            <v>8087</v>
          </cell>
          <cell r="U370">
            <v>7357</v>
          </cell>
          <cell r="V370">
            <v>6241</v>
          </cell>
          <cell r="W370">
            <v>7383</v>
          </cell>
          <cell r="X370">
            <v>0</v>
          </cell>
        </row>
        <row r="371">
          <cell r="S371" t="str">
            <v>JUL</v>
          </cell>
          <cell r="T371">
            <v>7846</v>
          </cell>
          <cell r="U371">
            <v>8192</v>
          </cell>
          <cell r="V371">
            <v>7661</v>
          </cell>
          <cell r="W371">
            <v>4324</v>
          </cell>
          <cell r="X371">
            <v>0</v>
          </cell>
        </row>
        <row r="372">
          <cell r="S372" t="str">
            <v>AGO</v>
          </cell>
          <cell r="T372">
            <v>10487</v>
          </cell>
          <cell r="U372">
            <v>8910</v>
          </cell>
          <cell r="V372">
            <v>8071</v>
          </cell>
          <cell r="W372">
            <v>0</v>
          </cell>
          <cell r="X372">
            <v>0</v>
          </cell>
        </row>
        <row r="373">
          <cell r="S373" t="str">
            <v>SET</v>
          </cell>
          <cell r="T373">
            <v>10287</v>
          </cell>
          <cell r="U373">
            <v>7554</v>
          </cell>
          <cell r="V373">
            <v>9886</v>
          </cell>
          <cell r="W373">
            <v>0</v>
          </cell>
          <cell r="X373">
            <v>0</v>
          </cell>
        </row>
        <row r="374">
          <cell r="S374" t="str">
            <v>OUT</v>
          </cell>
          <cell r="T374">
            <v>9541</v>
          </cell>
          <cell r="U374">
            <v>8997</v>
          </cell>
          <cell r="V374">
            <v>9202</v>
          </cell>
          <cell r="W374">
            <v>0</v>
          </cell>
          <cell r="X374">
            <v>0</v>
          </cell>
        </row>
        <row r="375">
          <cell r="S375" t="str">
            <v>NOV</v>
          </cell>
          <cell r="T375">
            <v>9137</v>
          </cell>
          <cell r="U375">
            <v>7455</v>
          </cell>
          <cell r="V375">
            <v>6085</v>
          </cell>
          <cell r="W375">
            <v>0</v>
          </cell>
          <cell r="X375">
            <v>0</v>
          </cell>
        </row>
        <row r="376">
          <cell r="S376" t="str">
            <v>DEZ</v>
          </cell>
          <cell r="T376">
            <v>9466</v>
          </cell>
          <cell r="U376">
            <v>6110</v>
          </cell>
          <cell r="V376">
            <v>3</v>
          </cell>
          <cell r="W376">
            <v>0</v>
          </cell>
          <cell r="X376">
            <v>0</v>
          </cell>
        </row>
        <row r="377">
          <cell r="S377" t="str">
            <v>TOTAL</v>
          </cell>
          <cell r="T377">
            <v>91619</v>
          </cell>
          <cell r="U377">
            <v>84751</v>
          </cell>
          <cell r="V377">
            <v>83951</v>
          </cell>
          <cell r="W377">
            <v>31869</v>
          </cell>
          <cell r="X377">
            <v>5504.3060000000005</v>
          </cell>
        </row>
        <row r="382">
          <cell r="S382" t="str">
            <v>ETST  -    Energia Temporária de Sobra Térmica.</v>
          </cell>
        </row>
        <row r="385">
          <cell r="T385" t="str">
            <v xml:space="preserve">      1 9 9 6 - MWh</v>
          </cell>
        </row>
        <row r="386">
          <cell r="V386" t="str">
            <v xml:space="preserve"> </v>
          </cell>
          <cell r="W386">
            <v>0</v>
          </cell>
          <cell r="X386">
            <v>0</v>
          </cell>
          <cell r="Y386">
            <v>0</v>
          </cell>
          <cell r="Z386" t="str">
            <v xml:space="preserve"> </v>
          </cell>
        </row>
        <row r="387">
          <cell r="T387" t="str">
            <v>ETEL</v>
          </cell>
          <cell r="U387" t="str">
            <v>ETEL</v>
          </cell>
          <cell r="V387" t="str">
            <v>ETAI</v>
          </cell>
          <cell r="W387">
            <v>0</v>
          </cell>
          <cell r="X387">
            <v>0</v>
          </cell>
          <cell r="Y387">
            <v>0</v>
          </cell>
          <cell r="Z387" t="str">
            <v>OUTRAS</v>
          </cell>
        </row>
        <row r="388">
          <cell r="T388" t="str">
            <v>PANAM.</v>
          </cell>
          <cell r="U388" t="str">
            <v>VALE</v>
          </cell>
          <cell r="V388" t="str">
            <v>VALE</v>
          </cell>
          <cell r="W388" t="str">
            <v>TOTAL</v>
          </cell>
          <cell r="X388">
            <v>0</v>
          </cell>
          <cell r="Y388">
            <v>0</v>
          </cell>
          <cell r="Z388" t="str">
            <v>EST</v>
          </cell>
          <cell r="AA388" t="str">
            <v>ETAI</v>
          </cell>
        </row>
        <row r="389">
          <cell r="S389" t="str">
            <v>JAN</v>
          </cell>
          <cell r="T389">
            <v>1309.5029999999999</v>
          </cell>
          <cell r="U389">
            <v>12327.308000000001</v>
          </cell>
          <cell r="V389">
            <v>7894.0360000000001</v>
          </cell>
          <cell r="W389">
            <v>21530.847000000002</v>
          </cell>
          <cell r="X389">
            <v>0</v>
          </cell>
          <cell r="Y389" t="str">
            <v>JAN</v>
          </cell>
          <cell r="Z389">
            <v>329.12099999999998</v>
          </cell>
          <cell r="AA389">
            <v>177.25399999999999</v>
          </cell>
        </row>
        <row r="390">
          <cell r="S390" t="str">
            <v>FEV</v>
          </cell>
          <cell r="T390">
            <v>0</v>
          </cell>
          <cell r="U390">
            <v>0</v>
          </cell>
          <cell r="V390">
            <v>0</v>
          </cell>
          <cell r="W390">
            <v>0</v>
          </cell>
          <cell r="X390">
            <v>0</v>
          </cell>
          <cell r="Y390" t="str">
            <v>FEV</v>
          </cell>
          <cell r="Z390">
            <v>54.686999999999998</v>
          </cell>
          <cell r="AA390">
            <v>379.74599999999998</v>
          </cell>
        </row>
        <row r="391">
          <cell r="S391" t="str">
            <v>MAR</v>
          </cell>
          <cell r="T391">
            <v>0</v>
          </cell>
          <cell r="U391">
            <v>0</v>
          </cell>
          <cell r="V391">
            <v>0</v>
          </cell>
          <cell r="W391">
            <v>0</v>
          </cell>
          <cell r="X391">
            <v>0</v>
          </cell>
          <cell r="Y391" t="str">
            <v>MAR</v>
          </cell>
          <cell r="Z391">
            <v>754.79100000000005</v>
          </cell>
          <cell r="AA391">
            <v>154.93899999999999</v>
          </cell>
        </row>
        <row r="392">
          <cell r="S392" t="str">
            <v>ABR</v>
          </cell>
          <cell r="T392">
            <v>0</v>
          </cell>
          <cell r="U392">
            <v>0</v>
          </cell>
          <cell r="V392">
            <v>0</v>
          </cell>
          <cell r="W392">
            <v>0</v>
          </cell>
          <cell r="X392">
            <v>0</v>
          </cell>
          <cell r="Y392" t="str">
            <v>ABR</v>
          </cell>
          <cell r="Z392">
            <v>211.536</v>
          </cell>
          <cell r="AA392">
            <v>300.2</v>
          </cell>
        </row>
        <row r="393">
          <cell r="S393" t="str">
            <v>MAI</v>
          </cell>
          <cell r="T393">
            <v>0</v>
          </cell>
          <cell r="U393">
            <v>0</v>
          </cell>
          <cell r="V393">
            <v>0</v>
          </cell>
          <cell r="W393">
            <v>0</v>
          </cell>
          <cell r="X393">
            <v>0</v>
          </cell>
          <cell r="Y393" t="str">
            <v>MAI</v>
          </cell>
          <cell r="Z393">
            <v>2529.5619999999999</v>
          </cell>
          <cell r="AA393">
            <v>3254.3380000000002</v>
          </cell>
        </row>
        <row r="394">
          <cell r="S394" t="str">
            <v>JUN</v>
          </cell>
          <cell r="T394">
            <v>0</v>
          </cell>
          <cell r="U394">
            <v>0</v>
          </cell>
          <cell r="V394">
            <v>0</v>
          </cell>
          <cell r="W394">
            <v>0</v>
          </cell>
          <cell r="X394">
            <v>0</v>
          </cell>
          <cell r="Y394" t="str">
            <v>JUN</v>
          </cell>
          <cell r="Z394">
            <v>72.265000000000001</v>
          </cell>
          <cell r="AA394">
            <v>1930.627</v>
          </cell>
        </row>
        <row r="395">
          <cell r="S395" t="str">
            <v>JUL</v>
          </cell>
          <cell r="T395">
            <v>0</v>
          </cell>
          <cell r="U395">
            <v>0</v>
          </cell>
          <cell r="V395">
            <v>0</v>
          </cell>
          <cell r="W395">
            <v>0</v>
          </cell>
          <cell r="X395">
            <v>0</v>
          </cell>
          <cell r="Y395" t="str">
            <v>JUL</v>
          </cell>
          <cell r="Z395">
            <v>0</v>
          </cell>
          <cell r="AA395">
            <v>493.27300000000002</v>
          </cell>
        </row>
        <row r="396">
          <cell r="S396" t="str">
            <v>AGO</v>
          </cell>
          <cell r="T396">
            <v>0</v>
          </cell>
          <cell r="U396">
            <v>0</v>
          </cell>
          <cell r="V396">
            <v>0</v>
          </cell>
          <cell r="W396">
            <v>0</v>
          </cell>
          <cell r="X396">
            <v>0</v>
          </cell>
          <cell r="Y396" t="str">
            <v>AGO</v>
          </cell>
          <cell r="Z396">
            <v>0</v>
          </cell>
          <cell r="AA396">
            <v>11.805</v>
          </cell>
        </row>
        <row r="397">
          <cell r="S397" t="str">
            <v>SET</v>
          </cell>
          <cell r="T397">
            <v>0</v>
          </cell>
          <cell r="U397">
            <v>0</v>
          </cell>
          <cell r="V397">
            <v>0</v>
          </cell>
          <cell r="W397">
            <v>0</v>
          </cell>
          <cell r="X397">
            <v>0</v>
          </cell>
          <cell r="Y397" t="str">
            <v>SET</v>
          </cell>
          <cell r="Z397">
            <v>0</v>
          </cell>
          <cell r="AA397">
            <v>757.58</v>
          </cell>
        </row>
        <row r="398">
          <cell r="S398" t="str">
            <v>OUT</v>
          </cell>
          <cell r="T398">
            <v>0</v>
          </cell>
          <cell r="U398">
            <v>0</v>
          </cell>
          <cell r="V398">
            <v>0</v>
          </cell>
          <cell r="W398">
            <v>0</v>
          </cell>
          <cell r="X398">
            <v>0</v>
          </cell>
          <cell r="Y398" t="str">
            <v>OUT</v>
          </cell>
          <cell r="Z398">
            <v>0</v>
          </cell>
          <cell r="AA398">
            <v>744.03</v>
          </cell>
        </row>
        <row r="399">
          <cell r="S399" t="str">
            <v>NOV</v>
          </cell>
          <cell r="T399">
            <v>0</v>
          </cell>
          <cell r="U399">
            <v>0</v>
          </cell>
          <cell r="V399">
            <v>0</v>
          </cell>
          <cell r="W399">
            <v>0</v>
          </cell>
          <cell r="X399">
            <v>0</v>
          </cell>
          <cell r="Y399" t="str">
            <v>NOV</v>
          </cell>
          <cell r="Z399">
            <v>0</v>
          </cell>
          <cell r="AA399">
            <v>663.69</v>
          </cell>
        </row>
        <row r="400">
          <cell r="S400" t="str">
            <v>DEZ</v>
          </cell>
          <cell r="T400">
            <v>0</v>
          </cell>
          <cell r="U400">
            <v>0</v>
          </cell>
          <cell r="V400">
            <v>0</v>
          </cell>
          <cell r="W400">
            <v>0</v>
          </cell>
          <cell r="X400">
            <v>0</v>
          </cell>
          <cell r="Y400" t="str">
            <v>DEZ</v>
          </cell>
          <cell r="Z400">
            <v>0</v>
          </cell>
          <cell r="AA400">
            <v>0</v>
          </cell>
        </row>
        <row r="401">
          <cell r="S401" t="str">
            <v>TOTAL</v>
          </cell>
          <cell r="T401">
            <v>1309.5029999999999</v>
          </cell>
          <cell r="U401">
            <v>12327.308000000001</v>
          </cell>
          <cell r="V401">
            <v>7894.0360000000001</v>
          </cell>
          <cell r="W401">
            <v>21530.847000000002</v>
          </cell>
          <cell r="X401">
            <v>0</v>
          </cell>
          <cell r="Y401" t="str">
            <v>TOTAL</v>
          </cell>
          <cell r="Z401">
            <v>3952.962</v>
          </cell>
          <cell r="AA401">
            <v>8868.482</v>
          </cell>
        </row>
        <row r="406">
          <cell r="S406" t="str">
            <v xml:space="preserve"> EST -  Energia Eletrica  de Sobra Temporária. </v>
          </cell>
        </row>
        <row r="407">
          <cell r="S407" t="str">
            <v>ETAI  -    Energia Térmica Altamente Interruptivel.</v>
          </cell>
        </row>
        <row r="409">
          <cell r="S409">
            <v>35454.449067361114</v>
          </cell>
        </row>
        <row r="410">
          <cell r="S410" t="str">
            <v>DIME.F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átula"/>
      <sheetName val="Indice"/>
      <sheetName val="Programas"/>
      <sheetName val="LLAVE"/>
      <sheetName val="MACRO"/>
      <sheetName val="OBJPRIO"/>
      <sheetName val="OBJPRIOCONTI"/>
      <sheetName val="HECHSIGNIF"/>
      <sheetName val="HECHSIGNIFCONTI"/>
      <sheetName val="EERR"/>
      <sheetName val="NOTA ER"/>
      <sheetName val="ESP"/>
      <sheetName val="EOAF"/>
      <sheetName val="VAR_CT"/>
      <sheetName val="TESORERIA"/>
      <sheetName val="ENERGIA"/>
      <sheetName val="PERDIDAS"/>
      <sheetName val="CLIENTES"/>
      <sheetName val="PERSONAL"/>
      <sheetName val="DEUDA"/>
      <sheetName val="CAPEX"/>
      <sheetName val="INDIC. CALIDAD"/>
      <sheetName val="INDICRENTA"/>
      <sheetName val="Registro"/>
      <sheetName val="RegistroAccess"/>
      <sheetName val="Tablas"/>
      <sheetName val="Módulo1"/>
      <sheetName val="INPUT GERAL"/>
      <sheetName val="FORNECEDORES"/>
      <sheetName val="TermoPE"/>
      <sheetName val="RESULTADO MÊS A MÊS"/>
      <sheetName val="Capa"/>
      <sheetName val="Data Input Page"/>
      <sheetName val="59"/>
      <sheetName val="Dados"/>
    </sheetNames>
    <sheetDataSet>
      <sheetData sheetId="0" refreshError="1">
        <row r="24">
          <cell r="F24">
            <v>37653</v>
          </cell>
        </row>
        <row r="25">
          <cell r="E25">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4">
          <cell r="AF34">
            <v>-104.181</v>
          </cell>
        </row>
      </sheetData>
      <sheetData sheetId="12" refreshError="1">
        <row r="22">
          <cell r="H22">
            <v>-76.464205469999825</v>
          </cell>
        </row>
      </sheetData>
      <sheetData sheetId="13" refreshError="1">
        <row r="44">
          <cell r="H44">
            <v>-76.464205469999882</v>
          </cell>
        </row>
      </sheetData>
      <sheetData sheetId="14" refreshError="1"/>
      <sheetData sheetId="15" refreshError="1"/>
      <sheetData sheetId="16" refreshError="1"/>
      <sheetData sheetId="17" refreshError="1">
        <row r="29">
          <cell r="CU29">
            <v>1101.182</v>
          </cell>
        </row>
        <row r="50">
          <cell r="E50">
            <v>1101.1818999999998</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ENERINC"/>
      <sheetName val="CELPE-média-mensal-99-04"/>
      <sheetName val="CELPE_ENERGY"/>
      <sheetName val="COELBA_ENERGY"/>
      <sheetName val="COSERN_ENERGY"/>
      <sheetName val="RESULTADO MÊS A MÊS"/>
      <sheetName val="BancoSegment"/>
      <sheetName val="Critérios"/>
      <sheetName val="A4.3-SIGMA"/>
      <sheetName val="MAPA27"/>
      <sheetName val="Tabela de Parâmetros"/>
      <sheetName val="FORNECEDORES"/>
      <sheetName val="BAL_L1_OUT12"/>
      <sheetName val="CDI"/>
      <sheetName val="Volume"/>
      <sheetName val="Balancete"/>
      <sheetName val="#REF"/>
      <sheetName val="cje"/>
      <sheetName val="RESUMO_ER"/>
      <sheetName val="pl_atual"/>
      <sheetName val="RESULTADO_MÊS_A_MÊS"/>
      <sheetName val="A4_3-SIGMA"/>
      <sheetName val="Tabela_de_Parâmetros"/>
      <sheetName val="AES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cell r="D1" t="str">
            <v>uc fat</v>
          </cell>
          <cell r="F1" t="str">
            <v>mwh fat</v>
          </cell>
        </row>
        <row r="2">
          <cell r="A2" t="str">
            <v>001</v>
          </cell>
          <cell r="D2">
            <v>1</v>
          </cell>
          <cell r="F2">
            <v>0</v>
          </cell>
        </row>
        <row r="3">
          <cell r="A3" t="str">
            <v>001</v>
          </cell>
          <cell r="D3">
            <v>10099</v>
          </cell>
          <cell r="F3">
            <v>1554</v>
          </cell>
        </row>
        <row r="4">
          <cell r="A4" t="str">
            <v>001</v>
          </cell>
          <cell r="D4">
            <v>1</v>
          </cell>
          <cell r="F4">
            <v>0</v>
          </cell>
        </row>
        <row r="5">
          <cell r="A5" t="str">
            <v>001</v>
          </cell>
          <cell r="D5">
            <v>0</v>
          </cell>
          <cell r="F5">
            <v>0</v>
          </cell>
        </row>
        <row r="6">
          <cell r="A6" t="str">
            <v>003</v>
          </cell>
          <cell r="D6">
            <v>1</v>
          </cell>
          <cell r="F6">
            <v>17</v>
          </cell>
        </row>
        <row r="7">
          <cell r="A7" t="str">
            <v>003</v>
          </cell>
          <cell r="D7">
            <v>18479</v>
          </cell>
          <cell r="F7">
            <v>5571</v>
          </cell>
        </row>
        <row r="8">
          <cell r="A8" t="str">
            <v>006</v>
          </cell>
          <cell r="D8">
            <v>2</v>
          </cell>
          <cell r="F8">
            <v>0</v>
          </cell>
        </row>
        <row r="9">
          <cell r="A9" t="str">
            <v>006</v>
          </cell>
          <cell r="D9">
            <v>2</v>
          </cell>
          <cell r="F9">
            <v>0</v>
          </cell>
        </row>
        <row r="10">
          <cell r="A10" t="str">
            <v>006</v>
          </cell>
          <cell r="D10">
            <v>1078</v>
          </cell>
          <cell r="F10">
            <v>170</v>
          </cell>
        </row>
        <row r="11">
          <cell r="A11" t="str">
            <v>006</v>
          </cell>
          <cell r="D11">
            <v>2053</v>
          </cell>
          <cell r="F11">
            <v>107</v>
          </cell>
        </row>
        <row r="12">
          <cell r="A12" t="str">
            <v>011</v>
          </cell>
          <cell r="D12">
            <v>2</v>
          </cell>
          <cell r="F12">
            <v>0</v>
          </cell>
        </row>
        <row r="13">
          <cell r="A13" t="str">
            <v>011</v>
          </cell>
          <cell r="D13">
            <v>1</v>
          </cell>
          <cell r="F13">
            <v>0</v>
          </cell>
        </row>
        <row r="14">
          <cell r="A14" t="str">
            <v>011</v>
          </cell>
          <cell r="D14">
            <v>0</v>
          </cell>
          <cell r="F14">
            <v>0</v>
          </cell>
        </row>
        <row r="15">
          <cell r="A15" t="str">
            <v>011</v>
          </cell>
          <cell r="D15">
            <v>4915</v>
          </cell>
          <cell r="F15">
            <v>1137</v>
          </cell>
        </row>
        <row r="16">
          <cell r="A16" t="str">
            <v>011</v>
          </cell>
          <cell r="D16">
            <v>1606</v>
          </cell>
          <cell r="F16">
            <v>284</v>
          </cell>
        </row>
        <row r="17">
          <cell r="A17" t="str">
            <v>016</v>
          </cell>
          <cell r="D17">
            <v>1</v>
          </cell>
          <cell r="F17">
            <v>0</v>
          </cell>
        </row>
        <row r="18">
          <cell r="A18" t="str">
            <v>016</v>
          </cell>
          <cell r="D18">
            <v>4731</v>
          </cell>
          <cell r="F18">
            <v>674</v>
          </cell>
        </row>
        <row r="19">
          <cell r="A19" t="str">
            <v>016</v>
          </cell>
          <cell r="D19">
            <v>1</v>
          </cell>
          <cell r="F19">
            <v>0</v>
          </cell>
        </row>
        <row r="20">
          <cell r="A20" t="str">
            <v>016</v>
          </cell>
          <cell r="D20">
            <v>1</v>
          </cell>
          <cell r="F20">
            <v>0</v>
          </cell>
        </row>
        <row r="21">
          <cell r="A21" t="str">
            <v>021</v>
          </cell>
          <cell r="D21">
            <v>6</v>
          </cell>
          <cell r="F21">
            <v>0</v>
          </cell>
        </row>
        <row r="22">
          <cell r="A22" t="str">
            <v>021</v>
          </cell>
          <cell r="D22">
            <v>5225</v>
          </cell>
          <cell r="F22">
            <v>631</v>
          </cell>
        </row>
        <row r="23">
          <cell r="A23" t="str">
            <v>021</v>
          </cell>
          <cell r="D23">
            <v>3194</v>
          </cell>
          <cell r="F23">
            <v>145</v>
          </cell>
        </row>
        <row r="24">
          <cell r="A24" t="str">
            <v>021</v>
          </cell>
          <cell r="D24">
            <v>1</v>
          </cell>
          <cell r="F24">
            <v>0</v>
          </cell>
        </row>
        <row r="25">
          <cell r="A25" t="str">
            <v>021</v>
          </cell>
          <cell r="D25">
            <v>3</v>
          </cell>
          <cell r="F25">
            <v>0</v>
          </cell>
        </row>
        <row r="26">
          <cell r="A26" t="str">
            <v>026</v>
          </cell>
          <cell r="D26">
            <v>1</v>
          </cell>
          <cell r="F26">
            <v>0</v>
          </cell>
        </row>
        <row r="27">
          <cell r="A27" t="str">
            <v>026</v>
          </cell>
          <cell r="D27">
            <v>3674</v>
          </cell>
          <cell r="F27">
            <v>346</v>
          </cell>
        </row>
        <row r="28">
          <cell r="A28" t="str">
            <v>031</v>
          </cell>
          <cell r="D28">
            <v>43</v>
          </cell>
          <cell r="F28">
            <v>48</v>
          </cell>
        </row>
        <row r="29">
          <cell r="A29" t="str">
            <v>031</v>
          </cell>
          <cell r="D29">
            <v>1</v>
          </cell>
          <cell r="F29">
            <v>0</v>
          </cell>
        </row>
        <row r="30">
          <cell r="A30" t="str">
            <v>031</v>
          </cell>
          <cell r="D30">
            <v>1</v>
          </cell>
          <cell r="F30">
            <v>3</v>
          </cell>
        </row>
        <row r="31">
          <cell r="A31" t="str">
            <v>031</v>
          </cell>
          <cell r="D31">
            <v>1</v>
          </cell>
          <cell r="F31">
            <v>0</v>
          </cell>
        </row>
        <row r="32">
          <cell r="A32" t="str">
            <v>031</v>
          </cell>
          <cell r="D32">
            <v>3702</v>
          </cell>
          <cell r="F32">
            <v>599</v>
          </cell>
        </row>
        <row r="33">
          <cell r="A33" t="str">
            <v>031</v>
          </cell>
          <cell r="D33">
            <v>3391</v>
          </cell>
          <cell r="F33">
            <v>383</v>
          </cell>
        </row>
        <row r="34">
          <cell r="A34" t="str">
            <v>036</v>
          </cell>
          <cell r="D34">
            <v>776</v>
          </cell>
          <cell r="F34">
            <v>47</v>
          </cell>
        </row>
        <row r="35">
          <cell r="A35" t="str">
            <v>036</v>
          </cell>
          <cell r="D35">
            <v>1</v>
          </cell>
          <cell r="F35">
            <v>0</v>
          </cell>
        </row>
        <row r="36">
          <cell r="A36" t="str">
            <v>036</v>
          </cell>
          <cell r="D36">
            <v>4843</v>
          </cell>
          <cell r="F36">
            <v>416</v>
          </cell>
        </row>
        <row r="37">
          <cell r="A37" t="str">
            <v>036</v>
          </cell>
          <cell r="D37">
            <v>118</v>
          </cell>
          <cell r="F37">
            <v>6</v>
          </cell>
        </row>
        <row r="38">
          <cell r="A38" t="str">
            <v>036</v>
          </cell>
          <cell r="D38">
            <v>820</v>
          </cell>
          <cell r="F38">
            <v>73</v>
          </cell>
        </row>
        <row r="39">
          <cell r="A39" t="str">
            <v>041</v>
          </cell>
          <cell r="D39">
            <v>1</v>
          </cell>
          <cell r="F39">
            <v>0</v>
          </cell>
        </row>
        <row r="40">
          <cell r="A40" t="str">
            <v>041</v>
          </cell>
          <cell r="D40">
            <v>1</v>
          </cell>
          <cell r="F40">
            <v>0</v>
          </cell>
        </row>
        <row r="41">
          <cell r="A41" t="str">
            <v>041</v>
          </cell>
          <cell r="D41">
            <v>1</v>
          </cell>
          <cell r="F41">
            <v>0</v>
          </cell>
        </row>
        <row r="42">
          <cell r="A42" t="str">
            <v>041</v>
          </cell>
          <cell r="D42">
            <v>3612</v>
          </cell>
          <cell r="F42">
            <v>604</v>
          </cell>
        </row>
        <row r="43">
          <cell r="A43" t="str">
            <v>046</v>
          </cell>
          <cell r="D43">
            <v>2519</v>
          </cell>
          <cell r="F43">
            <v>239</v>
          </cell>
        </row>
        <row r="44">
          <cell r="A44" t="str">
            <v>046</v>
          </cell>
          <cell r="D44">
            <v>1</v>
          </cell>
          <cell r="F44">
            <v>0</v>
          </cell>
        </row>
        <row r="45">
          <cell r="A45" t="str">
            <v>051</v>
          </cell>
          <cell r="D45">
            <v>12696</v>
          </cell>
          <cell r="F45">
            <v>3246</v>
          </cell>
        </row>
        <row r="46">
          <cell r="A46" t="str">
            <v>053</v>
          </cell>
          <cell r="D46">
            <v>3013</v>
          </cell>
          <cell r="F46">
            <v>352</v>
          </cell>
        </row>
        <row r="47">
          <cell r="A47" t="str">
            <v>056</v>
          </cell>
          <cell r="D47">
            <v>7</v>
          </cell>
          <cell r="F47">
            <v>0</v>
          </cell>
        </row>
        <row r="48">
          <cell r="A48" t="str">
            <v>056</v>
          </cell>
          <cell r="D48">
            <v>1</v>
          </cell>
          <cell r="F48">
            <v>0</v>
          </cell>
        </row>
        <row r="49">
          <cell r="A49" t="str">
            <v>056</v>
          </cell>
          <cell r="D49">
            <v>17840</v>
          </cell>
          <cell r="F49">
            <v>2941</v>
          </cell>
        </row>
        <row r="50">
          <cell r="A50" t="str">
            <v>056</v>
          </cell>
          <cell r="D50">
            <v>209</v>
          </cell>
          <cell r="F50">
            <v>16</v>
          </cell>
        </row>
        <row r="51">
          <cell r="A51" t="str">
            <v>061</v>
          </cell>
          <cell r="D51">
            <v>1</v>
          </cell>
          <cell r="F51">
            <v>0</v>
          </cell>
        </row>
        <row r="52">
          <cell r="A52" t="str">
            <v>061</v>
          </cell>
          <cell r="D52">
            <v>2413</v>
          </cell>
          <cell r="F52">
            <v>216</v>
          </cell>
        </row>
        <row r="53">
          <cell r="A53" t="str">
            <v>061</v>
          </cell>
          <cell r="D53">
            <v>91</v>
          </cell>
          <cell r="F53">
            <v>133</v>
          </cell>
        </row>
        <row r="54">
          <cell r="A54" t="str">
            <v>066</v>
          </cell>
          <cell r="D54">
            <v>0</v>
          </cell>
          <cell r="F54">
            <v>0</v>
          </cell>
        </row>
        <row r="55">
          <cell r="A55" t="str">
            <v>066</v>
          </cell>
          <cell r="D55">
            <v>7329</v>
          </cell>
          <cell r="F55">
            <v>1326</v>
          </cell>
        </row>
        <row r="56">
          <cell r="A56" t="str">
            <v>066</v>
          </cell>
          <cell r="D56">
            <v>1</v>
          </cell>
          <cell r="F56">
            <v>0</v>
          </cell>
        </row>
        <row r="57">
          <cell r="A57" t="str">
            <v>071</v>
          </cell>
          <cell r="D57">
            <v>0</v>
          </cell>
          <cell r="F57">
            <v>0</v>
          </cell>
        </row>
        <row r="58">
          <cell r="A58" t="str">
            <v>071</v>
          </cell>
          <cell r="D58">
            <v>2575</v>
          </cell>
          <cell r="F58">
            <v>258</v>
          </cell>
        </row>
        <row r="59">
          <cell r="A59" t="str">
            <v>076</v>
          </cell>
          <cell r="D59">
            <v>3434</v>
          </cell>
          <cell r="F59">
            <v>873</v>
          </cell>
        </row>
        <row r="60">
          <cell r="A60" t="str">
            <v>076</v>
          </cell>
          <cell r="D60">
            <v>1</v>
          </cell>
          <cell r="F60">
            <v>0</v>
          </cell>
        </row>
        <row r="61">
          <cell r="A61" t="str">
            <v>076</v>
          </cell>
          <cell r="D61">
            <v>0</v>
          </cell>
          <cell r="F61">
            <v>0</v>
          </cell>
        </row>
        <row r="62">
          <cell r="A62" t="str">
            <v>076</v>
          </cell>
          <cell r="D62">
            <v>1</v>
          </cell>
          <cell r="F62">
            <v>0</v>
          </cell>
        </row>
        <row r="63">
          <cell r="A63" t="str">
            <v>081</v>
          </cell>
          <cell r="D63">
            <v>1</v>
          </cell>
          <cell r="F63">
            <v>0</v>
          </cell>
        </row>
        <row r="64">
          <cell r="A64" t="str">
            <v>081</v>
          </cell>
          <cell r="D64">
            <v>1</v>
          </cell>
          <cell r="F64">
            <v>0</v>
          </cell>
        </row>
        <row r="65">
          <cell r="A65" t="str">
            <v>081</v>
          </cell>
          <cell r="D65">
            <v>2</v>
          </cell>
          <cell r="F65">
            <v>0</v>
          </cell>
        </row>
        <row r="66">
          <cell r="A66" t="str">
            <v>081</v>
          </cell>
          <cell r="D66">
            <v>1675</v>
          </cell>
          <cell r="F66">
            <v>95</v>
          </cell>
        </row>
        <row r="67">
          <cell r="A67" t="str">
            <v>081</v>
          </cell>
          <cell r="D67">
            <v>18322</v>
          </cell>
          <cell r="F67">
            <v>5321</v>
          </cell>
        </row>
        <row r="68">
          <cell r="A68" t="str">
            <v>081</v>
          </cell>
          <cell r="D68">
            <v>1</v>
          </cell>
          <cell r="F68">
            <v>0</v>
          </cell>
        </row>
        <row r="69">
          <cell r="A69" t="str">
            <v>081</v>
          </cell>
          <cell r="D69">
            <v>596</v>
          </cell>
          <cell r="F69">
            <v>38</v>
          </cell>
        </row>
        <row r="70">
          <cell r="A70" t="str">
            <v>086</v>
          </cell>
          <cell r="D70">
            <v>2133</v>
          </cell>
          <cell r="F70">
            <v>181</v>
          </cell>
        </row>
        <row r="71">
          <cell r="A71" t="str">
            <v>091</v>
          </cell>
          <cell r="D71">
            <v>1</v>
          </cell>
          <cell r="F71">
            <v>0</v>
          </cell>
        </row>
        <row r="72">
          <cell r="A72" t="str">
            <v>091</v>
          </cell>
          <cell r="D72">
            <v>1</v>
          </cell>
          <cell r="F72">
            <v>0</v>
          </cell>
        </row>
        <row r="73">
          <cell r="A73" t="str">
            <v>091</v>
          </cell>
          <cell r="D73">
            <v>1</v>
          </cell>
          <cell r="F73">
            <v>0</v>
          </cell>
        </row>
        <row r="74">
          <cell r="A74" t="str">
            <v>091</v>
          </cell>
          <cell r="D74">
            <v>3</v>
          </cell>
          <cell r="F74">
            <v>0</v>
          </cell>
        </row>
        <row r="75">
          <cell r="A75" t="str">
            <v>091</v>
          </cell>
          <cell r="D75">
            <v>2171</v>
          </cell>
          <cell r="F75">
            <v>199</v>
          </cell>
        </row>
        <row r="76">
          <cell r="A76" t="str">
            <v>091</v>
          </cell>
          <cell r="D76">
            <v>1</v>
          </cell>
          <cell r="F76">
            <v>0</v>
          </cell>
        </row>
        <row r="77">
          <cell r="A77" t="str">
            <v>091</v>
          </cell>
          <cell r="D77">
            <v>14232</v>
          </cell>
          <cell r="F77">
            <v>1860</v>
          </cell>
        </row>
        <row r="78">
          <cell r="A78" t="str">
            <v>091</v>
          </cell>
          <cell r="D78">
            <v>935</v>
          </cell>
          <cell r="F78">
            <v>305</v>
          </cell>
        </row>
        <row r="79">
          <cell r="A79" t="str">
            <v>091</v>
          </cell>
          <cell r="D79">
            <v>3</v>
          </cell>
          <cell r="F79">
            <v>0</v>
          </cell>
        </row>
        <row r="80">
          <cell r="A80" t="str">
            <v>096</v>
          </cell>
          <cell r="D80">
            <v>2</v>
          </cell>
          <cell r="F80">
            <v>0</v>
          </cell>
        </row>
        <row r="81">
          <cell r="A81" t="str">
            <v>096</v>
          </cell>
          <cell r="D81">
            <v>1</v>
          </cell>
          <cell r="F81">
            <v>0</v>
          </cell>
        </row>
        <row r="82">
          <cell r="A82" t="str">
            <v>096</v>
          </cell>
          <cell r="D82">
            <v>5020</v>
          </cell>
          <cell r="F82">
            <v>692</v>
          </cell>
        </row>
        <row r="83">
          <cell r="A83" t="str">
            <v>101</v>
          </cell>
          <cell r="D83">
            <v>6084</v>
          </cell>
          <cell r="F83">
            <v>825</v>
          </cell>
        </row>
        <row r="84">
          <cell r="A84" t="str">
            <v>101</v>
          </cell>
          <cell r="D84">
            <v>3372</v>
          </cell>
          <cell r="F84">
            <v>245</v>
          </cell>
        </row>
        <row r="85">
          <cell r="A85" t="str">
            <v>101</v>
          </cell>
          <cell r="D85">
            <v>0</v>
          </cell>
          <cell r="F85">
            <v>0</v>
          </cell>
        </row>
        <row r="86">
          <cell r="A86" t="str">
            <v>106</v>
          </cell>
          <cell r="D86">
            <v>7122</v>
          </cell>
          <cell r="F86">
            <v>1157</v>
          </cell>
        </row>
        <row r="87">
          <cell r="A87" t="str">
            <v>106</v>
          </cell>
          <cell r="D87">
            <v>561</v>
          </cell>
          <cell r="F87">
            <v>106</v>
          </cell>
        </row>
        <row r="88">
          <cell r="A88" t="str">
            <v>111</v>
          </cell>
          <cell r="D88">
            <v>1</v>
          </cell>
          <cell r="F88">
            <v>0</v>
          </cell>
        </row>
        <row r="89">
          <cell r="A89" t="str">
            <v>111</v>
          </cell>
          <cell r="D89">
            <v>1</v>
          </cell>
          <cell r="F89">
            <v>0</v>
          </cell>
        </row>
        <row r="90">
          <cell r="A90" t="str">
            <v>111</v>
          </cell>
          <cell r="D90">
            <v>349</v>
          </cell>
          <cell r="F90">
            <v>21</v>
          </cell>
        </row>
        <row r="91">
          <cell r="A91" t="str">
            <v>111</v>
          </cell>
          <cell r="D91">
            <v>7282</v>
          </cell>
          <cell r="F91">
            <v>966</v>
          </cell>
        </row>
        <row r="92">
          <cell r="A92" t="str">
            <v>111</v>
          </cell>
          <cell r="D92">
            <v>124</v>
          </cell>
          <cell r="F92">
            <v>10</v>
          </cell>
        </row>
        <row r="93">
          <cell r="A93" t="str">
            <v>111</v>
          </cell>
          <cell r="D93">
            <v>846</v>
          </cell>
          <cell r="F93">
            <v>307</v>
          </cell>
        </row>
        <row r="94">
          <cell r="A94" t="str">
            <v>116</v>
          </cell>
          <cell r="D94">
            <v>1</v>
          </cell>
          <cell r="F94">
            <v>0</v>
          </cell>
        </row>
        <row r="95">
          <cell r="A95" t="str">
            <v>116</v>
          </cell>
          <cell r="D95">
            <v>876</v>
          </cell>
          <cell r="F95">
            <v>103</v>
          </cell>
        </row>
        <row r="96">
          <cell r="A96" t="str">
            <v>116</v>
          </cell>
          <cell r="D96">
            <v>1424</v>
          </cell>
          <cell r="F96">
            <v>125</v>
          </cell>
        </row>
        <row r="97">
          <cell r="A97" t="str">
            <v>121</v>
          </cell>
          <cell r="D97">
            <v>1935</v>
          </cell>
          <cell r="F97">
            <v>148</v>
          </cell>
        </row>
        <row r="98">
          <cell r="A98" t="str">
            <v>121</v>
          </cell>
          <cell r="D98">
            <v>2</v>
          </cell>
          <cell r="F98">
            <v>0</v>
          </cell>
        </row>
        <row r="99">
          <cell r="A99" t="str">
            <v>121</v>
          </cell>
          <cell r="D99">
            <v>2</v>
          </cell>
          <cell r="F99">
            <v>0</v>
          </cell>
        </row>
        <row r="100">
          <cell r="A100" t="str">
            <v>121</v>
          </cell>
          <cell r="D100">
            <v>1</v>
          </cell>
          <cell r="F100">
            <v>0</v>
          </cell>
        </row>
        <row r="101">
          <cell r="A101" t="str">
            <v>126</v>
          </cell>
          <cell r="D101">
            <v>1</v>
          </cell>
          <cell r="F101">
            <v>0</v>
          </cell>
        </row>
        <row r="102">
          <cell r="A102" t="str">
            <v>126</v>
          </cell>
          <cell r="D102">
            <v>365</v>
          </cell>
          <cell r="F102">
            <v>28</v>
          </cell>
        </row>
        <row r="103">
          <cell r="A103" t="str">
            <v>126</v>
          </cell>
          <cell r="D103">
            <v>28</v>
          </cell>
          <cell r="F103">
            <v>14</v>
          </cell>
        </row>
        <row r="104">
          <cell r="A104" t="str">
            <v>126</v>
          </cell>
          <cell r="D104">
            <v>7183</v>
          </cell>
          <cell r="F104">
            <v>822</v>
          </cell>
        </row>
        <row r="105">
          <cell r="A105" t="str">
            <v>131</v>
          </cell>
          <cell r="D105">
            <v>2</v>
          </cell>
          <cell r="F105">
            <v>0</v>
          </cell>
        </row>
        <row r="106">
          <cell r="A106" t="str">
            <v>131</v>
          </cell>
          <cell r="D106">
            <v>1707</v>
          </cell>
          <cell r="F106">
            <v>208</v>
          </cell>
        </row>
        <row r="107">
          <cell r="A107" t="str">
            <v>131</v>
          </cell>
          <cell r="D107">
            <v>1056</v>
          </cell>
          <cell r="F107">
            <v>122</v>
          </cell>
        </row>
        <row r="108">
          <cell r="A108" t="str">
            <v>136</v>
          </cell>
          <cell r="D108">
            <v>0</v>
          </cell>
          <cell r="F108">
            <v>0</v>
          </cell>
        </row>
        <row r="109">
          <cell r="A109" t="str">
            <v>136</v>
          </cell>
          <cell r="D109">
            <v>7309</v>
          </cell>
          <cell r="F109">
            <v>661</v>
          </cell>
        </row>
        <row r="110">
          <cell r="A110" t="str">
            <v>136</v>
          </cell>
          <cell r="D110">
            <v>1</v>
          </cell>
          <cell r="F110">
            <v>0</v>
          </cell>
        </row>
        <row r="111">
          <cell r="A111" t="str">
            <v>136</v>
          </cell>
          <cell r="D111">
            <v>10</v>
          </cell>
          <cell r="F111">
            <v>0</v>
          </cell>
        </row>
        <row r="112">
          <cell r="A112" t="str">
            <v>136</v>
          </cell>
          <cell r="D112">
            <v>1</v>
          </cell>
          <cell r="F112">
            <v>0</v>
          </cell>
        </row>
        <row r="113">
          <cell r="A113" t="str">
            <v>136</v>
          </cell>
          <cell r="D113">
            <v>1</v>
          </cell>
          <cell r="F113">
            <v>0</v>
          </cell>
        </row>
        <row r="114">
          <cell r="A114" t="str">
            <v>141</v>
          </cell>
          <cell r="D114">
            <v>32470</v>
          </cell>
          <cell r="F114">
            <v>31015</v>
          </cell>
        </row>
        <row r="115">
          <cell r="A115" t="str">
            <v>141</v>
          </cell>
          <cell r="D115">
            <v>1</v>
          </cell>
          <cell r="F115">
            <v>0</v>
          </cell>
        </row>
        <row r="116">
          <cell r="A116" t="str">
            <v>141</v>
          </cell>
          <cell r="D116">
            <v>0</v>
          </cell>
          <cell r="F116">
            <v>0</v>
          </cell>
        </row>
        <row r="117">
          <cell r="A117" t="str">
            <v>141</v>
          </cell>
          <cell r="D117">
            <v>532</v>
          </cell>
          <cell r="F117">
            <v>154</v>
          </cell>
        </row>
        <row r="118">
          <cell r="A118" t="str">
            <v>146</v>
          </cell>
          <cell r="D118">
            <v>4816</v>
          </cell>
          <cell r="F118">
            <v>4530</v>
          </cell>
        </row>
        <row r="119">
          <cell r="A119" t="str">
            <v>146</v>
          </cell>
          <cell r="D119">
            <v>1</v>
          </cell>
          <cell r="F119">
            <v>0</v>
          </cell>
        </row>
        <row r="120">
          <cell r="A120" t="str">
            <v>146</v>
          </cell>
          <cell r="D120">
            <v>1</v>
          </cell>
          <cell r="F120">
            <v>0</v>
          </cell>
        </row>
        <row r="121">
          <cell r="A121" t="str">
            <v>146</v>
          </cell>
          <cell r="D121">
            <v>0</v>
          </cell>
          <cell r="F121">
            <v>0</v>
          </cell>
        </row>
        <row r="122">
          <cell r="A122" t="str">
            <v>151</v>
          </cell>
          <cell r="D122">
            <v>1</v>
          </cell>
          <cell r="F122">
            <v>0</v>
          </cell>
        </row>
        <row r="123">
          <cell r="A123" t="str">
            <v>151</v>
          </cell>
          <cell r="D123">
            <v>5167</v>
          </cell>
          <cell r="F123">
            <v>498</v>
          </cell>
        </row>
        <row r="124">
          <cell r="A124" t="str">
            <v>156</v>
          </cell>
          <cell r="D124">
            <v>1503</v>
          </cell>
          <cell r="F124">
            <v>180</v>
          </cell>
        </row>
        <row r="125">
          <cell r="A125" t="str">
            <v>156</v>
          </cell>
          <cell r="D125">
            <v>1</v>
          </cell>
          <cell r="F125">
            <v>0</v>
          </cell>
        </row>
        <row r="126">
          <cell r="A126" t="str">
            <v>156</v>
          </cell>
          <cell r="D126">
            <v>2</v>
          </cell>
          <cell r="F126">
            <v>0</v>
          </cell>
        </row>
        <row r="127">
          <cell r="A127" t="str">
            <v>156</v>
          </cell>
          <cell r="D127">
            <v>3261</v>
          </cell>
          <cell r="F127">
            <v>164</v>
          </cell>
        </row>
        <row r="128">
          <cell r="A128" t="str">
            <v>156</v>
          </cell>
          <cell r="D128">
            <v>1</v>
          </cell>
          <cell r="F128">
            <v>0</v>
          </cell>
        </row>
        <row r="129">
          <cell r="A129" t="str">
            <v>156</v>
          </cell>
          <cell r="D129">
            <v>3</v>
          </cell>
          <cell r="F129">
            <v>0</v>
          </cell>
        </row>
        <row r="130">
          <cell r="A130" t="str">
            <v>161</v>
          </cell>
          <cell r="D130">
            <v>2283</v>
          </cell>
          <cell r="F130">
            <v>177</v>
          </cell>
        </row>
        <row r="131">
          <cell r="A131" t="str">
            <v>166</v>
          </cell>
          <cell r="D131">
            <v>1762</v>
          </cell>
          <cell r="F131">
            <v>165</v>
          </cell>
        </row>
        <row r="132">
          <cell r="A132" t="str">
            <v>166</v>
          </cell>
          <cell r="D132">
            <v>1</v>
          </cell>
          <cell r="F132">
            <v>0</v>
          </cell>
        </row>
        <row r="133">
          <cell r="A133" t="str">
            <v>168</v>
          </cell>
          <cell r="D133">
            <v>1</v>
          </cell>
          <cell r="F133">
            <v>0</v>
          </cell>
        </row>
        <row r="134">
          <cell r="A134" t="str">
            <v>168</v>
          </cell>
          <cell r="D134">
            <v>25671</v>
          </cell>
          <cell r="F134">
            <v>7260</v>
          </cell>
        </row>
        <row r="135">
          <cell r="A135" t="str">
            <v>171</v>
          </cell>
          <cell r="D135">
            <v>1</v>
          </cell>
          <cell r="F135">
            <v>0</v>
          </cell>
        </row>
        <row r="136">
          <cell r="A136" t="str">
            <v>171</v>
          </cell>
          <cell r="D136">
            <v>3931</v>
          </cell>
          <cell r="F136">
            <v>344</v>
          </cell>
        </row>
        <row r="137">
          <cell r="A137" t="str">
            <v>171</v>
          </cell>
          <cell r="D137">
            <v>319</v>
          </cell>
          <cell r="F137">
            <v>141</v>
          </cell>
        </row>
        <row r="138">
          <cell r="A138" t="str">
            <v>176</v>
          </cell>
          <cell r="D138">
            <v>2</v>
          </cell>
          <cell r="F138">
            <v>0</v>
          </cell>
        </row>
        <row r="139">
          <cell r="A139" t="str">
            <v>176</v>
          </cell>
          <cell r="D139">
            <v>1553</v>
          </cell>
          <cell r="F139">
            <v>374</v>
          </cell>
        </row>
        <row r="140">
          <cell r="A140" t="str">
            <v>176</v>
          </cell>
          <cell r="D140">
            <v>305</v>
          </cell>
          <cell r="F140">
            <v>25</v>
          </cell>
        </row>
        <row r="141">
          <cell r="A141" t="str">
            <v>176</v>
          </cell>
          <cell r="D141">
            <v>1</v>
          </cell>
          <cell r="F141">
            <v>0</v>
          </cell>
        </row>
        <row r="142">
          <cell r="A142" t="str">
            <v>181</v>
          </cell>
          <cell r="D142">
            <v>5715</v>
          </cell>
          <cell r="F142">
            <v>615</v>
          </cell>
        </row>
        <row r="143">
          <cell r="A143" t="str">
            <v>186</v>
          </cell>
          <cell r="D143">
            <v>1445</v>
          </cell>
          <cell r="F143">
            <v>235</v>
          </cell>
        </row>
        <row r="144">
          <cell r="A144" t="str">
            <v>186</v>
          </cell>
          <cell r="D144">
            <v>7</v>
          </cell>
          <cell r="F144">
            <v>4</v>
          </cell>
        </row>
        <row r="145">
          <cell r="A145" t="str">
            <v>186</v>
          </cell>
          <cell r="D145">
            <v>2859</v>
          </cell>
          <cell r="F145">
            <v>181</v>
          </cell>
        </row>
        <row r="146">
          <cell r="A146" t="str">
            <v>191</v>
          </cell>
          <cell r="D146">
            <v>1</v>
          </cell>
          <cell r="F146">
            <v>0</v>
          </cell>
        </row>
        <row r="147">
          <cell r="A147" t="str">
            <v>191</v>
          </cell>
          <cell r="D147">
            <v>5181</v>
          </cell>
          <cell r="F147">
            <v>453</v>
          </cell>
        </row>
        <row r="148">
          <cell r="A148" t="str">
            <v>191</v>
          </cell>
          <cell r="D148">
            <v>2</v>
          </cell>
          <cell r="F148">
            <v>0</v>
          </cell>
        </row>
        <row r="149">
          <cell r="A149" t="str">
            <v>191</v>
          </cell>
          <cell r="D149">
            <v>1</v>
          </cell>
          <cell r="F149">
            <v>0</v>
          </cell>
        </row>
        <row r="150">
          <cell r="A150" t="str">
            <v>191</v>
          </cell>
          <cell r="D150">
            <v>5</v>
          </cell>
          <cell r="F150">
            <v>0</v>
          </cell>
        </row>
        <row r="151">
          <cell r="A151" t="str">
            <v>193</v>
          </cell>
          <cell r="D151">
            <v>1050</v>
          </cell>
          <cell r="F151">
            <v>103</v>
          </cell>
        </row>
        <row r="152">
          <cell r="A152" t="str">
            <v>193</v>
          </cell>
          <cell r="D152">
            <v>1</v>
          </cell>
          <cell r="F152">
            <v>0</v>
          </cell>
        </row>
        <row r="153">
          <cell r="A153" t="str">
            <v>196</v>
          </cell>
          <cell r="D153">
            <v>1</v>
          </cell>
          <cell r="F153">
            <v>0</v>
          </cell>
        </row>
        <row r="154">
          <cell r="A154" t="str">
            <v>196</v>
          </cell>
          <cell r="D154">
            <v>6</v>
          </cell>
          <cell r="F154">
            <v>0</v>
          </cell>
        </row>
        <row r="155">
          <cell r="A155" t="str">
            <v>196</v>
          </cell>
          <cell r="D155">
            <v>14142</v>
          </cell>
          <cell r="F155">
            <v>3270</v>
          </cell>
        </row>
        <row r="156">
          <cell r="A156" t="str">
            <v>196</v>
          </cell>
          <cell r="D156">
            <v>1507</v>
          </cell>
          <cell r="F156">
            <v>718</v>
          </cell>
        </row>
        <row r="157">
          <cell r="A157" t="str">
            <v>201</v>
          </cell>
          <cell r="D157">
            <v>1</v>
          </cell>
          <cell r="F157">
            <v>0</v>
          </cell>
        </row>
        <row r="158">
          <cell r="A158" t="str">
            <v>201</v>
          </cell>
          <cell r="D158">
            <v>1</v>
          </cell>
          <cell r="F158">
            <v>16</v>
          </cell>
        </row>
        <row r="159">
          <cell r="A159" t="str">
            <v>201</v>
          </cell>
          <cell r="D159">
            <v>4</v>
          </cell>
          <cell r="F159">
            <v>0</v>
          </cell>
        </row>
        <row r="160">
          <cell r="A160" t="str">
            <v>201</v>
          </cell>
          <cell r="D160">
            <v>63486</v>
          </cell>
          <cell r="F160">
            <v>15126</v>
          </cell>
        </row>
        <row r="161">
          <cell r="A161" t="str">
            <v>201</v>
          </cell>
          <cell r="D161">
            <v>1889</v>
          </cell>
          <cell r="F161">
            <v>194</v>
          </cell>
        </row>
        <row r="162">
          <cell r="A162" t="str">
            <v>201</v>
          </cell>
          <cell r="D162">
            <v>3985</v>
          </cell>
          <cell r="F162">
            <v>504</v>
          </cell>
        </row>
        <row r="163">
          <cell r="A163" t="str">
            <v>201</v>
          </cell>
          <cell r="D163">
            <v>265</v>
          </cell>
          <cell r="F163">
            <v>24</v>
          </cell>
        </row>
        <row r="164">
          <cell r="A164" t="str">
            <v>203</v>
          </cell>
          <cell r="D164">
            <v>2570</v>
          </cell>
          <cell r="F164">
            <v>362</v>
          </cell>
        </row>
        <row r="165">
          <cell r="A165" t="str">
            <v>206</v>
          </cell>
          <cell r="D165">
            <v>1</v>
          </cell>
          <cell r="F165">
            <v>0</v>
          </cell>
        </row>
        <row r="166">
          <cell r="A166" t="str">
            <v>206</v>
          </cell>
          <cell r="D166">
            <v>1</v>
          </cell>
          <cell r="F166">
            <v>0</v>
          </cell>
        </row>
        <row r="167">
          <cell r="A167" t="str">
            <v>206</v>
          </cell>
          <cell r="D167">
            <v>7506</v>
          </cell>
          <cell r="F167">
            <v>1004</v>
          </cell>
        </row>
        <row r="168">
          <cell r="A168" t="str">
            <v>211</v>
          </cell>
          <cell r="D168">
            <v>2008</v>
          </cell>
          <cell r="F168">
            <v>153</v>
          </cell>
        </row>
        <row r="169">
          <cell r="A169" t="str">
            <v>211</v>
          </cell>
          <cell r="D169">
            <v>1</v>
          </cell>
          <cell r="F169">
            <v>0</v>
          </cell>
        </row>
        <row r="170">
          <cell r="A170" t="str">
            <v>216</v>
          </cell>
          <cell r="D170">
            <v>1835</v>
          </cell>
          <cell r="F170">
            <v>648</v>
          </cell>
        </row>
        <row r="171">
          <cell r="A171" t="str">
            <v>216</v>
          </cell>
          <cell r="D171">
            <v>1</v>
          </cell>
          <cell r="F171">
            <v>0</v>
          </cell>
        </row>
        <row r="172">
          <cell r="A172" t="str">
            <v>216</v>
          </cell>
          <cell r="D172">
            <v>0</v>
          </cell>
          <cell r="F172">
            <v>0</v>
          </cell>
        </row>
        <row r="173">
          <cell r="A173" t="str">
            <v>216</v>
          </cell>
          <cell r="D173">
            <v>1</v>
          </cell>
          <cell r="F173">
            <v>0</v>
          </cell>
        </row>
        <row r="174">
          <cell r="A174" t="str">
            <v>221</v>
          </cell>
          <cell r="D174">
            <v>3821</v>
          </cell>
          <cell r="F174">
            <v>643</v>
          </cell>
        </row>
        <row r="175">
          <cell r="A175" t="str">
            <v>226</v>
          </cell>
          <cell r="D175">
            <v>4677</v>
          </cell>
          <cell r="F175">
            <v>548</v>
          </cell>
        </row>
        <row r="176">
          <cell r="A176" t="str">
            <v>226</v>
          </cell>
          <cell r="D176">
            <v>284</v>
          </cell>
          <cell r="F176">
            <v>42</v>
          </cell>
        </row>
        <row r="177">
          <cell r="A177" t="str">
            <v>231</v>
          </cell>
          <cell r="D177">
            <v>0</v>
          </cell>
          <cell r="F177">
            <v>0</v>
          </cell>
        </row>
        <row r="178">
          <cell r="A178" t="str">
            <v>231</v>
          </cell>
          <cell r="D178">
            <v>2094</v>
          </cell>
          <cell r="F178">
            <v>289</v>
          </cell>
        </row>
        <row r="179">
          <cell r="A179" t="str">
            <v>231</v>
          </cell>
          <cell r="D179">
            <v>1726</v>
          </cell>
          <cell r="F179">
            <v>112</v>
          </cell>
        </row>
        <row r="180">
          <cell r="A180" t="str">
            <v>236</v>
          </cell>
          <cell r="D180">
            <v>1</v>
          </cell>
          <cell r="F180">
            <v>0</v>
          </cell>
        </row>
        <row r="181">
          <cell r="A181" t="str">
            <v>236</v>
          </cell>
          <cell r="D181">
            <v>3226</v>
          </cell>
          <cell r="F181">
            <v>307</v>
          </cell>
        </row>
        <row r="182">
          <cell r="A182" t="str">
            <v>236</v>
          </cell>
          <cell r="D182">
            <v>1</v>
          </cell>
          <cell r="F182">
            <v>0</v>
          </cell>
        </row>
        <row r="183">
          <cell r="A183" t="str">
            <v>241</v>
          </cell>
          <cell r="D183">
            <v>1</v>
          </cell>
          <cell r="F183">
            <v>0</v>
          </cell>
        </row>
        <row r="184">
          <cell r="A184" t="str">
            <v>241</v>
          </cell>
          <cell r="D184">
            <v>46</v>
          </cell>
          <cell r="F184">
            <v>2</v>
          </cell>
        </row>
        <row r="185">
          <cell r="A185" t="str">
            <v>241</v>
          </cell>
          <cell r="D185">
            <v>225</v>
          </cell>
          <cell r="F185">
            <v>14</v>
          </cell>
        </row>
        <row r="186">
          <cell r="A186" t="str">
            <v>241</v>
          </cell>
          <cell r="D186">
            <v>2915</v>
          </cell>
          <cell r="F186">
            <v>298</v>
          </cell>
        </row>
        <row r="187">
          <cell r="A187" t="str">
            <v>241</v>
          </cell>
          <cell r="D187">
            <v>393</v>
          </cell>
          <cell r="F187">
            <v>21</v>
          </cell>
        </row>
        <row r="188">
          <cell r="A188" t="str">
            <v>246</v>
          </cell>
          <cell r="D188">
            <v>1</v>
          </cell>
          <cell r="F188">
            <v>0</v>
          </cell>
        </row>
        <row r="189">
          <cell r="A189" t="str">
            <v>246</v>
          </cell>
          <cell r="D189">
            <v>1</v>
          </cell>
          <cell r="F189">
            <v>0</v>
          </cell>
        </row>
        <row r="190">
          <cell r="A190" t="str">
            <v>246</v>
          </cell>
          <cell r="D190">
            <v>6993</v>
          </cell>
          <cell r="F190">
            <v>697</v>
          </cell>
        </row>
        <row r="191">
          <cell r="A191" t="str">
            <v>251</v>
          </cell>
          <cell r="D191">
            <v>1</v>
          </cell>
          <cell r="F191">
            <v>0</v>
          </cell>
        </row>
        <row r="192">
          <cell r="A192" t="str">
            <v>251</v>
          </cell>
          <cell r="D192">
            <v>8143</v>
          </cell>
          <cell r="F192">
            <v>867</v>
          </cell>
        </row>
        <row r="193">
          <cell r="A193" t="str">
            <v>251</v>
          </cell>
          <cell r="D193">
            <v>2</v>
          </cell>
          <cell r="F193">
            <v>0</v>
          </cell>
        </row>
        <row r="194">
          <cell r="A194" t="str">
            <v>253</v>
          </cell>
          <cell r="D194">
            <v>1088</v>
          </cell>
          <cell r="F194">
            <v>111</v>
          </cell>
        </row>
        <row r="195">
          <cell r="A195" t="str">
            <v>253</v>
          </cell>
          <cell r="D195">
            <v>1425</v>
          </cell>
          <cell r="F195">
            <v>65</v>
          </cell>
        </row>
        <row r="196">
          <cell r="A196" t="str">
            <v>256</v>
          </cell>
          <cell r="D196">
            <v>9440</v>
          </cell>
          <cell r="F196">
            <v>2045</v>
          </cell>
        </row>
        <row r="197">
          <cell r="A197" t="str">
            <v>256</v>
          </cell>
          <cell r="D197">
            <v>1</v>
          </cell>
          <cell r="F197">
            <v>0</v>
          </cell>
        </row>
        <row r="198">
          <cell r="A198" t="str">
            <v>256</v>
          </cell>
          <cell r="D198">
            <v>599</v>
          </cell>
          <cell r="F198">
            <v>334</v>
          </cell>
        </row>
        <row r="199">
          <cell r="A199" t="str">
            <v>261</v>
          </cell>
          <cell r="D199">
            <v>1</v>
          </cell>
          <cell r="F199">
            <v>0</v>
          </cell>
        </row>
        <row r="200">
          <cell r="A200" t="str">
            <v>261</v>
          </cell>
          <cell r="D200">
            <v>6416</v>
          </cell>
          <cell r="F200">
            <v>687</v>
          </cell>
        </row>
        <row r="201">
          <cell r="A201" t="str">
            <v>261</v>
          </cell>
          <cell r="D201">
            <v>1</v>
          </cell>
          <cell r="F201">
            <v>0</v>
          </cell>
        </row>
        <row r="202">
          <cell r="A202" t="str">
            <v>266</v>
          </cell>
          <cell r="D202">
            <v>4641</v>
          </cell>
          <cell r="F202">
            <v>1039</v>
          </cell>
        </row>
        <row r="203">
          <cell r="A203" t="str">
            <v>271</v>
          </cell>
          <cell r="D203">
            <v>7</v>
          </cell>
          <cell r="F203">
            <v>0</v>
          </cell>
        </row>
        <row r="204">
          <cell r="A204" t="str">
            <v>271</v>
          </cell>
          <cell r="D204">
            <v>1</v>
          </cell>
          <cell r="F204">
            <v>0</v>
          </cell>
        </row>
        <row r="205">
          <cell r="A205" t="str">
            <v>271</v>
          </cell>
          <cell r="D205">
            <v>1781</v>
          </cell>
          <cell r="F205">
            <v>287</v>
          </cell>
        </row>
        <row r="206">
          <cell r="A206" t="str">
            <v>271</v>
          </cell>
          <cell r="D206">
            <v>403</v>
          </cell>
          <cell r="F206">
            <v>43</v>
          </cell>
        </row>
        <row r="207">
          <cell r="A207" t="str">
            <v>276</v>
          </cell>
          <cell r="D207">
            <v>5040</v>
          </cell>
          <cell r="F207">
            <v>4382</v>
          </cell>
        </row>
        <row r="208">
          <cell r="A208" t="str">
            <v>276</v>
          </cell>
          <cell r="D208">
            <v>7</v>
          </cell>
          <cell r="F208">
            <v>0</v>
          </cell>
        </row>
        <row r="209">
          <cell r="A209" t="str">
            <v>281</v>
          </cell>
          <cell r="D209">
            <v>0</v>
          </cell>
          <cell r="F209">
            <v>0</v>
          </cell>
        </row>
        <row r="210">
          <cell r="A210" t="str">
            <v>281</v>
          </cell>
          <cell r="D210">
            <v>4599</v>
          </cell>
          <cell r="F210">
            <v>1041</v>
          </cell>
        </row>
        <row r="211">
          <cell r="A211" t="str">
            <v>281</v>
          </cell>
          <cell r="D211">
            <v>1</v>
          </cell>
          <cell r="F211">
            <v>0</v>
          </cell>
        </row>
        <row r="212">
          <cell r="A212" t="str">
            <v>281</v>
          </cell>
          <cell r="D212">
            <v>1</v>
          </cell>
          <cell r="F212">
            <v>0</v>
          </cell>
        </row>
        <row r="213">
          <cell r="A213" t="str">
            <v>286</v>
          </cell>
          <cell r="D213">
            <v>1</v>
          </cell>
          <cell r="F213">
            <v>0</v>
          </cell>
        </row>
        <row r="214">
          <cell r="A214" t="str">
            <v>286</v>
          </cell>
          <cell r="D214">
            <v>2</v>
          </cell>
          <cell r="F214">
            <v>0</v>
          </cell>
        </row>
        <row r="215">
          <cell r="A215" t="str">
            <v>286</v>
          </cell>
          <cell r="D215">
            <v>401</v>
          </cell>
          <cell r="F215">
            <v>32</v>
          </cell>
        </row>
        <row r="216">
          <cell r="A216" t="str">
            <v>286</v>
          </cell>
          <cell r="D216">
            <v>3280</v>
          </cell>
          <cell r="F216">
            <v>414</v>
          </cell>
        </row>
        <row r="217">
          <cell r="A217" t="str">
            <v>291</v>
          </cell>
          <cell r="D217">
            <v>101</v>
          </cell>
          <cell r="F217">
            <v>4</v>
          </cell>
        </row>
        <row r="218">
          <cell r="A218" t="str">
            <v>291</v>
          </cell>
          <cell r="D218">
            <v>1</v>
          </cell>
          <cell r="F218">
            <v>0</v>
          </cell>
        </row>
        <row r="219">
          <cell r="A219" t="str">
            <v>291</v>
          </cell>
          <cell r="D219">
            <v>1</v>
          </cell>
          <cell r="F219">
            <v>0</v>
          </cell>
        </row>
        <row r="220">
          <cell r="A220" t="str">
            <v>291</v>
          </cell>
          <cell r="D220">
            <v>2</v>
          </cell>
          <cell r="F220">
            <v>0</v>
          </cell>
        </row>
        <row r="221">
          <cell r="A221" t="str">
            <v>291</v>
          </cell>
          <cell r="D221">
            <v>3408</v>
          </cell>
          <cell r="F221">
            <v>449</v>
          </cell>
        </row>
        <row r="222">
          <cell r="A222" t="str">
            <v>291</v>
          </cell>
          <cell r="D222">
            <v>179</v>
          </cell>
          <cell r="F222">
            <v>19</v>
          </cell>
        </row>
        <row r="223">
          <cell r="A223" t="str">
            <v>296</v>
          </cell>
          <cell r="D223">
            <v>27481</v>
          </cell>
          <cell r="F223">
            <v>7284</v>
          </cell>
        </row>
        <row r="224">
          <cell r="A224" t="str">
            <v>296</v>
          </cell>
          <cell r="D224">
            <v>0</v>
          </cell>
          <cell r="F224">
            <v>0</v>
          </cell>
        </row>
        <row r="225">
          <cell r="A225" t="str">
            <v>296</v>
          </cell>
          <cell r="D225">
            <v>3994</v>
          </cell>
          <cell r="F225">
            <v>406</v>
          </cell>
        </row>
        <row r="226">
          <cell r="A226" t="str">
            <v>296</v>
          </cell>
          <cell r="D226">
            <v>2</v>
          </cell>
          <cell r="F226">
            <v>0</v>
          </cell>
        </row>
        <row r="227">
          <cell r="A227" t="str">
            <v>301</v>
          </cell>
          <cell r="D227">
            <v>1120</v>
          </cell>
          <cell r="F227">
            <v>108</v>
          </cell>
        </row>
        <row r="228">
          <cell r="A228" t="str">
            <v>301</v>
          </cell>
          <cell r="D228">
            <v>3025</v>
          </cell>
          <cell r="F228">
            <v>478</v>
          </cell>
        </row>
        <row r="229">
          <cell r="A229" t="str">
            <v>306</v>
          </cell>
          <cell r="D229">
            <v>18869</v>
          </cell>
          <cell r="F229">
            <v>14641</v>
          </cell>
        </row>
        <row r="230">
          <cell r="A230" t="str">
            <v>311</v>
          </cell>
          <cell r="D230">
            <v>1</v>
          </cell>
          <cell r="F230">
            <v>0</v>
          </cell>
        </row>
        <row r="231">
          <cell r="A231" t="str">
            <v>311</v>
          </cell>
          <cell r="D231">
            <v>1105</v>
          </cell>
          <cell r="F231">
            <v>117</v>
          </cell>
        </row>
        <row r="232">
          <cell r="A232" t="str">
            <v>316</v>
          </cell>
          <cell r="D232">
            <v>17751</v>
          </cell>
          <cell r="F232">
            <v>3097</v>
          </cell>
        </row>
        <row r="233">
          <cell r="A233" t="str">
            <v>316</v>
          </cell>
          <cell r="D233">
            <v>309</v>
          </cell>
          <cell r="F233">
            <v>35</v>
          </cell>
        </row>
        <row r="234">
          <cell r="A234" t="str">
            <v>316</v>
          </cell>
          <cell r="D234">
            <v>0</v>
          </cell>
          <cell r="F234">
            <v>0</v>
          </cell>
        </row>
        <row r="235">
          <cell r="A235" t="str">
            <v>316</v>
          </cell>
          <cell r="D235">
            <v>1395</v>
          </cell>
          <cell r="F235">
            <v>515</v>
          </cell>
        </row>
        <row r="236">
          <cell r="A236" t="str">
            <v>321</v>
          </cell>
          <cell r="D236">
            <v>2</v>
          </cell>
          <cell r="F236">
            <v>0</v>
          </cell>
        </row>
        <row r="237">
          <cell r="A237" t="str">
            <v>321</v>
          </cell>
          <cell r="D237">
            <v>1861</v>
          </cell>
          <cell r="F237">
            <v>206</v>
          </cell>
        </row>
        <row r="238">
          <cell r="A238" t="str">
            <v>321</v>
          </cell>
          <cell r="D238">
            <v>1</v>
          </cell>
          <cell r="F238">
            <v>0</v>
          </cell>
        </row>
        <row r="239">
          <cell r="A239" t="str">
            <v>321</v>
          </cell>
          <cell r="D239">
            <v>1580</v>
          </cell>
          <cell r="F239">
            <v>73</v>
          </cell>
        </row>
        <row r="240">
          <cell r="A240" t="str">
            <v>326</v>
          </cell>
          <cell r="D240">
            <v>5239</v>
          </cell>
          <cell r="F240">
            <v>791</v>
          </cell>
        </row>
        <row r="241">
          <cell r="A241" t="str">
            <v>326</v>
          </cell>
          <cell r="D241">
            <v>1</v>
          </cell>
          <cell r="F241">
            <v>0</v>
          </cell>
        </row>
        <row r="242">
          <cell r="A242" t="str">
            <v>331</v>
          </cell>
          <cell r="D242">
            <v>1567</v>
          </cell>
          <cell r="F242">
            <v>116</v>
          </cell>
        </row>
        <row r="243">
          <cell r="A243" t="str">
            <v>331</v>
          </cell>
          <cell r="D243">
            <v>1</v>
          </cell>
          <cell r="F243">
            <v>0</v>
          </cell>
        </row>
        <row r="244">
          <cell r="A244" t="str">
            <v>336</v>
          </cell>
          <cell r="D244">
            <v>67</v>
          </cell>
          <cell r="F244">
            <v>5</v>
          </cell>
        </row>
        <row r="245">
          <cell r="A245" t="str">
            <v>336</v>
          </cell>
          <cell r="D245">
            <v>16045</v>
          </cell>
          <cell r="F245">
            <v>23754</v>
          </cell>
        </row>
        <row r="246">
          <cell r="A246" t="str">
            <v>341</v>
          </cell>
          <cell r="D246">
            <v>2971</v>
          </cell>
          <cell r="F246">
            <v>242</v>
          </cell>
        </row>
        <row r="247">
          <cell r="A247" t="str">
            <v>341</v>
          </cell>
          <cell r="D247">
            <v>56</v>
          </cell>
          <cell r="F247">
            <v>3</v>
          </cell>
        </row>
        <row r="248">
          <cell r="A248" t="str">
            <v>341</v>
          </cell>
          <cell r="D248">
            <v>2</v>
          </cell>
          <cell r="F248">
            <v>0</v>
          </cell>
        </row>
        <row r="249">
          <cell r="A249" t="str">
            <v>346</v>
          </cell>
          <cell r="D249">
            <v>1</v>
          </cell>
          <cell r="F249">
            <v>0</v>
          </cell>
        </row>
        <row r="250">
          <cell r="A250" t="str">
            <v>346</v>
          </cell>
          <cell r="D250">
            <v>2241</v>
          </cell>
          <cell r="F250">
            <v>290</v>
          </cell>
        </row>
        <row r="251">
          <cell r="A251" t="str">
            <v>351</v>
          </cell>
          <cell r="D251">
            <v>1097</v>
          </cell>
          <cell r="F251">
            <v>98</v>
          </cell>
        </row>
        <row r="252">
          <cell r="A252" t="str">
            <v>351</v>
          </cell>
          <cell r="D252">
            <v>1</v>
          </cell>
          <cell r="F252">
            <v>0</v>
          </cell>
        </row>
        <row r="253">
          <cell r="A253" t="str">
            <v>356</v>
          </cell>
          <cell r="D253">
            <v>9554</v>
          </cell>
          <cell r="F253">
            <v>12230</v>
          </cell>
        </row>
        <row r="254">
          <cell r="A254" t="str">
            <v>356</v>
          </cell>
          <cell r="D254">
            <v>2087</v>
          </cell>
          <cell r="F254">
            <v>327</v>
          </cell>
        </row>
        <row r="255">
          <cell r="A255" t="str">
            <v>361</v>
          </cell>
          <cell r="D255">
            <v>8</v>
          </cell>
          <cell r="F255">
            <v>0</v>
          </cell>
        </row>
        <row r="256">
          <cell r="A256" t="str">
            <v>361</v>
          </cell>
          <cell r="D256">
            <v>1</v>
          </cell>
          <cell r="F256">
            <v>0</v>
          </cell>
        </row>
        <row r="257">
          <cell r="A257" t="str">
            <v>361</v>
          </cell>
          <cell r="D257">
            <v>6</v>
          </cell>
          <cell r="F257">
            <v>0</v>
          </cell>
        </row>
        <row r="258">
          <cell r="A258" t="str">
            <v>361</v>
          </cell>
          <cell r="D258">
            <v>1</v>
          </cell>
          <cell r="F258">
            <v>0</v>
          </cell>
        </row>
        <row r="259">
          <cell r="A259" t="str">
            <v>361</v>
          </cell>
          <cell r="D259">
            <v>1</v>
          </cell>
          <cell r="F259">
            <v>0</v>
          </cell>
        </row>
        <row r="260">
          <cell r="A260" t="str">
            <v>361</v>
          </cell>
          <cell r="D260">
            <v>3741</v>
          </cell>
          <cell r="F260">
            <v>502</v>
          </cell>
        </row>
        <row r="261">
          <cell r="A261" t="str">
            <v>366</v>
          </cell>
          <cell r="D261">
            <v>2</v>
          </cell>
          <cell r="F261">
            <v>0</v>
          </cell>
        </row>
        <row r="262">
          <cell r="A262" t="str">
            <v>366</v>
          </cell>
          <cell r="D262">
            <v>820</v>
          </cell>
          <cell r="F262">
            <v>192</v>
          </cell>
        </row>
        <row r="263">
          <cell r="A263" t="str">
            <v>371</v>
          </cell>
          <cell r="D263">
            <v>3927</v>
          </cell>
          <cell r="F263">
            <v>347</v>
          </cell>
        </row>
        <row r="264">
          <cell r="A264" t="str">
            <v>376</v>
          </cell>
          <cell r="D264">
            <v>2</v>
          </cell>
          <cell r="F264">
            <v>0</v>
          </cell>
        </row>
        <row r="265">
          <cell r="A265" t="str">
            <v>376</v>
          </cell>
          <cell r="D265">
            <v>10251</v>
          </cell>
          <cell r="F265">
            <v>2222</v>
          </cell>
        </row>
        <row r="266">
          <cell r="A266" t="str">
            <v>376</v>
          </cell>
          <cell r="D266">
            <v>1</v>
          </cell>
          <cell r="F266">
            <v>0</v>
          </cell>
        </row>
        <row r="267">
          <cell r="A267" t="str">
            <v>381</v>
          </cell>
          <cell r="D267">
            <v>4129</v>
          </cell>
          <cell r="F267">
            <v>402</v>
          </cell>
        </row>
        <row r="268">
          <cell r="A268" t="str">
            <v>381</v>
          </cell>
          <cell r="D268">
            <v>520</v>
          </cell>
          <cell r="F268">
            <v>24</v>
          </cell>
        </row>
        <row r="269">
          <cell r="A269" t="str">
            <v>381</v>
          </cell>
          <cell r="D269">
            <v>1</v>
          </cell>
          <cell r="F269">
            <v>0</v>
          </cell>
        </row>
        <row r="270">
          <cell r="A270" t="str">
            <v>383</v>
          </cell>
          <cell r="D270">
            <v>1</v>
          </cell>
          <cell r="F270">
            <v>0</v>
          </cell>
        </row>
        <row r="271">
          <cell r="A271" t="str">
            <v>383</v>
          </cell>
          <cell r="D271">
            <v>4261</v>
          </cell>
          <cell r="F271">
            <v>655</v>
          </cell>
        </row>
        <row r="272">
          <cell r="A272" t="str">
            <v>386</v>
          </cell>
          <cell r="D272">
            <v>3185</v>
          </cell>
          <cell r="F272">
            <v>459</v>
          </cell>
        </row>
        <row r="273">
          <cell r="A273" t="str">
            <v>391</v>
          </cell>
          <cell r="D273">
            <v>1</v>
          </cell>
          <cell r="F273">
            <v>0</v>
          </cell>
        </row>
        <row r="274">
          <cell r="A274" t="str">
            <v>391</v>
          </cell>
          <cell r="D274">
            <v>1</v>
          </cell>
          <cell r="F274">
            <v>0</v>
          </cell>
        </row>
        <row r="275">
          <cell r="A275" t="str">
            <v>391</v>
          </cell>
          <cell r="D275">
            <v>25785</v>
          </cell>
          <cell r="F275">
            <v>9605</v>
          </cell>
        </row>
        <row r="276">
          <cell r="A276" t="str">
            <v>391</v>
          </cell>
          <cell r="D276">
            <v>1</v>
          </cell>
          <cell r="F276">
            <v>1</v>
          </cell>
        </row>
        <row r="277">
          <cell r="A277" t="str">
            <v>391</v>
          </cell>
          <cell r="D277">
            <v>2</v>
          </cell>
          <cell r="F277">
            <v>498</v>
          </cell>
        </row>
        <row r="278">
          <cell r="A278" t="str">
            <v>391</v>
          </cell>
          <cell r="D278">
            <v>45956</v>
          </cell>
          <cell r="F278">
            <v>19942</v>
          </cell>
        </row>
        <row r="279">
          <cell r="A279" t="str">
            <v>391</v>
          </cell>
          <cell r="D279">
            <v>33333</v>
          </cell>
          <cell r="F279">
            <v>11436</v>
          </cell>
        </row>
        <row r="280">
          <cell r="A280" t="str">
            <v>391</v>
          </cell>
          <cell r="D280">
            <v>36452</v>
          </cell>
          <cell r="F280">
            <v>11140</v>
          </cell>
        </row>
        <row r="281">
          <cell r="A281" t="str">
            <v>391</v>
          </cell>
          <cell r="D281">
            <v>1</v>
          </cell>
          <cell r="F281">
            <v>0</v>
          </cell>
        </row>
        <row r="282">
          <cell r="A282" t="str">
            <v>393</v>
          </cell>
          <cell r="D282">
            <v>1611</v>
          </cell>
          <cell r="F282">
            <v>154</v>
          </cell>
        </row>
        <row r="283">
          <cell r="A283" t="str">
            <v>396</v>
          </cell>
          <cell r="D283">
            <v>1</v>
          </cell>
          <cell r="F283">
            <v>0</v>
          </cell>
        </row>
        <row r="284">
          <cell r="A284" t="str">
            <v>396</v>
          </cell>
          <cell r="D284">
            <v>1</v>
          </cell>
          <cell r="F284">
            <v>0</v>
          </cell>
        </row>
        <row r="285">
          <cell r="A285" t="str">
            <v>396</v>
          </cell>
          <cell r="D285">
            <v>1</v>
          </cell>
          <cell r="F285">
            <v>0</v>
          </cell>
        </row>
        <row r="286">
          <cell r="A286" t="str">
            <v>396</v>
          </cell>
          <cell r="D286">
            <v>3</v>
          </cell>
          <cell r="F286">
            <v>0</v>
          </cell>
        </row>
        <row r="287">
          <cell r="A287" t="str">
            <v>396</v>
          </cell>
          <cell r="D287">
            <v>3737</v>
          </cell>
          <cell r="F287">
            <v>375</v>
          </cell>
        </row>
        <row r="288">
          <cell r="A288" t="str">
            <v>396</v>
          </cell>
          <cell r="D288">
            <v>1</v>
          </cell>
          <cell r="F288">
            <v>0</v>
          </cell>
        </row>
        <row r="289">
          <cell r="A289" t="str">
            <v>398</v>
          </cell>
          <cell r="D289">
            <v>1</v>
          </cell>
          <cell r="F289">
            <v>0</v>
          </cell>
        </row>
        <row r="290">
          <cell r="A290" t="str">
            <v>398</v>
          </cell>
          <cell r="D290">
            <v>2254</v>
          </cell>
          <cell r="F290">
            <v>278</v>
          </cell>
        </row>
        <row r="291">
          <cell r="A291" t="str">
            <v>401</v>
          </cell>
          <cell r="D291">
            <v>1</v>
          </cell>
          <cell r="F291">
            <v>0</v>
          </cell>
        </row>
        <row r="292">
          <cell r="A292" t="str">
            <v>401</v>
          </cell>
          <cell r="D292">
            <v>5338</v>
          </cell>
          <cell r="F292">
            <v>578</v>
          </cell>
        </row>
        <row r="293">
          <cell r="A293" t="str">
            <v>401</v>
          </cell>
          <cell r="D293">
            <v>1038</v>
          </cell>
          <cell r="F293">
            <v>64</v>
          </cell>
        </row>
        <row r="294">
          <cell r="A294" t="str">
            <v>406</v>
          </cell>
          <cell r="D294">
            <v>2</v>
          </cell>
          <cell r="F294">
            <v>0</v>
          </cell>
        </row>
        <row r="295">
          <cell r="A295" t="str">
            <v>406</v>
          </cell>
          <cell r="D295">
            <v>1</v>
          </cell>
          <cell r="F295">
            <v>0</v>
          </cell>
        </row>
        <row r="296">
          <cell r="A296" t="str">
            <v>406</v>
          </cell>
          <cell r="D296">
            <v>2768</v>
          </cell>
          <cell r="F296">
            <v>720</v>
          </cell>
        </row>
        <row r="297">
          <cell r="A297" t="str">
            <v>409</v>
          </cell>
          <cell r="D297">
            <v>2559</v>
          </cell>
          <cell r="F297">
            <v>167</v>
          </cell>
        </row>
        <row r="298">
          <cell r="A298" t="str">
            <v>411</v>
          </cell>
          <cell r="D298">
            <v>3175</v>
          </cell>
          <cell r="F298">
            <v>331</v>
          </cell>
        </row>
        <row r="299">
          <cell r="A299" t="str">
            <v>416</v>
          </cell>
          <cell r="D299">
            <v>1</v>
          </cell>
          <cell r="F299">
            <v>0</v>
          </cell>
        </row>
        <row r="300">
          <cell r="A300" t="str">
            <v>416</v>
          </cell>
          <cell r="D300">
            <v>3619</v>
          </cell>
          <cell r="F300">
            <v>316</v>
          </cell>
        </row>
        <row r="301">
          <cell r="A301" t="str">
            <v>416</v>
          </cell>
          <cell r="D301">
            <v>3</v>
          </cell>
          <cell r="F301">
            <v>0</v>
          </cell>
        </row>
        <row r="302">
          <cell r="A302" t="str">
            <v>416</v>
          </cell>
          <cell r="D302">
            <v>1</v>
          </cell>
          <cell r="F302">
            <v>0</v>
          </cell>
        </row>
        <row r="303">
          <cell r="A303" t="str">
            <v>421</v>
          </cell>
          <cell r="D303">
            <v>1</v>
          </cell>
          <cell r="F303">
            <v>0</v>
          </cell>
        </row>
        <row r="304">
          <cell r="A304" t="str">
            <v>421</v>
          </cell>
          <cell r="D304">
            <v>3840</v>
          </cell>
          <cell r="F304">
            <v>970</v>
          </cell>
        </row>
        <row r="305">
          <cell r="A305" t="str">
            <v>421</v>
          </cell>
          <cell r="D305">
            <v>2</v>
          </cell>
          <cell r="F305">
            <v>0</v>
          </cell>
        </row>
        <row r="306">
          <cell r="A306" t="str">
            <v>421</v>
          </cell>
          <cell r="D306">
            <v>863</v>
          </cell>
          <cell r="F306">
            <v>128</v>
          </cell>
        </row>
        <row r="307">
          <cell r="A307" t="str">
            <v>423</v>
          </cell>
          <cell r="D307">
            <v>1</v>
          </cell>
          <cell r="F307">
            <v>0</v>
          </cell>
        </row>
        <row r="308">
          <cell r="A308" t="str">
            <v>423</v>
          </cell>
          <cell r="D308">
            <v>2025</v>
          </cell>
          <cell r="F308">
            <v>262</v>
          </cell>
        </row>
        <row r="309">
          <cell r="A309" t="str">
            <v>423</v>
          </cell>
          <cell r="D309">
            <v>1</v>
          </cell>
          <cell r="F309">
            <v>0</v>
          </cell>
        </row>
        <row r="310">
          <cell r="A310" t="str">
            <v>426</v>
          </cell>
          <cell r="D310">
            <v>1</v>
          </cell>
          <cell r="F310">
            <v>0</v>
          </cell>
        </row>
        <row r="311">
          <cell r="A311" t="str">
            <v>426</v>
          </cell>
          <cell r="D311">
            <v>1168</v>
          </cell>
          <cell r="F311">
            <v>146</v>
          </cell>
        </row>
        <row r="312">
          <cell r="A312" t="str">
            <v>426</v>
          </cell>
          <cell r="D312">
            <v>1</v>
          </cell>
          <cell r="F312">
            <v>0</v>
          </cell>
        </row>
        <row r="313">
          <cell r="A313" t="str">
            <v>426</v>
          </cell>
          <cell r="D313">
            <v>1819</v>
          </cell>
          <cell r="F313">
            <v>91</v>
          </cell>
        </row>
        <row r="314">
          <cell r="A314" t="str">
            <v>426</v>
          </cell>
          <cell r="D314">
            <v>1</v>
          </cell>
          <cell r="F314">
            <v>0</v>
          </cell>
        </row>
        <row r="315">
          <cell r="A315" t="str">
            <v>431</v>
          </cell>
          <cell r="D315">
            <v>1</v>
          </cell>
          <cell r="F315">
            <v>0</v>
          </cell>
        </row>
        <row r="316">
          <cell r="A316" t="str">
            <v>431</v>
          </cell>
          <cell r="D316">
            <v>3</v>
          </cell>
          <cell r="F316">
            <v>0</v>
          </cell>
        </row>
        <row r="317">
          <cell r="A317" t="str">
            <v>431</v>
          </cell>
          <cell r="D317">
            <v>3680</v>
          </cell>
          <cell r="F317">
            <v>332</v>
          </cell>
        </row>
        <row r="318">
          <cell r="A318" t="str">
            <v>433</v>
          </cell>
          <cell r="D318">
            <v>1</v>
          </cell>
          <cell r="F318">
            <v>0</v>
          </cell>
        </row>
        <row r="319">
          <cell r="A319" t="str">
            <v>433</v>
          </cell>
          <cell r="D319">
            <v>2228</v>
          </cell>
          <cell r="F319">
            <v>693</v>
          </cell>
        </row>
        <row r="320">
          <cell r="A320" t="str">
            <v>433</v>
          </cell>
          <cell r="D320">
            <v>1</v>
          </cell>
          <cell r="F320">
            <v>0</v>
          </cell>
        </row>
        <row r="321">
          <cell r="A321" t="str">
            <v>433</v>
          </cell>
          <cell r="D321">
            <v>1712</v>
          </cell>
          <cell r="F321">
            <v>137</v>
          </cell>
        </row>
        <row r="322">
          <cell r="A322" t="str">
            <v>436</v>
          </cell>
          <cell r="D322">
            <v>1</v>
          </cell>
          <cell r="F322">
            <v>0</v>
          </cell>
        </row>
        <row r="323">
          <cell r="A323" t="str">
            <v>436</v>
          </cell>
          <cell r="D323">
            <v>10029</v>
          </cell>
          <cell r="F323">
            <v>1468</v>
          </cell>
        </row>
        <row r="324">
          <cell r="A324" t="str">
            <v>441</v>
          </cell>
          <cell r="D324">
            <v>43</v>
          </cell>
          <cell r="F324">
            <v>3</v>
          </cell>
        </row>
        <row r="325">
          <cell r="A325" t="str">
            <v>441</v>
          </cell>
          <cell r="D325">
            <v>1</v>
          </cell>
          <cell r="F325">
            <v>0</v>
          </cell>
        </row>
        <row r="326">
          <cell r="A326" t="str">
            <v>441</v>
          </cell>
          <cell r="D326">
            <v>2</v>
          </cell>
          <cell r="F326">
            <v>0</v>
          </cell>
        </row>
        <row r="327">
          <cell r="A327" t="str">
            <v>441</v>
          </cell>
          <cell r="D327">
            <v>14895</v>
          </cell>
          <cell r="F327">
            <v>3239</v>
          </cell>
        </row>
        <row r="328">
          <cell r="A328" t="str">
            <v>441</v>
          </cell>
          <cell r="D328">
            <v>1</v>
          </cell>
          <cell r="F328">
            <v>0</v>
          </cell>
        </row>
        <row r="329">
          <cell r="A329" t="str">
            <v>446</v>
          </cell>
          <cell r="D329">
            <v>3504</v>
          </cell>
          <cell r="F329">
            <v>566</v>
          </cell>
        </row>
        <row r="330">
          <cell r="A330" t="str">
            <v>446</v>
          </cell>
          <cell r="D330">
            <v>2149</v>
          </cell>
          <cell r="F330">
            <v>205</v>
          </cell>
        </row>
        <row r="331">
          <cell r="A331" t="str">
            <v>451</v>
          </cell>
          <cell r="D331">
            <v>1</v>
          </cell>
          <cell r="F331">
            <v>0</v>
          </cell>
        </row>
        <row r="332">
          <cell r="A332" t="str">
            <v>451</v>
          </cell>
          <cell r="D332">
            <v>2554</v>
          </cell>
          <cell r="F332">
            <v>270</v>
          </cell>
        </row>
        <row r="333">
          <cell r="A333" t="str">
            <v>451</v>
          </cell>
          <cell r="D333">
            <v>1</v>
          </cell>
          <cell r="F333">
            <v>0</v>
          </cell>
        </row>
        <row r="334">
          <cell r="A334" t="str">
            <v>453</v>
          </cell>
          <cell r="D334">
            <v>1</v>
          </cell>
          <cell r="F334">
            <v>0</v>
          </cell>
        </row>
        <row r="335">
          <cell r="A335" t="str">
            <v>453</v>
          </cell>
          <cell r="D335">
            <v>1589</v>
          </cell>
          <cell r="F335">
            <v>96</v>
          </cell>
        </row>
        <row r="336">
          <cell r="A336" t="str">
            <v>456</v>
          </cell>
          <cell r="D336">
            <v>3</v>
          </cell>
          <cell r="F336">
            <v>0</v>
          </cell>
        </row>
        <row r="337">
          <cell r="A337" t="str">
            <v>456</v>
          </cell>
          <cell r="D337">
            <v>1</v>
          </cell>
          <cell r="F337">
            <v>0</v>
          </cell>
        </row>
        <row r="338">
          <cell r="A338" t="str">
            <v>456</v>
          </cell>
          <cell r="D338">
            <v>469</v>
          </cell>
          <cell r="F338">
            <v>41</v>
          </cell>
        </row>
        <row r="339">
          <cell r="A339" t="str">
            <v>456</v>
          </cell>
          <cell r="D339">
            <v>1902</v>
          </cell>
          <cell r="F339">
            <v>269</v>
          </cell>
        </row>
        <row r="340">
          <cell r="A340" t="str">
            <v>461</v>
          </cell>
          <cell r="D340">
            <v>3</v>
          </cell>
          <cell r="F340">
            <v>4</v>
          </cell>
        </row>
        <row r="341">
          <cell r="A341" t="str">
            <v>461</v>
          </cell>
          <cell r="D341">
            <v>2920</v>
          </cell>
          <cell r="F341">
            <v>288</v>
          </cell>
        </row>
        <row r="342">
          <cell r="A342" t="str">
            <v>461</v>
          </cell>
          <cell r="D342">
            <v>1</v>
          </cell>
          <cell r="F342">
            <v>0</v>
          </cell>
        </row>
        <row r="343">
          <cell r="A343" t="str">
            <v>466</v>
          </cell>
          <cell r="D343">
            <v>21</v>
          </cell>
          <cell r="F343">
            <v>1</v>
          </cell>
        </row>
        <row r="344">
          <cell r="A344" t="str">
            <v>466</v>
          </cell>
          <cell r="D344">
            <v>10188</v>
          </cell>
          <cell r="F344">
            <v>2796</v>
          </cell>
        </row>
        <row r="345">
          <cell r="A345" t="str">
            <v>466</v>
          </cell>
          <cell r="D345">
            <v>5</v>
          </cell>
          <cell r="F345">
            <v>0</v>
          </cell>
        </row>
        <row r="346">
          <cell r="A346" t="str">
            <v>466</v>
          </cell>
          <cell r="D346">
            <v>2</v>
          </cell>
          <cell r="F346">
            <v>0</v>
          </cell>
        </row>
        <row r="347">
          <cell r="A347" t="str">
            <v>471</v>
          </cell>
          <cell r="D347">
            <v>6318</v>
          </cell>
          <cell r="F347">
            <v>1777</v>
          </cell>
        </row>
        <row r="348">
          <cell r="A348" t="str">
            <v>471</v>
          </cell>
          <cell r="D348">
            <v>387</v>
          </cell>
          <cell r="F348">
            <v>331</v>
          </cell>
        </row>
        <row r="349">
          <cell r="A349" t="str">
            <v>476</v>
          </cell>
          <cell r="D349">
            <v>1</v>
          </cell>
          <cell r="F349">
            <v>0</v>
          </cell>
        </row>
        <row r="350">
          <cell r="A350" t="str">
            <v>476</v>
          </cell>
          <cell r="D350">
            <v>2531</v>
          </cell>
          <cell r="F350">
            <v>424</v>
          </cell>
        </row>
        <row r="351">
          <cell r="A351" t="str">
            <v>476</v>
          </cell>
          <cell r="D351">
            <v>2</v>
          </cell>
          <cell r="F351">
            <v>0</v>
          </cell>
        </row>
        <row r="352">
          <cell r="A352" t="str">
            <v>476</v>
          </cell>
          <cell r="D352">
            <v>1</v>
          </cell>
          <cell r="F352">
            <v>18</v>
          </cell>
        </row>
        <row r="353">
          <cell r="A353" t="str">
            <v>476</v>
          </cell>
          <cell r="D353">
            <v>2</v>
          </cell>
          <cell r="F353">
            <v>0</v>
          </cell>
        </row>
        <row r="354">
          <cell r="A354" t="str">
            <v>476</v>
          </cell>
          <cell r="D354">
            <v>53552</v>
          </cell>
          <cell r="F354">
            <v>15758</v>
          </cell>
        </row>
        <row r="355">
          <cell r="A355" t="str">
            <v>476</v>
          </cell>
          <cell r="D355">
            <v>40727</v>
          </cell>
          <cell r="F355">
            <v>12382</v>
          </cell>
        </row>
        <row r="356">
          <cell r="A356" t="str">
            <v>476</v>
          </cell>
          <cell r="D356">
            <v>1</v>
          </cell>
          <cell r="F356">
            <v>31</v>
          </cell>
        </row>
        <row r="357">
          <cell r="A357" t="str">
            <v>476</v>
          </cell>
          <cell r="D357">
            <v>1</v>
          </cell>
          <cell r="F357">
            <v>0</v>
          </cell>
        </row>
        <row r="358">
          <cell r="A358" t="str">
            <v>481</v>
          </cell>
          <cell r="D358">
            <v>1</v>
          </cell>
          <cell r="F358">
            <v>0</v>
          </cell>
        </row>
        <row r="359">
          <cell r="A359" t="str">
            <v>481</v>
          </cell>
          <cell r="D359">
            <v>4785</v>
          </cell>
          <cell r="F359">
            <v>736</v>
          </cell>
        </row>
        <row r="360">
          <cell r="A360" t="str">
            <v>486</v>
          </cell>
          <cell r="D360">
            <v>1</v>
          </cell>
          <cell r="F360">
            <v>0</v>
          </cell>
        </row>
        <row r="361">
          <cell r="A361" t="str">
            <v>486</v>
          </cell>
          <cell r="D361">
            <v>2049</v>
          </cell>
          <cell r="F361">
            <v>941</v>
          </cell>
        </row>
        <row r="362">
          <cell r="A362" t="str">
            <v>486</v>
          </cell>
          <cell r="D362">
            <v>4</v>
          </cell>
          <cell r="F362">
            <v>3</v>
          </cell>
        </row>
        <row r="363">
          <cell r="A363" t="str">
            <v>491</v>
          </cell>
          <cell r="D363">
            <v>1</v>
          </cell>
          <cell r="F363">
            <v>0</v>
          </cell>
        </row>
        <row r="364">
          <cell r="A364" t="str">
            <v>491</v>
          </cell>
          <cell r="D364">
            <v>9040</v>
          </cell>
          <cell r="F364">
            <v>1248</v>
          </cell>
        </row>
        <row r="365">
          <cell r="A365" t="str">
            <v>491</v>
          </cell>
          <cell r="D365">
            <v>7</v>
          </cell>
          <cell r="F365">
            <v>0</v>
          </cell>
        </row>
        <row r="366">
          <cell r="A366" t="str">
            <v>491</v>
          </cell>
          <cell r="D366">
            <v>1</v>
          </cell>
          <cell r="F366">
            <v>0</v>
          </cell>
        </row>
        <row r="367">
          <cell r="A367" t="str">
            <v>496</v>
          </cell>
          <cell r="D367">
            <v>0</v>
          </cell>
          <cell r="F367">
            <v>0</v>
          </cell>
        </row>
        <row r="368">
          <cell r="A368" t="str">
            <v>496</v>
          </cell>
          <cell r="D368">
            <v>12642</v>
          </cell>
          <cell r="F368">
            <v>4533</v>
          </cell>
        </row>
        <row r="369">
          <cell r="A369" t="str">
            <v>501</v>
          </cell>
          <cell r="D369">
            <v>2216</v>
          </cell>
          <cell r="F369">
            <v>172</v>
          </cell>
        </row>
        <row r="370">
          <cell r="A370" t="str">
            <v>501</v>
          </cell>
          <cell r="D370">
            <v>0</v>
          </cell>
          <cell r="F370">
            <v>0</v>
          </cell>
        </row>
        <row r="371">
          <cell r="A371" t="str">
            <v>501</v>
          </cell>
          <cell r="D371">
            <v>10</v>
          </cell>
          <cell r="F371">
            <v>1</v>
          </cell>
        </row>
        <row r="372">
          <cell r="A372" t="str">
            <v>506</v>
          </cell>
          <cell r="D372">
            <v>1</v>
          </cell>
          <cell r="F372">
            <v>6</v>
          </cell>
        </row>
        <row r="373">
          <cell r="A373" t="str">
            <v>506</v>
          </cell>
          <cell r="D373">
            <v>1017</v>
          </cell>
          <cell r="F373">
            <v>77</v>
          </cell>
        </row>
        <row r="374">
          <cell r="A374" t="str">
            <v>506</v>
          </cell>
          <cell r="D374">
            <v>4369</v>
          </cell>
          <cell r="F374">
            <v>370</v>
          </cell>
        </row>
        <row r="375">
          <cell r="A375" t="str">
            <v>511</v>
          </cell>
          <cell r="D375">
            <v>531</v>
          </cell>
          <cell r="F375">
            <v>81</v>
          </cell>
        </row>
        <row r="376">
          <cell r="A376" t="str">
            <v>511</v>
          </cell>
          <cell r="D376">
            <v>1731</v>
          </cell>
          <cell r="F376">
            <v>106</v>
          </cell>
        </row>
        <row r="377">
          <cell r="A377" t="str">
            <v>511</v>
          </cell>
          <cell r="D377">
            <v>1</v>
          </cell>
          <cell r="F377">
            <v>0</v>
          </cell>
        </row>
        <row r="378">
          <cell r="A378" t="str">
            <v>511</v>
          </cell>
          <cell r="D378">
            <v>0</v>
          </cell>
          <cell r="F378">
            <v>0</v>
          </cell>
        </row>
        <row r="379">
          <cell r="A379" t="str">
            <v>516</v>
          </cell>
          <cell r="D379">
            <v>38</v>
          </cell>
          <cell r="F379">
            <v>2</v>
          </cell>
        </row>
        <row r="380">
          <cell r="A380" t="str">
            <v>516</v>
          </cell>
          <cell r="D380">
            <v>1</v>
          </cell>
          <cell r="F380">
            <v>0</v>
          </cell>
        </row>
        <row r="381">
          <cell r="A381" t="str">
            <v>516</v>
          </cell>
          <cell r="D381">
            <v>2</v>
          </cell>
          <cell r="F381">
            <v>0</v>
          </cell>
        </row>
        <row r="382">
          <cell r="A382" t="str">
            <v>516</v>
          </cell>
          <cell r="D382">
            <v>3141</v>
          </cell>
          <cell r="F382">
            <v>324</v>
          </cell>
        </row>
        <row r="383">
          <cell r="A383" t="str">
            <v>516</v>
          </cell>
          <cell r="D383">
            <v>1</v>
          </cell>
          <cell r="F383">
            <v>0</v>
          </cell>
        </row>
        <row r="384">
          <cell r="A384" t="str">
            <v>516</v>
          </cell>
          <cell r="D384">
            <v>4</v>
          </cell>
          <cell r="F384">
            <v>0</v>
          </cell>
        </row>
        <row r="385">
          <cell r="A385" t="str">
            <v>521</v>
          </cell>
          <cell r="D385">
            <v>1</v>
          </cell>
          <cell r="F385">
            <v>0</v>
          </cell>
        </row>
        <row r="386">
          <cell r="A386" t="str">
            <v>521</v>
          </cell>
          <cell r="D386">
            <v>28</v>
          </cell>
          <cell r="F386">
            <v>2</v>
          </cell>
        </row>
        <row r="387">
          <cell r="A387" t="str">
            <v>521</v>
          </cell>
          <cell r="D387">
            <v>2</v>
          </cell>
          <cell r="F387">
            <v>0</v>
          </cell>
        </row>
        <row r="388">
          <cell r="A388" t="str">
            <v>521</v>
          </cell>
          <cell r="D388">
            <v>6770</v>
          </cell>
          <cell r="F388">
            <v>606</v>
          </cell>
        </row>
        <row r="389">
          <cell r="A389" t="str">
            <v>521</v>
          </cell>
          <cell r="D389">
            <v>8</v>
          </cell>
          <cell r="F389">
            <v>0</v>
          </cell>
        </row>
        <row r="390">
          <cell r="A390" t="str">
            <v>521</v>
          </cell>
          <cell r="D390">
            <v>4</v>
          </cell>
          <cell r="F390">
            <v>0</v>
          </cell>
        </row>
        <row r="391">
          <cell r="A391" t="str">
            <v>526</v>
          </cell>
          <cell r="D391">
            <v>1322</v>
          </cell>
          <cell r="F391">
            <v>499</v>
          </cell>
        </row>
        <row r="392">
          <cell r="A392" t="str">
            <v>526</v>
          </cell>
          <cell r="D392">
            <v>6283</v>
          </cell>
          <cell r="F392">
            <v>2105</v>
          </cell>
        </row>
        <row r="393">
          <cell r="A393" t="str">
            <v>526</v>
          </cell>
          <cell r="D393">
            <v>2725</v>
          </cell>
          <cell r="F393">
            <v>835</v>
          </cell>
        </row>
        <row r="394">
          <cell r="A394" t="str">
            <v>531</v>
          </cell>
          <cell r="D394">
            <v>42724</v>
          </cell>
          <cell r="F394">
            <v>17225</v>
          </cell>
        </row>
        <row r="395">
          <cell r="A395" t="str">
            <v>531</v>
          </cell>
          <cell r="D395">
            <v>3</v>
          </cell>
          <cell r="F395">
            <v>0</v>
          </cell>
        </row>
        <row r="396">
          <cell r="A396" t="str">
            <v>531</v>
          </cell>
          <cell r="D396">
            <v>1</v>
          </cell>
          <cell r="F396">
            <v>0</v>
          </cell>
        </row>
        <row r="397">
          <cell r="A397" t="str">
            <v>531</v>
          </cell>
          <cell r="D397">
            <v>23034</v>
          </cell>
          <cell r="F397">
            <v>6306</v>
          </cell>
        </row>
        <row r="398">
          <cell r="A398" t="str">
            <v>531</v>
          </cell>
          <cell r="D398">
            <v>1</v>
          </cell>
          <cell r="F398">
            <v>0</v>
          </cell>
        </row>
        <row r="399">
          <cell r="A399" t="str">
            <v>536</v>
          </cell>
          <cell r="D399">
            <v>4130</v>
          </cell>
          <cell r="F399">
            <v>410</v>
          </cell>
        </row>
        <row r="400">
          <cell r="A400" t="str">
            <v>536</v>
          </cell>
          <cell r="D400">
            <v>169</v>
          </cell>
          <cell r="F400">
            <v>13</v>
          </cell>
        </row>
        <row r="401">
          <cell r="A401" t="str">
            <v>536</v>
          </cell>
          <cell r="D401">
            <v>3</v>
          </cell>
          <cell r="F401">
            <v>0</v>
          </cell>
        </row>
        <row r="402">
          <cell r="A402" t="str">
            <v>536</v>
          </cell>
          <cell r="D402">
            <v>1</v>
          </cell>
          <cell r="F402">
            <v>0</v>
          </cell>
        </row>
        <row r="403">
          <cell r="A403" t="str">
            <v>541</v>
          </cell>
          <cell r="D403">
            <v>1</v>
          </cell>
          <cell r="F403">
            <v>0</v>
          </cell>
        </row>
        <row r="404">
          <cell r="A404" t="str">
            <v>541</v>
          </cell>
          <cell r="D404">
            <v>15998</v>
          </cell>
          <cell r="F404">
            <v>2084</v>
          </cell>
        </row>
        <row r="405">
          <cell r="A405" t="str">
            <v>541</v>
          </cell>
          <cell r="D405">
            <v>1</v>
          </cell>
          <cell r="F405">
            <v>0</v>
          </cell>
        </row>
        <row r="406">
          <cell r="A406" t="str">
            <v>546</v>
          </cell>
          <cell r="D406">
            <v>1</v>
          </cell>
          <cell r="F406">
            <v>0</v>
          </cell>
        </row>
        <row r="407">
          <cell r="A407" t="str">
            <v>546</v>
          </cell>
          <cell r="D407">
            <v>6853</v>
          </cell>
          <cell r="F407">
            <v>2337</v>
          </cell>
        </row>
        <row r="408">
          <cell r="A408" t="str">
            <v>546</v>
          </cell>
          <cell r="D408">
            <v>2</v>
          </cell>
          <cell r="F408">
            <v>0</v>
          </cell>
        </row>
        <row r="409">
          <cell r="A409" t="str">
            <v>551</v>
          </cell>
          <cell r="D409">
            <v>42365</v>
          </cell>
          <cell r="F409">
            <v>18946</v>
          </cell>
        </row>
        <row r="410">
          <cell r="A410" t="str">
            <v>551</v>
          </cell>
          <cell r="D410">
            <v>11139</v>
          </cell>
          <cell r="F410">
            <v>1857</v>
          </cell>
        </row>
        <row r="411">
          <cell r="A411" t="str">
            <v>551</v>
          </cell>
          <cell r="D411">
            <v>1</v>
          </cell>
          <cell r="F411">
            <v>0</v>
          </cell>
        </row>
        <row r="412">
          <cell r="A412" t="str">
            <v>551</v>
          </cell>
          <cell r="D412">
            <v>2</v>
          </cell>
          <cell r="F412">
            <v>0</v>
          </cell>
        </row>
        <row r="413">
          <cell r="A413" t="str">
            <v>556</v>
          </cell>
          <cell r="D413">
            <v>4346</v>
          </cell>
          <cell r="F413">
            <v>300</v>
          </cell>
        </row>
        <row r="414">
          <cell r="A414" t="str">
            <v>556</v>
          </cell>
          <cell r="D414">
            <v>9</v>
          </cell>
          <cell r="F414">
            <v>0</v>
          </cell>
        </row>
        <row r="415">
          <cell r="A415" t="str">
            <v>556</v>
          </cell>
          <cell r="D415">
            <v>1</v>
          </cell>
          <cell r="F415">
            <v>0</v>
          </cell>
        </row>
        <row r="416">
          <cell r="A416" t="str">
            <v>561</v>
          </cell>
          <cell r="D416">
            <v>1</v>
          </cell>
          <cell r="F416">
            <v>0</v>
          </cell>
        </row>
        <row r="417">
          <cell r="A417" t="str">
            <v>561</v>
          </cell>
          <cell r="D417">
            <v>1</v>
          </cell>
          <cell r="F417">
            <v>0</v>
          </cell>
        </row>
        <row r="418">
          <cell r="A418" t="str">
            <v>561</v>
          </cell>
          <cell r="D418">
            <v>13</v>
          </cell>
          <cell r="F418">
            <v>1</v>
          </cell>
        </row>
        <row r="419">
          <cell r="A419" t="str">
            <v>561</v>
          </cell>
          <cell r="D419">
            <v>4567</v>
          </cell>
          <cell r="F419">
            <v>735</v>
          </cell>
        </row>
        <row r="420">
          <cell r="A420" t="str">
            <v>561</v>
          </cell>
          <cell r="D420">
            <v>1</v>
          </cell>
          <cell r="F420">
            <v>0</v>
          </cell>
        </row>
        <row r="421">
          <cell r="A421" t="str">
            <v>566</v>
          </cell>
          <cell r="D421">
            <v>1841</v>
          </cell>
          <cell r="F421">
            <v>227</v>
          </cell>
        </row>
        <row r="422">
          <cell r="A422" t="str">
            <v>566</v>
          </cell>
          <cell r="D422">
            <v>1</v>
          </cell>
          <cell r="F422">
            <v>0</v>
          </cell>
        </row>
        <row r="423">
          <cell r="A423" t="str">
            <v>566</v>
          </cell>
          <cell r="D423">
            <v>1</v>
          </cell>
          <cell r="F423">
            <v>0</v>
          </cell>
        </row>
        <row r="424">
          <cell r="A424" t="str">
            <v>571</v>
          </cell>
          <cell r="D424">
            <v>4113</v>
          </cell>
          <cell r="F424">
            <v>419</v>
          </cell>
        </row>
        <row r="425">
          <cell r="A425" t="str">
            <v>571</v>
          </cell>
          <cell r="D425">
            <v>1</v>
          </cell>
          <cell r="F425">
            <v>0</v>
          </cell>
        </row>
        <row r="426">
          <cell r="A426" t="str">
            <v>573</v>
          </cell>
          <cell r="D426">
            <v>1</v>
          </cell>
          <cell r="F426">
            <v>0</v>
          </cell>
        </row>
        <row r="427">
          <cell r="A427" t="str">
            <v>573</v>
          </cell>
          <cell r="D427">
            <v>1901</v>
          </cell>
          <cell r="F427">
            <v>118</v>
          </cell>
        </row>
        <row r="428">
          <cell r="A428" t="str">
            <v>573</v>
          </cell>
          <cell r="D428">
            <v>1</v>
          </cell>
          <cell r="F428">
            <v>0</v>
          </cell>
        </row>
        <row r="429">
          <cell r="A429" t="str">
            <v>573</v>
          </cell>
          <cell r="D429">
            <v>0</v>
          </cell>
          <cell r="F429">
            <v>0</v>
          </cell>
        </row>
        <row r="430">
          <cell r="A430" t="str">
            <v>573</v>
          </cell>
          <cell r="D430">
            <v>0</v>
          </cell>
          <cell r="F430">
            <v>0</v>
          </cell>
        </row>
        <row r="431">
          <cell r="A431" t="str">
            <v>576</v>
          </cell>
          <cell r="D431">
            <v>2</v>
          </cell>
          <cell r="F431">
            <v>0</v>
          </cell>
        </row>
        <row r="432">
          <cell r="A432" t="str">
            <v>576</v>
          </cell>
          <cell r="D432">
            <v>2679</v>
          </cell>
          <cell r="F432">
            <v>366</v>
          </cell>
        </row>
        <row r="433">
          <cell r="A433" t="str">
            <v>576</v>
          </cell>
          <cell r="D433">
            <v>1</v>
          </cell>
          <cell r="F433">
            <v>0</v>
          </cell>
        </row>
        <row r="434">
          <cell r="A434" t="str">
            <v>576</v>
          </cell>
          <cell r="D434">
            <v>1</v>
          </cell>
          <cell r="F434">
            <v>0</v>
          </cell>
        </row>
        <row r="435">
          <cell r="A435" t="str">
            <v>576</v>
          </cell>
          <cell r="D435">
            <v>1</v>
          </cell>
          <cell r="F435">
            <v>0</v>
          </cell>
        </row>
        <row r="436">
          <cell r="A436" t="str">
            <v>576</v>
          </cell>
          <cell r="D436">
            <v>2</v>
          </cell>
          <cell r="F436">
            <v>0</v>
          </cell>
        </row>
        <row r="437">
          <cell r="A437" t="str">
            <v>576</v>
          </cell>
          <cell r="D437">
            <v>36137</v>
          </cell>
          <cell r="F437">
            <v>50018</v>
          </cell>
        </row>
        <row r="438">
          <cell r="A438" t="str">
            <v>576</v>
          </cell>
          <cell r="D438">
            <v>65729</v>
          </cell>
          <cell r="F438">
            <v>36697</v>
          </cell>
        </row>
        <row r="439">
          <cell r="A439" t="str">
            <v>576</v>
          </cell>
          <cell r="D439">
            <v>29150</v>
          </cell>
          <cell r="F439">
            <v>20141</v>
          </cell>
        </row>
        <row r="440">
          <cell r="A440" t="str">
            <v>576</v>
          </cell>
          <cell r="D440">
            <v>52339</v>
          </cell>
          <cell r="F440">
            <v>17450</v>
          </cell>
        </row>
        <row r="441">
          <cell r="A441" t="str">
            <v>576</v>
          </cell>
          <cell r="D441">
            <v>382</v>
          </cell>
          <cell r="F441">
            <v>78</v>
          </cell>
        </row>
        <row r="442">
          <cell r="A442" t="str">
            <v>576</v>
          </cell>
          <cell r="D442">
            <v>8</v>
          </cell>
          <cell r="F442">
            <v>29</v>
          </cell>
        </row>
        <row r="443">
          <cell r="A443" t="str">
            <v>576</v>
          </cell>
          <cell r="D443">
            <v>116</v>
          </cell>
          <cell r="F443">
            <v>38</v>
          </cell>
        </row>
        <row r="444">
          <cell r="A444" t="str">
            <v>576</v>
          </cell>
          <cell r="D444">
            <v>49200</v>
          </cell>
          <cell r="F444">
            <v>17604</v>
          </cell>
        </row>
        <row r="445">
          <cell r="A445" t="str">
            <v>576</v>
          </cell>
          <cell r="D445">
            <v>41369</v>
          </cell>
          <cell r="F445">
            <v>7352</v>
          </cell>
        </row>
        <row r="446">
          <cell r="A446" t="str">
            <v>576</v>
          </cell>
          <cell r="D446">
            <v>2</v>
          </cell>
          <cell r="F446">
            <v>2</v>
          </cell>
        </row>
        <row r="447">
          <cell r="A447" t="str">
            <v>576</v>
          </cell>
          <cell r="D447">
            <v>8805</v>
          </cell>
          <cell r="F447">
            <v>1580</v>
          </cell>
        </row>
        <row r="448">
          <cell r="A448" t="str">
            <v>576</v>
          </cell>
          <cell r="D448">
            <v>2</v>
          </cell>
          <cell r="F448">
            <v>0</v>
          </cell>
        </row>
        <row r="449">
          <cell r="A449" t="str">
            <v>576</v>
          </cell>
          <cell r="D449">
            <v>51583</v>
          </cell>
          <cell r="F449">
            <v>39628</v>
          </cell>
        </row>
        <row r="450">
          <cell r="A450" t="str">
            <v>576</v>
          </cell>
          <cell r="D450">
            <v>50628</v>
          </cell>
          <cell r="F450">
            <v>15652</v>
          </cell>
        </row>
        <row r="451">
          <cell r="A451" t="str">
            <v>581</v>
          </cell>
          <cell r="D451">
            <v>2988</v>
          </cell>
          <cell r="F451">
            <v>291</v>
          </cell>
        </row>
        <row r="452">
          <cell r="A452" t="str">
            <v>581</v>
          </cell>
          <cell r="D452">
            <v>364</v>
          </cell>
          <cell r="F452">
            <v>36</v>
          </cell>
        </row>
        <row r="453">
          <cell r="A453" t="str">
            <v>581</v>
          </cell>
          <cell r="D453">
            <v>2085</v>
          </cell>
          <cell r="F453">
            <v>157</v>
          </cell>
        </row>
        <row r="454">
          <cell r="A454" t="str">
            <v>586</v>
          </cell>
          <cell r="D454">
            <v>8623</v>
          </cell>
          <cell r="F454">
            <v>2913</v>
          </cell>
        </row>
        <row r="455">
          <cell r="A455" t="str">
            <v>586</v>
          </cell>
          <cell r="D455">
            <v>1</v>
          </cell>
          <cell r="F455">
            <v>0</v>
          </cell>
        </row>
        <row r="456">
          <cell r="A456" t="str">
            <v>591</v>
          </cell>
          <cell r="D456">
            <v>3350</v>
          </cell>
          <cell r="F456">
            <v>535</v>
          </cell>
        </row>
        <row r="457">
          <cell r="A457" t="str">
            <v>591</v>
          </cell>
          <cell r="D457">
            <v>2</v>
          </cell>
          <cell r="F457">
            <v>0</v>
          </cell>
        </row>
        <row r="458">
          <cell r="A458" t="str">
            <v>591</v>
          </cell>
          <cell r="D458">
            <v>14</v>
          </cell>
          <cell r="F458">
            <v>1</v>
          </cell>
        </row>
        <row r="459">
          <cell r="A459" t="str">
            <v>596</v>
          </cell>
          <cell r="D459">
            <v>2</v>
          </cell>
          <cell r="F459">
            <v>0</v>
          </cell>
        </row>
        <row r="460">
          <cell r="A460" t="str">
            <v>596</v>
          </cell>
          <cell r="D460">
            <v>1734</v>
          </cell>
          <cell r="F460">
            <v>415</v>
          </cell>
        </row>
        <row r="461">
          <cell r="A461" t="str">
            <v>596</v>
          </cell>
          <cell r="D461">
            <v>513</v>
          </cell>
          <cell r="F461">
            <v>187</v>
          </cell>
        </row>
        <row r="462">
          <cell r="A462" t="str">
            <v>596</v>
          </cell>
          <cell r="D462">
            <v>1</v>
          </cell>
          <cell r="F462">
            <v>0</v>
          </cell>
        </row>
        <row r="463">
          <cell r="A463" t="str">
            <v>606</v>
          </cell>
          <cell r="D463">
            <v>1</v>
          </cell>
          <cell r="F463">
            <v>0</v>
          </cell>
        </row>
        <row r="464">
          <cell r="A464" t="str">
            <v>606</v>
          </cell>
          <cell r="D464">
            <v>1782</v>
          </cell>
          <cell r="F464">
            <v>153</v>
          </cell>
        </row>
        <row r="465">
          <cell r="A465" t="str">
            <v>611</v>
          </cell>
          <cell r="D465">
            <v>11926</v>
          </cell>
          <cell r="F465">
            <v>2159</v>
          </cell>
        </row>
        <row r="466">
          <cell r="A466" t="str">
            <v>616</v>
          </cell>
          <cell r="D466">
            <v>1458</v>
          </cell>
          <cell r="F466">
            <v>152</v>
          </cell>
        </row>
        <row r="467">
          <cell r="A467" t="str">
            <v>616</v>
          </cell>
          <cell r="D467">
            <v>2504</v>
          </cell>
          <cell r="F467">
            <v>146</v>
          </cell>
        </row>
        <row r="468">
          <cell r="A468" t="str">
            <v>621</v>
          </cell>
          <cell r="D468">
            <v>304</v>
          </cell>
          <cell r="F468">
            <v>26</v>
          </cell>
        </row>
        <row r="469">
          <cell r="A469" t="str">
            <v>621</v>
          </cell>
          <cell r="D469">
            <v>1</v>
          </cell>
          <cell r="F469">
            <v>0</v>
          </cell>
        </row>
        <row r="470">
          <cell r="A470" t="str">
            <v>621</v>
          </cell>
          <cell r="D470">
            <v>6</v>
          </cell>
          <cell r="F470">
            <v>0</v>
          </cell>
        </row>
        <row r="471">
          <cell r="A471" t="str">
            <v>621</v>
          </cell>
          <cell r="D471">
            <v>4068</v>
          </cell>
          <cell r="F471">
            <v>400</v>
          </cell>
        </row>
        <row r="472">
          <cell r="A472" t="str">
            <v>621</v>
          </cell>
          <cell r="D472">
            <v>0</v>
          </cell>
          <cell r="F472">
            <v>0</v>
          </cell>
        </row>
        <row r="473">
          <cell r="A473" t="str">
            <v>623</v>
          </cell>
          <cell r="D473">
            <v>1621</v>
          </cell>
          <cell r="F473">
            <v>117</v>
          </cell>
        </row>
        <row r="474">
          <cell r="A474" t="str">
            <v>625</v>
          </cell>
          <cell r="D474">
            <v>2470</v>
          </cell>
          <cell r="F474">
            <v>252</v>
          </cell>
        </row>
        <row r="475">
          <cell r="A475" t="str">
            <v>625</v>
          </cell>
          <cell r="D475">
            <v>1</v>
          </cell>
          <cell r="F475">
            <v>0</v>
          </cell>
        </row>
        <row r="476">
          <cell r="A476" t="str">
            <v>626</v>
          </cell>
          <cell r="D476">
            <v>1</v>
          </cell>
          <cell r="F476">
            <v>0</v>
          </cell>
        </row>
        <row r="477">
          <cell r="A477" t="str">
            <v>626</v>
          </cell>
          <cell r="D477">
            <v>22218</v>
          </cell>
          <cell r="F477">
            <v>3806</v>
          </cell>
        </row>
        <row r="478">
          <cell r="A478" t="str">
            <v>628</v>
          </cell>
          <cell r="D478">
            <v>1</v>
          </cell>
          <cell r="F478">
            <v>0</v>
          </cell>
        </row>
        <row r="479">
          <cell r="A479" t="str">
            <v>628</v>
          </cell>
          <cell r="D479">
            <v>1707</v>
          </cell>
          <cell r="F479">
            <v>103</v>
          </cell>
        </row>
        <row r="480">
          <cell r="A480" t="str">
            <v>631</v>
          </cell>
          <cell r="D480">
            <v>1</v>
          </cell>
          <cell r="F480">
            <v>0</v>
          </cell>
        </row>
        <row r="481">
          <cell r="A481" t="str">
            <v>631</v>
          </cell>
          <cell r="D481">
            <v>4663</v>
          </cell>
          <cell r="F481">
            <v>3248</v>
          </cell>
        </row>
        <row r="482">
          <cell r="A482" t="str">
            <v>636</v>
          </cell>
          <cell r="D482">
            <v>3</v>
          </cell>
          <cell r="F482">
            <v>0</v>
          </cell>
        </row>
        <row r="483">
          <cell r="A483" t="str">
            <v>636</v>
          </cell>
          <cell r="D483">
            <v>446</v>
          </cell>
          <cell r="F483">
            <v>27</v>
          </cell>
        </row>
        <row r="484">
          <cell r="A484" t="str">
            <v>636</v>
          </cell>
          <cell r="D484">
            <v>2555</v>
          </cell>
          <cell r="F484">
            <v>305</v>
          </cell>
        </row>
        <row r="485">
          <cell r="A485" t="str">
            <v>641</v>
          </cell>
          <cell r="D485">
            <v>1</v>
          </cell>
          <cell r="F485">
            <v>0</v>
          </cell>
        </row>
        <row r="486">
          <cell r="A486" t="str">
            <v>641</v>
          </cell>
          <cell r="D486">
            <v>3</v>
          </cell>
          <cell r="F486">
            <v>0</v>
          </cell>
        </row>
        <row r="487">
          <cell r="A487" t="str">
            <v>641</v>
          </cell>
          <cell r="D487">
            <v>2361</v>
          </cell>
          <cell r="F487">
            <v>406</v>
          </cell>
        </row>
        <row r="488">
          <cell r="A488" t="str">
            <v>641</v>
          </cell>
          <cell r="D488">
            <v>2</v>
          </cell>
          <cell r="F488">
            <v>0</v>
          </cell>
        </row>
        <row r="489">
          <cell r="A489" t="str">
            <v>641</v>
          </cell>
          <cell r="D489">
            <v>1</v>
          </cell>
          <cell r="F489">
            <v>0</v>
          </cell>
        </row>
        <row r="490">
          <cell r="A490" t="str">
            <v>646</v>
          </cell>
          <cell r="D490">
            <v>1700</v>
          </cell>
          <cell r="F490">
            <v>178</v>
          </cell>
        </row>
        <row r="491">
          <cell r="A491" t="str">
            <v>646</v>
          </cell>
          <cell r="D491">
            <v>1</v>
          </cell>
          <cell r="F491">
            <v>0</v>
          </cell>
        </row>
        <row r="492">
          <cell r="A492" t="str">
            <v>651</v>
          </cell>
          <cell r="D492">
            <v>9946</v>
          </cell>
          <cell r="F492">
            <v>1106</v>
          </cell>
        </row>
        <row r="493">
          <cell r="A493" t="str">
            <v>651</v>
          </cell>
          <cell r="D493">
            <v>1</v>
          </cell>
          <cell r="F493">
            <v>0</v>
          </cell>
        </row>
        <row r="494">
          <cell r="A494" t="str">
            <v>656</v>
          </cell>
          <cell r="D494">
            <v>1</v>
          </cell>
          <cell r="F494">
            <v>9</v>
          </cell>
        </row>
        <row r="495">
          <cell r="A495" t="str">
            <v>656</v>
          </cell>
          <cell r="D495">
            <v>7045</v>
          </cell>
          <cell r="F495">
            <v>754</v>
          </cell>
        </row>
        <row r="496">
          <cell r="A496" t="str">
            <v>656</v>
          </cell>
          <cell r="D496">
            <v>2029</v>
          </cell>
          <cell r="F496">
            <v>244</v>
          </cell>
        </row>
        <row r="497">
          <cell r="A497" t="str">
            <v>661</v>
          </cell>
          <cell r="D497">
            <v>1</v>
          </cell>
          <cell r="F497">
            <v>0</v>
          </cell>
        </row>
        <row r="498">
          <cell r="A498" t="str">
            <v>661</v>
          </cell>
          <cell r="D498">
            <v>2054</v>
          </cell>
          <cell r="F498">
            <v>202</v>
          </cell>
        </row>
        <row r="499">
          <cell r="A499" t="str">
            <v>661</v>
          </cell>
          <cell r="D499">
            <v>2106</v>
          </cell>
          <cell r="F499">
            <v>145</v>
          </cell>
        </row>
        <row r="500">
          <cell r="A500" t="str">
            <v>661</v>
          </cell>
          <cell r="D500">
            <v>1</v>
          </cell>
          <cell r="F500">
            <v>0</v>
          </cell>
        </row>
        <row r="501">
          <cell r="A501" t="str">
            <v>666</v>
          </cell>
          <cell r="D501">
            <v>374</v>
          </cell>
          <cell r="F501">
            <v>22</v>
          </cell>
        </row>
        <row r="502">
          <cell r="A502" t="str">
            <v>666</v>
          </cell>
          <cell r="D502">
            <v>3099</v>
          </cell>
          <cell r="F502">
            <v>799</v>
          </cell>
        </row>
        <row r="503">
          <cell r="A503" t="str">
            <v>666</v>
          </cell>
          <cell r="D503">
            <v>374</v>
          </cell>
          <cell r="F503">
            <v>23</v>
          </cell>
        </row>
        <row r="504">
          <cell r="A504" t="str">
            <v>666</v>
          </cell>
          <cell r="D504">
            <v>203</v>
          </cell>
          <cell r="F504">
            <v>76</v>
          </cell>
        </row>
        <row r="505">
          <cell r="A505" t="str">
            <v>671</v>
          </cell>
          <cell r="D505">
            <v>3412</v>
          </cell>
          <cell r="F505">
            <v>858</v>
          </cell>
        </row>
        <row r="506">
          <cell r="A506" t="str">
            <v>676</v>
          </cell>
          <cell r="D506">
            <v>6069</v>
          </cell>
          <cell r="F506">
            <v>823</v>
          </cell>
        </row>
        <row r="507">
          <cell r="A507" t="str">
            <v>676</v>
          </cell>
          <cell r="D507">
            <v>586</v>
          </cell>
          <cell r="F507">
            <v>40</v>
          </cell>
        </row>
        <row r="508">
          <cell r="A508" t="str">
            <v>681</v>
          </cell>
          <cell r="D508">
            <v>2</v>
          </cell>
          <cell r="F508">
            <v>0</v>
          </cell>
        </row>
        <row r="509">
          <cell r="A509" t="str">
            <v>681</v>
          </cell>
          <cell r="D509">
            <v>8865</v>
          </cell>
          <cell r="F509">
            <v>1253</v>
          </cell>
        </row>
        <row r="510">
          <cell r="A510" t="str">
            <v>686</v>
          </cell>
          <cell r="D510">
            <v>16324</v>
          </cell>
          <cell r="F510">
            <v>3287</v>
          </cell>
        </row>
        <row r="511">
          <cell r="A511" t="str">
            <v>686</v>
          </cell>
          <cell r="D511">
            <v>0</v>
          </cell>
          <cell r="F511">
            <v>0</v>
          </cell>
        </row>
        <row r="512">
          <cell r="A512" t="str">
            <v>691</v>
          </cell>
          <cell r="D512">
            <v>1</v>
          </cell>
          <cell r="F512">
            <v>0</v>
          </cell>
        </row>
        <row r="513">
          <cell r="A513" t="str">
            <v>691</v>
          </cell>
          <cell r="D513">
            <v>1584</v>
          </cell>
          <cell r="F513">
            <v>200</v>
          </cell>
        </row>
        <row r="514">
          <cell r="A514" t="str">
            <v>691</v>
          </cell>
          <cell r="D514">
            <v>1715</v>
          </cell>
          <cell r="F514">
            <v>272</v>
          </cell>
        </row>
        <row r="515">
          <cell r="A515" t="str">
            <v>691</v>
          </cell>
          <cell r="D515">
            <v>1</v>
          </cell>
          <cell r="F515">
            <v>0</v>
          </cell>
        </row>
        <row r="516">
          <cell r="A516" t="str">
            <v>696</v>
          </cell>
          <cell r="D516">
            <v>18812</v>
          </cell>
          <cell r="F516">
            <v>2739</v>
          </cell>
        </row>
        <row r="517">
          <cell r="A517" t="str">
            <v>701</v>
          </cell>
          <cell r="D517">
            <v>2570</v>
          </cell>
          <cell r="F517">
            <v>276</v>
          </cell>
        </row>
        <row r="518">
          <cell r="A518" t="str">
            <v>701</v>
          </cell>
          <cell r="D518">
            <v>100</v>
          </cell>
          <cell r="F518">
            <v>9</v>
          </cell>
        </row>
        <row r="519">
          <cell r="A519" t="str">
            <v>706</v>
          </cell>
          <cell r="D519">
            <v>8886</v>
          </cell>
          <cell r="F519">
            <v>2743</v>
          </cell>
        </row>
        <row r="520">
          <cell r="A520" t="str">
            <v>711</v>
          </cell>
          <cell r="D520">
            <v>4081</v>
          </cell>
          <cell r="F520">
            <v>916</v>
          </cell>
        </row>
        <row r="521">
          <cell r="A521" t="str">
            <v>711</v>
          </cell>
          <cell r="D521">
            <v>240</v>
          </cell>
          <cell r="F521">
            <v>23</v>
          </cell>
        </row>
        <row r="522">
          <cell r="A522" t="str">
            <v>716</v>
          </cell>
          <cell r="D522">
            <v>2614</v>
          </cell>
          <cell r="F522">
            <v>188</v>
          </cell>
        </row>
        <row r="523">
          <cell r="A523" t="str">
            <v>716</v>
          </cell>
          <cell r="D523">
            <v>1</v>
          </cell>
          <cell r="F523">
            <v>0</v>
          </cell>
        </row>
        <row r="524">
          <cell r="A524" t="str">
            <v>721</v>
          </cell>
          <cell r="D524">
            <v>1357</v>
          </cell>
          <cell r="F524">
            <v>97</v>
          </cell>
        </row>
        <row r="525">
          <cell r="A525" t="str">
            <v>721</v>
          </cell>
          <cell r="D525">
            <v>6</v>
          </cell>
          <cell r="F525">
            <v>0</v>
          </cell>
        </row>
        <row r="526">
          <cell r="A526" t="str">
            <v>726</v>
          </cell>
          <cell r="D526">
            <v>14391</v>
          </cell>
          <cell r="F526">
            <v>1869</v>
          </cell>
        </row>
        <row r="527">
          <cell r="A527" t="str">
            <v>726</v>
          </cell>
          <cell r="D527">
            <v>59</v>
          </cell>
          <cell r="F527">
            <v>6</v>
          </cell>
        </row>
        <row r="528">
          <cell r="A528" t="str">
            <v>731</v>
          </cell>
          <cell r="D528">
            <v>7002</v>
          </cell>
          <cell r="F528">
            <v>916</v>
          </cell>
        </row>
        <row r="529">
          <cell r="A529" t="str">
            <v>736</v>
          </cell>
          <cell r="D529">
            <v>3029</v>
          </cell>
          <cell r="F529">
            <v>422</v>
          </cell>
        </row>
        <row r="530">
          <cell r="A530" t="str">
            <v>736</v>
          </cell>
          <cell r="D530">
            <v>0</v>
          </cell>
          <cell r="F530">
            <v>0</v>
          </cell>
        </row>
        <row r="531">
          <cell r="A531" t="str">
            <v>741</v>
          </cell>
          <cell r="D531">
            <v>1</v>
          </cell>
          <cell r="F531">
            <v>0</v>
          </cell>
        </row>
        <row r="532">
          <cell r="A532" t="str">
            <v>741</v>
          </cell>
          <cell r="D532">
            <v>3587</v>
          </cell>
          <cell r="F532">
            <v>365</v>
          </cell>
        </row>
        <row r="533">
          <cell r="A533" t="str">
            <v>741</v>
          </cell>
          <cell r="D533">
            <v>1</v>
          </cell>
          <cell r="F533">
            <v>0</v>
          </cell>
        </row>
        <row r="534">
          <cell r="A534" t="str">
            <v>743</v>
          </cell>
          <cell r="D534">
            <v>5767</v>
          </cell>
          <cell r="F534">
            <v>1680</v>
          </cell>
        </row>
        <row r="535">
          <cell r="A535" t="str">
            <v>743</v>
          </cell>
          <cell r="D535">
            <v>1</v>
          </cell>
          <cell r="F535">
            <v>0</v>
          </cell>
        </row>
        <row r="536">
          <cell r="A536" t="str">
            <v>746</v>
          </cell>
          <cell r="D536">
            <v>4711</v>
          </cell>
          <cell r="F536">
            <v>743</v>
          </cell>
        </row>
        <row r="537">
          <cell r="A537" t="str">
            <v>746</v>
          </cell>
          <cell r="D537">
            <v>16</v>
          </cell>
          <cell r="F537">
            <v>15</v>
          </cell>
        </row>
        <row r="538">
          <cell r="A538" t="str">
            <v>746</v>
          </cell>
          <cell r="D538">
            <v>2594</v>
          </cell>
          <cell r="F538">
            <v>245</v>
          </cell>
        </row>
        <row r="539">
          <cell r="A539" t="str">
            <v>751</v>
          </cell>
          <cell r="D539">
            <v>1</v>
          </cell>
          <cell r="F539">
            <v>0</v>
          </cell>
        </row>
        <row r="540">
          <cell r="A540" t="str">
            <v>751</v>
          </cell>
          <cell r="D540">
            <v>3013</v>
          </cell>
          <cell r="F540">
            <v>454</v>
          </cell>
        </row>
        <row r="541">
          <cell r="A541" t="str">
            <v>751</v>
          </cell>
          <cell r="D541">
            <v>535</v>
          </cell>
          <cell r="F541">
            <v>77</v>
          </cell>
        </row>
        <row r="542">
          <cell r="A542" t="str">
            <v>756</v>
          </cell>
          <cell r="D542">
            <v>1</v>
          </cell>
          <cell r="F542">
            <v>0</v>
          </cell>
        </row>
        <row r="543">
          <cell r="A543" t="str">
            <v>756</v>
          </cell>
          <cell r="D543">
            <v>579</v>
          </cell>
          <cell r="F543">
            <v>74</v>
          </cell>
        </row>
        <row r="544">
          <cell r="A544" t="str">
            <v>756</v>
          </cell>
          <cell r="D544">
            <v>812</v>
          </cell>
          <cell r="F544">
            <v>45</v>
          </cell>
        </row>
        <row r="545">
          <cell r="A545" t="str">
            <v>756</v>
          </cell>
          <cell r="D545">
            <v>1</v>
          </cell>
          <cell r="F545">
            <v>0</v>
          </cell>
        </row>
        <row r="546">
          <cell r="A546" t="str">
            <v>756</v>
          </cell>
          <cell r="D546">
            <v>1</v>
          </cell>
          <cell r="F546">
            <v>0</v>
          </cell>
        </row>
        <row r="547">
          <cell r="A547" t="str">
            <v>756</v>
          </cell>
          <cell r="D547">
            <v>1</v>
          </cell>
          <cell r="F547">
            <v>0</v>
          </cell>
        </row>
        <row r="548">
          <cell r="A548" t="str">
            <v>761</v>
          </cell>
          <cell r="D548">
            <v>2103</v>
          </cell>
          <cell r="F548">
            <v>170</v>
          </cell>
        </row>
        <row r="549">
          <cell r="A549" t="str">
            <v>766</v>
          </cell>
          <cell r="D549">
            <v>10680</v>
          </cell>
          <cell r="F549">
            <v>2679</v>
          </cell>
        </row>
        <row r="550">
          <cell r="A550" t="str">
            <v>766</v>
          </cell>
          <cell r="D550">
            <v>1498</v>
          </cell>
          <cell r="F550">
            <v>194</v>
          </cell>
        </row>
        <row r="551">
          <cell r="A551" t="str">
            <v>771</v>
          </cell>
          <cell r="D551">
            <v>4</v>
          </cell>
          <cell r="F551">
            <v>0</v>
          </cell>
        </row>
        <row r="552">
          <cell r="A552" t="str">
            <v>771</v>
          </cell>
          <cell r="D552">
            <v>5</v>
          </cell>
          <cell r="F552">
            <v>0</v>
          </cell>
        </row>
        <row r="553">
          <cell r="A553" t="str">
            <v>771</v>
          </cell>
          <cell r="D553">
            <v>6023</v>
          </cell>
          <cell r="F553">
            <v>1333</v>
          </cell>
        </row>
        <row r="554">
          <cell r="A554" t="str">
            <v>771</v>
          </cell>
          <cell r="D554">
            <v>248</v>
          </cell>
          <cell r="F554">
            <v>72</v>
          </cell>
        </row>
        <row r="555">
          <cell r="A555" t="str">
            <v>776</v>
          </cell>
          <cell r="D555">
            <v>4</v>
          </cell>
          <cell r="F555">
            <v>0</v>
          </cell>
        </row>
        <row r="556">
          <cell r="A556" t="str">
            <v>776</v>
          </cell>
          <cell r="D556">
            <v>2030</v>
          </cell>
          <cell r="F556">
            <v>295</v>
          </cell>
        </row>
        <row r="557">
          <cell r="A557" t="str">
            <v>776</v>
          </cell>
          <cell r="D557">
            <v>341</v>
          </cell>
          <cell r="F557">
            <v>117</v>
          </cell>
        </row>
        <row r="558">
          <cell r="A558" t="str">
            <v>781</v>
          </cell>
          <cell r="D558">
            <v>1</v>
          </cell>
          <cell r="F558">
            <v>0</v>
          </cell>
        </row>
        <row r="559">
          <cell r="A559" t="str">
            <v>781</v>
          </cell>
          <cell r="D559">
            <v>6396</v>
          </cell>
          <cell r="F559">
            <v>1059</v>
          </cell>
        </row>
        <row r="560">
          <cell r="A560" t="str">
            <v>786</v>
          </cell>
          <cell r="D560">
            <v>4349</v>
          </cell>
          <cell r="F560">
            <v>477</v>
          </cell>
        </row>
        <row r="561">
          <cell r="A561" t="str">
            <v>791</v>
          </cell>
          <cell r="D561">
            <v>3343</v>
          </cell>
          <cell r="F561">
            <v>342</v>
          </cell>
        </row>
        <row r="562">
          <cell r="A562" t="str">
            <v>796</v>
          </cell>
          <cell r="D562">
            <v>1</v>
          </cell>
          <cell r="F562">
            <v>0</v>
          </cell>
        </row>
        <row r="563">
          <cell r="A563" t="str">
            <v>796</v>
          </cell>
          <cell r="D563">
            <v>3218</v>
          </cell>
          <cell r="F563">
            <v>370</v>
          </cell>
        </row>
        <row r="564">
          <cell r="A564" t="str">
            <v>801</v>
          </cell>
          <cell r="D564">
            <v>2</v>
          </cell>
          <cell r="F564">
            <v>1</v>
          </cell>
        </row>
        <row r="565">
          <cell r="A565" t="str">
            <v>801</v>
          </cell>
          <cell r="D565">
            <v>116</v>
          </cell>
          <cell r="F565">
            <v>8</v>
          </cell>
        </row>
        <row r="566">
          <cell r="A566" t="str">
            <v>801</v>
          </cell>
          <cell r="D566">
            <v>4032</v>
          </cell>
          <cell r="F566">
            <v>449</v>
          </cell>
        </row>
        <row r="567">
          <cell r="A567" t="str">
            <v>801</v>
          </cell>
          <cell r="D567">
            <v>1</v>
          </cell>
          <cell r="F567">
            <v>0</v>
          </cell>
        </row>
        <row r="568">
          <cell r="A568" t="str">
            <v>806</v>
          </cell>
          <cell r="D568">
            <v>1</v>
          </cell>
          <cell r="F568">
            <v>0</v>
          </cell>
        </row>
        <row r="569">
          <cell r="A569" t="str">
            <v>806</v>
          </cell>
          <cell r="D569">
            <v>1857</v>
          </cell>
          <cell r="F569">
            <v>152</v>
          </cell>
        </row>
        <row r="570">
          <cell r="A570" t="str">
            <v>811</v>
          </cell>
          <cell r="D570">
            <v>4055</v>
          </cell>
          <cell r="F570">
            <v>405</v>
          </cell>
        </row>
        <row r="571">
          <cell r="A571" t="str">
            <v>813</v>
          </cell>
          <cell r="D571">
            <v>1255</v>
          </cell>
          <cell r="F571">
            <v>265</v>
          </cell>
        </row>
        <row r="572">
          <cell r="A572" t="str">
            <v>813</v>
          </cell>
          <cell r="D572">
            <v>1</v>
          </cell>
          <cell r="F572">
            <v>0</v>
          </cell>
        </row>
        <row r="573">
          <cell r="A573" t="str">
            <v>816</v>
          </cell>
          <cell r="D573">
            <v>2840</v>
          </cell>
          <cell r="F573">
            <v>637</v>
          </cell>
        </row>
        <row r="574">
          <cell r="A574" t="str">
            <v>816</v>
          </cell>
          <cell r="D574">
            <v>2651</v>
          </cell>
          <cell r="F574">
            <v>361</v>
          </cell>
        </row>
        <row r="575">
          <cell r="A575" t="str">
            <v>821</v>
          </cell>
          <cell r="D575">
            <v>728</v>
          </cell>
          <cell r="F575">
            <v>56</v>
          </cell>
        </row>
        <row r="576">
          <cell r="A576" t="str">
            <v>821</v>
          </cell>
          <cell r="D576">
            <v>1</v>
          </cell>
          <cell r="F576">
            <v>0</v>
          </cell>
        </row>
        <row r="577">
          <cell r="A577" t="str">
            <v>821</v>
          </cell>
          <cell r="D577">
            <v>30181</v>
          </cell>
          <cell r="F577">
            <v>6628</v>
          </cell>
        </row>
        <row r="578">
          <cell r="A578" t="str">
            <v>821</v>
          </cell>
          <cell r="D578">
            <v>1</v>
          </cell>
          <cell r="F578">
            <v>0</v>
          </cell>
        </row>
        <row r="579">
          <cell r="A579" t="str">
            <v>826</v>
          </cell>
          <cell r="D579">
            <v>1899</v>
          </cell>
          <cell r="F579">
            <v>252</v>
          </cell>
        </row>
        <row r="580">
          <cell r="A580" t="str">
            <v>831</v>
          </cell>
          <cell r="D580">
            <v>506</v>
          </cell>
          <cell r="F580">
            <v>414</v>
          </cell>
        </row>
        <row r="581">
          <cell r="A581" t="str">
            <v>831</v>
          </cell>
          <cell r="D581">
            <v>1</v>
          </cell>
          <cell r="F581">
            <v>0</v>
          </cell>
        </row>
        <row r="582">
          <cell r="A582" t="str">
            <v>990</v>
          </cell>
          <cell r="D582">
            <v>3313</v>
          </cell>
          <cell r="F582">
            <v>475</v>
          </cell>
        </row>
        <row r="583">
          <cell r="A583" t="str">
            <v>990</v>
          </cell>
          <cell r="D583">
            <v>1</v>
          </cell>
          <cell r="F583">
            <v>0</v>
          </cell>
        </row>
        <row r="584">
          <cell r="A584" t="str">
            <v>990</v>
          </cell>
          <cell r="D584">
            <v>0</v>
          </cell>
          <cell r="F584">
            <v>0</v>
          </cell>
        </row>
        <row r="585">
          <cell r="A585" t="str">
            <v>_x001A_</v>
          </cell>
          <cell r="D585">
            <v>1918641</v>
          </cell>
          <cell r="F585">
            <v>615852</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FORNECEDORES"/>
      <sheetName val="Lead"/>
      <sheetName val="CDI"/>
      <sheetName val="BancoSegment"/>
      <sheetName val="Critérios"/>
      <sheetName val="BAL_L1_OUT12"/>
      <sheetName val="RESULTADO MÊS A MÊS"/>
      <sheetName val="CEEMES"/>
      <sheetName val="ENERINC"/>
      <sheetName val="Dispon"/>
      <sheetName val="TOTAL CPFL"/>
      <sheetName val="RESUMO_ER"/>
      <sheetName val="pl_atual"/>
      <sheetName val="RESULTADO_MÊS_A_MÊS"/>
      <sheetName val="(TAP) GT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row>
        <row r="2">
          <cell r="A2" t="str">
            <v>001</v>
          </cell>
        </row>
        <row r="3">
          <cell r="A3" t="str">
            <v>001</v>
          </cell>
        </row>
        <row r="4">
          <cell r="A4" t="str">
            <v>001</v>
          </cell>
        </row>
        <row r="5">
          <cell r="A5" t="str">
            <v>001</v>
          </cell>
        </row>
        <row r="6">
          <cell r="A6" t="str">
            <v>003</v>
          </cell>
        </row>
        <row r="7">
          <cell r="A7" t="str">
            <v>003</v>
          </cell>
        </row>
        <row r="8">
          <cell r="A8" t="str">
            <v>006</v>
          </cell>
        </row>
        <row r="9">
          <cell r="A9" t="str">
            <v>006</v>
          </cell>
        </row>
        <row r="10">
          <cell r="A10" t="str">
            <v>006</v>
          </cell>
        </row>
        <row r="11">
          <cell r="A11" t="str">
            <v>006</v>
          </cell>
        </row>
        <row r="12">
          <cell r="A12" t="str">
            <v>011</v>
          </cell>
        </row>
        <row r="13">
          <cell r="A13" t="str">
            <v>011</v>
          </cell>
        </row>
        <row r="14">
          <cell r="A14" t="str">
            <v>011</v>
          </cell>
        </row>
        <row r="15">
          <cell r="A15" t="str">
            <v>011</v>
          </cell>
        </row>
        <row r="16">
          <cell r="A16" t="str">
            <v>011</v>
          </cell>
        </row>
        <row r="17">
          <cell r="A17" t="str">
            <v>016</v>
          </cell>
        </row>
        <row r="18">
          <cell r="A18" t="str">
            <v>016</v>
          </cell>
        </row>
        <row r="19">
          <cell r="A19" t="str">
            <v>016</v>
          </cell>
        </row>
        <row r="20">
          <cell r="A20" t="str">
            <v>016</v>
          </cell>
        </row>
        <row r="21">
          <cell r="A21" t="str">
            <v>021</v>
          </cell>
        </row>
        <row r="22">
          <cell r="A22" t="str">
            <v>021</v>
          </cell>
        </row>
        <row r="23">
          <cell r="A23" t="str">
            <v>021</v>
          </cell>
        </row>
        <row r="24">
          <cell r="A24" t="str">
            <v>021</v>
          </cell>
        </row>
        <row r="25">
          <cell r="A25" t="str">
            <v>021</v>
          </cell>
        </row>
        <row r="26">
          <cell r="A26" t="str">
            <v>026</v>
          </cell>
        </row>
        <row r="27">
          <cell r="A27" t="str">
            <v>026</v>
          </cell>
        </row>
        <row r="28">
          <cell r="A28" t="str">
            <v>031</v>
          </cell>
        </row>
        <row r="29">
          <cell r="A29" t="str">
            <v>031</v>
          </cell>
        </row>
        <row r="30">
          <cell r="A30" t="str">
            <v>031</v>
          </cell>
        </row>
        <row r="31">
          <cell r="A31" t="str">
            <v>031</v>
          </cell>
        </row>
        <row r="32">
          <cell r="A32" t="str">
            <v>031</v>
          </cell>
        </row>
        <row r="33">
          <cell r="A33" t="str">
            <v>031</v>
          </cell>
        </row>
        <row r="34">
          <cell r="A34" t="str">
            <v>036</v>
          </cell>
        </row>
        <row r="35">
          <cell r="A35" t="str">
            <v>036</v>
          </cell>
        </row>
        <row r="36">
          <cell r="A36" t="str">
            <v>036</v>
          </cell>
        </row>
        <row r="37">
          <cell r="A37" t="str">
            <v>036</v>
          </cell>
        </row>
        <row r="38">
          <cell r="A38" t="str">
            <v>036</v>
          </cell>
        </row>
        <row r="39">
          <cell r="A39" t="str">
            <v>041</v>
          </cell>
        </row>
        <row r="40">
          <cell r="A40" t="str">
            <v>041</v>
          </cell>
        </row>
        <row r="41">
          <cell r="A41" t="str">
            <v>041</v>
          </cell>
        </row>
        <row r="42">
          <cell r="A42" t="str">
            <v>041</v>
          </cell>
        </row>
        <row r="43">
          <cell r="A43" t="str">
            <v>046</v>
          </cell>
        </row>
        <row r="44">
          <cell r="A44" t="str">
            <v>046</v>
          </cell>
        </row>
        <row r="45">
          <cell r="A45" t="str">
            <v>051</v>
          </cell>
        </row>
        <row r="46">
          <cell r="A46" t="str">
            <v>053</v>
          </cell>
        </row>
        <row r="47">
          <cell r="A47" t="str">
            <v>056</v>
          </cell>
        </row>
        <row r="48">
          <cell r="A48" t="str">
            <v>056</v>
          </cell>
        </row>
        <row r="49">
          <cell r="A49" t="str">
            <v>056</v>
          </cell>
        </row>
        <row r="50">
          <cell r="A50" t="str">
            <v>056</v>
          </cell>
        </row>
        <row r="51">
          <cell r="A51" t="str">
            <v>061</v>
          </cell>
        </row>
        <row r="52">
          <cell r="A52" t="str">
            <v>061</v>
          </cell>
        </row>
        <row r="53">
          <cell r="A53" t="str">
            <v>061</v>
          </cell>
        </row>
        <row r="54">
          <cell r="A54" t="str">
            <v>066</v>
          </cell>
        </row>
        <row r="55">
          <cell r="A55" t="str">
            <v>066</v>
          </cell>
        </row>
        <row r="56">
          <cell r="A56" t="str">
            <v>066</v>
          </cell>
        </row>
        <row r="57">
          <cell r="A57" t="str">
            <v>071</v>
          </cell>
        </row>
        <row r="58">
          <cell r="A58" t="str">
            <v>071</v>
          </cell>
        </row>
        <row r="59">
          <cell r="A59" t="str">
            <v>076</v>
          </cell>
        </row>
        <row r="60">
          <cell r="A60" t="str">
            <v>076</v>
          </cell>
        </row>
        <row r="61">
          <cell r="A61" t="str">
            <v>076</v>
          </cell>
        </row>
        <row r="62">
          <cell r="A62" t="str">
            <v>076</v>
          </cell>
        </row>
        <row r="63">
          <cell r="A63" t="str">
            <v>081</v>
          </cell>
        </row>
        <row r="64">
          <cell r="A64" t="str">
            <v>081</v>
          </cell>
        </row>
        <row r="65">
          <cell r="A65" t="str">
            <v>081</v>
          </cell>
        </row>
        <row r="66">
          <cell r="A66" t="str">
            <v>081</v>
          </cell>
        </row>
        <row r="67">
          <cell r="A67" t="str">
            <v>081</v>
          </cell>
        </row>
        <row r="68">
          <cell r="A68" t="str">
            <v>081</v>
          </cell>
        </row>
        <row r="69">
          <cell r="A69" t="str">
            <v>081</v>
          </cell>
        </row>
        <row r="70">
          <cell r="A70" t="str">
            <v>086</v>
          </cell>
        </row>
        <row r="71">
          <cell r="A71" t="str">
            <v>091</v>
          </cell>
        </row>
        <row r="72">
          <cell r="A72" t="str">
            <v>091</v>
          </cell>
        </row>
        <row r="73">
          <cell r="A73" t="str">
            <v>091</v>
          </cell>
        </row>
        <row r="74">
          <cell r="A74" t="str">
            <v>091</v>
          </cell>
        </row>
        <row r="75">
          <cell r="A75" t="str">
            <v>091</v>
          </cell>
        </row>
        <row r="76">
          <cell r="A76" t="str">
            <v>091</v>
          </cell>
        </row>
        <row r="77">
          <cell r="A77" t="str">
            <v>091</v>
          </cell>
        </row>
        <row r="78">
          <cell r="A78" t="str">
            <v>091</v>
          </cell>
        </row>
        <row r="79">
          <cell r="A79" t="str">
            <v>091</v>
          </cell>
        </row>
        <row r="80">
          <cell r="A80" t="str">
            <v>096</v>
          </cell>
        </row>
        <row r="81">
          <cell r="A81" t="str">
            <v>096</v>
          </cell>
        </row>
        <row r="82">
          <cell r="A82" t="str">
            <v>096</v>
          </cell>
        </row>
        <row r="83">
          <cell r="A83" t="str">
            <v>101</v>
          </cell>
        </row>
        <row r="84">
          <cell r="A84" t="str">
            <v>101</v>
          </cell>
        </row>
        <row r="85">
          <cell r="A85" t="str">
            <v>101</v>
          </cell>
        </row>
        <row r="86">
          <cell r="A86" t="str">
            <v>106</v>
          </cell>
        </row>
        <row r="87">
          <cell r="A87" t="str">
            <v>106</v>
          </cell>
        </row>
        <row r="88">
          <cell r="A88" t="str">
            <v>111</v>
          </cell>
        </row>
        <row r="89">
          <cell r="A89" t="str">
            <v>111</v>
          </cell>
        </row>
        <row r="90">
          <cell r="A90" t="str">
            <v>111</v>
          </cell>
        </row>
        <row r="91">
          <cell r="A91" t="str">
            <v>111</v>
          </cell>
        </row>
        <row r="92">
          <cell r="A92" t="str">
            <v>111</v>
          </cell>
        </row>
        <row r="93">
          <cell r="A93" t="str">
            <v>111</v>
          </cell>
        </row>
        <row r="94">
          <cell r="A94" t="str">
            <v>116</v>
          </cell>
        </row>
        <row r="95">
          <cell r="A95" t="str">
            <v>116</v>
          </cell>
        </row>
        <row r="96">
          <cell r="A96" t="str">
            <v>116</v>
          </cell>
        </row>
        <row r="97">
          <cell r="A97" t="str">
            <v>121</v>
          </cell>
        </row>
        <row r="98">
          <cell r="A98" t="str">
            <v>121</v>
          </cell>
        </row>
        <row r="99">
          <cell r="A99" t="str">
            <v>121</v>
          </cell>
        </row>
        <row r="100">
          <cell r="A100" t="str">
            <v>121</v>
          </cell>
        </row>
        <row r="101">
          <cell r="A101" t="str">
            <v>126</v>
          </cell>
        </row>
        <row r="102">
          <cell r="A102" t="str">
            <v>126</v>
          </cell>
        </row>
        <row r="103">
          <cell r="A103" t="str">
            <v>126</v>
          </cell>
        </row>
        <row r="104">
          <cell r="A104" t="str">
            <v>126</v>
          </cell>
        </row>
        <row r="105">
          <cell r="A105" t="str">
            <v>131</v>
          </cell>
        </row>
        <row r="106">
          <cell r="A106" t="str">
            <v>131</v>
          </cell>
        </row>
        <row r="107">
          <cell r="A107" t="str">
            <v>131</v>
          </cell>
        </row>
        <row r="108">
          <cell r="A108" t="str">
            <v>136</v>
          </cell>
        </row>
        <row r="109">
          <cell r="A109" t="str">
            <v>136</v>
          </cell>
        </row>
        <row r="110">
          <cell r="A110" t="str">
            <v>136</v>
          </cell>
        </row>
        <row r="111">
          <cell r="A111" t="str">
            <v>136</v>
          </cell>
        </row>
        <row r="112">
          <cell r="A112" t="str">
            <v>136</v>
          </cell>
        </row>
        <row r="113">
          <cell r="A113" t="str">
            <v>136</v>
          </cell>
        </row>
        <row r="114">
          <cell r="A114" t="str">
            <v>141</v>
          </cell>
        </row>
        <row r="115">
          <cell r="A115" t="str">
            <v>141</v>
          </cell>
        </row>
        <row r="116">
          <cell r="A116" t="str">
            <v>141</v>
          </cell>
        </row>
        <row r="117">
          <cell r="A117" t="str">
            <v>141</v>
          </cell>
        </row>
        <row r="118">
          <cell r="A118" t="str">
            <v>146</v>
          </cell>
        </row>
        <row r="119">
          <cell r="A119" t="str">
            <v>146</v>
          </cell>
        </row>
        <row r="120">
          <cell r="A120" t="str">
            <v>146</v>
          </cell>
        </row>
        <row r="121">
          <cell r="A121" t="str">
            <v>146</v>
          </cell>
        </row>
        <row r="122">
          <cell r="A122" t="str">
            <v>151</v>
          </cell>
        </row>
        <row r="123">
          <cell r="A123" t="str">
            <v>151</v>
          </cell>
        </row>
        <row r="124">
          <cell r="A124" t="str">
            <v>156</v>
          </cell>
        </row>
        <row r="125">
          <cell r="A125" t="str">
            <v>156</v>
          </cell>
        </row>
        <row r="126">
          <cell r="A126" t="str">
            <v>156</v>
          </cell>
        </row>
        <row r="127">
          <cell r="A127" t="str">
            <v>156</v>
          </cell>
        </row>
        <row r="128">
          <cell r="A128" t="str">
            <v>156</v>
          </cell>
        </row>
        <row r="129">
          <cell r="A129" t="str">
            <v>156</v>
          </cell>
        </row>
        <row r="130">
          <cell r="A130" t="str">
            <v>161</v>
          </cell>
        </row>
        <row r="131">
          <cell r="A131" t="str">
            <v>166</v>
          </cell>
        </row>
        <row r="132">
          <cell r="A132" t="str">
            <v>166</v>
          </cell>
        </row>
        <row r="133">
          <cell r="A133" t="str">
            <v>168</v>
          </cell>
        </row>
        <row r="134">
          <cell r="A134" t="str">
            <v>168</v>
          </cell>
        </row>
        <row r="135">
          <cell r="A135" t="str">
            <v>171</v>
          </cell>
        </row>
        <row r="136">
          <cell r="A136" t="str">
            <v>171</v>
          </cell>
        </row>
        <row r="137">
          <cell r="A137" t="str">
            <v>171</v>
          </cell>
        </row>
        <row r="138">
          <cell r="A138" t="str">
            <v>176</v>
          </cell>
        </row>
        <row r="139">
          <cell r="A139" t="str">
            <v>176</v>
          </cell>
        </row>
        <row r="140">
          <cell r="A140" t="str">
            <v>176</v>
          </cell>
        </row>
        <row r="141">
          <cell r="A141" t="str">
            <v>176</v>
          </cell>
        </row>
        <row r="142">
          <cell r="A142" t="str">
            <v>181</v>
          </cell>
        </row>
        <row r="143">
          <cell r="A143" t="str">
            <v>186</v>
          </cell>
        </row>
        <row r="144">
          <cell r="A144" t="str">
            <v>186</v>
          </cell>
        </row>
        <row r="145">
          <cell r="A145" t="str">
            <v>186</v>
          </cell>
        </row>
        <row r="146">
          <cell r="A146" t="str">
            <v>191</v>
          </cell>
        </row>
        <row r="147">
          <cell r="A147" t="str">
            <v>191</v>
          </cell>
        </row>
        <row r="148">
          <cell r="A148" t="str">
            <v>191</v>
          </cell>
        </row>
        <row r="149">
          <cell r="A149" t="str">
            <v>191</v>
          </cell>
        </row>
        <row r="150">
          <cell r="A150" t="str">
            <v>191</v>
          </cell>
        </row>
        <row r="151">
          <cell r="A151" t="str">
            <v>193</v>
          </cell>
        </row>
        <row r="152">
          <cell r="A152" t="str">
            <v>193</v>
          </cell>
        </row>
        <row r="153">
          <cell r="A153" t="str">
            <v>196</v>
          </cell>
        </row>
        <row r="154">
          <cell r="A154" t="str">
            <v>196</v>
          </cell>
        </row>
        <row r="155">
          <cell r="A155" t="str">
            <v>196</v>
          </cell>
        </row>
        <row r="156">
          <cell r="A156" t="str">
            <v>196</v>
          </cell>
        </row>
        <row r="157">
          <cell r="A157" t="str">
            <v>201</v>
          </cell>
        </row>
        <row r="158">
          <cell r="A158" t="str">
            <v>201</v>
          </cell>
        </row>
        <row r="159">
          <cell r="A159" t="str">
            <v>201</v>
          </cell>
        </row>
        <row r="160">
          <cell r="A160" t="str">
            <v>201</v>
          </cell>
        </row>
        <row r="161">
          <cell r="A161" t="str">
            <v>201</v>
          </cell>
        </row>
        <row r="162">
          <cell r="A162" t="str">
            <v>201</v>
          </cell>
        </row>
        <row r="163">
          <cell r="A163" t="str">
            <v>201</v>
          </cell>
        </row>
        <row r="164">
          <cell r="A164" t="str">
            <v>203</v>
          </cell>
        </row>
        <row r="165">
          <cell r="A165" t="str">
            <v>206</v>
          </cell>
        </row>
        <row r="166">
          <cell r="A166" t="str">
            <v>206</v>
          </cell>
        </row>
        <row r="167">
          <cell r="A167" t="str">
            <v>206</v>
          </cell>
        </row>
        <row r="168">
          <cell r="A168" t="str">
            <v>211</v>
          </cell>
        </row>
        <row r="169">
          <cell r="A169" t="str">
            <v>211</v>
          </cell>
        </row>
        <row r="170">
          <cell r="A170" t="str">
            <v>216</v>
          </cell>
        </row>
        <row r="171">
          <cell r="A171" t="str">
            <v>216</v>
          </cell>
        </row>
        <row r="172">
          <cell r="A172" t="str">
            <v>216</v>
          </cell>
        </row>
        <row r="173">
          <cell r="A173" t="str">
            <v>216</v>
          </cell>
        </row>
        <row r="174">
          <cell r="A174" t="str">
            <v>221</v>
          </cell>
        </row>
        <row r="175">
          <cell r="A175" t="str">
            <v>226</v>
          </cell>
        </row>
        <row r="176">
          <cell r="A176" t="str">
            <v>226</v>
          </cell>
        </row>
        <row r="177">
          <cell r="A177" t="str">
            <v>231</v>
          </cell>
        </row>
        <row r="178">
          <cell r="A178" t="str">
            <v>231</v>
          </cell>
        </row>
        <row r="179">
          <cell r="A179" t="str">
            <v>231</v>
          </cell>
        </row>
        <row r="180">
          <cell r="A180" t="str">
            <v>236</v>
          </cell>
        </row>
        <row r="181">
          <cell r="A181" t="str">
            <v>236</v>
          </cell>
        </row>
        <row r="182">
          <cell r="A182" t="str">
            <v>236</v>
          </cell>
        </row>
        <row r="183">
          <cell r="A183" t="str">
            <v>241</v>
          </cell>
        </row>
        <row r="184">
          <cell r="A184" t="str">
            <v>241</v>
          </cell>
        </row>
        <row r="185">
          <cell r="A185" t="str">
            <v>241</v>
          </cell>
        </row>
        <row r="186">
          <cell r="A186" t="str">
            <v>241</v>
          </cell>
        </row>
        <row r="187">
          <cell r="A187" t="str">
            <v>241</v>
          </cell>
        </row>
        <row r="188">
          <cell r="A188" t="str">
            <v>246</v>
          </cell>
        </row>
        <row r="189">
          <cell r="A189" t="str">
            <v>246</v>
          </cell>
        </row>
        <row r="190">
          <cell r="A190" t="str">
            <v>246</v>
          </cell>
        </row>
        <row r="191">
          <cell r="A191" t="str">
            <v>251</v>
          </cell>
        </row>
        <row r="192">
          <cell r="A192" t="str">
            <v>251</v>
          </cell>
        </row>
        <row r="193">
          <cell r="A193" t="str">
            <v>251</v>
          </cell>
        </row>
        <row r="194">
          <cell r="A194" t="str">
            <v>253</v>
          </cell>
        </row>
        <row r="195">
          <cell r="A195" t="str">
            <v>253</v>
          </cell>
        </row>
        <row r="196">
          <cell r="A196" t="str">
            <v>256</v>
          </cell>
        </row>
        <row r="197">
          <cell r="A197" t="str">
            <v>256</v>
          </cell>
        </row>
        <row r="198">
          <cell r="A198" t="str">
            <v>256</v>
          </cell>
        </row>
        <row r="199">
          <cell r="A199" t="str">
            <v>261</v>
          </cell>
        </row>
        <row r="200">
          <cell r="A200" t="str">
            <v>261</v>
          </cell>
        </row>
        <row r="201">
          <cell r="A201" t="str">
            <v>261</v>
          </cell>
        </row>
        <row r="202">
          <cell r="A202" t="str">
            <v>266</v>
          </cell>
        </row>
        <row r="203">
          <cell r="A203" t="str">
            <v>271</v>
          </cell>
        </row>
        <row r="204">
          <cell r="A204" t="str">
            <v>271</v>
          </cell>
        </row>
        <row r="205">
          <cell r="A205" t="str">
            <v>271</v>
          </cell>
        </row>
        <row r="206">
          <cell r="A206" t="str">
            <v>271</v>
          </cell>
        </row>
        <row r="207">
          <cell r="A207" t="str">
            <v>276</v>
          </cell>
        </row>
        <row r="208">
          <cell r="A208" t="str">
            <v>276</v>
          </cell>
        </row>
        <row r="209">
          <cell r="A209" t="str">
            <v>281</v>
          </cell>
        </row>
        <row r="210">
          <cell r="A210" t="str">
            <v>281</v>
          </cell>
        </row>
        <row r="211">
          <cell r="A211" t="str">
            <v>281</v>
          </cell>
        </row>
        <row r="212">
          <cell r="A212" t="str">
            <v>281</v>
          </cell>
        </row>
        <row r="213">
          <cell r="A213" t="str">
            <v>286</v>
          </cell>
        </row>
        <row r="214">
          <cell r="A214" t="str">
            <v>286</v>
          </cell>
        </row>
        <row r="215">
          <cell r="A215" t="str">
            <v>286</v>
          </cell>
        </row>
        <row r="216">
          <cell r="A216" t="str">
            <v>286</v>
          </cell>
        </row>
        <row r="217">
          <cell r="A217" t="str">
            <v>291</v>
          </cell>
        </row>
        <row r="218">
          <cell r="A218" t="str">
            <v>291</v>
          </cell>
        </row>
        <row r="219">
          <cell r="A219" t="str">
            <v>291</v>
          </cell>
        </row>
        <row r="220">
          <cell r="A220" t="str">
            <v>291</v>
          </cell>
        </row>
        <row r="221">
          <cell r="A221" t="str">
            <v>291</v>
          </cell>
        </row>
        <row r="222">
          <cell r="A222" t="str">
            <v>291</v>
          </cell>
        </row>
        <row r="223">
          <cell r="A223" t="str">
            <v>296</v>
          </cell>
        </row>
        <row r="224">
          <cell r="A224" t="str">
            <v>296</v>
          </cell>
        </row>
        <row r="225">
          <cell r="A225" t="str">
            <v>296</v>
          </cell>
        </row>
        <row r="226">
          <cell r="A226" t="str">
            <v>296</v>
          </cell>
        </row>
        <row r="227">
          <cell r="A227" t="str">
            <v>301</v>
          </cell>
        </row>
        <row r="228">
          <cell r="A228" t="str">
            <v>301</v>
          </cell>
        </row>
        <row r="229">
          <cell r="A229" t="str">
            <v>306</v>
          </cell>
        </row>
        <row r="230">
          <cell r="A230" t="str">
            <v>311</v>
          </cell>
        </row>
        <row r="231">
          <cell r="A231" t="str">
            <v>311</v>
          </cell>
        </row>
        <row r="232">
          <cell r="A232" t="str">
            <v>316</v>
          </cell>
        </row>
        <row r="233">
          <cell r="A233" t="str">
            <v>316</v>
          </cell>
        </row>
        <row r="234">
          <cell r="A234" t="str">
            <v>316</v>
          </cell>
        </row>
        <row r="235">
          <cell r="A235" t="str">
            <v>316</v>
          </cell>
        </row>
        <row r="236">
          <cell r="A236" t="str">
            <v>321</v>
          </cell>
        </row>
        <row r="237">
          <cell r="A237" t="str">
            <v>321</v>
          </cell>
        </row>
        <row r="238">
          <cell r="A238" t="str">
            <v>321</v>
          </cell>
        </row>
        <row r="239">
          <cell r="A239" t="str">
            <v>321</v>
          </cell>
        </row>
        <row r="240">
          <cell r="A240" t="str">
            <v>326</v>
          </cell>
        </row>
        <row r="241">
          <cell r="A241" t="str">
            <v>326</v>
          </cell>
        </row>
        <row r="242">
          <cell r="A242" t="str">
            <v>331</v>
          </cell>
        </row>
        <row r="243">
          <cell r="A243" t="str">
            <v>331</v>
          </cell>
        </row>
        <row r="244">
          <cell r="A244" t="str">
            <v>336</v>
          </cell>
        </row>
        <row r="245">
          <cell r="A245" t="str">
            <v>336</v>
          </cell>
        </row>
        <row r="246">
          <cell r="A246" t="str">
            <v>341</v>
          </cell>
        </row>
        <row r="247">
          <cell r="A247" t="str">
            <v>341</v>
          </cell>
        </row>
        <row r="248">
          <cell r="A248" t="str">
            <v>341</v>
          </cell>
        </row>
        <row r="249">
          <cell r="A249" t="str">
            <v>346</v>
          </cell>
        </row>
        <row r="250">
          <cell r="A250" t="str">
            <v>346</v>
          </cell>
        </row>
        <row r="251">
          <cell r="A251" t="str">
            <v>351</v>
          </cell>
        </row>
        <row r="252">
          <cell r="A252" t="str">
            <v>351</v>
          </cell>
        </row>
        <row r="253">
          <cell r="A253" t="str">
            <v>356</v>
          </cell>
        </row>
        <row r="254">
          <cell r="A254" t="str">
            <v>356</v>
          </cell>
        </row>
        <row r="255">
          <cell r="A255" t="str">
            <v>361</v>
          </cell>
        </row>
        <row r="256">
          <cell r="A256" t="str">
            <v>361</v>
          </cell>
        </row>
        <row r="257">
          <cell r="A257" t="str">
            <v>361</v>
          </cell>
        </row>
        <row r="258">
          <cell r="A258" t="str">
            <v>361</v>
          </cell>
        </row>
        <row r="259">
          <cell r="A259" t="str">
            <v>361</v>
          </cell>
        </row>
        <row r="260">
          <cell r="A260" t="str">
            <v>361</v>
          </cell>
        </row>
        <row r="261">
          <cell r="A261" t="str">
            <v>366</v>
          </cell>
        </row>
        <row r="262">
          <cell r="A262" t="str">
            <v>366</v>
          </cell>
        </row>
        <row r="263">
          <cell r="A263" t="str">
            <v>371</v>
          </cell>
        </row>
        <row r="264">
          <cell r="A264" t="str">
            <v>376</v>
          </cell>
        </row>
        <row r="265">
          <cell r="A265" t="str">
            <v>376</v>
          </cell>
        </row>
        <row r="266">
          <cell r="A266" t="str">
            <v>376</v>
          </cell>
        </row>
        <row r="267">
          <cell r="A267" t="str">
            <v>381</v>
          </cell>
        </row>
        <row r="268">
          <cell r="A268" t="str">
            <v>381</v>
          </cell>
        </row>
        <row r="269">
          <cell r="A269" t="str">
            <v>381</v>
          </cell>
        </row>
        <row r="270">
          <cell r="A270" t="str">
            <v>383</v>
          </cell>
        </row>
        <row r="271">
          <cell r="A271" t="str">
            <v>383</v>
          </cell>
        </row>
        <row r="272">
          <cell r="A272" t="str">
            <v>386</v>
          </cell>
        </row>
        <row r="273">
          <cell r="A273" t="str">
            <v>391</v>
          </cell>
        </row>
        <row r="274">
          <cell r="A274" t="str">
            <v>391</v>
          </cell>
        </row>
        <row r="275">
          <cell r="A275" t="str">
            <v>391</v>
          </cell>
        </row>
        <row r="276">
          <cell r="A276" t="str">
            <v>391</v>
          </cell>
        </row>
        <row r="277">
          <cell r="A277" t="str">
            <v>391</v>
          </cell>
        </row>
        <row r="278">
          <cell r="A278" t="str">
            <v>391</v>
          </cell>
        </row>
        <row r="279">
          <cell r="A279" t="str">
            <v>391</v>
          </cell>
        </row>
        <row r="280">
          <cell r="A280" t="str">
            <v>391</v>
          </cell>
        </row>
        <row r="281">
          <cell r="A281" t="str">
            <v>391</v>
          </cell>
        </row>
        <row r="282">
          <cell r="A282" t="str">
            <v>393</v>
          </cell>
        </row>
        <row r="283">
          <cell r="A283" t="str">
            <v>396</v>
          </cell>
        </row>
        <row r="284">
          <cell r="A284" t="str">
            <v>396</v>
          </cell>
        </row>
        <row r="285">
          <cell r="A285" t="str">
            <v>396</v>
          </cell>
        </row>
        <row r="286">
          <cell r="A286" t="str">
            <v>396</v>
          </cell>
        </row>
        <row r="287">
          <cell r="A287" t="str">
            <v>396</v>
          </cell>
        </row>
        <row r="288">
          <cell r="A288" t="str">
            <v>396</v>
          </cell>
        </row>
        <row r="289">
          <cell r="A289" t="str">
            <v>398</v>
          </cell>
        </row>
        <row r="290">
          <cell r="A290" t="str">
            <v>398</v>
          </cell>
        </row>
        <row r="291">
          <cell r="A291" t="str">
            <v>401</v>
          </cell>
        </row>
        <row r="292">
          <cell r="A292" t="str">
            <v>401</v>
          </cell>
        </row>
        <row r="293">
          <cell r="A293" t="str">
            <v>401</v>
          </cell>
        </row>
        <row r="294">
          <cell r="A294" t="str">
            <v>406</v>
          </cell>
        </row>
        <row r="295">
          <cell r="A295" t="str">
            <v>406</v>
          </cell>
        </row>
        <row r="296">
          <cell r="A296" t="str">
            <v>406</v>
          </cell>
        </row>
        <row r="297">
          <cell r="A297" t="str">
            <v>409</v>
          </cell>
        </row>
        <row r="298">
          <cell r="A298" t="str">
            <v>411</v>
          </cell>
        </row>
        <row r="299">
          <cell r="A299" t="str">
            <v>416</v>
          </cell>
        </row>
        <row r="300">
          <cell r="A300" t="str">
            <v>416</v>
          </cell>
        </row>
        <row r="301">
          <cell r="A301" t="str">
            <v>416</v>
          </cell>
        </row>
        <row r="302">
          <cell r="A302" t="str">
            <v>416</v>
          </cell>
        </row>
        <row r="303">
          <cell r="A303" t="str">
            <v>421</v>
          </cell>
        </row>
        <row r="304">
          <cell r="A304" t="str">
            <v>421</v>
          </cell>
        </row>
        <row r="305">
          <cell r="A305" t="str">
            <v>421</v>
          </cell>
        </row>
        <row r="306">
          <cell r="A306" t="str">
            <v>421</v>
          </cell>
        </row>
        <row r="307">
          <cell r="A307" t="str">
            <v>423</v>
          </cell>
        </row>
        <row r="308">
          <cell r="A308" t="str">
            <v>423</v>
          </cell>
        </row>
        <row r="309">
          <cell r="A309" t="str">
            <v>423</v>
          </cell>
        </row>
        <row r="310">
          <cell r="A310" t="str">
            <v>426</v>
          </cell>
        </row>
        <row r="311">
          <cell r="A311" t="str">
            <v>426</v>
          </cell>
        </row>
        <row r="312">
          <cell r="A312" t="str">
            <v>426</v>
          </cell>
        </row>
        <row r="313">
          <cell r="A313" t="str">
            <v>426</v>
          </cell>
        </row>
        <row r="314">
          <cell r="A314" t="str">
            <v>426</v>
          </cell>
        </row>
        <row r="315">
          <cell r="A315" t="str">
            <v>431</v>
          </cell>
        </row>
        <row r="316">
          <cell r="A316" t="str">
            <v>431</v>
          </cell>
        </row>
        <row r="317">
          <cell r="A317" t="str">
            <v>431</v>
          </cell>
        </row>
        <row r="318">
          <cell r="A318" t="str">
            <v>433</v>
          </cell>
        </row>
        <row r="319">
          <cell r="A319" t="str">
            <v>433</v>
          </cell>
        </row>
        <row r="320">
          <cell r="A320" t="str">
            <v>433</v>
          </cell>
        </row>
        <row r="321">
          <cell r="A321" t="str">
            <v>433</v>
          </cell>
        </row>
        <row r="322">
          <cell r="A322" t="str">
            <v>436</v>
          </cell>
        </row>
        <row r="323">
          <cell r="A323" t="str">
            <v>436</v>
          </cell>
        </row>
        <row r="324">
          <cell r="A324" t="str">
            <v>441</v>
          </cell>
        </row>
        <row r="325">
          <cell r="A325" t="str">
            <v>441</v>
          </cell>
        </row>
        <row r="326">
          <cell r="A326" t="str">
            <v>441</v>
          </cell>
        </row>
        <row r="327">
          <cell r="A327" t="str">
            <v>441</v>
          </cell>
        </row>
        <row r="328">
          <cell r="A328" t="str">
            <v>441</v>
          </cell>
        </row>
        <row r="329">
          <cell r="A329" t="str">
            <v>446</v>
          </cell>
        </row>
        <row r="330">
          <cell r="A330" t="str">
            <v>446</v>
          </cell>
        </row>
        <row r="331">
          <cell r="A331" t="str">
            <v>451</v>
          </cell>
        </row>
        <row r="332">
          <cell r="A332" t="str">
            <v>451</v>
          </cell>
        </row>
        <row r="333">
          <cell r="A333" t="str">
            <v>451</v>
          </cell>
        </row>
        <row r="334">
          <cell r="A334" t="str">
            <v>453</v>
          </cell>
        </row>
        <row r="335">
          <cell r="A335" t="str">
            <v>453</v>
          </cell>
        </row>
        <row r="336">
          <cell r="A336" t="str">
            <v>456</v>
          </cell>
        </row>
        <row r="337">
          <cell r="A337" t="str">
            <v>456</v>
          </cell>
        </row>
        <row r="338">
          <cell r="A338" t="str">
            <v>456</v>
          </cell>
        </row>
        <row r="339">
          <cell r="A339" t="str">
            <v>456</v>
          </cell>
        </row>
        <row r="340">
          <cell r="A340" t="str">
            <v>461</v>
          </cell>
        </row>
        <row r="341">
          <cell r="A341" t="str">
            <v>461</v>
          </cell>
        </row>
        <row r="342">
          <cell r="A342" t="str">
            <v>461</v>
          </cell>
        </row>
        <row r="343">
          <cell r="A343" t="str">
            <v>466</v>
          </cell>
        </row>
        <row r="344">
          <cell r="A344" t="str">
            <v>466</v>
          </cell>
        </row>
        <row r="345">
          <cell r="A345" t="str">
            <v>466</v>
          </cell>
        </row>
        <row r="346">
          <cell r="A346" t="str">
            <v>466</v>
          </cell>
        </row>
        <row r="347">
          <cell r="A347" t="str">
            <v>471</v>
          </cell>
        </row>
        <row r="348">
          <cell r="A348" t="str">
            <v>471</v>
          </cell>
        </row>
        <row r="349">
          <cell r="A349" t="str">
            <v>476</v>
          </cell>
        </row>
        <row r="350">
          <cell r="A350" t="str">
            <v>476</v>
          </cell>
        </row>
        <row r="351">
          <cell r="A351" t="str">
            <v>476</v>
          </cell>
        </row>
        <row r="352">
          <cell r="A352" t="str">
            <v>476</v>
          </cell>
        </row>
        <row r="353">
          <cell r="A353" t="str">
            <v>476</v>
          </cell>
        </row>
        <row r="354">
          <cell r="A354" t="str">
            <v>476</v>
          </cell>
        </row>
        <row r="355">
          <cell r="A355" t="str">
            <v>476</v>
          </cell>
        </row>
        <row r="356">
          <cell r="A356" t="str">
            <v>476</v>
          </cell>
        </row>
        <row r="357">
          <cell r="A357" t="str">
            <v>476</v>
          </cell>
        </row>
        <row r="358">
          <cell r="A358" t="str">
            <v>481</v>
          </cell>
        </row>
        <row r="359">
          <cell r="A359" t="str">
            <v>481</v>
          </cell>
        </row>
        <row r="360">
          <cell r="A360" t="str">
            <v>486</v>
          </cell>
        </row>
        <row r="361">
          <cell r="A361" t="str">
            <v>486</v>
          </cell>
        </row>
        <row r="362">
          <cell r="A362" t="str">
            <v>486</v>
          </cell>
        </row>
        <row r="363">
          <cell r="A363" t="str">
            <v>491</v>
          </cell>
        </row>
        <row r="364">
          <cell r="A364" t="str">
            <v>491</v>
          </cell>
        </row>
        <row r="365">
          <cell r="A365" t="str">
            <v>491</v>
          </cell>
        </row>
        <row r="366">
          <cell r="A366" t="str">
            <v>491</v>
          </cell>
        </row>
        <row r="367">
          <cell r="A367" t="str">
            <v>496</v>
          </cell>
        </row>
        <row r="368">
          <cell r="A368" t="str">
            <v>496</v>
          </cell>
        </row>
        <row r="369">
          <cell r="A369" t="str">
            <v>501</v>
          </cell>
        </row>
        <row r="370">
          <cell r="A370" t="str">
            <v>501</v>
          </cell>
        </row>
        <row r="371">
          <cell r="A371" t="str">
            <v>501</v>
          </cell>
        </row>
        <row r="372">
          <cell r="A372" t="str">
            <v>506</v>
          </cell>
        </row>
        <row r="373">
          <cell r="A373" t="str">
            <v>506</v>
          </cell>
        </row>
        <row r="374">
          <cell r="A374" t="str">
            <v>506</v>
          </cell>
        </row>
        <row r="375">
          <cell r="A375" t="str">
            <v>511</v>
          </cell>
        </row>
        <row r="376">
          <cell r="A376" t="str">
            <v>511</v>
          </cell>
        </row>
        <row r="377">
          <cell r="A377" t="str">
            <v>511</v>
          </cell>
        </row>
        <row r="378">
          <cell r="A378" t="str">
            <v>511</v>
          </cell>
        </row>
        <row r="379">
          <cell r="A379" t="str">
            <v>516</v>
          </cell>
        </row>
        <row r="380">
          <cell r="A380" t="str">
            <v>516</v>
          </cell>
        </row>
        <row r="381">
          <cell r="A381" t="str">
            <v>516</v>
          </cell>
        </row>
        <row r="382">
          <cell r="A382" t="str">
            <v>516</v>
          </cell>
        </row>
        <row r="383">
          <cell r="A383" t="str">
            <v>516</v>
          </cell>
        </row>
        <row r="384">
          <cell r="A384" t="str">
            <v>516</v>
          </cell>
        </row>
        <row r="385">
          <cell r="A385" t="str">
            <v>521</v>
          </cell>
        </row>
        <row r="386">
          <cell r="A386" t="str">
            <v>521</v>
          </cell>
        </row>
        <row r="387">
          <cell r="A387" t="str">
            <v>521</v>
          </cell>
        </row>
        <row r="388">
          <cell r="A388" t="str">
            <v>521</v>
          </cell>
        </row>
        <row r="389">
          <cell r="A389" t="str">
            <v>521</v>
          </cell>
        </row>
        <row r="390">
          <cell r="A390" t="str">
            <v>521</v>
          </cell>
        </row>
        <row r="391">
          <cell r="A391" t="str">
            <v>526</v>
          </cell>
        </row>
        <row r="392">
          <cell r="A392" t="str">
            <v>526</v>
          </cell>
        </row>
        <row r="393">
          <cell r="A393" t="str">
            <v>526</v>
          </cell>
        </row>
        <row r="394">
          <cell r="A394" t="str">
            <v>531</v>
          </cell>
        </row>
        <row r="395">
          <cell r="A395" t="str">
            <v>531</v>
          </cell>
        </row>
        <row r="396">
          <cell r="A396" t="str">
            <v>531</v>
          </cell>
        </row>
        <row r="397">
          <cell r="A397" t="str">
            <v>531</v>
          </cell>
        </row>
        <row r="398">
          <cell r="A398" t="str">
            <v>531</v>
          </cell>
        </row>
        <row r="399">
          <cell r="A399" t="str">
            <v>536</v>
          </cell>
        </row>
        <row r="400">
          <cell r="A400" t="str">
            <v>536</v>
          </cell>
        </row>
        <row r="401">
          <cell r="A401" t="str">
            <v>536</v>
          </cell>
        </row>
        <row r="402">
          <cell r="A402" t="str">
            <v>536</v>
          </cell>
        </row>
        <row r="403">
          <cell r="A403" t="str">
            <v>541</v>
          </cell>
        </row>
        <row r="404">
          <cell r="A404" t="str">
            <v>541</v>
          </cell>
        </row>
        <row r="405">
          <cell r="A405" t="str">
            <v>541</v>
          </cell>
        </row>
        <row r="406">
          <cell r="A406" t="str">
            <v>546</v>
          </cell>
        </row>
        <row r="407">
          <cell r="A407" t="str">
            <v>546</v>
          </cell>
        </row>
        <row r="408">
          <cell r="A408" t="str">
            <v>546</v>
          </cell>
        </row>
        <row r="409">
          <cell r="A409" t="str">
            <v>551</v>
          </cell>
        </row>
        <row r="410">
          <cell r="A410" t="str">
            <v>551</v>
          </cell>
        </row>
        <row r="411">
          <cell r="A411" t="str">
            <v>551</v>
          </cell>
        </row>
        <row r="412">
          <cell r="A412" t="str">
            <v>551</v>
          </cell>
        </row>
        <row r="413">
          <cell r="A413" t="str">
            <v>556</v>
          </cell>
        </row>
        <row r="414">
          <cell r="A414" t="str">
            <v>556</v>
          </cell>
        </row>
        <row r="415">
          <cell r="A415" t="str">
            <v>556</v>
          </cell>
        </row>
        <row r="416">
          <cell r="A416" t="str">
            <v>561</v>
          </cell>
        </row>
        <row r="417">
          <cell r="A417" t="str">
            <v>561</v>
          </cell>
        </row>
        <row r="418">
          <cell r="A418" t="str">
            <v>561</v>
          </cell>
        </row>
        <row r="419">
          <cell r="A419" t="str">
            <v>561</v>
          </cell>
        </row>
        <row r="420">
          <cell r="A420" t="str">
            <v>561</v>
          </cell>
        </row>
        <row r="421">
          <cell r="A421" t="str">
            <v>566</v>
          </cell>
        </row>
        <row r="422">
          <cell r="A422" t="str">
            <v>566</v>
          </cell>
        </row>
        <row r="423">
          <cell r="A423" t="str">
            <v>566</v>
          </cell>
        </row>
        <row r="424">
          <cell r="A424" t="str">
            <v>571</v>
          </cell>
        </row>
        <row r="425">
          <cell r="A425" t="str">
            <v>571</v>
          </cell>
        </row>
        <row r="426">
          <cell r="A426" t="str">
            <v>573</v>
          </cell>
        </row>
        <row r="427">
          <cell r="A427" t="str">
            <v>573</v>
          </cell>
        </row>
        <row r="428">
          <cell r="A428" t="str">
            <v>573</v>
          </cell>
        </row>
        <row r="429">
          <cell r="A429" t="str">
            <v>573</v>
          </cell>
        </row>
        <row r="430">
          <cell r="A430" t="str">
            <v>573</v>
          </cell>
        </row>
        <row r="431">
          <cell r="A431" t="str">
            <v>576</v>
          </cell>
        </row>
        <row r="432">
          <cell r="A432" t="str">
            <v>576</v>
          </cell>
        </row>
        <row r="433">
          <cell r="A433" t="str">
            <v>576</v>
          </cell>
        </row>
        <row r="434">
          <cell r="A434" t="str">
            <v>576</v>
          </cell>
        </row>
        <row r="435">
          <cell r="A435" t="str">
            <v>576</v>
          </cell>
        </row>
        <row r="436">
          <cell r="A436" t="str">
            <v>576</v>
          </cell>
        </row>
        <row r="437">
          <cell r="A437" t="str">
            <v>576</v>
          </cell>
        </row>
        <row r="438">
          <cell r="A438" t="str">
            <v>576</v>
          </cell>
        </row>
        <row r="439">
          <cell r="A439" t="str">
            <v>576</v>
          </cell>
        </row>
        <row r="440">
          <cell r="A440" t="str">
            <v>576</v>
          </cell>
        </row>
        <row r="441">
          <cell r="A441" t="str">
            <v>576</v>
          </cell>
        </row>
        <row r="442">
          <cell r="A442" t="str">
            <v>576</v>
          </cell>
        </row>
        <row r="443">
          <cell r="A443" t="str">
            <v>576</v>
          </cell>
        </row>
        <row r="444">
          <cell r="A444" t="str">
            <v>576</v>
          </cell>
        </row>
        <row r="445">
          <cell r="A445" t="str">
            <v>576</v>
          </cell>
        </row>
        <row r="446">
          <cell r="A446" t="str">
            <v>576</v>
          </cell>
        </row>
        <row r="447">
          <cell r="A447" t="str">
            <v>576</v>
          </cell>
        </row>
        <row r="448">
          <cell r="A448" t="str">
            <v>576</v>
          </cell>
        </row>
        <row r="449">
          <cell r="A449" t="str">
            <v>576</v>
          </cell>
        </row>
        <row r="450">
          <cell r="A450" t="str">
            <v>576</v>
          </cell>
        </row>
        <row r="451">
          <cell r="A451" t="str">
            <v>581</v>
          </cell>
        </row>
        <row r="452">
          <cell r="A452" t="str">
            <v>581</v>
          </cell>
        </row>
        <row r="453">
          <cell r="A453" t="str">
            <v>581</v>
          </cell>
        </row>
        <row r="454">
          <cell r="A454" t="str">
            <v>586</v>
          </cell>
        </row>
        <row r="455">
          <cell r="A455" t="str">
            <v>586</v>
          </cell>
        </row>
        <row r="456">
          <cell r="A456" t="str">
            <v>591</v>
          </cell>
        </row>
        <row r="457">
          <cell r="A457" t="str">
            <v>591</v>
          </cell>
        </row>
        <row r="458">
          <cell r="A458" t="str">
            <v>591</v>
          </cell>
        </row>
        <row r="459">
          <cell r="A459" t="str">
            <v>596</v>
          </cell>
        </row>
        <row r="460">
          <cell r="A460" t="str">
            <v>596</v>
          </cell>
        </row>
        <row r="461">
          <cell r="A461" t="str">
            <v>596</v>
          </cell>
        </row>
        <row r="462">
          <cell r="A462" t="str">
            <v>596</v>
          </cell>
        </row>
        <row r="463">
          <cell r="A463" t="str">
            <v>606</v>
          </cell>
        </row>
        <row r="464">
          <cell r="A464" t="str">
            <v>606</v>
          </cell>
        </row>
        <row r="465">
          <cell r="A465" t="str">
            <v>611</v>
          </cell>
        </row>
        <row r="466">
          <cell r="A466" t="str">
            <v>616</v>
          </cell>
        </row>
        <row r="467">
          <cell r="A467" t="str">
            <v>616</v>
          </cell>
        </row>
        <row r="468">
          <cell r="A468" t="str">
            <v>621</v>
          </cell>
        </row>
        <row r="469">
          <cell r="A469" t="str">
            <v>621</v>
          </cell>
        </row>
        <row r="470">
          <cell r="A470" t="str">
            <v>621</v>
          </cell>
        </row>
        <row r="471">
          <cell r="A471" t="str">
            <v>621</v>
          </cell>
        </row>
        <row r="472">
          <cell r="A472" t="str">
            <v>621</v>
          </cell>
        </row>
        <row r="473">
          <cell r="A473" t="str">
            <v>623</v>
          </cell>
        </row>
        <row r="474">
          <cell r="A474" t="str">
            <v>625</v>
          </cell>
        </row>
        <row r="475">
          <cell r="A475" t="str">
            <v>625</v>
          </cell>
        </row>
        <row r="476">
          <cell r="A476" t="str">
            <v>626</v>
          </cell>
        </row>
        <row r="477">
          <cell r="A477" t="str">
            <v>626</v>
          </cell>
        </row>
        <row r="478">
          <cell r="A478" t="str">
            <v>628</v>
          </cell>
        </row>
        <row r="479">
          <cell r="A479" t="str">
            <v>628</v>
          </cell>
        </row>
        <row r="480">
          <cell r="A480" t="str">
            <v>631</v>
          </cell>
        </row>
        <row r="481">
          <cell r="A481" t="str">
            <v>631</v>
          </cell>
        </row>
        <row r="482">
          <cell r="A482" t="str">
            <v>636</v>
          </cell>
        </row>
        <row r="483">
          <cell r="A483" t="str">
            <v>636</v>
          </cell>
        </row>
        <row r="484">
          <cell r="A484" t="str">
            <v>636</v>
          </cell>
        </row>
        <row r="485">
          <cell r="A485" t="str">
            <v>641</v>
          </cell>
        </row>
        <row r="486">
          <cell r="A486" t="str">
            <v>641</v>
          </cell>
        </row>
        <row r="487">
          <cell r="A487" t="str">
            <v>641</v>
          </cell>
        </row>
        <row r="488">
          <cell r="A488" t="str">
            <v>641</v>
          </cell>
        </row>
        <row r="489">
          <cell r="A489" t="str">
            <v>641</v>
          </cell>
        </row>
        <row r="490">
          <cell r="A490" t="str">
            <v>646</v>
          </cell>
        </row>
        <row r="491">
          <cell r="A491" t="str">
            <v>646</v>
          </cell>
        </row>
        <row r="492">
          <cell r="A492" t="str">
            <v>651</v>
          </cell>
        </row>
        <row r="493">
          <cell r="A493" t="str">
            <v>651</v>
          </cell>
        </row>
        <row r="494">
          <cell r="A494" t="str">
            <v>656</v>
          </cell>
        </row>
        <row r="495">
          <cell r="A495" t="str">
            <v>656</v>
          </cell>
        </row>
        <row r="496">
          <cell r="A496" t="str">
            <v>656</v>
          </cell>
        </row>
        <row r="497">
          <cell r="A497" t="str">
            <v>661</v>
          </cell>
        </row>
        <row r="498">
          <cell r="A498" t="str">
            <v>661</v>
          </cell>
        </row>
        <row r="499">
          <cell r="A499" t="str">
            <v>661</v>
          </cell>
        </row>
        <row r="500">
          <cell r="A500" t="str">
            <v>661</v>
          </cell>
        </row>
        <row r="501">
          <cell r="A501" t="str">
            <v>666</v>
          </cell>
        </row>
        <row r="502">
          <cell r="A502" t="str">
            <v>666</v>
          </cell>
        </row>
        <row r="503">
          <cell r="A503" t="str">
            <v>666</v>
          </cell>
        </row>
        <row r="504">
          <cell r="A504" t="str">
            <v>666</v>
          </cell>
        </row>
        <row r="505">
          <cell r="A505" t="str">
            <v>671</v>
          </cell>
        </row>
        <row r="506">
          <cell r="A506" t="str">
            <v>676</v>
          </cell>
        </row>
        <row r="507">
          <cell r="A507" t="str">
            <v>676</v>
          </cell>
        </row>
        <row r="508">
          <cell r="A508" t="str">
            <v>681</v>
          </cell>
        </row>
        <row r="509">
          <cell r="A509" t="str">
            <v>681</v>
          </cell>
        </row>
        <row r="510">
          <cell r="A510" t="str">
            <v>686</v>
          </cell>
        </row>
        <row r="511">
          <cell r="A511" t="str">
            <v>686</v>
          </cell>
        </row>
        <row r="512">
          <cell r="A512" t="str">
            <v>691</v>
          </cell>
        </row>
        <row r="513">
          <cell r="A513" t="str">
            <v>691</v>
          </cell>
        </row>
        <row r="514">
          <cell r="A514" t="str">
            <v>691</v>
          </cell>
        </row>
        <row r="515">
          <cell r="A515" t="str">
            <v>691</v>
          </cell>
        </row>
        <row r="516">
          <cell r="A516" t="str">
            <v>696</v>
          </cell>
        </row>
        <row r="517">
          <cell r="A517" t="str">
            <v>701</v>
          </cell>
        </row>
        <row r="518">
          <cell r="A518" t="str">
            <v>701</v>
          </cell>
        </row>
        <row r="519">
          <cell r="A519" t="str">
            <v>706</v>
          </cell>
        </row>
        <row r="520">
          <cell r="A520" t="str">
            <v>711</v>
          </cell>
        </row>
        <row r="521">
          <cell r="A521" t="str">
            <v>711</v>
          </cell>
        </row>
        <row r="522">
          <cell r="A522" t="str">
            <v>716</v>
          </cell>
        </row>
        <row r="523">
          <cell r="A523" t="str">
            <v>716</v>
          </cell>
        </row>
        <row r="524">
          <cell r="A524" t="str">
            <v>721</v>
          </cell>
        </row>
        <row r="525">
          <cell r="A525" t="str">
            <v>721</v>
          </cell>
        </row>
        <row r="526">
          <cell r="A526" t="str">
            <v>726</v>
          </cell>
        </row>
        <row r="527">
          <cell r="A527" t="str">
            <v>726</v>
          </cell>
        </row>
        <row r="528">
          <cell r="A528" t="str">
            <v>731</v>
          </cell>
        </row>
        <row r="529">
          <cell r="A529" t="str">
            <v>736</v>
          </cell>
        </row>
        <row r="530">
          <cell r="A530" t="str">
            <v>736</v>
          </cell>
        </row>
        <row r="531">
          <cell r="A531" t="str">
            <v>741</v>
          </cell>
        </row>
        <row r="532">
          <cell r="A532" t="str">
            <v>741</v>
          </cell>
        </row>
        <row r="533">
          <cell r="A533" t="str">
            <v>741</v>
          </cell>
        </row>
        <row r="534">
          <cell r="A534" t="str">
            <v>743</v>
          </cell>
        </row>
        <row r="535">
          <cell r="A535" t="str">
            <v>743</v>
          </cell>
        </row>
        <row r="536">
          <cell r="A536" t="str">
            <v>746</v>
          </cell>
        </row>
        <row r="537">
          <cell r="A537" t="str">
            <v>746</v>
          </cell>
        </row>
        <row r="538">
          <cell r="A538" t="str">
            <v>746</v>
          </cell>
        </row>
        <row r="539">
          <cell r="A539" t="str">
            <v>751</v>
          </cell>
        </row>
        <row r="540">
          <cell r="A540" t="str">
            <v>751</v>
          </cell>
        </row>
        <row r="541">
          <cell r="A541" t="str">
            <v>751</v>
          </cell>
        </row>
        <row r="542">
          <cell r="A542" t="str">
            <v>756</v>
          </cell>
        </row>
        <row r="543">
          <cell r="A543" t="str">
            <v>756</v>
          </cell>
        </row>
        <row r="544">
          <cell r="A544" t="str">
            <v>756</v>
          </cell>
        </row>
        <row r="545">
          <cell r="A545" t="str">
            <v>756</v>
          </cell>
        </row>
        <row r="546">
          <cell r="A546" t="str">
            <v>756</v>
          </cell>
        </row>
        <row r="547">
          <cell r="A547" t="str">
            <v>756</v>
          </cell>
        </row>
        <row r="548">
          <cell r="A548" t="str">
            <v>761</v>
          </cell>
        </row>
        <row r="549">
          <cell r="A549" t="str">
            <v>766</v>
          </cell>
        </row>
        <row r="550">
          <cell r="A550" t="str">
            <v>766</v>
          </cell>
        </row>
        <row r="551">
          <cell r="A551" t="str">
            <v>771</v>
          </cell>
        </row>
        <row r="552">
          <cell r="A552" t="str">
            <v>771</v>
          </cell>
        </row>
        <row r="553">
          <cell r="A553" t="str">
            <v>771</v>
          </cell>
        </row>
        <row r="554">
          <cell r="A554" t="str">
            <v>771</v>
          </cell>
        </row>
        <row r="555">
          <cell r="A555" t="str">
            <v>776</v>
          </cell>
        </row>
        <row r="556">
          <cell r="A556" t="str">
            <v>776</v>
          </cell>
        </row>
        <row r="557">
          <cell r="A557" t="str">
            <v>776</v>
          </cell>
        </row>
        <row r="558">
          <cell r="A558" t="str">
            <v>781</v>
          </cell>
        </row>
        <row r="559">
          <cell r="A559" t="str">
            <v>781</v>
          </cell>
        </row>
        <row r="560">
          <cell r="A560" t="str">
            <v>786</v>
          </cell>
        </row>
        <row r="561">
          <cell r="A561" t="str">
            <v>791</v>
          </cell>
        </row>
        <row r="562">
          <cell r="A562" t="str">
            <v>796</v>
          </cell>
        </row>
        <row r="563">
          <cell r="A563" t="str">
            <v>796</v>
          </cell>
        </row>
        <row r="564">
          <cell r="A564" t="str">
            <v>801</v>
          </cell>
        </row>
        <row r="565">
          <cell r="A565" t="str">
            <v>801</v>
          </cell>
        </row>
        <row r="566">
          <cell r="A566" t="str">
            <v>801</v>
          </cell>
        </row>
        <row r="567">
          <cell r="A567" t="str">
            <v>801</v>
          </cell>
        </row>
        <row r="568">
          <cell r="A568" t="str">
            <v>806</v>
          </cell>
        </row>
        <row r="569">
          <cell r="A569" t="str">
            <v>806</v>
          </cell>
        </row>
        <row r="570">
          <cell r="A570" t="str">
            <v>811</v>
          </cell>
        </row>
        <row r="571">
          <cell r="A571" t="str">
            <v>813</v>
          </cell>
        </row>
        <row r="572">
          <cell r="A572" t="str">
            <v>813</v>
          </cell>
        </row>
        <row r="573">
          <cell r="A573" t="str">
            <v>816</v>
          </cell>
        </row>
        <row r="574">
          <cell r="A574" t="str">
            <v>816</v>
          </cell>
        </row>
        <row r="575">
          <cell r="A575" t="str">
            <v>821</v>
          </cell>
        </row>
        <row r="576">
          <cell r="A576" t="str">
            <v>821</v>
          </cell>
        </row>
        <row r="577">
          <cell r="A577" t="str">
            <v>821</v>
          </cell>
        </row>
        <row r="578">
          <cell r="A578" t="str">
            <v>821</v>
          </cell>
        </row>
        <row r="579">
          <cell r="A579" t="str">
            <v>826</v>
          </cell>
        </row>
        <row r="580">
          <cell r="A580" t="str">
            <v>831</v>
          </cell>
        </row>
        <row r="581">
          <cell r="A581" t="str">
            <v>831</v>
          </cell>
        </row>
        <row r="582">
          <cell r="A582" t="str">
            <v>990</v>
          </cell>
        </row>
        <row r="583">
          <cell r="A583" t="str">
            <v>990</v>
          </cell>
        </row>
        <row r="584">
          <cell r="A584" t="str">
            <v>990</v>
          </cell>
        </row>
        <row r="585">
          <cell r="A585" t="str">
            <v>_x001A_</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5"/>
      <sheetName val="Title"/>
      <sheetName val="Base Data - Input"/>
      <sheetName val="Cost of Equity - Input"/>
      <sheetName val="WACC - Output"/>
      <sheetName val="WACC (cont'd) - Output"/>
      <sheetName val="PGC - Output"/>
      <sheetName val="PGC - Output (cont'd)"/>
      <sheetName val="Basic WACC Estimation - Input"/>
      <sheetName val="Guidance "/>
      <sheetName val="Dialog1"/>
      <sheetName val="Module1"/>
      <sheetName val="Standard page"/>
    </sheetNames>
    <sheetDataSet>
      <sheetData sheetId="0" refreshError="1"/>
      <sheetData sheetId="1" refreshError="1">
        <row r="12">
          <cell r="D12" t="str">
            <v>Company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Resumo RT"/>
      <sheetName val="FATOR X"/>
      <sheetName val="MERCADO"/>
      <sheetName val="ENGARGOS"/>
      <sheetName val="CONTRATOS ENERGIA"/>
      <sheetName val="TAP - Compra Supr. CELESC"/>
      <sheetName val="BALANÇO"/>
      <sheetName val="OUTRAS RECEITAS"/>
      <sheetName val="FINANCEIROS"/>
      <sheetName val="Base de Remuneração"/>
      <sheetName val="ER"/>
      <sheetName val="Comparativo_VPA"/>
      <sheetName val="Comparativo_VPB"/>
      <sheetName val="Comparativo_OPEX"/>
      <sheetName val="TAP - Lajeado e Investco"/>
      <sheetName val="TAP - SRT"/>
      <sheetName val="TAP-BAIXA RENDA"/>
      <sheetName val="TAP-IGPM_IPCA"/>
      <sheetName val="TAP-NOMES_EMPRESAS"/>
      <sheetName val="GRÁFICOS"/>
      <sheetName val="Relatório Tarifas"/>
      <sheetName val="Abertura Financeiros"/>
      <sheetName val="Abertura CVAs"/>
      <sheetName val="CVA Saldo a Compensar"/>
      <sheetName val="TAP - CCEAR Tarifa Média"/>
      <sheetName val="TAP - Sazonalização CCEE"/>
      <sheetName val="ENERINC"/>
      <sheetName val="#REF"/>
      <sheetName val="Var Preços"/>
    </sheetNames>
    <sheetDataSet>
      <sheetData sheetId="0" refreshError="1"/>
      <sheetData sheetId="1" refreshError="1">
        <row r="26">
          <cell r="C26">
            <v>8500002.7599049266</v>
          </cell>
        </row>
        <row r="44">
          <cell r="C44">
            <v>0.18575473009802246</v>
          </cell>
        </row>
        <row r="45">
          <cell r="C45">
            <v>0.18630756462648149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6">
          <cell r="C26">
            <v>8500002.7599049266</v>
          </cell>
        </row>
        <row r="76">
          <cell r="A76" t="str">
            <v>Descrição</v>
          </cell>
          <cell r="B76">
            <v>2008</v>
          </cell>
          <cell r="C76">
            <v>2009</v>
          </cell>
        </row>
        <row r="77">
          <cell r="A77" t="str">
            <v>Rede Básica</v>
          </cell>
          <cell r="B77">
            <v>5250856.5999999996</v>
          </cell>
          <cell r="C77">
            <v>488852.60000000003</v>
          </cell>
        </row>
        <row r="78">
          <cell r="A78" t="str">
            <v>Rede Básica Fronteira</v>
          </cell>
          <cell r="B78">
            <v>2739912.9999999995</v>
          </cell>
          <cell r="C78">
            <v>255084.99999999997</v>
          </cell>
        </row>
        <row r="79">
          <cell r="A79" t="str">
            <v>MUST – Itaipu</v>
          </cell>
          <cell r="B79">
            <v>148290.24374999999</v>
          </cell>
          <cell r="C79">
            <v>13480.93125</v>
          </cell>
        </row>
        <row r="80">
          <cell r="A80" t="str">
            <v xml:space="preserve">Valor total no ano-teste </v>
          </cell>
          <cell r="B80">
            <v>8896478.375</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CO"/>
      <sheetName val="Insert the Financial Data"/>
      <sheetName val="STNDALON_R$"/>
      <sheetName val="STNDALON_US$"/>
      <sheetName val="Val_Summary"/>
      <sheetName val="COGS Projections"/>
      <sheetName val="Production, Shipments &amp; Prices "/>
      <sheetName val="Estimated Production &amp; Price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 val="BDRENDAMENSAL"/>
      <sheetName val="FAT MENSAL 0706"/>
      <sheetName val="FAT USO SIST_ENERGIA MAIS_ 0706"/>
      <sheetName val="CALC-RESUMO"/>
      <sheetName val="Carátula"/>
      <sheetName val="ESP"/>
      <sheetName val="CLIENTES"/>
      <sheetName val="VAR_CT"/>
      <sheetName val="EOAF"/>
    </sheetNames>
    <sheetDataSet>
      <sheetData sheetId="0" refreshError="1">
        <row r="152">
          <cell r="B152" t="str">
            <v>CLASSE</v>
          </cell>
          <cell r="C152" t="str">
            <v>COD_CONCEITO</v>
          </cell>
          <cell r="E152" t="str">
            <v>CLASSE</v>
          </cell>
          <cell r="F152" t="str">
            <v>COD_CONCEITO</v>
          </cell>
          <cell r="H152" t="str">
            <v>CLASSE</v>
          </cell>
          <cell r="I152" t="str">
            <v>COD_CONCEITO</v>
          </cell>
          <cell r="K152" t="str">
            <v>CLASSE</v>
          </cell>
          <cell r="L152" t="str">
            <v>COD_CONCEITO</v>
          </cell>
          <cell r="N152" t="str">
            <v>CLASSE</v>
          </cell>
          <cell r="O152" t="str">
            <v>COD_CONCEITO</v>
          </cell>
          <cell r="Q152" t="str">
            <v>CLASSE</v>
          </cell>
          <cell r="R152" t="str">
            <v>COD_CONCEITO</v>
          </cell>
          <cell r="T152" t="str">
            <v>CLASSE</v>
          </cell>
          <cell r="U152" t="str">
            <v>COD_CONCEITO</v>
          </cell>
          <cell r="W152" t="str">
            <v>CLASSE</v>
          </cell>
          <cell r="X152" t="str">
            <v>COD_CONCEITO</v>
          </cell>
          <cell r="Z152" t="str">
            <v>CLASSE</v>
          </cell>
          <cell r="AA152" t="str">
            <v>COD_CONCEITO</v>
          </cell>
        </row>
        <row r="153">
          <cell r="B153" t="str">
            <v xml:space="preserve">RESIDENCIAL       </v>
          </cell>
          <cell r="C153" t="str">
            <v>511</v>
          </cell>
          <cell r="E153" t="str">
            <v xml:space="preserve">INDUSTRIAL        </v>
          </cell>
          <cell r="F153" t="str">
            <v>511</v>
          </cell>
          <cell r="H153" t="str">
            <v xml:space="preserve">COMERCIAL         </v>
          </cell>
          <cell r="I153" t="str">
            <v>511</v>
          </cell>
          <cell r="K153" t="str">
            <v xml:space="preserve">RURAL          </v>
          </cell>
          <cell r="L153" t="str">
            <v>511</v>
          </cell>
          <cell r="N153" t="str">
            <v xml:space="preserve">PODER PUBLICO     </v>
          </cell>
          <cell r="O153" t="str">
            <v>511</v>
          </cell>
          <cell r="Q153" t="str">
            <v>ILUMINACAO PUBLICA</v>
          </cell>
          <cell r="R153" t="str">
            <v>511</v>
          </cell>
          <cell r="T153" t="str">
            <v xml:space="preserve">SERVICO PUBLICO   </v>
          </cell>
          <cell r="U153" t="str">
            <v>511</v>
          </cell>
          <cell r="W153" t="str">
            <v xml:space="preserve">CONSUMO PROPRIO   </v>
          </cell>
          <cell r="X153" t="str">
            <v>511</v>
          </cell>
          <cell r="Z153" t="str">
            <v xml:space="preserve">REVENDA           </v>
          </cell>
          <cell r="AA153" t="str">
            <v>511</v>
          </cell>
        </row>
        <row r="252">
          <cell r="B252" t="str">
            <v>CLASSE</v>
          </cell>
          <cell r="C252" t="str">
            <v>COD_CONCEITO</v>
          </cell>
          <cell r="E252" t="str">
            <v>CLASSE</v>
          </cell>
          <cell r="F252" t="str">
            <v>COD_CONCEITO</v>
          </cell>
          <cell r="H252" t="str">
            <v>CLASSE</v>
          </cell>
          <cell r="I252" t="str">
            <v>COD_CONCEITO</v>
          </cell>
          <cell r="K252" t="str">
            <v>CLASSE</v>
          </cell>
          <cell r="L252" t="str">
            <v>COD_CONCEITO</v>
          </cell>
          <cell r="N252" t="str">
            <v>CLASSE</v>
          </cell>
          <cell r="O252" t="str">
            <v>COD_CONCEITO</v>
          </cell>
          <cell r="Q252" t="str">
            <v>CLASSE</v>
          </cell>
          <cell r="R252" t="str">
            <v>COD_CONCEITO</v>
          </cell>
          <cell r="T252" t="str">
            <v>CLASSE</v>
          </cell>
          <cell r="U252" t="str">
            <v>COD_CONCEITO</v>
          </cell>
          <cell r="W252" t="str">
            <v>CLASSE</v>
          </cell>
          <cell r="X252" t="str">
            <v>COD_CONCEITO</v>
          </cell>
          <cell r="Z252" t="str">
            <v>CLASSE</v>
          </cell>
          <cell r="AA252" t="str">
            <v>COD_CONCEITO</v>
          </cell>
        </row>
        <row r="253">
          <cell r="B253" t="str">
            <v xml:space="preserve">RESIDENCIAL       </v>
          </cell>
          <cell r="C253" t="str">
            <v>871</v>
          </cell>
          <cell r="E253" t="str">
            <v xml:space="preserve">INDUSTRIAL        </v>
          </cell>
          <cell r="F253" t="str">
            <v>871</v>
          </cell>
          <cell r="H253" t="str">
            <v xml:space="preserve">COMERCIAL         </v>
          </cell>
          <cell r="I253" t="str">
            <v>871</v>
          </cell>
          <cell r="K253" t="str">
            <v xml:space="preserve">RURAL          </v>
          </cell>
          <cell r="L253" t="str">
            <v>871</v>
          </cell>
          <cell r="N253" t="str">
            <v xml:space="preserve">PODER PUBLICO     </v>
          </cell>
          <cell r="O253" t="str">
            <v>871</v>
          </cell>
          <cell r="Q253" t="str">
            <v>ILUMINACAO PUBLICA</v>
          </cell>
          <cell r="R253" t="str">
            <v>871</v>
          </cell>
          <cell r="T253" t="str">
            <v xml:space="preserve">SERVICO PUBLICO   </v>
          </cell>
          <cell r="U253" t="str">
            <v>871</v>
          </cell>
          <cell r="W253" t="str">
            <v xml:space="preserve">CONSUMO PROPRIO   </v>
          </cell>
          <cell r="X253" t="str">
            <v>871</v>
          </cell>
          <cell r="Z253" t="str">
            <v xml:space="preserve">REVENDA           </v>
          </cell>
          <cell r="AA253" t="str">
            <v>871</v>
          </cell>
        </row>
        <row r="254">
          <cell r="B254" t="str">
            <v xml:space="preserve">RESIDENCIAL       </v>
          </cell>
          <cell r="C254" t="str">
            <v>922</v>
          </cell>
          <cell r="E254" t="str">
            <v xml:space="preserve">INDUSTRIAL        </v>
          </cell>
          <cell r="F254" t="str">
            <v>922</v>
          </cell>
          <cell r="H254" t="str">
            <v xml:space="preserve">COMERCIAL         </v>
          </cell>
          <cell r="I254" t="str">
            <v>922</v>
          </cell>
          <cell r="K254" t="str">
            <v xml:space="preserve">RURAL          </v>
          </cell>
          <cell r="L254" t="str">
            <v>922</v>
          </cell>
          <cell r="N254" t="str">
            <v xml:space="preserve">PODER PUBLICO     </v>
          </cell>
          <cell r="O254" t="str">
            <v>922</v>
          </cell>
          <cell r="Q254" t="str">
            <v>ILUMINACAO PUBLICA</v>
          </cell>
          <cell r="R254" t="str">
            <v>922</v>
          </cell>
          <cell r="T254" t="str">
            <v xml:space="preserve">SERVICO PUBLICO   </v>
          </cell>
          <cell r="U254" t="str">
            <v>922</v>
          </cell>
          <cell r="W254" t="str">
            <v xml:space="preserve">CONSUMO PROPRIO   </v>
          </cell>
          <cell r="X254" t="str">
            <v>922</v>
          </cell>
          <cell r="Z254" t="str">
            <v xml:space="preserve">REVENDA           </v>
          </cell>
          <cell r="AA254" t="str">
            <v>922</v>
          </cell>
        </row>
        <row r="255">
          <cell r="B255" t="str">
            <v xml:space="preserve">RESIDENCIAL       </v>
          </cell>
          <cell r="C255" t="str">
            <v>923</v>
          </cell>
          <cell r="E255" t="str">
            <v xml:space="preserve">INDUSTRIAL        </v>
          </cell>
          <cell r="F255" t="str">
            <v>923</v>
          </cell>
          <cell r="H255" t="str">
            <v xml:space="preserve">COMERCIAL         </v>
          </cell>
          <cell r="I255" t="str">
            <v>923</v>
          </cell>
          <cell r="K255" t="str">
            <v xml:space="preserve">RURAL          </v>
          </cell>
          <cell r="L255" t="str">
            <v>923</v>
          </cell>
          <cell r="N255" t="str">
            <v xml:space="preserve">PODER PUBLICO     </v>
          </cell>
          <cell r="O255" t="str">
            <v>923</v>
          </cell>
          <cell r="Q255" t="str">
            <v>ILUMINACAO PUBLICA</v>
          </cell>
          <cell r="R255" t="str">
            <v>923</v>
          </cell>
          <cell r="T255" t="str">
            <v xml:space="preserve">SERVICO PUBLICO   </v>
          </cell>
          <cell r="U255" t="str">
            <v>923</v>
          </cell>
          <cell r="W255" t="str">
            <v xml:space="preserve">CONSUMO PROPRIO   </v>
          </cell>
          <cell r="X255" t="str">
            <v>923</v>
          </cell>
          <cell r="Z255" t="str">
            <v xml:space="preserve">REVENDA           </v>
          </cell>
          <cell r="AA255" t="str">
            <v>923</v>
          </cell>
        </row>
        <row r="256">
          <cell r="B256" t="str">
            <v xml:space="preserve">RESIDENCIAL       </v>
          </cell>
          <cell r="C256" t="str">
            <v>924</v>
          </cell>
          <cell r="E256" t="str">
            <v xml:space="preserve">INDUSTRIAL        </v>
          </cell>
          <cell r="F256" t="str">
            <v>924</v>
          </cell>
          <cell r="H256" t="str">
            <v xml:space="preserve">COMERCIAL         </v>
          </cell>
          <cell r="I256" t="str">
            <v>924</v>
          </cell>
          <cell r="K256" t="str">
            <v xml:space="preserve">RURAL          </v>
          </cell>
          <cell r="L256" t="str">
            <v>924</v>
          </cell>
          <cell r="N256" t="str">
            <v xml:space="preserve">PODER PUBLICO     </v>
          </cell>
          <cell r="O256" t="str">
            <v>924</v>
          </cell>
          <cell r="Q256" t="str">
            <v>ILUMINACAO PUBLICA</v>
          </cell>
          <cell r="R256" t="str">
            <v>924</v>
          </cell>
          <cell r="T256" t="str">
            <v xml:space="preserve">SERVICO PUBLICO   </v>
          </cell>
          <cell r="U256" t="str">
            <v>924</v>
          </cell>
          <cell r="W256" t="str">
            <v xml:space="preserve">CONSUMO PROPRIO   </v>
          </cell>
          <cell r="X256" t="str">
            <v>924</v>
          </cell>
          <cell r="Z256" t="str">
            <v xml:space="preserve">REVENDA           </v>
          </cell>
          <cell r="AA256" t="str">
            <v>924</v>
          </cell>
        </row>
        <row r="257">
          <cell r="B257" t="str">
            <v xml:space="preserve">RESIDENCIAL       </v>
          </cell>
          <cell r="C257" t="str">
            <v>999</v>
          </cell>
          <cell r="E257" t="str">
            <v xml:space="preserve">INDUSTRIAL        </v>
          </cell>
          <cell r="F257" t="str">
            <v>999</v>
          </cell>
          <cell r="H257" t="str">
            <v xml:space="preserve">COMERCIAL         </v>
          </cell>
          <cell r="I257" t="str">
            <v>999</v>
          </cell>
          <cell r="K257" t="str">
            <v xml:space="preserve">RURAL          </v>
          </cell>
          <cell r="L257" t="str">
            <v>999</v>
          </cell>
          <cell r="N257" t="str">
            <v xml:space="preserve">PODER PUBLICO     </v>
          </cell>
          <cell r="O257" t="str">
            <v>999</v>
          </cell>
          <cell r="Q257" t="str">
            <v>ILUMINACAO PUBLICA</v>
          </cell>
          <cell r="R257" t="str">
            <v>999</v>
          </cell>
          <cell r="T257" t="str">
            <v xml:space="preserve">SERVICO PUBLICO   </v>
          </cell>
          <cell r="U257" t="str">
            <v>999</v>
          </cell>
          <cell r="W257" t="str">
            <v xml:space="preserve">CONSUMO PROPRIO   </v>
          </cell>
          <cell r="X257" t="str">
            <v>999</v>
          </cell>
          <cell r="Z257" t="str">
            <v xml:space="preserve">REVENDA           </v>
          </cell>
          <cell r="AA257" t="str">
            <v>999</v>
          </cell>
        </row>
        <row r="266">
          <cell r="B266" t="str">
            <v>CLASSE</v>
          </cell>
          <cell r="C266" t="str">
            <v>COD_CONCEITO</v>
          </cell>
          <cell r="E266" t="str">
            <v>CLASSE</v>
          </cell>
          <cell r="F266" t="str">
            <v>COD_CONCEITO</v>
          </cell>
          <cell r="H266" t="str">
            <v>CLASSE</v>
          </cell>
          <cell r="I266" t="str">
            <v>COD_CONCEITO</v>
          </cell>
          <cell r="K266" t="str">
            <v>CLASSE</v>
          </cell>
          <cell r="L266" t="str">
            <v>COD_CONCEITO</v>
          </cell>
          <cell r="N266" t="str">
            <v>CLASSE</v>
          </cell>
          <cell r="O266" t="str">
            <v>COD_CONCEITO</v>
          </cell>
          <cell r="Q266" t="str">
            <v>CLASSE</v>
          </cell>
          <cell r="R266" t="str">
            <v>COD_CONCEITO</v>
          </cell>
          <cell r="T266" t="str">
            <v>CLASSE</v>
          </cell>
          <cell r="U266" t="str">
            <v>COD_CONCEITO</v>
          </cell>
          <cell r="W266" t="str">
            <v>CLASSE</v>
          </cell>
          <cell r="X266" t="str">
            <v>COD_CONCEITO</v>
          </cell>
          <cell r="Z266" t="str">
            <v>CLASSE</v>
          </cell>
          <cell r="AA266" t="str">
            <v>COD_CONCEITO</v>
          </cell>
        </row>
        <row r="267">
          <cell r="B267" t="str">
            <v xml:space="preserve">RESIDENCIAL       </v>
          </cell>
          <cell r="C267" t="str">
            <v>902</v>
          </cell>
          <cell r="E267" t="str">
            <v xml:space="preserve">INDUSTRIAL        </v>
          </cell>
          <cell r="F267" t="str">
            <v>902</v>
          </cell>
          <cell r="H267" t="str">
            <v xml:space="preserve">COMERCIAL         </v>
          </cell>
          <cell r="I267" t="str">
            <v>902</v>
          </cell>
          <cell r="K267" t="str">
            <v xml:space="preserve">RURAL          </v>
          </cell>
          <cell r="L267" t="str">
            <v>902</v>
          </cell>
          <cell r="N267" t="str">
            <v xml:space="preserve">PODER PUBLICO     </v>
          </cell>
          <cell r="O267" t="str">
            <v>902</v>
          </cell>
          <cell r="Q267" t="str">
            <v>ILUMINACAO PUBLICA</v>
          </cell>
          <cell r="R267" t="str">
            <v>902</v>
          </cell>
          <cell r="T267" t="str">
            <v xml:space="preserve">SERVICO PUBLICO   </v>
          </cell>
          <cell r="U267" t="str">
            <v>902</v>
          </cell>
          <cell r="W267" t="str">
            <v xml:space="preserve">CONSUMO PROPRIO   </v>
          </cell>
          <cell r="X267" t="str">
            <v>902</v>
          </cell>
          <cell r="Z267" t="str">
            <v xml:space="preserve">REVENDA           </v>
          </cell>
          <cell r="AA267" t="str">
            <v>902</v>
          </cell>
        </row>
        <row r="276">
          <cell r="B276" t="str">
            <v>CLASSE</v>
          </cell>
          <cell r="C276" t="str">
            <v>COD_CONCEITO</v>
          </cell>
          <cell r="E276" t="str">
            <v>CLASSE</v>
          </cell>
          <cell r="F276" t="str">
            <v>COD_CONCEITO</v>
          </cell>
          <cell r="H276" t="str">
            <v>CLASSE</v>
          </cell>
          <cell r="I276" t="str">
            <v>COD_CONCEITO</v>
          </cell>
          <cell r="K276" t="str">
            <v>CLASSE</v>
          </cell>
          <cell r="L276" t="str">
            <v>COD_CONCEITO</v>
          </cell>
          <cell r="N276" t="str">
            <v>CLASSE</v>
          </cell>
          <cell r="O276" t="str">
            <v>COD_CONCEITO</v>
          </cell>
          <cell r="Q276" t="str">
            <v>CLASSE</v>
          </cell>
          <cell r="R276" t="str">
            <v>COD_CONCEITO</v>
          </cell>
          <cell r="W276" t="str">
            <v>CLASSE</v>
          </cell>
          <cell r="X276" t="str">
            <v>COD_CONCEITO</v>
          </cell>
          <cell r="Z276" t="str">
            <v>CLASSE</v>
          </cell>
          <cell r="AA276" t="str">
            <v>COD_CONCEITO</v>
          </cell>
        </row>
        <row r="277">
          <cell r="B277" t="str">
            <v xml:space="preserve">RESIDENCIAL       </v>
          </cell>
          <cell r="C277" t="str">
            <v>950</v>
          </cell>
          <cell r="E277" t="str">
            <v xml:space="preserve">INDUSTRIAL        </v>
          </cell>
          <cell r="F277" t="str">
            <v>950</v>
          </cell>
          <cell r="H277" t="str">
            <v xml:space="preserve">COMERCIAL         </v>
          </cell>
          <cell r="I277" t="str">
            <v>950</v>
          </cell>
          <cell r="K277" t="str">
            <v xml:space="preserve">RURAL          </v>
          </cell>
          <cell r="L277" t="str">
            <v>950</v>
          </cell>
          <cell r="N277" t="str">
            <v xml:space="preserve">PODER PUBLICO     </v>
          </cell>
          <cell r="O277" t="str">
            <v>950</v>
          </cell>
          <cell r="Q277" t="str">
            <v>ILUMINACAO PUBLICA</v>
          </cell>
          <cell r="R277" t="str">
            <v>950</v>
          </cell>
          <cell r="W277" t="str">
            <v xml:space="preserve">CONSUMO PROPRIO   </v>
          </cell>
          <cell r="X277" t="str">
            <v>950</v>
          </cell>
          <cell r="Z277" t="str">
            <v xml:space="preserve">REVENDA           </v>
          </cell>
          <cell r="AA277" t="str">
            <v>950</v>
          </cell>
        </row>
        <row r="280">
          <cell r="B280" t="str">
            <v>CLASSE</v>
          </cell>
          <cell r="C280" t="str">
            <v>COD_CONCEITO</v>
          </cell>
          <cell r="E280" t="str">
            <v>CLASSE</v>
          </cell>
          <cell r="F280" t="str">
            <v>COD_CONCEITO</v>
          </cell>
          <cell r="H280" t="str">
            <v>CLASSE</v>
          </cell>
          <cell r="I280" t="str">
            <v>COD_CONCEITO</v>
          </cell>
          <cell r="K280" t="str">
            <v>CLASSE</v>
          </cell>
          <cell r="L280" t="str">
            <v>COD_CONCEITO</v>
          </cell>
          <cell r="N280" t="str">
            <v>CLASSE</v>
          </cell>
          <cell r="O280" t="str">
            <v>COD_CONCEITO</v>
          </cell>
          <cell r="Q280" t="str">
            <v>CLASSE</v>
          </cell>
          <cell r="R280" t="str">
            <v>COD_CONCEITO</v>
          </cell>
          <cell r="T280" t="str">
            <v>CLASSE</v>
          </cell>
          <cell r="U280" t="str">
            <v>COD_CONCEITO</v>
          </cell>
          <cell r="W280" t="str">
            <v>CLASSE</v>
          </cell>
          <cell r="X280" t="str">
            <v>COD_CONCEITO</v>
          </cell>
          <cell r="Z280" t="str">
            <v>CLASSE</v>
          </cell>
          <cell r="AA280" t="str">
            <v>COD_CONCEITO</v>
          </cell>
        </row>
        <row r="281">
          <cell r="B281" t="str">
            <v xml:space="preserve">RESIDENCIAL       </v>
          </cell>
          <cell r="C281" t="str">
            <v>975</v>
          </cell>
          <cell r="E281" t="str">
            <v xml:space="preserve">INDUSTRIAL        </v>
          </cell>
          <cell r="F281" t="str">
            <v>975</v>
          </cell>
          <cell r="H281" t="str">
            <v xml:space="preserve">COMERCIAL         </v>
          </cell>
          <cell r="I281" t="str">
            <v>975</v>
          </cell>
          <cell r="K281" t="str">
            <v xml:space="preserve">RURAL          </v>
          </cell>
          <cell r="L281" t="str">
            <v>975</v>
          </cell>
          <cell r="N281" t="str">
            <v xml:space="preserve">PODER PUBLICO     </v>
          </cell>
          <cell r="O281" t="str">
            <v>975</v>
          </cell>
          <cell r="Q281" t="str">
            <v>ILUMINACAO PUBLICA</v>
          </cell>
          <cell r="R281" t="str">
            <v>975</v>
          </cell>
          <cell r="T281" t="str">
            <v xml:space="preserve">SERVICO PUBLICO   </v>
          </cell>
          <cell r="U281" t="str">
            <v>975</v>
          </cell>
          <cell r="W281" t="str">
            <v xml:space="preserve">CONSUMO PROPRIO   </v>
          </cell>
          <cell r="X281" t="str">
            <v>975</v>
          </cell>
          <cell r="Z281" t="str">
            <v xml:space="preserve">REVENDA           </v>
          </cell>
          <cell r="AA281" t="str">
            <v>975</v>
          </cell>
        </row>
        <row r="284">
          <cell r="B284" t="str">
            <v>CLASSE</v>
          </cell>
          <cell r="C284" t="str">
            <v>COD_CONCEITO</v>
          </cell>
          <cell r="E284" t="str">
            <v>CLASSE</v>
          </cell>
          <cell r="F284" t="str">
            <v>COD_CONCEITO</v>
          </cell>
          <cell r="H284" t="str">
            <v>CLASSE</v>
          </cell>
          <cell r="I284" t="str">
            <v>COD_CONCEITO</v>
          </cell>
          <cell r="K284" t="str">
            <v>CLASSE</v>
          </cell>
          <cell r="L284" t="str">
            <v>COD_CONCEITO</v>
          </cell>
          <cell r="N284" t="str">
            <v>CLASSE</v>
          </cell>
          <cell r="O284" t="str">
            <v>COD_CONCEITO</v>
          </cell>
          <cell r="Q284" t="str">
            <v>CLASSE</v>
          </cell>
          <cell r="R284" t="str">
            <v>COD_CONCEITO</v>
          </cell>
          <cell r="T284" t="str">
            <v>CLASSE</v>
          </cell>
          <cell r="U284" t="str">
            <v>COD_CONCEITO</v>
          </cell>
          <cell r="W284" t="str">
            <v>CLASSE</v>
          </cell>
          <cell r="X284" t="str">
            <v>COD_CONCEITO</v>
          </cell>
          <cell r="Z284" t="str">
            <v>CLASSE</v>
          </cell>
          <cell r="AA284" t="str">
            <v>COD_CONCEITO</v>
          </cell>
        </row>
        <row r="285">
          <cell r="B285" t="str">
            <v xml:space="preserve">RESIDENCIAL       </v>
          </cell>
          <cell r="C285" t="str">
            <v>976</v>
          </cell>
          <cell r="E285" t="str">
            <v xml:space="preserve">INDUSTRIAL        </v>
          </cell>
          <cell r="F285" t="str">
            <v>976</v>
          </cell>
          <cell r="H285" t="str">
            <v xml:space="preserve">COMERCIAL         </v>
          </cell>
          <cell r="I285" t="str">
            <v>976</v>
          </cell>
          <cell r="K285" t="str">
            <v xml:space="preserve">RURAL          </v>
          </cell>
          <cell r="L285" t="str">
            <v>976</v>
          </cell>
          <cell r="N285" t="str">
            <v xml:space="preserve">PODER PUBLICO     </v>
          </cell>
          <cell r="O285" t="str">
            <v>976</v>
          </cell>
          <cell r="Q285" t="str">
            <v>ILUMINACAO PUBLICA</v>
          </cell>
          <cell r="R285" t="str">
            <v>976</v>
          </cell>
          <cell r="T285" t="str">
            <v xml:space="preserve">SERVICO PUBLICO   </v>
          </cell>
          <cell r="U285" t="str">
            <v>976</v>
          </cell>
          <cell r="W285" t="str">
            <v xml:space="preserve">CONSUMO PROPRIO   </v>
          </cell>
          <cell r="X285" t="str">
            <v>976</v>
          </cell>
          <cell r="Z285" t="str">
            <v xml:space="preserve">REVENDA           </v>
          </cell>
          <cell r="AA285" t="str">
            <v>976</v>
          </cell>
        </row>
        <row r="288">
          <cell r="B288" t="str">
            <v>CLASSE</v>
          </cell>
          <cell r="C288" t="str">
            <v>COD_CONCEITO</v>
          </cell>
          <cell r="E288" t="str">
            <v>CLASSE</v>
          </cell>
          <cell r="F288" t="str">
            <v>COD_CONCEITO</v>
          </cell>
          <cell r="H288" t="str">
            <v>CLASSE</v>
          </cell>
          <cell r="I288" t="str">
            <v>COD_CONCEITO</v>
          </cell>
          <cell r="K288" t="str">
            <v>CLASSE</v>
          </cell>
          <cell r="L288" t="str">
            <v>COD_CONCEITO</v>
          </cell>
          <cell r="N288" t="str">
            <v>CLASSE</v>
          </cell>
          <cell r="O288" t="str">
            <v>COD_CONCEITO</v>
          </cell>
          <cell r="Q288" t="str">
            <v>CLASSE</v>
          </cell>
          <cell r="R288" t="str">
            <v>COD_CONCEITO</v>
          </cell>
          <cell r="T288" t="str">
            <v>CLASSE</v>
          </cell>
          <cell r="U288" t="str">
            <v>COD_CONCEITO</v>
          </cell>
          <cell r="W288" t="str">
            <v>CLASSE</v>
          </cell>
          <cell r="X288" t="str">
            <v>COD_CONCEITO</v>
          </cell>
          <cell r="Z288" t="str">
            <v>CLASSE</v>
          </cell>
          <cell r="AA288" t="str">
            <v>COD_CONCEITO</v>
          </cell>
        </row>
        <row r="289">
          <cell r="B289" t="str">
            <v xml:space="preserve">RESIDENCIAL       </v>
          </cell>
          <cell r="C289" t="str">
            <v>977</v>
          </cell>
          <cell r="E289" t="str">
            <v xml:space="preserve">INDUSTRIAL        </v>
          </cell>
          <cell r="F289" t="str">
            <v>977</v>
          </cell>
          <cell r="H289" t="str">
            <v xml:space="preserve">COMERCIAL         </v>
          </cell>
          <cell r="I289" t="str">
            <v>977</v>
          </cell>
          <cell r="K289" t="str">
            <v xml:space="preserve">RURAL          </v>
          </cell>
          <cell r="L289" t="str">
            <v>977</v>
          </cell>
          <cell r="N289" t="str">
            <v xml:space="preserve">PODER PUBLICO     </v>
          </cell>
          <cell r="O289" t="str">
            <v>977</v>
          </cell>
          <cell r="Q289" t="str">
            <v>ILUMINACAO PUBLICA</v>
          </cell>
          <cell r="R289" t="str">
            <v>977</v>
          </cell>
          <cell r="T289" t="str">
            <v xml:space="preserve">SERVICO PUBLICO   </v>
          </cell>
          <cell r="U289" t="str">
            <v>977</v>
          </cell>
          <cell r="W289" t="str">
            <v xml:space="preserve">CONSUMO PROPRIO   </v>
          </cell>
          <cell r="X289" t="str">
            <v>977</v>
          </cell>
          <cell r="Z289" t="str">
            <v xml:space="preserve">REVENDA           </v>
          </cell>
          <cell r="AA289" t="str">
            <v>977</v>
          </cell>
        </row>
        <row r="292">
          <cell r="B292" t="str">
            <v>CLASSE</v>
          </cell>
          <cell r="C292" t="str">
            <v>COD_CONCEITO</v>
          </cell>
          <cell r="E292" t="str">
            <v>CLASSE</v>
          </cell>
          <cell r="F292" t="str">
            <v>COD_CONCEITO</v>
          </cell>
          <cell r="H292" t="str">
            <v>CLASSE</v>
          </cell>
          <cell r="I292" t="str">
            <v>COD_CONCEITO</v>
          </cell>
          <cell r="K292" t="str">
            <v>CLASSE</v>
          </cell>
          <cell r="L292" t="str">
            <v>COD_CONCEITO</v>
          </cell>
          <cell r="N292" t="str">
            <v>CLASSE</v>
          </cell>
          <cell r="O292" t="str">
            <v>COD_CONCEITO</v>
          </cell>
          <cell r="Q292" t="str">
            <v>CLASSE</v>
          </cell>
          <cell r="R292" t="str">
            <v>COD_CONCEITO</v>
          </cell>
          <cell r="T292" t="str">
            <v>CLASSE</v>
          </cell>
          <cell r="U292" t="str">
            <v>COD_CONCEITO</v>
          </cell>
          <cell r="W292" t="str">
            <v>CLASSE</v>
          </cell>
          <cell r="X292" t="str">
            <v>COD_CONCEITO</v>
          </cell>
          <cell r="Z292" t="str">
            <v>CLASSE</v>
          </cell>
          <cell r="AA292" t="str">
            <v>COD_CONCEITO</v>
          </cell>
        </row>
        <row r="293">
          <cell r="B293" t="str">
            <v xml:space="preserve">RESIDENCIAL       </v>
          </cell>
          <cell r="C293" t="str">
            <v>978</v>
          </cell>
          <cell r="E293" t="str">
            <v xml:space="preserve">INDUSTRIAL        </v>
          </cell>
          <cell r="F293" t="str">
            <v>978</v>
          </cell>
          <cell r="H293" t="str">
            <v xml:space="preserve">COMERCIAL         </v>
          </cell>
          <cell r="I293" t="str">
            <v>978</v>
          </cell>
          <cell r="K293" t="str">
            <v xml:space="preserve">RURAL          </v>
          </cell>
          <cell r="L293" t="str">
            <v>978</v>
          </cell>
          <cell r="N293" t="str">
            <v xml:space="preserve">PODER PUBLICO     </v>
          </cell>
          <cell r="O293" t="str">
            <v>978</v>
          </cell>
          <cell r="Q293" t="str">
            <v>ILUMINACAO PUBLICA</v>
          </cell>
          <cell r="R293" t="str">
            <v>978</v>
          </cell>
          <cell r="T293" t="str">
            <v xml:space="preserve">SERVICO PUBLICO   </v>
          </cell>
          <cell r="U293" t="str">
            <v>978</v>
          </cell>
          <cell r="W293" t="str">
            <v xml:space="preserve">CONSUMO PROPRIO   </v>
          </cell>
          <cell r="X293" t="str">
            <v>978</v>
          </cell>
          <cell r="Z293" t="str">
            <v xml:space="preserve">REVENDA           </v>
          </cell>
          <cell r="AA293" t="str">
            <v>978</v>
          </cell>
        </row>
        <row r="296">
          <cell r="B296" t="str">
            <v>CLASSE</v>
          </cell>
          <cell r="C296" t="str">
            <v>COD_CONCEITO</v>
          </cell>
          <cell r="E296" t="str">
            <v>CLASSE</v>
          </cell>
          <cell r="F296" t="str">
            <v>COD_CONCEITO</v>
          </cell>
          <cell r="H296" t="str">
            <v>CLASSE</v>
          </cell>
          <cell r="I296" t="str">
            <v>COD_CONCEITO</v>
          </cell>
          <cell r="K296" t="str">
            <v>CLASSE</v>
          </cell>
          <cell r="L296" t="str">
            <v>COD_CONCEITO</v>
          </cell>
          <cell r="N296" t="str">
            <v>CLASSE</v>
          </cell>
          <cell r="O296" t="str">
            <v>COD_CONCEITO</v>
          </cell>
          <cell r="Q296" t="str">
            <v>CLASSE</v>
          </cell>
          <cell r="R296" t="str">
            <v>COD_CONCEITO</v>
          </cell>
          <cell r="T296" t="str">
            <v>CLASSE</v>
          </cell>
          <cell r="U296" t="str">
            <v>COD_CONCEITO</v>
          </cell>
          <cell r="W296" t="str">
            <v>CLASSE</v>
          </cell>
          <cell r="X296" t="str">
            <v>COD_CONCEITO</v>
          </cell>
          <cell r="Z296" t="str">
            <v>CLASSE</v>
          </cell>
          <cell r="AA296" t="str">
            <v>COD_CONCEITO</v>
          </cell>
        </row>
        <row r="297">
          <cell r="B297" t="str">
            <v xml:space="preserve">RESIDENCIAL       </v>
          </cell>
          <cell r="C297" t="str">
            <v>979</v>
          </cell>
          <cell r="E297" t="str">
            <v xml:space="preserve">INDUSTRIAL        </v>
          </cell>
          <cell r="F297" t="str">
            <v>979</v>
          </cell>
          <cell r="H297" t="str">
            <v xml:space="preserve">COMERCIAL         </v>
          </cell>
          <cell r="I297" t="str">
            <v>979</v>
          </cell>
          <cell r="K297" t="str">
            <v xml:space="preserve">RURAL          </v>
          </cell>
          <cell r="L297" t="str">
            <v>979</v>
          </cell>
          <cell r="N297" t="str">
            <v xml:space="preserve">PODER PUBLICO     </v>
          </cell>
          <cell r="O297" t="str">
            <v>979</v>
          </cell>
          <cell r="Q297" t="str">
            <v>ILUMINACAO PUBLICA</v>
          </cell>
          <cell r="R297" t="str">
            <v>979</v>
          </cell>
          <cell r="T297" t="str">
            <v xml:space="preserve">SERVICO PUBLICO   </v>
          </cell>
          <cell r="U297" t="str">
            <v>979</v>
          </cell>
          <cell r="W297" t="str">
            <v xml:space="preserve">CONSUMO PROPRIO   </v>
          </cell>
          <cell r="X297" t="str">
            <v>979</v>
          </cell>
          <cell r="Z297" t="str">
            <v xml:space="preserve">REVENDA           </v>
          </cell>
          <cell r="AA297" t="str">
            <v>979</v>
          </cell>
        </row>
        <row r="300">
          <cell r="B300" t="str">
            <v>CLASSE</v>
          </cell>
          <cell r="C300" t="str">
            <v>COD_CONCEITO</v>
          </cell>
          <cell r="E300" t="str">
            <v>CLASSE</v>
          </cell>
          <cell r="F300" t="str">
            <v>COD_CONCEITO</v>
          </cell>
          <cell r="H300" t="str">
            <v>CLASSE</v>
          </cell>
          <cell r="I300" t="str">
            <v>COD_CONCEITO</v>
          </cell>
          <cell r="K300" t="str">
            <v>CLASSE</v>
          </cell>
          <cell r="L300" t="str">
            <v>COD_CONCEITO</v>
          </cell>
          <cell r="N300" t="str">
            <v>CLASSE</v>
          </cell>
          <cell r="O300" t="str">
            <v>COD_CONCEITO</v>
          </cell>
          <cell r="Q300" t="str">
            <v>CLASSE</v>
          </cell>
          <cell r="R300" t="str">
            <v>COD_CONCEITO</v>
          </cell>
          <cell r="T300" t="str">
            <v>CLASSE</v>
          </cell>
          <cell r="U300" t="str">
            <v>COD_CONCEITO</v>
          </cell>
          <cell r="W300" t="str">
            <v>CLASSE</v>
          </cell>
          <cell r="X300" t="str">
            <v>COD_CONCEITO</v>
          </cell>
          <cell r="Z300" t="str">
            <v>CLASSE</v>
          </cell>
          <cell r="AA300" t="str">
            <v>COD_CONCEITO</v>
          </cell>
        </row>
        <row r="301">
          <cell r="B301" t="str">
            <v xml:space="preserve">RESIDENCIAL       </v>
          </cell>
          <cell r="C301" t="str">
            <v>028</v>
          </cell>
          <cell r="E301" t="str">
            <v xml:space="preserve">INDUSTRIAL        </v>
          </cell>
          <cell r="F301" t="str">
            <v>028</v>
          </cell>
          <cell r="H301" t="str">
            <v xml:space="preserve">COMERCIAL         </v>
          </cell>
          <cell r="I301" t="str">
            <v>028</v>
          </cell>
          <cell r="K301" t="str">
            <v xml:space="preserve">RURAL          </v>
          </cell>
          <cell r="L301" t="str">
            <v>028</v>
          </cell>
          <cell r="N301" t="str">
            <v xml:space="preserve">PODER PUBLICO     </v>
          </cell>
          <cell r="O301" t="str">
            <v>028</v>
          </cell>
          <cell r="Q301" t="str">
            <v>ILUMINACAO PUBLICA</v>
          </cell>
          <cell r="R301" t="str">
            <v>028</v>
          </cell>
          <cell r="T301" t="str">
            <v xml:space="preserve">SERVICO PUBLICO   </v>
          </cell>
          <cell r="U301" t="str">
            <v>028</v>
          </cell>
          <cell r="W301" t="str">
            <v xml:space="preserve">CONSUMO PROPRIO   </v>
          </cell>
          <cell r="X301" t="str">
            <v>028</v>
          </cell>
          <cell r="Z301" t="str">
            <v xml:space="preserve">REVENDA           </v>
          </cell>
          <cell r="AA301" t="str">
            <v>028</v>
          </cell>
        </row>
        <row r="308">
          <cell r="B308" t="str">
            <v>CLASSE</v>
          </cell>
          <cell r="C308" t="str">
            <v>COD_CONCEITO</v>
          </cell>
          <cell r="E308" t="str">
            <v>CLASSE</v>
          </cell>
          <cell r="F308" t="str">
            <v>COD_CONCEITO</v>
          </cell>
          <cell r="H308" t="str">
            <v>CLASSE</v>
          </cell>
          <cell r="I308" t="str">
            <v>COD_CONCEITO</v>
          </cell>
          <cell r="K308" t="str">
            <v>CLASSE</v>
          </cell>
          <cell r="L308" t="str">
            <v>COD_CONCEITO</v>
          </cell>
          <cell r="N308" t="str">
            <v>CLASSE</v>
          </cell>
          <cell r="O308" t="str">
            <v>COD_CONCEITO</v>
          </cell>
          <cell r="Q308" t="str">
            <v>CLASSE</v>
          </cell>
          <cell r="R308" t="str">
            <v>COD_CONCEITO</v>
          </cell>
          <cell r="T308" t="str">
            <v>CLASSE</v>
          </cell>
          <cell r="U308" t="str">
            <v>COD_CONCEITO</v>
          </cell>
          <cell r="W308" t="str">
            <v>CLASSE</v>
          </cell>
          <cell r="X308" t="str">
            <v>COD_CONCEITO</v>
          </cell>
          <cell r="Z308" t="str">
            <v>CLASSE</v>
          </cell>
          <cell r="AA308" t="str">
            <v>COD_CONCEITO</v>
          </cell>
        </row>
        <row r="309">
          <cell r="B309" t="str">
            <v xml:space="preserve">RESIDENCIAL       </v>
          </cell>
          <cell r="C309" t="str">
            <v>53A</v>
          </cell>
          <cell r="E309" t="str">
            <v xml:space="preserve">INDUSTRIAL        </v>
          </cell>
          <cell r="F309" t="str">
            <v>53A</v>
          </cell>
          <cell r="H309" t="str">
            <v xml:space="preserve">COMERCIAL         </v>
          </cell>
          <cell r="I309" t="str">
            <v>53A</v>
          </cell>
          <cell r="K309" t="str">
            <v xml:space="preserve">RURAL          </v>
          </cell>
          <cell r="L309" t="str">
            <v>53A</v>
          </cell>
          <cell r="N309" t="str">
            <v xml:space="preserve">PODER PUBLICO     </v>
          </cell>
          <cell r="O309" t="str">
            <v>53A</v>
          </cell>
          <cell r="Q309" t="str">
            <v>ILUMINACAO PUBLICA</v>
          </cell>
          <cell r="R309" t="str">
            <v>53A</v>
          </cell>
          <cell r="T309" t="str">
            <v xml:space="preserve">SERVICO PUBLICO   </v>
          </cell>
          <cell r="U309" t="str">
            <v>53A</v>
          </cell>
          <cell r="W309" t="str">
            <v xml:space="preserve">CONSUMO PROPRIO   </v>
          </cell>
          <cell r="X309" t="str">
            <v>53A</v>
          </cell>
          <cell r="Z309" t="str">
            <v xml:space="preserve">REVENDA           </v>
          </cell>
          <cell r="AA309" t="str">
            <v>53A</v>
          </cell>
        </row>
        <row r="320">
          <cell r="B320" t="str">
            <v>CLASSE</v>
          </cell>
          <cell r="C320" t="str">
            <v>COD_CONCEITO</v>
          </cell>
          <cell r="E320" t="str">
            <v>CLASSE</v>
          </cell>
          <cell r="F320" t="str">
            <v>COD_CONCEITO</v>
          </cell>
          <cell r="H320" t="str">
            <v>CLASSE</v>
          </cell>
          <cell r="I320" t="str">
            <v>COD_CONCEITO</v>
          </cell>
          <cell r="K320" t="str">
            <v>CLASSE</v>
          </cell>
          <cell r="L320" t="str">
            <v>COD_CONCEITO</v>
          </cell>
          <cell r="N320" t="str">
            <v>CLASSE</v>
          </cell>
          <cell r="O320" t="str">
            <v>COD_CONCEITO</v>
          </cell>
          <cell r="Q320" t="str">
            <v>CLASSE</v>
          </cell>
          <cell r="R320" t="str">
            <v>COD_CONCEITO</v>
          </cell>
          <cell r="T320" t="str">
            <v>CLASSE</v>
          </cell>
          <cell r="U320" t="str">
            <v>COD_CONCEITO</v>
          </cell>
          <cell r="W320" t="str">
            <v>CLASSE</v>
          </cell>
          <cell r="X320" t="str">
            <v>COD_CONCEITO</v>
          </cell>
          <cell r="Z320" t="str">
            <v>CLASSE</v>
          </cell>
          <cell r="AA320" t="str">
            <v>COD_CONCEITO</v>
          </cell>
        </row>
        <row r="321">
          <cell r="B321" t="str">
            <v xml:space="preserve">RESIDENCIAL       </v>
          </cell>
          <cell r="C321" t="str">
            <v>196</v>
          </cell>
          <cell r="E321" t="str">
            <v xml:space="preserve">INDUSTRIAL        </v>
          </cell>
          <cell r="F321" t="str">
            <v>196</v>
          </cell>
          <cell r="H321" t="str">
            <v xml:space="preserve">COMERCIAL         </v>
          </cell>
          <cell r="I321" t="str">
            <v>196</v>
          </cell>
          <cell r="K321" t="str">
            <v xml:space="preserve">RURAL          </v>
          </cell>
          <cell r="L321" t="str">
            <v>196</v>
          </cell>
          <cell r="N321" t="str">
            <v xml:space="preserve">PODER PUBLICO     </v>
          </cell>
          <cell r="O321" t="str">
            <v>196</v>
          </cell>
          <cell r="Q321" t="str">
            <v>ILUMINACAO PUBLICA</v>
          </cell>
          <cell r="R321" t="str">
            <v>196</v>
          </cell>
          <cell r="T321" t="str">
            <v xml:space="preserve">SERVICO PUBLICO   </v>
          </cell>
          <cell r="U321" t="str">
            <v>196</v>
          </cell>
          <cell r="W321" t="str">
            <v xml:space="preserve">CONSUMO PROPRIO   </v>
          </cell>
          <cell r="X321" t="str">
            <v>196</v>
          </cell>
          <cell r="Z321" t="str">
            <v xml:space="preserve">REVENDA           </v>
          </cell>
          <cell r="AA321" t="str">
            <v>196</v>
          </cell>
        </row>
        <row r="324">
          <cell r="B324" t="str">
            <v>CLASSE</v>
          </cell>
          <cell r="C324" t="str">
            <v>COD_CONCEITO</v>
          </cell>
          <cell r="E324" t="str">
            <v>CLASSE</v>
          </cell>
          <cell r="F324" t="str">
            <v>COD_CONCEITO</v>
          </cell>
          <cell r="H324" t="str">
            <v>CLASSE</v>
          </cell>
          <cell r="I324" t="str">
            <v>COD_CONCEITO</v>
          </cell>
          <cell r="K324" t="str">
            <v>CLASSE</v>
          </cell>
          <cell r="L324" t="str">
            <v>COD_CONCEITO</v>
          </cell>
          <cell r="N324" t="str">
            <v>CLASSE</v>
          </cell>
          <cell r="O324" t="str">
            <v>COD_CONCEITO</v>
          </cell>
          <cell r="Q324" t="str">
            <v>CLASSE</v>
          </cell>
          <cell r="R324" t="str">
            <v>COD_CONCEITO</v>
          </cell>
          <cell r="T324" t="str">
            <v>CLASSE</v>
          </cell>
          <cell r="U324" t="str">
            <v>COD_CONCEITO</v>
          </cell>
          <cell r="W324" t="str">
            <v>CLASSE</v>
          </cell>
          <cell r="X324" t="str">
            <v>COD_CONCEITO</v>
          </cell>
          <cell r="Z324" t="str">
            <v>CLASSE</v>
          </cell>
          <cell r="AA324" t="str">
            <v>COD_CONCEITO</v>
          </cell>
        </row>
        <row r="325">
          <cell r="B325" t="str">
            <v xml:space="preserve">RESIDENCIAL       </v>
          </cell>
          <cell r="C325" t="str">
            <v>197</v>
          </cell>
          <cell r="E325" t="str">
            <v xml:space="preserve">INDUSTRIAL        </v>
          </cell>
          <cell r="F325" t="str">
            <v>197</v>
          </cell>
          <cell r="H325" t="str">
            <v xml:space="preserve">COMERCIAL         </v>
          </cell>
          <cell r="I325" t="str">
            <v>197</v>
          </cell>
          <cell r="K325" t="str">
            <v xml:space="preserve">RURAL          </v>
          </cell>
          <cell r="L325" t="str">
            <v>197</v>
          </cell>
          <cell r="N325" t="str">
            <v xml:space="preserve">PODER PUBLICO     </v>
          </cell>
          <cell r="O325" t="str">
            <v>197</v>
          </cell>
          <cell r="Q325" t="str">
            <v>ILUMINACAO PUBLICA</v>
          </cell>
          <cell r="R325" t="str">
            <v>197</v>
          </cell>
          <cell r="T325" t="str">
            <v xml:space="preserve">SERVICO PUBLICO   </v>
          </cell>
          <cell r="U325" t="str">
            <v>197</v>
          </cell>
          <cell r="W325" t="str">
            <v xml:space="preserve">CONSUMO PROPRIO   </v>
          </cell>
          <cell r="X325" t="str">
            <v>197</v>
          </cell>
          <cell r="Z325" t="str">
            <v xml:space="preserve">REVENDA           </v>
          </cell>
          <cell r="AA325" t="str">
            <v>197</v>
          </cell>
        </row>
        <row r="328">
          <cell r="B328" t="str">
            <v>CLASSE</v>
          </cell>
          <cell r="C328" t="str">
            <v>COD_CONCEITO</v>
          </cell>
          <cell r="E328" t="str">
            <v>CLASSE</v>
          </cell>
          <cell r="F328" t="str">
            <v>COD_CONCEITO</v>
          </cell>
          <cell r="H328" t="str">
            <v>CLASSE</v>
          </cell>
          <cell r="I328" t="str">
            <v>COD_CONCEITO</v>
          </cell>
          <cell r="K328" t="str">
            <v>CLASSE</v>
          </cell>
          <cell r="L328" t="str">
            <v>COD_CONCEITO</v>
          </cell>
          <cell r="N328" t="str">
            <v>CLASSE</v>
          </cell>
          <cell r="O328" t="str">
            <v>COD_CONCEITO</v>
          </cell>
          <cell r="Q328" t="str">
            <v>CLASSE</v>
          </cell>
          <cell r="R328" t="str">
            <v>COD_CONCEITO</v>
          </cell>
          <cell r="T328" t="str">
            <v>CLASSE</v>
          </cell>
          <cell r="U328" t="str">
            <v>COD_CONCEITO</v>
          </cell>
          <cell r="W328" t="str">
            <v>CLASSE</v>
          </cell>
          <cell r="X328" t="str">
            <v>COD_CONCEITO</v>
          </cell>
          <cell r="Z328" t="str">
            <v>CLASSE</v>
          </cell>
          <cell r="AA328" t="str">
            <v>COD_CONCEITO</v>
          </cell>
        </row>
        <row r="329">
          <cell r="B329" t="str">
            <v xml:space="preserve">RESIDENCIAL       </v>
          </cell>
          <cell r="C329" t="str">
            <v>198</v>
          </cell>
          <cell r="E329" t="str">
            <v xml:space="preserve">INDUSTRIAL        </v>
          </cell>
          <cell r="F329" t="str">
            <v>198</v>
          </cell>
          <cell r="H329" t="str">
            <v xml:space="preserve">COMERCIAL         </v>
          </cell>
          <cell r="I329" t="str">
            <v>198</v>
          </cell>
          <cell r="K329" t="str">
            <v xml:space="preserve">RURAL          </v>
          </cell>
          <cell r="L329" t="str">
            <v>198</v>
          </cell>
          <cell r="N329" t="str">
            <v xml:space="preserve">PODER PUBLICO     </v>
          </cell>
          <cell r="O329" t="str">
            <v>198</v>
          </cell>
          <cell r="Q329" t="str">
            <v>ILUMINACAO PUBLICA</v>
          </cell>
          <cell r="R329" t="str">
            <v>198</v>
          </cell>
          <cell r="T329" t="str">
            <v xml:space="preserve">SERVICO PUBLICO   </v>
          </cell>
          <cell r="U329" t="str">
            <v>198</v>
          </cell>
          <cell r="W329" t="str">
            <v xml:space="preserve">CONSUMO PROPRIO   </v>
          </cell>
          <cell r="X329" t="str">
            <v>198</v>
          </cell>
          <cell r="Z329" t="str">
            <v xml:space="preserve">REVENDA           </v>
          </cell>
          <cell r="AA329" t="str">
            <v>198</v>
          </cell>
        </row>
        <row r="332">
          <cell r="B332" t="str">
            <v>CLASSE</v>
          </cell>
          <cell r="C332" t="str">
            <v>COD_CONCEITO</v>
          </cell>
          <cell r="E332" t="str">
            <v>CLASSE</v>
          </cell>
          <cell r="F332" t="str">
            <v>COD_CONCEITO</v>
          </cell>
          <cell r="H332" t="str">
            <v>CLASSE</v>
          </cell>
          <cell r="I332" t="str">
            <v>COD_CONCEITO</v>
          </cell>
          <cell r="K332" t="str">
            <v>CLASSE</v>
          </cell>
          <cell r="L332" t="str">
            <v>COD_CONCEITO</v>
          </cell>
          <cell r="N332" t="str">
            <v>CLASSE</v>
          </cell>
          <cell r="O332" t="str">
            <v>COD_CONCEITO</v>
          </cell>
          <cell r="Q332" t="str">
            <v>CLASSE</v>
          </cell>
          <cell r="R332" t="str">
            <v>COD_CONCEITO</v>
          </cell>
          <cell r="T332" t="str">
            <v>CLASSE</v>
          </cell>
          <cell r="U332" t="str">
            <v>COD_CONCEITO</v>
          </cell>
          <cell r="W332" t="str">
            <v>CLASSE</v>
          </cell>
          <cell r="X332" t="str">
            <v>COD_CONCEITO</v>
          </cell>
          <cell r="Z332" t="str">
            <v>CLASSE</v>
          </cell>
          <cell r="AA332" t="str">
            <v>COD_CONCEITO</v>
          </cell>
        </row>
        <row r="333">
          <cell r="B333" t="str">
            <v xml:space="preserve">RESIDENCIAL       </v>
          </cell>
          <cell r="C333" t="str">
            <v>199</v>
          </cell>
          <cell r="E333" t="str">
            <v xml:space="preserve">INDUSTRIAL        </v>
          </cell>
          <cell r="F333" t="str">
            <v>199</v>
          </cell>
          <cell r="H333" t="str">
            <v xml:space="preserve">COMERCIAL         </v>
          </cell>
          <cell r="I333" t="str">
            <v>199</v>
          </cell>
          <cell r="K333" t="str">
            <v xml:space="preserve">RURAL          </v>
          </cell>
          <cell r="L333" t="str">
            <v>199</v>
          </cell>
          <cell r="N333" t="str">
            <v xml:space="preserve">PODER PUBLICO     </v>
          </cell>
          <cell r="O333" t="str">
            <v>199</v>
          </cell>
          <cell r="Q333" t="str">
            <v>ILUMINACAO PUBLICA</v>
          </cell>
          <cell r="R333" t="str">
            <v>199</v>
          </cell>
          <cell r="T333" t="str">
            <v xml:space="preserve">SERVICO PUBLICO   </v>
          </cell>
          <cell r="U333" t="str">
            <v>199</v>
          </cell>
          <cell r="W333" t="str">
            <v xml:space="preserve">CONSUMO PROPRIO   </v>
          </cell>
          <cell r="X333" t="str">
            <v>199</v>
          </cell>
          <cell r="Z333" t="str">
            <v xml:space="preserve">REVENDA           </v>
          </cell>
          <cell r="AA333" t="str">
            <v>199</v>
          </cell>
        </row>
        <row r="337">
          <cell r="B337" t="str">
            <v>CLASSE</v>
          </cell>
          <cell r="C337" t="str">
            <v>COD_CONCEITO</v>
          </cell>
        </row>
        <row r="338">
          <cell r="B338" t="str">
            <v xml:space="preserve">INDUSTRIAL          </v>
          </cell>
          <cell r="C338" t="str">
            <v>105</v>
          </cell>
        </row>
        <row r="339">
          <cell r="B339" t="str">
            <v xml:space="preserve">INDUSTRIAL          </v>
          </cell>
          <cell r="C339" t="str">
            <v>107</v>
          </cell>
        </row>
        <row r="340">
          <cell r="B340" t="str">
            <v xml:space="preserve">INDUSTRIAL          </v>
          </cell>
          <cell r="C340" t="str">
            <v>520</v>
          </cell>
        </row>
        <row r="341">
          <cell r="B341" t="str">
            <v xml:space="preserve">INDUSTRIAL          </v>
          </cell>
          <cell r="C341" t="str">
            <v>521</v>
          </cell>
        </row>
        <row r="342">
          <cell r="B342" t="str">
            <v xml:space="preserve">INDUSTRIAL          </v>
          </cell>
          <cell r="C342" t="str">
            <v>522</v>
          </cell>
        </row>
        <row r="343">
          <cell r="B343" t="str">
            <v xml:space="preserve">INDUSTRIAL          </v>
          </cell>
          <cell r="C343" t="str">
            <v>523</v>
          </cell>
        </row>
        <row r="344">
          <cell r="B344" t="str">
            <v xml:space="preserve">INDUSTRIAL          </v>
          </cell>
          <cell r="C344" t="str">
            <v>524</v>
          </cell>
        </row>
        <row r="345">
          <cell r="B345" t="str">
            <v xml:space="preserve">INDUSTRIAL          </v>
          </cell>
          <cell r="C345" t="str">
            <v>812</v>
          </cell>
        </row>
        <row r="346">
          <cell r="B346" t="str">
            <v xml:space="preserve">INDUSTRIAL          </v>
          </cell>
          <cell r="C346" t="str">
            <v>813</v>
          </cell>
        </row>
        <row r="347">
          <cell r="B347" t="str">
            <v xml:space="preserve">INDUSTRIAL          </v>
          </cell>
          <cell r="C347" t="str">
            <v>814</v>
          </cell>
        </row>
        <row r="348">
          <cell r="B348" t="str">
            <v xml:space="preserve">INDUSTRIAL          </v>
          </cell>
          <cell r="C348" t="str">
            <v>873</v>
          </cell>
        </row>
        <row r="349">
          <cell r="B349" t="str">
            <v xml:space="preserve">INDUSTRIAL          </v>
          </cell>
          <cell r="C349" t="str">
            <v>874</v>
          </cell>
        </row>
        <row r="350">
          <cell r="B350" t="str">
            <v xml:space="preserve">INDUSTRIAL          </v>
          </cell>
          <cell r="C350" t="str">
            <v>875</v>
          </cell>
        </row>
        <row r="351">
          <cell r="B351" t="str">
            <v xml:space="preserve">INDUSTRIAL          </v>
          </cell>
          <cell r="C351" t="str">
            <v>876</v>
          </cell>
        </row>
        <row r="352">
          <cell r="B352" t="str">
            <v xml:space="preserve">INDUSTRIAL          </v>
          </cell>
          <cell r="C352" t="str">
            <v>982</v>
          </cell>
        </row>
        <row r="353">
          <cell r="B353" t="str">
            <v xml:space="preserve">INDUSTRIAL          </v>
          </cell>
          <cell r="C353" t="str">
            <v>983</v>
          </cell>
        </row>
        <row r="354">
          <cell r="B354" t="str">
            <v xml:space="preserve">INDUSTRIAL          </v>
          </cell>
          <cell r="C354" t="str">
            <v>984</v>
          </cell>
        </row>
        <row r="355">
          <cell r="B355" t="str">
            <v xml:space="preserve">INDUSTRIAL          </v>
          </cell>
          <cell r="C355" t="str">
            <v>991</v>
          </cell>
        </row>
        <row r="356">
          <cell r="B356" t="str">
            <v xml:space="preserve">INDUSTRIAL          </v>
          </cell>
          <cell r="C356" t="str">
            <v>992</v>
          </cell>
        </row>
        <row r="357">
          <cell r="B357" t="str">
            <v xml:space="preserve">INDUSTRIAL          </v>
          </cell>
          <cell r="C357" t="str">
            <v>996</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ESMES"/>
      <sheetName val="Instruções"/>
      <sheetName val="AESMES (2)"/>
      <sheetName val="Botão 6"/>
      <sheetName val="Resumo RT"/>
      <sheetName val="TAP - SRT"/>
      <sheetName val="pl atual"/>
      <sheetName val="BD_REFATURAMENTO_GRUPO-B"/>
      <sheetName val="REFAT_GRUPO-B_ELPA"/>
    </sheetNames>
    <sheetDataSet>
      <sheetData sheetId="0" refreshError="1">
        <row r="6">
          <cell r="A6" t="str">
            <v>MES</v>
          </cell>
          <cell r="B6" t="str">
            <v>C. TOTAL</v>
          </cell>
        </row>
        <row r="7">
          <cell r="A7">
            <v>34700</v>
          </cell>
        </row>
        <row r="8">
          <cell r="A8" t="str">
            <v>&gt;jan95</v>
          </cell>
        </row>
        <row r="10">
          <cell r="BW10" t="str">
            <v>ANOS</v>
          </cell>
          <cell r="BX10" t="str">
            <v>MES</v>
          </cell>
          <cell r="BY10" t="str">
            <v>RESIDENCIAL</v>
          </cell>
          <cell r="BZ10" t="str">
            <v xml:space="preserve">COMERCIAL </v>
          </cell>
          <cell r="CA10" t="str">
            <v>INDUSTRIAL</v>
          </cell>
          <cell r="CB10" t="str">
            <v>RURAL</v>
          </cell>
          <cell r="CC10" t="str">
            <v>ILUMINAÇÃO P</v>
          </cell>
          <cell r="CD10" t="str">
            <v>PODERES P.</v>
          </cell>
          <cell r="CE10" t="str">
            <v>SERVIÇOS P.</v>
          </cell>
          <cell r="CF10" t="str">
            <v>PRÓPRIO</v>
          </cell>
          <cell r="CG10" t="str">
            <v>C. TOTAL</v>
          </cell>
          <cell r="CH10" t="str">
            <v xml:space="preserve">SUPRIMENTO </v>
          </cell>
          <cell r="CI10" t="str">
            <v>PERDAS</v>
          </cell>
          <cell r="CJ10" t="str">
            <v>NCR</v>
          </cell>
          <cell r="CK10" t="str">
            <v>CARGA P.</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Geral-JAN01"/>
      <sheetName val="ResGeral-FEV01"/>
      <sheetName val="ResGeral-MAR01"/>
      <sheetName val="ResGeral-ABR01"/>
      <sheetName val="ResGeral-MAI01"/>
      <sheetName val="ResGeral-JUN01"/>
      <sheetName val="ResGeral-JUL01"/>
      <sheetName val="ResGeral-AGO01"/>
      <sheetName val="ResGeral-SET01"/>
      <sheetName val="ResGeral-OUT01"/>
      <sheetName val="ResGeral-NOV01"/>
      <sheetName val="ResGeral-DEZ01"/>
      <sheetName val="Resumo-Mensal-Mercado"/>
      <sheetName val="ResGerencial2001"/>
      <sheetName val="P6"/>
      <sheetName val="Entrada de Dados"/>
      <sheetName val="ResGeral_NOV01"/>
      <sheetName val="BASE"/>
      <sheetName val="Navegação"/>
      <sheetName val="Resumo Conceito - PROVA"/>
      <sheetName val="Det_Informática - prova"/>
      <sheetName val="Det_Trans_Viaturas - prova"/>
      <sheetName val="receita 6M"/>
      <sheetName val="receita 9M"/>
      <sheetName val="Coelba_2006 R$"/>
      <sheetName val="PG_Absoluto"/>
      <sheetName val="Entrada_de_Dados"/>
      <sheetName val="Resumo_Conceito_-_PROVA"/>
      <sheetName val="Det_Informática_-_prova"/>
      <sheetName val="Det_Trans_Viaturas_-_prova"/>
      <sheetName val="Entrada_de_Dados1"/>
      <sheetName val="Resumo_Conceito_-_PROVA1"/>
      <sheetName val="Det_Informática_-_prova1"/>
      <sheetName val="Det_Trans_Viaturas_-_prova1"/>
      <sheetName val="CostosVPN"/>
      <sheetName val="Plan1"/>
      <sheetName val="Oranização da Planilha"/>
      <sheetName val="Calendário"/>
      <sheetName val="Conversão de Data"/>
      <sheetName val="Departamentos"/>
      <sheetName val="Setor Agrupado"/>
      <sheetName val="Offline_Linha Indicadores"/>
      <sheetName val="Online - Linha Indicadores"/>
      <sheetName val="Offline_Linhas_DRE_CP_LP"/>
      <sheetName val="De Para Categoria - Offline"/>
      <sheetName val="Offline  - Estrut. Indi"/>
      <sheetName val="Online_Estr. Aloc Cubo"/>
      <sheetName val="Online_Linhas DRE"/>
      <sheetName val="Online - Invest de Marketing"/>
      <sheetName val="Online_Custo Logístico"/>
      <sheetName val="Online - Garantia Estendida"/>
      <sheetName val="Online_Chargeback_Cont"/>
      <sheetName val="Online_DRE - Cubo Rentabilidade"/>
      <sheetName val="Online_Valores_Cont"/>
      <sheetName val="Online_FOB"/>
      <sheetName val="Online_Vol_Vendas"/>
      <sheetName val="Online_Qt_Pedidos"/>
      <sheetName val="Offline_ DRE_Val_Contabilidade "/>
      <sheetName val="Offline - Venda Bruta"/>
      <sheetName val="Offline - Venda CDC"/>
      <sheetName val="Offline - Frete Bruto "/>
      <sheetName val="Offline - Imposto Mercadoria"/>
      <sheetName val="Offline - Bonificação"/>
      <sheetName val="Offline - Custo CMV"/>
      <sheetName val="Offline - Assist. Tecnica"/>
      <sheetName val="Offline - Perda de Invent"/>
      <sheetName val="Offline - Log. Seg"/>
      <sheetName val="Offline - Frete CD"/>
      <sheetName val="Offline - Serviços BI"/>
      <sheetName val="Offline - Serviços SAS"/>
      <sheetName val="Offline - Ind_Volumetria Esto"/>
      <sheetName val="Offline - Indicador Audiência"/>
      <sheetName val="Offline - Ind Abast. Transf."/>
      <sheetName val="Offline - Ind_Comissão de Merc"/>
      <sheetName val="Offline - Ind Mov de Estoque"/>
      <sheetName val="Offline - Ind_Comissao Montagem"/>
      <sheetName val="Offline - Ind de Ocupação"/>
      <sheetName val="Offline - Ind Perda Crediario"/>
      <sheetName val="Offline - Ind Antecipacao CC"/>
      <sheetName val="Offline - Ind Faturamento CC"/>
      <sheetName val="Offline - Valores Multa CP"/>
      <sheetName val="Offline - Valores Antecip CDC"/>
      <sheetName val="Offline - Valores PDD CP"/>
      <sheetName val="Offline - Valores Receita CC"/>
      <sheetName val="Offline - Ind 100% Linha Bran"/>
      <sheetName val="Offline - Ind 100% Moveis"/>
      <sheetName val="Indicadores PowerPivro"/>
      <sheetName val="Custo Estoque"/>
      <sheetName val="Offline - Valores Antecip CC"/>
      <sheetName val="Offline - Frete e Abstecimento"/>
      <sheetName val="LE"/>
      <sheetName val="Energia (98 - 00)"/>
      <sheetName val="Memoria de Calculo M"/>
      <sheetName val="semanais"/>
      <sheetName val="Apoio"/>
      <sheetName val="Pedido x Fornecedor"/>
      <sheetName val="Feriados"/>
      <sheetName val="SEGURO"/>
      <sheetName val="BUDGET"/>
      <sheetName val="Planilha1"/>
      <sheetName val="PEDIDO"/>
      <sheetName val="PEDIDO FAT. DIRETO"/>
      <sheetName val="LANÇ. NFS"/>
      <sheetName val="Protocolo"/>
      <sheetName val="Macro Pedido"/>
      <sheetName val="Macro NF"/>
      <sheetName val="Dados"/>
      <sheetName val="Painel"/>
      <sheetName val="Q2_4"/>
      <sheetName val="Q2_15"/>
      <sheetName val="Q2_2"/>
      <sheetName val="legenda1"/>
      <sheetName val="Oranização_da_Planilha"/>
      <sheetName val="Conversão_de_Data"/>
      <sheetName val="Setor_Agrupado"/>
      <sheetName val="Offline_Linha_Indicadores"/>
      <sheetName val="Online_-_Linha_Indicadores"/>
      <sheetName val="De_Para_Categoria_-_Offline"/>
      <sheetName val="Offline__-_Estrut__Indi"/>
      <sheetName val="Online_Estr__Aloc_Cubo"/>
      <sheetName val="Online_Linhas_DRE"/>
      <sheetName val="Online_-_Invest_de_Marketing"/>
      <sheetName val="Online_Custo_Logístico"/>
      <sheetName val="Online_-_Garantia_Estendida"/>
      <sheetName val="Online_DRE_-_Cubo_Rentabilidade"/>
      <sheetName val="Offline__DRE_Val_Contabilidade_"/>
      <sheetName val="Offline_-_Venda_Bruta"/>
      <sheetName val="Offline_-_Venda_CDC"/>
      <sheetName val="Offline_-_Frete_Bruto_"/>
      <sheetName val="Offline_-_Imposto_Mercadoria"/>
      <sheetName val="Offline_-_Bonificação"/>
      <sheetName val="Offline_-_Custo_CMV"/>
      <sheetName val="Offline_-_Assist__Tecnica"/>
      <sheetName val="Offline_-_Perda_de_Invent"/>
      <sheetName val="Offline_-_Log__Seg"/>
      <sheetName val="Offline_-_Frete_CD"/>
      <sheetName val="Offline_-_Serviços_BI"/>
      <sheetName val="Offline_-_Serviços_SAS"/>
      <sheetName val="Offline_-_Ind_Volumetria_Esto"/>
      <sheetName val="Offline_-_Indicador_Audiência"/>
      <sheetName val="Offline_-_Ind_Abast__Transf_"/>
      <sheetName val="Offline_-_Ind_Comissão_de_Merc"/>
      <sheetName val="Offline_-_Ind_Mov_de_Estoque"/>
      <sheetName val="Offline_-_Ind_Comissao_Montagem"/>
      <sheetName val="Offline_-_Ind_de_Ocupação"/>
      <sheetName val="Offline_-_Ind_Perda_Crediario"/>
      <sheetName val="Offline_-_Ind_Antecipacao_CC"/>
      <sheetName val="Offline_-_Ind_Faturamento_CC"/>
      <sheetName val="Offline_-_Valores_Multa_CP"/>
      <sheetName val="Offline_-_Valores_Antecip_CDC"/>
      <sheetName val="Offline_-_Valores_PDD_CP"/>
      <sheetName val="Offline_-_Valores_Receita_CC"/>
      <sheetName val="Offline_-_Ind_100%_Linha_Bran"/>
      <sheetName val="Offline_-_Ind_100%_Moveis"/>
      <sheetName val="Indicadores_PowerPivro"/>
      <sheetName val="Custo_Estoque"/>
      <sheetName val="Offline_-_Valores_Antecip_CC"/>
      <sheetName val="Offline_-_Frete_e_Abstecimento"/>
      <sheetName val="Energia_(98_-_00)"/>
      <sheetName val="Memoria_de_Calculo_M"/>
      <sheetName val="Pedido_x_Fornecedor"/>
      <sheetName val="PEDIDO_FAT__DIRETO"/>
      <sheetName val="LANÇ__NFS"/>
      <sheetName val="Macro_Pedido"/>
      <sheetName val="Macro_NF"/>
      <sheetName val="BCO DE DADOS"/>
      <sheetName val="support"/>
      <sheetName val="Fórmulas"/>
      <sheetName val="Resumo"/>
      <sheetName val="Report"/>
      <sheetName val="Base Consolidada"/>
      <sheetName val="Base Histórico"/>
      <sheetName val="Histórico Bonificação"/>
      <sheetName val="Validação"/>
      <sheetName val="SAP &gt;&gt;"/>
      <sheetName val="Base Orbis"/>
      <sheetName val="Base Lojas"/>
      <sheetName val="Bonificação"/>
      <sheetName val="PBI Mg 2018"/>
      <sheetName val="Base PBI Orçamento"/>
      <sheetName val="Compradores&gt;&gt;"/>
      <sheetName val="Report RG"/>
      <sheetName val="Base Consolidada RG"/>
      <sheetName val="Report ES"/>
      <sheetName val="Base Consolidada ES"/>
      <sheetName val="Report AA"/>
      <sheetName val="Base Consolidada AA"/>
      <sheetName val="filtro"/>
      <sheetName val="Plano de contas"/>
    </sheetNames>
    <sheetDataSet>
      <sheetData sheetId="0">
        <row r="2">
          <cell r="B2" t="str">
            <v>RESUMO  GERENCIAL  DO  MERCADO DE  ENERGIA  ELÉTRICA  DA  ENERSUL  - NOVEMBRO/2001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B2" t="str">
            <v>RESUMO  GERENCIAL  DO  MERCADO DE  ENERGIA  ELÉTRICA  DA  ENERSUL  - NOVEMBRO/2001</v>
          </cell>
        </row>
        <row r="4">
          <cell r="B4" t="str">
            <v>DISCRIMINAÇÃO</v>
          </cell>
          <cell r="C4" t="str">
            <v>NO MÊS</v>
          </cell>
          <cell r="E4" t="str">
            <v>VAR %</v>
          </cell>
          <cell r="F4" t="str">
            <v>ATÉ O MÊS</v>
          </cell>
          <cell r="H4" t="str">
            <v>VAR %</v>
          </cell>
          <cell r="I4" t="str">
            <v>ÚLTIMOS 12 MESES</v>
          </cell>
          <cell r="K4" t="str">
            <v>VAR %</v>
          </cell>
          <cell r="L4" t="str">
            <v>PART (%)</v>
          </cell>
        </row>
        <row r="5">
          <cell r="C5" t="str">
            <v>2000</v>
          </cell>
          <cell r="D5" t="str">
            <v>2001</v>
          </cell>
          <cell r="E5" t="str">
            <v>01/00</v>
          </cell>
          <cell r="F5" t="str">
            <v>2000</v>
          </cell>
          <cell r="G5" t="str">
            <v>2001</v>
          </cell>
          <cell r="H5" t="str">
            <v>01/00</v>
          </cell>
          <cell r="I5" t="str">
            <v>2000</v>
          </cell>
          <cell r="J5" t="str">
            <v>2001</v>
          </cell>
          <cell r="K5" t="str">
            <v>01/00</v>
          </cell>
          <cell r="L5" t="str">
            <v>2000</v>
          </cell>
        </row>
        <row r="6">
          <cell r="B6" t="str">
            <v>01 - VENDAS DIRETAS (MWh)</v>
          </cell>
          <cell r="C6">
            <v>252039.56799999997</v>
          </cell>
          <cell r="D6">
            <v>208260.74499999997</v>
          </cell>
          <cell r="E6">
            <v>-17.369821471841284</v>
          </cell>
          <cell r="F6">
            <v>2568005.9909999999</v>
          </cell>
          <cell r="G6">
            <v>2444990.4139999994</v>
          </cell>
          <cell r="H6">
            <v>-4.7903150316287775</v>
          </cell>
          <cell r="I6">
            <v>2797459.0360000003</v>
          </cell>
          <cell r="J6">
            <v>2688011.9009999996</v>
          </cell>
          <cell r="K6">
            <v>-3.9123766815365335</v>
          </cell>
          <cell r="L6">
            <v>99.999999999999986</v>
          </cell>
        </row>
        <row r="7">
          <cell r="B7" t="str">
            <v>- Residencial</v>
          </cell>
          <cell r="C7">
            <v>89053.411999999997</v>
          </cell>
          <cell r="D7">
            <v>63720.902000000002</v>
          </cell>
          <cell r="E7">
            <v>-28.446422692933982</v>
          </cell>
          <cell r="F7">
            <v>892440.72600000002</v>
          </cell>
          <cell r="G7">
            <v>804401.94799999986</v>
          </cell>
          <cell r="H7">
            <v>-9.8649440164612301</v>
          </cell>
          <cell r="I7">
            <v>972668.47699999996</v>
          </cell>
          <cell r="J7">
            <v>889120.75999999989</v>
          </cell>
          <cell r="K7">
            <v>-8.5895368232438365</v>
          </cell>
          <cell r="L7">
            <v>34.769712960329471</v>
          </cell>
        </row>
        <row r="8">
          <cell r="B8" t="str">
            <v>- Industrial</v>
          </cell>
          <cell r="C8">
            <v>52227.37</v>
          </cell>
          <cell r="D8">
            <v>52688.311000000002</v>
          </cell>
          <cell r="E8">
            <v>0.88256598025135968</v>
          </cell>
          <cell r="F8">
            <v>544800.33600000001</v>
          </cell>
          <cell r="G8">
            <v>570241.02100000007</v>
          </cell>
          <cell r="H8">
            <v>4.6697263784360121</v>
          </cell>
          <cell r="I8">
            <v>586043.45600000001</v>
          </cell>
          <cell r="J8">
            <v>618327.07799999998</v>
          </cell>
          <cell r="K8">
            <v>5.5087420001836751</v>
          </cell>
          <cell r="L8">
            <v>20.949134498783057</v>
          </cell>
        </row>
        <row r="9">
          <cell r="B9" t="str">
            <v>- Comercial</v>
          </cell>
          <cell r="C9">
            <v>49364.468000000001</v>
          </cell>
          <cell r="D9">
            <v>39595.741999999998</v>
          </cell>
          <cell r="E9">
            <v>-19.788982634229956</v>
          </cell>
          <cell r="F9">
            <v>508144.462</v>
          </cell>
          <cell r="G9">
            <v>481819.70999999996</v>
          </cell>
          <cell r="H9">
            <v>-5.1805645773228992</v>
          </cell>
          <cell r="I9">
            <v>553467.84299999999</v>
          </cell>
          <cell r="J9">
            <v>531189.10399999993</v>
          </cell>
          <cell r="K9">
            <v>-4.0252996234146243</v>
          </cell>
          <cell r="L9">
            <v>19.784663005875018</v>
          </cell>
        </row>
        <row r="10">
          <cell r="B10" t="str">
            <v>- Rural</v>
          </cell>
          <cell r="C10">
            <v>24759.058000000001</v>
          </cell>
          <cell r="D10">
            <v>21543.687999999998</v>
          </cell>
          <cell r="E10">
            <v>-12.986641091110984</v>
          </cell>
          <cell r="F10">
            <v>241803.7</v>
          </cell>
          <cell r="G10">
            <v>230505.28899999999</v>
          </cell>
          <cell r="H10">
            <v>-4.672555051887139</v>
          </cell>
          <cell r="I10">
            <v>269016.94400000002</v>
          </cell>
          <cell r="J10">
            <v>254541.51299999998</v>
          </cell>
          <cell r="K10">
            <v>-5.3808621809338657</v>
          </cell>
          <cell r="L10">
            <v>9.6164748272653515</v>
          </cell>
        </row>
        <row r="11">
          <cell r="B11" t="str">
            <v>- Poderes Públicos</v>
          </cell>
          <cell r="C11">
            <v>11091.55</v>
          </cell>
          <cell r="D11">
            <v>9176.64</v>
          </cell>
          <cell r="E11">
            <v>-17.264584300661312</v>
          </cell>
          <cell r="F11">
            <v>120285.281</v>
          </cell>
          <cell r="G11">
            <v>107029.89700000001</v>
          </cell>
          <cell r="H11">
            <v>-11.019955134826509</v>
          </cell>
          <cell r="I11">
            <v>131106.753</v>
          </cell>
          <cell r="J11">
            <v>118200.65199999999</v>
          </cell>
          <cell r="K11">
            <v>-9.8439635676127342</v>
          </cell>
          <cell r="L11">
            <v>4.6866370986245247</v>
          </cell>
        </row>
        <row r="12">
          <cell r="B12" t="str">
            <v>- Iluminação Pública</v>
          </cell>
          <cell r="C12">
            <v>12084.496999999999</v>
          </cell>
          <cell r="D12">
            <v>8758.59</v>
          </cell>
          <cell r="E12">
            <v>-27.522097113351094</v>
          </cell>
          <cell r="F12">
            <v>127921.05300000001</v>
          </cell>
          <cell r="G12">
            <v>116502.088</v>
          </cell>
          <cell r="H12">
            <v>-8.926572078796136</v>
          </cell>
          <cell r="I12">
            <v>139710.20500000002</v>
          </cell>
          <cell r="J12">
            <v>128603.186</v>
          </cell>
          <cell r="K12">
            <v>-7.9500413015642035</v>
          </cell>
          <cell r="L12">
            <v>4.9941823348293699</v>
          </cell>
        </row>
        <row r="13">
          <cell r="B13" t="str">
            <v>- Serviços Públicos</v>
          </cell>
          <cell r="C13">
            <v>12849.539000000001</v>
          </cell>
          <cell r="D13">
            <v>12349.743</v>
          </cell>
          <cell r="E13">
            <v>-3.8896025764037168</v>
          </cell>
          <cell r="F13">
            <v>126771.39200000002</v>
          </cell>
          <cell r="G13">
            <v>128516.74600000001</v>
          </cell>
          <cell r="H13">
            <v>1.3767727658934303</v>
          </cell>
          <cell r="I13">
            <v>138889.43800000002</v>
          </cell>
          <cell r="J13">
            <v>141469.60800000001</v>
          </cell>
          <cell r="K13">
            <v>1.8577150553377386</v>
          </cell>
          <cell r="L13">
            <v>4.9648426022564287</v>
          </cell>
        </row>
        <row r="14">
          <cell r="B14" t="str">
            <v>- Próprio</v>
          </cell>
          <cell r="C14">
            <v>609.67399999999998</v>
          </cell>
          <cell r="D14">
            <v>427.12900000000002</v>
          </cell>
          <cell r="E14">
            <v>-29.941411311618992</v>
          </cell>
          <cell r="F14">
            <v>5839.0410000000011</v>
          </cell>
          <cell r="G14">
            <v>5973.7150000000001</v>
          </cell>
          <cell r="H14">
            <v>2.3064403897831598</v>
          </cell>
          <cell r="I14">
            <v>6555.920000000001</v>
          </cell>
          <cell r="J14">
            <v>6560</v>
          </cell>
          <cell r="K14">
            <v>6.2233828356639265E-2</v>
          </cell>
          <cell r="L14">
            <v>0.2343526720367676</v>
          </cell>
        </row>
        <row r="15">
          <cell r="B15" t="str">
            <v>02 - VENDAS EM GROSSO (MWh)</v>
          </cell>
          <cell r="C15">
            <v>2156.3609999999999</v>
          </cell>
          <cell r="D15">
            <v>2062.8069999999998</v>
          </cell>
          <cell r="E15">
            <v>-4.3385128927855838</v>
          </cell>
          <cell r="F15">
            <v>23366.670000000002</v>
          </cell>
          <cell r="G15">
            <v>22815.49</v>
          </cell>
          <cell r="H15">
            <v>-2.3588299060157025</v>
          </cell>
          <cell r="I15">
            <v>26056.201999999997</v>
          </cell>
          <cell r="J15">
            <v>24837.846000000001</v>
          </cell>
          <cell r="K15">
            <v>-4.6758771673630513</v>
          </cell>
          <cell r="L15">
            <v>100</v>
          </cell>
        </row>
        <row r="16">
          <cell r="B16" t="str">
            <v>- CSPP (Bolívia)</v>
          </cell>
          <cell r="C16">
            <v>1069.5999999999999</v>
          </cell>
          <cell r="D16">
            <v>1022</v>
          </cell>
          <cell r="E16">
            <v>-4.4502617801047029</v>
          </cell>
          <cell r="F16">
            <v>12062.400000000001</v>
          </cell>
          <cell r="G16">
            <v>11110.400000000001</v>
          </cell>
          <cell r="H16">
            <v>-7.892293407613737</v>
          </cell>
          <cell r="I16">
            <v>13400.8</v>
          </cell>
          <cell r="J16">
            <v>12154.800000000001</v>
          </cell>
          <cell r="K16">
            <v>-9.2979523610530634</v>
          </cell>
          <cell r="L16">
            <v>51.430365791606924</v>
          </cell>
        </row>
        <row r="17">
          <cell r="B17" t="str">
            <v>- CELG (Goiás)</v>
          </cell>
          <cell r="C17">
            <v>1086</v>
          </cell>
          <cell r="D17">
            <v>1040</v>
          </cell>
          <cell r="E17">
            <v>-4.2357274401473299</v>
          </cell>
          <cell r="F17">
            <v>11258</v>
          </cell>
          <cell r="G17">
            <v>11682</v>
          </cell>
          <cell r="H17">
            <v>3.7662106946171559</v>
          </cell>
          <cell r="I17">
            <v>12608</v>
          </cell>
          <cell r="J17">
            <v>12659</v>
          </cell>
          <cell r="K17">
            <v>0.40450507614213649</v>
          </cell>
          <cell r="L17">
            <v>48.387712069471988</v>
          </cell>
        </row>
        <row r="18">
          <cell r="B18" t="str">
            <v>- ANDE (Paraguai)</v>
          </cell>
          <cell r="C18">
            <v>0.76100000000000001</v>
          </cell>
          <cell r="D18">
            <v>0.80700000000000005</v>
          </cell>
          <cell r="E18" t="str">
            <v>-</v>
          </cell>
          <cell r="F18">
            <v>46.27</v>
          </cell>
          <cell r="G18">
            <v>23.090000000000003</v>
          </cell>
          <cell r="H18" t="str">
            <v>-</v>
          </cell>
          <cell r="I18">
            <v>47.402000000000001</v>
          </cell>
          <cell r="J18">
            <v>24.045999999999999</v>
          </cell>
          <cell r="K18" t="str">
            <v>-</v>
          </cell>
          <cell r="L18">
            <v>0.18192213892109069</v>
          </cell>
        </row>
        <row r="19">
          <cell r="B19" t="str">
            <v>03 - VENDAS TOTAIS  (MWh)</v>
          </cell>
          <cell r="C19">
            <v>254195.92899999997</v>
          </cell>
          <cell r="D19">
            <v>210323.55199999997</v>
          </cell>
          <cell r="E19">
            <v>-17.259276013031666</v>
          </cell>
          <cell r="F19">
            <v>2591372.6609999998</v>
          </cell>
          <cell r="G19">
            <v>2467805.9039999996</v>
          </cell>
          <cell r="H19">
            <v>-4.7683900837449</v>
          </cell>
          <cell r="I19">
            <v>2823515.2380000004</v>
          </cell>
          <cell r="J19">
            <v>2712849.7469999995</v>
          </cell>
          <cell r="K19">
            <v>-3.919422481260959</v>
          </cell>
          <cell r="L19">
            <v>100</v>
          </cell>
        </row>
        <row r="20">
          <cell r="B20" t="str">
            <v>04 - GERAÇÃO PRÓPRIA (MWh)</v>
          </cell>
          <cell r="C20">
            <v>16725.776000000002</v>
          </cell>
          <cell r="D20">
            <v>14310.518999999998</v>
          </cell>
          <cell r="E20">
            <v>-14.440328508524825</v>
          </cell>
          <cell r="F20">
            <v>202861.20999999996</v>
          </cell>
          <cell r="G20">
            <v>220603.38700000002</v>
          </cell>
          <cell r="H20">
            <v>8.7459682410452331</v>
          </cell>
          <cell r="I20">
            <v>218955.14599999992</v>
          </cell>
          <cell r="J20">
            <v>239241.75499999998</v>
          </cell>
          <cell r="K20">
            <v>9.2651894100721712</v>
          </cell>
          <cell r="L20">
            <v>6.5210643779640804</v>
          </cell>
        </row>
        <row r="21">
          <cell r="B21" t="str">
            <v>- Hidráulica</v>
          </cell>
          <cell r="C21">
            <v>15935.920000000002</v>
          </cell>
          <cell r="D21">
            <v>13477.003999999999</v>
          </cell>
          <cell r="E21">
            <v>-15.430022239067487</v>
          </cell>
          <cell r="F21">
            <v>193968.77199999997</v>
          </cell>
          <cell r="G21">
            <v>191719.01500000001</v>
          </cell>
          <cell r="H21">
            <v>-1.1598552575256549</v>
          </cell>
          <cell r="I21">
            <v>209203.26199999993</v>
          </cell>
          <cell r="J21">
            <v>209506.40799999997</v>
          </cell>
          <cell r="K21">
            <v>0.14490500630914838</v>
          </cell>
          <cell r="L21">
            <v>95.546172730738192</v>
          </cell>
        </row>
        <row r="22">
          <cell r="B22" t="str">
            <v>- Térmica</v>
          </cell>
          <cell r="C22">
            <v>789.85599999999999</v>
          </cell>
          <cell r="D22">
            <v>833.51499999999999</v>
          </cell>
          <cell r="E22">
            <v>5.5274632338046414</v>
          </cell>
          <cell r="F22">
            <v>8892.4380000000019</v>
          </cell>
          <cell r="G22">
            <v>28884.371999999999</v>
          </cell>
          <cell r="H22">
            <v>224.81949269705331</v>
          </cell>
          <cell r="I22">
            <v>9751.884</v>
          </cell>
          <cell r="J22">
            <v>29735.346999999998</v>
          </cell>
          <cell r="K22">
            <v>204.91899821613956</v>
          </cell>
          <cell r="L22">
            <v>4.4538272692618071</v>
          </cell>
        </row>
        <row r="23">
          <cell r="B23" t="str">
            <v>05 - COMPRAS (MWh)</v>
          </cell>
          <cell r="C23">
            <v>272450.201</v>
          </cell>
          <cell r="D23">
            <v>225291.75699999998</v>
          </cell>
          <cell r="E23">
            <v>-17.309014207701033</v>
          </cell>
          <cell r="F23">
            <v>2869526.2239999999</v>
          </cell>
          <cell r="G23">
            <v>2597041.0640000002</v>
          </cell>
          <cell r="H23">
            <v>-9.4958240047085756</v>
          </cell>
          <cell r="I23">
            <v>3138704.4830000005</v>
          </cell>
          <cell r="J23">
            <v>2876452.7290000003</v>
          </cell>
          <cell r="K23">
            <v>-8.3554140066521292</v>
          </cell>
          <cell r="L23">
            <v>93.478935622035934</v>
          </cell>
        </row>
        <row r="24">
          <cell r="B24" t="str">
            <v>- Gerasul</v>
          </cell>
          <cell r="C24">
            <v>196433.70699999999</v>
          </cell>
          <cell r="D24">
            <v>150381.64000000001</v>
          </cell>
          <cell r="E24">
            <v>-23.444075715579704</v>
          </cell>
          <cell r="F24">
            <v>1999890.7380000001</v>
          </cell>
          <cell r="G24">
            <v>1745207.8370000003</v>
          </cell>
          <cell r="H24">
            <v>-12.734840767085942</v>
          </cell>
          <cell r="I24">
            <v>2192919.9200000004</v>
          </cell>
          <cell r="J24">
            <v>1947070.7780000004</v>
          </cell>
          <cell r="K24">
            <v>-11.211040574614328</v>
          </cell>
          <cell r="L24">
            <v>69.867040107706757</v>
          </cell>
        </row>
        <row r="25">
          <cell r="B25" t="str">
            <v>- Itaipu</v>
          </cell>
          <cell r="C25">
            <v>57342.807999999997</v>
          </cell>
          <cell r="D25">
            <v>58685</v>
          </cell>
          <cell r="E25">
            <v>2.3406457528204916</v>
          </cell>
          <cell r="F25">
            <v>661935.18499999994</v>
          </cell>
          <cell r="G25">
            <v>652564</v>
          </cell>
          <cell r="H25">
            <v>-1.4157254686499199</v>
          </cell>
          <cell r="I25">
            <v>720329.18900000001</v>
          </cell>
          <cell r="J25">
            <v>710916.81599999999</v>
          </cell>
          <cell r="K25">
            <v>-1.3066766061593071</v>
          </cell>
          <cell r="L25">
            <v>22.949888812453707</v>
          </cell>
        </row>
        <row r="26">
          <cell r="B26" t="str">
            <v>- Cesp 138 kV</v>
          </cell>
          <cell r="C26">
            <v>8835.0400000000009</v>
          </cell>
          <cell r="D26">
            <v>4658.0879999999997</v>
          </cell>
          <cell r="E26">
            <v>-47.277114761223501</v>
          </cell>
          <cell r="F26">
            <v>89179.206000000006</v>
          </cell>
          <cell r="G26">
            <v>79680.342000000004</v>
          </cell>
          <cell r="H26">
            <v>-10.651433698568702</v>
          </cell>
          <cell r="I26">
            <v>95769.054000000004</v>
          </cell>
          <cell r="J26">
            <v>85629.551999999996</v>
          </cell>
          <cell r="K26">
            <v>-10.587451349368038</v>
          </cell>
          <cell r="L26">
            <v>3.051228763928203</v>
          </cell>
        </row>
        <row r="27">
          <cell r="B27" t="str">
            <v>- Costa Rica 138 kV</v>
          </cell>
          <cell r="C27">
            <v>6797.6710000000003</v>
          </cell>
          <cell r="D27">
            <v>8585.9079999999994</v>
          </cell>
          <cell r="E27">
            <v>26.306612956113916</v>
          </cell>
          <cell r="F27">
            <v>85585.004000000001</v>
          </cell>
          <cell r="G27">
            <v>84908.263999999981</v>
          </cell>
          <cell r="H27">
            <v>-0.79072263640954654</v>
          </cell>
          <cell r="I27">
            <v>94103.40400000001</v>
          </cell>
          <cell r="J27">
            <v>94976.876999999979</v>
          </cell>
          <cell r="K27">
            <v>0.92820553016335072</v>
          </cell>
          <cell r="L27">
            <v>2.9981606904914848</v>
          </cell>
        </row>
        <row r="28">
          <cell r="B28" t="str">
            <v>- Caiuá</v>
          </cell>
          <cell r="C28">
            <v>2180.0590000000002</v>
          </cell>
          <cell r="D28">
            <v>2171.9810000000002</v>
          </cell>
          <cell r="E28">
            <v>-0.3705404303278037</v>
          </cell>
          <cell r="F28">
            <v>22397.878000000001</v>
          </cell>
          <cell r="G28">
            <v>25223.590000000004</v>
          </cell>
          <cell r="H28">
            <v>12.615980853186205</v>
          </cell>
          <cell r="I28">
            <v>24281.877999999997</v>
          </cell>
          <cell r="J28">
            <v>27492.018000000004</v>
          </cell>
          <cell r="K28">
            <v>13.220311872088342</v>
          </cell>
          <cell r="L28">
            <v>0.77362740364748106</v>
          </cell>
        </row>
        <row r="29">
          <cell r="B29" t="str">
            <v>- Cemat</v>
          </cell>
          <cell r="C29">
            <v>840.96600000000001</v>
          </cell>
          <cell r="D29">
            <v>790.24</v>
          </cell>
          <cell r="E29">
            <v>-6.0318728700090141</v>
          </cell>
          <cell r="F29">
            <v>10259.438</v>
          </cell>
          <cell r="G29">
            <v>9175.6309999999994</v>
          </cell>
          <cell r="H29">
            <v>-10.563999704467253</v>
          </cell>
          <cell r="I29">
            <v>11002.838</v>
          </cell>
          <cell r="J29">
            <v>10063.762999999997</v>
          </cell>
          <cell r="K29">
            <v>-8.5348434649315301</v>
          </cell>
          <cell r="L29">
            <v>0.35055348662462782</v>
          </cell>
        </row>
        <row r="30">
          <cell r="B30" t="str">
            <v>- Celg</v>
          </cell>
          <cell r="C30">
            <v>19.95</v>
          </cell>
          <cell r="D30">
            <v>18.899999999999999</v>
          </cell>
          <cell r="E30">
            <v>-5.2631578947368478</v>
          </cell>
          <cell r="F30">
            <v>278.77499999999998</v>
          </cell>
          <cell r="G30">
            <v>281.39999999999998</v>
          </cell>
          <cell r="H30">
            <v>0.94161958568739212</v>
          </cell>
          <cell r="I30">
            <v>298.2</v>
          </cell>
          <cell r="J30">
            <v>302.92499999999995</v>
          </cell>
          <cell r="K30">
            <v>1.5845070422535024</v>
          </cell>
          <cell r="L30">
            <v>9.500735147737702E-3</v>
          </cell>
        </row>
        <row r="31">
          <cell r="B31" t="str">
            <v>06 - ENERGIA REQUERIDA (MWh)</v>
          </cell>
          <cell r="C31">
            <v>289175.97700000001</v>
          </cell>
          <cell r="D31">
            <v>239602.27599999998</v>
          </cell>
          <cell r="E31">
            <v>-17.143091038990434</v>
          </cell>
          <cell r="F31">
            <v>3072387.4339999999</v>
          </cell>
          <cell r="G31">
            <v>2817644.4510000004</v>
          </cell>
          <cell r="H31">
            <v>-8.2913691216457313</v>
          </cell>
          <cell r="I31">
            <v>3357659.6290000002</v>
          </cell>
          <cell r="J31">
            <v>3115694.4840000002</v>
          </cell>
          <cell r="K31">
            <v>-7.2063631140617872</v>
          </cell>
          <cell r="L31">
            <v>100.00000000000001</v>
          </cell>
        </row>
        <row r="32">
          <cell r="B32" t="str">
            <v>07 - PERDAS (MWh)</v>
          </cell>
          <cell r="C32">
            <v>34980.048000000039</v>
          </cell>
          <cell r="D32">
            <v>29278.724000000017</v>
          </cell>
          <cell r="E32">
            <v>-16.298788383595173</v>
          </cell>
          <cell r="F32">
            <v>481014.77300000004</v>
          </cell>
          <cell r="G32">
            <v>349838.54700000072</v>
          </cell>
          <cell r="H32">
            <v>-27.270727088458734</v>
          </cell>
          <cell r="I32">
            <v>534144.39099999983</v>
          </cell>
          <cell r="J32">
            <v>402844.73700000066</v>
          </cell>
          <cell r="K32">
            <v>-24.581303522477537</v>
          </cell>
          <cell r="L32">
            <v>15.908235200096268</v>
          </cell>
        </row>
        <row r="33">
          <cell r="B33" t="str">
            <v>08 - REQUISITOS DE PONTA (kW)</v>
          </cell>
        </row>
        <row r="34">
          <cell r="B34" t="str">
            <v>8.1 - Geração Própria (KW)</v>
          </cell>
          <cell r="C34">
            <v>34571</v>
          </cell>
          <cell r="D34">
            <v>35796</v>
          </cell>
          <cell r="E34">
            <v>3.543432356599463</v>
          </cell>
          <cell r="F34">
            <v>38724</v>
          </cell>
          <cell r="G34">
            <v>44724</v>
          </cell>
          <cell r="H34">
            <v>15.494267121165173</v>
          </cell>
          <cell r="I34">
            <v>38724</v>
          </cell>
          <cell r="J34">
            <v>44724</v>
          </cell>
          <cell r="K34">
            <v>15.494267121165173</v>
          </cell>
          <cell r="L34">
            <v>100</v>
          </cell>
        </row>
        <row r="35">
          <cell r="B35" t="str">
            <v xml:space="preserve">        - Hidráulica</v>
          </cell>
          <cell r="C35">
            <v>31400</v>
          </cell>
          <cell r="D35">
            <v>31578</v>
          </cell>
          <cell r="E35">
            <v>0.56687898089171629</v>
          </cell>
          <cell r="F35">
            <v>31400</v>
          </cell>
          <cell r="G35">
            <v>32017</v>
          </cell>
          <cell r="H35">
            <v>1.9649681528662422</v>
          </cell>
          <cell r="I35">
            <v>31400</v>
          </cell>
          <cell r="J35">
            <v>32017</v>
          </cell>
          <cell r="K35">
            <v>1.9649681528662422</v>
          </cell>
          <cell r="L35">
            <v>81.086664600764379</v>
          </cell>
          <cell r="M35">
            <v>71.58796172077632</v>
          </cell>
        </row>
        <row r="36">
          <cell r="B36" t="str">
            <v xml:space="preserve">        - Térmica</v>
          </cell>
          <cell r="C36">
            <v>3171</v>
          </cell>
          <cell r="D36">
            <v>4218</v>
          </cell>
          <cell r="E36">
            <v>33.017975402081355</v>
          </cell>
          <cell r="F36">
            <v>7324</v>
          </cell>
          <cell r="G36">
            <v>12707</v>
          </cell>
          <cell r="H36">
            <v>73.498088476242486</v>
          </cell>
          <cell r="I36">
            <v>7324</v>
          </cell>
          <cell r="J36">
            <v>12707</v>
          </cell>
          <cell r="K36">
            <v>73.498088476242486</v>
          </cell>
          <cell r="L36">
            <v>18.913335399235617</v>
          </cell>
          <cell r="M36">
            <v>28.412038279223683</v>
          </cell>
        </row>
        <row r="37">
          <cell r="B37" t="str">
            <v>8.2 - Compras (KW)</v>
          </cell>
          <cell r="C37">
            <v>536199.75</v>
          </cell>
          <cell r="D37">
            <v>440577</v>
          </cell>
          <cell r="E37">
            <v>-17.833419355380155</v>
          </cell>
          <cell r="F37">
            <v>596221.75</v>
          </cell>
          <cell r="G37">
            <v>555115</v>
          </cell>
          <cell r="H37">
            <v>-6.8945404960486627</v>
          </cell>
          <cell r="I37">
            <v>596221.75</v>
          </cell>
          <cell r="J37">
            <v>555119.75</v>
          </cell>
          <cell r="K37">
            <v>-6.8937438125999284</v>
          </cell>
          <cell r="L37">
            <v>93.948670474689777</v>
          </cell>
          <cell r="M37">
            <v>94.323862909875146</v>
          </cell>
        </row>
        <row r="38">
          <cell r="B38" t="str">
            <v xml:space="preserve">        - Gerasul</v>
          </cell>
          <cell r="C38">
            <v>385894</v>
          </cell>
          <cell r="D38">
            <v>296142</v>
          </cell>
          <cell r="E38">
            <v>-23.258200438462374</v>
          </cell>
          <cell r="F38">
            <v>443169</v>
          </cell>
          <cell r="G38">
            <v>400773</v>
          </cell>
          <cell r="H38">
            <v>-9.5665536172430787</v>
          </cell>
          <cell r="I38">
            <v>443169</v>
          </cell>
          <cell r="J38">
            <v>400773</v>
          </cell>
          <cell r="K38">
            <v>-9.5665536172430787</v>
          </cell>
          <cell r="L38">
            <v>74.329559429859785</v>
          </cell>
          <cell r="M38">
            <v>72.195773974894607</v>
          </cell>
        </row>
        <row r="39">
          <cell r="B39" t="str">
            <v xml:space="preserve">        - Itaipu</v>
          </cell>
          <cell r="C39">
            <v>103000</v>
          </cell>
          <cell r="D39">
            <v>102000</v>
          </cell>
          <cell r="E39">
            <v>-0.97087378640776656</v>
          </cell>
          <cell r="F39">
            <v>103000</v>
          </cell>
          <cell r="G39">
            <v>103000</v>
          </cell>
          <cell r="H39">
            <v>0</v>
          </cell>
          <cell r="I39">
            <v>103000</v>
          </cell>
          <cell r="J39">
            <v>103000</v>
          </cell>
          <cell r="K39">
            <v>0</v>
          </cell>
          <cell r="L39">
            <v>17.275451625171339</v>
          </cell>
          <cell r="M39">
            <v>18.554555120764483</v>
          </cell>
        </row>
        <row r="40">
          <cell r="B40" t="str">
            <v xml:space="preserve">        - Cesp 138 kV</v>
          </cell>
          <cell r="C40">
            <v>24360</v>
          </cell>
          <cell r="D40">
            <v>19884</v>
          </cell>
          <cell r="E40">
            <v>-18.374384236453199</v>
          </cell>
          <cell r="F40">
            <v>25728</v>
          </cell>
          <cell r="G40">
            <v>26376</v>
          </cell>
          <cell r="H40">
            <v>2.5186567164179108</v>
          </cell>
          <cell r="I40">
            <v>25728</v>
          </cell>
          <cell r="J40">
            <v>26376</v>
          </cell>
          <cell r="K40">
            <v>2.5186567164179108</v>
          </cell>
          <cell r="L40">
            <v>4.3151730040039631</v>
          </cell>
          <cell r="M40">
            <v>4.7514072414105248</v>
          </cell>
        </row>
        <row r="41">
          <cell r="B41" t="str">
            <v xml:space="preserve">        - Costa Rica 138 kV</v>
          </cell>
          <cell r="C41">
            <v>16600</v>
          </cell>
          <cell r="D41">
            <v>16321</v>
          </cell>
          <cell r="E41">
            <v>-1.6807228915662664</v>
          </cell>
          <cell r="F41">
            <v>16600</v>
          </cell>
          <cell r="G41">
            <v>16600</v>
          </cell>
          <cell r="H41">
            <v>0</v>
          </cell>
          <cell r="I41">
            <v>16600</v>
          </cell>
          <cell r="J41">
            <v>16600</v>
          </cell>
          <cell r="K41">
            <v>0</v>
          </cell>
          <cell r="L41">
            <v>2.7841989997848953</v>
          </cell>
          <cell r="M41">
            <v>2.9903457767445674</v>
          </cell>
        </row>
        <row r="42">
          <cell r="B42" t="str">
            <v xml:space="preserve">        - Caiuá</v>
          </cell>
          <cell r="C42">
            <v>4075</v>
          </cell>
          <cell r="D42">
            <v>4291</v>
          </cell>
          <cell r="E42">
            <v>5.3006134969325158</v>
          </cell>
          <cell r="F42">
            <v>4800</v>
          </cell>
          <cell r="G42">
            <v>5280</v>
          </cell>
          <cell r="H42">
            <v>10.000000000000009</v>
          </cell>
          <cell r="I42">
            <v>4800</v>
          </cell>
          <cell r="J42">
            <v>5280</v>
          </cell>
          <cell r="K42">
            <v>10.000000000000009</v>
          </cell>
          <cell r="L42">
            <v>0.80506959029924685</v>
          </cell>
          <cell r="M42">
            <v>0.951146126578995</v>
          </cell>
        </row>
        <row r="43">
          <cell r="B43" t="str">
            <v xml:space="preserve">        - Cemat</v>
          </cell>
          <cell r="C43">
            <v>1982</v>
          </cell>
          <cell r="D43">
            <v>1766</v>
          </cell>
          <cell r="E43">
            <v>-10.89808274470232</v>
          </cell>
          <cell r="F43">
            <v>2636</v>
          </cell>
          <cell r="G43">
            <v>2907</v>
          </cell>
          <cell r="H43">
            <v>10.280728376327763</v>
          </cell>
          <cell r="I43">
            <v>2636</v>
          </cell>
          <cell r="J43">
            <v>2907</v>
          </cell>
          <cell r="K43">
            <v>10.280728376327763</v>
          </cell>
          <cell r="L43">
            <v>0.44211738333933642</v>
          </cell>
          <cell r="M43">
            <v>0.52367079355400348</v>
          </cell>
        </row>
        <row r="44">
          <cell r="B44" t="str">
            <v xml:space="preserve">        - Celg</v>
          </cell>
          <cell r="C44">
            <v>288.75</v>
          </cell>
          <cell r="D44">
            <v>173</v>
          </cell>
          <cell r="E44">
            <v>-40.086580086580085</v>
          </cell>
          <cell r="F44">
            <v>288.75</v>
          </cell>
          <cell r="G44">
            <v>179</v>
          </cell>
          <cell r="H44">
            <v>-38.008658008658017</v>
          </cell>
          <cell r="I44">
            <v>288.75</v>
          </cell>
          <cell r="J44">
            <v>183.75</v>
          </cell>
          <cell r="K44">
            <v>-36.363636363636367</v>
          </cell>
          <cell r="L44">
            <v>4.8429967541439072E-2</v>
          </cell>
          <cell r="M44">
            <v>3.310096605282014E-2</v>
          </cell>
        </row>
        <row r="45">
          <cell r="B45" t="str">
            <v>8.3 - Vendas em Grosso (KW)</v>
          </cell>
          <cell r="C45">
            <v>6220</v>
          </cell>
          <cell r="D45">
            <v>5230</v>
          </cell>
          <cell r="E45">
            <v>-15.916398713826363</v>
          </cell>
          <cell r="F45">
            <v>6495</v>
          </cell>
          <cell r="G45">
            <v>5786</v>
          </cell>
          <cell r="H45">
            <v>-10.916089299461129</v>
          </cell>
          <cell r="I45">
            <v>6621</v>
          </cell>
          <cell r="J45">
            <v>5786</v>
          </cell>
          <cell r="K45">
            <v>-12.611388007853797</v>
          </cell>
          <cell r="L45">
            <v>1.0432932834350994</v>
          </cell>
          <cell r="M45">
            <v>0.98313538798887568</v>
          </cell>
        </row>
        <row r="46">
          <cell r="B46" t="str">
            <v xml:space="preserve">        - CSPP (Bolívia)</v>
          </cell>
          <cell r="C46">
            <v>2500</v>
          </cell>
          <cell r="D46">
            <v>2500</v>
          </cell>
          <cell r="E46">
            <v>0</v>
          </cell>
          <cell r="F46">
            <v>2775</v>
          </cell>
          <cell r="G46">
            <v>2666</v>
          </cell>
          <cell r="H46">
            <v>-3.9279279279279322</v>
          </cell>
          <cell r="I46">
            <v>2901</v>
          </cell>
          <cell r="J46">
            <v>2666</v>
          </cell>
          <cell r="K46">
            <v>-8.1006549465701525</v>
          </cell>
          <cell r="L46">
            <v>43.815133665609423</v>
          </cell>
          <cell r="M46">
            <v>46.076736951261665</v>
          </cell>
        </row>
        <row r="47">
          <cell r="B47" t="str">
            <v xml:space="preserve">        - CELG (Goiás)</v>
          </cell>
          <cell r="C47">
            <v>3720</v>
          </cell>
          <cell r="D47">
            <v>2730</v>
          </cell>
          <cell r="E47">
            <v>-26.612903225806448</v>
          </cell>
          <cell r="F47">
            <v>3720</v>
          </cell>
          <cell r="G47">
            <v>3120</v>
          </cell>
          <cell r="H47">
            <v>-16.129032258064512</v>
          </cell>
          <cell r="I47">
            <v>3720</v>
          </cell>
          <cell r="J47">
            <v>3120</v>
          </cell>
          <cell r="K47">
            <v>-16.129032258064512</v>
          </cell>
          <cell r="L47">
            <v>56.18486633439057</v>
          </cell>
          <cell r="M47">
            <v>53.923263048738335</v>
          </cell>
        </row>
        <row r="48">
          <cell r="B48" t="str">
            <v xml:space="preserve">        - ANDE (Paraguai)</v>
          </cell>
          <cell r="C48">
            <v>0</v>
          </cell>
          <cell r="D48">
            <v>0</v>
          </cell>
          <cell r="E48" t="str">
            <v>-</v>
          </cell>
          <cell r="F48">
            <v>0</v>
          </cell>
          <cell r="G48">
            <v>0</v>
          </cell>
          <cell r="H48" t="str">
            <v>-</v>
          </cell>
          <cell r="I48">
            <v>0</v>
          </cell>
          <cell r="J48">
            <v>0</v>
          </cell>
          <cell r="K48" t="str">
            <v>-</v>
          </cell>
          <cell r="L48">
            <v>0</v>
          </cell>
        </row>
        <row r="49">
          <cell r="B49" t="str">
            <v>8.4 - Sist. Enersul Não Simultâneo</v>
          </cell>
          <cell r="C49">
            <v>570771</v>
          </cell>
          <cell r="D49">
            <v>476373</v>
          </cell>
          <cell r="E49">
            <v>-16.538681888182825</v>
          </cell>
          <cell r="F49">
            <v>634625</v>
          </cell>
          <cell r="G49">
            <v>588525.25</v>
          </cell>
          <cell r="H49">
            <v>-7.2640929682883604</v>
          </cell>
          <cell r="I49">
            <v>634625</v>
          </cell>
          <cell r="J49">
            <v>588525.25</v>
          </cell>
          <cell r="K49">
            <v>-7.2640929682883604</v>
          </cell>
          <cell r="L49">
            <v>100</v>
          </cell>
        </row>
        <row r="50">
          <cell r="B50" t="str">
            <v>8.5 - Sistema Enersul Simultâneo</v>
          </cell>
          <cell r="C50">
            <v>547344</v>
          </cell>
          <cell r="D50">
            <v>441106</v>
          </cell>
          <cell r="E50">
            <v>-19.409731357245175</v>
          </cell>
          <cell r="F50">
            <v>573284</v>
          </cell>
          <cell r="G50">
            <v>578510</v>
          </cell>
          <cell r="H50">
            <v>0.91159006705228141</v>
          </cell>
          <cell r="I50">
            <v>573284</v>
          </cell>
          <cell r="J50">
            <v>578510</v>
          </cell>
          <cell r="K50">
            <v>0.91159006705228141</v>
          </cell>
          <cell r="L50">
            <v>90.334291904668106</v>
          </cell>
        </row>
        <row r="51">
          <cell r="B51" t="str">
            <v>8.6 - Sistema Térmico Isolado</v>
          </cell>
          <cell r="C51">
            <v>1971</v>
          </cell>
          <cell r="D51">
            <v>2118</v>
          </cell>
          <cell r="E51">
            <v>7.4581430745814359</v>
          </cell>
          <cell r="F51">
            <v>2466</v>
          </cell>
          <cell r="G51">
            <v>2408</v>
          </cell>
          <cell r="H51">
            <v>-2.3519870235198748</v>
          </cell>
          <cell r="I51">
            <v>2466</v>
          </cell>
          <cell r="J51">
            <v>2408</v>
          </cell>
          <cell r="K51">
            <v>-2.3519870235198748</v>
          </cell>
          <cell r="L51">
            <v>0.38857593066771712</v>
          </cell>
        </row>
        <row r="52">
          <cell r="B52" t="str">
            <v>09 - CARGA PRÓPRIA ( S. Interligado )</v>
          </cell>
        </row>
        <row r="53">
          <cell r="B53" t="str">
            <v>- Energia (MW-Médio)</v>
          </cell>
          <cell r="C53">
            <v>362.46</v>
          </cell>
          <cell r="D53">
            <v>309.09367222222221</v>
          </cell>
          <cell r="E53">
            <v>-14.723370241620525</v>
          </cell>
          <cell r="F53">
            <v>354.08545454545452</v>
          </cell>
          <cell r="G53">
            <v>325.8464544936694</v>
          </cell>
          <cell r="H53">
            <v>-7.9751934707501633</v>
          </cell>
          <cell r="I53">
            <v>354.44499999999994</v>
          </cell>
          <cell r="J53">
            <v>329.83091661919701</v>
          </cell>
          <cell r="K53">
            <v>-6.944401354456387</v>
          </cell>
          <cell r="L53" t="str">
            <v>-</v>
          </cell>
        </row>
        <row r="54">
          <cell r="B54" t="str">
            <v>- Demanda (MWh/h)</v>
          </cell>
          <cell r="C54">
            <v>505.113</v>
          </cell>
          <cell r="D54">
            <v>407.61</v>
          </cell>
          <cell r="E54">
            <v>-19.303205421361159</v>
          </cell>
          <cell r="F54">
            <v>528.34</v>
          </cell>
          <cell r="G54">
            <v>532.12</v>
          </cell>
          <cell r="H54">
            <v>0.71544838550932077</v>
          </cell>
          <cell r="I54">
            <v>528.34</v>
          </cell>
          <cell r="J54">
            <v>532.12</v>
          </cell>
          <cell r="K54">
            <v>0.71544838550932077</v>
          </cell>
        </row>
        <row r="55">
          <cell r="B55" t="str">
            <v xml:space="preserve">10 - NÚMERO DE CONSUMIDORES </v>
          </cell>
          <cell r="C55">
            <v>538522</v>
          </cell>
          <cell r="D55">
            <v>567362</v>
          </cell>
          <cell r="E55">
            <v>5.3553986652356</v>
          </cell>
          <cell r="F55">
            <v>538522</v>
          </cell>
          <cell r="G55">
            <v>567362</v>
          </cell>
          <cell r="H55">
            <v>5.3553986652356</v>
          </cell>
          <cell r="I55" t="str">
            <v>-</v>
          </cell>
          <cell r="J55" t="str">
            <v>-</v>
          </cell>
          <cell r="K55" t="str">
            <v>-</v>
          </cell>
        </row>
        <row r="56">
          <cell r="B56" t="str">
            <v>- Residencial</v>
          </cell>
          <cell r="C56">
            <v>446784</v>
          </cell>
          <cell r="D56">
            <v>466101</v>
          </cell>
          <cell r="E56">
            <v>4.3235657498925661</v>
          </cell>
          <cell r="F56">
            <v>446784</v>
          </cell>
          <cell r="G56">
            <v>466101</v>
          </cell>
          <cell r="H56">
            <v>4.3235657498925661</v>
          </cell>
          <cell r="I56" t="str">
            <v>-</v>
          </cell>
        </row>
        <row r="57">
          <cell r="B57" t="str">
            <v>- Industrial</v>
          </cell>
          <cell r="C57">
            <v>4778</v>
          </cell>
          <cell r="D57">
            <v>4722</v>
          </cell>
          <cell r="E57">
            <v>-1.1720385098367481</v>
          </cell>
          <cell r="F57">
            <v>4778</v>
          </cell>
          <cell r="G57">
            <v>4722</v>
          </cell>
          <cell r="H57">
            <v>-1.1720385098367481</v>
          </cell>
        </row>
        <row r="58">
          <cell r="B58" t="str">
            <v>- Comercial</v>
          </cell>
          <cell r="C58">
            <v>47183</v>
          </cell>
          <cell r="D58">
            <v>51057</v>
          </cell>
          <cell r="E58">
            <v>8.2105843206239584</v>
          </cell>
          <cell r="F58">
            <v>47183</v>
          </cell>
          <cell r="G58">
            <v>51057</v>
          </cell>
          <cell r="H58">
            <v>8.2105843206239584</v>
          </cell>
        </row>
      </sheetData>
      <sheetData sheetId="11" refreshError="1"/>
      <sheetData sheetId="12" refreshError="1"/>
      <sheetData sheetId="13" refreshError="1"/>
      <sheetData sheetId="14" refreshError="1"/>
      <sheetData sheetId="15" refreshError="1"/>
      <sheetData sheetId="16" refreshError="1">
        <row r="2">
          <cell r="B2" t="str">
            <v>RESUMO  GERENCIAL  DO  MERCADO DE  ENERGIA  ELÉTRICA  DA  ENERSUL  - NOVEMBRO/2001</v>
          </cell>
        </row>
        <row r="4">
          <cell r="B4" t="str">
            <v>DISCRIMINAÇÃO</v>
          </cell>
          <cell r="C4" t="str">
            <v>NO MÊS</v>
          </cell>
          <cell r="E4" t="str">
            <v>VAR %</v>
          </cell>
          <cell r="F4" t="str">
            <v>ATÉ O MÊS</v>
          </cell>
          <cell r="H4" t="str">
            <v>VAR %</v>
          </cell>
          <cell r="I4" t="str">
            <v>ÚLTIMOS 12 MESES</v>
          </cell>
          <cell r="K4" t="str">
            <v>VAR %</v>
          </cell>
          <cell r="L4" t="str">
            <v>PART (%)</v>
          </cell>
        </row>
        <row r="5">
          <cell r="C5" t="str">
            <v>2000</v>
          </cell>
          <cell r="D5" t="str">
            <v>2001</v>
          </cell>
          <cell r="E5" t="str">
            <v>01/00</v>
          </cell>
          <cell r="F5" t="str">
            <v>2000</v>
          </cell>
          <cell r="G5" t="str">
            <v>2001</v>
          </cell>
          <cell r="H5" t="str">
            <v>01/00</v>
          </cell>
          <cell r="I5" t="str">
            <v>2000</v>
          </cell>
          <cell r="J5" t="str">
            <v>2001</v>
          </cell>
          <cell r="K5" t="str">
            <v>01/00</v>
          </cell>
          <cell r="L5" t="str">
            <v>2000</v>
          </cell>
        </row>
        <row r="6">
          <cell r="B6" t="str">
            <v>01 - VENDAS DIRETAS (MWh)</v>
          </cell>
          <cell r="C6">
            <v>252039.56799999997</v>
          </cell>
          <cell r="D6">
            <v>208260.74499999997</v>
          </cell>
          <cell r="E6">
            <v>-17.369821471841284</v>
          </cell>
          <cell r="F6">
            <v>2568005.9909999999</v>
          </cell>
          <cell r="G6">
            <v>2444990.4139999994</v>
          </cell>
          <cell r="H6">
            <v>-4.7903150316287775</v>
          </cell>
          <cell r="I6">
            <v>2797459.0360000003</v>
          </cell>
          <cell r="J6">
            <v>2688011.9009999996</v>
          </cell>
          <cell r="K6">
            <v>-3.9123766815365335</v>
          </cell>
          <cell r="L6">
            <v>99.999999999999986</v>
          </cell>
        </row>
        <row r="7">
          <cell r="B7" t="str">
            <v>- Residencial</v>
          </cell>
          <cell r="C7">
            <v>89053.411999999997</v>
          </cell>
          <cell r="D7">
            <v>63720.902000000002</v>
          </cell>
          <cell r="E7">
            <v>-28.446422692933982</v>
          </cell>
          <cell r="F7">
            <v>892440.72600000002</v>
          </cell>
          <cell r="G7">
            <v>804401.94799999986</v>
          </cell>
          <cell r="H7">
            <v>-9.8649440164612301</v>
          </cell>
          <cell r="I7">
            <v>972668.47699999996</v>
          </cell>
          <cell r="J7">
            <v>889120.75999999989</v>
          </cell>
          <cell r="K7">
            <v>-8.5895368232438365</v>
          </cell>
          <cell r="L7">
            <v>34.769712960329471</v>
          </cell>
        </row>
        <row r="8">
          <cell r="B8" t="str">
            <v>- Industrial</v>
          </cell>
          <cell r="C8">
            <v>52227.37</v>
          </cell>
          <cell r="D8">
            <v>52688.311000000002</v>
          </cell>
          <cell r="E8">
            <v>0.88256598025135968</v>
          </cell>
          <cell r="F8">
            <v>544800.33600000001</v>
          </cell>
          <cell r="G8">
            <v>570241.02100000007</v>
          </cell>
          <cell r="H8">
            <v>4.6697263784360121</v>
          </cell>
          <cell r="I8">
            <v>586043.45600000001</v>
          </cell>
          <cell r="J8">
            <v>618327.07799999998</v>
          </cell>
          <cell r="K8">
            <v>5.5087420001836751</v>
          </cell>
          <cell r="L8">
            <v>20.949134498783057</v>
          </cell>
        </row>
        <row r="9">
          <cell r="B9" t="str">
            <v>- Comercial</v>
          </cell>
          <cell r="C9">
            <v>49364.468000000001</v>
          </cell>
          <cell r="D9">
            <v>39595.741999999998</v>
          </cell>
          <cell r="E9">
            <v>-19.788982634229956</v>
          </cell>
          <cell r="F9">
            <v>508144.462</v>
          </cell>
          <cell r="G9">
            <v>481819.70999999996</v>
          </cell>
          <cell r="H9">
            <v>-5.1805645773228992</v>
          </cell>
          <cell r="I9">
            <v>553467.84299999999</v>
          </cell>
          <cell r="J9">
            <v>531189.10399999993</v>
          </cell>
          <cell r="K9">
            <v>-4.0252996234146243</v>
          </cell>
          <cell r="L9">
            <v>19.784663005875018</v>
          </cell>
        </row>
        <row r="10">
          <cell r="B10" t="str">
            <v>- Rural</v>
          </cell>
          <cell r="C10">
            <v>24759.058000000001</v>
          </cell>
          <cell r="D10">
            <v>21543.687999999998</v>
          </cell>
          <cell r="E10">
            <v>-12.986641091110984</v>
          </cell>
          <cell r="F10">
            <v>241803.7</v>
          </cell>
          <cell r="G10">
            <v>230505.28899999999</v>
          </cell>
          <cell r="H10">
            <v>-4.672555051887139</v>
          </cell>
          <cell r="I10">
            <v>269016.94400000002</v>
          </cell>
          <cell r="J10">
            <v>254541.51299999998</v>
          </cell>
          <cell r="K10">
            <v>-5.3808621809338657</v>
          </cell>
          <cell r="L10">
            <v>9.6164748272653515</v>
          </cell>
        </row>
        <row r="11">
          <cell r="B11" t="str">
            <v>- Poderes Públicos</v>
          </cell>
          <cell r="C11">
            <v>11091.55</v>
          </cell>
          <cell r="D11">
            <v>9176.64</v>
          </cell>
          <cell r="E11">
            <v>-17.264584300661312</v>
          </cell>
          <cell r="F11">
            <v>120285.281</v>
          </cell>
          <cell r="G11">
            <v>107029.89700000001</v>
          </cell>
          <cell r="H11">
            <v>-11.019955134826509</v>
          </cell>
          <cell r="I11">
            <v>131106.753</v>
          </cell>
          <cell r="J11">
            <v>118200.65199999999</v>
          </cell>
          <cell r="K11">
            <v>-9.8439635676127342</v>
          </cell>
          <cell r="L11">
            <v>4.6866370986245247</v>
          </cell>
        </row>
        <row r="12">
          <cell r="B12" t="str">
            <v>- Iluminação Pública</v>
          </cell>
          <cell r="C12">
            <v>12084.496999999999</v>
          </cell>
          <cell r="D12">
            <v>8758.59</v>
          </cell>
          <cell r="E12">
            <v>-27.522097113351094</v>
          </cell>
          <cell r="F12">
            <v>127921.05300000001</v>
          </cell>
          <cell r="G12">
            <v>116502.088</v>
          </cell>
          <cell r="H12">
            <v>-8.926572078796136</v>
          </cell>
          <cell r="I12">
            <v>139710.20500000002</v>
          </cell>
          <cell r="J12">
            <v>128603.186</v>
          </cell>
          <cell r="K12">
            <v>-7.9500413015642035</v>
          </cell>
          <cell r="L12">
            <v>4.9941823348293699</v>
          </cell>
        </row>
        <row r="13">
          <cell r="B13" t="str">
            <v>- Serviços Públicos</v>
          </cell>
          <cell r="C13">
            <v>12849.539000000001</v>
          </cell>
          <cell r="D13">
            <v>12349.743</v>
          </cell>
          <cell r="E13">
            <v>-3.8896025764037168</v>
          </cell>
          <cell r="F13">
            <v>126771.39200000002</v>
          </cell>
          <cell r="G13">
            <v>128516.74600000001</v>
          </cell>
          <cell r="H13">
            <v>1.3767727658934303</v>
          </cell>
          <cell r="I13">
            <v>138889.43800000002</v>
          </cell>
          <cell r="J13">
            <v>141469.60800000001</v>
          </cell>
          <cell r="K13">
            <v>1.8577150553377386</v>
          </cell>
          <cell r="L13">
            <v>4.9648426022564287</v>
          </cell>
        </row>
        <row r="14">
          <cell r="B14" t="str">
            <v>- Próprio</v>
          </cell>
          <cell r="C14">
            <v>609.67399999999998</v>
          </cell>
          <cell r="D14">
            <v>427.12900000000002</v>
          </cell>
          <cell r="E14">
            <v>-29.941411311618992</v>
          </cell>
          <cell r="F14">
            <v>5839.0410000000011</v>
          </cell>
          <cell r="G14">
            <v>5973.7150000000001</v>
          </cell>
          <cell r="H14">
            <v>2.3064403897831598</v>
          </cell>
          <cell r="I14">
            <v>6555.920000000001</v>
          </cell>
          <cell r="J14">
            <v>6560</v>
          </cell>
          <cell r="K14">
            <v>6.2233828356639265E-2</v>
          </cell>
          <cell r="L14">
            <v>0.2343526720367676</v>
          </cell>
        </row>
        <row r="15">
          <cell r="B15" t="str">
            <v>02 - VENDAS EM GROSSO (MWh)</v>
          </cell>
          <cell r="C15">
            <v>2156.3609999999999</v>
          </cell>
          <cell r="D15">
            <v>2062.8069999999998</v>
          </cell>
          <cell r="E15">
            <v>-4.3385128927855838</v>
          </cell>
          <cell r="F15">
            <v>23366.670000000002</v>
          </cell>
          <cell r="G15">
            <v>22815.49</v>
          </cell>
          <cell r="H15">
            <v>-2.3588299060157025</v>
          </cell>
          <cell r="I15">
            <v>26056.201999999997</v>
          </cell>
          <cell r="J15">
            <v>24837.846000000001</v>
          </cell>
          <cell r="K15">
            <v>-4.6758771673630513</v>
          </cell>
          <cell r="L15">
            <v>100</v>
          </cell>
        </row>
        <row r="16">
          <cell r="B16" t="str">
            <v>- CSPP (Bolívia)</v>
          </cell>
          <cell r="C16">
            <v>1069.5999999999999</v>
          </cell>
          <cell r="D16">
            <v>1022</v>
          </cell>
          <cell r="E16">
            <v>-4.4502617801047029</v>
          </cell>
          <cell r="F16">
            <v>12062.400000000001</v>
          </cell>
          <cell r="G16">
            <v>11110.400000000001</v>
          </cell>
          <cell r="H16">
            <v>-7.892293407613737</v>
          </cell>
          <cell r="I16">
            <v>13400.8</v>
          </cell>
          <cell r="J16">
            <v>12154.800000000001</v>
          </cell>
          <cell r="K16">
            <v>-9.2979523610530634</v>
          </cell>
          <cell r="L16">
            <v>51.430365791606924</v>
          </cell>
        </row>
        <row r="17">
          <cell r="B17" t="str">
            <v>- CELG (Goiás)</v>
          </cell>
          <cell r="C17">
            <v>1086</v>
          </cell>
          <cell r="D17">
            <v>1040</v>
          </cell>
          <cell r="E17">
            <v>-4.2357274401473299</v>
          </cell>
          <cell r="F17">
            <v>11258</v>
          </cell>
          <cell r="G17">
            <v>11682</v>
          </cell>
          <cell r="H17">
            <v>3.7662106946171559</v>
          </cell>
          <cell r="I17">
            <v>12608</v>
          </cell>
          <cell r="J17">
            <v>12659</v>
          </cell>
          <cell r="K17">
            <v>0.40450507614213649</v>
          </cell>
          <cell r="L17">
            <v>48.387712069471988</v>
          </cell>
        </row>
        <row r="18">
          <cell r="B18" t="str">
            <v>- ANDE (Paraguai)</v>
          </cell>
          <cell r="C18">
            <v>0.76100000000000001</v>
          </cell>
          <cell r="D18">
            <v>0.80700000000000005</v>
          </cell>
          <cell r="E18" t="str">
            <v>-</v>
          </cell>
          <cell r="F18">
            <v>46.27</v>
          </cell>
          <cell r="G18">
            <v>23.090000000000003</v>
          </cell>
          <cell r="H18" t="str">
            <v>-</v>
          </cell>
          <cell r="I18">
            <v>47.402000000000001</v>
          </cell>
          <cell r="J18">
            <v>24.045999999999999</v>
          </cell>
          <cell r="K18" t="str">
            <v>-</v>
          </cell>
          <cell r="L18">
            <v>0.18192213892109069</v>
          </cell>
        </row>
        <row r="19">
          <cell r="B19" t="str">
            <v>03 - VENDAS TOTAIS  (MWh)</v>
          </cell>
          <cell r="C19">
            <v>254195.92899999997</v>
          </cell>
          <cell r="D19">
            <v>210323.55199999997</v>
          </cell>
          <cell r="E19">
            <v>-17.259276013031666</v>
          </cell>
          <cell r="F19">
            <v>2591372.6609999998</v>
          </cell>
          <cell r="G19">
            <v>2467805.9039999996</v>
          </cell>
          <cell r="H19">
            <v>-4.7683900837449</v>
          </cell>
          <cell r="I19">
            <v>2823515.2380000004</v>
          </cell>
          <cell r="J19">
            <v>2712849.7469999995</v>
          </cell>
          <cell r="K19">
            <v>-3.919422481260959</v>
          </cell>
          <cell r="L19">
            <v>100</v>
          </cell>
        </row>
        <row r="20">
          <cell r="B20" t="str">
            <v>04 - GERAÇÃO PRÓPRIA (MWh)</v>
          </cell>
          <cell r="C20">
            <v>16725.776000000002</v>
          </cell>
          <cell r="D20">
            <v>14310.518999999998</v>
          </cell>
          <cell r="E20">
            <v>-14.440328508524825</v>
          </cell>
          <cell r="F20">
            <v>202861.20999999996</v>
          </cell>
          <cell r="G20">
            <v>220603.38700000002</v>
          </cell>
          <cell r="H20">
            <v>8.7459682410452331</v>
          </cell>
          <cell r="I20">
            <v>218955.14599999992</v>
          </cell>
          <cell r="J20">
            <v>239241.75499999998</v>
          </cell>
          <cell r="K20">
            <v>9.2651894100721712</v>
          </cell>
          <cell r="L20">
            <v>6.5210643779640804</v>
          </cell>
        </row>
        <row r="21">
          <cell r="B21" t="str">
            <v>- Hidráulica</v>
          </cell>
          <cell r="C21">
            <v>15935.920000000002</v>
          </cell>
          <cell r="D21">
            <v>13477.003999999999</v>
          </cell>
          <cell r="E21">
            <v>-15.430022239067487</v>
          </cell>
          <cell r="F21">
            <v>193968.77199999997</v>
          </cell>
          <cell r="G21">
            <v>191719.01500000001</v>
          </cell>
          <cell r="H21">
            <v>-1.1598552575256549</v>
          </cell>
          <cell r="I21">
            <v>209203.26199999993</v>
          </cell>
          <cell r="J21">
            <v>209506.40799999997</v>
          </cell>
          <cell r="K21">
            <v>0.14490500630914838</v>
          </cell>
          <cell r="L21">
            <v>95.546172730738192</v>
          </cell>
        </row>
        <row r="22">
          <cell r="B22" t="str">
            <v>- Térmica</v>
          </cell>
          <cell r="C22">
            <v>789.85599999999999</v>
          </cell>
          <cell r="D22">
            <v>833.51499999999999</v>
          </cell>
          <cell r="E22">
            <v>5.5274632338046414</v>
          </cell>
          <cell r="F22">
            <v>8892.4380000000019</v>
          </cell>
          <cell r="G22">
            <v>28884.371999999999</v>
          </cell>
          <cell r="H22">
            <v>224.81949269705331</v>
          </cell>
          <cell r="I22">
            <v>9751.884</v>
          </cell>
          <cell r="J22">
            <v>29735.346999999998</v>
          </cell>
          <cell r="K22">
            <v>204.91899821613956</v>
          </cell>
          <cell r="L22">
            <v>4.4538272692618071</v>
          </cell>
        </row>
        <row r="23">
          <cell r="B23" t="str">
            <v>05 - COMPRAS (MWh)</v>
          </cell>
          <cell r="C23">
            <v>272450.201</v>
          </cell>
          <cell r="D23">
            <v>225291.75699999998</v>
          </cell>
          <cell r="E23">
            <v>-17.309014207701033</v>
          </cell>
          <cell r="F23">
            <v>2869526.2239999999</v>
          </cell>
          <cell r="G23">
            <v>2597041.0640000002</v>
          </cell>
          <cell r="H23">
            <v>-9.4958240047085756</v>
          </cell>
          <cell r="I23">
            <v>3138704.4830000005</v>
          </cell>
          <cell r="J23">
            <v>2876452.7290000003</v>
          </cell>
          <cell r="K23">
            <v>-8.3554140066521292</v>
          </cell>
          <cell r="L23">
            <v>93.478935622035934</v>
          </cell>
        </row>
        <row r="24">
          <cell r="B24" t="str">
            <v>- Gerasul</v>
          </cell>
          <cell r="C24">
            <v>196433.70699999999</v>
          </cell>
          <cell r="D24">
            <v>150381.64000000001</v>
          </cell>
          <cell r="E24">
            <v>-23.444075715579704</v>
          </cell>
          <cell r="F24">
            <v>1999890.7380000001</v>
          </cell>
          <cell r="G24">
            <v>1745207.8370000003</v>
          </cell>
          <cell r="H24">
            <v>-12.734840767085942</v>
          </cell>
          <cell r="I24">
            <v>2192919.9200000004</v>
          </cell>
          <cell r="J24">
            <v>1947070.7780000004</v>
          </cell>
          <cell r="K24">
            <v>-11.211040574614328</v>
          </cell>
          <cell r="L24">
            <v>69.867040107706757</v>
          </cell>
        </row>
        <row r="25">
          <cell r="B25" t="str">
            <v>- Itaipu</v>
          </cell>
          <cell r="C25">
            <v>57342.807999999997</v>
          </cell>
          <cell r="D25">
            <v>58685</v>
          </cell>
          <cell r="E25">
            <v>2.3406457528204916</v>
          </cell>
          <cell r="F25">
            <v>661935.18499999994</v>
          </cell>
          <cell r="G25">
            <v>652564</v>
          </cell>
          <cell r="H25">
            <v>-1.4157254686499199</v>
          </cell>
          <cell r="I25">
            <v>720329.18900000001</v>
          </cell>
          <cell r="J25">
            <v>710916.81599999999</v>
          </cell>
          <cell r="K25">
            <v>-1.3066766061593071</v>
          </cell>
          <cell r="L25">
            <v>22.949888812453707</v>
          </cell>
        </row>
        <row r="26">
          <cell r="B26" t="str">
            <v>- Cesp 138 kV</v>
          </cell>
          <cell r="C26">
            <v>8835.0400000000009</v>
          </cell>
          <cell r="D26">
            <v>4658.0879999999997</v>
          </cell>
          <cell r="E26">
            <v>-47.277114761223501</v>
          </cell>
          <cell r="F26">
            <v>89179.206000000006</v>
          </cell>
          <cell r="G26">
            <v>79680.342000000004</v>
          </cell>
          <cell r="H26">
            <v>-10.651433698568702</v>
          </cell>
          <cell r="I26">
            <v>95769.054000000004</v>
          </cell>
          <cell r="J26">
            <v>85629.551999999996</v>
          </cell>
          <cell r="K26">
            <v>-10.587451349368038</v>
          </cell>
          <cell r="L26">
            <v>3.051228763928203</v>
          </cell>
        </row>
        <row r="27">
          <cell r="B27" t="str">
            <v>- Costa Rica 138 kV</v>
          </cell>
          <cell r="C27">
            <v>6797.6710000000003</v>
          </cell>
          <cell r="D27">
            <v>8585.9079999999994</v>
          </cell>
          <cell r="E27">
            <v>26.306612956113916</v>
          </cell>
          <cell r="F27">
            <v>85585.004000000001</v>
          </cell>
          <cell r="G27">
            <v>84908.263999999981</v>
          </cell>
          <cell r="H27">
            <v>-0.79072263640954654</v>
          </cell>
          <cell r="I27">
            <v>94103.40400000001</v>
          </cell>
          <cell r="J27">
            <v>94976.876999999979</v>
          </cell>
          <cell r="K27">
            <v>0.92820553016335072</v>
          </cell>
          <cell r="L27">
            <v>2.9981606904914848</v>
          </cell>
        </row>
        <row r="28">
          <cell r="B28" t="str">
            <v>- Caiuá</v>
          </cell>
          <cell r="C28">
            <v>2180.0590000000002</v>
          </cell>
          <cell r="D28">
            <v>2171.9810000000002</v>
          </cell>
          <cell r="E28">
            <v>-0.3705404303278037</v>
          </cell>
          <cell r="F28">
            <v>22397.878000000001</v>
          </cell>
          <cell r="G28">
            <v>25223.590000000004</v>
          </cell>
          <cell r="H28">
            <v>12.615980853186205</v>
          </cell>
          <cell r="I28">
            <v>24281.877999999997</v>
          </cell>
          <cell r="J28">
            <v>27492.018000000004</v>
          </cell>
          <cell r="K28">
            <v>13.220311872088342</v>
          </cell>
          <cell r="L28">
            <v>0.77362740364748106</v>
          </cell>
        </row>
        <row r="29">
          <cell r="B29" t="str">
            <v>- Cemat</v>
          </cell>
          <cell r="C29">
            <v>840.96600000000001</v>
          </cell>
          <cell r="D29">
            <v>790.24</v>
          </cell>
          <cell r="E29">
            <v>-6.0318728700090141</v>
          </cell>
          <cell r="F29">
            <v>10259.438</v>
          </cell>
          <cell r="G29">
            <v>9175.6309999999994</v>
          </cell>
          <cell r="H29">
            <v>-10.563999704467253</v>
          </cell>
          <cell r="I29">
            <v>11002.838</v>
          </cell>
          <cell r="J29">
            <v>10063.762999999997</v>
          </cell>
          <cell r="K29">
            <v>-8.5348434649315301</v>
          </cell>
          <cell r="L29">
            <v>0.35055348662462782</v>
          </cell>
        </row>
        <row r="30">
          <cell r="B30" t="str">
            <v>- Celg</v>
          </cell>
          <cell r="C30">
            <v>19.95</v>
          </cell>
          <cell r="D30">
            <v>18.899999999999999</v>
          </cell>
          <cell r="E30">
            <v>-5.2631578947368478</v>
          </cell>
          <cell r="F30">
            <v>278.77499999999998</v>
          </cell>
          <cell r="G30">
            <v>281.39999999999998</v>
          </cell>
          <cell r="H30">
            <v>0.94161958568739212</v>
          </cell>
          <cell r="I30">
            <v>298.2</v>
          </cell>
          <cell r="J30">
            <v>302.92499999999995</v>
          </cell>
          <cell r="K30">
            <v>1.5845070422535024</v>
          </cell>
          <cell r="L30">
            <v>9.500735147737702E-3</v>
          </cell>
        </row>
        <row r="31">
          <cell r="B31" t="str">
            <v>06 - ENERGIA REQUERIDA (MWh)</v>
          </cell>
          <cell r="C31">
            <v>289175.97700000001</v>
          </cell>
          <cell r="D31">
            <v>239602.27599999998</v>
          </cell>
          <cell r="E31">
            <v>-17.143091038990434</v>
          </cell>
          <cell r="F31">
            <v>3072387.4339999999</v>
          </cell>
          <cell r="G31">
            <v>2817644.4510000004</v>
          </cell>
          <cell r="H31">
            <v>-8.2913691216457313</v>
          </cell>
          <cell r="I31">
            <v>3357659.6290000002</v>
          </cell>
          <cell r="J31">
            <v>3115694.4840000002</v>
          </cell>
          <cell r="K31">
            <v>-7.2063631140617872</v>
          </cell>
          <cell r="L31">
            <v>100.00000000000001</v>
          </cell>
        </row>
        <row r="32">
          <cell r="B32" t="str">
            <v>07 - PERDAS (MWh)</v>
          </cell>
          <cell r="C32">
            <v>34980.048000000039</v>
          </cell>
          <cell r="D32">
            <v>29278.724000000017</v>
          </cell>
          <cell r="E32">
            <v>-16.298788383595173</v>
          </cell>
          <cell r="F32">
            <v>481014.77300000004</v>
          </cell>
          <cell r="G32">
            <v>349838.54700000072</v>
          </cell>
          <cell r="H32">
            <v>-27.270727088458734</v>
          </cell>
          <cell r="I32">
            <v>534144.39099999983</v>
          </cell>
          <cell r="J32">
            <v>402844.73700000066</v>
          </cell>
          <cell r="K32">
            <v>-24.581303522477537</v>
          </cell>
          <cell r="L32">
            <v>15.908235200096268</v>
          </cell>
        </row>
        <row r="33">
          <cell r="B33" t="str">
            <v>08 - REQUISITOS DE PONTA (kW)</v>
          </cell>
        </row>
        <row r="34">
          <cell r="B34" t="str">
            <v>8.1 - Geração Própria (KW)</v>
          </cell>
          <cell r="C34">
            <v>34571</v>
          </cell>
          <cell r="D34">
            <v>35796</v>
          </cell>
          <cell r="E34">
            <v>3.543432356599463</v>
          </cell>
          <cell r="F34">
            <v>38724</v>
          </cell>
          <cell r="G34">
            <v>44724</v>
          </cell>
          <cell r="H34">
            <v>15.494267121165173</v>
          </cell>
          <cell r="I34">
            <v>38724</v>
          </cell>
          <cell r="J34">
            <v>44724</v>
          </cell>
          <cell r="K34">
            <v>15.494267121165173</v>
          </cell>
          <cell r="L34">
            <v>100</v>
          </cell>
        </row>
        <row r="35">
          <cell r="B35" t="str">
            <v xml:space="preserve">        - Hidráulica</v>
          </cell>
          <cell r="C35">
            <v>31400</v>
          </cell>
          <cell r="D35">
            <v>31578</v>
          </cell>
          <cell r="E35">
            <v>0.56687898089171629</v>
          </cell>
          <cell r="F35">
            <v>31400</v>
          </cell>
          <cell r="G35">
            <v>32017</v>
          </cell>
          <cell r="H35">
            <v>1.9649681528662422</v>
          </cell>
          <cell r="I35">
            <v>31400</v>
          </cell>
          <cell r="J35">
            <v>32017</v>
          </cell>
          <cell r="K35">
            <v>1.9649681528662422</v>
          </cell>
          <cell r="L35">
            <v>81.086664600764379</v>
          </cell>
        </row>
        <row r="36">
          <cell r="B36" t="str">
            <v xml:space="preserve">        - Térmica</v>
          </cell>
          <cell r="C36">
            <v>3171</v>
          </cell>
          <cell r="D36">
            <v>4218</v>
          </cell>
          <cell r="E36">
            <v>33.017975402081355</v>
          </cell>
          <cell r="F36">
            <v>7324</v>
          </cell>
          <cell r="G36">
            <v>12707</v>
          </cell>
          <cell r="H36">
            <v>73.498088476242486</v>
          </cell>
          <cell r="I36">
            <v>7324</v>
          </cell>
          <cell r="J36">
            <v>12707</v>
          </cell>
          <cell r="K36">
            <v>73.498088476242486</v>
          </cell>
          <cell r="L36">
            <v>18.913335399235617</v>
          </cell>
        </row>
        <row r="37">
          <cell r="B37" t="str">
            <v>8.2 - Compras (KW)</v>
          </cell>
          <cell r="C37">
            <v>536199.75</v>
          </cell>
          <cell r="D37">
            <v>440577</v>
          </cell>
          <cell r="E37">
            <v>-17.833419355380155</v>
          </cell>
          <cell r="F37">
            <v>596221.75</v>
          </cell>
          <cell r="G37">
            <v>555115</v>
          </cell>
          <cell r="H37">
            <v>-6.8945404960486627</v>
          </cell>
          <cell r="I37">
            <v>596221.75</v>
          </cell>
          <cell r="J37">
            <v>555119.75</v>
          </cell>
          <cell r="K37">
            <v>-6.8937438125999284</v>
          </cell>
          <cell r="L37">
            <v>93.948670474689777</v>
          </cell>
        </row>
        <row r="38">
          <cell r="B38" t="str">
            <v xml:space="preserve">        - Gerasul</v>
          </cell>
          <cell r="C38">
            <v>385894</v>
          </cell>
          <cell r="D38">
            <v>296142</v>
          </cell>
          <cell r="E38">
            <v>-23.258200438462374</v>
          </cell>
          <cell r="F38">
            <v>443169</v>
          </cell>
          <cell r="G38">
            <v>400773</v>
          </cell>
          <cell r="H38">
            <v>-9.5665536172430787</v>
          </cell>
          <cell r="I38">
            <v>443169</v>
          </cell>
          <cell r="J38">
            <v>400773</v>
          </cell>
          <cell r="K38">
            <v>-9.5665536172430787</v>
          </cell>
          <cell r="L38">
            <v>74.329559429859785</v>
          </cell>
        </row>
        <row r="39">
          <cell r="B39" t="str">
            <v xml:space="preserve">        - Itaipu</v>
          </cell>
          <cell r="C39">
            <v>103000</v>
          </cell>
          <cell r="D39">
            <v>102000</v>
          </cell>
          <cell r="E39">
            <v>-0.97087378640776656</v>
          </cell>
          <cell r="F39">
            <v>103000</v>
          </cell>
          <cell r="G39">
            <v>103000</v>
          </cell>
          <cell r="H39">
            <v>0</v>
          </cell>
          <cell r="I39">
            <v>103000</v>
          </cell>
          <cell r="J39">
            <v>103000</v>
          </cell>
          <cell r="K39">
            <v>0</v>
          </cell>
          <cell r="L39">
            <v>17.275451625171339</v>
          </cell>
        </row>
        <row r="40">
          <cell r="B40" t="str">
            <v xml:space="preserve">        - Cesp 138 kV</v>
          </cell>
          <cell r="C40">
            <v>24360</v>
          </cell>
          <cell r="D40">
            <v>19884</v>
          </cell>
          <cell r="E40">
            <v>-18.374384236453199</v>
          </cell>
          <cell r="F40">
            <v>25728</v>
          </cell>
          <cell r="G40">
            <v>26376</v>
          </cell>
          <cell r="H40">
            <v>2.5186567164179108</v>
          </cell>
          <cell r="I40">
            <v>25728</v>
          </cell>
          <cell r="J40">
            <v>26376</v>
          </cell>
          <cell r="K40">
            <v>2.5186567164179108</v>
          </cell>
          <cell r="L40">
            <v>4.3151730040039631</v>
          </cell>
        </row>
        <row r="41">
          <cell r="B41" t="str">
            <v xml:space="preserve">        - Costa Rica 138 kV</v>
          </cell>
          <cell r="C41">
            <v>16600</v>
          </cell>
          <cell r="D41">
            <v>16321</v>
          </cell>
          <cell r="E41">
            <v>-1.6807228915662664</v>
          </cell>
          <cell r="F41">
            <v>16600</v>
          </cell>
          <cell r="G41">
            <v>16600</v>
          </cell>
          <cell r="H41">
            <v>0</v>
          </cell>
          <cell r="I41">
            <v>16600</v>
          </cell>
          <cell r="J41">
            <v>16600</v>
          </cell>
          <cell r="K41">
            <v>0</v>
          </cell>
          <cell r="L41">
            <v>2.7841989997848953</v>
          </cell>
        </row>
        <row r="42">
          <cell r="B42" t="str">
            <v xml:space="preserve">        - Caiuá</v>
          </cell>
          <cell r="C42">
            <v>4075</v>
          </cell>
          <cell r="D42">
            <v>4291</v>
          </cell>
          <cell r="E42">
            <v>5.3006134969325158</v>
          </cell>
          <cell r="F42">
            <v>4800</v>
          </cell>
          <cell r="G42">
            <v>5280</v>
          </cell>
          <cell r="H42">
            <v>10.000000000000009</v>
          </cell>
          <cell r="I42">
            <v>4800</v>
          </cell>
          <cell r="J42">
            <v>5280</v>
          </cell>
          <cell r="K42">
            <v>10.000000000000009</v>
          </cell>
          <cell r="L42">
            <v>0.80506959029924685</v>
          </cell>
        </row>
        <row r="43">
          <cell r="B43" t="str">
            <v xml:space="preserve">        - Cemat</v>
          </cell>
          <cell r="C43">
            <v>1982</v>
          </cell>
          <cell r="D43">
            <v>1766</v>
          </cell>
          <cell r="E43">
            <v>-10.89808274470232</v>
          </cell>
          <cell r="F43">
            <v>2636</v>
          </cell>
          <cell r="G43">
            <v>2907</v>
          </cell>
          <cell r="H43">
            <v>10.280728376327763</v>
          </cell>
          <cell r="I43">
            <v>2636</v>
          </cell>
          <cell r="J43">
            <v>2907</v>
          </cell>
          <cell r="K43">
            <v>10.280728376327763</v>
          </cell>
          <cell r="L43">
            <v>0.44211738333933642</v>
          </cell>
        </row>
        <row r="44">
          <cell r="B44" t="str">
            <v xml:space="preserve">        - Celg</v>
          </cell>
          <cell r="C44">
            <v>288.75</v>
          </cell>
          <cell r="D44">
            <v>173</v>
          </cell>
          <cell r="E44">
            <v>-40.086580086580085</v>
          </cell>
          <cell r="F44">
            <v>288.75</v>
          </cell>
          <cell r="G44">
            <v>179</v>
          </cell>
          <cell r="H44">
            <v>-38.008658008658017</v>
          </cell>
          <cell r="I44">
            <v>288.75</v>
          </cell>
          <cell r="J44">
            <v>183.75</v>
          </cell>
          <cell r="K44">
            <v>-36.363636363636367</v>
          </cell>
          <cell r="L44">
            <v>4.8429967541439072E-2</v>
          </cell>
        </row>
        <row r="45">
          <cell r="B45" t="str">
            <v>8.3 - Vendas em Grosso (KW)</v>
          </cell>
          <cell r="C45">
            <v>6220</v>
          </cell>
          <cell r="D45">
            <v>5230</v>
          </cell>
          <cell r="E45">
            <v>-15.916398713826363</v>
          </cell>
          <cell r="F45">
            <v>6495</v>
          </cell>
          <cell r="G45">
            <v>5786</v>
          </cell>
          <cell r="H45">
            <v>-10.916089299461129</v>
          </cell>
          <cell r="I45">
            <v>6621</v>
          </cell>
          <cell r="J45">
            <v>5786</v>
          </cell>
          <cell r="K45">
            <v>-12.611388007853797</v>
          </cell>
          <cell r="L45">
            <v>1.0432932834350994</v>
          </cell>
        </row>
        <row r="46">
          <cell r="B46" t="str">
            <v xml:space="preserve">        - CSPP (Bolívia)</v>
          </cell>
          <cell r="C46">
            <v>2500</v>
          </cell>
          <cell r="D46">
            <v>2500</v>
          </cell>
          <cell r="E46">
            <v>0</v>
          </cell>
          <cell r="F46">
            <v>2775</v>
          </cell>
          <cell r="G46">
            <v>2666</v>
          </cell>
          <cell r="H46">
            <v>-3.9279279279279322</v>
          </cell>
          <cell r="I46">
            <v>2901</v>
          </cell>
          <cell r="J46">
            <v>2666</v>
          </cell>
          <cell r="K46">
            <v>-8.1006549465701525</v>
          </cell>
          <cell r="L46">
            <v>43.815133665609423</v>
          </cell>
        </row>
        <row r="47">
          <cell r="B47" t="str">
            <v xml:space="preserve">        - CELG (Goiás)</v>
          </cell>
          <cell r="C47">
            <v>3720</v>
          </cell>
          <cell r="D47">
            <v>2730</v>
          </cell>
          <cell r="E47">
            <v>-26.612903225806448</v>
          </cell>
          <cell r="F47">
            <v>3720</v>
          </cell>
          <cell r="G47">
            <v>3120</v>
          </cell>
          <cell r="H47">
            <v>-16.129032258064512</v>
          </cell>
          <cell r="I47">
            <v>3720</v>
          </cell>
          <cell r="J47">
            <v>3120</v>
          </cell>
          <cell r="K47">
            <v>-16.129032258064512</v>
          </cell>
          <cell r="L47">
            <v>56.18486633439057</v>
          </cell>
        </row>
        <row r="48">
          <cell r="B48" t="str">
            <v xml:space="preserve">        - ANDE (Paraguai)</v>
          </cell>
          <cell r="C48">
            <v>0</v>
          </cell>
          <cell r="D48">
            <v>0</v>
          </cell>
          <cell r="E48" t="str">
            <v>-</v>
          </cell>
          <cell r="F48">
            <v>0</v>
          </cell>
          <cell r="G48">
            <v>0</v>
          </cell>
          <cell r="H48" t="str">
            <v>-</v>
          </cell>
          <cell r="I48">
            <v>0</v>
          </cell>
          <cell r="J48">
            <v>0</v>
          </cell>
          <cell r="K48" t="str">
            <v>-</v>
          </cell>
          <cell r="L48">
            <v>0</v>
          </cell>
        </row>
        <row r="49">
          <cell r="B49" t="str">
            <v>8.4 - Sist. Enersul Não Simultâneo</v>
          </cell>
          <cell r="C49">
            <v>570771</v>
          </cell>
          <cell r="D49">
            <v>476373</v>
          </cell>
          <cell r="E49">
            <v>-16.538681888182825</v>
          </cell>
          <cell r="F49">
            <v>634625</v>
          </cell>
          <cell r="G49">
            <v>588525.25</v>
          </cell>
          <cell r="H49">
            <v>-7.2640929682883604</v>
          </cell>
          <cell r="I49">
            <v>634625</v>
          </cell>
          <cell r="J49">
            <v>588525.25</v>
          </cell>
          <cell r="K49">
            <v>-7.2640929682883604</v>
          </cell>
          <cell r="L49">
            <v>100</v>
          </cell>
        </row>
        <row r="50">
          <cell r="B50" t="str">
            <v>8.5 - Sistema Enersul Simultâneo</v>
          </cell>
          <cell r="C50">
            <v>547344</v>
          </cell>
          <cell r="D50">
            <v>441106</v>
          </cell>
          <cell r="E50">
            <v>-19.409731357245175</v>
          </cell>
          <cell r="F50">
            <v>573284</v>
          </cell>
          <cell r="G50">
            <v>578510</v>
          </cell>
          <cell r="H50">
            <v>0.91159006705228141</v>
          </cell>
          <cell r="I50">
            <v>573284</v>
          </cell>
          <cell r="J50">
            <v>578510</v>
          </cell>
          <cell r="K50">
            <v>0.91159006705228141</v>
          </cell>
          <cell r="L50">
            <v>90.334291904668106</v>
          </cell>
        </row>
        <row r="51">
          <cell r="B51" t="str">
            <v>8.6 - Sistema Térmico Isolado</v>
          </cell>
          <cell r="C51">
            <v>1971</v>
          </cell>
          <cell r="D51">
            <v>2118</v>
          </cell>
          <cell r="E51">
            <v>7.4581430745814359</v>
          </cell>
          <cell r="F51">
            <v>2466</v>
          </cell>
          <cell r="G51">
            <v>2408</v>
          </cell>
          <cell r="H51">
            <v>-2.3519870235198748</v>
          </cell>
          <cell r="I51">
            <v>2466</v>
          </cell>
          <cell r="J51">
            <v>2408</v>
          </cell>
          <cell r="K51">
            <v>-2.3519870235198748</v>
          </cell>
          <cell r="L51">
            <v>0.38857593066771712</v>
          </cell>
        </row>
        <row r="52">
          <cell r="B52" t="str">
            <v>09 - CARGA PRÓPRIA ( S. Interligado )</v>
          </cell>
        </row>
        <row r="53">
          <cell r="B53" t="str">
            <v>- Energia (MW-Médio)</v>
          </cell>
          <cell r="C53">
            <v>362.46</v>
          </cell>
          <cell r="D53">
            <v>309.09367222222221</v>
          </cell>
          <cell r="E53">
            <v>-14.723370241620525</v>
          </cell>
          <cell r="F53">
            <v>354.08545454545452</v>
          </cell>
          <cell r="G53">
            <v>325.8464544936694</v>
          </cell>
          <cell r="H53">
            <v>-7.9751934707501633</v>
          </cell>
          <cell r="I53">
            <v>354.44499999999994</v>
          </cell>
          <cell r="J53">
            <v>329.83091661919701</v>
          </cell>
          <cell r="K53">
            <v>-6.944401354456387</v>
          </cell>
          <cell r="L53" t="str">
            <v>-</v>
          </cell>
        </row>
        <row r="54">
          <cell r="B54" t="str">
            <v>- Demanda (MWh/h)</v>
          </cell>
          <cell r="C54">
            <v>505.113</v>
          </cell>
          <cell r="D54">
            <v>407.61</v>
          </cell>
          <cell r="E54">
            <v>-19.303205421361159</v>
          </cell>
          <cell r="F54">
            <v>528.34</v>
          </cell>
          <cell r="G54">
            <v>532.12</v>
          </cell>
          <cell r="H54">
            <v>0.71544838550932077</v>
          </cell>
          <cell r="I54">
            <v>528.34</v>
          </cell>
          <cell r="J54">
            <v>532.12</v>
          </cell>
          <cell r="K54">
            <v>0.71544838550932077</v>
          </cell>
        </row>
        <row r="55">
          <cell r="B55" t="str">
            <v xml:space="preserve">10 - NÚMERO DE CONSUMIDORES </v>
          </cell>
          <cell r="C55">
            <v>538522</v>
          </cell>
          <cell r="D55">
            <v>567362</v>
          </cell>
          <cell r="E55">
            <v>5.3553986652356</v>
          </cell>
          <cell r="F55">
            <v>538522</v>
          </cell>
          <cell r="G55">
            <v>567362</v>
          </cell>
          <cell r="H55">
            <v>5.3553986652356</v>
          </cell>
          <cell r="I55" t="str">
            <v>-</v>
          </cell>
          <cell r="J55" t="str">
            <v>-</v>
          </cell>
          <cell r="K55" t="str">
            <v>-</v>
          </cell>
        </row>
        <row r="56">
          <cell r="B56" t="str">
            <v>- Residencial</v>
          </cell>
          <cell r="C56">
            <v>446784</v>
          </cell>
          <cell r="D56">
            <v>466101</v>
          </cell>
          <cell r="E56">
            <v>4.3235657498925661</v>
          </cell>
          <cell r="F56">
            <v>446784</v>
          </cell>
          <cell r="G56">
            <v>466101</v>
          </cell>
          <cell r="H56">
            <v>4.3235657498925661</v>
          </cell>
          <cell r="I56" t="str">
            <v>-</v>
          </cell>
        </row>
        <row r="57">
          <cell r="B57" t="str">
            <v>- Industrial</v>
          </cell>
          <cell r="C57">
            <v>4778</v>
          </cell>
          <cell r="D57">
            <v>4722</v>
          </cell>
          <cell r="E57">
            <v>-1.1720385098367481</v>
          </cell>
          <cell r="F57">
            <v>4778</v>
          </cell>
          <cell r="G57">
            <v>4722</v>
          </cell>
          <cell r="H57">
            <v>-1.1720385098367481</v>
          </cell>
        </row>
        <row r="58">
          <cell r="B58" t="str">
            <v>- Comercial</v>
          </cell>
          <cell r="C58">
            <v>47183</v>
          </cell>
          <cell r="D58">
            <v>51057</v>
          </cell>
          <cell r="E58">
            <v>8.2105843206239584</v>
          </cell>
          <cell r="F58">
            <v>47183</v>
          </cell>
          <cell r="G58">
            <v>51057</v>
          </cell>
          <cell r="H58">
            <v>8.2105843206239584</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10">
          <cell r="C10" t="str">
            <v>42370/COPA E COZINHA</v>
          </cell>
        </row>
      </sheetData>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row r="2">
          <cell r="B2" t="str">
            <v>RESUMO  GERENCIAL  DO  MERCADO DE  ENERGIA  ELÉTRICA  DA  ENERSUL  - NOVEMBRO/2001</v>
          </cell>
        </row>
      </sheetData>
      <sheetData sheetId="94" refreshError="1"/>
      <sheetData sheetId="95">
        <row r="2">
          <cell r="B2" t="str">
            <v>RESUMO  GERENCIAL  DO  MERCADO DE  ENERGIA  ELÉTRICA  DA  ENERSUL  - NOVEMBRO/2001</v>
          </cell>
        </row>
      </sheetData>
      <sheetData sheetId="96">
        <row r="10">
          <cell r="C10" t="str">
            <v>42370/COPA E COZINHA</v>
          </cell>
        </row>
      </sheetData>
      <sheetData sheetId="97"/>
      <sheetData sheetId="98"/>
      <sheetData sheetId="99"/>
      <sheetData sheetId="100">
        <row r="10">
          <cell r="C10">
            <v>43661</v>
          </cell>
        </row>
      </sheetData>
      <sheetData sheetId="101">
        <row r="2">
          <cell r="B2" t="str">
            <v>RESUMO  GERENCIAL  DO  MERCADO DE  ENERGIA  ELÉTRICA  DA  ENERSUL  - NOVEMBRO/2001</v>
          </cell>
        </row>
      </sheetData>
      <sheetData sheetId="102">
        <row r="2">
          <cell r="B2" t="str">
            <v>RESUMO  GERENCIAL  DO  MERCADO DE  ENERGIA  ELÉTRICA  DA  ENERSUL  - NOVEMBRO/2001</v>
          </cell>
        </row>
      </sheetData>
      <sheetData sheetId="103">
        <row r="2">
          <cell r="B2" t="str">
            <v>RESUMO  GERENCIAL  DO  MERCADO DE  ENERGIA  ELÉTRICA  DA  ENERSUL  - NOVEMBRO/2001</v>
          </cell>
        </row>
      </sheetData>
      <sheetData sheetId="104"/>
      <sheetData sheetId="105">
        <row r="2">
          <cell r="B2" t="str">
            <v>RESUMO  GERENCIAL  DO  MERCADO DE  ENERGIA  ELÉTRICA  DA  ENERSUL  - NOVEMBRO/2001</v>
          </cell>
        </row>
      </sheetData>
      <sheetData sheetId="106" refreshError="1"/>
      <sheetData sheetId="107" refreshError="1"/>
      <sheetData sheetId="108" refreshError="1"/>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sheetData sheetId="168"/>
      <sheetData sheetId="169"/>
      <sheetData sheetId="170">
        <row r="10">
          <cell r="F10"/>
        </row>
      </sheetData>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efreshError="1"/>
      <sheetData sheetId="188"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O AJUSTES"/>
      <sheetName val="CTAS RECEBER"/>
      <sheetName val="IMPOS. RECUPERAR"/>
      <sheetName val="OUTROS ATIVOS"/>
      <sheetName val="IMOB"/>
      <sheetName val="CTAS PAGAR"/>
      <sheetName val="FINANCIAMENTOS"/>
      <sheetName val="FINANCLP"/>
      <sheetName val="CONTACOR"/>
      <sheetName val="IMPOSTOS"/>
      <sheetName val="OUTROS CIRC "/>
      <sheetName val="PL"/>
      <sheetName val="OUT02.REPORT"/>
      <sheetName val="OUT02_REPORT"/>
      <sheetName val="User"/>
      <sheetName val="Title"/>
      <sheetName val="Base DCF - Value Driver"/>
      <sheetName val="mutacao"/>
      <sheetName val="Parc. de ICMS"/>
      <sheetName val="Descrições"/>
      <sheetName val="F1.1"/>
      <sheetName val="PLANILHA"/>
      <sheetName val="W1"/>
      <sheetName val="Conta"/>
      <sheetName val="c"/>
      <sheetName val="Exec travel"/>
      <sheetName val="BMA1204"/>
      <sheetName val="DROPDOWN"/>
      <sheetName val="BL1002linkw"/>
      <sheetName val="Resumo de Juros Variação"/>
      <sheetName val="CVA_Projetada12meses"/>
      <sheetName val="Inv Category"/>
      <sheetName val="BALANCO_AJUSTES"/>
      <sheetName val="CTAS_RECEBER"/>
      <sheetName val="IMPOS__RECUPERAR"/>
      <sheetName val="OUTROS_ATIVOS"/>
      <sheetName val="CTAS_PAGAR"/>
      <sheetName val="OUTROS_CIRC_"/>
      <sheetName val="OUT02_REPORT1"/>
      <sheetName val="Base_DCF_-_Value_Driver"/>
      <sheetName val="Parc__de_ICMS"/>
      <sheetName val="F1_1"/>
      <sheetName val="Exec_travel"/>
      <sheetName val="BAL1001"/>
      <sheetName val="SCG"/>
      <sheetName val="BALANCO_AJUSTES1"/>
      <sheetName val="CTAS_RECEBER1"/>
      <sheetName val="IMPOS__RECUPERAR1"/>
      <sheetName val="OUTROS_ATIVOS1"/>
      <sheetName val="CTAS_PAGAR1"/>
      <sheetName val="OUTROS_CIRC_1"/>
      <sheetName val="OUT02_REPORT2"/>
      <sheetName val="Base_DCF_-_Value_Driver1"/>
      <sheetName val="Parc__de_ICMS1"/>
      <sheetName val="F1_11"/>
      <sheetName val="Exec_travel1"/>
      <sheetName val="Capa"/>
      <sheetName val="BD"/>
      <sheetName val="BRASIL-ETA"/>
      <sheetName val="BRASIL-ETE"/>
      <sheetName val="BRASIL-ETAC"/>
      <sheetName val="BRASIL- Despesas Gerais"/>
      <sheetName val="CONSOL"/>
      <sheetName val="PROFORMAS"/>
      <sheetName val="National part"/>
      <sheetName val="Local Part (3)"/>
      <sheetName val="Local Part (4)"/>
      <sheetName val="Intercos Euro"/>
      <sheetName val=" E05 - K3 - Plantio de Cana.xls"/>
      <sheetName val="A4.4-MARFLEX"/>
      <sheetName val="INFO"/>
      <sheetName val="Resumo_de_Juros_Variação"/>
      <sheetName val="pl atual"/>
      <sheetName val="BancoSegment"/>
      <sheetName val="Critérios"/>
      <sheetName val="Lead"/>
      <sheetName val="CDI"/>
      <sheetName val="Plan2"/>
      <sheetName val="A4.1-BRASFLEX "/>
      <sheetName val="1997"/>
      <sheetName val="Lançamento automático"/>
      <sheetName val="bond curves-n.u."/>
      <sheetName val="TABELAS"/>
      <sheetName val="Dados de Entrada - Planejamento"/>
      <sheetName val="CONSOLIDADO"/>
      <sheetName val="APLIC102009"/>
      <sheetName val="gerreal"/>
      <sheetName val="Sheet2"/>
      <sheetName val="Cadastro Beta"/>
      <sheetName val="BALANCO_AJUSTES2"/>
      <sheetName val="CTAS_RECEBER2"/>
      <sheetName val="IMPOS__RECUPERAR2"/>
      <sheetName val="OUTROS_ATIVOS2"/>
      <sheetName val="CTAS_PAGAR2"/>
      <sheetName val="OUTROS_CIRC_2"/>
      <sheetName val="OUT02_REPORT3"/>
      <sheetName val="Base_DCF_-_Value_Driver2"/>
      <sheetName val="Parc__de_ICMS2"/>
      <sheetName val="F1_12"/>
      <sheetName val="Exec_travel2"/>
      <sheetName val="Resumo_de_Juros_Variação1"/>
      <sheetName val="Inv_Category"/>
      <sheetName val="BRASIL-_Despesas_Gerais"/>
      <sheetName val="National_part"/>
      <sheetName val="Local_Part_(3)"/>
      <sheetName val="Local_Part_(4)"/>
      <sheetName val="Intercos_Euro"/>
      <sheetName val="_E05_-_K3_-_Plantio_de_Cana_xls"/>
      <sheetName val="A4_4-MARFLEX"/>
      <sheetName val="A4_1-BRASFLEX_"/>
      <sheetName val="Lançamento_automático"/>
      <sheetName val="73"/>
      <sheetName val="GAP"/>
      <sheetName val="Inputs"/>
      <sheetName val="MENU"/>
      <sheetName val="INDICADORES"/>
      <sheetName val="Banco_Indices"/>
      <sheetName val="ATUALIZA"/>
      <sheetName val="TRANSACTION"/>
      <sheetName val="PGC (Frango)"/>
      <sheetName val="prebdg97"/>
      <sheetName val="sch12"/>
      <sheetName val="sch22"/>
      <sheetName val="premi96"/>
      <sheetName val="ceco"/>
      <sheetName val="ce"/>
      <sheetName val="Sheet1"/>
      <sheetName val="00.TB &gt;&gt; Source"/>
      <sheetName val="04.1.COGS"/>
      <sheetName val="01.P&amp;L Mobly"/>
      <sheetName val="tb_pl_bs"/>
      <sheetName val="top_down"/>
      <sheetName val="04.Billing Curve"/>
      <sheetName val="03.IFRS Curve"/>
      <sheetName val="01.1.Sales"/>
      <sheetName val="02.GOV"/>
      <sheetName val="01.1.P&amp;L Sources"/>
      <sheetName val="00.OV &gt;&gt; IFRS"/>
      <sheetName val="05.Logistic"/>
      <sheetName val="05.Parcelamen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D2">
            <v>-17185.419999999998</v>
          </cell>
          <cell r="E2" t="str">
            <v>1102002D9101101</v>
          </cell>
        </row>
        <row r="3">
          <cell r="D3">
            <v>17185.72</v>
          </cell>
          <cell r="E3" t="str">
            <v>1102002D9101101</v>
          </cell>
        </row>
        <row r="4">
          <cell r="D4">
            <v>-218308886.36000001</v>
          </cell>
          <cell r="E4" t="str">
            <v>1102202D9101101</v>
          </cell>
        </row>
        <row r="5">
          <cell r="D5">
            <v>6512.52</v>
          </cell>
          <cell r="E5" t="str">
            <v>1102202D0013601</v>
          </cell>
        </row>
        <row r="6">
          <cell r="D6">
            <v>40163.22</v>
          </cell>
          <cell r="E6" t="str">
            <v>1102202D9000005</v>
          </cell>
        </row>
        <row r="7">
          <cell r="D7">
            <v>42378.74</v>
          </cell>
          <cell r="E7" t="str">
            <v>1102202D7061101</v>
          </cell>
        </row>
        <row r="8">
          <cell r="D8">
            <v>54434.71</v>
          </cell>
          <cell r="E8" t="str">
            <v>1102202D9101102</v>
          </cell>
        </row>
        <row r="9">
          <cell r="D9">
            <v>70132.509999999995</v>
          </cell>
          <cell r="E9" t="str">
            <v>1102202D7171101</v>
          </cell>
        </row>
        <row r="10">
          <cell r="D10">
            <v>223054866.69</v>
          </cell>
          <cell r="E10" t="str">
            <v>1102202D9101101</v>
          </cell>
        </row>
        <row r="11">
          <cell r="D11">
            <v>1000000</v>
          </cell>
          <cell r="E11" t="str">
            <v>1105202P012655</v>
          </cell>
        </row>
        <row r="12">
          <cell r="D12">
            <v>5325000</v>
          </cell>
          <cell r="E12" t="str">
            <v>1105202P001437</v>
          </cell>
        </row>
        <row r="13">
          <cell r="D13">
            <v>14907536.66</v>
          </cell>
          <cell r="E13" t="str">
            <v>1201202</v>
          </cell>
        </row>
        <row r="14">
          <cell r="D14">
            <v>1740</v>
          </cell>
          <cell r="E14" t="str">
            <v>1202002P001437</v>
          </cell>
        </row>
        <row r="15">
          <cell r="D15">
            <v>20</v>
          </cell>
          <cell r="E15" t="str">
            <v>1202203P001985</v>
          </cell>
        </row>
        <row r="16">
          <cell r="D16">
            <v>530382.63</v>
          </cell>
          <cell r="E16" t="str">
            <v>1202203P009387</v>
          </cell>
        </row>
        <row r="17">
          <cell r="D17">
            <v>2700000</v>
          </cell>
          <cell r="E17" t="str">
            <v>1202203P011459</v>
          </cell>
        </row>
        <row r="18">
          <cell r="D18">
            <v>4807060.08</v>
          </cell>
          <cell r="E18" t="str">
            <v>1202203P004135</v>
          </cell>
        </row>
        <row r="19">
          <cell r="D19">
            <v>12844192.539999999</v>
          </cell>
          <cell r="E19" t="str">
            <v>1202203P012565</v>
          </cell>
        </row>
        <row r="20">
          <cell r="D20">
            <v>150</v>
          </cell>
          <cell r="E20" t="str">
            <v>1208180P010128</v>
          </cell>
        </row>
        <row r="21">
          <cell r="D21">
            <v>-5943063.5899999999</v>
          </cell>
          <cell r="E21" t="str">
            <v>1208202C33000167</v>
          </cell>
        </row>
        <row r="22">
          <cell r="D22">
            <v>-2239399.8199999998</v>
          </cell>
          <cell r="E22" t="str">
            <v>1208202P002797</v>
          </cell>
        </row>
        <row r="23">
          <cell r="D23">
            <v>1299586.07</v>
          </cell>
          <cell r="E23" t="str">
            <v>1208202C33000167</v>
          </cell>
        </row>
        <row r="24">
          <cell r="D24">
            <v>11509369.76</v>
          </cell>
          <cell r="E24" t="str">
            <v>1208202C33000167</v>
          </cell>
        </row>
        <row r="25">
          <cell r="D25">
            <v>142728649.81</v>
          </cell>
          <cell r="E25" t="str">
            <v>1208202P009797</v>
          </cell>
        </row>
        <row r="26">
          <cell r="D26">
            <v>-10000</v>
          </cell>
          <cell r="E26" t="str">
            <v>1208203P011309</v>
          </cell>
        </row>
        <row r="27">
          <cell r="D27">
            <v>123690.31</v>
          </cell>
          <cell r="E27" t="str">
            <v>1208203P010588</v>
          </cell>
        </row>
        <row r="28">
          <cell r="D28">
            <v>1048849.48</v>
          </cell>
          <cell r="E28" t="str">
            <v>1208203P010128</v>
          </cell>
        </row>
        <row r="29">
          <cell r="D29">
            <v>4721694.21</v>
          </cell>
          <cell r="E29" t="str">
            <v>1208203P011309</v>
          </cell>
        </row>
        <row r="30">
          <cell r="D30">
            <v>444705487.07999998</v>
          </cell>
          <cell r="E30" t="str">
            <v>1208203P010224</v>
          </cell>
        </row>
        <row r="31">
          <cell r="D31">
            <v>63087793.039999999</v>
          </cell>
          <cell r="E31" t="str">
            <v>1208204P012667</v>
          </cell>
        </row>
        <row r="32">
          <cell r="D32">
            <v>677162.19</v>
          </cell>
          <cell r="E32" t="str">
            <v>1208205P009614</v>
          </cell>
        </row>
        <row r="33">
          <cell r="D33">
            <v>12430620.1</v>
          </cell>
          <cell r="E33" t="str">
            <v>1208205C33000167</v>
          </cell>
        </row>
        <row r="34">
          <cell r="D34">
            <v>16919661.960000001</v>
          </cell>
          <cell r="E34" t="str">
            <v>1208205P012667</v>
          </cell>
        </row>
        <row r="35">
          <cell r="D35">
            <v>39961434.780000001</v>
          </cell>
          <cell r="E35" t="str">
            <v>1208205C33000167</v>
          </cell>
        </row>
        <row r="36">
          <cell r="D36">
            <v>1500000</v>
          </cell>
          <cell r="E36" t="str">
            <v>1208206C33000167</v>
          </cell>
        </row>
        <row r="37">
          <cell r="D37">
            <v>1500000</v>
          </cell>
          <cell r="E37" t="str">
            <v>1208206P009797</v>
          </cell>
        </row>
        <row r="38">
          <cell r="D38">
            <v>58498506.799999997</v>
          </cell>
          <cell r="E38" t="str">
            <v>1208206C33000167</v>
          </cell>
        </row>
        <row r="39">
          <cell r="D39">
            <v>68778956.719999999</v>
          </cell>
          <cell r="E39" t="str">
            <v>1208206P010128</v>
          </cell>
        </row>
        <row r="40">
          <cell r="D40">
            <v>95361486.769999996</v>
          </cell>
          <cell r="E40" t="str">
            <v>1208206P012667</v>
          </cell>
        </row>
        <row r="41">
          <cell r="D41">
            <v>444923562.63</v>
          </cell>
          <cell r="E41" t="str">
            <v>1208206P009614</v>
          </cell>
        </row>
        <row r="42">
          <cell r="D42">
            <v>-8698.32</v>
          </cell>
          <cell r="E42" t="str">
            <v>1208207P010128</v>
          </cell>
        </row>
        <row r="43">
          <cell r="D43">
            <v>4567.29</v>
          </cell>
          <cell r="E43" t="str">
            <v>1208207C33000167</v>
          </cell>
        </row>
        <row r="44">
          <cell r="D44">
            <v>14835.86</v>
          </cell>
          <cell r="E44" t="str">
            <v>1208207P009797</v>
          </cell>
        </row>
        <row r="45">
          <cell r="D45">
            <v>857603.76</v>
          </cell>
          <cell r="E45" t="str">
            <v>1208207C33000167</v>
          </cell>
        </row>
        <row r="46">
          <cell r="D46">
            <v>2054836.84</v>
          </cell>
          <cell r="E46" t="str">
            <v>1208207P010128</v>
          </cell>
        </row>
        <row r="47">
          <cell r="D47">
            <v>2707695.28</v>
          </cell>
          <cell r="E47" t="str">
            <v>1208207P009614</v>
          </cell>
        </row>
        <row r="48">
          <cell r="D48">
            <v>3821842</v>
          </cell>
          <cell r="E48" t="str">
            <v>1208207P012667</v>
          </cell>
        </row>
        <row r="49">
          <cell r="D49">
            <v>15532725.43</v>
          </cell>
          <cell r="E49" t="str">
            <v>1208207P010128</v>
          </cell>
        </row>
        <row r="50">
          <cell r="D50">
            <v>115034.03</v>
          </cell>
          <cell r="E50" t="str">
            <v>1208211P012740</v>
          </cell>
        </row>
        <row r="51">
          <cell r="D51">
            <v>1160483.6399999999</v>
          </cell>
          <cell r="E51" t="str">
            <v>1208211C33000167</v>
          </cell>
        </row>
        <row r="52">
          <cell r="D52">
            <v>-10</v>
          </cell>
          <cell r="E52" t="str">
            <v>1208212P002797</v>
          </cell>
        </row>
        <row r="53">
          <cell r="D53">
            <v>10</v>
          </cell>
          <cell r="E53" t="str">
            <v>1208212P002797</v>
          </cell>
        </row>
        <row r="54">
          <cell r="D54">
            <v>-32946.449999999997</v>
          </cell>
          <cell r="E54" t="str">
            <v>1208215C33000167</v>
          </cell>
        </row>
        <row r="55">
          <cell r="D55">
            <v>9400000</v>
          </cell>
          <cell r="E55" t="str">
            <v>1208215C33000167</v>
          </cell>
        </row>
        <row r="56">
          <cell r="D56">
            <v>7525000</v>
          </cell>
          <cell r="E56" t="str">
            <v>1208219P002797</v>
          </cell>
        </row>
        <row r="57">
          <cell r="D57">
            <v>11112508.609999999</v>
          </cell>
          <cell r="E57" t="str">
            <v>1208219P002797</v>
          </cell>
        </row>
        <row r="58">
          <cell r="D58">
            <v>102258782.84</v>
          </cell>
          <cell r="E58" t="str">
            <v>1208219P002797</v>
          </cell>
        </row>
        <row r="59">
          <cell r="D59">
            <v>187018307.81999999</v>
          </cell>
          <cell r="E59" t="str">
            <v>1208219C33000167</v>
          </cell>
        </row>
        <row r="60">
          <cell r="D60">
            <v>731787616.78999996</v>
          </cell>
          <cell r="E60" t="str">
            <v>1208219C33000167</v>
          </cell>
        </row>
        <row r="61">
          <cell r="D61">
            <v>1232200</v>
          </cell>
          <cell r="E61" t="str">
            <v>1208220C33000167</v>
          </cell>
        </row>
        <row r="62">
          <cell r="D62">
            <v>6804000</v>
          </cell>
          <cell r="E62" t="str">
            <v>1208220C33000167</v>
          </cell>
        </row>
        <row r="63">
          <cell r="D63">
            <v>11099458.130000001</v>
          </cell>
          <cell r="E63" t="str">
            <v>1208220C33000167</v>
          </cell>
        </row>
        <row r="64">
          <cell r="D64">
            <v>12063250</v>
          </cell>
          <cell r="E64" t="str">
            <v>1208220C33000167</v>
          </cell>
        </row>
        <row r="65">
          <cell r="D65">
            <v>16435503.119999999</v>
          </cell>
          <cell r="E65" t="str">
            <v>1208220C33000167</v>
          </cell>
        </row>
        <row r="66">
          <cell r="D66">
            <v>17219773.59</v>
          </cell>
          <cell r="E66" t="str">
            <v>1208220C33000167</v>
          </cell>
        </row>
        <row r="67">
          <cell r="D67">
            <v>17960070.460000001</v>
          </cell>
          <cell r="E67" t="str">
            <v>1208220C33000167</v>
          </cell>
        </row>
        <row r="68">
          <cell r="D68">
            <v>20509570.239999998</v>
          </cell>
          <cell r="E68" t="str">
            <v>1208220C33000167</v>
          </cell>
        </row>
        <row r="69">
          <cell r="D69">
            <v>28038907</v>
          </cell>
          <cell r="E69" t="str">
            <v>1208220C33000167</v>
          </cell>
        </row>
        <row r="70">
          <cell r="D70">
            <v>46370823.880000003</v>
          </cell>
          <cell r="E70" t="str">
            <v>1208220C33000167</v>
          </cell>
        </row>
        <row r="71">
          <cell r="D71">
            <v>77157000</v>
          </cell>
          <cell r="E71" t="str">
            <v>1208220C33000167</v>
          </cell>
        </row>
        <row r="72">
          <cell r="D72">
            <v>67494.259999999995</v>
          </cell>
          <cell r="E72" t="str">
            <v>1208221C33000167</v>
          </cell>
        </row>
        <row r="73">
          <cell r="D73">
            <v>246440</v>
          </cell>
          <cell r="E73" t="str">
            <v>1208221C33000167</v>
          </cell>
        </row>
        <row r="74">
          <cell r="D74">
            <v>1024549.99</v>
          </cell>
          <cell r="E74" t="str">
            <v>1208221C33000167</v>
          </cell>
        </row>
        <row r="75">
          <cell r="D75">
            <v>1117594.58</v>
          </cell>
          <cell r="E75" t="str">
            <v>1208221C33000167</v>
          </cell>
        </row>
        <row r="76">
          <cell r="D76">
            <v>1416246.37</v>
          </cell>
          <cell r="E76" t="str">
            <v>1208221C33000167</v>
          </cell>
        </row>
        <row r="77">
          <cell r="D77">
            <v>2544954.23</v>
          </cell>
          <cell r="E77" t="str">
            <v>1208221C33000167</v>
          </cell>
        </row>
        <row r="78">
          <cell r="D78">
            <v>2558142.91</v>
          </cell>
          <cell r="E78" t="str">
            <v>1208221C33000167</v>
          </cell>
        </row>
        <row r="79">
          <cell r="D79">
            <v>2704003.51</v>
          </cell>
          <cell r="E79" t="str">
            <v>1208221C33000167</v>
          </cell>
        </row>
        <row r="80">
          <cell r="D80">
            <v>4195420.9000000004</v>
          </cell>
          <cell r="E80" t="str">
            <v>1208221C33000167</v>
          </cell>
        </row>
        <row r="81">
          <cell r="D81">
            <v>4445634.7300000004</v>
          </cell>
          <cell r="E81" t="str">
            <v>1208221C33000167</v>
          </cell>
        </row>
        <row r="82">
          <cell r="D82">
            <v>4697029.0999999996</v>
          </cell>
          <cell r="E82" t="str">
            <v>1208221C33000167</v>
          </cell>
        </row>
        <row r="83">
          <cell r="D83">
            <v>4908121.4800000004</v>
          </cell>
          <cell r="E83" t="str">
            <v>1208221C33000167</v>
          </cell>
        </row>
        <row r="84">
          <cell r="D84">
            <v>5612177.7800000003</v>
          </cell>
          <cell r="E84" t="str">
            <v>1208221C33000167</v>
          </cell>
        </row>
        <row r="85">
          <cell r="D85">
            <v>7769003.1799999997</v>
          </cell>
          <cell r="E85" t="str">
            <v>1208221C33000167</v>
          </cell>
        </row>
        <row r="86">
          <cell r="D86">
            <v>8810140.7100000009</v>
          </cell>
          <cell r="E86" t="str">
            <v>1208221C33000167</v>
          </cell>
        </row>
        <row r="87">
          <cell r="D87">
            <v>8817359</v>
          </cell>
          <cell r="E87" t="str">
            <v>1208221C33000167</v>
          </cell>
        </row>
        <row r="88">
          <cell r="D88">
            <v>10254700</v>
          </cell>
          <cell r="E88" t="str">
            <v>1208221C33000167</v>
          </cell>
        </row>
        <row r="89">
          <cell r="D89">
            <v>14607876.470000001</v>
          </cell>
          <cell r="E89" t="str">
            <v>1208221C33000167</v>
          </cell>
        </row>
        <row r="90">
          <cell r="D90">
            <v>27548635</v>
          </cell>
          <cell r="E90" t="str">
            <v>1208221C33000167</v>
          </cell>
        </row>
        <row r="91">
          <cell r="D91">
            <v>17880.82</v>
          </cell>
          <cell r="E91" t="str">
            <v>1208225C33000167</v>
          </cell>
        </row>
        <row r="92">
          <cell r="D92">
            <v>39773.07</v>
          </cell>
          <cell r="E92" t="str">
            <v>1208225C33000167</v>
          </cell>
        </row>
        <row r="93">
          <cell r="D93">
            <v>224360.57</v>
          </cell>
          <cell r="E93" t="str">
            <v>1208225C33000167</v>
          </cell>
        </row>
        <row r="94">
          <cell r="D94">
            <v>282484.61</v>
          </cell>
          <cell r="E94" t="str">
            <v>1208225C33000167</v>
          </cell>
        </row>
        <row r="95">
          <cell r="D95">
            <v>427234.49</v>
          </cell>
          <cell r="E95" t="str">
            <v>1208225C33000167</v>
          </cell>
        </row>
        <row r="96">
          <cell r="D96">
            <v>464160.86</v>
          </cell>
          <cell r="E96" t="str">
            <v>1208225C33000167</v>
          </cell>
        </row>
        <row r="97">
          <cell r="D97">
            <v>897415.18</v>
          </cell>
          <cell r="E97" t="str">
            <v>1208225C33000167</v>
          </cell>
        </row>
        <row r="98">
          <cell r="D98">
            <v>1045129.32</v>
          </cell>
          <cell r="E98" t="str">
            <v>1208225C33000167</v>
          </cell>
        </row>
        <row r="99">
          <cell r="D99">
            <v>2364789.85</v>
          </cell>
          <cell r="E99" t="str">
            <v>1208225C33000167</v>
          </cell>
        </row>
        <row r="100">
          <cell r="D100">
            <v>2431313.23</v>
          </cell>
          <cell r="E100" t="str">
            <v>1208225C33000167</v>
          </cell>
        </row>
        <row r="101">
          <cell r="D101">
            <v>12562762.710000001</v>
          </cell>
          <cell r="E101" t="str">
            <v>1208225C33000167</v>
          </cell>
        </row>
        <row r="102">
          <cell r="D102">
            <v>19520239.649999999</v>
          </cell>
          <cell r="E102" t="str">
            <v>1208225C33000167</v>
          </cell>
        </row>
        <row r="103">
          <cell r="D103">
            <v>-348966918.25999999</v>
          </cell>
          <cell r="E103" t="str">
            <v>1208280P010224</v>
          </cell>
        </row>
        <row r="104">
          <cell r="D104">
            <v>-25966000</v>
          </cell>
          <cell r="E104" t="str">
            <v>1208280P010224</v>
          </cell>
        </row>
        <row r="105">
          <cell r="D105">
            <v>387847.69</v>
          </cell>
          <cell r="E105" t="str">
            <v>1208280P010128</v>
          </cell>
        </row>
        <row r="106">
          <cell r="D106">
            <v>570784.46</v>
          </cell>
          <cell r="E106" t="str">
            <v>1208280C34274233</v>
          </cell>
        </row>
        <row r="107">
          <cell r="D107">
            <v>775652.87</v>
          </cell>
          <cell r="E107" t="str">
            <v>1208280P010588</v>
          </cell>
        </row>
        <row r="108">
          <cell r="D108">
            <v>2252661.5299999998</v>
          </cell>
          <cell r="E108" t="str">
            <v>1208280P010224</v>
          </cell>
        </row>
        <row r="109">
          <cell r="D109">
            <v>535567495.17000002</v>
          </cell>
          <cell r="E109" t="str">
            <v>1208280P012667</v>
          </cell>
        </row>
        <row r="110">
          <cell r="D110">
            <v>-18637298.84</v>
          </cell>
          <cell r="E110" t="str">
            <v>1208299P009614</v>
          </cell>
        </row>
        <row r="111">
          <cell r="D111">
            <v>-5453586.3300000001</v>
          </cell>
          <cell r="E111" t="str">
            <v>1208299P010224</v>
          </cell>
        </row>
        <row r="112">
          <cell r="D112">
            <v>-14492.72</v>
          </cell>
          <cell r="E112" t="str">
            <v>1208299P007120</v>
          </cell>
        </row>
        <row r="113">
          <cell r="D113">
            <v>15500.53</v>
          </cell>
          <cell r="E113" t="str">
            <v>1208299P001467</v>
          </cell>
        </row>
        <row r="114">
          <cell r="D114">
            <v>535560.37</v>
          </cell>
          <cell r="E114" t="str">
            <v>1208299P010588</v>
          </cell>
        </row>
        <row r="115">
          <cell r="D115">
            <v>9074469.9499999993</v>
          </cell>
          <cell r="E115" t="str">
            <v>1208299P009614</v>
          </cell>
        </row>
        <row r="116">
          <cell r="D116">
            <v>9562828.7899999991</v>
          </cell>
          <cell r="E116" t="str">
            <v>1208299P009614</v>
          </cell>
        </row>
        <row r="117">
          <cell r="D117">
            <v>3068760.12</v>
          </cell>
          <cell r="E117" t="str">
            <v>1212001P001467</v>
          </cell>
        </row>
        <row r="118">
          <cell r="D118">
            <v>42392164.909999996</v>
          </cell>
          <cell r="E118" t="str">
            <v>1215001C46828596</v>
          </cell>
        </row>
        <row r="119">
          <cell r="D119">
            <v>-2293.9299999999998</v>
          </cell>
          <cell r="E119" t="str">
            <v>1215202C33000167</v>
          </cell>
        </row>
        <row r="120">
          <cell r="D120">
            <v>2635.25</v>
          </cell>
          <cell r="E120" t="str">
            <v>1215202P001467</v>
          </cell>
        </row>
        <row r="121">
          <cell r="D121">
            <v>11720.26</v>
          </cell>
          <cell r="E121" t="str">
            <v>1215202P001437</v>
          </cell>
        </row>
        <row r="122">
          <cell r="D122">
            <v>18618.740000000002</v>
          </cell>
          <cell r="E122" t="str">
            <v>1215202P101297</v>
          </cell>
        </row>
        <row r="123">
          <cell r="D123">
            <v>23560.83</v>
          </cell>
          <cell r="E123" t="str">
            <v>1215202C33000167</v>
          </cell>
        </row>
        <row r="124">
          <cell r="D124">
            <v>495333.33</v>
          </cell>
          <cell r="E124" t="str">
            <v>1215202P013911</v>
          </cell>
        </row>
        <row r="125">
          <cell r="D125">
            <v>615983.32999999996</v>
          </cell>
          <cell r="E125" t="str">
            <v>1215202P013910</v>
          </cell>
        </row>
        <row r="126">
          <cell r="D126">
            <v>663000</v>
          </cell>
          <cell r="E126" t="str">
            <v>1215202P013912</v>
          </cell>
        </row>
        <row r="127">
          <cell r="D127">
            <v>2375551.09</v>
          </cell>
          <cell r="E127" t="str">
            <v>1215202C46828596</v>
          </cell>
        </row>
        <row r="128">
          <cell r="D128">
            <v>3165113.4</v>
          </cell>
          <cell r="E128" t="str">
            <v>1215202P011459</v>
          </cell>
        </row>
        <row r="129">
          <cell r="D129">
            <v>42500000</v>
          </cell>
          <cell r="E129" t="str">
            <v>1215202P011067</v>
          </cell>
        </row>
        <row r="130">
          <cell r="D130">
            <v>59285722.189999998</v>
          </cell>
          <cell r="E130" t="str">
            <v>1215202P010445</v>
          </cell>
        </row>
        <row r="131">
          <cell r="D131">
            <v>67615007.530000001</v>
          </cell>
          <cell r="E131" t="str">
            <v>1215202C33000167</v>
          </cell>
        </row>
        <row r="132">
          <cell r="D132">
            <v>72041636.5</v>
          </cell>
          <cell r="E132" t="str">
            <v>1215202C33000167</v>
          </cell>
        </row>
        <row r="133">
          <cell r="D133">
            <v>94364535.140000001</v>
          </cell>
          <cell r="E133" t="str">
            <v>1215202P011063</v>
          </cell>
        </row>
        <row r="134">
          <cell r="D134">
            <v>185000000</v>
          </cell>
          <cell r="E134" t="str">
            <v>1215202P011067</v>
          </cell>
        </row>
        <row r="135">
          <cell r="D135">
            <v>197454521.66</v>
          </cell>
          <cell r="E135" t="str">
            <v>1215202P011062</v>
          </cell>
        </row>
        <row r="136">
          <cell r="D136">
            <v>29908177.469999999</v>
          </cell>
          <cell r="E136" t="str">
            <v>1215204P010445</v>
          </cell>
        </row>
        <row r="137">
          <cell r="D137">
            <v>25000</v>
          </cell>
          <cell r="E137" t="str">
            <v>1246001C33000167</v>
          </cell>
        </row>
        <row r="138">
          <cell r="D138">
            <v>199.02</v>
          </cell>
          <cell r="E138" t="str">
            <v>1246202P002371</v>
          </cell>
        </row>
        <row r="139">
          <cell r="D139">
            <v>-578598156.59000003</v>
          </cell>
          <cell r="E139" t="str">
            <v>1249099</v>
          </cell>
        </row>
        <row r="140">
          <cell r="D140">
            <v>-60803225.460000001</v>
          </cell>
          <cell r="E140" t="str">
            <v>1249099</v>
          </cell>
        </row>
        <row r="141">
          <cell r="D141">
            <v>-51496639</v>
          </cell>
          <cell r="E141" t="str">
            <v>1249099</v>
          </cell>
        </row>
        <row r="142">
          <cell r="D142">
            <v>-31474107.18</v>
          </cell>
          <cell r="E142" t="str">
            <v>1249099</v>
          </cell>
        </row>
        <row r="143">
          <cell r="D143">
            <v>-20278070.329999998</v>
          </cell>
          <cell r="E143" t="str">
            <v>1249099</v>
          </cell>
        </row>
        <row r="144">
          <cell r="D144">
            <v>-17373563.329999998</v>
          </cell>
          <cell r="E144" t="str">
            <v>1249099</v>
          </cell>
        </row>
        <row r="145">
          <cell r="D145">
            <v>-12002190.210000001</v>
          </cell>
          <cell r="E145" t="str">
            <v>1249099</v>
          </cell>
        </row>
        <row r="146">
          <cell r="D146">
            <v>-10556310.970000001</v>
          </cell>
          <cell r="E146" t="str">
            <v>1249099</v>
          </cell>
        </row>
        <row r="147">
          <cell r="D147">
            <v>-10279252.789999999</v>
          </cell>
          <cell r="E147" t="str">
            <v>1249099</v>
          </cell>
        </row>
        <row r="148">
          <cell r="D148">
            <v>-8766864.2899999991</v>
          </cell>
          <cell r="E148" t="str">
            <v>1249099</v>
          </cell>
        </row>
        <row r="149">
          <cell r="D149">
            <v>-6909999.4000000004</v>
          </cell>
          <cell r="E149" t="str">
            <v>1249099</v>
          </cell>
        </row>
        <row r="150">
          <cell r="D150">
            <v>-932246.44</v>
          </cell>
          <cell r="E150" t="str">
            <v>1249099</v>
          </cell>
        </row>
        <row r="151">
          <cell r="D151">
            <v>-214592.94</v>
          </cell>
          <cell r="E151" t="str">
            <v>1249099</v>
          </cell>
        </row>
        <row r="152">
          <cell r="D152">
            <v>3601752.72</v>
          </cell>
          <cell r="E152" t="str">
            <v>1249099</v>
          </cell>
        </row>
        <row r="153">
          <cell r="D153">
            <v>3752534.49</v>
          </cell>
          <cell r="E153" t="str">
            <v>1249099</v>
          </cell>
        </row>
        <row r="154">
          <cell r="D154">
            <v>4849043.46</v>
          </cell>
          <cell r="E154" t="str">
            <v>1249099</v>
          </cell>
        </row>
        <row r="155">
          <cell r="D155">
            <v>9040945.0600000005</v>
          </cell>
          <cell r="E155" t="str">
            <v>1249099</v>
          </cell>
        </row>
        <row r="156">
          <cell r="D156">
            <v>10789646.41</v>
          </cell>
          <cell r="E156" t="str">
            <v>1249099</v>
          </cell>
        </row>
        <row r="157">
          <cell r="D157">
            <v>11919381.880000001</v>
          </cell>
          <cell r="E157" t="str">
            <v>1249099</v>
          </cell>
        </row>
        <row r="158">
          <cell r="D158">
            <v>14118571.1</v>
          </cell>
          <cell r="E158" t="str">
            <v>1249099</v>
          </cell>
        </row>
        <row r="159">
          <cell r="D159">
            <v>15387619.060000001</v>
          </cell>
          <cell r="E159" t="str">
            <v>1249099</v>
          </cell>
        </row>
        <row r="160">
          <cell r="D160">
            <v>19117855.16</v>
          </cell>
          <cell r="E160" t="str">
            <v>1249099</v>
          </cell>
        </row>
        <row r="161">
          <cell r="D161">
            <v>37152242.020000003</v>
          </cell>
          <cell r="E161" t="str">
            <v>1249099</v>
          </cell>
        </row>
        <row r="162">
          <cell r="D162">
            <v>53429287.520000003</v>
          </cell>
          <cell r="E162" t="str">
            <v>1249099</v>
          </cell>
        </row>
        <row r="163">
          <cell r="D163">
            <v>92533457.459999993</v>
          </cell>
          <cell r="E163" t="str">
            <v>1249099</v>
          </cell>
        </row>
        <row r="164">
          <cell r="D164">
            <v>534004806.44</v>
          </cell>
          <cell r="E164" t="str">
            <v>1249099</v>
          </cell>
        </row>
        <row r="165">
          <cell r="D165">
            <v>12589688.59</v>
          </cell>
          <cell r="E165" t="str">
            <v>1301009</v>
          </cell>
        </row>
        <row r="166">
          <cell r="D166">
            <v>2484081.84</v>
          </cell>
          <cell r="E166" t="str">
            <v>1302207</v>
          </cell>
        </row>
        <row r="167">
          <cell r="D167">
            <v>5386537</v>
          </cell>
          <cell r="E167" t="str">
            <v>1302207</v>
          </cell>
        </row>
        <row r="168">
          <cell r="D168">
            <v>1677718</v>
          </cell>
          <cell r="E168" t="str">
            <v>1401001P010588</v>
          </cell>
        </row>
        <row r="169">
          <cell r="D169">
            <v>753932703.12</v>
          </cell>
          <cell r="E169" t="str">
            <v>1401001P010224</v>
          </cell>
        </row>
        <row r="170">
          <cell r="D170">
            <v>21400000</v>
          </cell>
          <cell r="E170" t="str">
            <v>1431001</v>
          </cell>
        </row>
        <row r="171">
          <cell r="D171">
            <v>-7575269.6699999999</v>
          </cell>
          <cell r="E171" t="str">
            <v>1431099</v>
          </cell>
        </row>
        <row r="172">
          <cell r="D172">
            <v>146055448.09999999</v>
          </cell>
          <cell r="E172" t="str">
            <v>1432001</v>
          </cell>
        </row>
        <row r="173">
          <cell r="D173">
            <v>251621950.50999999</v>
          </cell>
          <cell r="E173" t="str">
            <v>1432001</v>
          </cell>
        </row>
        <row r="174">
          <cell r="D174">
            <v>280922928.56</v>
          </cell>
          <cell r="E174" t="str">
            <v>1432001</v>
          </cell>
        </row>
        <row r="175">
          <cell r="D175">
            <v>310188670.13999999</v>
          </cell>
          <cell r="E175" t="str">
            <v>1432001</v>
          </cell>
        </row>
        <row r="176">
          <cell r="D176">
            <v>-136878535.69</v>
          </cell>
          <cell r="E176" t="str">
            <v>1432002</v>
          </cell>
        </row>
        <row r="177">
          <cell r="D177">
            <v>-97986030.390000001</v>
          </cell>
          <cell r="E177" t="str">
            <v>1432002</v>
          </cell>
        </row>
        <row r="178">
          <cell r="D178">
            <v>-95957216.010000005</v>
          </cell>
          <cell r="E178" t="str">
            <v>1432002</v>
          </cell>
        </row>
        <row r="179">
          <cell r="D179">
            <v>-62963617.130000003</v>
          </cell>
          <cell r="E179" t="str">
            <v>1432002</v>
          </cell>
        </row>
        <row r="180">
          <cell r="D180">
            <v>6025723.9900000002</v>
          </cell>
          <cell r="E180" t="str">
            <v>1432003</v>
          </cell>
        </row>
        <row r="181">
          <cell r="D181">
            <v>7000000</v>
          </cell>
          <cell r="E181" t="str">
            <v>1432004</v>
          </cell>
        </row>
        <row r="182">
          <cell r="D182">
            <v>23828101.949999999</v>
          </cell>
          <cell r="E182" t="str">
            <v>1432004</v>
          </cell>
        </row>
        <row r="183">
          <cell r="D183">
            <v>34646915.869999997</v>
          </cell>
          <cell r="E183" t="str">
            <v>1432004</v>
          </cell>
        </row>
        <row r="184">
          <cell r="D184">
            <v>40984199.18</v>
          </cell>
          <cell r="E184" t="str">
            <v>1432004</v>
          </cell>
        </row>
        <row r="185">
          <cell r="D185">
            <v>101920518.75</v>
          </cell>
          <cell r="E185" t="str">
            <v>1432004</v>
          </cell>
        </row>
        <row r="186">
          <cell r="D186">
            <v>-49827095.140000001</v>
          </cell>
          <cell r="E186" t="str">
            <v>1432005</v>
          </cell>
        </row>
        <row r="187">
          <cell r="D187">
            <v>-21105746.309999999</v>
          </cell>
          <cell r="E187" t="str">
            <v>1432005</v>
          </cell>
        </row>
        <row r="188">
          <cell r="D188">
            <v>-9729808.4800000004</v>
          </cell>
          <cell r="E188" t="str">
            <v>1432005</v>
          </cell>
        </row>
        <row r="189">
          <cell r="D189">
            <v>-3499999.92</v>
          </cell>
          <cell r="E189" t="str">
            <v>1432005</v>
          </cell>
        </row>
        <row r="190">
          <cell r="D190">
            <v>-2998355.59</v>
          </cell>
          <cell r="E190" t="str">
            <v>1432005</v>
          </cell>
        </row>
        <row r="191">
          <cell r="D191">
            <v>608123825.22000003</v>
          </cell>
          <cell r="E191" t="str">
            <v>1499002</v>
          </cell>
        </row>
        <row r="192">
          <cell r="D192">
            <v>9305.56</v>
          </cell>
          <cell r="E192" t="str">
            <v>1508001</v>
          </cell>
        </row>
        <row r="193">
          <cell r="D193">
            <v>1</v>
          </cell>
          <cell r="E193" t="str">
            <v>1530010</v>
          </cell>
        </row>
        <row r="194">
          <cell r="D194">
            <v>-9791832.3900000006</v>
          </cell>
          <cell r="E194" t="str">
            <v>1799010</v>
          </cell>
        </row>
        <row r="195">
          <cell r="D195">
            <v>-506738.47</v>
          </cell>
          <cell r="E195" t="str">
            <v>1799010</v>
          </cell>
        </row>
        <row r="196">
          <cell r="D196">
            <v>-306739.07</v>
          </cell>
          <cell r="E196" t="str">
            <v>1799010</v>
          </cell>
        </row>
        <row r="197">
          <cell r="D197">
            <v>-120019.2</v>
          </cell>
          <cell r="E197" t="str">
            <v>1799010</v>
          </cell>
        </row>
        <row r="198">
          <cell r="D198">
            <v>-25000</v>
          </cell>
          <cell r="E198" t="str">
            <v>1799010</v>
          </cell>
        </row>
        <row r="199">
          <cell r="D199">
            <v>-3719.11</v>
          </cell>
          <cell r="E199" t="str">
            <v>1799010</v>
          </cell>
        </row>
        <row r="200">
          <cell r="D200">
            <v>150</v>
          </cell>
          <cell r="E200" t="str">
            <v>1799010</v>
          </cell>
        </row>
        <row r="201">
          <cell r="D201">
            <v>120804.8</v>
          </cell>
          <cell r="E201" t="str">
            <v>1799010</v>
          </cell>
        </row>
        <row r="202">
          <cell r="D202">
            <v>175510.2</v>
          </cell>
          <cell r="E202" t="str">
            <v>1799010</v>
          </cell>
        </row>
        <row r="203">
          <cell r="D203">
            <v>306739.07</v>
          </cell>
          <cell r="E203" t="str">
            <v>1799010</v>
          </cell>
        </row>
        <row r="204">
          <cell r="D204">
            <v>386063.44</v>
          </cell>
          <cell r="E204" t="str">
            <v>1799010</v>
          </cell>
        </row>
        <row r="205">
          <cell r="D205">
            <v>1535412.11</v>
          </cell>
          <cell r="E205" t="str">
            <v>1799010</v>
          </cell>
        </row>
        <row r="206">
          <cell r="D206">
            <v>2048631.95</v>
          </cell>
          <cell r="E206" t="str">
            <v>1799010</v>
          </cell>
        </row>
        <row r="207">
          <cell r="D207">
            <v>6180736.6699999999</v>
          </cell>
          <cell r="E207" t="str">
            <v>1799010</v>
          </cell>
        </row>
        <row r="208">
          <cell r="D208">
            <v>-941280.55</v>
          </cell>
          <cell r="E208" t="str">
            <v>1799013</v>
          </cell>
        </row>
        <row r="209">
          <cell r="D209">
            <v>-541569.86</v>
          </cell>
          <cell r="E209" t="str">
            <v>1799013</v>
          </cell>
        </row>
        <row r="210">
          <cell r="D210">
            <v>-22279.11</v>
          </cell>
          <cell r="E210" t="str">
            <v>1799013</v>
          </cell>
        </row>
        <row r="211">
          <cell r="D211">
            <v>1505129.52</v>
          </cell>
          <cell r="E211" t="str">
            <v>1799013</v>
          </cell>
        </row>
        <row r="212">
          <cell r="D212">
            <v>-180776971.31</v>
          </cell>
          <cell r="E212" t="str">
            <v>1801008F495</v>
          </cell>
        </row>
        <row r="213">
          <cell r="D213">
            <v>-126648860.58</v>
          </cell>
          <cell r="E213" t="str">
            <v>1801008F491</v>
          </cell>
        </row>
        <row r="214">
          <cell r="D214">
            <v>-91884791.950000003</v>
          </cell>
          <cell r="E214" t="str">
            <v>1801008F491</v>
          </cell>
        </row>
        <row r="215">
          <cell r="D215">
            <v>-88025720.180000007</v>
          </cell>
          <cell r="E215" t="str">
            <v>1801008F477</v>
          </cell>
        </row>
        <row r="216">
          <cell r="D216">
            <v>-87505915.659999996</v>
          </cell>
          <cell r="E216" t="str">
            <v>1801008F479</v>
          </cell>
        </row>
        <row r="217">
          <cell r="D217">
            <v>-32889955.239999998</v>
          </cell>
          <cell r="E217" t="str">
            <v>1801008F471</v>
          </cell>
        </row>
        <row r="218">
          <cell r="D218">
            <v>-23517410.870000001</v>
          </cell>
          <cell r="E218" t="str">
            <v>1801008F464</v>
          </cell>
        </row>
        <row r="219">
          <cell r="D219">
            <v>-20441507.050000001</v>
          </cell>
          <cell r="E219" t="str">
            <v>1801008F475</v>
          </cell>
        </row>
        <row r="220">
          <cell r="D220">
            <v>-18875027.77</v>
          </cell>
          <cell r="E220" t="str">
            <v>1801008F491</v>
          </cell>
        </row>
        <row r="221">
          <cell r="D221">
            <v>-17553195.25</v>
          </cell>
          <cell r="E221" t="str">
            <v>1801008F466</v>
          </cell>
        </row>
        <row r="222">
          <cell r="D222">
            <v>-13038985.57</v>
          </cell>
          <cell r="E222" t="str">
            <v>1801008F473</v>
          </cell>
        </row>
        <row r="223">
          <cell r="D223">
            <v>-12032853.83</v>
          </cell>
          <cell r="E223" t="str">
            <v>1801008F463</v>
          </cell>
        </row>
        <row r="224">
          <cell r="D224">
            <v>-10915154.6</v>
          </cell>
          <cell r="E224" t="str">
            <v>1801008F468</v>
          </cell>
        </row>
        <row r="225">
          <cell r="D225">
            <v>-6654303.9000000004</v>
          </cell>
          <cell r="E225" t="str">
            <v>1801008F474</v>
          </cell>
        </row>
        <row r="226">
          <cell r="D226">
            <v>-6409062.9100000001</v>
          </cell>
          <cell r="E226" t="str">
            <v>1801008F465</v>
          </cell>
        </row>
        <row r="227">
          <cell r="D227">
            <v>-4830885.8499999996</v>
          </cell>
          <cell r="E227" t="str">
            <v>1801008F469</v>
          </cell>
        </row>
        <row r="228">
          <cell r="D228">
            <v>-4355098.43</v>
          </cell>
          <cell r="E228" t="str">
            <v>1801008F454</v>
          </cell>
        </row>
        <row r="229">
          <cell r="D229">
            <v>-3109959.26</v>
          </cell>
          <cell r="E229" t="str">
            <v>1801008F483</v>
          </cell>
        </row>
        <row r="230">
          <cell r="D230">
            <v>-2046027.27</v>
          </cell>
          <cell r="E230" t="str">
            <v>1801008F491</v>
          </cell>
        </row>
        <row r="231">
          <cell r="D231">
            <v>-1889547.04</v>
          </cell>
          <cell r="E231" t="str">
            <v>1801008F461</v>
          </cell>
        </row>
        <row r="232">
          <cell r="D232">
            <v>-1826721.42</v>
          </cell>
          <cell r="E232" t="str">
            <v>1801008F491</v>
          </cell>
        </row>
        <row r="233">
          <cell r="D233">
            <v>-1122320</v>
          </cell>
          <cell r="E233" t="str">
            <v>1801008F484</v>
          </cell>
        </row>
        <row r="234">
          <cell r="D234">
            <v>-825799.83</v>
          </cell>
          <cell r="E234" t="str">
            <v>1801008F491</v>
          </cell>
        </row>
        <row r="235">
          <cell r="D235">
            <v>-655970.92000000004</v>
          </cell>
          <cell r="E235" t="str">
            <v>1801008F491</v>
          </cell>
        </row>
        <row r="236">
          <cell r="D236">
            <v>655970.92000000004</v>
          </cell>
          <cell r="E236" t="str">
            <v>1801008F481</v>
          </cell>
        </row>
        <row r="237">
          <cell r="D237">
            <v>825799.83</v>
          </cell>
          <cell r="E237" t="str">
            <v>1801008F467</v>
          </cell>
        </row>
        <row r="238">
          <cell r="D238">
            <v>1122320</v>
          </cell>
          <cell r="E238" t="str">
            <v>1801008F491</v>
          </cell>
        </row>
        <row r="239">
          <cell r="D239">
            <v>1826721.42</v>
          </cell>
          <cell r="E239" t="str">
            <v>1801008F470</v>
          </cell>
        </row>
        <row r="240">
          <cell r="D240">
            <v>1889547.04</v>
          </cell>
          <cell r="E240" t="str">
            <v>1801008F491</v>
          </cell>
        </row>
        <row r="241">
          <cell r="D241">
            <v>2046027.27</v>
          </cell>
          <cell r="E241" t="str">
            <v>1801008F462</v>
          </cell>
        </row>
        <row r="242">
          <cell r="D242">
            <v>3109959.26</v>
          </cell>
          <cell r="E242" t="str">
            <v>1801008F491</v>
          </cell>
        </row>
        <row r="243">
          <cell r="D243">
            <v>4355098.43</v>
          </cell>
          <cell r="E243" t="str">
            <v>1801008F491</v>
          </cell>
        </row>
        <row r="244">
          <cell r="D244">
            <v>4830885.8499999996</v>
          </cell>
          <cell r="E244" t="str">
            <v>1801008F491</v>
          </cell>
        </row>
        <row r="245">
          <cell r="D245">
            <v>6409062.9100000001</v>
          </cell>
          <cell r="E245" t="str">
            <v>1801008F491</v>
          </cell>
        </row>
        <row r="246">
          <cell r="D246">
            <v>6654303.9000000004</v>
          </cell>
          <cell r="E246" t="str">
            <v>1801008F491</v>
          </cell>
        </row>
        <row r="247">
          <cell r="D247">
            <v>10915154.6</v>
          </cell>
          <cell r="E247" t="str">
            <v>1801008F491</v>
          </cell>
        </row>
        <row r="248">
          <cell r="D248">
            <v>12032853.83</v>
          </cell>
          <cell r="E248" t="str">
            <v>1801008F491</v>
          </cell>
        </row>
        <row r="249">
          <cell r="D249">
            <v>13038985.57</v>
          </cell>
          <cell r="E249" t="str">
            <v>1801008F491</v>
          </cell>
        </row>
        <row r="250">
          <cell r="D250">
            <v>17553195.25</v>
          </cell>
          <cell r="E250" t="str">
            <v>1801008F491</v>
          </cell>
        </row>
        <row r="251">
          <cell r="D251">
            <v>18875027.77</v>
          </cell>
          <cell r="E251" t="str">
            <v>1801008F482</v>
          </cell>
        </row>
        <row r="252">
          <cell r="D252">
            <v>20441507.050000001</v>
          </cell>
          <cell r="E252" t="str">
            <v>1801008F491</v>
          </cell>
        </row>
        <row r="253">
          <cell r="D253">
            <v>23517410.870000001</v>
          </cell>
          <cell r="E253" t="str">
            <v>1801008F491</v>
          </cell>
        </row>
        <row r="254">
          <cell r="D254">
            <v>32889955.239999998</v>
          </cell>
          <cell r="E254" t="str">
            <v>1801008F491</v>
          </cell>
        </row>
        <row r="255">
          <cell r="D255">
            <v>87505915.659999996</v>
          </cell>
          <cell r="E255" t="str">
            <v>1801008F491</v>
          </cell>
        </row>
        <row r="256">
          <cell r="D256">
            <v>88025720.180000007</v>
          </cell>
          <cell r="E256" t="str">
            <v>1801008F491</v>
          </cell>
        </row>
        <row r="257">
          <cell r="D257">
            <v>91884791.950000003</v>
          </cell>
          <cell r="E257" t="str">
            <v>1801008F476</v>
          </cell>
        </row>
        <row r="258">
          <cell r="D258">
            <v>126648860.58</v>
          </cell>
          <cell r="E258" t="str">
            <v>1801008F472</v>
          </cell>
        </row>
        <row r="259">
          <cell r="D259">
            <v>180776971.31</v>
          </cell>
          <cell r="E259" t="str">
            <v>1801008F491</v>
          </cell>
        </row>
        <row r="260">
          <cell r="D260">
            <v>-35942185.990000002</v>
          </cell>
          <cell r="E260" t="str">
            <v>1801009F491</v>
          </cell>
        </row>
        <row r="261">
          <cell r="D261">
            <v>-16685685.07</v>
          </cell>
          <cell r="E261" t="str">
            <v>1801009F491</v>
          </cell>
        </row>
        <row r="262">
          <cell r="D262">
            <v>-7992102.9900000002</v>
          </cell>
          <cell r="E262" t="str">
            <v>1801009F491</v>
          </cell>
        </row>
        <row r="263">
          <cell r="D263">
            <v>-1644278.05</v>
          </cell>
          <cell r="E263" t="str">
            <v>1801009F491</v>
          </cell>
        </row>
        <row r="264">
          <cell r="D264">
            <v>-1319225.6599999999</v>
          </cell>
          <cell r="E264" t="str">
            <v>1801009F491</v>
          </cell>
        </row>
        <row r="265">
          <cell r="D265">
            <v>-770998.22</v>
          </cell>
          <cell r="E265" t="str">
            <v>1801009F491</v>
          </cell>
        </row>
        <row r="266">
          <cell r="D266">
            <v>-664855.25</v>
          </cell>
          <cell r="E266" t="str">
            <v>1801009F491</v>
          </cell>
        </row>
        <row r="267">
          <cell r="D267">
            <v>-552778.07999999996</v>
          </cell>
          <cell r="E267" t="str">
            <v>1801009F491</v>
          </cell>
        </row>
        <row r="268">
          <cell r="D268">
            <v>-302794.51</v>
          </cell>
          <cell r="E268" t="str">
            <v>1801009F491</v>
          </cell>
        </row>
        <row r="269">
          <cell r="D269">
            <v>-220363.72</v>
          </cell>
          <cell r="E269" t="str">
            <v>1801009F491</v>
          </cell>
        </row>
        <row r="270">
          <cell r="D270">
            <v>-216496.65</v>
          </cell>
          <cell r="E270" t="str">
            <v>1801009F491</v>
          </cell>
        </row>
        <row r="271">
          <cell r="D271">
            <v>-135590.59</v>
          </cell>
          <cell r="E271" t="str">
            <v>1801009F491</v>
          </cell>
        </row>
        <row r="272">
          <cell r="D272">
            <v>-71255.600000000006</v>
          </cell>
          <cell r="E272" t="str">
            <v>1801009F491</v>
          </cell>
        </row>
        <row r="273">
          <cell r="D273">
            <v>-46159.85</v>
          </cell>
          <cell r="E273" t="str">
            <v>1801009F491</v>
          </cell>
        </row>
        <row r="274">
          <cell r="D274">
            <v>-42627.07</v>
          </cell>
          <cell r="E274" t="str">
            <v>1801009F491</v>
          </cell>
        </row>
        <row r="275">
          <cell r="D275">
            <v>-22279.11</v>
          </cell>
          <cell r="E275" t="str">
            <v>1801009F491</v>
          </cell>
        </row>
        <row r="276">
          <cell r="D276">
            <v>-6962.88</v>
          </cell>
          <cell r="E276" t="str">
            <v>1801009F491</v>
          </cell>
        </row>
        <row r="277">
          <cell r="D277">
            <v>6962.88</v>
          </cell>
          <cell r="E277" t="str">
            <v>1801009F461</v>
          </cell>
        </row>
        <row r="278">
          <cell r="D278">
            <v>22279.11</v>
          </cell>
          <cell r="E278" t="str">
            <v>1801009F479</v>
          </cell>
        </row>
        <row r="279">
          <cell r="D279">
            <v>42627.07</v>
          </cell>
          <cell r="E279" t="str">
            <v>1801009F462</v>
          </cell>
        </row>
        <row r="280">
          <cell r="D280">
            <v>46159.85</v>
          </cell>
          <cell r="E280" t="str">
            <v>1801009F468</v>
          </cell>
        </row>
        <row r="281">
          <cell r="D281">
            <v>71255.600000000006</v>
          </cell>
          <cell r="E281" t="str">
            <v>1801009F473</v>
          </cell>
        </row>
        <row r="282">
          <cell r="D282">
            <v>135590.59</v>
          </cell>
          <cell r="E282" t="str">
            <v>1801009F477</v>
          </cell>
        </row>
        <row r="283">
          <cell r="D283">
            <v>216496.65</v>
          </cell>
          <cell r="E283" t="str">
            <v>1801009F464</v>
          </cell>
        </row>
        <row r="284">
          <cell r="D284">
            <v>220363.72</v>
          </cell>
          <cell r="E284" t="str">
            <v>1801009F463</v>
          </cell>
        </row>
        <row r="285">
          <cell r="D285">
            <v>302794.51</v>
          </cell>
          <cell r="E285" t="str">
            <v>1801009F470</v>
          </cell>
        </row>
        <row r="286">
          <cell r="D286">
            <v>552778.07999999996</v>
          </cell>
          <cell r="E286" t="str">
            <v>1801009F469</v>
          </cell>
        </row>
        <row r="287">
          <cell r="D287">
            <v>664855.25</v>
          </cell>
          <cell r="E287" t="str">
            <v>1801009F471</v>
          </cell>
        </row>
        <row r="288">
          <cell r="D288">
            <v>770998.22</v>
          </cell>
          <cell r="E288" t="str">
            <v>1801009F472</v>
          </cell>
        </row>
        <row r="289">
          <cell r="D289">
            <v>1319225.6599999999</v>
          </cell>
          <cell r="E289" t="str">
            <v>1801009F475</v>
          </cell>
        </row>
        <row r="290">
          <cell r="D290">
            <v>1644278.05</v>
          </cell>
          <cell r="E290" t="str">
            <v>1801009F466</v>
          </cell>
        </row>
        <row r="291">
          <cell r="D291">
            <v>7992102.9900000002</v>
          </cell>
          <cell r="E291" t="str">
            <v>1801009F479</v>
          </cell>
        </row>
        <row r="292">
          <cell r="D292">
            <v>16685685.07</v>
          </cell>
          <cell r="E292" t="str">
            <v>1801009F495</v>
          </cell>
        </row>
        <row r="293">
          <cell r="D293">
            <v>35942185.990000002</v>
          </cell>
          <cell r="E293" t="str">
            <v>1801009F483</v>
          </cell>
        </row>
        <row r="294">
          <cell r="D294">
            <v>-641461254.19000006</v>
          </cell>
          <cell r="E294" t="str">
            <v>1801099F491</v>
          </cell>
        </row>
        <row r="295">
          <cell r="D295">
            <v>-510339577.54000002</v>
          </cell>
          <cell r="E295" t="str">
            <v>1801099F483</v>
          </cell>
        </row>
        <row r="296">
          <cell r="D296">
            <v>-208198538.15000001</v>
          </cell>
          <cell r="E296" t="str">
            <v>1801099F491</v>
          </cell>
        </row>
        <row r="297">
          <cell r="D297">
            <v>-156726693.61000001</v>
          </cell>
          <cell r="E297" t="str">
            <v>1801099F491</v>
          </cell>
        </row>
        <row r="298">
          <cell r="D298">
            <v>-154186547.53</v>
          </cell>
          <cell r="E298" t="str">
            <v>1801099F476</v>
          </cell>
        </row>
        <row r="299">
          <cell r="D299">
            <v>-98139223.900000006</v>
          </cell>
          <cell r="E299" t="str">
            <v>1801099F491</v>
          </cell>
        </row>
        <row r="300">
          <cell r="D300">
            <v>-84299635.340000004</v>
          </cell>
          <cell r="E300" t="str">
            <v>1801099F491</v>
          </cell>
        </row>
        <row r="301">
          <cell r="D301">
            <v>-67715021.329999998</v>
          </cell>
          <cell r="E301" t="str">
            <v>1801099F491</v>
          </cell>
        </row>
        <row r="302">
          <cell r="D302">
            <v>-53493217.229999997</v>
          </cell>
          <cell r="E302" t="str">
            <v>1801099F491</v>
          </cell>
        </row>
        <row r="303">
          <cell r="D303">
            <v>-34659636.799999997</v>
          </cell>
          <cell r="E303" t="str">
            <v>1801099F491</v>
          </cell>
        </row>
        <row r="304">
          <cell r="D304">
            <v>-33364276.120000001</v>
          </cell>
          <cell r="E304" t="str">
            <v>1801099F491</v>
          </cell>
        </row>
        <row r="305">
          <cell r="D305">
            <v>-26792079.710000001</v>
          </cell>
          <cell r="E305" t="str">
            <v>1801099F491</v>
          </cell>
        </row>
        <row r="306">
          <cell r="D306">
            <v>-24807951.199999999</v>
          </cell>
          <cell r="E306" t="str">
            <v>1801099F462</v>
          </cell>
        </row>
        <row r="307">
          <cell r="D307">
            <v>-18748520.43</v>
          </cell>
          <cell r="E307" t="str">
            <v>1801099F467</v>
          </cell>
        </row>
        <row r="308">
          <cell r="D308">
            <v>-17399772.82</v>
          </cell>
          <cell r="E308" t="str">
            <v>1801099F464</v>
          </cell>
        </row>
        <row r="309">
          <cell r="D309">
            <v>-13628141.82</v>
          </cell>
          <cell r="E309" t="str">
            <v>1801099F491</v>
          </cell>
        </row>
        <row r="310">
          <cell r="D310">
            <v>-11417095.859999999</v>
          </cell>
          <cell r="E310" t="str">
            <v>1801099F481</v>
          </cell>
        </row>
        <row r="311">
          <cell r="D311">
            <v>-9602791.0800000001</v>
          </cell>
          <cell r="E311" t="str">
            <v>1801099F471</v>
          </cell>
        </row>
        <row r="312">
          <cell r="D312">
            <v>-9351124.0299999993</v>
          </cell>
          <cell r="E312" t="str">
            <v>1801099F465</v>
          </cell>
        </row>
        <row r="313">
          <cell r="D313">
            <v>-9349026.8100000005</v>
          </cell>
          <cell r="E313" t="str">
            <v>1801099F466</v>
          </cell>
        </row>
        <row r="314">
          <cell r="D314">
            <v>-8974000</v>
          </cell>
          <cell r="E314" t="str">
            <v>1801099F486</v>
          </cell>
        </row>
        <row r="315">
          <cell r="D315">
            <v>-8410951.8000000007</v>
          </cell>
          <cell r="E315" t="str">
            <v>1801099F471</v>
          </cell>
        </row>
        <row r="316">
          <cell r="D316">
            <v>-8322387.2699999996</v>
          </cell>
          <cell r="E316" t="str">
            <v>1801099F469</v>
          </cell>
        </row>
        <row r="317">
          <cell r="D317">
            <v>-7957894.2199999997</v>
          </cell>
          <cell r="E317" t="str">
            <v>1801099F482</v>
          </cell>
        </row>
        <row r="318">
          <cell r="D318">
            <v>-7937893.79</v>
          </cell>
          <cell r="E318" t="str">
            <v>1801099F491</v>
          </cell>
        </row>
        <row r="319">
          <cell r="D319">
            <v>-7644000</v>
          </cell>
          <cell r="E319" t="str">
            <v>1801099F472</v>
          </cell>
        </row>
        <row r="320">
          <cell r="D320">
            <v>-5975113.1500000004</v>
          </cell>
          <cell r="E320" t="str">
            <v>1801099F479</v>
          </cell>
        </row>
        <row r="321">
          <cell r="D321">
            <v>-5868141.2999999998</v>
          </cell>
          <cell r="E321" t="str">
            <v>1801099F473</v>
          </cell>
        </row>
        <row r="322">
          <cell r="D322">
            <v>-5801791.5099999998</v>
          </cell>
          <cell r="E322" t="str">
            <v>1801099F491</v>
          </cell>
        </row>
        <row r="323">
          <cell r="D323">
            <v>-4770808.32</v>
          </cell>
          <cell r="E323" t="str">
            <v>1801099F470</v>
          </cell>
        </row>
        <row r="324">
          <cell r="D324">
            <v>-3912654.52</v>
          </cell>
          <cell r="E324" t="str">
            <v>1801099F491</v>
          </cell>
        </row>
        <row r="325">
          <cell r="D325">
            <v>-3686255.28</v>
          </cell>
          <cell r="E325" t="str">
            <v>1801099F491</v>
          </cell>
        </row>
        <row r="326">
          <cell r="D326">
            <v>-2113462.12</v>
          </cell>
          <cell r="E326" t="str">
            <v>1801099F466</v>
          </cell>
        </row>
        <row r="327">
          <cell r="D327">
            <v>-1948715.33</v>
          </cell>
          <cell r="E327" t="str">
            <v>1801099F468</v>
          </cell>
        </row>
        <row r="328">
          <cell r="D328">
            <v>-1788003.11</v>
          </cell>
          <cell r="E328" t="str">
            <v>1801099F466</v>
          </cell>
        </row>
        <row r="329">
          <cell r="D329">
            <v>-1381352.21</v>
          </cell>
          <cell r="E329" t="str">
            <v>1801099F491</v>
          </cell>
        </row>
        <row r="330">
          <cell r="D330">
            <v>-1100340.8400000001</v>
          </cell>
          <cell r="E330" t="str">
            <v>1801099F477</v>
          </cell>
        </row>
        <row r="331">
          <cell r="D331">
            <v>-521629.58</v>
          </cell>
          <cell r="E331" t="str">
            <v>1801099F482</v>
          </cell>
        </row>
        <row r="332">
          <cell r="D332">
            <v>-515600</v>
          </cell>
          <cell r="E332" t="str">
            <v>1801099F491</v>
          </cell>
        </row>
        <row r="333">
          <cell r="D333">
            <v>-466037.69</v>
          </cell>
          <cell r="E333" t="str">
            <v>1801099F473</v>
          </cell>
        </row>
        <row r="334">
          <cell r="D334">
            <v>-353885.41</v>
          </cell>
          <cell r="E334" t="str">
            <v>1801099F473</v>
          </cell>
        </row>
        <row r="335">
          <cell r="D335">
            <v>-302242.18</v>
          </cell>
          <cell r="E335" t="str">
            <v>1801099F464</v>
          </cell>
        </row>
        <row r="336">
          <cell r="D336">
            <v>-224640</v>
          </cell>
          <cell r="E336" t="str">
            <v>1801099F474</v>
          </cell>
        </row>
        <row r="337">
          <cell r="D337">
            <v>-216728.54</v>
          </cell>
          <cell r="E337" t="str">
            <v>1801099F479</v>
          </cell>
        </row>
        <row r="338">
          <cell r="D338">
            <v>-211160</v>
          </cell>
          <cell r="E338" t="str">
            <v>1801099F481</v>
          </cell>
        </row>
        <row r="339">
          <cell r="D339">
            <v>-204215.4</v>
          </cell>
          <cell r="E339" t="str">
            <v>1801099F471</v>
          </cell>
        </row>
        <row r="340">
          <cell r="D340">
            <v>-166838.72</v>
          </cell>
          <cell r="E340" t="str">
            <v>1801099F477</v>
          </cell>
        </row>
        <row r="341">
          <cell r="D341">
            <v>-133690.4</v>
          </cell>
          <cell r="E341" t="str">
            <v>1801099F491</v>
          </cell>
        </row>
        <row r="342">
          <cell r="D342">
            <v>-131919.6</v>
          </cell>
          <cell r="E342" t="str">
            <v>1801099F491</v>
          </cell>
        </row>
        <row r="343">
          <cell r="D343">
            <v>-91756.51</v>
          </cell>
          <cell r="E343" t="str">
            <v>1801099F491</v>
          </cell>
        </row>
        <row r="344">
          <cell r="D344">
            <v>-62727.17</v>
          </cell>
          <cell r="E344" t="str">
            <v>1801099F454</v>
          </cell>
        </row>
        <row r="345">
          <cell r="D345">
            <v>-28931.5</v>
          </cell>
          <cell r="E345" t="str">
            <v>1801099F477</v>
          </cell>
        </row>
        <row r="346">
          <cell r="D346">
            <v>-27714.28</v>
          </cell>
          <cell r="E346" t="str">
            <v>1801099F475</v>
          </cell>
        </row>
        <row r="347">
          <cell r="D347">
            <v>-25716.92</v>
          </cell>
          <cell r="E347" t="str">
            <v>1801099F482</v>
          </cell>
        </row>
        <row r="348">
          <cell r="D348">
            <v>-25000</v>
          </cell>
          <cell r="E348" t="str">
            <v>1801099F486</v>
          </cell>
        </row>
        <row r="349">
          <cell r="D349">
            <v>-21675.1</v>
          </cell>
          <cell r="E349" t="str">
            <v>1801099F475</v>
          </cell>
        </row>
        <row r="350">
          <cell r="D350">
            <v>-5868.71</v>
          </cell>
          <cell r="E350" t="str">
            <v>1801099F470</v>
          </cell>
        </row>
        <row r="351">
          <cell r="D351">
            <v>-1537.5</v>
          </cell>
          <cell r="E351" t="str">
            <v>1801099F471</v>
          </cell>
        </row>
        <row r="352">
          <cell r="D352">
            <v>-1537.5</v>
          </cell>
          <cell r="E352" t="str">
            <v>1801099F479</v>
          </cell>
        </row>
        <row r="353">
          <cell r="D353">
            <v>-474.01</v>
          </cell>
          <cell r="E353" t="str">
            <v>1801099F466</v>
          </cell>
        </row>
        <row r="354">
          <cell r="D354">
            <v>100</v>
          </cell>
          <cell r="E354" t="str">
            <v>1801099F482</v>
          </cell>
        </row>
        <row r="355">
          <cell r="D355">
            <v>100</v>
          </cell>
          <cell r="E355" t="str">
            <v>1801099F482</v>
          </cell>
        </row>
        <row r="356">
          <cell r="D356">
            <v>100</v>
          </cell>
          <cell r="E356" t="str">
            <v>1801099F482</v>
          </cell>
        </row>
        <row r="357">
          <cell r="D357">
            <v>100</v>
          </cell>
          <cell r="E357" t="str">
            <v>1801099F482</v>
          </cell>
        </row>
        <row r="358">
          <cell r="D358">
            <v>150</v>
          </cell>
          <cell r="E358" t="str">
            <v>1801099F482</v>
          </cell>
        </row>
        <row r="359">
          <cell r="D359">
            <v>250</v>
          </cell>
          <cell r="E359" t="str">
            <v>1801099F482</v>
          </cell>
        </row>
        <row r="360">
          <cell r="D360">
            <v>591.26</v>
          </cell>
          <cell r="E360" t="str">
            <v>1801099F482</v>
          </cell>
        </row>
        <row r="361">
          <cell r="D361">
            <v>910</v>
          </cell>
          <cell r="E361" t="str">
            <v>1801099F482</v>
          </cell>
        </row>
        <row r="362">
          <cell r="D362">
            <v>14465.75</v>
          </cell>
          <cell r="E362" t="str">
            <v>1801099F471</v>
          </cell>
        </row>
        <row r="363">
          <cell r="D363">
            <v>21675.1</v>
          </cell>
          <cell r="E363" t="str">
            <v>1801099F469</v>
          </cell>
        </row>
        <row r="364">
          <cell r="D364">
            <v>25000</v>
          </cell>
          <cell r="E364" t="str">
            <v>1801099F482</v>
          </cell>
        </row>
        <row r="365">
          <cell r="D365">
            <v>27914.28</v>
          </cell>
          <cell r="E365" t="str">
            <v>1801099F482</v>
          </cell>
        </row>
        <row r="366">
          <cell r="D366">
            <v>52172.17</v>
          </cell>
          <cell r="E366" t="str">
            <v>1801099F468</v>
          </cell>
        </row>
        <row r="367">
          <cell r="D367">
            <v>55331</v>
          </cell>
          <cell r="E367" t="str">
            <v>1801099F482</v>
          </cell>
        </row>
        <row r="368">
          <cell r="D368">
            <v>94000</v>
          </cell>
          <cell r="E368" t="str">
            <v>1801099F475</v>
          </cell>
        </row>
        <row r="369">
          <cell r="D369">
            <v>108828.43</v>
          </cell>
          <cell r="E369" t="str">
            <v>1801099F461</v>
          </cell>
        </row>
        <row r="370">
          <cell r="D370">
            <v>111342.07</v>
          </cell>
          <cell r="E370" t="str">
            <v>1801099F462</v>
          </cell>
        </row>
        <row r="371">
          <cell r="D371">
            <v>153823.16</v>
          </cell>
          <cell r="E371" t="str">
            <v>1801099F467</v>
          </cell>
        </row>
        <row r="372">
          <cell r="D372">
            <v>166838.72</v>
          </cell>
          <cell r="E372" t="str">
            <v>1801099F495</v>
          </cell>
        </row>
        <row r="373">
          <cell r="D373">
            <v>204315.4</v>
          </cell>
          <cell r="E373" t="str">
            <v>1801099F482</v>
          </cell>
        </row>
        <row r="374">
          <cell r="D374">
            <v>216728.54</v>
          </cell>
          <cell r="E374" t="str">
            <v>1801099F495</v>
          </cell>
        </row>
        <row r="375">
          <cell r="D375">
            <v>396886.58</v>
          </cell>
          <cell r="E375" t="str">
            <v>1801099F469</v>
          </cell>
        </row>
        <row r="376">
          <cell r="D376">
            <v>515600</v>
          </cell>
          <cell r="E376" t="str">
            <v>1801099F484</v>
          </cell>
        </row>
        <row r="377">
          <cell r="D377">
            <v>628306.05000000005</v>
          </cell>
          <cell r="E377" t="str">
            <v>1801099F491</v>
          </cell>
        </row>
        <row r="378">
          <cell r="D378">
            <v>1134692.68</v>
          </cell>
          <cell r="E378" t="str">
            <v>1801099F479</v>
          </cell>
        </row>
        <row r="379">
          <cell r="D379">
            <v>1454335</v>
          </cell>
          <cell r="E379" t="str">
            <v>1801099F463</v>
          </cell>
        </row>
        <row r="380">
          <cell r="D380">
            <v>1872730.27</v>
          </cell>
          <cell r="E380" t="str">
            <v>1801099F491</v>
          </cell>
        </row>
        <row r="381">
          <cell r="D381">
            <v>2113462.12</v>
          </cell>
          <cell r="E381" t="str">
            <v>1801099F486</v>
          </cell>
        </row>
        <row r="382">
          <cell r="D382">
            <v>2214024.4500000002</v>
          </cell>
          <cell r="E382" t="str">
            <v>1801099F495</v>
          </cell>
        </row>
        <row r="383">
          <cell r="D383">
            <v>3189254.54</v>
          </cell>
          <cell r="E383" t="str">
            <v>1801099F469</v>
          </cell>
        </row>
        <row r="384">
          <cell r="D384">
            <v>4096621.46</v>
          </cell>
          <cell r="E384" t="str">
            <v>1801099F464</v>
          </cell>
        </row>
        <row r="385">
          <cell r="D385">
            <v>4475598.82</v>
          </cell>
          <cell r="E385" t="str">
            <v>1801099F479</v>
          </cell>
        </row>
        <row r="386">
          <cell r="D386">
            <v>4770808.32</v>
          </cell>
          <cell r="E386" t="str">
            <v>1801099F486</v>
          </cell>
        </row>
        <row r="387">
          <cell r="D387">
            <v>5408397.5</v>
          </cell>
          <cell r="E387" t="str">
            <v>1801099F483</v>
          </cell>
        </row>
        <row r="388">
          <cell r="D388">
            <v>5868141.2999999998</v>
          </cell>
          <cell r="E388" t="str">
            <v>1801099F486</v>
          </cell>
        </row>
        <row r="389">
          <cell r="D389">
            <v>7020249.9400000004</v>
          </cell>
          <cell r="E389" t="str">
            <v>1801099F474</v>
          </cell>
        </row>
        <row r="390">
          <cell r="D390">
            <v>7957894.2199999997</v>
          </cell>
          <cell r="E390" t="str">
            <v>1801099F481</v>
          </cell>
        </row>
        <row r="391">
          <cell r="D391">
            <v>8322387.2699999996</v>
          </cell>
          <cell r="E391" t="str">
            <v>1801099F486</v>
          </cell>
        </row>
        <row r="392">
          <cell r="D392">
            <v>8757363.3499999996</v>
          </cell>
          <cell r="E392" t="str">
            <v>1801099F477</v>
          </cell>
        </row>
        <row r="393">
          <cell r="D393">
            <v>8974000</v>
          </cell>
          <cell r="E393" t="str">
            <v>1801099F491</v>
          </cell>
        </row>
        <row r="394">
          <cell r="D394">
            <v>9340957.3900000006</v>
          </cell>
          <cell r="E394" t="str">
            <v>1801099F491</v>
          </cell>
        </row>
        <row r="395">
          <cell r="D395">
            <v>11417095.859999999</v>
          </cell>
          <cell r="E395" t="str">
            <v>1801099F483</v>
          </cell>
        </row>
        <row r="396">
          <cell r="D396">
            <v>12890716.970000001</v>
          </cell>
          <cell r="E396" t="str">
            <v>1801099F491</v>
          </cell>
        </row>
        <row r="397">
          <cell r="D397">
            <v>13458281.630000001</v>
          </cell>
          <cell r="E397" t="str">
            <v>1801099F481</v>
          </cell>
        </row>
        <row r="398">
          <cell r="D398">
            <v>13924490.83</v>
          </cell>
          <cell r="E398" t="str">
            <v>1801099F463</v>
          </cell>
        </row>
        <row r="399">
          <cell r="D399">
            <v>17399772.82</v>
          </cell>
          <cell r="E399" t="str">
            <v>1801099F486</v>
          </cell>
        </row>
        <row r="400">
          <cell r="D400">
            <v>18748520.43</v>
          </cell>
          <cell r="E400" t="str">
            <v>1801099F486</v>
          </cell>
        </row>
        <row r="401">
          <cell r="D401">
            <v>24807951.199999999</v>
          </cell>
          <cell r="E401" t="str">
            <v>1801099F486</v>
          </cell>
        </row>
        <row r="402">
          <cell r="D402">
            <v>52289520.479999997</v>
          </cell>
          <cell r="E402" t="str">
            <v>1801099F470</v>
          </cell>
        </row>
        <row r="403">
          <cell r="D403">
            <v>62254645.729999997</v>
          </cell>
          <cell r="E403" t="str">
            <v>1801099F472</v>
          </cell>
        </row>
        <row r="404">
          <cell r="D404">
            <v>67777941</v>
          </cell>
          <cell r="E404" t="str">
            <v>1801099F454</v>
          </cell>
        </row>
        <row r="405">
          <cell r="D405">
            <v>78308545.840000004</v>
          </cell>
          <cell r="E405" t="str">
            <v>1801099F495</v>
          </cell>
        </row>
        <row r="406">
          <cell r="D406">
            <v>82965451.780000001</v>
          </cell>
          <cell r="E406" t="str">
            <v>1801099F491</v>
          </cell>
        </row>
        <row r="407">
          <cell r="D407">
            <v>92637669.219999999</v>
          </cell>
          <cell r="E407" t="str">
            <v>1801099F475</v>
          </cell>
        </row>
        <row r="408">
          <cell r="D408">
            <v>195579565.52000001</v>
          </cell>
          <cell r="E408" t="str">
            <v>1801099F483</v>
          </cell>
        </row>
        <row r="409">
          <cell r="D409">
            <v>325496143.07999998</v>
          </cell>
          <cell r="E409" t="str">
            <v>1801099F476</v>
          </cell>
        </row>
        <row r="410">
          <cell r="D410">
            <v>502248952.54000002</v>
          </cell>
          <cell r="E410" t="str">
            <v>1801099F482</v>
          </cell>
        </row>
        <row r="411">
          <cell r="D411">
            <v>613043704.91999996</v>
          </cell>
          <cell r="E411" t="str">
            <v>1801099F482</v>
          </cell>
        </row>
        <row r="412">
          <cell r="D412">
            <v>-6030535.4800000004</v>
          </cell>
          <cell r="E412" t="str">
            <v>2101002C42339176</v>
          </cell>
        </row>
        <row r="413">
          <cell r="D413">
            <v>-1412078.08</v>
          </cell>
          <cell r="E413" t="str">
            <v>2101002C42339176</v>
          </cell>
        </row>
        <row r="414">
          <cell r="D414">
            <v>-3722221.59</v>
          </cell>
          <cell r="E414" t="str">
            <v>2101008P013459</v>
          </cell>
        </row>
        <row r="415">
          <cell r="D415">
            <v>-541840.38</v>
          </cell>
          <cell r="E415" t="str">
            <v>2101008P100455</v>
          </cell>
        </row>
        <row r="416">
          <cell r="D416">
            <v>-26565.02</v>
          </cell>
          <cell r="E416" t="str">
            <v>2101008P102720</v>
          </cell>
        </row>
        <row r="417">
          <cell r="D417">
            <v>-4602.24</v>
          </cell>
          <cell r="E417" t="str">
            <v>2101008P100240</v>
          </cell>
        </row>
        <row r="418">
          <cell r="D418">
            <v>1313.89</v>
          </cell>
          <cell r="E418" t="str">
            <v>2101008P100455</v>
          </cell>
        </row>
        <row r="419">
          <cell r="D419">
            <v>1843.44</v>
          </cell>
          <cell r="E419" t="str">
            <v>2101008P100240</v>
          </cell>
        </row>
        <row r="420">
          <cell r="D420">
            <v>19305.990000000002</v>
          </cell>
          <cell r="E420" t="str">
            <v>2101008P102720</v>
          </cell>
        </row>
        <row r="421">
          <cell r="D421">
            <v>539415.73</v>
          </cell>
          <cell r="E421" t="str">
            <v>2101008P100455</v>
          </cell>
        </row>
        <row r="422">
          <cell r="D422">
            <v>3678818.68</v>
          </cell>
          <cell r="E422" t="str">
            <v>2101008P013459</v>
          </cell>
        </row>
        <row r="423">
          <cell r="D423">
            <v>-6602.78</v>
          </cell>
          <cell r="E423" t="str">
            <v>2101203P103010</v>
          </cell>
        </row>
        <row r="424">
          <cell r="D424">
            <v>-1609117</v>
          </cell>
          <cell r="E424" t="str">
            <v>2101208P002797</v>
          </cell>
        </row>
        <row r="425">
          <cell r="D425">
            <v>-787013.5</v>
          </cell>
          <cell r="E425" t="str">
            <v>2101208P010835</v>
          </cell>
        </row>
        <row r="426">
          <cell r="D426">
            <v>-474672.53</v>
          </cell>
          <cell r="E426" t="str">
            <v>2101208P013271</v>
          </cell>
        </row>
        <row r="427">
          <cell r="D427">
            <v>-444350.71</v>
          </cell>
          <cell r="E427" t="str">
            <v>2101208P012950</v>
          </cell>
        </row>
        <row r="428">
          <cell r="D428">
            <v>-426458.24</v>
          </cell>
          <cell r="E428" t="str">
            <v>2101208P102464</v>
          </cell>
        </row>
        <row r="429">
          <cell r="D429">
            <v>-383857.6</v>
          </cell>
          <cell r="E429" t="str">
            <v>2101208P014380</v>
          </cell>
        </row>
        <row r="430">
          <cell r="D430">
            <v>-280899.81</v>
          </cell>
          <cell r="E430" t="str">
            <v>2101208C02657017</v>
          </cell>
        </row>
        <row r="431">
          <cell r="D431">
            <v>-180071</v>
          </cell>
          <cell r="E431" t="str">
            <v>2101208P013459</v>
          </cell>
        </row>
        <row r="432">
          <cell r="D432">
            <v>-152319.1</v>
          </cell>
          <cell r="E432" t="str">
            <v>2101208P011456</v>
          </cell>
        </row>
        <row r="433">
          <cell r="D433">
            <v>-138697.32</v>
          </cell>
          <cell r="E433" t="str">
            <v>2101208C33000167</v>
          </cell>
        </row>
        <row r="434">
          <cell r="D434">
            <v>-120000</v>
          </cell>
          <cell r="E434" t="str">
            <v>2101208P004770</v>
          </cell>
        </row>
        <row r="435">
          <cell r="D435">
            <v>-105907</v>
          </cell>
          <cell r="E435" t="str">
            <v>2101208P008595</v>
          </cell>
        </row>
        <row r="436">
          <cell r="D436">
            <v>-98400</v>
          </cell>
          <cell r="E436" t="str">
            <v>2101208P012956</v>
          </cell>
        </row>
        <row r="437">
          <cell r="D437">
            <v>-73400</v>
          </cell>
          <cell r="E437" t="str">
            <v>2101208P013788</v>
          </cell>
        </row>
        <row r="438">
          <cell r="D438">
            <v>-54737.42</v>
          </cell>
          <cell r="E438" t="str">
            <v>2101208C34010728</v>
          </cell>
        </row>
        <row r="439">
          <cell r="D439">
            <v>-47550</v>
          </cell>
          <cell r="E439" t="str">
            <v>2101208P102807</v>
          </cell>
        </row>
        <row r="440">
          <cell r="D440">
            <v>-35720.550000000003</v>
          </cell>
          <cell r="E440" t="str">
            <v>2101208P012956</v>
          </cell>
        </row>
        <row r="441">
          <cell r="D441">
            <v>-35720.550000000003</v>
          </cell>
          <cell r="E441" t="str">
            <v>2101208P012956</v>
          </cell>
        </row>
        <row r="442">
          <cell r="D442">
            <v>-35720.550000000003</v>
          </cell>
          <cell r="E442" t="str">
            <v>2101208P012956</v>
          </cell>
        </row>
        <row r="443">
          <cell r="D443">
            <v>-35720.550000000003</v>
          </cell>
          <cell r="E443" t="str">
            <v>2101208P012956</v>
          </cell>
        </row>
        <row r="444">
          <cell r="D444">
            <v>-35364.92</v>
          </cell>
          <cell r="E444" t="str">
            <v>2101208P013364</v>
          </cell>
        </row>
        <row r="445">
          <cell r="D445">
            <v>-29164.77</v>
          </cell>
          <cell r="E445" t="str">
            <v>2101208C76627504</v>
          </cell>
        </row>
        <row r="446">
          <cell r="D446">
            <v>-23538.3</v>
          </cell>
          <cell r="E446" t="str">
            <v>2101208P012814</v>
          </cell>
        </row>
        <row r="447">
          <cell r="D447">
            <v>-22915.07</v>
          </cell>
          <cell r="E447" t="str">
            <v>2101208P012956</v>
          </cell>
        </row>
        <row r="448">
          <cell r="D448">
            <v>-22828.95</v>
          </cell>
          <cell r="E448" t="str">
            <v>2101208C36181089</v>
          </cell>
        </row>
        <row r="449">
          <cell r="D449">
            <v>-22013</v>
          </cell>
          <cell r="E449" t="str">
            <v>2101208P013899</v>
          </cell>
        </row>
        <row r="450">
          <cell r="D450">
            <v>-19882.189999999999</v>
          </cell>
          <cell r="E450" t="str">
            <v>2101208P012956</v>
          </cell>
        </row>
        <row r="451">
          <cell r="D451">
            <v>-19882.189999999999</v>
          </cell>
          <cell r="E451" t="str">
            <v>2101208P012956</v>
          </cell>
        </row>
        <row r="452">
          <cell r="D452">
            <v>-19882.189999999999</v>
          </cell>
          <cell r="E452" t="str">
            <v>2101208P012956</v>
          </cell>
        </row>
        <row r="453">
          <cell r="D453">
            <v>-19882.189999999999</v>
          </cell>
          <cell r="E453" t="str">
            <v>2101208P012956</v>
          </cell>
        </row>
        <row r="454">
          <cell r="D454">
            <v>-19882.189999999999</v>
          </cell>
          <cell r="E454" t="str">
            <v>2101208P012956</v>
          </cell>
        </row>
        <row r="455">
          <cell r="D455">
            <v>-19882.189999999999</v>
          </cell>
          <cell r="E455" t="str">
            <v>2101208P012956</v>
          </cell>
        </row>
        <row r="456">
          <cell r="D456">
            <v>-16578.419999999998</v>
          </cell>
          <cell r="E456" t="str">
            <v>2101208P014623</v>
          </cell>
        </row>
        <row r="457">
          <cell r="D457">
            <v>-14153.43</v>
          </cell>
          <cell r="E457" t="str">
            <v>2101208P012956</v>
          </cell>
        </row>
        <row r="458">
          <cell r="D458">
            <v>-14153.43</v>
          </cell>
          <cell r="E458" t="str">
            <v>2101208P012956</v>
          </cell>
        </row>
        <row r="459">
          <cell r="D459">
            <v>-14153.43</v>
          </cell>
          <cell r="E459" t="str">
            <v>2101208P012956</v>
          </cell>
        </row>
        <row r="460">
          <cell r="D460">
            <v>-14153.43</v>
          </cell>
          <cell r="E460" t="str">
            <v>2101208P012956</v>
          </cell>
        </row>
        <row r="461">
          <cell r="D461">
            <v>-14153.43</v>
          </cell>
          <cell r="E461" t="str">
            <v>2101208P012956</v>
          </cell>
        </row>
        <row r="462">
          <cell r="D462">
            <v>-13247</v>
          </cell>
          <cell r="E462" t="str">
            <v>2101208P100399</v>
          </cell>
        </row>
        <row r="463">
          <cell r="D463">
            <v>-11457.54</v>
          </cell>
          <cell r="E463" t="str">
            <v>2101208P012956</v>
          </cell>
        </row>
        <row r="464">
          <cell r="D464">
            <v>-10538.8</v>
          </cell>
          <cell r="E464" t="str">
            <v>2101208C57029431</v>
          </cell>
        </row>
        <row r="465">
          <cell r="D465">
            <v>-5830.28</v>
          </cell>
          <cell r="E465" t="str">
            <v>2101208P012814</v>
          </cell>
        </row>
        <row r="466">
          <cell r="D466">
            <v>-5459.45</v>
          </cell>
          <cell r="E466" t="str">
            <v>2101208P012814</v>
          </cell>
        </row>
        <row r="467">
          <cell r="D467">
            <v>-5175.8500000000004</v>
          </cell>
          <cell r="E467" t="str">
            <v>2101208C86729290</v>
          </cell>
        </row>
        <row r="468">
          <cell r="D468">
            <v>-5098</v>
          </cell>
          <cell r="E468" t="str">
            <v>2101208P012990</v>
          </cell>
        </row>
        <row r="469">
          <cell r="D469">
            <v>-4938.18</v>
          </cell>
          <cell r="E469" t="str">
            <v>2101208P012811</v>
          </cell>
        </row>
        <row r="470">
          <cell r="D470">
            <v>-4668.91</v>
          </cell>
          <cell r="E470" t="str">
            <v>2101208P012814</v>
          </cell>
        </row>
        <row r="471">
          <cell r="D471">
            <v>-3413.04</v>
          </cell>
          <cell r="E471" t="str">
            <v>2101208P013201</v>
          </cell>
        </row>
        <row r="472">
          <cell r="D472">
            <v>-2003.8</v>
          </cell>
          <cell r="E472" t="str">
            <v>2101208P012919</v>
          </cell>
        </row>
        <row r="473">
          <cell r="D473">
            <v>-1295</v>
          </cell>
          <cell r="E473" t="str">
            <v>2101208P013386</v>
          </cell>
        </row>
        <row r="474">
          <cell r="D474">
            <v>-380</v>
          </cell>
          <cell r="E474" t="str">
            <v>2101208P012813</v>
          </cell>
        </row>
        <row r="475">
          <cell r="D475">
            <v>161</v>
          </cell>
          <cell r="E475" t="str">
            <v>2101208P012811</v>
          </cell>
        </row>
        <row r="476">
          <cell r="D476">
            <v>275</v>
          </cell>
          <cell r="E476" t="str">
            <v>2101208P014075</v>
          </cell>
        </row>
        <row r="477">
          <cell r="D477">
            <v>550</v>
          </cell>
          <cell r="E477" t="str">
            <v>2101208P014075</v>
          </cell>
        </row>
        <row r="478">
          <cell r="D478">
            <v>1000</v>
          </cell>
          <cell r="E478" t="str">
            <v>2101208P012811</v>
          </cell>
        </row>
        <row r="479">
          <cell r="D479">
            <v>1029.2</v>
          </cell>
          <cell r="E479" t="str">
            <v>2101208P102464</v>
          </cell>
        </row>
        <row r="480">
          <cell r="D480">
            <v>2003.8</v>
          </cell>
          <cell r="E480" t="str">
            <v>2101208P012919</v>
          </cell>
        </row>
        <row r="481">
          <cell r="D481">
            <v>4421.49</v>
          </cell>
          <cell r="E481" t="str">
            <v>2101208C34010728</v>
          </cell>
        </row>
        <row r="482">
          <cell r="D482">
            <v>5175.8500000000004</v>
          </cell>
          <cell r="E482" t="str">
            <v>2101208C86729290</v>
          </cell>
        </row>
        <row r="483">
          <cell r="D483">
            <v>5670.75</v>
          </cell>
          <cell r="E483" t="str">
            <v>2101208P002797</v>
          </cell>
        </row>
        <row r="484">
          <cell r="D484">
            <v>6375.68</v>
          </cell>
          <cell r="E484" t="str">
            <v>2101208P002797</v>
          </cell>
        </row>
        <row r="485">
          <cell r="D485">
            <v>6962.88</v>
          </cell>
          <cell r="E485" t="str">
            <v>2101208P002797</v>
          </cell>
        </row>
        <row r="486">
          <cell r="D486">
            <v>13247</v>
          </cell>
          <cell r="E486" t="str">
            <v>2101208P100399</v>
          </cell>
        </row>
        <row r="487">
          <cell r="D487">
            <v>22828.95</v>
          </cell>
          <cell r="E487" t="str">
            <v>2101208C36181089</v>
          </cell>
        </row>
        <row r="488">
          <cell r="D488">
            <v>24561.52</v>
          </cell>
          <cell r="E488" t="str">
            <v>2101208P002797</v>
          </cell>
        </row>
        <row r="489">
          <cell r="D489">
            <v>27258.94</v>
          </cell>
          <cell r="E489" t="str">
            <v>2101208P002797</v>
          </cell>
        </row>
        <row r="490">
          <cell r="D490">
            <v>29164.77</v>
          </cell>
          <cell r="E490" t="str">
            <v>2101208C76627504</v>
          </cell>
        </row>
        <row r="491">
          <cell r="D491">
            <v>29287.16</v>
          </cell>
          <cell r="E491" t="str">
            <v>2101208P002797</v>
          </cell>
        </row>
        <row r="492">
          <cell r="D492">
            <v>37437.43</v>
          </cell>
          <cell r="E492" t="str">
            <v>2101208P002797</v>
          </cell>
        </row>
        <row r="493">
          <cell r="D493">
            <v>38976.080000000002</v>
          </cell>
          <cell r="E493" t="str">
            <v>2101208P002797</v>
          </cell>
        </row>
        <row r="494">
          <cell r="D494">
            <v>44327.07</v>
          </cell>
          <cell r="E494" t="str">
            <v>2101208C34010728</v>
          </cell>
        </row>
        <row r="495">
          <cell r="D495">
            <v>49200</v>
          </cell>
          <cell r="E495" t="str">
            <v>2101208P012956</v>
          </cell>
        </row>
        <row r="496">
          <cell r="D496">
            <v>138697.32</v>
          </cell>
          <cell r="E496" t="str">
            <v>2101208C33000167</v>
          </cell>
        </row>
        <row r="497">
          <cell r="D497">
            <v>152319.1</v>
          </cell>
          <cell r="E497" t="str">
            <v>2101208P011456</v>
          </cell>
        </row>
        <row r="498">
          <cell r="D498">
            <v>280899.81</v>
          </cell>
          <cell r="E498" t="str">
            <v>2101208C02657017</v>
          </cell>
        </row>
        <row r="499">
          <cell r="D499">
            <v>296610.90999999997</v>
          </cell>
          <cell r="E499" t="str">
            <v>2101208P002797</v>
          </cell>
        </row>
        <row r="500">
          <cell r="D500">
            <v>383857.6</v>
          </cell>
          <cell r="E500" t="str">
            <v>2101208P014380</v>
          </cell>
        </row>
        <row r="501">
          <cell r="D501">
            <v>398605.98</v>
          </cell>
          <cell r="E501" t="str">
            <v>2101208P0027979</v>
          </cell>
        </row>
        <row r="502">
          <cell r="D502">
            <v>427708.82</v>
          </cell>
          <cell r="E502" t="str">
            <v>2101208P102464</v>
          </cell>
        </row>
        <row r="503">
          <cell r="D503">
            <v>444350.71</v>
          </cell>
          <cell r="E503" t="str">
            <v>2101208P012950</v>
          </cell>
        </row>
        <row r="504">
          <cell r="D504">
            <v>525571.48</v>
          </cell>
          <cell r="E504" t="str">
            <v>2101208P010835</v>
          </cell>
        </row>
        <row r="505">
          <cell r="D505">
            <v>-3220214.8</v>
          </cell>
          <cell r="E505" t="str">
            <v>2101209P010590</v>
          </cell>
        </row>
        <row r="506">
          <cell r="D506">
            <v>-1675951.69</v>
          </cell>
          <cell r="E506" t="str">
            <v>2101209P004770</v>
          </cell>
        </row>
        <row r="507">
          <cell r="D507">
            <v>-1408700</v>
          </cell>
          <cell r="E507" t="str">
            <v>2101209P012826</v>
          </cell>
        </row>
        <row r="508">
          <cell r="D508">
            <v>-870044.18</v>
          </cell>
          <cell r="E508" t="str">
            <v>2101209P008715</v>
          </cell>
        </row>
        <row r="509">
          <cell r="D509">
            <v>-563480</v>
          </cell>
          <cell r="E509" t="str">
            <v>2101209P012827</v>
          </cell>
        </row>
        <row r="510">
          <cell r="D510">
            <v>-563480</v>
          </cell>
          <cell r="E510" t="str">
            <v>2101209P012827</v>
          </cell>
        </row>
        <row r="511">
          <cell r="D511">
            <v>-199599.56</v>
          </cell>
          <cell r="E511" t="str">
            <v>2101209P001905</v>
          </cell>
        </row>
        <row r="512">
          <cell r="D512">
            <v>-117689.38</v>
          </cell>
          <cell r="E512" t="str">
            <v>2101209P012898</v>
          </cell>
        </row>
        <row r="513">
          <cell r="D513">
            <v>-117689.38</v>
          </cell>
          <cell r="E513" t="str">
            <v>2101209P012898</v>
          </cell>
        </row>
        <row r="514">
          <cell r="D514">
            <v>240000</v>
          </cell>
          <cell r="E514" t="str">
            <v>2101209P004770</v>
          </cell>
        </row>
        <row r="515">
          <cell r="D515">
            <v>-10826200</v>
          </cell>
          <cell r="E515" t="str">
            <v>2102202P001433</v>
          </cell>
        </row>
        <row r="516">
          <cell r="D516">
            <v>-6395054.9299999997</v>
          </cell>
          <cell r="E516" t="str">
            <v>2102202P012544</v>
          </cell>
        </row>
        <row r="517">
          <cell r="D517">
            <v>-6280753.4699999997</v>
          </cell>
          <cell r="E517" t="str">
            <v>2102202P001852</v>
          </cell>
        </row>
        <row r="518">
          <cell r="D518">
            <v>-5313475.68</v>
          </cell>
          <cell r="E518" t="str">
            <v>2102202P012548</v>
          </cell>
        </row>
        <row r="519">
          <cell r="D519">
            <v>-3912929.6</v>
          </cell>
          <cell r="E519" t="str">
            <v>2102202P001852</v>
          </cell>
        </row>
        <row r="520">
          <cell r="D520">
            <v>-3061662.97</v>
          </cell>
          <cell r="E520" t="str">
            <v>2102202P001852</v>
          </cell>
        </row>
        <row r="521">
          <cell r="D521">
            <v>-2646919.89</v>
          </cell>
          <cell r="E521" t="str">
            <v>2102202P001433</v>
          </cell>
        </row>
        <row r="522">
          <cell r="D522">
            <v>-799386.82</v>
          </cell>
          <cell r="E522" t="str">
            <v>2102202P004040</v>
          </cell>
        </row>
        <row r="523">
          <cell r="D523">
            <v>-419571.98</v>
          </cell>
          <cell r="E523" t="str">
            <v>2102202P012546</v>
          </cell>
        </row>
        <row r="524">
          <cell r="D524">
            <v>-25242.75</v>
          </cell>
          <cell r="E524" t="str">
            <v>2102202C11735586</v>
          </cell>
        </row>
        <row r="525">
          <cell r="D525">
            <v>0.02</v>
          </cell>
          <cell r="E525" t="str">
            <v>2102202P012534</v>
          </cell>
        </row>
        <row r="526">
          <cell r="D526">
            <v>-2681802.48</v>
          </cell>
          <cell r="E526" t="str">
            <v>2102204P001852</v>
          </cell>
        </row>
        <row r="527">
          <cell r="D527">
            <v>-1542699.22</v>
          </cell>
          <cell r="E527" t="str">
            <v>2102204P001852</v>
          </cell>
        </row>
        <row r="528">
          <cell r="D528">
            <v>-1466308.98</v>
          </cell>
          <cell r="E528" t="str">
            <v>2102204P012548</v>
          </cell>
        </row>
        <row r="529">
          <cell r="D529">
            <v>-1083553.3799999999</v>
          </cell>
          <cell r="E529" t="str">
            <v>2102204P001852</v>
          </cell>
        </row>
        <row r="530">
          <cell r="D530">
            <v>-958803.04</v>
          </cell>
          <cell r="E530" t="str">
            <v>2102204P012544</v>
          </cell>
        </row>
        <row r="531">
          <cell r="D531">
            <v>-401707.74</v>
          </cell>
          <cell r="E531" t="str">
            <v>2102204P004040</v>
          </cell>
        </row>
        <row r="532">
          <cell r="D532">
            <v>-64334.05</v>
          </cell>
          <cell r="E532" t="str">
            <v>2102204P012546</v>
          </cell>
        </row>
        <row r="533">
          <cell r="D533">
            <v>-38601.29</v>
          </cell>
          <cell r="E533" t="str">
            <v>2102204P012534</v>
          </cell>
        </row>
        <row r="534">
          <cell r="D534">
            <v>-16537.419999999998</v>
          </cell>
          <cell r="E534" t="str">
            <v>2102204P012533</v>
          </cell>
        </row>
        <row r="535">
          <cell r="D535">
            <v>-139285715</v>
          </cell>
          <cell r="E535" t="str">
            <v>2103202P001403</v>
          </cell>
        </row>
        <row r="536">
          <cell r="D536">
            <v>-115781250</v>
          </cell>
          <cell r="E536" t="str">
            <v>2103202P101883</v>
          </cell>
        </row>
        <row r="537">
          <cell r="D537">
            <v>-100000000</v>
          </cell>
          <cell r="E537" t="str">
            <v>2103202C33066408</v>
          </cell>
        </row>
        <row r="538">
          <cell r="D538">
            <v>-82343750</v>
          </cell>
          <cell r="E538" t="str">
            <v>2103202P100397</v>
          </cell>
        </row>
        <row r="539">
          <cell r="D539">
            <v>-71093750</v>
          </cell>
          <cell r="E539" t="str">
            <v>2103202P100397</v>
          </cell>
        </row>
        <row r="540">
          <cell r="D540">
            <v>-20000000</v>
          </cell>
          <cell r="E540" t="str">
            <v>2103202P100397</v>
          </cell>
        </row>
        <row r="541">
          <cell r="D541">
            <v>-1668559.53</v>
          </cell>
          <cell r="E541" t="str">
            <v>2103204P001403</v>
          </cell>
        </row>
        <row r="542">
          <cell r="D542">
            <v>-1036291.66</v>
          </cell>
          <cell r="E542" t="str">
            <v>2103204C33066408</v>
          </cell>
        </row>
        <row r="543">
          <cell r="D543">
            <v>-739876.48</v>
          </cell>
          <cell r="E543" t="str">
            <v>2103204P101883</v>
          </cell>
        </row>
        <row r="544">
          <cell r="D544">
            <v>-671559.02</v>
          </cell>
          <cell r="E544" t="str">
            <v>2103204P100397</v>
          </cell>
        </row>
        <row r="545">
          <cell r="D545">
            <v>-592694.77</v>
          </cell>
          <cell r="E545" t="str">
            <v>2103204P100397</v>
          </cell>
        </row>
        <row r="546">
          <cell r="D546">
            <v>-93909.72</v>
          </cell>
          <cell r="E546" t="str">
            <v>2103204P100397</v>
          </cell>
        </row>
        <row r="547">
          <cell r="D547">
            <v>-5000</v>
          </cell>
          <cell r="E547" t="str">
            <v>2103214P013317</v>
          </cell>
        </row>
        <row r="548">
          <cell r="D548">
            <v>10714226.77</v>
          </cell>
          <cell r="E548" t="str">
            <v>2104201P013814</v>
          </cell>
        </row>
        <row r="549">
          <cell r="D549">
            <v>1394570.14</v>
          </cell>
          <cell r="E549" t="str">
            <v>2104202P013814</v>
          </cell>
        </row>
        <row r="550">
          <cell r="D550">
            <v>-66672965</v>
          </cell>
          <cell r="E550" t="str">
            <v>2108004C33000167</v>
          </cell>
        </row>
        <row r="551">
          <cell r="D551">
            <v>-251234.05</v>
          </cell>
          <cell r="E551" t="str">
            <v>2108005C33000167</v>
          </cell>
        </row>
        <row r="552">
          <cell r="D552">
            <v>-5602072.8399999999</v>
          </cell>
          <cell r="E552" t="str">
            <v>2108202P002797</v>
          </cell>
        </row>
        <row r="553">
          <cell r="D553">
            <v>-1038352.9</v>
          </cell>
          <cell r="E553" t="str">
            <v>2108202P009797</v>
          </cell>
        </row>
        <row r="554">
          <cell r="D554">
            <v>-13563.31</v>
          </cell>
          <cell r="E554" t="str">
            <v>2108202C33000167</v>
          </cell>
        </row>
        <row r="555">
          <cell r="D555">
            <v>1038352.9</v>
          </cell>
          <cell r="E555" t="str">
            <v>2108202P009797</v>
          </cell>
        </row>
        <row r="556">
          <cell r="D556">
            <v>2111556.0699999998</v>
          </cell>
          <cell r="E556" t="str">
            <v>2108202P002797</v>
          </cell>
        </row>
        <row r="557">
          <cell r="D557">
            <v>-18000000</v>
          </cell>
          <cell r="E557" t="str">
            <v>2108203C33000167</v>
          </cell>
        </row>
        <row r="558">
          <cell r="D558">
            <v>-11370000</v>
          </cell>
          <cell r="E558" t="str">
            <v>2108203C33000167</v>
          </cell>
        </row>
        <row r="559">
          <cell r="D559">
            <v>-10050000</v>
          </cell>
          <cell r="E559" t="str">
            <v>2108203C33000167</v>
          </cell>
        </row>
        <row r="560">
          <cell r="D560">
            <v>-16697.5</v>
          </cell>
          <cell r="E560" t="str">
            <v>2108203P011309</v>
          </cell>
        </row>
        <row r="561">
          <cell r="D561">
            <v>150</v>
          </cell>
          <cell r="E561" t="str">
            <v>2108203C33000167</v>
          </cell>
        </row>
        <row r="562">
          <cell r="D562">
            <v>125645.95</v>
          </cell>
          <cell r="E562" t="str">
            <v>2108203C34274233</v>
          </cell>
        </row>
        <row r="563">
          <cell r="D563">
            <v>213841.47</v>
          </cell>
          <cell r="E563" t="str">
            <v>2108203C33000167</v>
          </cell>
        </row>
        <row r="564">
          <cell r="D564">
            <v>1505980</v>
          </cell>
          <cell r="E564" t="str">
            <v>2108203C33000167</v>
          </cell>
        </row>
        <row r="565">
          <cell r="D565">
            <v>-31356241.079999998</v>
          </cell>
          <cell r="E565" t="str">
            <v>2108204C33000167</v>
          </cell>
        </row>
        <row r="566">
          <cell r="D566">
            <v>-27895747.5</v>
          </cell>
          <cell r="E566" t="str">
            <v>2108204C33000167</v>
          </cell>
        </row>
        <row r="567">
          <cell r="D567">
            <v>-19295138.890000001</v>
          </cell>
          <cell r="E567" t="str">
            <v>2108204C33000167</v>
          </cell>
        </row>
        <row r="568">
          <cell r="D568">
            <v>-11872871.029999999</v>
          </cell>
          <cell r="E568" t="str">
            <v>2108204C33000167</v>
          </cell>
        </row>
        <row r="569">
          <cell r="D569">
            <v>-8977513.3000000007</v>
          </cell>
          <cell r="E569" t="str">
            <v>2108204C33000167</v>
          </cell>
        </row>
        <row r="570">
          <cell r="D570">
            <v>-8974000</v>
          </cell>
          <cell r="E570" t="str">
            <v>2108204C33000167</v>
          </cell>
        </row>
        <row r="571">
          <cell r="D571">
            <v>-8656876.1099999994</v>
          </cell>
          <cell r="E571" t="str">
            <v>2108204C33000167</v>
          </cell>
        </row>
        <row r="572">
          <cell r="D572">
            <v>-8411579.4100000001</v>
          </cell>
          <cell r="E572" t="str">
            <v>2108204C33000167</v>
          </cell>
        </row>
        <row r="573">
          <cell r="D573">
            <v>-8224193.0800000001</v>
          </cell>
          <cell r="E573" t="str">
            <v>2108204C33000167</v>
          </cell>
        </row>
        <row r="574">
          <cell r="D574">
            <v>-971507.1</v>
          </cell>
          <cell r="E574" t="str">
            <v>2108204C33000167</v>
          </cell>
        </row>
        <row r="575">
          <cell r="D575">
            <v>-286547.02</v>
          </cell>
          <cell r="E575" t="str">
            <v>2108204C33000167</v>
          </cell>
        </row>
        <row r="576">
          <cell r="D576">
            <v>-1742.19</v>
          </cell>
          <cell r="E576" t="str">
            <v>2108204C33000167</v>
          </cell>
        </row>
        <row r="577">
          <cell r="D577">
            <v>-35412937.539999999</v>
          </cell>
          <cell r="E577" t="str">
            <v>2108205C33000167</v>
          </cell>
        </row>
        <row r="578">
          <cell r="D578">
            <v>-24470485.77</v>
          </cell>
          <cell r="E578" t="str">
            <v>2108205C33000167</v>
          </cell>
        </row>
        <row r="579">
          <cell r="D579">
            <v>-22736583.48</v>
          </cell>
          <cell r="E579" t="str">
            <v>2108205C33000167</v>
          </cell>
        </row>
        <row r="580">
          <cell r="D580">
            <v>-18790455.109999999</v>
          </cell>
          <cell r="E580" t="str">
            <v>2108205C33000167</v>
          </cell>
        </row>
        <row r="581">
          <cell r="D581">
            <v>-13871806.17</v>
          </cell>
          <cell r="E581" t="str">
            <v>2108205C33000167</v>
          </cell>
        </row>
        <row r="582">
          <cell r="D582">
            <v>-12096595.880000001</v>
          </cell>
          <cell r="E582" t="str">
            <v>2108205C33000167</v>
          </cell>
        </row>
        <row r="583">
          <cell r="D583">
            <v>-11468414.5</v>
          </cell>
          <cell r="E583" t="str">
            <v>2108205C33000167</v>
          </cell>
        </row>
        <row r="584">
          <cell r="D584">
            <v>-9727769.5099999998</v>
          </cell>
          <cell r="E584" t="str">
            <v>2108205C33000167</v>
          </cell>
        </row>
        <row r="585">
          <cell r="D585">
            <v>-9612083.4700000007</v>
          </cell>
          <cell r="E585" t="str">
            <v>2108205C33000167</v>
          </cell>
        </row>
        <row r="586">
          <cell r="D586">
            <v>-8909504.5700000003</v>
          </cell>
          <cell r="E586" t="str">
            <v>2108205C33000167</v>
          </cell>
        </row>
        <row r="587">
          <cell r="D587">
            <v>-7537258.8300000001</v>
          </cell>
          <cell r="E587" t="str">
            <v>2108205C33000167</v>
          </cell>
        </row>
        <row r="588">
          <cell r="D588">
            <v>-6132009.4900000002</v>
          </cell>
          <cell r="E588" t="str">
            <v>2108205C33000167</v>
          </cell>
        </row>
        <row r="589">
          <cell r="D589">
            <v>-4691585.28</v>
          </cell>
          <cell r="E589" t="str">
            <v>2108205C33000167</v>
          </cell>
        </row>
        <row r="590">
          <cell r="D590">
            <v>-4439343.8</v>
          </cell>
          <cell r="E590" t="str">
            <v>2108205C33000167</v>
          </cell>
        </row>
        <row r="591">
          <cell r="D591">
            <v>-2533760.33</v>
          </cell>
          <cell r="E591" t="str">
            <v>2108205C33000167</v>
          </cell>
        </row>
        <row r="592">
          <cell r="D592">
            <v>-2252661.5299999998</v>
          </cell>
          <cell r="E592" t="str">
            <v>2108205C33000167</v>
          </cell>
        </row>
        <row r="593">
          <cell r="D593">
            <v>-1920322.31</v>
          </cell>
          <cell r="E593" t="str">
            <v>2108205C33000167</v>
          </cell>
        </row>
        <row r="594">
          <cell r="D594">
            <v>36988715.240000002</v>
          </cell>
          <cell r="E594" t="str">
            <v>2108205C33000167</v>
          </cell>
        </row>
        <row r="595">
          <cell r="D595">
            <v>-1463400840.25</v>
          </cell>
          <cell r="E595" t="str">
            <v>2108206C33000167</v>
          </cell>
        </row>
        <row r="596">
          <cell r="D596">
            <v>-294483303.79000002</v>
          </cell>
          <cell r="E596" t="str">
            <v>2108206P009797</v>
          </cell>
        </row>
        <row r="597">
          <cell r="D597">
            <v>-176239008.93000001</v>
          </cell>
          <cell r="E597" t="str">
            <v>2108206C33000167</v>
          </cell>
        </row>
        <row r="598">
          <cell r="D598">
            <v>-84608234.599999994</v>
          </cell>
          <cell r="E598" t="str">
            <v>2108207C33000167</v>
          </cell>
        </row>
        <row r="599">
          <cell r="D599">
            <v>-1020439.51</v>
          </cell>
          <cell r="E599" t="str">
            <v>2108207P009797</v>
          </cell>
        </row>
        <row r="600">
          <cell r="D600">
            <v>8698.33</v>
          </cell>
          <cell r="E600" t="str">
            <v>2108207C33000167</v>
          </cell>
        </row>
        <row r="601">
          <cell r="D601">
            <v>-139779999.97999999</v>
          </cell>
          <cell r="E601" t="str">
            <v>2108208C33000167</v>
          </cell>
        </row>
        <row r="602">
          <cell r="D602">
            <v>-71050000</v>
          </cell>
          <cell r="E602" t="str">
            <v>2108208C33000167</v>
          </cell>
        </row>
        <row r="603">
          <cell r="D603">
            <v>-48178912.670000002</v>
          </cell>
          <cell r="E603" t="str">
            <v>2108208C33000167</v>
          </cell>
        </row>
        <row r="604">
          <cell r="D604">
            <v>-7669966.1399999997</v>
          </cell>
          <cell r="E604" t="str">
            <v>2108208C33000167</v>
          </cell>
        </row>
        <row r="605">
          <cell r="D605">
            <v>-324122.71000000002</v>
          </cell>
          <cell r="E605" t="str">
            <v>2108208C33000167</v>
          </cell>
        </row>
        <row r="606">
          <cell r="D606">
            <v>22083246.600000001</v>
          </cell>
          <cell r="E606" t="str">
            <v>2108208C33000167</v>
          </cell>
        </row>
        <row r="607">
          <cell r="D607">
            <v>-313987143.44999999</v>
          </cell>
          <cell r="E607" t="str">
            <v>2108212C33000167</v>
          </cell>
        </row>
        <row r="608">
          <cell r="D608">
            <v>-7530115.0300000003</v>
          </cell>
          <cell r="E608" t="str">
            <v>2108212P012740</v>
          </cell>
        </row>
        <row r="609">
          <cell r="D609">
            <v>202827.9</v>
          </cell>
          <cell r="E609" t="str">
            <v>2108212C33000167</v>
          </cell>
        </row>
        <row r="610">
          <cell r="D610">
            <v>19024401.399999999</v>
          </cell>
          <cell r="E610" t="str">
            <v>2108212C33000167</v>
          </cell>
        </row>
        <row r="611">
          <cell r="D611">
            <v>228706453.65000001</v>
          </cell>
          <cell r="E611" t="str">
            <v>2108212C33000167</v>
          </cell>
        </row>
        <row r="612">
          <cell r="D612">
            <v>-106711.16</v>
          </cell>
          <cell r="E612" t="str">
            <v>2108213P012740</v>
          </cell>
        </row>
        <row r="613">
          <cell r="D613">
            <v>-238200205.41999999</v>
          </cell>
          <cell r="E613" t="str">
            <v>2108215C33000167</v>
          </cell>
        </row>
        <row r="614">
          <cell r="D614">
            <v>-143791279.94999999</v>
          </cell>
          <cell r="E614" t="str">
            <v>2108215C33000167</v>
          </cell>
        </row>
        <row r="615">
          <cell r="D615">
            <v>-124789680.70999999</v>
          </cell>
          <cell r="E615" t="str">
            <v>2108215C33000167</v>
          </cell>
        </row>
        <row r="616">
          <cell r="D616">
            <v>-105225521.84</v>
          </cell>
          <cell r="E616" t="str">
            <v>2108215C33000167</v>
          </cell>
        </row>
        <row r="617">
          <cell r="D617">
            <v>-70640178.5</v>
          </cell>
          <cell r="E617" t="str">
            <v>2108215C33000167</v>
          </cell>
        </row>
        <row r="618">
          <cell r="D618">
            <v>-57939246.329999998</v>
          </cell>
          <cell r="E618" t="str">
            <v>2108215C33000167</v>
          </cell>
        </row>
        <row r="619">
          <cell r="D619">
            <v>-44525412.140000001</v>
          </cell>
          <cell r="E619" t="str">
            <v>2108215C33000167</v>
          </cell>
        </row>
        <row r="620">
          <cell r="D620">
            <v>-38349907.950000003</v>
          </cell>
          <cell r="E620" t="str">
            <v>2108215C33000167</v>
          </cell>
        </row>
        <row r="621">
          <cell r="D621">
            <v>-30165403.199999999</v>
          </cell>
          <cell r="E621" t="str">
            <v>2108215C33000167</v>
          </cell>
        </row>
        <row r="622">
          <cell r="D622">
            <v>-28010144.800000001</v>
          </cell>
          <cell r="E622" t="str">
            <v>2108215C33000167</v>
          </cell>
        </row>
        <row r="623">
          <cell r="D623">
            <v>-14213472.789999999</v>
          </cell>
          <cell r="E623" t="str">
            <v>2108215C33000167</v>
          </cell>
        </row>
        <row r="624">
          <cell r="D624">
            <v>-14027524.92</v>
          </cell>
          <cell r="E624" t="str">
            <v>2108215C33000167</v>
          </cell>
        </row>
        <row r="625">
          <cell r="D625">
            <v>-12082966.779999999</v>
          </cell>
          <cell r="E625" t="str">
            <v>2108215C33000167</v>
          </cell>
        </row>
        <row r="626">
          <cell r="D626">
            <v>-3289524.86</v>
          </cell>
          <cell r="E626" t="str">
            <v>2108215C33000167</v>
          </cell>
        </row>
        <row r="627">
          <cell r="D627">
            <v>-3102095.29</v>
          </cell>
          <cell r="E627" t="str">
            <v>2108215C33000167</v>
          </cell>
        </row>
        <row r="628">
          <cell r="D628">
            <v>-2123603.2799999998</v>
          </cell>
          <cell r="E628" t="str">
            <v>2108215C33000167</v>
          </cell>
        </row>
        <row r="629">
          <cell r="D629">
            <v>-576</v>
          </cell>
          <cell r="E629" t="str">
            <v>2108215C33000167</v>
          </cell>
        </row>
        <row r="630">
          <cell r="D630">
            <v>4042634.28</v>
          </cell>
          <cell r="E630" t="str">
            <v>2108215C33000167</v>
          </cell>
        </row>
        <row r="631">
          <cell r="D631">
            <v>-9190.4599999999991</v>
          </cell>
          <cell r="E631" t="str">
            <v>2108218C33000167</v>
          </cell>
        </row>
        <row r="632">
          <cell r="D632">
            <v>-15949045.26</v>
          </cell>
          <cell r="E632" t="str">
            <v>2108219P002797</v>
          </cell>
        </row>
        <row r="633">
          <cell r="D633">
            <v>-19520239.649999999</v>
          </cell>
          <cell r="E633" t="str">
            <v>2108221P009614</v>
          </cell>
        </row>
        <row r="634">
          <cell r="D634">
            <v>-12562762.710000001</v>
          </cell>
          <cell r="E634" t="str">
            <v>2108221P009614</v>
          </cell>
        </row>
        <row r="635">
          <cell r="D635">
            <v>-2431313.23</v>
          </cell>
          <cell r="E635" t="str">
            <v>2108221P009614</v>
          </cell>
        </row>
        <row r="636">
          <cell r="D636">
            <v>-2364789.85</v>
          </cell>
          <cell r="E636" t="str">
            <v>2108221P009614</v>
          </cell>
        </row>
        <row r="637">
          <cell r="D637">
            <v>-1045129.32</v>
          </cell>
          <cell r="E637" t="str">
            <v>2108221P009614</v>
          </cell>
        </row>
        <row r="638">
          <cell r="D638">
            <v>-897415.18</v>
          </cell>
          <cell r="E638" t="str">
            <v>2108221P009614</v>
          </cell>
        </row>
        <row r="639">
          <cell r="D639">
            <v>-464160.86</v>
          </cell>
          <cell r="E639" t="str">
            <v>2108221P009614</v>
          </cell>
        </row>
        <row r="640">
          <cell r="D640">
            <v>-427234.49</v>
          </cell>
          <cell r="E640" t="str">
            <v>2108221P009614</v>
          </cell>
        </row>
        <row r="641">
          <cell r="D641">
            <v>-282484.61</v>
          </cell>
          <cell r="E641" t="str">
            <v>2108221P009614</v>
          </cell>
        </row>
        <row r="642">
          <cell r="D642">
            <v>-224360.57</v>
          </cell>
          <cell r="E642" t="str">
            <v>2108221P009614</v>
          </cell>
        </row>
        <row r="643">
          <cell r="D643">
            <v>-39773.07</v>
          </cell>
          <cell r="E643" t="str">
            <v>2108221P009614</v>
          </cell>
        </row>
        <row r="644">
          <cell r="D644">
            <v>-17880.82</v>
          </cell>
          <cell r="E644" t="str">
            <v>2108221P009614</v>
          </cell>
        </row>
        <row r="645">
          <cell r="D645">
            <v>-231969637.22999999</v>
          </cell>
          <cell r="E645" t="str">
            <v>2108280C42154146</v>
          </cell>
        </row>
        <row r="646">
          <cell r="D646">
            <v>-2329158.62</v>
          </cell>
          <cell r="E646" t="str">
            <v>2108280P010224</v>
          </cell>
        </row>
        <row r="647">
          <cell r="D647">
            <v>-5490</v>
          </cell>
          <cell r="E647" t="str">
            <v>2108280P011309</v>
          </cell>
        </row>
        <row r="648">
          <cell r="D648">
            <v>-91218.69</v>
          </cell>
          <cell r="E648" t="str">
            <v>2108299C34274233</v>
          </cell>
        </row>
        <row r="649">
          <cell r="D649">
            <v>46751.47</v>
          </cell>
          <cell r="E649" t="str">
            <v>2108299C33000167</v>
          </cell>
        </row>
        <row r="650">
          <cell r="D650">
            <v>617979.59</v>
          </cell>
          <cell r="E650" t="str">
            <v>2108299C33000167</v>
          </cell>
        </row>
        <row r="651">
          <cell r="D651">
            <v>-18391275.010000002</v>
          </cell>
          <cell r="E651" t="str">
            <v>2110202P001413</v>
          </cell>
        </row>
        <row r="652">
          <cell r="D652">
            <v>-197454521.66</v>
          </cell>
          <cell r="E652" t="str">
            <v>2123099</v>
          </cell>
        </row>
        <row r="653">
          <cell r="D653">
            <v>-94364535.140000001</v>
          </cell>
          <cell r="E653" t="str">
            <v>2123099</v>
          </cell>
        </row>
        <row r="654">
          <cell r="D654">
            <v>-69098788.5</v>
          </cell>
          <cell r="E654" t="str">
            <v>2123099</v>
          </cell>
        </row>
        <row r="655">
          <cell r="D655">
            <v>-44767716</v>
          </cell>
          <cell r="E655" t="str">
            <v>2123099</v>
          </cell>
        </row>
        <row r="656">
          <cell r="D656">
            <v>-217657.56</v>
          </cell>
          <cell r="E656" t="str">
            <v>2128001</v>
          </cell>
        </row>
        <row r="657">
          <cell r="D657">
            <v>-89193899.659999996</v>
          </cell>
          <cell r="E657" t="str">
            <v>2128003</v>
          </cell>
        </row>
        <row r="658">
          <cell r="D658">
            <v>-231298.83</v>
          </cell>
          <cell r="E658" t="str">
            <v>2128003</v>
          </cell>
        </row>
        <row r="659">
          <cell r="D659">
            <v>-818652.15</v>
          </cell>
          <cell r="E659" t="str">
            <v>2149099</v>
          </cell>
        </row>
        <row r="660">
          <cell r="D660">
            <v>1740</v>
          </cell>
          <cell r="E660" t="str">
            <v>2149099</v>
          </cell>
        </row>
        <row r="661">
          <cell r="D661">
            <v>99513.7</v>
          </cell>
          <cell r="E661" t="str">
            <v>2149099</v>
          </cell>
        </row>
        <row r="662">
          <cell r="D662">
            <v>132585.69</v>
          </cell>
          <cell r="E662" t="str">
            <v>2149099</v>
          </cell>
        </row>
        <row r="663">
          <cell r="D663">
            <v>584812.76</v>
          </cell>
          <cell r="E663" t="str">
            <v>2149099</v>
          </cell>
        </row>
        <row r="664">
          <cell r="D664">
            <v>-416809</v>
          </cell>
          <cell r="E664" t="str">
            <v>2201</v>
          </cell>
        </row>
        <row r="665">
          <cell r="D665">
            <v>-416809</v>
          </cell>
          <cell r="E665" t="str">
            <v>2201</v>
          </cell>
        </row>
        <row r="666">
          <cell r="D666">
            <v>-150400000</v>
          </cell>
          <cell r="E666" t="str">
            <v>2301001</v>
          </cell>
        </row>
        <row r="667">
          <cell r="D667">
            <v>-910700931.52999997</v>
          </cell>
          <cell r="E667" t="str">
            <v>2701001</v>
          </cell>
        </row>
        <row r="668">
          <cell r="D668">
            <v>54201512.609999999</v>
          </cell>
          <cell r="E668" t="str">
            <v>2701003</v>
          </cell>
        </row>
        <row r="669">
          <cell r="D669">
            <v>-7210575</v>
          </cell>
          <cell r="E669" t="str">
            <v>3110110P001413</v>
          </cell>
        </row>
        <row r="670">
          <cell r="D670">
            <v>-226609023.34</v>
          </cell>
          <cell r="E670" t="str">
            <v>3110202P002797</v>
          </cell>
        </row>
        <row r="671">
          <cell r="D671">
            <v>-24272275.649999999</v>
          </cell>
          <cell r="E671" t="str">
            <v>3110202P012651</v>
          </cell>
        </row>
        <row r="672">
          <cell r="D672">
            <v>-18577118.23</v>
          </cell>
          <cell r="E672" t="str">
            <v>3110202P002797</v>
          </cell>
        </row>
        <row r="673">
          <cell r="D673">
            <v>16181650.630000001</v>
          </cell>
          <cell r="E673" t="str">
            <v>3110202P012651</v>
          </cell>
        </row>
        <row r="674">
          <cell r="D674">
            <v>-886814.53</v>
          </cell>
          <cell r="E674" t="str">
            <v>3110203P002797</v>
          </cell>
        </row>
        <row r="675">
          <cell r="D675">
            <v>-8119110.7300000004</v>
          </cell>
          <cell r="E675" t="str">
            <v>3110206P002797</v>
          </cell>
        </row>
        <row r="676">
          <cell r="D676">
            <v>-7320730.0999999996</v>
          </cell>
          <cell r="E676" t="str">
            <v>3110207P002797</v>
          </cell>
        </row>
        <row r="677">
          <cell r="D677">
            <v>-2756671.99</v>
          </cell>
          <cell r="E677" t="str">
            <v>3110208P002797</v>
          </cell>
        </row>
        <row r="678">
          <cell r="D678">
            <v>-999237.68</v>
          </cell>
          <cell r="E678" t="str">
            <v>3110208P002797</v>
          </cell>
        </row>
        <row r="679">
          <cell r="D679">
            <v>-285392.23</v>
          </cell>
          <cell r="E679" t="str">
            <v>3110208P007120</v>
          </cell>
        </row>
        <row r="680">
          <cell r="D680">
            <v>-904025035.88999999</v>
          </cell>
          <cell r="E680" t="str">
            <v>3110210P002797</v>
          </cell>
        </row>
        <row r="681">
          <cell r="D681">
            <v>-122712201.51000001</v>
          </cell>
          <cell r="E681" t="str">
            <v>3110210P002797</v>
          </cell>
        </row>
        <row r="682">
          <cell r="D682">
            <v>-42261651.710000001</v>
          </cell>
          <cell r="E682" t="str">
            <v>3110210P001985</v>
          </cell>
        </row>
        <row r="683">
          <cell r="D683">
            <v>-38502143.189999998</v>
          </cell>
          <cell r="E683" t="str">
            <v>3110210P009797</v>
          </cell>
        </row>
        <row r="684">
          <cell r="D684">
            <v>-24938983.530000001</v>
          </cell>
          <cell r="E684" t="str">
            <v>3110210P012971</v>
          </cell>
        </row>
        <row r="685">
          <cell r="D685">
            <v>2295490.9900000002</v>
          </cell>
          <cell r="E685" t="str">
            <v>3110210P002797</v>
          </cell>
        </row>
        <row r="686">
          <cell r="D686">
            <v>-21627929.890000001</v>
          </cell>
          <cell r="E686" t="str">
            <v>3110215P002797</v>
          </cell>
        </row>
        <row r="687">
          <cell r="D687">
            <v>-14189811.380000001</v>
          </cell>
          <cell r="E687" t="str">
            <v>3110215P002797</v>
          </cell>
        </row>
        <row r="688">
          <cell r="D688">
            <v>-23808647.420000002</v>
          </cell>
          <cell r="E688" t="str">
            <v>3110218P002797</v>
          </cell>
        </row>
        <row r="689">
          <cell r="D689">
            <v>-14424257.119999999</v>
          </cell>
          <cell r="E689" t="str">
            <v>3110299P002797</v>
          </cell>
        </row>
        <row r="690">
          <cell r="D690">
            <v>-6761859.3099999996</v>
          </cell>
          <cell r="E690" t="str">
            <v>3110299C33000167</v>
          </cell>
        </row>
        <row r="691">
          <cell r="D691">
            <v>-891499.14</v>
          </cell>
          <cell r="E691" t="str">
            <v>3110299C33000167</v>
          </cell>
        </row>
        <row r="692">
          <cell r="D692">
            <v>-16750.8</v>
          </cell>
          <cell r="E692" t="str">
            <v>3110299P002797</v>
          </cell>
        </row>
        <row r="693">
          <cell r="D693">
            <v>-4485873.12</v>
          </cell>
          <cell r="E693" t="str">
            <v>3110499C33000167</v>
          </cell>
        </row>
        <row r="694">
          <cell r="D694">
            <v>-2552343.65</v>
          </cell>
          <cell r="E694" t="str">
            <v>3110499C33000167</v>
          </cell>
        </row>
        <row r="695">
          <cell r="D695">
            <v>-2144836.09</v>
          </cell>
          <cell r="E695" t="str">
            <v>3110499C33000167</v>
          </cell>
        </row>
        <row r="696">
          <cell r="D696">
            <v>-2138027.15</v>
          </cell>
          <cell r="E696" t="str">
            <v>3110499C33000167</v>
          </cell>
        </row>
        <row r="697">
          <cell r="D697">
            <v>-1245595.3799999999</v>
          </cell>
          <cell r="E697" t="str">
            <v>3110499C33000167</v>
          </cell>
        </row>
        <row r="698">
          <cell r="D698">
            <v>-1107281.24</v>
          </cell>
          <cell r="E698" t="str">
            <v>3110499C33000167</v>
          </cell>
        </row>
        <row r="699">
          <cell r="D699">
            <v>-1104504.79</v>
          </cell>
          <cell r="E699" t="str">
            <v>3110499C33000167</v>
          </cell>
        </row>
        <row r="700">
          <cell r="D700">
            <v>-724565.71</v>
          </cell>
          <cell r="E700" t="str">
            <v>3110499C33000167</v>
          </cell>
        </row>
        <row r="701">
          <cell r="D701">
            <v>-661844.82999999996</v>
          </cell>
          <cell r="E701" t="str">
            <v>3110499C33000167</v>
          </cell>
        </row>
        <row r="702">
          <cell r="D702">
            <v>-602615.47</v>
          </cell>
          <cell r="E702" t="str">
            <v>3110499C33000167</v>
          </cell>
        </row>
        <row r="703">
          <cell r="D703">
            <v>-444595.98</v>
          </cell>
          <cell r="E703" t="str">
            <v>3110499C33000167</v>
          </cell>
        </row>
        <row r="704">
          <cell r="D704">
            <v>-227740.76</v>
          </cell>
          <cell r="E704" t="str">
            <v>3110499C33000167</v>
          </cell>
        </row>
        <row r="705">
          <cell r="D705">
            <v>-213341.34</v>
          </cell>
          <cell r="E705" t="str">
            <v>3110499C33000167</v>
          </cell>
        </row>
        <row r="706">
          <cell r="D706">
            <v>-143848.22</v>
          </cell>
          <cell r="E706" t="str">
            <v>3110499C33000167</v>
          </cell>
        </row>
        <row r="707">
          <cell r="D707">
            <v>-122048.31</v>
          </cell>
          <cell r="E707" t="str">
            <v>3110499C33000167</v>
          </cell>
        </row>
        <row r="708">
          <cell r="D708">
            <v>-21311</v>
          </cell>
          <cell r="E708" t="str">
            <v>3110499C33000167</v>
          </cell>
        </row>
        <row r="709">
          <cell r="D709">
            <v>-62825039.649999999</v>
          </cell>
          <cell r="E709" t="str">
            <v>3111405</v>
          </cell>
        </row>
        <row r="710">
          <cell r="D710">
            <v>-50535177.079999998</v>
          </cell>
          <cell r="E710" t="str">
            <v>3111405</v>
          </cell>
        </row>
        <row r="711">
          <cell r="D711">
            <v>-28565636.379999999</v>
          </cell>
          <cell r="E711" t="str">
            <v>3111405</v>
          </cell>
        </row>
        <row r="712">
          <cell r="D712">
            <v>-27195004.489999998</v>
          </cell>
          <cell r="E712" t="str">
            <v>3111405</v>
          </cell>
        </row>
        <row r="713">
          <cell r="D713">
            <v>-25178368.329999998</v>
          </cell>
          <cell r="E713" t="str">
            <v>3111405</v>
          </cell>
        </row>
        <row r="714">
          <cell r="D714">
            <v>-22175206.43</v>
          </cell>
          <cell r="E714" t="str">
            <v>3111405</v>
          </cell>
        </row>
        <row r="715">
          <cell r="D715">
            <v>-20839827.91</v>
          </cell>
          <cell r="E715" t="str">
            <v>3111405</v>
          </cell>
        </row>
        <row r="716">
          <cell r="D716">
            <v>-20094025.399999999</v>
          </cell>
          <cell r="E716" t="str">
            <v>3111405</v>
          </cell>
        </row>
        <row r="717">
          <cell r="D717">
            <v>-18163640.82</v>
          </cell>
          <cell r="E717" t="str">
            <v>3111405</v>
          </cell>
        </row>
        <row r="718">
          <cell r="D718">
            <v>-17898572.780000001</v>
          </cell>
          <cell r="E718" t="str">
            <v>3111405</v>
          </cell>
        </row>
        <row r="719">
          <cell r="D719">
            <v>-17774825.609999999</v>
          </cell>
          <cell r="E719" t="str">
            <v>3111405</v>
          </cell>
        </row>
        <row r="720">
          <cell r="D720">
            <v>-10086973.07</v>
          </cell>
          <cell r="E720" t="str">
            <v>3111405</v>
          </cell>
        </row>
        <row r="721">
          <cell r="D721">
            <v>-8350317.0300000003</v>
          </cell>
          <cell r="E721" t="str">
            <v>3111405</v>
          </cell>
        </row>
        <row r="722">
          <cell r="D722">
            <v>-8067265.8499999996</v>
          </cell>
          <cell r="E722" t="str">
            <v>3111405</v>
          </cell>
        </row>
        <row r="723">
          <cell r="D723">
            <v>-7446072.7000000002</v>
          </cell>
          <cell r="E723" t="str">
            <v>3111405</v>
          </cell>
        </row>
        <row r="724">
          <cell r="D724">
            <v>-2431313.23</v>
          </cell>
          <cell r="E724" t="str">
            <v>3111405</v>
          </cell>
        </row>
        <row r="725">
          <cell r="D725">
            <v>-224360.57</v>
          </cell>
          <cell r="E725" t="str">
            <v>3111405</v>
          </cell>
        </row>
        <row r="726">
          <cell r="D726">
            <v>-2052290.87</v>
          </cell>
          <cell r="E726" t="str">
            <v>3111406</v>
          </cell>
        </row>
        <row r="727">
          <cell r="D727">
            <v>233535265.44999999</v>
          </cell>
          <cell r="E727" t="str">
            <v>3311110</v>
          </cell>
        </row>
        <row r="728">
          <cell r="D728">
            <v>1267459380.1300001</v>
          </cell>
          <cell r="E728" t="str">
            <v>3311110</v>
          </cell>
        </row>
        <row r="729">
          <cell r="D729">
            <v>3133</v>
          </cell>
          <cell r="E729" t="str">
            <v>3311199</v>
          </cell>
        </row>
        <row r="730">
          <cell r="D730">
            <v>6183.6</v>
          </cell>
          <cell r="E730" t="str">
            <v>3311199</v>
          </cell>
        </row>
        <row r="731">
          <cell r="D731">
            <v>6986.67</v>
          </cell>
          <cell r="E731" t="str">
            <v>3311199</v>
          </cell>
        </row>
        <row r="732">
          <cell r="D732">
            <v>33818.17</v>
          </cell>
          <cell r="E732" t="str">
            <v>3311199</v>
          </cell>
        </row>
        <row r="733">
          <cell r="D733">
            <v>79060.98</v>
          </cell>
          <cell r="E733" t="str">
            <v>3311199</v>
          </cell>
        </row>
        <row r="734">
          <cell r="D734">
            <v>283091.12</v>
          </cell>
          <cell r="E734" t="str">
            <v>3311199</v>
          </cell>
        </row>
        <row r="735">
          <cell r="D735">
            <v>363592.74</v>
          </cell>
          <cell r="E735" t="str">
            <v>3311199</v>
          </cell>
        </row>
        <row r="736">
          <cell r="D736">
            <v>6761859.3099999996</v>
          </cell>
          <cell r="E736" t="str">
            <v>3311199</v>
          </cell>
        </row>
        <row r="737">
          <cell r="D737">
            <v>156724.09</v>
          </cell>
          <cell r="E737" t="str">
            <v>3311405</v>
          </cell>
        </row>
        <row r="738">
          <cell r="D738">
            <v>1521737.86</v>
          </cell>
          <cell r="E738" t="str">
            <v>3311405</v>
          </cell>
        </row>
        <row r="739">
          <cell r="D739">
            <v>3670447.48</v>
          </cell>
          <cell r="E739" t="str">
            <v>3311405</v>
          </cell>
        </row>
        <row r="740">
          <cell r="D740">
            <v>5512064.9500000002</v>
          </cell>
          <cell r="E740" t="str">
            <v>3311405</v>
          </cell>
        </row>
        <row r="741">
          <cell r="D741">
            <v>6376178.1900000004</v>
          </cell>
          <cell r="E741" t="str">
            <v>3311405</v>
          </cell>
        </row>
        <row r="742">
          <cell r="D742">
            <v>8195683.7199999997</v>
          </cell>
          <cell r="E742" t="str">
            <v>3311405</v>
          </cell>
        </row>
        <row r="743">
          <cell r="D743">
            <v>12171287.300000001</v>
          </cell>
          <cell r="E743" t="str">
            <v>3311405</v>
          </cell>
        </row>
        <row r="744">
          <cell r="D744">
            <v>18160126.84</v>
          </cell>
          <cell r="E744" t="str">
            <v>3311405</v>
          </cell>
        </row>
        <row r="745">
          <cell r="D745">
            <v>19108671.559999999</v>
          </cell>
          <cell r="E745" t="str">
            <v>3311405</v>
          </cell>
        </row>
        <row r="746">
          <cell r="D746">
            <v>21332530.989999998</v>
          </cell>
          <cell r="E746" t="str">
            <v>3311405</v>
          </cell>
        </row>
        <row r="747">
          <cell r="D747">
            <v>24217929.57</v>
          </cell>
          <cell r="E747" t="str">
            <v>3311405</v>
          </cell>
        </row>
        <row r="748">
          <cell r="D748">
            <v>25704410.57</v>
          </cell>
          <cell r="E748" t="str">
            <v>3311405</v>
          </cell>
        </row>
        <row r="749">
          <cell r="D749">
            <v>25849055.800000001</v>
          </cell>
          <cell r="E749" t="str">
            <v>3311405</v>
          </cell>
        </row>
        <row r="750">
          <cell r="D750">
            <v>25859208.530000001</v>
          </cell>
          <cell r="E750" t="str">
            <v>3311405</v>
          </cell>
        </row>
        <row r="751">
          <cell r="D751">
            <v>26894606.219999999</v>
          </cell>
          <cell r="E751" t="str">
            <v>3311405</v>
          </cell>
        </row>
        <row r="752">
          <cell r="D752">
            <v>40751065.259999998</v>
          </cell>
          <cell r="E752" t="str">
            <v>3311405</v>
          </cell>
        </row>
        <row r="753">
          <cell r="D753">
            <v>60249726.170000002</v>
          </cell>
          <cell r="E753" t="str">
            <v>3311405</v>
          </cell>
        </row>
        <row r="754">
          <cell r="D754">
            <v>1425087.5</v>
          </cell>
          <cell r="E754" t="str">
            <v>3311406</v>
          </cell>
        </row>
        <row r="755">
          <cell r="D755">
            <v>-263.58</v>
          </cell>
          <cell r="E755" t="str">
            <v>3311499</v>
          </cell>
        </row>
        <row r="756">
          <cell r="D756">
            <v>21586</v>
          </cell>
          <cell r="E756" t="str">
            <v>3311499</v>
          </cell>
        </row>
        <row r="757">
          <cell r="D757">
            <v>79906.820000000007</v>
          </cell>
          <cell r="E757" t="str">
            <v>3311499</v>
          </cell>
        </row>
        <row r="758">
          <cell r="D758">
            <v>143848.22</v>
          </cell>
          <cell r="E758" t="str">
            <v>3311499</v>
          </cell>
        </row>
        <row r="759">
          <cell r="D759">
            <v>173924.12</v>
          </cell>
          <cell r="E759" t="str">
            <v>3311499</v>
          </cell>
        </row>
        <row r="760">
          <cell r="D760">
            <v>284877.55</v>
          </cell>
          <cell r="E760" t="str">
            <v>3311499</v>
          </cell>
        </row>
        <row r="761">
          <cell r="D761">
            <v>396676.72</v>
          </cell>
          <cell r="E761" t="str">
            <v>3311499</v>
          </cell>
        </row>
        <row r="762">
          <cell r="D762">
            <v>615255.36</v>
          </cell>
          <cell r="E762" t="str">
            <v>3311499</v>
          </cell>
        </row>
        <row r="763">
          <cell r="D763">
            <v>660301.47</v>
          </cell>
          <cell r="E763" t="str">
            <v>3311499</v>
          </cell>
        </row>
        <row r="764">
          <cell r="D764">
            <v>662781.53</v>
          </cell>
          <cell r="E764" t="str">
            <v>3311499</v>
          </cell>
        </row>
        <row r="765">
          <cell r="D765">
            <v>1104504.79</v>
          </cell>
          <cell r="E765" t="str">
            <v>3311499</v>
          </cell>
        </row>
        <row r="766">
          <cell r="D766">
            <v>1219504.6499999999</v>
          </cell>
          <cell r="E766" t="str">
            <v>3311499</v>
          </cell>
        </row>
        <row r="767">
          <cell r="D767">
            <v>1379974.45</v>
          </cell>
          <cell r="E767" t="str">
            <v>3311499</v>
          </cell>
        </row>
        <row r="768">
          <cell r="D768">
            <v>1831182.59</v>
          </cell>
          <cell r="E768" t="str">
            <v>3311499</v>
          </cell>
        </row>
        <row r="769">
          <cell r="D769">
            <v>2129438.87</v>
          </cell>
          <cell r="E769" t="str">
            <v>3311499</v>
          </cell>
        </row>
        <row r="770">
          <cell r="D770">
            <v>2201432.66</v>
          </cell>
          <cell r="E770" t="str">
            <v>3311499</v>
          </cell>
        </row>
        <row r="771">
          <cell r="D771">
            <v>3744734.01</v>
          </cell>
          <cell r="E771" t="str">
            <v>3311499</v>
          </cell>
        </row>
        <row r="772">
          <cell r="D772">
            <v>1870000</v>
          </cell>
          <cell r="E772" t="str">
            <v>3316</v>
          </cell>
        </row>
        <row r="773">
          <cell r="D773">
            <v>44815.519999999997</v>
          </cell>
          <cell r="E773" t="str">
            <v>3510</v>
          </cell>
        </row>
        <row r="774">
          <cell r="D774">
            <v>51973.95</v>
          </cell>
          <cell r="E774" t="str">
            <v>3510</v>
          </cell>
        </row>
        <row r="775">
          <cell r="D775">
            <v>63602.19</v>
          </cell>
          <cell r="E775" t="str">
            <v>3510</v>
          </cell>
        </row>
        <row r="776">
          <cell r="D776">
            <v>63991.25</v>
          </cell>
          <cell r="E776" t="str">
            <v>3510</v>
          </cell>
        </row>
        <row r="777">
          <cell r="D777">
            <v>65125.440000000002</v>
          </cell>
          <cell r="E777" t="str">
            <v>3510</v>
          </cell>
        </row>
        <row r="778">
          <cell r="D778">
            <v>67266.100000000006</v>
          </cell>
          <cell r="E778" t="str">
            <v>3510</v>
          </cell>
        </row>
        <row r="779">
          <cell r="D779">
            <v>89684.07</v>
          </cell>
          <cell r="E779" t="str">
            <v>3510</v>
          </cell>
        </row>
        <row r="780">
          <cell r="D780">
            <v>101823.22</v>
          </cell>
          <cell r="E780" t="str">
            <v>3510</v>
          </cell>
        </row>
        <row r="781">
          <cell r="D781">
            <v>136275</v>
          </cell>
          <cell r="E781" t="str">
            <v>3510</v>
          </cell>
        </row>
        <row r="782">
          <cell r="D782">
            <v>138580.42000000001</v>
          </cell>
          <cell r="E782" t="str">
            <v>3510</v>
          </cell>
        </row>
        <row r="783">
          <cell r="D783">
            <v>144028.70000000001</v>
          </cell>
          <cell r="E783" t="str">
            <v>3510</v>
          </cell>
        </row>
        <row r="784">
          <cell r="D784">
            <v>180601.45</v>
          </cell>
          <cell r="E784" t="str">
            <v>3510</v>
          </cell>
        </row>
        <row r="785">
          <cell r="D785">
            <v>236904.44</v>
          </cell>
          <cell r="E785" t="str">
            <v>3510</v>
          </cell>
        </row>
        <row r="786">
          <cell r="D786">
            <v>486819.13</v>
          </cell>
          <cell r="E786" t="str">
            <v>3510</v>
          </cell>
        </row>
        <row r="787">
          <cell r="D787">
            <v>835455.22</v>
          </cell>
          <cell r="E787" t="str">
            <v>3510</v>
          </cell>
        </row>
        <row r="788">
          <cell r="D788">
            <v>1281838.33</v>
          </cell>
          <cell r="E788" t="str">
            <v>3510</v>
          </cell>
        </row>
        <row r="789">
          <cell r="D789">
            <v>1676394.99</v>
          </cell>
          <cell r="E789" t="str">
            <v>3510</v>
          </cell>
        </row>
        <row r="790">
          <cell r="D790">
            <v>2010448.2</v>
          </cell>
          <cell r="E790" t="str">
            <v>3510</v>
          </cell>
        </row>
        <row r="791">
          <cell r="D791">
            <v>3800020.59</v>
          </cell>
          <cell r="E791" t="str">
            <v>3510</v>
          </cell>
        </row>
        <row r="792">
          <cell r="D792">
            <v>3964298.18</v>
          </cell>
          <cell r="E792" t="str">
            <v>3510</v>
          </cell>
        </row>
        <row r="793">
          <cell r="D793">
            <v>7906267.4000000004</v>
          </cell>
          <cell r="E793" t="str">
            <v>3510</v>
          </cell>
        </row>
        <row r="794">
          <cell r="D794">
            <v>-471.35</v>
          </cell>
          <cell r="E794" t="str">
            <v>3519099</v>
          </cell>
        </row>
        <row r="795">
          <cell r="D795">
            <v>-3.16</v>
          </cell>
          <cell r="E795" t="str">
            <v>3519099</v>
          </cell>
        </row>
        <row r="796">
          <cell r="D796">
            <v>-3.05</v>
          </cell>
          <cell r="E796" t="str">
            <v>3519099</v>
          </cell>
        </row>
        <row r="797">
          <cell r="D797">
            <v>0.01</v>
          </cell>
          <cell r="E797" t="str">
            <v>3519099</v>
          </cell>
        </row>
        <row r="798">
          <cell r="D798">
            <v>0.02</v>
          </cell>
          <cell r="E798" t="str">
            <v>3519099</v>
          </cell>
        </row>
        <row r="799">
          <cell r="D799">
            <v>0.03</v>
          </cell>
          <cell r="E799" t="str">
            <v>3519099</v>
          </cell>
        </row>
        <row r="800">
          <cell r="D800">
            <v>0.03</v>
          </cell>
          <cell r="E800" t="str">
            <v>3519099</v>
          </cell>
        </row>
        <row r="801">
          <cell r="D801">
            <v>0.04</v>
          </cell>
          <cell r="E801" t="str">
            <v>3519099</v>
          </cell>
        </row>
        <row r="802">
          <cell r="D802">
            <v>2375551.0699999998</v>
          </cell>
          <cell r="E802" t="str">
            <v>3519099</v>
          </cell>
        </row>
        <row r="803">
          <cell r="D803">
            <v>7709705.4699999997</v>
          </cell>
          <cell r="E803" t="str">
            <v>3519099</v>
          </cell>
        </row>
        <row r="804">
          <cell r="D804">
            <v>15158427.59</v>
          </cell>
          <cell r="E804" t="str">
            <v>3519099</v>
          </cell>
        </row>
        <row r="805">
          <cell r="D805">
            <v>1092878.46</v>
          </cell>
          <cell r="E805" t="str">
            <v>3540001</v>
          </cell>
        </row>
        <row r="806">
          <cell r="D806">
            <v>1793037.15</v>
          </cell>
          <cell r="E806" t="str">
            <v>3540001</v>
          </cell>
        </row>
        <row r="807">
          <cell r="D807">
            <v>1808638.11</v>
          </cell>
          <cell r="E807" t="str">
            <v>3540001</v>
          </cell>
        </row>
        <row r="808">
          <cell r="D808">
            <v>1898825.75</v>
          </cell>
          <cell r="E808" t="str">
            <v>3540001</v>
          </cell>
        </row>
        <row r="809">
          <cell r="D809">
            <v>1953948.47</v>
          </cell>
          <cell r="E809" t="str">
            <v>3540001</v>
          </cell>
        </row>
        <row r="810">
          <cell r="D810">
            <v>1974138.73</v>
          </cell>
          <cell r="E810" t="str">
            <v>3540001</v>
          </cell>
        </row>
        <row r="811">
          <cell r="D811">
            <v>2845078.24</v>
          </cell>
          <cell r="E811" t="str">
            <v>3540001</v>
          </cell>
        </row>
        <row r="812">
          <cell r="D812">
            <v>3235119.16</v>
          </cell>
          <cell r="E812" t="str">
            <v>3540001</v>
          </cell>
        </row>
        <row r="813">
          <cell r="D813">
            <v>3265745.35</v>
          </cell>
          <cell r="E813" t="str">
            <v>3540001</v>
          </cell>
        </row>
        <row r="814">
          <cell r="D814">
            <v>3505504.28</v>
          </cell>
          <cell r="E814" t="str">
            <v>3540001</v>
          </cell>
        </row>
        <row r="815">
          <cell r="D815">
            <v>4018145</v>
          </cell>
          <cell r="E815" t="str">
            <v>3540001</v>
          </cell>
        </row>
        <row r="816">
          <cell r="D816">
            <v>4249443.62</v>
          </cell>
          <cell r="E816" t="str">
            <v>3540001</v>
          </cell>
        </row>
        <row r="817">
          <cell r="D817">
            <v>4902326.67</v>
          </cell>
          <cell r="E817" t="str">
            <v>3540001</v>
          </cell>
        </row>
        <row r="818">
          <cell r="D818">
            <v>8586508.0399999991</v>
          </cell>
          <cell r="E818" t="str">
            <v>3540001</v>
          </cell>
        </row>
        <row r="819">
          <cell r="D819">
            <v>10011148.5</v>
          </cell>
          <cell r="E819" t="str">
            <v>3540001</v>
          </cell>
        </row>
        <row r="820">
          <cell r="D820">
            <v>-3809503.13</v>
          </cell>
          <cell r="E820" t="str">
            <v>3540002C33000167</v>
          </cell>
        </row>
        <row r="821">
          <cell r="D821">
            <v>-375099.95</v>
          </cell>
          <cell r="E821" t="str">
            <v>3540002CEG000000</v>
          </cell>
        </row>
        <row r="822">
          <cell r="D822">
            <v>13098.26</v>
          </cell>
          <cell r="E822" t="str">
            <v>3540002CEG000000</v>
          </cell>
        </row>
        <row r="823">
          <cell r="D823">
            <v>64343.42</v>
          </cell>
          <cell r="E823" t="str">
            <v>3540002CEG000000</v>
          </cell>
        </row>
        <row r="824">
          <cell r="D824">
            <v>141120.5</v>
          </cell>
          <cell r="E824" t="str">
            <v>3540002CEG000000</v>
          </cell>
        </row>
        <row r="825">
          <cell r="D825">
            <v>147374.75</v>
          </cell>
          <cell r="E825" t="str">
            <v>3540002CEG000000</v>
          </cell>
        </row>
        <row r="826">
          <cell r="D826">
            <v>366401.67</v>
          </cell>
          <cell r="E826" t="str">
            <v>3540002C33000167</v>
          </cell>
        </row>
        <row r="827">
          <cell r="D827">
            <v>895133.26</v>
          </cell>
          <cell r="E827" t="str">
            <v>3540002C33000167</v>
          </cell>
        </row>
        <row r="828">
          <cell r="D828">
            <v>909575.37</v>
          </cell>
          <cell r="E828" t="str">
            <v>3540002CEG000000</v>
          </cell>
        </row>
        <row r="829">
          <cell r="D829">
            <v>996474.61</v>
          </cell>
          <cell r="E829" t="str">
            <v>3540002CEG000000</v>
          </cell>
        </row>
        <row r="830">
          <cell r="D830">
            <v>1332334.1000000001</v>
          </cell>
          <cell r="E830" t="str">
            <v>3540002CEG000000</v>
          </cell>
        </row>
        <row r="831">
          <cell r="D831">
            <v>2163793.19</v>
          </cell>
          <cell r="E831" t="str">
            <v>3540002CEG000000</v>
          </cell>
        </row>
        <row r="832">
          <cell r="D832">
            <v>2329663.84</v>
          </cell>
          <cell r="E832" t="str">
            <v>3540002CEG000000</v>
          </cell>
        </row>
        <row r="833">
          <cell r="D833">
            <v>4389233.1900000004</v>
          </cell>
          <cell r="E833" t="str">
            <v>3540002CEG000000</v>
          </cell>
        </row>
        <row r="834">
          <cell r="D834">
            <v>6466281.3099999996</v>
          </cell>
          <cell r="E834" t="str">
            <v>3540002CEG000000</v>
          </cell>
        </row>
        <row r="835">
          <cell r="D835">
            <v>8460398.9900000002</v>
          </cell>
          <cell r="E835" t="str">
            <v>3540002CEG000000</v>
          </cell>
        </row>
        <row r="836">
          <cell r="D836">
            <v>8781109.6500000004</v>
          </cell>
          <cell r="E836" t="str">
            <v>3540002CEG000000</v>
          </cell>
        </row>
        <row r="837">
          <cell r="D837">
            <v>9792807.6600000001</v>
          </cell>
          <cell r="E837" t="str">
            <v>3540002CEG000000</v>
          </cell>
        </row>
        <row r="838">
          <cell r="D838">
            <v>9859717.1400000006</v>
          </cell>
          <cell r="E838" t="str">
            <v>3540002CEG000000</v>
          </cell>
        </row>
        <row r="839">
          <cell r="D839">
            <v>15132824.26</v>
          </cell>
          <cell r="E839" t="str">
            <v>3540002CEG000000</v>
          </cell>
        </row>
        <row r="840">
          <cell r="D840">
            <v>15484579.369999999</v>
          </cell>
          <cell r="E840" t="str">
            <v>3540002CEG000000</v>
          </cell>
        </row>
        <row r="841">
          <cell r="D841">
            <v>15941079.5</v>
          </cell>
          <cell r="E841" t="str">
            <v>3540002CEG000000</v>
          </cell>
        </row>
        <row r="842">
          <cell r="D842">
            <v>16050587.439999999</v>
          </cell>
          <cell r="E842" t="str">
            <v>3540002CEG000000</v>
          </cell>
        </row>
        <row r="843">
          <cell r="D843">
            <v>19222223.52</v>
          </cell>
          <cell r="E843" t="str">
            <v>3540002CEG000000</v>
          </cell>
        </row>
        <row r="844">
          <cell r="D844">
            <v>50786878.990000002</v>
          </cell>
          <cell r="E844" t="str">
            <v>3540002CEG000000</v>
          </cell>
        </row>
        <row r="845">
          <cell r="D845">
            <v>-29927.119999999999</v>
          </cell>
          <cell r="E845" t="str">
            <v>3540009</v>
          </cell>
        </row>
        <row r="846">
          <cell r="D846">
            <v>-3078262.19</v>
          </cell>
          <cell r="E846" t="str">
            <v>3540010</v>
          </cell>
        </row>
        <row r="847">
          <cell r="D847">
            <v>-6957590.6500000004</v>
          </cell>
          <cell r="E847" t="str">
            <v>3540011</v>
          </cell>
        </row>
        <row r="848">
          <cell r="D848">
            <v>-1019200</v>
          </cell>
          <cell r="E848" t="str">
            <v>3540011</v>
          </cell>
        </row>
        <row r="849">
          <cell r="D849">
            <v>-183430.3</v>
          </cell>
          <cell r="E849" t="str">
            <v>3540011</v>
          </cell>
        </row>
        <row r="850">
          <cell r="D850">
            <v>-126091.01</v>
          </cell>
          <cell r="E850" t="str">
            <v>3540011</v>
          </cell>
        </row>
        <row r="851">
          <cell r="D851">
            <v>-52392.82</v>
          </cell>
          <cell r="E851" t="str">
            <v>3540011</v>
          </cell>
        </row>
        <row r="852">
          <cell r="D852">
            <v>-22675.43</v>
          </cell>
          <cell r="E852" t="str">
            <v>3540011</v>
          </cell>
        </row>
        <row r="853">
          <cell r="D853">
            <v>-3499.5</v>
          </cell>
          <cell r="E853" t="str">
            <v>3540011</v>
          </cell>
        </row>
        <row r="854">
          <cell r="D854">
            <v>-21603264.030000001</v>
          </cell>
          <cell r="E854" t="str">
            <v>3540012P012667</v>
          </cell>
        </row>
        <row r="855">
          <cell r="D855">
            <v>-14524444.43</v>
          </cell>
          <cell r="E855" t="str">
            <v>3540012C33000167</v>
          </cell>
        </row>
        <row r="856">
          <cell r="D856">
            <v>-11634861.08</v>
          </cell>
          <cell r="E856" t="str">
            <v>3540012C33000167</v>
          </cell>
        </row>
        <row r="857">
          <cell r="D857">
            <v>-10121821.029999999</v>
          </cell>
          <cell r="E857" t="str">
            <v>3540012C33000167</v>
          </cell>
        </row>
        <row r="858">
          <cell r="D858">
            <v>-9647599.4700000007</v>
          </cell>
          <cell r="E858" t="str">
            <v>3540012C33000167</v>
          </cell>
        </row>
        <row r="859">
          <cell r="D859">
            <v>-7445361.0800000001</v>
          </cell>
          <cell r="E859" t="str">
            <v>3540012C33000167</v>
          </cell>
        </row>
        <row r="860">
          <cell r="D860">
            <v>-6977188.2199999997</v>
          </cell>
          <cell r="E860" t="str">
            <v>3540012C33000167</v>
          </cell>
        </row>
        <row r="861">
          <cell r="D861">
            <v>-5698568.04</v>
          </cell>
          <cell r="E861" t="str">
            <v>3540012P009797</v>
          </cell>
        </row>
        <row r="862">
          <cell r="D862">
            <v>-4398412.51</v>
          </cell>
          <cell r="E862" t="str">
            <v>3540012P009614</v>
          </cell>
        </row>
        <row r="863">
          <cell r="D863">
            <v>-2788949.32</v>
          </cell>
          <cell r="E863" t="str">
            <v>3540012P010128</v>
          </cell>
        </row>
        <row r="864">
          <cell r="D864">
            <v>-2054836.84</v>
          </cell>
          <cell r="E864" t="str">
            <v>3540012P010128</v>
          </cell>
        </row>
        <row r="865">
          <cell r="D865">
            <v>-1802193.12</v>
          </cell>
          <cell r="E865" t="str">
            <v>3540012C33000167</v>
          </cell>
        </row>
        <row r="866">
          <cell r="D866">
            <v>-1792345.27</v>
          </cell>
          <cell r="E866" t="str">
            <v>3540012C33000167</v>
          </cell>
        </row>
        <row r="867">
          <cell r="D867">
            <v>-1567306.33</v>
          </cell>
          <cell r="E867" t="str">
            <v>3540012C33000167</v>
          </cell>
        </row>
        <row r="868">
          <cell r="D868">
            <v>-991749.67</v>
          </cell>
          <cell r="E868" t="str">
            <v>3540012C33000167</v>
          </cell>
        </row>
        <row r="869">
          <cell r="D869">
            <v>-677162.19</v>
          </cell>
          <cell r="E869" t="str">
            <v>3540012P009614</v>
          </cell>
        </row>
        <row r="870">
          <cell r="D870">
            <v>-485793.54</v>
          </cell>
          <cell r="E870" t="str">
            <v>3540012C33000167</v>
          </cell>
        </row>
        <row r="871">
          <cell r="D871">
            <v>-220520.23</v>
          </cell>
          <cell r="E871" t="str">
            <v>3540012C33000167</v>
          </cell>
        </row>
        <row r="872">
          <cell r="D872">
            <v>-202518.23</v>
          </cell>
          <cell r="E872" t="str">
            <v>3540012C33000167</v>
          </cell>
        </row>
        <row r="873">
          <cell r="D873">
            <v>-17185.72</v>
          </cell>
          <cell r="E873" t="str">
            <v>3540012P002797</v>
          </cell>
        </row>
        <row r="874">
          <cell r="D874">
            <v>-813.07</v>
          </cell>
          <cell r="E874" t="str">
            <v>3540012P001467</v>
          </cell>
        </row>
        <row r="875">
          <cell r="D875">
            <v>8698.32</v>
          </cell>
          <cell r="E875" t="str">
            <v>3540012P010128</v>
          </cell>
        </row>
        <row r="876">
          <cell r="D876">
            <v>2654.12</v>
          </cell>
          <cell r="E876" t="str">
            <v>3541011</v>
          </cell>
        </row>
        <row r="877">
          <cell r="D877">
            <v>9988.15</v>
          </cell>
          <cell r="E877" t="str">
            <v>3541011</v>
          </cell>
        </row>
        <row r="878">
          <cell r="D878">
            <v>10430.26</v>
          </cell>
          <cell r="E878" t="str">
            <v>3541011</v>
          </cell>
        </row>
        <row r="879">
          <cell r="D879">
            <v>17433.939999999999</v>
          </cell>
          <cell r="E879" t="str">
            <v>3541011</v>
          </cell>
        </row>
        <row r="880">
          <cell r="D880">
            <v>44934.96</v>
          </cell>
          <cell r="E880" t="str">
            <v>3541011</v>
          </cell>
        </row>
        <row r="881">
          <cell r="D881">
            <v>52081.01</v>
          </cell>
          <cell r="E881" t="str">
            <v>3541011</v>
          </cell>
        </row>
        <row r="882">
          <cell r="D882">
            <v>76293.81</v>
          </cell>
          <cell r="E882" t="str">
            <v>3541011</v>
          </cell>
        </row>
        <row r="883">
          <cell r="D883">
            <v>116372.25</v>
          </cell>
          <cell r="E883" t="str">
            <v>3541011</v>
          </cell>
        </row>
        <row r="884">
          <cell r="D884">
            <v>-67355.47</v>
          </cell>
          <cell r="E884" t="str">
            <v>3542011</v>
          </cell>
        </row>
        <row r="885">
          <cell r="D885">
            <v>-5251.4</v>
          </cell>
          <cell r="E885" t="str">
            <v>3542011</v>
          </cell>
        </row>
        <row r="886">
          <cell r="D886">
            <v>-3827.44</v>
          </cell>
          <cell r="E886" t="str">
            <v>3542011</v>
          </cell>
        </row>
        <row r="887">
          <cell r="D887">
            <v>-1678.12</v>
          </cell>
          <cell r="E887" t="str">
            <v>3542011</v>
          </cell>
        </row>
        <row r="888">
          <cell r="D888">
            <v>-25.31</v>
          </cell>
          <cell r="E888" t="str">
            <v>3542011</v>
          </cell>
        </row>
        <row r="889">
          <cell r="D889">
            <v>-4.71</v>
          </cell>
          <cell r="E889" t="str">
            <v>3542011</v>
          </cell>
        </row>
        <row r="890">
          <cell r="D890">
            <v>-4204141.6399999997</v>
          </cell>
          <cell r="E890" t="str">
            <v>3547</v>
          </cell>
        </row>
        <row r="891">
          <cell r="D891">
            <v>-75415677.030000001</v>
          </cell>
          <cell r="E891" t="str">
            <v>3550001</v>
          </cell>
        </row>
        <row r="892">
          <cell r="D892">
            <v>149416.4</v>
          </cell>
          <cell r="E892" t="str">
            <v>3570007</v>
          </cell>
        </row>
        <row r="893">
          <cell r="D893">
            <v>8348560.9500000002</v>
          </cell>
          <cell r="E893" t="str">
            <v>3570007</v>
          </cell>
        </row>
        <row r="894">
          <cell r="D894">
            <v>-50619311.789999999</v>
          </cell>
          <cell r="E894" t="str">
            <v>3592</v>
          </cell>
        </row>
        <row r="895">
          <cell r="D895">
            <v>-11620133.35</v>
          </cell>
          <cell r="E895" t="str">
            <v>3592</v>
          </cell>
        </row>
        <row r="896">
          <cell r="D896">
            <v>-11610344.1</v>
          </cell>
          <cell r="E896" t="str">
            <v>3592</v>
          </cell>
        </row>
        <row r="897">
          <cell r="D897">
            <v>-11475232.960000001</v>
          </cell>
          <cell r="E897" t="str">
            <v>3592</v>
          </cell>
        </row>
        <row r="898">
          <cell r="D898">
            <v>-5262997.3600000003</v>
          </cell>
          <cell r="E898" t="str">
            <v>3592</v>
          </cell>
        </row>
        <row r="899">
          <cell r="D899">
            <v>-1754369.16</v>
          </cell>
          <cell r="E899" t="str">
            <v>3592</v>
          </cell>
        </row>
        <row r="900">
          <cell r="D900">
            <v>-1670904.6</v>
          </cell>
          <cell r="E900" t="str">
            <v>3592</v>
          </cell>
        </row>
        <row r="901">
          <cell r="D901">
            <v>-1621679.44</v>
          </cell>
          <cell r="E901" t="str">
            <v>3592</v>
          </cell>
        </row>
        <row r="902">
          <cell r="D902">
            <v>-1538850.09</v>
          </cell>
          <cell r="E902" t="str">
            <v>3592</v>
          </cell>
        </row>
        <row r="903">
          <cell r="D903">
            <v>-964232.97</v>
          </cell>
          <cell r="E903" t="str">
            <v>3592</v>
          </cell>
        </row>
        <row r="904">
          <cell r="D904">
            <v>-771517.13</v>
          </cell>
          <cell r="E904" t="str">
            <v>3592</v>
          </cell>
        </row>
        <row r="905">
          <cell r="D905">
            <v>-667604.55000000005</v>
          </cell>
          <cell r="E905" t="str">
            <v>3592</v>
          </cell>
        </row>
        <row r="906">
          <cell r="D906">
            <v>-587878.62</v>
          </cell>
          <cell r="E906" t="str">
            <v>3592</v>
          </cell>
        </row>
        <row r="907">
          <cell r="D907">
            <v>-67053.27</v>
          </cell>
          <cell r="E907" t="str">
            <v>3592</v>
          </cell>
        </row>
        <row r="908">
          <cell r="D908">
            <v>-7532.58</v>
          </cell>
          <cell r="E908" t="str">
            <v>3592</v>
          </cell>
        </row>
        <row r="909">
          <cell r="D909">
            <v>1005.64</v>
          </cell>
          <cell r="E909" t="str">
            <v>3592</v>
          </cell>
        </row>
        <row r="910">
          <cell r="D910">
            <v>153416.03</v>
          </cell>
          <cell r="E910" t="str">
            <v>3592</v>
          </cell>
        </row>
        <row r="911">
          <cell r="D911">
            <v>353220.6</v>
          </cell>
          <cell r="E911" t="str">
            <v>3592</v>
          </cell>
        </row>
        <row r="912">
          <cell r="D912">
            <v>574303.81000000006</v>
          </cell>
          <cell r="E912" t="str">
            <v>3592</v>
          </cell>
        </row>
        <row r="913">
          <cell r="D913">
            <v>1692224.75</v>
          </cell>
          <cell r="E913" t="str">
            <v>3592</v>
          </cell>
        </row>
        <row r="914">
          <cell r="D914">
            <v>1998798.51</v>
          </cell>
          <cell r="E914" t="str">
            <v>3592</v>
          </cell>
        </row>
        <row r="915">
          <cell r="D915">
            <v>2016820.71</v>
          </cell>
          <cell r="E915" t="str">
            <v>3592</v>
          </cell>
        </row>
        <row r="916">
          <cell r="D916">
            <v>3043052.83</v>
          </cell>
          <cell r="E916" t="str">
            <v>3592</v>
          </cell>
        </row>
        <row r="917">
          <cell r="D917">
            <v>38761096.109999999</v>
          </cell>
          <cell r="E917" t="str">
            <v>3592</v>
          </cell>
        </row>
        <row r="918">
          <cell r="D918">
            <v>3534784.11</v>
          </cell>
          <cell r="E918" t="str">
            <v>3841</v>
          </cell>
        </row>
        <row r="919">
          <cell r="D919">
            <v>-75396033.209999993</v>
          </cell>
          <cell r="E919" t="str">
            <v>3842</v>
          </cell>
        </row>
        <row r="920">
          <cell r="D920">
            <v>79993031.540000007</v>
          </cell>
          <cell r="E920" t="str">
            <v>3842</v>
          </cell>
        </row>
        <row r="921">
          <cell r="D921">
            <v>150</v>
          </cell>
          <cell r="E921" t="str">
            <v>4419009</v>
          </cell>
        </row>
        <row r="922">
          <cell r="D922">
            <v>1110.76</v>
          </cell>
          <cell r="E922" t="str">
            <v>4419009</v>
          </cell>
        </row>
        <row r="923">
          <cell r="D923">
            <v>6962.88</v>
          </cell>
          <cell r="E923" t="str">
            <v>4419009</v>
          </cell>
        </row>
        <row r="924">
          <cell r="D924">
            <v>12804.02</v>
          </cell>
          <cell r="E924" t="str">
            <v>4419009</v>
          </cell>
        </row>
        <row r="925">
          <cell r="D925">
            <v>22187.5</v>
          </cell>
          <cell r="E925" t="str">
            <v>4419009</v>
          </cell>
        </row>
        <row r="926">
          <cell r="D926">
            <v>29370.79</v>
          </cell>
          <cell r="E926" t="str">
            <v>4419009</v>
          </cell>
        </row>
        <row r="927">
          <cell r="D927">
            <v>35533.089999999997</v>
          </cell>
          <cell r="E927" t="str">
            <v>4419009</v>
          </cell>
        </row>
        <row r="928">
          <cell r="D928">
            <v>40516.410000000003</v>
          </cell>
          <cell r="E928" t="str">
            <v>4419009</v>
          </cell>
        </row>
        <row r="929">
          <cell r="D929">
            <v>42609.24</v>
          </cell>
          <cell r="E929" t="str">
            <v>4419009</v>
          </cell>
        </row>
        <row r="930">
          <cell r="D930">
            <v>46159.85</v>
          </cell>
          <cell r="E930" t="str">
            <v>4419009</v>
          </cell>
        </row>
        <row r="931">
          <cell r="D931">
            <v>47383.91</v>
          </cell>
          <cell r="E931" t="str">
            <v>4419009</v>
          </cell>
        </row>
        <row r="932">
          <cell r="D932">
            <v>49837.82</v>
          </cell>
          <cell r="E932" t="str">
            <v>4419009</v>
          </cell>
        </row>
        <row r="933">
          <cell r="D933">
            <v>56650</v>
          </cell>
          <cell r="E933" t="str">
            <v>4419009</v>
          </cell>
        </row>
        <row r="934">
          <cell r="D934">
            <v>81941.03</v>
          </cell>
          <cell r="E934" t="str">
            <v>4419009</v>
          </cell>
        </row>
        <row r="935">
          <cell r="D935">
            <v>95896.99</v>
          </cell>
          <cell r="E935" t="str">
            <v>4419009</v>
          </cell>
        </row>
        <row r="936">
          <cell r="D936">
            <v>100554.45</v>
          </cell>
          <cell r="E936" t="str">
            <v>4419009</v>
          </cell>
        </row>
        <row r="937">
          <cell r="D937">
            <v>102253.83</v>
          </cell>
          <cell r="E937" t="str">
            <v>4419009</v>
          </cell>
        </row>
        <row r="938">
          <cell r="D938">
            <v>102848.7</v>
          </cell>
          <cell r="E938" t="str">
            <v>4419009</v>
          </cell>
        </row>
        <row r="939">
          <cell r="D939">
            <v>181387.64</v>
          </cell>
          <cell r="E939" t="str">
            <v>4419009</v>
          </cell>
        </row>
        <row r="940">
          <cell r="D940">
            <v>189636.57</v>
          </cell>
          <cell r="E940" t="str">
            <v>4419009</v>
          </cell>
        </row>
        <row r="941">
          <cell r="D941">
            <v>207213.17</v>
          </cell>
          <cell r="E941" t="str">
            <v>4419009</v>
          </cell>
        </row>
        <row r="942">
          <cell r="D942">
            <v>231958.74</v>
          </cell>
          <cell r="E942" t="str">
            <v>4419009</v>
          </cell>
        </row>
        <row r="943">
          <cell r="D943">
            <v>240000</v>
          </cell>
          <cell r="E943" t="str">
            <v>4419009</v>
          </cell>
        </row>
        <row r="944">
          <cell r="D944">
            <v>261442.02</v>
          </cell>
          <cell r="E944" t="str">
            <v>4419009</v>
          </cell>
        </row>
        <row r="945">
          <cell r="D945">
            <v>303885.64</v>
          </cell>
          <cell r="E945" t="str">
            <v>4419009</v>
          </cell>
        </row>
        <row r="946">
          <cell r="D946">
            <v>486819.13</v>
          </cell>
          <cell r="E946" t="str">
            <v>4419009</v>
          </cell>
        </row>
        <row r="947">
          <cell r="D947">
            <v>515103.52</v>
          </cell>
          <cell r="E947" t="str">
            <v>4419009</v>
          </cell>
        </row>
        <row r="948">
          <cell r="D948">
            <v>525571.48</v>
          </cell>
          <cell r="E948" t="str">
            <v>4419009</v>
          </cell>
        </row>
        <row r="949">
          <cell r="D949">
            <v>1577994.99</v>
          </cell>
          <cell r="E949" t="str">
            <v>4419009</v>
          </cell>
        </row>
        <row r="950">
          <cell r="D950">
            <v>1729123.99</v>
          </cell>
          <cell r="E950" t="str">
            <v>4419009</v>
          </cell>
        </row>
        <row r="951">
          <cell r="D951">
            <v>3785867.16</v>
          </cell>
          <cell r="E951" t="str">
            <v>4419009</v>
          </cell>
        </row>
        <row r="952">
          <cell r="D952">
            <v>3918648.77</v>
          </cell>
          <cell r="E952" t="str">
            <v>4419009</v>
          </cell>
        </row>
        <row r="953">
          <cell r="D953">
            <v>5728973.46</v>
          </cell>
          <cell r="E953" t="str">
            <v>4419009</v>
          </cell>
        </row>
        <row r="954">
          <cell r="D954">
            <v>-444350.71</v>
          </cell>
          <cell r="E954" t="str">
            <v>4420</v>
          </cell>
        </row>
        <row r="955">
          <cell r="D955">
            <v>-80603.5</v>
          </cell>
          <cell r="E955" t="str">
            <v>4420</v>
          </cell>
        </row>
        <row r="956">
          <cell r="D956">
            <v>105907</v>
          </cell>
          <cell r="E956" t="str">
            <v>4420</v>
          </cell>
        </row>
        <row r="957">
          <cell r="D957">
            <v>2269644.09</v>
          </cell>
          <cell r="E957" t="str">
            <v>4420</v>
          </cell>
        </row>
        <row r="958">
          <cell r="D958">
            <v>2783184.89</v>
          </cell>
          <cell r="E958" t="str">
            <v>4420</v>
          </cell>
        </row>
        <row r="959">
          <cell r="D959">
            <v>3257880.97</v>
          </cell>
          <cell r="E959" t="str">
            <v>4420</v>
          </cell>
        </row>
        <row r="960">
          <cell r="D960">
            <v>4451824.5</v>
          </cell>
          <cell r="E960" t="str">
            <v>4420</v>
          </cell>
        </row>
        <row r="961">
          <cell r="D961">
            <v>6447165.04</v>
          </cell>
          <cell r="E961" t="str">
            <v>4420</v>
          </cell>
        </row>
        <row r="962">
          <cell r="D962">
            <v>8791856.0500000007</v>
          </cell>
          <cell r="E962" t="str">
            <v>4420</v>
          </cell>
        </row>
        <row r="963">
          <cell r="D963">
            <v>-106376.57</v>
          </cell>
          <cell r="E963" t="str">
            <v>4449999</v>
          </cell>
        </row>
        <row r="964">
          <cell r="D964">
            <v>-20279.34</v>
          </cell>
          <cell r="E964" t="str">
            <v>4449999</v>
          </cell>
        </row>
        <row r="965">
          <cell r="D965">
            <v>-1960</v>
          </cell>
          <cell r="E965" t="str">
            <v>4449999</v>
          </cell>
        </row>
        <row r="966">
          <cell r="D966">
            <v>275</v>
          </cell>
          <cell r="E966" t="str">
            <v>4449999</v>
          </cell>
        </row>
        <row r="967">
          <cell r="D967">
            <v>4112.6099999999997</v>
          </cell>
          <cell r="E967" t="str">
            <v>4449999</v>
          </cell>
        </row>
        <row r="968">
          <cell r="D968">
            <v>11457.54</v>
          </cell>
          <cell r="E968" t="str">
            <v>4449999</v>
          </cell>
        </row>
        <row r="969">
          <cell r="D969">
            <v>14153.43</v>
          </cell>
          <cell r="E969" t="str">
            <v>4449999</v>
          </cell>
        </row>
        <row r="970">
          <cell r="D970">
            <v>14153.43</v>
          </cell>
          <cell r="E970" t="str">
            <v>4449999</v>
          </cell>
        </row>
        <row r="971">
          <cell r="D971">
            <v>14153.43</v>
          </cell>
          <cell r="E971" t="str">
            <v>4449999</v>
          </cell>
        </row>
        <row r="972">
          <cell r="D972">
            <v>14153.43</v>
          </cell>
          <cell r="E972" t="str">
            <v>4449999</v>
          </cell>
        </row>
        <row r="973">
          <cell r="D973">
            <v>19882.189999999999</v>
          </cell>
          <cell r="E973" t="str">
            <v>4449999</v>
          </cell>
        </row>
        <row r="974">
          <cell r="D974">
            <v>19882.189999999999</v>
          </cell>
          <cell r="E974" t="str">
            <v>4449999</v>
          </cell>
        </row>
        <row r="975">
          <cell r="D975">
            <v>19882.189999999999</v>
          </cell>
          <cell r="E975" t="str">
            <v>4449999</v>
          </cell>
        </row>
        <row r="976">
          <cell r="D976">
            <v>19882.189999999999</v>
          </cell>
          <cell r="E976" t="str">
            <v>4449999</v>
          </cell>
        </row>
        <row r="977">
          <cell r="D977">
            <v>19882.189999999999</v>
          </cell>
          <cell r="E977" t="str">
            <v>4449999</v>
          </cell>
        </row>
        <row r="978">
          <cell r="D978">
            <v>19983.71</v>
          </cell>
          <cell r="E978" t="str">
            <v>4449999</v>
          </cell>
        </row>
        <row r="979">
          <cell r="D979">
            <v>27583.98</v>
          </cell>
          <cell r="E979" t="str">
            <v>4449999</v>
          </cell>
        </row>
        <row r="980">
          <cell r="D980">
            <v>35720.550000000003</v>
          </cell>
          <cell r="E980" t="str">
            <v>4449999</v>
          </cell>
        </row>
        <row r="981">
          <cell r="D981">
            <v>35720.550000000003</v>
          </cell>
          <cell r="E981" t="str">
            <v>4449999</v>
          </cell>
        </row>
        <row r="982">
          <cell r="D982">
            <v>41180</v>
          </cell>
          <cell r="E982" t="str">
            <v>4449999</v>
          </cell>
        </row>
        <row r="983">
          <cell r="D983">
            <v>45649.41</v>
          </cell>
          <cell r="E983" t="str">
            <v>4449999</v>
          </cell>
        </row>
        <row r="984">
          <cell r="D984">
            <v>78347.62</v>
          </cell>
          <cell r="E984" t="str">
            <v>4449999</v>
          </cell>
        </row>
        <row r="985">
          <cell r="D985">
            <v>98400</v>
          </cell>
          <cell r="E985" t="str">
            <v>4449999</v>
          </cell>
        </row>
        <row r="986">
          <cell r="D986">
            <v>600658.06999999995</v>
          </cell>
          <cell r="E986" t="str">
            <v>4449999</v>
          </cell>
        </row>
        <row r="987">
          <cell r="D987">
            <v>1038352.9</v>
          </cell>
          <cell r="E987" t="str">
            <v>4449999</v>
          </cell>
        </row>
        <row r="988">
          <cell r="D988">
            <v>156724.09</v>
          </cell>
          <cell r="E988" t="str">
            <v>4529004</v>
          </cell>
        </row>
        <row r="989">
          <cell r="D989">
            <v>364035.09</v>
          </cell>
          <cell r="E989" t="str">
            <v>4529004</v>
          </cell>
        </row>
        <row r="990">
          <cell r="D990">
            <v>807685.57</v>
          </cell>
          <cell r="E990" t="str">
            <v>4529004</v>
          </cell>
        </row>
        <row r="991">
          <cell r="D991">
            <v>1521737.86</v>
          </cell>
          <cell r="E991" t="str">
            <v>4529004</v>
          </cell>
        </row>
        <row r="992">
          <cell r="D992">
            <v>3670447.48</v>
          </cell>
          <cell r="E992" t="str">
            <v>4529004</v>
          </cell>
        </row>
        <row r="993">
          <cell r="D993">
            <v>5512064.9500000002</v>
          </cell>
          <cell r="E993" t="str">
            <v>4529004</v>
          </cell>
        </row>
        <row r="994">
          <cell r="D994">
            <v>6210008.5199999996</v>
          </cell>
          <cell r="E994" t="str">
            <v>4529004</v>
          </cell>
        </row>
        <row r="995">
          <cell r="D995">
            <v>6376178.1900000004</v>
          </cell>
          <cell r="E995" t="str">
            <v>4529004</v>
          </cell>
        </row>
        <row r="996">
          <cell r="D996">
            <v>16221428.560000001</v>
          </cell>
          <cell r="E996" t="str">
            <v>4529004</v>
          </cell>
        </row>
        <row r="997">
          <cell r="D997">
            <v>18160126.84</v>
          </cell>
          <cell r="E997" t="str">
            <v>4529004</v>
          </cell>
        </row>
        <row r="998">
          <cell r="D998">
            <v>18401229.620000001</v>
          </cell>
          <cell r="E998" t="str">
            <v>4529004</v>
          </cell>
        </row>
        <row r="999">
          <cell r="D999">
            <v>25275875.23</v>
          </cell>
          <cell r="E999" t="str">
            <v>4529004</v>
          </cell>
        </row>
        <row r="1000">
          <cell r="D1000">
            <v>25704410.57</v>
          </cell>
          <cell r="E1000" t="str">
            <v>4529004</v>
          </cell>
        </row>
        <row r="1001">
          <cell r="D1001">
            <v>40751065.259999998</v>
          </cell>
          <cell r="E1001" t="str">
            <v>4529004</v>
          </cell>
        </row>
        <row r="1002">
          <cell r="D1002">
            <v>57517446.270000003</v>
          </cell>
          <cell r="E1002" t="str">
            <v>4529004</v>
          </cell>
        </row>
        <row r="1003">
          <cell r="D1003">
            <v>1172.3</v>
          </cell>
          <cell r="E1003" t="str">
            <v>4539001</v>
          </cell>
        </row>
        <row r="1004">
          <cell r="D1004">
            <v>1739859.14</v>
          </cell>
          <cell r="E1004" t="str">
            <v>4545</v>
          </cell>
        </row>
        <row r="1005">
          <cell r="D1005">
            <v>1000</v>
          </cell>
          <cell r="E1005" t="str">
            <v>4590999</v>
          </cell>
        </row>
        <row r="1006">
          <cell r="D1006">
            <v>1808588.11</v>
          </cell>
          <cell r="E1006" t="str">
            <v>4711002</v>
          </cell>
        </row>
        <row r="1007">
          <cell r="D1007">
            <v>9778955.0999999996</v>
          </cell>
          <cell r="E1007" t="str">
            <v>4711002</v>
          </cell>
        </row>
        <row r="1008">
          <cell r="D1008">
            <v>-8698.33</v>
          </cell>
          <cell r="E1008" t="str">
            <v>4711007</v>
          </cell>
        </row>
        <row r="1009">
          <cell r="D1009">
            <v>3677381.23</v>
          </cell>
          <cell r="E1009" t="str">
            <v>4711007</v>
          </cell>
        </row>
        <row r="1010">
          <cell r="D1010">
            <v>32203828.27</v>
          </cell>
          <cell r="E1010" t="str">
            <v>4711007</v>
          </cell>
        </row>
        <row r="1011">
          <cell r="D1011">
            <v>400571.43</v>
          </cell>
          <cell r="E1011" t="str">
            <v>4712002</v>
          </cell>
        </row>
        <row r="1012">
          <cell r="D1012">
            <v>472575.45</v>
          </cell>
          <cell r="E1012" t="str">
            <v>4712002</v>
          </cell>
        </row>
        <row r="1013">
          <cell r="D1013">
            <v>796520.84</v>
          </cell>
          <cell r="E1013" t="str">
            <v>4712002</v>
          </cell>
        </row>
        <row r="1014">
          <cell r="D1014">
            <v>878784.92</v>
          </cell>
          <cell r="E1014" t="str">
            <v>4712002</v>
          </cell>
        </row>
        <row r="1015">
          <cell r="D1015">
            <v>1852225.98</v>
          </cell>
          <cell r="E1015" t="str">
            <v>4712002</v>
          </cell>
        </row>
        <row r="1016">
          <cell r="D1016">
            <v>46</v>
          </cell>
          <cell r="E1016" t="str">
            <v>4720002</v>
          </cell>
        </row>
        <row r="1017">
          <cell r="D1017">
            <v>1092878.46</v>
          </cell>
          <cell r="E1017" t="str">
            <v>4720002</v>
          </cell>
        </row>
        <row r="1018">
          <cell r="D1018">
            <v>1426250.3</v>
          </cell>
          <cell r="E1018" t="str">
            <v>4720002</v>
          </cell>
        </row>
        <row r="1019">
          <cell r="D1019">
            <v>1553397.04</v>
          </cell>
          <cell r="E1019" t="str">
            <v>4720002</v>
          </cell>
        </row>
        <row r="1020">
          <cell r="D1020">
            <v>1856491.77</v>
          </cell>
          <cell r="E1020" t="str">
            <v>4720002</v>
          </cell>
        </row>
        <row r="1021">
          <cell r="D1021">
            <v>1974138.73</v>
          </cell>
          <cell r="E1021" t="str">
            <v>4720002</v>
          </cell>
        </row>
        <row r="1022">
          <cell r="D1022">
            <v>2438598.3199999998</v>
          </cell>
          <cell r="E1022" t="str">
            <v>4720002</v>
          </cell>
        </row>
        <row r="1023">
          <cell r="D1023">
            <v>2885606.82</v>
          </cell>
          <cell r="E1023" t="str">
            <v>4720002</v>
          </cell>
        </row>
        <row r="1024">
          <cell r="D1024">
            <v>3139360.08</v>
          </cell>
          <cell r="E1024" t="str">
            <v>4720002</v>
          </cell>
        </row>
        <row r="1025">
          <cell r="D1025">
            <v>3265745.35</v>
          </cell>
          <cell r="E1025" t="str">
            <v>4720002</v>
          </cell>
        </row>
        <row r="1026">
          <cell r="D1026">
            <v>3505504.28</v>
          </cell>
          <cell r="E1026" t="str">
            <v>4720002</v>
          </cell>
        </row>
        <row r="1027">
          <cell r="D1027">
            <v>4315549.8499999996</v>
          </cell>
          <cell r="E1027" t="str">
            <v>4720002</v>
          </cell>
        </row>
        <row r="1028">
          <cell r="D1028">
            <v>4902326.67</v>
          </cell>
          <cell r="E1028" t="str">
            <v>4720002</v>
          </cell>
        </row>
        <row r="1029">
          <cell r="D1029">
            <v>6734282.0599999996</v>
          </cell>
          <cell r="E1029" t="str">
            <v>4720002</v>
          </cell>
        </row>
        <row r="1030">
          <cell r="D1030">
            <v>-20</v>
          </cell>
          <cell r="E1030" t="str">
            <v>4720003</v>
          </cell>
        </row>
        <row r="1031">
          <cell r="D1031">
            <v>50</v>
          </cell>
          <cell r="E1031" t="str">
            <v>4720003</v>
          </cell>
        </row>
        <row r="1032">
          <cell r="D1032">
            <v>150</v>
          </cell>
          <cell r="E1032" t="str">
            <v>4720003</v>
          </cell>
        </row>
        <row r="1033">
          <cell r="D1033">
            <v>1101.04</v>
          </cell>
          <cell r="E1033" t="str">
            <v>4720003</v>
          </cell>
        </row>
        <row r="1034">
          <cell r="D1034">
            <v>3500</v>
          </cell>
          <cell r="E1034" t="str">
            <v>4720003</v>
          </cell>
        </row>
        <row r="1035">
          <cell r="D1035">
            <v>231046.36</v>
          </cell>
          <cell r="E1035" t="str">
            <v>4720003</v>
          </cell>
        </row>
        <row r="1036">
          <cell r="D1036">
            <v>5081.6000000000004</v>
          </cell>
          <cell r="E1036" t="str">
            <v>4720005</v>
          </cell>
        </row>
        <row r="1037">
          <cell r="D1037">
            <v>5314.84</v>
          </cell>
          <cell r="E1037" t="str">
            <v>4720005</v>
          </cell>
        </row>
        <row r="1038">
          <cell r="D1038">
            <v>7783.42</v>
          </cell>
          <cell r="E1038" t="str">
            <v>4720005</v>
          </cell>
        </row>
        <row r="1039">
          <cell r="D1039">
            <v>63199.4</v>
          </cell>
          <cell r="E1039" t="str">
            <v>4720005</v>
          </cell>
        </row>
        <row r="1040">
          <cell r="D1040">
            <v>64343.42</v>
          </cell>
          <cell r="E1040" t="str">
            <v>4720005</v>
          </cell>
        </row>
        <row r="1041">
          <cell r="D1041">
            <v>67636.479999999996</v>
          </cell>
          <cell r="E1041" t="str">
            <v>4720005</v>
          </cell>
        </row>
        <row r="1042">
          <cell r="D1042">
            <v>77515.88</v>
          </cell>
          <cell r="E1042" t="str">
            <v>4720005</v>
          </cell>
        </row>
        <row r="1043">
          <cell r="D1043">
            <v>81268.52</v>
          </cell>
          <cell r="E1043" t="str">
            <v>4720005</v>
          </cell>
        </row>
        <row r="1044">
          <cell r="D1044">
            <v>89729.61</v>
          </cell>
          <cell r="E1044" t="str">
            <v>4720005</v>
          </cell>
        </row>
        <row r="1045">
          <cell r="D1045">
            <v>150401.06</v>
          </cell>
          <cell r="E1045" t="str">
            <v>4720005</v>
          </cell>
        </row>
        <row r="1046">
          <cell r="D1046">
            <v>306739.07</v>
          </cell>
          <cell r="E1046" t="str">
            <v>4720005</v>
          </cell>
        </row>
        <row r="1047">
          <cell r="D1047">
            <v>846073.55</v>
          </cell>
          <cell r="E1047" t="str">
            <v>4720005</v>
          </cell>
        </row>
        <row r="1048">
          <cell r="D1048">
            <v>909575.37</v>
          </cell>
          <cell r="E1048" t="str">
            <v>4720005</v>
          </cell>
        </row>
        <row r="1049">
          <cell r="D1049">
            <v>1264697.6200000001</v>
          </cell>
          <cell r="E1049" t="str">
            <v>4720005</v>
          </cell>
        </row>
        <row r="1050">
          <cell r="D1050">
            <v>2022924.77</v>
          </cell>
          <cell r="E1050" t="str">
            <v>4720005</v>
          </cell>
        </row>
        <row r="1051">
          <cell r="D1051">
            <v>2163793.19</v>
          </cell>
          <cell r="E1051" t="str">
            <v>4720005</v>
          </cell>
        </row>
        <row r="1052">
          <cell r="D1052">
            <v>2568354.85</v>
          </cell>
          <cell r="E1052" t="str">
            <v>4720005</v>
          </cell>
        </row>
        <row r="1053">
          <cell r="D1053">
            <v>3575462.5</v>
          </cell>
          <cell r="E1053" t="str">
            <v>4720005</v>
          </cell>
        </row>
        <row r="1054">
          <cell r="D1054">
            <v>4389233.1900000004</v>
          </cell>
          <cell r="E1054" t="str">
            <v>4720005</v>
          </cell>
        </row>
        <row r="1055">
          <cell r="D1055">
            <v>5307593.38</v>
          </cell>
          <cell r="E1055" t="str">
            <v>4720005</v>
          </cell>
        </row>
        <row r="1056">
          <cell r="D1056">
            <v>6461199.71</v>
          </cell>
          <cell r="E1056" t="str">
            <v>4720005</v>
          </cell>
        </row>
        <row r="1057">
          <cell r="D1057">
            <v>7107888.0599999996</v>
          </cell>
          <cell r="E1057" t="str">
            <v>4720005</v>
          </cell>
        </row>
        <row r="1058">
          <cell r="D1058">
            <v>7520703.9100000001</v>
          </cell>
          <cell r="E1058" t="str">
            <v>4720005</v>
          </cell>
        </row>
        <row r="1059">
          <cell r="D1059">
            <v>8460398.9900000002</v>
          </cell>
          <cell r="E1059" t="str">
            <v>4720005</v>
          </cell>
        </row>
        <row r="1060">
          <cell r="D1060">
            <v>9659049.4700000007</v>
          </cell>
          <cell r="E1060" t="str">
            <v>4720005</v>
          </cell>
        </row>
        <row r="1061">
          <cell r="D1061">
            <v>9859717.1400000006</v>
          </cell>
          <cell r="E1061" t="str">
            <v>4720005</v>
          </cell>
        </row>
        <row r="1062">
          <cell r="D1062">
            <v>13914630.140000001</v>
          </cell>
          <cell r="E1062" t="str">
            <v>4720005</v>
          </cell>
        </row>
        <row r="1063">
          <cell r="D1063">
            <v>15132824.26</v>
          </cell>
          <cell r="E1063" t="str">
            <v>4720005</v>
          </cell>
        </row>
        <row r="1064">
          <cell r="D1064">
            <v>15421379.970000001</v>
          </cell>
          <cell r="E1064" t="str">
            <v>4720005</v>
          </cell>
        </row>
        <row r="1065">
          <cell r="D1065">
            <v>15941079.5</v>
          </cell>
          <cell r="E1065" t="str">
            <v>4720005</v>
          </cell>
        </row>
        <row r="1066">
          <cell r="D1066">
            <v>16050587.439999999</v>
          </cell>
          <cell r="E1066" t="str">
            <v>4720005</v>
          </cell>
        </row>
        <row r="1067">
          <cell r="D1067">
            <v>583333.30000000005</v>
          </cell>
          <cell r="E1067" t="str">
            <v>4810001</v>
          </cell>
        </row>
        <row r="1068">
          <cell r="D1068">
            <v>1402900</v>
          </cell>
          <cell r="E1068" t="str">
            <v>4810001</v>
          </cell>
        </row>
        <row r="1069">
          <cell r="D1069">
            <v>1985675.2</v>
          </cell>
          <cell r="E1069" t="str">
            <v>4810001</v>
          </cell>
        </row>
        <row r="1070">
          <cell r="D1070">
            <v>2732279.9</v>
          </cell>
          <cell r="E1070" t="str">
            <v>4810001</v>
          </cell>
        </row>
        <row r="1071">
          <cell r="D1071">
            <v>2887243</v>
          </cell>
          <cell r="E1071" t="str">
            <v>4810001</v>
          </cell>
        </row>
        <row r="1072">
          <cell r="D1072">
            <v>8493376.5999999996</v>
          </cell>
          <cell r="E1072" t="str">
            <v>4810001</v>
          </cell>
        </row>
        <row r="1073">
          <cell r="D1073">
            <v>12171287.300000001</v>
          </cell>
          <cell r="E1073" t="str">
            <v>4810001</v>
          </cell>
        </row>
        <row r="1074">
          <cell r="D1074">
            <v>20968495.899999999</v>
          </cell>
          <cell r="E1074" t="str">
            <v>4810001</v>
          </cell>
        </row>
        <row r="1075">
          <cell r="D1075">
            <v>23410244</v>
          </cell>
          <cell r="E1075" t="str">
            <v>4810001</v>
          </cell>
        </row>
        <row r="1076">
          <cell r="D1076">
            <v>25849055.800000001</v>
          </cell>
          <cell r="E1076" t="str">
            <v>4810001</v>
          </cell>
        </row>
        <row r="1077">
          <cell r="D1077">
            <v>-64424242.420000002</v>
          </cell>
          <cell r="E1077" t="str">
            <v>5230001</v>
          </cell>
        </row>
        <row r="1078">
          <cell r="D1078">
            <v>-48524728.640000001</v>
          </cell>
          <cell r="E1078" t="str">
            <v>5230001</v>
          </cell>
        </row>
        <row r="1079">
          <cell r="D1079">
            <v>-42945193.659999996</v>
          </cell>
          <cell r="E1079" t="str">
            <v>5230001</v>
          </cell>
        </row>
        <row r="1080">
          <cell r="D1080">
            <v>-42051577.32</v>
          </cell>
          <cell r="E1080" t="str">
            <v>5230001</v>
          </cell>
        </row>
        <row r="1081">
          <cell r="D1081">
            <v>-39587020.210000001</v>
          </cell>
          <cell r="E1081" t="str">
            <v>5230001</v>
          </cell>
        </row>
        <row r="1082">
          <cell r="D1082">
            <v>-36498687.549999997</v>
          </cell>
          <cell r="E1082" t="str">
            <v>5230001</v>
          </cell>
        </row>
        <row r="1083">
          <cell r="D1083">
            <v>-33471947.25</v>
          </cell>
          <cell r="E1083" t="str">
            <v>5230001</v>
          </cell>
        </row>
        <row r="1084">
          <cell r="D1084">
            <v>-25996992.219999999</v>
          </cell>
          <cell r="E1084" t="str">
            <v>5230001</v>
          </cell>
        </row>
        <row r="1085">
          <cell r="D1085">
            <v>-25768753.989999998</v>
          </cell>
          <cell r="E1085" t="str">
            <v>5230001</v>
          </cell>
        </row>
        <row r="1086">
          <cell r="D1086">
            <v>-24611947.510000002</v>
          </cell>
          <cell r="E1086" t="str">
            <v>5230001</v>
          </cell>
        </row>
        <row r="1087">
          <cell r="D1087">
            <v>-21272464.75</v>
          </cell>
          <cell r="E1087" t="str">
            <v>5230001</v>
          </cell>
        </row>
        <row r="1088">
          <cell r="D1088">
            <v>-20631686.289999999</v>
          </cell>
          <cell r="E1088" t="str">
            <v>5230001</v>
          </cell>
        </row>
        <row r="1089">
          <cell r="D1089">
            <v>-15132824.26</v>
          </cell>
          <cell r="E1089" t="str">
            <v>5230001</v>
          </cell>
        </row>
        <row r="1090">
          <cell r="D1090">
            <v>-9859717.1400000006</v>
          </cell>
          <cell r="E1090" t="str">
            <v>5230001</v>
          </cell>
        </row>
        <row r="1091">
          <cell r="D1091">
            <v>-8197295.9000000004</v>
          </cell>
          <cell r="E1091" t="str">
            <v>5230001</v>
          </cell>
        </row>
        <row r="1092">
          <cell r="D1092">
            <v>-6376178.1900000004</v>
          </cell>
          <cell r="E1092" t="str">
            <v>5230001</v>
          </cell>
        </row>
        <row r="1093">
          <cell r="D1093">
            <v>-5190492.5</v>
          </cell>
          <cell r="E1093" t="str">
            <v>5230001</v>
          </cell>
        </row>
        <row r="1094">
          <cell r="D1094">
            <v>-4389233.1900000004</v>
          </cell>
          <cell r="E1094" t="str">
            <v>5230001</v>
          </cell>
        </row>
        <row r="1095">
          <cell r="D1095">
            <v>-3514033.81</v>
          </cell>
          <cell r="E1095" t="str">
            <v>5230001</v>
          </cell>
        </row>
        <row r="1096">
          <cell r="D1096">
            <v>-2329663.84</v>
          </cell>
          <cell r="E1096" t="str">
            <v>5230001</v>
          </cell>
        </row>
        <row r="1097">
          <cell r="D1097">
            <v>-1309412.81</v>
          </cell>
          <cell r="E1097" t="str">
            <v>5230001</v>
          </cell>
        </row>
        <row r="1098">
          <cell r="D1098">
            <v>-1284797.5</v>
          </cell>
          <cell r="E1098" t="str">
            <v>5230001</v>
          </cell>
        </row>
        <row r="1099">
          <cell r="D1099">
            <v>-207535.72</v>
          </cell>
          <cell r="E1099" t="str">
            <v>5230001</v>
          </cell>
        </row>
        <row r="1100">
          <cell r="D1100">
            <v>375099.95</v>
          </cell>
          <cell r="E1100" t="str">
            <v>5230001</v>
          </cell>
        </row>
        <row r="1101">
          <cell r="D1101">
            <v>-10435546.199999999</v>
          </cell>
          <cell r="E1101" t="str">
            <v>5320001</v>
          </cell>
        </row>
        <row r="1102">
          <cell r="D1102">
            <v>-2718779.72</v>
          </cell>
          <cell r="E1102" t="str">
            <v>5320001</v>
          </cell>
        </row>
        <row r="1103">
          <cell r="D1103">
            <v>-2438271.6</v>
          </cell>
          <cell r="E1103" t="str">
            <v>5320001</v>
          </cell>
        </row>
        <row r="1104">
          <cell r="D1104">
            <v>-2422926.1800000002</v>
          </cell>
          <cell r="E1104" t="str">
            <v>5320001</v>
          </cell>
        </row>
        <row r="1105">
          <cell r="D1105">
            <v>-1676394.99</v>
          </cell>
          <cell r="E1105" t="str">
            <v>5320001</v>
          </cell>
        </row>
        <row r="1106">
          <cell r="D1106">
            <v>-846384.19</v>
          </cell>
          <cell r="E1106" t="str">
            <v>5320001</v>
          </cell>
        </row>
        <row r="1107">
          <cell r="D1107">
            <v>-761819.13</v>
          </cell>
          <cell r="E1107" t="str">
            <v>5320001</v>
          </cell>
        </row>
        <row r="1108">
          <cell r="D1108">
            <v>-530691.94999999995</v>
          </cell>
          <cell r="E1108" t="str">
            <v>5320001</v>
          </cell>
        </row>
        <row r="1109">
          <cell r="D1109">
            <v>-375100</v>
          </cell>
          <cell r="E1109" t="str">
            <v>5320001</v>
          </cell>
        </row>
        <row r="1110">
          <cell r="D1110">
            <v>-303885.64</v>
          </cell>
          <cell r="E1110" t="str">
            <v>5320001</v>
          </cell>
        </row>
        <row r="1111">
          <cell r="D1111">
            <v>-242734.72</v>
          </cell>
          <cell r="E1111" t="str">
            <v>5320001</v>
          </cell>
        </row>
        <row r="1112">
          <cell r="D1112">
            <v>-180601.45</v>
          </cell>
          <cell r="E1112" t="str">
            <v>5320001</v>
          </cell>
        </row>
        <row r="1113">
          <cell r="D1113">
            <v>-176032.98</v>
          </cell>
          <cell r="E1113" t="str">
            <v>5320001</v>
          </cell>
        </row>
        <row r="1114">
          <cell r="D1114">
            <v>-145415.70000000001</v>
          </cell>
          <cell r="E1114" t="str">
            <v>5320001</v>
          </cell>
        </row>
        <row r="1115">
          <cell r="D1115">
            <v>-140290</v>
          </cell>
          <cell r="E1115" t="str">
            <v>5320001</v>
          </cell>
        </row>
        <row r="1116">
          <cell r="D1116">
            <v>-138580.42000000001</v>
          </cell>
          <cell r="E1116" t="str">
            <v>5320001</v>
          </cell>
        </row>
        <row r="1117">
          <cell r="D1117">
            <v>-136275</v>
          </cell>
          <cell r="E1117" t="str">
            <v>5320001</v>
          </cell>
        </row>
        <row r="1118">
          <cell r="D1118">
            <v>-132212</v>
          </cell>
          <cell r="E1118" t="str">
            <v>5320001</v>
          </cell>
        </row>
        <row r="1119">
          <cell r="D1119">
            <v>-101823.22</v>
          </cell>
          <cell r="E1119" t="str">
            <v>5320001</v>
          </cell>
        </row>
        <row r="1120">
          <cell r="D1120">
            <v>-89784.07</v>
          </cell>
          <cell r="E1120" t="str">
            <v>5320001</v>
          </cell>
        </row>
        <row r="1121">
          <cell r="D1121">
            <v>-73327.399999999994</v>
          </cell>
          <cell r="E1121" t="str">
            <v>5320001</v>
          </cell>
        </row>
        <row r="1122">
          <cell r="D1122">
            <v>-64467.19</v>
          </cell>
          <cell r="E1122" t="str">
            <v>5320001</v>
          </cell>
        </row>
        <row r="1123">
          <cell r="D1123">
            <v>-63991.25</v>
          </cell>
          <cell r="E1123" t="str">
            <v>5320001</v>
          </cell>
        </row>
        <row r="1124">
          <cell r="D1124">
            <v>-51973.95</v>
          </cell>
          <cell r="E1124" t="str">
            <v>5320001</v>
          </cell>
        </row>
        <row r="1125">
          <cell r="D1125">
            <v>-19426796</v>
          </cell>
          <cell r="E1125" t="str">
            <v>5390001</v>
          </cell>
        </row>
        <row r="1126">
          <cell r="D1126">
            <v>-15047707.27</v>
          </cell>
          <cell r="E1126" t="str">
            <v>5390001</v>
          </cell>
        </row>
        <row r="1127">
          <cell r="D1127">
            <v>-5333699.03</v>
          </cell>
          <cell r="E1127" t="str">
            <v>5390001</v>
          </cell>
        </row>
        <row r="1128">
          <cell r="D1128">
            <v>-4902326.67</v>
          </cell>
          <cell r="E1128" t="str">
            <v>5390001</v>
          </cell>
        </row>
        <row r="1129">
          <cell r="D1129">
            <v>-4876835.92</v>
          </cell>
          <cell r="E1129" t="str">
            <v>5390001</v>
          </cell>
        </row>
        <row r="1130">
          <cell r="D1130">
            <v>-4764625.33</v>
          </cell>
          <cell r="E1130" t="str">
            <v>5390001</v>
          </cell>
        </row>
        <row r="1131">
          <cell r="D1131">
            <v>-4615876.2699999996</v>
          </cell>
          <cell r="E1131" t="str">
            <v>5390001</v>
          </cell>
        </row>
        <row r="1132">
          <cell r="D1132">
            <v>-4553232.04</v>
          </cell>
          <cell r="E1132" t="str">
            <v>5390001</v>
          </cell>
        </row>
        <row r="1133">
          <cell r="D1133">
            <v>-3823927.09</v>
          </cell>
          <cell r="E1133" t="str">
            <v>5390001</v>
          </cell>
        </row>
        <row r="1134">
          <cell r="D1134">
            <v>-3277231.43</v>
          </cell>
          <cell r="E1134" t="str">
            <v>5390001</v>
          </cell>
        </row>
        <row r="1135">
          <cell r="D1135">
            <v>-2255730.1</v>
          </cell>
          <cell r="E1135" t="str">
            <v>5390001</v>
          </cell>
        </row>
        <row r="1136">
          <cell r="D1136">
            <v>-2223777.5099999998</v>
          </cell>
          <cell r="E1136" t="str">
            <v>5390001</v>
          </cell>
        </row>
        <row r="1137">
          <cell r="D1137">
            <v>-1974138.73</v>
          </cell>
          <cell r="E1137" t="str">
            <v>5390001</v>
          </cell>
        </row>
        <row r="1138">
          <cell r="D1138">
            <v>-1953948.47</v>
          </cell>
          <cell r="E1138" t="str">
            <v>5390001</v>
          </cell>
        </row>
        <row r="1139">
          <cell r="D1139">
            <v>-1898825.75</v>
          </cell>
          <cell r="E1139" t="str">
            <v>5390001</v>
          </cell>
        </row>
        <row r="1140">
          <cell r="D1140">
            <v>-1676426.11</v>
          </cell>
          <cell r="E1140" t="str">
            <v>5390001</v>
          </cell>
        </row>
        <row r="1141">
          <cell r="D1141">
            <v>-1092878.46</v>
          </cell>
          <cell r="E1141" t="str">
            <v>5390001</v>
          </cell>
        </row>
        <row r="1142">
          <cell r="D1142">
            <v>-179645.38</v>
          </cell>
          <cell r="E1142" t="str">
            <v>5390001</v>
          </cell>
        </row>
        <row r="1143">
          <cell r="D1143">
            <v>-14460.64</v>
          </cell>
          <cell r="E1143" t="str">
            <v>5390001</v>
          </cell>
        </row>
        <row r="1144">
          <cell r="D1144">
            <v>8698.33</v>
          </cell>
          <cell r="E1144" t="str">
            <v>5390001</v>
          </cell>
        </row>
        <row r="1145">
          <cell r="D1145">
            <v>-15239021.09</v>
          </cell>
          <cell r="E1145" t="str">
            <v>5580001</v>
          </cell>
        </row>
        <row r="1146">
          <cell r="D1146">
            <v>-7709705.4699999997</v>
          </cell>
          <cell r="E1146" t="str">
            <v>5580001</v>
          </cell>
        </row>
        <row r="1147">
          <cell r="D1147">
            <v>-2783184.89</v>
          </cell>
          <cell r="E1147" t="str">
            <v>5580001</v>
          </cell>
        </row>
        <row r="1148">
          <cell r="D1148">
            <v>-2375551.09</v>
          </cell>
          <cell r="E1148" t="str">
            <v>5580001</v>
          </cell>
        </row>
      </sheetData>
      <sheetData sheetId="13">
        <row r="2">
          <cell r="D2">
            <v>-17185.419999999998</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ow r="2">
          <cell r="D2">
            <v>0</v>
          </cell>
        </row>
      </sheetData>
      <sheetData sheetId="57">
        <row r="2">
          <cell r="D2">
            <v>0</v>
          </cell>
        </row>
      </sheetData>
      <sheetData sheetId="58">
        <row r="2">
          <cell r="D2">
            <v>0</v>
          </cell>
        </row>
      </sheetData>
      <sheetData sheetId="59">
        <row r="2">
          <cell r="D2">
            <v>0</v>
          </cell>
        </row>
      </sheetData>
      <sheetData sheetId="60">
        <row r="2">
          <cell r="D2">
            <v>0</v>
          </cell>
        </row>
      </sheetData>
      <sheetData sheetId="61">
        <row r="2">
          <cell r="D2">
            <v>0</v>
          </cell>
        </row>
      </sheetData>
      <sheetData sheetId="62">
        <row r="2">
          <cell r="D2">
            <v>0</v>
          </cell>
        </row>
      </sheetData>
      <sheetData sheetId="63">
        <row r="2">
          <cell r="D2">
            <v>0</v>
          </cell>
        </row>
      </sheetData>
      <sheetData sheetId="64">
        <row r="2">
          <cell r="D2">
            <v>0</v>
          </cell>
        </row>
      </sheetData>
      <sheetData sheetId="65">
        <row r="2">
          <cell r="D2">
            <v>0</v>
          </cell>
        </row>
      </sheetData>
      <sheetData sheetId="66">
        <row r="2">
          <cell r="D2">
            <v>0</v>
          </cell>
        </row>
      </sheetData>
      <sheetData sheetId="67">
        <row r="2">
          <cell r="D2">
            <v>0</v>
          </cell>
        </row>
      </sheetData>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ow r="2">
          <cell r="D2" t="str">
            <v>CONTA A CRÉDITO</v>
          </cell>
        </row>
      </sheetData>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row r="2">
          <cell r="D2">
            <v>-17185.419999999998</v>
          </cell>
        </row>
      </sheetData>
      <sheetData sheetId="96"/>
      <sheetData sheetId="97"/>
      <sheetData sheetId="98"/>
      <sheetData sheetId="99"/>
      <sheetData sheetId="100"/>
      <sheetData sheetId="101"/>
      <sheetData sheetId="102">
        <row r="2">
          <cell r="D2">
            <v>0</v>
          </cell>
        </row>
      </sheetData>
      <sheetData sheetId="103">
        <row r="2">
          <cell r="D2">
            <v>0</v>
          </cell>
        </row>
      </sheetData>
      <sheetData sheetId="104">
        <row r="2">
          <cell r="D2">
            <v>0</v>
          </cell>
        </row>
      </sheetData>
      <sheetData sheetId="105">
        <row r="2">
          <cell r="D2">
            <v>0</v>
          </cell>
        </row>
      </sheetData>
      <sheetData sheetId="106">
        <row r="2">
          <cell r="D2">
            <v>0</v>
          </cell>
        </row>
      </sheetData>
      <sheetData sheetId="107"/>
      <sheetData sheetId="108"/>
      <sheetData sheetId="109"/>
      <sheetData sheetId="110">
        <row r="2">
          <cell r="D2" t="str">
            <v>CONTA A CRÉDITO</v>
          </cell>
        </row>
      </sheetData>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
      <sheetName val="Sup-Res"/>
      <sheetName val="pl atual"/>
      <sheetName val="Entrada"/>
      <sheetName val="Análise"/>
    </sheetNames>
    <sheetDataSet>
      <sheetData sheetId="0" refreshError="1"/>
      <sheetData sheetId="1" refreshError="1"/>
      <sheetData sheetId="2" refreshError="1"/>
      <sheetData sheetId="3" refreshError="1"/>
      <sheetData sheetId="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A NT Detalhe"/>
      <sheetName val="ENERINC"/>
      <sheetName val="Dados de Entrada - Planejamento"/>
      <sheetName val="Base Blindada"/>
      <sheetName val="pl atual"/>
      <sheetName val="AESMES"/>
      <sheetName val="2º 3º pedidos"/>
      <sheetName val="Dados ISO 9001"/>
      <sheetName val="Dados Faturamento"/>
      <sheetName val="Dados Segurança"/>
      <sheetName val="Dados Clandestina"/>
      <sheetName val="Dados de relacionamento"/>
      <sheetName val="Dados Ouvidoria II"/>
      <sheetName val="Dados Perdas"/>
      <sheetName val="Dados Agencias"/>
      <sheetName val="EDOS. FINANCIEROS"/>
    </sheetNames>
    <sheetDataSet>
      <sheetData sheetId="0" refreshError="1">
        <row r="1">
          <cell r="A1" t="str">
            <v>CÓDIGO</v>
          </cell>
          <cell r="B1" t="str">
            <v>PLACA</v>
          </cell>
          <cell r="C1" t="str">
            <v>MÊS</v>
          </cell>
          <cell r="D1" t="str">
            <v>LTR</v>
          </cell>
          <cell r="E1" t="str">
            <v>VLR</v>
          </cell>
          <cell r="F1" t="str">
            <v>Descrição</v>
          </cell>
        </row>
        <row r="2">
          <cell r="A2" t="str">
            <v>0835-9</v>
          </cell>
          <cell r="B2" t="str">
            <v>CMH7390</v>
          </cell>
          <cell r="C2" t="str">
            <v>Janeiro</v>
          </cell>
          <cell r="D2">
            <v>153.56</v>
          </cell>
          <cell r="E2">
            <v>167.56</v>
          </cell>
          <cell r="F2" t="str">
            <v>Álcool</v>
          </cell>
        </row>
        <row r="3">
          <cell r="C3" t="str">
            <v>Janeiro Total</v>
          </cell>
          <cell r="D3">
            <v>153.56</v>
          </cell>
          <cell r="E3">
            <v>167.56</v>
          </cell>
        </row>
        <row r="4">
          <cell r="A4" t="str">
            <v>0835-9</v>
          </cell>
          <cell r="B4" t="str">
            <v>CMH7390</v>
          </cell>
          <cell r="C4" t="str">
            <v>Fevereiro</v>
          </cell>
          <cell r="D4">
            <v>176.71</v>
          </cell>
          <cell r="E4">
            <v>192.32</v>
          </cell>
          <cell r="F4" t="str">
            <v>Álcool</v>
          </cell>
        </row>
        <row r="5">
          <cell r="A5" t="str">
            <v>0835-9</v>
          </cell>
          <cell r="B5" t="str">
            <v>CMH7390</v>
          </cell>
          <cell r="C5" t="str">
            <v>Fevereiro</v>
          </cell>
          <cell r="D5">
            <v>1</v>
          </cell>
          <cell r="E5">
            <v>6.5</v>
          </cell>
          <cell r="F5" t="str">
            <v>Complemento Óleo</v>
          </cell>
        </row>
        <row r="6">
          <cell r="C6" t="str">
            <v>Fevereiro Total</v>
          </cell>
          <cell r="D6">
            <v>177.71</v>
          </cell>
          <cell r="E6">
            <v>198.82</v>
          </cell>
        </row>
        <row r="7">
          <cell r="A7" t="str">
            <v>0835-9</v>
          </cell>
          <cell r="B7" t="str">
            <v>CMH7390</v>
          </cell>
          <cell r="C7" t="str">
            <v>Março</v>
          </cell>
          <cell r="D7">
            <v>90.55</v>
          </cell>
          <cell r="E7">
            <v>98.66</v>
          </cell>
          <cell r="F7" t="str">
            <v>Álcool</v>
          </cell>
        </row>
        <row r="8">
          <cell r="C8" t="str">
            <v>Março Total</v>
          </cell>
          <cell r="D8">
            <v>90.55</v>
          </cell>
          <cell r="E8">
            <v>98.66</v>
          </cell>
        </row>
        <row r="9">
          <cell r="A9" t="str">
            <v>0835-9</v>
          </cell>
          <cell r="B9" t="str">
            <v>CMH7390</v>
          </cell>
          <cell r="C9" t="str">
            <v>Abril</v>
          </cell>
          <cell r="D9">
            <v>130.85</v>
          </cell>
          <cell r="E9">
            <v>134.72999999999999</v>
          </cell>
          <cell r="F9" t="str">
            <v>Álcool</v>
          </cell>
        </row>
        <row r="10">
          <cell r="C10" t="str">
            <v>Abril Total</v>
          </cell>
          <cell r="D10">
            <v>130.85</v>
          </cell>
          <cell r="E10">
            <v>134.72999999999999</v>
          </cell>
        </row>
        <row r="11">
          <cell r="A11" t="str">
            <v>1097-4</v>
          </cell>
          <cell r="B11" t="str">
            <v>CMP9713</v>
          </cell>
          <cell r="C11" t="str">
            <v>Janeiro</v>
          </cell>
          <cell r="D11">
            <v>919.7</v>
          </cell>
          <cell r="E11">
            <v>997.91</v>
          </cell>
          <cell r="F11" t="str">
            <v>Álcool</v>
          </cell>
        </row>
        <row r="12">
          <cell r="A12" t="str">
            <v>1097-4</v>
          </cell>
          <cell r="B12" t="str">
            <v>CMP9713</v>
          </cell>
          <cell r="C12" t="str">
            <v>Janeiro</v>
          </cell>
          <cell r="D12">
            <v>1</v>
          </cell>
          <cell r="E12">
            <v>6.5</v>
          </cell>
          <cell r="F12" t="str">
            <v>Complemento Óleo</v>
          </cell>
        </row>
        <row r="13">
          <cell r="C13" t="str">
            <v>Janeiro Total</v>
          </cell>
          <cell r="D13">
            <v>920.7</v>
          </cell>
          <cell r="E13">
            <v>1004.41</v>
          </cell>
        </row>
        <row r="14">
          <cell r="A14" t="str">
            <v>1097-4</v>
          </cell>
          <cell r="B14" t="str">
            <v>CMP9713</v>
          </cell>
          <cell r="C14" t="str">
            <v>Fevereiro</v>
          </cell>
          <cell r="D14">
            <v>349.92</v>
          </cell>
          <cell r="E14">
            <v>366.01</v>
          </cell>
          <cell r="F14" t="str">
            <v>Álcool</v>
          </cell>
        </row>
        <row r="15">
          <cell r="C15" t="str">
            <v>Fevereiro Total</v>
          </cell>
          <cell r="D15">
            <v>349.92</v>
          </cell>
          <cell r="E15">
            <v>366.01</v>
          </cell>
        </row>
        <row r="16">
          <cell r="A16" t="str">
            <v>1130-2</v>
          </cell>
          <cell r="B16" t="str">
            <v>CKH2938</v>
          </cell>
          <cell r="C16" t="str">
            <v>Janeiro</v>
          </cell>
          <cell r="D16">
            <v>515.07000000000005</v>
          </cell>
          <cell r="E16">
            <v>559.34</v>
          </cell>
          <cell r="F16" t="str">
            <v>Álcool</v>
          </cell>
        </row>
        <row r="17">
          <cell r="A17" t="str">
            <v>1130-2</v>
          </cell>
          <cell r="B17" t="str">
            <v>CKH2938</v>
          </cell>
          <cell r="C17" t="str">
            <v>Janeiro</v>
          </cell>
          <cell r="D17">
            <v>1</v>
          </cell>
          <cell r="E17">
            <v>6</v>
          </cell>
          <cell r="F17" t="str">
            <v>Complemento Óleo</v>
          </cell>
        </row>
        <row r="18">
          <cell r="C18" t="str">
            <v>Janeiro Total</v>
          </cell>
          <cell r="D18">
            <v>516.07000000000005</v>
          </cell>
          <cell r="E18">
            <v>565.34</v>
          </cell>
        </row>
        <row r="19">
          <cell r="A19" t="str">
            <v>1130-2</v>
          </cell>
          <cell r="B19" t="str">
            <v>CKH2938</v>
          </cell>
          <cell r="C19" t="str">
            <v>Fevereiro</v>
          </cell>
          <cell r="D19">
            <v>515.55999999999995</v>
          </cell>
          <cell r="E19">
            <v>548.97</v>
          </cell>
          <cell r="F19" t="str">
            <v>Álcool</v>
          </cell>
        </row>
        <row r="20">
          <cell r="A20" t="str">
            <v>1130-2</v>
          </cell>
          <cell r="B20" t="str">
            <v>CKH2938</v>
          </cell>
          <cell r="C20" t="str">
            <v>Fevereiro</v>
          </cell>
          <cell r="D20">
            <v>1</v>
          </cell>
          <cell r="E20">
            <v>6</v>
          </cell>
          <cell r="F20" t="str">
            <v>Complemento Óleo</v>
          </cell>
        </row>
        <row r="21">
          <cell r="A21" t="str">
            <v>1130-2</v>
          </cell>
          <cell r="B21" t="str">
            <v>CKH2938</v>
          </cell>
          <cell r="C21" t="str">
            <v>Fevereiro</v>
          </cell>
          <cell r="D21">
            <v>1</v>
          </cell>
          <cell r="E21">
            <v>6</v>
          </cell>
          <cell r="F21" t="str">
            <v>Troca de Óleo</v>
          </cell>
        </row>
        <row r="22">
          <cell r="C22" t="str">
            <v>Fevereiro Total</v>
          </cell>
          <cell r="D22">
            <v>517.55999999999995</v>
          </cell>
          <cell r="E22">
            <v>560.97</v>
          </cell>
        </row>
        <row r="23">
          <cell r="A23" t="str">
            <v>1131-0</v>
          </cell>
          <cell r="B23" t="str">
            <v>CRH1724</v>
          </cell>
          <cell r="C23" t="str">
            <v>Janeiro</v>
          </cell>
          <cell r="D23">
            <v>152.77000000000001</v>
          </cell>
          <cell r="E23">
            <v>157.62</v>
          </cell>
          <cell r="F23" t="str">
            <v>Álcool</v>
          </cell>
        </row>
        <row r="24">
          <cell r="A24" t="str">
            <v>1131-0</v>
          </cell>
          <cell r="B24" t="str">
            <v>CRH1724</v>
          </cell>
          <cell r="C24" t="str">
            <v>Janeiro</v>
          </cell>
          <cell r="D24">
            <v>1</v>
          </cell>
          <cell r="E24">
            <v>40</v>
          </cell>
          <cell r="F24" t="str">
            <v>Lavagem Simples</v>
          </cell>
        </row>
        <row r="25">
          <cell r="C25" t="str">
            <v>Janeiro Total</v>
          </cell>
          <cell r="D25">
            <v>153.77000000000001</v>
          </cell>
          <cell r="E25">
            <v>197.62</v>
          </cell>
        </row>
        <row r="26">
          <cell r="A26" t="str">
            <v>1131-0</v>
          </cell>
          <cell r="B26" t="str">
            <v>CRH1724</v>
          </cell>
          <cell r="C26" t="str">
            <v>Fevereiro</v>
          </cell>
          <cell r="D26">
            <v>660.83</v>
          </cell>
          <cell r="E26">
            <v>669.92</v>
          </cell>
          <cell r="F26" t="str">
            <v>Álcool</v>
          </cell>
        </row>
        <row r="27">
          <cell r="A27" t="str">
            <v>1131-0</v>
          </cell>
          <cell r="B27" t="str">
            <v>CRH1724</v>
          </cell>
          <cell r="C27" t="str">
            <v>Fevereiro</v>
          </cell>
          <cell r="D27">
            <v>2</v>
          </cell>
          <cell r="E27">
            <v>19.8</v>
          </cell>
          <cell r="F27" t="str">
            <v>Complemento Óleo</v>
          </cell>
        </row>
        <row r="28">
          <cell r="C28" t="str">
            <v>Fevereiro Total</v>
          </cell>
          <cell r="D28">
            <v>662.83</v>
          </cell>
          <cell r="E28">
            <v>689.71999999999991</v>
          </cell>
        </row>
        <row r="29">
          <cell r="A29" t="str">
            <v>1131-0</v>
          </cell>
          <cell r="B29" t="str">
            <v>CRH1724</v>
          </cell>
          <cell r="C29" t="str">
            <v>Março</v>
          </cell>
          <cell r="D29">
            <v>205.73</v>
          </cell>
          <cell r="E29">
            <v>181.74</v>
          </cell>
          <cell r="F29" t="str">
            <v>Álcool</v>
          </cell>
        </row>
        <row r="30">
          <cell r="C30" t="str">
            <v>Março Total</v>
          </cell>
          <cell r="D30">
            <v>205.73</v>
          </cell>
          <cell r="E30">
            <v>181.74</v>
          </cell>
        </row>
        <row r="31">
          <cell r="A31" t="str">
            <v>1131-0</v>
          </cell>
          <cell r="B31" t="str">
            <v>CRH1724</v>
          </cell>
          <cell r="C31" t="str">
            <v>Abril</v>
          </cell>
          <cell r="D31">
            <v>131.72999999999999</v>
          </cell>
          <cell r="E31">
            <v>105.26</v>
          </cell>
          <cell r="F31" t="str">
            <v>Álcool</v>
          </cell>
        </row>
        <row r="32">
          <cell r="A32" t="str">
            <v>1131-0</v>
          </cell>
          <cell r="B32" t="str">
            <v>CRH1724</v>
          </cell>
          <cell r="C32" t="str">
            <v>Abril</v>
          </cell>
          <cell r="D32">
            <v>1</v>
          </cell>
          <cell r="E32">
            <v>68.5</v>
          </cell>
          <cell r="F32" t="str">
            <v>Troca de Filtro Ar</v>
          </cell>
        </row>
        <row r="33">
          <cell r="C33" t="str">
            <v>Abril Total</v>
          </cell>
          <cell r="D33">
            <v>132.72999999999999</v>
          </cell>
          <cell r="E33">
            <v>173.76</v>
          </cell>
        </row>
        <row r="34">
          <cell r="A34" t="str">
            <v>1392-2</v>
          </cell>
          <cell r="B34" t="str">
            <v>CMH4967</v>
          </cell>
          <cell r="C34" t="str">
            <v>Janeiro</v>
          </cell>
          <cell r="D34">
            <v>1</v>
          </cell>
          <cell r="E34">
            <v>6</v>
          </cell>
          <cell r="F34" t="str">
            <v>Complemento de Fluído</v>
          </cell>
        </row>
        <row r="35">
          <cell r="A35" t="str">
            <v>1392-2</v>
          </cell>
          <cell r="B35" t="str">
            <v>CMH4967</v>
          </cell>
          <cell r="C35" t="str">
            <v>Janeiro</v>
          </cell>
          <cell r="D35">
            <v>343.95</v>
          </cell>
          <cell r="E35">
            <v>574.25</v>
          </cell>
          <cell r="F35" t="str">
            <v>Gasolina Comum</v>
          </cell>
        </row>
        <row r="36">
          <cell r="A36" t="str">
            <v>1392-2</v>
          </cell>
          <cell r="C36" t="str">
            <v>Janeiro</v>
          </cell>
          <cell r="D36">
            <v>1</v>
          </cell>
          <cell r="E36">
            <v>20</v>
          </cell>
          <cell r="F36" t="str">
            <v>Lavagem Completa</v>
          </cell>
        </row>
        <row r="37">
          <cell r="C37" t="str">
            <v>Janeiro Total</v>
          </cell>
          <cell r="D37">
            <v>345.95</v>
          </cell>
          <cell r="E37">
            <v>600.25</v>
          </cell>
        </row>
        <row r="38">
          <cell r="A38" t="str">
            <v>1392-2</v>
          </cell>
          <cell r="B38" t="str">
            <v>CMH4967</v>
          </cell>
          <cell r="C38" t="str">
            <v>Fevereiro</v>
          </cell>
          <cell r="D38">
            <v>2</v>
          </cell>
          <cell r="E38">
            <v>12</v>
          </cell>
          <cell r="F38" t="str">
            <v>Complemento de Fluído</v>
          </cell>
        </row>
        <row r="39">
          <cell r="A39" t="str">
            <v>1392-2</v>
          </cell>
          <cell r="B39" t="str">
            <v>CMH4967</v>
          </cell>
          <cell r="C39" t="str">
            <v>Fevereiro</v>
          </cell>
          <cell r="D39">
            <v>505.41</v>
          </cell>
          <cell r="E39">
            <v>805.67</v>
          </cell>
          <cell r="F39" t="str">
            <v>Gasolina Comum</v>
          </cell>
        </row>
        <row r="40">
          <cell r="A40" t="str">
            <v>1392-2</v>
          </cell>
          <cell r="C40" t="str">
            <v>Fevereiro</v>
          </cell>
          <cell r="D40">
            <v>1</v>
          </cell>
          <cell r="E40">
            <v>20</v>
          </cell>
          <cell r="F40" t="str">
            <v>Lavagem Completa</v>
          </cell>
        </row>
        <row r="41">
          <cell r="A41" t="str">
            <v>1392-2</v>
          </cell>
          <cell r="C41" t="str">
            <v>Fevereiro</v>
          </cell>
          <cell r="D41">
            <v>1</v>
          </cell>
          <cell r="E41">
            <v>10</v>
          </cell>
          <cell r="F41" t="str">
            <v>Lavagem Simples</v>
          </cell>
        </row>
        <row r="42">
          <cell r="C42" t="str">
            <v>Fevereiro Total</v>
          </cell>
          <cell r="D42">
            <v>509.41</v>
          </cell>
          <cell r="E42">
            <v>847.67</v>
          </cell>
        </row>
        <row r="43">
          <cell r="A43" t="str">
            <v>1392-2</v>
          </cell>
          <cell r="B43" t="str">
            <v>CMH4967</v>
          </cell>
          <cell r="C43" t="str">
            <v>Março</v>
          </cell>
          <cell r="D43">
            <v>3</v>
          </cell>
          <cell r="E43">
            <v>19.5</v>
          </cell>
          <cell r="F43" t="str">
            <v>Complemento Óleo</v>
          </cell>
        </row>
        <row r="44">
          <cell r="A44" t="str">
            <v>1392-2</v>
          </cell>
          <cell r="B44" t="str">
            <v>CMH4967</v>
          </cell>
          <cell r="C44" t="str">
            <v>Março</v>
          </cell>
          <cell r="D44">
            <v>386.66</v>
          </cell>
          <cell r="E44">
            <v>605.29</v>
          </cell>
          <cell r="F44" t="str">
            <v>Gasolina Comum</v>
          </cell>
        </row>
        <row r="45">
          <cell r="A45" t="str">
            <v>1392-2</v>
          </cell>
          <cell r="C45" t="str">
            <v>Março</v>
          </cell>
          <cell r="D45">
            <v>1</v>
          </cell>
          <cell r="E45">
            <v>20</v>
          </cell>
          <cell r="F45" t="str">
            <v>Lavagem Completa</v>
          </cell>
        </row>
        <row r="46">
          <cell r="A46" t="str">
            <v>1392-2</v>
          </cell>
          <cell r="C46" t="str">
            <v>Março</v>
          </cell>
          <cell r="D46">
            <v>1</v>
          </cell>
          <cell r="E46">
            <v>10</v>
          </cell>
          <cell r="F46" t="str">
            <v>Lavagem Simples</v>
          </cell>
        </row>
        <row r="47">
          <cell r="C47" t="str">
            <v>Março Total</v>
          </cell>
          <cell r="D47">
            <v>391.66</v>
          </cell>
          <cell r="E47">
            <v>654.79</v>
          </cell>
        </row>
        <row r="48">
          <cell r="A48" t="str">
            <v>1392-2</v>
          </cell>
          <cell r="B48" t="str">
            <v>CMH4967</v>
          </cell>
          <cell r="C48" t="str">
            <v>Abril</v>
          </cell>
          <cell r="D48">
            <v>1</v>
          </cell>
          <cell r="E48">
            <v>13.5</v>
          </cell>
          <cell r="F48" t="str">
            <v>Complemento Óleo</v>
          </cell>
        </row>
        <row r="49">
          <cell r="A49" t="str">
            <v>1392-2</v>
          </cell>
          <cell r="B49" t="str">
            <v>CMH4967</v>
          </cell>
          <cell r="C49" t="str">
            <v>Abril</v>
          </cell>
          <cell r="D49">
            <v>560.58000000000004</v>
          </cell>
          <cell r="E49">
            <v>871.51</v>
          </cell>
          <cell r="F49" t="str">
            <v>Gasolina Comum</v>
          </cell>
        </row>
        <row r="50">
          <cell r="A50" t="str">
            <v>1392-2</v>
          </cell>
          <cell r="B50" t="str">
            <v>CMH4967</v>
          </cell>
          <cell r="C50" t="str">
            <v>Abril</v>
          </cell>
          <cell r="D50">
            <v>1</v>
          </cell>
          <cell r="E50">
            <v>6</v>
          </cell>
          <cell r="F50" t="str">
            <v>Lavagem Simples</v>
          </cell>
        </row>
        <row r="51">
          <cell r="C51" t="str">
            <v>Abril Total</v>
          </cell>
          <cell r="D51">
            <v>562.58000000000004</v>
          </cell>
          <cell r="E51">
            <v>891.01</v>
          </cell>
        </row>
        <row r="52">
          <cell r="A52" t="str">
            <v>1441-5</v>
          </cell>
          <cell r="B52" t="str">
            <v>COL6509</v>
          </cell>
          <cell r="C52" t="str">
            <v>Janeiro</v>
          </cell>
          <cell r="D52">
            <v>433.94</v>
          </cell>
          <cell r="E52">
            <v>470.71</v>
          </cell>
          <cell r="F52" t="str">
            <v>Álcool</v>
          </cell>
        </row>
        <row r="53">
          <cell r="A53" t="str">
            <v>1441-5</v>
          </cell>
          <cell r="C53" t="str">
            <v>Janeiro</v>
          </cell>
          <cell r="D53">
            <v>1</v>
          </cell>
          <cell r="E53">
            <v>20</v>
          </cell>
          <cell r="F53" t="str">
            <v>Lavagem Completa</v>
          </cell>
        </row>
        <row r="54">
          <cell r="C54" t="str">
            <v>Janeiro Total</v>
          </cell>
          <cell r="D54">
            <v>434.94</v>
          </cell>
          <cell r="E54">
            <v>490.71</v>
          </cell>
        </row>
        <row r="55">
          <cell r="A55" t="str">
            <v>1441-5</v>
          </cell>
          <cell r="B55" t="str">
            <v>COL6509</v>
          </cell>
          <cell r="C55" t="str">
            <v>Fevereiro</v>
          </cell>
          <cell r="D55">
            <v>581.80999999999995</v>
          </cell>
          <cell r="E55">
            <v>660.62</v>
          </cell>
          <cell r="F55" t="str">
            <v>Álcool</v>
          </cell>
        </row>
        <row r="56">
          <cell r="A56" t="str">
            <v>1441-5</v>
          </cell>
          <cell r="C56" t="str">
            <v>Fevereiro</v>
          </cell>
          <cell r="D56">
            <v>1</v>
          </cell>
          <cell r="E56">
            <v>20</v>
          </cell>
          <cell r="F56" t="str">
            <v>Lavagem Completa</v>
          </cell>
        </row>
        <row r="57">
          <cell r="C57" t="str">
            <v>Fevereiro Total</v>
          </cell>
          <cell r="D57">
            <v>582.80999999999995</v>
          </cell>
          <cell r="E57">
            <v>680.62</v>
          </cell>
        </row>
        <row r="58">
          <cell r="A58" t="str">
            <v>1441-5</v>
          </cell>
          <cell r="B58" t="str">
            <v>COL6509</v>
          </cell>
          <cell r="C58" t="str">
            <v>Março</v>
          </cell>
          <cell r="D58">
            <v>508.28</v>
          </cell>
          <cell r="E58">
            <v>548.9</v>
          </cell>
          <cell r="F58" t="str">
            <v>Álcool</v>
          </cell>
        </row>
        <row r="59">
          <cell r="A59" t="str">
            <v>1441-5</v>
          </cell>
          <cell r="B59" t="str">
            <v>COL6509</v>
          </cell>
          <cell r="C59" t="str">
            <v>Março</v>
          </cell>
          <cell r="D59">
            <v>1</v>
          </cell>
          <cell r="E59">
            <v>13.5</v>
          </cell>
          <cell r="F59" t="str">
            <v>Complemento Óleo</v>
          </cell>
        </row>
        <row r="60">
          <cell r="A60" t="str">
            <v>1441-5</v>
          </cell>
          <cell r="C60" t="str">
            <v>Março</v>
          </cell>
          <cell r="D60">
            <v>2</v>
          </cell>
          <cell r="E60">
            <v>40</v>
          </cell>
          <cell r="F60" t="str">
            <v>Lavagem Completa</v>
          </cell>
        </row>
        <row r="61">
          <cell r="C61" t="str">
            <v>Março Total</v>
          </cell>
          <cell r="D61">
            <v>511.28</v>
          </cell>
          <cell r="E61">
            <v>602.4</v>
          </cell>
        </row>
        <row r="62">
          <cell r="A62" t="str">
            <v>1441-5</v>
          </cell>
          <cell r="B62" t="str">
            <v>COL6509</v>
          </cell>
          <cell r="C62" t="str">
            <v>Abril</v>
          </cell>
          <cell r="D62">
            <v>557.01</v>
          </cell>
          <cell r="E62">
            <v>587.61</v>
          </cell>
          <cell r="F62" t="str">
            <v>Álcool</v>
          </cell>
        </row>
        <row r="63">
          <cell r="A63" t="str">
            <v>1441-5</v>
          </cell>
          <cell r="B63" t="str">
            <v>COL6509</v>
          </cell>
          <cell r="C63" t="str">
            <v>Abril</v>
          </cell>
          <cell r="D63">
            <v>1</v>
          </cell>
          <cell r="E63">
            <v>6.5</v>
          </cell>
          <cell r="F63" t="str">
            <v>Complemento Óleo</v>
          </cell>
        </row>
        <row r="64">
          <cell r="A64" t="str">
            <v>1441-5</v>
          </cell>
          <cell r="C64" t="str">
            <v>Abril</v>
          </cell>
          <cell r="D64">
            <v>2</v>
          </cell>
          <cell r="E64">
            <v>40</v>
          </cell>
          <cell r="F64" t="str">
            <v>Lavagem Completa</v>
          </cell>
        </row>
        <row r="65">
          <cell r="C65" t="str">
            <v>Abril Total</v>
          </cell>
          <cell r="D65">
            <v>560.01</v>
          </cell>
          <cell r="E65">
            <v>634.11</v>
          </cell>
        </row>
        <row r="66">
          <cell r="A66" t="str">
            <v>1444-9</v>
          </cell>
          <cell r="B66" t="str">
            <v>COL6462</v>
          </cell>
          <cell r="C66" t="str">
            <v>Janeiro</v>
          </cell>
          <cell r="D66">
            <v>170.81</v>
          </cell>
          <cell r="E66">
            <v>172.8</v>
          </cell>
          <cell r="F66" t="str">
            <v>Álcool</v>
          </cell>
        </row>
        <row r="67">
          <cell r="C67" t="str">
            <v>Janeiro Total</v>
          </cell>
          <cell r="D67">
            <v>170.81</v>
          </cell>
          <cell r="E67">
            <v>172.8</v>
          </cell>
        </row>
        <row r="68">
          <cell r="A68" t="str">
            <v>1444-9</v>
          </cell>
          <cell r="B68" t="str">
            <v>COL6462</v>
          </cell>
          <cell r="C68" t="str">
            <v>Fevereiro</v>
          </cell>
          <cell r="D68">
            <v>288.23</v>
          </cell>
          <cell r="E68">
            <v>291.10000000000002</v>
          </cell>
          <cell r="F68" t="str">
            <v>Álcool</v>
          </cell>
        </row>
        <row r="69">
          <cell r="A69" t="str">
            <v>1444-9</v>
          </cell>
          <cell r="C69" t="str">
            <v>Fevereiro</v>
          </cell>
          <cell r="D69">
            <v>1</v>
          </cell>
          <cell r="E69">
            <v>20</v>
          </cell>
          <cell r="F69" t="str">
            <v>Lavagem Completa</v>
          </cell>
        </row>
        <row r="70">
          <cell r="C70" t="str">
            <v>Fevereiro Total</v>
          </cell>
          <cell r="D70">
            <v>289.23</v>
          </cell>
          <cell r="E70">
            <v>311.10000000000002</v>
          </cell>
        </row>
        <row r="71">
          <cell r="A71" t="str">
            <v>1444-9</v>
          </cell>
          <cell r="B71" t="str">
            <v>COL6462</v>
          </cell>
          <cell r="C71" t="str">
            <v>Março</v>
          </cell>
          <cell r="D71">
            <v>257.57</v>
          </cell>
          <cell r="E71">
            <v>264.95</v>
          </cell>
          <cell r="F71" t="str">
            <v>Álcool</v>
          </cell>
        </row>
        <row r="72">
          <cell r="A72" t="str">
            <v>1444-9</v>
          </cell>
          <cell r="C72" t="str">
            <v>Março</v>
          </cell>
          <cell r="D72">
            <v>1</v>
          </cell>
          <cell r="E72">
            <v>20</v>
          </cell>
          <cell r="F72" t="str">
            <v>Lavagem Completa</v>
          </cell>
        </row>
        <row r="73">
          <cell r="C73" t="str">
            <v>Março Total</v>
          </cell>
          <cell r="D73">
            <v>258.57</v>
          </cell>
          <cell r="E73">
            <v>284.95</v>
          </cell>
        </row>
        <row r="74">
          <cell r="A74" t="str">
            <v>1444-9</v>
          </cell>
          <cell r="B74" t="str">
            <v>COL6462</v>
          </cell>
          <cell r="C74" t="str">
            <v>Abril</v>
          </cell>
          <cell r="D74">
            <v>228.53</v>
          </cell>
          <cell r="E74">
            <v>236.23</v>
          </cell>
          <cell r="F74" t="str">
            <v>Álcool</v>
          </cell>
        </row>
        <row r="75">
          <cell r="A75" t="str">
            <v>1444-9</v>
          </cell>
          <cell r="C75" t="str">
            <v>Abril</v>
          </cell>
          <cell r="D75">
            <v>2</v>
          </cell>
          <cell r="E75">
            <v>40</v>
          </cell>
          <cell r="F75" t="str">
            <v>Lavagem Completa</v>
          </cell>
        </row>
        <row r="76">
          <cell r="A76" t="str">
            <v>1444-9</v>
          </cell>
          <cell r="B76" t="str">
            <v>COL6462</v>
          </cell>
          <cell r="C76" t="str">
            <v>Abril</v>
          </cell>
          <cell r="D76">
            <v>1</v>
          </cell>
          <cell r="E76">
            <v>0.4</v>
          </cell>
          <cell r="F76" t="str">
            <v>Lavagem Completa</v>
          </cell>
        </row>
        <row r="77">
          <cell r="C77" t="str">
            <v>Abril Total</v>
          </cell>
          <cell r="D77">
            <v>231.53</v>
          </cell>
          <cell r="E77">
            <v>276.63</v>
          </cell>
        </row>
        <row r="78">
          <cell r="A78" t="str">
            <v>1487-1</v>
          </cell>
          <cell r="B78" t="str">
            <v>CMM1927</v>
          </cell>
          <cell r="C78" t="str">
            <v>Janeiro</v>
          </cell>
          <cell r="D78">
            <v>43.45</v>
          </cell>
          <cell r="E78">
            <v>67.31</v>
          </cell>
          <cell r="F78" t="str">
            <v>Gasolina Comum</v>
          </cell>
        </row>
        <row r="79">
          <cell r="C79" t="str">
            <v>Janeiro Total</v>
          </cell>
          <cell r="D79">
            <v>43.45</v>
          </cell>
          <cell r="E79">
            <v>67.31</v>
          </cell>
        </row>
        <row r="80">
          <cell r="A80" t="str">
            <v>1487-1</v>
          </cell>
          <cell r="B80" t="str">
            <v>CMM1927</v>
          </cell>
          <cell r="C80" t="str">
            <v>Fevereiro</v>
          </cell>
          <cell r="D80">
            <v>47.3</v>
          </cell>
          <cell r="E80">
            <v>75.2</v>
          </cell>
          <cell r="F80" t="str">
            <v>Gasolina Comum</v>
          </cell>
        </row>
        <row r="81">
          <cell r="A81" t="str">
            <v>1487-1</v>
          </cell>
          <cell r="C81" t="str">
            <v>Fevereiro</v>
          </cell>
          <cell r="D81">
            <v>1</v>
          </cell>
          <cell r="E81">
            <v>20</v>
          </cell>
          <cell r="F81" t="str">
            <v>Lavagem Completa</v>
          </cell>
        </row>
        <row r="82">
          <cell r="C82" t="str">
            <v>Fevereiro Total</v>
          </cell>
          <cell r="D82">
            <v>48.3</v>
          </cell>
          <cell r="E82">
            <v>95.2</v>
          </cell>
        </row>
        <row r="83">
          <cell r="A83" t="str">
            <v>1487-1</v>
          </cell>
          <cell r="B83" t="str">
            <v>CMM1927</v>
          </cell>
          <cell r="C83" t="str">
            <v>Abril</v>
          </cell>
          <cell r="D83">
            <v>39.299999999999997</v>
          </cell>
          <cell r="E83">
            <v>62.5</v>
          </cell>
          <cell r="F83" t="str">
            <v>Gasolina Comum</v>
          </cell>
        </row>
        <row r="84">
          <cell r="C84" t="str">
            <v>Abril Total</v>
          </cell>
          <cell r="D84">
            <v>39.299999999999997</v>
          </cell>
          <cell r="E84">
            <v>62.5</v>
          </cell>
        </row>
        <row r="85">
          <cell r="A85" t="str">
            <v>1601-9</v>
          </cell>
          <cell r="B85" t="str">
            <v>CMM1928</v>
          </cell>
          <cell r="C85" t="str">
            <v>Janeiro</v>
          </cell>
          <cell r="D85">
            <v>162.69999999999999</v>
          </cell>
          <cell r="E85">
            <v>263.54000000000002</v>
          </cell>
          <cell r="F85" t="str">
            <v>Gasolina Comum</v>
          </cell>
        </row>
        <row r="86">
          <cell r="A86" t="str">
            <v>1601-9</v>
          </cell>
          <cell r="C86" t="str">
            <v>Janeiro</v>
          </cell>
          <cell r="D86">
            <v>1</v>
          </cell>
          <cell r="E86">
            <v>20</v>
          </cell>
          <cell r="F86" t="str">
            <v>Lavagem Completa</v>
          </cell>
        </row>
        <row r="87">
          <cell r="C87" t="str">
            <v>Janeiro Total</v>
          </cell>
          <cell r="D87">
            <v>163.69999999999999</v>
          </cell>
          <cell r="E87">
            <v>283.54000000000002</v>
          </cell>
        </row>
        <row r="88">
          <cell r="A88" t="str">
            <v>1601-9</v>
          </cell>
          <cell r="B88" t="str">
            <v>CMM1928</v>
          </cell>
          <cell r="C88" t="str">
            <v>Fevereiro</v>
          </cell>
          <cell r="D88">
            <v>113.9</v>
          </cell>
          <cell r="E88">
            <v>181</v>
          </cell>
          <cell r="F88" t="str">
            <v>Gasolina Comum</v>
          </cell>
        </row>
        <row r="89">
          <cell r="A89" t="str">
            <v>1601-9</v>
          </cell>
          <cell r="C89" t="str">
            <v>Fevereiro</v>
          </cell>
          <cell r="D89">
            <v>1</v>
          </cell>
          <cell r="E89">
            <v>20</v>
          </cell>
          <cell r="F89" t="str">
            <v>Lavagem Completa</v>
          </cell>
        </row>
        <row r="90">
          <cell r="C90" t="str">
            <v>Fevereiro Total</v>
          </cell>
          <cell r="D90">
            <v>114.9</v>
          </cell>
          <cell r="E90">
            <v>201</v>
          </cell>
        </row>
        <row r="91">
          <cell r="A91" t="str">
            <v>1601-9</v>
          </cell>
          <cell r="B91" t="str">
            <v>CMM1928</v>
          </cell>
          <cell r="C91" t="str">
            <v>Março</v>
          </cell>
          <cell r="D91">
            <v>126.4</v>
          </cell>
          <cell r="E91">
            <v>201</v>
          </cell>
          <cell r="F91" t="str">
            <v>Gasolina Comum</v>
          </cell>
        </row>
        <row r="92">
          <cell r="A92" t="str">
            <v>1601-9</v>
          </cell>
          <cell r="C92" t="str">
            <v>Março</v>
          </cell>
          <cell r="D92">
            <v>2</v>
          </cell>
          <cell r="E92">
            <v>40</v>
          </cell>
          <cell r="F92" t="str">
            <v>Lavagem Completa</v>
          </cell>
        </row>
        <row r="93">
          <cell r="C93" t="str">
            <v>Março Total</v>
          </cell>
          <cell r="D93">
            <v>128.4</v>
          </cell>
          <cell r="E93">
            <v>241</v>
          </cell>
        </row>
        <row r="94">
          <cell r="A94" t="str">
            <v>1601-9</v>
          </cell>
          <cell r="B94" t="str">
            <v>CMM1928</v>
          </cell>
          <cell r="C94" t="str">
            <v>Abril</v>
          </cell>
          <cell r="D94">
            <v>369.94</v>
          </cell>
          <cell r="E94">
            <v>576.46</v>
          </cell>
          <cell r="F94" t="str">
            <v>Gasolina Comum</v>
          </cell>
        </row>
        <row r="95">
          <cell r="A95" t="str">
            <v>1601-9</v>
          </cell>
          <cell r="B95" t="str">
            <v>CMM1928</v>
          </cell>
          <cell r="C95" t="str">
            <v>Abril</v>
          </cell>
          <cell r="D95">
            <v>1</v>
          </cell>
          <cell r="E95">
            <v>6</v>
          </cell>
          <cell r="F95" t="str">
            <v>Lavagem Simples</v>
          </cell>
        </row>
        <row r="96">
          <cell r="C96" t="str">
            <v>Abril Total</v>
          </cell>
          <cell r="D96">
            <v>370.94</v>
          </cell>
          <cell r="E96">
            <v>582.46</v>
          </cell>
        </row>
        <row r="97">
          <cell r="A97" t="str">
            <v>1688-1</v>
          </cell>
          <cell r="B97" t="str">
            <v>CNC8460</v>
          </cell>
          <cell r="C97" t="str">
            <v>Janeiro</v>
          </cell>
          <cell r="D97">
            <v>277.64</v>
          </cell>
          <cell r="E97">
            <v>277.64999999999998</v>
          </cell>
          <cell r="F97" t="str">
            <v>Álcool</v>
          </cell>
        </row>
        <row r="98">
          <cell r="C98" t="str">
            <v>Janeiro Total</v>
          </cell>
          <cell r="D98">
            <v>277.64</v>
          </cell>
          <cell r="E98">
            <v>277.64999999999998</v>
          </cell>
        </row>
        <row r="99">
          <cell r="A99" t="str">
            <v>1688-1</v>
          </cell>
          <cell r="B99" t="str">
            <v>CNC8460</v>
          </cell>
          <cell r="C99" t="str">
            <v>Fevereiro</v>
          </cell>
          <cell r="D99">
            <v>217.59</v>
          </cell>
          <cell r="E99">
            <v>224.39</v>
          </cell>
          <cell r="F99" t="str">
            <v>Álcool</v>
          </cell>
        </row>
        <row r="100">
          <cell r="C100" t="str">
            <v>Fevereiro Total</v>
          </cell>
          <cell r="D100">
            <v>217.59</v>
          </cell>
          <cell r="E100">
            <v>224.39</v>
          </cell>
        </row>
        <row r="101">
          <cell r="A101" t="str">
            <v>1688-1</v>
          </cell>
          <cell r="B101" t="str">
            <v>CNC8460</v>
          </cell>
          <cell r="C101" t="str">
            <v>Março</v>
          </cell>
          <cell r="D101">
            <v>271.41000000000003</v>
          </cell>
          <cell r="E101">
            <v>277.88</v>
          </cell>
          <cell r="F101" t="str">
            <v>Álcool</v>
          </cell>
        </row>
        <row r="102">
          <cell r="C102" t="str">
            <v>Março Total</v>
          </cell>
          <cell r="D102">
            <v>271.41000000000003</v>
          </cell>
          <cell r="E102">
            <v>277.88</v>
          </cell>
        </row>
        <row r="103">
          <cell r="A103" t="str">
            <v>1688-1</v>
          </cell>
          <cell r="B103" t="str">
            <v>CNC8460</v>
          </cell>
          <cell r="C103" t="str">
            <v>Abril</v>
          </cell>
          <cell r="D103">
            <v>282.7</v>
          </cell>
          <cell r="E103">
            <v>268.3</v>
          </cell>
          <cell r="F103" t="str">
            <v>Álcool</v>
          </cell>
        </row>
        <row r="104">
          <cell r="C104" t="str">
            <v>Abril Total</v>
          </cell>
          <cell r="D104">
            <v>282.7</v>
          </cell>
          <cell r="E104">
            <v>268.3</v>
          </cell>
        </row>
        <row r="105">
          <cell r="A105" t="str">
            <v>1720-1</v>
          </cell>
          <cell r="B105" t="str">
            <v>CRV8387</v>
          </cell>
          <cell r="C105" t="str">
            <v>Janeiro</v>
          </cell>
          <cell r="D105">
            <v>78.3</v>
          </cell>
          <cell r="E105">
            <v>78.3</v>
          </cell>
          <cell r="F105" t="str">
            <v>Álcool</v>
          </cell>
        </row>
        <row r="106">
          <cell r="C106" t="str">
            <v>Janeiro Total</v>
          </cell>
          <cell r="D106">
            <v>78.3</v>
          </cell>
          <cell r="E106">
            <v>78.3</v>
          </cell>
        </row>
        <row r="107">
          <cell r="A107" t="str">
            <v>1720-1</v>
          </cell>
          <cell r="B107" t="str">
            <v>CRV8387</v>
          </cell>
          <cell r="C107" t="str">
            <v>Fevereiro</v>
          </cell>
          <cell r="D107">
            <v>93.5</v>
          </cell>
          <cell r="E107">
            <v>103.5</v>
          </cell>
          <cell r="F107" t="str">
            <v>Álcool</v>
          </cell>
        </row>
        <row r="108">
          <cell r="C108" t="str">
            <v>Fevereiro Total</v>
          </cell>
          <cell r="D108">
            <v>93.5</v>
          </cell>
          <cell r="E108">
            <v>103.5</v>
          </cell>
        </row>
        <row r="109">
          <cell r="A109" t="str">
            <v>1720-1</v>
          </cell>
          <cell r="B109" t="str">
            <v>CRV8387</v>
          </cell>
          <cell r="C109" t="str">
            <v>Março</v>
          </cell>
          <cell r="D109">
            <v>151.69999999999999</v>
          </cell>
          <cell r="E109">
            <v>155.1</v>
          </cell>
          <cell r="F109" t="str">
            <v>Álcool</v>
          </cell>
        </row>
        <row r="110">
          <cell r="C110" t="str">
            <v>Março Total</v>
          </cell>
          <cell r="D110">
            <v>151.69999999999999</v>
          </cell>
          <cell r="E110">
            <v>155.1</v>
          </cell>
        </row>
        <row r="111">
          <cell r="A111" t="str">
            <v>1720-1</v>
          </cell>
          <cell r="B111" t="str">
            <v>CRV8387</v>
          </cell>
          <cell r="C111" t="str">
            <v>Abril</v>
          </cell>
          <cell r="D111">
            <v>44.5</v>
          </cell>
          <cell r="E111">
            <v>44.5</v>
          </cell>
          <cell r="F111" t="str">
            <v>Álcool</v>
          </cell>
        </row>
        <row r="112">
          <cell r="C112" t="str">
            <v>Abril Total</v>
          </cell>
          <cell r="D112">
            <v>44.5</v>
          </cell>
          <cell r="E112">
            <v>44.5</v>
          </cell>
        </row>
        <row r="113">
          <cell r="A113" t="str">
            <v>1723-5</v>
          </cell>
          <cell r="B113" t="str">
            <v>COP0436</v>
          </cell>
          <cell r="C113" t="str">
            <v>Janeiro</v>
          </cell>
          <cell r="D113">
            <v>37.43</v>
          </cell>
          <cell r="E113">
            <v>43.01</v>
          </cell>
          <cell r="F113" t="str">
            <v>Álcool</v>
          </cell>
        </row>
        <row r="114">
          <cell r="A114" t="str">
            <v>1723-5</v>
          </cell>
          <cell r="B114" t="str">
            <v>COP0436</v>
          </cell>
          <cell r="C114" t="str">
            <v>Janeiro</v>
          </cell>
          <cell r="D114">
            <v>1</v>
          </cell>
          <cell r="E114">
            <v>4.9000000000000004</v>
          </cell>
          <cell r="F114" t="str">
            <v>Troca de Óleo</v>
          </cell>
        </row>
        <row r="115">
          <cell r="C115" t="str">
            <v>Janeiro Total</v>
          </cell>
          <cell r="D115">
            <v>38.43</v>
          </cell>
          <cell r="E115">
            <v>47.91</v>
          </cell>
        </row>
        <row r="116">
          <cell r="A116" t="str">
            <v>1723-5</v>
          </cell>
          <cell r="B116" t="str">
            <v>COP0436</v>
          </cell>
          <cell r="C116" t="str">
            <v>Fevereiro</v>
          </cell>
          <cell r="D116">
            <v>46.45</v>
          </cell>
          <cell r="E116">
            <v>58</v>
          </cell>
          <cell r="F116" t="str">
            <v>Álcool</v>
          </cell>
        </row>
        <row r="117">
          <cell r="C117" t="str">
            <v>Fevereiro Total</v>
          </cell>
          <cell r="D117">
            <v>46.45</v>
          </cell>
          <cell r="E117">
            <v>58</v>
          </cell>
        </row>
        <row r="118">
          <cell r="A118" t="str">
            <v>1723-5</v>
          </cell>
          <cell r="B118" t="str">
            <v>COP0436</v>
          </cell>
          <cell r="C118" t="str">
            <v>Abril</v>
          </cell>
          <cell r="D118">
            <v>44.9</v>
          </cell>
          <cell r="E118">
            <v>44.85</v>
          </cell>
          <cell r="F118" t="str">
            <v>Álcool</v>
          </cell>
        </row>
        <row r="119">
          <cell r="C119" t="str">
            <v>Abril Total</v>
          </cell>
          <cell r="D119">
            <v>44.9</v>
          </cell>
          <cell r="E119">
            <v>44.85</v>
          </cell>
        </row>
        <row r="120">
          <cell r="A120" t="str">
            <v>1724-3</v>
          </cell>
          <cell r="B120" t="str">
            <v>COP0439</v>
          </cell>
          <cell r="C120" t="str">
            <v>Janeiro</v>
          </cell>
          <cell r="D120">
            <v>104.52</v>
          </cell>
          <cell r="E120">
            <v>104.45</v>
          </cell>
          <cell r="F120" t="str">
            <v>Álcool</v>
          </cell>
        </row>
        <row r="121">
          <cell r="C121" t="str">
            <v>Janeiro Total</v>
          </cell>
          <cell r="D121">
            <v>104.52</v>
          </cell>
          <cell r="E121">
            <v>104.45</v>
          </cell>
        </row>
        <row r="122">
          <cell r="A122" t="str">
            <v>1724-3</v>
          </cell>
          <cell r="B122" t="str">
            <v>COP0439</v>
          </cell>
          <cell r="C122" t="str">
            <v>Fevereiro</v>
          </cell>
          <cell r="D122">
            <v>58.35</v>
          </cell>
          <cell r="E122">
            <v>53.75</v>
          </cell>
          <cell r="F122" t="str">
            <v>Álcool</v>
          </cell>
        </row>
        <row r="123">
          <cell r="C123" t="str">
            <v>Fevereiro Total</v>
          </cell>
          <cell r="D123">
            <v>58.35</v>
          </cell>
          <cell r="E123">
            <v>53.75</v>
          </cell>
        </row>
        <row r="124">
          <cell r="A124" t="str">
            <v>1724-3</v>
          </cell>
          <cell r="B124" t="str">
            <v>COP0439</v>
          </cell>
          <cell r="C124" t="str">
            <v>Março</v>
          </cell>
          <cell r="D124">
            <v>86.37</v>
          </cell>
          <cell r="E124">
            <v>75.73</v>
          </cell>
          <cell r="F124" t="str">
            <v>Álcool</v>
          </cell>
        </row>
        <row r="125">
          <cell r="C125" t="str">
            <v>Março Total</v>
          </cell>
          <cell r="D125">
            <v>86.37</v>
          </cell>
          <cell r="E125">
            <v>75.73</v>
          </cell>
        </row>
        <row r="126">
          <cell r="A126" t="str">
            <v>1724-3</v>
          </cell>
          <cell r="B126" t="str">
            <v>COP0439</v>
          </cell>
          <cell r="C126" t="str">
            <v>Abril</v>
          </cell>
          <cell r="D126">
            <v>27.9</v>
          </cell>
          <cell r="E126">
            <v>27.8</v>
          </cell>
          <cell r="F126" t="str">
            <v>Álcool</v>
          </cell>
        </row>
        <row r="127">
          <cell r="C127" t="str">
            <v>Abril Total</v>
          </cell>
          <cell r="D127">
            <v>27.9</v>
          </cell>
          <cell r="E127">
            <v>27.8</v>
          </cell>
        </row>
        <row r="128">
          <cell r="A128" t="str">
            <v>1988-9</v>
          </cell>
          <cell r="B128" t="str">
            <v>BIN9728</v>
          </cell>
          <cell r="C128" t="str">
            <v>Janeiro</v>
          </cell>
          <cell r="D128">
            <v>120.72</v>
          </cell>
          <cell r="E128">
            <v>120.3</v>
          </cell>
          <cell r="F128" t="str">
            <v>Álcool</v>
          </cell>
        </row>
        <row r="129">
          <cell r="C129" t="str">
            <v>Janeiro Total</v>
          </cell>
          <cell r="D129">
            <v>120.72</v>
          </cell>
          <cell r="E129">
            <v>120.3</v>
          </cell>
        </row>
        <row r="130">
          <cell r="A130" t="str">
            <v>1988-9</v>
          </cell>
          <cell r="B130" t="str">
            <v>BIN9728</v>
          </cell>
          <cell r="C130" t="str">
            <v>Fevereiro</v>
          </cell>
          <cell r="D130">
            <v>182.47</v>
          </cell>
          <cell r="E130">
            <v>183.94</v>
          </cell>
          <cell r="F130" t="str">
            <v>Álcool</v>
          </cell>
        </row>
        <row r="131">
          <cell r="C131" t="str">
            <v>Fevereiro Total</v>
          </cell>
          <cell r="D131">
            <v>182.47</v>
          </cell>
          <cell r="E131">
            <v>183.94</v>
          </cell>
        </row>
        <row r="132">
          <cell r="A132" t="str">
            <v>1988-9</v>
          </cell>
          <cell r="B132" t="str">
            <v>BIN9728</v>
          </cell>
          <cell r="C132" t="str">
            <v>Março</v>
          </cell>
          <cell r="D132">
            <v>157.07</v>
          </cell>
          <cell r="E132">
            <v>159.04</v>
          </cell>
          <cell r="F132" t="str">
            <v>Álcool</v>
          </cell>
        </row>
        <row r="133">
          <cell r="C133" t="str">
            <v>Março Total</v>
          </cell>
          <cell r="D133">
            <v>157.07</v>
          </cell>
          <cell r="E133">
            <v>159.04</v>
          </cell>
        </row>
        <row r="134">
          <cell r="A134" t="str">
            <v>1988-9</v>
          </cell>
          <cell r="B134" t="str">
            <v>BIN9728</v>
          </cell>
          <cell r="C134" t="str">
            <v>Abril</v>
          </cell>
          <cell r="D134">
            <v>119.98</v>
          </cell>
          <cell r="E134">
            <v>113.6</v>
          </cell>
          <cell r="F134" t="str">
            <v>Álcool</v>
          </cell>
        </row>
        <row r="135">
          <cell r="C135" t="str">
            <v>Abril Total</v>
          </cell>
          <cell r="D135">
            <v>119.98</v>
          </cell>
          <cell r="E135">
            <v>113.6</v>
          </cell>
        </row>
        <row r="136">
          <cell r="A136" t="str">
            <v>2396-9</v>
          </cell>
          <cell r="B136" t="str">
            <v>BUY4893</v>
          </cell>
          <cell r="C136" t="str">
            <v>Janeiro</v>
          </cell>
          <cell r="D136">
            <v>60.4</v>
          </cell>
          <cell r="E136">
            <v>62.23</v>
          </cell>
          <cell r="F136" t="str">
            <v>Álcool</v>
          </cell>
        </row>
        <row r="137">
          <cell r="C137" t="str">
            <v>Janeiro Total</v>
          </cell>
          <cell r="D137">
            <v>60.4</v>
          </cell>
          <cell r="E137">
            <v>62.23</v>
          </cell>
        </row>
        <row r="138">
          <cell r="A138" t="str">
            <v>2396-9</v>
          </cell>
          <cell r="B138" t="str">
            <v>BUY4893</v>
          </cell>
          <cell r="C138" t="str">
            <v>Fevereiro</v>
          </cell>
          <cell r="D138">
            <v>62</v>
          </cell>
          <cell r="E138">
            <v>55.72</v>
          </cell>
          <cell r="F138" t="str">
            <v>Álcool</v>
          </cell>
        </row>
        <row r="139">
          <cell r="C139" t="str">
            <v>Fevereiro Total</v>
          </cell>
          <cell r="D139">
            <v>62</v>
          </cell>
          <cell r="E139">
            <v>55.72</v>
          </cell>
        </row>
        <row r="140">
          <cell r="A140" t="str">
            <v>2396-9</v>
          </cell>
          <cell r="B140" t="str">
            <v>BUY4893</v>
          </cell>
          <cell r="C140" t="str">
            <v>Março</v>
          </cell>
          <cell r="D140">
            <v>105.08</v>
          </cell>
          <cell r="E140">
            <v>86.77</v>
          </cell>
          <cell r="F140" t="str">
            <v>Álcool</v>
          </cell>
        </row>
        <row r="141">
          <cell r="C141" t="str">
            <v>Março Total</v>
          </cell>
          <cell r="D141">
            <v>105.08</v>
          </cell>
          <cell r="E141">
            <v>86.77</v>
          </cell>
        </row>
        <row r="142">
          <cell r="A142" t="str">
            <v>2396-9</v>
          </cell>
          <cell r="B142" t="str">
            <v>BUY4893</v>
          </cell>
          <cell r="C142" t="str">
            <v>Abril</v>
          </cell>
          <cell r="D142">
            <v>40.18</v>
          </cell>
          <cell r="E142">
            <v>30.5</v>
          </cell>
          <cell r="F142" t="str">
            <v>Álcool</v>
          </cell>
        </row>
        <row r="143">
          <cell r="C143" t="str">
            <v>Abril Total</v>
          </cell>
          <cell r="D143">
            <v>40.18</v>
          </cell>
          <cell r="E143">
            <v>30.5</v>
          </cell>
        </row>
        <row r="144">
          <cell r="A144" t="str">
            <v>2536-9</v>
          </cell>
          <cell r="B144" t="str">
            <v>CTT0138</v>
          </cell>
          <cell r="C144" t="str">
            <v>Fevereiro</v>
          </cell>
          <cell r="D144">
            <v>5.73</v>
          </cell>
          <cell r="E144">
            <v>8.8800000000000008</v>
          </cell>
          <cell r="F144" t="str">
            <v>Gasolina Comum</v>
          </cell>
        </row>
        <row r="145">
          <cell r="C145" t="str">
            <v>Fevereiro Total</v>
          </cell>
          <cell r="D145">
            <v>5.73</v>
          </cell>
          <cell r="E145">
            <v>8.8800000000000008</v>
          </cell>
        </row>
        <row r="146">
          <cell r="A146" t="str">
            <v>2536-9</v>
          </cell>
          <cell r="B146" t="str">
            <v>CTT0138</v>
          </cell>
          <cell r="C146" t="str">
            <v>Março</v>
          </cell>
          <cell r="D146">
            <v>4.84</v>
          </cell>
          <cell r="E146">
            <v>8.17</v>
          </cell>
          <cell r="F146" t="str">
            <v>Gasolina Comum</v>
          </cell>
        </row>
        <row r="147">
          <cell r="C147" t="str">
            <v>Março Total</v>
          </cell>
          <cell r="D147">
            <v>4.84</v>
          </cell>
          <cell r="E147">
            <v>8.17</v>
          </cell>
        </row>
        <row r="148">
          <cell r="A148" t="str">
            <v>2537-7</v>
          </cell>
          <cell r="B148" t="str">
            <v>CTT0057</v>
          </cell>
          <cell r="C148" t="str">
            <v>Janeiro</v>
          </cell>
          <cell r="D148">
            <v>8.48</v>
          </cell>
          <cell r="E148">
            <v>13.36</v>
          </cell>
          <cell r="F148" t="str">
            <v>Gasolina Comum</v>
          </cell>
        </row>
        <row r="149">
          <cell r="C149" t="str">
            <v>Janeiro Total</v>
          </cell>
          <cell r="D149">
            <v>8.48</v>
          </cell>
          <cell r="E149">
            <v>13.36</v>
          </cell>
        </row>
        <row r="150">
          <cell r="A150" t="str">
            <v>2537-7</v>
          </cell>
          <cell r="B150" t="str">
            <v>CTT0057</v>
          </cell>
          <cell r="C150" t="str">
            <v>Fevereiro</v>
          </cell>
          <cell r="D150">
            <v>8.73</v>
          </cell>
          <cell r="E150">
            <v>12.13</v>
          </cell>
          <cell r="F150" t="str">
            <v>Gasolina Comum</v>
          </cell>
        </row>
        <row r="151">
          <cell r="C151" t="str">
            <v>Fevereiro Total</v>
          </cell>
          <cell r="D151">
            <v>8.73</v>
          </cell>
          <cell r="E151">
            <v>12.13</v>
          </cell>
        </row>
        <row r="152">
          <cell r="A152" t="str">
            <v>2537-7</v>
          </cell>
          <cell r="B152" t="str">
            <v>CTT0057</v>
          </cell>
          <cell r="C152" t="str">
            <v>Março</v>
          </cell>
          <cell r="D152">
            <v>15</v>
          </cell>
          <cell r="E152">
            <v>23.8</v>
          </cell>
          <cell r="F152" t="str">
            <v>Gasolina Comum</v>
          </cell>
        </row>
        <row r="153">
          <cell r="C153" t="str">
            <v>Março Total</v>
          </cell>
          <cell r="D153">
            <v>15</v>
          </cell>
          <cell r="E153">
            <v>23.8</v>
          </cell>
        </row>
        <row r="154">
          <cell r="A154" t="str">
            <v>2537-7</v>
          </cell>
          <cell r="B154" t="str">
            <v>CTT0057</v>
          </cell>
          <cell r="C154" t="str">
            <v>Abril</v>
          </cell>
          <cell r="D154">
            <v>26.36</v>
          </cell>
          <cell r="E154">
            <v>40.56</v>
          </cell>
          <cell r="F154" t="str">
            <v>Gasolina Comum</v>
          </cell>
        </row>
        <row r="155">
          <cell r="C155" t="str">
            <v>Abril Total</v>
          </cell>
          <cell r="D155">
            <v>26.36</v>
          </cell>
          <cell r="E155">
            <v>40.56</v>
          </cell>
        </row>
        <row r="156">
          <cell r="A156" t="str">
            <v>2538-5</v>
          </cell>
          <cell r="B156" t="str">
            <v>CTT0137</v>
          </cell>
          <cell r="C156" t="str">
            <v>Janeiro</v>
          </cell>
          <cell r="D156">
            <v>14.52</v>
          </cell>
          <cell r="E156">
            <v>22.75</v>
          </cell>
          <cell r="F156" t="str">
            <v>Gasolina Comum</v>
          </cell>
        </row>
        <row r="157">
          <cell r="C157" t="str">
            <v>Janeiro Total</v>
          </cell>
          <cell r="D157">
            <v>14.52</v>
          </cell>
          <cell r="E157">
            <v>22.75</v>
          </cell>
        </row>
        <row r="158">
          <cell r="A158" t="str">
            <v>2538-5</v>
          </cell>
          <cell r="B158" t="str">
            <v>CTT0137</v>
          </cell>
          <cell r="C158" t="str">
            <v>Fevereiro</v>
          </cell>
          <cell r="D158">
            <v>13.04</v>
          </cell>
          <cell r="E158">
            <v>20.45</v>
          </cell>
          <cell r="F158" t="str">
            <v>Gasolina Comum</v>
          </cell>
        </row>
        <row r="159">
          <cell r="C159" t="str">
            <v>Fevereiro Total</v>
          </cell>
          <cell r="D159">
            <v>13.04</v>
          </cell>
          <cell r="E159">
            <v>20.45</v>
          </cell>
        </row>
        <row r="160">
          <cell r="A160" t="str">
            <v>2538-5</v>
          </cell>
          <cell r="B160" t="str">
            <v>CTT0137</v>
          </cell>
          <cell r="C160" t="str">
            <v>Março</v>
          </cell>
          <cell r="D160">
            <v>4.97</v>
          </cell>
          <cell r="E160">
            <v>7.79</v>
          </cell>
          <cell r="F160" t="str">
            <v>Gasolina Comum</v>
          </cell>
        </row>
        <row r="161">
          <cell r="C161" t="str">
            <v>Março Total</v>
          </cell>
          <cell r="D161">
            <v>4.97</v>
          </cell>
          <cell r="E161">
            <v>7.79</v>
          </cell>
        </row>
        <row r="162">
          <cell r="A162" t="str">
            <v>2539-3</v>
          </cell>
          <cell r="B162" t="str">
            <v>CTT0127</v>
          </cell>
          <cell r="C162" t="str">
            <v>Janeiro</v>
          </cell>
          <cell r="D162">
            <v>30.57</v>
          </cell>
          <cell r="E162">
            <v>50.93</v>
          </cell>
          <cell r="F162" t="str">
            <v>Gasolina Comum</v>
          </cell>
        </row>
        <row r="163">
          <cell r="C163" t="str">
            <v>Janeiro Total</v>
          </cell>
          <cell r="D163">
            <v>30.57</v>
          </cell>
          <cell r="E163">
            <v>50.93</v>
          </cell>
        </row>
        <row r="164">
          <cell r="A164" t="str">
            <v>2539-3</v>
          </cell>
          <cell r="B164" t="str">
            <v>CTT0127</v>
          </cell>
          <cell r="C164" t="str">
            <v>Fevereiro</v>
          </cell>
          <cell r="D164">
            <v>30.02</v>
          </cell>
          <cell r="E164">
            <v>47.07</v>
          </cell>
          <cell r="F164" t="str">
            <v>Gasolina Comum</v>
          </cell>
        </row>
        <row r="165">
          <cell r="C165" t="str">
            <v>Fevereiro Total</v>
          </cell>
          <cell r="D165">
            <v>30.02</v>
          </cell>
          <cell r="E165">
            <v>47.07</v>
          </cell>
        </row>
        <row r="166">
          <cell r="A166" t="str">
            <v>2539-3</v>
          </cell>
          <cell r="B166" t="str">
            <v>CTT0127</v>
          </cell>
          <cell r="C166" t="str">
            <v>Março</v>
          </cell>
          <cell r="D166">
            <v>42.46</v>
          </cell>
          <cell r="E166">
            <v>66.72</v>
          </cell>
          <cell r="F166" t="str">
            <v>Gasolina Comum</v>
          </cell>
        </row>
        <row r="167">
          <cell r="C167" t="str">
            <v>Março Total</v>
          </cell>
          <cell r="D167">
            <v>42.46</v>
          </cell>
          <cell r="E167">
            <v>66.72</v>
          </cell>
        </row>
        <row r="168">
          <cell r="A168" t="str">
            <v>2539-3</v>
          </cell>
          <cell r="B168" t="str">
            <v>CTT0127</v>
          </cell>
          <cell r="C168" t="str">
            <v>Abril</v>
          </cell>
          <cell r="D168">
            <v>8.0500000000000007</v>
          </cell>
          <cell r="E168">
            <v>12.63</v>
          </cell>
          <cell r="F168" t="str">
            <v>Gasolina Comum</v>
          </cell>
        </row>
        <row r="169">
          <cell r="C169" t="str">
            <v>Abril Total</v>
          </cell>
          <cell r="D169">
            <v>8.0500000000000007</v>
          </cell>
          <cell r="E169">
            <v>12.63</v>
          </cell>
        </row>
        <row r="170">
          <cell r="A170" t="str">
            <v>2540-8</v>
          </cell>
          <cell r="B170" t="str">
            <v>CTT0157</v>
          </cell>
          <cell r="C170" t="str">
            <v>Janeiro</v>
          </cell>
          <cell r="D170">
            <v>29.78</v>
          </cell>
          <cell r="E170">
            <v>47.61</v>
          </cell>
          <cell r="F170" t="str">
            <v>Gasolina Comum</v>
          </cell>
        </row>
        <row r="171">
          <cell r="C171" t="str">
            <v>Janeiro Total</v>
          </cell>
          <cell r="D171">
            <v>29.78</v>
          </cell>
          <cell r="E171">
            <v>47.61</v>
          </cell>
        </row>
        <row r="172">
          <cell r="A172" t="str">
            <v>2540-8</v>
          </cell>
          <cell r="B172" t="str">
            <v>CTT0157</v>
          </cell>
          <cell r="C172" t="str">
            <v>Fevereiro</v>
          </cell>
          <cell r="D172">
            <v>32.520000000000003</v>
          </cell>
          <cell r="E172">
            <v>50.68</v>
          </cell>
          <cell r="F172" t="str">
            <v>Gasolina Comum</v>
          </cell>
        </row>
        <row r="173">
          <cell r="C173" t="str">
            <v>Fevereiro Total</v>
          </cell>
          <cell r="D173">
            <v>32.520000000000003</v>
          </cell>
          <cell r="E173">
            <v>50.68</v>
          </cell>
        </row>
        <row r="174">
          <cell r="A174" t="str">
            <v>2540-8</v>
          </cell>
          <cell r="B174" t="str">
            <v>CTT0157</v>
          </cell>
          <cell r="C174" t="str">
            <v>Março</v>
          </cell>
          <cell r="D174">
            <v>26.71</v>
          </cell>
          <cell r="E174">
            <v>41.51</v>
          </cell>
          <cell r="F174" t="str">
            <v>Gasolina Comum</v>
          </cell>
        </row>
        <row r="175">
          <cell r="C175" t="str">
            <v>Março Total</v>
          </cell>
          <cell r="D175">
            <v>26.71</v>
          </cell>
          <cell r="E175">
            <v>41.51</v>
          </cell>
        </row>
        <row r="176">
          <cell r="A176" t="str">
            <v>2540-8</v>
          </cell>
          <cell r="B176" t="str">
            <v>CTT0157</v>
          </cell>
          <cell r="C176" t="str">
            <v>Abril</v>
          </cell>
          <cell r="D176">
            <v>35.549999999999997</v>
          </cell>
          <cell r="E176">
            <v>56.8</v>
          </cell>
          <cell r="F176" t="str">
            <v>Gasolina Comum</v>
          </cell>
        </row>
        <row r="177">
          <cell r="C177" t="str">
            <v>Abril Total</v>
          </cell>
          <cell r="D177">
            <v>35.549999999999997</v>
          </cell>
          <cell r="E177">
            <v>56.8</v>
          </cell>
        </row>
        <row r="178">
          <cell r="A178" t="str">
            <v>2541-6</v>
          </cell>
          <cell r="B178" t="str">
            <v>CTT0126</v>
          </cell>
          <cell r="C178" t="str">
            <v>Janeiro</v>
          </cell>
          <cell r="D178">
            <v>55.01</v>
          </cell>
          <cell r="E178">
            <v>92.43</v>
          </cell>
          <cell r="F178" t="str">
            <v>Gasolina Comum</v>
          </cell>
        </row>
        <row r="179">
          <cell r="C179" t="str">
            <v>Janeiro Total</v>
          </cell>
          <cell r="D179">
            <v>55.01</v>
          </cell>
          <cell r="E179">
            <v>92.43</v>
          </cell>
        </row>
        <row r="180">
          <cell r="A180" t="str">
            <v>2541-6</v>
          </cell>
          <cell r="B180" t="str">
            <v>CTT0126</v>
          </cell>
          <cell r="C180" t="str">
            <v>Fevereiro</v>
          </cell>
          <cell r="D180">
            <v>27.1</v>
          </cell>
          <cell r="E180">
            <v>47.2</v>
          </cell>
          <cell r="F180" t="str">
            <v>Gasolina Comum</v>
          </cell>
        </row>
        <row r="181">
          <cell r="C181" t="str">
            <v>Fevereiro Total</v>
          </cell>
          <cell r="D181">
            <v>27.1</v>
          </cell>
          <cell r="E181">
            <v>47.2</v>
          </cell>
        </row>
        <row r="182">
          <cell r="A182" t="str">
            <v>2541-6</v>
          </cell>
          <cell r="B182" t="str">
            <v>CTT0126</v>
          </cell>
          <cell r="C182" t="str">
            <v>Março</v>
          </cell>
          <cell r="D182">
            <v>20.55</v>
          </cell>
          <cell r="E182">
            <v>32.909999999999997</v>
          </cell>
          <cell r="F182" t="str">
            <v>Gasolina Comum</v>
          </cell>
        </row>
        <row r="183">
          <cell r="C183" t="str">
            <v>Março Total</v>
          </cell>
          <cell r="D183">
            <v>20.55</v>
          </cell>
          <cell r="E183">
            <v>32.909999999999997</v>
          </cell>
        </row>
        <row r="184">
          <cell r="A184" t="str">
            <v>2541-6</v>
          </cell>
          <cell r="B184" t="str">
            <v>CTT0126</v>
          </cell>
          <cell r="C184" t="str">
            <v>Abril</v>
          </cell>
          <cell r="D184">
            <v>11.48</v>
          </cell>
          <cell r="E184">
            <v>19.329999999999998</v>
          </cell>
          <cell r="F184" t="str">
            <v>Gasolina Comum</v>
          </cell>
        </row>
        <row r="185">
          <cell r="C185" t="str">
            <v>Abril Total</v>
          </cell>
          <cell r="D185">
            <v>11.48</v>
          </cell>
          <cell r="E185">
            <v>19.329999999999998</v>
          </cell>
        </row>
        <row r="186">
          <cell r="A186" t="str">
            <v>2542-4</v>
          </cell>
          <cell r="B186" t="str">
            <v>CTT0156</v>
          </cell>
          <cell r="C186" t="str">
            <v>Janeiro</v>
          </cell>
          <cell r="D186">
            <v>27.5</v>
          </cell>
          <cell r="E186">
            <v>46.8</v>
          </cell>
          <cell r="F186" t="str">
            <v>Gasolina Comum</v>
          </cell>
        </row>
        <row r="187">
          <cell r="C187" t="str">
            <v>Janeiro Total</v>
          </cell>
          <cell r="D187">
            <v>27.5</v>
          </cell>
          <cell r="E187">
            <v>46.8</v>
          </cell>
        </row>
        <row r="188">
          <cell r="A188" t="str">
            <v>2542-4</v>
          </cell>
          <cell r="B188" t="str">
            <v>CTT0156</v>
          </cell>
          <cell r="C188" t="str">
            <v>Março</v>
          </cell>
          <cell r="D188">
            <v>25.98</v>
          </cell>
          <cell r="E188">
            <v>43.94</v>
          </cell>
          <cell r="F188" t="str">
            <v>Gasolina Comum</v>
          </cell>
        </row>
        <row r="189">
          <cell r="C189" t="str">
            <v>Março Total</v>
          </cell>
          <cell r="D189">
            <v>25.98</v>
          </cell>
          <cell r="E189">
            <v>43.94</v>
          </cell>
        </row>
        <row r="190">
          <cell r="A190" t="str">
            <v>2543-2</v>
          </cell>
          <cell r="B190" t="str">
            <v>CTT0136</v>
          </cell>
          <cell r="C190" t="str">
            <v>Janeiro</v>
          </cell>
          <cell r="D190">
            <v>40</v>
          </cell>
          <cell r="E190">
            <v>66.12</v>
          </cell>
          <cell r="F190" t="str">
            <v>Gasolina Comum</v>
          </cell>
        </row>
        <row r="191">
          <cell r="C191" t="str">
            <v>Janeiro Total</v>
          </cell>
          <cell r="D191">
            <v>40</v>
          </cell>
          <cell r="E191">
            <v>66.12</v>
          </cell>
        </row>
        <row r="192">
          <cell r="A192" t="str">
            <v>2543-2</v>
          </cell>
          <cell r="B192" t="str">
            <v>CTT0136</v>
          </cell>
          <cell r="C192" t="str">
            <v>Fevereiro</v>
          </cell>
          <cell r="D192">
            <v>34</v>
          </cell>
          <cell r="E192">
            <v>59.25</v>
          </cell>
          <cell r="F192" t="str">
            <v>Gasolina Comum</v>
          </cell>
        </row>
        <row r="193">
          <cell r="C193" t="str">
            <v>Fevereiro Total</v>
          </cell>
          <cell r="D193">
            <v>34</v>
          </cell>
          <cell r="E193">
            <v>59.25</v>
          </cell>
        </row>
        <row r="194">
          <cell r="A194" t="str">
            <v>2543-2</v>
          </cell>
          <cell r="B194" t="str">
            <v>CTT0136</v>
          </cell>
          <cell r="C194" t="str">
            <v>Março</v>
          </cell>
          <cell r="D194">
            <v>34</v>
          </cell>
          <cell r="E194">
            <v>55.28</v>
          </cell>
          <cell r="F194" t="str">
            <v>Gasolina Comum</v>
          </cell>
        </row>
        <row r="195">
          <cell r="C195" t="str">
            <v>Março Total</v>
          </cell>
          <cell r="D195">
            <v>34</v>
          </cell>
          <cell r="E195">
            <v>55.28</v>
          </cell>
        </row>
        <row r="196">
          <cell r="A196" t="str">
            <v>2543-2</v>
          </cell>
          <cell r="B196" t="str">
            <v>CTT0136</v>
          </cell>
          <cell r="C196" t="str">
            <v>Abril</v>
          </cell>
          <cell r="D196">
            <v>48</v>
          </cell>
          <cell r="E196">
            <v>77.09</v>
          </cell>
          <cell r="F196" t="str">
            <v>Gasolina Comum</v>
          </cell>
        </row>
        <row r="197">
          <cell r="C197" t="str">
            <v>Abril Total</v>
          </cell>
          <cell r="D197">
            <v>48</v>
          </cell>
          <cell r="E197">
            <v>77.09</v>
          </cell>
        </row>
        <row r="198">
          <cell r="A198" t="str">
            <v>2554-7</v>
          </cell>
          <cell r="B198" t="str">
            <v>CTT0143</v>
          </cell>
          <cell r="C198" t="str">
            <v>Fevereiro</v>
          </cell>
          <cell r="D198">
            <v>4.59</v>
          </cell>
          <cell r="E198">
            <v>7.21</v>
          </cell>
          <cell r="F198" t="str">
            <v>Gasolina Comum</v>
          </cell>
        </row>
        <row r="199">
          <cell r="C199" t="str">
            <v>Fevereiro Total</v>
          </cell>
          <cell r="D199">
            <v>4.59</v>
          </cell>
          <cell r="E199">
            <v>7.21</v>
          </cell>
        </row>
        <row r="200">
          <cell r="A200" t="str">
            <v>2554-7</v>
          </cell>
          <cell r="B200" t="str">
            <v>CTT0143</v>
          </cell>
          <cell r="C200" t="str">
            <v>Março</v>
          </cell>
          <cell r="D200">
            <v>9.8800000000000008</v>
          </cell>
          <cell r="E200">
            <v>15.49</v>
          </cell>
          <cell r="F200" t="str">
            <v>Gasolina Comum</v>
          </cell>
        </row>
        <row r="201">
          <cell r="C201" t="str">
            <v>Março Total</v>
          </cell>
          <cell r="D201">
            <v>9.8800000000000008</v>
          </cell>
          <cell r="E201">
            <v>15.49</v>
          </cell>
        </row>
        <row r="202">
          <cell r="A202" t="str">
            <v>2554-7</v>
          </cell>
          <cell r="B202" t="str">
            <v>CTT0143</v>
          </cell>
          <cell r="C202" t="str">
            <v>Abril</v>
          </cell>
          <cell r="D202">
            <v>16.14</v>
          </cell>
          <cell r="E202">
            <v>24.85</v>
          </cell>
          <cell r="F202" t="str">
            <v>Gasolina Comum</v>
          </cell>
        </row>
        <row r="203">
          <cell r="C203" t="str">
            <v>Abril Total</v>
          </cell>
          <cell r="D203">
            <v>16.14</v>
          </cell>
          <cell r="E203">
            <v>24.85</v>
          </cell>
        </row>
        <row r="204">
          <cell r="A204" t="str">
            <v>2555-5</v>
          </cell>
          <cell r="B204" t="str">
            <v>CTT0132</v>
          </cell>
          <cell r="C204" t="str">
            <v>Janeiro</v>
          </cell>
          <cell r="D204">
            <v>7.32</v>
          </cell>
          <cell r="E204">
            <v>11.34</v>
          </cell>
          <cell r="F204" t="str">
            <v>Gasolina Comum</v>
          </cell>
        </row>
        <row r="205">
          <cell r="A205" t="str">
            <v>2568-6</v>
          </cell>
          <cell r="B205" t="str">
            <v>CTT5296</v>
          </cell>
          <cell r="C205" t="str">
            <v>Janeiro</v>
          </cell>
          <cell r="D205">
            <v>41.15</v>
          </cell>
          <cell r="E205">
            <v>65.5</v>
          </cell>
          <cell r="F205" t="str">
            <v>Gasolina Comum</v>
          </cell>
        </row>
        <row r="206">
          <cell r="A206" t="str">
            <v>2568-6</v>
          </cell>
          <cell r="B206" t="str">
            <v>CTT5296</v>
          </cell>
          <cell r="C206" t="str">
            <v>Janeiro</v>
          </cell>
          <cell r="D206">
            <v>2</v>
          </cell>
          <cell r="E206">
            <v>10</v>
          </cell>
          <cell r="F206" t="str">
            <v>Lavagem Simples</v>
          </cell>
        </row>
        <row r="207">
          <cell r="C207" t="str">
            <v>Janeiro Total</v>
          </cell>
          <cell r="D207">
            <v>50.47</v>
          </cell>
          <cell r="E207">
            <v>86.84</v>
          </cell>
        </row>
        <row r="208">
          <cell r="A208" t="str">
            <v>2568-6</v>
          </cell>
          <cell r="B208" t="str">
            <v>CTT5296</v>
          </cell>
          <cell r="C208" t="str">
            <v>Fevereiro</v>
          </cell>
          <cell r="D208">
            <v>49.45</v>
          </cell>
          <cell r="E208">
            <v>78.400000000000006</v>
          </cell>
          <cell r="F208" t="str">
            <v>Gasolina Comum</v>
          </cell>
        </row>
        <row r="209">
          <cell r="A209" t="str">
            <v>2568-6</v>
          </cell>
          <cell r="B209" t="str">
            <v>CTT5296</v>
          </cell>
          <cell r="C209" t="str">
            <v>Fevereiro</v>
          </cell>
          <cell r="D209">
            <v>2</v>
          </cell>
          <cell r="E209">
            <v>11</v>
          </cell>
          <cell r="F209" t="str">
            <v>Lavagem Simples</v>
          </cell>
        </row>
        <row r="210">
          <cell r="C210" t="str">
            <v>Fevereiro Total</v>
          </cell>
          <cell r="D210">
            <v>51.45</v>
          </cell>
          <cell r="E210">
            <v>89.4</v>
          </cell>
        </row>
        <row r="211">
          <cell r="A211" t="str">
            <v>2568-6</v>
          </cell>
          <cell r="B211" t="str">
            <v>CTT5296</v>
          </cell>
          <cell r="C211" t="str">
            <v>Março</v>
          </cell>
          <cell r="D211">
            <v>44</v>
          </cell>
          <cell r="E211">
            <v>69.95</v>
          </cell>
          <cell r="F211" t="str">
            <v>Gasolina Comum</v>
          </cell>
        </row>
        <row r="212">
          <cell r="A212" t="str">
            <v>2568-6</v>
          </cell>
          <cell r="B212" t="str">
            <v>CTT5296</v>
          </cell>
          <cell r="C212" t="str">
            <v>Março</v>
          </cell>
          <cell r="D212">
            <v>2</v>
          </cell>
          <cell r="E212">
            <v>10</v>
          </cell>
          <cell r="F212" t="str">
            <v>Lavagem Simples</v>
          </cell>
        </row>
        <row r="213">
          <cell r="C213" t="str">
            <v>Março Total</v>
          </cell>
          <cell r="D213">
            <v>46</v>
          </cell>
          <cell r="E213">
            <v>79.95</v>
          </cell>
        </row>
        <row r="214">
          <cell r="A214" t="str">
            <v>2568-6</v>
          </cell>
          <cell r="B214" t="str">
            <v>CTT5296</v>
          </cell>
          <cell r="C214" t="str">
            <v>Abril</v>
          </cell>
          <cell r="D214">
            <v>37.299999999999997</v>
          </cell>
          <cell r="E214">
            <v>59.45</v>
          </cell>
          <cell r="F214" t="str">
            <v>Gasolina Comum</v>
          </cell>
        </row>
        <row r="215">
          <cell r="A215" t="str">
            <v>2568-6</v>
          </cell>
          <cell r="B215" t="str">
            <v>CTT5296</v>
          </cell>
          <cell r="C215" t="str">
            <v>Abril</v>
          </cell>
          <cell r="D215">
            <v>2</v>
          </cell>
          <cell r="E215">
            <v>11</v>
          </cell>
          <cell r="F215" t="str">
            <v>Lavagem Simples</v>
          </cell>
        </row>
        <row r="216">
          <cell r="C216" t="str">
            <v>Abril Total</v>
          </cell>
          <cell r="D216">
            <v>39.299999999999997</v>
          </cell>
          <cell r="E216">
            <v>70.45</v>
          </cell>
        </row>
        <row r="217">
          <cell r="A217" t="str">
            <v>2571-7</v>
          </cell>
          <cell r="B217" t="str">
            <v>CTT5284</v>
          </cell>
          <cell r="C217" t="str">
            <v>Janeiro</v>
          </cell>
          <cell r="D217">
            <v>20.2</v>
          </cell>
          <cell r="E217">
            <v>34.03</v>
          </cell>
          <cell r="F217" t="str">
            <v>Gasolina Comum</v>
          </cell>
        </row>
        <row r="218">
          <cell r="C218" t="str">
            <v>Janeiro Total</v>
          </cell>
          <cell r="D218">
            <v>20.2</v>
          </cell>
          <cell r="E218">
            <v>34.03</v>
          </cell>
        </row>
        <row r="219">
          <cell r="A219" t="str">
            <v>2571-7</v>
          </cell>
          <cell r="B219" t="str">
            <v>CTT5284</v>
          </cell>
          <cell r="C219" t="str">
            <v>Fevereiro</v>
          </cell>
          <cell r="D219">
            <v>45.07</v>
          </cell>
          <cell r="E219">
            <v>71.900000000000006</v>
          </cell>
          <cell r="F219" t="str">
            <v>Gasolina Comum</v>
          </cell>
        </row>
        <row r="220">
          <cell r="C220" t="str">
            <v>Fevereiro Total</v>
          </cell>
          <cell r="D220">
            <v>45.07</v>
          </cell>
          <cell r="E220">
            <v>71.900000000000006</v>
          </cell>
        </row>
        <row r="221">
          <cell r="A221" t="str">
            <v>2571-7</v>
          </cell>
          <cell r="B221" t="str">
            <v>CTT5284</v>
          </cell>
          <cell r="C221" t="str">
            <v>Março</v>
          </cell>
          <cell r="D221">
            <v>83.15</v>
          </cell>
          <cell r="E221">
            <v>130.6</v>
          </cell>
          <cell r="F221" t="str">
            <v>Gasolina Comum</v>
          </cell>
        </row>
        <row r="222">
          <cell r="C222" t="str">
            <v>Março Total</v>
          </cell>
          <cell r="D222">
            <v>83.15</v>
          </cell>
          <cell r="E222">
            <v>130.6</v>
          </cell>
        </row>
        <row r="223">
          <cell r="A223" t="str">
            <v>2571-7</v>
          </cell>
          <cell r="B223" t="str">
            <v>CTT5284</v>
          </cell>
          <cell r="C223" t="str">
            <v>Abril</v>
          </cell>
          <cell r="D223">
            <v>53.45</v>
          </cell>
          <cell r="E223">
            <v>82.9</v>
          </cell>
          <cell r="F223" t="str">
            <v>Gasolina Comum</v>
          </cell>
        </row>
        <row r="224">
          <cell r="A224" t="str">
            <v>2571-7</v>
          </cell>
          <cell r="C224" t="str">
            <v>Abril</v>
          </cell>
          <cell r="D224">
            <v>1</v>
          </cell>
          <cell r="E224">
            <v>7</v>
          </cell>
          <cell r="F224" t="str">
            <v>Lavagem Simples</v>
          </cell>
        </row>
        <row r="225">
          <cell r="A225" t="str">
            <v>2571-7</v>
          </cell>
          <cell r="B225" t="str">
            <v>CTT5284</v>
          </cell>
          <cell r="C225" t="str">
            <v>Abril</v>
          </cell>
          <cell r="D225">
            <v>2</v>
          </cell>
          <cell r="E225">
            <v>11</v>
          </cell>
          <cell r="F225" t="str">
            <v>Lavagem Simples</v>
          </cell>
        </row>
        <row r="226">
          <cell r="A226" t="str">
            <v>2571-7</v>
          </cell>
          <cell r="B226" t="str">
            <v>CTT5284</v>
          </cell>
          <cell r="C226" t="str">
            <v>Abril</v>
          </cell>
          <cell r="D226">
            <v>3</v>
          </cell>
          <cell r="E226">
            <v>4.7</v>
          </cell>
          <cell r="F226" t="str">
            <v>Troca de Óleo</v>
          </cell>
        </row>
        <row r="227">
          <cell r="C227" t="str">
            <v>Abril Total</v>
          </cell>
          <cell r="D227">
            <v>59.45</v>
          </cell>
          <cell r="E227">
            <v>105.60000000000001</v>
          </cell>
        </row>
        <row r="228">
          <cell r="A228" t="str">
            <v>2572-5</v>
          </cell>
          <cell r="B228" t="str">
            <v>CTT5301</v>
          </cell>
          <cell r="C228" t="str">
            <v>Janeiro</v>
          </cell>
          <cell r="D228">
            <v>41.43</v>
          </cell>
          <cell r="E228">
            <v>70.02</v>
          </cell>
          <cell r="F228" t="str">
            <v>Gasolina Comum</v>
          </cell>
        </row>
        <row r="229">
          <cell r="C229" t="str">
            <v>Janeiro Total</v>
          </cell>
          <cell r="D229">
            <v>41.43</v>
          </cell>
          <cell r="E229">
            <v>70.02</v>
          </cell>
        </row>
        <row r="230">
          <cell r="A230" t="str">
            <v>2572-5</v>
          </cell>
          <cell r="B230" t="str">
            <v>CTT5301</v>
          </cell>
          <cell r="C230" t="str">
            <v>Fevereiro</v>
          </cell>
          <cell r="D230">
            <v>73.17</v>
          </cell>
          <cell r="E230">
            <v>116.16</v>
          </cell>
          <cell r="F230" t="str">
            <v>Gasolina Comum</v>
          </cell>
        </row>
        <row r="231">
          <cell r="A231" t="str">
            <v>2572-5</v>
          </cell>
          <cell r="C231" t="str">
            <v>Fevereiro</v>
          </cell>
          <cell r="D231">
            <v>1</v>
          </cell>
          <cell r="E231">
            <v>7</v>
          </cell>
          <cell r="F231" t="str">
            <v>Lavagem Simples</v>
          </cell>
        </row>
        <row r="232">
          <cell r="C232" t="str">
            <v>Fevereiro Total</v>
          </cell>
          <cell r="D232">
            <v>74.17</v>
          </cell>
          <cell r="E232">
            <v>123.16</v>
          </cell>
        </row>
        <row r="233">
          <cell r="A233" t="str">
            <v>2572-5</v>
          </cell>
          <cell r="B233" t="str">
            <v>CTT5301</v>
          </cell>
          <cell r="C233" t="str">
            <v>Março</v>
          </cell>
          <cell r="D233">
            <v>51.23</v>
          </cell>
          <cell r="E233">
            <v>80.31</v>
          </cell>
          <cell r="F233" t="str">
            <v>Gasolina Comum</v>
          </cell>
        </row>
        <row r="234">
          <cell r="C234" t="str">
            <v>Março Total</v>
          </cell>
          <cell r="D234">
            <v>51.23</v>
          </cell>
          <cell r="E234">
            <v>80.31</v>
          </cell>
        </row>
        <row r="235">
          <cell r="A235" t="str">
            <v>2572-5</v>
          </cell>
          <cell r="B235" t="str">
            <v>CTT5301</v>
          </cell>
          <cell r="C235" t="str">
            <v>Abril</v>
          </cell>
          <cell r="D235">
            <v>22.71</v>
          </cell>
          <cell r="E235">
            <v>35.369999999999997</v>
          </cell>
          <cell r="F235" t="str">
            <v>Gasolina Comum</v>
          </cell>
        </row>
        <row r="236">
          <cell r="C236" t="str">
            <v>Abril Total</v>
          </cell>
          <cell r="D236">
            <v>22.71</v>
          </cell>
          <cell r="E236">
            <v>35.369999999999997</v>
          </cell>
        </row>
        <row r="237">
          <cell r="A237" t="str">
            <v>2576-7</v>
          </cell>
          <cell r="B237" t="str">
            <v>CTT5285</v>
          </cell>
          <cell r="C237" t="str">
            <v>Janeiro</v>
          </cell>
          <cell r="D237">
            <v>62.28</v>
          </cell>
          <cell r="E237">
            <v>103.09</v>
          </cell>
          <cell r="F237" t="str">
            <v>Gasolina Comum</v>
          </cell>
        </row>
        <row r="238">
          <cell r="C238" t="str">
            <v>Janeiro Total</v>
          </cell>
          <cell r="D238">
            <v>62.28</v>
          </cell>
          <cell r="E238">
            <v>103.09</v>
          </cell>
        </row>
        <row r="239">
          <cell r="A239" t="str">
            <v>2576-7</v>
          </cell>
          <cell r="B239" t="str">
            <v>CTT5285</v>
          </cell>
          <cell r="C239" t="str">
            <v>Fevereiro</v>
          </cell>
          <cell r="D239">
            <v>70.33</v>
          </cell>
          <cell r="E239">
            <v>118.23</v>
          </cell>
          <cell r="F239" t="str">
            <v>Gasolina Comum</v>
          </cell>
        </row>
        <row r="240">
          <cell r="C240" t="str">
            <v>Fevereiro Total</v>
          </cell>
          <cell r="D240">
            <v>70.33</v>
          </cell>
          <cell r="E240">
            <v>118.23</v>
          </cell>
        </row>
        <row r="241">
          <cell r="A241" t="str">
            <v>2576-7</v>
          </cell>
          <cell r="B241" t="str">
            <v>CTT5285</v>
          </cell>
          <cell r="C241" t="str">
            <v>Março</v>
          </cell>
          <cell r="D241">
            <v>29.83</v>
          </cell>
          <cell r="E241">
            <v>46.63</v>
          </cell>
          <cell r="F241" t="str">
            <v>Gasolina Comum</v>
          </cell>
        </row>
        <row r="242">
          <cell r="C242" t="str">
            <v>Março Total</v>
          </cell>
          <cell r="D242">
            <v>29.83</v>
          </cell>
          <cell r="E242">
            <v>46.63</v>
          </cell>
        </row>
        <row r="243">
          <cell r="A243" t="str">
            <v>2576-7</v>
          </cell>
          <cell r="B243" t="str">
            <v>CTT5285</v>
          </cell>
          <cell r="C243" t="str">
            <v>Abril</v>
          </cell>
          <cell r="D243">
            <v>14.05</v>
          </cell>
          <cell r="E243">
            <v>21.84</v>
          </cell>
          <cell r="F243" t="str">
            <v>Gasolina Comum</v>
          </cell>
        </row>
        <row r="244">
          <cell r="C244" t="str">
            <v>Abril Total</v>
          </cell>
          <cell r="D244">
            <v>14.05</v>
          </cell>
          <cell r="E244">
            <v>21.84</v>
          </cell>
        </row>
        <row r="245">
          <cell r="A245" t="str">
            <v>2599-5</v>
          </cell>
          <cell r="B245" t="str">
            <v>CTT5309</v>
          </cell>
          <cell r="C245" t="str">
            <v>Janeiro</v>
          </cell>
          <cell r="D245">
            <v>59.04</v>
          </cell>
          <cell r="E245">
            <v>93.56</v>
          </cell>
          <cell r="F245" t="str">
            <v>Gasolina Comum</v>
          </cell>
        </row>
        <row r="246">
          <cell r="C246" t="str">
            <v>Janeiro Total</v>
          </cell>
          <cell r="D246">
            <v>59.04</v>
          </cell>
          <cell r="E246">
            <v>93.56</v>
          </cell>
        </row>
        <row r="247">
          <cell r="A247" t="str">
            <v>2599-5</v>
          </cell>
          <cell r="B247" t="str">
            <v>CTT5309</v>
          </cell>
          <cell r="C247" t="str">
            <v>Fevereiro</v>
          </cell>
          <cell r="D247">
            <v>47.92</v>
          </cell>
          <cell r="E247">
            <v>74.27</v>
          </cell>
          <cell r="F247" t="str">
            <v>Gasolina Comum</v>
          </cell>
        </row>
        <row r="248">
          <cell r="C248" t="str">
            <v>Fevereiro Total</v>
          </cell>
          <cell r="D248">
            <v>47.92</v>
          </cell>
          <cell r="E248">
            <v>74.27</v>
          </cell>
        </row>
        <row r="249">
          <cell r="A249" t="str">
            <v>2599-5</v>
          </cell>
          <cell r="B249" t="str">
            <v>CTT5309</v>
          </cell>
          <cell r="C249" t="str">
            <v>Março</v>
          </cell>
          <cell r="D249">
            <v>4.9000000000000004</v>
          </cell>
          <cell r="E249">
            <v>8.6</v>
          </cell>
          <cell r="F249" t="str">
            <v>Gasolina Comum</v>
          </cell>
        </row>
        <row r="250">
          <cell r="C250" t="str">
            <v>Março Total</v>
          </cell>
          <cell r="D250">
            <v>4.9000000000000004</v>
          </cell>
          <cell r="E250">
            <v>8.6</v>
          </cell>
        </row>
        <row r="251">
          <cell r="A251" t="str">
            <v>2599-5</v>
          </cell>
          <cell r="B251" t="str">
            <v>CTT5309</v>
          </cell>
          <cell r="C251" t="str">
            <v>Abril</v>
          </cell>
          <cell r="D251">
            <v>30.98</v>
          </cell>
          <cell r="E251">
            <v>50.87</v>
          </cell>
          <cell r="F251" t="str">
            <v>Gasolina Comum</v>
          </cell>
        </row>
        <row r="252">
          <cell r="A252" t="str">
            <v>2601-4</v>
          </cell>
          <cell r="B252" t="str">
            <v>DAB5462</v>
          </cell>
          <cell r="C252" t="str">
            <v>Abril</v>
          </cell>
          <cell r="D252">
            <v>47</v>
          </cell>
          <cell r="E252">
            <v>91.04</v>
          </cell>
          <cell r="F252" t="str">
            <v>Gasolina Comum</v>
          </cell>
        </row>
        <row r="253">
          <cell r="C253" t="str">
            <v>Abril Total</v>
          </cell>
          <cell r="D253">
            <v>77.98</v>
          </cell>
          <cell r="E253">
            <v>141.91</v>
          </cell>
        </row>
        <row r="254">
          <cell r="A254" t="str">
            <v>2723-0</v>
          </cell>
          <cell r="B254" t="str">
            <v>DAP5175</v>
          </cell>
          <cell r="C254" t="str">
            <v>Janeiro</v>
          </cell>
          <cell r="D254">
            <v>146.36000000000001</v>
          </cell>
          <cell r="E254">
            <v>238.62</v>
          </cell>
          <cell r="F254" t="str">
            <v>Gasolina Comum</v>
          </cell>
        </row>
        <row r="255">
          <cell r="A255" t="str">
            <v>2723-0</v>
          </cell>
          <cell r="B255" t="str">
            <v>DAP5175</v>
          </cell>
          <cell r="C255" t="str">
            <v>Janeiro</v>
          </cell>
          <cell r="D255">
            <v>1</v>
          </cell>
          <cell r="E255">
            <v>10</v>
          </cell>
          <cell r="F255" t="str">
            <v>Lavagem Simples</v>
          </cell>
        </row>
        <row r="256">
          <cell r="C256" t="str">
            <v>Janeiro Total</v>
          </cell>
          <cell r="D256">
            <v>147.36000000000001</v>
          </cell>
          <cell r="E256">
            <v>248.62</v>
          </cell>
        </row>
        <row r="257">
          <cell r="A257" t="str">
            <v>2723-0</v>
          </cell>
          <cell r="B257" t="str">
            <v>DAP5175</v>
          </cell>
          <cell r="C257" t="str">
            <v>Fevereiro</v>
          </cell>
          <cell r="D257">
            <v>263.20999999999998</v>
          </cell>
          <cell r="E257">
            <v>431.15</v>
          </cell>
          <cell r="F257" t="str">
            <v>Gasolina Comum</v>
          </cell>
        </row>
        <row r="258">
          <cell r="A258" t="str">
            <v>2723-0</v>
          </cell>
          <cell r="B258" t="str">
            <v>DAP5175</v>
          </cell>
          <cell r="C258" t="str">
            <v>Fevereiro</v>
          </cell>
          <cell r="D258">
            <v>1</v>
          </cell>
          <cell r="E258">
            <v>15</v>
          </cell>
          <cell r="F258" t="str">
            <v>Lavagem Simples</v>
          </cell>
        </row>
        <row r="259">
          <cell r="C259" t="str">
            <v>Fevereiro Total</v>
          </cell>
          <cell r="D259">
            <v>264.20999999999998</v>
          </cell>
          <cell r="E259">
            <v>446.15</v>
          </cell>
        </row>
        <row r="260">
          <cell r="A260" t="str">
            <v>2723-0</v>
          </cell>
          <cell r="B260" t="str">
            <v>DAP5175</v>
          </cell>
          <cell r="C260" t="str">
            <v>Março</v>
          </cell>
          <cell r="D260">
            <v>159.18</v>
          </cell>
          <cell r="E260">
            <v>259.87</v>
          </cell>
          <cell r="F260" t="str">
            <v>Gasolina Comum</v>
          </cell>
        </row>
        <row r="261">
          <cell r="C261" t="str">
            <v>Março Total</v>
          </cell>
          <cell r="D261">
            <v>159.18</v>
          </cell>
          <cell r="E261">
            <v>259.87</v>
          </cell>
        </row>
        <row r="262">
          <cell r="A262" t="str">
            <v>2723-0</v>
          </cell>
          <cell r="B262" t="str">
            <v>DAP5175</v>
          </cell>
          <cell r="C262" t="str">
            <v>Abril</v>
          </cell>
          <cell r="D262">
            <v>219.1</v>
          </cell>
          <cell r="E262">
            <v>356.15</v>
          </cell>
          <cell r="F262" t="str">
            <v>Gasolina Comum</v>
          </cell>
        </row>
        <row r="263">
          <cell r="C263" t="str">
            <v>Abril Total</v>
          </cell>
          <cell r="D263">
            <v>219.1</v>
          </cell>
          <cell r="E263">
            <v>356.15</v>
          </cell>
        </row>
        <row r="264">
          <cell r="A264" t="str">
            <v>2739-5</v>
          </cell>
          <cell r="B264" t="str">
            <v>CVL3650</v>
          </cell>
          <cell r="C264" t="str">
            <v>Janeiro</v>
          </cell>
          <cell r="D264">
            <v>174.3</v>
          </cell>
          <cell r="E264">
            <v>284.73</v>
          </cell>
          <cell r="F264" t="str">
            <v>Gasolina Comum</v>
          </cell>
        </row>
        <row r="265">
          <cell r="A265" t="str">
            <v>2739-5</v>
          </cell>
          <cell r="B265" t="str">
            <v>CVL3650</v>
          </cell>
          <cell r="C265" t="str">
            <v>Janeiro</v>
          </cell>
          <cell r="D265">
            <v>1</v>
          </cell>
          <cell r="E265">
            <v>10</v>
          </cell>
          <cell r="F265" t="str">
            <v>Lavagem Simples</v>
          </cell>
        </row>
        <row r="266">
          <cell r="C266" t="str">
            <v>Janeiro Total</v>
          </cell>
          <cell r="D266">
            <v>175.3</v>
          </cell>
          <cell r="E266">
            <v>294.73</v>
          </cell>
        </row>
        <row r="267">
          <cell r="A267" t="str">
            <v>2739-5</v>
          </cell>
          <cell r="B267" t="str">
            <v>CVL3650</v>
          </cell>
          <cell r="C267" t="str">
            <v>Fevereiro</v>
          </cell>
          <cell r="D267">
            <v>206.3</v>
          </cell>
          <cell r="E267">
            <v>337.9</v>
          </cell>
          <cell r="F267" t="str">
            <v>Gasolina Comum</v>
          </cell>
        </row>
        <row r="268">
          <cell r="A268" t="str">
            <v>2739-5</v>
          </cell>
          <cell r="B268" t="str">
            <v>CVL3650</v>
          </cell>
          <cell r="C268" t="str">
            <v>Fevereiro</v>
          </cell>
          <cell r="D268">
            <v>1</v>
          </cell>
          <cell r="E268">
            <v>30</v>
          </cell>
          <cell r="F268" t="str">
            <v>Lavagem Completa</v>
          </cell>
        </row>
        <row r="269">
          <cell r="A269" t="str">
            <v>2739-5</v>
          </cell>
          <cell r="B269" t="str">
            <v>CVL3650</v>
          </cell>
          <cell r="C269" t="str">
            <v>Fevereiro</v>
          </cell>
          <cell r="D269">
            <v>1</v>
          </cell>
          <cell r="E269">
            <v>15</v>
          </cell>
          <cell r="F269" t="str">
            <v>Lavagem Simples</v>
          </cell>
        </row>
        <row r="270">
          <cell r="C270" t="str">
            <v>Fevereiro Total</v>
          </cell>
          <cell r="D270">
            <v>208.3</v>
          </cell>
          <cell r="E270">
            <v>382.9</v>
          </cell>
        </row>
        <row r="271">
          <cell r="A271" t="str">
            <v>2739-5</v>
          </cell>
          <cell r="B271" t="str">
            <v>CVL3650</v>
          </cell>
          <cell r="C271" t="str">
            <v>Março</v>
          </cell>
          <cell r="D271">
            <v>200.98</v>
          </cell>
          <cell r="E271">
            <v>323.8</v>
          </cell>
          <cell r="F271" t="str">
            <v>Gasolina Comum</v>
          </cell>
        </row>
        <row r="272">
          <cell r="C272" t="str">
            <v>Março Total</v>
          </cell>
          <cell r="D272">
            <v>200.98</v>
          </cell>
          <cell r="E272">
            <v>323.8</v>
          </cell>
        </row>
        <row r="273">
          <cell r="A273" t="str">
            <v>2739-5</v>
          </cell>
          <cell r="B273" t="str">
            <v>CVL3650</v>
          </cell>
          <cell r="C273" t="str">
            <v>Abril</v>
          </cell>
          <cell r="D273">
            <v>141.9</v>
          </cell>
          <cell r="E273">
            <v>230</v>
          </cell>
          <cell r="F273" t="str">
            <v>Gasolina Comum</v>
          </cell>
        </row>
        <row r="274">
          <cell r="A274" t="str">
            <v>2739-5</v>
          </cell>
          <cell r="B274" t="str">
            <v>CVL3650</v>
          </cell>
          <cell r="C274" t="str">
            <v>Abril</v>
          </cell>
          <cell r="D274">
            <v>1</v>
          </cell>
          <cell r="E274">
            <v>29.5</v>
          </cell>
          <cell r="F274" t="str">
            <v>Lavagem Completa</v>
          </cell>
        </row>
        <row r="275">
          <cell r="A275" t="str">
            <v>2739-5</v>
          </cell>
          <cell r="B275" t="str">
            <v>CVL3650</v>
          </cell>
          <cell r="C275" t="str">
            <v>Abril</v>
          </cell>
          <cell r="D275">
            <v>4</v>
          </cell>
          <cell r="E275">
            <v>24</v>
          </cell>
          <cell r="F275" t="str">
            <v>Troca de Óleo</v>
          </cell>
        </row>
        <row r="276">
          <cell r="C276" t="str">
            <v>Abril Total</v>
          </cell>
          <cell r="D276">
            <v>146.9</v>
          </cell>
          <cell r="E276">
            <v>283.5</v>
          </cell>
        </row>
        <row r="277">
          <cell r="A277" t="str">
            <v>2819-7</v>
          </cell>
          <cell r="C277" t="str">
            <v>Janeiro</v>
          </cell>
          <cell r="D277">
            <v>1</v>
          </cell>
          <cell r="E277">
            <v>11</v>
          </cell>
          <cell r="F277" t="str">
            <v>Diverso</v>
          </cell>
        </row>
        <row r="278">
          <cell r="A278" t="str">
            <v>2819-7</v>
          </cell>
          <cell r="B278" t="str">
            <v>CRT6409</v>
          </cell>
          <cell r="C278" t="str">
            <v>Janeiro</v>
          </cell>
          <cell r="D278">
            <v>305.54000000000002</v>
          </cell>
          <cell r="E278">
            <v>481.61</v>
          </cell>
          <cell r="F278" t="str">
            <v>Gasolina Comum</v>
          </cell>
        </row>
        <row r="279">
          <cell r="C279" t="str">
            <v>Janeiro Total</v>
          </cell>
          <cell r="D279">
            <v>306.54000000000002</v>
          </cell>
          <cell r="E279">
            <v>492.61</v>
          </cell>
        </row>
        <row r="280">
          <cell r="A280" t="str">
            <v>2819-7</v>
          </cell>
          <cell r="B280" t="str">
            <v>CRT6409</v>
          </cell>
          <cell r="C280" t="str">
            <v>Fevereiro</v>
          </cell>
          <cell r="D280">
            <v>521.98</v>
          </cell>
          <cell r="E280">
            <v>827.44</v>
          </cell>
          <cell r="F280" t="str">
            <v>Gasolina Comum</v>
          </cell>
        </row>
        <row r="281">
          <cell r="A281" t="str">
            <v>2819-7</v>
          </cell>
          <cell r="B281" t="str">
            <v>CRT6409</v>
          </cell>
          <cell r="C281" t="str">
            <v>Fevereiro</v>
          </cell>
          <cell r="D281">
            <v>1</v>
          </cell>
          <cell r="E281">
            <v>60</v>
          </cell>
          <cell r="F281" t="str">
            <v>Lavagem Completa</v>
          </cell>
        </row>
        <row r="282">
          <cell r="A282" t="str">
            <v>2819-7</v>
          </cell>
          <cell r="B282" t="str">
            <v>CRT6409</v>
          </cell>
          <cell r="C282" t="str">
            <v>Fevereiro</v>
          </cell>
          <cell r="D282">
            <v>1</v>
          </cell>
          <cell r="E282">
            <v>100</v>
          </cell>
          <cell r="F282" t="str">
            <v>Polimento Massa</v>
          </cell>
        </row>
        <row r="283">
          <cell r="C283" t="str">
            <v>Fevereiro Total</v>
          </cell>
          <cell r="D283">
            <v>523.98</v>
          </cell>
          <cell r="E283">
            <v>987.44</v>
          </cell>
        </row>
        <row r="284">
          <cell r="A284" t="str">
            <v>2819-7</v>
          </cell>
          <cell r="C284" t="str">
            <v>Março</v>
          </cell>
          <cell r="D284">
            <v>1</v>
          </cell>
          <cell r="E284">
            <v>12</v>
          </cell>
          <cell r="F284" t="str">
            <v>Diverso</v>
          </cell>
        </row>
        <row r="285">
          <cell r="A285" t="str">
            <v>2819-7</v>
          </cell>
          <cell r="B285" t="str">
            <v>CRT6409</v>
          </cell>
          <cell r="C285" t="str">
            <v>Março</v>
          </cell>
          <cell r="D285">
            <v>295.89999999999998</v>
          </cell>
          <cell r="E285">
            <v>484.1</v>
          </cell>
          <cell r="F285" t="str">
            <v>Gasolina Comum</v>
          </cell>
        </row>
        <row r="286">
          <cell r="C286" t="str">
            <v>Março Total</v>
          </cell>
          <cell r="D286">
            <v>296.89999999999998</v>
          </cell>
          <cell r="E286">
            <v>496.1</v>
          </cell>
        </row>
        <row r="287">
          <cell r="A287" t="str">
            <v>2819-7</v>
          </cell>
          <cell r="B287" t="str">
            <v>CRT6409</v>
          </cell>
          <cell r="C287" t="str">
            <v>Abril</v>
          </cell>
          <cell r="D287">
            <v>312.36</v>
          </cell>
          <cell r="E287">
            <v>493.64</v>
          </cell>
          <cell r="F287" t="str">
            <v>Gasolina Comum</v>
          </cell>
        </row>
        <row r="288">
          <cell r="C288" t="str">
            <v>Abril Total</v>
          </cell>
          <cell r="D288">
            <v>312.36</v>
          </cell>
          <cell r="E288">
            <v>493.64</v>
          </cell>
        </row>
        <row r="289">
          <cell r="A289" t="str">
            <v>2821-0</v>
          </cell>
          <cell r="B289" t="str">
            <v>CRT1875</v>
          </cell>
          <cell r="C289" t="str">
            <v>Janeiro</v>
          </cell>
          <cell r="D289">
            <v>600.21</v>
          </cell>
          <cell r="E289">
            <v>970.32</v>
          </cell>
          <cell r="F289" t="str">
            <v>Gasolina Comum</v>
          </cell>
        </row>
        <row r="290">
          <cell r="C290" t="str">
            <v>Janeiro Total</v>
          </cell>
          <cell r="D290">
            <v>600.21</v>
          </cell>
          <cell r="E290">
            <v>970.32</v>
          </cell>
        </row>
        <row r="291">
          <cell r="A291" t="str">
            <v>2821-0</v>
          </cell>
          <cell r="B291" t="str">
            <v>CRT1875</v>
          </cell>
          <cell r="C291" t="str">
            <v>Fevereiro</v>
          </cell>
          <cell r="D291">
            <v>268.99</v>
          </cell>
          <cell r="E291">
            <v>439.72</v>
          </cell>
          <cell r="F291" t="str">
            <v>Gasolina Comum</v>
          </cell>
        </row>
        <row r="292">
          <cell r="C292" t="str">
            <v>Fevereiro Total</v>
          </cell>
          <cell r="D292">
            <v>268.99</v>
          </cell>
          <cell r="E292">
            <v>439.72</v>
          </cell>
        </row>
        <row r="293">
          <cell r="A293" t="str">
            <v>2821-0</v>
          </cell>
          <cell r="B293" t="str">
            <v>CRT1875</v>
          </cell>
          <cell r="C293" t="str">
            <v>Março</v>
          </cell>
          <cell r="D293">
            <v>531.97</v>
          </cell>
          <cell r="E293">
            <v>878.36</v>
          </cell>
          <cell r="F293" t="str">
            <v>Gasolina Comum</v>
          </cell>
        </row>
        <row r="294">
          <cell r="C294" t="str">
            <v>Março Total</v>
          </cell>
          <cell r="D294">
            <v>531.97</v>
          </cell>
          <cell r="E294">
            <v>878.36</v>
          </cell>
        </row>
        <row r="295">
          <cell r="A295" t="str">
            <v>2821-0</v>
          </cell>
          <cell r="B295" t="str">
            <v>CRT1875</v>
          </cell>
          <cell r="C295" t="str">
            <v>Abril</v>
          </cell>
          <cell r="D295">
            <v>308.83999999999997</v>
          </cell>
          <cell r="E295">
            <v>522.83000000000004</v>
          </cell>
          <cell r="F295" t="str">
            <v>Gasolina Comum</v>
          </cell>
        </row>
        <row r="296">
          <cell r="C296" t="str">
            <v>Abril Total</v>
          </cell>
          <cell r="D296">
            <v>308.83999999999997</v>
          </cell>
          <cell r="E296">
            <v>522.83000000000004</v>
          </cell>
        </row>
        <row r="297">
          <cell r="A297" t="str">
            <v>2822-8</v>
          </cell>
          <cell r="B297" t="str">
            <v>CST1910</v>
          </cell>
          <cell r="C297" t="str">
            <v>Janeiro</v>
          </cell>
          <cell r="D297">
            <v>640.85</v>
          </cell>
          <cell r="E297">
            <v>1049.68</v>
          </cell>
          <cell r="F297" t="str">
            <v>Gasolina Comum</v>
          </cell>
        </row>
        <row r="298">
          <cell r="C298" t="str">
            <v>Janeiro Total</v>
          </cell>
          <cell r="D298">
            <v>640.85</v>
          </cell>
          <cell r="E298">
            <v>1049.68</v>
          </cell>
        </row>
        <row r="299">
          <cell r="A299" t="str">
            <v>2822-8</v>
          </cell>
          <cell r="B299" t="str">
            <v>CST1910</v>
          </cell>
          <cell r="C299" t="str">
            <v>Fevereiro</v>
          </cell>
          <cell r="D299">
            <v>548.22</v>
          </cell>
          <cell r="E299">
            <v>904.21</v>
          </cell>
          <cell r="F299" t="str">
            <v>Gasolina Comum</v>
          </cell>
        </row>
        <row r="300">
          <cell r="C300" t="str">
            <v>Fevereiro Total</v>
          </cell>
          <cell r="D300">
            <v>548.22</v>
          </cell>
          <cell r="E300">
            <v>904.21</v>
          </cell>
        </row>
        <row r="301">
          <cell r="A301" t="str">
            <v>2822-8</v>
          </cell>
          <cell r="B301" t="str">
            <v>CST1910</v>
          </cell>
          <cell r="C301" t="str">
            <v>Março</v>
          </cell>
          <cell r="D301">
            <v>599.61</v>
          </cell>
          <cell r="E301">
            <v>1015.09</v>
          </cell>
          <cell r="F301" t="str">
            <v>Gasolina Comum</v>
          </cell>
        </row>
        <row r="302">
          <cell r="C302" t="str">
            <v>Março Total</v>
          </cell>
          <cell r="D302">
            <v>599.61</v>
          </cell>
          <cell r="E302">
            <v>1015.09</v>
          </cell>
        </row>
        <row r="303">
          <cell r="A303" t="str">
            <v>2822-8</v>
          </cell>
          <cell r="B303" t="str">
            <v>CST1910</v>
          </cell>
          <cell r="C303" t="str">
            <v>Abril</v>
          </cell>
          <cell r="D303">
            <v>796.22</v>
          </cell>
          <cell r="E303">
            <v>1299.0999999999999</v>
          </cell>
          <cell r="F303" t="str">
            <v>Gasolina Comum</v>
          </cell>
        </row>
        <row r="304">
          <cell r="A304" t="str">
            <v>2822-8</v>
          </cell>
          <cell r="B304" t="str">
            <v>CST1910</v>
          </cell>
          <cell r="C304" t="str">
            <v>Abril</v>
          </cell>
          <cell r="D304">
            <v>1</v>
          </cell>
          <cell r="E304">
            <v>60</v>
          </cell>
          <cell r="F304" t="str">
            <v>Lavagem Completa</v>
          </cell>
        </row>
        <row r="305">
          <cell r="C305" t="str">
            <v>Abril Total</v>
          </cell>
          <cell r="D305">
            <v>797.22</v>
          </cell>
          <cell r="E305">
            <v>1359.1</v>
          </cell>
        </row>
        <row r="306">
          <cell r="A306" t="str">
            <v>2834-1</v>
          </cell>
          <cell r="B306" t="str">
            <v>CRT1915</v>
          </cell>
          <cell r="C306" t="str">
            <v>Janeiro</v>
          </cell>
          <cell r="D306">
            <v>215.89</v>
          </cell>
          <cell r="E306">
            <v>355.45</v>
          </cell>
          <cell r="F306" t="str">
            <v>Gasolina Comum</v>
          </cell>
        </row>
        <row r="307">
          <cell r="C307" t="str">
            <v>Janeiro Total</v>
          </cell>
          <cell r="D307">
            <v>215.89</v>
          </cell>
          <cell r="E307">
            <v>355.45</v>
          </cell>
        </row>
        <row r="308">
          <cell r="A308" t="str">
            <v>2834-1</v>
          </cell>
          <cell r="B308" t="str">
            <v>CRT1915</v>
          </cell>
          <cell r="C308" t="str">
            <v>Fevereiro</v>
          </cell>
          <cell r="D308">
            <v>426.42</v>
          </cell>
          <cell r="E308">
            <v>682.38</v>
          </cell>
          <cell r="F308" t="str">
            <v>Gasolina Comum</v>
          </cell>
        </row>
        <row r="309">
          <cell r="A309" t="str">
            <v>2834-1</v>
          </cell>
          <cell r="C309" t="str">
            <v>Fevereiro</v>
          </cell>
          <cell r="D309">
            <v>1</v>
          </cell>
          <cell r="E309">
            <v>30</v>
          </cell>
          <cell r="F309" t="str">
            <v>Lavagem Completa</v>
          </cell>
        </row>
        <row r="310">
          <cell r="C310" t="str">
            <v>Fevereiro Total</v>
          </cell>
          <cell r="D310">
            <v>427.42</v>
          </cell>
          <cell r="E310">
            <v>712.38</v>
          </cell>
        </row>
        <row r="311">
          <cell r="A311" t="str">
            <v>2834-1</v>
          </cell>
          <cell r="B311" t="str">
            <v>CRT1915</v>
          </cell>
          <cell r="C311" t="str">
            <v>Março</v>
          </cell>
          <cell r="D311">
            <v>407.59</v>
          </cell>
          <cell r="E311">
            <v>662.9</v>
          </cell>
          <cell r="F311" t="str">
            <v>Gasolina Comum</v>
          </cell>
        </row>
        <row r="312">
          <cell r="C312" t="str">
            <v>Março Total</v>
          </cell>
          <cell r="D312">
            <v>407.59</v>
          </cell>
          <cell r="E312">
            <v>662.9</v>
          </cell>
        </row>
        <row r="313">
          <cell r="A313" t="str">
            <v>2834-1</v>
          </cell>
          <cell r="B313" t="str">
            <v>CRT1915</v>
          </cell>
          <cell r="C313" t="str">
            <v>Abril</v>
          </cell>
          <cell r="D313">
            <v>443.37</v>
          </cell>
          <cell r="E313">
            <v>697.49</v>
          </cell>
          <cell r="F313" t="str">
            <v>Gasolina Comum</v>
          </cell>
        </row>
        <row r="314">
          <cell r="A314" t="str">
            <v>2834-1</v>
          </cell>
          <cell r="C314" t="str">
            <v>Abril</v>
          </cell>
          <cell r="D314">
            <v>1</v>
          </cell>
          <cell r="E314">
            <v>30</v>
          </cell>
          <cell r="F314" t="str">
            <v>Lavagem Completa</v>
          </cell>
        </row>
        <row r="315">
          <cell r="A315" t="str">
            <v>2834-1</v>
          </cell>
          <cell r="B315" t="str">
            <v>CRT1915</v>
          </cell>
          <cell r="C315" t="str">
            <v>Abril</v>
          </cell>
          <cell r="D315">
            <v>1</v>
          </cell>
          <cell r="E315">
            <v>5.25</v>
          </cell>
          <cell r="F315" t="str">
            <v>Troca de Óleo</v>
          </cell>
        </row>
        <row r="316">
          <cell r="C316" t="str">
            <v>Abril Total</v>
          </cell>
          <cell r="D316">
            <v>445.37</v>
          </cell>
          <cell r="E316">
            <v>732.74</v>
          </cell>
        </row>
        <row r="317">
          <cell r="A317" t="str">
            <v>2842-2</v>
          </cell>
          <cell r="B317" t="str">
            <v>CRT1885</v>
          </cell>
          <cell r="C317" t="str">
            <v>Janeiro</v>
          </cell>
          <cell r="D317">
            <v>446.41</v>
          </cell>
          <cell r="E317">
            <v>700.25</v>
          </cell>
          <cell r="F317" t="str">
            <v>Gasolina Comum</v>
          </cell>
        </row>
        <row r="318">
          <cell r="C318" t="str">
            <v>Janeiro Total</v>
          </cell>
          <cell r="D318">
            <v>446.41</v>
          </cell>
          <cell r="E318">
            <v>700.25</v>
          </cell>
        </row>
        <row r="319">
          <cell r="A319" t="str">
            <v>2842-2</v>
          </cell>
          <cell r="B319" t="str">
            <v>CRT1885</v>
          </cell>
          <cell r="C319" t="str">
            <v>Fevereiro</v>
          </cell>
          <cell r="D319">
            <v>277.18</v>
          </cell>
          <cell r="E319">
            <v>452.7</v>
          </cell>
          <cell r="F319" t="str">
            <v>Gasolina Comum</v>
          </cell>
        </row>
        <row r="320">
          <cell r="C320" t="str">
            <v>Fevereiro Total</v>
          </cell>
          <cell r="D320">
            <v>277.18</v>
          </cell>
          <cell r="E320">
            <v>452.7</v>
          </cell>
        </row>
        <row r="321">
          <cell r="A321" t="str">
            <v>2842-2</v>
          </cell>
          <cell r="B321" t="str">
            <v>CRT1885</v>
          </cell>
          <cell r="C321" t="str">
            <v>Março</v>
          </cell>
          <cell r="D321">
            <v>542</v>
          </cell>
          <cell r="E321">
            <v>883.54</v>
          </cell>
          <cell r="F321" t="str">
            <v>Gasolina Comum</v>
          </cell>
        </row>
        <row r="322">
          <cell r="C322" t="str">
            <v>Março Total</v>
          </cell>
          <cell r="D322">
            <v>542</v>
          </cell>
          <cell r="E322">
            <v>883.54</v>
          </cell>
        </row>
        <row r="323">
          <cell r="A323" t="str">
            <v>2842-2</v>
          </cell>
          <cell r="C323" t="str">
            <v>Abril</v>
          </cell>
          <cell r="D323">
            <v>1</v>
          </cell>
          <cell r="E323">
            <v>10</v>
          </cell>
          <cell r="F323" t="str">
            <v>Diverso</v>
          </cell>
        </row>
        <row r="324">
          <cell r="A324" t="str">
            <v>2842-2</v>
          </cell>
          <cell r="B324" t="str">
            <v>CRT1885</v>
          </cell>
          <cell r="C324" t="str">
            <v>Abril</v>
          </cell>
          <cell r="D324">
            <v>340.76</v>
          </cell>
          <cell r="E324">
            <v>558.03</v>
          </cell>
          <cell r="F324" t="str">
            <v>Gasolina Comum</v>
          </cell>
        </row>
        <row r="325">
          <cell r="C325" t="str">
            <v>Abril Total</v>
          </cell>
          <cell r="D325">
            <v>341.76</v>
          </cell>
          <cell r="E325">
            <v>568.03</v>
          </cell>
        </row>
        <row r="326">
          <cell r="A326" t="str">
            <v>2859-5</v>
          </cell>
          <cell r="B326" t="str">
            <v>CSN9937</v>
          </cell>
          <cell r="C326" t="str">
            <v>Janeiro</v>
          </cell>
          <cell r="D326">
            <v>510.75</v>
          </cell>
          <cell r="E326">
            <v>859.29</v>
          </cell>
          <cell r="F326" t="str">
            <v>Gasolina Comum</v>
          </cell>
        </row>
        <row r="327">
          <cell r="A327" t="str">
            <v>2859-5</v>
          </cell>
          <cell r="B327" t="str">
            <v>CSN9937</v>
          </cell>
          <cell r="C327" t="str">
            <v>Janeiro</v>
          </cell>
          <cell r="D327">
            <v>1</v>
          </cell>
          <cell r="E327">
            <v>7</v>
          </cell>
          <cell r="F327" t="str">
            <v>Troca de Óleo</v>
          </cell>
        </row>
        <row r="328">
          <cell r="C328" t="str">
            <v>Janeiro Total</v>
          </cell>
          <cell r="D328">
            <v>511.75</v>
          </cell>
          <cell r="E328">
            <v>866.29</v>
          </cell>
        </row>
        <row r="329">
          <cell r="A329" t="str">
            <v>2859-5</v>
          </cell>
          <cell r="B329" t="str">
            <v>CSN9937</v>
          </cell>
          <cell r="C329" t="str">
            <v>Fevereiro</v>
          </cell>
          <cell r="D329">
            <v>353.23</v>
          </cell>
          <cell r="E329">
            <v>590.98</v>
          </cell>
          <cell r="F329" t="str">
            <v>Gasolina Comum</v>
          </cell>
        </row>
        <row r="330">
          <cell r="C330" t="str">
            <v>Fevereiro Total</v>
          </cell>
          <cell r="D330">
            <v>353.23</v>
          </cell>
          <cell r="E330">
            <v>590.98</v>
          </cell>
        </row>
        <row r="331">
          <cell r="A331" t="str">
            <v>2859-5</v>
          </cell>
          <cell r="B331" t="str">
            <v>CSN9937</v>
          </cell>
          <cell r="C331" t="str">
            <v>Março</v>
          </cell>
          <cell r="D331">
            <v>301.02</v>
          </cell>
          <cell r="E331">
            <v>477.9</v>
          </cell>
          <cell r="F331" t="str">
            <v>Gasolina Comum</v>
          </cell>
        </row>
        <row r="332">
          <cell r="C332" t="str">
            <v>Março Total</v>
          </cell>
          <cell r="D332">
            <v>301.02</v>
          </cell>
          <cell r="E332">
            <v>477.9</v>
          </cell>
        </row>
        <row r="333">
          <cell r="A333" t="str">
            <v>2859-5</v>
          </cell>
          <cell r="B333" t="str">
            <v>CSN9937</v>
          </cell>
          <cell r="C333" t="str">
            <v>Abril</v>
          </cell>
          <cell r="D333">
            <v>107.5</v>
          </cell>
          <cell r="E333">
            <v>187</v>
          </cell>
          <cell r="F333" t="str">
            <v>Gasolina Comum</v>
          </cell>
        </row>
        <row r="334">
          <cell r="C334" t="str">
            <v>Abril Total</v>
          </cell>
          <cell r="D334">
            <v>107.5</v>
          </cell>
          <cell r="E334">
            <v>187</v>
          </cell>
        </row>
        <row r="335">
          <cell r="A335" t="str">
            <v>2864-2</v>
          </cell>
          <cell r="B335" t="str">
            <v>CSN1860</v>
          </cell>
          <cell r="C335" t="str">
            <v>Janeiro</v>
          </cell>
          <cell r="D335">
            <v>173.87</v>
          </cell>
          <cell r="E335">
            <v>288.58</v>
          </cell>
          <cell r="F335" t="str">
            <v>Gasolina Comum</v>
          </cell>
        </row>
        <row r="336">
          <cell r="C336" t="str">
            <v>Janeiro Total</v>
          </cell>
          <cell r="D336">
            <v>173.87</v>
          </cell>
          <cell r="E336">
            <v>288.58</v>
          </cell>
        </row>
        <row r="337">
          <cell r="A337" t="str">
            <v>2864-2</v>
          </cell>
          <cell r="B337" t="str">
            <v>CSN1860</v>
          </cell>
          <cell r="C337" t="str">
            <v>Fevereiro</v>
          </cell>
          <cell r="D337">
            <v>437.06</v>
          </cell>
          <cell r="E337">
            <v>742.43</v>
          </cell>
          <cell r="F337" t="str">
            <v>Gasolina Comum</v>
          </cell>
        </row>
        <row r="338">
          <cell r="C338" t="str">
            <v>Fevereiro Total</v>
          </cell>
          <cell r="D338">
            <v>437.06</v>
          </cell>
          <cell r="E338">
            <v>742.43</v>
          </cell>
        </row>
        <row r="339">
          <cell r="A339" t="str">
            <v>2864-2</v>
          </cell>
          <cell r="B339" t="str">
            <v>CSN1860</v>
          </cell>
          <cell r="C339" t="str">
            <v>Março</v>
          </cell>
          <cell r="D339">
            <v>413</v>
          </cell>
          <cell r="E339">
            <v>657.82</v>
          </cell>
          <cell r="F339" t="str">
            <v>Gasolina Comum</v>
          </cell>
        </row>
        <row r="340">
          <cell r="C340" t="str">
            <v>Março Total</v>
          </cell>
          <cell r="D340">
            <v>413</v>
          </cell>
          <cell r="E340">
            <v>657.82</v>
          </cell>
        </row>
        <row r="341">
          <cell r="A341" t="str">
            <v>2864-2</v>
          </cell>
          <cell r="B341" t="str">
            <v>CSN1860</v>
          </cell>
          <cell r="C341" t="str">
            <v>Abril</v>
          </cell>
          <cell r="D341">
            <v>194.32</v>
          </cell>
          <cell r="E341">
            <v>324.29000000000002</v>
          </cell>
          <cell r="F341" t="str">
            <v>Gasolina Comum</v>
          </cell>
        </row>
        <row r="342">
          <cell r="C342" t="str">
            <v>Abril Total</v>
          </cell>
          <cell r="D342">
            <v>194.32</v>
          </cell>
          <cell r="E342">
            <v>324.29000000000002</v>
          </cell>
        </row>
        <row r="343">
          <cell r="A343" t="str">
            <v>2872-3</v>
          </cell>
          <cell r="B343" t="str">
            <v>CTM5359</v>
          </cell>
          <cell r="C343" t="str">
            <v>Janeiro</v>
          </cell>
          <cell r="D343">
            <v>352.33</v>
          </cell>
          <cell r="E343">
            <v>569.45000000000005</v>
          </cell>
          <cell r="F343" t="str">
            <v>Gasolina Comum</v>
          </cell>
        </row>
        <row r="344">
          <cell r="A344" t="str">
            <v>2872-3</v>
          </cell>
          <cell r="C344" t="str">
            <v>Janeiro</v>
          </cell>
          <cell r="D344">
            <v>1</v>
          </cell>
          <cell r="E344">
            <v>30</v>
          </cell>
          <cell r="F344" t="str">
            <v>Lavagem Completa</v>
          </cell>
        </row>
        <row r="345">
          <cell r="A345" t="str">
            <v>2872-3</v>
          </cell>
          <cell r="C345" t="str">
            <v>Janeiro</v>
          </cell>
          <cell r="D345">
            <v>2</v>
          </cell>
          <cell r="E345">
            <v>30</v>
          </cell>
          <cell r="F345" t="str">
            <v>Lavagem Simples</v>
          </cell>
        </row>
        <row r="346">
          <cell r="C346" t="str">
            <v>Janeiro Total</v>
          </cell>
          <cell r="D346">
            <v>355.33</v>
          </cell>
          <cell r="E346">
            <v>629.45000000000005</v>
          </cell>
        </row>
        <row r="347">
          <cell r="A347" t="str">
            <v>2872-3</v>
          </cell>
          <cell r="B347" t="str">
            <v>CTM5359</v>
          </cell>
          <cell r="C347" t="str">
            <v>Fevereiro</v>
          </cell>
          <cell r="D347">
            <v>397.78</v>
          </cell>
          <cell r="E347">
            <v>631.36</v>
          </cell>
          <cell r="F347" t="str">
            <v>Gasolina Comum</v>
          </cell>
        </row>
        <row r="348">
          <cell r="A348" t="str">
            <v>2872-3</v>
          </cell>
          <cell r="C348" t="str">
            <v>Fevereiro</v>
          </cell>
          <cell r="D348">
            <v>1</v>
          </cell>
          <cell r="E348">
            <v>30</v>
          </cell>
          <cell r="F348" t="str">
            <v>Lavagem Completa</v>
          </cell>
        </row>
        <row r="349">
          <cell r="C349" t="str">
            <v>Fevereiro Total</v>
          </cell>
          <cell r="D349">
            <v>398.78</v>
          </cell>
          <cell r="E349">
            <v>661.36</v>
          </cell>
        </row>
        <row r="350">
          <cell r="A350" t="str">
            <v>2872-3</v>
          </cell>
          <cell r="B350" t="str">
            <v>CTM5359</v>
          </cell>
          <cell r="C350" t="str">
            <v>Março</v>
          </cell>
          <cell r="D350">
            <v>176.58</v>
          </cell>
          <cell r="E350">
            <v>277.91000000000003</v>
          </cell>
          <cell r="F350" t="str">
            <v>Gasolina Comum</v>
          </cell>
        </row>
        <row r="351">
          <cell r="A351" t="str">
            <v>2872-3</v>
          </cell>
          <cell r="C351" t="str">
            <v>Março</v>
          </cell>
          <cell r="D351">
            <v>1</v>
          </cell>
          <cell r="E351">
            <v>30</v>
          </cell>
          <cell r="F351" t="str">
            <v>Lavagem Completa</v>
          </cell>
        </row>
        <row r="352">
          <cell r="A352" t="str">
            <v>2872-3</v>
          </cell>
          <cell r="C352" t="str">
            <v>Março</v>
          </cell>
          <cell r="D352">
            <v>1</v>
          </cell>
          <cell r="E352">
            <v>15</v>
          </cell>
          <cell r="F352" t="str">
            <v>Lavagem Simples</v>
          </cell>
        </row>
        <row r="353">
          <cell r="C353" t="str">
            <v>Março Total</v>
          </cell>
          <cell r="D353">
            <v>178.58</v>
          </cell>
          <cell r="E353">
            <v>322.91000000000003</v>
          </cell>
        </row>
        <row r="354">
          <cell r="A354" t="str">
            <v>2872-3</v>
          </cell>
          <cell r="B354" t="str">
            <v>CTM5359</v>
          </cell>
          <cell r="C354" t="str">
            <v>Abril</v>
          </cell>
          <cell r="D354">
            <v>298.54000000000002</v>
          </cell>
          <cell r="E354">
            <v>461.04</v>
          </cell>
          <cell r="F354" t="str">
            <v>Gasolina Comum</v>
          </cell>
        </row>
        <row r="355">
          <cell r="A355" t="str">
            <v>2872-3</v>
          </cell>
          <cell r="C355" t="str">
            <v>Abril</v>
          </cell>
          <cell r="D355">
            <v>1</v>
          </cell>
          <cell r="E355">
            <v>30</v>
          </cell>
          <cell r="F355" t="str">
            <v>Lavagem Completa</v>
          </cell>
        </row>
        <row r="356">
          <cell r="C356" t="str">
            <v>Abril Total</v>
          </cell>
          <cell r="D356">
            <v>299.54000000000002</v>
          </cell>
          <cell r="E356">
            <v>491.04</v>
          </cell>
        </row>
        <row r="357">
          <cell r="A357" t="str">
            <v>2876-5</v>
          </cell>
          <cell r="B357" t="str">
            <v>CRD5659</v>
          </cell>
          <cell r="C357" t="str">
            <v>Janeiro</v>
          </cell>
          <cell r="D357">
            <v>253.32</v>
          </cell>
          <cell r="E357">
            <v>413.62</v>
          </cell>
          <cell r="F357" t="str">
            <v>Gasolina Comum</v>
          </cell>
        </row>
        <row r="358">
          <cell r="C358" t="str">
            <v>Janeiro Total</v>
          </cell>
          <cell r="D358">
            <v>253.32</v>
          </cell>
          <cell r="E358">
            <v>413.62</v>
          </cell>
        </row>
        <row r="359">
          <cell r="A359" t="str">
            <v>2876-5</v>
          </cell>
          <cell r="B359" t="str">
            <v>CRD5659</v>
          </cell>
          <cell r="C359" t="str">
            <v>Fevereiro</v>
          </cell>
          <cell r="D359">
            <v>442.29</v>
          </cell>
          <cell r="E359">
            <v>709.08</v>
          </cell>
          <cell r="F359" t="str">
            <v>Gasolina Comum</v>
          </cell>
        </row>
        <row r="360">
          <cell r="C360" t="str">
            <v>Fevereiro Total</v>
          </cell>
          <cell r="D360">
            <v>442.29</v>
          </cell>
          <cell r="E360">
            <v>709.08</v>
          </cell>
        </row>
        <row r="361">
          <cell r="A361" t="str">
            <v>2876-5</v>
          </cell>
          <cell r="B361" t="str">
            <v>CRD5659</v>
          </cell>
          <cell r="C361" t="str">
            <v>Março</v>
          </cell>
          <cell r="D361">
            <v>476.72</v>
          </cell>
          <cell r="E361">
            <v>765.75</v>
          </cell>
          <cell r="F361" t="str">
            <v>Gasolina Comum</v>
          </cell>
        </row>
        <row r="362">
          <cell r="C362" t="str">
            <v>Março Total</v>
          </cell>
          <cell r="D362">
            <v>476.72</v>
          </cell>
          <cell r="E362">
            <v>765.75</v>
          </cell>
        </row>
        <row r="363">
          <cell r="A363" t="str">
            <v>2876-5</v>
          </cell>
          <cell r="B363" t="str">
            <v>CRD5659</v>
          </cell>
          <cell r="C363" t="str">
            <v>Abril</v>
          </cell>
          <cell r="D363">
            <v>431.33</v>
          </cell>
          <cell r="E363">
            <v>661.09</v>
          </cell>
          <cell r="F363" t="str">
            <v>Gasolina Comum</v>
          </cell>
        </row>
        <row r="364">
          <cell r="C364" t="str">
            <v>Abril Total</v>
          </cell>
          <cell r="D364">
            <v>431.33</v>
          </cell>
          <cell r="E364">
            <v>661.09</v>
          </cell>
        </row>
        <row r="365">
          <cell r="A365" t="str">
            <v>2889-6</v>
          </cell>
          <cell r="B365" t="str">
            <v>CTC1939</v>
          </cell>
          <cell r="C365" t="str">
            <v>Janeiro</v>
          </cell>
          <cell r="D365">
            <v>304.5</v>
          </cell>
          <cell r="E365">
            <v>531.25</v>
          </cell>
          <cell r="F365" t="str">
            <v>Gasolina Comum</v>
          </cell>
        </row>
        <row r="366">
          <cell r="A366" t="str">
            <v>2889-6</v>
          </cell>
          <cell r="B366" t="str">
            <v>CTC1939</v>
          </cell>
          <cell r="C366" t="str">
            <v>Janeiro</v>
          </cell>
          <cell r="D366">
            <v>1</v>
          </cell>
          <cell r="E366">
            <v>30</v>
          </cell>
          <cell r="F366" t="str">
            <v>Lavagem Completa</v>
          </cell>
        </row>
        <row r="367">
          <cell r="C367" t="str">
            <v>Janeiro Total</v>
          </cell>
          <cell r="D367">
            <v>305.5</v>
          </cell>
          <cell r="E367">
            <v>561.25</v>
          </cell>
        </row>
        <row r="368">
          <cell r="A368" t="str">
            <v>2889-6</v>
          </cell>
          <cell r="B368" t="str">
            <v>CTC1939</v>
          </cell>
          <cell r="C368" t="str">
            <v>Fevereiro</v>
          </cell>
          <cell r="D368">
            <v>198.9</v>
          </cell>
          <cell r="E368">
            <v>346.1</v>
          </cell>
          <cell r="F368" t="str">
            <v>Gasolina Comum</v>
          </cell>
        </row>
        <row r="369">
          <cell r="C369" t="str">
            <v>Fevereiro Total</v>
          </cell>
          <cell r="D369">
            <v>198.9</v>
          </cell>
          <cell r="E369">
            <v>346.1</v>
          </cell>
        </row>
        <row r="370">
          <cell r="A370" t="str">
            <v>2889-6</v>
          </cell>
          <cell r="B370" t="str">
            <v>CTC1939</v>
          </cell>
          <cell r="C370" t="str">
            <v>Março</v>
          </cell>
          <cell r="D370">
            <v>294.10000000000002</v>
          </cell>
          <cell r="E370">
            <v>512.25</v>
          </cell>
          <cell r="F370" t="str">
            <v>Gasolina Comum</v>
          </cell>
        </row>
        <row r="371">
          <cell r="A371" t="str">
            <v>2889-6</v>
          </cell>
          <cell r="B371" t="str">
            <v>CTC1939</v>
          </cell>
          <cell r="C371" t="str">
            <v>Março</v>
          </cell>
          <cell r="D371">
            <v>1</v>
          </cell>
          <cell r="E371">
            <v>31</v>
          </cell>
          <cell r="F371" t="str">
            <v>Lavagem Completa</v>
          </cell>
        </row>
        <row r="372">
          <cell r="C372" t="str">
            <v>Março Total</v>
          </cell>
          <cell r="D372">
            <v>295.10000000000002</v>
          </cell>
          <cell r="E372">
            <v>543.25</v>
          </cell>
        </row>
        <row r="373">
          <cell r="A373" t="str">
            <v>2889-6</v>
          </cell>
          <cell r="B373" t="str">
            <v>CTC1939</v>
          </cell>
          <cell r="C373" t="str">
            <v>Abril</v>
          </cell>
          <cell r="D373">
            <v>151.9</v>
          </cell>
          <cell r="E373">
            <v>262</v>
          </cell>
          <cell r="F373" t="str">
            <v>Gasolina Comum</v>
          </cell>
        </row>
        <row r="374">
          <cell r="C374" t="str">
            <v>Abril Total</v>
          </cell>
          <cell r="D374">
            <v>151.9</v>
          </cell>
          <cell r="E374">
            <v>262</v>
          </cell>
        </row>
        <row r="375">
          <cell r="A375" t="str">
            <v>2893-5</v>
          </cell>
          <cell r="B375" t="str">
            <v>CRL4369</v>
          </cell>
          <cell r="C375" t="str">
            <v>Janeiro</v>
          </cell>
          <cell r="D375">
            <v>401.55</v>
          </cell>
          <cell r="E375">
            <v>657.76</v>
          </cell>
          <cell r="F375" t="str">
            <v>Gasolina Comum</v>
          </cell>
        </row>
        <row r="376">
          <cell r="A376" t="str">
            <v>2893-5</v>
          </cell>
          <cell r="C376" t="str">
            <v>Janeiro</v>
          </cell>
          <cell r="D376">
            <v>2</v>
          </cell>
          <cell r="E376">
            <v>60</v>
          </cell>
          <cell r="F376" t="str">
            <v>Lavagem Completa</v>
          </cell>
        </row>
        <row r="377">
          <cell r="C377" t="str">
            <v>Janeiro Total</v>
          </cell>
          <cell r="D377">
            <v>403.55</v>
          </cell>
          <cell r="E377">
            <v>717.76</v>
          </cell>
        </row>
        <row r="378">
          <cell r="A378" t="str">
            <v>2893-5</v>
          </cell>
          <cell r="B378" t="str">
            <v>CRL4369</v>
          </cell>
          <cell r="C378" t="str">
            <v>Fevereiro</v>
          </cell>
          <cell r="D378">
            <v>499.58</v>
          </cell>
          <cell r="E378">
            <v>811.82</v>
          </cell>
          <cell r="F378" t="str">
            <v>Gasolina Comum</v>
          </cell>
        </row>
        <row r="379">
          <cell r="A379" t="str">
            <v>2893-5</v>
          </cell>
          <cell r="C379" t="str">
            <v>Fevereiro</v>
          </cell>
          <cell r="D379">
            <v>1</v>
          </cell>
          <cell r="E379">
            <v>30</v>
          </cell>
          <cell r="F379" t="str">
            <v>Lavagem Completa</v>
          </cell>
        </row>
        <row r="380">
          <cell r="C380" t="str">
            <v>Fevereiro Total</v>
          </cell>
          <cell r="D380">
            <v>500.58</v>
          </cell>
          <cell r="E380">
            <v>841.82</v>
          </cell>
        </row>
        <row r="381">
          <cell r="A381" t="str">
            <v>2893-5</v>
          </cell>
          <cell r="B381" t="str">
            <v>CRL4369</v>
          </cell>
          <cell r="C381" t="str">
            <v>Março</v>
          </cell>
          <cell r="D381">
            <v>509.5</v>
          </cell>
          <cell r="E381">
            <v>833.8</v>
          </cell>
          <cell r="F381" t="str">
            <v>Gasolina Comum</v>
          </cell>
        </row>
        <row r="382">
          <cell r="C382" t="str">
            <v>Março Total</v>
          </cell>
          <cell r="D382">
            <v>509.5</v>
          </cell>
          <cell r="E382">
            <v>833.8</v>
          </cell>
        </row>
        <row r="383">
          <cell r="A383" t="str">
            <v>2893-5</v>
          </cell>
          <cell r="B383" t="str">
            <v>CRL4369</v>
          </cell>
          <cell r="C383" t="str">
            <v>Abril</v>
          </cell>
          <cell r="D383">
            <v>265.79000000000002</v>
          </cell>
          <cell r="E383">
            <v>419.01</v>
          </cell>
          <cell r="F383" t="str">
            <v>Gasolina Comum</v>
          </cell>
        </row>
        <row r="384">
          <cell r="A384" t="str">
            <v>2893-5</v>
          </cell>
          <cell r="C384" t="str">
            <v>Abril</v>
          </cell>
          <cell r="D384">
            <v>1</v>
          </cell>
          <cell r="E384">
            <v>30</v>
          </cell>
          <cell r="F384" t="str">
            <v>Lavagem Completa</v>
          </cell>
        </row>
        <row r="385">
          <cell r="C385" t="str">
            <v>Abril Total</v>
          </cell>
          <cell r="D385">
            <v>266.79000000000002</v>
          </cell>
          <cell r="E385">
            <v>449.01</v>
          </cell>
        </row>
        <row r="386">
          <cell r="A386" t="str">
            <v>2905-4</v>
          </cell>
          <cell r="B386" t="str">
            <v>CRD9530</v>
          </cell>
          <cell r="C386" t="str">
            <v>Janeiro</v>
          </cell>
          <cell r="D386">
            <v>747.99</v>
          </cell>
          <cell r="E386">
            <v>1219.6400000000001</v>
          </cell>
          <cell r="F386" t="str">
            <v>Gasolina Comum</v>
          </cell>
        </row>
        <row r="387">
          <cell r="A387" t="str">
            <v>2905-4</v>
          </cell>
          <cell r="C387" t="str">
            <v>Janeiro</v>
          </cell>
          <cell r="D387">
            <v>1</v>
          </cell>
          <cell r="E387">
            <v>30</v>
          </cell>
          <cell r="F387" t="str">
            <v>Lavagem Completa</v>
          </cell>
        </row>
        <row r="388">
          <cell r="C388" t="str">
            <v>Janeiro Total</v>
          </cell>
          <cell r="D388">
            <v>748.99</v>
          </cell>
          <cell r="E388">
            <v>1249.6400000000001</v>
          </cell>
        </row>
        <row r="389">
          <cell r="A389" t="str">
            <v>2905-4</v>
          </cell>
          <cell r="B389" t="str">
            <v>CRD9530</v>
          </cell>
          <cell r="C389" t="str">
            <v>Fevereiro</v>
          </cell>
          <cell r="D389">
            <v>1453.54</v>
          </cell>
          <cell r="E389">
            <v>2330.5500000000002</v>
          </cell>
          <cell r="F389" t="str">
            <v>Gasolina Comum</v>
          </cell>
        </row>
        <row r="390">
          <cell r="A390" t="str">
            <v>2905-4</v>
          </cell>
          <cell r="C390" t="str">
            <v>Fevereiro</v>
          </cell>
          <cell r="D390">
            <v>1</v>
          </cell>
          <cell r="E390">
            <v>30</v>
          </cell>
          <cell r="F390" t="str">
            <v>Lavagem Completa</v>
          </cell>
        </row>
        <row r="391">
          <cell r="C391" t="str">
            <v>Fevereiro Total</v>
          </cell>
          <cell r="D391">
            <v>1454.54</v>
          </cell>
          <cell r="E391">
            <v>2360.5500000000002</v>
          </cell>
        </row>
        <row r="392">
          <cell r="A392" t="str">
            <v>2905-4</v>
          </cell>
          <cell r="B392" t="str">
            <v>CRD9530</v>
          </cell>
          <cell r="C392" t="str">
            <v>Março</v>
          </cell>
          <cell r="D392">
            <v>939.57</v>
          </cell>
          <cell r="E392">
            <v>1475.11</v>
          </cell>
          <cell r="F392" t="str">
            <v>Gasolina Comum</v>
          </cell>
        </row>
        <row r="393">
          <cell r="A393" t="str">
            <v>2905-4</v>
          </cell>
          <cell r="C393" t="str">
            <v>Março</v>
          </cell>
          <cell r="D393">
            <v>2</v>
          </cell>
          <cell r="E393">
            <v>60</v>
          </cell>
          <cell r="F393" t="str">
            <v>Lavagem Completa</v>
          </cell>
        </row>
        <row r="394">
          <cell r="C394" t="str">
            <v>Março Total</v>
          </cell>
          <cell r="D394">
            <v>941.57</v>
          </cell>
          <cell r="E394">
            <v>1535.11</v>
          </cell>
        </row>
        <row r="395">
          <cell r="A395" t="str">
            <v>2905-4</v>
          </cell>
          <cell r="B395" t="str">
            <v>CRD9530</v>
          </cell>
          <cell r="C395" t="str">
            <v>Abril</v>
          </cell>
          <cell r="D395">
            <v>317.60000000000002</v>
          </cell>
          <cell r="E395">
            <v>491.35</v>
          </cell>
          <cell r="F395" t="str">
            <v>Gasolina Comum</v>
          </cell>
        </row>
        <row r="396">
          <cell r="A396" t="str">
            <v>2905-4</v>
          </cell>
          <cell r="C396" t="str">
            <v>Abril</v>
          </cell>
          <cell r="D396">
            <v>1</v>
          </cell>
          <cell r="E396">
            <v>30</v>
          </cell>
          <cell r="F396" t="str">
            <v>Lavagem Completa</v>
          </cell>
        </row>
        <row r="397">
          <cell r="C397" t="str">
            <v>Abril Total</v>
          </cell>
          <cell r="D397">
            <v>318.60000000000002</v>
          </cell>
          <cell r="E397">
            <v>521.35</v>
          </cell>
        </row>
        <row r="398">
          <cell r="A398" t="str">
            <v>2908-8</v>
          </cell>
          <cell r="B398" t="str">
            <v>CTI9370</v>
          </cell>
          <cell r="C398" t="str">
            <v>Janeiro</v>
          </cell>
          <cell r="D398">
            <v>534.94000000000005</v>
          </cell>
          <cell r="E398">
            <v>904.27</v>
          </cell>
          <cell r="F398" t="str">
            <v>Gasolina Comum</v>
          </cell>
        </row>
        <row r="399">
          <cell r="C399" t="str">
            <v>Janeiro Total</v>
          </cell>
          <cell r="D399">
            <v>534.94000000000005</v>
          </cell>
          <cell r="E399">
            <v>904.27</v>
          </cell>
        </row>
        <row r="400">
          <cell r="A400" t="str">
            <v>2908-8</v>
          </cell>
          <cell r="B400" t="str">
            <v>CTI9370</v>
          </cell>
          <cell r="C400" t="str">
            <v>Fevereiro</v>
          </cell>
          <cell r="D400">
            <v>1193.43</v>
          </cell>
          <cell r="E400">
            <v>2054.46</v>
          </cell>
          <cell r="F400" t="str">
            <v>Gasolina Comum</v>
          </cell>
        </row>
        <row r="401">
          <cell r="C401" t="str">
            <v>Fevereiro Total</v>
          </cell>
          <cell r="D401">
            <v>1193.43</v>
          </cell>
          <cell r="E401">
            <v>2054.46</v>
          </cell>
        </row>
        <row r="402">
          <cell r="A402" t="str">
            <v>2908-8</v>
          </cell>
          <cell r="B402" t="str">
            <v>CTI9370</v>
          </cell>
          <cell r="C402" t="str">
            <v>Março</v>
          </cell>
          <cell r="D402">
            <v>1162.68</v>
          </cell>
          <cell r="E402">
            <v>2004.62</v>
          </cell>
          <cell r="F402" t="str">
            <v>Gasolina Comum</v>
          </cell>
        </row>
        <row r="403">
          <cell r="C403" t="str">
            <v>Março Total</v>
          </cell>
          <cell r="D403">
            <v>1162.68</v>
          </cell>
          <cell r="E403">
            <v>2004.62</v>
          </cell>
        </row>
        <row r="404">
          <cell r="A404" t="str">
            <v>2908-8</v>
          </cell>
          <cell r="B404" t="str">
            <v>CTI9370</v>
          </cell>
          <cell r="C404" t="str">
            <v>Abril</v>
          </cell>
          <cell r="D404">
            <v>860.84</v>
          </cell>
          <cell r="E404">
            <v>1441.94</v>
          </cell>
          <cell r="F404" t="str">
            <v>Gasolina Comum</v>
          </cell>
        </row>
        <row r="405">
          <cell r="C405" t="str">
            <v>Abril Total</v>
          </cell>
          <cell r="D405">
            <v>860.84</v>
          </cell>
          <cell r="E405">
            <v>1441.94</v>
          </cell>
        </row>
        <row r="406">
          <cell r="A406" t="str">
            <v>2909-6</v>
          </cell>
          <cell r="B406" t="str">
            <v>CRI3840</v>
          </cell>
          <cell r="C406" t="str">
            <v>Janeiro</v>
          </cell>
          <cell r="D406">
            <v>164.21</v>
          </cell>
          <cell r="E406">
            <v>273.10000000000002</v>
          </cell>
          <cell r="F406" t="str">
            <v>Gasolina Comum</v>
          </cell>
        </row>
        <row r="407">
          <cell r="A407" t="str">
            <v>2909-6</v>
          </cell>
          <cell r="C407" t="str">
            <v>Janeiro</v>
          </cell>
          <cell r="D407">
            <v>1</v>
          </cell>
          <cell r="E407">
            <v>30</v>
          </cell>
          <cell r="F407" t="str">
            <v>Lavagem Completa</v>
          </cell>
        </row>
        <row r="408">
          <cell r="C408" t="str">
            <v>Janeiro Total</v>
          </cell>
          <cell r="D408">
            <v>165.21</v>
          </cell>
          <cell r="E408">
            <v>303.10000000000002</v>
          </cell>
        </row>
        <row r="409">
          <cell r="A409" t="str">
            <v>2909-6</v>
          </cell>
          <cell r="B409" t="str">
            <v>CRI3840</v>
          </cell>
          <cell r="C409" t="str">
            <v>Fevereiro</v>
          </cell>
          <cell r="D409">
            <v>327.14999999999998</v>
          </cell>
          <cell r="E409">
            <v>526.38</v>
          </cell>
          <cell r="F409" t="str">
            <v>Gasolina Comum</v>
          </cell>
        </row>
        <row r="410">
          <cell r="A410" t="str">
            <v>2909-6</v>
          </cell>
          <cell r="C410" t="str">
            <v>Fevereiro</v>
          </cell>
          <cell r="D410">
            <v>2</v>
          </cell>
          <cell r="E410">
            <v>60</v>
          </cell>
          <cell r="F410" t="str">
            <v>Lavagem Completa</v>
          </cell>
        </row>
        <row r="411">
          <cell r="A411" t="str">
            <v>2909-6</v>
          </cell>
          <cell r="C411" t="str">
            <v>Fevereiro</v>
          </cell>
          <cell r="D411">
            <v>1</v>
          </cell>
          <cell r="E411">
            <v>15</v>
          </cell>
          <cell r="F411" t="str">
            <v>Lavagem Simples</v>
          </cell>
        </row>
        <row r="412">
          <cell r="C412" t="str">
            <v>Fevereiro Total</v>
          </cell>
          <cell r="D412">
            <v>330.15</v>
          </cell>
          <cell r="E412">
            <v>601.38</v>
          </cell>
        </row>
        <row r="413">
          <cell r="A413" t="str">
            <v>2909-6</v>
          </cell>
          <cell r="B413" t="str">
            <v>CRI3840</v>
          </cell>
          <cell r="C413" t="str">
            <v>Março</v>
          </cell>
          <cell r="D413">
            <v>567.01</v>
          </cell>
          <cell r="E413">
            <v>903.45</v>
          </cell>
          <cell r="F413" t="str">
            <v>Gasolina Comum</v>
          </cell>
        </row>
        <row r="414">
          <cell r="A414" t="str">
            <v>2909-6</v>
          </cell>
          <cell r="C414" t="str">
            <v>Março</v>
          </cell>
          <cell r="D414">
            <v>2</v>
          </cell>
          <cell r="E414">
            <v>60</v>
          </cell>
          <cell r="F414" t="str">
            <v>Lavagem Completa</v>
          </cell>
        </row>
        <row r="415">
          <cell r="C415" t="str">
            <v>Março Total</v>
          </cell>
          <cell r="D415">
            <v>569.01</v>
          </cell>
          <cell r="E415">
            <v>963.45</v>
          </cell>
        </row>
        <row r="416">
          <cell r="A416" t="str">
            <v>2909-6</v>
          </cell>
          <cell r="B416" t="str">
            <v>CRI3840</v>
          </cell>
          <cell r="C416" t="str">
            <v>Abril</v>
          </cell>
          <cell r="D416">
            <v>310.86</v>
          </cell>
          <cell r="E416">
            <v>481.34</v>
          </cell>
          <cell r="F416" t="str">
            <v>Gasolina Comum</v>
          </cell>
        </row>
        <row r="417">
          <cell r="A417" t="str">
            <v>2909-6</v>
          </cell>
          <cell r="C417" t="str">
            <v>Abril</v>
          </cell>
          <cell r="D417">
            <v>1</v>
          </cell>
          <cell r="E417">
            <v>30</v>
          </cell>
          <cell r="F417" t="str">
            <v>Lavagem Completa</v>
          </cell>
        </row>
        <row r="418">
          <cell r="C418" t="str">
            <v>Abril Total</v>
          </cell>
          <cell r="D418">
            <v>311.86</v>
          </cell>
          <cell r="E418">
            <v>511.34</v>
          </cell>
        </row>
        <row r="419">
          <cell r="A419" t="str">
            <v>2913-5</v>
          </cell>
          <cell r="B419" t="str">
            <v>CRD9540</v>
          </cell>
          <cell r="C419" t="str">
            <v>Janeiro</v>
          </cell>
          <cell r="D419">
            <v>326.95999999999998</v>
          </cell>
          <cell r="E419">
            <v>550.72</v>
          </cell>
          <cell r="F419" t="str">
            <v>Gasolina Comum</v>
          </cell>
        </row>
        <row r="420">
          <cell r="A420" t="str">
            <v>2913-5</v>
          </cell>
          <cell r="C420" t="str">
            <v>Janeiro</v>
          </cell>
          <cell r="D420">
            <v>1</v>
          </cell>
          <cell r="E420">
            <v>18</v>
          </cell>
          <cell r="F420" t="str">
            <v>Lavagem Simples</v>
          </cell>
        </row>
        <row r="421">
          <cell r="C421" t="str">
            <v>Janeiro Total</v>
          </cell>
          <cell r="D421">
            <v>327.96</v>
          </cell>
          <cell r="E421">
            <v>568.72</v>
          </cell>
        </row>
        <row r="422">
          <cell r="A422" t="str">
            <v>2913-5</v>
          </cell>
          <cell r="B422" t="str">
            <v>CRD9540</v>
          </cell>
          <cell r="C422" t="str">
            <v>Fevereiro</v>
          </cell>
          <cell r="D422">
            <v>384.61</v>
          </cell>
          <cell r="E422">
            <v>654</v>
          </cell>
          <cell r="F422" t="str">
            <v>Gasolina Comum</v>
          </cell>
        </row>
        <row r="423">
          <cell r="A423" t="str">
            <v>2913-5</v>
          </cell>
          <cell r="C423" t="str">
            <v>Fevereiro</v>
          </cell>
          <cell r="D423">
            <v>1</v>
          </cell>
          <cell r="E423">
            <v>15</v>
          </cell>
          <cell r="F423" t="str">
            <v>Lavagem Simples</v>
          </cell>
        </row>
        <row r="424">
          <cell r="C424" t="str">
            <v>Fevereiro Total</v>
          </cell>
          <cell r="D424">
            <v>385.61</v>
          </cell>
          <cell r="E424">
            <v>669</v>
          </cell>
        </row>
        <row r="425">
          <cell r="A425" t="str">
            <v>2913-5</v>
          </cell>
          <cell r="B425" t="str">
            <v>CRD9540</v>
          </cell>
          <cell r="C425" t="str">
            <v>Março</v>
          </cell>
          <cell r="D425">
            <v>212.06</v>
          </cell>
          <cell r="E425">
            <v>357.17</v>
          </cell>
          <cell r="F425" t="str">
            <v>Gasolina Comum</v>
          </cell>
        </row>
        <row r="426">
          <cell r="C426" t="str">
            <v>Março Total</v>
          </cell>
          <cell r="D426">
            <v>212.06</v>
          </cell>
          <cell r="E426">
            <v>357.17</v>
          </cell>
        </row>
        <row r="427">
          <cell r="A427" t="str">
            <v>2913-5</v>
          </cell>
          <cell r="B427" t="str">
            <v>CRD9540</v>
          </cell>
          <cell r="C427" t="str">
            <v>Abril</v>
          </cell>
          <cell r="D427">
            <v>550.84</v>
          </cell>
          <cell r="E427">
            <v>922.37</v>
          </cell>
          <cell r="F427" t="str">
            <v>Gasolina Comum</v>
          </cell>
        </row>
        <row r="428">
          <cell r="C428" t="str">
            <v>Abril Total</v>
          </cell>
          <cell r="D428">
            <v>550.84</v>
          </cell>
          <cell r="E428">
            <v>922.37</v>
          </cell>
        </row>
        <row r="429">
          <cell r="A429" t="str">
            <v>2916-9</v>
          </cell>
          <cell r="B429" t="str">
            <v>CRB1619</v>
          </cell>
          <cell r="C429" t="str">
            <v>Janeiro</v>
          </cell>
          <cell r="D429">
            <v>1651.96</v>
          </cell>
          <cell r="E429">
            <v>2713.46</v>
          </cell>
          <cell r="F429" t="str">
            <v>Gasolina Comum</v>
          </cell>
        </row>
        <row r="430">
          <cell r="A430" t="str">
            <v>2916-9</v>
          </cell>
          <cell r="C430" t="str">
            <v>Janeiro</v>
          </cell>
          <cell r="D430">
            <v>1</v>
          </cell>
          <cell r="E430">
            <v>30</v>
          </cell>
          <cell r="F430" t="str">
            <v>Lavagem Completa</v>
          </cell>
        </row>
        <row r="431">
          <cell r="C431" t="str">
            <v>Janeiro Total</v>
          </cell>
          <cell r="D431">
            <v>1652.96</v>
          </cell>
          <cell r="E431">
            <v>2743.46</v>
          </cell>
        </row>
        <row r="432">
          <cell r="A432" t="str">
            <v>2916-9</v>
          </cell>
          <cell r="B432" t="str">
            <v>CRB1619</v>
          </cell>
          <cell r="C432" t="str">
            <v>Fevereiro</v>
          </cell>
          <cell r="D432">
            <v>483.03</v>
          </cell>
          <cell r="E432">
            <v>858.29</v>
          </cell>
          <cell r="F432" t="str">
            <v>Gasolina Comum</v>
          </cell>
        </row>
        <row r="433">
          <cell r="C433" t="str">
            <v>Fevereiro Total</v>
          </cell>
          <cell r="D433">
            <v>483.03</v>
          </cell>
          <cell r="E433">
            <v>858.29</v>
          </cell>
        </row>
        <row r="434">
          <cell r="A434" t="str">
            <v>2916-9</v>
          </cell>
          <cell r="B434" t="str">
            <v>CRB1619</v>
          </cell>
          <cell r="C434" t="str">
            <v>Março</v>
          </cell>
          <cell r="D434">
            <v>337.14</v>
          </cell>
          <cell r="E434">
            <v>530.75</v>
          </cell>
          <cell r="F434" t="str">
            <v>Gasolina Comum</v>
          </cell>
        </row>
        <row r="435">
          <cell r="A435" t="str">
            <v>2916-9</v>
          </cell>
          <cell r="C435" t="str">
            <v>Março</v>
          </cell>
          <cell r="D435">
            <v>1</v>
          </cell>
          <cell r="E435">
            <v>30</v>
          </cell>
          <cell r="F435" t="str">
            <v>Lavagem Completa</v>
          </cell>
        </row>
        <row r="436">
          <cell r="C436" t="str">
            <v>Março Total</v>
          </cell>
          <cell r="D436">
            <v>338.14</v>
          </cell>
          <cell r="E436">
            <v>560.75</v>
          </cell>
        </row>
        <row r="437">
          <cell r="A437" t="str">
            <v>2916-9</v>
          </cell>
          <cell r="B437" t="str">
            <v>CRB1619</v>
          </cell>
          <cell r="C437" t="str">
            <v>Abril</v>
          </cell>
          <cell r="D437">
            <v>940.53</v>
          </cell>
          <cell r="E437">
            <v>1464.25</v>
          </cell>
          <cell r="F437" t="str">
            <v>Gasolina Comum</v>
          </cell>
        </row>
        <row r="438">
          <cell r="A438" t="str">
            <v>2916-9</v>
          </cell>
          <cell r="C438" t="str">
            <v>Abril</v>
          </cell>
          <cell r="D438">
            <v>1</v>
          </cell>
          <cell r="E438">
            <v>30</v>
          </cell>
          <cell r="F438" t="str">
            <v>Lavagem Completa</v>
          </cell>
        </row>
        <row r="439">
          <cell r="C439" t="str">
            <v>Abril Total</v>
          </cell>
          <cell r="D439">
            <v>941.53</v>
          </cell>
          <cell r="E439">
            <v>1494.25</v>
          </cell>
        </row>
        <row r="440">
          <cell r="A440" t="str">
            <v>2919-3</v>
          </cell>
          <cell r="B440" t="str">
            <v>CRD5680</v>
          </cell>
          <cell r="C440" t="str">
            <v>Janeiro</v>
          </cell>
          <cell r="D440">
            <v>481.26</v>
          </cell>
          <cell r="E440">
            <v>763.27</v>
          </cell>
          <cell r="F440" t="str">
            <v>Gasolina Comum</v>
          </cell>
        </row>
        <row r="441">
          <cell r="C441" t="str">
            <v>Janeiro Total</v>
          </cell>
          <cell r="D441">
            <v>481.26</v>
          </cell>
          <cell r="E441">
            <v>763.27</v>
          </cell>
        </row>
        <row r="442">
          <cell r="A442" t="str">
            <v>2919-3</v>
          </cell>
          <cell r="B442" t="str">
            <v>CRD5680</v>
          </cell>
          <cell r="C442" t="str">
            <v>Fevereiro</v>
          </cell>
          <cell r="D442">
            <v>319.74</v>
          </cell>
          <cell r="E442">
            <v>501.06</v>
          </cell>
          <cell r="F442" t="str">
            <v>Gasolina Comum</v>
          </cell>
        </row>
        <row r="443">
          <cell r="C443" t="str">
            <v>Fevereiro Total</v>
          </cell>
          <cell r="D443">
            <v>319.74</v>
          </cell>
          <cell r="E443">
            <v>501.06</v>
          </cell>
        </row>
        <row r="444">
          <cell r="A444" t="str">
            <v>2919-3</v>
          </cell>
          <cell r="B444" t="str">
            <v>CRD5680</v>
          </cell>
          <cell r="C444" t="str">
            <v>Março</v>
          </cell>
          <cell r="D444">
            <v>374.24</v>
          </cell>
          <cell r="E444">
            <v>586.45000000000005</v>
          </cell>
          <cell r="F444" t="str">
            <v>Gasolina Comum</v>
          </cell>
        </row>
        <row r="445">
          <cell r="C445" t="str">
            <v>Março Total</v>
          </cell>
          <cell r="D445">
            <v>374.24</v>
          </cell>
          <cell r="E445">
            <v>586.45000000000005</v>
          </cell>
        </row>
        <row r="446">
          <cell r="A446" t="str">
            <v>2919-3</v>
          </cell>
          <cell r="B446" t="str">
            <v>CRD5680</v>
          </cell>
          <cell r="C446" t="str">
            <v>Abril</v>
          </cell>
          <cell r="D446">
            <v>336.56</v>
          </cell>
          <cell r="E446">
            <v>523.11</v>
          </cell>
          <cell r="F446" t="str">
            <v>Gasolina Comum</v>
          </cell>
        </row>
        <row r="447">
          <cell r="C447" t="str">
            <v>Abril Total</v>
          </cell>
          <cell r="D447">
            <v>336.56</v>
          </cell>
          <cell r="E447">
            <v>523.11</v>
          </cell>
        </row>
        <row r="448">
          <cell r="A448" t="str">
            <v>2920-8</v>
          </cell>
          <cell r="B448" t="str">
            <v>CSE5639</v>
          </cell>
          <cell r="C448" t="str">
            <v>Janeiro</v>
          </cell>
          <cell r="D448">
            <v>455</v>
          </cell>
          <cell r="E448">
            <v>782.58</v>
          </cell>
          <cell r="F448" t="str">
            <v>Gasolina Comum</v>
          </cell>
        </row>
        <row r="449">
          <cell r="C449" t="str">
            <v>Janeiro Total</v>
          </cell>
          <cell r="D449">
            <v>455</v>
          </cell>
          <cell r="E449">
            <v>782.58</v>
          </cell>
        </row>
        <row r="450">
          <cell r="A450" t="str">
            <v>2920-8</v>
          </cell>
          <cell r="B450" t="str">
            <v>CSE5639</v>
          </cell>
          <cell r="C450" t="str">
            <v>Fevereiro</v>
          </cell>
          <cell r="D450">
            <v>479</v>
          </cell>
          <cell r="E450">
            <v>848.03</v>
          </cell>
          <cell r="F450" t="str">
            <v>Gasolina Comum</v>
          </cell>
        </row>
        <row r="451">
          <cell r="C451" t="str">
            <v>Fevereiro Total</v>
          </cell>
          <cell r="D451">
            <v>479</v>
          </cell>
          <cell r="E451">
            <v>848.03</v>
          </cell>
        </row>
        <row r="452">
          <cell r="A452" t="str">
            <v>2920-8</v>
          </cell>
          <cell r="B452" t="str">
            <v>CSE5639</v>
          </cell>
          <cell r="C452" t="str">
            <v>Março</v>
          </cell>
          <cell r="D452">
            <v>460</v>
          </cell>
          <cell r="E452">
            <v>727.83</v>
          </cell>
          <cell r="F452" t="str">
            <v>Gasolina Comum</v>
          </cell>
        </row>
        <row r="453">
          <cell r="C453" t="str">
            <v>Março Total</v>
          </cell>
          <cell r="D453">
            <v>460</v>
          </cell>
          <cell r="E453">
            <v>727.83</v>
          </cell>
        </row>
        <row r="454">
          <cell r="A454" t="str">
            <v>2920-8</v>
          </cell>
          <cell r="B454" t="str">
            <v>CSE5639</v>
          </cell>
          <cell r="C454" t="str">
            <v>Abril</v>
          </cell>
          <cell r="D454">
            <v>384</v>
          </cell>
          <cell r="E454">
            <v>608.9</v>
          </cell>
          <cell r="F454" t="str">
            <v>Gasolina Comum</v>
          </cell>
        </row>
        <row r="455">
          <cell r="C455" t="str">
            <v>Abril Total</v>
          </cell>
          <cell r="D455">
            <v>384</v>
          </cell>
          <cell r="E455">
            <v>608.9</v>
          </cell>
        </row>
        <row r="456">
          <cell r="A456" t="str">
            <v>2922-4</v>
          </cell>
          <cell r="B456" t="str">
            <v>CTJ4920</v>
          </cell>
          <cell r="C456" t="str">
            <v>Janeiro</v>
          </cell>
          <cell r="D456">
            <v>729.27</v>
          </cell>
          <cell r="E456">
            <v>1223.3499999999999</v>
          </cell>
          <cell r="F456" t="str">
            <v>Gasolina Comum</v>
          </cell>
        </row>
        <row r="457">
          <cell r="A457" t="str">
            <v>2922-4</v>
          </cell>
          <cell r="B457" t="str">
            <v>CTJ4920</v>
          </cell>
          <cell r="C457" t="str">
            <v>Janeiro</v>
          </cell>
          <cell r="D457">
            <v>1</v>
          </cell>
          <cell r="E457">
            <v>60</v>
          </cell>
          <cell r="F457" t="str">
            <v>Lavagem Completa</v>
          </cell>
        </row>
        <row r="458">
          <cell r="C458" t="str">
            <v>Janeiro Total</v>
          </cell>
          <cell r="D458">
            <v>730.27</v>
          </cell>
          <cell r="E458">
            <v>1283.3499999999999</v>
          </cell>
        </row>
        <row r="459">
          <cell r="A459" t="str">
            <v>2922-4</v>
          </cell>
          <cell r="B459" t="str">
            <v>CTJ4920</v>
          </cell>
          <cell r="C459" t="str">
            <v>Fevereiro</v>
          </cell>
          <cell r="D459">
            <v>591.34</v>
          </cell>
          <cell r="E459">
            <v>990.6</v>
          </cell>
          <cell r="F459" t="str">
            <v>Gasolina Comum</v>
          </cell>
        </row>
        <row r="460">
          <cell r="C460" t="str">
            <v>Fevereiro Total</v>
          </cell>
          <cell r="D460">
            <v>591.34</v>
          </cell>
          <cell r="E460">
            <v>990.6</v>
          </cell>
        </row>
        <row r="461">
          <cell r="A461" t="str">
            <v>2922-4</v>
          </cell>
          <cell r="B461" t="str">
            <v>CTJ4920</v>
          </cell>
          <cell r="C461" t="str">
            <v>Março</v>
          </cell>
          <cell r="D461">
            <v>809.25</v>
          </cell>
          <cell r="E461">
            <v>1367.49</v>
          </cell>
          <cell r="F461" t="str">
            <v>Gasolina Comum</v>
          </cell>
        </row>
        <row r="462">
          <cell r="C462" t="str">
            <v>Março Total</v>
          </cell>
          <cell r="D462">
            <v>809.25</v>
          </cell>
          <cell r="E462">
            <v>1367.49</v>
          </cell>
        </row>
        <row r="463">
          <cell r="A463" t="str">
            <v>2922-4</v>
          </cell>
          <cell r="B463" t="str">
            <v>CTJ4920</v>
          </cell>
          <cell r="C463" t="str">
            <v>Abril</v>
          </cell>
          <cell r="D463">
            <v>496.85</v>
          </cell>
          <cell r="E463">
            <v>788.5</v>
          </cell>
          <cell r="F463" t="str">
            <v>Gasolina Comum</v>
          </cell>
        </row>
        <row r="464">
          <cell r="A464" t="str">
            <v>2922-4</v>
          </cell>
          <cell r="C464" t="str">
            <v>Abril</v>
          </cell>
          <cell r="D464">
            <v>1</v>
          </cell>
          <cell r="E464">
            <v>15</v>
          </cell>
          <cell r="F464" t="str">
            <v>Lavagem Simples</v>
          </cell>
        </row>
        <row r="465">
          <cell r="C465" t="str">
            <v>Abril Total</v>
          </cell>
          <cell r="D465">
            <v>497.85</v>
          </cell>
          <cell r="E465">
            <v>803.5</v>
          </cell>
        </row>
        <row r="466">
          <cell r="A466" t="str">
            <v>2924-0</v>
          </cell>
          <cell r="B466" t="str">
            <v>CVM9506</v>
          </cell>
          <cell r="C466" t="str">
            <v>Janeiro</v>
          </cell>
          <cell r="D466">
            <v>454.12</v>
          </cell>
          <cell r="E466">
            <v>721.11</v>
          </cell>
          <cell r="F466" t="str">
            <v>Gasolina Comum</v>
          </cell>
        </row>
        <row r="467">
          <cell r="C467" t="str">
            <v>Janeiro Total</v>
          </cell>
          <cell r="D467">
            <v>454.12</v>
          </cell>
          <cell r="E467">
            <v>721.11</v>
          </cell>
        </row>
        <row r="468">
          <cell r="A468" t="str">
            <v>2924-0</v>
          </cell>
          <cell r="B468" t="str">
            <v>CVM9506</v>
          </cell>
          <cell r="C468" t="str">
            <v>Fevereiro</v>
          </cell>
          <cell r="D468">
            <v>480.08</v>
          </cell>
          <cell r="E468">
            <v>762.28</v>
          </cell>
          <cell r="F468" t="str">
            <v>Gasolina Comum</v>
          </cell>
        </row>
        <row r="469">
          <cell r="C469" t="str">
            <v>Fevereiro Total</v>
          </cell>
          <cell r="D469">
            <v>480.08</v>
          </cell>
          <cell r="E469">
            <v>762.28</v>
          </cell>
        </row>
        <row r="470">
          <cell r="A470" t="str">
            <v>2924-0</v>
          </cell>
          <cell r="B470" t="str">
            <v>CVM9506</v>
          </cell>
          <cell r="C470" t="str">
            <v>Março</v>
          </cell>
          <cell r="D470">
            <v>425.5</v>
          </cell>
          <cell r="E470">
            <v>677.13</v>
          </cell>
          <cell r="F470" t="str">
            <v>Gasolina Comum</v>
          </cell>
        </row>
        <row r="471">
          <cell r="C471" t="str">
            <v>Março Total</v>
          </cell>
          <cell r="D471">
            <v>425.5</v>
          </cell>
          <cell r="E471">
            <v>677.13</v>
          </cell>
        </row>
        <row r="472">
          <cell r="A472" t="str">
            <v>2924-0</v>
          </cell>
          <cell r="B472" t="str">
            <v>CVM9506</v>
          </cell>
          <cell r="C472" t="str">
            <v>Abril</v>
          </cell>
          <cell r="D472">
            <v>446.55</v>
          </cell>
          <cell r="E472">
            <v>694.4</v>
          </cell>
          <cell r="F472" t="str">
            <v>Gasolina Comum</v>
          </cell>
        </row>
        <row r="473">
          <cell r="C473" t="str">
            <v>Abril Total</v>
          </cell>
          <cell r="D473">
            <v>446.55</v>
          </cell>
          <cell r="E473">
            <v>694.4</v>
          </cell>
        </row>
        <row r="474">
          <cell r="A474" t="str">
            <v>2929-0</v>
          </cell>
          <cell r="B474" t="str">
            <v>CVT4531</v>
          </cell>
          <cell r="C474" t="str">
            <v>Janeiro</v>
          </cell>
          <cell r="D474">
            <v>401.4</v>
          </cell>
          <cell r="E474">
            <v>638.15</v>
          </cell>
          <cell r="F474" t="str">
            <v>Gasolina Comum</v>
          </cell>
        </row>
        <row r="475">
          <cell r="C475" t="str">
            <v>Janeiro Total</v>
          </cell>
          <cell r="D475">
            <v>401.4</v>
          </cell>
          <cell r="E475">
            <v>638.15</v>
          </cell>
        </row>
        <row r="476">
          <cell r="A476" t="str">
            <v>2929-0</v>
          </cell>
          <cell r="B476" t="str">
            <v>CVT4531</v>
          </cell>
          <cell r="C476" t="str">
            <v>Fevereiro</v>
          </cell>
          <cell r="D476">
            <v>851.4</v>
          </cell>
          <cell r="E476">
            <v>1355.15</v>
          </cell>
          <cell r="F476" t="str">
            <v>Gasolina Comum</v>
          </cell>
        </row>
        <row r="477">
          <cell r="C477" t="str">
            <v>Fevereiro Total</v>
          </cell>
          <cell r="D477">
            <v>851.4</v>
          </cell>
          <cell r="E477">
            <v>1355.15</v>
          </cell>
        </row>
        <row r="478">
          <cell r="A478" t="str">
            <v>2929-0</v>
          </cell>
          <cell r="B478" t="str">
            <v>CVT4531</v>
          </cell>
          <cell r="C478" t="str">
            <v>Março</v>
          </cell>
          <cell r="D478">
            <v>869.25</v>
          </cell>
          <cell r="E478">
            <v>1383.85</v>
          </cell>
          <cell r="F478" t="str">
            <v>Gasolina Comum</v>
          </cell>
        </row>
        <row r="479">
          <cell r="A479" t="str">
            <v>2929-0</v>
          </cell>
          <cell r="C479" t="str">
            <v>Março</v>
          </cell>
          <cell r="D479">
            <v>1</v>
          </cell>
          <cell r="E479">
            <v>30</v>
          </cell>
          <cell r="F479" t="str">
            <v>Lavagem Completa</v>
          </cell>
        </row>
        <row r="480">
          <cell r="A480" t="str">
            <v>2929-0</v>
          </cell>
          <cell r="B480" t="str">
            <v>CVT4531</v>
          </cell>
          <cell r="C480" t="str">
            <v>Março</v>
          </cell>
          <cell r="D480">
            <v>1</v>
          </cell>
          <cell r="E480">
            <v>20</v>
          </cell>
          <cell r="F480" t="str">
            <v>Lavagem Simples</v>
          </cell>
        </row>
        <row r="481">
          <cell r="C481" t="str">
            <v>Março Total</v>
          </cell>
          <cell r="D481">
            <v>871.25</v>
          </cell>
          <cell r="E481">
            <v>1433.85</v>
          </cell>
        </row>
        <row r="482">
          <cell r="A482" t="str">
            <v>2929-0</v>
          </cell>
          <cell r="B482" t="str">
            <v>CVT4531</v>
          </cell>
          <cell r="C482" t="str">
            <v>Abril</v>
          </cell>
          <cell r="D482">
            <v>494.67</v>
          </cell>
          <cell r="E482">
            <v>779.1</v>
          </cell>
          <cell r="F482" t="str">
            <v>Gasolina Comum</v>
          </cell>
        </row>
        <row r="483">
          <cell r="A483" t="str">
            <v>2929-0</v>
          </cell>
          <cell r="C483" t="str">
            <v>Abril</v>
          </cell>
          <cell r="D483">
            <v>2</v>
          </cell>
          <cell r="E483">
            <v>60</v>
          </cell>
          <cell r="F483" t="str">
            <v>Lavagem Completa</v>
          </cell>
        </row>
        <row r="484">
          <cell r="C484" t="str">
            <v>Abril Total</v>
          </cell>
          <cell r="D484">
            <v>496.67</v>
          </cell>
          <cell r="E484">
            <v>839.1</v>
          </cell>
        </row>
        <row r="485">
          <cell r="A485" t="str">
            <v>2946-0</v>
          </cell>
          <cell r="B485" t="str">
            <v>CVM3201</v>
          </cell>
          <cell r="C485" t="str">
            <v>Janeiro</v>
          </cell>
          <cell r="D485">
            <v>1589.88</v>
          </cell>
          <cell r="E485">
            <v>2624.77</v>
          </cell>
          <cell r="F485" t="str">
            <v>Gasolina Comum</v>
          </cell>
        </row>
        <row r="486">
          <cell r="A486" t="str">
            <v>2946-0</v>
          </cell>
          <cell r="C486" t="str">
            <v>Janeiro</v>
          </cell>
          <cell r="D486">
            <v>1</v>
          </cell>
          <cell r="E486">
            <v>30</v>
          </cell>
          <cell r="F486" t="str">
            <v>Lavagem Completa</v>
          </cell>
        </row>
        <row r="487">
          <cell r="C487" t="str">
            <v>Janeiro Total</v>
          </cell>
          <cell r="D487">
            <v>1590.88</v>
          </cell>
          <cell r="E487">
            <v>2654.77</v>
          </cell>
        </row>
        <row r="488">
          <cell r="A488" t="str">
            <v>2946-0</v>
          </cell>
          <cell r="B488" t="str">
            <v>CVM3201</v>
          </cell>
          <cell r="C488" t="str">
            <v>Fevereiro</v>
          </cell>
          <cell r="D488">
            <v>1005.04</v>
          </cell>
          <cell r="E488">
            <v>1608.34</v>
          </cell>
          <cell r="F488" t="str">
            <v>Gasolina Comum</v>
          </cell>
        </row>
        <row r="489">
          <cell r="C489" t="str">
            <v>Fevereiro Total</v>
          </cell>
          <cell r="D489">
            <v>1005.04</v>
          </cell>
          <cell r="E489">
            <v>1608.34</v>
          </cell>
        </row>
        <row r="490">
          <cell r="A490" t="str">
            <v>2946-0</v>
          </cell>
          <cell r="B490" t="str">
            <v>CVM3201</v>
          </cell>
          <cell r="C490" t="str">
            <v>Março</v>
          </cell>
          <cell r="D490">
            <v>1122.82</v>
          </cell>
          <cell r="E490">
            <v>1767.86</v>
          </cell>
          <cell r="F490" t="str">
            <v>Gasolina Comum</v>
          </cell>
        </row>
        <row r="491">
          <cell r="A491" t="str">
            <v>2946-0</v>
          </cell>
          <cell r="C491" t="str">
            <v>Março</v>
          </cell>
          <cell r="D491">
            <v>1</v>
          </cell>
          <cell r="E491">
            <v>30</v>
          </cell>
          <cell r="F491" t="str">
            <v>Lavagem Completa</v>
          </cell>
        </row>
        <row r="492">
          <cell r="C492" t="str">
            <v>Março Total</v>
          </cell>
          <cell r="D492">
            <v>1123.82</v>
          </cell>
          <cell r="E492">
            <v>1797.86</v>
          </cell>
        </row>
        <row r="493">
          <cell r="A493" t="str">
            <v>2946-0</v>
          </cell>
          <cell r="B493" t="str">
            <v>CVM3201</v>
          </cell>
          <cell r="C493" t="str">
            <v>Abril</v>
          </cell>
          <cell r="D493">
            <v>1</v>
          </cell>
          <cell r="E493">
            <v>5.5</v>
          </cell>
          <cell r="F493" t="str">
            <v>Complemento Óleo</v>
          </cell>
        </row>
        <row r="494">
          <cell r="A494" t="str">
            <v>2946-0</v>
          </cell>
          <cell r="B494" t="str">
            <v>CVM3201</v>
          </cell>
          <cell r="C494" t="str">
            <v>Abril</v>
          </cell>
          <cell r="D494">
            <v>672.87</v>
          </cell>
          <cell r="E494">
            <v>1037.3699999999999</v>
          </cell>
          <cell r="F494" t="str">
            <v>Gasolina Comum</v>
          </cell>
        </row>
        <row r="495">
          <cell r="A495" t="str">
            <v>2946-0</v>
          </cell>
          <cell r="C495" t="str">
            <v>Abril</v>
          </cell>
          <cell r="D495">
            <v>1</v>
          </cell>
          <cell r="E495">
            <v>30</v>
          </cell>
          <cell r="F495" t="str">
            <v>Lavagem Completa</v>
          </cell>
        </row>
        <row r="496">
          <cell r="A496" t="str">
            <v>2946-0</v>
          </cell>
          <cell r="C496" t="str">
            <v>Abril</v>
          </cell>
          <cell r="D496">
            <v>2</v>
          </cell>
          <cell r="E496">
            <v>30</v>
          </cell>
          <cell r="F496" t="str">
            <v>Lavagem Simples</v>
          </cell>
        </row>
        <row r="497">
          <cell r="C497" t="str">
            <v>Abril Total</v>
          </cell>
          <cell r="D497">
            <v>676.87</v>
          </cell>
          <cell r="E497">
            <v>1102.8699999999999</v>
          </cell>
        </row>
        <row r="498">
          <cell r="A498" t="str">
            <v>2953-3</v>
          </cell>
          <cell r="B498" t="str">
            <v>CVM9814</v>
          </cell>
          <cell r="C498" t="str">
            <v>Janeiro</v>
          </cell>
          <cell r="D498">
            <v>770.62</v>
          </cell>
          <cell r="E498">
            <v>1349.54</v>
          </cell>
          <cell r="F498" t="str">
            <v>Gasolina Comum</v>
          </cell>
        </row>
        <row r="499">
          <cell r="C499" t="str">
            <v>Janeiro Total</v>
          </cell>
          <cell r="D499">
            <v>770.62</v>
          </cell>
          <cell r="E499">
            <v>1349.54</v>
          </cell>
        </row>
        <row r="500">
          <cell r="A500" t="str">
            <v>2953-3</v>
          </cell>
          <cell r="B500" t="str">
            <v>CVM9814</v>
          </cell>
          <cell r="C500" t="str">
            <v>Fevereiro</v>
          </cell>
          <cell r="D500">
            <v>762.87</v>
          </cell>
          <cell r="E500">
            <v>1296.25</v>
          </cell>
          <cell r="F500" t="str">
            <v>Gasolina Comum</v>
          </cell>
        </row>
        <row r="501">
          <cell r="A501" t="str">
            <v>2953-3</v>
          </cell>
          <cell r="B501" t="str">
            <v>CVM9814</v>
          </cell>
          <cell r="C501" t="str">
            <v>Fevereiro</v>
          </cell>
          <cell r="D501">
            <v>1</v>
          </cell>
          <cell r="E501">
            <v>60</v>
          </cell>
          <cell r="F501" t="str">
            <v>Lavagem Completa</v>
          </cell>
        </row>
        <row r="502">
          <cell r="C502" t="str">
            <v>Fevereiro Total</v>
          </cell>
          <cell r="D502">
            <v>763.87</v>
          </cell>
          <cell r="E502">
            <v>1356.25</v>
          </cell>
        </row>
        <row r="503">
          <cell r="A503" t="str">
            <v>2953-3</v>
          </cell>
          <cell r="B503" t="str">
            <v>CVM9814</v>
          </cell>
          <cell r="C503" t="str">
            <v>Março</v>
          </cell>
          <cell r="D503">
            <v>759.95</v>
          </cell>
          <cell r="E503">
            <v>1266.04</v>
          </cell>
          <cell r="F503" t="str">
            <v>Gasolina Comum</v>
          </cell>
        </row>
        <row r="504">
          <cell r="C504" t="str">
            <v>Março Total</v>
          </cell>
          <cell r="D504">
            <v>759.95</v>
          </cell>
          <cell r="E504">
            <v>1266.04</v>
          </cell>
        </row>
        <row r="505">
          <cell r="A505" t="str">
            <v>2953-3</v>
          </cell>
          <cell r="B505" t="str">
            <v>CVM9814</v>
          </cell>
          <cell r="C505" t="str">
            <v>Abril</v>
          </cell>
          <cell r="D505">
            <v>338.55</v>
          </cell>
          <cell r="E505">
            <v>555.92999999999995</v>
          </cell>
          <cell r="F505" t="str">
            <v>Gasolina Comum</v>
          </cell>
        </row>
        <row r="506">
          <cell r="C506" t="str">
            <v>Abril Total</v>
          </cell>
          <cell r="D506">
            <v>338.55</v>
          </cell>
          <cell r="E506">
            <v>555.92999999999995</v>
          </cell>
        </row>
        <row r="507">
          <cell r="A507" t="str">
            <v>2977-9</v>
          </cell>
          <cell r="B507" t="str">
            <v>CVM3261</v>
          </cell>
          <cell r="C507" t="str">
            <v>Janeiro</v>
          </cell>
          <cell r="D507">
            <v>294.06</v>
          </cell>
          <cell r="E507">
            <v>461.8</v>
          </cell>
          <cell r="F507" t="str">
            <v>Gasolina Comum</v>
          </cell>
        </row>
        <row r="508">
          <cell r="C508" t="str">
            <v>Janeiro Total</v>
          </cell>
          <cell r="D508">
            <v>294.06</v>
          </cell>
          <cell r="E508">
            <v>461.8</v>
          </cell>
        </row>
        <row r="509">
          <cell r="A509" t="str">
            <v>2977-9</v>
          </cell>
          <cell r="B509" t="str">
            <v>CVM3261</v>
          </cell>
          <cell r="C509" t="str">
            <v>Fevereiro</v>
          </cell>
          <cell r="D509">
            <v>425.05</v>
          </cell>
          <cell r="E509">
            <v>666.08</v>
          </cell>
          <cell r="F509" t="str">
            <v>Gasolina Comum</v>
          </cell>
        </row>
        <row r="510">
          <cell r="C510" t="str">
            <v>Fevereiro Total</v>
          </cell>
          <cell r="D510">
            <v>425.05</v>
          </cell>
          <cell r="E510">
            <v>666.08</v>
          </cell>
        </row>
        <row r="511">
          <cell r="A511" t="str">
            <v>2977-9</v>
          </cell>
          <cell r="B511" t="str">
            <v>CVM3261</v>
          </cell>
          <cell r="C511" t="str">
            <v>Março</v>
          </cell>
          <cell r="D511">
            <v>323.05</v>
          </cell>
          <cell r="E511">
            <v>510.5</v>
          </cell>
          <cell r="F511" t="str">
            <v>Gasolina Comum</v>
          </cell>
        </row>
        <row r="512">
          <cell r="C512" t="str">
            <v>Março Total</v>
          </cell>
          <cell r="D512">
            <v>323.05</v>
          </cell>
          <cell r="E512">
            <v>510.5</v>
          </cell>
        </row>
        <row r="513">
          <cell r="A513" t="str">
            <v>2977-9</v>
          </cell>
          <cell r="B513" t="str">
            <v>CVM3261</v>
          </cell>
          <cell r="C513" t="str">
            <v>Abril</v>
          </cell>
          <cell r="D513">
            <v>314.54000000000002</v>
          </cell>
          <cell r="E513">
            <v>498.67</v>
          </cell>
          <cell r="F513" t="str">
            <v>Gasolina Comum</v>
          </cell>
        </row>
        <row r="514">
          <cell r="C514" t="str">
            <v>Abril Total</v>
          </cell>
          <cell r="D514">
            <v>314.54000000000002</v>
          </cell>
          <cell r="E514">
            <v>498.67</v>
          </cell>
        </row>
        <row r="515">
          <cell r="A515" t="str">
            <v>2978-7</v>
          </cell>
          <cell r="B515" t="str">
            <v>CVA3452</v>
          </cell>
          <cell r="C515" t="str">
            <v>Janeiro</v>
          </cell>
          <cell r="D515">
            <v>547.27</v>
          </cell>
          <cell r="E515">
            <v>910.41</v>
          </cell>
          <cell r="F515" t="str">
            <v>Gasolina Comum</v>
          </cell>
        </row>
        <row r="516">
          <cell r="A516" t="str">
            <v>2978-7</v>
          </cell>
          <cell r="B516" t="str">
            <v>CVA3452</v>
          </cell>
          <cell r="C516" t="str">
            <v>Janeiro</v>
          </cell>
          <cell r="D516">
            <v>1</v>
          </cell>
          <cell r="E516">
            <v>50</v>
          </cell>
          <cell r="F516" t="str">
            <v>Lavagem Completa</v>
          </cell>
        </row>
        <row r="517">
          <cell r="C517" t="str">
            <v>Janeiro Total</v>
          </cell>
          <cell r="D517">
            <v>548.27</v>
          </cell>
          <cell r="E517">
            <v>960.41</v>
          </cell>
        </row>
        <row r="518">
          <cell r="A518" t="str">
            <v>2978-7</v>
          </cell>
          <cell r="B518" t="str">
            <v>CVA3452</v>
          </cell>
          <cell r="C518" t="str">
            <v>Fevereiro</v>
          </cell>
          <cell r="D518">
            <v>1102.33</v>
          </cell>
          <cell r="E518">
            <v>1862.6</v>
          </cell>
          <cell r="F518" t="str">
            <v>Gasolina Comum</v>
          </cell>
        </row>
        <row r="519">
          <cell r="C519" t="str">
            <v>Fevereiro Total</v>
          </cell>
          <cell r="D519">
            <v>1102.33</v>
          </cell>
          <cell r="E519">
            <v>1862.6</v>
          </cell>
        </row>
        <row r="520">
          <cell r="A520" t="str">
            <v>2978-7</v>
          </cell>
          <cell r="B520" t="str">
            <v>CVA3452</v>
          </cell>
          <cell r="C520" t="str">
            <v>Março</v>
          </cell>
          <cell r="D520">
            <v>920.24</v>
          </cell>
          <cell r="E520">
            <v>1563.23</v>
          </cell>
          <cell r="F520" t="str">
            <v>Gasolina Comum</v>
          </cell>
        </row>
        <row r="521">
          <cell r="C521" t="str">
            <v>Março Total</v>
          </cell>
          <cell r="D521">
            <v>920.24</v>
          </cell>
          <cell r="E521">
            <v>1563.23</v>
          </cell>
        </row>
        <row r="522">
          <cell r="A522" t="str">
            <v>2978-7</v>
          </cell>
          <cell r="B522" t="str">
            <v>CVA3452</v>
          </cell>
          <cell r="C522" t="str">
            <v>Abril</v>
          </cell>
          <cell r="D522">
            <v>654.04999999999995</v>
          </cell>
          <cell r="E522">
            <v>1094.45</v>
          </cell>
          <cell r="F522" t="str">
            <v>Gasolina Comum</v>
          </cell>
        </row>
        <row r="523">
          <cell r="C523" t="str">
            <v>Abril Total</v>
          </cell>
          <cell r="D523">
            <v>654.04999999999995</v>
          </cell>
          <cell r="E523">
            <v>1094.45</v>
          </cell>
        </row>
        <row r="524">
          <cell r="A524" t="str">
            <v>3122-1</v>
          </cell>
          <cell r="B524" t="str">
            <v>CKH4047</v>
          </cell>
          <cell r="C524" t="str">
            <v>Janeiro</v>
          </cell>
          <cell r="D524">
            <v>507.3</v>
          </cell>
          <cell r="E524">
            <v>540.75</v>
          </cell>
          <cell r="F524" t="str">
            <v>Álcool</v>
          </cell>
        </row>
        <row r="525">
          <cell r="A525" t="str">
            <v>3122-1</v>
          </cell>
          <cell r="B525" t="str">
            <v>CKH4047</v>
          </cell>
          <cell r="C525" t="str">
            <v>Janeiro</v>
          </cell>
          <cell r="D525">
            <v>1</v>
          </cell>
          <cell r="E525">
            <v>4.5</v>
          </cell>
          <cell r="F525" t="str">
            <v>Complemento Óleo</v>
          </cell>
        </row>
        <row r="526">
          <cell r="A526" t="str">
            <v>3122-1</v>
          </cell>
          <cell r="B526" t="str">
            <v>CKH4047</v>
          </cell>
          <cell r="C526" t="str">
            <v>Janeiro</v>
          </cell>
          <cell r="D526">
            <v>1</v>
          </cell>
          <cell r="E526">
            <v>7</v>
          </cell>
          <cell r="F526" t="str">
            <v>Troca de Óleo</v>
          </cell>
        </row>
        <row r="527">
          <cell r="C527" t="str">
            <v>Janeiro Total</v>
          </cell>
          <cell r="D527">
            <v>509.3</v>
          </cell>
          <cell r="E527">
            <v>552.25</v>
          </cell>
        </row>
        <row r="528">
          <cell r="A528" t="str">
            <v>3122-1</v>
          </cell>
          <cell r="B528" t="str">
            <v>CKH4047</v>
          </cell>
          <cell r="C528" t="str">
            <v>Fevereiro</v>
          </cell>
          <cell r="D528">
            <v>747.05</v>
          </cell>
          <cell r="E528">
            <v>803.15</v>
          </cell>
          <cell r="F528" t="str">
            <v>Álcool</v>
          </cell>
        </row>
        <row r="529">
          <cell r="A529" t="str">
            <v>3122-1</v>
          </cell>
          <cell r="B529" t="str">
            <v>CKH4047</v>
          </cell>
          <cell r="C529" t="str">
            <v>Fevereiro</v>
          </cell>
          <cell r="D529">
            <v>2</v>
          </cell>
          <cell r="E529">
            <v>10</v>
          </cell>
          <cell r="F529" t="str">
            <v>Complemento Óleo</v>
          </cell>
        </row>
        <row r="530">
          <cell r="C530" t="str">
            <v>Fevereiro Total</v>
          </cell>
          <cell r="D530">
            <v>749.05</v>
          </cell>
          <cell r="E530">
            <v>813.15</v>
          </cell>
        </row>
        <row r="531">
          <cell r="A531" t="str">
            <v>3122-1</v>
          </cell>
          <cell r="B531" t="str">
            <v>CKH4047</v>
          </cell>
          <cell r="C531" t="str">
            <v>Março</v>
          </cell>
          <cell r="D531">
            <v>757.61</v>
          </cell>
          <cell r="E531">
            <v>801.76</v>
          </cell>
          <cell r="F531" t="str">
            <v>Álcool</v>
          </cell>
        </row>
        <row r="532">
          <cell r="C532" t="str">
            <v>Março Total</v>
          </cell>
          <cell r="D532">
            <v>757.61</v>
          </cell>
          <cell r="E532">
            <v>801.76</v>
          </cell>
        </row>
        <row r="533">
          <cell r="A533" t="str">
            <v>3122-1</v>
          </cell>
          <cell r="B533" t="str">
            <v>CKH4047</v>
          </cell>
          <cell r="C533" t="str">
            <v>Abril</v>
          </cell>
          <cell r="D533">
            <v>397.9</v>
          </cell>
          <cell r="E533">
            <v>426.15</v>
          </cell>
          <cell r="F533" t="str">
            <v>Álcool</v>
          </cell>
        </row>
        <row r="534">
          <cell r="C534" t="str">
            <v>Abril Total</v>
          </cell>
          <cell r="D534">
            <v>397.9</v>
          </cell>
          <cell r="E534">
            <v>426.15</v>
          </cell>
        </row>
        <row r="535">
          <cell r="A535" t="str">
            <v>3132-8</v>
          </cell>
          <cell r="B535" t="str">
            <v>QJ 0209</v>
          </cell>
          <cell r="C535" t="str">
            <v>Janeiro</v>
          </cell>
          <cell r="D535">
            <v>120.4</v>
          </cell>
          <cell r="E535">
            <v>119</v>
          </cell>
          <cell r="F535" t="str">
            <v>Álcool</v>
          </cell>
        </row>
        <row r="536">
          <cell r="A536" t="str">
            <v>3137-8</v>
          </cell>
          <cell r="B536" t="str">
            <v>BRL3625</v>
          </cell>
          <cell r="C536" t="str">
            <v>Janeiro</v>
          </cell>
          <cell r="D536">
            <v>904.55</v>
          </cell>
          <cell r="E536">
            <v>813.73</v>
          </cell>
          <cell r="F536" t="str">
            <v>Álcool</v>
          </cell>
        </row>
        <row r="537">
          <cell r="C537" t="str">
            <v>Janeiro Total</v>
          </cell>
          <cell r="D537">
            <v>1024.95</v>
          </cell>
          <cell r="E537">
            <v>932.73</v>
          </cell>
        </row>
        <row r="538">
          <cell r="A538" t="str">
            <v>3137-8</v>
          </cell>
          <cell r="B538" t="str">
            <v>BRL3625</v>
          </cell>
          <cell r="C538" t="str">
            <v>Fevereiro</v>
          </cell>
          <cell r="D538">
            <v>233.73</v>
          </cell>
          <cell r="E538">
            <v>226.5</v>
          </cell>
          <cell r="F538" t="str">
            <v>Álcool</v>
          </cell>
        </row>
        <row r="539">
          <cell r="C539" t="str">
            <v>Fevereiro Total</v>
          </cell>
          <cell r="D539">
            <v>233.73</v>
          </cell>
          <cell r="E539">
            <v>226.5</v>
          </cell>
        </row>
        <row r="540">
          <cell r="A540" t="str">
            <v>3137-8</v>
          </cell>
          <cell r="B540" t="str">
            <v>BRL3625</v>
          </cell>
          <cell r="C540" t="str">
            <v>Março</v>
          </cell>
          <cell r="D540">
            <v>62.59</v>
          </cell>
          <cell r="E540">
            <v>53.02</v>
          </cell>
          <cell r="F540" t="str">
            <v>Álcool</v>
          </cell>
        </row>
        <row r="541">
          <cell r="C541" t="str">
            <v>Março Total</v>
          </cell>
          <cell r="D541">
            <v>62.59</v>
          </cell>
          <cell r="E541">
            <v>53.02</v>
          </cell>
        </row>
        <row r="542">
          <cell r="A542" t="str">
            <v>3137-8</v>
          </cell>
          <cell r="B542" t="str">
            <v>BRL3625</v>
          </cell>
          <cell r="C542" t="str">
            <v>Abril</v>
          </cell>
          <cell r="D542">
            <v>85.84</v>
          </cell>
          <cell r="E542">
            <v>72.709999999999994</v>
          </cell>
          <cell r="F542" t="str">
            <v>Álcool</v>
          </cell>
        </row>
        <row r="543">
          <cell r="C543" t="str">
            <v>Abril Total</v>
          </cell>
          <cell r="D543">
            <v>85.84</v>
          </cell>
          <cell r="E543">
            <v>72.709999999999994</v>
          </cell>
        </row>
        <row r="544">
          <cell r="A544" t="str">
            <v>3139-4</v>
          </cell>
          <cell r="B544" t="str">
            <v>BTU9218</v>
          </cell>
          <cell r="C544" t="str">
            <v>Janeiro</v>
          </cell>
          <cell r="D544">
            <v>568.11</v>
          </cell>
          <cell r="E544">
            <v>546.70000000000005</v>
          </cell>
          <cell r="F544" t="str">
            <v>Álcool</v>
          </cell>
        </row>
        <row r="545">
          <cell r="C545" t="str">
            <v>Janeiro Total</v>
          </cell>
          <cell r="D545">
            <v>568.11</v>
          </cell>
          <cell r="E545">
            <v>546.70000000000005</v>
          </cell>
        </row>
        <row r="546">
          <cell r="A546" t="str">
            <v>3139-4</v>
          </cell>
          <cell r="B546" t="str">
            <v>BTU9218</v>
          </cell>
          <cell r="C546" t="str">
            <v>Fevereiro</v>
          </cell>
          <cell r="D546">
            <v>718.78</v>
          </cell>
          <cell r="E546">
            <v>672.08</v>
          </cell>
          <cell r="F546" t="str">
            <v>Álcool</v>
          </cell>
        </row>
        <row r="547">
          <cell r="A547" t="str">
            <v>3139-4</v>
          </cell>
          <cell r="B547" t="str">
            <v>BTU9218</v>
          </cell>
          <cell r="C547" t="str">
            <v>Fevereiro</v>
          </cell>
          <cell r="D547">
            <v>3</v>
          </cell>
          <cell r="E547">
            <v>20.7</v>
          </cell>
          <cell r="F547" t="str">
            <v>Troca de Óleo</v>
          </cell>
        </row>
        <row r="548">
          <cell r="C548" t="str">
            <v>Fevereiro Total</v>
          </cell>
          <cell r="D548">
            <v>721.78</v>
          </cell>
          <cell r="E548">
            <v>692.78000000000009</v>
          </cell>
        </row>
        <row r="549">
          <cell r="A549" t="str">
            <v>3139-4</v>
          </cell>
          <cell r="B549" t="str">
            <v>BTU9218</v>
          </cell>
          <cell r="C549" t="str">
            <v>Março</v>
          </cell>
          <cell r="D549">
            <v>808.26</v>
          </cell>
          <cell r="E549">
            <v>721.96</v>
          </cell>
          <cell r="F549" t="str">
            <v>Álcool</v>
          </cell>
        </row>
        <row r="550">
          <cell r="A550" t="str">
            <v>3139-4</v>
          </cell>
          <cell r="B550" t="str">
            <v>BTU9218</v>
          </cell>
          <cell r="C550" t="str">
            <v>Março</v>
          </cell>
          <cell r="D550">
            <v>30.08</v>
          </cell>
          <cell r="E550">
            <v>44.6</v>
          </cell>
          <cell r="F550" t="str">
            <v>Troca de Óleo</v>
          </cell>
        </row>
        <row r="551">
          <cell r="C551" t="str">
            <v>Março Total</v>
          </cell>
          <cell r="D551">
            <v>838.34</v>
          </cell>
          <cell r="E551">
            <v>766.56000000000006</v>
          </cell>
        </row>
        <row r="552">
          <cell r="A552" t="str">
            <v>3139-4</v>
          </cell>
          <cell r="B552" t="str">
            <v>BTU9218</v>
          </cell>
          <cell r="C552" t="str">
            <v>Abril</v>
          </cell>
          <cell r="D552">
            <v>189.67</v>
          </cell>
          <cell r="E552">
            <v>160.66999999999999</v>
          </cell>
          <cell r="F552" t="str">
            <v>Álcool</v>
          </cell>
        </row>
        <row r="553">
          <cell r="C553" t="str">
            <v>Abril Total</v>
          </cell>
          <cell r="D553">
            <v>189.67</v>
          </cell>
          <cell r="E553">
            <v>160.66999999999999</v>
          </cell>
        </row>
        <row r="554">
          <cell r="A554" t="str">
            <v>3140-9</v>
          </cell>
          <cell r="B554" t="str">
            <v>CMP5989</v>
          </cell>
          <cell r="C554" t="str">
            <v>Janeiro</v>
          </cell>
          <cell r="D554">
            <v>624.96</v>
          </cell>
          <cell r="E554">
            <v>582.66</v>
          </cell>
          <cell r="F554" t="str">
            <v>Álcool</v>
          </cell>
        </row>
        <row r="555">
          <cell r="C555" t="str">
            <v>Janeiro Total</v>
          </cell>
          <cell r="D555">
            <v>624.96</v>
          </cell>
          <cell r="E555">
            <v>582.66</v>
          </cell>
        </row>
        <row r="556">
          <cell r="A556" t="str">
            <v>3140-9</v>
          </cell>
          <cell r="B556" t="str">
            <v>CMP5989</v>
          </cell>
          <cell r="C556" t="str">
            <v>Fevereiro</v>
          </cell>
          <cell r="D556">
            <v>833.22</v>
          </cell>
          <cell r="E556">
            <v>740.88</v>
          </cell>
          <cell r="F556" t="str">
            <v>Álcool</v>
          </cell>
        </row>
        <row r="557">
          <cell r="C557" t="str">
            <v>Fevereiro Total</v>
          </cell>
          <cell r="D557">
            <v>833.22</v>
          </cell>
          <cell r="E557">
            <v>740.88</v>
          </cell>
        </row>
        <row r="558">
          <cell r="A558" t="str">
            <v>3140-9</v>
          </cell>
          <cell r="B558" t="str">
            <v>CMP5989</v>
          </cell>
          <cell r="C558" t="str">
            <v>Março</v>
          </cell>
          <cell r="D558">
            <v>486.88</v>
          </cell>
          <cell r="E558">
            <v>426.65</v>
          </cell>
          <cell r="F558" t="str">
            <v>Álcool</v>
          </cell>
        </row>
        <row r="559">
          <cell r="C559" t="str">
            <v>Março Total</v>
          </cell>
          <cell r="D559">
            <v>486.88</v>
          </cell>
          <cell r="E559">
            <v>426.65</v>
          </cell>
        </row>
        <row r="560">
          <cell r="A560" t="str">
            <v>3140-9</v>
          </cell>
          <cell r="B560" t="str">
            <v>CMP5989</v>
          </cell>
          <cell r="C560" t="str">
            <v>Abril</v>
          </cell>
          <cell r="D560">
            <v>285.08</v>
          </cell>
          <cell r="E560">
            <v>227.22</v>
          </cell>
          <cell r="F560" t="str">
            <v>Álcool</v>
          </cell>
        </row>
        <row r="561">
          <cell r="C561" t="str">
            <v>Abril Total</v>
          </cell>
          <cell r="D561">
            <v>285.08</v>
          </cell>
          <cell r="E561">
            <v>227.22</v>
          </cell>
        </row>
        <row r="562">
          <cell r="A562" t="str">
            <v>3160-3</v>
          </cell>
          <cell r="B562" t="str">
            <v>BME7219</v>
          </cell>
          <cell r="C562" t="str">
            <v>Janeiro</v>
          </cell>
          <cell r="D562">
            <v>225.55</v>
          </cell>
          <cell r="E562">
            <v>257.41000000000003</v>
          </cell>
          <cell r="F562" t="str">
            <v>Álcool</v>
          </cell>
        </row>
        <row r="563">
          <cell r="A563" t="str">
            <v>3160-3</v>
          </cell>
          <cell r="C563" t="str">
            <v>Janeiro</v>
          </cell>
          <cell r="D563">
            <v>1</v>
          </cell>
          <cell r="E563">
            <v>30</v>
          </cell>
          <cell r="F563" t="str">
            <v>Lavagem Completa</v>
          </cell>
        </row>
        <row r="564">
          <cell r="C564" t="str">
            <v>Janeiro Total</v>
          </cell>
          <cell r="D564">
            <v>226.55</v>
          </cell>
          <cell r="E564">
            <v>287.41000000000003</v>
          </cell>
        </row>
        <row r="565">
          <cell r="A565" t="str">
            <v>3160-3</v>
          </cell>
          <cell r="B565" t="str">
            <v>BME7219</v>
          </cell>
          <cell r="C565" t="str">
            <v>Fevereiro</v>
          </cell>
          <cell r="D565">
            <v>1311.54</v>
          </cell>
          <cell r="E565">
            <v>1431.81</v>
          </cell>
          <cell r="F565" t="str">
            <v>Álcool</v>
          </cell>
        </row>
        <row r="566">
          <cell r="A566" t="str">
            <v>3160-3</v>
          </cell>
          <cell r="C566" t="str">
            <v>Fevereiro</v>
          </cell>
          <cell r="D566">
            <v>2</v>
          </cell>
          <cell r="E566">
            <v>60</v>
          </cell>
          <cell r="F566" t="str">
            <v>Lavagem Completa</v>
          </cell>
        </row>
        <row r="567">
          <cell r="C567" t="str">
            <v>Fevereiro Total</v>
          </cell>
          <cell r="D567">
            <v>1313.54</v>
          </cell>
          <cell r="E567">
            <v>1491.81</v>
          </cell>
        </row>
        <row r="568">
          <cell r="A568" t="str">
            <v>3160-3</v>
          </cell>
          <cell r="B568" t="str">
            <v>BME7219</v>
          </cell>
          <cell r="C568" t="str">
            <v>Março</v>
          </cell>
          <cell r="D568">
            <v>1056.52</v>
          </cell>
          <cell r="E568">
            <v>1188.1400000000001</v>
          </cell>
          <cell r="F568" t="str">
            <v>Álcool</v>
          </cell>
        </row>
        <row r="569">
          <cell r="A569" t="str">
            <v>3160-3</v>
          </cell>
          <cell r="B569" t="str">
            <v>BME7219</v>
          </cell>
          <cell r="C569" t="str">
            <v>Março</v>
          </cell>
          <cell r="D569">
            <v>2</v>
          </cell>
          <cell r="E569">
            <v>13</v>
          </cell>
          <cell r="F569" t="str">
            <v>Complemento Óleo</v>
          </cell>
        </row>
        <row r="570">
          <cell r="A570" t="str">
            <v>3160-3</v>
          </cell>
          <cell r="C570" t="str">
            <v>Março</v>
          </cell>
          <cell r="D570">
            <v>1</v>
          </cell>
          <cell r="E570">
            <v>30</v>
          </cell>
          <cell r="F570" t="str">
            <v>Lavagem Completa</v>
          </cell>
        </row>
        <row r="571">
          <cell r="C571" t="str">
            <v>Março Total</v>
          </cell>
          <cell r="D571">
            <v>1059.52</v>
          </cell>
          <cell r="E571">
            <v>1231.1400000000001</v>
          </cell>
        </row>
        <row r="572">
          <cell r="A572" t="str">
            <v>3174-2</v>
          </cell>
          <cell r="B572" t="str">
            <v>CHP5715</v>
          </cell>
          <cell r="C572" t="str">
            <v>Fevereiro</v>
          </cell>
          <cell r="D572">
            <v>563.96</v>
          </cell>
          <cell r="E572">
            <v>578.96</v>
          </cell>
          <cell r="F572" t="str">
            <v>Álcool</v>
          </cell>
        </row>
        <row r="573">
          <cell r="C573" t="str">
            <v>Fevereiro Total</v>
          </cell>
          <cell r="D573">
            <v>563.96</v>
          </cell>
          <cell r="E573">
            <v>578.96</v>
          </cell>
        </row>
        <row r="574">
          <cell r="A574" t="str">
            <v>3174-2</v>
          </cell>
          <cell r="B574" t="str">
            <v>CHP5715</v>
          </cell>
          <cell r="C574" t="str">
            <v>Março</v>
          </cell>
          <cell r="D574">
            <v>329.48</v>
          </cell>
          <cell r="E574">
            <v>324.7</v>
          </cell>
          <cell r="F574" t="str">
            <v>Álcool</v>
          </cell>
        </row>
        <row r="575">
          <cell r="C575" t="str">
            <v>Março Total</v>
          </cell>
          <cell r="D575">
            <v>329.48</v>
          </cell>
          <cell r="E575">
            <v>324.7</v>
          </cell>
        </row>
        <row r="576">
          <cell r="A576" t="str">
            <v>3174-2</v>
          </cell>
          <cell r="B576" t="str">
            <v>CHP5715</v>
          </cell>
          <cell r="C576" t="str">
            <v>Abril</v>
          </cell>
          <cell r="D576">
            <v>128.21</v>
          </cell>
          <cell r="E576">
            <v>126.35</v>
          </cell>
          <cell r="F576" t="str">
            <v>Álcool</v>
          </cell>
        </row>
        <row r="577">
          <cell r="C577" t="str">
            <v>Abril Total</v>
          </cell>
          <cell r="D577">
            <v>128.21</v>
          </cell>
          <cell r="E577">
            <v>126.35</v>
          </cell>
        </row>
        <row r="578">
          <cell r="A578" t="str">
            <v>3177-6</v>
          </cell>
          <cell r="B578" t="str">
            <v>CRH2998</v>
          </cell>
          <cell r="C578" t="str">
            <v>Janeiro</v>
          </cell>
          <cell r="D578">
            <v>603.94000000000005</v>
          </cell>
          <cell r="E578">
            <v>962.04</v>
          </cell>
          <cell r="F578" t="str">
            <v>Gasolina Comum</v>
          </cell>
        </row>
        <row r="579">
          <cell r="C579" t="str">
            <v>Janeiro Total</v>
          </cell>
          <cell r="D579">
            <v>603.94000000000005</v>
          </cell>
          <cell r="E579">
            <v>962.04</v>
          </cell>
        </row>
        <row r="580">
          <cell r="A580" t="str">
            <v>3177-6</v>
          </cell>
          <cell r="B580" t="str">
            <v>CRH2998</v>
          </cell>
          <cell r="C580" t="str">
            <v>Fevereiro</v>
          </cell>
          <cell r="D580">
            <v>883.93</v>
          </cell>
          <cell r="E580">
            <v>1391.06</v>
          </cell>
          <cell r="F580" t="str">
            <v>Gasolina Comum</v>
          </cell>
        </row>
        <row r="581">
          <cell r="C581" t="str">
            <v>Fevereiro Total</v>
          </cell>
          <cell r="D581">
            <v>883.93</v>
          </cell>
          <cell r="E581">
            <v>1391.06</v>
          </cell>
        </row>
        <row r="582">
          <cell r="A582" t="str">
            <v>3177-6</v>
          </cell>
          <cell r="B582" t="str">
            <v>CRH2998</v>
          </cell>
          <cell r="C582" t="str">
            <v>Março</v>
          </cell>
          <cell r="D582">
            <v>783.39</v>
          </cell>
          <cell r="E582">
            <v>1243.98</v>
          </cell>
          <cell r="F582" t="str">
            <v>Gasolina Comum</v>
          </cell>
        </row>
        <row r="583">
          <cell r="C583" t="str">
            <v>Março Total</v>
          </cell>
          <cell r="D583">
            <v>783.39</v>
          </cell>
          <cell r="E583">
            <v>1243.98</v>
          </cell>
        </row>
        <row r="584">
          <cell r="A584" t="str">
            <v>3177-6</v>
          </cell>
          <cell r="B584" t="str">
            <v>CRH2998</v>
          </cell>
          <cell r="C584" t="str">
            <v>Abril</v>
          </cell>
          <cell r="D584">
            <v>239.59</v>
          </cell>
          <cell r="E584">
            <v>371.08</v>
          </cell>
          <cell r="F584" t="str">
            <v>Gasolina Comum</v>
          </cell>
        </row>
        <row r="585">
          <cell r="C585" t="str">
            <v>Abril Total</v>
          </cell>
          <cell r="D585">
            <v>239.59</v>
          </cell>
          <cell r="E585">
            <v>371.08</v>
          </cell>
        </row>
        <row r="586">
          <cell r="A586" t="str">
            <v>3184-9</v>
          </cell>
          <cell r="B586" t="str">
            <v>CRH1003</v>
          </cell>
          <cell r="C586" t="str">
            <v>Janeiro</v>
          </cell>
          <cell r="D586">
            <v>678.39</v>
          </cell>
          <cell r="E586">
            <v>758.09</v>
          </cell>
          <cell r="F586" t="str">
            <v>Álcool</v>
          </cell>
        </row>
        <row r="587">
          <cell r="C587" t="str">
            <v>Janeiro Total</v>
          </cell>
          <cell r="D587">
            <v>678.39</v>
          </cell>
          <cell r="E587">
            <v>758.09</v>
          </cell>
        </row>
        <row r="588">
          <cell r="A588" t="str">
            <v>3184-9</v>
          </cell>
          <cell r="B588" t="str">
            <v>CRH1003</v>
          </cell>
          <cell r="C588" t="str">
            <v>Fevereiro</v>
          </cell>
          <cell r="D588">
            <v>81.33</v>
          </cell>
          <cell r="E588">
            <v>92.63</v>
          </cell>
          <cell r="F588" t="str">
            <v>Álcool</v>
          </cell>
        </row>
        <row r="589">
          <cell r="C589" t="str">
            <v>Fevereiro Total</v>
          </cell>
          <cell r="D589">
            <v>81.33</v>
          </cell>
          <cell r="E589">
            <v>92.63</v>
          </cell>
        </row>
        <row r="590">
          <cell r="A590" t="str">
            <v>3184-9</v>
          </cell>
          <cell r="B590" t="str">
            <v>CRH1003</v>
          </cell>
          <cell r="C590" t="str">
            <v>Março</v>
          </cell>
          <cell r="D590">
            <v>246.82</v>
          </cell>
          <cell r="E590">
            <v>281.14</v>
          </cell>
          <cell r="F590" t="str">
            <v>Álcool</v>
          </cell>
        </row>
        <row r="591">
          <cell r="A591" t="str">
            <v>3184-9</v>
          </cell>
          <cell r="B591" t="str">
            <v>CRH1003</v>
          </cell>
          <cell r="C591" t="str">
            <v>Março</v>
          </cell>
          <cell r="D591">
            <v>1</v>
          </cell>
          <cell r="E591">
            <v>60</v>
          </cell>
          <cell r="F591" t="str">
            <v>Lavagem Completa</v>
          </cell>
        </row>
        <row r="592">
          <cell r="C592" t="str">
            <v>Março Total</v>
          </cell>
          <cell r="D592">
            <v>247.82</v>
          </cell>
          <cell r="E592">
            <v>341.14</v>
          </cell>
        </row>
        <row r="593">
          <cell r="A593" t="str">
            <v>3184-9</v>
          </cell>
          <cell r="B593" t="str">
            <v>CRH1003</v>
          </cell>
          <cell r="C593" t="str">
            <v>Abril</v>
          </cell>
          <cell r="D593">
            <v>304.10000000000002</v>
          </cell>
          <cell r="E593">
            <v>346.38</v>
          </cell>
          <cell r="F593" t="str">
            <v>Álcool</v>
          </cell>
        </row>
        <row r="594">
          <cell r="C594" t="str">
            <v>Abril Total</v>
          </cell>
          <cell r="D594">
            <v>304.10000000000002</v>
          </cell>
          <cell r="E594">
            <v>346.38</v>
          </cell>
        </row>
        <row r="595">
          <cell r="A595" t="str">
            <v>3185-7</v>
          </cell>
          <cell r="B595" t="str">
            <v>CRH1704</v>
          </cell>
          <cell r="C595" t="str">
            <v>Janeiro</v>
          </cell>
          <cell r="D595">
            <v>125.44</v>
          </cell>
          <cell r="E595">
            <v>200.31</v>
          </cell>
          <cell r="F595" t="str">
            <v>Gasolina Comum</v>
          </cell>
        </row>
        <row r="596">
          <cell r="C596" t="str">
            <v>Janeiro Total</v>
          </cell>
          <cell r="D596">
            <v>125.44</v>
          </cell>
          <cell r="E596">
            <v>200.31</v>
          </cell>
        </row>
        <row r="597">
          <cell r="A597" t="str">
            <v>3185-7</v>
          </cell>
          <cell r="B597" t="str">
            <v>CRH1704</v>
          </cell>
          <cell r="C597" t="str">
            <v>Fevereiro</v>
          </cell>
          <cell r="D597">
            <v>166.56</v>
          </cell>
          <cell r="E597">
            <v>265.98</v>
          </cell>
          <cell r="F597" t="str">
            <v>Gasolina Comum</v>
          </cell>
        </row>
        <row r="598">
          <cell r="C598" t="str">
            <v>Fevereiro Total</v>
          </cell>
          <cell r="D598">
            <v>166.56</v>
          </cell>
          <cell r="E598">
            <v>265.98</v>
          </cell>
        </row>
        <row r="599">
          <cell r="A599" t="str">
            <v>3185-7</v>
          </cell>
          <cell r="B599" t="str">
            <v>CRH1704</v>
          </cell>
          <cell r="C599" t="str">
            <v>Março</v>
          </cell>
          <cell r="D599">
            <v>154</v>
          </cell>
          <cell r="E599">
            <v>247.63</v>
          </cell>
          <cell r="F599" t="str">
            <v>Gasolina Comum</v>
          </cell>
        </row>
        <row r="600">
          <cell r="C600" t="str">
            <v>Março Total</v>
          </cell>
          <cell r="D600">
            <v>154</v>
          </cell>
          <cell r="E600">
            <v>247.63</v>
          </cell>
        </row>
        <row r="601">
          <cell r="A601" t="str">
            <v>3185-7</v>
          </cell>
          <cell r="B601" t="str">
            <v>CRH1704</v>
          </cell>
          <cell r="C601" t="str">
            <v>Abril</v>
          </cell>
          <cell r="D601">
            <v>39.700000000000003</v>
          </cell>
          <cell r="E601">
            <v>63.2</v>
          </cell>
          <cell r="F601" t="str">
            <v>Gasolina Comum</v>
          </cell>
        </row>
        <row r="602">
          <cell r="C602" t="str">
            <v>Abril Total</v>
          </cell>
          <cell r="D602">
            <v>39.700000000000003</v>
          </cell>
          <cell r="E602">
            <v>63.2</v>
          </cell>
        </row>
        <row r="603">
          <cell r="A603" t="str">
            <v>3194-6</v>
          </cell>
          <cell r="B603" t="str">
            <v>CPL1420</v>
          </cell>
          <cell r="C603" t="str">
            <v>Janeiro</v>
          </cell>
          <cell r="D603">
            <v>882.95</v>
          </cell>
          <cell r="E603">
            <v>1423.98</v>
          </cell>
          <cell r="F603" t="str">
            <v>Gasolina Comum</v>
          </cell>
        </row>
        <row r="604">
          <cell r="C604" t="str">
            <v>Janeiro Total</v>
          </cell>
          <cell r="D604">
            <v>882.95</v>
          </cell>
          <cell r="E604">
            <v>1423.98</v>
          </cell>
        </row>
        <row r="605">
          <cell r="A605" t="str">
            <v>3194-6</v>
          </cell>
          <cell r="B605" t="str">
            <v>CPL1420</v>
          </cell>
          <cell r="C605" t="str">
            <v>Fevereiro</v>
          </cell>
          <cell r="D605">
            <v>973.94</v>
          </cell>
          <cell r="E605">
            <v>1593.96</v>
          </cell>
          <cell r="F605" t="str">
            <v>Gasolina Comum</v>
          </cell>
        </row>
        <row r="606">
          <cell r="C606" t="str">
            <v>Fevereiro Total</v>
          </cell>
          <cell r="D606">
            <v>973.94</v>
          </cell>
          <cell r="E606">
            <v>1593.96</v>
          </cell>
        </row>
        <row r="607">
          <cell r="A607" t="str">
            <v>3194-6</v>
          </cell>
          <cell r="B607" t="str">
            <v>CPL1420</v>
          </cell>
          <cell r="C607" t="str">
            <v>Março</v>
          </cell>
          <cell r="D607">
            <v>924.5</v>
          </cell>
          <cell r="E607">
            <v>1501.15</v>
          </cell>
          <cell r="F607" t="str">
            <v>Gasolina Comum</v>
          </cell>
        </row>
        <row r="608">
          <cell r="C608" t="str">
            <v>Março Total</v>
          </cell>
          <cell r="D608">
            <v>924.5</v>
          </cell>
          <cell r="E608">
            <v>1501.15</v>
          </cell>
        </row>
        <row r="609">
          <cell r="A609" t="str">
            <v>3194-6</v>
          </cell>
          <cell r="B609" t="str">
            <v>CPL1420</v>
          </cell>
          <cell r="C609" t="str">
            <v>Abril</v>
          </cell>
          <cell r="D609">
            <v>1</v>
          </cell>
          <cell r="E609">
            <v>7.9</v>
          </cell>
          <cell r="F609" t="str">
            <v>Complemento Óleo</v>
          </cell>
        </row>
        <row r="610">
          <cell r="A610" t="str">
            <v>3194-6</v>
          </cell>
          <cell r="B610" t="str">
            <v>CPL1420</v>
          </cell>
          <cell r="C610" t="str">
            <v>Abril</v>
          </cell>
          <cell r="D610">
            <v>999.66</v>
          </cell>
          <cell r="E610">
            <v>1589.55</v>
          </cell>
          <cell r="F610" t="str">
            <v>Gasolina Comum</v>
          </cell>
        </row>
        <row r="611">
          <cell r="A611" t="str">
            <v>3194-6</v>
          </cell>
          <cell r="B611" t="str">
            <v>CPL1420</v>
          </cell>
          <cell r="C611" t="str">
            <v>Abril</v>
          </cell>
          <cell r="D611">
            <v>72.77</v>
          </cell>
          <cell r="E611">
            <v>120</v>
          </cell>
          <cell r="F611" t="str">
            <v>Troca de Óleo</v>
          </cell>
        </row>
        <row r="612">
          <cell r="C612" t="str">
            <v>Abril Total</v>
          </cell>
          <cell r="D612">
            <v>1073.43</v>
          </cell>
          <cell r="E612">
            <v>1717.45</v>
          </cell>
        </row>
        <row r="613">
          <cell r="A613" t="str">
            <v>3201-5</v>
          </cell>
          <cell r="B613" t="str">
            <v>CMR8937</v>
          </cell>
          <cell r="C613" t="str">
            <v>Janeiro</v>
          </cell>
          <cell r="D613">
            <v>595.4</v>
          </cell>
          <cell r="E613">
            <v>987.17</v>
          </cell>
          <cell r="F613" t="str">
            <v>Gasolina Comum</v>
          </cell>
        </row>
        <row r="614">
          <cell r="A614" t="str">
            <v>3201-5</v>
          </cell>
          <cell r="B614" t="str">
            <v>CMR8937</v>
          </cell>
          <cell r="C614" t="str">
            <v>Janeiro</v>
          </cell>
          <cell r="D614">
            <v>1</v>
          </cell>
          <cell r="E614">
            <v>24</v>
          </cell>
          <cell r="F614" t="str">
            <v>Troca de Óleo</v>
          </cell>
        </row>
        <row r="615">
          <cell r="A615" t="str">
            <v>3202-3</v>
          </cell>
          <cell r="B615" t="str">
            <v>CPH2328</v>
          </cell>
          <cell r="C615" t="str">
            <v>Janeiro</v>
          </cell>
          <cell r="D615">
            <v>544.89</v>
          </cell>
          <cell r="E615">
            <v>897.05</v>
          </cell>
          <cell r="F615" t="str">
            <v>Gasolina Comum</v>
          </cell>
        </row>
        <row r="616">
          <cell r="A616" t="str">
            <v>3202-3</v>
          </cell>
          <cell r="C616" t="str">
            <v>Janeiro</v>
          </cell>
          <cell r="D616">
            <v>1</v>
          </cell>
          <cell r="E616">
            <v>30</v>
          </cell>
          <cell r="F616" t="str">
            <v>Lavagem Completa</v>
          </cell>
        </row>
        <row r="617">
          <cell r="C617" t="str">
            <v>Janeiro Total</v>
          </cell>
          <cell r="D617">
            <v>1142.29</v>
          </cell>
          <cell r="E617">
            <v>1938.2199999999998</v>
          </cell>
        </row>
        <row r="618">
          <cell r="A618" t="str">
            <v>3202-3</v>
          </cell>
          <cell r="B618" t="str">
            <v>CPH2328</v>
          </cell>
          <cell r="C618" t="str">
            <v>Fevereiro</v>
          </cell>
          <cell r="D618">
            <v>659.14</v>
          </cell>
          <cell r="E618">
            <v>1066.8399999999999</v>
          </cell>
          <cell r="F618" t="str">
            <v>Gasolina Comum</v>
          </cell>
        </row>
        <row r="619">
          <cell r="C619" t="str">
            <v>Fevereiro Total</v>
          </cell>
          <cell r="D619">
            <v>659.14</v>
          </cell>
          <cell r="E619">
            <v>1066.8399999999999</v>
          </cell>
        </row>
        <row r="620">
          <cell r="A620" t="str">
            <v>3202-3</v>
          </cell>
          <cell r="B620" t="str">
            <v>CPH2328</v>
          </cell>
          <cell r="C620" t="str">
            <v>Março</v>
          </cell>
          <cell r="D620">
            <v>346.48</v>
          </cell>
          <cell r="E620">
            <v>541.16999999999996</v>
          </cell>
          <cell r="F620" t="str">
            <v>Gasolina Comum</v>
          </cell>
        </row>
        <row r="621">
          <cell r="A621" t="str">
            <v>3202-3</v>
          </cell>
          <cell r="C621" t="str">
            <v>Março</v>
          </cell>
          <cell r="D621">
            <v>1</v>
          </cell>
          <cell r="E621">
            <v>30</v>
          </cell>
          <cell r="F621" t="str">
            <v>Lavagem Completa</v>
          </cell>
        </row>
        <row r="622">
          <cell r="A622" t="str">
            <v>3202-3</v>
          </cell>
          <cell r="C622" t="str">
            <v>Março</v>
          </cell>
          <cell r="D622">
            <v>1</v>
          </cell>
          <cell r="E622">
            <v>15</v>
          </cell>
          <cell r="F622" t="str">
            <v>Lavagem Simples</v>
          </cell>
        </row>
        <row r="623">
          <cell r="C623" t="str">
            <v>Março Total</v>
          </cell>
          <cell r="D623">
            <v>348.48</v>
          </cell>
          <cell r="E623">
            <v>586.16999999999996</v>
          </cell>
        </row>
        <row r="624">
          <cell r="A624" t="str">
            <v>3202-3</v>
          </cell>
          <cell r="B624" t="str">
            <v>CPH2328</v>
          </cell>
          <cell r="C624" t="str">
            <v>Abril</v>
          </cell>
          <cell r="D624">
            <v>74.569999999999993</v>
          </cell>
          <cell r="E624">
            <v>117</v>
          </cell>
          <cell r="F624" t="str">
            <v>Gasolina Comum</v>
          </cell>
        </row>
        <row r="625">
          <cell r="C625" t="str">
            <v>Abril Total</v>
          </cell>
          <cell r="D625">
            <v>74.569999999999993</v>
          </cell>
          <cell r="E625">
            <v>117</v>
          </cell>
        </row>
        <row r="626">
          <cell r="A626" t="str">
            <v>3214-6</v>
          </cell>
          <cell r="B626" t="str">
            <v>CMR8925</v>
          </cell>
          <cell r="C626" t="str">
            <v>Janeiro</v>
          </cell>
          <cell r="D626">
            <v>1</v>
          </cell>
          <cell r="E626">
            <v>6</v>
          </cell>
          <cell r="F626" t="str">
            <v>Complemento Óleo</v>
          </cell>
        </row>
        <row r="627">
          <cell r="A627" t="str">
            <v>3214-6</v>
          </cell>
          <cell r="B627" t="str">
            <v>CMR8925</v>
          </cell>
          <cell r="C627" t="str">
            <v>Janeiro</v>
          </cell>
          <cell r="D627">
            <v>472.64</v>
          </cell>
          <cell r="E627">
            <v>793.44</v>
          </cell>
          <cell r="F627" t="str">
            <v>Gasolina Comum</v>
          </cell>
        </row>
        <row r="628">
          <cell r="C628" t="str">
            <v>Janeiro Total</v>
          </cell>
          <cell r="D628">
            <v>473.64</v>
          </cell>
          <cell r="E628">
            <v>799.44</v>
          </cell>
        </row>
        <row r="629">
          <cell r="A629" t="str">
            <v>3214-6</v>
          </cell>
          <cell r="B629" t="str">
            <v>CMR8925</v>
          </cell>
          <cell r="C629" t="str">
            <v>Fevereiro</v>
          </cell>
          <cell r="D629">
            <v>331.64</v>
          </cell>
          <cell r="E629">
            <v>549.16</v>
          </cell>
          <cell r="F629" t="str">
            <v>Gasolina Comum</v>
          </cell>
        </row>
        <row r="630">
          <cell r="C630" t="str">
            <v>Fevereiro Total</v>
          </cell>
          <cell r="D630">
            <v>331.64</v>
          </cell>
          <cell r="E630">
            <v>549.16</v>
          </cell>
        </row>
        <row r="631">
          <cell r="A631" t="str">
            <v>3214-6</v>
          </cell>
          <cell r="B631" t="str">
            <v>CMR8925</v>
          </cell>
          <cell r="C631" t="str">
            <v>Março</v>
          </cell>
          <cell r="D631">
            <v>1004.06</v>
          </cell>
          <cell r="E631">
            <v>65</v>
          </cell>
          <cell r="F631" t="str">
            <v>Complemento Óleo</v>
          </cell>
        </row>
        <row r="632">
          <cell r="A632" t="str">
            <v>3214-6</v>
          </cell>
          <cell r="B632" t="str">
            <v>CMR8925</v>
          </cell>
          <cell r="C632" t="str">
            <v>Março</v>
          </cell>
          <cell r="D632">
            <v>266.97000000000003</v>
          </cell>
          <cell r="E632">
            <v>442.19</v>
          </cell>
          <cell r="F632" t="str">
            <v>Gasolina Comum</v>
          </cell>
        </row>
        <row r="633">
          <cell r="C633" t="str">
            <v>Março Total</v>
          </cell>
          <cell r="D633">
            <v>1271.03</v>
          </cell>
          <cell r="E633">
            <v>507.19</v>
          </cell>
        </row>
        <row r="634">
          <cell r="A634" t="str">
            <v>3214-6</v>
          </cell>
          <cell r="B634" t="str">
            <v>CMR8925</v>
          </cell>
          <cell r="C634" t="str">
            <v>Abril</v>
          </cell>
          <cell r="D634">
            <v>110.73</v>
          </cell>
          <cell r="E634">
            <v>186.51</v>
          </cell>
          <cell r="F634" t="str">
            <v>Gasolina Comum</v>
          </cell>
        </row>
        <row r="635">
          <cell r="C635" t="str">
            <v>Abril Total</v>
          </cell>
          <cell r="D635">
            <v>110.73</v>
          </cell>
          <cell r="E635">
            <v>186.51</v>
          </cell>
        </row>
        <row r="636">
          <cell r="A636" t="str">
            <v>3228-5</v>
          </cell>
          <cell r="B636" t="str">
            <v>CPH9524</v>
          </cell>
          <cell r="C636" t="str">
            <v>Janeiro</v>
          </cell>
          <cell r="D636">
            <v>228.23</v>
          </cell>
          <cell r="E636">
            <v>369.2</v>
          </cell>
          <cell r="F636" t="str">
            <v>Gasolina Comum</v>
          </cell>
        </row>
        <row r="637">
          <cell r="C637" t="str">
            <v>Janeiro Total</v>
          </cell>
          <cell r="D637">
            <v>228.23</v>
          </cell>
          <cell r="E637">
            <v>369.2</v>
          </cell>
        </row>
        <row r="638">
          <cell r="A638" t="str">
            <v>3228-5</v>
          </cell>
          <cell r="B638" t="str">
            <v>CPH9524</v>
          </cell>
          <cell r="C638" t="str">
            <v>Fevereiro</v>
          </cell>
          <cell r="D638">
            <v>564.97</v>
          </cell>
          <cell r="E638">
            <v>886.17</v>
          </cell>
          <cell r="F638" t="str">
            <v>Gasolina Comum</v>
          </cell>
        </row>
        <row r="639">
          <cell r="A639" t="str">
            <v>3228-5</v>
          </cell>
          <cell r="B639" t="str">
            <v>CPH9524</v>
          </cell>
          <cell r="C639" t="str">
            <v>Fevereiro</v>
          </cell>
          <cell r="D639">
            <v>10.01</v>
          </cell>
          <cell r="E639">
            <v>15</v>
          </cell>
          <cell r="F639" t="str">
            <v>Troca de Óleo</v>
          </cell>
        </row>
        <row r="640">
          <cell r="C640" t="str">
            <v>Fevereiro Total</v>
          </cell>
          <cell r="D640">
            <v>574.98</v>
          </cell>
          <cell r="E640">
            <v>901.17</v>
          </cell>
        </row>
        <row r="641">
          <cell r="A641" t="str">
            <v>3228-5</v>
          </cell>
          <cell r="B641" t="str">
            <v>CPH9524</v>
          </cell>
          <cell r="C641" t="str">
            <v>Março</v>
          </cell>
          <cell r="D641">
            <v>676.97</v>
          </cell>
          <cell r="E641">
            <v>1062.25</v>
          </cell>
          <cell r="F641" t="str">
            <v>Gasolina Comum</v>
          </cell>
        </row>
        <row r="642">
          <cell r="C642" t="str">
            <v>Março Total</v>
          </cell>
          <cell r="D642">
            <v>676.97</v>
          </cell>
          <cell r="E642">
            <v>1062.25</v>
          </cell>
        </row>
        <row r="643">
          <cell r="A643" t="str">
            <v>3228-5</v>
          </cell>
          <cell r="B643" t="str">
            <v>CPH9524</v>
          </cell>
          <cell r="C643" t="str">
            <v>Abril</v>
          </cell>
          <cell r="D643">
            <v>287.75</v>
          </cell>
          <cell r="E643">
            <v>446.37</v>
          </cell>
          <cell r="F643" t="str">
            <v>Gasolina Comum</v>
          </cell>
        </row>
        <row r="644">
          <cell r="C644" t="str">
            <v>Abril Total</v>
          </cell>
          <cell r="D644">
            <v>287.75</v>
          </cell>
          <cell r="E644">
            <v>446.37</v>
          </cell>
        </row>
        <row r="645">
          <cell r="A645" t="str">
            <v>3247-1</v>
          </cell>
          <cell r="B645" t="str">
            <v>CPH9750</v>
          </cell>
          <cell r="C645" t="str">
            <v>Janeiro</v>
          </cell>
          <cell r="D645">
            <v>722.98</v>
          </cell>
          <cell r="E645">
            <v>1134.19</v>
          </cell>
          <cell r="F645" t="str">
            <v>Gasolina Comum</v>
          </cell>
        </row>
        <row r="646">
          <cell r="A646" t="str">
            <v>3247-1</v>
          </cell>
          <cell r="B646" t="str">
            <v>CPH9750</v>
          </cell>
          <cell r="C646" t="str">
            <v>Janeiro</v>
          </cell>
          <cell r="D646">
            <v>1</v>
          </cell>
          <cell r="E646">
            <v>5</v>
          </cell>
          <cell r="F646" t="str">
            <v>Troca de Óleo</v>
          </cell>
        </row>
        <row r="647">
          <cell r="C647" t="str">
            <v>Janeiro Total</v>
          </cell>
          <cell r="D647">
            <v>723.98</v>
          </cell>
          <cell r="E647">
            <v>1139.19</v>
          </cell>
        </row>
        <row r="648">
          <cell r="A648" t="str">
            <v>3247-1</v>
          </cell>
          <cell r="B648" t="str">
            <v>CPH9750</v>
          </cell>
          <cell r="C648" t="str">
            <v>Fevereiro</v>
          </cell>
          <cell r="D648">
            <v>418.5</v>
          </cell>
          <cell r="E648">
            <v>656.14</v>
          </cell>
          <cell r="F648" t="str">
            <v>Gasolina Comum</v>
          </cell>
        </row>
        <row r="649">
          <cell r="C649" t="str">
            <v>Fevereiro Total</v>
          </cell>
          <cell r="D649">
            <v>418.5</v>
          </cell>
          <cell r="E649">
            <v>656.14</v>
          </cell>
        </row>
        <row r="650">
          <cell r="A650" t="str">
            <v>3247-1</v>
          </cell>
          <cell r="B650" t="str">
            <v>CPH9750</v>
          </cell>
          <cell r="C650" t="str">
            <v>Março</v>
          </cell>
          <cell r="D650">
            <v>583.29999999999995</v>
          </cell>
          <cell r="E650">
            <v>913</v>
          </cell>
          <cell r="F650" t="str">
            <v>Gasolina Comum</v>
          </cell>
        </row>
        <row r="651">
          <cell r="A651" t="str">
            <v>3247-1</v>
          </cell>
          <cell r="B651" t="str">
            <v>CPH9750</v>
          </cell>
          <cell r="C651" t="str">
            <v>Março</v>
          </cell>
          <cell r="D651">
            <v>10.02</v>
          </cell>
          <cell r="E651">
            <v>23</v>
          </cell>
          <cell r="F651" t="str">
            <v>Troca de Óleo</v>
          </cell>
        </row>
        <row r="652">
          <cell r="C652" t="str">
            <v>Março Total</v>
          </cell>
          <cell r="D652">
            <v>593.31999999999994</v>
          </cell>
          <cell r="E652">
            <v>936</v>
          </cell>
        </row>
        <row r="653">
          <cell r="A653" t="str">
            <v>3247-1</v>
          </cell>
          <cell r="B653" t="str">
            <v>CPH9750</v>
          </cell>
          <cell r="C653" t="str">
            <v>Abril</v>
          </cell>
          <cell r="D653">
            <v>177.47</v>
          </cell>
          <cell r="E653">
            <v>276.66000000000003</v>
          </cell>
          <cell r="F653" t="str">
            <v>Gasolina Comum</v>
          </cell>
        </row>
        <row r="654">
          <cell r="C654" t="str">
            <v>Abril Total</v>
          </cell>
          <cell r="D654">
            <v>177.47</v>
          </cell>
          <cell r="E654">
            <v>276.66000000000003</v>
          </cell>
        </row>
        <row r="655">
          <cell r="A655" t="str">
            <v>3262-5</v>
          </cell>
          <cell r="B655" t="str">
            <v>CMR8921</v>
          </cell>
          <cell r="C655" t="str">
            <v>Janeiro</v>
          </cell>
          <cell r="D655">
            <v>101.69</v>
          </cell>
          <cell r="E655">
            <v>89.25</v>
          </cell>
          <cell r="F655" t="str">
            <v>Álcool</v>
          </cell>
        </row>
        <row r="656">
          <cell r="C656" t="str">
            <v>Janeiro Total</v>
          </cell>
          <cell r="D656">
            <v>101.69</v>
          </cell>
          <cell r="E656">
            <v>89.25</v>
          </cell>
        </row>
        <row r="657">
          <cell r="A657" t="str">
            <v>3262-5</v>
          </cell>
          <cell r="B657" t="str">
            <v>CMR8921</v>
          </cell>
          <cell r="C657" t="str">
            <v>Fevereiro</v>
          </cell>
          <cell r="D657">
            <v>35.35</v>
          </cell>
          <cell r="E657">
            <v>31.01</v>
          </cell>
          <cell r="F657" t="str">
            <v>Álcool</v>
          </cell>
        </row>
        <row r="658">
          <cell r="C658" t="str">
            <v>Fevereiro Total</v>
          </cell>
          <cell r="D658">
            <v>35.35</v>
          </cell>
          <cell r="E658">
            <v>31.01</v>
          </cell>
        </row>
        <row r="659">
          <cell r="A659" t="str">
            <v>3262-5</v>
          </cell>
          <cell r="B659" t="str">
            <v>CMR8921</v>
          </cell>
          <cell r="C659" t="str">
            <v>Março</v>
          </cell>
          <cell r="D659">
            <v>53.21</v>
          </cell>
          <cell r="E659">
            <v>60.6</v>
          </cell>
          <cell r="F659" t="str">
            <v>Álcool</v>
          </cell>
        </row>
        <row r="660">
          <cell r="C660" t="str">
            <v>Março Total</v>
          </cell>
          <cell r="D660">
            <v>53.21</v>
          </cell>
          <cell r="E660">
            <v>60.6</v>
          </cell>
        </row>
        <row r="661">
          <cell r="A661" t="str">
            <v>3265-9</v>
          </cell>
          <cell r="B661" t="str">
            <v>CMR8922</v>
          </cell>
          <cell r="C661" t="str">
            <v>Janeiro</v>
          </cell>
          <cell r="D661">
            <v>533.35</v>
          </cell>
          <cell r="E661">
            <v>608.53</v>
          </cell>
          <cell r="F661" t="str">
            <v>Álcool</v>
          </cell>
        </row>
        <row r="662">
          <cell r="C662" t="str">
            <v>Janeiro Total</v>
          </cell>
          <cell r="D662">
            <v>533.35</v>
          </cell>
          <cell r="E662">
            <v>608.53</v>
          </cell>
        </row>
        <row r="663">
          <cell r="A663" t="str">
            <v>3265-9</v>
          </cell>
          <cell r="B663" t="str">
            <v>CMR8922</v>
          </cell>
          <cell r="C663" t="str">
            <v>Fevereiro</v>
          </cell>
          <cell r="D663">
            <v>1060.8900000000001</v>
          </cell>
          <cell r="E663">
            <v>1211.48</v>
          </cell>
          <cell r="F663" t="str">
            <v>Álcool</v>
          </cell>
        </row>
        <row r="664">
          <cell r="C664" t="str">
            <v>Fevereiro Total</v>
          </cell>
          <cell r="D664">
            <v>1060.8900000000001</v>
          </cell>
          <cell r="E664">
            <v>1211.48</v>
          </cell>
        </row>
        <row r="665">
          <cell r="A665" t="str">
            <v>3265-9</v>
          </cell>
          <cell r="B665" t="str">
            <v>CMR8922</v>
          </cell>
          <cell r="C665" t="str">
            <v>Março</v>
          </cell>
          <cell r="D665">
            <v>187.19</v>
          </cell>
          <cell r="E665">
            <v>193.2</v>
          </cell>
          <cell r="F665" t="str">
            <v>Álcool</v>
          </cell>
        </row>
        <row r="666">
          <cell r="C666" t="str">
            <v>Março Total</v>
          </cell>
          <cell r="D666">
            <v>187.19</v>
          </cell>
          <cell r="E666">
            <v>193.2</v>
          </cell>
        </row>
        <row r="667">
          <cell r="A667" t="str">
            <v>3283-7</v>
          </cell>
          <cell r="B667" t="str">
            <v>CMR8920</v>
          </cell>
          <cell r="C667" t="str">
            <v>Janeiro</v>
          </cell>
          <cell r="D667">
            <v>402.28</v>
          </cell>
          <cell r="E667">
            <v>677.49</v>
          </cell>
          <cell r="F667" t="str">
            <v>Gasolina Comum</v>
          </cell>
        </row>
        <row r="668">
          <cell r="C668" t="str">
            <v>Janeiro Total</v>
          </cell>
          <cell r="D668">
            <v>402.28</v>
          </cell>
          <cell r="E668">
            <v>677.49</v>
          </cell>
        </row>
        <row r="669">
          <cell r="A669" t="str">
            <v>3283-7</v>
          </cell>
          <cell r="B669" t="str">
            <v>CMR8920</v>
          </cell>
          <cell r="C669" t="str">
            <v>Fevereiro</v>
          </cell>
          <cell r="D669">
            <v>829.47</v>
          </cell>
          <cell r="E669">
            <v>1406.62</v>
          </cell>
          <cell r="F669" t="str">
            <v>Gasolina Comum</v>
          </cell>
        </row>
        <row r="670">
          <cell r="C670" t="str">
            <v>Fevereiro Total</v>
          </cell>
          <cell r="D670">
            <v>829.47</v>
          </cell>
          <cell r="E670">
            <v>1406.62</v>
          </cell>
        </row>
        <row r="671">
          <cell r="A671" t="str">
            <v>3283-7</v>
          </cell>
          <cell r="B671" t="str">
            <v>CMR8920</v>
          </cell>
          <cell r="C671" t="str">
            <v>Março</v>
          </cell>
          <cell r="D671">
            <v>593.29</v>
          </cell>
          <cell r="E671">
            <v>994.96</v>
          </cell>
          <cell r="F671" t="str">
            <v>Gasolina Comum</v>
          </cell>
        </row>
        <row r="672">
          <cell r="C672" t="str">
            <v>Março Total</v>
          </cell>
          <cell r="D672">
            <v>593.29</v>
          </cell>
          <cell r="E672">
            <v>994.96</v>
          </cell>
        </row>
        <row r="673">
          <cell r="A673" t="str">
            <v>3284-5</v>
          </cell>
          <cell r="B673" t="str">
            <v>CPH9761</v>
          </cell>
          <cell r="C673" t="str">
            <v>Janeiro</v>
          </cell>
          <cell r="D673">
            <v>401.95</v>
          </cell>
          <cell r="E673">
            <v>680.11</v>
          </cell>
          <cell r="F673" t="str">
            <v>Gasolina Comum</v>
          </cell>
        </row>
        <row r="674">
          <cell r="A674" t="str">
            <v>3284-5</v>
          </cell>
          <cell r="B674" t="str">
            <v>CPH9761</v>
          </cell>
          <cell r="C674" t="str">
            <v>Janeiro</v>
          </cell>
          <cell r="D674">
            <v>1</v>
          </cell>
          <cell r="E674">
            <v>13</v>
          </cell>
          <cell r="F674" t="str">
            <v>Troca de Óleo</v>
          </cell>
        </row>
        <row r="675">
          <cell r="C675" t="str">
            <v>Janeiro Total</v>
          </cell>
          <cell r="D675">
            <v>402.95</v>
          </cell>
          <cell r="E675">
            <v>693.11</v>
          </cell>
        </row>
        <row r="676">
          <cell r="A676" t="str">
            <v>3284-5</v>
          </cell>
          <cell r="B676" t="str">
            <v>CPH9761</v>
          </cell>
          <cell r="C676" t="str">
            <v>Fevereiro</v>
          </cell>
          <cell r="D676">
            <v>504.93</v>
          </cell>
          <cell r="E676">
            <v>838.03</v>
          </cell>
          <cell r="F676" t="str">
            <v>Gasolina Comum</v>
          </cell>
        </row>
        <row r="677">
          <cell r="C677" t="str">
            <v>Fevereiro Total</v>
          </cell>
          <cell r="D677">
            <v>504.93</v>
          </cell>
          <cell r="E677">
            <v>838.03</v>
          </cell>
        </row>
        <row r="678">
          <cell r="A678" t="str">
            <v>3284-5</v>
          </cell>
          <cell r="B678" t="str">
            <v>CPH9761</v>
          </cell>
          <cell r="C678" t="str">
            <v>Março</v>
          </cell>
          <cell r="D678">
            <v>337.34</v>
          </cell>
          <cell r="E678">
            <v>562.09</v>
          </cell>
          <cell r="F678" t="str">
            <v>Gasolina Comum</v>
          </cell>
        </row>
        <row r="679">
          <cell r="A679" t="str">
            <v>3284-5</v>
          </cell>
          <cell r="B679" t="str">
            <v>CPH9761</v>
          </cell>
          <cell r="C679" t="str">
            <v>Março</v>
          </cell>
          <cell r="D679">
            <v>1</v>
          </cell>
          <cell r="E679">
            <v>8</v>
          </cell>
          <cell r="F679" t="str">
            <v>Troca de Óleo</v>
          </cell>
        </row>
        <row r="680">
          <cell r="C680" t="str">
            <v>Março Total</v>
          </cell>
          <cell r="D680">
            <v>338.34</v>
          </cell>
          <cell r="E680">
            <v>570.09</v>
          </cell>
        </row>
        <row r="681">
          <cell r="A681" t="str">
            <v>3284-5</v>
          </cell>
          <cell r="B681" t="str">
            <v>CPH9761</v>
          </cell>
          <cell r="C681" t="str">
            <v>Abril</v>
          </cell>
          <cell r="D681">
            <v>411.45</v>
          </cell>
          <cell r="E681">
            <v>720.35</v>
          </cell>
          <cell r="F681" t="str">
            <v>Gasolina Comum</v>
          </cell>
        </row>
        <row r="682">
          <cell r="C682" t="str">
            <v>Abril Total</v>
          </cell>
          <cell r="D682">
            <v>411.45</v>
          </cell>
          <cell r="E682">
            <v>720.35</v>
          </cell>
        </row>
        <row r="683">
          <cell r="A683" t="str">
            <v>3321-5</v>
          </cell>
          <cell r="B683" t="str">
            <v>CPL5585</v>
          </cell>
          <cell r="C683" t="str">
            <v>Janeiro</v>
          </cell>
          <cell r="D683">
            <v>1</v>
          </cell>
          <cell r="E683">
            <v>5</v>
          </cell>
          <cell r="F683" t="str">
            <v>Complemento Óleo</v>
          </cell>
        </row>
        <row r="684">
          <cell r="A684" t="str">
            <v>3321-5</v>
          </cell>
          <cell r="B684" t="str">
            <v>CPL5585</v>
          </cell>
          <cell r="C684" t="str">
            <v>Janeiro</v>
          </cell>
          <cell r="D684">
            <v>373.97</v>
          </cell>
          <cell r="E684">
            <v>621.6</v>
          </cell>
          <cell r="F684" t="str">
            <v>Gasolina Comum</v>
          </cell>
        </row>
        <row r="685">
          <cell r="A685" t="str">
            <v>3321-5</v>
          </cell>
          <cell r="C685" t="str">
            <v>Janeiro</v>
          </cell>
          <cell r="D685">
            <v>1</v>
          </cell>
          <cell r="E685">
            <v>30</v>
          </cell>
          <cell r="F685" t="str">
            <v>Lavagem Completa</v>
          </cell>
        </row>
        <row r="686">
          <cell r="C686" t="str">
            <v>Janeiro Total</v>
          </cell>
          <cell r="D686">
            <v>375.97</v>
          </cell>
          <cell r="E686">
            <v>656.6</v>
          </cell>
        </row>
        <row r="687">
          <cell r="A687" t="str">
            <v>3321-5</v>
          </cell>
          <cell r="B687" t="str">
            <v>CPL5585</v>
          </cell>
          <cell r="C687" t="str">
            <v>Fevereiro</v>
          </cell>
          <cell r="D687">
            <v>1</v>
          </cell>
          <cell r="E687">
            <v>7</v>
          </cell>
          <cell r="F687" t="str">
            <v>Complemento Óleo</v>
          </cell>
        </row>
        <row r="688">
          <cell r="A688" t="str">
            <v>3321-5</v>
          </cell>
          <cell r="B688" t="str">
            <v>CPL5585</v>
          </cell>
          <cell r="C688" t="str">
            <v>Fevereiro</v>
          </cell>
          <cell r="D688">
            <v>366.49</v>
          </cell>
          <cell r="E688">
            <v>577.79999999999995</v>
          </cell>
          <cell r="F688" t="str">
            <v>Gasolina Comum</v>
          </cell>
        </row>
        <row r="689">
          <cell r="A689" t="str">
            <v>3321-5</v>
          </cell>
          <cell r="C689" t="str">
            <v>Fevereiro</v>
          </cell>
          <cell r="D689">
            <v>1</v>
          </cell>
          <cell r="E689">
            <v>30</v>
          </cell>
          <cell r="F689" t="str">
            <v>Lavagem Completa</v>
          </cell>
        </row>
        <row r="690">
          <cell r="C690" t="str">
            <v>Fevereiro Total</v>
          </cell>
          <cell r="D690">
            <v>368.49</v>
          </cell>
          <cell r="E690">
            <v>614.79999999999995</v>
          </cell>
        </row>
        <row r="691">
          <cell r="A691" t="str">
            <v>3321-5</v>
          </cell>
          <cell r="B691" t="str">
            <v>CPL5585</v>
          </cell>
          <cell r="C691" t="str">
            <v>Março</v>
          </cell>
          <cell r="D691">
            <v>1</v>
          </cell>
          <cell r="E691">
            <v>6.5</v>
          </cell>
          <cell r="F691" t="str">
            <v>Complemento Óleo</v>
          </cell>
        </row>
        <row r="692">
          <cell r="A692" t="str">
            <v>3321-5</v>
          </cell>
          <cell r="B692" t="str">
            <v>CPL5585</v>
          </cell>
          <cell r="C692" t="str">
            <v>Março</v>
          </cell>
          <cell r="D692">
            <v>277.23</v>
          </cell>
          <cell r="E692">
            <v>433.05</v>
          </cell>
          <cell r="F692" t="str">
            <v>Gasolina Comum</v>
          </cell>
        </row>
        <row r="693">
          <cell r="A693" t="str">
            <v>3321-5</v>
          </cell>
          <cell r="C693" t="str">
            <v>Março</v>
          </cell>
          <cell r="D693">
            <v>1</v>
          </cell>
          <cell r="E693">
            <v>30</v>
          </cell>
          <cell r="F693" t="str">
            <v>Lavagem Completa</v>
          </cell>
        </row>
        <row r="694">
          <cell r="C694" t="str">
            <v>Março Total</v>
          </cell>
          <cell r="D694">
            <v>279.23</v>
          </cell>
          <cell r="E694">
            <v>469.55</v>
          </cell>
        </row>
        <row r="695">
          <cell r="A695" t="str">
            <v>3321-5</v>
          </cell>
          <cell r="B695" t="str">
            <v>CPL5585</v>
          </cell>
          <cell r="C695" t="str">
            <v>Abril</v>
          </cell>
          <cell r="D695">
            <v>116.47</v>
          </cell>
          <cell r="E695">
            <v>183.8</v>
          </cell>
          <cell r="F695" t="str">
            <v>Gasolina Comum</v>
          </cell>
        </row>
        <row r="696">
          <cell r="A696" t="str">
            <v>3321-5</v>
          </cell>
          <cell r="C696" t="str">
            <v>Abril</v>
          </cell>
          <cell r="D696">
            <v>1</v>
          </cell>
          <cell r="E696">
            <v>30</v>
          </cell>
          <cell r="F696" t="str">
            <v>Lavagem Completa</v>
          </cell>
        </row>
        <row r="697">
          <cell r="C697" t="str">
            <v>Abril Total</v>
          </cell>
          <cell r="D697">
            <v>117.47</v>
          </cell>
          <cell r="E697">
            <v>213.8</v>
          </cell>
        </row>
        <row r="698">
          <cell r="A698" t="str">
            <v>3360-5</v>
          </cell>
          <cell r="B698" t="str">
            <v>CPH2319</v>
          </cell>
          <cell r="C698" t="str">
            <v>Janeiro</v>
          </cell>
          <cell r="D698">
            <v>1</v>
          </cell>
          <cell r="E698">
            <v>4.5</v>
          </cell>
          <cell r="F698" t="str">
            <v>Complemento Óleo</v>
          </cell>
        </row>
        <row r="699">
          <cell r="A699" t="str">
            <v>3360-5</v>
          </cell>
          <cell r="B699" t="str">
            <v>CPH2319</v>
          </cell>
          <cell r="C699" t="str">
            <v>Janeiro</v>
          </cell>
          <cell r="D699">
            <v>219.3</v>
          </cell>
          <cell r="E699">
            <v>359.35</v>
          </cell>
          <cell r="F699" t="str">
            <v>Gasolina Comum</v>
          </cell>
        </row>
        <row r="700">
          <cell r="A700" t="str">
            <v>3360-5</v>
          </cell>
          <cell r="B700" t="str">
            <v>CPH2319</v>
          </cell>
          <cell r="C700" t="str">
            <v>Janeiro</v>
          </cell>
          <cell r="D700">
            <v>1</v>
          </cell>
          <cell r="E700">
            <v>5</v>
          </cell>
          <cell r="F700" t="str">
            <v>Troca de Óleo</v>
          </cell>
        </row>
        <row r="701">
          <cell r="C701" t="str">
            <v>Janeiro Total</v>
          </cell>
          <cell r="D701">
            <v>221.3</v>
          </cell>
          <cell r="E701">
            <v>368.85</v>
          </cell>
        </row>
        <row r="702">
          <cell r="A702" t="str">
            <v>3360-5</v>
          </cell>
          <cell r="B702" t="str">
            <v>CPH2319</v>
          </cell>
          <cell r="C702" t="str">
            <v>Fevereiro</v>
          </cell>
          <cell r="D702">
            <v>2</v>
          </cell>
          <cell r="E702">
            <v>28</v>
          </cell>
          <cell r="F702" t="str">
            <v>Aditivo Óleo</v>
          </cell>
        </row>
        <row r="703">
          <cell r="A703" t="str">
            <v>3360-5</v>
          </cell>
          <cell r="B703" t="str">
            <v>CPH2319</v>
          </cell>
          <cell r="C703" t="str">
            <v>Fevereiro</v>
          </cell>
          <cell r="D703">
            <v>1</v>
          </cell>
          <cell r="E703">
            <v>6.5</v>
          </cell>
          <cell r="F703" t="str">
            <v>Complemento Óleo</v>
          </cell>
        </row>
        <row r="704">
          <cell r="A704" t="str">
            <v>3360-5</v>
          </cell>
          <cell r="B704" t="str">
            <v>CPH2319</v>
          </cell>
          <cell r="C704" t="str">
            <v>Fevereiro</v>
          </cell>
          <cell r="D704">
            <v>398.6</v>
          </cell>
          <cell r="E704">
            <v>645.35</v>
          </cell>
          <cell r="F704" t="str">
            <v>Gasolina Comum</v>
          </cell>
        </row>
        <row r="705">
          <cell r="A705" t="str">
            <v>3360-5</v>
          </cell>
          <cell r="C705" t="str">
            <v>Fevereiro</v>
          </cell>
          <cell r="D705">
            <v>2</v>
          </cell>
          <cell r="E705">
            <v>30</v>
          </cell>
          <cell r="F705" t="str">
            <v>Lavagem Simples</v>
          </cell>
        </row>
        <row r="706">
          <cell r="A706" t="str">
            <v>3360-5</v>
          </cell>
          <cell r="B706" t="str">
            <v>CPH2319</v>
          </cell>
          <cell r="C706" t="str">
            <v>Fevereiro</v>
          </cell>
          <cell r="D706">
            <v>1</v>
          </cell>
          <cell r="E706">
            <v>20</v>
          </cell>
          <cell r="F706" t="str">
            <v>Troca de Filtro</v>
          </cell>
        </row>
        <row r="707">
          <cell r="A707" t="str">
            <v>3360-5</v>
          </cell>
          <cell r="B707" t="str">
            <v>CPH2319</v>
          </cell>
          <cell r="C707" t="str">
            <v>Fevereiro</v>
          </cell>
          <cell r="D707">
            <v>5</v>
          </cell>
          <cell r="E707">
            <v>22.5</v>
          </cell>
          <cell r="F707" t="str">
            <v>Troca de Óleo</v>
          </cell>
        </row>
        <row r="708">
          <cell r="C708" t="str">
            <v>Fevereiro Total</v>
          </cell>
          <cell r="D708">
            <v>409.6</v>
          </cell>
          <cell r="E708">
            <v>752.35</v>
          </cell>
        </row>
        <row r="709">
          <cell r="A709" t="str">
            <v>3360-5</v>
          </cell>
          <cell r="B709" t="str">
            <v>CPH2319</v>
          </cell>
          <cell r="C709" t="str">
            <v>Março</v>
          </cell>
          <cell r="D709">
            <v>65.37</v>
          </cell>
          <cell r="E709">
            <v>101.25</v>
          </cell>
          <cell r="F709" t="str">
            <v>Gasolina Comum</v>
          </cell>
        </row>
        <row r="710">
          <cell r="A710" t="str">
            <v>3360-5</v>
          </cell>
          <cell r="C710" t="str">
            <v>Março</v>
          </cell>
          <cell r="D710">
            <v>1</v>
          </cell>
          <cell r="E710">
            <v>30</v>
          </cell>
          <cell r="F710" t="str">
            <v>Lavagem Completa</v>
          </cell>
        </row>
        <row r="711">
          <cell r="C711" t="str">
            <v>Março Total</v>
          </cell>
          <cell r="D711">
            <v>66.37</v>
          </cell>
          <cell r="E711">
            <v>131.25</v>
          </cell>
        </row>
        <row r="712">
          <cell r="A712" t="str">
            <v>3360-5</v>
          </cell>
          <cell r="B712" t="str">
            <v>CPH2319</v>
          </cell>
          <cell r="C712" t="str">
            <v>Abril</v>
          </cell>
          <cell r="D712">
            <v>2</v>
          </cell>
          <cell r="E712">
            <v>13</v>
          </cell>
          <cell r="F712" t="str">
            <v>Complemento Óleo</v>
          </cell>
        </row>
        <row r="713">
          <cell r="A713" t="str">
            <v>3360-5</v>
          </cell>
          <cell r="B713" t="str">
            <v>CPH2319</v>
          </cell>
          <cell r="C713" t="str">
            <v>Abril</v>
          </cell>
          <cell r="D713">
            <v>184.64</v>
          </cell>
          <cell r="E713">
            <v>285.69</v>
          </cell>
          <cell r="F713" t="str">
            <v>Gasolina Comum</v>
          </cell>
        </row>
        <row r="714">
          <cell r="C714" t="str">
            <v>Abril Total</v>
          </cell>
          <cell r="D714">
            <v>186.64</v>
          </cell>
          <cell r="E714">
            <v>298.69</v>
          </cell>
        </row>
        <row r="715">
          <cell r="A715" t="str">
            <v>3414-8</v>
          </cell>
          <cell r="B715" t="str">
            <v>BOQ6439</v>
          </cell>
          <cell r="C715" t="str">
            <v>Janeiro</v>
          </cell>
          <cell r="D715">
            <v>235.5</v>
          </cell>
          <cell r="E715">
            <v>247.1</v>
          </cell>
          <cell r="F715" t="str">
            <v>Álcool</v>
          </cell>
        </row>
        <row r="716">
          <cell r="C716" t="str">
            <v>Janeiro Total</v>
          </cell>
          <cell r="D716">
            <v>235.5</v>
          </cell>
          <cell r="E716">
            <v>247.1</v>
          </cell>
        </row>
        <row r="717">
          <cell r="A717" t="str">
            <v>3414-8</v>
          </cell>
          <cell r="B717" t="str">
            <v>BOQ6439</v>
          </cell>
          <cell r="C717" t="str">
            <v>Fevereiro</v>
          </cell>
          <cell r="D717">
            <v>622</v>
          </cell>
          <cell r="E717">
            <v>666.6</v>
          </cell>
          <cell r="F717" t="str">
            <v>Álcool</v>
          </cell>
        </row>
        <row r="718">
          <cell r="A718" t="str">
            <v>3414-8</v>
          </cell>
          <cell r="C718" t="str">
            <v>Fevereiro</v>
          </cell>
          <cell r="D718">
            <v>2</v>
          </cell>
          <cell r="E718">
            <v>30</v>
          </cell>
          <cell r="F718" t="str">
            <v>Lavagem Simples</v>
          </cell>
        </row>
        <row r="719">
          <cell r="C719" t="str">
            <v>Fevereiro Total</v>
          </cell>
          <cell r="D719">
            <v>624</v>
          </cell>
          <cell r="E719">
            <v>696.6</v>
          </cell>
        </row>
        <row r="720">
          <cell r="A720" t="str">
            <v>3414-8</v>
          </cell>
          <cell r="B720" t="str">
            <v>BOQ6439</v>
          </cell>
          <cell r="C720" t="str">
            <v>Março</v>
          </cell>
          <cell r="D720">
            <v>257.3</v>
          </cell>
          <cell r="E720">
            <v>253.42</v>
          </cell>
          <cell r="F720" t="str">
            <v>Álcool</v>
          </cell>
        </row>
        <row r="721">
          <cell r="C721" t="str">
            <v>Março Total</v>
          </cell>
          <cell r="D721">
            <v>257.3</v>
          </cell>
          <cell r="E721">
            <v>253.42</v>
          </cell>
        </row>
        <row r="722">
          <cell r="A722" t="str">
            <v>3414-8</v>
          </cell>
          <cell r="B722" t="str">
            <v>BOQ6439</v>
          </cell>
          <cell r="C722" t="str">
            <v>Abril</v>
          </cell>
          <cell r="D722">
            <v>172.09</v>
          </cell>
          <cell r="E722">
            <v>163.51</v>
          </cell>
          <cell r="F722" t="str">
            <v>Álcool</v>
          </cell>
        </row>
        <row r="723">
          <cell r="A723" t="str">
            <v>3414-8</v>
          </cell>
          <cell r="B723" t="str">
            <v>BOQ6439</v>
          </cell>
          <cell r="C723" t="str">
            <v>Abril</v>
          </cell>
          <cell r="D723">
            <v>47.9</v>
          </cell>
          <cell r="E723">
            <v>47.9</v>
          </cell>
          <cell r="F723" t="str">
            <v>Troca de Óleo</v>
          </cell>
        </row>
        <row r="724">
          <cell r="C724" t="str">
            <v>Abril Total</v>
          </cell>
          <cell r="D724">
            <v>219.99</v>
          </cell>
          <cell r="E724">
            <v>211.41</v>
          </cell>
        </row>
        <row r="725">
          <cell r="A725" t="str">
            <v>3426-1</v>
          </cell>
          <cell r="B725" t="str">
            <v>BOQ6431</v>
          </cell>
          <cell r="C725" t="str">
            <v>Janeiro</v>
          </cell>
          <cell r="D725">
            <v>1346.17</v>
          </cell>
          <cell r="E725">
            <v>1527.12</v>
          </cell>
          <cell r="F725" t="str">
            <v>Álcool</v>
          </cell>
        </row>
        <row r="726">
          <cell r="A726" t="str">
            <v>3426-1</v>
          </cell>
          <cell r="B726" t="str">
            <v>BOQ6431</v>
          </cell>
          <cell r="C726" t="str">
            <v>Janeiro</v>
          </cell>
          <cell r="D726">
            <v>1</v>
          </cell>
          <cell r="E726">
            <v>3</v>
          </cell>
          <cell r="F726" t="str">
            <v>Complemento Óleo</v>
          </cell>
        </row>
        <row r="727">
          <cell r="C727" t="str">
            <v>Janeiro Total</v>
          </cell>
          <cell r="D727">
            <v>1347.17</v>
          </cell>
          <cell r="E727">
            <v>1530.12</v>
          </cell>
        </row>
        <row r="728">
          <cell r="A728" t="str">
            <v>3426-1</v>
          </cell>
          <cell r="B728" t="str">
            <v>BOQ6431</v>
          </cell>
          <cell r="C728" t="str">
            <v>Fevereiro</v>
          </cell>
          <cell r="D728">
            <v>922.82</v>
          </cell>
          <cell r="E728">
            <v>1054.01</v>
          </cell>
          <cell r="F728" t="str">
            <v>Álcool</v>
          </cell>
        </row>
        <row r="729">
          <cell r="C729" t="str">
            <v>Fevereiro Total</v>
          </cell>
          <cell r="D729">
            <v>922.82</v>
          </cell>
          <cell r="E729">
            <v>1054.01</v>
          </cell>
        </row>
        <row r="730">
          <cell r="A730" t="str">
            <v>3426-1</v>
          </cell>
          <cell r="B730" t="str">
            <v>BOQ6431</v>
          </cell>
          <cell r="C730" t="str">
            <v>Março</v>
          </cell>
          <cell r="D730">
            <v>1154.72</v>
          </cell>
          <cell r="E730">
            <v>1325.84</v>
          </cell>
          <cell r="F730" t="str">
            <v>Álcool</v>
          </cell>
        </row>
        <row r="731">
          <cell r="C731" t="str">
            <v>Março Total</v>
          </cell>
          <cell r="D731">
            <v>1154.72</v>
          </cell>
          <cell r="E731">
            <v>1325.84</v>
          </cell>
        </row>
        <row r="732">
          <cell r="A732" t="str">
            <v>3426-1</v>
          </cell>
          <cell r="B732" t="str">
            <v>BOQ6431</v>
          </cell>
          <cell r="C732" t="str">
            <v>Abril</v>
          </cell>
          <cell r="D732">
            <v>585</v>
          </cell>
          <cell r="E732">
            <v>671.94</v>
          </cell>
          <cell r="F732" t="str">
            <v>Álcool</v>
          </cell>
        </row>
        <row r="733">
          <cell r="C733" t="str">
            <v>Abril Total</v>
          </cell>
          <cell r="D733">
            <v>585</v>
          </cell>
          <cell r="E733">
            <v>671.94</v>
          </cell>
        </row>
        <row r="734">
          <cell r="A734" t="str">
            <v>3432-6</v>
          </cell>
          <cell r="B734" t="str">
            <v>BOQ6430</v>
          </cell>
          <cell r="C734" t="str">
            <v>Janeiro</v>
          </cell>
          <cell r="D734">
            <v>545.49</v>
          </cell>
          <cell r="E734">
            <v>578.87</v>
          </cell>
          <cell r="F734" t="str">
            <v>Álcool</v>
          </cell>
        </row>
        <row r="735">
          <cell r="A735" t="str">
            <v>3432-6</v>
          </cell>
          <cell r="B735" t="str">
            <v>BOQ6430</v>
          </cell>
          <cell r="C735" t="str">
            <v>Janeiro</v>
          </cell>
          <cell r="D735">
            <v>2</v>
          </cell>
          <cell r="E735">
            <v>14.5</v>
          </cell>
          <cell r="F735" t="str">
            <v>Complemento Óleo</v>
          </cell>
        </row>
        <row r="736">
          <cell r="A736" t="str">
            <v>3432-6</v>
          </cell>
          <cell r="C736" t="str">
            <v>Janeiro</v>
          </cell>
          <cell r="D736">
            <v>1</v>
          </cell>
          <cell r="E736">
            <v>30</v>
          </cell>
          <cell r="F736" t="str">
            <v>Lavagem Completa</v>
          </cell>
        </row>
        <row r="737">
          <cell r="C737" t="str">
            <v>Janeiro Total</v>
          </cell>
          <cell r="D737">
            <v>548.49</v>
          </cell>
          <cell r="E737">
            <v>623.37</v>
          </cell>
        </row>
        <row r="738">
          <cell r="A738" t="str">
            <v>3432-6</v>
          </cell>
          <cell r="B738" t="str">
            <v>BOQ6430</v>
          </cell>
          <cell r="C738" t="str">
            <v>Fevereiro</v>
          </cell>
          <cell r="D738">
            <v>781.67</v>
          </cell>
          <cell r="E738">
            <v>842.17</v>
          </cell>
          <cell r="F738" t="str">
            <v>Álcool</v>
          </cell>
        </row>
        <row r="739">
          <cell r="A739" t="str">
            <v>3432-6</v>
          </cell>
          <cell r="B739" t="str">
            <v>BOQ6430</v>
          </cell>
          <cell r="C739" t="str">
            <v>Fevereiro</v>
          </cell>
          <cell r="D739">
            <v>1</v>
          </cell>
          <cell r="E739">
            <v>6.5</v>
          </cell>
          <cell r="F739" t="str">
            <v>Complemento Óleo</v>
          </cell>
        </row>
        <row r="740">
          <cell r="C740" t="str">
            <v>Fevereiro Total</v>
          </cell>
          <cell r="D740">
            <v>782.67</v>
          </cell>
          <cell r="E740">
            <v>848.67</v>
          </cell>
        </row>
        <row r="741">
          <cell r="A741" t="str">
            <v>3432-6</v>
          </cell>
          <cell r="B741" t="str">
            <v>BOQ6430</v>
          </cell>
          <cell r="C741" t="str">
            <v>Março</v>
          </cell>
          <cell r="D741">
            <v>107.44</v>
          </cell>
          <cell r="E741">
            <v>117</v>
          </cell>
          <cell r="F741" t="str">
            <v>Álcool</v>
          </cell>
        </row>
        <row r="742">
          <cell r="A742" t="str">
            <v>3432-6</v>
          </cell>
          <cell r="C742" t="str">
            <v>Março</v>
          </cell>
          <cell r="D742">
            <v>1</v>
          </cell>
          <cell r="E742">
            <v>30</v>
          </cell>
          <cell r="F742" t="str">
            <v>Lavagem Completa</v>
          </cell>
        </row>
        <row r="743">
          <cell r="C743" t="str">
            <v>Março Total</v>
          </cell>
          <cell r="D743">
            <v>108.44</v>
          </cell>
          <cell r="E743">
            <v>147</v>
          </cell>
        </row>
        <row r="744">
          <cell r="A744" t="str">
            <v>3432-6</v>
          </cell>
          <cell r="B744" t="str">
            <v>BOQ6430</v>
          </cell>
          <cell r="C744" t="str">
            <v>Abril</v>
          </cell>
          <cell r="D744">
            <v>127.3</v>
          </cell>
          <cell r="E744">
            <v>125.35</v>
          </cell>
          <cell r="F744" t="str">
            <v>Álcool</v>
          </cell>
        </row>
        <row r="745">
          <cell r="C745" t="str">
            <v>Abril Total</v>
          </cell>
          <cell r="D745">
            <v>127.3</v>
          </cell>
          <cell r="E745">
            <v>125.35</v>
          </cell>
        </row>
        <row r="746">
          <cell r="A746" t="str">
            <v>3436-8</v>
          </cell>
          <cell r="B746" t="str">
            <v>BOQ6437</v>
          </cell>
          <cell r="C746" t="str">
            <v>Janeiro</v>
          </cell>
          <cell r="D746">
            <v>216</v>
          </cell>
          <cell r="E746">
            <v>243</v>
          </cell>
          <cell r="F746" t="str">
            <v>Álcool</v>
          </cell>
        </row>
        <row r="747">
          <cell r="C747" t="str">
            <v>Janeiro Total</v>
          </cell>
          <cell r="D747">
            <v>216</v>
          </cell>
          <cell r="E747">
            <v>243</v>
          </cell>
        </row>
        <row r="748">
          <cell r="A748" t="str">
            <v>3436-8</v>
          </cell>
          <cell r="B748" t="str">
            <v>BOQ6437</v>
          </cell>
          <cell r="C748" t="str">
            <v>Fevereiro</v>
          </cell>
          <cell r="D748">
            <v>566</v>
          </cell>
          <cell r="E748">
            <v>619.14</v>
          </cell>
          <cell r="F748" t="str">
            <v>Álcool</v>
          </cell>
        </row>
        <row r="749">
          <cell r="A749" t="str">
            <v>3436-8</v>
          </cell>
          <cell r="C749" t="str">
            <v>Fevereiro</v>
          </cell>
          <cell r="D749">
            <v>1</v>
          </cell>
          <cell r="E749">
            <v>30</v>
          </cell>
          <cell r="F749" t="str">
            <v>Lavagem Completa</v>
          </cell>
        </row>
        <row r="750">
          <cell r="C750" t="str">
            <v>Fevereiro Total</v>
          </cell>
          <cell r="D750">
            <v>567</v>
          </cell>
          <cell r="E750">
            <v>649.14</v>
          </cell>
        </row>
        <row r="751">
          <cell r="A751" t="str">
            <v>3436-8</v>
          </cell>
          <cell r="B751" t="str">
            <v>BOQ6437</v>
          </cell>
          <cell r="C751" t="str">
            <v>Março</v>
          </cell>
          <cell r="D751">
            <v>73</v>
          </cell>
          <cell r="E751">
            <v>80</v>
          </cell>
          <cell r="F751" t="str">
            <v>Álcool</v>
          </cell>
        </row>
        <row r="752">
          <cell r="C752" t="str">
            <v>Março Total</v>
          </cell>
          <cell r="D752">
            <v>73</v>
          </cell>
          <cell r="E752">
            <v>80</v>
          </cell>
        </row>
        <row r="753">
          <cell r="A753" t="str">
            <v>3510-2</v>
          </cell>
          <cell r="B753" t="str">
            <v>CKH1266</v>
          </cell>
          <cell r="C753" t="str">
            <v>Janeiro</v>
          </cell>
          <cell r="D753">
            <v>71.8</v>
          </cell>
          <cell r="E753">
            <v>71</v>
          </cell>
          <cell r="F753" t="str">
            <v>Álcool</v>
          </cell>
        </row>
        <row r="754">
          <cell r="C754" t="str">
            <v>Janeiro Total</v>
          </cell>
          <cell r="D754">
            <v>71.8</v>
          </cell>
          <cell r="E754">
            <v>71</v>
          </cell>
        </row>
        <row r="755">
          <cell r="A755" t="str">
            <v>3510-2</v>
          </cell>
          <cell r="B755" t="str">
            <v>CKH1266</v>
          </cell>
          <cell r="C755" t="str">
            <v>Fevereiro</v>
          </cell>
          <cell r="D755">
            <v>66</v>
          </cell>
          <cell r="E755">
            <v>78.540000000000006</v>
          </cell>
          <cell r="F755" t="str">
            <v>Álcool</v>
          </cell>
        </row>
        <row r="756">
          <cell r="A756" t="str">
            <v>3510-2</v>
          </cell>
          <cell r="C756" t="str">
            <v>Fevereiro</v>
          </cell>
          <cell r="D756">
            <v>1</v>
          </cell>
          <cell r="E756">
            <v>30</v>
          </cell>
          <cell r="F756" t="str">
            <v>Lavagem Completa</v>
          </cell>
        </row>
        <row r="757">
          <cell r="C757" t="str">
            <v>Fevereiro Total</v>
          </cell>
          <cell r="D757">
            <v>67</v>
          </cell>
          <cell r="E757">
            <v>108.54</v>
          </cell>
        </row>
        <row r="758">
          <cell r="A758" t="str">
            <v>3510-2</v>
          </cell>
          <cell r="C758" t="str">
            <v>Março</v>
          </cell>
          <cell r="D758">
            <v>1</v>
          </cell>
          <cell r="E758">
            <v>30</v>
          </cell>
          <cell r="F758" t="str">
            <v>Lavagem Completa</v>
          </cell>
        </row>
        <row r="759">
          <cell r="C759" t="str">
            <v>Março Total</v>
          </cell>
          <cell r="D759">
            <v>1</v>
          </cell>
          <cell r="E759">
            <v>30</v>
          </cell>
        </row>
        <row r="760">
          <cell r="A760" t="str">
            <v>3510-2</v>
          </cell>
          <cell r="B760" t="str">
            <v>CKH1266</v>
          </cell>
          <cell r="C760" t="str">
            <v>Abril</v>
          </cell>
          <cell r="D760">
            <v>54.3</v>
          </cell>
          <cell r="E760">
            <v>59.14</v>
          </cell>
          <cell r="F760" t="str">
            <v>Álcool</v>
          </cell>
        </row>
        <row r="761">
          <cell r="A761" t="str">
            <v>3510-2</v>
          </cell>
          <cell r="B761" t="str">
            <v>CKH1266</v>
          </cell>
          <cell r="C761" t="str">
            <v>Abril</v>
          </cell>
          <cell r="D761">
            <v>1</v>
          </cell>
          <cell r="E761">
            <v>6.5</v>
          </cell>
          <cell r="F761" t="str">
            <v>Complemento Óleo</v>
          </cell>
        </row>
        <row r="762">
          <cell r="C762" t="str">
            <v>Abril Total</v>
          </cell>
          <cell r="D762">
            <v>55.3</v>
          </cell>
          <cell r="E762">
            <v>65.64</v>
          </cell>
        </row>
        <row r="763">
          <cell r="A763" t="str">
            <v>3511-0</v>
          </cell>
          <cell r="B763" t="str">
            <v>CIT6404</v>
          </cell>
          <cell r="C763" t="str">
            <v>Janeiro</v>
          </cell>
          <cell r="D763">
            <v>618.66999999999996</v>
          </cell>
          <cell r="E763">
            <v>612.04</v>
          </cell>
          <cell r="F763" t="str">
            <v>Álcool</v>
          </cell>
        </row>
        <row r="764">
          <cell r="C764" t="str">
            <v>Janeiro Total</v>
          </cell>
          <cell r="D764">
            <v>618.66999999999996</v>
          </cell>
          <cell r="E764">
            <v>612.04</v>
          </cell>
        </row>
        <row r="765">
          <cell r="A765" t="str">
            <v>3511-0</v>
          </cell>
          <cell r="B765" t="str">
            <v>CIT6404</v>
          </cell>
          <cell r="C765" t="str">
            <v>Fevereiro</v>
          </cell>
          <cell r="D765">
            <v>309.27999999999997</v>
          </cell>
          <cell r="E765">
            <v>303.85000000000002</v>
          </cell>
          <cell r="F765" t="str">
            <v>Álcool</v>
          </cell>
        </row>
        <row r="766">
          <cell r="C766" t="str">
            <v>Fevereiro Total</v>
          </cell>
          <cell r="D766">
            <v>309.27999999999997</v>
          </cell>
          <cell r="E766">
            <v>303.85000000000002</v>
          </cell>
        </row>
        <row r="767">
          <cell r="A767" t="str">
            <v>3511-0</v>
          </cell>
          <cell r="B767" t="str">
            <v>CIT6404</v>
          </cell>
          <cell r="C767" t="str">
            <v>Março</v>
          </cell>
          <cell r="D767">
            <v>94.08</v>
          </cell>
          <cell r="E767">
            <v>94.45</v>
          </cell>
          <cell r="F767" t="str">
            <v>Álcool</v>
          </cell>
        </row>
        <row r="768">
          <cell r="C768" t="str">
            <v>Março Total</v>
          </cell>
          <cell r="D768">
            <v>94.08</v>
          </cell>
          <cell r="E768">
            <v>94.45</v>
          </cell>
        </row>
        <row r="769">
          <cell r="A769" t="str">
            <v>3511-0</v>
          </cell>
          <cell r="B769" t="str">
            <v>CIT6404</v>
          </cell>
          <cell r="C769" t="str">
            <v>Abril</v>
          </cell>
          <cell r="D769">
            <v>329.26</v>
          </cell>
          <cell r="E769">
            <v>308.3</v>
          </cell>
          <cell r="F769" t="str">
            <v>Álcool</v>
          </cell>
        </row>
        <row r="770">
          <cell r="C770" t="str">
            <v>Abril Total</v>
          </cell>
          <cell r="D770">
            <v>329.26</v>
          </cell>
          <cell r="E770">
            <v>308.3</v>
          </cell>
        </row>
        <row r="771">
          <cell r="A771" t="str">
            <v>3518-6</v>
          </cell>
          <cell r="B771" t="str">
            <v>CGL2456</v>
          </cell>
          <cell r="C771" t="str">
            <v>Janeiro</v>
          </cell>
          <cell r="D771">
            <v>479.66</v>
          </cell>
          <cell r="E771">
            <v>533.46</v>
          </cell>
          <cell r="F771" t="str">
            <v>Álcool</v>
          </cell>
        </row>
        <row r="772">
          <cell r="A772" t="str">
            <v>3518-6</v>
          </cell>
          <cell r="B772" t="str">
            <v>CGL2456</v>
          </cell>
          <cell r="C772" t="str">
            <v>Janeiro</v>
          </cell>
          <cell r="D772">
            <v>1</v>
          </cell>
          <cell r="E772">
            <v>6</v>
          </cell>
          <cell r="F772" t="str">
            <v>Complemento Óleo</v>
          </cell>
        </row>
        <row r="773">
          <cell r="C773" t="str">
            <v>Janeiro Total</v>
          </cell>
          <cell r="D773">
            <v>480.66</v>
          </cell>
          <cell r="E773">
            <v>539.46</v>
          </cell>
        </row>
        <row r="774">
          <cell r="A774" t="str">
            <v>3518-6</v>
          </cell>
          <cell r="B774" t="str">
            <v>CGL2456</v>
          </cell>
          <cell r="C774" t="str">
            <v>Fevereiro</v>
          </cell>
          <cell r="D774">
            <v>290.82</v>
          </cell>
          <cell r="E774">
            <v>323.81</v>
          </cell>
          <cell r="F774" t="str">
            <v>Álcool</v>
          </cell>
        </row>
        <row r="775">
          <cell r="C775" t="str">
            <v>Fevereiro Total</v>
          </cell>
          <cell r="D775">
            <v>290.82</v>
          </cell>
          <cell r="E775">
            <v>323.81</v>
          </cell>
        </row>
        <row r="776">
          <cell r="A776" t="str">
            <v>3518-6</v>
          </cell>
          <cell r="B776" t="str">
            <v>CGL2456</v>
          </cell>
          <cell r="C776" t="str">
            <v>Abril</v>
          </cell>
          <cell r="D776">
            <v>85</v>
          </cell>
          <cell r="E776">
            <v>72</v>
          </cell>
          <cell r="F776" t="str">
            <v>Álcool</v>
          </cell>
        </row>
        <row r="777">
          <cell r="C777" t="str">
            <v>Abril Total</v>
          </cell>
          <cell r="D777">
            <v>85</v>
          </cell>
          <cell r="E777">
            <v>72</v>
          </cell>
        </row>
        <row r="778">
          <cell r="A778" t="str">
            <v>3528-3</v>
          </cell>
          <cell r="B778" t="str">
            <v>CPL6058</v>
          </cell>
          <cell r="C778" t="str">
            <v>Janeiro</v>
          </cell>
          <cell r="D778">
            <v>276.33</v>
          </cell>
          <cell r="E778">
            <v>433.07</v>
          </cell>
          <cell r="F778" t="str">
            <v>Gasolina Comum</v>
          </cell>
        </row>
        <row r="779">
          <cell r="C779" t="str">
            <v>Janeiro Total</v>
          </cell>
          <cell r="D779">
            <v>276.33</v>
          </cell>
          <cell r="E779">
            <v>433.07</v>
          </cell>
        </row>
        <row r="780">
          <cell r="A780" t="str">
            <v>3528-3</v>
          </cell>
          <cell r="B780" t="str">
            <v>CPL6058</v>
          </cell>
          <cell r="C780" t="str">
            <v>Fevereiro</v>
          </cell>
          <cell r="D780">
            <v>618.46</v>
          </cell>
          <cell r="E780">
            <v>970.8</v>
          </cell>
          <cell r="F780" t="str">
            <v>Gasolina Comum</v>
          </cell>
        </row>
        <row r="781">
          <cell r="A781" t="str">
            <v>3528-3</v>
          </cell>
          <cell r="B781" t="str">
            <v>CPL6058</v>
          </cell>
          <cell r="C781" t="str">
            <v>Fevereiro</v>
          </cell>
          <cell r="D781">
            <v>1</v>
          </cell>
          <cell r="E781">
            <v>2.9</v>
          </cell>
          <cell r="F781" t="str">
            <v>Troca de Óleo</v>
          </cell>
        </row>
        <row r="782">
          <cell r="C782" t="str">
            <v>Fevereiro Total</v>
          </cell>
          <cell r="D782">
            <v>619.46</v>
          </cell>
          <cell r="E782">
            <v>973.69999999999993</v>
          </cell>
        </row>
        <row r="783">
          <cell r="A783" t="str">
            <v>3528-3</v>
          </cell>
          <cell r="B783" t="str">
            <v>CPL6058</v>
          </cell>
          <cell r="C783" t="str">
            <v>Março</v>
          </cell>
          <cell r="D783">
            <v>347.45</v>
          </cell>
          <cell r="E783">
            <v>559.97</v>
          </cell>
          <cell r="F783" t="str">
            <v>Gasolina Comum</v>
          </cell>
        </row>
        <row r="784">
          <cell r="A784" t="str">
            <v>3528-3</v>
          </cell>
          <cell r="B784" t="str">
            <v>CPL6058</v>
          </cell>
          <cell r="C784" t="str">
            <v>Março</v>
          </cell>
          <cell r="D784">
            <v>1</v>
          </cell>
          <cell r="E784">
            <v>6.5</v>
          </cell>
          <cell r="F784" t="str">
            <v>Troca de Óleo</v>
          </cell>
        </row>
        <row r="785">
          <cell r="C785" t="str">
            <v>Março Total</v>
          </cell>
          <cell r="D785">
            <v>348.45</v>
          </cell>
          <cell r="E785">
            <v>566.47</v>
          </cell>
        </row>
        <row r="786">
          <cell r="A786" t="str">
            <v>3528-3</v>
          </cell>
          <cell r="B786" t="str">
            <v>CPL6058</v>
          </cell>
          <cell r="C786" t="str">
            <v>Abril</v>
          </cell>
          <cell r="D786">
            <v>366.13</v>
          </cell>
          <cell r="E786">
            <v>566.24</v>
          </cell>
          <cell r="F786" t="str">
            <v>Gasolina Comum</v>
          </cell>
        </row>
        <row r="787">
          <cell r="C787" t="str">
            <v>Abril Total</v>
          </cell>
          <cell r="D787">
            <v>366.13</v>
          </cell>
          <cell r="E787">
            <v>566.24</v>
          </cell>
        </row>
        <row r="788">
          <cell r="A788" t="str">
            <v>3611-6</v>
          </cell>
          <cell r="B788" t="str">
            <v>CKH0855</v>
          </cell>
          <cell r="C788" t="str">
            <v>Janeiro</v>
          </cell>
          <cell r="D788">
            <v>331.67</v>
          </cell>
          <cell r="E788">
            <v>552.5</v>
          </cell>
          <cell r="F788" t="str">
            <v>Gasolina Comum</v>
          </cell>
        </row>
        <row r="789">
          <cell r="C789" t="str">
            <v>Janeiro Total</v>
          </cell>
          <cell r="D789">
            <v>331.67</v>
          </cell>
          <cell r="E789">
            <v>552.5</v>
          </cell>
        </row>
        <row r="790">
          <cell r="A790" t="str">
            <v>3611-6</v>
          </cell>
          <cell r="B790" t="str">
            <v>CKH0855</v>
          </cell>
          <cell r="C790" t="str">
            <v>Fevereiro</v>
          </cell>
          <cell r="D790">
            <v>356.16</v>
          </cell>
          <cell r="E790">
            <v>609.98</v>
          </cell>
          <cell r="F790" t="str">
            <v>Gasolina Comum</v>
          </cell>
        </row>
        <row r="791">
          <cell r="C791" t="str">
            <v>Fevereiro Total</v>
          </cell>
          <cell r="D791">
            <v>356.16</v>
          </cell>
          <cell r="E791">
            <v>609.98</v>
          </cell>
        </row>
        <row r="792">
          <cell r="A792" t="str">
            <v>3611-6</v>
          </cell>
          <cell r="B792" t="str">
            <v>CKH0855</v>
          </cell>
          <cell r="C792" t="str">
            <v>Março</v>
          </cell>
          <cell r="D792">
            <v>4</v>
          </cell>
          <cell r="E792">
            <v>31.6</v>
          </cell>
          <cell r="F792" t="str">
            <v>Complemento Óleo</v>
          </cell>
        </row>
        <row r="793">
          <cell r="A793" t="str">
            <v>3611-6</v>
          </cell>
          <cell r="B793" t="str">
            <v>CKH0855</v>
          </cell>
          <cell r="C793" t="str">
            <v>Março</v>
          </cell>
          <cell r="D793">
            <v>440.56</v>
          </cell>
          <cell r="E793">
            <v>676.22</v>
          </cell>
          <cell r="F793" t="str">
            <v>Gasolina Comum</v>
          </cell>
        </row>
        <row r="794">
          <cell r="C794" t="str">
            <v>Março Total</v>
          </cell>
          <cell r="D794">
            <v>444.56</v>
          </cell>
          <cell r="E794">
            <v>707.82</v>
          </cell>
        </row>
        <row r="795">
          <cell r="A795" t="str">
            <v>3611-6</v>
          </cell>
          <cell r="B795" t="str">
            <v>CKH0855</v>
          </cell>
          <cell r="C795" t="str">
            <v>Abril</v>
          </cell>
          <cell r="D795">
            <v>197.3</v>
          </cell>
          <cell r="E795">
            <v>303.27</v>
          </cell>
          <cell r="F795" t="str">
            <v>Gasolina Comum</v>
          </cell>
        </row>
        <row r="796">
          <cell r="C796" t="str">
            <v>Abril Total</v>
          </cell>
          <cell r="D796">
            <v>197.3</v>
          </cell>
          <cell r="E796">
            <v>303.27</v>
          </cell>
        </row>
        <row r="797">
          <cell r="A797" t="str">
            <v>3664-5</v>
          </cell>
          <cell r="B797" t="str">
            <v>CIT1902</v>
          </cell>
          <cell r="C797" t="str">
            <v>Janeiro</v>
          </cell>
          <cell r="D797">
            <v>342.83</v>
          </cell>
          <cell r="E797">
            <v>374.02</v>
          </cell>
          <cell r="F797" t="str">
            <v>Álcool</v>
          </cell>
        </row>
        <row r="798">
          <cell r="A798" t="str">
            <v>3664-5</v>
          </cell>
          <cell r="B798" t="str">
            <v>CIT1902</v>
          </cell>
          <cell r="C798" t="str">
            <v>Janeiro</v>
          </cell>
          <cell r="D798">
            <v>1</v>
          </cell>
          <cell r="E798">
            <v>5</v>
          </cell>
          <cell r="F798" t="str">
            <v>Troca de Óleo</v>
          </cell>
        </row>
        <row r="799">
          <cell r="C799" t="str">
            <v>Janeiro Total</v>
          </cell>
          <cell r="D799">
            <v>343.83</v>
          </cell>
          <cell r="E799">
            <v>379.02</v>
          </cell>
        </row>
        <row r="800">
          <cell r="A800" t="str">
            <v>3664-5</v>
          </cell>
          <cell r="B800" t="str">
            <v>CIT1902</v>
          </cell>
          <cell r="C800" t="str">
            <v>Fevereiro</v>
          </cell>
          <cell r="D800">
            <v>356.63</v>
          </cell>
          <cell r="E800">
            <v>388.5</v>
          </cell>
          <cell r="F800" t="str">
            <v>Álcool</v>
          </cell>
        </row>
        <row r="801">
          <cell r="A801" t="str">
            <v>3664-5</v>
          </cell>
          <cell r="B801" t="str">
            <v>CIT1902</v>
          </cell>
          <cell r="C801" t="str">
            <v>Fevereiro</v>
          </cell>
          <cell r="D801">
            <v>2</v>
          </cell>
          <cell r="E801">
            <v>13</v>
          </cell>
          <cell r="F801" t="str">
            <v>Complemento Óleo</v>
          </cell>
        </row>
        <row r="802">
          <cell r="C802" t="str">
            <v>Fevereiro Total</v>
          </cell>
          <cell r="D802">
            <v>358.63</v>
          </cell>
          <cell r="E802">
            <v>401.5</v>
          </cell>
        </row>
        <row r="803">
          <cell r="A803" t="str">
            <v>3664-5</v>
          </cell>
          <cell r="B803" t="str">
            <v>CIT1902</v>
          </cell>
          <cell r="C803" t="str">
            <v>Março</v>
          </cell>
          <cell r="D803">
            <v>120.62</v>
          </cell>
          <cell r="E803">
            <v>131.47</v>
          </cell>
          <cell r="F803" t="str">
            <v>Álcool</v>
          </cell>
        </row>
        <row r="804">
          <cell r="C804" t="str">
            <v>Março Total</v>
          </cell>
          <cell r="D804">
            <v>120.62</v>
          </cell>
          <cell r="E804">
            <v>131.47</v>
          </cell>
        </row>
        <row r="805">
          <cell r="A805" t="str">
            <v>3664-5</v>
          </cell>
          <cell r="B805" t="str">
            <v>CIT1902</v>
          </cell>
          <cell r="C805" t="str">
            <v>Abril</v>
          </cell>
          <cell r="D805">
            <v>265.8</v>
          </cell>
          <cell r="E805">
            <v>304.41000000000003</v>
          </cell>
          <cell r="F805" t="str">
            <v>Álcool</v>
          </cell>
        </row>
        <row r="806">
          <cell r="A806" t="str">
            <v>3664-5</v>
          </cell>
          <cell r="B806" t="str">
            <v>CIT1902</v>
          </cell>
          <cell r="C806" t="str">
            <v>Abril</v>
          </cell>
          <cell r="D806">
            <v>1</v>
          </cell>
          <cell r="E806">
            <v>4</v>
          </cell>
          <cell r="F806" t="str">
            <v>Troca de Óleo</v>
          </cell>
        </row>
        <row r="807">
          <cell r="C807" t="str">
            <v>Abril Total</v>
          </cell>
          <cell r="D807">
            <v>266.8</v>
          </cell>
          <cell r="E807">
            <v>308.41000000000003</v>
          </cell>
        </row>
        <row r="808">
          <cell r="A808" t="str">
            <v>3727-7</v>
          </cell>
          <cell r="B808" t="str">
            <v>CMR6657</v>
          </cell>
          <cell r="C808" t="str">
            <v>Janeiro</v>
          </cell>
          <cell r="D808">
            <v>122.84</v>
          </cell>
          <cell r="E808">
            <v>107.99</v>
          </cell>
          <cell r="F808" t="str">
            <v>Álcool</v>
          </cell>
        </row>
        <row r="809">
          <cell r="C809" t="str">
            <v>Janeiro Total</v>
          </cell>
          <cell r="D809">
            <v>122.84</v>
          </cell>
          <cell r="E809">
            <v>107.99</v>
          </cell>
        </row>
        <row r="810">
          <cell r="A810" t="str">
            <v>3727-7</v>
          </cell>
          <cell r="B810" t="str">
            <v>CMR6657</v>
          </cell>
          <cell r="C810" t="str">
            <v>Fevereiro</v>
          </cell>
          <cell r="D810">
            <v>256.98</v>
          </cell>
          <cell r="E810">
            <v>240.32</v>
          </cell>
          <cell r="F810" t="str">
            <v>Álcool</v>
          </cell>
        </row>
        <row r="811">
          <cell r="C811" t="str">
            <v>Fevereiro Total</v>
          </cell>
          <cell r="D811">
            <v>256.98</v>
          </cell>
          <cell r="E811">
            <v>240.32</v>
          </cell>
        </row>
        <row r="812">
          <cell r="A812" t="str">
            <v>3727-7</v>
          </cell>
          <cell r="B812" t="str">
            <v>CMR6657</v>
          </cell>
          <cell r="C812" t="str">
            <v>Março</v>
          </cell>
          <cell r="D812">
            <v>134.09</v>
          </cell>
          <cell r="E812">
            <v>141.19999999999999</v>
          </cell>
          <cell r="F812" t="str">
            <v>Álcool</v>
          </cell>
        </row>
        <row r="813">
          <cell r="C813" t="str">
            <v>Março Total</v>
          </cell>
          <cell r="D813">
            <v>134.09</v>
          </cell>
          <cell r="E813">
            <v>141.19999999999999</v>
          </cell>
        </row>
        <row r="814">
          <cell r="A814" t="str">
            <v>3727-7</v>
          </cell>
          <cell r="B814" t="str">
            <v>CMR6657</v>
          </cell>
          <cell r="C814" t="str">
            <v>Abril</v>
          </cell>
          <cell r="D814">
            <v>54.33</v>
          </cell>
          <cell r="E814">
            <v>47.8</v>
          </cell>
          <cell r="F814" t="str">
            <v>Álcool</v>
          </cell>
        </row>
        <row r="815">
          <cell r="C815" t="str">
            <v>Abril Total</v>
          </cell>
          <cell r="D815">
            <v>54.33</v>
          </cell>
          <cell r="E815">
            <v>47.8</v>
          </cell>
        </row>
        <row r="816">
          <cell r="A816" t="str">
            <v>3839-6</v>
          </cell>
          <cell r="B816" t="str">
            <v>BOQ6388</v>
          </cell>
          <cell r="C816" t="str">
            <v>Janeiro</v>
          </cell>
          <cell r="D816">
            <v>230.48</v>
          </cell>
          <cell r="E816">
            <v>251</v>
          </cell>
          <cell r="F816" t="str">
            <v>Álcool</v>
          </cell>
        </row>
        <row r="817">
          <cell r="A817" t="str">
            <v>3839-6</v>
          </cell>
          <cell r="B817" t="str">
            <v>BOQ6388</v>
          </cell>
          <cell r="C817" t="str">
            <v>Janeiro</v>
          </cell>
          <cell r="D817">
            <v>1</v>
          </cell>
          <cell r="E817">
            <v>6.5</v>
          </cell>
          <cell r="F817" t="str">
            <v>Complemento Óleo</v>
          </cell>
        </row>
        <row r="818">
          <cell r="A818" t="str">
            <v>3839-6</v>
          </cell>
          <cell r="C818" t="str">
            <v>Janeiro</v>
          </cell>
          <cell r="D818">
            <v>1</v>
          </cell>
          <cell r="E818">
            <v>30</v>
          </cell>
          <cell r="F818" t="str">
            <v>Lavagem Completa</v>
          </cell>
        </row>
        <row r="819">
          <cell r="C819" t="str">
            <v>Janeiro Total</v>
          </cell>
          <cell r="D819">
            <v>232.48</v>
          </cell>
          <cell r="E819">
            <v>287.5</v>
          </cell>
        </row>
        <row r="820">
          <cell r="A820" t="str">
            <v>3839-6</v>
          </cell>
          <cell r="B820" t="str">
            <v>BOQ6388</v>
          </cell>
          <cell r="C820" t="str">
            <v>Fevereiro</v>
          </cell>
          <cell r="D820">
            <v>635.62</v>
          </cell>
          <cell r="E820">
            <v>670.02</v>
          </cell>
          <cell r="F820" t="str">
            <v>Álcool</v>
          </cell>
        </row>
        <row r="821">
          <cell r="A821" t="str">
            <v>3839-6</v>
          </cell>
          <cell r="C821" t="str">
            <v>Fevereiro</v>
          </cell>
          <cell r="D821">
            <v>2</v>
          </cell>
          <cell r="E821">
            <v>60</v>
          </cell>
          <cell r="F821" t="str">
            <v>Lavagem Completa</v>
          </cell>
        </row>
        <row r="822">
          <cell r="C822" t="str">
            <v>Fevereiro Total</v>
          </cell>
          <cell r="D822">
            <v>637.62</v>
          </cell>
          <cell r="E822">
            <v>730.02</v>
          </cell>
        </row>
        <row r="823">
          <cell r="A823" t="str">
            <v>3839-6</v>
          </cell>
          <cell r="B823" t="str">
            <v>BOQ6388</v>
          </cell>
          <cell r="C823" t="str">
            <v>Março</v>
          </cell>
          <cell r="D823">
            <v>803.88</v>
          </cell>
          <cell r="E823">
            <v>912.08</v>
          </cell>
          <cell r="F823" t="str">
            <v>Álcool</v>
          </cell>
        </row>
        <row r="824">
          <cell r="A824" t="str">
            <v>3839-6</v>
          </cell>
          <cell r="B824" t="str">
            <v>BOQ6388</v>
          </cell>
          <cell r="C824" t="str">
            <v>Março</v>
          </cell>
          <cell r="D824">
            <v>1</v>
          </cell>
          <cell r="E824">
            <v>3.5</v>
          </cell>
          <cell r="F824" t="str">
            <v>Complemento Óleo</v>
          </cell>
        </row>
        <row r="825">
          <cell r="A825" t="str">
            <v>3839-6</v>
          </cell>
          <cell r="C825" t="str">
            <v>Março</v>
          </cell>
          <cell r="D825">
            <v>1</v>
          </cell>
          <cell r="E825">
            <v>30</v>
          </cell>
          <cell r="F825" t="str">
            <v>Lavagem Completa</v>
          </cell>
        </row>
        <row r="826">
          <cell r="C826" t="str">
            <v>Março Total</v>
          </cell>
          <cell r="D826">
            <v>805.88</v>
          </cell>
          <cell r="E826">
            <v>945.58</v>
          </cell>
        </row>
        <row r="827">
          <cell r="A827" t="str">
            <v>3839-6</v>
          </cell>
          <cell r="B827" t="str">
            <v>BOQ6388</v>
          </cell>
          <cell r="C827" t="str">
            <v>Abril</v>
          </cell>
          <cell r="D827">
            <v>484.06</v>
          </cell>
          <cell r="E827">
            <v>521.83000000000004</v>
          </cell>
          <cell r="F827" t="str">
            <v>Álcool</v>
          </cell>
        </row>
        <row r="828">
          <cell r="A828" t="str">
            <v>3839-6</v>
          </cell>
          <cell r="B828" t="str">
            <v>BOQ6388</v>
          </cell>
          <cell r="C828" t="str">
            <v>Abril</v>
          </cell>
          <cell r="D828">
            <v>2</v>
          </cell>
          <cell r="E828">
            <v>10</v>
          </cell>
          <cell r="F828" t="str">
            <v>Complemento Óleo</v>
          </cell>
        </row>
        <row r="829">
          <cell r="A829" t="str">
            <v>3839-6</v>
          </cell>
          <cell r="C829" t="str">
            <v>Abril</v>
          </cell>
          <cell r="D829">
            <v>1</v>
          </cell>
          <cell r="E829">
            <v>30</v>
          </cell>
          <cell r="F829" t="str">
            <v>Lavagem Completa</v>
          </cell>
        </row>
        <row r="830">
          <cell r="C830" t="str">
            <v>Abril Total</v>
          </cell>
          <cell r="D830">
            <v>487.06</v>
          </cell>
          <cell r="E830">
            <v>561.83000000000004</v>
          </cell>
        </row>
        <row r="831">
          <cell r="A831" t="str">
            <v>3841-9</v>
          </cell>
          <cell r="B831" t="str">
            <v>BOQ6414</v>
          </cell>
          <cell r="C831" t="str">
            <v>Janeiro</v>
          </cell>
          <cell r="D831">
            <v>695.87</v>
          </cell>
          <cell r="E831">
            <v>689.82</v>
          </cell>
          <cell r="F831" t="str">
            <v>Álcool</v>
          </cell>
        </row>
        <row r="832">
          <cell r="C832" t="str">
            <v>Janeiro Total</v>
          </cell>
          <cell r="D832">
            <v>695.87</v>
          </cell>
          <cell r="E832">
            <v>689.82</v>
          </cell>
        </row>
        <row r="833">
          <cell r="A833" t="str">
            <v>3841-9</v>
          </cell>
          <cell r="B833" t="str">
            <v>BOQ6414</v>
          </cell>
          <cell r="C833" t="str">
            <v>Fevereiro</v>
          </cell>
          <cell r="D833">
            <v>704.19</v>
          </cell>
          <cell r="E833">
            <v>690.8</v>
          </cell>
          <cell r="F833" t="str">
            <v>Álcool</v>
          </cell>
        </row>
        <row r="834">
          <cell r="C834" t="str">
            <v>Fevereiro Total</v>
          </cell>
          <cell r="D834">
            <v>704.19</v>
          </cell>
          <cell r="E834">
            <v>690.8</v>
          </cell>
        </row>
        <row r="835">
          <cell r="A835" t="str">
            <v>3841-9</v>
          </cell>
          <cell r="B835" t="str">
            <v>BOQ6414</v>
          </cell>
          <cell r="C835" t="str">
            <v>Março</v>
          </cell>
          <cell r="D835">
            <v>714.34</v>
          </cell>
          <cell r="E835">
            <v>673.25</v>
          </cell>
          <cell r="F835" t="str">
            <v>Álcool</v>
          </cell>
        </row>
        <row r="836">
          <cell r="C836" t="str">
            <v>Março Total</v>
          </cell>
          <cell r="D836">
            <v>714.34</v>
          </cell>
          <cell r="E836">
            <v>673.25</v>
          </cell>
        </row>
        <row r="837">
          <cell r="A837" t="str">
            <v>3841-9</v>
          </cell>
          <cell r="B837" t="str">
            <v>BOQ6414</v>
          </cell>
          <cell r="C837" t="str">
            <v>Abril</v>
          </cell>
          <cell r="D837">
            <v>449.35</v>
          </cell>
          <cell r="E837">
            <v>419.04</v>
          </cell>
          <cell r="F837" t="str">
            <v>Álcool</v>
          </cell>
        </row>
        <row r="838">
          <cell r="A838" t="str">
            <v>3841-9</v>
          </cell>
          <cell r="B838" t="str">
            <v>BOQ6414</v>
          </cell>
          <cell r="C838" t="str">
            <v>Abril</v>
          </cell>
          <cell r="D838">
            <v>10.02</v>
          </cell>
          <cell r="E838">
            <v>14.1</v>
          </cell>
          <cell r="F838" t="str">
            <v>Troca de Óleo</v>
          </cell>
        </row>
        <row r="839">
          <cell r="C839" t="str">
            <v>Abril Total</v>
          </cell>
          <cell r="D839">
            <v>459.37</v>
          </cell>
          <cell r="E839">
            <v>433.14000000000004</v>
          </cell>
        </row>
        <row r="840">
          <cell r="A840" t="str">
            <v>3842-7</v>
          </cell>
          <cell r="B840" t="str">
            <v>BOQ6395</v>
          </cell>
          <cell r="C840" t="str">
            <v>Janeiro</v>
          </cell>
          <cell r="D840">
            <v>335.52</v>
          </cell>
          <cell r="E840">
            <v>343.34</v>
          </cell>
          <cell r="F840" t="str">
            <v>Álcool</v>
          </cell>
        </row>
        <row r="841">
          <cell r="C841" t="str">
            <v>Janeiro Total</v>
          </cell>
          <cell r="D841">
            <v>335.52</v>
          </cell>
          <cell r="E841">
            <v>343.34</v>
          </cell>
        </row>
        <row r="842">
          <cell r="A842" t="str">
            <v>3842-7</v>
          </cell>
          <cell r="B842" t="str">
            <v>BOQ6395</v>
          </cell>
          <cell r="C842" t="str">
            <v>Fevereiro</v>
          </cell>
          <cell r="D842">
            <v>367.56</v>
          </cell>
          <cell r="E842">
            <v>401.51</v>
          </cell>
          <cell r="F842" t="str">
            <v>Álcool</v>
          </cell>
        </row>
        <row r="843">
          <cell r="C843" t="str">
            <v>Fevereiro Total</v>
          </cell>
          <cell r="D843">
            <v>367.56</v>
          </cell>
          <cell r="E843">
            <v>401.51</v>
          </cell>
        </row>
        <row r="844">
          <cell r="A844" t="str">
            <v>3842-7</v>
          </cell>
          <cell r="B844" t="str">
            <v>BOQ6395</v>
          </cell>
          <cell r="C844" t="str">
            <v>Março</v>
          </cell>
          <cell r="D844">
            <v>565.28</v>
          </cell>
          <cell r="E844">
            <v>627.1</v>
          </cell>
          <cell r="F844" t="str">
            <v>Álcool</v>
          </cell>
        </row>
        <row r="845">
          <cell r="C845" t="str">
            <v>Março Total</v>
          </cell>
          <cell r="D845">
            <v>565.28</v>
          </cell>
          <cell r="E845">
            <v>627.1</v>
          </cell>
        </row>
        <row r="846">
          <cell r="A846" t="str">
            <v>3842-7</v>
          </cell>
          <cell r="B846" t="str">
            <v>BOQ6395</v>
          </cell>
          <cell r="C846" t="str">
            <v>Abril</v>
          </cell>
          <cell r="D846">
            <v>276.77999999999997</v>
          </cell>
          <cell r="E846">
            <v>323.74</v>
          </cell>
          <cell r="F846" t="str">
            <v>Álcool</v>
          </cell>
        </row>
        <row r="847">
          <cell r="C847" t="str">
            <v>Abril Total</v>
          </cell>
          <cell r="D847">
            <v>276.77999999999997</v>
          </cell>
          <cell r="E847">
            <v>323.74</v>
          </cell>
        </row>
        <row r="848">
          <cell r="A848" t="str">
            <v>3846-9</v>
          </cell>
          <cell r="B848" t="str">
            <v>BOQ6394</v>
          </cell>
          <cell r="C848" t="str">
            <v>Janeiro</v>
          </cell>
          <cell r="D848">
            <v>647.29999999999995</v>
          </cell>
          <cell r="E848">
            <v>691.85</v>
          </cell>
          <cell r="F848" t="str">
            <v>Álcool</v>
          </cell>
        </row>
        <row r="849">
          <cell r="A849" t="str">
            <v>3846-9</v>
          </cell>
          <cell r="C849" t="str">
            <v>Janeiro</v>
          </cell>
          <cell r="D849">
            <v>1</v>
          </cell>
          <cell r="E849">
            <v>15</v>
          </cell>
          <cell r="F849" t="str">
            <v>Lavagem Simples</v>
          </cell>
        </row>
        <row r="850">
          <cell r="C850" t="str">
            <v>Janeiro Total</v>
          </cell>
          <cell r="D850">
            <v>648.29999999999995</v>
          </cell>
          <cell r="E850">
            <v>706.85</v>
          </cell>
        </row>
        <row r="851">
          <cell r="A851" t="str">
            <v>3846-9</v>
          </cell>
          <cell r="B851" t="str">
            <v>BOQ6394</v>
          </cell>
          <cell r="C851" t="str">
            <v>Fevereiro</v>
          </cell>
          <cell r="D851">
            <v>694.3</v>
          </cell>
          <cell r="E851">
            <v>756.4</v>
          </cell>
          <cell r="F851" t="str">
            <v>Álcool</v>
          </cell>
        </row>
        <row r="852">
          <cell r="A852" t="str">
            <v>3846-9</v>
          </cell>
          <cell r="B852" t="str">
            <v>BOQ6394</v>
          </cell>
          <cell r="C852" t="str">
            <v>Fevereiro</v>
          </cell>
          <cell r="D852">
            <v>1</v>
          </cell>
          <cell r="E852">
            <v>4.5</v>
          </cell>
          <cell r="F852" t="str">
            <v>Complemento Óleo</v>
          </cell>
        </row>
        <row r="853">
          <cell r="A853" t="str">
            <v>3846-9</v>
          </cell>
          <cell r="C853" t="str">
            <v>Fevereiro</v>
          </cell>
          <cell r="D853">
            <v>1</v>
          </cell>
          <cell r="E853">
            <v>30</v>
          </cell>
          <cell r="F853" t="str">
            <v>Lavagem Completa</v>
          </cell>
        </row>
        <row r="854">
          <cell r="A854" t="str">
            <v>3846-9</v>
          </cell>
          <cell r="B854" t="str">
            <v>BOQ6394</v>
          </cell>
          <cell r="C854" t="str">
            <v>Fevereiro</v>
          </cell>
          <cell r="D854">
            <v>1</v>
          </cell>
          <cell r="E854">
            <v>20</v>
          </cell>
          <cell r="F854" t="str">
            <v>Lavagem Simples</v>
          </cell>
        </row>
        <row r="855">
          <cell r="C855" t="str">
            <v>Fevereiro Total</v>
          </cell>
          <cell r="D855">
            <v>697.3</v>
          </cell>
          <cell r="E855">
            <v>810.9</v>
          </cell>
        </row>
        <row r="856">
          <cell r="A856" t="str">
            <v>3846-9</v>
          </cell>
          <cell r="B856" t="str">
            <v>BOQ6394</v>
          </cell>
          <cell r="C856" t="str">
            <v>Março</v>
          </cell>
          <cell r="D856">
            <v>257.11</v>
          </cell>
          <cell r="E856">
            <v>281.01</v>
          </cell>
          <cell r="F856" t="str">
            <v>Álcool</v>
          </cell>
        </row>
        <row r="857">
          <cell r="A857" t="str">
            <v>3846-9</v>
          </cell>
          <cell r="C857" t="str">
            <v>Março</v>
          </cell>
          <cell r="D857">
            <v>1</v>
          </cell>
          <cell r="E857">
            <v>0.3</v>
          </cell>
          <cell r="F857" t="str">
            <v>Lavagem Completa</v>
          </cell>
        </row>
        <row r="858">
          <cell r="C858" t="str">
            <v>Março Total</v>
          </cell>
          <cell r="D858">
            <v>258.11</v>
          </cell>
          <cell r="E858">
            <v>281.31</v>
          </cell>
        </row>
        <row r="859">
          <cell r="A859" t="str">
            <v>3846-9</v>
          </cell>
          <cell r="B859" t="str">
            <v>BOQ6394</v>
          </cell>
          <cell r="C859" t="str">
            <v>Abril</v>
          </cell>
          <cell r="D859">
            <v>128</v>
          </cell>
          <cell r="E859">
            <v>139.79</v>
          </cell>
          <cell r="F859" t="str">
            <v>Álcool</v>
          </cell>
        </row>
        <row r="860">
          <cell r="C860" t="str">
            <v>Abril Total</v>
          </cell>
          <cell r="D860">
            <v>128</v>
          </cell>
          <cell r="E860">
            <v>139.79</v>
          </cell>
        </row>
        <row r="861">
          <cell r="A861" t="str">
            <v>3976-6</v>
          </cell>
          <cell r="B861" t="str">
            <v>CMR3238</v>
          </cell>
          <cell r="C861" t="str">
            <v>Janeiro</v>
          </cell>
          <cell r="D861">
            <v>93.46</v>
          </cell>
          <cell r="E861">
            <v>104.57</v>
          </cell>
          <cell r="F861" t="str">
            <v>Álcool</v>
          </cell>
        </row>
        <row r="862">
          <cell r="A862" t="str">
            <v>4023-8</v>
          </cell>
          <cell r="B862" t="str">
            <v>CPH8389</v>
          </cell>
          <cell r="C862" t="str">
            <v>Janeiro</v>
          </cell>
          <cell r="D862">
            <v>170.39</v>
          </cell>
          <cell r="E862">
            <v>130.69999999999999</v>
          </cell>
          <cell r="F862" t="str">
            <v>Diesel Comum</v>
          </cell>
        </row>
        <row r="863">
          <cell r="C863" t="str">
            <v>Janeiro Total</v>
          </cell>
          <cell r="D863">
            <v>263.84999999999997</v>
          </cell>
          <cell r="E863">
            <v>235.26999999999998</v>
          </cell>
        </row>
        <row r="864">
          <cell r="A864" t="str">
            <v>4023-8</v>
          </cell>
          <cell r="B864" t="str">
            <v>CPH8389</v>
          </cell>
          <cell r="C864" t="str">
            <v>Fevereiro</v>
          </cell>
          <cell r="D864">
            <v>222.06</v>
          </cell>
          <cell r="E864">
            <v>170.29</v>
          </cell>
          <cell r="F864" t="str">
            <v>Diesel Comum</v>
          </cell>
        </row>
        <row r="865">
          <cell r="C865" t="str">
            <v>Fevereiro Total</v>
          </cell>
          <cell r="D865">
            <v>222.06</v>
          </cell>
          <cell r="E865">
            <v>170.29</v>
          </cell>
        </row>
        <row r="866">
          <cell r="A866" t="str">
            <v>4023-8</v>
          </cell>
          <cell r="B866" t="str">
            <v>CPH8389</v>
          </cell>
          <cell r="C866" t="str">
            <v>Março</v>
          </cell>
          <cell r="D866">
            <v>181.07</v>
          </cell>
          <cell r="E866">
            <v>138.91999999999999</v>
          </cell>
          <cell r="F866" t="str">
            <v>Diesel Comum</v>
          </cell>
        </row>
        <row r="867">
          <cell r="C867" t="str">
            <v>Março Total</v>
          </cell>
          <cell r="D867">
            <v>181.07</v>
          </cell>
          <cell r="E867">
            <v>138.91999999999999</v>
          </cell>
        </row>
        <row r="868">
          <cell r="A868" t="str">
            <v>4023-8</v>
          </cell>
          <cell r="B868" t="str">
            <v>CPH8389</v>
          </cell>
          <cell r="C868" t="str">
            <v>Abril</v>
          </cell>
          <cell r="D868">
            <v>102.78</v>
          </cell>
          <cell r="E868">
            <v>79.010000000000005</v>
          </cell>
          <cell r="F868" t="str">
            <v>Diesel Comum</v>
          </cell>
        </row>
        <row r="869">
          <cell r="A869" t="str">
            <v>4086-4</v>
          </cell>
          <cell r="B869" t="str">
            <v>CPT6213</v>
          </cell>
          <cell r="C869" t="str">
            <v>Abril</v>
          </cell>
          <cell r="D869">
            <v>1</v>
          </cell>
          <cell r="E869">
            <v>6.5</v>
          </cell>
          <cell r="F869" t="str">
            <v>Complemento Óleo</v>
          </cell>
        </row>
        <row r="870">
          <cell r="A870" t="str">
            <v>4086-4</v>
          </cell>
          <cell r="B870" t="str">
            <v>CPT6213</v>
          </cell>
          <cell r="C870" t="str">
            <v>Abril</v>
          </cell>
          <cell r="D870">
            <v>47.86</v>
          </cell>
          <cell r="E870">
            <v>36.71</v>
          </cell>
          <cell r="F870" t="str">
            <v>Diesel Comum</v>
          </cell>
        </row>
        <row r="871">
          <cell r="A871" t="str">
            <v>4086-4</v>
          </cell>
          <cell r="B871" t="str">
            <v>CPT6213</v>
          </cell>
          <cell r="C871" t="str">
            <v>Abril</v>
          </cell>
          <cell r="D871">
            <v>1</v>
          </cell>
          <cell r="E871">
            <v>66.400000000000006</v>
          </cell>
          <cell r="F871" t="str">
            <v>Troca de Filtro Ar</v>
          </cell>
        </row>
        <row r="872">
          <cell r="A872" t="str">
            <v>4086-4</v>
          </cell>
          <cell r="B872" t="str">
            <v>CPT6213</v>
          </cell>
          <cell r="C872" t="str">
            <v>Abril</v>
          </cell>
          <cell r="D872">
            <v>3</v>
          </cell>
          <cell r="E872">
            <v>29.7</v>
          </cell>
          <cell r="F872" t="str">
            <v>Troca de Óleo</v>
          </cell>
        </row>
        <row r="873">
          <cell r="C873" t="str">
            <v>Abril Total</v>
          </cell>
          <cell r="D873">
            <v>155.63999999999999</v>
          </cell>
          <cell r="E873">
            <v>218.32</v>
          </cell>
        </row>
        <row r="874">
          <cell r="A874" t="str">
            <v>4198-3</v>
          </cell>
          <cell r="B874" t="str">
            <v>BOS3556</v>
          </cell>
          <cell r="C874" t="str">
            <v>Janeiro</v>
          </cell>
          <cell r="D874">
            <v>241.01</v>
          </cell>
          <cell r="E874">
            <v>184.88</v>
          </cell>
          <cell r="F874" t="str">
            <v>Diesel Comum</v>
          </cell>
        </row>
        <row r="875">
          <cell r="C875" t="str">
            <v>Janeiro Total</v>
          </cell>
          <cell r="D875">
            <v>241.01</v>
          </cell>
          <cell r="E875">
            <v>184.88</v>
          </cell>
        </row>
        <row r="876">
          <cell r="A876" t="str">
            <v>4198-3</v>
          </cell>
          <cell r="B876" t="str">
            <v>BOS3556</v>
          </cell>
          <cell r="C876" t="str">
            <v>Fevereiro</v>
          </cell>
          <cell r="D876">
            <v>350.66</v>
          </cell>
          <cell r="E876">
            <v>269</v>
          </cell>
          <cell r="F876" t="str">
            <v>Diesel Comum</v>
          </cell>
        </row>
        <row r="877">
          <cell r="C877" t="str">
            <v>Fevereiro Total</v>
          </cell>
          <cell r="D877">
            <v>350.66</v>
          </cell>
          <cell r="E877">
            <v>269</v>
          </cell>
        </row>
        <row r="878">
          <cell r="A878" t="str">
            <v>4198-3</v>
          </cell>
          <cell r="B878" t="str">
            <v>BOS3556</v>
          </cell>
          <cell r="C878" t="str">
            <v>Março</v>
          </cell>
          <cell r="D878">
            <v>272.32</v>
          </cell>
          <cell r="E878">
            <v>208.88</v>
          </cell>
          <cell r="F878" t="str">
            <v>Diesel Comum</v>
          </cell>
        </row>
        <row r="879">
          <cell r="C879" t="str">
            <v>Março Total</v>
          </cell>
          <cell r="D879">
            <v>272.32</v>
          </cell>
          <cell r="E879">
            <v>208.88</v>
          </cell>
        </row>
        <row r="880">
          <cell r="A880" t="str">
            <v>4198-3</v>
          </cell>
          <cell r="B880" t="str">
            <v>BOS3556</v>
          </cell>
          <cell r="C880" t="str">
            <v>Abril</v>
          </cell>
          <cell r="D880">
            <v>225.32</v>
          </cell>
          <cell r="E880">
            <v>173.78</v>
          </cell>
          <cell r="F880" t="str">
            <v>Diesel Comum</v>
          </cell>
        </row>
        <row r="881">
          <cell r="C881" t="str">
            <v>Abril Total</v>
          </cell>
          <cell r="D881">
            <v>225.32</v>
          </cell>
          <cell r="E881">
            <v>173.78</v>
          </cell>
        </row>
        <row r="882">
          <cell r="A882" t="str">
            <v>4205-2</v>
          </cell>
          <cell r="B882" t="str">
            <v>BRN6336</v>
          </cell>
          <cell r="C882" t="str">
            <v>Fevereiro</v>
          </cell>
          <cell r="D882">
            <v>240.5</v>
          </cell>
          <cell r="E882">
            <v>184.45</v>
          </cell>
          <cell r="F882" t="str">
            <v>Diesel Comum</v>
          </cell>
        </row>
        <row r="883">
          <cell r="C883" t="str">
            <v>Fevereiro Total</v>
          </cell>
          <cell r="D883">
            <v>240.5</v>
          </cell>
          <cell r="E883">
            <v>184.45</v>
          </cell>
        </row>
        <row r="884">
          <cell r="A884" t="str">
            <v>4205-2</v>
          </cell>
          <cell r="B884" t="str">
            <v>BRN6336</v>
          </cell>
          <cell r="C884" t="str">
            <v>Março</v>
          </cell>
          <cell r="D884">
            <v>2</v>
          </cell>
          <cell r="E884">
            <v>10</v>
          </cell>
          <cell r="F884" t="str">
            <v>Complemento Óleo</v>
          </cell>
        </row>
        <row r="885">
          <cell r="A885" t="str">
            <v>4205-2</v>
          </cell>
          <cell r="B885" t="str">
            <v>BRN6336</v>
          </cell>
          <cell r="C885" t="str">
            <v>Março</v>
          </cell>
          <cell r="D885">
            <v>158.19999999999999</v>
          </cell>
          <cell r="E885">
            <v>121.4</v>
          </cell>
          <cell r="F885" t="str">
            <v>Diesel Comum</v>
          </cell>
        </row>
        <row r="886">
          <cell r="C886" t="str">
            <v>Março Total</v>
          </cell>
          <cell r="D886">
            <v>160.19999999999999</v>
          </cell>
          <cell r="E886">
            <v>131.4</v>
          </cell>
        </row>
        <row r="887">
          <cell r="A887" t="str">
            <v>4205-2</v>
          </cell>
          <cell r="B887" t="str">
            <v>BRN6336</v>
          </cell>
          <cell r="C887" t="str">
            <v>Abril</v>
          </cell>
          <cell r="D887">
            <v>255.3</v>
          </cell>
          <cell r="E887">
            <v>196.15</v>
          </cell>
          <cell r="F887" t="str">
            <v>Diesel Comum</v>
          </cell>
        </row>
        <row r="888">
          <cell r="C888" t="str">
            <v>Abril Total</v>
          </cell>
          <cell r="D888">
            <v>255.3</v>
          </cell>
          <cell r="E888">
            <v>196.15</v>
          </cell>
        </row>
        <row r="889">
          <cell r="A889" t="str">
            <v>4227-2</v>
          </cell>
          <cell r="B889" t="str">
            <v>CST0092</v>
          </cell>
          <cell r="C889" t="str">
            <v>Janeiro</v>
          </cell>
          <cell r="D889">
            <v>430.78</v>
          </cell>
          <cell r="E889">
            <v>333.69</v>
          </cell>
          <cell r="F889" t="str">
            <v>Diesel Comum</v>
          </cell>
        </row>
        <row r="890">
          <cell r="A890" t="str">
            <v>4227-2</v>
          </cell>
          <cell r="C890" t="str">
            <v>Janeiro</v>
          </cell>
          <cell r="D890">
            <v>1</v>
          </cell>
          <cell r="E890">
            <v>80</v>
          </cell>
          <cell r="F890" t="str">
            <v>Lavagem Completa</v>
          </cell>
        </row>
        <row r="891">
          <cell r="C891" t="str">
            <v>Janeiro Total</v>
          </cell>
          <cell r="D891">
            <v>431.78</v>
          </cell>
          <cell r="E891">
            <v>413.69</v>
          </cell>
        </row>
        <row r="892">
          <cell r="A892" t="str">
            <v>4227-2</v>
          </cell>
          <cell r="C892" t="str">
            <v>Fevereiro</v>
          </cell>
          <cell r="D892">
            <v>1</v>
          </cell>
          <cell r="E892">
            <v>80</v>
          </cell>
          <cell r="F892" t="str">
            <v>Lavagem Completa</v>
          </cell>
        </row>
        <row r="893">
          <cell r="C893" t="str">
            <v>Fevereiro Total</v>
          </cell>
          <cell r="D893">
            <v>1</v>
          </cell>
          <cell r="E893">
            <v>80</v>
          </cell>
        </row>
        <row r="894">
          <cell r="A894" t="str">
            <v>4227-2</v>
          </cell>
          <cell r="B894" t="str">
            <v>CST0092</v>
          </cell>
          <cell r="C894" t="str">
            <v>Abril</v>
          </cell>
          <cell r="D894">
            <v>56</v>
          </cell>
          <cell r="E894">
            <v>44</v>
          </cell>
          <cell r="F894" t="str">
            <v>Diesel Comum</v>
          </cell>
        </row>
        <row r="895">
          <cell r="C895" t="str">
            <v>Abril Total</v>
          </cell>
          <cell r="D895">
            <v>56</v>
          </cell>
          <cell r="E895">
            <v>44</v>
          </cell>
        </row>
        <row r="896">
          <cell r="A896" t="str">
            <v>4236-1</v>
          </cell>
          <cell r="B896" t="str">
            <v>CRH1525</v>
          </cell>
          <cell r="C896" t="str">
            <v>Janeiro</v>
          </cell>
          <cell r="D896">
            <v>4</v>
          </cell>
          <cell r="E896">
            <v>24</v>
          </cell>
          <cell r="F896" t="str">
            <v>Complemento Óleo</v>
          </cell>
        </row>
        <row r="897">
          <cell r="A897" t="str">
            <v>4236-1</v>
          </cell>
          <cell r="B897" t="str">
            <v>CRH1525</v>
          </cell>
          <cell r="C897" t="str">
            <v>Janeiro</v>
          </cell>
          <cell r="D897">
            <v>343.1</v>
          </cell>
          <cell r="E897">
            <v>263.8</v>
          </cell>
          <cell r="F897" t="str">
            <v>Diesel Comum</v>
          </cell>
        </row>
        <row r="898">
          <cell r="A898" t="str">
            <v>4236-1</v>
          </cell>
          <cell r="B898" t="str">
            <v>CRH1525</v>
          </cell>
          <cell r="C898" t="str">
            <v>Janeiro</v>
          </cell>
          <cell r="D898">
            <v>1</v>
          </cell>
          <cell r="E898">
            <v>24</v>
          </cell>
          <cell r="F898" t="str">
            <v>Troca de Óleo</v>
          </cell>
        </row>
        <row r="899">
          <cell r="C899" t="str">
            <v>Janeiro Total</v>
          </cell>
          <cell r="D899">
            <v>348.1</v>
          </cell>
          <cell r="E899">
            <v>311.8</v>
          </cell>
        </row>
        <row r="900">
          <cell r="A900" t="str">
            <v>4236-1</v>
          </cell>
          <cell r="B900" t="str">
            <v>CRH1525</v>
          </cell>
          <cell r="C900" t="str">
            <v>Fevereiro</v>
          </cell>
          <cell r="D900">
            <v>3</v>
          </cell>
          <cell r="E900">
            <v>19.5</v>
          </cell>
          <cell r="F900" t="str">
            <v>Complemento Óleo</v>
          </cell>
        </row>
        <row r="901">
          <cell r="A901" t="str">
            <v>4236-1</v>
          </cell>
          <cell r="B901" t="str">
            <v>CRH1525</v>
          </cell>
          <cell r="C901" t="str">
            <v>Fevereiro</v>
          </cell>
          <cell r="D901">
            <v>403.7</v>
          </cell>
          <cell r="E901">
            <v>309.5</v>
          </cell>
          <cell r="F901" t="str">
            <v>Diesel Comum</v>
          </cell>
        </row>
        <row r="902">
          <cell r="A902" t="str">
            <v>4236-1</v>
          </cell>
          <cell r="C902" t="str">
            <v>Fevereiro</v>
          </cell>
          <cell r="D902">
            <v>1</v>
          </cell>
          <cell r="E902">
            <v>80</v>
          </cell>
          <cell r="F902" t="str">
            <v>Lavagem Completa</v>
          </cell>
        </row>
        <row r="903">
          <cell r="A903" t="str">
            <v>4236-1</v>
          </cell>
          <cell r="B903" t="str">
            <v>CRH1525</v>
          </cell>
          <cell r="C903" t="str">
            <v>Fevereiro</v>
          </cell>
          <cell r="D903">
            <v>14</v>
          </cell>
          <cell r="E903">
            <v>90.5</v>
          </cell>
          <cell r="F903" t="str">
            <v>Troca de Óleo</v>
          </cell>
        </row>
        <row r="904">
          <cell r="C904" t="str">
            <v>Fevereiro Total</v>
          </cell>
          <cell r="D904">
            <v>421.7</v>
          </cell>
          <cell r="E904">
            <v>499.5</v>
          </cell>
        </row>
        <row r="905">
          <cell r="A905" t="str">
            <v>4236-1</v>
          </cell>
          <cell r="B905" t="str">
            <v>CRH1525</v>
          </cell>
          <cell r="C905" t="str">
            <v>Março</v>
          </cell>
          <cell r="D905">
            <v>3</v>
          </cell>
          <cell r="E905">
            <v>18</v>
          </cell>
          <cell r="F905" t="str">
            <v>Complemento Óleo</v>
          </cell>
        </row>
        <row r="906">
          <cell r="A906" t="str">
            <v>4236-1</v>
          </cell>
          <cell r="B906" t="str">
            <v>CRH1525</v>
          </cell>
          <cell r="C906" t="str">
            <v>Março</v>
          </cell>
          <cell r="D906">
            <v>134.1</v>
          </cell>
          <cell r="E906">
            <v>102.9</v>
          </cell>
          <cell r="F906" t="str">
            <v>Diesel Comum</v>
          </cell>
        </row>
        <row r="907">
          <cell r="A907" t="str">
            <v>4236-1</v>
          </cell>
          <cell r="C907" t="str">
            <v>Março</v>
          </cell>
          <cell r="D907">
            <v>1</v>
          </cell>
          <cell r="E907">
            <v>80</v>
          </cell>
          <cell r="F907" t="str">
            <v>Lavagem Completa</v>
          </cell>
        </row>
        <row r="908">
          <cell r="C908" t="str">
            <v>Março Total</v>
          </cell>
          <cell r="D908">
            <v>138.1</v>
          </cell>
          <cell r="E908">
            <v>200.9</v>
          </cell>
        </row>
        <row r="909">
          <cell r="A909" t="str">
            <v>4236-1</v>
          </cell>
          <cell r="B909" t="str">
            <v>CRH1525</v>
          </cell>
          <cell r="C909" t="str">
            <v>Abril</v>
          </cell>
          <cell r="D909">
            <v>49.6</v>
          </cell>
          <cell r="E909">
            <v>38</v>
          </cell>
          <cell r="F909" t="str">
            <v>Diesel Comum</v>
          </cell>
        </row>
        <row r="910">
          <cell r="A910" t="str">
            <v>4236-1</v>
          </cell>
          <cell r="C910" t="str">
            <v>Abril</v>
          </cell>
          <cell r="D910">
            <v>1</v>
          </cell>
          <cell r="E910">
            <v>80</v>
          </cell>
          <cell r="F910" t="str">
            <v>Lavagem Completa</v>
          </cell>
        </row>
        <row r="911">
          <cell r="C911" t="str">
            <v>Abril Total</v>
          </cell>
          <cell r="D911">
            <v>50.6</v>
          </cell>
          <cell r="E911">
            <v>118</v>
          </cell>
        </row>
        <row r="912">
          <cell r="A912" t="str">
            <v>4238-7</v>
          </cell>
          <cell r="B912" t="str">
            <v>BRA9862</v>
          </cell>
          <cell r="C912" t="str">
            <v>Janeiro</v>
          </cell>
          <cell r="D912">
            <v>4</v>
          </cell>
          <cell r="E912">
            <v>18</v>
          </cell>
          <cell r="F912" t="str">
            <v>Complemento Óleo</v>
          </cell>
        </row>
        <row r="913">
          <cell r="A913" t="str">
            <v>4238-7</v>
          </cell>
          <cell r="B913" t="str">
            <v>BRA9862</v>
          </cell>
          <cell r="C913" t="str">
            <v>Janeiro</v>
          </cell>
          <cell r="D913">
            <v>528.54</v>
          </cell>
          <cell r="E913">
            <v>408.05</v>
          </cell>
          <cell r="F913" t="str">
            <v>Diesel Comum</v>
          </cell>
        </row>
        <row r="914">
          <cell r="A914" t="str">
            <v>4238-7</v>
          </cell>
          <cell r="C914" t="str">
            <v>Janeiro</v>
          </cell>
          <cell r="D914">
            <v>1</v>
          </cell>
          <cell r="E914">
            <v>80</v>
          </cell>
          <cell r="F914" t="str">
            <v>Lavagem Completa</v>
          </cell>
        </row>
        <row r="915">
          <cell r="A915" t="str">
            <v>4238-7</v>
          </cell>
          <cell r="C915" t="str">
            <v>Janeiro</v>
          </cell>
          <cell r="D915">
            <v>1</v>
          </cell>
          <cell r="E915">
            <v>40</v>
          </cell>
          <cell r="F915" t="str">
            <v>Lavagem Simples</v>
          </cell>
        </row>
        <row r="916">
          <cell r="A916" t="str">
            <v>4238-7</v>
          </cell>
          <cell r="B916" t="str">
            <v>BRA9862</v>
          </cell>
          <cell r="C916" t="str">
            <v>Janeiro</v>
          </cell>
          <cell r="D916">
            <v>4</v>
          </cell>
          <cell r="E916">
            <v>17.600000000000001</v>
          </cell>
          <cell r="F916" t="str">
            <v>Troca de Óleo</v>
          </cell>
        </row>
        <row r="917">
          <cell r="C917" t="str">
            <v>Janeiro Total</v>
          </cell>
          <cell r="D917">
            <v>538.54</v>
          </cell>
          <cell r="E917">
            <v>563.65</v>
          </cell>
        </row>
        <row r="918">
          <cell r="A918" t="str">
            <v>4238-7</v>
          </cell>
          <cell r="B918" t="str">
            <v>BRA9862</v>
          </cell>
          <cell r="C918" t="str">
            <v>Fevereiro</v>
          </cell>
          <cell r="D918">
            <v>10</v>
          </cell>
          <cell r="E918">
            <v>47</v>
          </cell>
          <cell r="F918" t="str">
            <v>Complemento Óleo</v>
          </cell>
        </row>
        <row r="919">
          <cell r="A919" t="str">
            <v>4238-7</v>
          </cell>
          <cell r="B919" t="str">
            <v>BRA9862</v>
          </cell>
          <cell r="C919" t="str">
            <v>Fevereiro</v>
          </cell>
          <cell r="D919">
            <v>494.87</v>
          </cell>
          <cell r="E919">
            <v>382.43</v>
          </cell>
          <cell r="F919" t="str">
            <v>Diesel Comum</v>
          </cell>
        </row>
        <row r="920">
          <cell r="A920" t="str">
            <v>4238-7</v>
          </cell>
          <cell r="C920" t="str">
            <v>Fevereiro</v>
          </cell>
          <cell r="D920">
            <v>2</v>
          </cell>
          <cell r="E920">
            <v>160</v>
          </cell>
          <cell r="F920" t="str">
            <v>Lavagem Completa</v>
          </cell>
        </row>
        <row r="921">
          <cell r="A921" t="str">
            <v>4238-7</v>
          </cell>
          <cell r="B921" t="str">
            <v>BRA9862</v>
          </cell>
          <cell r="C921" t="str">
            <v>Fevereiro</v>
          </cell>
          <cell r="D921">
            <v>4</v>
          </cell>
          <cell r="E921">
            <v>17.600000000000001</v>
          </cell>
          <cell r="F921" t="str">
            <v>Troca de Óleo</v>
          </cell>
        </row>
        <row r="922">
          <cell r="C922" t="str">
            <v>Fevereiro Total</v>
          </cell>
          <cell r="D922">
            <v>510.87</v>
          </cell>
          <cell r="E922">
            <v>607.03000000000009</v>
          </cell>
        </row>
        <row r="923">
          <cell r="A923" t="str">
            <v>4238-7</v>
          </cell>
          <cell r="B923" t="str">
            <v>BRA9862</v>
          </cell>
          <cell r="C923" t="str">
            <v>Março</v>
          </cell>
          <cell r="D923">
            <v>1</v>
          </cell>
          <cell r="E923">
            <v>3</v>
          </cell>
          <cell r="F923" t="str">
            <v>Complemento de Fluído</v>
          </cell>
        </row>
        <row r="924">
          <cell r="A924" t="str">
            <v>4238-7</v>
          </cell>
          <cell r="B924" t="str">
            <v>BRA9862</v>
          </cell>
          <cell r="C924" t="str">
            <v>Março</v>
          </cell>
          <cell r="D924">
            <v>7</v>
          </cell>
          <cell r="E924">
            <v>29</v>
          </cell>
          <cell r="F924" t="str">
            <v>Complemento Óleo</v>
          </cell>
        </row>
        <row r="925">
          <cell r="A925" t="str">
            <v>4238-7</v>
          </cell>
          <cell r="B925" t="str">
            <v>BRA9862</v>
          </cell>
          <cell r="C925" t="str">
            <v>Março</v>
          </cell>
          <cell r="D925">
            <v>193</v>
          </cell>
          <cell r="E925">
            <v>149</v>
          </cell>
          <cell r="F925" t="str">
            <v>Diesel Comum</v>
          </cell>
        </row>
        <row r="926">
          <cell r="A926" t="str">
            <v>4238-7</v>
          </cell>
          <cell r="C926" t="str">
            <v>Março</v>
          </cell>
          <cell r="D926">
            <v>1</v>
          </cell>
          <cell r="E926">
            <v>40</v>
          </cell>
          <cell r="F926" t="str">
            <v>Lavagem Simples</v>
          </cell>
        </row>
        <row r="927">
          <cell r="C927" t="str">
            <v>Março Total</v>
          </cell>
          <cell r="D927">
            <v>202</v>
          </cell>
          <cell r="E927">
            <v>221</v>
          </cell>
        </row>
        <row r="928">
          <cell r="A928" t="str">
            <v>4238-7</v>
          </cell>
          <cell r="B928" t="str">
            <v>BRA9862</v>
          </cell>
          <cell r="C928" t="str">
            <v>Abril</v>
          </cell>
          <cell r="D928">
            <v>27.1</v>
          </cell>
          <cell r="E928">
            <v>21</v>
          </cell>
          <cell r="F928" t="str">
            <v>Diesel Comum</v>
          </cell>
        </row>
        <row r="929">
          <cell r="C929" t="str">
            <v>Abril Total</v>
          </cell>
          <cell r="D929">
            <v>27.1</v>
          </cell>
          <cell r="E929">
            <v>21</v>
          </cell>
        </row>
        <row r="930">
          <cell r="A930" t="str">
            <v>4241-8</v>
          </cell>
          <cell r="B930" t="str">
            <v>CKH2294</v>
          </cell>
          <cell r="C930" t="str">
            <v>Janeiro</v>
          </cell>
          <cell r="D930">
            <v>165.01</v>
          </cell>
          <cell r="E930">
            <v>126.58</v>
          </cell>
          <cell r="F930" t="str">
            <v>Diesel Comum</v>
          </cell>
        </row>
        <row r="931">
          <cell r="C931" t="str">
            <v>Janeiro Total</v>
          </cell>
          <cell r="D931">
            <v>165.01</v>
          </cell>
          <cell r="E931">
            <v>126.58</v>
          </cell>
        </row>
        <row r="932">
          <cell r="A932" t="str">
            <v>4241-8</v>
          </cell>
          <cell r="B932" t="str">
            <v>CKH2294</v>
          </cell>
          <cell r="C932" t="str">
            <v>Fevereiro</v>
          </cell>
          <cell r="D932">
            <v>210.55</v>
          </cell>
          <cell r="E932">
            <v>161.56</v>
          </cell>
          <cell r="F932" t="str">
            <v>Diesel Comum</v>
          </cell>
        </row>
        <row r="933">
          <cell r="C933" t="str">
            <v>Fevereiro Total</v>
          </cell>
          <cell r="D933">
            <v>210.55</v>
          </cell>
          <cell r="E933">
            <v>161.56</v>
          </cell>
        </row>
        <row r="934">
          <cell r="A934" t="str">
            <v>4241-8</v>
          </cell>
          <cell r="B934" t="str">
            <v>CKH2294</v>
          </cell>
          <cell r="C934" t="str">
            <v>Março</v>
          </cell>
          <cell r="D934">
            <v>2</v>
          </cell>
          <cell r="E934">
            <v>12</v>
          </cell>
          <cell r="F934" t="str">
            <v>Complemento Óleo</v>
          </cell>
        </row>
        <row r="935">
          <cell r="A935" t="str">
            <v>4241-8</v>
          </cell>
          <cell r="B935" t="str">
            <v>CKH2294</v>
          </cell>
          <cell r="C935" t="str">
            <v>Março</v>
          </cell>
          <cell r="D935">
            <v>50.9</v>
          </cell>
          <cell r="E935">
            <v>39</v>
          </cell>
          <cell r="F935" t="str">
            <v>Diesel Comum</v>
          </cell>
        </row>
        <row r="936">
          <cell r="C936" t="str">
            <v>Março Total</v>
          </cell>
          <cell r="D936">
            <v>52.9</v>
          </cell>
          <cell r="E936">
            <v>51</v>
          </cell>
        </row>
        <row r="937">
          <cell r="A937" t="str">
            <v>4275-1</v>
          </cell>
          <cell r="B937" t="str">
            <v>CBL0090</v>
          </cell>
          <cell r="C937" t="str">
            <v>Janeiro</v>
          </cell>
          <cell r="D937">
            <v>177.13</v>
          </cell>
          <cell r="E937">
            <v>135.83000000000001</v>
          </cell>
          <cell r="F937" t="str">
            <v>Diesel Comum</v>
          </cell>
        </row>
        <row r="938">
          <cell r="C938" t="str">
            <v>Janeiro Total</v>
          </cell>
          <cell r="D938">
            <v>177.13</v>
          </cell>
          <cell r="E938">
            <v>135.83000000000001</v>
          </cell>
        </row>
        <row r="939">
          <cell r="A939" t="str">
            <v>4275-1</v>
          </cell>
          <cell r="B939" t="str">
            <v>CBL0090</v>
          </cell>
          <cell r="C939" t="str">
            <v>Fevereiro</v>
          </cell>
          <cell r="D939">
            <v>131.38999999999999</v>
          </cell>
          <cell r="E939">
            <v>100.81</v>
          </cell>
          <cell r="F939" t="str">
            <v>Diesel Comum</v>
          </cell>
        </row>
        <row r="940">
          <cell r="C940" t="str">
            <v>Fevereiro Total</v>
          </cell>
          <cell r="D940">
            <v>131.38999999999999</v>
          </cell>
          <cell r="E940">
            <v>100.81</v>
          </cell>
        </row>
        <row r="941">
          <cell r="A941" t="str">
            <v>4275-1</v>
          </cell>
          <cell r="B941" t="str">
            <v>CBL0090</v>
          </cell>
          <cell r="C941" t="str">
            <v>Março</v>
          </cell>
          <cell r="D941">
            <v>76.92</v>
          </cell>
          <cell r="E941">
            <v>59.01</v>
          </cell>
          <cell r="F941" t="str">
            <v>Diesel Comum</v>
          </cell>
        </row>
        <row r="942">
          <cell r="C942" t="str">
            <v>Março Total</v>
          </cell>
          <cell r="D942">
            <v>76.92</v>
          </cell>
          <cell r="E942">
            <v>59.01</v>
          </cell>
        </row>
        <row r="943">
          <cell r="A943" t="str">
            <v>4279-3</v>
          </cell>
          <cell r="B943" t="str">
            <v>CRN9637</v>
          </cell>
          <cell r="C943" t="str">
            <v>Janeiro</v>
          </cell>
          <cell r="D943">
            <v>387.7</v>
          </cell>
          <cell r="E943">
            <v>300.56</v>
          </cell>
          <cell r="F943" t="str">
            <v>Diesel Comum</v>
          </cell>
        </row>
        <row r="944">
          <cell r="A944" t="str">
            <v>4279-3</v>
          </cell>
          <cell r="C944" t="str">
            <v>Janeiro</v>
          </cell>
          <cell r="D944">
            <v>1</v>
          </cell>
          <cell r="E944">
            <v>80</v>
          </cell>
          <cell r="F944" t="str">
            <v>Lavagem Completa</v>
          </cell>
        </row>
        <row r="945">
          <cell r="A945" t="str">
            <v>4279-3</v>
          </cell>
          <cell r="C945" t="str">
            <v>Janeiro</v>
          </cell>
          <cell r="D945">
            <v>1</v>
          </cell>
          <cell r="E945">
            <v>40</v>
          </cell>
          <cell r="F945" t="str">
            <v>Lavagem Simples</v>
          </cell>
        </row>
        <row r="946">
          <cell r="C946" t="str">
            <v>Janeiro Total</v>
          </cell>
          <cell r="D946">
            <v>389.7</v>
          </cell>
          <cell r="E946">
            <v>420.56</v>
          </cell>
        </row>
        <row r="947">
          <cell r="A947" t="str">
            <v>4279-3</v>
          </cell>
          <cell r="B947" t="str">
            <v>CRN9637</v>
          </cell>
          <cell r="C947" t="str">
            <v>Fevereiro</v>
          </cell>
          <cell r="D947">
            <v>532.16</v>
          </cell>
          <cell r="E947">
            <v>411.98</v>
          </cell>
          <cell r="F947" t="str">
            <v>Diesel Comum</v>
          </cell>
        </row>
        <row r="948">
          <cell r="A948" t="str">
            <v>4279-3</v>
          </cell>
          <cell r="C948" t="str">
            <v>Fevereiro</v>
          </cell>
          <cell r="D948">
            <v>1</v>
          </cell>
          <cell r="E948">
            <v>80</v>
          </cell>
          <cell r="F948" t="str">
            <v>Lavagem Completa</v>
          </cell>
        </row>
        <row r="949">
          <cell r="C949" t="str">
            <v>Fevereiro Total</v>
          </cell>
          <cell r="D949">
            <v>533.16</v>
          </cell>
          <cell r="E949">
            <v>491.98</v>
          </cell>
        </row>
        <row r="950">
          <cell r="A950" t="str">
            <v>4279-3</v>
          </cell>
          <cell r="B950" t="str">
            <v>CRN9637</v>
          </cell>
          <cell r="C950" t="str">
            <v>Março</v>
          </cell>
          <cell r="D950">
            <v>77.38</v>
          </cell>
          <cell r="E950">
            <v>59.96</v>
          </cell>
          <cell r="F950" t="str">
            <v>Diesel Comum</v>
          </cell>
        </row>
        <row r="951">
          <cell r="A951" t="str">
            <v>4279-3</v>
          </cell>
          <cell r="C951" t="str">
            <v>Março</v>
          </cell>
          <cell r="D951">
            <v>1</v>
          </cell>
          <cell r="E951">
            <v>80</v>
          </cell>
          <cell r="F951" t="str">
            <v>Lavagem Completa</v>
          </cell>
        </row>
        <row r="952">
          <cell r="C952" t="str">
            <v>Março Total</v>
          </cell>
          <cell r="D952">
            <v>78.38</v>
          </cell>
          <cell r="E952">
            <v>139.96</v>
          </cell>
        </row>
        <row r="953">
          <cell r="A953" t="str">
            <v>4279-3</v>
          </cell>
          <cell r="C953" t="str">
            <v>Abril</v>
          </cell>
          <cell r="D953">
            <v>1</v>
          </cell>
          <cell r="E953">
            <v>80</v>
          </cell>
          <cell r="F953" t="str">
            <v>Lavagem Completa</v>
          </cell>
        </row>
        <row r="954">
          <cell r="C954" t="str">
            <v>Abril Total</v>
          </cell>
          <cell r="D954">
            <v>1</v>
          </cell>
          <cell r="E954">
            <v>80</v>
          </cell>
        </row>
        <row r="955">
          <cell r="A955" t="str">
            <v>4287-4</v>
          </cell>
          <cell r="B955" t="str">
            <v>CBL0220</v>
          </cell>
          <cell r="C955" t="str">
            <v>Janeiro</v>
          </cell>
          <cell r="D955">
            <v>498</v>
          </cell>
          <cell r="E955">
            <v>384.05</v>
          </cell>
          <cell r="F955" t="str">
            <v>Diesel Comum</v>
          </cell>
        </row>
        <row r="956">
          <cell r="C956" t="str">
            <v>Janeiro Total</v>
          </cell>
          <cell r="D956">
            <v>498</v>
          </cell>
          <cell r="E956">
            <v>384.05</v>
          </cell>
        </row>
        <row r="957">
          <cell r="A957" t="str">
            <v>4287-4</v>
          </cell>
          <cell r="B957" t="str">
            <v>CBL0220</v>
          </cell>
          <cell r="C957" t="str">
            <v>Fevereiro</v>
          </cell>
          <cell r="D957">
            <v>247.3</v>
          </cell>
          <cell r="E957">
            <v>190.55</v>
          </cell>
          <cell r="F957" t="str">
            <v>Diesel Comum</v>
          </cell>
        </row>
        <row r="958">
          <cell r="A958" t="str">
            <v>4287-4</v>
          </cell>
          <cell r="C958" t="str">
            <v>Fevereiro</v>
          </cell>
          <cell r="D958">
            <v>1</v>
          </cell>
          <cell r="E958">
            <v>80</v>
          </cell>
          <cell r="F958" t="str">
            <v>Lavagem Completa</v>
          </cell>
        </row>
        <row r="959">
          <cell r="A959" t="str">
            <v>4287-4</v>
          </cell>
          <cell r="B959" t="str">
            <v>CBL0220</v>
          </cell>
          <cell r="C959" t="str">
            <v>Fevereiro</v>
          </cell>
          <cell r="D959">
            <v>1</v>
          </cell>
          <cell r="E959">
            <v>27</v>
          </cell>
          <cell r="F959" t="str">
            <v>Troca de Óleo</v>
          </cell>
        </row>
        <row r="960">
          <cell r="C960" t="str">
            <v>Fevereiro Total</v>
          </cell>
          <cell r="D960">
            <v>249.3</v>
          </cell>
          <cell r="E960">
            <v>297.55</v>
          </cell>
        </row>
        <row r="961">
          <cell r="A961" t="str">
            <v>4287-4</v>
          </cell>
          <cell r="B961" t="str">
            <v>CBL0220</v>
          </cell>
          <cell r="C961" t="str">
            <v>Março</v>
          </cell>
          <cell r="D961">
            <v>320.92</v>
          </cell>
          <cell r="E961">
            <v>246.1</v>
          </cell>
          <cell r="F961" t="str">
            <v>Diesel Comum</v>
          </cell>
        </row>
        <row r="962">
          <cell r="A962" t="str">
            <v>4287-4</v>
          </cell>
          <cell r="C962" t="str">
            <v>Março</v>
          </cell>
          <cell r="D962">
            <v>2</v>
          </cell>
          <cell r="E962">
            <v>160</v>
          </cell>
          <cell r="F962" t="str">
            <v>Lavagem Completa</v>
          </cell>
        </row>
        <row r="963">
          <cell r="C963" t="str">
            <v>Março Total</v>
          </cell>
          <cell r="D963">
            <v>322.92</v>
          </cell>
          <cell r="E963">
            <v>406.1</v>
          </cell>
        </row>
        <row r="964">
          <cell r="A964" t="str">
            <v>4310-5</v>
          </cell>
          <cell r="B964" t="str">
            <v>BKO1077</v>
          </cell>
          <cell r="C964" t="str">
            <v>Janeiro</v>
          </cell>
          <cell r="D964">
            <v>872.7</v>
          </cell>
          <cell r="E964">
            <v>669.3</v>
          </cell>
          <cell r="F964" t="str">
            <v>Diesel Comum</v>
          </cell>
        </row>
        <row r="965">
          <cell r="C965" t="str">
            <v>Janeiro Total</v>
          </cell>
          <cell r="D965">
            <v>872.7</v>
          </cell>
          <cell r="E965">
            <v>669.3</v>
          </cell>
        </row>
        <row r="966">
          <cell r="A966" t="str">
            <v>4310-5</v>
          </cell>
          <cell r="B966" t="str">
            <v>BKO1077</v>
          </cell>
          <cell r="C966" t="str">
            <v>Fevereiro</v>
          </cell>
          <cell r="D966">
            <v>112.8</v>
          </cell>
          <cell r="E966">
            <v>87</v>
          </cell>
          <cell r="F966" t="str">
            <v>Diesel Comum</v>
          </cell>
        </row>
        <row r="967">
          <cell r="C967" t="str">
            <v>Fevereiro Total</v>
          </cell>
          <cell r="D967">
            <v>112.8</v>
          </cell>
          <cell r="E967">
            <v>87</v>
          </cell>
        </row>
        <row r="968">
          <cell r="A968" t="str">
            <v>4310-5</v>
          </cell>
          <cell r="B968" t="str">
            <v>BKO1077</v>
          </cell>
          <cell r="C968" t="str">
            <v>Abril</v>
          </cell>
          <cell r="D968">
            <v>56.13</v>
          </cell>
          <cell r="E968">
            <v>43.5</v>
          </cell>
          <cell r="F968" t="str">
            <v>Diesel Comum</v>
          </cell>
        </row>
        <row r="969">
          <cell r="C969" t="str">
            <v>Abril Total</v>
          </cell>
          <cell r="D969">
            <v>56.13</v>
          </cell>
          <cell r="E969">
            <v>43.5</v>
          </cell>
        </row>
        <row r="970">
          <cell r="A970" t="str">
            <v>4315-5</v>
          </cell>
          <cell r="B970" t="str">
            <v>BPE7137</v>
          </cell>
          <cell r="C970" t="str">
            <v>Janeiro</v>
          </cell>
          <cell r="D970">
            <v>3</v>
          </cell>
          <cell r="E970">
            <v>18</v>
          </cell>
          <cell r="F970" t="str">
            <v>Complemento Óleo</v>
          </cell>
        </row>
        <row r="971">
          <cell r="A971" t="str">
            <v>4315-5</v>
          </cell>
          <cell r="B971" t="str">
            <v>BPE7137</v>
          </cell>
          <cell r="C971" t="str">
            <v>Janeiro</v>
          </cell>
          <cell r="D971">
            <v>473.7</v>
          </cell>
          <cell r="E971">
            <v>363.5</v>
          </cell>
          <cell r="F971" t="str">
            <v>Diesel Comum</v>
          </cell>
        </row>
        <row r="972">
          <cell r="C972" t="str">
            <v>Janeiro Total</v>
          </cell>
          <cell r="D972">
            <v>476.7</v>
          </cell>
          <cell r="E972">
            <v>381.5</v>
          </cell>
        </row>
        <row r="973">
          <cell r="A973" t="str">
            <v>4315-5</v>
          </cell>
          <cell r="B973" t="str">
            <v>BPE7137</v>
          </cell>
          <cell r="C973" t="str">
            <v>Fevereiro</v>
          </cell>
          <cell r="D973">
            <v>697.5</v>
          </cell>
          <cell r="E973">
            <v>534.79999999999995</v>
          </cell>
          <cell r="F973" t="str">
            <v>Diesel Comum</v>
          </cell>
        </row>
        <row r="974">
          <cell r="C974" t="str">
            <v>Fevereiro Total</v>
          </cell>
          <cell r="D974">
            <v>697.5</v>
          </cell>
          <cell r="E974">
            <v>534.79999999999995</v>
          </cell>
        </row>
        <row r="975">
          <cell r="A975" t="str">
            <v>4315-5</v>
          </cell>
          <cell r="B975" t="str">
            <v>BPE7137</v>
          </cell>
          <cell r="C975" t="str">
            <v>Março</v>
          </cell>
          <cell r="D975">
            <v>8</v>
          </cell>
          <cell r="E975">
            <v>48</v>
          </cell>
          <cell r="F975" t="str">
            <v>Complemento Óleo</v>
          </cell>
        </row>
        <row r="976">
          <cell r="A976" t="str">
            <v>4315-5</v>
          </cell>
          <cell r="B976" t="str">
            <v>BPE7137</v>
          </cell>
          <cell r="C976" t="str">
            <v>Março</v>
          </cell>
          <cell r="D976">
            <v>527.9</v>
          </cell>
          <cell r="E976">
            <v>404.85</v>
          </cell>
          <cell r="F976" t="str">
            <v>Diesel Comum</v>
          </cell>
        </row>
        <row r="977">
          <cell r="A977" t="str">
            <v>4315-5</v>
          </cell>
          <cell r="C977" t="str">
            <v>Março</v>
          </cell>
          <cell r="D977">
            <v>1</v>
          </cell>
          <cell r="E977">
            <v>80</v>
          </cell>
          <cell r="F977" t="str">
            <v>Lavagem Completa</v>
          </cell>
        </row>
        <row r="978">
          <cell r="A978" t="str">
            <v>4315-5</v>
          </cell>
          <cell r="C978" t="str">
            <v>Março</v>
          </cell>
          <cell r="D978">
            <v>1</v>
          </cell>
          <cell r="E978">
            <v>40</v>
          </cell>
          <cell r="F978" t="str">
            <v>Lavagem Simples</v>
          </cell>
        </row>
        <row r="979">
          <cell r="C979" t="str">
            <v>Março Total</v>
          </cell>
          <cell r="D979">
            <v>537.9</v>
          </cell>
          <cell r="E979">
            <v>572.85</v>
          </cell>
        </row>
        <row r="980">
          <cell r="A980" t="str">
            <v>4315-5</v>
          </cell>
          <cell r="B980" t="str">
            <v>BPE7137</v>
          </cell>
          <cell r="C980" t="str">
            <v>Abril</v>
          </cell>
          <cell r="D980">
            <v>83.4</v>
          </cell>
          <cell r="E980">
            <v>64</v>
          </cell>
          <cell r="F980" t="str">
            <v>Diesel Comum</v>
          </cell>
        </row>
        <row r="981">
          <cell r="C981" t="str">
            <v>Abril Total</v>
          </cell>
          <cell r="D981">
            <v>83.4</v>
          </cell>
          <cell r="E981">
            <v>64</v>
          </cell>
        </row>
        <row r="982">
          <cell r="A982" t="str">
            <v>4320-2</v>
          </cell>
          <cell r="B982" t="str">
            <v>BMG3720</v>
          </cell>
          <cell r="C982" t="str">
            <v>Janeiro</v>
          </cell>
          <cell r="D982">
            <v>59.38</v>
          </cell>
          <cell r="E982">
            <v>46</v>
          </cell>
          <cell r="F982" t="str">
            <v>Diesel Comum</v>
          </cell>
        </row>
        <row r="983">
          <cell r="A983" t="str">
            <v>4320-2</v>
          </cell>
          <cell r="C983" t="str">
            <v>Janeiro</v>
          </cell>
          <cell r="D983">
            <v>1</v>
          </cell>
          <cell r="E983">
            <v>80</v>
          </cell>
          <cell r="F983" t="str">
            <v>Lavagem Completa</v>
          </cell>
        </row>
        <row r="984">
          <cell r="A984" t="str">
            <v>4320-2</v>
          </cell>
          <cell r="C984" t="str">
            <v>Janeiro</v>
          </cell>
          <cell r="D984">
            <v>1</v>
          </cell>
          <cell r="E984">
            <v>40</v>
          </cell>
          <cell r="F984" t="str">
            <v>Lavagem Simples</v>
          </cell>
        </row>
        <row r="985">
          <cell r="C985" t="str">
            <v>Janeiro Total</v>
          </cell>
          <cell r="D985">
            <v>61.38</v>
          </cell>
          <cell r="E985">
            <v>166</v>
          </cell>
        </row>
        <row r="986">
          <cell r="A986" t="str">
            <v>4320-2</v>
          </cell>
          <cell r="B986" t="str">
            <v>BMG3720</v>
          </cell>
          <cell r="C986" t="str">
            <v>Fevereiro</v>
          </cell>
          <cell r="D986">
            <v>301.33999999999997</v>
          </cell>
          <cell r="E986">
            <v>233.01</v>
          </cell>
          <cell r="F986" t="str">
            <v>Diesel Comum</v>
          </cell>
        </row>
        <row r="987">
          <cell r="A987" t="str">
            <v>4320-2</v>
          </cell>
          <cell r="C987" t="str">
            <v>Fevereiro</v>
          </cell>
          <cell r="D987">
            <v>1</v>
          </cell>
          <cell r="E987">
            <v>80</v>
          </cell>
          <cell r="F987" t="str">
            <v>Lavagem Completa</v>
          </cell>
        </row>
        <row r="988">
          <cell r="C988" t="str">
            <v>Fevereiro Total</v>
          </cell>
          <cell r="D988">
            <v>302.33999999999997</v>
          </cell>
          <cell r="E988">
            <v>313.01</v>
          </cell>
        </row>
        <row r="989">
          <cell r="A989" t="str">
            <v>4320-2</v>
          </cell>
          <cell r="B989" t="str">
            <v>BMG3720</v>
          </cell>
          <cell r="C989" t="str">
            <v>Março</v>
          </cell>
          <cell r="D989">
            <v>157.71</v>
          </cell>
          <cell r="E989">
            <v>122.2</v>
          </cell>
          <cell r="F989" t="str">
            <v>Diesel Comum</v>
          </cell>
        </row>
        <row r="990">
          <cell r="A990" t="str">
            <v>4320-2</v>
          </cell>
          <cell r="C990" t="str">
            <v>Março</v>
          </cell>
          <cell r="D990">
            <v>1</v>
          </cell>
          <cell r="E990">
            <v>80</v>
          </cell>
          <cell r="F990" t="str">
            <v>Lavagem Completa</v>
          </cell>
        </row>
        <row r="991">
          <cell r="C991" t="str">
            <v>Março Total</v>
          </cell>
          <cell r="D991">
            <v>158.71</v>
          </cell>
          <cell r="E991">
            <v>202.2</v>
          </cell>
        </row>
        <row r="992">
          <cell r="A992" t="str">
            <v>4320-2</v>
          </cell>
          <cell r="C992" t="str">
            <v>Abril</v>
          </cell>
          <cell r="D992">
            <v>1</v>
          </cell>
          <cell r="E992">
            <v>80</v>
          </cell>
          <cell r="F992" t="str">
            <v>Lavagem Completa</v>
          </cell>
        </row>
        <row r="993">
          <cell r="C993" t="str">
            <v>Abril Total</v>
          </cell>
          <cell r="D993">
            <v>1</v>
          </cell>
          <cell r="E993">
            <v>80</v>
          </cell>
        </row>
        <row r="994">
          <cell r="A994" t="str">
            <v>4426-6</v>
          </cell>
          <cell r="B994" t="str">
            <v>CIV1032</v>
          </cell>
          <cell r="C994" t="str">
            <v>Janeiro</v>
          </cell>
          <cell r="D994">
            <v>126.86</v>
          </cell>
          <cell r="E994">
            <v>97.32</v>
          </cell>
          <cell r="F994" t="str">
            <v>Diesel Comum</v>
          </cell>
        </row>
        <row r="995">
          <cell r="A995" t="str">
            <v>4438-9</v>
          </cell>
          <cell r="B995" t="str">
            <v>CGL1779</v>
          </cell>
          <cell r="C995" t="str">
            <v>Janeiro</v>
          </cell>
          <cell r="D995">
            <v>340.03</v>
          </cell>
          <cell r="E995">
            <v>262.85000000000002</v>
          </cell>
          <cell r="F995" t="str">
            <v>Diesel Comum</v>
          </cell>
        </row>
        <row r="996">
          <cell r="C996" t="str">
            <v>Janeiro Total</v>
          </cell>
          <cell r="D996">
            <v>466.89</v>
          </cell>
          <cell r="E996">
            <v>360.17</v>
          </cell>
        </row>
        <row r="997">
          <cell r="A997" t="str">
            <v>4438-9</v>
          </cell>
          <cell r="B997" t="str">
            <v>CGL1779</v>
          </cell>
          <cell r="C997" t="str">
            <v>Fevereiro</v>
          </cell>
          <cell r="D997">
            <v>192.85</v>
          </cell>
          <cell r="E997">
            <v>148.83000000000001</v>
          </cell>
          <cell r="F997" t="str">
            <v>Diesel Comum</v>
          </cell>
        </row>
        <row r="998">
          <cell r="A998" t="str">
            <v>4438-9</v>
          </cell>
          <cell r="C998" t="str">
            <v>Fevereiro</v>
          </cell>
          <cell r="D998">
            <v>1</v>
          </cell>
          <cell r="E998">
            <v>80</v>
          </cell>
          <cell r="F998" t="str">
            <v>Lavagem Completa</v>
          </cell>
        </row>
        <row r="999">
          <cell r="C999" t="str">
            <v>Fevereiro Total</v>
          </cell>
          <cell r="D999">
            <v>193.85</v>
          </cell>
          <cell r="E999">
            <v>228.83</v>
          </cell>
        </row>
        <row r="1000">
          <cell r="A1000" t="str">
            <v>4438-9</v>
          </cell>
          <cell r="B1000" t="str">
            <v>CGL1779</v>
          </cell>
          <cell r="C1000" t="str">
            <v>Março</v>
          </cell>
          <cell r="D1000">
            <v>68.59</v>
          </cell>
          <cell r="E1000">
            <v>53.15</v>
          </cell>
          <cell r="F1000" t="str">
            <v>Diesel Comum</v>
          </cell>
        </row>
        <row r="1001">
          <cell r="A1001" t="str">
            <v>4438-9</v>
          </cell>
          <cell r="C1001" t="str">
            <v>Março</v>
          </cell>
          <cell r="D1001">
            <v>1</v>
          </cell>
          <cell r="E1001">
            <v>80</v>
          </cell>
          <cell r="F1001" t="str">
            <v>Lavagem Completa</v>
          </cell>
        </row>
        <row r="1002">
          <cell r="A1002" t="str">
            <v>4438-9</v>
          </cell>
          <cell r="C1002" t="str">
            <v>Março</v>
          </cell>
          <cell r="D1002">
            <v>1</v>
          </cell>
          <cell r="E1002">
            <v>40</v>
          </cell>
          <cell r="F1002" t="str">
            <v>Lavagem Simples</v>
          </cell>
        </row>
        <row r="1003">
          <cell r="C1003" t="str">
            <v>Março Total</v>
          </cell>
          <cell r="D1003">
            <v>70.59</v>
          </cell>
          <cell r="E1003">
            <v>173.15</v>
          </cell>
        </row>
        <row r="1004">
          <cell r="A1004" t="str">
            <v>4438-9</v>
          </cell>
          <cell r="B1004" t="str">
            <v>CGL1779</v>
          </cell>
          <cell r="C1004" t="str">
            <v>Abril</v>
          </cell>
          <cell r="D1004">
            <v>100.89</v>
          </cell>
          <cell r="E1004">
            <v>77.849999999999994</v>
          </cell>
          <cell r="F1004" t="str">
            <v>Diesel Comum</v>
          </cell>
        </row>
        <row r="1005">
          <cell r="A1005" t="str">
            <v>4438-9</v>
          </cell>
          <cell r="C1005" t="str">
            <v>Abril</v>
          </cell>
          <cell r="D1005">
            <v>1</v>
          </cell>
          <cell r="E1005">
            <v>80</v>
          </cell>
          <cell r="F1005" t="str">
            <v>Lavagem Completa</v>
          </cell>
        </row>
        <row r="1006">
          <cell r="C1006" t="str">
            <v>Abril Total</v>
          </cell>
          <cell r="D1006">
            <v>101.89</v>
          </cell>
          <cell r="E1006">
            <v>157.85</v>
          </cell>
        </row>
        <row r="1007">
          <cell r="A1007" t="str">
            <v>4445-2</v>
          </cell>
          <cell r="B1007" t="str">
            <v>CRH6488</v>
          </cell>
          <cell r="C1007" t="str">
            <v>Janeiro</v>
          </cell>
          <cell r="D1007">
            <v>196.3</v>
          </cell>
          <cell r="E1007">
            <v>150.55000000000001</v>
          </cell>
          <cell r="F1007" t="str">
            <v>Diesel Comum</v>
          </cell>
        </row>
        <row r="1008">
          <cell r="C1008" t="str">
            <v>Janeiro Total</v>
          </cell>
          <cell r="D1008">
            <v>196.3</v>
          </cell>
          <cell r="E1008">
            <v>150.55000000000001</v>
          </cell>
        </row>
        <row r="1009">
          <cell r="A1009" t="str">
            <v>4445-2</v>
          </cell>
          <cell r="B1009" t="str">
            <v>CRH6488</v>
          </cell>
          <cell r="C1009" t="str">
            <v>Fevereiro</v>
          </cell>
          <cell r="D1009">
            <v>151.6</v>
          </cell>
          <cell r="E1009">
            <v>116.3</v>
          </cell>
          <cell r="F1009" t="str">
            <v>Diesel Comum</v>
          </cell>
        </row>
        <row r="1010">
          <cell r="A1010" t="str">
            <v>4445-2</v>
          </cell>
          <cell r="C1010" t="str">
            <v>Fevereiro</v>
          </cell>
          <cell r="D1010">
            <v>1</v>
          </cell>
          <cell r="E1010">
            <v>80</v>
          </cell>
          <cell r="F1010" t="str">
            <v>Lavagem Completa</v>
          </cell>
        </row>
        <row r="1011">
          <cell r="C1011" t="str">
            <v>Fevereiro Total</v>
          </cell>
          <cell r="D1011">
            <v>152.6</v>
          </cell>
          <cell r="E1011">
            <v>196.3</v>
          </cell>
        </row>
        <row r="1012">
          <cell r="A1012" t="str">
            <v>4445-2</v>
          </cell>
          <cell r="B1012" t="str">
            <v>CRH6488</v>
          </cell>
          <cell r="C1012" t="str">
            <v>Março</v>
          </cell>
          <cell r="D1012">
            <v>1</v>
          </cell>
          <cell r="E1012">
            <v>5.5</v>
          </cell>
          <cell r="F1012" t="str">
            <v>Complemento de Fluído</v>
          </cell>
        </row>
        <row r="1013">
          <cell r="A1013" t="str">
            <v>4445-2</v>
          </cell>
          <cell r="B1013" t="str">
            <v>CRH6488</v>
          </cell>
          <cell r="C1013" t="str">
            <v>Março</v>
          </cell>
          <cell r="D1013">
            <v>119.1</v>
          </cell>
          <cell r="E1013">
            <v>91.3</v>
          </cell>
          <cell r="F1013" t="str">
            <v>Diesel Comum</v>
          </cell>
        </row>
        <row r="1014">
          <cell r="A1014" t="str">
            <v>4445-2</v>
          </cell>
          <cell r="C1014" t="str">
            <v>Março</v>
          </cell>
          <cell r="D1014">
            <v>1</v>
          </cell>
          <cell r="E1014">
            <v>80</v>
          </cell>
          <cell r="F1014" t="str">
            <v>Lavagem Completa</v>
          </cell>
        </row>
        <row r="1015">
          <cell r="A1015" t="str">
            <v>4445-2</v>
          </cell>
          <cell r="B1015" t="str">
            <v>CRH6488</v>
          </cell>
          <cell r="C1015" t="str">
            <v>Março</v>
          </cell>
          <cell r="D1015">
            <v>3</v>
          </cell>
          <cell r="E1015">
            <v>18</v>
          </cell>
          <cell r="F1015" t="str">
            <v>Troca de Óleo</v>
          </cell>
        </row>
        <row r="1016">
          <cell r="C1016" t="str">
            <v>Março Total</v>
          </cell>
          <cell r="D1016">
            <v>124.1</v>
          </cell>
          <cell r="E1016">
            <v>194.8</v>
          </cell>
        </row>
        <row r="1017">
          <cell r="A1017" t="str">
            <v>4449-4</v>
          </cell>
          <cell r="B1017" t="str">
            <v>CTH1329</v>
          </cell>
          <cell r="C1017" t="str">
            <v>Janeiro</v>
          </cell>
          <cell r="D1017">
            <v>58.7</v>
          </cell>
          <cell r="E1017">
            <v>45</v>
          </cell>
          <cell r="F1017" t="str">
            <v>Diesel Comum</v>
          </cell>
        </row>
        <row r="1018">
          <cell r="C1018" t="str">
            <v>Janeiro Total</v>
          </cell>
          <cell r="D1018">
            <v>58.7</v>
          </cell>
          <cell r="E1018">
            <v>45</v>
          </cell>
        </row>
        <row r="1019">
          <cell r="A1019" t="str">
            <v>4449-4</v>
          </cell>
          <cell r="B1019" t="str">
            <v>CTH1329</v>
          </cell>
          <cell r="C1019" t="str">
            <v>Fevereiro</v>
          </cell>
          <cell r="D1019">
            <v>136.79</v>
          </cell>
          <cell r="E1019">
            <v>104.92</v>
          </cell>
          <cell r="F1019" t="str">
            <v>Diesel Comum</v>
          </cell>
        </row>
        <row r="1020">
          <cell r="C1020" t="str">
            <v>Fevereiro Total</v>
          </cell>
          <cell r="D1020">
            <v>136.79</v>
          </cell>
          <cell r="E1020">
            <v>104.92</v>
          </cell>
        </row>
        <row r="1021">
          <cell r="A1021" t="str">
            <v>4527-0</v>
          </cell>
          <cell r="B1021" t="str">
            <v>CDE8424</v>
          </cell>
          <cell r="C1021" t="str">
            <v>Janeiro</v>
          </cell>
          <cell r="D1021">
            <v>1</v>
          </cell>
          <cell r="E1021">
            <v>6.5</v>
          </cell>
          <cell r="F1021" t="str">
            <v>Complemento Óleo</v>
          </cell>
        </row>
        <row r="1022">
          <cell r="A1022" t="str">
            <v>4527-0</v>
          </cell>
          <cell r="B1022" t="str">
            <v>CDE8424</v>
          </cell>
          <cell r="C1022" t="str">
            <v>Janeiro</v>
          </cell>
          <cell r="D1022">
            <v>78.709999999999994</v>
          </cell>
          <cell r="E1022">
            <v>60.99</v>
          </cell>
          <cell r="F1022" t="str">
            <v>Diesel Comum</v>
          </cell>
        </row>
        <row r="1023">
          <cell r="A1023" t="str">
            <v>4537-7</v>
          </cell>
          <cell r="B1023" t="str">
            <v>CBL2877</v>
          </cell>
          <cell r="C1023" t="str">
            <v>Janeiro</v>
          </cell>
          <cell r="D1023">
            <v>45</v>
          </cell>
          <cell r="E1023">
            <v>34.96</v>
          </cell>
          <cell r="F1023" t="str">
            <v>Diesel Comum</v>
          </cell>
        </row>
        <row r="1024">
          <cell r="A1024" t="str">
            <v>4538-5</v>
          </cell>
          <cell r="B1024" t="str">
            <v>CPH9034</v>
          </cell>
          <cell r="C1024" t="str">
            <v>Janeiro</v>
          </cell>
          <cell r="D1024">
            <v>83.57</v>
          </cell>
          <cell r="E1024">
            <v>64.77</v>
          </cell>
          <cell r="F1024" t="str">
            <v>Diesel Comum</v>
          </cell>
        </row>
        <row r="1025">
          <cell r="C1025" t="str">
            <v>Janeiro Total</v>
          </cell>
          <cell r="D1025">
            <v>208.27999999999997</v>
          </cell>
          <cell r="E1025">
            <v>167.22000000000003</v>
          </cell>
        </row>
        <row r="1026">
          <cell r="A1026" t="str">
            <v>4538-5</v>
          </cell>
          <cell r="B1026" t="str">
            <v>CPH9034</v>
          </cell>
          <cell r="C1026" t="str">
            <v>Março</v>
          </cell>
          <cell r="D1026">
            <v>85.17</v>
          </cell>
          <cell r="E1026">
            <v>66</v>
          </cell>
          <cell r="F1026" t="str">
            <v>Diesel Comum</v>
          </cell>
        </row>
        <row r="1027">
          <cell r="C1027" t="str">
            <v>Março Total</v>
          </cell>
          <cell r="D1027">
            <v>85.17</v>
          </cell>
          <cell r="E1027">
            <v>66</v>
          </cell>
        </row>
        <row r="1028">
          <cell r="A1028" t="str">
            <v>4538-5</v>
          </cell>
          <cell r="B1028" t="str">
            <v>CPH9034</v>
          </cell>
          <cell r="C1028" t="str">
            <v>Abril</v>
          </cell>
          <cell r="D1028">
            <v>34</v>
          </cell>
          <cell r="E1028">
            <v>26.35</v>
          </cell>
          <cell r="F1028" t="str">
            <v>Diesel Comum</v>
          </cell>
        </row>
        <row r="1029">
          <cell r="C1029" t="str">
            <v>Abril Total</v>
          </cell>
          <cell r="D1029">
            <v>34</v>
          </cell>
          <cell r="E1029">
            <v>26.35</v>
          </cell>
        </row>
        <row r="1030">
          <cell r="A1030" t="str">
            <v>4540-8</v>
          </cell>
          <cell r="B1030" t="str">
            <v>CGL7560</v>
          </cell>
          <cell r="C1030" t="str">
            <v>Janeiro</v>
          </cell>
          <cell r="D1030">
            <v>27.12</v>
          </cell>
          <cell r="E1030">
            <v>21.01</v>
          </cell>
          <cell r="F1030" t="str">
            <v>Diesel Comum</v>
          </cell>
        </row>
        <row r="1031">
          <cell r="A1031" t="str">
            <v>4540-8</v>
          </cell>
          <cell r="C1031" t="str">
            <v>Janeiro</v>
          </cell>
          <cell r="D1031">
            <v>1</v>
          </cell>
          <cell r="E1031">
            <v>80</v>
          </cell>
          <cell r="F1031" t="str">
            <v>Lavagem Completa</v>
          </cell>
        </row>
        <row r="1032">
          <cell r="C1032" t="str">
            <v>Janeiro Total</v>
          </cell>
          <cell r="D1032">
            <v>28.12</v>
          </cell>
          <cell r="E1032">
            <v>101.01</v>
          </cell>
        </row>
        <row r="1033">
          <cell r="A1033" t="str">
            <v>4540-8</v>
          </cell>
          <cell r="C1033" t="str">
            <v>Fevereiro</v>
          </cell>
          <cell r="D1033">
            <v>1</v>
          </cell>
          <cell r="E1033">
            <v>80</v>
          </cell>
          <cell r="F1033" t="str">
            <v>Lavagem Completa</v>
          </cell>
        </row>
        <row r="1034">
          <cell r="C1034" t="str">
            <v>Fevereiro Total</v>
          </cell>
          <cell r="D1034">
            <v>1</v>
          </cell>
          <cell r="E1034">
            <v>80</v>
          </cell>
        </row>
        <row r="1035">
          <cell r="A1035" t="str">
            <v>4540-8</v>
          </cell>
          <cell r="B1035" t="str">
            <v>CGL7560</v>
          </cell>
          <cell r="C1035" t="str">
            <v>Março</v>
          </cell>
          <cell r="D1035">
            <v>41.3</v>
          </cell>
          <cell r="E1035">
            <v>32</v>
          </cell>
          <cell r="F1035" t="str">
            <v>Diesel Comum</v>
          </cell>
        </row>
        <row r="1036">
          <cell r="C1036" t="str">
            <v>Março Total</v>
          </cell>
          <cell r="D1036">
            <v>41.3</v>
          </cell>
          <cell r="E1036">
            <v>32</v>
          </cell>
        </row>
        <row r="1037">
          <cell r="A1037" t="str">
            <v>4600-6</v>
          </cell>
          <cell r="B1037" t="str">
            <v>CIJ5079</v>
          </cell>
          <cell r="C1037" t="str">
            <v>Fevereiro</v>
          </cell>
          <cell r="D1037">
            <v>375.56</v>
          </cell>
          <cell r="E1037">
            <v>288</v>
          </cell>
          <cell r="F1037" t="str">
            <v>Diesel Comum</v>
          </cell>
        </row>
        <row r="1038">
          <cell r="C1038" t="str">
            <v>Fevereiro Total</v>
          </cell>
          <cell r="D1038">
            <v>375.56</v>
          </cell>
          <cell r="E1038">
            <v>288</v>
          </cell>
        </row>
        <row r="1039">
          <cell r="A1039" t="str">
            <v>4600-6</v>
          </cell>
          <cell r="B1039" t="str">
            <v>CIJ5079</v>
          </cell>
          <cell r="C1039" t="str">
            <v>Março</v>
          </cell>
          <cell r="D1039">
            <v>240</v>
          </cell>
          <cell r="E1039">
            <v>184</v>
          </cell>
          <cell r="F1039" t="str">
            <v>Diesel Comum</v>
          </cell>
        </row>
        <row r="1040">
          <cell r="C1040" t="str">
            <v>Março Total</v>
          </cell>
          <cell r="D1040">
            <v>240</v>
          </cell>
          <cell r="E1040">
            <v>184</v>
          </cell>
        </row>
        <row r="1041">
          <cell r="A1041" t="str">
            <v>4600-6</v>
          </cell>
          <cell r="B1041" t="str">
            <v>CIJ5079</v>
          </cell>
          <cell r="C1041" t="str">
            <v>Abril</v>
          </cell>
          <cell r="D1041">
            <v>1</v>
          </cell>
          <cell r="E1041">
            <v>8</v>
          </cell>
          <cell r="F1041" t="str">
            <v>Complemento de Fluído</v>
          </cell>
        </row>
        <row r="1042">
          <cell r="A1042" t="str">
            <v>4600-6</v>
          </cell>
          <cell r="B1042" t="str">
            <v>CIJ5079</v>
          </cell>
          <cell r="C1042" t="str">
            <v>Abril</v>
          </cell>
          <cell r="D1042">
            <v>457.24</v>
          </cell>
          <cell r="E1042">
            <v>350.72</v>
          </cell>
          <cell r="F1042" t="str">
            <v>Diesel Comum</v>
          </cell>
        </row>
        <row r="1043">
          <cell r="C1043" t="str">
            <v>Abril Total</v>
          </cell>
          <cell r="D1043">
            <v>458.24</v>
          </cell>
          <cell r="E1043">
            <v>358.72</v>
          </cell>
        </row>
        <row r="1044">
          <cell r="A1044" t="str">
            <v>4624-2</v>
          </cell>
          <cell r="B1044" t="str">
            <v>CTJ7522</v>
          </cell>
          <cell r="C1044" t="str">
            <v>Janeiro</v>
          </cell>
          <cell r="D1044">
            <v>944.82</v>
          </cell>
          <cell r="E1044">
            <v>733.31</v>
          </cell>
          <cell r="F1044" t="str">
            <v>Diesel Comum</v>
          </cell>
        </row>
        <row r="1045">
          <cell r="A1045" t="str">
            <v>4624-2</v>
          </cell>
          <cell r="C1045" t="str">
            <v>Janeiro</v>
          </cell>
          <cell r="D1045">
            <v>2</v>
          </cell>
          <cell r="E1045">
            <v>160</v>
          </cell>
          <cell r="F1045" t="str">
            <v>Lavagem Completa</v>
          </cell>
        </row>
        <row r="1046">
          <cell r="C1046" t="str">
            <v>Janeiro Total</v>
          </cell>
          <cell r="D1046">
            <v>946.82</v>
          </cell>
          <cell r="E1046">
            <v>893.31</v>
          </cell>
        </row>
        <row r="1047">
          <cell r="A1047" t="str">
            <v>4624-2</v>
          </cell>
          <cell r="B1047" t="str">
            <v>CTJ7522</v>
          </cell>
          <cell r="C1047" t="str">
            <v>Fevereiro</v>
          </cell>
          <cell r="D1047">
            <v>1127.82</v>
          </cell>
          <cell r="E1047">
            <v>873.33</v>
          </cell>
          <cell r="F1047" t="str">
            <v>Diesel Comum</v>
          </cell>
        </row>
        <row r="1048">
          <cell r="A1048" t="str">
            <v>4624-2</v>
          </cell>
          <cell r="C1048" t="str">
            <v>Fevereiro</v>
          </cell>
          <cell r="D1048">
            <v>1</v>
          </cell>
          <cell r="E1048">
            <v>80</v>
          </cell>
          <cell r="F1048" t="str">
            <v>Lavagem Completa</v>
          </cell>
        </row>
        <row r="1049">
          <cell r="C1049" t="str">
            <v>Fevereiro Total</v>
          </cell>
          <cell r="D1049">
            <v>1128.82</v>
          </cell>
          <cell r="E1049">
            <v>953.33</v>
          </cell>
        </row>
        <row r="1050">
          <cell r="A1050" t="str">
            <v>4624-2</v>
          </cell>
          <cell r="B1050" t="str">
            <v>CTJ7522</v>
          </cell>
          <cell r="C1050" t="str">
            <v>Março</v>
          </cell>
          <cell r="D1050">
            <v>703.81</v>
          </cell>
          <cell r="E1050">
            <v>544.95000000000005</v>
          </cell>
          <cell r="F1050" t="str">
            <v>Diesel Comum</v>
          </cell>
        </row>
        <row r="1051">
          <cell r="A1051" t="str">
            <v>4624-2</v>
          </cell>
          <cell r="C1051" t="str">
            <v>Março</v>
          </cell>
          <cell r="D1051">
            <v>1</v>
          </cell>
          <cell r="E1051">
            <v>80</v>
          </cell>
          <cell r="F1051" t="str">
            <v>Lavagem Completa</v>
          </cell>
        </row>
        <row r="1052">
          <cell r="C1052" t="str">
            <v>Março Total</v>
          </cell>
          <cell r="D1052">
            <v>704.81</v>
          </cell>
          <cell r="E1052">
            <v>624.95000000000005</v>
          </cell>
        </row>
        <row r="1053">
          <cell r="A1053" t="str">
            <v>4624-2</v>
          </cell>
          <cell r="B1053" t="str">
            <v>CTJ7522</v>
          </cell>
          <cell r="C1053" t="str">
            <v>Abril</v>
          </cell>
          <cell r="D1053">
            <v>1104.83</v>
          </cell>
          <cell r="E1053">
            <v>853.91</v>
          </cell>
          <cell r="F1053" t="str">
            <v>Diesel Comum</v>
          </cell>
        </row>
        <row r="1054">
          <cell r="A1054" t="str">
            <v>4624-2</v>
          </cell>
          <cell r="C1054" t="str">
            <v>Abril</v>
          </cell>
          <cell r="D1054">
            <v>1</v>
          </cell>
          <cell r="E1054">
            <v>80</v>
          </cell>
          <cell r="F1054" t="str">
            <v>Lavagem Completa</v>
          </cell>
        </row>
        <row r="1055">
          <cell r="C1055" t="str">
            <v>Abril Total</v>
          </cell>
          <cell r="D1055">
            <v>1105.83</v>
          </cell>
          <cell r="E1055">
            <v>933.91</v>
          </cell>
        </row>
        <row r="1056">
          <cell r="A1056" t="str">
            <v>4629-2</v>
          </cell>
          <cell r="B1056" t="str">
            <v>CTI9409</v>
          </cell>
          <cell r="C1056" t="str">
            <v>Janeiro</v>
          </cell>
          <cell r="D1056">
            <v>275.39999999999998</v>
          </cell>
          <cell r="E1056">
            <v>211.28</v>
          </cell>
          <cell r="F1056" t="str">
            <v>Diesel Comum</v>
          </cell>
        </row>
        <row r="1057">
          <cell r="C1057" t="str">
            <v>Janeiro Total</v>
          </cell>
          <cell r="D1057">
            <v>275.39999999999998</v>
          </cell>
          <cell r="E1057">
            <v>211.28</v>
          </cell>
        </row>
        <row r="1058">
          <cell r="A1058" t="str">
            <v>4629-2</v>
          </cell>
          <cell r="B1058" t="str">
            <v>CTI9409</v>
          </cell>
          <cell r="C1058" t="str">
            <v>Fevereiro</v>
          </cell>
          <cell r="D1058">
            <v>282.02999999999997</v>
          </cell>
          <cell r="E1058">
            <v>216.3</v>
          </cell>
          <cell r="F1058" t="str">
            <v>Diesel Comum</v>
          </cell>
        </row>
        <row r="1059">
          <cell r="C1059" t="str">
            <v>Fevereiro Total</v>
          </cell>
          <cell r="D1059">
            <v>282.02999999999997</v>
          </cell>
          <cell r="E1059">
            <v>216.3</v>
          </cell>
        </row>
        <row r="1060">
          <cell r="A1060" t="str">
            <v>4629-2</v>
          </cell>
          <cell r="B1060" t="str">
            <v>CTI9409</v>
          </cell>
          <cell r="C1060" t="str">
            <v>Março</v>
          </cell>
          <cell r="D1060">
            <v>331.36</v>
          </cell>
          <cell r="E1060">
            <v>254.14</v>
          </cell>
          <cell r="F1060" t="str">
            <v>Diesel Comum</v>
          </cell>
        </row>
        <row r="1061">
          <cell r="C1061" t="str">
            <v>Março Total</v>
          </cell>
          <cell r="D1061">
            <v>331.36</v>
          </cell>
          <cell r="E1061">
            <v>254.14</v>
          </cell>
        </row>
        <row r="1062">
          <cell r="A1062" t="str">
            <v>4629-2</v>
          </cell>
          <cell r="B1062" t="str">
            <v>CTI9409</v>
          </cell>
          <cell r="C1062" t="str">
            <v>Abril</v>
          </cell>
          <cell r="D1062">
            <v>241.84</v>
          </cell>
          <cell r="E1062">
            <v>185.5</v>
          </cell>
          <cell r="F1062" t="str">
            <v>Diesel Comum</v>
          </cell>
        </row>
        <row r="1063">
          <cell r="C1063" t="str">
            <v>Abril Total</v>
          </cell>
          <cell r="D1063">
            <v>241.84</v>
          </cell>
          <cell r="E1063">
            <v>185.5</v>
          </cell>
        </row>
        <row r="1064">
          <cell r="A1064" t="str">
            <v>4630-7</v>
          </cell>
          <cell r="B1064" t="str">
            <v>CTI0269</v>
          </cell>
          <cell r="C1064" t="str">
            <v>Janeiro</v>
          </cell>
          <cell r="D1064">
            <v>485.19</v>
          </cell>
          <cell r="E1064">
            <v>376.52</v>
          </cell>
          <cell r="F1064" t="str">
            <v>Diesel Comum</v>
          </cell>
        </row>
        <row r="1065">
          <cell r="C1065" t="str">
            <v>Janeiro Total</v>
          </cell>
          <cell r="D1065">
            <v>485.19</v>
          </cell>
          <cell r="E1065">
            <v>376.52</v>
          </cell>
        </row>
        <row r="1066">
          <cell r="A1066" t="str">
            <v>4630-7</v>
          </cell>
          <cell r="B1066" t="str">
            <v>CTI0269</v>
          </cell>
          <cell r="C1066" t="str">
            <v>Fevereiro</v>
          </cell>
          <cell r="D1066">
            <v>521.70000000000005</v>
          </cell>
          <cell r="E1066">
            <v>403</v>
          </cell>
          <cell r="F1066" t="str">
            <v>Diesel Comum</v>
          </cell>
        </row>
        <row r="1067">
          <cell r="A1067" t="str">
            <v>4630-7</v>
          </cell>
          <cell r="C1067" t="str">
            <v>Fevereiro</v>
          </cell>
          <cell r="D1067">
            <v>2</v>
          </cell>
          <cell r="E1067">
            <v>160</v>
          </cell>
          <cell r="F1067" t="str">
            <v>Lavagem Completa</v>
          </cell>
        </row>
        <row r="1068">
          <cell r="C1068" t="str">
            <v>Fevereiro Total</v>
          </cell>
          <cell r="D1068">
            <v>523.70000000000005</v>
          </cell>
          <cell r="E1068">
            <v>563</v>
          </cell>
        </row>
        <row r="1069">
          <cell r="A1069" t="str">
            <v>4630-7</v>
          </cell>
          <cell r="B1069" t="str">
            <v>CTI0269</v>
          </cell>
          <cell r="C1069" t="str">
            <v>Março</v>
          </cell>
          <cell r="D1069">
            <v>312.3</v>
          </cell>
          <cell r="E1069">
            <v>239.6</v>
          </cell>
          <cell r="F1069" t="str">
            <v>Diesel Comum</v>
          </cell>
        </row>
        <row r="1070">
          <cell r="C1070" t="str">
            <v>Março Total</v>
          </cell>
          <cell r="D1070">
            <v>312.3</v>
          </cell>
          <cell r="E1070">
            <v>239.6</v>
          </cell>
        </row>
        <row r="1071">
          <cell r="A1071" t="str">
            <v>4630-7</v>
          </cell>
          <cell r="B1071" t="str">
            <v>CTI0269</v>
          </cell>
          <cell r="C1071" t="str">
            <v>Abril</v>
          </cell>
          <cell r="D1071">
            <v>650.98</v>
          </cell>
          <cell r="E1071">
            <v>510.2</v>
          </cell>
          <cell r="F1071" t="str">
            <v>Diesel Comum</v>
          </cell>
        </row>
        <row r="1072">
          <cell r="A1072" t="str">
            <v>4630-7</v>
          </cell>
          <cell r="C1072" t="str">
            <v>Abril</v>
          </cell>
          <cell r="D1072">
            <v>2</v>
          </cell>
          <cell r="E1072">
            <v>160</v>
          </cell>
          <cell r="F1072" t="str">
            <v>Lavagem Completa</v>
          </cell>
        </row>
        <row r="1073">
          <cell r="C1073" t="str">
            <v>Abril Total</v>
          </cell>
          <cell r="D1073">
            <v>652.98</v>
          </cell>
          <cell r="E1073">
            <v>670.2</v>
          </cell>
        </row>
        <row r="1074">
          <cell r="A1074" t="str">
            <v>4632-3</v>
          </cell>
          <cell r="B1074" t="str">
            <v>CTJ4921</v>
          </cell>
          <cell r="C1074" t="str">
            <v>Janeiro</v>
          </cell>
          <cell r="D1074">
            <v>356.8</v>
          </cell>
          <cell r="E1074">
            <v>274.37</v>
          </cell>
          <cell r="F1074" t="str">
            <v>Diesel Comum</v>
          </cell>
        </row>
        <row r="1075">
          <cell r="C1075" t="str">
            <v>Janeiro Total</v>
          </cell>
          <cell r="D1075">
            <v>356.8</v>
          </cell>
          <cell r="E1075">
            <v>274.37</v>
          </cell>
        </row>
        <row r="1076">
          <cell r="A1076" t="str">
            <v>4632-3</v>
          </cell>
          <cell r="B1076" t="str">
            <v>CTJ4921</v>
          </cell>
          <cell r="C1076" t="str">
            <v>Fevereiro</v>
          </cell>
          <cell r="D1076">
            <v>421.35</v>
          </cell>
          <cell r="E1076">
            <v>323.18</v>
          </cell>
          <cell r="F1076" t="str">
            <v>Diesel Comum</v>
          </cell>
        </row>
        <row r="1077">
          <cell r="C1077" t="str">
            <v>Fevereiro Total</v>
          </cell>
          <cell r="D1077">
            <v>421.35</v>
          </cell>
          <cell r="E1077">
            <v>323.18</v>
          </cell>
        </row>
        <row r="1078">
          <cell r="A1078" t="str">
            <v>4632-3</v>
          </cell>
          <cell r="B1078" t="str">
            <v>CTJ4921</v>
          </cell>
          <cell r="C1078" t="str">
            <v>Março</v>
          </cell>
          <cell r="D1078">
            <v>431.36</v>
          </cell>
          <cell r="E1078">
            <v>330.86</v>
          </cell>
          <cell r="F1078" t="str">
            <v>Diesel Comum</v>
          </cell>
        </row>
        <row r="1079">
          <cell r="C1079" t="str">
            <v>Março Total</v>
          </cell>
          <cell r="D1079">
            <v>431.36</v>
          </cell>
          <cell r="E1079">
            <v>330.86</v>
          </cell>
        </row>
        <row r="1080">
          <cell r="A1080" t="str">
            <v>4632-3</v>
          </cell>
          <cell r="B1080" t="str">
            <v>CTJ4921</v>
          </cell>
          <cell r="C1080" t="str">
            <v>Abril</v>
          </cell>
          <cell r="D1080">
            <v>486.36</v>
          </cell>
          <cell r="E1080">
            <v>373.03</v>
          </cell>
          <cell r="F1080" t="str">
            <v>Diesel Comum</v>
          </cell>
        </row>
        <row r="1081">
          <cell r="A1081" t="str">
            <v>4632-3</v>
          </cell>
          <cell r="B1081" t="str">
            <v>CTJ4921</v>
          </cell>
          <cell r="C1081" t="str">
            <v>Abril</v>
          </cell>
          <cell r="D1081">
            <v>1</v>
          </cell>
          <cell r="E1081">
            <v>19</v>
          </cell>
          <cell r="F1081" t="str">
            <v>Lavagem Simples</v>
          </cell>
        </row>
        <row r="1082">
          <cell r="C1082" t="str">
            <v>Abril Total</v>
          </cell>
          <cell r="D1082">
            <v>487.36</v>
          </cell>
          <cell r="E1082">
            <v>392.03</v>
          </cell>
        </row>
        <row r="1083">
          <cell r="A1083" t="str">
            <v>4634-9</v>
          </cell>
          <cell r="B1083" t="str">
            <v>CTJ7662</v>
          </cell>
          <cell r="C1083" t="str">
            <v>Janeiro</v>
          </cell>
          <cell r="D1083">
            <v>870.74</v>
          </cell>
          <cell r="E1083">
            <v>667.96</v>
          </cell>
          <cell r="F1083" t="str">
            <v>Diesel Comum</v>
          </cell>
        </row>
        <row r="1084">
          <cell r="A1084" t="str">
            <v>4634-9</v>
          </cell>
          <cell r="B1084" t="str">
            <v>CTJ7662</v>
          </cell>
          <cell r="C1084" t="str">
            <v>Janeiro</v>
          </cell>
          <cell r="D1084">
            <v>1</v>
          </cell>
          <cell r="E1084">
            <v>60</v>
          </cell>
          <cell r="F1084" t="str">
            <v>Lavagem Completa</v>
          </cell>
        </row>
        <row r="1085">
          <cell r="C1085" t="str">
            <v>Janeiro Total</v>
          </cell>
          <cell r="D1085">
            <v>871.74</v>
          </cell>
          <cell r="E1085">
            <v>727.96</v>
          </cell>
        </row>
        <row r="1086">
          <cell r="A1086" t="str">
            <v>4634-9</v>
          </cell>
          <cell r="B1086" t="str">
            <v>CTJ7662</v>
          </cell>
          <cell r="C1086" t="str">
            <v>Fevereiro</v>
          </cell>
          <cell r="D1086">
            <v>916.93</v>
          </cell>
          <cell r="E1086">
            <v>703.28</v>
          </cell>
          <cell r="F1086" t="str">
            <v>Diesel Comum</v>
          </cell>
        </row>
        <row r="1087">
          <cell r="C1087" t="str">
            <v>Fevereiro Total</v>
          </cell>
          <cell r="D1087">
            <v>916.93</v>
          </cell>
          <cell r="E1087">
            <v>703.28</v>
          </cell>
        </row>
        <row r="1088">
          <cell r="A1088" t="str">
            <v>4634-9</v>
          </cell>
          <cell r="B1088" t="str">
            <v>CTJ7662</v>
          </cell>
          <cell r="C1088" t="str">
            <v>Março</v>
          </cell>
          <cell r="D1088">
            <v>471.99</v>
          </cell>
          <cell r="E1088">
            <v>362.34</v>
          </cell>
          <cell r="F1088" t="str">
            <v>Diesel Comum</v>
          </cell>
        </row>
        <row r="1089">
          <cell r="C1089" t="str">
            <v>Março Total</v>
          </cell>
          <cell r="D1089">
            <v>471.99</v>
          </cell>
          <cell r="E1089">
            <v>362.34</v>
          </cell>
        </row>
        <row r="1090">
          <cell r="A1090" t="str">
            <v>4634-9</v>
          </cell>
          <cell r="B1090" t="str">
            <v>CTJ7662</v>
          </cell>
          <cell r="C1090" t="str">
            <v>Abril</v>
          </cell>
          <cell r="D1090">
            <v>330.34</v>
          </cell>
          <cell r="E1090">
            <v>253.02</v>
          </cell>
          <cell r="F1090" t="str">
            <v>Diesel Comum</v>
          </cell>
        </row>
        <row r="1091">
          <cell r="C1091" t="str">
            <v>Abril Total</v>
          </cell>
          <cell r="D1091">
            <v>330.34</v>
          </cell>
          <cell r="E1091">
            <v>253.02</v>
          </cell>
        </row>
        <row r="1092">
          <cell r="A1092" t="str">
            <v>4635-7</v>
          </cell>
          <cell r="B1092" t="str">
            <v>CTM5130</v>
          </cell>
          <cell r="C1092" t="str">
            <v>Janeiro</v>
          </cell>
          <cell r="D1092">
            <v>295.89999999999998</v>
          </cell>
          <cell r="E1092">
            <v>227</v>
          </cell>
          <cell r="F1092" t="str">
            <v>Diesel Comum</v>
          </cell>
        </row>
        <row r="1093">
          <cell r="A1093" t="str">
            <v>4635-7</v>
          </cell>
          <cell r="B1093" t="str">
            <v>CTM5130</v>
          </cell>
          <cell r="C1093" t="str">
            <v>Janeiro</v>
          </cell>
          <cell r="D1093">
            <v>1</v>
          </cell>
          <cell r="E1093">
            <v>12</v>
          </cell>
          <cell r="F1093" t="str">
            <v>Lavagem Simples</v>
          </cell>
        </row>
        <row r="1094">
          <cell r="C1094" t="str">
            <v>Janeiro Total</v>
          </cell>
          <cell r="D1094">
            <v>296.89999999999998</v>
          </cell>
          <cell r="E1094">
            <v>239</v>
          </cell>
        </row>
        <row r="1095">
          <cell r="A1095" t="str">
            <v>4635-7</v>
          </cell>
          <cell r="B1095" t="str">
            <v>CTM5130</v>
          </cell>
          <cell r="C1095" t="str">
            <v>Fevereiro</v>
          </cell>
          <cell r="D1095">
            <v>100.4</v>
          </cell>
          <cell r="E1095">
            <v>77</v>
          </cell>
          <cell r="F1095" t="str">
            <v>Diesel Comum</v>
          </cell>
        </row>
        <row r="1096">
          <cell r="A1096" t="str">
            <v>4635-7</v>
          </cell>
          <cell r="B1096" t="str">
            <v>CTM5130</v>
          </cell>
          <cell r="C1096" t="str">
            <v>Fevereiro</v>
          </cell>
          <cell r="D1096">
            <v>1</v>
          </cell>
          <cell r="E1096">
            <v>15</v>
          </cell>
          <cell r="F1096" t="str">
            <v>Lavagem Simples</v>
          </cell>
        </row>
        <row r="1097">
          <cell r="C1097" t="str">
            <v>Fevereiro Total</v>
          </cell>
          <cell r="D1097">
            <v>101.4</v>
          </cell>
          <cell r="E1097">
            <v>92</v>
          </cell>
        </row>
        <row r="1098">
          <cell r="A1098" t="str">
            <v>4635-7</v>
          </cell>
          <cell r="B1098" t="str">
            <v>CTM5130</v>
          </cell>
          <cell r="C1098" t="str">
            <v>Março</v>
          </cell>
          <cell r="D1098">
            <v>284.77</v>
          </cell>
          <cell r="E1098">
            <v>218.5</v>
          </cell>
          <cell r="F1098" t="str">
            <v>Diesel Comum</v>
          </cell>
        </row>
        <row r="1099">
          <cell r="C1099" t="str">
            <v>Março Total</v>
          </cell>
          <cell r="D1099">
            <v>284.77</v>
          </cell>
          <cell r="E1099">
            <v>218.5</v>
          </cell>
        </row>
        <row r="1100">
          <cell r="A1100" t="str">
            <v>4635-7</v>
          </cell>
          <cell r="B1100" t="str">
            <v>CTM5130</v>
          </cell>
          <cell r="C1100" t="str">
            <v>Abril</v>
          </cell>
          <cell r="D1100">
            <v>337.19</v>
          </cell>
          <cell r="E1100">
            <v>258.55</v>
          </cell>
          <cell r="F1100" t="str">
            <v>Diesel Comum</v>
          </cell>
        </row>
        <row r="1101">
          <cell r="A1101" t="str">
            <v>4635-7</v>
          </cell>
          <cell r="B1101" t="str">
            <v>CTM5130</v>
          </cell>
          <cell r="C1101" t="str">
            <v>Abril</v>
          </cell>
          <cell r="D1101">
            <v>1</v>
          </cell>
          <cell r="E1101">
            <v>35</v>
          </cell>
          <cell r="F1101" t="str">
            <v>Lavagem Simples</v>
          </cell>
        </row>
        <row r="1102">
          <cell r="C1102" t="str">
            <v>Abril Total</v>
          </cell>
          <cell r="D1102">
            <v>338.19</v>
          </cell>
          <cell r="E1102">
            <v>293.55</v>
          </cell>
        </row>
        <row r="1103">
          <cell r="A1103" t="str">
            <v>4649-6</v>
          </cell>
          <cell r="B1103" t="str">
            <v>CTJ7749</v>
          </cell>
          <cell r="C1103" t="str">
            <v>Março</v>
          </cell>
          <cell r="D1103">
            <v>232.68</v>
          </cell>
          <cell r="E1103">
            <v>178.47</v>
          </cell>
          <cell r="F1103" t="str">
            <v>Diesel Comum</v>
          </cell>
        </row>
        <row r="1104">
          <cell r="C1104" t="str">
            <v>Março Total</v>
          </cell>
          <cell r="D1104">
            <v>232.68</v>
          </cell>
          <cell r="E1104">
            <v>178.47</v>
          </cell>
        </row>
        <row r="1105">
          <cell r="A1105" t="str">
            <v>4649-6</v>
          </cell>
          <cell r="B1105" t="str">
            <v>CTJ7749</v>
          </cell>
          <cell r="C1105" t="str">
            <v>Abril</v>
          </cell>
          <cell r="D1105">
            <v>235.19</v>
          </cell>
          <cell r="E1105">
            <v>180.4</v>
          </cell>
          <cell r="F1105" t="str">
            <v>Diesel Comum</v>
          </cell>
        </row>
        <row r="1106">
          <cell r="C1106" t="str">
            <v>Abril Total</v>
          </cell>
          <cell r="D1106">
            <v>235.19</v>
          </cell>
          <cell r="E1106">
            <v>180.4</v>
          </cell>
        </row>
        <row r="1107">
          <cell r="A1107" t="str">
            <v>4655-1</v>
          </cell>
          <cell r="B1107" t="str">
            <v>CBL8774</v>
          </cell>
          <cell r="C1107" t="str">
            <v>Janeiro</v>
          </cell>
          <cell r="D1107">
            <v>2</v>
          </cell>
          <cell r="E1107">
            <v>12</v>
          </cell>
          <cell r="F1107" t="str">
            <v>Complemento Óleo</v>
          </cell>
        </row>
        <row r="1108">
          <cell r="A1108" t="str">
            <v>4655-1</v>
          </cell>
          <cell r="B1108" t="str">
            <v>CBL8774</v>
          </cell>
          <cell r="C1108" t="str">
            <v>Janeiro</v>
          </cell>
          <cell r="D1108">
            <v>145.54</v>
          </cell>
          <cell r="E1108">
            <v>111.98</v>
          </cell>
          <cell r="F1108" t="str">
            <v>Diesel Comum</v>
          </cell>
        </row>
        <row r="1109">
          <cell r="C1109" t="str">
            <v>Janeiro Total</v>
          </cell>
          <cell r="D1109">
            <v>147.54</v>
          </cell>
          <cell r="E1109">
            <v>123.98</v>
          </cell>
        </row>
        <row r="1110">
          <cell r="A1110" t="str">
            <v>4655-1</v>
          </cell>
          <cell r="B1110" t="str">
            <v>CBL8774</v>
          </cell>
          <cell r="C1110" t="str">
            <v>Fevereiro</v>
          </cell>
          <cell r="D1110">
            <v>101.33</v>
          </cell>
          <cell r="E1110">
            <v>77.88</v>
          </cell>
          <cell r="F1110" t="str">
            <v>Diesel Comum</v>
          </cell>
        </row>
        <row r="1111">
          <cell r="C1111" t="str">
            <v>Fevereiro Total</v>
          </cell>
          <cell r="D1111">
            <v>101.33</v>
          </cell>
          <cell r="E1111">
            <v>77.88</v>
          </cell>
        </row>
        <row r="1112">
          <cell r="A1112" t="str">
            <v>4655-1</v>
          </cell>
          <cell r="B1112" t="str">
            <v>CBL8774</v>
          </cell>
          <cell r="C1112" t="str">
            <v>Março</v>
          </cell>
          <cell r="D1112">
            <v>111.78</v>
          </cell>
          <cell r="E1112">
            <v>85.75</v>
          </cell>
          <cell r="F1112" t="str">
            <v>Diesel Comum</v>
          </cell>
        </row>
        <row r="1113">
          <cell r="C1113" t="str">
            <v>Março Total</v>
          </cell>
          <cell r="D1113">
            <v>111.78</v>
          </cell>
          <cell r="E1113">
            <v>85.75</v>
          </cell>
        </row>
        <row r="1114">
          <cell r="A1114" t="str">
            <v>4655-1</v>
          </cell>
          <cell r="B1114" t="str">
            <v>CBL8774</v>
          </cell>
          <cell r="C1114" t="str">
            <v>Abril</v>
          </cell>
          <cell r="D1114">
            <v>34.5</v>
          </cell>
          <cell r="E1114">
            <v>26.51</v>
          </cell>
          <cell r="F1114" t="str">
            <v>Diesel Comum</v>
          </cell>
        </row>
        <row r="1115">
          <cell r="C1115" t="str">
            <v>Abril Total</v>
          </cell>
          <cell r="D1115">
            <v>34.5</v>
          </cell>
          <cell r="E1115">
            <v>26.51</v>
          </cell>
        </row>
        <row r="1116">
          <cell r="A1116" t="str">
            <v>4706-0</v>
          </cell>
          <cell r="B1116" t="str">
            <v>CPC0774</v>
          </cell>
          <cell r="C1116" t="str">
            <v>Janeiro</v>
          </cell>
          <cell r="D1116">
            <v>214.4</v>
          </cell>
          <cell r="E1116">
            <v>165.56</v>
          </cell>
          <cell r="F1116" t="str">
            <v>Diesel Comum</v>
          </cell>
        </row>
        <row r="1117">
          <cell r="C1117" t="str">
            <v>Janeiro Total</v>
          </cell>
          <cell r="D1117">
            <v>214.4</v>
          </cell>
          <cell r="E1117">
            <v>165.56</v>
          </cell>
        </row>
        <row r="1118">
          <cell r="A1118" t="str">
            <v>4706-0</v>
          </cell>
          <cell r="B1118" t="str">
            <v>CPC0774</v>
          </cell>
          <cell r="C1118" t="str">
            <v>Fevereiro</v>
          </cell>
          <cell r="D1118">
            <v>101.33</v>
          </cell>
          <cell r="E1118">
            <v>78.5</v>
          </cell>
          <cell r="F1118" t="str">
            <v>Diesel Comum</v>
          </cell>
        </row>
        <row r="1119">
          <cell r="C1119" t="str">
            <v>Fevereiro Total</v>
          </cell>
          <cell r="D1119">
            <v>101.33</v>
          </cell>
          <cell r="E1119">
            <v>78.5</v>
          </cell>
        </row>
        <row r="1120">
          <cell r="A1120" t="str">
            <v>4706-0</v>
          </cell>
          <cell r="B1120" t="str">
            <v>CPC0774</v>
          </cell>
          <cell r="C1120" t="str">
            <v>Março</v>
          </cell>
          <cell r="D1120">
            <v>605.66</v>
          </cell>
          <cell r="E1120">
            <v>472.08</v>
          </cell>
          <cell r="F1120" t="str">
            <v>Diesel Comum</v>
          </cell>
        </row>
        <row r="1121">
          <cell r="C1121" t="str">
            <v>Março Total</v>
          </cell>
          <cell r="D1121">
            <v>605.66</v>
          </cell>
          <cell r="E1121">
            <v>472.08</v>
          </cell>
        </row>
        <row r="1122">
          <cell r="A1122" t="str">
            <v>4706-0</v>
          </cell>
          <cell r="B1122" t="str">
            <v>CPC0774</v>
          </cell>
          <cell r="C1122" t="str">
            <v>Abril</v>
          </cell>
          <cell r="D1122">
            <v>490.68</v>
          </cell>
          <cell r="E1122">
            <v>380.7</v>
          </cell>
          <cell r="F1122" t="str">
            <v>Diesel Comum</v>
          </cell>
        </row>
        <row r="1123">
          <cell r="C1123" t="str">
            <v>Abril Total</v>
          </cell>
          <cell r="D1123">
            <v>490.68</v>
          </cell>
          <cell r="E1123">
            <v>380.7</v>
          </cell>
        </row>
        <row r="1124">
          <cell r="A1124" t="str">
            <v>4721-4</v>
          </cell>
          <cell r="B1124" t="str">
            <v>CST0052</v>
          </cell>
          <cell r="C1124" t="str">
            <v>Janeiro</v>
          </cell>
          <cell r="D1124">
            <v>459.12</v>
          </cell>
          <cell r="E1124">
            <v>354.89</v>
          </cell>
          <cell r="F1124" t="str">
            <v>Diesel Comum</v>
          </cell>
        </row>
        <row r="1125">
          <cell r="A1125" t="str">
            <v>4721-4</v>
          </cell>
          <cell r="C1125" t="str">
            <v>Janeiro</v>
          </cell>
          <cell r="D1125">
            <v>1</v>
          </cell>
          <cell r="E1125">
            <v>80</v>
          </cell>
          <cell r="F1125" t="str">
            <v>Lavagem Completa</v>
          </cell>
        </row>
        <row r="1126">
          <cell r="C1126" t="str">
            <v>Janeiro Total</v>
          </cell>
          <cell r="D1126">
            <v>460.12</v>
          </cell>
          <cell r="E1126">
            <v>434.89</v>
          </cell>
        </row>
        <row r="1127">
          <cell r="A1127" t="str">
            <v>4721-4</v>
          </cell>
          <cell r="B1127" t="str">
            <v>CST0052</v>
          </cell>
          <cell r="C1127" t="str">
            <v>Fevereiro</v>
          </cell>
          <cell r="D1127">
            <v>1</v>
          </cell>
          <cell r="E1127">
            <v>6</v>
          </cell>
          <cell r="F1127" t="str">
            <v>Complemento de Fluído</v>
          </cell>
        </row>
        <row r="1128">
          <cell r="A1128" t="str">
            <v>4721-4</v>
          </cell>
          <cell r="B1128" t="str">
            <v>CST0052</v>
          </cell>
          <cell r="C1128" t="str">
            <v>Fevereiro</v>
          </cell>
          <cell r="D1128">
            <v>3</v>
          </cell>
          <cell r="E1128">
            <v>18</v>
          </cell>
          <cell r="F1128" t="str">
            <v>Complemento Óleo</v>
          </cell>
        </row>
        <row r="1129">
          <cell r="A1129" t="str">
            <v>4721-4</v>
          </cell>
          <cell r="B1129" t="str">
            <v>CST0052</v>
          </cell>
          <cell r="C1129" t="str">
            <v>Fevereiro</v>
          </cell>
          <cell r="D1129">
            <v>1</v>
          </cell>
          <cell r="E1129">
            <v>6.5</v>
          </cell>
          <cell r="F1129" t="str">
            <v>Complemento Óleo</v>
          </cell>
        </row>
        <row r="1130">
          <cell r="A1130" t="str">
            <v>4721-4</v>
          </cell>
          <cell r="B1130" t="str">
            <v>CST0052</v>
          </cell>
          <cell r="C1130" t="str">
            <v>Fevereiro</v>
          </cell>
          <cell r="D1130">
            <v>305</v>
          </cell>
          <cell r="E1130">
            <v>234</v>
          </cell>
          <cell r="F1130" t="str">
            <v>Diesel Comum</v>
          </cell>
        </row>
        <row r="1131">
          <cell r="C1131" t="str">
            <v>Fevereiro Total</v>
          </cell>
          <cell r="D1131">
            <v>310</v>
          </cell>
          <cell r="E1131">
            <v>264.5</v>
          </cell>
        </row>
        <row r="1132">
          <cell r="A1132" t="str">
            <v>4721-4</v>
          </cell>
          <cell r="B1132" t="str">
            <v>CST0052</v>
          </cell>
          <cell r="C1132" t="str">
            <v>Março</v>
          </cell>
          <cell r="D1132">
            <v>275.05</v>
          </cell>
          <cell r="E1132">
            <v>212.55</v>
          </cell>
          <cell r="F1132" t="str">
            <v>Diesel Comum</v>
          </cell>
        </row>
        <row r="1133">
          <cell r="A1133" t="str">
            <v>4721-4</v>
          </cell>
          <cell r="C1133" t="str">
            <v>Março</v>
          </cell>
          <cell r="D1133">
            <v>1</v>
          </cell>
          <cell r="E1133">
            <v>80</v>
          </cell>
          <cell r="F1133" t="str">
            <v>Lavagem Completa</v>
          </cell>
        </row>
        <row r="1134">
          <cell r="C1134" t="str">
            <v>Março Total</v>
          </cell>
          <cell r="D1134">
            <v>276.05</v>
          </cell>
          <cell r="E1134">
            <v>292.55</v>
          </cell>
        </row>
        <row r="1135">
          <cell r="A1135" t="str">
            <v>4721-4</v>
          </cell>
          <cell r="B1135" t="str">
            <v>CST0052</v>
          </cell>
          <cell r="C1135" t="str">
            <v>Abril</v>
          </cell>
          <cell r="D1135">
            <v>503.03</v>
          </cell>
          <cell r="E1135">
            <v>388.5</v>
          </cell>
          <cell r="F1135" t="str">
            <v>Diesel Comum</v>
          </cell>
        </row>
        <row r="1136">
          <cell r="A1136" t="str">
            <v>4721-4</v>
          </cell>
          <cell r="B1136" t="str">
            <v>CST0052</v>
          </cell>
          <cell r="C1136" t="str">
            <v>Abril</v>
          </cell>
          <cell r="D1136">
            <v>108</v>
          </cell>
          <cell r="E1136">
            <v>83</v>
          </cell>
          <cell r="F1136" t="str">
            <v>Gasolina Comum</v>
          </cell>
        </row>
        <row r="1137">
          <cell r="A1137" t="str">
            <v>4721-4</v>
          </cell>
          <cell r="C1137" t="str">
            <v>Abril</v>
          </cell>
          <cell r="D1137">
            <v>1</v>
          </cell>
          <cell r="E1137">
            <v>80</v>
          </cell>
          <cell r="F1137" t="str">
            <v>Lavagem Completa</v>
          </cell>
        </row>
        <row r="1138">
          <cell r="C1138" t="str">
            <v>Abril Total</v>
          </cell>
          <cell r="D1138">
            <v>612.03</v>
          </cell>
          <cell r="E1138">
            <v>551.5</v>
          </cell>
        </row>
        <row r="1139">
          <cell r="A1139" t="str">
            <v>4727-2</v>
          </cell>
          <cell r="B1139" t="str">
            <v>CSN1754</v>
          </cell>
          <cell r="C1139" t="str">
            <v>Janeiro</v>
          </cell>
          <cell r="D1139">
            <v>2</v>
          </cell>
          <cell r="E1139">
            <v>12</v>
          </cell>
          <cell r="F1139" t="str">
            <v>Complemento Óleo</v>
          </cell>
        </row>
        <row r="1140">
          <cell r="A1140" t="str">
            <v>4727-2</v>
          </cell>
          <cell r="B1140" t="str">
            <v>CSN1754</v>
          </cell>
          <cell r="C1140" t="str">
            <v>Janeiro</v>
          </cell>
          <cell r="D1140">
            <v>254.47</v>
          </cell>
          <cell r="E1140">
            <v>197.69</v>
          </cell>
          <cell r="F1140" t="str">
            <v>Diesel Comum</v>
          </cell>
        </row>
        <row r="1141">
          <cell r="A1141" t="str">
            <v>4727-2</v>
          </cell>
          <cell r="C1141" t="str">
            <v>Janeiro</v>
          </cell>
          <cell r="D1141">
            <v>1</v>
          </cell>
          <cell r="E1141">
            <v>80</v>
          </cell>
          <cell r="F1141" t="str">
            <v>Lavagem Completa</v>
          </cell>
        </row>
        <row r="1142">
          <cell r="C1142" t="str">
            <v>Janeiro Total</v>
          </cell>
          <cell r="D1142">
            <v>257.47000000000003</v>
          </cell>
          <cell r="E1142">
            <v>289.69</v>
          </cell>
        </row>
        <row r="1143">
          <cell r="A1143" t="str">
            <v>4727-2</v>
          </cell>
          <cell r="B1143" t="str">
            <v>CSN1754</v>
          </cell>
          <cell r="C1143" t="str">
            <v>Fevereiro</v>
          </cell>
          <cell r="D1143">
            <v>473.77</v>
          </cell>
          <cell r="E1143">
            <v>365</v>
          </cell>
          <cell r="F1143" t="str">
            <v>Diesel Comum</v>
          </cell>
        </row>
        <row r="1144">
          <cell r="A1144" t="str">
            <v>4727-2</v>
          </cell>
          <cell r="C1144" t="str">
            <v>Fevereiro</v>
          </cell>
          <cell r="D1144">
            <v>1</v>
          </cell>
          <cell r="E1144">
            <v>80</v>
          </cell>
          <cell r="F1144" t="str">
            <v>Lavagem Completa</v>
          </cell>
        </row>
        <row r="1145">
          <cell r="C1145" t="str">
            <v>Fevereiro Total</v>
          </cell>
          <cell r="D1145">
            <v>474.77</v>
          </cell>
          <cell r="E1145">
            <v>445</v>
          </cell>
        </row>
        <row r="1146">
          <cell r="A1146" t="str">
            <v>4727-2</v>
          </cell>
          <cell r="B1146" t="str">
            <v>CSN1754</v>
          </cell>
          <cell r="C1146" t="str">
            <v>Março</v>
          </cell>
          <cell r="D1146">
            <v>775.16</v>
          </cell>
          <cell r="E1146">
            <v>601.01</v>
          </cell>
          <cell r="F1146" t="str">
            <v>Diesel Comum</v>
          </cell>
        </row>
        <row r="1147">
          <cell r="A1147" t="str">
            <v>4727-2</v>
          </cell>
          <cell r="C1147" t="str">
            <v>Março</v>
          </cell>
          <cell r="D1147">
            <v>1</v>
          </cell>
          <cell r="E1147">
            <v>80</v>
          </cell>
          <cell r="F1147" t="str">
            <v>Lavagem Completa</v>
          </cell>
        </row>
        <row r="1148">
          <cell r="C1148" t="str">
            <v>Março Total</v>
          </cell>
          <cell r="D1148">
            <v>776.16</v>
          </cell>
          <cell r="E1148">
            <v>681.01</v>
          </cell>
        </row>
        <row r="1149">
          <cell r="A1149" t="str">
            <v>4727-2</v>
          </cell>
          <cell r="B1149" t="str">
            <v>CSN1754</v>
          </cell>
          <cell r="C1149" t="str">
            <v>Abril</v>
          </cell>
          <cell r="D1149">
            <v>1</v>
          </cell>
          <cell r="E1149">
            <v>4.5</v>
          </cell>
          <cell r="F1149" t="str">
            <v>Complemento Óleo</v>
          </cell>
        </row>
        <row r="1150">
          <cell r="A1150" t="str">
            <v>4727-2</v>
          </cell>
          <cell r="B1150" t="str">
            <v>CSN1754</v>
          </cell>
          <cell r="C1150" t="str">
            <v>Abril</v>
          </cell>
          <cell r="D1150">
            <v>964.29</v>
          </cell>
          <cell r="E1150">
            <v>745.51</v>
          </cell>
          <cell r="F1150" t="str">
            <v>Diesel Comum</v>
          </cell>
        </row>
        <row r="1151">
          <cell r="A1151" t="str">
            <v>4727-2</v>
          </cell>
          <cell r="C1151" t="str">
            <v>Abril</v>
          </cell>
          <cell r="D1151">
            <v>1</v>
          </cell>
          <cell r="E1151">
            <v>80</v>
          </cell>
          <cell r="F1151" t="str">
            <v>Lavagem Completa</v>
          </cell>
        </row>
        <row r="1152">
          <cell r="C1152" t="str">
            <v>Abril Total</v>
          </cell>
          <cell r="D1152">
            <v>966.29</v>
          </cell>
          <cell r="E1152">
            <v>830.01</v>
          </cell>
        </row>
        <row r="1153">
          <cell r="A1153" t="str">
            <v>4731-1</v>
          </cell>
          <cell r="B1153" t="str">
            <v>CSN1792</v>
          </cell>
          <cell r="C1153" t="str">
            <v>Janeiro</v>
          </cell>
          <cell r="D1153">
            <v>349.7</v>
          </cell>
          <cell r="E1153">
            <v>267.5</v>
          </cell>
          <cell r="F1153" t="str">
            <v>Diesel Comum</v>
          </cell>
        </row>
        <row r="1154">
          <cell r="C1154" t="str">
            <v>Janeiro Total</v>
          </cell>
          <cell r="D1154">
            <v>349.7</v>
          </cell>
          <cell r="E1154">
            <v>267.5</v>
          </cell>
        </row>
        <row r="1155">
          <cell r="A1155" t="str">
            <v>4731-1</v>
          </cell>
          <cell r="B1155" t="str">
            <v>CSN1792</v>
          </cell>
          <cell r="C1155" t="str">
            <v>Fevereiro</v>
          </cell>
          <cell r="D1155">
            <v>437.82</v>
          </cell>
          <cell r="E1155">
            <v>335.51</v>
          </cell>
          <cell r="F1155" t="str">
            <v>Diesel Comum</v>
          </cell>
        </row>
        <row r="1156">
          <cell r="C1156" t="str">
            <v>Fevereiro Total</v>
          </cell>
          <cell r="D1156">
            <v>437.82</v>
          </cell>
          <cell r="E1156">
            <v>335.51</v>
          </cell>
        </row>
        <row r="1157">
          <cell r="A1157" t="str">
            <v>4731-1</v>
          </cell>
          <cell r="B1157" t="str">
            <v>CSN1792</v>
          </cell>
          <cell r="C1157" t="str">
            <v>Março</v>
          </cell>
          <cell r="D1157">
            <v>250.76</v>
          </cell>
          <cell r="E1157">
            <v>192.34</v>
          </cell>
          <cell r="F1157" t="str">
            <v>Diesel Comum</v>
          </cell>
        </row>
        <row r="1158">
          <cell r="C1158" t="str">
            <v>Março Total</v>
          </cell>
          <cell r="D1158">
            <v>250.76</v>
          </cell>
          <cell r="E1158">
            <v>192.34</v>
          </cell>
        </row>
        <row r="1159">
          <cell r="A1159" t="str">
            <v>4731-1</v>
          </cell>
          <cell r="B1159" t="str">
            <v>CSN1792</v>
          </cell>
          <cell r="C1159" t="str">
            <v>Abril</v>
          </cell>
          <cell r="D1159">
            <v>580.72</v>
          </cell>
          <cell r="E1159">
            <v>445.28</v>
          </cell>
          <cell r="F1159" t="str">
            <v>Diesel Comum</v>
          </cell>
        </row>
        <row r="1160">
          <cell r="C1160" t="str">
            <v>Abril Total</v>
          </cell>
          <cell r="D1160">
            <v>580.72</v>
          </cell>
          <cell r="E1160">
            <v>445.28</v>
          </cell>
        </row>
        <row r="1161">
          <cell r="A1161" t="str">
            <v>4732-9</v>
          </cell>
          <cell r="B1161" t="str">
            <v>CSN1797</v>
          </cell>
          <cell r="C1161" t="str">
            <v>Janeiro</v>
          </cell>
          <cell r="D1161">
            <v>597.4</v>
          </cell>
          <cell r="E1161">
            <v>458.1</v>
          </cell>
          <cell r="F1161" t="str">
            <v>Diesel Comum</v>
          </cell>
        </row>
        <row r="1162">
          <cell r="C1162" t="str">
            <v>Janeiro Total</v>
          </cell>
          <cell r="D1162">
            <v>597.4</v>
          </cell>
          <cell r="E1162">
            <v>458.1</v>
          </cell>
        </row>
        <row r="1163">
          <cell r="A1163" t="str">
            <v>4732-9</v>
          </cell>
          <cell r="B1163" t="str">
            <v>CSN1797</v>
          </cell>
          <cell r="C1163" t="str">
            <v>Fevereiro</v>
          </cell>
          <cell r="D1163">
            <v>665.66</v>
          </cell>
          <cell r="E1163">
            <v>510.8</v>
          </cell>
          <cell r="F1163" t="str">
            <v>Diesel Comum</v>
          </cell>
        </row>
        <row r="1164">
          <cell r="C1164" t="str">
            <v>Fevereiro Total</v>
          </cell>
          <cell r="D1164">
            <v>665.66</v>
          </cell>
          <cell r="E1164">
            <v>510.8</v>
          </cell>
        </row>
        <row r="1165">
          <cell r="A1165" t="str">
            <v>4732-9</v>
          </cell>
          <cell r="B1165" t="str">
            <v>CSN1797</v>
          </cell>
          <cell r="C1165" t="str">
            <v>Março</v>
          </cell>
          <cell r="D1165">
            <v>920</v>
          </cell>
          <cell r="E1165">
            <v>706</v>
          </cell>
          <cell r="F1165" t="str">
            <v>Diesel Comum</v>
          </cell>
        </row>
        <row r="1166">
          <cell r="A1166" t="str">
            <v>4732-9</v>
          </cell>
          <cell r="C1166" t="str">
            <v>Março</v>
          </cell>
          <cell r="D1166">
            <v>2</v>
          </cell>
          <cell r="E1166">
            <v>160</v>
          </cell>
          <cell r="F1166" t="str">
            <v>Lavagem Completa</v>
          </cell>
        </row>
        <row r="1167">
          <cell r="C1167" t="str">
            <v>Março Total</v>
          </cell>
          <cell r="D1167">
            <v>922</v>
          </cell>
          <cell r="E1167">
            <v>866</v>
          </cell>
        </row>
        <row r="1168">
          <cell r="A1168" t="str">
            <v>4732-9</v>
          </cell>
          <cell r="B1168" t="str">
            <v>CSN1797</v>
          </cell>
          <cell r="C1168" t="str">
            <v>Abril</v>
          </cell>
          <cell r="D1168">
            <v>761.65</v>
          </cell>
          <cell r="E1168">
            <v>585.11</v>
          </cell>
          <cell r="F1168" t="str">
            <v>Diesel Comum</v>
          </cell>
        </row>
        <row r="1169">
          <cell r="A1169" t="str">
            <v>4732-9</v>
          </cell>
          <cell r="C1169" t="str">
            <v>Abril</v>
          </cell>
          <cell r="D1169">
            <v>2</v>
          </cell>
          <cell r="E1169">
            <v>160</v>
          </cell>
          <cell r="F1169" t="str">
            <v>Lavagem Completa</v>
          </cell>
        </row>
        <row r="1170">
          <cell r="A1170" t="str">
            <v>4732-9</v>
          </cell>
          <cell r="B1170" t="str">
            <v>CSN1797</v>
          </cell>
          <cell r="C1170" t="str">
            <v>Abril</v>
          </cell>
          <cell r="D1170">
            <v>1</v>
          </cell>
          <cell r="E1170">
            <v>20</v>
          </cell>
          <cell r="F1170" t="str">
            <v>Lavagem Simples</v>
          </cell>
        </row>
        <row r="1171">
          <cell r="C1171" t="str">
            <v>Abril Total</v>
          </cell>
          <cell r="D1171">
            <v>764.65</v>
          </cell>
          <cell r="E1171">
            <v>765.11</v>
          </cell>
        </row>
        <row r="1172">
          <cell r="A1172" t="str">
            <v>4745-0</v>
          </cell>
          <cell r="B1172" t="str">
            <v>CSN1771</v>
          </cell>
          <cell r="C1172" t="str">
            <v>Janeiro</v>
          </cell>
          <cell r="D1172">
            <v>590.39</v>
          </cell>
          <cell r="E1172">
            <v>453.51</v>
          </cell>
          <cell r="F1172" t="str">
            <v>Diesel Comum</v>
          </cell>
        </row>
        <row r="1173">
          <cell r="C1173" t="str">
            <v>Janeiro Total</v>
          </cell>
          <cell r="D1173">
            <v>590.39</v>
          </cell>
          <cell r="E1173">
            <v>453.51</v>
          </cell>
        </row>
        <row r="1174">
          <cell r="A1174" t="str">
            <v>4745-0</v>
          </cell>
          <cell r="B1174" t="str">
            <v>CSN1771</v>
          </cell>
          <cell r="C1174" t="str">
            <v>Fevereiro</v>
          </cell>
          <cell r="D1174">
            <v>433.44</v>
          </cell>
          <cell r="E1174">
            <v>332.56</v>
          </cell>
          <cell r="F1174" t="str">
            <v>Diesel Comum</v>
          </cell>
        </row>
        <row r="1175">
          <cell r="C1175" t="str">
            <v>Fevereiro Total</v>
          </cell>
          <cell r="D1175">
            <v>433.44</v>
          </cell>
          <cell r="E1175">
            <v>332.56</v>
          </cell>
        </row>
        <row r="1176">
          <cell r="A1176" t="str">
            <v>4745-0</v>
          </cell>
          <cell r="B1176" t="str">
            <v>CSN1771</v>
          </cell>
          <cell r="C1176" t="str">
            <v>Março</v>
          </cell>
          <cell r="D1176">
            <v>557.24</v>
          </cell>
          <cell r="E1176">
            <v>427.42</v>
          </cell>
          <cell r="F1176" t="str">
            <v>Diesel Comum</v>
          </cell>
        </row>
        <row r="1177">
          <cell r="C1177" t="str">
            <v>Março Total</v>
          </cell>
          <cell r="D1177">
            <v>557.24</v>
          </cell>
          <cell r="E1177">
            <v>427.42</v>
          </cell>
        </row>
        <row r="1178">
          <cell r="A1178" t="str">
            <v>4745-0</v>
          </cell>
          <cell r="B1178" t="str">
            <v>CSN1771</v>
          </cell>
          <cell r="C1178" t="str">
            <v>Abril</v>
          </cell>
          <cell r="D1178">
            <v>171.34</v>
          </cell>
          <cell r="E1178">
            <v>131.41999999999999</v>
          </cell>
          <cell r="F1178" t="str">
            <v>Diesel Comum</v>
          </cell>
        </row>
        <row r="1179">
          <cell r="C1179" t="str">
            <v>Abril Total</v>
          </cell>
          <cell r="D1179">
            <v>171.34</v>
          </cell>
          <cell r="E1179">
            <v>131.41999999999999</v>
          </cell>
        </row>
        <row r="1180">
          <cell r="A1180" t="str">
            <v>4747-6</v>
          </cell>
          <cell r="B1180" t="str">
            <v>CST0094</v>
          </cell>
          <cell r="C1180" t="str">
            <v>Janeiro</v>
          </cell>
          <cell r="D1180">
            <v>116.36</v>
          </cell>
          <cell r="E1180">
            <v>89.22</v>
          </cell>
          <cell r="F1180" t="str">
            <v>Diesel Comum</v>
          </cell>
        </row>
        <row r="1181">
          <cell r="C1181" t="str">
            <v>Janeiro Total</v>
          </cell>
          <cell r="D1181">
            <v>116.36</v>
          </cell>
          <cell r="E1181">
            <v>89.22</v>
          </cell>
        </row>
        <row r="1182">
          <cell r="A1182" t="str">
            <v>4747-6</v>
          </cell>
          <cell r="B1182" t="str">
            <v>CST0094</v>
          </cell>
          <cell r="C1182" t="str">
            <v>Fevereiro</v>
          </cell>
          <cell r="D1182">
            <v>356.94</v>
          </cell>
          <cell r="E1182">
            <v>273.77999999999997</v>
          </cell>
          <cell r="F1182" t="str">
            <v>Diesel Comum</v>
          </cell>
        </row>
        <row r="1183">
          <cell r="A1183" t="str">
            <v>4747-6</v>
          </cell>
          <cell r="B1183" t="str">
            <v>CST0094</v>
          </cell>
          <cell r="C1183" t="str">
            <v>Fevereiro</v>
          </cell>
          <cell r="D1183">
            <v>1</v>
          </cell>
          <cell r="E1183">
            <v>50</v>
          </cell>
          <cell r="F1183" t="str">
            <v>Troca de Óleo</v>
          </cell>
        </row>
        <row r="1184">
          <cell r="C1184" t="str">
            <v>Fevereiro Total</v>
          </cell>
          <cell r="D1184">
            <v>357.94</v>
          </cell>
          <cell r="E1184">
            <v>323.77999999999997</v>
          </cell>
        </row>
        <row r="1185">
          <cell r="A1185" t="str">
            <v>4747-6</v>
          </cell>
          <cell r="B1185" t="str">
            <v>CST0094</v>
          </cell>
          <cell r="C1185" t="str">
            <v>Março</v>
          </cell>
          <cell r="D1185">
            <v>232.07</v>
          </cell>
          <cell r="E1185">
            <v>178.01</v>
          </cell>
          <cell r="F1185" t="str">
            <v>Diesel Comum</v>
          </cell>
        </row>
        <row r="1186">
          <cell r="C1186" t="str">
            <v>Março Total</v>
          </cell>
          <cell r="D1186">
            <v>232.07</v>
          </cell>
          <cell r="E1186">
            <v>178.01</v>
          </cell>
        </row>
        <row r="1187">
          <cell r="A1187" t="str">
            <v>4747-6</v>
          </cell>
          <cell r="B1187" t="str">
            <v>CST0094</v>
          </cell>
          <cell r="C1187" t="str">
            <v>Abril</v>
          </cell>
          <cell r="D1187">
            <v>309.38</v>
          </cell>
          <cell r="E1187">
            <v>237.3</v>
          </cell>
          <cell r="F1187" t="str">
            <v>Diesel Comum</v>
          </cell>
        </row>
        <row r="1188">
          <cell r="C1188" t="str">
            <v>Abril Total</v>
          </cell>
          <cell r="D1188">
            <v>309.38</v>
          </cell>
          <cell r="E1188">
            <v>237.3</v>
          </cell>
        </row>
        <row r="1189">
          <cell r="A1189" t="str">
            <v>4750-7</v>
          </cell>
          <cell r="B1189" t="str">
            <v>CSN1762</v>
          </cell>
          <cell r="C1189" t="str">
            <v>Janeiro</v>
          </cell>
          <cell r="D1189">
            <v>252.9</v>
          </cell>
          <cell r="E1189">
            <v>194</v>
          </cell>
          <cell r="F1189" t="str">
            <v>Diesel Comum</v>
          </cell>
        </row>
        <row r="1190">
          <cell r="C1190" t="str">
            <v>Janeiro Total</v>
          </cell>
          <cell r="D1190">
            <v>252.9</v>
          </cell>
          <cell r="E1190">
            <v>194</v>
          </cell>
        </row>
        <row r="1191">
          <cell r="A1191" t="str">
            <v>4750-7</v>
          </cell>
          <cell r="B1191" t="str">
            <v>CSN1762</v>
          </cell>
          <cell r="C1191" t="str">
            <v>Fevereiro</v>
          </cell>
          <cell r="D1191">
            <v>306.89999999999998</v>
          </cell>
          <cell r="E1191">
            <v>235.47</v>
          </cell>
          <cell r="F1191" t="str">
            <v>Diesel Comum</v>
          </cell>
        </row>
        <row r="1192">
          <cell r="A1192" t="str">
            <v>4750-7</v>
          </cell>
          <cell r="B1192" t="str">
            <v>CSN1762</v>
          </cell>
          <cell r="C1192" t="str">
            <v>Fevereiro</v>
          </cell>
          <cell r="D1192">
            <v>6</v>
          </cell>
          <cell r="E1192">
            <v>60</v>
          </cell>
          <cell r="F1192" t="str">
            <v>Lavagem Simples</v>
          </cell>
        </row>
        <row r="1193">
          <cell r="C1193" t="str">
            <v>Fevereiro Total</v>
          </cell>
          <cell r="D1193">
            <v>312.89999999999998</v>
          </cell>
          <cell r="E1193">
            <v>295.47000000000003</v>
          </cell>
        </row>
        <row r="1194">
          <cell r="A1194" t="str">
            <v>4750-7</v>
          </cell>
          <cell r="B1194" t="str">
            <v>CSN1762</v>
          </cell>
          <cell r="C1194" t="str">
            <v>Março</v>
          </cell>
          <cell r="D1194">
            <v>122.56</v>
          </cell>
          <cell r="E1194">
            <v>94.01</v>
          </cell>
          <cell r="F1194" t="str">
            <v>Diesel Comum</v>
          </cell>
        </row>
        <row r="1195">
          <cell r="C1195" t="str">
            <v>Março Total</v>
          </cell>
          <cell r="D1195">
            <v>122.56</v>
          </cell>
          <cell r="E1195">
            <v>94.01</v>
          </cell>
        </row>
        <row r="1196">
          <cell r="A1196" t="str">
            <v>4750-7</v>
          </cell>
          <cell r="B1196" t="str">
            <v>CSN1762</v>
          </cell>
          <cell r="C1196" t="str">
            <v>Abril</v>
          </cell>
          <cell r="D1196">
            <v>359.07</v>
          </cell>
          <cell r="E1196">
            <v>275.45</v>
          </cell>
          <cell r="F1196" t="str">
            <v>Diesel Comum</v>
          </cell>
        </row>
        <row r="1197">
          <cell r="C1197" t="str">
            <v>Abril Total</v>
          </cell>
          <cell r="D1197">
            <v>359.07</v>
          </cell>
          <cell r="E1197">
            <v>275.45</v>
          </cell>
        </row>
        <row r="1198">
          <cell r="A1198" t="str">
            <v>4751-5</v>
          </cell>
          <cell r="B1198" t="str">
            <v>CSN1802</v>
          </cell>
          <cell r="C1198" t="str">
            <v>Janeiro</v>
          </cell>
          <cell r="D1198">
            <v>247.35</v>
          </cell>
          <cell r="E1198">
            <v>189.76</v>
          </cell>
          <cell r="F1198" t="str">
            <v>Diesel Comum</v>
          </cell>
        </row>
        <row r="1199">
          <cell r="C1199" t="str">
            <v>Janeiro Total</v>
          </cell>
          <cell r="D1199">
            <v>247.35</v>
          </cell>
          <cell r="E1199">
            <v>189.76</v>
          </cell>
        </row>
        <row r="1200">
          <cell r="A1200" t="str">
            <v>4751-5</v>
          </cell>
          <cell r="B1200" t="str">
            <v>CSN1802</v>
          </cell>
          <cell r="C1200" t="str">
            <v>Fevereiro</v>
          </cell>
          <cell r="D1200">
            <v>323.88</v>
          </cell>
          <cell r="E1200">
            <v>248.42</v>
          </cell>
          <cell r="F1200" t="str">
            <v>Diesel Comum</v>
          </cell>
        </row>
        <row r="1201">
          <cell r="A1201" t="str">
            <v>4751-5</v>
          </cell>
          <cell r="B1201" t="str">
            <v>CSN1802</v>
          </cell>
          <cell r="C1201" t="str">
            <v>Fevereiro</v>
          </cell>
          <cell r="D1201">
            <v>6</v>
          </cell>
          <cell r="E1201">
            <v>60</v>
          </cell>
          <cell r="F1201" t="str">
            <v>Lavagem Simples</v>
          </cell>
        </row>
        <row r="1202">
          <cell r="C1202" t="str">
            <v>Fevereiro Total</v>
          </cell>
          <cell r="D1202">
            <v>329.88</v>
          </cell>
          <cell r="E1202">
            <v>308.41999999999996</v>
          </cell>
        </row>
        <row r="1203">
          <cell r="A1203" t="str">
            <v>4751-5</v>
          </cell>
          <cell r="B1203" t="str">
            <v>CSN1802</v>
          </cell>
          <cell r="C1203" t="str">
            <v>Março</v>
          </cell>
          <cell r="D1203">
            <v>337.58</v>
          </cell>
          <cell r="E1203">
            <v>258.93</v>
          </cell>
          <cell r="F1203" t="str">
            <v>Diesel Comum</v>
          </cell>
        </row>
        <row r="1204">
          <cell r="C1204" t="str">
            <v>Março Total</v>
          </cell>
          <cell r="D1204">
            <v>337.58</v>
          </cell>
          <cell r="E1204">
            <v>258.93</v>
          </cell>
        </row>
        <row r="1205">
          <cell r="A1205" t="str">
            <v>4751-5</v>
          </cell>
          <cell r="B1205" t="str">
            <v>CSN1802</v>
          </cell>
          <cell r="C1205" t="str">
            <v>Abril</v>
          </cell>
          <cell r="D1205">
            <v>186.04</v>
          </cell>
          <cell r="E1205">
            <v>142.71</v>
          </cell>
          <cell r="F1205" t="str">
            <v>Diesel Comum</v>
          </cell>
        </row>
        <row r="1206">
          <cell r="C1206" t="str">
            <v>Abril Total</v>
          </cell>
          <cell r="D1206">
            <v>186.04</v>
          </cell>
          <cell r="E1206">
            <v>142.71</v>
          </cell>
        </row>
        <row r="1207">
          <cell r="A1207" t="str">
            <v>4754-9</v>
          </cell>
          <cell r="B1207" t="str">
            <v>CST0042</v>
          </cell>
          <cell r="C1207" t="str">
            <v>Janeiro</v>
          </cell>
          <cell r="D1207">
            <v>414.46</v>
          </cell>
          <cell r="E1207">
            <v>321.67</v>
          </cell>
          <cell r="F1207" t="str">
            <v>Diesel Comum</v>
          </cell>
        </row>
        <row r="1208">
          <cell r="C1208" t="str">
            <v>Janeiro Total</v>
          </cell>
          <cell r="D1208">
            <v>414.46</v>
          </cell>
          <cell r="E1208">
            <v>321.67</v>
          </cell>
        </row>
        <row r="1209">
          <cell r="A1209" t="str">
            <v>4754-9</v>
          </cell>
          <cell r="B1209" t="str">
            <v>CST0042</v>
          </cell>
          <cell r="C1209" t="str">
            <v>Fevereiro</v>
          </cell>
          <cell r="D1209">
            <v>830.1</v>
          </cell>
          <cell r="E1209">
            <v>641.41999999999996</v>
          </cell>
          <cell r="F1209" t="str">
            <v>Diesel Comum</v>
          </cell>
        </row>
        <row r="1210">
          <cell r="A1210" t="str">
            <v>4754-9</v>
          </cell>
          <cell r="C1210" t="str">
            <v>Fevereiro</v>
          </cell>
          <cell r="D1210">
            <v>2</v>
          </cell>
          <cell r="E1210">
            <v>160</v>
          </cell>
          <cell r="F1210" t="str">
            <v>Lavagem Completa</v>
          </cell>
        </row>
        <row r="1211">
          <cell r="C1211" t="str">
            <v>Fevereiro Total</v>
          </cell>
          <cell r="D1211">
            <v>832.1</v>
          </cell>
          <cell r="E1211">
            <v>801.42</v>
          </cell>
        </row>
        <row r="1212">
          <cell r="A1212" t="str">
            <v>4754-9</v>
          </cell>
          <cell r="B1212" t="str">
            <v>CST0042</v>
          </cell>
          <cell r="C1212" t="str">
            <v>Março</v>
          </cell>
          <cell r="D1212">
            <v>747.37</v>
          </cell>
          <cell r="E1212">
            <v>578.79</v>
          </cell>
          <cell r="F1212" t="str">
            <v>Diesel Comum</v>
          </cell>
        </row>
        <row r="1213">
          <cell r="A1213" t="str">
            <v>4754-9</v>
          </cell>
          <cell r="C1213" t="str">
            <v>Março</v>
          </cell>
          <cell r="D1213">
            <v>1</v>
          </cell>
          <cell r="E1213">
            <v>80</v>
          </cell>
          <cell r="F1213" t="str">
            <v>Lavagem Completa</v>
          </cell>
        </row>
        <row r="1214">
          <cell r="A1214" t="str">
            <v>4754-9</v>
          </cell>
          <cell r="C1214" t="str">
            <v>Março</v>
          </cell>
          <cell r="D1214">
            <v>1</v>
          </cell>
          <cell r="E1214">
            <v>40</v>
          </cell>
          <cell r="F1214" t="str">
            <v>Lavagem Simples</v>
          </cell>
        </row>
        <row r="1215">
          <cell r="C1215" t="str">
            <v>Março Total</v>
          </cell>
          <cell r="D1215">
            <v>749.37</v>
          </cell>
          <cell r="E1215">
            <v>698.79</v>
          </cell>
        </row>
        <row r="1216">
          <cell r="A1216" t="str">
            <v>4754-9</v>
          </cell>
          <cell r="B1216" t="str">
            <v>CST0042</v>
          </cell>
          <cell r="C1216" t="str">
            <v>Abril</v>
          </cell>
          <cell r="D1216">
            <v>939.66</v>
          </cell>
          <cell r="E1216">
            <v>725.3</v>
          </cell>
          <cell r="F1216" t="str">
            <v>Diesel Comum</v>
          </cell>
        </row>
        <row r="1217">
          <cell r="A1217" t="str">
            <v>4754-9</v>
          </cell>
          <cell r="C1217" t="str">
            <v>Abril</v>
          </cell>
          <cell r="D1217">
            <v>2</v>
          </cell>
          <cell r="E1217">
            <v>160</v>
          </cell>
          <cell r="F1217" t="str">
            <v>Lavagem Completa</v>
          </cell>
        </row>
        <row r="1218">
          <cell r="C1218" t="str">
            <v>Abril Total</v>
          </cell>
          <cell r="D1218">
            <v>941.66</v>
          </cell>
          <cell r="E1218">
            <v>885.3</v>
          </cell>
        </row>
        <row r="1219">
          <cell r="A1219" t="str">
            <v>4757-3</v>
          </cell>
          <cell r="B1219" t="str">
            <v>CSN1756</v>
          </cell>
          <cell r="C1219" t="str">
            <v>Janeiro</v>
          </cell>
          <cell r="D1219">
            <v>1</v>
          </cell>
          <cell r="E1219">
            <v>4.5</v>
          </cell>
          <cell r="F1219" t="str">
            <v>Complemento Óleo</v>
          </cell>
        </row>
        <row r="1220">
          <cell r="A1220" t="str">
            <v>4757-3</v>
          </cell>
          <cell r="B1220" t="str">
            <v>CSN1756</v>
          </cell>
          <cell r="C1220" t="str">
            <v>Janeiro</v>
          </cell>
          <cell r="D1220">
            <v>473.33</v>
          </cell>
          <cell r="E1220">
            <v>366.01</v>
          </cell>
          <cell r="F1220" t="str">
            <v>Diesel Comum</v>
          </cell>
        </row>
        <row r="1221">
          <cell r="A1221" t="str">
            <v>4757-3</v>
          </cell>
          <cell r="C1221" t="str">
            <v>Janeiro</v>
          </cell>
          <cell r="D1221">
            <v>1</v>
          </cell>
          <cell r="E1221">
            <v>80</v>
          </cell>
          <cell r="F1221" t="str">
            <v>Lavagem Completa</v>
          </cell>
        </row>
        <row r="1222">
          <cell r="C1222" t="str">
            <v>Janeiro Total</v>
          </cell>
          <cell r="D1222">
            <v>475.33</v>
          </cell>
          <cell r="E1222">
            <v>450.51</v>
          </cell>
        </row>
        <row r="1223">
          <cell r="A1223" t="str">
            <v>4757-3</v>
          </cell>
          <cell r="B1223" t="str">
            <v>CSN1756</v>
          </cell>
          <cell r="C1223" t="str">
            <v>Fevereiro</v>
          </cell>
          <cell r="D1223">
            <v>480.05</v>
          </cell>
          <cell r="E1223">
            <v>372</v>
          </cell>
          <cell r="F1223" t="str">
            <v>Diesel Comum</v>
          </cell>
        </row>
        <row r="1224">
          <cell r="A1224" t="str">
            <v>4757-3</v>
          </cell>
          <cell r="C1224" t="str">
            <v>Fevereiro</v>
          </cell>
          <cell r="D1224">
            <v>1</v>
          </cell>
          <cell r="E1224">
            <v>80</v>
          </cell>
          <cell r="F1224" t="str">
            <v>Lavagem Completa</v>
          </cell>
        </row>
        <row r="1225">
          <cell r="A1225" t="str">
            <v>4757-3</v>
          </cell>
          <cell r="C1225" t="str">
            <v>Fevereiro</v>
          </cell>
          <cell r="D1225">
            <v>1</v>
          </cell>
          <cell r="E1225">
            <v>40</v>
          </cell>
          <cell r="F1225" t="str">
            <v>Lavagem Simples</v>
          </cell>
        </row>
        <row r="1226">
          <cell r="C1226" t="str">
            <v>Fevereiro Total</v>
          </cell>
          <cell r="D1226">
            <v>482.05</v>
          </cell>
          <cell r="E1226">
            <v>492</v>
          </cell>
        </row>
        <row r="1227">
          <cell r="A1227" t="str">
            <v>4757-3</v>
          </cell>
          <cell r="B1227" t="str">
            <v>CSN1756</v>
          </cell>
          <cell r="C1227" t="str">
            <v>Março</v>
          </cell>
          <cell r="D1227">
            <v>2</v>
          </cell>
          <cell r="E1227">
            <v>12</v>
          </cell>
          <cell r="F1227" t="str">
            <v>Complemento Óleo</v>
          </cell>
        </row>
        <row r="1228">
          <cell r="A1228" t="str">
            <v>4757-3</v>
          </cell>
          <cell r="B1228" t="str">
            <v>CSN1756</v>
          </cell>
          <cell r="C1228" t="str">
            <v>Março</v>
          </cell>
          <cell r="D1228">
            <v>320.64</v>
          </cell>
          <cell r="E1228">
            <v>247.4</v>
          </cell>
          <cell r="F1228" t="str">
            <v>Diesel Comum</v>
          </cell>
        </row>
        <row r="1229">
          <cell r="A1229" t="str">
            <v>4757-3</v>
          </cell>
          <cell r="C1229" t="str">
            <v>Março</v>
          </cell>
          <cell r="D1229">
            <v>2</v>
          </cell>
          <cell r="E1229">
            <v>160</v>
          </cell>
          <cell r="F1229" t="str">
            <v>Lavagem Completa</v>
          </cell>
        </row>
        <row r="1230">
          <cell r="C1230" t="str">
            <v>Março Total</v>
          </cell>
          <cell r="D1230">
            <v>324.64</v>
          </cell>
          <cell r="E1230">
            <v>419.4</v>
          </cell>
        </row>
        <row r="1231">
          <cell r="A1231" t="str">
            <v>4757-3</v>
          </cell>
          <cell r="B1231" t="str">
            <v>CSN1756</v>
          </cell>
          <cell r="C1231" t="str">
            <v>Abril</v>
          </cell>
          <cell r="D1231">
            <v>4</v>
          </cell>
          <cell r="E1231">
            <v>22</v>
          </cell>
          <cell r="F1231" t="str">
            <v>Complemento Óleo</v>
          </cell>
        </row>
        <row r="1232">
          <cell r="A1232" t="str">
            <v>4757-3</v>
          </cell>
          <cell r="B1232" t="str">
            <v>CSN1756</v>
          </cell>
          <cell r="C1232" t="str">
            <v>Abril</v>
          </cell>
          <cell r="D1232">
            <v>534.57000000000005</v>
          </cell>
          <cell r="E1232">
            <v>413.32</v>
          </cell>
          <cell r="F1232" t="str">
            <v>Diesel Comum</v>
          </cell>
        </row>
        <row r="1233">
          <cell r="A1233" t="str">
            <v>4757-3</v>
          </cell>
          <cell r="C1233" t="str">
            <v>Abril</v>
          </cell>
          <cell r="D1233">
            <v>1</v>
          </cell>
          <cell r="E1233">
            <v>80</v>
          </cell>
          <cell r="F1233" t="str">
            <v>Lavagem Completa</v>
          </cell>
        </row>
        <row r="1234">
          <cell r="C1234" t="str">
            <v>Abril Total</v>
          </cell>
          <cell r="D1234">
            <v>539.57000000000005</v>
          </cell>
          <cell r="E1234">
            <v>515.31999999999994</v>
          </cell>
        </row>
        <row r="1235">
          <cell r="A1235" t="str">
            <v>4763-8</v>
          </cell>
          <cell r="B1235" t="str">
            <v>CST0032</v>
          </cell>
          <cell r="C1235" t="str">
            <v>Janeiro</v>
          </cell>
          <cell r="D1235">
            <v>82.14</v>
          </cell>
          <cell r="E1235">
            <v>63.01</v>
          </cell>
          <cell r="F1235" t="str">
            <v>Diesel Comum</v>
          </cell>
        </row>
        <row r="1236">
          <cell r="C1236" t="str">
            <v>Janeiro Total</v>
          </cell>
          <cell r="D1236">
            <v>82.14</v>
          </cell>
          <cell r="E1236">
            <v>63.01</v>
          </cell>
        </row>
        <row r="1237">
          <cell r="A1237" t="str">
            <v>4763-8</v>
          </cell>
          <cell r="B1237" t="str">
            <v>CST0032</v>
          </cell>
          <cell r="C1237" t="str">
            <v>Fevereiro</v>
          </cell>
          <cell r="D1237">
            <v>369.59</v>
          </cell>
          <cell r="E1237">
            <v>283.61</v>
          </cell>
          <cell r="F1237" t="str">
            <v>Diesel Comum</v>
          </cell>
        </row>
        <row r="1238">
          <cell r="C1238" t="str">
            <v>Fevereiro Total</v>
          </cell>
          <cell r="D1238">
            <v>369.59</v>
          </cell>
          <cell r="E1238">
            <v>283.61</v>
          </cell>
        </row>
        <row r="1239">
          <cell r="A1239" t="str">
            <v>4763-8</v>
          </cell>
          <cell r="B1239" t="str">
            <v>CST0032</v>
          </cell>
          <cell r="C1239" t="str">
            <v>Março</v>
          </cell>
          <cell r="D1239">
            <v>395.84</v>
          </cell>
          <cell r="E1239">
            <v>303.63</v>
          </cell>
          <cell r="F1239" t="str">
            <v>Diesel Comum</v>
          </cell>
        </row>
        <row r="1240">
          <cell r="C1240" t="str">
            <v>Março Total</v>
          </cell>
          <cell r="D1240">
            <v>395.84</v>
          </cell>
          <cell r="E1240">
            <v>303.63</v>
          </cell>
        </row>
        <row r="1241">
          <cell r="A1241" t="str">
            <v>4763-8</v>
          </cell>
          <cell r="B1241" t="str">
            <v>CST0032</v>
          </cell>
          <cell r="C1241" t="str">
            <v>Abril</v>
          </cell>
          <cell r="D1241">
            <v>502.22</v>
          </cell>
          <cell r="E1241">
            <v>385.15</v>
          </cell>
          <cell r="F1241" t="str">
            <v>Diesel Comum</v>
          </cell>
        </row>
        <row r="1242">
          <cell r="C1242" t="str">
            <v>Abril Total</v>
          </cell>
          <cell r="D1242">
            <v>502.22</v>
          </cell>
          <cell r="E1242">
            <v>385.15</v>
          </cell>
        </row>
        <row r="1243">
          <cell r="A1243" t="str">
            <v>4766-2</v>
          </cell>
          <cell r="B1243" t="str">
            <v>CSN8929</v>
          </cell>
          <cell r="C1243" t="str">
            <v>Janeiro</v>
          </cell>
          <cell r="D1243">
            <v>226</v>
          </cell>
          <cell r="E1243">
            <v>173.3</v>
          </cell>
          <cell r="F1243" t="str">
            <v>Diesel Comum</v>
          </cell>
        </row>
        <row r="1244">
          <cell r="A1244" t="str">
            <v>4766-2</v>
          </cell>
          <cell r="B1244" t="str">
            <v>CSN8929</v>
          </cell>
          <cell r="C1244" t="str">
            <v>Janeiro</v>
          </cell>
          <cell r="D1244">
            <v>1</v>
          </cell>
          <cell r="E1244">
            <v>60</v>
          </cell>
          <cell r="F1244" t="str">
            <v>Lavagem Completa</v>
          </cell>
        </row>
        <row r="1245">
          <cell r="C1245" t="str">
            <v>Janeiro Total</v>
          </cell>
          <cell r="D1245">
            <v>227</v>
          </cell>
          <cell r="E1245">
            <v>233.3</v>
          </cell>
        </row>
        <row r="1246">
          <cell r="A1246" t="str">
            <v>4766-2</v>
          </cell>
          <cell r="B1246" t="str">
            <v>CSN8929</v>
          </cell>
          <cell r="C1246" t="str">
            <v>Fevereiro</v>
          </cell>
          <cell r="D1246">
            <v>207.4</v>
          </cell>
          <cell r="E1246">
            <v>159</v>
          </cell>
          <cell r="F1246" t="str">
            <v>Diesel Comum</v>
          </cell>
        </row>
        <row r="1247">
          <cell r="C1247" t="str">
            <v>Fevereiro Total</v>
          </cell>
          <cell r="D1247">
            <v>207.4</v>
          </cell>
          <cell r="E1247">
            <v>159</v>
          </cell>
        </row>
        <row r="1248">
          <cell r="A1248" t="str">
            <v>4766-2</v>
          </cell>
          <cell r="B1248" t="str">
            <v>CSN8929</v>
          </cell>
          <cell r="C1248" t="str">
            <v>Março</v>
          </cell>
          <cell r="D1248">
            <v>317.26</v>
          </cell>
          <cell r="E1248">
            <v>282.44</v>
          </cell>
          <cell r="F1248" t="str">
            <v>Diesel Comum</v>
          </cell>
        </row>
        <row r="1249">
          <cell r="A1249" t="str">
            <v>4766-2</v>
          </cell>
          <cell r="B1249" t="str">
            <v>CSN8929</v>
          </cell>
          <cell r="C1249" t="str">
            <v>Março</v>
          </cell>
          <cell r="D1249">
            <v>1</v>
          </cell>
          <cell r="E1249">
            <v>60</v>
          </cell>
          <cell r="F1249" t="str">
            <v>Lavagem Completa</v>
          </cell>
        </row>
        <row r="1250">
          <cell r="C1250" t="str">
            <v>Março Total</v>
          </cell>
          <cell r="D1250">
            <v>318.26</v>
          </cell>
          <cell r="E1250">
            <v>342.44</v>
          </cell>
        </row>
        <row r="1251">
          <cell r="A1251" t="str">
            <v>4766-2</v>
          </cell>
          <cell r="B1251" t="str">
            <v>CSN8929</v>
          </cell>
          <cell r="C1251" t="str">
            <v>Abril</v>
          </cell>
          <cell r="D1251">
            <v>216.97</v>
          </cell>
          <cell r="E1251">
            <v>166.85</v>
          </cell>
          <cell r="F1251" t="str">
            <v>Diesel Comum</v>
          </cell>
        </row>
        <row r="1252">
          <cell r="C1252" t="str">
            <v>Abril Total</v>
          </cell>
          <cell r="D1252">
            <v>216.97</v>
          </cell>
          <cell r="E1252">
            <v>166.85</v>
          </cell>
        </row>
        <row r="1253">
          <cell r="A1253" t="str">
            <v>4771-9</v>
          </cell>
          <cell r="B1253" t="str">
            <v>CSN8842</v>
          </cell>
          <cell r="C1253" t="str">
            <v>Janeiro</v>
          </cell>
          <cell r="D1253">
            <v>1025.42</v>
          </cell>
          <cell r="E1253">
            <v>792.7</v>
          </cell>
          <cell r="F1253" t="str">
            <v>Diesel Comum</v>
          </cell>
        </row>
        <row r="1254">
          <cell r="A1254" t="str">
            <v>4771-9</v>
          </cell>
          <cell r="C1254" t="str">
            <v>Janeiro</v>
          </cell>
          <cell r="D1254">
            <v>1</v>
          </cell>
          <cell r="E1254">
            <v>80</v>
          </cell>
          <cell r="F1254" t="str">
            <v>Lavagem Completa</v>
          </cell>
        </row>
        <row r="1255">
          <cell r="A1255" t="str">
            <v>4771-9</v>
          </cell>
          <cell r="B1255" t="str">
            <v>CSN8842</v>
          </cell>
          <cell r="C1255" t="str">
            <v>Janeiro</v>
          </cell>
          <cell r="D1255">
            <v>10</v>
          </cell>
          <cell r="E1255">
            <v>42</v>
          </cell>
          <cell r="F1255" t="str">
            <v>Troca de Óleo</v>
          </cell>
        </row>
        <row r="1256">
          <cell r="C1256" t="str">
            <v>Janeiro Total</v>
          </cell>
          <cell r="D1256">
            <v>1036.42</v>
          </cell>
          <cell r="E1256">
            <v>914.7</v>
          </cell>
        </row>
        <row r="1257">
          <cell r="A1257" t="str">
            <v>4771-9</v>
          </cell>
          <cell r="B1257" t="str">
            <v>CSN8842</v>
          </cell>
          <cell r="C1257" t="str">
            <v>Fevereiro</v>
          </cell>
          <cell r="D1257">
            <v>845.74</v>
          </cell>
          <cell r="E1257">
            <v>655.42</v>
          </cell>
          <cell r="F1257" t="str">
            <v>Diesel Comum</v>
          </cell>
        </row>
        <row r="1258">
          <cell r="A1258" t="str">
            <v>4771-9</v>
          </cell>
          <cell r="C1258" t="str">
            <v>Fevereiro</v>
          </cell>
          <cell r="D1258">
            <v>1</v>
          </cell>
          <cell r="E1258">
            <v>80</v>
          </cell>
          <cell r="F1258" t="str">
            <v>Lavagem Completa</v>
          </cell>
        </row>
        <row r="1259">
          <cell r="C1259" t="str">
            <v>Fevereiro Total</v>
          </cell>
          <cell r="D1259">
            <v>846.74</v>
          </cell>
          <cell r="E1259">
            <v>735.42</v>
          </cell>
        </row>
        <row r="1260">
          <cell r="A1260" t="str">
            <v>4771-9</v>
          </cell>
          <cell r="B1260" t="str">
            <v>CSN8842</v>
          </cell>
          <cell r="C1260" t="str">
            <v>Março</v>
          </cell>
          <cell r="D1260">
            <v>1078.25</v>
          </cell>
          <cell r="E1260">
            <v>834.75</v>
          </cell>
          <cell r="F1260" t="str">
            <v>Diesel Comum</v>
          </cell>
        </row>
        <row r="1261">
          <cell r="A1261" t="str">
            <v>4771-9</v>
          </cell>
          <cell r="C1261" t="str">
            <v>Março</v>
          </cell>
          <cell r="D1261">
            <v>1</v>
          </cell>
          <cell r="E1261">
            <v>80</v>
          </cell>
          <cell r="F1261" t="str">
            <v>Lavagem Completa</v>
          </cell>
        </row>
        <row r="1262">
          <cell r="C1262" t="str">
            <v>Março Total</v>
          </cell>
          <cell r="D1262">
            <v>1079.25</v>
          </cell>
          <cell r="E1262">
            <v>914.75</v>
          </cell>
        </row>
        <row r="1263">
          <cell r="A1263" t="str">
            <v>4771-9</v>
          </cell>
          <cell r="B1263" t="str">
            <v>CSN8842</v>
          </cell>
          <cell r="C1263" t="str">
            <v>Abril</v>
          </cell>
          <cell r="D1263">
            <v>1</v>
          </cell>
          <cell r="E1263">
            <v>3</v>
          </cell>
          <cell r="F1263" t="str">
            <v>Complemento de Fluído</v>
          </cell>
        </row>
        <row r="1264">
          <cell r="A1264" t="str">
            <v>4771-9</v>
          </cell>
          <cell r="B1264" t="str">
            <v>CSN8842</v>
          </cell>
          <cell r="C1264" t="str">
            <v>Abril</v>
          </cell>
          <cell r="D1264">
            <v>2</v>
          </cell>
          <cell r="E1264">
            <v>11</v>
          </cell>
          <cell r="F1264" t="str">
            <v>Complemento Óleo</v>
          </cell>
        </row>
        <row r="1265">
          <cell r="A1265" t="str">
            <v>4771-9</v>
          </cell>
          <cell r="B1265" t="str">
            <v>CSN8842</v>
          </cell>
          <cell r="C1265" t="str">
            <v>Abril</v>
          </cell>
          <cell r="D1265">
            <v>1</v>
          </cell>
          <cell r="E1265">
            <v>4</v>
          </cell>
          <cell r="F1265" t="str">
            <v>Complemento Óleo</v>
          </cell>
        </row>
        <row r="1266">
          <cell r="A1266" t="str">
            <v>4771-9</v>
          </cell>
          <cell r="B1266" t="str">
            <v>CSN8842</v>
          </cell>
          <cell r="C1266" t="str">
            <v>Abril</v>
          </cell>
          <cell r="D1266">
            <v>1063.8900000000001</v>
          </cell>
          <cell r="E1266">
            <v>822.78</v>
          </cell>
          <cell r="F1266" t="str">
            <v>Diesel Comum</v>
          </cell>
        </row>
        <row r="1267">
          <cell r="A1267" t="str">
            <v>4771-9</v>
          </cell>
          <cell r="C1267" t="str">
            <v>Abril</v>
          </cell>
          <cell r="D1267">
            <v>1</v>
          </cell>
          <cell r="E1267">
            <v>80</v>
          </cell>
          <cell r="F1267" t="str">
            <v>Lavagem Completa</v>
          </cell>
        </row>
        <row r="1268">
          <cell r="A1268" t="str">
            <v>4771-9</v>
          </cell>
          <cell r="B1268" t="str">
            <v>CSN8842</v>
          </cell>
          <cell r="C1268" t="str">
            <v>Abril</v>
          </cell>
          <cell r="D1268">
            <v>104.52</v>
          </cell>
          <cell r="E1268">
            <v>81</v>
          </cell>
          <cell r="F1268" t="str">
            <v>Troca de Óleo</v>
          </cell>
        </row>
        <row r="1269">
          <cell r="C1269" t="str">
            <v>Abril Total</v>
          </cell>
          <cell r="D1269">
            <v>1173.4100000000001</v>
          </cell>
          <cell r="E1269">
            <v>1001.78</v>
          </cell>
        </row>
        <row r="1270">
          <cell r="A1270" t="str">
            <v>4823-6</v>
          </cell>
          <cell r="B1270" t="str">
            <v>CSN3928</v>
          </cell>
          <cell r="C1270" t="str">
            <v>Fevereiro</v>
          </cell>
          <cell r="D1270">
            <v>112.68</v>
          </cell>
          <cell r="E1270">
            <v>86.42</v>
          </cell>
          <cell r="F1270" t="str">
            <v>Diesel Comum</v>
          </cell>
        </row>
        <row r="1271">
          <cell r="C1271" t="str">
            <v>Fevereiro Total</v>
          </cell>
          <cell r="D1271">
            <v>112.68</v>
          </cell>
          <cell r="E1271">
            <v>86.42</v>
          </cell>
        </row>
        <row r="1272">
          <cell r="A1272" t="str">
            <v>4823-6</v>
          </cell>
          <cell r="B1272" t="str">
            <v>CSN3928</v>
          </cell>
          <cell r="C1272" t="str">
            <v>Março</v>
          </cell>
          <cell r="D1272">
            <v>83.22</v>
          </cell>
          <cell r="E1272">
            <v>63.83</v>
          </cell>
          <cell r="F1272" t="str">
            <v>Diesel Comum</v>
          </cell>
        </row>
        <row r="1273">
          <cell r="C1273" t="str">
            <v>Março Total</v>
          </cell>
          <cell r="D1273">
            <v>83.22</v>
          </cell>
          <cell r="E1273">
            <v>63.83</v>
          </cell>
        </row>
        <row r="1274">
          <cell r="A1274" t="str">
            <v>4823-6</v>
          </cell>
          <cell r="B1274" t="str">
            <v>CSN3928</v>
          </cell>
          <cell r="C1274" t="str">
            <v>Abril</v>
          </cell>
          <cell r="D1274">
            <v>421.3</v>
          </cell>
          <cell r="E1274">
            <v>323.17</v>
          </cell>
          <cell r="F1274" t="str">
            <v>Diesel Comum</v>
          </cell>
        </row>
        <row r="1275">
          <cell r="C1275" t="str">
            <v>Abril Total</v>
          </cell>
          <cell r="D1275">
            <v>421.3</v>
          </cell>
          <cell r="E1275">
            <v>323.17</v>
          </cell>
        </row>
        <row r="1276">
          <cell r="A1276" t="str">
            <v>4845-6</v>
          </cell>
          <cell r="B1276" t="str">
            <v>CDF4107</v>
          </cell>
          <cell r="C1276" t="str">
            <v>Março</v>
          </cell>
          <cell r="D1276">
            <v>42.3</v>
          </cell>
          <cell r="E1276">
            <v>32.4</v>
          </cell>
          <cell r="F1276" t="str">
            <v>Diesel Comum</v>
          </cell>
        </row>
        <row r="1277">
          <cell r="C1277" t="str">
            <v>Março Total</v>
          </cell>
          <cell r="D1277">
            <v>42.3</v>
          </cell>
          <cell r="E1277">
            <v>32.4</v>
          </cell>
        </row>
        <row r="1278">
          <cell r="A1278" t="str">
            <v>4845-6</v>
          </cell>
          <cell r="B1278" t="str">
            <v>CDF4107</v>
          </cell>
          <cell r="C1278" t="str">
            <v>Abril</v>
          </cell>
          <cell r="D1278">
            <v>41.3</v>
          </cell>
          <cell r="E1278">
            <v>31.75</v>
          </cell>
          <cell r="F1278" t="str">
            <v>Diesel Comum</v>
          </cell>
        </row>
        <row r="1279">
          <cell r="C1279" t="str">
            <v>Abril Total</v>
          </cell>
          <cell r="D1279">
            <v>41.3</v>
          </cell>
          <cell r="E1279">
            <v>31.75</v>
          </cell>
        </row>
        <row r="1280">
          <cell r="A1280" t="str">
            <v>4846-4</v>
          </cell>
          <cell r="B1280" t="str">
            <v>QK 8796</v>
          </cell>
          <cell r="C1280" t="str">
            <v>Janeiro</v>
          </cell>
          <cell r="D1280">
            <v>223.6</v>
          </cell>
          <cell r="E1280">
            <v>171</v>
          </cell>
          <cell r="F1280" t="str">
            <v>Diesel Comum</v>
          </cell>
        </row>
        <row r="1281">
          <cell r="C1281" t="str">
            <v>Janeiro Total</v>
          </cell>
          <cell r="D1281">
            <v>223.6</v>
          </cell>
          <cell r="E1281">
            <v>171</v>
          </cell>
        </row>
        <row r="1282">
          <cell r="A1282" t="str">
            <v>4846-4</v>
          </cell>
          <cell r="B1282" t="str">
            <v>QK 8796</v>
          </cell>
          <cell r="C1282" t="str">
            <v>Fevereiro</v>
          </cell>
          <cell r="D1282">
            <v>464.17</v>
          </cell>
          <cell r="E1282">
            <v>356.35</v>
          </cell>
          <cell r="F1282" t="str">
            <v>Diesel Comum</v>
          </cell>
        </row>
        <row r="1283">
          <cell r="C1283" t="str">
            <v>Fevereiro Total</v>
          </cell>
          <cell r="D1283">
            <v>464.17</v>
          </cell>
          <cell r="E1283">
            <v>356.35</v>
          </cell>
        </row>
        <row r="1284">
          <cell r="A1284" t="str">
            <v>4846-4</v>
          </cell>
          <cell r="B1284" t="str">
            <v>QK 8796</v>
          </cell>
          <cell r="C1284" t="str">
            <v>Março</v>
          </cell>
          <cell r="D1284">
            <v>318.10000000000002</v>
          </cell>
          <cell r="E1284">
            <v>244</v>
          </cell>
          <cell r="F1284" t="str">
            <v>Diesel Comum</v>
          </cell>
        </row>
        <row r="1285">
          <cell r="A1285" t="str">
            <v>4846-4</v>
          </cell>
          <cell r="C1285" t="str">
            <v>Março</v>
          </cell>
          <cell r="D1285">
            <v>2</v>
          </cell>
          <cell r="E1285">
            <v>160</v>
          </cell>
          <cell r="F1285" t="str">
            <v>Lavagem Completa</v>
          </cell>
        </row>
        <row r="1286">
          <cell r="C1286" t="str">
            <v>Março Total</v>
          </cell>
          <cell r="D1286">
            <v>320.10000000000002</v>
          </cell>
          <cell r="E1286">
            <v>404</v>
          </cell>
        </row>
        <row r="1287">
          <cell r="A1287" t="str">
            <v>4846-4</v>
          </cell>
          <cell r="B1287" t="str">
            <v>QK 8796</v>
          </cell>
          <cell r="C1287" t="str">
            <v>Abril</v>
          </cell>
          <cell r="D1287">
            <v>72.900000000000006</v>
          </cell>
          <cell r="E1287">
            <v>56</v>
          </cell>
          <cell r="F1287" t="str">
            <v>Diesel Comum</v>
          </cell>
        </row>
        <row r="1288">
          <cell r="C1288" t="str">
            <v>Abril Total</v>
          </cell>
          <cell r="D1288">
            <v>72.900000000000006</v>
          </cell>
          <cell r="E1288">
            <v>56</v>
          </cell>
        </row>
        <row r="1289">
          <cell r="A1289" t="str">
            <v>4886-2</v>
          </cell>
          <cell r="B1289" t="str">
            <v>CMR6684</v>
          </cell>
          <cell r="C1289" t="str">
            <v>Janeiro</v>
          </cell>
          <cell r="D1289">
            <v>57.92</v>
          </cell>
          <cell r="E1289">
            <v>44.43</v>
          </cell>
          <cell r="F1289" t="str">
            <v>Diesel Comum</v>
          </cell>
        </row>
        <row r="1290">
          <cell r="C1290" t="str">
            <v>Janeiro Total</v>
          </cell>
          <cell r="D1290">
            <v>57.92</v>
          </cell>
          <cell r="E1290">
            <v>44.43</v>
          </cell>
        </row>
        <row r="1291">
          <cell r="A1291" t="str">
            <v>5002-1</v>
          </cell>
          <cell r="B1291" t="str">
            <v>DAL6213</v>
          </cell>
          <cell r="C1291" t="str">
            <v>Fevereiro</v>
          </cell>
          <cell r="D1291">
            <v>35</v>
          </cell>
          <cell r="E1291">
            <v>27</v>
          </cell>
          <cell r="F1291" t="str">
            <v>Diesel Comum</v>
          </cell>
        </row>
        <row r="1292">
          <cell r="C1292" t="str">
            <v>Fevereiro Total</v>
          </cell>
          <cell r="D1292">
            <v>35</v>
          </cell>
          <cell r="E1292">
            <v>27</v>
          </cell>
        </row>
        <row r="1293">
          <cell r="A1293" t="str">
            <v>5002-1</v>
          </cell>
          <cell r="B1293" t="str">
            <v>DAL6213</v>
          </cell>
          <cell r="C1293" t="str">
            <v>Março</v>
          </cell>
          <cell r="D1293">
            <v>225.8</v>
          </cell>
          <cell r="E1293">
            <v>173.2</v>
          </cell>
          <cell r="F1293" t="str">
            <v>Diesel Comum</v>
          </cell>
        </row>
        <row r="1294">
          <cell r="C1294" t="str">
            <v>Março Total</v>
          </cell>
          <cell r="D1294">
            <v>225.8</v>
          </cell>
          <cell r="E1294">
            <v>173.2</v>
          </cell>
        </row>
        <row r="1295">
          <cell r="A1295" t="str">
            <v>5002-1</v>
          </cell>
          <cell r="B1295" t="str">
            <v>DAL6213</v>
          </cell>
          <cell r="C1295" t="str">
            <v>Abril</v>
          </cell>
          <cell r="D1295">
            <v>256.43</v>
          </cell>
          <cell r="E1295">
            <v>197.08</v>
          </cell>
          <cell r="F1295" t="str">
            <v>Diesel Comum</v>
          </cell>
        </row>
        <row r="1296">
          <cell r="C1296" t="str">
            <v>Abril Total</v>
          </cell>
          <cell r="D1296">
            <v>256.43</v>
          </cell>
          <cell r="E1296">
            <v>197.08</v>
          </cell>
        </row>
        <row r="1297">
          <cell r="A1297" t="str">
            <v>5003-9</v>
          </cell>
          <cell r="B1297" t="str">
            <v>DAL6233</v>
          </cell>
          <cell r="C1297" t="str">
            <v>Fevereiro</v>
          </cell>
          <cell r="D1297">
            <v>104.58</v>
          </cell>
          <cell r="E1297">
            <v>80.930000000000007</v>
          </cell>
          <cell r="F1297" t="str">
            <v>Diesel Comum</v>
          </cell>
        </row>
        <row r="1298">
          <cell r="C1298" t="str">
            <v>Fevereiro Total</v>
          </cell>
          <cell r="D1298">
            <v>104.58</v>
          </cell>
          <cell r="E1298">
            <v>80.930000000000007</v>
          </cell>
        </row>
        <row r="1299">
          <cell r="A1299" t="str">
            <v>5003-9</v>
          </cell>
          <cell r="B1299" t="str">
            <v>DAL6233</v>
          </cell>
          <cell r="C1299" t="str">
            <v>Março</v>
          </cell>
          <cell r="D1299">
            <v>123.46</v>
          </cell>
          <cell r="E1299">
            <v>94.7</v>
          </cell>
          <cell r="F1299" t="str">
            <v>Diesel Comum</v>
          </cell>
        </row>
        <row r="1300">
          <cell r="C1300" t="str">
            <v>Março Total</v>
          </cell>
          <cell r="D1300">
            <v>123.46</v>
          </cell>
          <cell r="E1300">
            <v>94.7</v>
          </cell>
        </row>
        <row r="1301">
          <cell r="A1301" t="str">
            <v>5003-9</v>
          </cell>
          <cell r="B1301" t="str">
            <v>DAL6233</v>
          </cell>
          <cell r="C1301" t="str">
            <v>Abril</v>
          </cell>
          <cell r="D1301">
            <v>281.13</v>
          </cell>
          <cell r="E1301">
            <v>215.65</v>
          </cell>
          <cell r="F1301" t="str">
            <v>Diesel Comum</v>
          </cell>
        </row>
        <row r="1302">
          <cell r="C1302" t="str">
            <v>Abril Total</v>
          </cell>
          <cell r="D1302">
            <v>281.13</v>
          </cell>
          <cell r="E1302">
            <v>215.65</v>
          </cell>
        </row>
        <row r="1303">
          <cell r="A1303" t="str">
            <v>5005-5</v>
          </cell>
          <cell r="B1303" t="str">
            <v>DAL6224</v>
          </cell>
          <cell r="C1303" t="str">
            <v>Fevereiro</v>
          </cell>
          <cell r="D1303">
            <v>76.17</v>
          </cell>
          <cell r="E1303">
            <v>59</v>
          </cell>
          <cell r="F1303" t="str">
            <v>Diesel Comum</v>
          </cell>
        </row>
        <row r="1304">
          <cell r="C1304" t="str">
            <v>Fevereiro Total</v>
          </cell>
          <cell r="D1304">
            <v>76.17</v>
          </cell>
          <cell r="E1304">
            <v>59</v>
          </cell>
        </row>
        <row r="1305">
          <cell r="A1305" t="str">
            <v>5005-5</v>
          </cell>
          <cell r="B1305" t="str">
            <v>DAL6224</v>
          </cell>
          <cell r="C1305" t="str">
            <v>Março</v>
          </cell>
          <cell r="D1305">
            <v>199.67</v>
          </cell>
          <cell r="E1305">
            <v>154.72</v>
          </cell>
          <cell r="F1305" t="str">
            <v>Diesel Comum</v>
          </cell>
        </row>
        <row r="1306">
          <cell r="C1306" t="str">
            <v>Março Total</v>
          </cell>
          <cell r="D1306">
            <v>199.67</v>
          </cell>
          <cell r="E1306">
            <v>154.72</v>
          </cell>
        </row>
        <row r="1307">
          <cell r="A1307" t="str">
            <v>5005-5</v>
          </cell>
          <cell r="B1307" t="str">
            <v>DAL6224</v>
          </cell>
          <cell r="C1307" t="str">
            <v>Abril</v>
          </cell>
          <cell r="D1307">
            <v>228.6</v>
          </cell>
          <cell r="E1307">
            <v>176.81</v>
          </cell>
          <cell r="F1307" t="str">
            <v>Diesel Comum</v>
          </cell>
        </row>
        <row r="1308">
          <cell r="C1308" t="str">
            <v>Abril Total</v>
          </cell>
          <cell r="D1308">
            <v>228.6</v>
          </cell>
          <cell r="E1308">
            <v>176.81</v>
          </cell>
        </row>
        <row r="1309">
          <cell r="A1309" t="str">
            <v>5006-3</v>
          </cell>
          <cell r="B1309" t="str">
            <v>DAL6212</v>
          </cell>
          <cell r="C1309" t="str">
            <v>Fevereiro</v>
          </cell>
          <cell r="D1309">
            <v>100.12</v>
          </cell>
          <cell r="E1309">
            <v>76.8</v>
          </cell>
          <cell r="F1309" t="str">
            <v>Diesel Comum</v>
          </cell>
        </row>
        <row r="1310">
          <cell r="C1310" t="str">
            <v>Fevereiro Total</v>
          </cell>
          <cell r="D1310">
            <v>100.12</v>
          </cell>
          <cell r="E1310">
            <v>76.8</v>
          </cell>
        </row>
        <row r="1311">
          <cell r="A1311" t="str">
            <v>5006-3</v>
          </cell>
          <cell r="B1311" t="str">
            <v>DAL6212</v>
          </cell>
          <cell r="C1311" t="str">
            <v>Março</v>
          </cell>
          <cell r="D1311">
            <v>139.87</v>
          </cell>
          <cell r="E1311">
            <v>107.34</v>
          </cell>
          <cell r="F1311" t="str">
            <v>Diesel Comum</v>
          </cell>
        </row>
        <row r="1312">
          <cell r="C1312" t="str">
            <v>Março Total</v>
          </cell>
          <cell r="D1312">
            <v>139.87</v>
          </cell>
          <cell r="E1312">
            <v>107.34</v>
          </cell>
        </row>
        <row r="1313">
          <cell r="A1313" t="str">
            <v>5006-3</v>
          </cell>
          <cell r="B1313" t="str">
            <v>DAL6212</v>
          </cell>
          <cell r="C1313" t="str">
            <v>Abril</v>
          </cell>
          <cell r="D1313">
            <v>163.81</v>
          </cell>
          <cell r="E1313">
            <v>125.61</v>
          </cell>
          <cell r="F1313" t="str">
            <v>Diesel Comum</v>
          </cell>
        </row>
        <row r="1314">
          <cell r="C1314" t="str">
            <v>Abril Total</v>
          </cell>
          <cell r="D1314">
            <v>163.81</v>
          </cell>
          <cell r="E1314">
            <v>125.61</v>
          </cell>
        </row>
        <row r="1315">
          <cell r="A1315" t="str">
            <v>5007-1</v>
          </cell>
          <cell r="B1315" t="str">
            <v>DAL6211</v>
          </cell>
          <cell r="C1315" t="str">
            <v>Fevereiro</v>
          </cell>
          <cell r="D1315">
            <v>56.28</v>
          </cell>
          <cell r="E1315">
            <v>43.17</v>
          </cell>
          <cell r="F1315" t="str">
            <v>Diesel Comum</v>
          </cell>
        </row>
        <row r="1316">
          <cell r="C1316" t="str">
            <v>Fevereiro Total</v>
          </cell>
          <cell r="D1316">
            <v>56.28</v>
          </cell>
          <cell r="E1316">
            <v>43.17</v>
          </cell>
        </row>
        <row r="1317">
          <cell r="A1317" t="str">
            <v>5007-1</v>
          </cell>
          <cell r="B1317" t="str">
            <v>DAL6211</v>
          </cell>
          <cell r="C1317" t="str">
            <v>Março</v>
          </cell>
          <cell r="D1317">
            <v>152.94999999999999</v>
          </cell>
          <cell r="E1317">
            <v>117.33</v>
          </cell>
          <cell r="F1317" t="str">
            <v>Diesel Comum</v>
          </cell>
        </row>
        <row r="1318">
          <cell r="C1318" t="str">
            <v>Março Total</v>
          </cell>
          <cell r="D1318">
            <v>152.94999999999999</v>
          </cell>
          <cell r="E1318">
            <v>117.33</v>
          </cell>
        </row>
        <row r="1319">
          <cell r="A1319" t="str">
            <v>5007-1</v>
          </cell>
          <cell r="B1319" t="str">
            <v>DAL6211</v>
          </cell>
          <cell r="C1319" t="str">
            <v>Abril</v>
          </cell>
          <cell r="D1319">
            <v>187.92</v>
          </cell>
          <cell r="E1319">
            <v>144.15</v>
          </cell>
          <cell r="F1319" t="str">
            <v>Diesel Comum</v>
          </cell>
        </row>
        <row r="1320">
          <cell r="C1320" t="str">
            <v>Abril Total</v>
          </cell>
          <cell r="D1320">
            <v>187.92</v>
          </cell>
          <cell r="E1320">
            <v>144.15</v>
          </cell>
        </row>
        <row r="1321">
          <cell r="A1321" t="str">
            <v>5008-9</v>
          </cell>
          <cell r="B1321" t="str">
            <v>DCF7471</v>
          </cell>
          <cell r="C1321" t="str">
            <v>Fevereiro</v>
          </cell>
          <cell r="D1321">
            <v>108.4</v>
          </cell>
          <cell r="E1321">
            <v>84</v>
          </cell>
          <cell r="F1321" t="str">
            <v>Diesel Comum</v>
          </cell>
        </row>
        <row r="1322">
          <cell r="C1322" t="str">
            <v>Fevereiro Total</v>
          </cell>
          <cell r="D1322">
            <v>108.4</v>
          </cell>
          <cell r="E1322">
            <v>84</v>
          </cell>
        </row>
        <row r="1323">
          <cell r="A1323" t="str">
            <v>5008-9</v>
          </cell>
          <cell r="B1323" t="str">
            <v>DCF7471</v>
          </cell>
          <cell r="C1323" t="str">
            <v>Março</v>
          </cell>
          <cell r="D1323">
            <v>226.06</v>
          </cell>
          <cell r="E1323">
            <v>175.18</v>
          </cell>
          <cell r="F1323" t="str">
            <v>Diesel Comum</v>
          </cell>
        </row>
        <row r="1324">
          <cell r="C1324" t="str">
            <v>Março Total</v>
          </cell>
          <cell r="D1324">
            <v>226.06</v>
          </cell>
          <cell r="E1324">
            <v>175.18</v>
          </cell>
        </row>
        <row r="1325">
          <cell r="A1325" t="str">
            <v>5008-9</v>
          </cell>
          <cell r="B1325" t="str">
            <v>DCF7471</v>
          </cell>
          <cell r="C1325" t="str">
            <v>Abril</v>
          </cell>
          <cell r="D1325">
            <v>251.37</v>
          </cell>
          <cell r="E1325">
            <v>194.5</v>
          </cell>
          <cell r="F1325" t="str">
            <v>Diesel Comum</v>
          </cell>
        </row>
        <row r="1326">
          <cell r="A1326" t="str">
            <v>5008-9</v>
          </cell>
          <cell r="B1326" t="str">
            <v>DCF7471</v>
          </cell>
          <cell r="C1326" t="str">
            <v>Abril</v>
          </cell>
          <cell r="D1326">
            <v>1</v>
          </cell>
          <cell r="E1326">
            <v>40</v>
          </cell>
          <cell r="F1326" t="str">
            <v>Lavagem Completa</v>
          </cell>
        </row>
        <row r="1327">
          <cell r="C1327" t="str">
            <v>Abril Total</v>
          </cell>
          <cell r="D1327">
            <v>252.37</v>
          </cell>
          <cell r="E1327">
            <v>234.5</v>
          </cell>
        </row>
        <row r="1328">
          <cell r="A1328" t="str">
            <v>5511-0</v>
          </cell>
          <cell r="B1328" t="str">
            <v>CHP2371</v>
          </cell>
          <cell r="C1328" t="str">
            <v>Janeiro</v>
          </cell>
          <cell r="D1328">
            <v>387.54</v>
          </cell>
          <cell r="E1328">
            <v>399.5</v>
          </cell>
          <cell r="F1328" t="str">
            <v>Álcool</v>
          </cell>
        </row>
        <row r="1329">
          <cell r="A1329" t="str">
            <v>5511-0</v>
          </cell>
          <cell r="C1329" t="str">
            <v>Janeiro</v>
          </cell>
          <cell r="D1329">
            <v>1</v>
          </cell>
          <cell r="E1329">
            <v>80</v>
          </cell>
          <cell r="F1329" t="str">
            <v>Lavagem Completa</v>
          </cell>
        </row>
        <row r="1330">
          <cell r="C1330" t="str">
            <v>Janeiro Total</v>
          </cell>
          <cell r="D1330">
            <v>388.54</v>
          </cell>
          <cell r="E1330">
            <v>479.5</v>
          </cell>
        </row>
        <row r="1331">
          <cell r="A1331" t="str">
            <v>5511-0</v>
          </cell>
          <cell r="B1331" t="str">
            <v>CHP2371</v>
          </cell>
          <cell r="C1331" t="str">
            <v>Fevereiro</v>
          </cell>
          <cell r="D1331">
            <v>361.76</v>
          </cell>
          <cell r="E1331">
            <v>403.12</v>
          </cell>
          <cell r="F1331" t="str">
            <v>Álcool</v>
          </cell>
        </row>
        <row r="1332">
          <cell r="A1332" t="str">
            <v>5511-0</v>
          </cell>
          <cell r="B1332" t="str">
            <v>CHP2371</v>
          </cell>
          <cell r="C1332" t="str">
            <v>Fevereiro</v>
          </cell>
          <cell r="D1332">
            <v>1</v>
          </cell>
          <cell r="E1332">
            <v>9.5</v>
          </cell>
          <cell r="F1332" t="str">
            <v>Complemento Óleo</v>
          </cell>
        </row>
        <row r="1333">
          <cell r="C1333" t="str">
            <v>Fevereiro Total</v>
          </cell>
          <cell r="D1333">
            <v>362.76</v>
          </cell>
          <cell r="E1333">
            <v>412.62</v>
          </cell>
        </row>
        <row r="1334">
          <cell r="A1334" t="str">
            <v>5511-0</v>
          </cell>
          <cell r="B1334" t="str">
            <v>CHP2371</v>
          </cell>
          <cell r="C1334" t="str">
            <v>Março</v>
          </cell>
          <cell r="D1334">
            <v>265.37</v>
          </cell>
          <cell r="E1334">
            <v>307.55</v>
          </cell>
          <cell r="F1334" t="str">
            <v>Álcool</v>
          </cell>
        </row>
        <row r="1335">
          <cell r="A1335" t="str">
            <v>5511-0</v>
          </cell>
          <cell r="C1335" t="str">
            <v>Março</v>
          </cell>
          <cell r="D1335">
            <v>1</v>
          </cell>
          <cell r="E1335">
            <v>80</v>
          </cell>
          <cell r="F1335" t="str">
            <v>Lavagem Completa</v>
          </cell>
        </row>
        <row r="1336">
          <cell r="C1336" t="str">
            <v>Março Total</v>
          </cell>
          <cell r="D1336">
            <v>266.37</v>
          </cell>
          <cell r="E1336">
            <v>387.55</v>
          </cell>
        </row>
        <row r="1337">
          <cell r="A1337" t="str">
            <v>5511-0</v>
          </cell>
          <cell r="B1337" t="str">
            <v>CHP2371</v>
          </cell>
          <cell r="C1337" t="str">
            <v>Abril</v>
          </cell>
          <cell r="D1337">
            <v>193.1</v>
          </cell>
          <cell r="E1337">
            <v>207</v>
          </cell>
          <cell r="F1337" t="str">
            <v>Álcool</v>
          </cell>
        </row>
        <row r="1338">
          <cell r="C1338" t="str">
            <v>Abril Total</v>
          </cell>
          <cell r="D1338">
            <v>193.1</v>
          </cell>
          <cell r="E1338">
            <v>207</v>
          </cell>
        </row>
        <row r="1339">
          <cell r="A1339" t="str">
            <v>5517-8</v>
          </cell>
          <cell r="B1339" t="str">
            <v>CMR9099</v>
          </cell>
          <cell r="C1339" t="str">
            <v>Janeiro</v>
          </cell>
          <cell r="D1339">
            <v>309.10000000000002</v>
          </cell>
          <cell r="E1339">
            <v>337</v>
          </cell>
          <cell r="F1339" t="str">
            <v>Álcool</v>
          </cell>
        </row>
        <row r="1340">
          <cell r="C1340" t="str">
            <v>Janeiro Total</v>
          </cell>
          <cell r="D1340">
            <v>309.10000000000002</v>
          </cell>
          <cell r="E1340">
            <v>337</v>
          </cell>
        </row>
        <row r="1341">
          <cell r="A1341" t="str">
            <v>5517-8</v>
          </cell>
          <cell r="B1341" t="str">
            <v>CMR9099</v>
          </cell>
          <cell r="C1341" t="str">
            <v>Fevereiro</v>
          </cell>
          <cell r="D1341">
            <v>277.42</v>
          </cell>
          <cell r="E1341">
            <v>287.26</v>
          </cell>
          <cell r="F1341" t="str">
            <v>Álcool</v>
          </cell>
        </row>
        <row r="1342">
          <cell r="C1342" t="str">
            <v>Fevereiro Total</v>
          </cell>
          <cell r="D1342">
            <v>277.42</v>
          </cell>
          <cell r="E1342">
            <v>287.26</v>
          </cell>
        </row>
        <row r="1343">
          <cell r="A1343" t="str">
            <v>5517-8</v>
          </cell>
          <cell r="B1343" t="str">
            <v>CMR9099</v>
          </cell>
          <cell r="C1343" t="str">
            <v>Março</v>
          </cell>
          <cell r="D1343">
            <v>503.24</v>
          </cell>
          <cell r="E1343">
            <v>515.70000000000005</v>
          </cell>
          <cell r="F1343" t="str">
            <v>Álcool</v>
          </cell>
        </row>
        <row r="1344">
          <cell r="C1344" t="str">
            <v>Março Total</v>
          </cell>
          <cell r="D1344">
            <v>503.24</v>
          </cell>
          <cell r="E1344">
            <v>515.70000000000005</v>
          </cell>
        </row>
        <row r="1345">
          <cell r="A1345" t="str">
            <v>5517-8</v>
          </cell>
          <cell r="B1345" t="str">
            <v>CMR9099</v>
          </cell>
          <cell r="C1345" t="str">
            <v>Abril</v>
          </cell>
          <cell r="D1345">
            <v>348.57</v>
          </cell>
          <cell r="E1345">
            <v>289.45999999999998</v>
          </cell>
          <cell r="F1345" t="str">
            <v>Álcool</v>
          </cell>
        </row>
        <row r="1346">
          <cell r="C1346" t="str">
            <v>Abril Total</v>
          </cell>
          <cell r="D1346">
            <v>348.57</v>
          </cell>
          <cell r="E1346">
            <v>289.45999999999998</v>
          </cell>
        </row>
        <row r="1347">
          <cell r="A1347" t="str">
            <v>5525-9</v>
          </cell>
          <cell r="B1347" t="str">
            <v>CBL2332</v>
          </cell>
          <cell r="C1347" t="str">
            <v>Janeiro</v>
          </cell>
          <cell r="D1347">
            <v>199.6</v>
          </cell>
          <cell r="E1347">
            <v>347</v>
          </cell>
          <cell r="F1347" t="str">
            <v>Gasolina Comum</v>
          </cell>
        </row>
        <row r="1348">
          <cell r="C1348" t="str">
            <v>Janeiro Total</v>
          </cell>
          <cell r="D1348">
            <v>199.6</v>
          </cell>
          <cell r="E1348">
            <v>347</v>
          </cell>
        </row>
        <row r="1349">
          <cell r="A1349" t="str">
            <v>5525-9</v>
          </cell>
          <cell r="B1349" t="str">
            <v>CBL2332</v>
          </cell>
          <cell r="C1349" t="str">
            <v>Fevereiro</v>
          </cell>
          <cell r="D1349">
            <v>258.79000000000002</v>
          </cell>
          <cell r="E1349">
            <v>434.37</v>
          </cell>
          <cell r="F1349" t="str">
            <v>Gasolina Comum</v>
          </cell>
        </row>
        <row r="1350">
          <cell r="C1350" t="str">
            <v>Fevereiro Total</v>
          </cell>
          <cell r="D1350">
            <v>258.79000000000002</v>
          </cell>
          <cell r="E1350">
            <v>434.37</v>
          </cell>
        </row>
        <row r="1351">
          <cell r="A1351" t="str">
            <v>5525-9</v>
          </cell>
          <cell r="B1351" t="str">
            <v>CBL2332</v>
          </cell>
          <cell r="C1351" t="str">
            <v>Março</v>
          </cell>
          <cell r="D1351">
            <v>287.12</v>
          </cell>
          <cell r="E1351">
            <v>444.84</v>
          </cell>
          <cell r="F1351" t="str">
            <v>Gasolina Comum</v>
          </cell>
        </row>
        <row r="1352">
          <cell r="C1352" t="str">
            <v>Março Total</v>
          </cell>
          <cell r="D1352">
            <v>287.12</v>
          </cell>
          <cell r="E1352">
            <v>444.84</v>
          </cell>
        </row>
        <row r="1353">
          <cell r="A1353" t="str">
            <v>5525-9</v>
          </cell>
          <cell r="B1353" t="str">
            <v>CBL2332</v>
          </cell>
          <cell r="C1353" t="str">
            <v>Abril</v>
          </cell>
          <cell r="D1353">
            <v>193.46</v>
          </cell>
          <cell r="E1353">
            <v>293.63</v>
          </cell>
          <cell r="F1353" t="str">
            <v>Gasolina Comum</v>
          </cell>
        </row>
        <row r="1354">
          <cell r="C1354" t="str">
            <v>Abril Total</v>
          </cell>
          <cell r="D1354">
            <v>193.46</v>
          </cell>
          <cell r="E1354">
            <v>293.63</v>
          </cell>
        </row>
        <row r="1355">
          <cell r="A1355" t="str">
            <v>5528-3</v>
          </cell>
          <cell r="B1355" t="str">
            <v>CBL2424</v>
          </cell>
          <cell r="C1355" t="str">
            <v>Janeiro</v>
          </cell>
          <cell r="D1355">
            <v>247.1</v>
          </cell>
          <cell r="E1355">
            <v>465</v>
          </cell>
          <cell r="F1355" t="str">
            <v>Gasolina Comum</v>
          </cell>
        </row>
        <row r="1356">
          <cell r="C1356" t="str">
            <v>Janeiro Total</v>
          </cell>
          <cell r="D1356">
            <v>247.1</v>
          </cell>
          <cell r="E1356">
            <v>465</v>
          </cell>
        </row>
        <row r="1357">
          <cell r="A1357" t="str">
            <v>5528-3</v>
          </cell>
          <cell r="B1357" t="str">
            <v>CBL2424</v>
          </cell>
          <cell r="C1357" t="str">
            <v>Fevereiro</v>
          </cell>
          <cell r="D1357">
            <v>125</v>
          </cell>
          <cell r="E1357">
            <v>235</v>
          </cell>
          <cell r="F1357" t="str">
            <v>Gasolina Comum</v>
          </cell>
        </row>
        <row r="1358">
          <cell r="C1358" t="str">
            <v>Fevereiro Total</v>
          </cell>
          <cell r="D1358">
            <v>125</v>
          </cell>
          <cell r="E1358">
            <v>235</v>
          </cell>
        </row>
        <row r="1359">
          <cell r="A1359" t="str">
            <v>5528-3</v>
          </cell>
          <cell r="B1359" t="str">
            <v>CBL2424</v>
          </cell>
          <cell r="C1359" t="str">
            <v>Março</v>
          </cell>
          <cell r="D1359">
            <v>131.33000000000001</v>
          </cell>
          <cell r="E1359">
            <v>205.8</v>
          </cell>
          <cell r="F1359" t="str">
            <v>Gasolina Comum</v>
          </cell>
        </row>
        <row r="1360">
          <cell r="C1360" t="str">
            <v>Março Total</v>
          </cell>
          <cell r="D1360">
            <v>131.33000000000001</v>
          </cell>
          <cell r="E1360">
            <v>205.8</v>
          </cell>
        </row>
        <row r="1361">
          <cell r="A1361" t="str">
            <v>5528-3</v>
          </cell>
          <cell r="B1361" t="str">
            <v>CBL2424</v>
          </cell>
          <cell r="C1361" t="str">
            <v>Abril</v>
          </cell>
          <cell r="D1361">
            <v>112.8</v>
          </cell>
          <cell r="E1361">
            <v>212</v>
          </cell>
          <cell r="F1361" t="str">
            <v>Gasolina Comum</v>
          </cell>
        </row>
        <row r="1362">
          <cell r="C1362" t="str">
            <v>Abril Total</v>
          </cell>
          <cell r="D1362">
            <v>112.8</v>
          </cell>
          <cell r="E1362">
            <v>212</v>
          </cell>
        </row>
        <row r="1363">
          <cell r="A1363" t="str">
            <v>5530-6</v>
          </cell>
          <cell r="B1363" t="str">
            <v>CPH2462</v>
          </cell>
          <cell r="C1363" t="str">
            <v>Janeiro</v>
          </cell>
          <cell r="D1363">
            <v>251.59</v>
          </cell>
          <cell r="E1363">
            <v>394.25</v>
          </cell>
          <cell r="F1363" t="str">
            <v>Gasolina Comum</v>
          </cell>
        </row>
        <row r="1364">
          <cell r="C1364" t="str">
            <v>Janeiro Total</v>
          </cell>
          <cell r="D1364">
            <v>251.59</v>
          </cell>
          <cell r="E1364">
            <v>394.25</v>
          </cell>
        </row>
        <row r="1365">
          <cell r="A1365" t="str">
            <v>5530-6</v>
          </cell>
          <cell r="B1365" t="str">
            <v>CPH2462</v>
          </cell>
          <cell r="C1365" t="str">
            <v>Fevereiro</v>
          </cell>
          <cell r="D1365">
            <v>226.22</v>
          </cell>
          <cell r="E1365">
            <v>354.49</v>
          </cell>
          <cell r="F1365" t="str">
            <v>Gasolina Comum</v>
          </cell>
        </row>
        <row r="1366">
          <cell r="A1366" t="str">
            <v>5530-6</v>
          </cell>
          <cell r="B1366" t="str">
            <v>CPH2462</v>
          </cell>
          <cell r="C1366" t="str">
            <v>Fevereiro</v>
          </cell>
          <cell r="D1366">
            <v>10.029999999999999</v>
          </cell>
          <cell r="E1366">
            <v>35</v>
          </cell>
          <cell r="F1366" t="str">
            <v>Troca de Óleo</v>
          </cell>
        </row>
        <row r="1367">
          <cell r="C1367" t="str">
            <v>Fevereiro Total</v>
          </cell>
          <cell r="D1367">
            <v>236.25</v>
          </cell>
          <cell r="E1367">
            <v>389.49</v>
          </cell>
        </row>
        <row r="1368">
          <cell r="A1368" t="str">
            <v>5530-6</v>
          </cell>
          <cell r="B1368" t="str">
            <v>CPH2462</v>
          </cell>
          <cell r="C1368" t="str">
            <v>Março</v>
          </cell>
          <cell r="D1368">
            <v>139.78</v>
          </cell>
          <cell r="E1368">
            <v>219.04</v>
          </cell>
          <cell r="F1368" t="str">
            <v>Gasolina Comum</v>
          </cell>
        </row>
        <row r="1369">
          <cell r="C1369" t="str">
            <v>Março Total</v>
          </cell>
          <cell r="D1369">
            <v>139.78</v>
          </cell>
          <cell r="E1369">
            <v>219.04</v>
          </cell>
        </row>
        <row r="1370">
          <cell r="A1370" t="str">
            <v>5530-6</v>
          </cell>
          <cell r="B1370" t="str">
            <v>CPH2462</v>
          </cell>
          <cell r="C1370" t="str">
            <v>Abril</v>
          </cell>
          <cell r="D1370">
            <v>105.48</v>
          </cell>
          <cell r="E1370">
            <v>165.3</v>
          </cell>
          <cell r="F1370" t="str">
            <v>Gasolina Comum</v>
          </cell>
        </row>
        <row r="1371">
          <cell r="C1371" t="str">
            <v>Abril Total</v>
          </cell>
          <cell r="D1371">
            <v>105.48</v>
          </cell>
          <cell r="E1371">
            <v>165.3</v>
          </cell>
        </row>
        <row r="1372">
          <cell r="A1372" t="str">
            <v>5534-8</v>
          </cell>
          <cell r="B1372" t="str">
            <v>CBL0979</v>
          </cell>
          <cell r="C1372" t="str">
            <v>Janeiro</v>
          </cell>
          <cell r="D1372">
            <v>430.7</v>
          </cell>
          <cell r="E1372">
            <v>751.35</v>
          </cell>
          <cell r="F1372" t="str">
            <v>Gasolina Comum</v>
          </cell>
        </row>
        <row r="1373">
          <cell r="C1373" t="str">
            <v>Janeiro Total</v>
          </cell>
          <cell r="D1373">
            <v>430.7</v>
          </cell>
          <cell r="E1373">
            <v>751.35</v>
          </cell>
        </row>
        <row r="1374">
          <cell r="A1374" t="str">
            <v>5534-8</v>
          </cell>
          <cell r="B1374" t="str">
            <v>CBL0979</v>
          </cell>
          <cell r="C1374" t="str">
            <v>Fevereiro</v>
          </cell>
          <cell r="D1374">
            <v>216.7</v>
          </cell>
          <cell r="E1374">
            <v>377</v>
          </cell>
          <cell r="F1374" t="str">
            <v>Gasolina Comum</v>
          </cell>
        </row>
        <row r="1375">
          <cell r="C1375" t="str">
            <v>Fevereiro Total</v>
          </cell>
          <cell r="D1375">
            <v>216.7</v>
          </cell>
          <cell r="E1375">
            <v>377</v>
          </cell>
        </row>
        <row r="1376">
          <cell r="A1376" t="str">
            <v>5534-8</v>
          </cell>
          <cell r="B1376" t="str">
            <v>CBL0979</v>
          </cell>
          <cell r="C1376" t="str">
            <v>Março</v>
          </cell>
          <cell r="D1376">
            <v>345.09</v>
          </cell>
          <cell r="E1376">
            <v>585.82000000000005</v>
          </cell>
          <cell r="F1376" t="str">
            <v>Gasolina Comum</v>
          </cell>
        </row>
        <row r="1377">
          <cell r="C1377" t="str">
            <v>Março Total</v>
          </cell>
          <cell r="D1377">
            <v>345.09</v>
          </cell>
          <cell r="E1377">
            <v>585.82000000000005</v>
          </cell>
        </row>
        <row r="1378">
          <cell r="A1378" t="str">
            <v>5534-8</v>
          </cell>
          <cell r="B1378" t="str">
            <v>CBL0979</v>
          </cell>
          <cell r="C1378" t="str">
            <v>Abril</v>
          </cell>
          <cell r="D1378">
            <v>304.24</v>
          </cell>
          <cell r="E1378">
            <v>487.73</v>
          </cell>
          <cell r="F1378" t="str">
            <v>Gasolina Comum</v>
          </cell>
        </row>
        <row r="1379">
          <cell r="C1379" t="str">
            <v>Abril Total</v>
          </cell>
          <cell r="D1379">
            <v>304.24</v>
          </cell>
          <cell r="E1379">
            <v>487.73</v>
          </cell>
        </row>
        <row r="1380">
          <cell r="A1380" t="str">
            <v>5535-6</v>
          </cell>
          <cell r="B1380" t="str">
            <v>CDE9122</v>
          </cell>
          <cell r="C1380" t="str">
            <v>Janeiro</v>
          </cell>
          <cell r="D1380">
            <v>460.1</v>
          </cell>
          <cell r="E1380">
            <v>753.19</v>
          </cell>
          <cell r="F1380" t="str">
            <v>Gasolina Comum</v>
          </cell>
        </row>
        <row r="1381">
          <cell r="C1381" t="str">
            <v>Janeiro Total</v>
          </cell>
          <cell r="D1381">
            <v>460.1</v>
          </cell>
          <cell r="E1381">
            <v>753.19</v>
          </cell>
        </row>
        <row r="1382">
          <cell r="A1382" t="str">
            <v>5535-6</v>
          </cell>
          <cell r="B1382" t="str">
            <v>CDE9122</v>
          </cell>
          <cell r="C1382" t="str">
            <v>Fevereiro</v>
          </cell>
          <cell r="D1382">
            <v>371.82</v>
          </cell>
          <cell r="E1382">
            <v>581.70000000000005</v>
          </cell>
          <cell r="F1382" t="str">
            <v>Gasolina Comum</v>
          </cell>
        </row>
        <row r="1383">
          <cell r="C1383" t="str">
            <v>Fevereiro Total</v>
          </cell>
          <cell r="D1383">
            <v>371.82</v>
          </cell>
          <cell r="E1383">
            <v>581.70000000000005</v>
          </cell>
        </row>
        <row r="1384">
          <cell r="A1384" t="str">
            <v>5535-6</v>
          </cell>
          <cell r="B1384" t="str">
            <v>CDE9122</v>
          </cell>
          <cell r="C1384" t="str">
            <v>Março</v>
          </cell>
          <cell r="D1384">
            <v>91.5</v>
          </cell>
          <cell r="E1384">
            <v>172</v>
          </cell>
          <cell r="F1384" t="str">
            <v>Gasolina Comum</v>
          </cell>
        </row>
        <row r="1385">
          <cell r="C1385" t="str">
            <v>Março Total</v>
          </cell>
          <cell r="D1385">
            <v>91.5</v>
          </cell>
          <cell r="E1385">
            <v>172</v>
          </cell>
        </row>
        <row r="1386">
          <cell r="A1386" t="str">
            <v>5828-1</v>
          </cell>
          <cell r="B1386" t="str">
            <v>CGG4887</v>
          </cell>
          <cell r="C1386" t="str">
            <v>Janeiro</v>
          </cell>
          <cell r="D1386">
            <v>909.7</v>
          </cell>
          <cell r="E1386">
            <v>899.7</v>
          </cell>
          <cell r="F1386" t="str">
            <v>Álcool</v>
          </cell>
        </row>
        <row r="1387">
          <cell r="A1387" t="str">
            <v>5828-1</v>
          </cell>
          <cell r="B1387" t="str">
            <v>CGG4887</v>
          </cell>
          <cell r="C1387" t="str">
            <v>Janeiro</v>
          </cell>
          <cell r="D1387">
            <v>1</v>
          </cell>
          <cell r="E1387">
            <v>5</v>
          </cell>
          <cell r="F1387" t="str">
            <v>Complemento Óleo</v>
          </cell>
        </row>
        <row r="1388">
          <cell r="A1388" t="str">
            <v>5828-1</v>
          </cell>
          <cell r="B1388" t="str">
            <v>CGG4887</v>
          </cell>
          <cell r="C1388" t="str">
            <v>Janeiro</v>
          </cell>
          <cell r="D1388">
            <v>50</v>
          </cell>
          <cell r="E1388">
            <v>50</v>
          </cell>
          <cell r="F1388" t="str">
            <v>Gasolina Comum</v>
          </cell>
        </row>
        <row r="1389">
          <cell r="C1389" t="str">
            <v>Janeiro Total</v>
          </cell>
          <cell r="D1389">
            <v>960.7</v>
          </cell>
          <cell r="E1389">
            <v>954.7</v>
          </cell>
        </row>
        <row r="1390">
          <cell r="A1390" t="str">
            <v>5828-1</v>
          </cell>
          <cell r="B1390" t="str">
            <v>CGG4887</v>
          </cell>
          <cell r="C1390" t="str">
            <v>Fevereiro</v>
          </cell>
          <cell r="D1390">
            <v>880.99</v>
          </cell>
          <cell r="E1390">
            <v>871.15</v>
          </cell>
          <cell r="F1390" t="str">
            <v>Álcool</v>
          </cell>
        </row>
        <row r="1391">
          <cell r="A1391" t="str">
            <v>5828-1</v>
          </cell>
          <cell r="B1391" t="str">
            <v>CGG4887</v>
          </cell>
          <cell r="C1391" t="str">
            <v>Fevereiro</v>
          </cell>
          <cell r="D1391">
            <v>2</v>
          </cell>
          <cell r="E1391">
            <v>11</v>
          </cell>
          <cell r="F1391" t="str">
            <v>Complemento Óleo</v>
          </cell>
        </row>
        <row r="1392">
          <cell r="A1392" t="str">
            <v>5828-1</v>
          </cell>
          <cell r="B1392" t="str">
            <v>CGG4887</v>
          </cell>
          <cell r="C1392" t="str">
            <v>Fevereiro</v>
          </cell>
          <cell r="D1392">
            <v>1</v>
          </cell>
          <cell r="E1392">
            <v>1.6</v>
          </cell>
          <cell r="F1392" t="str">
            <v>Gasolina Comum</v>
          </cell>
        </row>
        <row r="1393">
          <cell r="C1393" t="str">
            <v>Fevereiro Total</v>
          </cell>
          <cell r="D1393">
            <v>883.99</v>
          </cell>
          <cell r="E1393">
            <v>883.75</v>
          </cell>
        </row>
        <row r="1394">
          <cell r="A1394" t="str">
            <v>5828-1</v>
          </cell>
          <cell r="B1394" t="str">
            <v>CGG4887</v>
          </cell>
          <cell r="C1394" t="str">
            <v>Março</v>
          </cell>
          <cell r="D1394">
            <v>1156.2</v>
          </cell>
          <cell r="E1394">
            <v>1145.3</v>
          </cell>
          <cell r="F1394" t="str">
            <v>Álcool</v>
          </cell>
        </row>
        <row r="1395">
          <cell r="A1395" t="str">
            <v>5828-1</v>
          </cell>
          <cell r="B1395" t="str">
            <v>CGG4887</v>
          </cell>
          <cell r="C1395" t="str">
            <v>Março</v>
          </cell>
          <cell r="D1395">
            <v>2</v>
          </cell>
          <cell r="E1395">
            <v>7.6</v>
          </cell>
          <cell r="F1395" t="str">
            <v>Complemento Óleo</v>
          </cell>
        </row>
        <row r="1396">
          <cell r="A1396" t="str">
            <v>5828-1</v>
          </cell>
          <cell r="C1396" t="str">
            <v>Março</v>
          </cell>
          <cell r="D1396">
            <v>1</v>
          </cell>
          <cell r="E1396">
            <v>80</v>
          </cell>
          <cell r="F1396" t="str">
            <v>Lavagem Completa</v>
          </cell>
        </row>
        <row r="1397">
          <cell r="C1397" t="str">
            <v>Março Total</v>
          </cell>
          <cell r="D1397">
            <v>1159.2</v>
          </cell>
          <cell r="E1397">
            <v>1232.8999999999999</v>
          </cell>
        </row>
        <row r="1398">
          <cell r="A1398" t="str">
            <v>5828-1</v>
          </cell>
          <cell r="B1398" t="str">
            <v>CGG4887</v>
          </cell>
          <cell r="C1398" t="str">
            <v>Abril</v>
          </cell>
          <cell r="D1398">
            <v>389.44</v>
          </cell>
          <cell r="E1398">
            <v>410.63</v>
          </cell>
          <cell r="F1398" t="str">
            <v>Álcool</v>
          </cell>
        </row>
        <row r="1399">
          <cell r="A1399" t="str">
            <v>5828-1</v>
          </cell>
          <cell r="B1399" t="str">
            <v>CGG4887</v>
          </cell>
          <cell r="C1399" t="str">
            <v>Abril</v>
          </cell>
          <cell r="D1399">
            <v>1</v>
          </cell>
          <cell r="E1399">
            <v>6.5</v>
          </cell>
          <cell r="F1399" t="str">
            <v>Complemento Óleo</v>
          </cell>
        </row>
        <row r="1400">
          <cell r="C1400" t="str">
            <v>Abril Total</v>
          </cell>
          <cell r="D1400">
            <v>390.44</v>
          </cell>
          <cell r="E1400">
            <v>417.13</v>
          </cell>
        </row>
        <row r="1401">
          <cell r="A1401" t="str">
            <v>5833-8</v>
          </cell>
          <cell r="B1401" t="str">
            <v>CGC4883</v>
          </cell>
          <cell r="C1401" t="str">
            <v>Janeiro</v>
          </cell>
          <cell r="D1401">
            <v>1053.1199999999999</v>
          </cell>
          <cell r="E1401">
            <v>1132.1600000000001</v>
          </cell>
          <cell r="F1401" t="str">
            <v>Álcool</v>
          </cell>
        </row>
        <row r="1402">
          <cell r="A1402" t="str">
            <v>5833-8</v>
          </cell>
          <cell r="B1402" t="str">
            <v>CGC4883</v>
          </cell>
          <cell r="C1402" t="str">
            <v>Janeiro</v>
          </cell>
          <cell r="D1402">
            <v>2</v>
          </cell>
          <cell r="E1402">
            <v>27</v>
          </cell>
          <cell r="F1402" t="str">
            <v>Complemento Óleo</v>
          </cell>
        </row>
        <row r="1403">
          <cell r="C1403" t="str">
            <v>Janeiro Total</v>
          </cell>
          <cell r="D1403">
            <v>1055.1199999999999</v>
          </cell>
          <cell r="E1403">
            <v>1159.1600000000001</v>
          </cell>
        </row>
        <row r="1404">
          <cell r="A1404" t="str">
            <v>5833-8</v>
          </cell>
          <cell r="B1404" t="str">
            <v>CGG4883</v>
          </cell>
          <cell r="C1404" t="str">
            <v>Fevereiro</v>
          </cell>
          <cell r="D1404">
            <v>514.94000000000005</v>
          </cell>
          <cell r="E1404">
            <v>560.77</v>
          </cell>
          <cell r="F1404" t="str">
            <v>Álcool</v>
          </cell>
        </row>
        <row r="1405">
          <cell r="A1405" t="str">
            <v>5833-8</v>
          </cell>
          <cell r="B1405" t="str">
            <v>CGG4883</v>
          </cell>
          <cell r="C1405" t="str">
            <v>Fevereiro</v>
          </cell>
          <cell r="D1405">
            <v>2</v>
          </cell>
          <cell r="E1405">
            <v>13</v>
          </cell>
          <cell r="F1405" t="str">
            <v>Complemento Óleo</v>
          </cell>
        </row>
        <row r="1406">
          <cell r="C1406" t="str">
            <v>Fevereiro Total</v>
          </cell>
          <cell r="D1406">
            <v>516.94000000000005</v>
          </cell>
          <cell r="E1406">
            <v>573.77</v>
          </cell>
        </row>
        <row r="1407">
          <cell r="A1407" t="str">
            <v>5833-8</v>
          </cell>
          <cell r="B1407" t="str">
            <v>CGG4883</v>
          </cell>
          <cell r="C1407" t="str">
            <v>Março</v>
          </cell>
          <cell r="D1407">
            <v>598.63</v>
          </cell>
          <cell r="E1407">
            <v>651.94000000000005</v>
          </cell>
          <cell r="F1407" t="str">
            <v>Álcool</v>
          </cell>
        </row>
        <row r="1408">
          <cell r="A1408" t="str">
            <v>5833-8</v>
          </cell>
          <cell r="C1408" t="str">
            <v>Março</v>
          </cell>
          <cell r="D1408">
            <v>1</v>
          </cell>
          <cell r="E1408">
            <v>80</v>
          </cell>
          <cell r="F1408" t="str">
            <v>Lavagem Completa</v>
          </cell>
        </row>
        <row r="1409">
          <cell r="C1409" t="str">
            <v>Março Total</v>
          </cell>
          <cell r="D1409">
            <v>599.63</v>
          </cell>
          <cell r="E1409">
            <v>731.94</v>
          </cell>
        </row>
        <row r="1410">
          <cell r="A1410" t="str">
            <v>5833-8</v>
          </cell>
          <cell r="B1410" t="str">
            <v>CGG4883</v>
          </cell>
          <cell r="C1410" t="str">
            <v>Abril</v>
          </cell>
          <cell r="D1410">
            <v>368.86</v>
          </cell>
          <cell r="E1410">
            <v>381.83</v>
          </cell>
          <cell r="F1410" t="str">
            <v>Álcool</v>
          </cell>
        </row>
        <row r="1411">
          <cell r="A1411" t="str">
            <v>5833-8</v>
          </cell>
          <cell r="C1411" t="str">
            <v>Abril</v>
          </cell>
          <cell r="D1411">
            <v>1</v>
          </cell>
          <cell r="E1411">
            <v>80</v>
          </cell>
          <cell r="F1411" t="str">
            <v>Lavagem Completa</v>
          </cell>
        </row>
        <row r="1412">
          <cell r="C1412" t="str">
            <v>Abril Total</v>
          </cell>
          <cell r="D1412">
            <v>369.86</v>
          </cell>
          <cell r="E1412">
            <v>461.83</v>
          </cell>
        </row>
        <row r="1413">
          <cell r="A1413" t="str">
            <v>5858-2</v>
          </cell>
          <cell r="B1413" t="str">
            <v>CMR2859</v>
          </cell>
          <cell r="C1413" t="str">
            <v>Janeiro</v>
          </cell>
          <cell r="D1413">
            <v>116.62</v>
          </cell>
          <cell r="E1413">
            <v>127</v>
          </cell>
          <cell r="F1413" t="str">
            <v>Álcool</v>
          </cell>
        </row>
        <row r="1414">
          <cell r="A1414" t="str">
            <v>5858-2</v>
          </cell>
          <cell r="C1414" t="str">
            <v>Janeiro</v>
          </cell>
          <cell r="D1414">
            <v>1</v>
          </cell>
          <cell r="E1414">
            <v>80</v>
          </cell>
          <cell r="F1414" t="str">
            <v>Lavagem Completa</v>
          </cell>
        </row>
        <row r="1415">
          <cell r="C1415" t="str">
            <v>Janeiro Total</v>
          </cell>
          <cell r="D1415">
            <v>117.62</v>
          </cell>
          <cell r="E1415">
            <v>207</v>
          </cell>
        </row>
        <row r="1416">
          <cell r="A1416" t="str">
            <v>5858-2</v>
          </cell>
          <cell r="C1416" t="str">
            <v>Fevereiro</v>
          </cell>
          <cell r="D1416">
            <v>1</v>
          </cell>
          <cell r="E1416">
            <v>80</v>
          </cell>
          <cell r="F1416" t="str">
            <v>Lavagem Completa</v>
          </cell>
        </row>
        <row r="1417">
          <cell r="C1417" t="str">
            <v>Fevereiro Total</v>
          </cell>
          <cell r="D1417">
            <v>1</v>
          </cell>
          <cell r="E1417">
            <v>80</v>
          </cell>
        </row>
        <row r="1418">
          <cell r="A1418" t="str">
            <v>5858-2</v>
          </cell>
          <cell r="B1418" t="str">
            <v>CMR2859</v>
          </cell>
          <cell r="C1418" t="str">
            <v>Março</v>
          </cell>
          <cell r="D1418">
            <v>101.02</v>
          </cell>
          <cell r="E1418">
            <v>110</v>
          </cell>
          <cell r="F1418" t="str">
            <v>Álcool</v>
          </cell>
        </row>
        <row r="1419">
          <cell r="C1419" t="str">
            <v>Março Total</v>
          </cell>
          <cell r="D1419">
            <v>101.02</v>
          </cell>
          <cell r="E1419">
            <v>110</v>
          </cell>
        </row>
        <row r="1420">
          <cell r="A1420" t="str">
            <v>5872-8</v>
          </cell>
          <cell r="B1420" t="str">
            <v>CIV9951</v>
          </cell>
          <cell r="C1420" t="str">
            <v>Janeiro</v>
          </cell>
          <cell r="D1420">
            <v>205.78</v>
          </cell>
          <cell r="E1420">
            <v>180.88</v>
          </cell>
          <cell r="F1420" t="str">
            <v>Álcool</v>
          </cell>
        </row>
        <row r="1421">
          <cell r="C1421" t="str">
            <v>Janeiro Total</v>
          </cell>
          <cell r="D1421">
            <v>205.78</v>
          </cell>
          <cell r="E1421">
            <v>180.88</v>
          </cell>
        </row>
        <row r="1422">
          <cell r="A1422" t="str">
            <v>5872-8</v>
          </cell>
          <cell r="B1422" t="str">
            <v>CIV9951</v>
          </cell>
          <cell r="C1422" t="str">
            <v>Fevereiro</v>
          </cell>
          <cell r="D1422">
            <v>326.52</v>
          </cell>
          <cell r="E1422">
            <v>287</v>
          </cell>
          <cell r="F1422" t="str">
            <v>Álcool</v>
          </cell>
        </row>
        <row r="1423">
          <cell r="C1423" t="str">
            <v>Fevereiro Total</v>
          </cell>
          <cell r="D1423">
            <v>326.52</v>
          </cell>
          <cell r="E1423">
            <v>287</v>
          </cell>
        </row>
        <row r="1424">
          <cell r="A1424" t="str">
            <v>5872-8</v>
          </cell>
          <cell r="B1424" t="str">
            <v>CIV9951</v>
          </cell>
          <cell r="C1424" t="str">
            <v>Março</v>
          </cell>
          <cell r="D1424">
            <v>214.36</v>
          </cell>
          <cell r="E1424">
            <v>185</v>
          </cell>
          <cell r="F1424" t="str">
            <v>Álcool</v>
          </cell>
        </row>
        <row r="1425">
          <cell r="C1425" t="str">
            <v>Março Total</v>
          </cell>
          <cell r="D1425">
            <v>214.36</v>
          </cell>
          <cell r="E1425">
            <v>185</v>
          </cell>
        </row>
        <row r="1426">
          <cell r="A1426" t="str">
            <v>5872-8</v>
          </cell>
          <cell r="B1426" t="str">
            <v>CIV9951</v>
          </cell>
          <cell r="C1426" t="str">
            <v>Abril</v>
          </cell>
          <cell r="D1426">
            <v>141.77000000000001</v>
          </cell>
          <cell r="E1426">
            <v>107.6</v>
          </cell>
          <cell r="F1426" t="str">
            <v>Álcool</v>
          </cell>
        </row>
        <row r="1427">
          <cell r="C1427" t="str">
            <v>Abril Total</v>
          </cell>
          <cell r="D1427">
            <v>141.77000000000001</v>
          </cell>
          <cell r="E1427">
            <v>107.6</v>
          </cell>
        </row>
        <row r="1428">
          <cell r="A1428" t="str">
            <v>5884-1</v>
          </cell>
          <cell r="B1428" t="str">
            <v>CIV1027</v>
          </cell>
          <cell r="C1428" t="str">
            <v>Março</v>
          </cell>
          <cell r="D1428">
            <v>235.82</v>
          </cell>
          <cell r="E1428">
            <v>199.75</v>
          </cell>
          <cell r="F1428" t="str">
            <v>Álcool</v>
          </cell>
        </row>
        <row r="1429">
          <cell r="A1429" t="str">
            <v>5884-1</v>
          </cell>
          <cell r="B1429" t="str">
            <v>CIV1027</v>
          </cell>
          <cell r="C1429" t="str">
            <v>Março</v>
          </cell>
          <cell r="D1429">
            <v>2</v>
          </cell>
          <cell r="E1429">
            <v>5.8</v>
          </cell>
          <cell r="F1429" t="str">
            <v>Complemento Óleo</v>
          </cell>
        </row>
        <row r="1430">
          <cell r="C1430" t="str">
            <v>Março Total</v>
          </cell>
          <cell r="D1430">
            <v>237.82</v>
          </cell>
          <cell r="E1430">
            <v>205.55</v>
          </cell>
        </row>
        <row r="1431">
          <cell r="A1431" t="str">
            <v>5884-1</v>
          </cell>
          <cell r="B1431" t="str">
            <v>CIV1027</v>
          </cell>
          <cell r="C1431" t="str">
            <v>Abril</v>
          </cell>
          <cell r="D1431">
            <v>80.400000000000006</v>
          </cell>
          <cell r="E1431">
            <v>86</v>
          </cell>
          <cell r="F1431" t="str">
            <v>Álcool</v>
          </cell>
        </row>
        <row r="1432">
          <cell r="C1432" t="str">
            <v>Abril Total</v>
          </cell>
          <cell r="D1432">
            <v>80.400000000000006</v>
          </cell>
          <cell r="E1432">
            <v>86</v>
          </cell>
        </row>
        <row r="1433">
          <cell r="A1433" t="str">
            <v>6154-3</v>
          </cell>
          <cell r="B1433" t="str">
            <v>CBL5180</v>
          </cell>
          <cell r="C1433" t="str">
            <v>Março</v>
          </cell>
          <cell r="D1433">
            <v>55.1</v>
          </cell>
          <cell r="E1433">
            <v>55</v>
          </cell>
          <cell r="F1433" t="str">
            <v>Álcool</v>
          </cell>
        </row>
        <row r="1434">
          <cell r="C1434" t="str">
            <v>Março Total</v>
          </cell>
          <cell r="D1434">
            <v>55.1</v>
          </cell>
          <cell r="E1434">
            <v>55</v>
          </cell>
        </row>
        <row r="1435">
          <cell r="A1435" t="str">
            <v>6158-5</v>
          </cell>
          <cell r="B1435" t="str">
            <v>CBL5283</v>
          </cell>
          <cell r="C1435" t="str">
            <v>Janeiro</v>
          </cell>
          <cell r="D1435">
            <v>575.98</v>
          </cell>
          <cell r="E1435">
            <v>613.04999999999995</v>
          </cell>
          <cell r="F1435" t="str">
            <v>Álcool</v>
          </cell>
        </row>
        <row r="1436">
          <cell r="C1436" t="str">
            <v>Janeiro Total</v>
          </cell>
          <cell r="D1436">
            <v>575.98</v>
          </cell>
          <cell r="E1436">
            <v>613.04999999999995</v>
          </cell>
        </row>
        <row r="1437">
          <cell r="A1437" t="str">
            <v>6158-5</v>
          </cell>
          <cell r="B1437" t="str">
            <v>CBL5283</v>
          </cell>
          <cell r="C1437" t="str">
            <v>Fevereiro</v>
          </cell>
          <cell r="D1437">
            <v>493.31</v>
          </cell>
          <cell r="E1437">
            <v>543.66999999999996</v>
          </cell>
          <cell r="F1437" t="str">
            <v>Álcool</v>
          </cell>
        </row>
        <row r="1438">
          <cell r="A1438" t="str">
            <v>6158-5</v>
          </cell>
          <cell r="B1438" t="str">
            <v>CBL5283</v>
          </cell>
          <cell r="C1438" t="str">
            <v>Fevereiro</v>
          </cell>
          <cell r="D1438">
            <v>1</v>
          </cell>
          <cell r="E1438">
            <v>6.5</v>
          </cell>
          <cell r="F1438" t="str">
            <v>Complemento Óleo</v>
          </cell>
        </row>
        <row r="1439">
          <cell r="C1439" t="str">
            <v>Fevereiro Total</v>
          </cell>
          <cell r="D1439">
            <v>494.31</v>
          </cell>
          <cell r="E1439">
            <v>550.16999999999996</v>
          </cell>
        </row>
        <row r="1440">
          <cell r="A1440" t="str">
            <v>6158-5</v>
          </cell>
          <cell r="B1440" t="str">
            <v>CBL5283</v>
          </cell>
          <cell r="C1440" t="str">
            <v>Março</v>
          </cell>
          <cell r="D1440">
            <v>283.31</v>
          </cell>
          <cell r="E1440">
            <v>319.8</v>
          </cell>
          <cell r="F1440" t="str">
            <v>Álcool</v>
          </cell>
        </row>
        <row r="1441">
          <cell r="A1441" t="str">
            <v>6158-5</v>
          </cell>
          <cell r="B1441" t="str">
            <v>CBL5283</v>
          </cell>
          <cell r="C1441" t="str">
            <v>Março</v>
          </cell>
          <cell r="D1441">
            <v>1</v>
          </cell>
          <cell r="E1441">
            <v>6.5</v>
          </cell>
          <cell r="F1441" t="str">
            <v>Complemento Óleo</v>
          </cell>
        </row>
        <row r="1442">
          <cell r="C1442" t="str">
            <v>Março Total</v>
          </cell>
          <cell r="D1442">
            <v>284.31</v>
          </cell>
          <cell r="E1442">
            <v>326.3</v>
          </cell>
        </row>
        <row r="1443">
          <cell r="A1443" t="str">
            <v>6158-5</v>
          </cell>
          <cell r="B1443" t="str">
            <v>CBL5283</v>
          </cell>
          <cell r="C1443" t="str">
            <v>Abril</v>
          </cell>
          <cell r="D1443">
            <v>428.65</v>
          </cell>
          <cell r="E1443">
            <v>447.35</v>
          </cell>
          <cell r="F1443" t="str">
            <v>Álcool</v>
          </cell>
        </row>
        <row r="1444">
          <cell r="A1444" t="str">
            <v>6158-5</v>
          </cell>
          <cell r="C1444" t="str">
            <v>Abril</v>
          </cell>
          <cell r="D1444">
            <v>2</v>
          </cell>
          <cell r="E1444">
            <v>160</v>
          </cell>
          <cell r="F1444" t="str">
            <v>Lavagem Completa</v>
          </cell>
        </row>
        <row r="1445">
          <cell r="C1445" t="str">
            <v>Abril Total</v>
          </cell>
          <cell r="D1445">
            <v>430.65</v>
          </cell>
          <cell r="E1445">
            <v>607.35</v>
          </cell>
        </row>
        <row r="1446">
          <cell r="A1446" t="str">
            <v>6159-3</v>
          </cell>
          <cell r="B1446" t="str">
            <v>CBL5156</v>
          </cell>
          <cell r="C1446" t="str">
            <v>Janeiro</v>
          </cell>
          <cell r="D1446">
            <v>450.4</v>
          </cell>
          <cell r="E1446">
            <v>491.05</v>
          </cell>
          <cell r="F1446" t="str">
            <v>Álcool</v>
          </cell>
        </row>
        <row r="1447">
          <cell r="C1447" t="str">
            <v>Janeiro Total</v>
          </cell>
          <cell r="D1447">
            <v>450.4</v>
          </cell>
          <cell r="E1447">
            <v>491.05</v>
          </cell>
        </row>
        <row r="1448">
          <cell r="A1448" t="str">
            <v>6159-3</v>
          </cell>
          <cell r="B1448" t="str">
            <v>CBL5156</v>
          </cell>
          <cell r="C1448" t="str">
            <v>Fevereiro</v>
          </cell>
          <cell r="D1448">
            <v>475.28</v>
          </cell>
          <cell r="E1448">
            <v>524.88</v>
          </cell>
          <cell r="F1448" t="str">
            <v>Álcool</v>
          </cell>
        </row>
        <row r="1449">
          <cell r="A1449" t="str">
            <v>6159-3</v>
          </cell>
          <cell r="B1449" t="str">
            <v>CBL5156</v>
          </cell>
          <cell r="C1449" t="str">
            <v>Fevereiro</v>
          </cell>
          <cell r="D1449">
            <v>1</v>
          </cell>
          <cell r="E1449">
            <v>6</v>
          </cell>
          <cell r="F1449" t="str">
            <v>Troca de Óleo</v>
          </cell>
        </row>
        <row r="1450">
          <cell r="C1450" t="str">
            <v>Fevereiro Total</v>
          </cell>
          <cell r="D1450">
            <v>476.28</v>
          </cell>
          <cell r="E1450">
            <v>530.88</v>
          </cell>
        </row>
        <row r="1451">
          <cell r="A1451" t="str">
            <v>6159-3</v>
          </cell>
          <cell r="B1451" t="str">
            <v>CBL5156</v>
          </cell>
          <cell r="C1451" t="str">
            <v>Março</v>
          </cell>
          <cell r="D1451">
            <v>249.6</v>
          </cell>
          <cell r="E1451">
            <v>219.47</v>
          </cell>
          <cell r="F1451" t="str">
            <v>Álcool</v>
          </cell>
        </row>
        <row r="1452">
          <cell r="C1452" t="str">
            <v>Março Total</v>
          </cell>
          <cell r="D1452">
            <v>249.6</v>
          </cell>
          <cell r="E1452">
            <v>219.47</v>
          </cell>
        </row>
        <row r="1453">
          <cell r="A1453" t="str">
            <v>6159-3</v>
          </cell>
          <cell r="B1453" t="str">
            <v>CBL5156</v>
          </cell>
          <cell r="C1453" t="str">
            <v>Abril</v>
          </cell>
          <cell r="D1453">
            <v>436.39</v>
          </cell>
          <cell r="E1453">
            <v>359.94</v>
          </cell>
          <cell r="F1453" t="str">
            <v>Álcool</v>
          </cell>
        </row>
        <row r="1454">
          <cell r="C1454" t="str">
            <v>Abril Total</v>
          </cell>
          <cell r="D1454">
            <v>436.39</v>
          </cell>
          <cell r="E1454">
            <v>359.94</v>
          </cell>
        </row>
        <row r="1455">
          <cell r="A1455" t="str">
            <v>6183-6</v>
          </cell>
          <cell r="B1455" t="str">
            <v>CBL5218</v>
          </cell>
          <cell r="C1455" t="str">
            <v>Fevereiro</v>
          </cell>
          <cell r="D1455">
            <v>98.1</v>
          </cell>
          <cell r="E1455">
            <v>162.75</v>
          </cell>
          <cell r="F1455" t="str">
            <v>Gasolina Comum</v>
          </cell>
        </row>
        <row r="1456">
          <cell r="C1456" t="str">
            <v>Fevereiro Total</v>
          </cell>
          <cell r="D1456">
            <v>98.1</v>
          </cell>
          <cell r="E1456">
            <v>162.75</v>
          </cell>
        </row>
        <row r="1457">
          <cell r="A1457" t="str">
            <v>6183-6</v>
          </cell>
          <cell r="C1457" t="str">
            <v>Abril</v>
          </cell>
          <cell r="D1457">
            <v>1</v>
          </cell>
          <cell r="E1457">
            <v>80</v>
          </cell>
          <cell r="F1457" t="str">
            <v>Lavagem Completa</v>
          </cell>
        </row>
        <row r="1458">
          <cell r="C1458" t="str">
            <v>Abril Total</v>
          </cell>
          <cell r="D1458">
            <v>1</v>
          </cell>
          <cell r="E1458">
            <v>80</v>
          </cell>
        </row>
        <row r="1459">
          <cell r="A1459" t="str">
            <v>6188-6</v>
          </cell>
          <cell r="B1459" t="str">
            <v>CBL5226</v>
          </cell>
          <cell r="C1459" t="str">
            <v>Fevereiro</v>
          </cell>
          <cell r="D1459">
            <v>5</v>
          </cell>
          <cell r="E1459">
            <v>34</v>
          </cell>
          <cell r="F1459" t="str">
            <v>Complemento Óleo</v>
          </cell>
        </row>
        <row r="1460">
          <cell r="A1460" t="str">
            <v>6188-6</v>
          </cell>
          <cell r="B1460" t="str">
            <v>CBL5226</v>
          </cell>
          <cell r="C1460" t="str">
            <v>Fevereiro</v>
          </cell>
          <cell r="D1460">
            <v>117.92</v>
          </cell>
          <cell r="E1460">
            <v>185.02</v>
          </cell>
          <cell r="F1460" t="str">
            <v>Gasolina Comum</v>
          </cell>
        </row>
        <row r="1461">
          <cell r="C1461" t="str">
            <v>Fevereiro Total</v>
          </cell>
          <cell r="D1461">
            <v>122.92</v>
          </cell>
          <cell r="E1461">
            <v>219.02</v>
          </cell>
        </row>
        <row r="1462">
          <cell r="A1462" t="str">
            <v>6188-6</v>
          </cell>
          <cell r="B1462" t="str">
            <v>CBL5226</v>
          </cell>
          <cell r="C1462" t="str">
            <v>Março</v>
          </cell>
          <cell r="D1462">
            <v>80.5</v>
          </cell>
          <cell r="E1462">
            <v>129.61000000000001</v>
          </cell>
          <cell r="F1462" t="str">
            <v>Gasolina Comum</v>
          </cell>
        </row>
        <row r="1463">
          <cell r="C1463" t="str">
            <v>Março Total</v>
          </cell>
          <cell r="D1463">
            <v>80.5</v>
          </cell>
          <cell r="E1463">
            <v>129.61000000000001</v>
          </cell>
        </row>
        <row r="1464">
          <cell r="A1464" t="str">
            <v>6671-3</v>
          </cell>
          <cell r="B1464" t="str">
            <v>CBL5154</v>
          </cell>
          <cell r="C1464" t="str">
            <v>Janeiro</v>
          </cell>
          <cell r="D1464">
            <v>2</v>
          </cell>
          <cell r="E1464">
            <v>9</v>
          </cell>
          <cell r="F1464" t="str">
            <v>Complemento Óleo</v>
          </cell>
        </row>
        <row r="1465">
          <cell r="A1465" t="str">
            <v>6671-3</v>
          </cell>
          <cell r="B1465" t="str">
            <v>CBL5154</v>
          </cell>
          <cell r="C1465" t="str">
            <v>Janeiro</v>
          </cell>
          <cell r="D1465">
            <v>446.91</v>
          </cell>
          <cell r="E1465">
            <v>344.09</v>
          </cell>
          <cell r="F1465" t="str">
            <v>Diesel Comum</v>
          </cell>
        </row>
        <row r="1466">
          <cell r="A1466" t="str">
            <v>6671-3</v>
          </cell>
          <cell r="B1466" t="str">
            <v>CBL5154</v>
          </cell>
          <cell r="C1466" t="str">
            <v>Janeiro</v>
          </cell>
          <cell r="D1466">
            <v>2</v>
          </cell>
          <cell r="E1466">
            <v>8.3000000000000007</v>
          </cell>
          <cell r="F1466" t="str">
            <v>Troca de Óleo</v>
          </cell>
        </row>
        <row r="1467">
          <cell r="A1467" t="str">
            <v>6671-3</v>
          </cell>
          <cell r="B1467" t="str">
            <v>CBL5154</v>
          </cell>
          <cell r="C1467" t="str">
            <v>Janeiro</v>
          </cell>
          <cell r="D1467">
            <v>1</v>
          </cell>
          <cell r="E1467">
            <v>4</v>
          </cell>
          <cell r="F1467" t="str">
            <v>Troca de Óleo</v>
          </cell>
        </row>
        <row r="1468">
          <cell r="C1468" t="str">
            <v>Janeiro Total</v>
          </cell>
          <cell r="D1468">
            <v>451.91</v>
          </cell>
          <cell r="E1468">
            <v>365.39</v>
          </cell>
        </row>
        <row r="1469">
          <cell r="A1469" t="str">
            <v>6671-3</v>
          </cell>
          <cell r="B1469" t="str">
            <v>CBL5154</v>
          </cell>
          <cell r="C1469" t="str">
            <v>Fevereiro</v>
          </cell>
          <cell r="D1469">
            <v>2</v>
          </cell>
          <cell r="E1469">
            <v>9</v>
          </cell>
          <cell r="F1469" t="str">
            <v>Complemento Óleo</v>
          </cell>
        </row>
        <row r="1470">
          <cell r="A1470" t="str">
            <v>6671-3</v>
          </cell>
          <cell r="B1470" t="str">
            <v>CBL5154</v>
          </cell>
          <cell r="C1470" t="str">
            <v>Fevereiro</v>
          </cell>
          <cell r="D1470">
            <v>310.37</v>
          </cell>
          <cell r="E1470">
            <v>240</v>
          </cell>
          <cell r="F1470" t="str">
            <v>Diesel Comum</v>
          </cell>
        </row>
        <row r="1471">
          <cell r="A1471" t="str">
            <v>6671-3</v>
          </cell>
          <cell r="C1471" t="str">
            <v>Fevereiro</v>
          </cell>
          <cell r="D1471">
            <v>1</v>
          </cell>
          <cell r="E1471">
            <v>80</v>
          </cell>
          <cell r="F1471" t="str">
            <v>Lavagem Completa</v>
          </cell>
        </row>
        <row r="1472">
          <cell r="C1472" t="str">
            <v>Fevereiro Total</v>
          </cell>
          <cell r="D1472">
            <v>313.37</v>
          </cell>
          <cell r="E1472">
            <v>329</v>
          </cell>
        </row>
        <row r="1473">
          <cell r="A1473" t="str">
            <v>6671-3</v>
          </cell>
          <cell r="B1473" t="str">
            <v>CBL5154</v>
          </cell>
          <cell r="C1473" t="str">
            <v>Março</v>
          </cell>
          <cell r="D1473">
            <v>3</v>
          </cell>
          <cell r="E1473">
            <v>13.5</v>
          </cell>
          <cell r="F1473" t="str">
            <v>Complemento Óleo</v>
          </cell>
        </row>
        <row r="1474">
          <cell r="A1474" t="str">
            <v>6671-3</v>
          </cell>
          <cell r="B1474" t="str">
            <v>CBL5154</v>
          </cell>
          <cell r="C1474" t="str">
            <v>Março</v>
          </cell>
          <cell r="D1474">
            <v>371.56</v>
          </cell>
          <cell r="E1474">
            <v>287.02</v>
          </cell>
          <cell r="F1474" t="str">
            <v>Diesel Comum</v>
          </cell>
        </row>
        <row r="1475">
          <cell r="C1475" t="str">
            <v>Março Total</v>
          </cell>
          <cell r="D1475">
            <v>374.56</v>
          </cell>
          <cell r="E1475">
            <v>300.52</v>
          </cell>
        </row>
        <row r="1476">
          <cell r="A1476" t="str">
            <v>6671-3</v>
          </cell>
          <cell r="B1476" t="str">
            <v>CBL5154</v>
          </cell>
          <cell r="C1476" t="str">
            <v>Abril</v>
          </cell>
          <cell r="D1476">
            <v>104.52</v>
          </cell>
          <cell r="E1476">
            <v>81</v>
          </cell>
          <cell r="F1476" t="str">
            <v>Diesel Comum</v>
          </cell>
        </row>
        <row r="1477">
          <cell r="C1477" t="str">
            <v>Abril Total</v>
          </cell>
          <cell r="D1477">
            <v>104.52</v>
          </cell>
          <cell r="E1477">
            <v>81</v>
          </cell>
        </row>
        <row r="1478">
          <cell r="A1478" t="str">
            <v>6673-9</v>
          </cell>
          <cell r="B1478" t="str">
            <v>CBL5165</v>
          </cell>
          <cell r="C1478" t="str">
            <v>Janeiro</v>
          </cell>
          <cell r="D1478">
            <v>234.7</v>
          </cell>
          <cell r="E1478">
            <v>180</v>
          </cell>
          <cell r="F1478" t="str">
            <v>Diesel Comum</v>
          </cell>
        </row>
        <row r="1479">
          <cell r="C1479" t="str">
            <v>Janeiro Total</v>
          </cell>
          <cell r="D1479">
            <v>234.7</v>
          </cell>
          <cell r="E1479">
            <v>180</v>
          </cell>
        </row>
        <row r="1480">
          <cell r="A1480" t="str">
            <v>6673-9</v>
          </cell>
          <cell r="B1480" t="str">
            <v>CBL5165</v>
          </cell>
          <cell r="C1480" t="str">
            <v>Fevereiro</v>
          </cell>
          <cell r="D1480">
            <v>207.3</v>
          </cell>
          <cell r="E1480">
            <v>159</v>
          </cell>
          <cell r="F1480" t="str">
            <v>Diesel Comum</v>
          </cell>
        </row>
        <row r="1481">
          <cell r="A1481" t="str">
            <v>6673-9</v>
          </cell>
          <cell r="B1481" t="str">
            <v>CBL5165</v>
          </cell>
          <cell r="C1481" t="str">
            <v>Fevereiro</v>
          </cell>
          <cell r="D1481">
            <v>1</v>
          </cell>
          <cell r="E1481">
            <v>6</v>
          </cell>
          <cell r="F1481" t="str">
            <v>Troca de Óleo</v>
          </cell>
        </row>
        <row r="1482">
          <cell r="C1482" t="str">
            <v>Fevereiro Total</v>
          </cell>
          <cell r="D1482">
            <v>208.3</v>
          </cell>
          <cell r="E1482">
            <v>165</v>
          </cell>
        </row>
        <row r="1483">
          <cell r="A1483" t="str">
            <v>6673-9</v>
          </cell>
          <cell r="B1483" t="str">
            <v>CBL5165</v>
          </cell>
          <cell r="C1483" t="str">
            <v>Março</v>
          </cell>
          <cell r="D1483">
            <v>123.67</v>
          </cell>
          <cell r="E1483">
            <v>94.87</v>
          </cell>
          <cell r="F1483" t="str">
            <v>Diesel Comum</v>
          </cell>
        </row>
        <row r="1484">
          <cell r="C1484" t="str">
            <v>Março Total</v>
          </cell>
          <cell r="D1484">
            <v>123.67</v>
          </cell>
          <cell r="E1484">
            <v>94.87</v>
          </cell>
        </row>
        <row r="1485">
          <cell r="A1485" t="str">
            <v>6673-9</v>
          </cell>
          <cell r="B1485" t="str">
            <v>CBL5165</v>
          </cell>
          <cell r="C1485" t="str">
            <v>Abril</v>
          </cell>
          <cell r="D1485">
            <v>263.91000000000003</v>
          </cell>
          <cell r="E1485">
            <v>202.56</v>
          </cell>
          <cell r="F1485" t="str">
            <v>Diesel Comum</v>
          </cell>
        </row>
        <row r="1486">
          <cell r="C1486" t="str">
            <v>Abril Total</v>
          </cell>
          <cell r="D1486">
            <v>263.91000000000003</v>
          </cell>
          <cell r="E1486">
            <v>202.56</v>
          </cell>
        </row>
        <row r="1487">
          <cell r="A1487" t="str">
            <v>6684-4</v>
          </cell>
          <cell r="B1487" t="str">
            <v>CBL5168</v>
          </cell>
          <cell r="C1487" t="str">
            <v>Janeiro</v>
          </cell>
          <cell r="D1487">
            <v>134</v>
          </cell>
          <cell r="E1487">
            <v>103.01</v>
          </cell>
          <cell r="F1487" t="str">
            <v>Diesel Comum</v>
          </cell>
        </row>
        <row r="1488">
          <cell r="C1488" t="str">
            <v>Janeiro Total</v>
          </cell>
          <cell r="D1488">
            <v>134</v>
          </cell>
          <cell r="E1488">
            <v>103.01</v>
          </cell>
        </row>
        <row r="1489">
          <cell r="A1489" t="str">
            <v>6684-4</v>
          </cell>
          <cell r="B1489" t="str">
            <v>CBL5168</v>
          </cell>
          <cell r="C1489" t="str">
            <v>Fevereiro</v>
          </cell>
          <cell r="D1489">
            <v>196</v>
          </cell>
          <cell r="E1489">
            <v>151</v>
          </cell>
          <cell r="F1489" t="str">
            <v>Diesel Comum</v>
          </cell>
        </row>
        <row r="1490">
          <cell r="C1490" t="str">
            <v>Fevereiro Total</v>
          </cell>
          <cell r="D1490">
            <v>196</v>
          </cell>
          <cell r="E1490">
            <v>151</v>
          </cell>
        </row>
        <row r="1491">
          <cell r="A1491" t="str">
            <v>6684-4</v>
          </cell>
          <cell r="B1491" t="str">
            <v>CBL5168</v>
          </cell>
          <cell r="C1491" t="str">
            <v>Março</v>
          </cell>
          <cell r="D1491">
            <v>10.039999999999999</v>
          </cell>
          <cell r="E1491">
            <v>20</v>
          </cell>
          <cell r="F1491" t="str">
            <v>Complemento Óleo</v>
          </cell>
        </row>
        <row r="1492">
          <cell r="A1492" t="str">
            <v>6684-4</v>
          </cell>
          <cell r="B1492" t="str">
            <v>CBL5168</v>
          </cell>
          <cell r="C1492" t="str">
            <v>Março</v>
          </cell>
          <cell r="D1492">
            <v>660.77</v>
          </cell>
          <cell r="E1492">
            <v>485.72</v>
          </cell>
          <cell r="F1492" t="str">
            <v>Diesel Comum</v>
          </cell>
        </row>
        <row r="1493">
          <cell r="A1493" t="str">
            <v>6684-4</v>
          </cell>
          <cell r="B1493" t="str">
            <v>CBL5168</v>
          </cell>
          <cell r="C1493" t="str">
            <v>Março</v>
          </cell>
          <cell r="D1493">
            <v>12.01</v>
          </cell>
          <cell r="E1493">
            <v>15</v>
          </cell>
          <cell r="F1493" t="str">
            <v>Troca de Óleo</v>
          </cell>
        </row>
        <row r="1494">
          <cell r="C1494" t="str">
            <v>Março Total</v>
          </cell>
          <cell r="D1494">
            <v>682.81999999999994</v>
          </cell>
          <cell r="E1494">
            <v>520.72</v>
          </cell>
        </row>
        <row r="1495">
          <cell r="A1495" t="str">
            <v>6684-4</v>
          </cell>
          <cell r="B1495" t="str">
            <v>CBL5168</v>
          </cell>
          <cell r="C1495" t="str">
            <v>Abril</v>
          </cell>
          <cell r="D1495">
            <v>99</v>
          </cell>
          <cell r="E1495">
            <v>76</v>
          </cell>
          <cell r="F1495" t="str">
            <v>Diesel Comum</v>
          </cell>
        </row>
        <row r="1496">
          <cell r="C1496" t="str">
            <v>Abril Total</v>
          </cell>
          <cell r="D1496">
            <v>99</v>
          </cell>
          <cell r="E1496">
            <v>76</v>
          </cell>
        </row>
        <row r="1497">
          <cell r="A1497" t="str">
            <v>6689-4</v>
          </cell>
          <cell r="B1497" t="str">
            <v>CBL0977</v>
          </cell>
          <cell r="C1497" t="str">
            <v>Janeiro</v>
          </cell>
          <cell r="D1497">
            <v>247.68</v>
          </cell>
          <cell r="E1497">
            <v>192.92</v>
          </cell>
          <cell r="F1497" t="str">
            <v>Diesel Comum</v>
          </cell>
        </row>
        <row r="1498">
          <cell r="A1498" t="str">
            <v>6689-4</v>
          </cell>
          <cell r="C1498" t="str">
            <v>Janeiro</v>
          </cell>
          <cell r="D1498">
            <v>1</v>
          </cell>
          <cell r="E1498">
            <v>80</v>
          </cell>
          <cell r="F1498" t="str">
            <v>Lavagem Completa</v>
          </cell>
        </row>
        <row r="1499">
          <cell r="C1499" t="str">
            <v>Janeiro Total</v>
          </cell>
          <cell r="D1499">
            <v>248.68</v>
          </cell>
          <cell r="E1499">
            <v>272.91999999999996</v>
          </cell>
        </row>
        <row r="1500">
          <cell r="A1500" t="str">
            <v>6689-4</v>
          </cell>
          <cell r="B1500" t="str">
            <v>CBL0977</v>
          </cell>
          <cell r="C1500" t="str">
            <v>Fevereiro</v>
          </cell>
          <cell r="D1500">
            <v>365.32</v>
          </cell>
          <cell r="E1500">
            <v>280.47000000000003</v>
          </cell>
          <cell r="F1500" t="str">
            <v>Diesel Comum</v>
          </cell>
        </row>
        <row r="1501">
          <cell r="A1501" t="str">
            <v>6689-4</v>
          </cell>
          <cell r="C1501" t="str">
            <v>Fevereiro</v>
          </cell>
          <cell r="D1501">
            <v>1</v>
          </cell>
          <cell r="E1501">
            <v>80</v>
          </cell>
          <cell r="F1501" t="str">
            <v>Lavagem Completa</v>
          </cell>
        </row>
        <row r="1502">
          <cell r="C1502" t="str">
            <v>Fevereiro Total</v>
          </cell>
          <cell r="D1502">
            <v>366.32</v>
          </cell>
          <cell r="E1502">
            <v>360.47</v>
          </cell>
        </row>
        <row r="1503">
          <cell r="A1503" t="str">
            <v>6689-4</v>
          </cell>
          <cell r="B1503" t="str">
            <v>CBL0977</v>
          </cell>
          <cell r="C1503" t="str">
            <v>Março</v>
          </cell>
          <cell r="D1503">
            <v>5</v>
          </cell>
          <cell r="E1503">
            <v>22.5</v>
          </cell>
          <cell r="F1503" t="str">
            <v>Complemento Óleo</v>
          </cell>
        </row>
        <row r="1504">
          <cell r="A1504" t="str">
            <v>6689-4</v>
          </cell>
          <cell r="B1504" t="str">
            <v>CBL0977</v>
          </cell>
          <cell r="C1504" t="str">
            <v>Março</v>
          </cell>
          <cell r="D1504">
            <v>426.63</v>
          </cell>
          <cell r="E1504">
            <v>329.3</v>
          </cell>
          <cell r="F1504" t="str">
            <v>Diesel Comum</v>
          </cell>
        </row>
        <row r="1505">
          <cell r="C1505" t="str">
            <v>Março Total</v>
          </cell>
          <cell r="D1505">
            <v>431.63</v>
          </cell>
          <cell r="E1505">
            <v>351.8</v>
          </cell>
        </row>
        <row r="1506">
          <cell r="A1506" t="str">
            <v>6689-4</v>
          </cell>
          <cell r="B1506" t="str">
            <v>CBL0977</v>
          </cell>
          <cell r="C1506" t="str">
            <v>Abril</v>
          </cell>
          <cell r="D1506">
            <v>404.57</v>
          </cell>
          <cell r="E1506">
            <v>313.60000000000002</v>
          </cell>
          <cell r="F1506" t="str">
            <v>Diesel Comum</v>
          </cell>
        </row>
        <row r="1507">
          <cell r="A1507" t="str">
            <v>6689-4</v>
          </cell>
          <cell r="C1507" t="str">
            <v>Abril</v>
          </cell>
          <cell r="D1507">
            <v>1</v>
          </cell>
          <cell r="E1507">
            <v>80</v>
          </cell>
          <cell r="F1507" t="str">
            <v>Lavagem Completa</v>
          </cell>
        </row>
        <row r="1508">
          <cell r="C1508" t="str">
            <v>Abril Total</v>
          </cell>
          <cell r="D1508">
            <v>405.57</v>
          </cell>
          <cell r="E1508">
            <v>393.6</v>
          </cell>
        </row>
        <row r="1509">
          <cell r="A1509" t="str">
            <v>6800-8</v>
          </cell>
          <cell r="B1509" t="str">
            <v>CSN0562</v>
          </cell>
          <cell r="C1509" t="str">
            <v>Janeiro</v>
          </cell>
          <cell r="D1509">
            <v>118.7</v>
          </cell>
          <cell r="E1509">
            <v>91</v>
          </cell>
          <cell r="F1509" t="str">
            <v>Diesel Comum</v>
          </cell>
        </row>
        <row r="1510">
          <cell r="C1510" t="str">
            <v>Janeiro Total</v>
          </cell>
          <cell r="D1510">
            <v>118.7</v>
          </cell>
          <cell r="E1510">
            <v>91</v>
          </cell>
        </row>
        <row r="1511">
          <cell r="A1511" t="str">
            <v>6800-8</v>
          </cell>
          <cell r="B1511" t="str">
            <v>CSN0562</v>
          </cell>
          <cell r="C1511" t="str">
            <v>Março</v>
          </cell>
          <cell r="D1511">
            <v>214.39</v>
          </cell>
          <cell r="E1511">
            <v>164.45</v>
          </cell>
          <cell r="F1511" t="str">
            <v>Diesel Comum</v>
          </cell>
        </row>
        <row r="1512">
          <cell r="C1512" t="str">
            <v>Março Total</v>
          </cell>
          <cell r="D1512">
            <v>214.39</v>
          </cell>
          <cell r="E1512">
            <v>164.45</v>
          </cell>
        </row>
        <row r="1513">
          <cell r="A1513" t="str">
            <v>6957-5</v>
          </cell>
          <cell r="B1513" t="str">
            <v>CAU6324</v>
          </cell>
          <cell r="C1513" t="str">
            <v>Janeiro</v>
          </cell>
          <cell r="D1513">
            <v>168</v>
          </cell>
          <cell r="E1513">
            <v>129.27000000000001</v>
          </cell>
          <cell r="F1513" t="str">
            <v>Diesel Comum</v>
          </cell>
        </row>
        <row r="1514">
          <cell r="C1514" t="str">
            <v>Janeiro Total</v>
          </cell>
          <cell r="D1514">
            <v>168</v>
          </cell>
          <cell r="E1514">
            <v>129.27000000000001</v>
          </cell>
        </row>
        <row r="1515">
          <cell r="A1515" t="str">
            <v>6959-1</v>
          </cell>
          <cell r="B1515" t="str">
            <v>CBL0982</v>
          </cell>
          <cell r="C1515" t="str">
            <v>Fevereiro</v>
          </cell>
          <cell r="D1515">
            <v>199.82</v>
          </cell>
          <cell r="E1515">
            <v>154</v>
          </cell>
          <cell r="F1515" t="str">
            <v>Diesel Comum</v>
          </cell>
        </row>
        <row r="1516">
          <cell r="A1516" t="str">
            <v>6959-1</v>
          </cell>
          <cell r="C1516" t="str">
            <v>Fevereiro</v>
          </cell>
          <cell r="D1516">
            <v>1</v>
          </cell>
          <cell r="E1516">
            <v>80</v>
          </cell>
          <cell r="F1516" t="str">
            <v>Lavagem Completa</v>
          </cell>
        </row>
        <row r="1517">
          <cell r="C1517" t="str">
            <v>Fevereiro Total</v>
          </cell>
          <cell r="D1517">
            <v>200.82</v>
          </cell>
          <cell r="E1517">
            <v>234</v>
          </cell>
        </row>
        <row r="1518">
          <cell r="A1518" t="str">
            <v>6959-1</v>
          </cell>
          <cell r="B1518" t="str">
            <v>CBL0982</v>
          </cell>
          <cell r="C1518" t="str">
            <v>Março</v>
          </cell>
          <cell r="D1518">
            <v>61.22</v>
          </cell>
          <cell r="E1518">
            <v>47</v>
          </cell>
          <cell r="F1518" t="str">
            <v>Diesel Comum</v>
          </cell>
        </row>
        <row r="1519">
          <cell r="C1519" t="str">
            <v>Março Total</v>
          </cell>
          <cell r="D1519">
            <v>61.22</v>
          </cell>
          <cell r="E1519">
            <v>47</v>
          </cell>
        </row>
        <row r="1520">
          <cell r="A1520" t="str">
            <v>7027-5</v>
          </cell>
          <cell r="B1520" t="str">
            <v>CAU4946</v>
          </cell>
          <cell r="C1520" t="str">
            <v>Janeiro</v>
          </cell>
          <cell r="D1520">
            <v>55.3</v>
          </cell>
          <cell r="E1520">
            <v>42.4</v>
          </cell>
          <cell r="F1520" t="str">
            <v>Diesel Comum</v>
          </cell>
        </row>
        <row r="1521">
          <cell r="C1521" t="str">
            <v>Janeiro Total</v>
          </cell>
          <cell r="D1521">
            <v>55.3</v>
          </cell>
          <cell r="E1521">
            <v>42.4</v>
          </cell>
        </row>
        <row r="1522">
          <cell r="A1522" t="str">
            <v>7027-5</v>
          </cell>
          <cell r="B1522" t="str">
            <v>CAU4946</v>
          </cell>
          <cell r="C1522" t="str">
            <v>Fevereiro</v>
          </cell>
          <cell r="D1522">
            <v>95.3</v>
          </cell>
          <cell r="E1522">
            <v>73.099999999999994</v>
          </cell>
          <cell r="F1522" t="str">
            <v>Diesel Comum</v>
          </cell>
        </row>
        <row r="1523">
          <cell r="C1523" t="str">
            <v>Fevereiro Total</v>
          </cell>
          <cell r="D1523">
            <v>95.3</v>
          </cell>
          <cell r="E1523">
            <v>73.099999999999994</v>
          </cell>
        </row>
        <row r="1524">
          <cell r="A1524" t="str">
            <v>7028-3</v>
          </cell>
          <cell r="B1524" t="str">
            <v>CBL5177</v>
          </cell>
          <cell r="C1524" t="str">
            <v>Janeiro</v>
          </cell>
          <cell r="D1524">
            <v>2</v>
          </cell>
          <cell r="E1524">
            <v>13</v>
          </cell>
          <cell r="F1524" t="str">
            <v>Complemento Óleo</v>
          </cell>
        </row>
        <row r="1525">
          <cell r="A1525" t="str">
            <v>7028-3</v>
          </cell>
          <cell r="B1525" t="str">
            <v>CBL5177</v>
          </cell>
          <cell r="C1525" t="str">
            <v>Janeiro</v>
          </cell>
          <cell r="D1525">
            <v>409.66</v>
          </cell>
          <cell r="E1525">
            <v>314.72000000000003</v>
          </cell>
          <cell r="F1525" t="str">
            <v>Diesel Comum</v>
          </cell>
        </row>
        <row r="1526">
          <cell r="A1526" t="str">
            <v>7028-3</v>
          </cell>
          <cell r="C1526" t="str">
            <v>Janeiro</v>
          </cell>
          <cell r="D1526">
            <v>1</v>
          </cell>
          <cell r="E1526">
            <v>80</v>
          </cell>
          <cell r="F1526" t="str">
            <v>Lavagem Completa</v>
          </cell>
        </row>
        <row r="1527">
          <cell r="A1527" t="str">
            <v>7028-3</v>
          </cell>
          <cell r="C1527" t="str">
            <v>Janeiro</v>
          </cell>
          <cell r="D1527">
            <v>1</v>
          </cell>
          <cell r="E1527">
            <v>40</v>
          </cell>
          <cell r="F1527" t="str">
            <v>Lavagem Simples</v>
          </cell>
        </row>
        <row r="1528">
          <cell r="C1528" t="str">
            <v>Janeiro Total</v>
          </cell>
          <cell r="D1528">
            <v>413.66</v>
          </cell>
          <cell r="E1528">
            <v>447.72</v>
          </cell>
        </row>
        <row r="1529">
          <cell r="A1529" t="str">
            <v>7028-3</v>
          </cell>
          <cell r="B1529" t="str">
            <v>CBL5177</v>
          </cell>
          <cell r="C1529" t="str">
            <v>Fevereiro</v>
          </cell>
          <cell r="D1529">
            <v>3</v>
          </cell>
          <cell r="E1529">
            <v>13.5</v>
          </cell>
          <cell r="F1529" t="str">
            <v>Complemento Óleo</v>
          </cell>
        </row>
        <row r="1530">
          <cell r="A1530" t="str">
            <v>7028-3</v>
          </cell>
          <cell r="B1530" t="str">
            <v>CBL5177</v>
          </cell>
          <cell r="C1530" t="str">
            <v>Fevereiro</v>
          </cell>
          <cell r="D1530">
            <v>549.29</v>
          </cell>
          <cell r="E1530">
            <v>424.72</v>
          </cell>
          <cell r="F1530" t="str">
            <v>Diesel Comum</v>
          </cell>
        </row>
        <row r="1531">
          <cell r="A1531" t="str">
            <v>7028-3</v>
          </cell>
          <cell r="C1531" t="str">
            <v>Fevereiro</v>
          </cell>
          <cell r="D1531">
            <v>1</v>
          </cell>
          <cell r="E1531">
            <v>80</v>
          </cell>
          <cell r="F1531" t="str">
            <v>Lavagem Completa</v>
          </cell>
        </row>
        <row r="1532">
          <cell r="C1532" t="str">
            <v>Fevereiro Total</v>
          </cell>
          <cell r="D1532">
            <v>553.29</v>
          </cell>
          <cell r="E1532">
            <v>518.22</v>
          </cell>
        </row>
        <row r="1533">
          <cell r="A1533" t="str">
            <v>7028-3</v>
          </cell>
          <cell r="B1533" t="str">
            <v>CBL5177</v>
          </cell>
          <cell r="C1533" t="str">
            <v>Março</v>
          </cell>
          <cell r="D1533">
            <v>4</v>
          </cell>
          <cell r="E1533">
            <v>22.5</v>
          </cell>
          <cell r="F1533" t="str">
            <v>Complemento Óleo</v>
          </cell>
        </row>
        <row r="1534">
          <cell r="A1534" t="str">
            <v>7028-3</v>
          </cell>
          <cell r="B1534" t="str">
            <v>CBL5177</v>
          </cell>
          <cell r="C1534" t="str">
            <v>Março</v>
          </cell>
          <cell r="D1534">
            <v>386.86</v>
          </cell>
          <cell r="E1534">
            <v>298.58</v>
          </cell>
          <cell r="F1534" t="str">
            <v>Diesel Comum</v>
          </cell>
        </row>
        <row r="1535">
          <cell r="A1535" t="str">
            <v>7028-3</v>
          </cell>
          <cell r="C1535" t="str">
            <v>Março</v>
          </cell>
          <cell r="D1535">
            <v>2</v>
          </cell>
          <cell r="E1535">
            <v>160</v>
          </cell>
          <cell r="F1535" t="str">
            <v>Lavagem Completa</v>
          </cell>
        </row>
        <row r="1536">
          <cell r="C1536" t="str">
            <v>Março Total</v>
          </cell>
          <cell r="D1536">
            <v>392.86</v>
          </cell>
          <cell r="E1536">
            <v>481.08</v>
          </cell>
        </row>
        <row r="1537">
          <cell r="A1537" t="str">
            <v>7028-3</v>
          </cell>
          <cell r="B1537" t="str">
            <v>CBL5177</v>
          </cell>
          <cell r="C1537" t="str">
            <v>Abril</v>
          </cell>
          <cell r="D1537">
            <v>1</v>
          </cell>
          <cell r="E1537">
            <v>5.5</v>
          </cell>
          <cell r="F1537" t="str">
            <v>Complemento Óleo</v>
          </cell>
        </row>
        <row r="1538">
          <cell r="A1538" t="str">
            <v>7028-3</v>
          </cell>
          <cell r="B1538" t="str">
            <v>CBL5177</v>
          </cell>
          <cell r="C1538" t="str">
            <v>Abril</v>
          </cell>
          <cell r="D1538">
            <v>352.09</v>
          </cell>
          <cell r="E1538">
            <v>271.32</v>
          </cell>
          <cell r="F1538" t="str">
            <v>Diesel Comum</v>
          </cell>
        </row>
        <row r="1539">
          <cell r="A1539" t="str">
            <v>7028-3</v>
          </cell>
          <cell r="C1539" t="str">
            <v>Abril</v>
          </cell>
          <cell r="D1539">
            <v>1</v>
          </cell>
          <cell r="E1539">
            <v>80</v>
          </cell>
          <cell r="F1539" t="str">
            <v>Lavagem Completa</v>
          </cell>
        </row>
        <row r="1540">
          <cell r="C1540" t="str">
            <v>Abril Total</v>
          </cell>
          <cell r="D1540">
            <v>354.09</v>
          </cell>
          <cell r="E1540">
            <v>356.82</v>
          </cell>
        </row>
        <row r="1541">
          <cell r="A1541" t="str">
            <v>7030-6</v>
          </cell>
          <cell r="B1541" t="str">
            <v>CBL5173</v>
          </cell>
          <cell r="C1541" t="str">
            <v>Janeiro</v>
          </cell>
          <cell r="D1541">
            <v>316.85000000000002</v>
          </cell>
          <cell r="E1541">
            <v>244.5</v>
          </cell>
          <cell r="F1541" t="str">
            <v>Diesel Comum</v>
          </cell>
        </row>
        <row r="1542">
          <cell r="A1542" t="str">
            <v>7030-6</v>
          </cell>
          <cell r="C1542" t="str">
            <v>Janeiro</v>
          </cell>
          <cell r="D1542">
            <v>1</v>
          </cell>
          <cell r="E1542">
            <v>80</v>
          </cell>
          <cell r="F1542" t="str">
            <v>Lavagem Completa</v>
          </cell>
        </row>
        <row r="1543">
          <cell r="A1543" t="str">
            <v>7030-6</v>
          </cell>
          <cell r="C1543" t="str">
            <v>Janeiro</v>
          </cell>
          <cell r="D1543">
            <v>1</v>
          </cell>
          <cell r="E1543">
            <v>40</v>
          </cell>
          <cell r="F1543" t="str">
            <v>Lavagem Simples</v>
          </cell>
        </row>
        <row r="1544">
          <cell r="C1544" t="str">
            <v>Janeiro Total</v>
          </cell>
          <cell r="D1544">
            <v>318.85000000000002</v>
          </cell>
          <cell r="E1544">
            <v>364.5</v>
          </cell>
        </row>
        <row r="1545">
          <cell r="A1545" t="str">
            <v>7030-6</v>
          </cell>
          <cell r="B1545" t="str">
            <v>CBL5173</v>
          </cell>
          <cell r="C1545" t="str">
            <v>Fevereiro</v>
          </cell>
          <cell r="D1545">
            <v>235.43</v>
          </cell>
          <cell r="E1545">
            <v>181.34</v>
          </cell>
          <cell r="F1545" t="str">
            <v>Diesel Comum</v>
          </cell>
        </row>
        <row r="1546">
          <cell r="C1546" t="str">
            <v>Fevereiro Total</v>
          </cell>
          <cell r="D1546">
            <v>235.43</v>
          </cell>
          <cell r="E1546">
            <v>181.34</v>
          </cell>
        </row>
        <row r="1547">
          <cell r="A1547" t="str">
            <v>7030-6</v>
          </cell>
          <cell r="B1547" t="str">
            <v>CBL5173</v>
          </cell>
          <cell r="C1547" t="str">
            <v>Março</v>
          </cell>
          <cell r="D1547">
            <v>251.05</v>
          </cell>
          <cell r="E1547">
            <v>192.5</v>
          </cell>
          <cell r="F1547" t="str">
            <v>Diesel Comum</v>
          </cell>
        </row>
        <row r="1548">
          <cell r="A1548" t="str">
            <v>7030-6</v>
          </cell>
          <cell r="C1548" t="str">
            <v>Março</v>
          </cell>
          <cell r="D1548">
            <v>1</v>
          </cell>
          <cell r="E1548">
            <v>80</v>
          </cell>
          <cell r="F1548" t="str">
            <v>Lavagem Completa</v>
          </cell>
        </row>
        <row r="1549">
          <cell r="A1549" t="str">
            <v>7030-6</v>
          </cell>
          <cell r="C1549" t="str">
            <v>Março</v>
          </cell>
          <cell r="D1549">
            <v>1</v>
          </cell>
          <cell r="E1549">
            <v>40</v>
          </cell>
          <cell r="F1549" t="str">
            <v>Lavagem Simples</v>
          </cell>
        </row>
        <row r="1550">
          <cell r="C1550" t="str">
            <v>Março Total</v>
          </cell>
          <cell r="D1550">
            <v>253.05</v>
          </cell>
          <cell r="E1550">
            <v>312.5</v>
          </cell>
        </row>
        <row r="1551">
          <cell r="A1551" t="str">
            <v>7030-6</v>
          </cell>
          <cell r="B1551" t="str">
            <v>CBL5173</v>
          </cell>
          <cell r="C1551" t="str">
            <v>Abril</v>
          </cell>
          <cell r="D1551">
            <v>352.36</v>
          </cell>
          <cell r="E1551">
            <v>272.89999999999998</v>
          </cell>
          <cell r="F1551" t="str">
            <v>Diesel Comum</v>
          </cell>
        </row>
        <row r="1552">
          <cell r="A1552" t="str">
            <v>7030-6</v>
          </cell>
          <cell r="C1552" t="str">
            <v>Abril</v>
          </cell>
          <cell r="D1552">
            <v>1</v>
          </cell>
          <cell r="E1552">
            <v>80</v>
          </cell>
          <cell r="F1552" t="str">
            <v>Lavagem Completa</v>
          </cell>
        </row>
        <row r="1553">
          <cell r="C1553" t="str">
            <v>Abril Total</v>
          </cell>
          <cell r="D1553">
            <v>353.36</v>
          </cell>
          <cell r="E1553">
            <v>352.9</v>
          </cell>
        </row>
        <row r="1554">
          <cell r="A1554" t="str">
            <v>7053-4</v>
          </cell>
          <cell r="B1554" t="str">
            <v>CBL5261</v>
          </cell>
          <cell r="C1554" t="str">
            <v>Janeiro</v>
          </cell>
          <cell r="D1554">
            <v>146.71</v>
          </cell>
          <cell r="E1554">
            <v>113.65</v>
          </cell>
          <cell r="F1554" t="str">
            <v>Diesel Comum</v>
          </cell>
        </row>
        <row r="1555">
          <cell r="A1555" t="str">
            <v>7053-4</v>
          </cell>
          <cell r="C1555" t="str">
            <v>Janeiro</v>
          </cell>
          <cell r="D1555">
            <v>1</v>
          </cell>
          <cell r="E1555">
            <v>80</v>
          </cell>
          <cell r="F1555" t="str">
            <v>Lavagem Completa</v>
          </cell>
        </row>
        <row r="1556">
          <cell r="A1556" t="str">
            <v>7053-4</v>
          </cell>
          <cell r="C1556" t="str">
            <v>Janeiro</v>
          </cell>
          <cell r="D1556">
            <v>1</v>
          </cell>
          <cell r="E1556">
            <v>40</v>
          </cell>
          <cell r="F1556" t="str">
            <v>Lavagem Simples</v>
          </cell>
        </row>
        <row r="1557">
          <cell r="C1557" t="str">
            <v>Janeiro Total</v>
          </cell>
          <cell r="D1557">
            <v>148.71</v>
          </cell>
          <cell r="E1557">
            <v>233.65</v>
          </cell>
        </row>
        <row r="1558">
          <cell r="A1558" t="str">
            <v>7053-4</v>
          </cell>
          <cell r="B1558" t="str">
            <v>CBL5261</v>
          </cell>
          <cell r="C1558" t="str">
            <v>Fevereiro</v>
          </cell>
          <cell r="D1558">
            <v>255.39</v>
          </cell>
          <cell r="E1558">
            <v>197.71</v>
          </cell>
          <cell r="F1558" t="str">
            <v>Diesel Comum</v>
          </cell>
        </row>
        <row r="1559">
          <cell r="A1559" t="str">
            <v>7053-4</v>
          </cell>
          <cell r="C1559" t="str">
            <v>Fevereiro</v>
          </cell>
          <cell r="D1559">
            <v>1</v>
          </cell>
          <cell r="E1559">
            <v>80</v>
          </cell>
          <cell r="F1559" t="str">
            <v>Lavagem Completa</v>
          </cell>
        </row>
        <row r="1560">
          <cell r="C1560" t="str">
            <v>Fevereiro Total</v>
          </cell>
          <cell r="D1560">
            <v>256.39</v>
          </cell>
          <cell r="E1560">
            <v>277.71000000000004</v>
          </cell>
        </row>
        <row r="1561">
          <cell r="A1561" t="str">
            <v>7053-4</v>
          </cell>
          <cell r="B1561" t="str">
            <v>CBL5261</v>
          </cell>
          <cell r="C1561" t="str">
            <v>Março</v>
          </cell>
          <cell r="D1561">
            <v>2</v>
          </cell>
          <cell r="E1561">
            <v>12</v>
          </cell>
          <cell r="F1561" t="str">
            <v>Complemento Óleo</v>
          </cell>
        </row>
        <row r="1562">
          <cell r="A1562" t="str">
            <v>7053-4</v>
          </cell>
          <cell r="B1562" t="str">
            <v>CBL5261</v>
          </cell>
          <cell r="C1562" t="str">
            <v>Março</v>
          </cell>
          <cell r="D1562">
            <v>368.6</v>
          </cell>
          <cell r="E1562">
            <v>283.55</v>
          </cell>
          <cell r="F1562" t="str">
            <v>Diesel Comum</v>
          </cell>
        </row>
        <row r="1563">
          <cell r="C1563" t="str">
            <v>Março Total</v>
          </cell>
          <cell r="D1563">
            <v>370.6</v>
          </cell>
          <cell r="E1563">
            <v>295.55</v>
          </cell>
        </row>
        <row r="1564">
          <cell r="A1564" t="str">
            <v>7053-4</v>
          </cell>
          <cell r="B1564" t="str">
            <v>CBL5261</v>
          </cell>
          <cell r="C1564" t="str">
            <v>Abril</v>
          </cell>
          <cell r="D1564">
            <v>1</v>
          </cell>
          <cell r="E1564">
            <v>9</v>
          </cell>
          <cell r="F1564" t="str">
            <v>Complemento Óleo</v>
          </cell>
        </row>
        <row r="1565">
          <cell r="A1565" t="str">
            <v>7053-4</v>
          </cell>
          <cell r="B1565" t="str">
            <v>CBL5261</v>
          </cell>
          <cell r="C1565" t="str">
            <v>Abril</v>
          </cell>
          <cell r="D1565">
            <v>170.35</v>
          </cell>
          <cell r="E1565">
            <v>131.46</v>
          </cell>
          <cell r="F1565" t="str">
            <v>Diesel Comum</v>
          </cell>
        </row>
        <row r="1566">
          <cell r="A1566" t="str">
            <v>7053-4</v>
          </cell>
          <cell r="C1566" t="str">
            <v>Abril</v>
          </cell>
          <cell r="D1566">
            <v>2</v>
          </cell>
          <cell r="E1566">
            <v>160</v>
          </cell>
          <cell r="F1566" t="str">
            <v>Lavagem Completa</v>
          </cell>
        </row>
        <row r="1567">
          <cell r="C1567" t="str">
            <v>Abril Total</v>
          </cell>
          <cell r="D1567">
            <v>173.35</v>
          </cell>
          <cell r="E1567">
            <v>300.46000000000004</v>
          </cell>
        </row>
        <row r="1568">
          <cell r="A1568" t="str">
            <v>7126-3</v>
          </cell>
          <cell r="B1568" t="str">
            <v>CGG3656</v>
          </cell>
          <cell r="C1568" t="str">
            <v>Janeiro</v>
          </cell>
          <cell r="D1568">
            <v>275.94</v>
          </cell>
          <cell r="E1568">
            <v>211.68</v>
          </cell>
          <cell r="F1568" t="str">
            <v>Diesel Comum</v>
          </cell>
        </row>
        <row r="1569">
          <cell r="C1569" t="str">
            <v>Janeiro Total</v>
          </cell>
          <cell r="D1569">
            <v>275.94</v>
          </cell>
          <cell r="E1569">
            <v>211.68</v>
          </cell>
        </row>
        <row r="1570">
          <cell r="A1570" t="str">
            <v>7126-3</v>
          </cell>
          <cell r="B1570" t="str">
            <v>CGG3656</v>
          </cell>
          <cell r="C1570" t="str">
            <v>Fevereiro</v>
          </cell>
          <cell r="D1570">
            <v>78.489999999999995</v>
          </cell>
          <cell r="E1570">
            <v>60.2</v>
          </cell>
          <cell r="F1570" t="str">
            <v>Diesel Comum</v>
          </cell>
        </row>
        <row r="1571">
          <cell r="A1571" t="str">
            <v>7126-3</v>
          </cell>
          <cell r="B1571" t="str">
            <v>CGG3656</v>
          </cell>
          <cell r="C1571" t="str">
            <v>Fevereiro</v>
          </cell>
          <cell r="D1571">
            <v>10.02</v>
          </cell>
          <cell r="E1571">
            <v>10</v>
          </cell>
          <cell r="F1571" t="str">
            <v>Troca de Óleo</v>
          </cell>
        </row>
        <row r="1572">
          <cell r="C1572" t="str">
            <v>Fevereiro Total</v>
          </cell>
          <cell r="D1572">
            <v>88.509999999999991</v>
          </cell>
          <cell r="E1572">
            <v>70.2</v>
          </cell>
        </row>
        <row r="1573">
          <cell r="A1573" t="str">
            <v>7126-3</v>
          </cell>
          <cell r="B1573" t="str">
            <v>CGG3656</v>
          </cell>
          <cell r="C1573" t="str">
            <v>Março</v>
          </cell>
          <cell r="D1573">
            <v>95.2</v>
          </cell>
          <cell r="E1573">
            <v>73</v>
          </cell>
          <cell r="F1573" t="str">
            <v>Diesel Comum</v>
          </cell>
        </row>
        <row r="1574">
          <cell r="C1574" t="str">
            <v>Março Total</v>
          </cell>
          <cell r="D1574">
            <v>95.2</v>
          </cell>
          <cell r="E1574">
            <v>73</v>
          </cell>
        </row>
        <row r="1575">
          <cell r="A1575" t="str">
            <v>7126-3</v>
          </cell>
          <cell r="B1575" t="str">
            <v>CGG3656</v>
          </cell>
          <cell r="C1575" t="str">
            <v>Abril</v>
          </cell>
          <cell r="D1575">
            <v>110.83</v>
          </cell>
          <cell r="E1575">
            <v>85.01</v>
          </cell>
          <cell r="F1575" t="str">
            <v>Diesel Comum</v>
          </cell>
        </row>
        <row r="1576">
          <cell r="C1576" t="str">
            <v>Abril Total</v>
          </cell>
          <cell r="D1576">
            <v>110.83</v>
          </cell>
          <cell r="E1576">
            <v>85.01</v>
          </cell>
        </row>
        <row r="1577">
          <cell r="A1577" t="str">
            <v>7151-4</v>
          </cell>
          <cell r="B1577" t="str">
            <v>CBL5267</v>
          </cell>
          <cell r="C1577" t="str">
            <v>Fevereiro</v>
          </cell>
          <cell r="D1577">
            <v>255.27</v>
          </cell>
          <cell r="E1577">
            <v>197</v>
          </cell>
          <cell r="F1577" t="str">
            <v>Diesel Comum</v>
          </cell>
        </row>
        <row r="1578">
          <cell r="A1578" t="str">
            <v>7151-4</v>
          </cell>
          <cell r="B1578" t="str">
            <v>CBL5267</v>
          </cell>
          <cell r="C1578" t="str">
            <v>Fevereiro</v>
          </cell>
          <cell r="D1578">
            <v>6</v>
          </cell>
          <cell r="E1578">
            <v>30</v>
          </cell>
          <cell r="F1578" t="str">
            <v>Troca de Óleo</v>
          </cell>
        </row>
        <row r="1579">
          <cell r="C1579" t="str">
            <v>Fevereiro Total</v>
          </cell>
          <cell r="D1579">
            <v>261.27</v>
          </cell>
          <cell r="E1579">
            <v>227</v>
          </cell>
        </row>
        <row r="1580">
          <cell r="A1580" t="str">
            <v>7151-4</v>
          </cell>
          <cell r="C1580" t="str">
            <v>Março</v>
          </cell>
          <cell r="D1580">
            <v>1</v>
          </cell>
          <cell r="E1580">
            <v>80</v>
          </cell>
          <cell r="F1580" t="str">
            <v>Lavagem Completa</v>
          </cell>
        </row>
        <row r="1581">
          <cell r="C1581" t="str">
            <v>Março Total</v>
          </cell>
          <cell r="D1581">
            <v>1</v>
          </cell>
          <cell r="E1581">
            <v>80</v>
          </cell>
        </row>
        <row r="1582">
          <cell r="A1582" t="str">
            <v>7151-4</v>
          </cell>
          <cell r="C1582" t="str">
            <v>Abril</v>
          </cell>
          <cell r="D1582">
            <v>1</v>
          </cell>
          <cell r="E1582">
            <v>80</v>
          </cell>
          <cell r="F1582" t="str">
            <v>Lavagem Completa</v>
          </cell>
        </row>
        <row r="1583">
          <cell r="C1583" t="str">
            <v>Abril Total</v>
          </cell>
          <cell r="D1583">
            <v>1</v>
          </cell>
          <cell r="E1583">
            <v>80</v>
          </cell>
        </row>
        <row r="1584">
          <cell r="A1584" t="str">
            <v>7212-0</v>
          </cell>
          <cell r="B1584" t="str">
            <v>CMP5969</v>
          </cell>
          <cell r="C1584" t="str">
            <v>Fevereiro</v>
          </cell>
          <cell r="D1584">
            <v>89.57</v>
          </cell>
          <cell r="E1584">
            <v>78.650000000000006</v>
          </cell>
          <cell r="F1584" t="str">
            <v>Álcool</v>
          </cell>
        </row>
        <row r="1585">
          <cell r="C1585" t="str">
            <v>Fevereiro Total</v>
          </cell>
          <cell r="D1585">
            <v>89.57</v>
          </cell>
          <cell r="E1585">
            <v>78.650000000000006</v>
          </cell>
        </row>
        <row r="1586">
          <cell r="A1586" t="str">
            <v>7212-0</v>
          </cell>
          <cell r="B1586" t="str">
            <v>CMP5969</v>
          </cell>
          <cell r="C1586" t="str">
            <v>Março</v>
          </cell>
          <cell r="D1586">
            <v>90.55</v>
          </cell>
          <cell r="E1586">
            <v>79.599999999999994</v>
          </cell>
          <cell r="F1586" t="str">
            <v>Álcool</v>
          </cell>
        </row>
        <row r="1587">
          <cell r="C1587" t="str">
            <v>Março Total</v>
          </cell>
          <cell r="D1587">
            <v>90.55</v>
          </cell>
          <cell r="E1587">
            <v>79.599999999999994</v>
          </cell>
        </row>
        <row r="1588">
          <cell r="A1588" t="str">
            <v>7220-1</v>
          </cell>
          <cell r="B1588" t="str">
            <v>CLT2736</v>
          </cell>
          <cell r="C1588" t="str">
            <v>Janeiro</v>
          </cell>
          <cell r="D1588">
            <v>212.4</v>
          </cell>
          <cell r="E1588">
            <v>223.92</v>
          </cell>
          <cell r="F1588" t="str">
            <v>Álcool</v>
          </cell>
        </row>
        <row r="1589">
          <cell r="C1589" t="str">
            <v>Janeiro Total</v>
          </cell>
          <cell r="D1589">
            <v>212.4</v>
          </cell>
          <cell r="E1589">
            <v>223.92</v>
          </cell>
        </row>
        <row r="1590">
          <cell r="A1590" t="str">
            <v>7220-1</v>
          </cell>
          <cell r="B1590" t="str">
            <v>CLT2736</v>
          </cell>
          <cell r="C1590" t="str">
            <v>Março</v>
          </cell>
          <cell r="D1590">
            <v>1</v>
          </cell>
          <cell r="E1590">
            <v>5.0999999999999996</v>
          </cell>
          <cell r="F1590" t="str">
            <v>Aditivo Óleo</v>
          </cell>
        </row>
        <row r="1591">
          <cell r="A1591" t="str">
            <v>7220-1</v>
          </cell>
          <cell r="B1591" t="str">
            <v>CLT2736</v>
          </cell>
          <cell r="C1591" t="str">
            <v>Março</v>
          </cell>
          <cell r="D1591">
            <v>62</v>
          </cell>
          <cell r="E1591">
            <v>62</v>
          </cell>
          <cell r="F1591" t="str">
            <v>Álcool</v>
          </cell>
        </row>
        <row r="1592">
          <cell r="A1592" t="str">
            <v>7220-1</v>
          </cell>
          <cell r="B1592" t="str">
            <v>CLT2736</v>
          </cell>
          <cell r="C1592" t="str">
            <v>Março</v>
          </cell>
          <cell r="D1592">
            <v>1</v>
          </cell>
          <cell r="E1592">
            <v>10</v>
          </cell>
          <cell r="F1592" t="str">
            <v>Troca Ad. Rad</v>
          </cell>
        </row>
        <row r="1593">
          <cell r="C1593" t="str">
            <v>Março Total</v>
          </cell>
          <cell r="D1593">
            <v>64</v>
          </cell>
          <cell r="E1593">
            <v>77.099999999999994</v>
          </cell>
        </row>
        <row r="1594">
          <cell r="A1594" t="str">
            <v>7220-1</v>
          </cell>
          <cell r="B1594" t="str">
            <v>CLT2736</v>
          </cell>
          <cell r="C1594" t="str">
            <v>Abril</v>
          </cell>
          <cell r="D1594">
            <v>109</v>
          </cell>
          <cell r="E1594">
            <v>96.33</v>
          </cell>
          <cell r="F1594" t="str">
            <v>Álcool</v>
          </cell>
        </row>
        <row r="1595">
          <cell r="C1595" t="str">
            <v>Abril Total</v>
          </cell>
          <cell r="D1595">
            <v>109</v>
          </cell>
          <cell r="E1595">
            <v>96.33</v>
          </cell>
        </row>
        <row r="1596">
          <cell r="A1596" t="str">
            <v>7254-4</v>
          </cell>
          <cell r="B1596" t="str">
            <v>CPT8934</v>
          </cell>
          <cell r="C1596" t="str">
            <v>Janeiro</v>
          </cell>
          <cell r="D1596">
            <v>412</v>
          </cell>
          <cell r="E1596">
            <v>320.07</v>
          </cell>
          <cell r="F1596" t="str">
            <v>Diesel Comum</v>
          </cell>
        </row>
        <row r="1597">
          <cell r="C1597" t="str">
            <v>Janeiro Total</v>
          </cell>
          <cell r="D1597">
            <v>412</v>
          </cell>
          <cell r="E1597">
            <v>320.07</v>
          </cell>
        </row>
        <row r="1598">
          <cell r="A1598" t="str">
            <v>7254-4</v>
          </cell>
          <cell r="B1598" t="str">
            <v>CPT8934</v>
          </cell>
          <cell r="C1598" t="str">
            <v>Fevereiro</v>
          </cell>
          <cell r="D1598">
            <v>241.68</v>
          </cell>
          <cell r="E1598">
            <v>187</v>
          </cell>
          <cell r="F1598" t="str">
            <v>Diesel Comum</v>
          </cell>
        </row>
        <row r="1599">
          <cell r="C1599" t="str">
            <v>Fevereiro Total</v>
          </cell>
          <cell r="D1599">
            <v>241.68</v>
          </cell>
          <cell r="E1599">
            <v>187</v>
          </cell>
        </row>
        <row r="1600">
          <cell r="A1600" t="str">
            <v>7254-4</v>
          </cell>
          <cell r="B1600" t="str">
            <v>CPT8934</v>
          </cell>
          <cell r="C1600" t="str">
            <v>Março</v>
          </cell>
          <cell r="D1600">
            <v>223.89</v>
          </cell>
          <cell r="E1600">
            <v>172.7</v>
          </cell>
          <cell r="F1600" t="str">
            <v>Diesel Comum</v>
          </cell>
        </row>
        <row r="1601">
          <cell r="A1601" t="str">
            <v>7254-4</v>
          </cell>
          <cell r="C1601" t="str">
            <v>Março</v>
          </cell>
          <cell r="D1601">
            <v>1</v>
          </cell>
          <cell r="E1601">
            <v>80</v>
          </cell>
          <cell r="F1601" t="str">
            <v>Lavagem Completa</v>
          </cell>
        </row>
        <row r="1602">
          <cell r="C1602" t="str">
            <v>Março Total</v>
          </cell>
          <cell r="D1602">
            <v>224.89</v>
          </cell>
          <cell r="E1602">
            <v>252.7</v>
          </cell>
        </row>
        <row r="1603">
          <cell r="A1603" t="str">
            <v>7254-4</v>
          </cell>
          <cell r="B1603" t="str">
            <v>CPT8934</v>
          </cell>
          <cell r="C1603" t="str">
            <v>Abril</v>
          </cell>
          <cell r="D1603">
            <v>220.33</v>
          </cell>
          <cell r="E1603">
            <v>169.45</v>
          </cell>
          <cell r="F1603" t="str">
            <v>Diesel Comum</v>
          </cell>
        </row>
        <row r="1604">
          <cell r="A1604" t="str">
            <v>7254-4</v>
          </cell>
          <cell r="B1604" t="str">
            <v>CPT8934</v>
          </cell>
          <cell r="C1604" t="str">
            <v>Abril</v>
          </cell>
          <cell r="D1604">
            <v>100.02</v>
          </cell>
          <cell r="E1604">
            <v>9</v>
          </cell>
          <cell r="F1604" t="str">
            <v>Troca de Óleo</v>
          </cell>
        </row>
        <row r="1605">
          <cell r="C1605" t="str">
            <v>Abril Total</v>
          </cell>
          <cell r="D1605">
            <v>320.35000000000002</v>
          </cell>
          <cell r="E1605">
            <v>178.45</v>
          </cell>
        </row>
        <row r="1606">
          <cell r="A1606" t="str">
            <v>7260-9</v>
          </cell>
          <cell r="B1606" t="str">
            <v>CPT1707</v>
          </cell>
          <cell r="C1606" t="str">
            <v>Janeiro</v>
          </cell>
          <cell r="D1606">
            <v>2</v>
          </cell>
          <cell r="E1606">
            <v>10</v>
          </cell>
          <cell r="F1606" t="str">
            <v>Complemento Óleo</v>
          </cell>
        </row>
        <row r="1607">
          <cell r="A1607" t="str">
            <v>7260-9</v>
          </cell>
          <cell r="B1607" t="str">
            <v>CPT1707</v>
          </cell>
          <cell r="C1607" t="str">
            <v>Janeiro</v>
          </cell>
          <cell r="D1607">
            <v>189</v>
          </cell>
          <cell r="E1607">
            <v>144.5</v>
          </cell>
          <cell r="F1607" t="str">
            <v>Diesel Comum</v>
          </cell>
        </row>
        <row r="1608">
          <cell r="C1608" t="str">
            <v>Janeiro Total</v>
          </cell>
          <cell r="D1608">
            <v>191</v>
          </cell>
          <cell r="E1608">
            <v>154.5</v>
          </cell>
        </row>
        <row r="1609">
          <cell r="A1609" t="str">
            <v>7260-9</v>
          </cell>
          <cell r="B1609" t="str">
            <v>CPT1707</v>
          </cell>
          <cell r="C1609" t="str">
            <v>Fevereiro</v>
          </cell>
          <cell r="D1609">
            <v>93.32</v>
          </cell>
          <cell r="E1609">
            <v>168.63</v>
          </cell>
          <cell r="F1609" t="str">
            <v>Diesel Comum</v>
          </cell>
        </row>
        <row r="1610">
          <cell r="C1610" t="str">
            <v>Fevereiro Total</v>
          </cell>
          <cell r="D1610">
            <v>93.32</v>
          </cell>
          <cell r="E1610">
            <v>168.63</v>
          </cell>
        </row>
        <row r="1611">
          <cell r="A1611" t="str">
            <v>7260-9</v>
          </cell>
          <cell r="B1611" t="str">
            <v>CPT1707</v>
          </cell>
          <cell r="C1611" t="str">
            <v>Março</v>
          </cell>
          <cell r="D1611">
            <v>131</v>
          </cell>
          <cell r="E1611">
            <v>100.59</v>
          </cell>
          <cell r="F1611" t="str">
            <v>Diesel Comum</v>
          </cell>
        </row>
        <row r="1612">
          <cell r="C1612" t="str">
            <v>Março Total</v>
          </cell>
          <cell r="D1612">
            <v>131</v>
          </cell>
          <cell r="E1612">
            <v>100.59</v>
          </cell>
        </row>
        <row r="1613">
          <cell r="A1613" t="str">
            <v>7260-9</v>
          </cell>
          <cell r="B1613" t="str">
            <v>CPT1707</v>
          </cell>
          <cell r="C1613" t="str">
            <v>Abril</v>
          </cell>
          <cell r="D1613">
            <v>20</v>
          </cell>
          <cell r="E1613">
            <v>100</v>
          </cell>
          <cell r="F1613" t="str">
            <v>Complemento Óleo</v>
          </cell>
        </row>
        <row r="1614">
          <cell r="A1614" t="str">
            <v>7260-9</v>
          </cell>
          <cell r="B1614" t="str">
            <v>CPT1707</v>
          </cell>
          <cell r="C1614" t="str">
            <v>Abril</v>
          </cell>
          <cell r="D1614">
            <v>152</v>
          </cell>
          <cell r="E1614">
            <v>117</v>
          </cell>
          <cell r="F1614" t="str">
            <v>Diesel Comum</v>
          </cell>
        </row>
        <row r="1615">
          <cell r="C1615" t="str">
            <v>Abril Total</v>
          </cell>
          <cell r="D1615">
            <v>172</v>
          </cell>
          <cell r="E1615">
            <v>217</v>
          </cell>
        </row>
        <row r="1616">
          <cell r="A1616" t="str">
            <v>7271-4</v>
          </cell>
          <cell r="B1616" t="str">
            <v>CGG2458</v>
          </cell>
          <cell r="C1616" t="str">
            <v>Fevereiro</v>
          </cell>
          <cell r="D1616">
            <v>132.30000000000001</v>
          </cell>
          <cell r="E1616">
            <v>101.5</v>
          </cell>
          <cell r="F1616" t="str">
            <v>Diesel Comum</v>
          </cell>
        </row>
        <row r="1617">
          <cell r="C1617" t="str">
            <v>Fevereiro Total</v>
          </cell>
          <cell r="D1617">
            <v>132.30000000000001</v>
          </cell>
          <cell r="E1617">
            <v>101.5</v>
          </cell>
        </row>
        <row r="1618">
          <cell r="A1618" t="str">
            <v>7271-4</v>
          </cell>
          <cell r="B1618" t="str">
            <v>CGG2458</v>
          </cell>
          <cell r="C1618" t="str">
            <v>Março</v>
          </cell>
          <cell r="D1618">
            <v>109.06</v>
          </cell>
          <cell r="E1618">
            <v>83.67</v>
          </cell>
          <cell r="F1618" t="str">
            <v>Diesel Comum</v>
          </cell>
        </row>
        <row r="1619">
          <cell r="C1619" t="str">
            <v>Março Total</v>
          </cell>
          <cell r="D1619">
            <v>109.06</v>
          </cell>
          <cell r="E1619">
            <v>83.67</v>
          </cell>
        </row>
        <row r="1620">
          <cell r="A1620" t="str">
            <v>7271-4</v>
          </cell>
          <cell r="B1620" t="str">
            <v>CGG2458</v>
          </cell>
          <cell r="C1620" t="str">
            <v>Abril</v>
          </cell>
          <cell r="D1620">
            <v>128.55000000000001</v>
          </cell>
          <cell r="E1620">
            <v>98.6</v>
          </cell>
          <cell r="F1620" t="str">
            <v>Diesel Comum</v>
          </cell>
        </row>
        <row r="1621">
          <cell r="C1621" t="str">
            <v>Abril Total</v>
          </cell>
          <cell r="D1621">
            <v>128.55000000000001</v>
          </cell>
          <cell r="E1621">
            <v>98.6</v>
          </cell>
        </row>
        <row r="1622">
          <cell r="A1622" t="str">
            <v>7302-9</v>
          </cell>
          <cell r="B1622" t="str">
            <v>CBL5268</v>
          </cell>
          <cell r="C1622" t="str">
            <v>Janeiro</v>
          </cell>
          <cell r="D1622">
            <v>259.22000000000003</v>
          </cell>
          <cell r="E1622">
            <v>199</v>
          </cell>
          <cell r="F1622" t="str">
            <v>Diesel Comum</v>
          </cell>
        </row>
        <row r="1623">
          <cell r="C1623" t="str">
            <v>Janeiro Total</v>
          </cell>
          <cell r="D1623">
            <v>259.22000000000003</v>
          </cell>
          <cell r="E1623">
            <v>199</v>
          </cell>
        </row>
        <row r="1624">
          <cell r="A1624" t="str">
            <v>7302-9</v>
          </cell>
          <cell r="B1624" t="str">
            <v>CBL5268</v>
          </cell>
          <cell r="C1624" t="str">
            <v>Fevereiro</v>
          </cell>
          <cell r="D1624">
            <v>362.85</v>
          </cell>
          <cell r="E1624">
            <v>278.33999999999997</v>
          </cell>
          <cell r="F1624" t="str">
            <v>Diesel Comum</v>
          </cell>
        </row>
        <row r="1625">
          <cell r="C1625" t="str">
            <v>Fevereiro Total</v>
          </cell>
          <cell r="D1625">
            <v>362.85</v>
          </cell>
          <cell r="E1625">
            <v>278.33999999999997</v>
          </cell>
        </row>
        <row r="1626">
          <cell r="A1626" t="str">
            <v>7302-9</v>
          </cell>
          <cell r="B1626" t="str">
            <v>CBL5268</v>
          </cell>
          <cell r="C1626" t="str">
            <v>Março</v>
          </cell>
          <cell r="D1626">
            <v>270.24</v>
          </cell>
          <cell r="E1626">
            <v>207.57</v>
          </cell>
          <cell r="F1626" t="str">
            <v>Diesel Comum</v>
          </cell>
        </row>
        <row r="1627">
          <cell r="C1627" t="str">
            <v>Março Total</v>
          </cell>
          <cell r="D1627">
            <v>270.24</v>
          </cell>
          <cell r="E1627">
            <v>207.57</v>
          </cell>
        </row>
        <row r="1628">
          <cell r="A1628" t="str">
            <v>7302-9</v>
          </cell>
          <cell r="B1628" t="str">
            <v>CBL5268</v>
          </cell>
          <cell r="C1628" t="str">
            <v>Abril</v>
          </cell>
          <cell r="D1628">
            <v>250.91</v>
          </cell>
          <cell r="E1628">
            <v>192.43</v>
          </cell>
          <cell r="F1628" t="str">
            <v>Diesel Comum</v>
          </cell>
        </row>
        <row r="1629">
          <cell r="C1629" t="str">
            <v>Abril Total</v>
          </cell>
          <cell r="D1629">
            <v>250.91</v>
          </cell>
          <cell r="E1629">
            <v>192.43</v>
          </cell>
        </row>
        <row r="1630">
          <cell r="A1630" t="str">
            <v>7335-4</v>
          </cell>
          <cell r="B1630" t="str">
            <v>CBL5272</v>
          </cell>
          <cell r="C1630" t="str">
            <v>Janeiro</v>
          </cell>
          <cell r="D1630">
            <v>138.16</v>
          </cell>
          <cell r="E1630">
            <v>106</v>
          </cell>
          <cell r="F1630" t="str">
            <v>Diesel Comum</v>
          </cell>
        </row>
        <row r="1631">
          <cell r="C1631" t="str">
            <v>Janeiro Total</v>
          </cell>
          <cell r="D1631">
            <v>138.16</v>
          </cell>
          <cell r="E1631">
            <v>106</v>
          </cell>
        </row>
        <row r="1632">
          <cell r="A1632" t="str">
            <v>7335-4</v>
          </cell>
          <cell r="B1632" t="str">
            <v>CBL5272</v>
          </cell>
          <cell r="C1632" t="str">
            <v>Fevereiro</v>
          </cell>
          <cell r="D1632">
            <v>215.1</v>
          </cell>
          <cell r="E1632">
            <v>165</v>
          </cell>
          <cell r="F1632" t="str">
            <v>Diesel Comum</v>
          </cell>
        </row>
        <row r="1633">
          <cell r="C1633" t="str">
            <v>Fevereiro Total</v>
          </cell>
          <cell r="D1633">
            <v>215.1</v>
          </cell>
          <cell r="E1633">
            <v>165</v>
          </cell>
        </row>
        <row r="1634">
          <cell r="A1634" t="str">
            <v>7335-4</v>
          </cell>
          <cell r="B1634" t="str">
            <v>CBL5272</v>
          </cell>
          <cell r="C1634" t="str">
            <v>Março</v>
          </cell>
          <cell r="D1634">
            <v>197.25</v>
          </cell>
          <cell r="E1634">
            <v>151.25</v>
          </cell>
          <cell r="F1634" t="str">
            <v>Diesel Comum</v>
          </cell>
        </row>
        <row r="1635">
          <cell r="C1635" t="str">
            <v>Março Total</v>
          </cell>
          <cell r="D1635">
            <v>197.25</v>
          </cell>
          <cell r="E1635">
            <v>151.25</v>
          </cell>
        </row>
        <row r="1636">
          <cell r="A1636" t="str">
            <v>7335-4</v>
          </cell>
          <cell r="B1636" t="str">
            <v>CBL5272</v>
          </cell>
          <cell r="C1636" t="str">
            <v>Abril</v>
          </cell>
          <cell r="D1636">
            <v>200.52</v>
          </cell>
          <cell r="E1636">
            <v>153.81</v>
          </cell>
          <cell r="F1636" t="str">
            <v>Diesel Comum</v>
          </cell>
        </row>
        <row r="1637">
          <cell r="C1637" t="str">
            <v>Abril Total</v>
          </cell>
          <cell r="D1637">
            <v>200.52</v>
          </cell>
          <cell r="E1637">
            <v>153.81</v>
          </cell>
        </row>
        <row r="1638">
          <cell r="A1638" t="str">
            <v>7340-1</v>
          </cell>
          <cell r="B1638" t="str">
            <v>CBL5282</v>
          </cell>
          <cell r="C1638" t="str">
            <v>Janeiro</v>
          </cell>
          <cell r="D1638">
            <v>191</v>
          </cell>
          <cell r="E1638">
            <v>147.06</v>
          </cell>
          <cell r="F1638" t="str">
            <v>Diesel Comum</v>
          </cell>
        </row>
        <row r="1639">
          <cell r="C1639" t="str">
            <v>Janeiro Total</v>
          </cell>
          <cell r="D1639">
            <v>191</v>
          </cell>
          <cell r="E1639">
            <v>147.06</v>
          </cell>
        </row>
        <row r="1640">
          <cell r="A1640" t="str">
            <v>7340-1</v>
          </cell>
          <cell r="B1640" t="str">
            <v>CBL5282</v>
          </cell>
          <cell r="C1640" t="str">
            <v>Fevereiro</v>
          </cell>
          <cell r="D1640">
            <v>297.99</v>
          </cell>
          <cell r="E1640">
            <v>229.03</v>
          </cell>
          <cell r="F1640" t="str">
            <v>Diesel Comum</v>
          </cell>
        </row>
        <row r="1641">
          <cell r="C1641" t="str">
            <v>Fevereiro Total</v>
          </cell>
          <cell r="D1641">
            <v>297.99</v>
          </cell>
          <cell r="E1641">
            <v>229.03</v>
          </cell>
        </row>
        <row r="1642">
          <cell r="A1642" t="str">
            <v>7340-1</v>
          </cell>
          <cell r="B1642" t="str">
            <v>CBL5282</v>
          </cell>
          <cell r="C1642" t="str">
            <v>Março</v>
          </cell>
          <cell r="D1642">
            <v>183.22</v>
          </cell>
          <cell r="E1642">
            <v>140.53</v>
          </cell>
          <cell r="F1642" t="str">
            <v>Diesel Comum</v>
          </cell>
        </row>
        <row r="1643">
          <cell r="C1643" t="str">
            <v>Março Total</v>
          </cell>
          <cell r="D1643">
            <v>183.22</v>
          </cell>
          <cell r="E1643">
            <v>140.53</v>
          </cell>
        </row>
        <row r="1644">
          <cell r="A1644" t="str">
            <v>7340-1</v>
          </cell>
          <cell r="B1644" t="str">
            <v>CBL5282</v>
          </cell>
          <cell r="C1644" t="str">
            <v>Abril</v>
          </cell>
          <cell r="D1644">
            <v>100</v>
          </cell>
          <cell r="E1644">
            <v>77.400000000000006</v>
          </cell>
          <cell r="F1644" t="str">
            <v>Diesel Comum</v>
          </cell>
        </row>
        <row r="1645">
          <cell r="C1645" t="str">
            <v>Abril Total</v>
          </cell>
          <cell r="D1645">
            <v>100</v>
          </cell>
          <cell r="E1645">
            <v>77.400000000000006</v>
          </cell>
        </row>
        <row r="1646">
          <cell r="A1646" t="str">
            <v>7348-5</v>
          </cell>
          <cell r="B1646" t="str">
            <v>CBL5287</v>
          </cell>
          <cell r="C1646" t="str">
            <v>Janeiro</v>
          </cell>
          <cell r="D1646">
            <v>381.85</v>
          </cell>
          <cell r="E1646">
            <v>295.2</v>
          </cell>
          <cell r="F1646" t="str">
            <v>Diesel Comum</v>
          </cell>
        </row>
        <row r="1647">
          <cell r="A1647" t="str">
            <v>7348-5</v>
          </cell>
          <cell r="C1647" t="str">
            <v>Janeiro</v>
          </cell>
          <cell r="D1647">
            <v>1</v>
          </cell>
          <cell r="E1647">
            <v>80</v>
          </cell>
          <cell r="F1647" t="str">
            <v>Lavagem Completa</v>
          </cell>
        </row>
        <row r="1648">
          <cell r="C1648" t="str">
            <v>Janeiro Total</v>
          </cell>
          <cell r="D1648">
            <v>382.85</v>
          </cell>
          <cell r="E1648">
            <v>375.2</v>
          </cell>
        </row>
        <row r="1649">
          <cell r="A1649" t="str">
            <v>7348-5</v>
          </cell>
          <cell r="B1649" t="str">
            <v>CBL5287</v>
          </cell>
          <cell r="C1649" t="str">
            <v>Fevereiro</v>
          </cell>
          <cell r="D1649">
            <v>538.6</v>
          </cell>
          <cell r="E1649">
            <v>415.73</v>
          </cell>
          <cell r="F1649" t="str">
            <v>Diesel Comum</v>
          </cell>
        </row>
        <row r="1650">
          <cell r="C1650" t="str">
            <v>Fevereiro Total</v>
          </cell>
          <cell r="D1650">
            <v>538.6</v>
          </cell>
          <cell r="E1650">
            <v>415.73</v>
          </cell>
        </row>
        <row r="1651">
          <cell r="A1651" t="str">
            <v>7348-5</v>
          </cell>
          <cell r="B1651" t="str">
            <v>CBL5287</v>
          </cell>
          <cell r="C1651" t="str">
            <v>Março</v>
          </cell>
          <cell r="D1651">
            <v>3</v>
          </cell>
          <cell r="E1651">
            <v>13.5</v>
          </cell>
          <cell r="F1651" t="str">
            <v>Complemento Óleo</v>
          </cell>
        </row>
        <row r="1652">
          <cell r="A1652" t="str">
            <v>7348-5</v>
          </cell>
          <cell r="B1652" t="str">
            <v>CBL5287</v>
          </cell>
          <cell r="C1652" t="str">
            <v>Março</v>
          </cell>
          <cell r="D1652">
            <v>193.57</v>
          </cell>
          <cell r="E1652">
            <v>150</v>
          </cell>
          <cell r="F1652" t="str">
            <v>Diesel Comum</v>
          </cell>
        </row>
        <row r="1653">
          <cell r="C1653" t="str">
            <v>Março Total</v>
          </cell>
          <cell r="D1653">
            <v>196.57</v>
          </cell>
          <cell r="E1653">
            <v>163.5</v>
          </cell>
        </row>
        <row r="1654">
          <cell r="A1654" t="str">
            <v>7348-5</v>
          </cell>
          <cell r="B1654" t="str">
            <v>CBL5287</v>
          </cell>
          <cell r="C1654" t="str">
            <v>Abril</v>
          </cell>
          <cell r="D1654">
            <v>251.66</v>
          </cell>
          <cell r="E1654">
            <v>195.02</v>
          </cell>
          <cell r="F1654" t="str">
            <v>Diesel Comum</v>
          </cell>
        </row>
        <row r="1655">
          <cell r="A1655" t="str">
            <v>7348-5</v>
          </cell>
          <cell r="C1655" t="str">
            <v>Abril</v>
          </cell>
          <cell r="D1655">
            <v>1</v>
          </cell>
          <cell r="E1655">
            <v>80</v>
          </cell>
          <cell r="F1655" t="str">
            <v>Lavagem Completa</v>
          </cell>
        </row>
        <row r="1656">
          <cell r="C1656" t="str">
            <v>Abril Total</v>
          </cell>
          <cell r="D1656">
            <v>252.66</v>
          </cell>
          <cell r="E1656">
            <v>275.02</v>
          </cell>
        </row>
        <row r="1657">
          <cell r="A1657" t="str">
            <v>7354-0</v>
          </cell>
          <cell r="B1657" t="str">
            <v>CBL5285</v>
          </cell>
          <cell r="C1657" t="str">
            <v>Fevereiro</v>
          </cell>
          <cell r="D1657">
            <v>95.5</v>
          </cell>
          <cell r="E1657">
            <v>73.25</v>
          </cell>
          <cell r="F1657" t="str">
            <v>Diesel Comum</v>
          </cell>
        </row>
        <row r="1658">
          <cell r="C1658" t="str">
            <v>Fevereiro Total</v>
          </cell>
          <cell r="D1658">
            <v>95.5</v>
          </cell>
          <cell r="E1658">
            <v>73.25</v>
          </cell>
        </row>
        <row r="1659">
          <cell r="A1659" t="str">
            <v>7354-0</v>
          </cell>
          <cell r="B1659" t="str">
            <v>CBL5285</v>
          </cell>
          <cell r="C1659" t="str">
            <v>Março</v>
          </cell>
          <cell r="D1659">
            <v>301.95999999999998</v>
          </cell>
          <cell r="E1659">
            <v>234.01</v>
          </cell>
          <cell r="F1659" t="str">
            <v>Diesel Comum</v>
          </cell>
        </row>
        <row r="1660">
          <cell r="A1660" t="str">
            <v>7354-0</v>
          </cell>
          <cell r="C1660" t="str">
            <v>Março</v>
          </cell>
          <cell r="D1660">
            <v>1</v>
          </cell>
          <cell r="E1660">
            <v>80</v>
          </cell>
          <cell r="F1660" t="str">
            <v>Lavagem Completa</v>
          </cell>
        </row>
        <row r="1661">
          <cell r="C1661" t="str">
            <v>Março Total</v>
          </cell>
          <cell r="D1661">
            <v>302.95999999999998</v>
          </cell>
          <cell r="E1661">
            <v>314.01</v>
          </cell>
        </row>
        <row r="1662">
          <cell r="A1662" t="str">
            <v>7354-0</v>
          </cell>
          <cell r="B1662" t="str">
            <v>CBL5285</v>
          </cell>
          <cell r="C1662" t="str">
            <v>Abril</v>
          </cell>
          <cell r="D1662">
            <v>144.41999999999999</v>
          </cell>
          <cell r="E1662">
            <v>111.92</v>
          </cell>
          <cell r="F1662" t="str">
            <v>Diesel Comum</v>
          </cell>
        </row>
        <row r="1663">
          <cell r="A1663" t="str">
            <v>7354-0</v>
          </cell>
          <cell r="C1663" t="str">
            <v>Abril</v>
          </cell>
          <cell r="D1663">
            <v>2</v>
          </cell>
          <cell r="E1663">
            <v>160</v>
          </cell>
          <cell r="F1663" t="str">
            <v>Lavagem Completa</v>
          </cell>
        </row>
        <row r="1664">
          <cell r="C1664" t="str">
            <v>Abril Total</v>
          </cell>
          <cell r="D1664">
            <v>146.41999999999999</v>
          </cell>
          <cell r="E1664">
            <v>271.92</v>
          </cell>
        </row>
        <row r="1665">
          <cell r="A1665" t="str">
            <v>7369-7</v>
          </cell>
          <cell r="B1665" t="str">
            <v>CBL5249</v>
          </cell>
          <cell r="C1665" t="str">
            <v>Janeiro</v>
          </cell>
          <cell r="D1665">
            <v>525.86</v>
          </cell>
          <cell r="E1665">
            <v>405.58</v>
          </cell>
          <cell r="F1665" t="str">
            <v>Diesel Comum</v>
          </cell>
        </row>
        <row r="1666">
          <cell r="A1666" t="str">
            <v>7369-7</v>
          </cell>
          <cell r="C1666" t="str">
            <v>Janeiro</v>
          </cell>
          <cell r="D1666">
            <v>1</v>
          </cell>
          <cell r="E1666">
            <v>80</v>
          </cell>
          <cell r="F1666" t="str">
            <v>Lavagem Completa</v>
          </cell>
        </row>
        <row r="1667">
          <cell r="C1667" t="str">
            <v>Janeiro Total</v>
          </cell>
          <cell r="D1667">
            <v>526.86</v>
          </cell>
          <cell r="E1667">
            <v>485.58</v>
          </cell>
        </row>
        <row r="1668">
          <cell r="A1668" t="str">
            <v>7369-7</v>
          </cell>
          <cell r="B1668" t="str">
            <v>CBL5249</v>
          </cell>
          <cell r="C1668" t="str">
            <v>Fevereiro</v>
          </cell>
          <cell r="D1668">
            <v>3</v>
          </cell>
          <cell r="E1668">
            <v>13.5</v>
          </cell>
          <cell r="F1668" t="str">
            <v>Complemento Óleo</v>
          </cell>
        </row>
        <row r="1669">
          <cell r="A1669" t="str">
            <v>7369-7</v>
          </cell>
          <cell r="B1669" t="str">
            <v>CBL5249</v>
          </cell>
          <cell r="C1669" t="str">
            <v>Fevereiro</v>
          </cell>
          <cell r="D1669">
            <v>575.66999999999996</v>
          </cell>
          <cell r="E1669">
            <v>443.57</v>
          </cell>
          <cell r="F1669" t="str">
            <v>Diesel Comum</v>
          </cell>
        </row>
        <row r="1670">
          <cell r="C1670" t="str">
            <v>Fevereiro Total</v>
          </cell>
          <cell r="D1670">
            <v>578.66999999999996</v>
          </cell>
          <cell r="E1670">
            <v>457.07</v>
          </cell>
        </row>
        <row r="1671">
          <cell r="A1671" t="str">
            <v>7383-3</v>
          </cell>
          <cell r="B1671" t="str">
            <v>BME3783</v>
          </cell>
          <cell r="C1671" t="str">
            <v>Janeiro</v>
          </cell>
          <cell r="D1671">
            <v>2</v>
          </cell>
          <cell r="E1671">
            <v>10</v>
          </cell>
          <cell r="F1671" t="str">
            <v>Complemento Óleo</v>
          </cell>
        </row>
        <row r="1672">
          <cell r="A1672" t="str">
            <v>7383-3</v>
          </cell>
          <cell r="B1672" t="str">
            <v>BME3783</v>
          </cell>
          <cell r="C1672" t="str">
            <v>Janeiro</v>
          </cell>
          <cell r="D1672">
            <v>349.37</v>
          </cell>
          <cell r="E1672">
            <v>268.01</v>
          </cell>
          <cell r="F1672" t="str">
            <v>Diesel Comum</v>
          </cell>
        </row>
        <row r="1673">
          <cell r="C1673" t="str">
            <v>Janeiro Total</v>
          </cell>
          <cell r="D1673">
            <v>351.37</v>
          </cell>
          <cell r="E1673">
            <v>278.01</v>
          </cell>
        </row>
        <row r="1674">
          <cell r="A1674" t="str">
            <v>7383-3</v>
          </cell>
          <cell r="B1674" t="str">
            <v>BME3783</v>
          </cell>
          <cell r="C1674" t="str">
            <v>Fevereiro</v>
          </cell>
          <cell r="D1674">
            <v>233.56</v>
          </cell>
          <cell r="E1674">
            <v>179.13</v>
          </cell>
          <cell r="F1674" t="str">
            <v>Diesel Comum</v>
          </cell>
        </row>
        <row r="1675">
          <cell r="A1675" t="str">
            <v>7383-3</v>
          </cell>
          <cell r="B1675" t="str">
            <v>BME3783</v>
          </cell>
          <cell r="C1675" t="str">
            <v>Fevereiro</v>
          </cell>
          <cell r="D1675">
            <v>1</v>
          </cell>
          <cell r="E1675">
            <v>4.5</v>
          </cell>
          <cell r="F1675" t="str">
            <v>Troca de Óleo</v>
          </cell>
        </row>
        <row r="1676">
          <cell r="C1676" t="str">
            <v>Fevereiro Total</v>
          </cell>
          <cell r="D1676">
            <v>234.56</v>
          </cell>
          <cell r="E1676">
            <v>183.63</v>
          </cell>
        </row>
        <row r="1677">
          <cell r="A1677" t="str">
            <v>7383-3</v>
          </cell>
          <cell r="B1677" t="str">
            <v>BME3783</v>
          </cell>
          <cell r="C1677" t="str">
            <v>Março</v>
          </cell>
          <cell r="D1677">
            <v>1</v>
          </cell>
          <cell r="E1677">
            <v>5</v>
          </cell>
          <cell r="F1677" t="str">
            <v>Complemento Óleo</v>
          </cell>
        </row>
        <row r="1678">
          <cell r="A1678" t="str">
            <v>7383-3</v>
          </cell>
          <cell r="B1678" t="str">
            <v>BME3783</v>
          </cell>
          <cell r="C1678" t="str">
            <v>Março</v>
          </cell>
          <cell r="D1678">
            <v>338.66</v>
          </cell>
          <cell r="E1678">
            <v>260.3</v>
          </cell>
          <cell r="F1678" t="str">
            <v>Diesel Comum</v>
          </cell>
        </row>
        <row r="1679">
          <cell r="C1679" t="str">
            <v>Março Total</v>
          </cell>
          <cell r="D1679">
            <v>339.66</v>
          </cell>
          <cell r="E1679">
            <v>265.3</v>
          </cell>
        </row>
        <row r="1680">
          <cell r="A1680" t="str">
            <v>7383-3</v>
          </cell>
          <cell r="B1680" t="str">
            <v>BME3783</v>
          </cell>
          <cell r="C1680" t="str">
            <v>Abril</v>
          </cell>
          <cell r="D1680">
            <v>276.08</v>
          </cell>
          <cell r="E1680">
            <v>211.77</v>
          </cell>
          <cell r="F1680" t="str">
            <v>Diesel Comum</v>
          </cell>
        </row>
        <row r="1681">
          <cell r="C1681" t="str">
            <v>Abril Total</v>
          </cell>
          <cell r="D1681">
            <v>276.08</v>
          </cell>
          <cell r="E1681">
            <v>211.77</v>
          </cell>
        </row>
        <row r="1682">
          <cell r="A1682" t="str">
            <v>7401-7</v>
          </cell>
          <cell r="B1682" t="str">
            <v>DAL6236</v>
          </cell>
          <cell r="C1682" t="str">
            <v>Fevereiro</v>
          </cell>
          <cell r="D1682">
            <v>382.4</v>
          </cell>
          <cell r="E1682">
            <v>294.05</v>
          </cell>
          <cell r="F1682" t="str">
            <v>Diesel Comum</v>
          </cell>
        </row>
        <row r="1683">
          <cell r="C1683" t="str">
            <v>Fevereiro Total</v>
          </cell>
          <cell r="D1683">
            <v>382.4</v>
          </cell>
          <cell r="E1683">
            <v>294.05</v>
          </cell>
        </row>
        <row r="1684">
          <cell r="A1684" t="str">
            <v>7401-7</v>
          </cell>
          <cell r="B1684" t="str">
            <v>DAL6236</v>
          </cell>
          <cell r="C1684" t="str">
            <v>Março</v>
          </cell>
          <cell r="D1684">
            <v>1</v>
          </cell>
          <cell r="E1684">
            <v>8</v>
          </cell>
          <cell r="F1684" t="str">
            <v>Complemento Óleo</v>
          </cell>
        </row>
        <row r="1685">
          <cell r="A1685" t="str">
            <v>7401-7</v>
          </cell>
          <cell r="B1685" t="str">
            <v>DAL6236</v>
          </cell>
          <cell r="C1685" t="str">
            <v>Março</v>
          </cell>
          <cell r="D1685">
            <v>384.13</v>
          </cell>
          <cell r="E1685">
            <v>294.7</v>
          </cell>
          <cell r="F1685" t="str">
            <v>Diesel Comum</v>
          </cell>
        </row>
        <row r="1686">
          <cell r="C1686" t="str">
            <v>Março Total</v>
          </cell>
          <cell r="D1686">
            <v>385.13</v>
          </cell>
          <cell r="E1686">
            <v>302.7</v>
          </cell>
        </row>
        <row r="1687">
          <cell r="A1687" t="str">
            <v>7401-7</v>
          </cell>
          <cell r="B1687" t="str">
            <v>DAL6236</v>
          </cell>
          <cell r="C1687" t="str">
            <v>Abril</v>
          </cell>
          <cell r="D1687">
            <v>288.14999999999998</v>
          </cell>
          <cell r="E1687">
            <v>221</v>
          </cell>
          <cell r="F1687" t="str">
            <v>Diesel Comum</v>
          </cell>
        </row>
        <row r="1688">
          <cell r="C1688" t="str">
            <v>Abril Total</v>
          </cell>
          <cell r="D1688">
            <v>288.14999999999998</v>
          </cell>
          <cell r="E1688">
            <v>221</v>
          </cell>
        </row>
        <row r="1689">
          <cell r="A1689" t="str">
            <v>7650-6</v>
          </cell>
          <cell r="B1689" t="str">
            <v>CAU4954</v>
          </cell>
          <cell r="C1689" t="str">
            <v>Fevereiro</v>
          </cell>
          <cell r="D1689">
            <v>329.93</v>
          </cell>
          <cell r="E1689">
            <v>253.06</v>
          </cell>
          <cell r="F1689" t="str">
            <v>Diesel Comum</v>
          </cell>
        </row>
        <row r="1690">
          <cell r="A1690" t="str">
            <v>7650-6</v>
          </cell>
          <cell r="B1690" t="str">
            <v>CAU4954</v>
          </cell>
          <cell r="C1690" t="str">
            <v>Fevereiro</v>
          </cell>
          <cell r="D1690">
            <v>36</v>
          </cell>
          <cell r="E1690">
            <v>216</v>
          </cell>
          <cell r="F1690" t="str">
            <v>Troca de Óleo</v>
          </cell>
        </row>
        <row r="1691">
          <cell r="C1691" t="str">
            <v>Fevereiro Total</v>
          </cell>
          <cell r="D1691">
            <v>365.93</v>
          </cell>
          <cell r="E1691">
            <v>469.06</v>
          </cell>
        </row>
        <row r="1692">
          <cell r="A1692" t="str">
            <v>7650-6</v>
          </cell>
          <cell r="B1692" t="str">
            <v>CAU4954</v>
          </cell>
          <cell r="C1692" t="str">
            <v>Março</v>
          </cell>
          <cell r="D1692">
            <v>225.01</v>
          </cell>
          <cell r="E1692">
            <v>172.59</v>
          </cell>
          <cell r="F1692" t="str">
            <v>Diesel Comum</v>
          </cell>
        </row>
        <row r="1693">
          <cell r="C1693" t="str">
            <v>Março Total</v>
          </cell>
          <cell r="D1693">
            <v>225.01</v>
          </cell>
          <cell r="E1693">
            <v>172.59</v>
          </cell>
        </row>
        <row r="1694">
          <cell r="A1694" t="str">
            <v>9202-3</v>
          </cell>
          <cell r="B1694" t="str">
            <v>BOU2060</v>
          </cell>
          <cell r="C1694" t="str">
            <v>Janeiro</v>
          </cell>
          <cell r="D1694">
            <v>133.82</v>
          </cell>
          <cell r="E1694">
            <v>207.32</v>
          </cell>
          <cell r="F1694" t="str">
            <v>Gasolina Comum</v>
          </cell>
        </row>
        <row r="1695">
          <cell r="C1695" t="str">
            <v>Janeiro Total</v>
          </cell>
          <cell r="D1695">
            <v>133.82</v>
          </cell>
          <cell r="E1695">
            <v>207.32</v>
          </cell>
        </row>
        <row r="1696">
          <cell r="A1696" t="str">
            <v>9202-3</v>
          </cell>
          <cell r="B1696" t="str">
            <v>BOU2060</v>
          </cell>
          <cell r="C1696" t="str">
            <v>Fevereiro</v>
          </cell>
          <cell r="D1696">
            <v>119.02</v>
          </cell>
          <cell r="E1696">
            <v>184.07</v>
          </cell>
          <cell r="F1696" t="str">
            <v>Gasolina Comum</v>
          </cell>
        </row>
        <row r="1697">
          <cell r="C1697" t="str">
            <v>Fevereiro Total</v>
          </cell>
          <cell r="D1697">
            <v>119.02</v>
          </cell>
          <cell r="E1697">
            <v>184.07</v>
          </cell>
        </row>
        <row r="1698">
          <cell r="A1698" t="str">
            <v>9202-3</v>
          </cell>
          <cell r="B1698" t="str">
            <v>BOU2060</v>
          </cell>
          <cell r="C1698" t="str">
            <v>Março</v>
          </cell>
          <cell r="D1698">
            <v>60.84</v>
          </cell>
          <cell r="E1698">
            <v>94.24</v>
          </cell>
          <cell r="F1698" t="str">
            <v>Gasolina Comum</v>
          </cell>
        </row>
        <row r="1699">
          <cell r="C1699" t="str">
            <v>Março Total</v>
          </cell>
          <cell r="D1699">
            <v>60.84</v>
          </cell>
          <cell r="E1699">
            <v>94.24</v>
          </cell>
        </row>
        <row r="1700">
          <cell r="A1700" t="str">
            <v>9202-3</v>
          </cell>
          <cell r="B1700" t="str">
            <v>BOU2060</v>
          </cell>
          <cell r="C1700" t="str">
            <v>Abril</v>
          </cell>
          <cell r="D1700">
            <v>207.48</v>
          </cell>
          <cell r="E1700">
            <v>316.79000000000002</v>
          </cell>
          <cell r="F1700" t="str">
            <v>Gasolina Comum</v>
          </cell>
        </row>
        <row r="1701">
          <cell r="C1701" t="str">
            <v>Abril Total</v>
          </cell>
          <cell r="D1701">
            <v>207.48</v>
          </cell>
          <cell r="E1701">
            <v>316.79000000000002</v>
          </cell>
        </row>
        <row r="1702">
          <cell r="A1702" t="str">
            <v>9248-9</v>
          </cell>
          <cell r="B1702" t="str">
            <v>CPL1422</v>
          </cell>
          <cell r="C1702" t="str">
            <v>Fevereiro</v>
          </cell>
          <cell r="D1702">
            <v>76.48</v>
          </cell>
          <cell r="E1702">
            <v>120</v>
          </cell>
          <cell r="F1702" t="str">
            <v>Gasolina Comum</v>
          </cell>
        </row>
        <row r="1703">
          <cell r="C1703" t="str">
            <v>Fevereiro Total</v>
          </cell>
          <cell r="D1703">
            <v>76.48</v>
          </cell>
          <cell r="E1703">
            <v>120</v>
          </cell>
        </row>
        <row r="1704">
          <cell r="A1704" t="str">
            <v>9248-9</v>
          </cell>
          <cell r="B1704" t="str">
            <v>CPL1422</v>
          </cell>
          <cell r="C1704" t="str">
            <v>Março</v>
          </cell>
          <cell r="D1704">
            <v>60.54</v>
          </cell>
          <cell r="E1704">
            <v>95</v>
          </cell>
          <cell r="F1704" t="str">
            <v>Gasolina Comum</v>
          </cell>
        </row>
        <row r="1705">
          <cell r="C1705" t="str">
            <v>Março Total</v>
          </cell>
          <cell r="D1705">
            <v>60.54</v>
          </cell>
          <cell r="E1705">
            <v>95</v>
          </cell>
        </row>
        <row r="1706">
          <cell r="A1706" t="str">
            <v>9248-9</v>
          </cell>
          <cell r="B1706" t="str">
            <v>CPL1422</v>
          </cell>
          <cell r="C1706" t="str">
            <v>Abril</v>
          </cell>
          <cell r="D1706">
            <v>140.61000000000001</v>
          </cell>
          <cell r="E1706">
            <v>215</v>
          </cell>
          <cell r="F1706" t="str">
            <v>Gasolina Comum</v>
          </cell>
        </row>
        <row r="1707">
          <cell r="C1707" t="str">
            <v>Abril Total</v>
          </cell>
          <cell r="D1707">
            <v>140.61000000000001</v>
          </cell>
          <cell r="E1707">
            <v>215</v>
          </cell>
        </row>
        <row r="1708">
          <cell r="A1708" t="str">
            <v>9274-8</v>
          </cell>
          <cell r="B1708" t="str">
            <v>BLG4293</v>
          </cell>
          <cell r="C1708" t="str">
            <v>Janeiro</v>
          </cell>
          <cell r="D1708">
            <v>126.5</v>
          </cell>
          <cell r="E1708">
            <v>97.2</v>
          </cell>
          <cell r="F1708" t="str">
            <v>Diesel Comum</v>
          </cell>
        </row>
        <row r="1709">
          <cell r="C1709" t="str">
            <v>Janeiro Total</v>
          </cell>
          <cell r="D1709">
            <v>126.5</v>
          </cell>
          <cell r="E1709">
            <v>97.2</v>
          </cell>
        </row>
        <row r="1710">
          <cell r="A1710" t="str">
            <v>9274-8</v>
          </cell>
          <cell r="B1710" t="str">
            <v>BLG4293</v>
          </cell>
          <cell r="C1710" t="str">
            <v>Março</v>
          </cell>
          <cell r="D1710">
            <v>1</v>
          </cell>
          <cell r="E1710">
            <v>24</v>
          </cell>
          <cell r="F1710" t="str">
            <v>Complemento Óleo</v>
          </cell>
        </row>
        <row r="1711">
          <cell r="A1711" t="str">
            <v>9274-8</v>
          </cell>
          <cell r="B1711" t="str">
            <v>BLG4293</v>
          </cell>
          <cell r="C1711" t="str">
            <v>Março</v>
          </cell>
          <cell r="D1711">
            <v>320.89</v>
          </cell>
          <cell r="E1711">
            <v>246.11</v>
          </cell>
          <cell r="F1711" t="str">
            <v>Diesel Comum</v>
          </cell>
        </row>
        <row r="1712">
          <cell r="C1712" t="str">
            <v>Março Total</v>
          </cell>
          <cell r="D1712">
            <v>321.89</v>
          </cell>
          <cell r="E1712">
            <v>270.11</v>
          </cell>
        </row>
        <row r="1713">
          <cell r="A1713" t="str">
            <v>9274-8</v>
          </cell>
          <cell r="B1713" t="str">
            <v>BLG4293</v>
          </cell>
          <cell r="C1713" t="str">
            <v>Abril</v>
          </cell>
          <cell r="D1713">
            <v>100</v>
          </cell>
          <cell r="E1713">
            <v>76.7</v>
          </cell>
          <cell r="F1713" t="str">
            <v>Diesel Comum</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1"/>
      <sheetName val="002"/>
      <sheetName val="006"/>
      <sheetName val="007"/>
      <sheetName val="010"/>
      <sheetName val="011"/>
      <sheetName val="021"/>
      <sheetName val="022"/>
      <sheetName val="030"/>
      <sheetName val="032"/>
      <sheetName val="EBA"/>
      <sheetName val="C.EUROPA"/>
      <sheetName val="036"/>
      <sheetName val="037"/>
      <sheetName val="038"/>
      <sheetName val="042"/>
      <sheetName val="043"/>
      <sheetName val="047"/>
      <sheetName val="052"/>
      <sheetName val="058"/>
      <sheetName val="060"/>
      <sheetName val="063"/>
      <sheetName val="064"/>
      <sheetName val="072"/>
      <sheetName val="075"/>
      <sheetName val="076"/>
      <sheetName val="077"/>
      <sheetName val="078"/>
      <sheetName val="079"/>
      <sheetName val="087"/>
      <sheetName val="088"/>
      <sheetName val="090"/>
      <sheetName val="092"/>
      <sheetName val="099"/>
      <sheetName val="Anal.2041"/>
      <sheetName val="CAPA"/>
      <sheetName val="taxa"/>
      <sheetName val="Correção"/>
      <sheetName val="VAR.IGP-M"/>
      <sheetName val="VAR.USD"/>
      <sheetName val="CAPA CORREC."/>
      <sheetName val="taxas fechamto 0601"/>
      <sheetName val="taxas fechamto 0701"/>
      <sheetName val="EBA cr. publicitário"/>
      <sheetName val="Módulo1"/>
      <sheetName val="Shopping list"/>
      <sheetName val="OUT02.REPORT"/>
      <sheetName val="Pagador_tlf_res1"/>
      <sheetName val="Patrimonial"/>
      <sheetName val="Parc. de ICMS"/>
      <sheetName val="F1.1"/>
      <sheetName val="Tabelas"/>
      <sheetName val="Exchange"/>
      <sheetName val="OUT02_REPORT"/>
      <sheetName val="ABRIL 2000"/>
      <sheetName val="E1"/>
      <sheetName val="ce"/>
      <sheetName val="GERREAL"/>
      <sheetName val="Conversion Cost"/>
      <sheetName val="DB Controle"/>
      <sheetName val="Cierre2_04"/>
      <sheetName val="C_EUROPA"/>
      <sheetName val="Anal_2041"/>
      <sheetName val="VAR_IGP-M"/>
      <sheetName val="VAR_USD"/>
      <sheetName val="CAPA_CORREC_"/>
      <sheetName val="taxas_fechamto_0601"/>
      <sheetName val="taxas_fechamto_0701"/>
      <sheetName val="EBA_cr__publicitário"/>
      <sheetName val="Drop-down"/>
      <sheetName val="mutacao"/>
      <sheetName val="Base DE LOJAS EM 25 11 2009"/>
      <sheetName val="ELIM_FINANCEIRA"/>
      <sheetName val="OUT02_REPORT1"/>
      <sheetName val="Parc__de_ICMS"/>
      <sheetName val="F1_1"/>
      <sheetName val="ABRIL_2000"/>
      <sheetName val="Shopping_list"/>
      <sheetName val="DB_Controle"/>
      <sheetName val="Conversion_Cost"/>
      <sheetName val="Base_DE_LOJAS_EM_25_11_2009"/>
      <sheetName val="tmp"/>
      <sheetName val="Posição"/>
      <sheetName val="Aplicação"/>
      <sheetName val="Resgate"/>
      <sheetName val="Config User"/>
      <sheetName val="Config Cliente"/>
      <sheetName val="Config Ambiente"/>
      <sheetName val="Config Produto"/>
      <sheetName val="Main"/>
      <sheetName val="C_EUROPA1"/>
      <sheetName val="Anal_20411"/>
      <sheetName val="VAR_IGP-M1"/>
      <sheetName val="VAR_USD1"/>
      <sheetName val="CAPA_CORREC_1"/>
      <sheetName val="taxas_fechamto_06011"/>
      <sheetName val="taxas_fechamto_07011"/>
      <sheetName val="EBA_cr__publicitário1"/>
      <sheetName val="OUT02_REPORT2"/>
      <sheetName val="Parc__de_ICMS1"/>
      <sheetName val="F1_11"/>
      <sheetName val="Shopping_list1"/>
      <sheetName val="ABRIL_20001"/>
      <sheetName val="Conversion_Cost1"/>
      <sheetName val="DB_Controle1"/>
      <sheetName val="Base_DE_LOJAS_EM_25_11_20091"/>
      <sheetName val="Config_User"/>
      <sheetName val="Config_Cliente"/>
      <sheetName val="Config_Ambiente"/>
      <sheetName val="Config_Produto"/>
      <sheetName val="comparativo"/>
      <sheetName val="CONSOLIDADO R_"/>
      <sheetName val="NACIGUAT R_"/>
      <sheetName val="RESUMIDO"/>
      <sheetName val="RIGUAT R_"/>
      <sheetName val="ANALITICO_RIG"/>
      <sheetName val="Vendas Diretas"/>
      <sheetName val="20410901"/>
      <sheetName val="Fluxo set"/>
      <sheetName val="1. Information Requirements"/>
      <sheetName val="Res-Equiv"/>
      <sheetName val="Jan"/>
      <sheetName val="INFO"/>
      <sheetName val="Gerencial_REPOB"/>
      <sheetName val="Eco-Fin"/>
      <sheetName val="PRIMARIO"/>
      <sheetName val="REF"/>
      <sheetName val="CONSOLIDADO_R_"/>
      <sheetName val="NACIGUAT_R_"/>
      <sheetName val="RIGUAT_R_"/>
      <sheetName val="Supuestos Generales"/>
      <sheetName val="E1.1.2 - RECEBIMENTOS"/>
      <sheetName val="Base"/>
      <sheetName val="C_EUROPA2"/>
      <sheetName val="Anal_20412"/>
      <sheetName val="VAR_IGP-M2"/>
      <sheetName val="VAR_USD2"/>
      <sheetName val="CAPA_CORREC_2"/>
      <sheetName val="taxas_fechamto_06012"/>
      <sheetName val="taxas_fechamto_07012"/>
      <sheetName val="EBA_cr__publicitário2"/>
      <sheetName val="CONSOLIDADO_R_1"/>
      <sheetName val="NACIGUAT_R_1"/>
      <sheetName val="RIGUAT_R_1"/>
      <sheetName val="Config_User1"/>
      <sheetName val="Config_Cliente1"/>
      <sheetName val="Config_Ambiente1"/>
      <sheetName val="Config_Produto1"/>
      <sheetName val="Vendas_Diretas"/>
      <sheetName val="Fluxo_set"/>
      <sheetName val="Supuestos_Generales"/>
      <sheetName val="Resumo"/>
      <sheetName val="OUT02_REPORT3"/>
      <sheetName val="Shopping_list2"/>
      <sheetName val="Parc__de_ICMS2"/>
      <sheetName val="F1_12"/>
      <sheetName val="ABRIL_20002"/>
      <sheetName val="Conversion_Cost2"/>
      <sheetName val="DB_Controle2"/>
      <sheetName val="Base_DE_LOJAS_EM_25_11_20092"/>
      <sheetName val="Vendas_Diretas1"/>
      <sheetName val="C_EUROPA3"/>
      <sheetName val="Anal_20413"/>
      <sheetName val="VAR_IGP-M3"/>
      <sheetName val="VAR_USD3"/>
      <sheetName val="CAPA_CORREC_3"/>
      <sheetName val="taxas_fechamto_06013"/>
      <sheetName val="taxas_fechamto_07013"/>
      <sheetName val="EBA_cr__publicitário3"/>
      <sheetName val="OUT02_REPORT4"/>
      <sheetName val="Shopping_list3"/>
      <sheetName val="Parc__de_ICMS3"/>
      <sheetName val="F1_13"/>
      <sheetName val="ABRIL_20003"/>
      <sheetName val="Conversion_Cost3"/>
      <sheetName val="DB_Controle3"/>
      <sheetName val="Base_DE_LOJAS_EM_25_11_20093"/>
      <sheetName val="Config_User2"/>
      <sheetName val="Config_Cliente2"/>
      <sheetName val="Config_Ambiente2"/>
      <sheetName val="Config_Produto2"/>
      <sheetName val="CONSOLIDADO_R_2"/>
      <sheetName val="NACIGUAT_R_2"/>
      <sheetName val="RIGUAT_R_2"/>
      <sheetName val="Vendas_Diretas2"/>
      <sheetName val="IR1242005"/>
      <sheetName val="infousedfordropdowns"/>
      <sheetName val="ENERINC"/>
      <sheetName val="Dados de Entrada - Planejamento"/>
      <sheetName val="c"/>
      <sheetName val="Exec travel"/>
      <sheetName val="PS-Consolidation"/>
      <sheetName val="SALES98"/>
      <sheetName val=""/>
      <sheetName val="Orçamento"/>
      <sheetName val="LKPDATA"/>
      <sheetName val="Parameters"/>
      <sheetName val="Currency"/>
      <sheetName val="Balancete SAP"/>
      <sheetName val="A4"/>
      <sheetName val="pl atual"/>
      <sheetName val="Lead"/>
      <sheetName val="Tabela de Parâmetros"/>
      <sheetName val="CDI"/>
      <sheetName val="A4.2-FLEXIBRAS"/>
      <sheetName val="USA NT Detalhe"/>
      <sheetName val="N"/>
      <sheetName val="BRESSER"/>
      <sheetName val="Dados"/>
      <sheetName val="PROGRAMAS BASE ARTISTICO"/>
      <sheetName val="Dados Energia"/>
      <sheetName val="APLIC112009"/>
      <sheetName val="SCH11C"/>
      <sheetName val="Leasing"/>
      <sheetName val="Summary-Qtr"/>
      <sheetName val="TCU"/>
      <sheetName val="AL"/>
      <sheetName val="C_EUROPA4"/>
      <sheetName val="Anal_20414"/>
      <sheetName val="VAR_IGP-M4"/>
      <sheetName val="VAR_USD4"/>
      <sheetName val="CAPA_CORREC_4"/>
      <sheetName val="taxas_fechamto_06014"/>
      <sheetName val="taxas_fechamto_07014"/>
      <sheetName val="EBA_cr__publicitário4"/>
      <sheetName val="Shopping_list4"/>
      <sheetName val="OUT02_REPORT5"/>
      <sheetName val="Parc__de_ICMS4"/>
      <sheetName val="F1_14"/>
      <sheetName val="ABRIL_20004"/>
      <sheetName val="DB_Controle4"/>
      <sheetName val="Conversion_Cost4"/>
      <sheetName val="CONSOLIDADO_R_3"/>
      <sheetName val="NACIGUAT_R_3"/>
      <sheetName val="RIGUAT_R_3"/>
      <sheetName val="Config_User3"/>
      <sheetName val="Config_Cliente3"/>
      <sheetName val="Config_Ambiente3"/>
      <sheetName val="Config_Produto3"/>
      <sheetName val="Base_DE_LOJAS_EM_25_11_20094"/>
      <sheetName val="1__Information_Requirements"/>
      <sheetName val="Vendas_Diretas3"/>
      <sheetName val="Fluxo_set1"/>
      <sheetName val="Supuestos_Generales1"/>
      <sheetName val="E1_1_2_-_RECEBIMENTOS"/>
      <sheetName val="Dados_de_Entrada_-_Planejamento"/>
      <sheetName val="Exec_travel"/>
      <sheetName val="USA_NT_Detalhe"/>
      <sheetName val="Balancete_SAP"/>
      <sheetName val="A4_2-FLEXIBRAS"/>
      <sheetName val="PROGRAMAS_BASE_ARTISTICO"/>
      <sheetName val="Papéis"/>
      <sheetName val="Swap"/>
      <sheetName val="MOD 7 SIN"/>
      <sheetName val="Sheet2"/>
      <sheetName val="Q_Saldo"/>
      <sheetName val="Passo a Passo"/>
      <sheetName val="Q_Dia"/>
      <sheetName val="ATUALIZA"/>
      <sheetName val="Banco Dados(Real) Consolidado"/>
      <sheetName val="MOD_7_SIN"/>
      <sheetName val="Assumptions"/>
      <sheetName val="Cover"/>
      <sheetName val="Setup"/>
      <sheetName val="OB Tax"/>
      <sheetName val="OB Val 11M 17-18"/>
      <sheetName val="Sheet1"/>
      <sheetName val="Con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sheetData sheetId="154"/>
      <sheetData sheetId="155"/>
      <sheetData sheetId="156"/>
      <sheetData sheetId="157"/>
      <sheetData sheetId="158"/>
      <sheetData sheetId="159"/>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sheetData sheetId="210" refreshError="1"/>
      <sheetData sheetId="211" refreshError="1"/>
      <sheetData sheetId="212" refreshError="1"/>
      <sheetData sheetId="213" refreshError="1"/>
      <sheetData sheetId="214" refreshError="1"/>
      <sheetData sheetId="215" refreshError="1"/>
      <sheetData sheetId="216" refreshError="1"/>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sheetData sheetId="261" refreshError="1"/>
      <sheetData sheetId="262" refreshError="1"/>
      <sheetData sheetId="263" refreshError="1"/>
      <sheetData sheetId="264" refreshError="1"/>
      <sheetData sheetId="265" refreshError="1"/>
      <sheetData sheetId="266" refreshError="1"/>
      <sheetData sheetId="267"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uation_Retail"/>
      <sheetName val="Credit_Public (2)"/>
      <sheetName val="Capital_Structure"/>
      <sheetName val="Ratio Analysis "/>
      <sheetName val="Scenarios"/>
      <sheetName val="Consolidated"/>
      <sheetName val="Credit Analysis"/>
      <sheetName val="Credit_Public"/>
      <sheetName val="Dept_Stores"/>
      <sheetName val="Credit_Private  "/>
      <sheetName val="Dept_Private "/>
      <sheetName val="Retail_Private"/>
      <sheetName val="Summary "/>
      <sheetName val="Step"/>
      <sheetName val="IRR (2)"/>
      <sheetName val="Retail"/>
      <sheetName val="Transaction"/>
      <sheetName val="IRR"/>
      <sheetName val="Mexican"/>
      <sheetName val="Projections"/>
      <sheetName val="Valuation_Credit"/>
      <sheetName val="Salinas10"/>
      <sheetName val="Salinas10.xls"/>
    </sheetNames>
    <definedNames>
      <definedName name="Credi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Merc"/>
      <sheetName val="Subs"/>
      <sheetName val="Gross"/>
      <sheetName val="Net"/>
      <sheetName val="AvSubs"/>
      <sheetName val="Churn"/>
      <sheetName val="Churn%"/>
      <sheetName val="AvSubs-Emp"/>
      <sheetName val="Pessoal"/>
      <sheetName val="Handsets"/>
      <sheetName val="KPI1"/>
      <sheetName val="KPI 1 BENCH"/>
      <sheetName val="KPI2"/>
      <sheetName val="KPI 2 BENCH"/>
      <sheetName val="KPI1 AL"/>
      <sheetName val="KPI1 PE"/>
      <sheetName val="KPI1 PB"/>
      <sheetName val="KPI1 RN"/>
      <sheetName val="KPI1 CE"/>
      <sheetName val="KPI1 PI"/>
      <sheetName val="KPI2 AL"/>
      <sheetName val="KPI2 PE"/>
      <sheetName val="KPI2 PB"/>
      <sheetName val="KPI2 RN"/>
      <sheetName val="KPI2 CE"/>
      <sheetName val="KPI2 PI"/>
      <sheetName val="P1"/>
      <sheetName val="P1-AL"/>
      <sheetName val="P1-PE"/>
      <sheetName val="P1-PB"/>
      <sheetName val="P1-RN"/>
      <sheetName val="P1-CE"/>
      <sheetName val="P1-PI"/>
      <sheetName val="P4"/>
      <sheetName val="P4-AL"/>
      <sheetName val="P4-PE"/>
      <sheetName val="P4-PB"/>
      <sheetName val="P4-RN"/>
      <sheetName val="P4-CE"/>
      <sheetName val="P4-PI"/>
      <sheetName val="P6"/>
      <sheetName val="P6-AL"/>
      <sheetName val="P6-PE"/>
      <sheetName val="P6-PB"/>
      <sheetName val="P6-RN"/>
      <sheetName val="P6-CE"/>
      <sheetName val="P6-PI"/>
      <sheetName val="VPL"/>
      <sheetName val="EVA (3)"/>
      <sheetName val="EVA (1)"/>
      <sheetName val="EVA (2)"/>
      <sheetName val="EVA SEM GSM"/>
      <sheetName val="EVAS MAIO"/>
      <sheetName val="EVA-HOLD"/>
      <sheetName val="EVA-AL (2)"/>
      <sheetName val="EVA-PE (2)"/>
      <sheetName val="EVA-PB (2)"/>
      <sheetName val="EVA-RN (2)"/>
      <sheetName val="EVA-CE (2)"/>
      <sheetName val="EVA-PI (2)"/>
      <sheetName val="DFB1"/>
      <sheetName val="DFB1-AL "/>
      <sheetName val="DFB1-PE"/>
      <sheetName val="DFB1-PB"/>
      <sheetName val="DFB1-RN"/>
      <sheetName val="DFB1-CE"/>
      <sheetName val="DFB1-PI"/>
      <sheetName val="DFB2"/>
      <sheetName val="DFB2-AL"/>
      <sheetName val="DFB2-PE"/>
      <sheetName val="DFB2-PB"/>
      <sheetName val="DFB2-RN"/>
      <sheetName val="DFB2-CE"/>
      <sheetName val="DFB2-PI"/>
      <sheetName val="P1 RES"/>
      <sheetName val="P1 (2)"/>
      <sheetName val="P2"/>
      <sheetName val="P3"/>
      <sheetName val="P1 AL"/>
      <sheetName val="P1 PE"/>
      <sheetName val="P1 PB"/>
      <sheetName val="P1 RN"/>
      <sheetName val="P1 CE"/>
      <sheetName val="P1 PI"/>
      <sheetName val="P1 HO"/>
      <sheetName val="P2 AL"/>
      <sheetName val="P2 PE"/>
      <sheetName val="P2 PB"/>
      <sheetName val="P2 RN"/>
      <sheetName val="P2 CE"/>
      <sheetName val="P2 PI"/>
      <sheetName val="P2 HO"/>
      <sheetName val="P3 AL"/>
      <sheetName val="P3 PE"/>
      <sheetName val="P3 PB"/>
      <sheetName val="P3 RN"/>
      <sheetName val="P3 CE"/>
      <sheetName val="P3 PI"/>
      <sheetName val="P3 HO"/>
      <sheetName val="INV COMPARATIVO"/>
      <sheetName val="INV"/>
      <sheetName val="INV-AL"/>
      <sheetName val="INV-PE"/>
      <sheetName val="INV-PB"/>
      <sheetName val="INV-RN"/>
      <sheetName val="INV-CE"/>
      <sheetName val="INV-PI"/>
      <sheetName val="INV-HO"/>
      <sheetName val="FreeCashFlow"/>
      <sheetName val="CashFlow"/>
      <sheetName val="Balance"/>
      <sheetName val="Dere mensal"/>
      <sheetName val="Dere mensal 2001"/>
      <sheetName val="FreeCashFlow mensal"/>
      <sheetName val="CashFlow mensal"/>
      <sheetName val="Balance mensal"/>
      <sheetName val="ORC FISCAL"/>
      <sheetName val="base"/>
      <sheetName val="premissas_economicas"/>
    </sheetNames>
    <sheetDataSet>
      <sheetData sheetId="0" refreshError="1">
        <row r="3">
          <cell r="A3" t="str">
            <v>Mercado</v>
          </cell>
          <cell r="B3">
            <v>1</v>
          </cell>
        </row>
        <row r="4">
          <cell r="A4" t="str">
            <v xml:space="preserve"> Assinantes</v>
          </cell>
          <cell r="B4">
            <v>2</v>
          </cell>
        </row>
        <row r="5">
          <cell r="A5" t="str">
            <v>Adições Brutas</v>
          </cell>
          <cell r="B5">
            <v>3</v>
          </cell>
        </row>
        <row r="6">
          <cell r="A6" t="str">
            <v>Adições Líquidas</v>
          </cell>
          <cell r="B6">
            <v>4</v>
          </cell>
        </row>
        <row r="7">
          <cell r="A7" t="str">
            <v xml:space="preserve"> Assinantes Médios</v>
          </cell>
          <cell r="B7">
            <v>5</v>
          </cell>
        </row>
        <row r="8">
          <cell r="A8" t="str">
            <v>Cancelamentos</v>
          </cell>
          <cell r="B8">
            <v>6</v>
          </cell>
        </row>
        <row r="9">
          <cell r="A9" t="str">
            <v>Churn %</v>
          </cell>
          <cell r="B9">
            <v>7</v>
          </cell>
        </row>
        <row r="10">
          <cell r="A10" t="str">
            <v>Assinantes e Custos/Empregado</v>
          </cell>
          <cell r="B10">
            <v>8</v>
          </cell>
        </row>
        <row r="11">
          <cell r="A11" t="str">
            <v>Força de Trabalho</v>
          </cell>
          <cell r="B11">
            <v>9</v>
          </cell>
        </row>
        <row r="12">
          <cell r="A12" t="str">
            <v>Handset</v>
          </cell>
          <cell r="B12">
            <v>10</v>
          </cell>
        </row>
        <row r="13">
          <cell r="A13" t="str">
            <v>Indicadores da Receita - Consolidado</v>
          </cell>
          <cell r="B13">
            <v>11</v>
          </cell>
        </row>
        <row r="14">
          <cell r="A14" t="str">
            <v xml:space="preserve"> Indicadores da Receita por Operadora</v>
          </cell>
          <cell r="B14">
            <v>12</v>
          </cell>
        </row>
        <row r="15">
          <cell r="A15" t="str">
            <v>Indicadores do Tráfego - Consolidado</v>
          </cell>
          <cell r="B15">
            <v>13</v>
          </cell>
        </row>
        <row r="16">
          <cell r="A16" t="str">
            <v>Indicadores do Tráfego por Operadoras</v>
          </cell>
          <cell r="B16">
            <v>14</v>
          </cell>
        </row>
        <row r="17">
          <cell r="A17" t="str">
            <v>Indicadores da Receita - Alagoas</v>
          </cell>
          <cell r="B17">
            <v>15</v>
          </cell>
        </row>
        <row r="18">
          <cell r="A18" t="str">
            <v>Indicadores da Receita - Pernambuco</v>
          </cell>
          <cell r="B18">
            <v>16</v>
          </cell>
        </row>
        <row r="19">
          <cell r="A19" t="str">
            <v>Indicadores da Receita - Paraíba</v>
          </cell>
          <cell r="B19">
            <v>17</v>
          </cell>
        </row>
        <row r="20">
          <cell r="A20" t="str">
            <v>Indicadores da Receita - Rio Grande do Norte</v>
          </cell>
          <cell r="B20">
            <v>18</v>
          </cell>
        </row>
        <row r="21">
          <cell r="A21" t="str">
            <v>Indicadores da Receita - Ceará</v>
          </cell>
          <cell r="B21">
            <v>19</v>
          </cell>
        </row>
        <row r="22">
          <cell r="A22" t="str">
            <v>Indicadores da Receita - Piauí</v>
          </cell>
          <cell r="B22">
            <v>20</v>
          </cell>
        </row>
        <row r="23">
          <cell r="A23" t="str">
            <v>Indicadores da Performance do Tráfego - Alagoas</v>
          </cell>
          <cell r="B23">
            <v>21</v>
          </cell>
        </row>
        <row r="24">
          <cell r="A24" t="str">
            <v>Indicadores da Performance do Tráfego - Pernambuco</v>
          </cell>
          <cell r="B24">
            <v>22</v>
          </cell>
        </row>
        <row r="25">
          <cell r="A25" t="str">
            <v>Indicadores da Performance do Tráfego - Paraíba</v>
          </cell>
          <cell r="B25">
            <v>23</v>
          </cell>
        </row>
        <row r="26">
          <cell r="A26" t="str">
            <v>Indicadores da Performance do Tráfego - Rio Grande do Norte</v>
          </cell>
          <cell r="B26">
            <v>24</v>
          </cell>
        </row>
        <row r="27">
          <cell r="A27" t="str">
            <v>Indicadores da Performance do Tráfego - Ceará</v>
          </cell>
          <cell r="B27">
            <v>25</v>
          </cell>
        </row>
        <row r="28">
          <cell r="A28" t="str">
            <v>Indicadores da Performance do Tráfego - Telasa</v>
          </cell>
          <cell r="B28">
            <v>26</v>
          </cell>
        </row>
        <row r="34">
          <cell r="A34"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s>
    <sheetDataSet>
      <sheetData sheetId="0" refreshError="1">
        <row r="4">
          <cell r="K4">
            <v>1</v>
          </cell>
        </row>
      </sheetData>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 de Caixa de RITA"/>
      <sheetName val="#REF"/>
      <sheetName val="CVA-ANEEL 5° dia útil anterior"/>
      <sheetName val="_REF"/>
      <sheetName val="Var Preços"/>
      <sheetName val="USA NT Detalhe"/>
      <sheetName val="Dados de Entrada - Planejamento"/>
      <sheetName val=" CTA RDOS"/>
      <sheetName val="pl atual"/>
      <sheetName val="AESMES"/>
      <sheetName val="Capa"/>
      <sheetName val="Auxiliar"/>
      <sheetName val="INFO"/>
      <sheetName val="CRITERIOS"/>
      <sheetName val="CVA_Projetada12meses"/>
      <sheetName val="Cálculos "/>
      <sheetName val="Enc. Capac."/>
      <sheetName val="MACRO1"/>
      <sheetName val="ENERIN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1"/>
      <sheetName val="2"/>
      <sheetName val="3-ok"/>
      <sheetName val="4-ok"/>
      <sheetName val="5-ok"/>
      <sheetName val="6"/>
      <sheetName val="7-ok"/>
      <sheetName val="8-ok"/>
      <sheetName val="9-ok"/>
      <sheetName val="10-Alterar"/>
      <sheetName val="11-ok"/>
      <sheetName val="11.1-ok"/>
      <sheetName val="12.A-ok"/>
      <sheetName val="12.B-ok"/>
      <sheetName val="12.0-ok"/>
      <sheetName val="12.1-ok"/>
      <sheetName val="12.1.1"/>
      <sheetName val="12.2-ok"/>
      <sheetName val="12.3-ok"/>
      <sheetName val="12.5-ok"/>
      <sheetName val="12.6-ok"/>
      <sheetName val="12.7-ok"/>
      <sheetName val="12.8-ok"/>
      <sheetName val="12.9-ok"/>
      <sheetName val="12.10-ok"/>
      <sheetName val="12.11-ok"/>
      <sheetName val="12.12-ok"/>
      <sheetName val="12.13-ok"/>
      <sheetName val="12.14-Alterar"/>
      <sheetName val="12.15-ok"/>
      <sheetName val="12.16-Alterar"/>
      <sheetName val="13-ok"/>
      <sheetName val="14-ok"/>
      <sheetName val="15-OK"/>
      <sheetName val="16-ok"/>
      <sheetName val="17-ok"/>
      <sheetName val="18-ok"/>
      <sheetName val="19-ok"/>
      <sheetName val="20-ok"/>
      <sheetName val="21-ok"/>
      <sheetName val="22-ok"/>
      <sheetName val="23-ok"/>
      <sheetName val="24-nao"/>
      <sheetName val="25-ok"/>
      <sheetName val="26-ok"/>
      <sheetName val="27-ok"/>
      <sheetName val="28-ok"/>
      <sheetName val="29-ok"/>
      <sheetName val="29.0-ok"/>
      <sheetName val="29.1-ok"/>
      <sheetName val="29.2-ok"/>
      <sheetName val="29.3-ok"/>
      <sheetName val="29.4-ok"/>
      <sheetName val="29.5-ok"/>
      <sheetName val="30-ok"/>
      <sheetName val="31-ok"/>
      <sheetName val="32-ok"/>
      <sheetName val="33-ok"/>
      <sheetName val="34-ok"/>
      <sheetName val="35-ok"/>
      <sheetName val="36-ok"/>
      <sheetName val="37-ok"/>
      <sheetName val="38-ok"/>
      <sheetName val="39-ok"/>
      <sheetName val="40-ok"/>
      <sheetName val="41-ok"/>
      <sheetName val="42-ok"/>
      <sheetName val="43-ok"/>
      <sheetName val="43.1- ok"/>
      <sheetName val="44-ok"/>
      <sheetName val="45-ok"/>
      <sheetName val="45.1-ok"/>
      <sheetName val="46-ok"/>
      <sheetName val="47"/>
      <sheetName val="48"/>
      <sheetName val="49-ok"/>
      <sheetName val="50-ok"/>
      <sheetName val="51-ok"/>
      <sheetName val="52-Alterar"/>
      <sheetName val="53-ok"/>
      <sheetName val="54-ok"/>
      <sheetName val="55-ok"/>
      <sheetName val="55.0"/>
      <sheetName val="55.1"/>
      <sheetName val="56-ok"/>
      <sheetName val="57-ok"/>
      <sheetName val="57.1"/>
      <sheetName val="57.2"/>
      <sheetName val="57.3"/>
      <sheetName val="57.4"/>
      <sheetName val="57.5"/>
      <sheetName val="58"/>
      <sheetName val="59-ok"/>
      <sheetName val="60-ok"/>
      <sheetName val="61-ok"/>
      <sheetName val="62"/>
      <sheetName val="63"/>
      <sheetName val="64"/>
      <sheetName val="65"/>
      <sheetName val="66-ok"/>
      <sheetName val="67"/>
      <sheetName val="68"/>
      <sheetName val="Tickmarks"/>
      <sheetName val="CRITERIOS"/>
      <sheetName val="GDP"/>
      <sheetName val="FORNECEDORES"/>
      <sheetName val="SENSIBILIDAD"/>
      <sheetName val="Parametros"/>
      <sheetName val="Dados ISO 9001"/>
      <sheetName val="Dados Clandestina"/>
      <sheetName val="Dados Ouvidoria II"/>
      <sheetName val="Dados Faturamento"/>
      <sheetName val="Dados de relacionamento"/>
      <sheetName val="Dados Segurança"/>
      <sheetName val="Dados Perdas"/>
      <sheetName val="2º 3º pedidos"/>
      <sheetName val=" CTA RDOS"/>
      <sheetName val="DR Evolutiva"/>
    </sheetNames>
    <sheetDataSet>
      <sheetData sheetId="0" refreshError="1">
        <row r="2">
          <cell r="DE2">
            <v>39538</v>
          </cell>
        </row>
        <row r="3">
          <cell r="DL3" t="str">
            <v>Consolidado</v>
          </cell>
        </row>
        <row r="4">
          <cell r="DL4" t="str">
            <v>COELBA</v>
          </cell>
        </row>
        <row r="5">
          <cell r="DL5" t="str">
            <v>COSERN</v>
          </cell>
        </row>
        <row r="6">
          <cell r="DL6" t="str">
            <v>CELPE</v>
          </cell>
        </row>
        <row r="7">
          <cell r="DL7" t="str">
            <v>TERMOPE</v>
          </cell>
        </row>
        <row r="8">
          <cell r="DL8" t="str">
            <v>ITAPEBI</v>
          </cell>
        </row>
        <row r="9">
          <cell r="DL9" t="str">
            <v>AFLUENTE</v>
          </cell>
        </row>
        <row r="10">
          <cell r="DL10" t="str">
            <v>NC ENERGIA</v>
          </cell>
        </row>
        <row r="11">
          <cell r="DL11" t="str">
            <v>TERMO NC</v>
          </cell>
        </row>
        <row r="12">
          <cell r="DL12" t="str">
            <v>TERMOAÇU</v>
          </cell>
        </row>
        <row r="13">
          <cell r="DL13" t="str">
            <v>GOIAS SUL</v>
          </cell>
        </row>
        <row r="14">
          <cell r="DL14" t="str">
            <v>BAGUARI</v>
          </cell>
        </row>
        <row r="15">
          <cell r="DL15" t="str">
            <v>GERAÇÃO CIII</v>
          </cell>
        </row>
        <row r="16">
          <cell r="DL16" t="str">
            <v>GARTER</v>
          </cell>
        </row>
        <row r="17">
          <cell r="DL17" t="str">
            <v>RIO PCH</v>
          </cell>
        </row>
        <row r="18">
          <cell r="DL18" t="str">
            <v>BAHIA PCH</v>
          </cell>
        </row>
        <row r="19">
          <cell r="DL19" t="str">
            <v>AGUAS DA PEDRA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resas_US$"/>
      <sheetName val="Índice"/>
      <sheetName val="USA NT Detalhe"/>
      <sheetName val="CVA_Projetada12meses"/>
      <sheetName val="SENSIBILIDAD"/>
      <sheetName val="Parametros"/>
      <sheetName val="Bal_2002"/>
    </sheetNames>
    <sheetDataSet>
      <sheetData sheetId="0" refreshError="1">
        <row r="7">
          <cell r="C7" t="str">
            <v>EMBELUS</v>
          </cell>
        </row>
        <row r="9">
          <cell r="D9" t="str">
            <v>EMBCELUS</v>
          </cell>
        </row>
      </sheetData>
      <sheetData sheetId="1" refreshError="1">
        <row r="3">
          <cell r="O3">
            <v>35064</v>
          </cell>
        </row>
        <row r="16">
          <cell r="L16">
            <v>470</v>
          </cell>
        </row>
        <row r="18">
          <cell r="K18" t="str">
            <v>230_720</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3E5AA-2410-4F33-9A1D-B98ED3375162}">
  <sheetPr>
    <tabColor theme="4"/>
    <pageSetUpPr autoPageBreaks="0" fitToPage="1"/>
  </sheetPr>
  <dimension ref="A1:XFC25"/>
  <sheetViews>
    <sheetView showGridLines="0" showRowColHeaders="0" tabSelected="1" zoomScaleNormal="100" workbookViewId="0"/>
  </sheetViews>
  <sheetFormatPr defaultColWidth="0" defaultRowHeight="15.75" zeroHeight="1" x14ac:dyDescent="0.25"/>
  <cols>
    <col min="1" max="1" width="6" style="2" customWidth="1"/>
    <col min="2" max="2" width="5.42578125" style="2" customWidth="1"/>
    <col min="3" max="3" width="12.42578125" style="2" bestFit="1" customWidth="1"/>
    <col min="4" max="5" width="9.140625" style="2" customWidth="1"/>
    <col min="6" max="6" width="9.28515625" style="2" customWidth="1"/>
    <col min="7" max="8" width="9.140625" style="2" customWidth="1"/>
    <col min="9" max="9" width="11.7109375" style="2" customWidth="1"/>
    <col min="10" max="10" width="6.85546875" style="2" customWidth="1"/>
    <col min="11" max="11" width="7.140625" style="2" customWidth="1"/>
    <col min="12" max="12" width="9.140625" style="2" customWidth="1"/>
    <col min="13" max="13" width="10.140625" style="2" customWidth="1"/>
    <col min="14" max="14" width="12.42578125" style="2" customWidth="1"/>
    <col min="15" max="15" width="9.140625" style="2" customWidth="1"/>
    <col min="16" max="16" width="48.140625" style="2" customWidth="1"/>
    <col min="17" max="19" width="9.140625" style="2" hidden="1" customWidth="1"/>
    <col min="20" max="21" width="0" style="2" hidden="1" customWidth="1"/>
    <col min="22" max="22" width="9.140625" style="2" hidden="1" customWidth="1"/>
    <col min="23" max="24" width="0" style="2" hidden="1" customWidth="1"/>
    <col min="25" max="16383" width="9.140625" style="2" hidden="1"/>
    <col min="16384" max="16384" width="2.5703125" style="2" customWidth="1"/>
  </cols>
  <sheetData>
    <row r="1" spans="1:14" x14ac:dyDescent="0.25">
      <c r="A1" s="1"/>
    </row>
    <row r="2" spans="1:14" x14ac:dyDescent="0.25"/>
    <row r="3" spans="1:14" x14ac:dyDescent="0.25">
      <c r="C3" s="3"/>
      <c r="H3" s="3"/>
      <c r="J3" s="3"/>
    </row>
    <row r="4" spans="1:14" ht="18" customHeight="1" x14ac:dyDescent="0.25">
      <c r="C4" s="402"/>
      <c r="D4" s="402"/>
      <c r="E4" s="402"/>
      <c r="F4" s="402"/>
      <c r="G4" s="402"/>
      <c r="H4" s="402"/>
      <c r="I4" s="402"/>
    </row>
    <row r="5" spans="1:14" ht="18" customHeight="1" x14ac:dyDescent="0.25">
      <c r="B5" s="4" t="s">
        <v>89</v>
      </c>
      <c r="C5" s="192"/>
      <c r="D5" s="402"/>
      <c r="E5" s="402"/>
      <c r="F5" s="402"/>
      <c r="G5" s="402"/>
      <c r="H5" s="402"/>
      <c r="I5" s="402"/>
    </row>
    <row r="6" spans="1:14" ht="18" customHeight="1" x14ac:dyDescent="0.25">
      <c r="C6" s="192"/>
    </row>
    <row r="7" spans="1:14" ht="18.75" customHeight="1" x14ac:dyDescent="0.25">
      <c r="C7" s="5"/>
      <c r="D7" s="5"/>
      <c r="E7" s="5"/>
    </row>
    <row r="8" spans="1:14" ht="9" customHeight="1" x14ac:dyDescent="0.25">
      <c r="D8" s="6"/>
      <c r="E8" s="6"/>
      <c r="F8" s="6"/>
      <c r="G8" s="6"/>
      <c r="H8" s="6"/>
    </row>
    <row r="9" spans="1:14" ht="18.75" x14ac:dyDescent="0.3">
      <c r="C9" s="457" t="s">
        <v>608</v>
      </c>
      <c r="D9" s="7"/>
      <c r="E9" s="7"/>
      <c r="F9" s="7"/>
      <c r="G9" s="7"/>
      <c r="H9" s="7"/>
      <c r="J9" s="190" t="s">
        <v>607</v>
      </c>
      <c r="K9" s="8"/>
      <c r="L9" s="8"/>
      <c r="M9" s="8"/>
      <c r="N9" s="8"/>
    </row>
    <row r="10" spans="1:14" x14ac:dyDescent="0.25">
      <c r="C10" s="466" t="s">
        <v>91</v>
      </c>
      <c r="D10" s="458"/>
      <c r="E10" s="6"/>
      <c r="F10" s="6"/>
      <c r="G10" s="6"/>
      <c r="H10" s="6"/>
      <c r="I10" s="9"/>
      <c r="J10" s="191" t="s">
        <v>88</v>
      </c>
      <c r="K10" s="8"/>
      <c r="L10" s="8"/>
      <c r="M10" s="8"/>
      <c r="N10" s="8"/>
    </row>
    <row r="11" spans="1:14" x14ac:dyDescent="0.25">
      <c r="C11" s="466" t="s">
        <v>92</v>
      </c>
      <c r="D11" s="458"/>
      <c r="E11" s="6"/>
      <c r="F11" s="6"/>
      <c r="G11" s="6"/>
      <c r="H11" s="6"/>
      <c r="I11" s="9"/>
      <c r="J11" s="191" t="s">
        <v>90</v>
      </c>
      <c r="K11" s="8"/>
      <c r="L11" s="11"/>
      <c r="M11" s="8"/>
      <c r="N11" s="8"/>
    </row>
    <row r="12" spans="1:14" x14ac:dyDescent="0.25">
      <c r="C12" s="466" t="s">
        <v>645</v>
      </c>
      <c r="D12" s="458"/>
      <c r="E12" s="6"/>
      <c r="F12" s="6"/>
      <c r="G12" s="6"/>
      <c r="H12" s="6"/>
      <c r="I12" s="9"/>
      <c r="J12" s="191" t="s">
        <v>95</v>
      </c>
      <c r="K12" s="8"/>
      <c r="L12" s="8"/>
      <c r="M12" s="8"/>
      <c r="N12" s="8"/>
    </row>
    <row r="13" spans="1:14" x14ac:dyDescent="0.25">
      <c r="C13" s="466" t="s">
        <v>93</v>
      </c>
      <c r="D13" s="458"/>
      <c r="E13" s="6"/>
      <c r="F13" s="6"/>
      <c r="G13" s="6"/>
      <c r="H13" s="6"/>
      <c r="I13" s="9"/>
      <c r="J13" s="191" t="s">
        <v>96</v>
      </c>
      <c r="K13" s="8"/>
      <c r="L13" s="8"/>
      <c r="M13" s="8"/>
      <c r="N13" s="8"/>
    </row>
    <row r="14" spans="1:14" x14ac:dyDescent="0.25">
      <c r="D14" s="458"/>
      <c r="E14" s="6"/>
      <c r="F14" s="6"/>
      <c r="G14" s="6"/>
      <c r="H14" s="6"/>
      <c r="I14" s="9"/>
      <c r="J14" s="191" t="s">
        <v>94</v>
      </c>
      <c r="K14" s="8"/>
      <c r="L14" s="8"/>
      <c r="M14" s="8"/>
      <c r="N14" s="8"/>
    </row>
    <row r="15" spans="1:14" ht="18.75" x14ac:dyDescent="0.3">
      <c r="C15" s="10"/>
      <c r="D15" s="6"/>
      <c r="E15" s="6"/>
      <c r="F15" s="6"/>
      <c r="G15" s="6"/>
      <c r="H15" s="6"/>
      <c r="I15" s="9"/>
      <c r="J15" s="8"/>
      <c r="K15" s="8"/>
      <c r="L15" s="8"/>
      <c r="M15" s="8"/>
      <c r="N15" s="8"/>
    </row>
    <row r="16" spans="1:14" x14ac:dyDescent="0.25">
      <c r="C16" s="12"/>
      <c r="D16" s="6"/>
      <c r="E16" s="6"/>
      <c r="F16" s="6"/>
      <c r="G16" s="6"/>
      <c r="H16" s="6"/>
      <c r="I16" s="9"/>
      <c r="J16" s="8"/>
      <c r="K16" s="8"/>
      <c r="L16" s="8"/>
      <c r="M16" s="8"/>
      <c r="N16" s="8"/>
    </row>
    <row r="17" spans="3:16" x14ac:dyDescent="0.25">
      <c r="C17" s="12"/>
      <c r="D17" s="13"/>
      <c r="E17" s="13"/>
      <c r="F17" s="13"/>
      <c r="G17" s="13"/>
      <c r="H17" s="13"/>
      <c r="I17" s="9"/>
    </row>
    <row r="18" spans="3:16" x14ac:dyDescent="0.25">
      <c r="C18" s="3" t="s">
        <v>676</v>
      </c>
      <c r="D18" s="6"/>
      <c r="E18" s="6"/>
      <c r="F18" s="6"/>
      <c r="G18" s="6"/>
      <c r="H18" s="6"/>
    </row>
    <row r="19" spans="3:16" x14ac:dyDescent="0.25">
      <c r="C19" s="14"/>
      <c r="D19" s="6"/>
      <c r="E19" s="6"/>
      <c r="F19" s="6"/>
      <c r="G19" s="6"/>
      <c r="H19" s="6"/>
    </row>
    <row r="20" spans="3:16" x14ac:dyDescent="0.25">
      <c r="C20" s="14"/>
      <c r="D20" s="15"/>
      <c r="E20" s="15"/>
      <c r="F20" s="15"/>
      <c r="G20" s="15"/>
      <c r="H20" s="15"/>
      <c r="J20" s="16"/>
    </row>
    <row r="21" spans="3:16" x14ac:dyDescent="0.25">
      <c r="C21" s="14"/>
      <c r="D21" s="15"/>
      <c r="E21" s="15"/>
      <c r="F21" s="6"/>
      <c r="G21" s="15"/>
      <c r="H21" s="15"/>
      <c r="I21" s="9"/>
      <c r="J21" s="17"/>
    </row>
    <row r="22" spans="3:16" x14ac:dyDescent="0.25">
      <c r="C22" s="19"/>
      <c r="D22" s="222"/>
      <c r="E22" s="20"/>
      <c r="F22" s="20"/>
      <c r="G22" s="20"/>
      <c r="H22" s="20"/>
      <c r="J22" s="18"/>
      <c r="K22" s="18"/>
      <c r="L22" s="18"/>
      <c r="M22" s="18"/>
      <c r="N22" s="18"/>
      <c r="O22" s="18"/>
      <c r="P22" s="18"/>
    </row>
    <row r="23" spans="3:16" x14ac:dyDescent="0.25">
      <c r="C23" s="19"/>
      <c r="D23" s="222"/>
      <c r="E23" s="20"/>
      <c r="F23" s="20"/>
      <c r="G23" s="20"/>
      <c r="H23" s="20"/>
      <c r="J23" s="18"/>
      <c r="K23" s="18"/>
      <c r="L23" s="18"/>
      <c r="M23" s="18"/>
      <c r="N23" s="18"/>
      <c r="O23" s="18"/>
      <c r="P23" s="18"/>
    </row>
    <row r="24" spans="3:16" ht="18.75" customHeight="1" x14ac:dyDescent="0.25">
      <c r="C24" s="19"/>
      <c r="D24" s="222"/>
      <c r="E24" s="20"/>
      <c r="F24" s="20"/>
      <c r="G24" s="20"/>
      <c r="H24" s="20"/>
    </row>
    <row r="25" spans="3:16" ht="17.25" customHeight="1" x14ac:dyDescent="0.25">
      <c r="C25" s="21"/>
      <c r="D25" s="20"/>
      <c r="E25" s="20"/>
      <c r="F25" s="20"/>
      <c r="G25" s="20"/>
      <c r="H25" s="20"/>
    </row>
  </sheetData>
  <hyperlinks>
    <hyperlink ref="C12" location="'Business-Customers'!A1" display="Business-Customers" xr:uid="{04084B80-C7B1-4721-8FA8-691AB57955AA}"/>
    <hyperlink ref="C11" location="Revenue!A1" display="Revenues" xr:uid="{B799565D-77FA-4053-990C-F0AA79DAB8CB}"/>
    <hyperlink ref="C10" location="'Vertical and Consolidated I.S.'!A1" display="Consolidated and Vertical I/S" xr:uid="{385D6A7A-8E1B-4A39-83B4-918AA0E26453}"/>
    <hyperlink ref="C13" location="'Operational and Financial Ind.'!A1" display="Operational and Financial Indicators" xr:uid="{E05BD936-019C-4D26-9D89-3019D593D946}"/>
    <hyperlink ref="J10" location="'IFRS-4-Balance Sheet'!A1" display="Consolidated Balance Sheet" xr:uid="{EF3FBFBC-4256-455B-BFF8-E3DD98276DA4}"/>
    <hyperlink ref="J11" location="'IFRS-4-Income Statement'!A1" display="Consolidated Income Statement" xr:uid="{57393CDD-1832-4711-898E-D8CE54676145}"/>
    <hyperlink ref="J12" location="'IFRS-4-Indicators'!A1" display="Indicators" xr:uid="{A96CB711-4813-4482-AF6A-7AFA20C99849}"/>
    <hyperlink ref="J13" location="'IFRS-4-Products'!A1" display="Products" xr:uid="{57D9E8CB-9763-4B39-B3E8-0F819A632599}"/>
    <hyperlink ref="J14" location="'IFRS-4-Glossary'!A1" display="Glossary" xr:uid="{9E939650-1D05-4510-8681-48B3E00265D8}"/>
  </hyperlinks>
  <pageMargins left="0.51181102362204722" right="0.51181102362204722" top="0.78740157480314965" bottom="0.78740157480314965" header="0.31496062992125984" footer="0.31496062992125984"/>
  <pageSetup paperSize="9" orientation="landscape" r:id="rId1"/>
  <headerFooter>
    <oddFooter>&amp;L&amp;1#&amp;"Calibri"&amp;10&amp;K000000Confidencial | Compartilhamento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387F7-0352-4FC7-AE01-424933FBCFD1}">
  <sheetPr>
    <tabColor theme="1"/>
  </sheetPr>
  <dimension ref="A1:V18"/>
  <sheetViews>
    <sheetView showGridLines="0" workbookViewId="0"/>
  </sheetViews>
  <sheetFormatPr defaultColWidth="0" defaultRowHeight="12.75" zeroHeight="1" x14ac:dyDescent="0.2"/>
  <cols>
    <col min="1" max="2" width="9.140625" style="226" customWidth="1"/>
    <col min="3" max="3" width="10.42578125" style="226" bestFit="1" customWidth="1"/>
    <col min="4" max="22" width="9.140625" style="226" customWidth="1"/>
    <col min="23" max="16384" width="9.140625" style="226" hidden="1"/>
  </cols>
  <sheetData>
    <row r="1" spans="1:21" x14ac:dyDescent="0.2"/>
    <row r="2" spans="1:21" x14ac:dyDescent="0.2"/>
    <row r="3" spans="1:21" x14ac:dyDescent="0.2"/>
    <row r="4" spans="1:21" ht="42" customHeight="1" x14ac:dyDescent="0.2"/>
    <row r="5" spans="1:21" x14ac:dyDescent="0.2">
      <c r="A5" s="399" t="s">
        <v>94</v>
      </c>
      <c r="B5" s="399"/>
      <c r="C5" s="399"/>
      <c r="D5" s="399"/>
      <c r="E5" s="399"/>
      <c r="F5" s="278"/>
      <c r="G5" s="278"/>
      <c r="H5" s="278"/>
      <c r="I5" s="278"/>
      <c r="J5" s="278"/>
      <c r="K5" s="254"/>
      <c r="L5" s="254"/>
      <c r="M5" s="254"/>
      <c r="N5" s="254"/>
      <c r="O5" s="254"/>
      <c r="P5" s="254"/>
      <c r="Q5" s="278"/>
      <c r="R5" s="278"/>
      <c r="S5" s="278"/>
      <c r="T5" s="278"/>
      <c r="U5" s="278"/>
    </row>
    <row r="6" spans="1:21" x14ac:dyDescent="0.2">
      <c r="A6" s="400" t="s">
        <v>506</v>
      </c>
      <c r="B6" s="400"/>
      <c r="C6" s="400"/>
      <c r="D6" s="400"/>
      <c r="E6" s="400"/>
      <c r="F6" s="278"/>
      <c r="G6" s="278"/>
      <c r="H6" s="278"/>
      <c r="I6" s="278"/>
      <c r="J6" s="278"/>
      <c r="K6" s="254"/>
      <c r="L6" s="254"/>
      <c r="M6" s="254"/>
      <c r="N6" s="254"/>
      <c r="O6" s="254"/>
      <c r="P6" s="254"/>
      <c r="Q6" s="278"/>
      <c r="R6" s="278"/>
      <c r="S6" s="278"/>
      <c r="T6" s="278"/>
      <c r="U6" s="278"/>
    </row>
    <row r="7" spans="1:21" ht="12.75" customHeight="1" x14ac:dyDescent="0.2">
      <c r="A7" s="567" t="s">
        <v>507</v>
      </c>
      <c r="B7" s="567"/>
      <c r="C7" s="567"/>
      <c r="D7" s="567"/>
      <c r="E7" s="567"/>
      <c r="F7" s="567"/>
      <c r="G7" s="567"/>
      <c r="H7" s="567"/>
      <c r="I7" s="567"/>
      <c r="J7" s="567"/>
      <c r="K7" s="567"/>
      <c r="L7" s="567"/>
      <c r="M7" s="567"/>
      <c r="N7" s="567"/>
      <c r="O7" s="567"/>
      <c r="P7" s="567"/>
      <c r="Q7" s="567"/>
      <c r="R7" s="567"/>
      <c r="S7" s="567"/>
      <c r="T7" s="567"/>
      <c r="U7" s="567"/>
    </row>
    <row r="8" spans="1:21" ht="12.75" customHeight="1" x14ac:dyDescent="0.2">
      <c r="A8" s="567" t="s">
        <v>508</v>
      </c>
      <c r="B8" s="567"/>
      <c r="C8" s="567"/>
      <c r="D8" s="567"/>
      <c r="E8" s="567"/>
      <c r="F8" s="567"/>
      <c r="G8" s="567"/>
      <c r="H8" s="567"/>
      <c r="I8" s="567"/>
      <c r="J8" s="567"/>
      <c r="K8" s="567"/>
      <c r="L8" s="567"/>
      <c r="M8" s="567"/>
      <c r="N8" s="567"/>
      <c r="O8" s="567"/>
      <c r="P8" s="567"/>
      <c r="Q8" s="567"/>
      <c r="R8" s="567"/>
      <c r="S8" s="567"/>
      <c r="T8" s="567"/>
      <c r="U8" s="567"/>
    </row>
    <row r="9" spans="1:21" ht="12.75" customHeight="1" x14ac:dyDescent="0.2">
      <c r="A9" s="567" t="s">
        <v>509</v>
      </c>
      <c r="B9" s="567"/>
      <c r="C9" s="567"/>
      <c r="D9" s="567"/>
      <c r="E9" s="567"/>
      <c r="F9" s="567"/>
      <c r="G9" s="567"/>
      <c r="H9" s="567"/>
      <c r="I9" s="567"/>
      <c r="J9" s="567"/>
      <c r="K9" s="567"/>
      <c r="L9" s="567"/>
      <c r="M9" s="567"/>
      <c r="N9" s="567"/>
      <c r="O9" s="567"/>
      <c r="P9" s="567"/>
      <c r="Q9" s="567"/>
      <c r="R9" s="567"/>
      <c r="S9" s="567"/>
      <c r="T9" s="567"/>
      <c r="U9" s="567"/>
    </row>
    <row r="10" spans="1:21" ht="12.75" customHeight="1" x14ac:dyDescent="0.2">
      <c r="A10" s="567" t="s">
        <v>510</v>
      </c>
      <c r="B10" s="567"/>
      <c r="C10" s="567"/>
      <c r="D10" s="567"/>
      <c r="E10" s="567"/>
      <c r="F10" s="567"/>
      <c r="G10" s="567"/>
      <c r="H10" s="567"/>
      <c r="I10" s="567"/>
      <c r="J10" s="567"/>
      <c r="K10" s="567"/>
      <c r="L10" s="567"/>
      <c r="M10" s="567"/>
      <c r="N10" s="567"/>
      <c r="O10" s="567"/>
      <c r="P10" s="567"/>
      <c r="Q10" s="567"/>
      <c r="R10" s="567"/>
      <c r="S10" s="567"/>
      <c r="T10" s="567"/>
      <c r="U10" s="567"/>
    </row>
    <row r="11" spans="1:21" ht="12.75" customHeight="1" x14ac:dyDescent="0.2">
      <c r="A11" s="567" t="s">
        <v>511</v>
      </c>
      <c r="B11" s="567"/>
      <c r="C11" s="567"/>
      <c r="D11" s="567"/>
      <c r="E11" s="567"/>
      <c r="F11" s="567"/>
      <c r="G11" s="567"/>
      <c r="H11" s="567"/>
      <c r="I11" s="567"/>
      <c r="J11" s="567"/>
      <c r="K11" s="567"/>
      <c r="L11" s="567"/>
      <c r="M11" s="567"/>
      <c r="N11" s="567"/>
      <c r="O11" s="567"/>
      <c r="P11" s="567"/>
      <c r="Q11" s="567"/>
      <c r="R11" s="567"/>
      <c r="S11" s="567"/>
      <c r="T11" s="567"/>
      <c r="U11" s="567"/>
    </row>
    <row r="12" spans="1:21" ht="12.75" customHeight="1" x14ac:dyDescent="0.2">
      <c r="A12" s="567" t="s">
        <v>512</v>
      </c>
      <c r="B12" s="567"/>
      <c r="C12" s="567"/>
      <c r="D12" s="567"/>
      <c r="E12" s="567"/>
      <c r="F12" s="567"/>
      <c r="G12" s="567"/>
      <c r="H12" s="567"/>
      <c r="I12" s="567"/>
      <c r="J12" s="567"/>
      <c r="K12" s="567"/>
      <c r="L12" s="567"/>
      <c r="M12" s="567"/>
      <c r="N12" s="567"/>
      <c r="O12" s="567"/>
      <c r="P12" s="567"/>
      <c r="Q12" s="567"/>
      <c r="R12" s="567"/>
      <c r="S12" s="567"/>
      <c r="T12" s="567"/>
      <c r="U12" s="567"/>
    </row>
    <row r="13" spans="1:21" ht="12.75" customHeight="1" x14ac:dyDescent="0.2">
      <c r="A13" s="567" t="s">
        <v>513</v>
      </c>
      <c r="B13" s="567"/>
      <c r="C13" s="567"/>
      <c r="D13" s="567"/>
      <c r="E13" s="567"/>
      <c r="F13" s="567"/>
      <c r="G13" s="567"/>
      <c r="H13" s="567"/>
      <c r="I13" s="567"/>
      <c r="J13" s="567"/>
      <c r="K13" s="567"/>
      <c r="L13" s="567"/>
      <c r="M13" s="567"/>
      <c r="N13" s="567"/>
      <c r="O13" s="567"/>
      <c r="P13" s="567"/>
      <c r="Q13" s="567"/>
      <c r="R13" s="567"/>
      <c r="S13" s="567"/>
      <c r="T13" s="567"/>
      <c r="U13" s="567"/>
    </row>
    <row r="14" spans="1:21" ht="12.75" customHeight="1" x14ac:dyDescent="0.2">
      <c r="A14" s="401" t="s">
        <v>514</v>
      </c>
      <c r="B14" s="401"/>
      <c r="C14" s="401"/>
      <c r="D14" s="401"/>
      <c r="E14" s="401"/>
      <c r="F14" s="401"/>
      <c r="G14" s="401"/>
      <c r="H14" s="401"/>
      <c r="I14" s="401"/>
      <c r="J14" s="401"/>
      <c r="K14" s="401"/>
      <c r="L14" s="401"/>
      <c r="M14" s="401"/>
      <c r="N14" s="401"/>
      <c r="O14" s="401"/>
      <c r="P14" s="401"/>
      <c r="Q14" s="401"/>
      <c r="R14" s="401"/>
      <c r="S14" s="401"/>
      <c r="T14" s="401"/>
      <c r="U14" s="401"/>
    </row>
    <row r="15" spans="1:21" ht="12.75" customHeight="1" x14ac:dyDescent="0.2">
      <c r="A15" s="567" t="s">
        <v>515</v>
      </c>
      <c r="B15" s="567"/>
      <c r="C15" s="567"/>
      <c r="D15" s="567"/>
      <c r="E15" s="567"/>
      <c r="F15" s="567"/>
      <c r="G15" s="567"/>
      <c r="H15" s="567"/>
      <c r="I15" s="567"/>
      <c r="J15" s="567"/>
      <c r="K15" s="567"/>
      <c r="L15" s="567"/>
      <c r="M15" s="567"/>
      <c r="N15" s="567"/>
      <c r="O15" s="567"/>
      <c r="P15" s="567"/>
      <c r="Q15" s="567"/>
      <c r="R15" s="567"/>
      <c r="S15" s="567"/>
      <c r="T15" s="567"/>
      <c r="U15" s="567"/>
    </row>
    <row r="16" spans="1:21" ht="12.75" customHeight="1" x14ac:dyDescent="0.2">
      <c r="A16" s="567" t="s">
        <v>516</v>
      </c>
      <c r="B16" s="567"/>
      <c r="C16" s="567"/>
      <c r="D16" s="567"/>
      <c r="E16" s="567"/>
      <c r="F16" s="567"/>
      <c r="G16" s="567"/>
      <c r="H16" s="567"/>
      <c r="I16" s="567"/>
      <c r="J16" s="567"/>
      <c r="K16" s="567"/>
      <c r="L16" s="567"/>
      <c r="M16" s="567"/>
      <c r="N16" s="567"/>
      <c r="O16" s="567"/>
      <c r="P16" s="567"/>
      <c r="Q16" s="567"/>
      <c r="R16" s="567"/>
      <c r="S16" s="567"/>
      <c r="T16" s="567"/>
      <c r="U16" s="567"/>
    </row>
    <row r="17" x14ac:dyDescent="0.2"/>
    <row r="18" ht="73.5" customHeight="1" x14ac:dyDescent="0.2"/>
  </sheetData>
  <mergeCells count="9">
    <mergeCell ref="A13:U13"/>
    <mergeCell ref="A15:U15"/>
    <mergeCell ref="A16:U16"/>
    <mergeCell ref="A7:U7"/>
    <mergeCell ref="A8:U8"/>
    <mergeCell ref="A9:U9"/>
    <mergeCell ref="A10:U10"/>
    <mergeCell ref="A11:U11"/>
    <mergeCell ref="A12:U12"/>
  </mergeCells>
  <pageMargins left="0.78740157499999996" right="0.78740157499999996" top="0.984251969" bottom="0.984251969" header="0.49212598499999999" footer="0.49212598499999999"/>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AFD16-8A9D-4852-A394-42CF84D140FC}">
  <sheetPr>
    <tabColor theme="4"/>
  </sheetPr>
  <dimension ref="A1:AJ159"/>
  <sheetViews>
    <sheetView showGridLines="0" zoomScaleNormal="100" workbookViewId="0">
      <pane xSplit="1" topLeftCell="E1" activePane="topRight" state="frozen"/>
      <selection pane="topRight" activeCell="A4" sqref="A4"/>
    </sheetView>
  </sheetViews>
  <sheetFormatPr defaultColWidth="0" defaultRowHeight="15" zeroHeight="1" outlineLevelCol="1" x14ac:dyDescent="0.25"/>
  <cols>
    <col min="1" max="1" width="63.42578125" customWidth="1"/>
    <col min="2" max="5" width="9.140625" customWidth="1" outlineLevel="1"/>
    <col min="6" max="6" width="9.140625" customWidth="1"/>
    <col min="7" max="10" width="9.140625" customWidth="1" outlineLevel="1"/>
    <col min="11" max="15" width="9.140625" customWidth="1"/>
    <col min="16" max="16" width="22.28515625" customWidth="1"/>
    <col min="17" max="19" width="9.140625" hidden="1" customWidth="1"/>
    <col min="20" max="20" width="0" hidden="1" customWidth="1"/>
    <col min="21" max="24" width="9.140625" hidden="1" customWidth="1"/>
    <col min="25" max="25" width="0" hidden="1" customWidth="1"/>
    <col min="26" max="29" width="9.140625" hidden="1" customWidth="1"/>
    <col min="30" max="32" width="0" hidden="1" customWidth="1"/>
    <col min="33" max="33" width="9.140625" hidden="1" customWidth="1"/>
    <col min="34" max="36" width="0" hidden="1" customWidth="1"/>
    <col min="37" max="16384" width="9.140625" hidden="1"/>
  </cols>
  <sheetData>
    <row r="1" spans="1:15" x14ac:dyDescent="0.25"/>
    <row r="2" spans="1:15" x14ac:dyDescent="0.25"/>
    <row r="3" spans="1:15" x14ac:dyDescent="0.25"/>
    <row r="4" spans="1:15" ht="24.75" customHeight="1" x14ac:dyDescent="0.25">
      <c r="A4" s="410" t="s">
        <v>660</v>
      </c>
      <c r="B4" s="201" t="s">
        <v>124</v>
      </c>
      <c r="C4" s="201" t="s">
        <v>125</v>
      </c>
      <c r="D4" s="201" t="s">
        <v>126</v>
      </c>
      <c r="E4" s="201" t="s">
        <v>127</v>
      </c>
      <c r="F4" s="201">
        <v>2021</v>
      </c>
      <c r="G4" s="201" t="s">
        <v>98</v>
      </c>
      <c r="H4" s="201" t="s">
        <v>99</v>
      </c>
      <c r="I4" s="201" t="s">
        <v>100</v>
      </c>
      <c r="J4" s="201" t="s">
        <v>101</v>
      </c>
      <c r="K4" s="201">
        <v>2022</v>
      </c>
      <c r="L4" s="201" t="s">
        <v>102</v>
      </c>
      <c r="M4" s="201" t="s">
        <v>648</v>
      </c>
      <c r="N4" s="201" t="s">
        <v>669</v>
      </c>
      <c r="O4" s="201" t="s">
        <v>670</v>
      </c>
    </row>
    <row r="5" spans="1:15" x14ac:dyDescent="0.25">
      <c r="A5" s="407" t="s">
        <v>517</v>
      </c>
      <c r="B5" s="403">
        <v>3955.3666701500001</v>
      </c>
      <c r="C5" s="403">
        <v>3945.0065629299997</v>
      </c>
      <c r="D5" s="403">
        <v>4534.0721383700002</v>
      </c>
      <c r="E5" s="403">
        <v>4928.6210789400002</v>
      </c>
      <c r="F5" s="403">
        <v>17363.066450390001</v>
      </c>
      <c r="G5" s="403">
        <v>4717.4935190200003</v>
      </c>
      <c r="H5" s="403">
        <v>5351.8173132199981</v>
      </c>
      <c r="I5" s="403">
        <v>6093.1225553900022</v>
      </c>
      <c r="J5" s="403">
        <v>6220.0670459199991</v>
      </c>
      <c r="K5" s="403">
        <v>22382.500433549998</v>
      </c>
      <c r="L5" s="403">
        <v>5891.2517890899999</v>
      </c>
      <c r="M5" s="471">
        <v>6198.8447522700017</v>
      </c>
      <c r="N5" s="471">
        <v>6876.3791783399956</v>
      </c>
      <c r="O5" s="471">
        <v>18966.475719699996</v>
      </c>
    </row>
    <row r="6" spans="1:15" x14ac:dyDescent="0.25">
      <c r="A6" s="407" t="s">
        <v>518</v>
      </c>
      <c r="B6" s="403">
        <v>3823.3877796500001</v>
      </c>
      <c r="C6" s="403">
        <v>3931.83575574</v>
      </c>
      <c r="D6" s="403">
        <v>4149.2091978899998</v>
      </c>
      <c r="E6" s="403">
        <v>4359.4637887399995</v>
      </c>
      <c r="F6" s="403">
        <v>16263.896522019997</v>
      </c>
      <c r="G6" s="403">
        <v>4479.2768672900002</v>
      </c>
      <c r="H6" s="403">
        <v>4710.8670886699992</v>
      </c>
      <c r="I6" s="403">
        <v>5201.5664560500009</v>
      </c>
      <c r="J6" s="403">
        <v>5535.426695539998</v>
      </c>
      <c r="K6" s="403">
        <v>19927.137107549999</v>
      </c>
      <c r="L6" s="403">
        <v>5742.483070119999</v>
      </c>
      <c r="M6" s="471">
        <v>6008.1819757899993</v>
      </c>
      <c r="N6" s="471">
        <v>6432.1997341000006</v>
      </c>
      <c r="O6" s="471">
        <v>18182.864780010001</v>
      </c>
    </row>
    <row r="7" spans="1:15" x14ac:dyDescent="0.25">
      <c r="A7" s="407" t="s">
        <v>519</v>
      </c>
      <c r="B7" s="403">
        <v>490.79733931000004</v>
      </c>
      <c r="C7" s="403">
        <v>503.55006790000004</v>
      </c>
      <c r="D7" s="403">
        <v>551.50493760999996</v>
      </c>
      <c r="E7" s="403">
        <v>589.78434256999958</v>
      </c>
      <c r="F7" s="403">
        <v>2135.6366873899997</v>
      </c>
      <c r="G7" s="403">
        <v>605.30566502000011</v>
      </c>
      <c r="H7" s="403">
        <v>646.38523672999986</v>
      </c>
      <c r="I7" s="403">
        <v>663.15785488000029</v>
      </c>
      <c r="J7" s="403">
        <v>746.17584099999954</v>
      </c>
      <c r="K7" s="403">
        <v>2661.0245976299998</v>
      </c>
      <c r="L7" s="403">
        <v>695.66476567999996</v>
      </c>
      <c r="M7" s="471">
        <v>708.26030466000009</v>
      </c>
      <c r="N7" s="471">
        <v>749.79886989999977</v>
      </c>
      <c r="O7" s="471">
        <v>2153.72394024</v>
      </c>
    </row>
    <row r="8" spans="1:15" x14ac:dyDescent="0.25">
      <c r="A8" s="407" t="s">
        <v>520</v>
      </c>
      <c r="B8" s="403">
        <v>372.90402792999998</v>
      </c>
      <c r="C8" s="403">
        <v>392.40946645000002</v>
      </c>
      <c r="D8" s="403">
        <v>408.55996125000007</v>
      </c>
      <c r="E8" s="403">
        <v>416.20345698000017</v>
      </c>
      <c r="F8" s="403">
        <v>1590.0769126100004</v>
      </c>
      <c r="G8" s="403">
        <v>429.60053432000007</v>
      </c>
      <c r="H8" s="403">
        <v>478.30558693999973</v>
      </c>
      <c r="I8" s="403">
        <v>585.45465112000011</v>
      </c>
      <c r="J8" s="403">
        <v>729.84340473999998</v>
      </c>
      <c r="K8" s="403">
        <v>2223.2041771199997</v>
      </c>
      <c r="L8" s="403">
        <v>708.37824960999978</v>
      </c>
      <c r="M8" s="471">
        <v>725.18578015999992</v>
      </c>
      <c r="N8" s="471">
        <v>695.08350410000003</v>
      </c>
      <c r="O8" s="471">
        <v>2128.6475338699997</v>
      </c>
    </row>
    <row r="9" spans="1:15" x14ac:dyDescent="0.25">
      <c r="A9" s="407" t="s">
        <v>521</v>
      </c>
      <c r="B9" s="403">
        <v>-1923.3375797999997</v>
      </c>
      <c r="C9" s="403">
        <v>-1997.7892415099998</v>
      </c>
      <c r="D9" s="403">
        <v>-2358.1094018900003</v>
      </c>
      <c r="E9" s="403">
        <v>-2528.7452791099986</v>
      </c>
      <c r="F9" s="403">
        <v>-8807.9815023099982</v>
      </c>
      <c r="G9" s="403">
        <v>-2766.81314127</v>
      </c>
      <c r="H9" s="403">
        <v>-2988.5150029299998</v>
      </c>
      <c r="I9" s="403">
        <v>-3225.1269804700028</v>
      </c>
      <c r="J9" s="403">
        <v>-3087.015870219996</v>
      </c>
      <c r="K9" s="403">
        <v>-12067.470994889998</v>
      </c>
      <c r="L9" s="403">
        <v>-3306.1640609399997</v>
      </c>
      <c r="M9" s="471">
        <v>-3188.0003936000007</v>
      </c>
      <c r="N9" s="471">
        <v>-3376.6450289800009</v>
      </c>
      <c r="O9" s="471">
        <v>-9870.8094835200009</v>
      </c>
    </row>
    <row r="10" spans="1:15" x14ac:dyDescent="0.25">
      <c r="A10" s="407" t="s">
        <v>522</v>
      </c>
      <c r="B10" s="403">
        <v>-158.72775862</v>
      </c>
      <c r="C10" s="403">
        <v>-148.60413954999999</v>
      </c>
      <c r="D10" s="403">
        <v>-178.31691916</v>
      </c>
      <c r="E10" s="403">
        <v>-225.46768775999999</v>
      </c>
      <c r="F10" s="403">
        <v>-711.11650508999992</v>
      </c>
      <c r="G10" s="403">
        <v>-267.74297411000003</v>
      </c>
      <c r="H10" s="403">
        <v>-279.8501755800001</v>
      </c>
      <c r="I10" s="403">
        <v>-306.1524273199999</v>
      </c>
      <c r="J10" s="403">
        <v>-322.79391171000003</v>
      </c>
      <c r="K10" s="403">
        <v>-1176.53948872</v>
      </c>
      <c r="L10" s="403">
        <v>-366.00934074000003</v>
      </c>
      <c r="M10" s="471">
        <v>-347.10873335999997</v>
      </c>
      <c r="N10" s="471">
        <v>-338.72083674999988</v>
      </c>
      <c r="O10" s="471">
        <v>-1051.8389108499998</v>
      </c>
    </row>
    <row r="11" spans="1:15" x14ac:dyDescent="0.25">
      <c r="A11" s="407" t="s">
        <v>523</v>
      </c>
      <c r="B11" s="403">
        <v>-1006.2697323500001</v>
      </c>
      <c r="C11" s="403">
        <v>-1012.95964366</v>
      </c>
      <c r="D11" s="403">
        <v>-1041.63114666</v>
      </c>
      <c r="E11" s="403">
        <v>-1043.6245212900008</v>
      </c>
      <c r="F11" s="403">
        <v>-4104.4850439600013</v>
      </c>
      <c r="G11" s="403">
        <v>-1056.7805253400002</v>
      </c>
      <c r="H11" s="403">
        <v>-1131.7148447900001</v>
      </c>
      <c r="I11" s="403">
        <v>-1235.8131958299998</v>
      </c>
      <c r="J11" s="403">
        <v>-1306.8192399499997</v>
      </c>
      <c r="K11" s="403">
        <v>-4731.1278059099996</v>
      </c>
      <c r="L11" s="403">
        <v>-1313.7494965399997</v>
      </c>
      <c r="M11" s="471">
        <v>-1335.9978100999999</v>
      </c>
      <c r="N11" s="471">
        <v>-1411.3962254000005</v>
      </c>
      <c r="O11" s="471">
        <v>-4061.1435320400001</v>
      </c>
    </row>
    <row r="12" spans="1:15" x14ac:dyDescent="0.25">
      <c r="A12" s="407" t="s">
        <v>524</v>
      </c>
      <c r="B12" s="403">
        <v>-68.223537969999995</v>
      </c>
      <c r="C12" s="403">
        <v>-55.853754469999998</v>
      </c>
      <c r="D12" s="403">
        <v>-46.73420823000005</v>
      </c>
      <c r="E12" s="403">
        <v>-56.674384850000003</v>
      </c>
      <c r="F12" s="403">
        <v>-227.48588552000004</v>
      </c>
      <c r="G12" s="403">
        <v>-60.217074849999996</v>
      </c>
      <c r="H12" s="403">
        <v>-64.185668889999988</v>
      </c>
      <c r="I12" s="403">
        <v>-100.18160672549998</v>
      </c>
      <c r="J12" s="403">
        <v>-123.72979724481058</v>
      </c>
      <c r="K12" s="403">
        <v>-348.31414771031052</v>
      </c>
      <c r="L12" s="403">
        <v>-128.75586308689998</v>
      </c>
      <c r="M12" s="471">
        <v>-128.71182746660011</v>
      </c>
      <c r="N12" s="471">
        <v>-128.45833639619977</v>
      </c>
      <c r="O12" s="471">
        <v>-385.92602694969986</v>
      </c>
    </row>
    <row r="13" spans="1:15" x14ac:dyDescent="0.25">
      <c r="A13" s="407" t="s">
        <v>137</v>
      </c>
      <c r="B13" s="403">
        <v>-162.81405773</v>
      </c>
      <c r="C13" s="403">
        <v>-158.18654085000003</v>
      </c>
      <c r="D13" s="403">
        <v>-183.68846166999998</v>
      </c>
      <c r="E13" s="403">
        <v>-152.18042080999999</v>
      </c>
      <c r="F13" s="403">
        <v>-656.86948106</v>
      </c>
      <c r="G13" s="403">
        <v>-164.40872490999999</v>
      </c>
      <c r="H13" s="403">
        <v>-191.31823679000004</v>
      </c>
      <c r="I13" s="403">
        <v>-218.02312587999998</v>
      </c>
      <c r="J13" s="403">
        <v>-261.02291483000005</v>
      </c>
      <c r="K13" s="403">
        <v>-834.77300241000012</v>
      </c>
      <c r="L13" s="403">
        <v>-239.67934628</v>
      </c>
      <c r="M13" s="471">
        <v>-304.92793636000005</v>
      </c>
      <c r="N13" s="471">
        <v>-297.13207743000004</v>
      </c>
      <c r="O13" s="471">
        <v>-841.73936007000009</v>
      </c>
    </row>
    <row r="14" spans="1:15" x14ac:dyDescent="0.25">
      <c r="A14" s="407" t="s">
        <v>207</v>
      </c>
      <c r="B14" s="403">
        <v>-231.39700681600004</v>
      </c>
      <c r="C14" s="403">
        <v>-153.57961575999997</v>
      </c>
      <c r="D14" s="403">
        <v>-207.56185135599983</v>
      </c>
      <c r="E14" s="403">
        <v>-221.35945129000018</v>
      </c>
      <c r="F14" s="403">
        <v>-813.89792522200003</v>
      </c>
      <c r="G14" s="403">
        <v>-229.41487684599997</v>
      </c>
      <c r="H14" s="403">
        <v>-223.86582920999999</v>
      </c>
      <c r="I14" s="403">
        <v>-244.49406394599984</v>
      </c>
      <c r="J14" s="403">
        <v>-252.81120840000017</v>
      </c>
      <c r="K14" s="403">
        <v>-950.58597840200002</v>
      </c>
      <c r="L14" s="403">
        <v>-272.07717184599983</v>
      </c>
      <c r="M14" s="471">
        <v>-337.903229264</v>
      </c>
      <c r="N14" s="471">
        <v>-368.24417094800003</v>
      </c>
      <c r="O14" s="471">
        <v>-978.22457205799992</v>
      </c>
    </row>
    <row r="15" spans="1:15" x14ac:dyDescent="0.25">
      <c r="A15" s="407" t="s">
        <v>138</v>
      </c>
      <c r="B15" s="403">
        <v>2.8844929100000001</v>
      </c>
      <c r="C15" s="403">
        <v>-6.6135819300000005</v>
      </c>
      <c r="D15" s="403">
        <v>17.209964340000003</v>
      </c>
      <c r="E15" s="403">
        <v>-11.725742139999999</v>
      </c>
      <c r="F15" s="403">
        <v>1.7551331800000032</v>
      </c>
      <c r="G15" s="403">
        <v>0.27544375999999998</v>
      </c>
      <c r="H15" s="403">
        <v>1.2415666100000002</v>
      </c>
      <c r="I15" s="403">
        <v>9.5065599999998081E-3</v>
      </c>
      <c r="J15" s="403">
        <v>-61.173163889999998</v>
      </c>
      <c r="K15" s="403">
        <v>-59.646646959999998</v>
      </c>
      <c r="L15" s="403">
        <v>0</v>
      </c>
      <c r="M15" s="471">
        <v>17.960090270000002</v>
      </c>
      <c r="N15" s="471">
        <v>0.9261946099999987</v>
      </c>
      <c r="O15" s="471">
        <v>18.892123929999997</v>
      </c>
    </row>
    <row r="16" spans="1:15" x14ac:dyDescent="0.25">
      <c r="A16" s="407" t="s">
        <v>135</v>
      </c>
      <c r="B16" s="403">
        <v>-746.61260075999996</v>
      </c>
      <c r="C16" s="403">
        <v>-741.96366719999992</v>
      </c>
      <c r="D16" s="403">
        <v>-762.59968415999981</v>
      </c>
      <c r="E16" s="403">
        <v>-796.45278076999989</v>
      </c>
      <c r="F16" s="403">
        <v>-3047.6287328899998</v>
      </c>
      <c r="G16" s="403">
        <v>-765.68506134999984</v>
      </c>
      <c r="H16" s="403">
        <v>-838.89636894000046</v>
      </c>
      <c r="I16" s="403">
        <v>-920.7846905744999</v>
      </c>
      <c r="J16" s="403">
        <v>-922.77014930518976</v>
      </c>
      <c r="K16" s="403">
        <v>-3448.1362701696899</v>
      </c>
      <c r="L16" s="403">
        <v>-966.66618647309997</v>
      </c>
      <c r="M16" s="471">
        <v>-906.14042156339997</v>
      </c>
      <c r="N16" s="471">
        <v>-935.6481568138006</v>
      </c>
      <c r="O16" s="471">
        <v>-2808.4547648503008</v>
      </c>
    </row>
    <row r="17" spans="1:15" x14ac:dyDescent="0.25">
      <c r="A17" s="408" t="s">
        <v>139</v>
      </c>
      <c r="B17" s="404">
        <v>392.59136575400009</v>
      </c>
      <c r="C17" s="404">
        <v>552.24510516000032</v>
      </c>
      <c r="D17" s="404">
        <v>347.84238796399939</v>
      </c>
      <c r="E17" s="404">
        <v>329.2213202699993</v>
      </c>
      <c r="F17" s="404">
        <v>1621.9001791480005</v>
      </c>
      <c r="G17" s="404">
        <v>203.39613171400026</v>
      </c>
      <c r="H17" s="404">
        <v>118.45335181999758</v>
      </c>
      <c r="I17" s="404">
        <v>199.61237786400022</v>
      </c>
      <c r="J17" s="404">
        <v>673.30968573000064</v>
      </c>
      <c r="K17" s="404">
        <v>1194.771547127998</v>
      </c>
      <c r="L17" s="404">
        <v>553.42461950399888</v>
      </c>
      <c r="M17" s="472">
        <v>910.79779916599841</v>
      </c>
      <c r="N17" s="472">
        <v>1021.763469991999</v>
      </c>
      <c r="O17" s="472">
        <v>2485.9917277120007</v>
      </c>
    </row>
    <row r="18" spans="1:15" x14ac:dyDescent="0.25">
      <c r="A18" s="407" t="s">
        <v>140</v>
      </c>
      <c r="B18" s="403">
        <v>194.48837666999998</v>
      </c>
      <c r="C18" s="403">
        <v>378.74248261999963</v>
      </c>
      <c r="D18" s="403">
        <v>55.828068869999946</v>
      </c>
      <c r="E18" s="403">
        <v>110.12899447000038</v>
      </c>
      <c r="F18" s="403">
        <v>739.18792263</v>
      </c>
      <c r="G18" s="403">
        <v>103.4961902999999</v>
      </c>
      <c r="H18" s="403">
        <v>105.50129585000043</v>
      </c>
      <c r="I18" s="403">
        <v>145.38154117999952</v>
      </c>
      <c r="J18" s="403">
        <v>168.11066169999947</v>
      </c>
      <c r="K18" s="403">
        <v>522.48968902999934</v>
      </c>
      <c r="L18" s="403">
        <v>139.19318498999934</v>
      </c>
      <c r="M18" s="471">
        <v>304.37109444390268</v>
      </c>
      <c r="N18" s="471">
        <v>187.20169332349803</v>
      </c>
      <c r="O18" s="471">
        <v>630.76597275740005</v>
      </c>
    </row>
    <row r="19" spans="1:15" x14ac:dyDescent="0.25">
      <c r="A19" s="408" t="s">
        <v>141</v>
      </c>
      <c r="B19" s="404">
        <v>587.07974242400007</v>
      </c>
      <c r="C19" s="404">
        <v>930.98758778000001</v>
      </c>
      <c r="D19" s="404">
        <v>403.67045683399931</v>
      </c>
      <c r="E19" s="404">
        <v>439.3503147399997</v>
      </c>
      <c r="F19" s="404">
        <v>2361.0881017780002</v>
      </c>
      <c r="G19" s="404">
        <v>306.89232201400017</v>
      </c>
      <c r="H19" s="404">
        <v>223.954647669998</v>
      </c>
      <c r="I19" s="404">
        <v>344.99391904399977</v>
      </c>
      <c r="J19" s="404">
        <v>841.42034743000011</v>
      </c>
      <c r="K19" s="404">
        <v>1717.2612361579972</v>
      </c>
      <c r="L19" s="404">
        <v>692.61780449399816</v>
      </c>
      <c r="M19" s="472">
        <v>1215.168893609901</v>
      </c>
      <c r="N19" s="472">
        <v>1208.9651633154972</v>
      </c>
      <c r="O19" s="472">
        <v>3116.7577004694008</v>
      </c>
    </row>
    <row r="20" spans="1:15" x14ac:dyDescent="0.25">
      <c r="A20" s="407" t="s">
        <v>525</v>
      </c>
      <c r="B20" s="403">
        <v>-203.19646486399995</v>
      </c>
      <c r="C20" s="403">
        <v>-144.37177895999997</v>
      </c>
      <c r="D20" s="403">
        <v>-284.35531184400025</v>
      </c>
      <c r="E20" s="403">
        <v>210.29934460000018</v>
      </c>
      <c r="F20" s="403">
        <v>-421.62421106800002</v>
      </c>
      <c r="G20" s="403">
        <v>-74.100533794</v>
      </c>
      <c r="H20" s="403">
        <v>-25.702244909999994</v>
      </c>
      <c r="I20" s="403">
        <v>9.7937211360000216</v>
      </c>
      <c r="J20" s="403">
        <v>-96.303133540000005</v>
      </c>
      <c r="K20" s="403">
        <v>-186.31219110799998</v>
      </c>
      <c r="L20" s="403">
        <v>-240.06324608399999</v>
      </c>
      <c r="M20" s="471">
        <v>-244.84239162339992</v>
      </c>
      <c r="N20" s="471">
        <v>-396.58286132199981</v>
      </c>
      <c r="O20" s="471">
        <v>-881.48849902939969</v>
      </c>
    </row>
    <row r="21" spans="1:15" x14ac:dyDescent="0.25">
      <c r="A21" s="407" t="s">
        <v>143</v>
      </c>
      <c r="B21" s="403">
        <v>-89.214481360000008</v>
      </c>
      <c r="C21" s="403">
        <v>-129.95029764</v>
      </c>
      <c r="D21" s="403">
        <v>-59.216003240000013</v>
      </c>
      <c r="E21" s="403">
        <v>-116.82182841000005</v>
      </c>
      <c r="F21" s="403">
        <v>-395.20261065000011</v>
      </c>
      <c r="G21" s="403">
        <v>-57.687780240000009</v>
      </c>
      <c r="H21" s="403">
        <v>-66.795517980000014</v>
      </c>
      <c r="I21" s="403">
        <v>-78.30631740999992</v>
      </c>
      <c r="J21" s="403">
        <v>-175.87045676000002</v>
      </c>
      <c r="K21" s="403">
        <v>-378.66007238999998</v>
      </c>
      <c r="L21" s="403">
        <v>-106.49946882</v>
      </c>
      <c r="M21" s="471">
        <v>-247.61765353999996</v>
      </c>
      <c r="N21" s="471">
        <v>-221.68583036000001</v>
      </c>
      <c r="O21" s="471">
        <v>-575.80295272000001</v>
      </c>
    </row>
    <row r="22" spans="1:15" x14ac:dyDescent="0.25">
      <c r="A22" s="407" t="s">
        <v>526</v>
      </c>
      <c r="B22" s="403">
        <v>-1.6560403093999999E-3</v>
      </c>
      <c r="C22" s="403">
        <v>5.2281510031000015E-3</v>
      </c>
      <c r="D22" s="403">
        <v>5.0214452023999928E-3</v>
      </c>
      <c r="E22" s="403">
        <v>-2.2936776160599994E-2</v>
      </c>
      <c r="F22" s="403">
        <v>-1.4343220264499999E-2</v>
      </c>
      <c r="G22" s="403">
        <v>1.3255609925000001E-3</v>
      </c>
      <c r="H22" s="403">
        <v>-6.4544627412600003E-2</v>
      </c>
      <c r="I22" s="403">
        <v>-3.7458239535799001</v>
      </c>
      <c r="J22" s="403">
        <v>-13.63358828</v>
      </c>
      <c r="K22" s="403">
        <v>-17.442631299999999</v>
      </c>
      <c r="L22" s="403">
        <v>-13.260080296085899</v>
      </c>
      <c r="M22" s="471">
        <v>-17.153207397434098</v>
      </c>
      <c r="N22" s="471">
        <v>-11.430774042035409</v>
      </c>
      <c r="O22" s="471">
        <v>-41.844061735555407</v>
      </c>
    </row>
    <row r="23" spans="1:15" x14ac:dyDescent="0.25">
      <c r="A23" s="408" t="s">
        <v>149</v>
      </c>
      <c r="B23" s="404">
        <v>294.66714015969069</v>
      </c>
      <c r="C23" s="404">
        <v>656.67073933100301</v>
      </c>
      <c r="D23" s="404">
        <v>60.104163195201444</v>
      </c>
      <c r="E23" s="404">
        <v>532.8048941538392</v>
      </c>
      <c r="F23" s="404">
        <v>1544.2469368397356</v>
      </c>
      <c r="G23" s="404">
        <v>175.10533354099269</v>
      </c>
      <c r="H23" s="404">
        <v>131.3923401525854</v>
      </c>
      <c r="I23" s="404">
        <v>272.73549881642003</v>
      </c>
      <c r="J23" s="404">
        <v>555.61316885000008</v>
      </c>
      <c r="K23" s="404">
        <v>1134.8463413599975</v>
      </c>
      <c r="L23" s="404">
        <v>332.7950092939123</v>
      </c>
      <c r="M23" s="472">
        <v>705.55564104906705</v>
      </c>
      <c r="N23" s="472">
        <v>579.26569759146196</v>
      </c>
      <c r="O23" s="472">
        <v>1617.6221869844453</v>
      </c>
    </row>
    <row r="24" spans="1:15" x14ac:dyDescent="0.25">
      <c r="A24" s="407" t="s">
        <v>144</v>
      </c>
      <c r="B24" s="405">
        <v>0.40813545502199494</v>
      </c>
      <c r="C24" s="405">
        <v>0.18023103385707254</v>
      </c>
      <c r="D24" s="405">
        <v>0.8255236908016973</v>
      </c>
      <c r="E24" s="405">
        <v>-0.65203339708986019</v>
      </c>
      <c r="F24" s="405">
        <v>0.21447038139850019</v>
      </c>
      <c r="G24" s="405">
        <v>0.29734824761420542</v>
      </c>
      <c r="H24" s="405">
        <v>0.16354280505815089</v>
      </c>
      <c r="I24" s="405">
        <v>-3.6723571234634496E-2</v>
      </c>
      <c r="J24" s="405">
        <v>0.14469709166814368</v>
      </c>
      <c r="K24" s="405">
        <v>0.13918424408324445</v>
      </c>
      <c r="L24" s="405">
        <v>0.40958153238448469</v>
      </c>
      <c r="M24" s="405">
        <v>0.25305366939089574</v>
      </c>
      <c r="N24" s="405">
        <v>0.40169265990284458</v>
      </c>
      <c r="O24" s="405">
        <v>0.34691231703758607</v>
      </c>
    </row>
    <row r="25" spans="1:15" x14ac:dyDescent="0.25">
      <c r="A25" s="407" t="s">
        <v>384</v>
      </c>
      <c r="B25" s="403">
        <v>8824.8004999999994</v>
      </c>
      <c r="C25" s="403">
        <v>9150.0969999999998</v>
      </c>
      <c r="D25" s="403">
        <v>9018.0750000000007</v>
      </c>
      <c r="E25" s="403">
        <v>9165.7805000000008</v>
      </c>
      <c r="F25" s="403">
        <v>9165.7805000000008</v>
      </c>
      <c r="G25" s="403">
        <v>9330.6013000000003</v>
      </c>
      <c r="H25" s="403">
        <v>9387.2536</v>
      </c>
      <c r="I25" s="403">
        <v>9659.1664857961805</v>
      </c>
      <c r="J25" s="403">
        <v>9973.8330999999998</v>
      </c>
      <c r="K25" s="403">
        <v>9973.8330999999998</v>
      </c>
      <c r="L25" s="403">
        <v>10729.8745</v>
      </c>
      <c r="M25" s="403">
        <v>10921.718000000001</v>
      </c>
      <c r="N25" s="403">
        <v>11220.526699999999</v>
      </c>
      <c r="O25" s="403">
        <v>11220.526699999999</v>
      </c>
    </row>
    <row r="26" spans="1:15" x14ac:dyDescent="0.25">
      <c r="A26" s="408" t="s">
        <v>82</v>
      </c>
      <c r="B26" s="406">
        <v>0.13356385466603626</v>
      </c>
      <c r="C26" s="406">
        <v>0.28706607963653424</v>
      </c>
      <c r="D26" s="406">
        <v>2.665913201440551E-2</v>
      </c>
      <c r="E26" s="406">
        <v>0.23251991514910955</v>
      </c>
      <c r="F26" s="406">
        <v>0.16847985290502387</v>
      </c>
      <c r="G26" s="406">
        <v>7.5067026083728394E-2</v>
      </c>
      <c r="H26" s="406">
        <v>5.5987643032286143E-2</v>
      </c>
      <c r="I26" s="406">
        <v>0.11294369932125159</v>
      </c>
      <c r="J26" s="406">
        <v>0.22282824458733008</v>
      </c>
      <c r="K26" s="406">
        <v>0.11378234340817278</v>
      </c>
      <c r="L26" s="406">
        <v>0.12406514105786137</v>
      </c>
      <c r="M26" s="406">
        <v>0.25840463599190805</v>
      </c>
      <c r="N26" s="406">
        <v>0.20650214132691722</v>
      </c>
      <c r="O26" s="406">
        <v>0.19222177713332542</v>
      </c>
    </row>
    <row r="27" spans="1:15" x14ac:dyDescent="0.25">
      <c r="A27" s="467" t="s">
        <v>527</v>
      </c>
      <c r="B27" s="413">
        <f>(B6+B7+B8+B9+B10+B11+B12+B13+B14+B15+B16+B18+B20+B21+B22)-B23</f>
        <v>0</v>
      </c>
      <c r="C27" s="413">
        <f t="shared" ref="C27:L27" si="0">(C6+C7+C8+C9+C10+C11+C12+C13+C14+C15+C16+C18+C20+C21+C22)-C23</f>
        <v>0</v>
      </c>
      <c r="D27" s="413">
        <f t="shared" si="0"/>
        <v>0</v>
      </c>
      <c r="E27" s="413">
        <f t="shared" si="0"/>
        <v>0</v>
      </c>
      <c r="F27" s="413">
        <f t="shared" si="0"/>
        <v>0</v>
      </c>
      <c r="G27" s="413">
        <f t="shared" si="0"/>
        <v>0</v>
      </c>
      <c r="H27" s="413">
        <f t="shared" si="0"/>
        <v>0</v>
      </c>
      <c r="I27" s="413">
        <f t="shared" si="0"/>
        <v>0</v>
      </c>
      <c r="J27" s="413">
        <f t="shared" si="0"/>
        <v>0</v>
      </c>
      <c r="K27" s="413">
        <f t="shared" si="0"/>
        <v>0</v>
      </c>
      <c r="L27" s="413">
        <f t="shared" si="0"/>
        <v>0</v>
      </c>
      <c r="M27" s="198"/>
      <c r="N27" s="198"/>
      <c r="O27" s="198"/>
    </row>
    <row r="28" spans="1:15" ht="24.75" customHeight="1" x14ac:dyDescent="0.25">
      <c r="A28" s="410" t="s">
        <v>618</v>
      </c>
      <c r="B28" s="201" t="s">
        <v>669</v>
      </c>
      <c r="C28" s="201" t="s">
        <v>100</v>
      </c>
      <c r="D28" s="201" t="s">
        <v>531</v>
      </c>
      <c r="E28" s="201" t="s">
        <v>648</v>
      </c>
      <c r="F28" s="201" t="s">
        <v>531</v>
      </c>
      <c r="G28" s="201" t="s">
        <v>670</v>
      </c>
      <c r="H28" s="201" t="s">
        <v>671</v>
      </c>
      <c r="I28" s="201" t="s">
        <v>531</v>
      </c>
      <c r="J28" s="409"/>
      <c r="K28" s="409"/>
      <c r="L28" s="409"/>
      <c r="M28" s="198"/>
      <c r="N28" s="198"/>
      <c r="O28" s="198"/>
    </row>
    <row r="29" spans="1:15" x14ac:dyDescent="0.25">
      <c r="A29" s="408" t="s">
        <v>528</v>
      </c>
      <c r="B29" s="404">
        <v>612.62349651451837</v>
      </c>
      <c r="C29" s="404">
        <v>259.12780161999848</v>
      </c>
      <c r="D29" s="404">
        <v>136.41751007979778</v>
      </c>
      <c r="E29" s="404">
        <v>659.5439699842658</v>
      </c>
      <c r="F29" s="404">
        <v>-7.1140781517366918</v>
      </c>
      <c r="G29" s="404">
        <v>1698.2556719287845</v>
      </c>
      <c r="H29" s="404">
        <v>595.77306569699874</v>
      </c>
      <c r="I29" s="404">
        <v>185.05076340468403</v>
      </c>
      <c r="J29" s="196"/>
      <c r="K29" s="196"/>
      <c r="L29" s="196"/>
      <c r="M29" s="198"/>
      <c r="N29" s="198"/>
      <c r="O29" s="198"/>
    </row>
    <row r="30" spans="1:15" x14ac:dyDescent="0.25">
      <c r="A30" s="407" t="s">
        <v>529</v>
      </c>
      <c r="B30" s="403">
        <v>-33.356433348784243</v>
      </c>
      <c r="C30" s="403">
        <v>13.606884210000269</v>
      </c>
      <c r="D30" s="403">
        <v>-345.14380246044283</v>
      </c>
      <c r="E30" s="403">
        <v>46.010920620000249</v>
      </c>
      <c r="F30" s="403">
        <v>-172.49677445985446</v>
      </c>
      <c r="G30" s="403">
        <v>-80.633217078784313</v>
      </c>
      <c r="H30" s="403">
        <v>-16.53959690699967</v>
      </c>
      <c r="I30" s="403">
        <v>387.51621658118995</v>
      </c>
      <c r="J30" s="198"/>
      <c r="K30" s="198"/>
      <c r="L30" s="198"/>
      <c r="M30" s="198"/>
      <c r="N30" s="198"/>
      <c r="O30" s="198"/>
    </row>
    <row r="31" spans="1:15" x14ac:dyDescent="0.25">
      <c r="A31" s="408" t="s">
        <v>530</v>
      </c>
      <c r="B31" s="404">
        <v>579.26706316573416</v>
      </c>
      <c r="C31" s="404">
        <v>272.73468582999874</v>
      </c>
      <c r="D31" s="404">
        <v>112.39215004973863</v>
      </c>
      <c r="E31" s="404">
        <v>705.55489060426601</v>
      </c>
      <c r="F31" s="404">
        <v>-17.899079025640908</v>
      </c>
      <c r="G31" s="404">
        <v>1617.6224548500002</v>
      </c>
      <c r="H31" s="404">
        <v>579.23346878999905</v>
      </c>
      <c r="I31" s="404">
        <v>179.26950737656165</v>
      </c>
      <c r="J31" s="198"/>
      <c r="K31" s="198"/>
      <c r="L31" s="198"/>
      <c r="M31" s="198"/>
      <c r="N31" s="198"/>
      <c r="O31" s="198"/>
    </row>
    <row r="32" spans="1:15" x14ac:dyDescent="0.25">
      <c r="A32" s="407"/>
      <c r="B32" s="403"/>
      <c r="C32" s="403"/>
      <c r="D32" s="403"/>
      <c r="E32" s="403"/>
      <c r="F32" s="403"/>
      <c r="G32" s="198"/>
      <c r="H32" s="198"/>
      <c r="I32" s="198"/>
      <c r="J32" s="198"/>
      <c r="K32" s="198"/>
      <c r="L32" s="198"/>
      <c r="M32" s="198"/>
      <c r="N32" s="198"/>
      <c r="O32" s="198"/>
    </row>
    <row r="33" spans="1:15" x14ac:dyDescent="0.25">
      <c r="A33" s="410" t="s">
        <v>646</v>
      </c>
      <c r="B33" s="201" t="s">
        <v>535</v>
      </c>
      <c r="C33" s="201" t="s">
        <v>616</v>
      </c>
      <c r="D33" s="565" t="s">
        <v>533</v>
      </c>
      <c r="E33" s="201" t="s">
        <v>535</v>
      </c>
      <c r="F33" s="201" t="s">
        <v>616</v>
      </c>
      <c r="G33" s="565" t="s">
        <v>533</v>
      </c>
      <c r="H33" s="198"/>
      <c r="I33" s="198"/>
      <c r="J33" s="198"/>
      <c r="K33" s="198"/>
      <c r="L33" s="198"/>
      <c r="M33" s="198"/>
      <c r="N33" s="198"/>
      <c r="O33" s="198"/>
    </row>
    <row r="34" spans="1:15" x14ac:dyDescent="0.25">
      <c r="A34" s="410" t="s">
        <v>534</v>
      </c>
      <c r="B34" s="201" t="s">
        <v>669</v>
      </c>
      <c r="C34" s="201" t="s">
        <v>669</v>
      </c>
      <c r="D34" s="565"/>
      <c r="E34" s="201" t="s">
        <v>669</v>
      </c>
      <c r="F34" s="201" t="s">
        <v>669</v>
      </c>
      <c r="G34" s="565"/>
      <c r="H34" s="198"/>
      <c r="I34" s="198"/>
      <c r="J34" s="198"/>
      <c r="K34" s="198"/>
      <c r="L34" s="198"/>
      <c r="M34" s="198"/>
      <c r="N34" s="198"/>
      <c r="O34" s="198"/>
    </row>
    <row r="35" spans="1:15" x14ac:dyDescent="0.25">
      <c r="A35" s="411" t="s">
        <v>649</v>
      </c>
      <c r="B35" s="403">
        <v>8321.2615523399945</v>
      </c>
      <c r="C35" s="403">
        <v>8364.6000000000022</v>
      </c>
      <c r="D35" s="403">
        <v>-43.33844766000766</v>
      </c>
      <c r="E35" s="403">
        <v>7341.7350613900035</v>
      </c>
      <c r="F35" s="403">
        <v>7440.0740000000005</v>
      </c>
      <c r="G35" s="403">
        <v>-98.338938609997058</v>
      </c>
      <c r="H35" s="198"/>
      <c r="I35" s="198"/>
      <c r="J35" s="198"/>
      <c r="K35" s="198"/>
      <c r="L35" s="198"/>
      <c r="M35" s="198"/>
      <c r="N35" s="198"/>
      <c r="O35" s="198"/>
    </row>
    <row r="36" spans="1:15" x14ac:dyDescent="0.25">
      <c r="A36" s="411" t="s">
        <v>650</v>
      </c>
      <c r="B36" s="403">
        <v>7877.0821081000004</v>
      </c>
      <c r="C36" s="403">
        <v>7884.2000000000007</v>
      </c>
      <c r="D36" s="403">
        <v>-7.1178919000003589</v>
      </c>
      <c r="E36" s="403">
        <v>6450.1789620500022</v>
      </c>
      <c r="F36" s="403">
        <v>6464.1740000000009</v>
      </c>
      <c r="G36" s="403">
        <v>-13.995037949998732</v>
      </c>
      <c r="H36" s="198"/>
      <c r="I36" s="198"/>
      <c r="J36" s="198"/>
      <c r="K36" s="198"/>
      <c r="L36" s="198"/>
      <c r="M36" s="198"/>
      <c r="N36" s="198"/>
      <c r="O36" s="198"/>
    </row>
    <row r="37" spans="1:15" x14ac:dyDescent="0.25">
      <c r="A37" s="411" t="s">
        <v>652</v>
      </c>
      <c r="B37" s="403">
        <v>-3376.6450289800009</v>
      </c>
      <c r="C37" s="403">
        <v>-3473.1000000000013</v>
      </c>
      <c r="D37" s="403">
        <v>96.454971020000357</v>
      </c>
      <c r="E37" s="403">
        <v>-3225.1269804700028</v>
      </c>
      <c r="F37" s="403">
        <v>-3335.9999999999991</v>
      </c>
      <c r="G37" s="403">
        <v>110.87301952999633</v>
      </c>
      <c r="H37" s="198"/>
      <c r="I37" s="198"/>
      <c r="J37" s="198"/>
      <c r="K37" s="198"/>
      <c r="L37" s="198"/>
      <c r="M37" s="198"/>
      <c r="N37" s="198"/>
      <c r="O37" s="198"/>
    </row>
    <row r="38" spans="1:15" x14ac:dyDescent="0.25">
      <c r="A38" s="411" t="s">
        <v>651</v>
      </c>
      <c r="B38" s="403">
        <v>-338.72083674999988</v>
      </c>
      <c r="C38" s="403">
        <v>-267.30000000000007</v>
      </c>
      <c r="D38" s="403">
        <v>-71.420836749999808</v>
      </c>
      <c r="E38" s="403">
        <v>-306.1524273199999</v>
      </c>
      <c r="F38" s="403">
        <v>-269.48500000000001</v>
      </c>
      <c r="G38" s="403">
        <v>-36.667427319999888</v>
      </c>
      <c r="H38" s="198"/>
      <c r="I38" s="198"/>
      <c r="J38" s="198"/>
      <c r="K38" s="198"/>
      <c r="L38" s="198"/>
      <c r="M38" s="198"/>
      <c r="N38" s="198"/>
      <c r="O38" s="198"/>
    </row>
    <row r="39" spans="1:15" x14ac:dyDescent="0.25">
      <c r="A39" s="411" t="s">
        <v>104</v>
      </c>
      <c r="B39" s="403">
        <v>-3582.4505447785377</v>
      </c>
      <c r="C39" s="403">
        <v>-3564.5070000000001</v>
      </c>
      <c r="D39" s="403">
        <v>-17.943544778537671</v>
      </c>
      <c r="E39" s="403">
        <v>-2646.1640554435794</v>
      </c>
      <c r="F39" s="403">
        <v>-2585.9249999999997</v>
      </c>
      <c r="G39" s="403">
        <v>-60.239055443579673</v>
      </c>
      <c r="H39" s="198"/>
      <c r="I39" s="198"/>
      <c r="J39" s="198"/>
      <c r="K39" s="198"/>
      <c r="L39" s="198"/>
      <c r="M39" s="198"/>
      <c r="N39" s="198"/>
      <c r="O39" s="198"/>
    </row>
    <row r="40" spans="1:15" x14ac:dyDescent="0.25">
      <c r="A40" s="412" t="s">
        <v>537</v>
      </c>
      <c r="B40" s="404">
        <v>579.26569759146241</v>
      </c>
      <c r="C40" s="404">
        <v>579.29299999999921</v>
      </c>
      <c r="D40" s="404">
        <v>-2.7302408536797884E-2</v>
      </c>
      <c r="E40" s="404">
        <v>272.7354988164202</v>
      </c>
      <c r="F40" s="404">
        <v>272.7354988164202</v>
      </c>
      <c r="G40" s="404">
        <v>0</v>
      </c>
      <c r="H40" s="198"/>
      <c r="I40" s="198"/>
      <c r="J40" s="198"/>
      <c r="K40" s="198"/>
      <c r="L40" s="198"/>
      <c r="M40" s="198"/>
      <c r="N40" s="198"/>
      <c r="O40" s="198"/>
    </row>
    <row r="41" spans="1:15" x14ac:dyDescent="0.25">
      <c r="A41" s="407"/>
      <c r="B41" s="403"/>
      <c r="C41" s="403"/>
      <c r="D41" s="403"/>
      <c r="E41" s="403"/>
      <c r="F41" s="403"/>
      <c r="G41" s="198"/>
      <c r="H41" s="198"/>
      <c r="I41" s="198"/>
      <c r="J41" s="198"/>
      <c r="K41" s="198"/>
      <c r="L41" s="198"/>
      <c r="M41" s="198"/>
      <c r="N41" s="198"/>
      <c r="O41" s="198"/>
    </row>
    <row r="42" spans="1:15" x14ac:dyDescent="0.25">
      <c r="A42" s="410" t="s">
        <v>646</v>
      </c>
      <c r="B42" s="201" t="s">
        <v>535</v>
      </c>
      <c r="C42" s="201" t="s">
        <v>616</v>
      </c>
      <c r="D42" s="565" t="s">
        <v>533</v>
      </c>
      <c r="E42" s="201" t="s">
        <v>535</v>
      </c>
      <c r="F42" s="201" t="s">
        <v>616</v>
      </c>
      <c r="G42" s="565" t="s">
        <v>533</v>
      </c>
      <c r="H42" s="198"/>
      <c r="I42" s="198"/>
      <c r="J42" s="198"/>
      <c r="K42" s="198"/>
      <c r="L42" s="198"/>
      <c r="M42" s="198"/>
      <c r="N42" s="198"/>
      <c r="O42" s="198"/>
    </row>
    <row r="43" spans="1:15" x14ac:dyDescent="0.25">
      <c r="A43" s="410" t="s">
        <v>534</v>
      </c>
      <c r="B43" s="201" t="s">
        <v>670</v>
      </c>
      <c r="C43" s="201" t="s">
        <v>670</v>
      </c>
      <c r="D43" s="565"/>
      <c r="E43" s="201" t="s">
        <v>670</v>
      </c>
      <c r="F43" s="201" t="s">
        <v>670</v>
      </c>
      <c r="G43" s="565"/>
      <c r="H43" s="198"/>
      <c r="I43" s="198"/>
      <c r="J43" s="198"/>
      <c r="K43" s="198"/>
      <c r="L43" s="198"/>
      <c r="M43" s="198"/>
      <c r="N43" s="198"/>
      <c r="O43" s="198"/>
    </row>
    <row r="44" spans="1:15" x14ac:dyDescent="0.25">
      <c r="A44" s="411" t="s">
        <v>649</v>
      </c>
      <c r="B44" s="403">
        <v>23248.847193809997</v>
      </c>
      <c r="C44" s="403">
        <v>23445.800000000003</v>
      </c>
      <c r="D44" s="403">
        <v>-196.9528061900055</v>
      </c>
      <c r="E44" s="403">
        <v>19570.642916640001</v>
      </c>
      <c r="F44" s="403">
        <v>19755.400000000001</v>
      </c>
      <c r="G44" s="403">
        <v>-184.75708336000025</v>
      </c>
      <c r="H44" s="198"/>
      <c r="I44" s="198"/>
      <c r="J44" s="198"/>
      <c r="K44" s="198"/>
      <c r="L44" s="198"/>
      <c r="M44" s="198"/>
      <c r="N44" s="198"/>
      <c r="O44" s="198"/>
    </row>
    <row r="45" spans="1:15" x14ac:dyDescent="0.25">
      <c r="A45" s="411" t="s">
        <v>650</v>
      </c>
      <c r="B45" s="403">
        <v>22465.236254120002</v>
      </c>
      <c r="C45" s="403">
        <v>22548.400000000001</v>
      </c>
      <c r="D45" s="403">
        <v>-83.163745879999624</v>
      </c>
      <c r="E45" s="403">
        <v>17799.919941020002</v>
      </c>
      <c r="F45" s="403">
        <v>17778.8</v>
      </c>
      <c r="G45" s="403">
        <v>21.119941020002443</v>
      </c>
      <c r="H45" s="198"/>
      <c r="I45" s="198"/>
      <c r="J45" s="198"/>
      <c r="K45" s="198"/>
      <c r="L45" s="198"/>
      <c r="M45" s="198"/>
      <c r="N45" s="198"/>
      <c r="O45" s="198"/>
    </row>
    <row r="46" spans="1:15" x14ac:dyDescent="0.25">
      <c r="A46" s="411" t="s">
        <v>652</v>
      </c>
      <c r="B46" s="403">
        <v>-9870.8094835200009</v>
      </c>
      <c r="C46" s="403">
        <v>-10180.400000000001</v>
      </c>
      <c r="D46" s="403">
        <v>309.59051648000059</v>
      </c>
      <c r="E46" s="403">
        <v>-8980.455124670003</v>
      </c>
      <c r="F46" s="403">
        <v>-9027.7999999999993</v>
      </c>
      <c r="G46" s="403">
        <v>47.344875329996285</v>
      </c>
      <c r="H46" s="198"/>
      <c r="I46" s="198"/>
      <c r="J46" s="198"/>
      <c r="K46" s="198"/>
      <c r="L46" s="198"/>
      <c r="M46" s="198"/>
      <c r="N46" s="198"/>
      <c r="O46" s="198"/>
    </row>
    <row r="47" spans="1:15" x14ac:dyDescent="0.25">
      <c r="A47" s="411" t="s">
        <v>651</v>
      </c>
      <c r="B47" s="403">
        <v>-1051.8389108499998</v>
      </c>
      <c r="C47" s="403">
        <v>-882.2</v>
      </c>
      <c r="D47" s="403">
        <v>-169.63891084999977</v>
      </c>
      <c r="E47" s="403">
        <v>-853.74557701000003</v>
      </c>
      <c r="F47" s="403">
        <v>-744.1</v>
      </c>
      <c r="G47" s="403">
        <v>-109.64557701000001</v>
      </c>
      <c r="H47" s="198"/>
      <c r="I47" s="198"/>
      <c r="J47" s="198"/>
      <c r="K47" s="198"/>
      <c r="L47" s="198"/>
      <c r="M47" s="198"/>
      <c r="N47" s="198"/>
      <c r="O47" s="198"/>
    </row>
    <row r="48" spans="1:15" x14ac:dyDescent="0.25">
      <c r="A48" s="411" t="s">
        <v>104</v>
      </c>
      <c r="B48" s="403">
        <v>-9924.9656727655565</v>
      </c>
      <c r="C48" s="403">
        <v>-9868.2060000000001</v>
      </c>
      <c r="D48" s="403">
        <v>-56.759672765556388</v>
      </c>
      <c r="E48" s="403">
        <v>-7386.4860668299998</v>
      </c>
      <c r="F48" s="403">
        <v>-7427.7</v>
      </c>
      <c r="G48" s="403">
        <v>41.213933170000018</v>
      </c>
      <c r="H48" s="198"/>
      <c r="I48" s="198"/>
      <c r="J48" s="198"/>
      <c r="K48" s="198"/>
      <c r="L48" s="198"/>
      <c r="M48" s="198"/>
      <c r="N48" s="198"/>
      <c r="O48" s="198"/>
    </row>
    <row r="49" spans="1:15" x14ac:dyDescent="0.25">
      <c r="A49" s="412" t="s">
        <v>537</v>
      </c>
      <c r="B49" s="403">
        <v>1617.6221869844449</v>
      </c>
      <c r="C49" s="403">
        <v>1617.5939999999991</v>
      </c>
      <c r="D49" s="403">
        <v>2.818698444571055E-2</v>
      </c>
      <c r="E49" s="403">
        <v>579.23317250999844</v>
      </c>
      <c r="F49" s="403">
        <v>579.19999999999982</v>
      </c>
      <c r="G49" s="403">
        <v>3.3172509998621535E-2</v>
      </c>
      <c r="H49" s="198"/>
      <c r="I49" s="198"/>
      <c r="J49" s="198"/>
      <c r="K49" s="198"/>
      <c r="L49" s="198"/>
      <c r="M49" s="198"/>
      <c r="N49" s="198"/>
      <c r="O49" s="198"/>
    </row>
    <row r="50" spans="1:15" x14ac:dyDescent="0.25">
      <c r="A50" s="411"/>
      <c r="B50" s="411"/>
      <c r="C50" s="411"/>
      <c r="D50" s="411"/>
      <c r="E50" s="411"/>
      <c r="F50" s="411"/>
      <c r="G50" s="411"/>
      <c r="H50" s="198"/>
      <c r="I50" s="198"/>
      <c r="J50" s="198"/>
      <c r="K50" s="198"/>
      <c r="L50" s="198"/>
      <c r="M50" s="198"/>
      <c r="N50" s="198"/>
      <c r="O50" s="198"/>
    </row>
    <row r="51" spans="1:15" ht="43.5" customHeight="1" x14ac:dyDescent="0.25">
      <c r="A51" s="566" t="s">
        <v>656</v>
      </c>
      <c r="B51" s="566"/>
      <c r="C51" s="566"/>
      <c r="D51" s="566"/>
      <c r="E51" s="566"/>
      <c r="F51" s="566"/>
      <c r="G51" s="566"/>
      <c r="H51" s="566"/>
      <c r="I51" s="566"/>
      <c r="J51" s="566"/>
      <c r="K51" s="473"/>
      <c r="L51" s="473"/>
      <c r="M51" s="473"/>
      <c r="N51" s="473"/>
      <c r="O51" s="473"/>
    </row>
    <row r="52" spans="1:15" ht="15" customHeight="1" x14ac:dyDescent="0.25">
      <c r="A52" s="407" t="s">
        <v>653</v>
      </c>
      <c r="B52" s="407"/>
      <c r="C52" s="407"/>
      <c r="D52" s="407"/>
      <c r="E52" s="407"/>
      <c r="F52" s="407"/>
      <c r="G52" s="407"/>
      <c r="H52" s="407"/>
      <c r="I52" s="407"/>
      <c r="J52" s="407"/>
      <c r="K52" s="198"/>
      <c r="L52" s="198"/>
      <c r="M52" s="198"/>
      <c r="N52" s="198"/>
      <c r="O52" s="198"/>
    </row>
    <row r="53" spans="1:15" ht="15" customHeight="1" x14ac:dyDescent="0.25">
      <c r="A53" s="407" t="s">
        <v>654</v>
      </c>
      <c r="B53" s="407"/>
      <c r="C53" s="407"/>
      <c r="D53" s="407"/>
      <c r="E53" s="407"/>
      <c r="F53" s="407"/>
      <c r="G53" s="407"/>
      <c r="H53" s="407"/>
      <c r="I53" s="407"/>
      <c r="J53" s="407"/>
      <c r="K53" s="198"/>
      <c r="L53" s="198"/>
      <c r="M53" s="198"/>
      <c r="N53" s="198"/>
      <c r="O53" s="198"/>
    </row>
    <row r="54" spans="1:15" ht="15" customHeight="1" x14ac:dyDescent="0.25">
      <c r="A54" s="407" t="s">
        <v>655</v>
      </c>
      <c r="B54" s="407"/>
      <c r="C54" s="407"/>
      <c r="D54" s="407"/>
      <c r="E54" s="407"/>
      <c r="F54" s="407"/>
      <c r="G54" s="407"/>
      <c r="H54" s="407"/>
      <c r="I54" s="407"/>
      <c r="J54" s="407"/>
      <c r="K54" s="198"/>
      <c r="L54" s="198"/>
      <c r="M54" s="198"/>
      <c r="N54" s="198"/>
      <c r="O54" s="198"/>
    </row>
    <row r="55" spans="1:15" x14ac:dyDescent="0.25">
      <c r="B55" s="198"/>
      <c r="C55" s="198"/>
      <c r="D55" s="198"/>
      <c r="E55" s="198"/>
      <c r="F55" s="198"/>
      <c r="G55" s="198"/>
      <c r="H55" s="198"/>
      <c r="I55" s="198"/>
      <c r="J55" s="198"/>
      <c r="K55" s="198"/>
      <c r="L55" s="198"/>
      <c r="M55" s="198"/>
      <c r="N55" s="198"/>
      <c r="O55" s="198"/>
    </row>
    <row r="56" spans="1:15" ht="24.75" customHeight="1" x14ac:dyDescent="0.25">
      <c r="A56" s="410" t="s">
        <v>619</v>
      </c>
      <c r="B56" s="201" t="s">
        <v>124</v>
      </c>
      <c r="C56" s="201" t="s">
        <v>125</v>
      </c>
      <c r="D56" s="201" t="s">
        <v>126</v>
      </c>
      <c r="E56" s="201" t="s">
        <v>127</v>
      </c>
      <c r="F56" s="201">
        <v>2021</v>
      </c>
      <c r="G56" s="201" t="s">
        <v>98</v>
      </c>
      <c r="H56" s="201" t="s">
        <v>99</v>
      </c>
      <c r="I56" s="201" t="s">
        <v>100</v>
      </c>
      <c r="J56" s="201" t="s">
        <v>101</v>
      </c>
      <c r="K56" s="201">
        <v>2022</v>
      </c>
      <c r="L56" s="201" t="s">
        <v>102</v>
      </c>
      <c r="M56" s="201" t="s">
        <v>648</v>
      </c>
      <c r="N56" s="201" t="s">
        <v>669</v>
      </c>
      <c r="O56" s="201" t="s">
        <v>670</v>
      </c>
    </row>
    <row r="57" spans="1:15" x14ac:dyDescent="0.25">
      <c r="A57" s="407" t="s">
        <v>517</v>
      </c>
      <c r="B57" s="403">
        <v>3262.7013113300004</v>
      </c>
      <c r="C57" s="403">
        <v>3279.3128344400002</v>
      </c>
      <c r="D57" s="403">
        <v>3742.4128629399988</v>
      </c>
      <c r="E57" s="403">
        <v>4061.5570044699998</v>
      </c>
      <c r="F57" s="403">
        <v>14345.984013179999</v>
      </c>
      <c r="G57" s="403">
        <v>3795.8891747100001</v>
      </c>
      <c r="H57" s="403">
        <v>4384.9288336700001</v>
      </c>
      <c r="I57" s="403">
        <v>5050.4301102600002</v>
      </c>
      <c r="J57" s="403">
        <v>5164.7118681800002</v>
      </c>
      <c r="K57" s="403">
        <v>18395.959986820002</v>
      </c>
      <c r="L57" s="403">
        <v>4753.5924520400013</v>
      </c>
      <c r="M57" s="403">
        <v>4976.5836700999998</v>
      </c>
      <c r="N57" s="403">
        <v>5470.9146411300007</v>
      </c>
      <c r="O57" s="403">
        <v>15201.090763269998</v>
      </c>
    </row>
    <row r="58" spans="1:15" x14ac:dyDescent="0.25">
      <c r="A58" s="407" t="s">
        <v>538</v>
      </c>
      <c r="B58" s="403">
        <v>3215.580170440001</v>
      </c>
      <c r="C58" s="403">
        <v>3320.5778898800004</v>
      </c>
      <c r="D58" s="403">
        <v>3458.9595101599989</v>
      </c>
      <c r="E58" s="403">
        <v>3570.8095012899994</v>
      </c>
      <c r="F58" s="403">
        <v>13565.92707177</v>
      </c>
      <c r="G58" s="403">
        <v>3618.0097158899998</v>
      </c>
      <c r="H58" s="403">
        <v>3828.1370745700006</v>
      </c>
      <c r="I58" s="403">
        <v>4187.6738361700009</v>
      </c>
      <c r="J58" s="403">
        <v>4474.7129018700007</v>
      </c>
      <c r="K58" s="403">
        <v>16108.5335285</v>
      </c>
      <c r="L58" s="403">
        <v>4653.5109252900002</v>
      </c>
      <c r="M58" s="403">
        <v>4840.588510980001</v>
      </c>
      <c r="N58" s="403">
        <v>5105.4866162400003</v>
      </c>
      <c r="O58" s="403">
        <v>14599.5879881</v>
      </c>
    </row>
    <row r="59" spans="1:15" x14ac:dyDescent="0.25">
      <c r="A59" s="407" t="s">
        <v>147</v>
      </c>
      <c r="B59" s="403">
        <v>22.924761870000001</v>
      </c>
      <c r="C59" s="403">
        <v>22.8202417</v>
      </c>
      <c r="D59" s="403">
        <v>25.01311115</v>
      </c>
      <c r="E59" s="403">
        <v>25.791878269999998</v>
      </c>
      <c r="F59" s="403">
        <v>96.549992990000007</v>
      </c>
      <c r="G59" s="403">
        <v>25.086307730000001</v>
      </c>
      <c r="H59" s="403">
        <v>25.624580529999999</v>
      </c>
      <c r="I59" s="403">
        <v>26.441013519999998</v>
      </c>
      <c r="J59" s="403">
        <v>25.834619640000003</v>
      </c>
      <c r="K59" s="403">
        <v>102.98652142</v>
      </c>
      <c r="L59" s="403">
        <v>27.88970673</v>
      </c>
      <c r="M59" s="403">
        <v>26.223797789999995</v>
      </c>
      <c r="N59" s="403">
        <v>27.246677070000004</v>
      </c>
      <c r="O59" s="403">
        <v>81.360181589999982</v>
      </c>
    </row>
    <row r="60" spans="1:15" x14ac:dyDescent="0.25">
      <c r="A60" s="408" t="s">
        <v>539</v>
      </c>
      <c r="B60" s="404">
        <v>3238.5049323100011</v>
      </c>
      <c r="C60" s="404">
        <v>3343.3981315800006</v>
      </c>
      <c r="D60" s="404">
        <v>3483.9726213099989</v>
      </c>
      <c r="E60" s="404">
        <v>3596.6013795599993</v>
      </c>
      <c r="F60" s="404">
        <v>13662.47706476</v>
      </c>
      <c r="G60" s="404">
        <v>3643.0960236199999</v>
      </c>
      <c r="H60" s="404">
        <v>3853.7616551000006</v>
      </c>
      <c r="I60" s="404">
        <v>4214.1148496900005</v>
      </c>
      <c r="J60" s="404">
        <v>4500.5475215100005</v>
      </c>
      <c r="K60" s="404">
        <v>16211.52004992</v>
      </c>
      <c r="L60" s="404">
        <v>4681.4006320200006</v>
      </c>
      <c r="M60" s="404">
        <v>4866.8123087700014</v>
      </c>
      <c r="N60" s="404">
        <v>5132.7332933100006</v>
      </c>
      <c r="O60" s="404">
        <v>14680.94816969</v>
      </c>
    </row>
    <row r="61" spans="1:15" x14ac:dyDescent="0.25">
      <c r="A61" s="407" t="s">
        <v>133</v>
      </c>
      <c r="B61" s="403">
        <v>-1590.5604031799999</v>
      </c>
      <c r="C61" s="403">
        <v>-1516.3951798800001</v>
      </c>
      <c r="D61" s="403">
        <v>-1805.210446430001</v>
      </c>
      <c r="E61" s="403">
        <v>-1991.9523602300005</v>
      </c>
      <c r="F61" s="403">
        <v>-6904.1183897200017</v>
      </c>
      <c r="G61" s="403">
        <v>-2173.6068910699996</v>
      </c>
      <c r="H61" s="403">
        <v>-2294.9518412900002</v>
      </c>
      <c r="I61" s="403">
        <v>-2406.7479768500002</v>
      </c>
      <c r="J61" s="403">
        <v>-2323.9391626699999</v>
      </c>
      <c r="K61" s="403">
        <v>-9199.245871879999</v>
      </c>
      <c r="L61" s="403">
        <v>-2501.4688604899998</v>
      </c>
      <c r="M61" s="403">
        <v>-2281.8556533500009</v>
      </c>
      <c r="N61" s="403">
        <v>-2400.5055149099999</v>
      </c>
      <c r="O61" s="403">
        <v>-7183.8300287500006</v>
      </c>
    </row>
    <row r="62" spans="1:15" x14ac:dyDescent="0.25">
      <c r="A62" s="407" t="s">
        <v>540</v>
      </c>
      <c r="B62" s="403">
        <v>-818.54932725999981</v>
      </c>
      <c r="C62" s="403">
        <v>-827.14965878000032</v>
      </c>
      <c r="D62" s="403">
        <v>-842.23213835999979</v>
      </c>
      <c r="E62" s="403">
        <v>-869.60670409000022</v>
      </c>
      <c r="F62" s="403">
        <v>-3357.5378284900003</v>
      </c>
      <c r="G62" s="403">
        <v>-866.41559938000012</v>
      </c>
      <c r="H62" s="403">
        <v>-917.02406260000009</v>
      </c>
      <c r="I62" s="403">
        <v>-992.05779652999979</v>
      </c>
      <c r="J62" s="403">
        <v>-1008.2696685999998</v>
      </c>
      <c r="K62" s="403">
        <v>-3783.7671271099998</v>
      </c>
      <c r="L62" s="403">
        <v>-1038.92470121</v>
      </c>
      <c r="M62" s="403">
        <v>-1066.69716378</v>
      </c>
      <c r="N62" s="403">
        <v>-1122.0381820600001</v>
      </c>
      <c r="O62" s="403">
        <v>-3227.6600470499993</v>
      </c>
    </row>
    <row r="63" spans="1:15" x14ac:dyDescent="0.25">
      <c r="A63" s="407" t="s">
        <v>541</v>
      </c>
      <c r="B63" s="403">
        <v>1.4515231499999999</v>
      </c>
      <c r="C63" s="403">
        <v>0.93914201999999991</v>
      </c>
      <c r="D63" s="403">
        <v>-1.2168160400000001</v>
      </c>
      <c r="E63" s="403">
        <v>-12.937398290000001</v>
      </c>
      <c r="F63" s="403">
        <v>-11.763549160000002</v>
      </c>
      <c r="G63" s="403">
        <v>1.1418569799999996</v>
      </c>
      <c r="H63" s="403">
        <v>0.93471526999999976</v>
      </c>
      <c r="I63" s="403">
        <v>0.28733308999999996</v>
      </c>
      <c r="J63" s="403">
        <v>1.70037032</v>
      </c>
      <c r="K63" s="403">
        <v>4.0642756599999998</v>
      </c>
      <c r="L63" s="403">
        <v>0.91118226999999996</v>
      </c>
      <c r="M63" s="403">
        <v>1.0123435399999998</v>
      </c>
      <c r="N63" s="403">
        <v>1.7590009900000003</v>
      </c>
      <c r="O63" s="403">
        <v>3.6825267999999998</v>
      </c>
    </row>
    <row r="64" spans="1:15" x14ac:dyDescent="0.25">
      <c r="A64" s="407" t="s">
        <v>136</v>
      </c>
      <c r="B64" s="403">
        <v>-46.631496039999988</v>
      </c>
      <c r="C64" s="403">
        <v>-43.743623740000011</v>
      </c>
      <c r="D64" s="403">
        <v>-53.705867189999985</v>
      </c>
      <c r="E64" s="403">
        <v>-61.980541000000031</v>
      </c>
      <c r="F64" s="403">
        <v>-206.06152797000004</v>
      </c>
      <c r="G64" s="403">
        <v>-62.84405707999997</v>
      </c>
      <c r="H64" s="403">
        <v>-59.480971700000048</v>
      </c>
      <c r="I64" s="403">
        <v>-56.131340980000026</v>
      </c>
      <c r="J64" s="403">
        <v>-67.307797330000014</v>
      </c>
      <c r="K64" s="403">
        <v>-245.76416709000006</v>
      </c>
      <c r="L64" s="403">
        <v>-71.158684590000007</v>
      </c>
      <c r="M64" s="403">
        <v>-79.996022870000004</v>
      </c>
      <c r="N64" s="403">
        <v>-75.946502989999985</v>
      </c>
      <c r="O64" s="403">
        <v>-227.10121044999994</v>
      </c>
    </row>
    <row r="65" spans="1:15" x14ac:dyDescent="0.25">
      <c r="A65" s="411" t="s">
        <v>617</v>
      </c>
      <c r="B65" s="403">
        <v>-90.64921738999999</v>
      </c>
      <c r="C65" s="403">
        <v>-91.459707239999986</v>
      </c>
      <c r="D65" s="403">
        <v>-95.247541569999996</v>
      </c>
      <c r="E65" s="403">
        <v>-90.884019399999985</v>
      </c>
      <c r="F65" s="403">
        <v>-368.2404856</v>
      </c>
      <c r="G65" s="403">
        <v>-88.058550479999994</v>
      </c>
      <c r="H65" s="403">
        <v>-87.81845242</v>
      </c>
      <c r="I65" s="403">
        <v>-105.1528174</v>
      </c>
      <c r="J65" s="403">
        <v>-116.36111875</v>
      </c>
      <c r="K65" s="403">
        <v>-397.39093904999999</v>
      </c>
      <c r="L65" s="403">
        <v>-122.39668207000001</v>
      </c>
      <c r="M65" s="403">
        <v>-173.07977924000002</v>
      </c>
      <c r="N65" s="403">
        <v>-164.87864044000003</v>
      </c>
      <c r="O65" s="403">
        <v>-460.35510174999996</v>
      </c>
    </row>
    <row r="66" spans="1:15" x14ac:dyDescent="0.25">
      <c r="A66" s="407" t="s">
        <v>542</v>
      </c>
      <c r="B66" s="403">
        <v>-414.85662437999997</v>
      </c>
      <c r="C66" s="403">
        <v>-408.91231459000005</v>
      </c>
      <c r="D66" s="403">
        <v>-436.37102105000008</v>
      </c>
      <c r="E66" s="403">
        <v>-425.65594279000004</v>
      </c>
      <c r="F66" s="403">
        <v>-1685.7959028100004</v>
      </c>
      <c r="G66" s="403">
        <v>-432.2779232800001</v>
      </c>
      <c r="H66" s="403">
        <v>-464.04150296000006</v>
      </c>
      <c r="I66" s="403">
        <v>-497.61548882</v>
      </c>
      <c r="J66" s="403">
        <v>-490.13029263000004</v>
      </c>
      <c r="K66" s="403">
        <v>-1884.0652076900001</v>
      </c>
      <c r="L66" s="403">
        <v>-519.64111442000012</v>
      </c>
      <c r="M66" s="403">
        <v>-532.0222457000001</v>
      </c>
      <c r="N66" s="403">
        <v>-539.06999384000005</v>
      </c>
      <c r="O66" s="403">
        <v>-1590.7333539599997</v>
      </c>
    </row>
    <row r="67" spans="1:15" x14ac:dyDescent="0.25">
      <c r="A67" s="407" t="s">
        <v>138</v>
      </c>
      <c r="B67" s="403">
        <v>2.8844929099999996</v>
      </c>
      <c r="C67" s="403">
        <v>-6.6135819300000005</v>
      </c>
      <c r="D67" s="403">
        <v>17.209964339999996</v>
      </c>
      <c r="E67" s="403">
        <v>-9.5475221300000026</v>
      </c>
      <c r="F67" s="403">
        <v>3.9333531899999929</v>
      </c>
      <c r="G67" s="403">
        <v>0.27544375999999998</v>
      </c>
      <c r="H67" s="403">
        <v>1.24156661</v>
      </c>
      <c r="I67" s="403">
        <v>9.506559999999999E-3</v>
      </c>
      <c r="J67" s="403">
        <v>-6.2151670100000009</v>
      </c>
      <c r="K67" s="403">
        <v>-4.6886500800000013</v>
      </c>
      <c r="L67" s="403">
        <v>-12.21733073</v>
      </c>
      <c r="M67" s="403">
        <v>30.183260050000001</v>
      </c>
      <c r="N67" s="403">
        <v>-15.735109959999999</v>
      </c>
      <c r="O67" s="403">
        <v>2.2308193600000004</v>
      </c>
    </row>
    <row r="68" spans="1:15" x14ac:dyDescent="0.25">
      <c r="A68" s="408" t="s">
        <v>543</v>
      </c>
      <c r="B68" s="404">
        <v>281.59388012000142</v>
      </c>
      <c r="C68" s="404">
        <v>450.06320744000016</v>
      </c>
      <c r="D68" s="404">
        <v>267.19875500999814</v>
      </c>
      <c r="E68" s="404">
        <v>134.03689162999848</v>
      </c>
      <c r="F68" s="404">
        <v>1132.8927341999984</v>
      </c>
      <c r="G68" s="404">
        <v>21.310303070000003</v>
      </c>
      <c r="H68" s="404">
        <v>32.621106010000169</v>
      </c>
      <c r="I68" s="404">
        <v>156.70626876000043</v>
      </c>
      <c r="J68" s="404">
        <v>490.02468484000053</v>
      </c>
      <c r="K68" s="404">
        <v>700.66236268000114</v>
      </c>
      <c r="L68" s="404">
        <v>416.50444078000072</v>
      </c>
      <c r="M68" s="404">
        <v>764.35704742000053</v>
      </c>
      <c r="N68" s="404">
        <v>816.31835010000054</v>
      </c>
      <c r="O68" s="404">
        <v>1997.1817738900004</v>
      </c>
    </row>
    <row r="69" spans="1:15" x14ac:dyDescent="0.25">
      <c r="A69" s="407" t="s">
        <v>210</v>
      </c>
      <c r="B69" s="403">
        <v>16.257087750000014</v>
      </c>
      <c r="C69" s="403">
        <v>14.403232869999995</v>
      </c>
      <c r="D69" s="403">
        <v>5.1279107999999995</v>
      </c>
      <c r="E69" s="403">
        <v>83.716069229999988</v>
      </c>
      <c r="F69" s="403">
        <v>119.50430065</v>
      </c>
      <c r="G69" s="403">
        <v>112.92629393000004</v>
      </c>
      <c r="H69" s="403">
        <v>143.10514190999999</v>
      </c>
      <c r="I69" s="403">
        <v>188.53386240000003</v>
      </c>
      <c r="J69" s="403">
        <v>237.79019257999997</v>
      </c>
      <c r="K69" s="403">
        <v>682.35549082</v>
      </c>
      <c r="L69" s="403">
        <v>208.99111595000002</v>
      </c>
      <c r="M69" s="403">
        <v>208.26882403000002</v>
      </c>
      <c r="N69" s="403">
        <v>251.74120543999996</v>
      </c>
      <c r="O69" s="403">
        <v>669.00114541999994</v>
      </c>
    </row>
    <row r="70" spans="1:15" s="417" customFormat="1" x14ac:dyDescent="0.25">
      <c r="A70" s="408" t="s">
        <v>544</v>
      </c>
      <c r="B70" s="404">
        <v>297.85096787000145</v>
      </c>
      <c r="C70" s="404">
        <v>464.46644031000017</v>
      </c>
      <c r="D70" s="404">
        <v>272.32666580999813</v>
      </c>
      <c r="E70" s="404">
        <v>217.75296085999847</v>
      </c>
      <c r="F70" s="404">
        <v>1252.3970348499981</v>
      </c>
      <c r="G70" s="404">
        <v>134.23659700000005</v>
      </c>
      <c r="H70" s="404">
        <v>175.72624792000016</v>
      </c>
      <c r="I70" s="404">
        <v>345.24013116000049</v>
      </c>
      <c r="J70" s="404">
        <v>727.81487742000047</v>
      </c>
      <c r="K70" s="404">
        <v>1383.0178535000011</v>
      </c>
      <c r="L70" s="404">
        <v>625.49555673000077</v>
      </c>
      <c r="M70" s="404">
        <v>972.62587145000055</v>
      </c>
      <c r="N70" s="404">
        <v>1068.0595555400005</v>
      </c>
      <c r="O70" s="404">
        <v>2666.1829193100002</v>
      </c>
    </row>
    <row r="71" spans="1:15" x14ac:dyDescent="0.25">
      <c r="A71" s="407" t="s">
        <v>142</v>
      </c>
      <c r="B71" s="403">
        <v>-98.162973500000007</v>
      </c>
      <c r="C71" s="403">
        <v>-171.50582928</v>
      </c>
      <c r="D71" s="403">
        <v>-100.14476723999999</v>
      </c>
      <c r="E71" s="403">
        <v>64.214939849999979</v>
      </c>
      <c r="F71" s="403">
        <v>-305.59863017000009</v>
      </c>
      <c r="G71" s="403">
        <v>-35.894605610000006</v>
      </c>
      <c r="H71" s="403">
        <v>-41.426554809999999</v>
      </c>
      <c r="I71" s="403">
        <v>-97.234620600000014</v>
      </c>
      <c r="J71" s="403">
        <v>-207.51429636000003</v>
      </c>
      <c r="K71" s="403">
        <v>-382.07007738000004</v>
      </c>
      <c r="L71" s="403">
        <v>-189.45924596999996</v>
      </c>
      <c r="M71" s="403">
        <v>-330.30231163999997</v>
      </c>
      <c r="N71" s="403">
        <v>-359.27915565999996</v>
      </c>
      <c r="O71" s="403">
        <v>-879.04071327000008</v>
      </c>
    </row>
    <row r="72" spans="1:15" x14ac:dyDescent="0.25">
      <c r="A72" s="408" t="s">
        <v>545</v>
      </c>
      <c r="B72" s="404">
        <v>199.68799437000143</v>
      </c>
      <c r="C72" s="404">
        <v>292.96061103000017</v>
      </c>
      <c r="D72" s="404">
        <v>172.18189856999814</v>
      </c>
      <c r="E72" s="404">
        <v>281.96790070999845</v>
      </c>
      <c r="F72" s="404">
        <v>946.79840467999816</v>
      </c>
      <c r="G72" s="404">
        <v>98.341991390000032</v>
      </c>
      <c r="H72" s="404">
        <v>134.29969311000016</v>
      </c>
      <c r="I72" s="404">
        <v>248.00551056000046</v>
      </c>
      <c r="J72" s="404">
        <v>520.30058106000047</v>
      </c>
      <c r="K72" s="404">
        <v>1000.9477761200011</v>
      </c>
      <c r="L72" s="404">
        <v>436.03631076000079</v>
      </c>
      <c r="M72" s="404">
        <v>642.32355981000057</v>
      </c>
      <c r="N72" s="404">
        <v>708.78039988000046</v>
      </c>
      <c r="O72" s="404">
        <v>1787.14220604</v>
      </c>
    </row>
    <row r="73" spans="1:15" x14ac:dyDescent="0.25">
      <c r="A73" s="407" t="s">
        <v>546</v>
      </c>
      <c r="B73" s="403">
        <v>-51.501056920000003</v>
      </c>
      <c r="C73" s="403">
        <v>-78.055178900000016</v>
      </c>
      <c r="D73" s="403">
        <v>-51.148942920000003</v>
      </c>
      <c r="E73" s="403">
        <v>-50.841901110000002</v>
      </c>
      <c r="F73" s="403">
        <v>-231.54707985000002</v>
      </c>
      <c r="G73" s="403">
        <v>-26.573262199999995</v>
      </c>
      <c r="H73" s="403">
        <v>-34.748994840000002</v>
      </c>
      <c r="I73" s="403">
        <v>-54.199046719999998</v>
      </c>
      <c r="J73" s="403">
        <v>-96.747660640000007</v>
      </c>
      <c r="K73" s="403">
        <v>-212.26896440000002</v>
      </c>
      <c r="L73" s="403">
        <v>-91.43676622000001</v>
      </c>
      <c r="M73" s="403">
        <v>-130.91125571999999</v>
      </c>
      <c r="N73" s="403">
        <v>-142.39295121000004</v>
      </c>
      <c r="O73" s="403">
        <v>-364.74097314999995</v>
      </c>
    </row>
    <row r="74" spans="1:15" x14ac:dyDescent="0.25">
      <c r="A74" s="408" t="s">
        <v>547</v>
      </c>
      <c r="B74" s="404">
        <v>148.18693745000144</v>
      </c>
      <c r="C74" s="404">
        <v>214.90543213000015</v>
      </c>
      <c r="D74" s="404">
        <v>121.03295564999814</v>
      </c>
      <c r="E74" s="404">
        <v>231.12599959999844</v>
      </c>
      <c r="F74" s="404">
        <v>715.25132482999811</v>
      </c>
      <c r="G74" s="404">
        <v>71.768729190000045</v>
      </c>
      <c r="H74" s="404">
        <v>99.550698270000169</v>
      </c>
      <c r="I74" s="404">
        <v>193.80646384000045</v>
      </c>
      <c r="J74" s="404">
        <v>423.55292042000048</v>
      </c>
      <c r="K74" s="404">
        <v>788.67881172000114</v>
      </c>
      <c r="L74" s="404">
        <v>344.59954454000081</v>
      </c>
      <c r="M74" s="404">
        <v>511.41230409000059</v>
      </c>
      <c r="N74" s="404">
        <v>566.38744867000037</v>
      </c>
      <c r="O74" s="404">
        <v>1422.4012328900001</v>
      </c>
    </row>
    <row r="75" spans="1:15" x14ac:dyDescent="0.25">
      <c r="A75" s="407" t="s">
        <v>384</v>
      </c>
      <c r="B75" s="403">
        <v>3358.2396006508147</v>
      </c>
      <c r="C75" s="403">
        <v>3400.1001491688671</v>
      </c>
      <c r="D75" s="403">
        <v>3466.1373799936059</v>
      </c>
      <c r="E75" s="403">
        <v>3509.6390891324063</v>
      </c>
      <c r="F75" s="403">
        <v>3509.6390891324063</v>
      </c>
      <c r="G75" s="403">
        <v>3845.684856873138</v>
      </c>
      <c r="H75" s="403">
        <v>3804.1343589260623</v>
      </c>
      <c r="I75" s="403">
        <v>4029.2835087423946</v>
      </c>
      <c r="J75" s="403">
        <v>4178.4829904621856</v>
      </c>
      <c r="K75" s="403">
        <v>4178.4829904621856</v>
      </c>
      <c r="L75" s="403">
        <v>4712.434879909536</v>
      </c>
      <c r="M75" s="403">
        <v>4815.3637621240805</v>
      </c>
      <c r="N75" s="403">
        <v>4861.8386971863201</v>
      </c>
      <c r="O75" s="403">
        <v>4861.8386971863201</v>
      </c>
    </row>
    <row r="76" spans="1:15" x14ac:dyDescent="0.25">
      <c r="A76" s="408" t="s">
        <v>82</v>
      </c>
      <c r="B76" s="406">
        <v>0.17650549701252208</v>
      </c>
      <c r="C76" s="406">
        <v>0.25282247310572004</v>
      </c>
      <c r="D76" s="406">
        <v>0.13967473574313019</v>
      </c>
      <c r="E76" s="406">
        <v>0.26341853818038424</v>
      </c>
      <c r="F76" s="406">
        <v>0.20379626128645895</v>
      </c>
      <c r="G76" s="406">
        <v>7.4648580797495714E-2</v>
      </c>
      <c r="H76" s="406">
        <v>0.10467632199836824</v>
      </c>
      <c r="I76" s="406">
        <v>0.19239794213486916</v>
      </c>
      <c r="J76" s="406">
        <v>0.405460949714816</v>
      </c>
      <c r="K76" s="406">
        <v>0.18874764203186581</v>
      </c>
      <c r="L76" s="406">
        <v>0.29250232911154078</v>
      </c>
      <c r="M76" s="406">
        <v>0.42481717216263981</v>
      </c>
      <c r="N76" s="406">
        <v>0.46598621134657131</v>
      </c>
      <c r="O76" s="406">
        <v>0.39008595210784047</v>
      </c>
    </row>
    <row r="77" spans="1:15" x14ac:dyDescent="0.25">
      <c r="A77" s="408"/>
      <c r="B77" s="406"/>
      <c r="C77" s="406"/>
      <c r="D77" s="406"/>
      <c r="E77" s="406"/>
      <c r="F77" s="406"/>
      <c r="G77" s="406"/>
      <c r="H77" s="406"/>
      <c r="I77" s="406"/>
      <c r="J77" s="406"/>
      <c r="K77" s="406"/>
      <c r="L77" s="406"/>
      <c r="M77" s="406"/>
      <c r="N77" s="406"/>
      <c r="O77" s="406"/>
    </row>
    <row r="78" spans="1:15" x14ac:dyDescent="0.25">
      <c r="A78" s="407" t="s">
        <v>672</v>
      </c>
      <c r="B78" s="403">
        <v>0</v>
      </c>
      <c r="C78" s="403">
        <v>0</v>
      </c>
      <c r="D78" s="403">
        <v>0.57711555173700024</v>
      </c>
      <c r="E78" s="403">
        <v>1.284810587055</v>
      </c>
      <c r="F78" s="403">
        <v>1.8619261387920001</v>
      </c>
      <c r="G78" s="403">
        <v>-1.1938142599999999</v>
      </c>
      <c r="H78" s="403">
        <v>-2.3062784430000001</v>
      </c>
      <c r="I78" s="403">
        <v>-0.14585280999999997</v>
      </c>
      <c r="J78" s="403">
        <v>-1.8028311699999999</v>
      </c>
      <c r="K78" s="403">
        <v>-5.4487766830000002</v>
      </c>
      <c r="L78" s="403">
        <v>-0.68759650999999999</v>
      </c>
      <c r="M78" s="403">
        <v>-0.60908505000000002</v>
      </c>
      <c r="N78" s="403">
        <v>-0.64659028121600026</v>
      </c>
      <c r="O78" s="403">
        <v>-1.9432718412160004</v>
      </c>
    </row>
    <row r="79" spans="1:15" x14ac:dyDescent="0.25">
      <c r="A79" s="408" t="s">
        <v>673</v>
      </c>
      <c r="B79" s="404">
        <v>148.18693745000144</v>
      </c>
      <c r="C79" s="404">
        <v>214.90543213000015</v>
      </c>
      <c r="D79" s="404">
        <v>121.61007120173514</v>
      </c>
      <c r="E79" s="404">
        <v>232.41081018705344</v>
      </c>
      <c r="F79" s="404">
        <v>717.11325096879011</v>
      </c>
      <c r="G79" s="404">
        <v>70.574914930000048</v>
      </c>
      <c r="H79" s="404">
        <v>97.244419827000172</v>
      </c>
      <c r="I79" s="404">
        <v>193.66061103000044</v>
      </c>
      <c r="J79" s="404">
        <v>421.75008925000049</v>
      </c>
      <c r="K79" s="404">
        <v>783.23003503700113</v>
      </c>
      <c r="L79" s="404">
        <v>343.91194803000081</v>
      </c>
      <c r="M79" s="404">
        <v>510.80321904000061</v>
      </c>
      <c r="N79" s="404">
        <v>565.74085838878432</v>
      </c>
      <c r="O79" s="404">
        <v>1420.457961048784</v>
      </c>
    </row>
    <row r="80" spans="1:15" x14ac:dyDescent="0.25">
      <c r="B80" s="198"/>
      <c r="C80" s="198"/>
      <c r="D80" s="198"/>
      <c r="E80" s="198"/>
      <c r="F80" s="198"/>
      <c r="G80" s="198"/>
      <c r="H80" s="198"/>
      <c r="I80" s="198"/>
      <c r="J80" s="198"/>
      <c r="K80" s="198"/>
      <c r="L80" s="198"/>
      <c r="M80" s="471"/>
      <c r="N80" s="471"/>
      <c r="O80" s="471"/>
    </row>
    <row r="81" spans="1:15" ht="24.75" customHeight="1" x14ac:dyDescent="0.25">
      <c r="A81" s="410" t="s">
        <v>620</v>
      </c>
      <c r="B81" s="201" t="s">
        <v>124</v>
      </c>
      <c r="C81" s="201" t="s">
        <v>125</v>
      </c>
      <c r="D81" s="201" t="s">
        <v>126</v>
      </c>
      <c r="E81" s="201" t="s">
        <v>127</v>
      </c>
      <c r="F81" s="201">
        <v>2021</v>
      </c>
      <c r="G81" s="201" t="s">
        <v>98</v>
      </c>
      <c r="H81" s="201" t="s">
        <v>99</v>
      </c>
      <c r="I81" s="201" t="s">
        <v>100</v>
      </c>
      <c r="J81" s="201" t="s">
        <v>101</v>
      </c>
      <c r="K81" s="201">
        <v>2022</v>
      </c>
      <c r="L81" s="201" t="s">
        <v>102</v>
      </c>
      <c r="M81" s="201" t="s">
        <v>648</v>
      </c>
      <c r="N81" s="201" t="s">
        <v>669</v>
      </c>
      <c r="O81" s="201" t="s">
        <v>670</v>
      </c>
    </row>
    <row r="82" spans="1:15" x14ac:dyDescent="0.25">
      <c r="A82" s="412" t="s">
        <v>548</v>
      </c>
      <c r="B82" s="404">
        <v>531.31604456000002</v>
      </c>
      <c r="C82" s="404">
        <v>541.22155493999981</v>
      </c>
      <c r="D82" s="404">
        <v>624.97078110999996</v>
      </c>
      <c r="E82" s="404">
        <v>696.56730973999993</v>
      </c>
      <c r="F82" s="404">
        <v>2394.0756903499996</v>
      </c>
      <c r="G82" s="404">
        <v>735.26391449000016</v>
      </c>
      <c r="H82" s="404">
        <v>809.41876078999996</v>
      </c>
      <c r="I82" s="404">
        <v>881.10441245999982</v>
      </c>
      <c r="J82" s="404">
        <v>913.69718040999999</v>
      </c>
      <c r="K82" s="404">
        <v>3339.4842681499999</v>
      </c>
      <c r="L82" s="404">
        <v>975.98084534000009</v>
      </c>
      <c r="M82" s="475">
        <v>1069.69295984</v>
      </c>
      <c r="N82" s="475">
        <v>1219.9064376500003</v>
      </c>
      <c r="O82" s="475">
        <v>3265.5802428299999</v>
      </c>
    </row>
    <row r="83" spans="1:15" x14ac:dyDescent="0.25">
      <c r="A83" s="411" t="s">
        <v>549</v>
      </c>
      <c r="B83" s="403">
        <v>525.67209198000012</v>
      </c>
      <c r="C83" s="403">
        <v>540.4911351999998</v>
      </c>
      <c r="D83" s="403">
        <v>596.06656766000003</v>
      </c>
      <c r="E83" s="403">
        <v>673.45316792000006</v>
      </c>
      <c r="F83" s="403">
        <v>2335.68296276</v>
      </c>
      <c r="G83" s="403">
        <v>722.91935610000007</v>
      </c>
      <c r="H83" s="403">
        <v>791.38015307000001</v>
      </c>
      <c r="I83" s="403">
        <v>858.20324752999977</v>
      </c>
      <c r="J83" s="403">
        <v>905.04516552999985</v>
      </c>
      <c r="K83" s="403">
        <v>3277.5479222299996</v>
      </c>
      <c r="L83" s="403">
        <v>954.07123304000004</v>
      </c>
      <c r="M83" s="476">
        <v>1024.5557850099999</v>
      </c>
      <c r="N83" s="476">
        <v>1164.1419889500005</v>
      </c>
      <c r="O83" s="476">
        <v>3142.7690070000003</v>
      </c>
    </row>
    <row r="84" spans="1:15" x14ac:dyDescent="0.25">
      <c r="A84" s="411" t="s">
        <v>133</v>
      </c>
      <c r="B84" s="403">
        <v>-349.16027828999995</v>
      </c>
      <c r="C84" s="403">
        <v>-419.96631902999997</v>
      </c>
      <c r="D84" s="403">
        <v>-484.65118176999999</v>
      </c>
      <c r="E84" s="403">
        <v>-486.09890962999998</v>
      </c>
      <c r="F84" s="403">
        <v>-1739.8766887199999</v>
      </c>
      <c r="G84" s="403">
        <v>-516.48802176000004</v>
      </c>
      <c r="H84" s="403">
        <v>-611.02804451000009</v>
      </c>
      <c r="I84" s="403">
        <v>-725.26763500000015</v>
      </c>
      <c r="J84" s="403">
        <v>-685.93315658000006</v>
      </c>
      <c r="K84" s="403">
        <v>-2538.7168578500005</v>
      </c>
      <c r="L84" s="403">
        <v>-705.55685174999996</v>
      </c>
      <c r="M84" s="476">
        <v>-815.79081859000007</v>
      </c>
      <c r="N84" s="476">
        <v>-906.31912274999991</v>
      </c>
      <c r="O84" s="476">
        <v>-2427.6667930900003</v>
      </c>
    </row>
    <row r="85" spans="1:15" x14ac:dyDescent="0.25">
      <c r="A85" s="411" t="s">
        <v>550</v>
      </c>
      <c r="B85" s="403">
        <v>-44.016516289999998</v>
      </c>
      <c r="C85" s="403">
        <v>-44.068783669999995</v>
      </c>
      <c r="D85" s="403">
        <v>-49.144998179999995</v>
      </c>
      <c r="E85" s="403">
        <v>-41.420805860000002</v>
      </c>
      <c r="F85" s="403">
        <v>-178.65110399999998</v>
      </c>
      <c r="G85" s="403">
        <v>-55.367707280000012</v>
      </c>
      <c r="H85" s="403">
        <v>-62.630685229999997</v>
      </c>
      <c r="I85" s="403">
        <v>-76.777090320000013</v>
      </c>
      <c r="J85" s="403">
        <v>-81.071555070000031</v>
      </c>
      <c r="K85" s="403">
        <v>-275.84703790000003</v>
      </c>
      <c r="L85" s="403">
        <v>-79.462270199999992</v>
      </c>
      <c r="M85" s="476">
        <v>-83.393420169999985</v>
      </c>
      <c r="N85" s="476">
        <v>-93.485032760000024</v>
      </c>
      <c r="O85" s="476">
        <v>-256.34072313000007</v>
      </c>
    </row>
    <row r="86" spans="1:15" x14ac:dyDescent="0.25">
      <c r="A86" s="411" t="s">
        <v>551</v>
      </c>
      <c r="B86" s="403">
        <v>-74.162453589999998</v>
      </c>
      <c r="C86" s="403">
        <v>-74.96109881000001</v>
      </c>
      <c r="D86" s="403">
        <v>-77.702131129999998</v>
      </c>
      <c r="E86" s="403">
        <v>-80.698173180000012</v>
      </c>
      <c r="F86" s="403">
        <v>-307.52385671000002</v>
      </c>
      <c r="G86" s="403">
        <v>-89.725159300000001</v>
      </c>
      <c r="H86" s="403">
        <v>-85.991189829999996</v>
      </c>
      <c r="I86" s="403">
        <v>-92.031200439999992</v>
      </c>
      <c r="J86" s="403">
        <v>-88.413525429999993</v>
      </c>
      <c r="K86" s="403">
        <v>-356.16107499999998</v>
      </c>
      <c r="L86" s="403">
        <v>-98.520318410000016</v>
      </c>
      <c r="M86" s="476">
        <v>-103.19565736000001</v>
      </c>
      <c r="N86" s="476">
        <v>-111.88586312000001</v>
      </c>
      <c r="O86" s="476">
        <v>-313.60183889000007</v>
      </c>
    </row>
    <row r="87" spans="1:15" x14ac:dyDescent="0.25">
      <c r="A87" s="411" t="s">
        <v>617</v>
      </c>
      <c r="B87" s="403">
        <v>-7.3842034999999999</v>
      </c>
      <c r="C87" s="403">
        <v>-7.3882116</v>
      </c>
      <c r="D87" s="403">
        <v>-6.8371672199999995</v>
      </c>
      <c r="E87" s="403">
        <v>-10.672948119999999</v>
      </c>
      <c r="F87" s="403">
        <v>-32.282530440000002</v>
      </c>
      <c r="G87" s="403">
        <v>-9.8617017399999973</v>
      </c>
      <c r="H87" s="403">
        <v>-9.9517521600000016</v>
      </c>
      <c r="I87" s="403">
        <v>-7.5320562499999992</v>
      </c>
      <c r="J87" s="403">
        <v>-10.76444626</v>
      </c>
      <c r="K87" s="403">
        <v>-38.109956409999995</v>
      </c>
      <c r="L87" s="403">
        <v>-13.04444608</v>
      </c>
      <c r="M87" s="476">
        <v>-11.954695899999999</v>
      </c>
      <c r="N87" s="476">
        <v>-12.721171849999998</v>
      </c>
      <c r="O87" s="476">
        <v>-37.720313830000002</v>
      </c>
    </row>
    <row r="88" spans="1:15" x14ac:dyDescent="0.25">
      <c r="A88" s="412" t="s">
        <v>543</v>
      </c>
      <c r="B88" s="404">
        <v>50.948640310000172</v>
      </c>
      <c r="C88" s="404">
        <v>-5.8932779100001653</v>
      </c>
      <c r="D88" s="404">
        <v>-22.268910639999945</v>
      </c>
      <c r="E88" s="404">
        <v>54.562331130000075</v>
      </c>
      <c r="F88" s="404">
        <v>77.348782890000138</v>
      </c>
      <c r="G88" s="404">
        <v>51.476766020000014</v>
      </c>
      <c r="H88" s="404">
        <v>21.778481339999928</v>
      </c>
      <c r="I88" s="404">
        <v>-43.4047344800004</v>
      </c>
      <c r="J88" s="404">
        <v>38.862482189999753</v>
      </c>
      <c r="K88" s="404">
        <v>68.712995069999295</v>
      </c>
      <c r="L88" s="404">
        <v>57.48734660000008</v>
      </c>
      <c r="M88" s="475">
        <v>10.221192989999841</v>
      </c>
      <c r="N88" s="475">
        <v>39.730798470000558</v>
      </c>
      <c r="O88" s="475">
        <v>107.4393380599999</v>
      </c>
    </row>
    <row r="89" spans="1:15" x14ac:dyDescent="0.25">
      <c r="A89" s="411" t="s">
        <v>552</v>
      </c>
      <c r="B89" s="403">
        <v>3.0043233900000001</v>
      </c>
      <c r="C89" s="403">
        <v>3.7606359399999998</v>
      </c>
      <c r="D89" s="403">
        <v>5.3098215899999994</v>
      </c>
      <c r="E89" s="403">
        <v>9.4407796199999989</v>
      </c>
      <c r="F89" s="403">
        <v>21.515560539999996</v>
      </c>
      <c r="G89" s="403">
        <v>14.629350839999999</v>
      </c>
      <c r="H89" s="403">
        <v>15.500925519999999</v>
      </c>
      <c r="I89" s="403">
        <v>18.376319939999998</v>
      </c>
      <c r="J89" s="403">
        <v>17.575748110000003</v>
      </c>
      <c r="K89" s="403">
        <v>66.082344410000005</v>
      </c>
      <c r="L89" s="403">
        <v>19.191653940000002</v>
      </c>
      <c r="M89" s="476">
        <v>81.227831280000004</v>
      </c>
      <c r="N89" s="476">
        <v>23.00054944</v>
      </c>
      <c r="O89" s="476">
        <v>123.42003465999998</v>
      </c>
    </row>
    <row r="90" spans="1:15" x14ac:dyDescent="0.25">
      <c r="A90" s="412" t="s">
        <v>544</v>
      </c>
      <c r="B90" s="403">
        <v>53.952963700000176</v>
      </c>
      <c r="C90" s="403">
        <v>-2.1326419700001655</v>
      </c>
      <c r="D90" s="403">
        <v>-16.959089049999946</v>
      </c>
      <c r="E90" s="403">
        <v>64.003110750000076</v>
      </c>
      <c r="F90" s="403">
        <v>98.864343430000133</v>
      </c>
      <c r="G90" s="403">
        <v>66.106116860000014</v>
      </c>
      <c r="H90" s="403">
        <v>37.279406859999924</v>
      </c>
      <c r="I90" s="403">
        <v>-25.028414540000401</v>
      </c>
      <c r="J90" s="403">
        <v>56.438230299999759</v>
      </c>
      <c r="K90" s="403">
        <v>134.79533947999931</v>
      </c>
      <c r="L90" s="403">
        <v>76.679000540000089</v>
      </c>
      <c r="M90" s="476">
        <v>91.449024269999839</v>
      </c>
      <c r="N90" s="476">
        <v>62.731347910000558</v>
      </c>
      <c r="O90" s="476">
        <v>230.8593727199999</v>
      </c>
    </row>
    <row r="91" spans="1:15" x14ac:dyDescent="0.25">
      <c r="A91" s="407" t="s">
        <v>142</v>
      </c>
      <c r="B91" s="403">
        <v>-17.383216859999997</v>
      </c>
      <c r="C91" s="403">
        <v>3.5562793099999999</v>
      </c>
      <c r="D91" s="403">
        <v>4.1196221199999989</v>
      </c>
      <c r="E91" s="403">
        <v>-11.000099329999999</v>
      </c>
      <c r="F91" s="403">
        <v>-20.707414759999999</v>
      </c>
      <c r="G91" s="403">
        <v>-21.55554918</v>
      </c>
      <c r="H91" s="403">
        <v>-11.840137240000001</v>
      </c>
      <c r="I91" s="403">
        <v>15.550188909999999</v>
      </c>
      <c r="J91" s="403">
        <v>-12.39735627</v>
      </c>
      <c r="K91" s="403">
        <v>-30.242853780000004</v>
      </c>
      <c r="L91" s="403">
        <v>-24.502768750000005</v>
      </c>
      <c r="M91" s="476">
        <v>-25.364971819999997</v>
      </c>
      <c r="N91" s="476">
        <v>-16.749192049999998</v>
      </c>
      <c r="O91" s="476">
        <v>-66.61693262</v>
      </c>
    </row>
    <row r="92" spans="1:15" x14ac:dyDescent="0.25">
      <c r="A92" s="412" t="s">
        <v>545</v>
      </c>
      <c r="B92" s="404">
        <v>36.569746840000178</v>
      </c>
      <c r="C92" s="404">
        <v>1.4236373399998343</v>
      </c>
      <c r="D92" s="404">
        <v>-12.839466929999947</v>
      </c>
      <c r="E92" s="404">
        <v>53.003011420000078</v>
      </c>
      <c r="F92" s="404">
        <v>78.156928670000141</v>
      </c>
      <c r="G92" s="404">
        <v>44.550567680000015</v>
      </c>
      <c r="H92" s="404">
        <v>25.439269619999923</v>
      </c>
      <c r="I92" s="404">
        <v>-9.4782256300004022</v>
      </c>
      <c r="J92" s="404">
        <v>44.040874029999756</v>
      </c>
      <c r="K92" s="404">
        <v>104.55248569999929</v>
      </c>
      <c r="L92" s="404">
        <v>52.176231790000088</v>
      </c>
      <c r="M92" s="475">
        <v>66.084052449999845</v>
      </c>
      <c r="N92" s="475">
        <v>45.98215586000056</v>
      </c>
      <c r="O92" s="475">
        <v>164.2424400999999</v>
      </c>
    </row>
    <row r="93" spans="1:15" x14ac:dyDescent="0.25">
      <c r="A93" s="411" t="s">
        <v>553</v>
      </c>
      <c r="B93" s="403">
        <v>-7.9695878699999998</v>
      </c>
      <c r="C93" s="403">
        <v>-2.7090434199999995</v>
      </c>
      <c r="D93" s="403">
        <v>0.64546070999999972</v>
      </c>
      <c r="E93" s="403">
        <v>-10.976410319999998</v>
      </c>
      <c r="F93" s="403">
        <v>-21.009580899999996</v>
      </c>
      <c r="G93" s="403">
        <v>-8.9246386900000001</v>
      </c>
      <c r="H93" s="403">
        <v>-3.3599198599999998</v>
      </c>
      <c r="I93" s="403">
        <v>1.65061049</v>
      </c>
      <c r="J93" s="403">
        <v>-7.5702260400000005</v>
      </c>
      <c r="K93" s="403">
        <v>-18.204174099999999</v>
      </c>
      <c r="L93" s="403">
        <v>-9.6737227599999986</v>
      </c>
      <c r="M93" s="476">
        <v>-12.209105879999999</v>
      </c>
      <c r="N93" s="476">
        <v>-8.5084243300000004</v>
      </c>
      <c r="O93" s="476">
        <v>-30.391252969999996</v>
      </c>
    </row>
    <row r="94" spans="1:15" x14ac:dyDescent="0.25">
      <c r="A94" s="412" t="s">
        <v>537</v>
      </c>
      <c r="B94" s="404">
        <v>28.60015897000018</v>
      </c>
      <c r="C94" s="404">
        <v>-1.2854060800001652</v>
      </c>
      <c r="D94" s="404">
        <v>-12.194006219999947</v>
      </c>
      <c r="E94" s="404">
        <v>42.026601100000079</v>
      </c>
      <c r="F94" s="404">
        <v>57.147347770000145</v>
      </c>
      <c r="G94" s="404">
        <v>35.625928990000013</v>
      </c>
      <c r="H94" s="404">
        <v>22.079349759999921</v>
      </c>
      <c r="I94" s="404">
        <v>-7.8276151400004021</v>
      </c>
      <c r="J94" s="404">
        <v>36.470647989999755</v>
      </c>
      <c r="K94" s="404">
        <v>86.348311599999278</v>
      </c>
      <c r="L94" s="404">
        <v>42.502509030000091</v>
      </c>
      <c r="M94" s="475">
        <v>53.87494656999985</v>
      </c>
      <c r="N94" s="475">
        <v>37.473731530000563</v>
      </c>
      <c r="O94" s="475">
        <v>133.85118712999991</v>
      </c>
    </row>
    <row r="95" spans="1:15" x14ac:dyDescent="0.25">
      <c r="A95" s="407" t="s">
        <v>384</v>
      </c>
      <c r="B95" s="403">
        <v>474.53292157751969</v>
      </c>
      <c r="C95" s="403">
        <v>474.29184387622888</v>
      </c>
      <c r="D95" s="403">
        <v>474.04725640153083</v>
      </c>
      <c r="E95" s="403">
        <v>472.41757446189109</v>
      </c>
      <c r="F95" s="403">
        <v>472.41757446189109</v>
      </c>
      <c r="G95" s="403">
        <v>500.82023399425759</v>
      </c>
      <c r="H95" s="403">
        <v>510.05142340661712</v>
      </c>
      <c r="I95" s="403">
        <v>540.28395656918258</v>
      </c>
      <c r="J95" s="403">
        <v>554.34041371266562</v>
      </c>
      <c r="K95" s="403">
        <v>554.34041371266562</v>
      </c>
      <c r="L95" s="403">
        <v>690.70739852132556</v>
      </c>
      <c r="M95" s="476">
        <v>710.42479956194279</v>
      </c>
      <c r="N95" s="476">
        <v>740.83091993084395</v>
      </c>
      <c r="O95" s="476">
        <v>740.83091993084395</v>
      </c>
    </row>
    <row r="96" spans="1:15" x14ac:dyDescent="0.25">
      <c r="A96" s="408" t="s">
        <v>82</v>
      </c>
      <c r="B96" s="477">
        <v>0.24108050396101385</v>
      </c>
      <c r="C96" s="477">
        <v>-1.0840634066105548E-2</v>
      </c>
      <c r="D96" s="477">
        <v>-0.10289274797254638</v>
      </c>
      <c r="E96" s="477">
        <v>0.35584282526212646</v>
      </c>
      <c r="F96" s="477">
        <v>0.12096787007785084</v>
      </c>
      <c r="G96" s="477">
        <v>0.28454065208881718</v>
      </c>
      <c r="H96" s="477">
        <v>0.17315391152156895</v>
      </c>
      <c r="I96" s="477">
        <v>-5.7951860645324101E-2</v>
      </c>
      <c r="J96" s="477">
        <v>0.26316427298337869</v>
      </c>
      <c r="K96" s="477">
        <v>0.15576766453249685</v>
      </c>
      <c r="L96" s="477">
        <v>0.24613901122814064</v>
      </c>
      <c r="M96" s="478">
        <v>0.30333933501882171</v>
      </c>
      <c r="N96" s="478">
        <v>0.20233351779376971</v>
      </c>
      <c r="O96" s="478">
        <v>0.24090280886673368</v>
      </c>
    </row>
    <row r="97" spans="1:15" x14ac:dyDescent="0.25">
      <c r="A97" s="408"/>
      <c r="B97" s="198"/>
      <c r="C97" s="198"/>
      <c r="D97" s="198"/>
      <c r="E97" s="198"/>
      <c r="F97" s="198"/>
      <c r="G97" s="198"/>
      <c r="H97" s="198"/>
      <c r="I97" s="198"/>
      <c r="J97" s="198"/>
      <c r="K97" s="198"/>
      <c r="L97" s="198"/>
    </row>
    <row r="98" spans="1:15" ht="24.75" customHeight="1" x14ac:dyDescent="0.25">
      <c r="A98" s="410" t="s">
        <v>621</v>
      </c>
      <c r="B98" s="201" t="s">
        <v>124</v>
      </c>
      <c r="C98" s="201" t="s">
        <v>125</v>
      </c>
      <c r="D98" s="201" t="s">
        <v>126</v>
      </c>
      <c r="E98" s="201" t="s">
        <v>127</v>
      </c>
      <c r="F98" s="201">
        <v>2021</v>
      </c>
      <c r="G98" s="201" t="s">
        <v>98</v>
      </c>
      <c r="H98" s="201" t="s">
        <v>99</v>
      </c>
      <c r="I98" s="201" t="s">
        <v>100</v>
      </c>
      <c r="J98" s="201" t="s">
        <v>101</v>
      </c>
      <c r="K98" s="201">
        <v>2022</v>
      </c>
      <c r="L98" s="201" t="s">
        <v>102</v>
      </c>
      <c r="M98" s="201" t="s">
        <v>648</v>
      </c>
      <c r="N98" s="201" t="s">
        <v>669</v>
      </c>
      <c r="O98" s="201" t="s">
        <v>670</v>
      </c>
    </row>
    <row r="99" spans="1:15" x14ac:dyDescent="0.25">
      <c r="A99" s="407" t="s">
        <v>146</v>
      </c>
      <c r="B99" s="403">
        <v>194.81183759999999</v>
      </c>
      <c r="C99" s="403">
        <v>154.28137854999997</v>
      </c>
      <c r="D99" s="403">
        <v>202.01592436999999</v>
      </c>
      <c r="E99" s="403">
        <v>206.09094798999999</v>
      </c>
      <c r="F99" s="403">
        <v>757.20008850999989</v>
      </c>
      <c r="G99" s="403">
        <v>220.93011208999999</v>
      </c>
      <c r="H99" s="403">
        <v>192.74487610000003</v>
      </c>
      <c r="I99" s="403">
        <v>195.18859219000001</v>
      </c>
      <c r="J99" s="403">
        <v>181.07556406999998</v>
      </c>
      <c r="K99" s="403">
        <v>789.93914445000007</v>
      </c>
      <c r="L99" s="403">
        <v>197.56845200000001</v>
      </c>
      <c r="M99" s="403">
        <v>188.95308159000001</v>
      </c>
      <c r="N99" s="403">
        <v>212.18769731</v>
      </c>
      <c r="O99" s="403">
        <v>598.70923089999997</v>
      </c>
    </row>
    <row r="100" spans="1:15" x14ac:dyDescent="0.25">
      <c r="A100" s="407" t="s">
        <v>145</v>
      </c>
      <c r="B100" s="403">
        <v>104.32164859999999</v>
      </c>
      <c r="C100" s="403">
        <v>106.81408601999998</v>
      </c>
      <c r="D100" s="403">
        <v>117.86802419999999</v>
      </c>
      <c r="E100" s="403">
        <v>128.25866255999998</v>
      </c>
      <c r="F100" s="403">
        <v>457.26242137999992</v>
      </c>
      <c r="G100" s="403">
        <v>135.63643190000002</v>
      </c>
      <c r="H100" s="403">
        <v>146.98053218000004</v>
      </c>
      <c r="I100" s="403">
        <v>157.70868256999998</v>
      </c>
      <c r="J100" s="403">
        <v>165.42579572999998</v>
      </c>
      <c r="K100" s="403">
        <v>605.75144237999996</v>
      </c>
      <c r="L100" s="403">
        <v>165.33524837000002</v>
      </c>
      <c r="M100" s="403">
        <v>174.39689896000002</v>
      </c>
      <c r="N100" s="403">
        <v>183.06752065999999</v>
      </c>
      <c r="O100" s="403">
        <v>522.79966798999999</v>
      </c>
    </row>
    <row r="101" spans="1:15" x14ac:dyDescent="0.25">
      <c r="A101" s="407" t="s">
        <v>92</v>
      </c>
      <c r="B101" s="403">
        <v>659.27024022000001</v>
      </c>
      <c r="C101" s="403">
        <v>680.47982084</v>
      </c>
      <c r="D101" s="403">
        <v>744.62392148999993</v>
      </c>
      <c r="E101" s="403">
        <v>775.18505498000002</v>
      </c>
      <c r="F101" s="403">
        <v>2859.5590375299998</v>
      </c>
      <c r="G101" s="403">
        <v>796.11006338000004</v>
      </c>
      <c r="H101" s="403">
        <v>857.72944055999994</v>
      </c>
      <c r="I101" s="403">
        <v>908.60601607000012</v>
      </c>
      <c r="J101" s="403">
        <v>1022.8747845800001</v>
      </c>
      <c r="K101" s="403">
        <v>3585.32030459</v>
      </c>
      <c r="L101" s="403">
        <v>950.33724699000015</v>
      </c>
      <c r="M101" s="403">
        <v>973.73981694000008</v>
      </c>
      <c r="N101" s="403">
        <v>1032.7134478199996</v>
      </c>
      <c r="O101" s="403">
        <v>2956.79051175</v>
      </c>
    </row>
    <row r="102" spans="1:15" x14ac:dyDescent="0.25">
      <c r="A102" s="408" t="s">
        <v>554</v>
      </c>
      <c r="B102" s="404">
        <v>763.59188882000001</v>
      </c>
      <c r="C102" s="404">
        <v>787.29390685999999</v>
      </c>
      <c r="D102" s="404">
        <v>862.49194568999997</v>
      </c>
      <c r="E102" s="404">
        <v>903.44371753999997</v>
      </c>
      <c r="F102" s="404">
        <v>3316.8214589099998</v>
      </c>
      <c r="G102" s="404">
        <v>931.74649528000009</v>
      </c>
      <c r="H102" s="404">
        <v>1004.70997274</v>
      </c>
      <c r="I102" s="404">
        <v>1066.3146986400002</v>
      </c>
      <c r="J102" s="404">
        <v>1188.30058031</v>
      </c>
      <c r="K102" s="404">
        <v>4191.0717469700003</v>
      </c>
      <c r="L102" s="404">
        <v>1115.6724953600001</v>
      </c>
      <c r="M102" s="404">
        <v>1148.1367159000001</v>
      </c>
      <c r="N102" s="404">
        <v>1215.7809684799995</v>
      </c>
      <c r="O102" s="404">
        <v>3479.5901797400002</v>
      </c>
    </row>
    <row r="103" spans="1:15" x14ac:dyDescent="0.25">
      <c r="A103" s="407" t="s">
        <v>555</v>
      </c>
      <c r="B103" s="403">
        <v>-50.069953810000001</v>
      </c>
      <c r="C103" s="403">
        <v>-44.340457559999997</v>
      </c>
      <c r="D103" s="403">
        <v>-52.672216499999983</v>
      </c>
      <c r="E103" s="403">
        <v>-26.04762809999999</v>
      </c>
      <c r="F103" s="403">
        <v>-173.13025596999998</v>
      </c>
      <c r="G103" s="403">
        <v>-52.344670669999999</v>
      </c>
      <c r="H103" s="403">
        <v>-57.053251330000009</v>
      </c>
      <c r="I103" s="403">
        <v>-61.19516560000001</v>
      </c>
      <c r="J103" s="403">
        <v>-66.90286841999999</v>
      </c>
      <c r="K103" s="403">
        <v>-237.49595601999999</v>
      </c>
      <c r="L103" s="403">
        <v>-63.185254580000006</v>
      </c>
      <c r="M103" s="403">
        <v>-69.320297639999978</v>
      </c>
      <c r="N103" s="403">
        <v>-82.096556220000011</v>
      </c>
      <c r="O103" s="403">
        <v>-214.60210844000008</v>
      </c>
    </row>
    <row r="104" spans="1:15" x14ac:dyDescent="0.25">
      <c r="A104" s="407" t="s">
        <v>134</v>
      </c>
      <c r="B104" s="403">
        <v>-108.0721427</v>
      </c>
      <c r="C104" s="403">
        <v>-114.88132700999999</v>
      </c>
      <c r="D104" s="403">
        <v>-123.73072834000004</v>
      </c>
      <c r="E104" s="403">
        <v>-125.41957871000001</v>
      </c>
      <c r="F104" s="403">
        <v>-472.10377675999996</v>
      </c>
      <c r="G104" s="403">
        <v>-128.40072479</v>
      </c>
      <c r="H104" s="403">
        <v>-141.33892986000001</v>
      </c>
      <c r="I104" s="403">
        <v>-129.72215753</v>
      </c>
      <c r="J104" s="403">
        <v>-114.30293029000001</v>
      </c>
      <c r="K104" s="403">
        <v>-513.76474246999999</v>
      </c>
      <c r="L104" s="403">
        <v>-139.38078278</v>
      </c>
      <c r="M104" s="403">
        <v>-137.99887095000003</v>
      </c>
      <c r="N104" s="403">
        <v>-152.22489322999996</v>
      </c>
      <c r="O104" s="403">
        <v>-429.60454695999999</v>
      </c>
    </row>
    <row r="105" spans="1:15" x14ac:dyDescent="0.25">
      <c r="A105" s="407" t="s">
        <v>556</v>
      </c>
      <c r="B105" s="403">
        <v>-158.72723028999999</v>
      </c>
      <c r="C105" s="403">
        <v>-148.60257324999998</v>
      </c>
      <c r="D105" s="403">
        <v>-178.29503505</v>
      </c>
      <c r="E105" s="403">
        <v>-225.02336774999998</v>
      </c>
      <c r="F105" s="403">
        <v>-710.64820634000012</v>
      </c>
      <c r="G105" s="403">
        <v>-266.23988374999999</v>
      </c>
      <c r="H105" s="403">
        <v>-278.44849531999995</v>
      </c>
      <c r="I105" s="403">
        <v>-306.15483974999995</v>
      </c>
      <c r="J105" s="403">
        <v>-322.84231884000002</v>
      </c>
      <c r="K105" s="403">
        <v>-1173.6855376599999</v>
      </c>
      <c r="L105" s="403">
        <v>-364.69598628000011</v>
      </c>
      <c r="M105" s="403">
        <v>-340.20144258999994</v>
      </c>
      <c r="N105" s="403">
        <v>-341.80655414999961</v>
      </c>
      <c r="O105" s="403">
        <v>-1046.7039830199999</v>
      </c>
    </row>
    <row r="106" spans="1:15" x14ac:dyDescent="0.25">
      <c r="A106" s="407" t="s">
        <v>150</v>
      </c>
      <c r="B106" s="403">
        <v>-127.20679677</v>
      </c>
      <c r="C106" s="403">
        <v>-138.46030095999996</v>
      </c>
      <c r="D106" s="403">
        <v>-163.35179840000001</v>
      </c>
      <c r="E106" s="403">
        <v>-138.02973772999997</v>
      </c>
      <c r="F106" s="403">
        <v>-567.04863385999988</v>
      </c>
      <c r="G106" s="403">
        <v>-156.41406927000003</v>
      </c>
      <c r="H106" s="403">
        <v>-160.38849429000004</v>
      </c>
      <c r="I106" s="403">
        <v>-173.21858245000001</v>
      </c>
      <c r="J106" s="403">
        <v>-171.37380224</v>
      </c>
      <c r="K106" s="403">
        <v>-661.3949482500002</v>
      </c>
      <c r="L106" s="403">
        <v>-184.87815298000001</v>
      </c>
      <c r="M106" s="403">
        <v>-211.99980959000004</v>
      </c>
      <c r="N106" s="403">
        <v>-212.69380529999995</v>
      </c>
      <c r="O106" s="403">
        <v>-609.57176787000003</v>
      </c>
    </row>
    <row r="107" spans="1:15" x14ac:dyDescent="0.25">
      <c r="A107" s="407" t="s">
        <v>557</v>
      </c>
      <c r="B107" s="403">
        <v>-32.940268789999998</v>
      </c>
      <c r="C107" s="403">
        <v>-35.261688190000008</v>
      </c>
      <c r="D107" s="403">
        <v>-44.791498060000002</v>
      </c>
      <c r="E107" s="403">
        <v>-49.071959679999992</v>
      </c>
      <c r="F107" s="403">
        <v>-162.06541472000001</v>
      </c>
      <c r="G107" s="403">
        <v>-76.343062639999985</v>
      </c>
      <c r="H107" s="403">
        <v>-81.344867679999993</v>
      </c>
      <c r="I107" s="403">
        <v>-89.200416959999998</v>
      </c>
      <c r="J107" s="403">
        <v>-76.969980489999998</v>
      </c>
      <c r="K107" s="403">
        <v>-323.85832776999996</v>
      </c>
      <c r="L107" s="403">
        <v>-95.532336350000008</v>
      </c>
      <c r="M107" s="403">
        <v>-79.743938</v>
      </c>
      <c r="N107" s="403">
        <v>-75.313346499999994</v>
      </c>
      <c r="O107" s="403">
        <v>-250.58962085000005</v>
      </c>
    </row>
    <row r="108" spans="1:15" x14ac:dyDescent="0.25">
      <c r="A108" s="407" t="s">
        <v>558</v>
      </c>
      <c r="B108" s="403">
        <v>286.57549646000007</v>
      </c>
      <c r="C108" s="403">
        <v>305.7475598900001</v>
      </c>
      <c r="D108" s="403">
        <v>299.65066933999992</v>
      </c>
      <c r="E108" s="403">
        <v>339.85144557000001</v>
      </c>
      <c r="F108" s="403">
        <v>1231.8251712599999</v>
      </c>
      <c r="G108" s="403">
        <v>252.00408416000005</v>
      </c>
      <c r="H108" s="403">
        <v>286.13593426000011</v>
      </c>
      <c r="I108" s="403">
        <v>306.82353635000027</v>
      </c>
      <c r="J108" s="403">
        <v>435.90868003000003</v>
      </c>
      <c r="K108" s="403">
        <v>1280.8722348000001</v>
      </c>
      <c r="L108" s="403">
        <v>267.99998239000001</v>
      </c>
      <c r="M108" s="403">
        <v>308.87235713000001</v>
      </c>
      <c r="N108" s="403">
        <v>351.64581308000015</v>
      </c>
      <c r="O108" s="403">
        <v>928.51815260000035</v>
      </c>
    </row>
    <row r="109" spans="1:15" x14ac:dyDescent="0.25">
      <c r="A109" s="407" t="s">
        <v>135</v>
      </c>
      <c r="B109" s="403">
        <v>-118.16431618</v>
      </c>
      <c r="C109" s="403">
        <v>-132.08244760999997</v>
      </c>
      <c r="D109" s="403">
        <v>-140.43116118999998</v>
      </c>
      <c r="E109" s="403">
        <v>-125.45614818000001</v>
      </c>
      <c r="F109" s="403">
        <v>-516.13407315999996</v>
      </c>
      <c r="G109" s="403">
        <v>-129.48259143000001</v>
      </c>
      <c r="H109" s="403">
        <v>-152.88824126</v>
      </c>
      <c r="I109" s="403">
        <v>-160.38709294</v>
      </c>
      <c r="J109" s="403">
        <v>-158.07487804999997</v>
      </c>
      <c r="K109" s="403">
        <v>-600.83280367999998</v>
      </c>
      <c r="L109" s="403">
        <v>-165.09378882999999</v>
      </c>
      <c r="M109" s="403">
        <v>-136.58608364999998</v>
      </c>
      <c r="N109" s="403">
        <v>-149.75158758000001</v>
      </c>
      <c r="O109" s="403">
        <v>-451.43146005999989</v>
      </c>
    </row>
    <row r="110" spans="1:15" x14ac:dyDescent="0.25">
      <c r="A110" s="408" t="s">
        <v>543</v>
      </c>
      <c r="B110" s="404">
        <v>168.41118028000005</v>
      </c>
      <c r="C110" s="404">
        <v>173.66511228000013</v>
      </c>
      <c r="D110" s="404">
        <v>159.21950814999994</v>
      </c>
      <c r="E110" s="404">
        <v>214.39529739</v>
      </c>
      <c r="F110" s="404">
        <v>715.69109809999998</v>
      </c>
      <c r="G110" s="404">
        <v>122.52149273000003</v>
      </c>
      <c r="H110" s="404">
        <v>133.24769300000011</v>
      </c>
      <c r="I110" s="404">
        <v>146.43644341000027</v>
      </c>
      <c r="J110" s="404">
        <v>277.83380198000009</v>
      </c>
      <c r="K110" s="404">
        <v>680.03943112000013</v>
      </c>
      <c r="L110" s="404">
        <v>102.90619356000002</v>
      </c>
      <c r="M110" s="404">
        <v>172.28627348000003</v>
      </c>
      <c r="N110" s="404">
        <v>201.89422550000015</v>
      </c>
      <c r="O110" s="404">
        <v>477.08669254000046</v>
      </c>
    </row>
    <row r="111" spans="1:15" x14ac:dyDescent="0.25">
      <c r="A111" s="407" t="s">
        <v>559</v>
      </c>
      <c r="B111" s="403">
        <v>1.2272392999999997</v>
      </c>
      <c r="C111" s="403">
        <v>1.6999750300000003</v>
      </c>
      <c r="D111" s="403">
        <v>2.5739487899999998</v>
      </c>
      <c r="E111" s="403">
        <v>3.9953009999999995</v>
      </c>
      <c r="F111" s="403">
        <v>9.4964641200000006</v>
      </c>
      <c r="G111" s="403">
        <v>5.271760089999999</v>
      </c>
      <c r="H111" s="403">
        <v>7.6396066500000011</v>
      </c>
      <c r="I111" s="403">
        <v>10.058376640000001</v>
      </c>
      <c r="J111" s="403">
        <v>10.48003555</v>
      </c>
      <c r="K111" s="403">
        <v>33.449778929999994</v>
      </c>
      <c r="L111" s="403">
        <v>8.0250145900000014</v>
      </c>
      <c r="M111" s="403">
        <v>8.0090503699999989</v>
      </c>
      <c r="N111" s="403">
        <v>8.0799114700000008</v>
      </c>
      <c r="O111" s="403">
        <v>24.113976429999997</v>
      </c>
    </row>
    <row r="112" spans="1:15" x14ac:dyDescent="0.25">
      <c r="A112" s="408" t="s">
        <v>544</v>
      </c>
      <c r="B112" s="404">
        <v>169.63841958000006</v>
      </c>
      <c r="C112" s="404">
        <v>175.36508731000012</v>
      </c>
      <c r="D112" s="404">
        <v>161.79345693999994</v>
      </c>
      <c r="E112" s="404">
        <v>218.39059839000001</v>
      </c>
      <c r="F112" s="404">
        <v>725.18756222000002</v>
      </c>
      <c r="G112" s="404">
        <v>127.79325282000003</v>
      </c>
      <c r="H112" s="404">
        <v>140.8872996500001</v>
      </c>
      <c r="I112" s="404">
        <v>156.49482005000027</v>
      </c>
      <c r="J112" s="404">
        <v>288.31383753000011</v>
      </c>
      <c r="K112" s="404">
        <v>713.48921005000011</v>
      </c>
      <c r="L112" s="404">
        <v>110.93120815000002</v>
      </c>
      <c r="M112" s="404">
        <v>180.29532385000005</v>
      </c>
      <c r="N112" s="404">
        <v>209.97413697000016</v>
      </c>
      <c r="O112" s="404">
        <v>501.20066897000044</v>
      </c>
    </row>
    <row r="113" spans="1:15" x14ac:dyDescent="0.25">
      <c r="A113" s="407" t="s">
        <v>142</v>
      </c>
      <c r="B113" s="403">
        <v>-58.049095759999993</v>
      </c>
      <c r="C113" s="403">
        <v>-59.783167109999987</v>
      </c>
      <c r="D113" s="403">
        <v>-55.564396929999994</v>
      </c>
      <c r="E113" s="403">
        <v>-67.59563125999999</v>
      </c>
      <c r="F113" s="403">
        <v>-240.99229105999999</v>
      </c>
      <c r="G113" s="403">
        <v>-41.243389300000004</v>
      </c>
      <c r="H113" s="403">
        <v>-46.213960709999995</v>
      </c>
      <c r="I113" s="403">
        <v>-45.134452969999991</v>
      </c>
      <c r="J113" s="403">
        <v>-85.654860220000018</v>
      </c>
      <c r="K113" s="403">
        <v>-218.2466632</v>
      </c>
      <c r="L113" s="403">
        <v>-34.218055699999994</v>
      </c>
      <c r="M113" s="403">
        <v>-50.597919359999992</v>
      </c>
      <c r="N113" s="403">
        <v>-56.032590520000014</v>
      </c>
      <c r="O113" s="403">
        <v>-140.84856558000001</v>
      </c>
    </row>
    <row r="114" spans="1:15" x14ac:dyDescent="0.25">
      <c r="A114" s="408" t="s">
        <v>545</v>
      </c>
      <c r="B114" s="404">
        <v>111.58932382000006</v>
      </c>
      <c r="C114" s="404">
        <v>115.58192020000013</v>
      </c>
      <c r="D114" s="404">
        <v>106.22906000999996</v>
      </c>
      <c r="E114" s="404">
        <v>150.79496713000003</v>
      </c>
      <c r="F114" s="404">
        <v>484.19527116000006</v>
      </c>
      <c r="G114" s="404">
        <v>86.549863520000031</v>
      </c>
      <c r="H114" s="404">
        <v>94.673338940000107</v>
      </c>
      <c r="I114" s="404">
        <v>111.36036708000029</v>
      </c>
      <c r="J114" s="404">
        <v>202.6589773100001</v>
      </c>
      <c r="K114" s="404">
        <v>495.24254685000011</v>
      </c>
      <c r="L114" s="404">
        <v>76.713152450000024</v>
      </c>
      <c r="M114" s="404">
        <v>129.69740449000005</v>
      </c>
      <c r="N114" s="404">
        <v>153.94154645000015</v>
      </c>
      <c r="O114" s="404">
        <v>360.35210339000042</v>
      </c>
    </row>
    <row r="115" spans="1:15" x14ac:dyDescent="0.25">
      <c r="A115" s="407" t="s">
        <v>143</v>
      </c>
      <c r="B115" s="403">
        <v>-21.641294730000002</v>
      </c>
      <c r="C115" s="403">
        <v>-21.926826459999997</v>
      </c>
      <c r="D115" s="403">
        <v>-20.559302090000003</v>
      </c>
      <c r="E115" s="403">
        <v>-27.32810018</v>
      </c>
      <c r="F115" s="403">
        <v>-91.455523459999995</v>
      </c>
      <c r="G115" s="403">
        <v>-16.250295270000006</v>
      </c>
      <c r="H115" s="403">
        <v>-17.59063269</v>
      </c>
      <c r="I115" s="403">
        <v>-19.922319849999997</v>
      </c>
      <c r="J115" s="403">
        <v>-35.626326960000007</v>
      </c>
      <c r="K115" s="403">
        <v>-89.38957477000001</v>
      </c>
      <c r="L115" s="403">
        <v>-15.031625259999998</v>
      </c>
      <c r="M115" s="403">
        <v>-23.154328069999988</v>
      </c>
      <c r="N115" s="403">
        <v>-28.479185990000008</v>
      </c>
      <c r="O115" s="403">
        <v>-66.665139319999994</v>
      </c>
    </row>
    <row r="116" spans="1:15" ht="14.25" customHeight="1" x14ac:dyDescent="0.25">
      <c r="A116" s="408" t="s">
        <v>547</v>
      </c>
      <c r="B116" s="404">
        <v>89.948029090000063</v>
      </c>
      <c r="C116" s="404">
        <v>93.655093740000126</v>
      </c>
      <c r="D116" s="404">
        <v>85.669757919999952</v>
      </c>
      <c r="E116" s="404">
        <v>123.46686695000002</v>
      </c>
      <c r="F116" s="404">
        <v>392.73974770000007</v>
      </c>
      <c r="G116" s="404">
        <v>70.299568250000021</v>
      </c>
      <c r="H116" s="404">
        <v>77.082706250000115</v>
      </c>
      <c r="I116" s="404">
        <v>91.438047230000294</v>
      </c>
      <c r="J116" s="404">
        <v>167.0326503500001</v>
      </c>
      <c r="K116" s="404">
        <v>405.85297208000009</v>
      </c>
      <c r="L116" s="404">
        <v>61.681527190000025</v>
      </c>
      <c r="M116" s="404">
        <v>106.54307642000006</v>
      </c>
      <c r="N116" s="404">
        <v>125.46236046000014</v>
      </c>
      <c r="O116" s="404">
        <v>293.68696407000044</v>
      </c>
    </row>
    <row r="117" spans="1:15" x14ac:dyDescent="0.25">
      <c r="A117" s="407" t="s">
        <v>384</v>
      </c>
      <c r="B117" s="403">
        <v>1308.1795643236221</v>
      </c>
      <c r="C117" s="403">
        <v>1332.1767678947824</v>
      </c>
      <c r="D117" s="403">
        <v>1341.0408650151376</v>
      </c>
      <c r="E117" s="403">
        <v>1355.7445357024442</v>
      </c>
      <c r="F117" s="403">
        <v>1355.7445357024442</v>
      </c>
      <c r="G117" s="403">
        <v>1473.998092288688</v>
      </c>
      <c r="H117" s="403">
        <v>1456.5551606812376</v>
      </c>
      <c r="I117" s="403">
        <v>1461.8923587827569</v>
      </c>
      <c r="J117" s="403">
        <v>1490.2402822776503</v>
      </c>
      <c r="K117" s="403">
        <v>1490.2402822776503</v>
      </c>
      <c r="L117" s="403">
        <v>1482.6628293988715</v>
      </c>
      <c r="M117" s="476">
        <v>1468.1237087172562</v>
      </c>
      <c r="N117" s="476">
        <v>1509.36499717685</v>
      </c>
      <c r="O117" s="476">
        <v>1509.36499717685</v>
      </c>
    </row>
    <row r="118" spans="1:15" x14ac:dyDescent="0.25">
      <c r="A118" s="408" t="s">
        <v>82</v>
      </c>
      <c r="B118" s="477">
        <v>0.2750326684288375</v>
      </c>
      <c r="C118" s="477">
        <v>0.28120920885897671</v>
      </c>
      <c r="D118" s="477">
        <v>0.25553213225618721</v>
      </c>
      <c r="E118" s="477">
        <v>0.36427767532480992</v>
      </c>
      <c r="F118" s="477">
        <v>0.28968565784888972</v>
      </c>
      <c r="G118" s="477">
        <v>0.19077248096256424</v>
      </c>
      <c r="H118" s="477">
        <v>0.21168496279659818</v>
      </c>
      <c r="I118" s="477">
        <v>0.25019091639862157</v>
      </c>
      <c r="J118" s="477">
        <v>0.44833749922451693</v>
      </c>
      <c r="K118" s="477">
        <v>0.27234062647917706</v>
      </c>
      <c r="L118" s="477">
        <v>0.16640742849136689</v>
      </c>
      <c r="M118" s="478">
        <v>0.29028364786259009</v>
      </c>
      <c r="N118" s="478">
        <v>0.33312869661647398</v>
      </c>
      <c r="O118" s="478">
        <v>0.25993335157832825</v>
      </c>
    </row>
    <row r="119" spans="1:15" x14ac:dyDescent="0.25">
      <c r="A119" s="407" t="s">
        <v>560</v>
      </c>
      <c r="B119" s="403">
        <v>-0.8557948900000002</v>
      </c>
      <c r="C119" s="403">
        <v>-2.4032204200000002</v>
      </c>
      <c r="D119" s="403">
        <v>-3.5065349799999992</v>
      </c>
      <c r="E119" s="403">
        <v>5.7897901449999889</v>
      </c>
      <c r="F119" s="403">
        <v>-0.97576014500001129</v>
      </c>
      <c r="G119" s="403">
        <v>-11.947659689999997</v>
      </c>
      <c r="H119" s="403">
        <v>-17.38152805</v>
      </c>
      <c r="I119" s="403">
        <v>-12.407217309999993</v>
      </c>
      <c r="J119" s="403">
        <v>-6.0399345300000054</v>
      </c>
      <c r="K119" s="403">
        <v>-47.776339579999991</v>
      </c>
      <c r="L119" s="403">
        <v>-10.532994239999999</v>
      </c>
      <c r="M119" s="403">
        <v>-8.331634600000001</v>
      </c>
      <c r="N119" s="403">
        <v>-7.7400665500000008</v>
      </c>
      <c r="O119" s="403">
        <v>-26.604695389999996</v>
      </c>
    </row>
    <row r="120" spans="1:15" x14ac:dyDescent="0.25">
      <c r="A120" s="408" t="s">
        <v>561</v>
      </c>
      <c r="B120" s="404">
        <v>89.09223419999995</v>
      </c>
      <c r="C120" s="404">
        <v>91.251873320000101</v>
      </c>
      <c r="D120" s="404">
        <v>82.163222939999955</v>
      </c>
      <c r="E120" s="404">
        <v>129.25665709500001</v>
      </c>
      <c r="F120" s="404">
        <v>391.76398755500003</v>
      </c>
      <c r="G120" s="404">
        <v>58.351908559999941</v>
      </c>
      <c r="H120" s="404">
        <v>59.7011782000002</v>
      </c>
      <c r="I120" s="404">
        <v>79.030829920000102</v>
      </c>
      <c r="J120" s="404">
        <v>160.99271581999997</v>
      </c>
      <c r="K120" s="404">
        <v>358.07663250000087</v>
      </c>
      <c r="L120" s="404">
        <v>51.148532950000096</v>
      </c>
      <c r="M120" s="404">
        <v>98.211441819999948</v>
      </c>
      <c r="N120" s="404">
        <v>117.72229391000015</v>
      </c>
      <c r="O120" s="404">
        <v>267.08226868000042</v>
      </c>
    </row>
    <row r="121" spans="1:15" x14ac:dyDescent="0.25">
      <c r="B121" s="198"/>
      <c r="C121" s="198"/>
      <c r="D121" s="198"/>
      <c r="E121" s="198"/>
      <c r="F121" s="198"/>
      <c r="G121" s="198"/>
      <c r="H121" s="198"/>
      <c r="I121" s="198"/>
      <c r="J121" s="198"/>
      <c r="K121" s="198"/>
      <c r="L121" s="198"/>
      <c r="M121" s="403"/>
      <c r="N121" s="403"/>
      <c r="O121" s="403"/>
    </row>
    <row r="122" spans="1:15" ht="24.75" customHeight="1" x14ac:dyDescent="0.25">
      <c r="A122" s="410" t="s">
        <v>680</v>
      </c>
      <c r="B122" s="201" t="s">
        <v>124</v>
      </c>
      <c r="C122" s="201" t="s">
        <v>125</v>
      </c>
      <c r="D122" s="201" t="s">
        <v>126</v>
      </c>
      <c r="E122" s="201" t="s">
        <v>127</v>
      </c>
      <c r="F122" s="201">
        <v>2021</v>
      </c>
      <c r="G122" s="201" t="s">
        <v>98</v>
      </c>
      <c r="H122" s="201" t="s">
        <v>99</v>
      </c>
      <c r="I122" s="201" t="s">
        <v>100</v>
      </c>
      <c r="J122" s="201" t="s">
        <v>101</v>
      </c>
      <c r="K122" s="201">
        <v>2022</v>
      </c>
      <c r="L122" s="201" t="s">
        <v>102</v>
      </c>
      <c r="M122" s="201" t="s">
        <v>648</v>
      </c>
      <c r="N122" s="201" t="s">
        <v>669</v>
      </c>
      <c r="O122" s="201" t="s">
        <v>670</v>
      </c>
    </row>
    <row r="123" spans="1:15" x14ac:dyDescent="0.25">
      <c r="A123" s="408" t="s">
        <v>681</v>
      </c>
      <c r="B123" s="404">
        <v>56.198368909999992</v>
      </c>
      <c r="C123" s="404">
        <v>65.298946629999989</v>
      </c>
      <c r="D123" s="404">
        <v>72.369268390000016</v>
      </c>
      <c r="E123" s="404">
        <v>85.089823820000007</v>
      </c>
      <c r="F123" s="404">
        <v>278.95640774999998</v>
      </c>
      <c r="G123" s="404">
        <v>95.015832189999998</v>
      </c>
      <c r="H123" s="404">
        <v>112.12539711000001</v>
      </c>
      <c r="I123" s="404">
        <v>147.91756382</v>
      </c>
      <c r="J123" s="404">
        <v>222.67558193000002</v>
      </c>
      <c r="K123" s="404">
        <v>577.73437504999993</v>
      </c>
      <c r="L123" s="404">
        <v>222.31672910000003</v>
      </c>
      <c r="M123" s="404">
        <v>212.62216627000001</v>
      </c>
      <c r="N123" s="404">
        <v>197.64205121999998</v>
      </c>
      <c r="O123" s="404">
        <v>632.58094659000005</v>
      </c>
    </row>
    <row r="124" spans="1:15" x14ac:dyDescent="0.25">
      <c r="A124" s="407" t="s">
        <v>555</v>
      </c>
      <c r="B124" s="403">
        <v>-2.7220968599999997</v>
      </c>
      <c r="C124" s="403">
        <v>-2.90491235</v>
      </c>
      <c r="D124" s="403">
        <v>-3.4589083699999996</v>
      </c>
      <c r="E124" s="403">
        <v>-0.58097177999999983</v>
      </c>
      <c r="F124" s="403">
        <v>-9.666889359999999</v>
      </c>
      <c r="G124" s="403">
        <v>-2.3350477699999996</v>
      </c>
      <c r="H124" s="403">
        <v>-3.99476129</v>
      </c>
      <c r="I124" s="403">
        <v>-5.5235333600000001</v>
      </c>
      <c r="J124" s="403">
        <v>-11.45265994</v>
      </c>
      <c r="K124" s="403">
        <v>-23.306002359999997</v>
      </c>
      <c r="L124" s="403">
        <v>-11.18527344</v>
      </c>
      <c r="M124" s="403">
        <v>-10.515030739999998</v>
      </c>
      <c r="N124" s="403">
        <v>-11.374245070000001</v>
      </c>
      <c r="O124" s="403">
        <v>-33.074549250000004</v>
      </c>
    </row>
    <row r="125" spans="1:15" x14ac:dyDescent="0.25">
      <c r="A125" s="407" t="s">
        <v>134</v>
      </c>
      <c r="B125" s="403">
        <v>-1.84790868</v>
      </c>
      <c r="C125" s="403">
        <v>-2.6969819099999999</v>
      </c>
      <c r="D125" s="403">
        <v>-4.1823063900000008</v>
      </c>
      <c r="E125" s="403">
        <v>-0.65883687000000002</v>
      </c>
      <c r="F125" s="403">
        <v>-9.3860338500000005</v>
      </c>
      <c r="G125" s="403">
        <v>-3.9454886800000004</v>
      </c>
      <c r="H125" s="403">
        <v>-4.6469995799999992</v>
      </c>
      <c r="I125" s="403">
        <v>-15.76276747</v>
      </c>
      <c r="J125" s="403">
        <v>-43.533890780000007</v>
      </c>
      <c r="K125" s="403">
        <v>-67.889146510000003</v>
      </c>
      <c r="L125" s="403">
        <v>-42.844039490000007</v>
      </c>
      <c r="M125" s="403">
        <v>-43.230370250000007</v>
      </c>
      <c r="N125" s="403">
        <v>-44.441684130000013</v>
      </c>
      <c r="O125" s="403">
        <v>-130.51609387000002</v>
      </c>
    </row>
    <row r="126" spans="1:15" x14ac:dyDescent="0.25">
      <c r="A126" s="407" t="s">
        <v>150</v>
      </c>
      <c r="B126" s="403">
        <v>-25.213331220000001</v>
      </c>
      <c r="C126" s="403">
        <v>-23.002046329999995</v>
      </c>
      <c r="D126" s="403">
        <v>-23.078049510000003</v>
      </c>
      <c r="E126" s="403">
        <v>-34.254542060000006</v>
      </c>
      <c r="F126" s="403">
        <v>-105.54796912000002</v>
      </c>
      <c r="G126" s="403">
        <v>-38.512127129999996</v>
      </c>
      <c r="H126" s="403">
        <v>-41.816591220000007</v>
      </c>
      <c r="I126" s="403">
        <v>-55.4245094455</v>
      </c>
      <c r="J126" s="403">
        <v>-85.046933369299992</v>
      </c>
      <c r="K126" s="403">
        <v>-220.80016116479999</v>
      </c>
      <c r="L126" s="403">
        <v>-80.826699966900009</v>
      </c>
      <c r="M126" s="403">
        <v>-92.27151145660001</v>
      </c>
      <c r="N126" s="403">
        <v>-136.9569561662</v>
      </c>
      <c r="O126" s="403">
        <v>-310.05516758970003</v>
      </c>
    </row>
    <row r="127" spans="1:15" x14ac:dyDescent="0.25">
      <c r="A127" s="407" t="s">
        <v>562</v>
      </c>
      <c r="B127" s="403">
        <v>26.415032149999988</v>
      </c>
      <c r="C127" s="403">
        <v>36.695006039999996</v>
      </c>
      <c r="D127" s="403">
        <v>41.650004120000006</v>
      </c>
      <c r="E127" s="403">
        <v>49.59547311</v>
      </c>
      <c r="F127" s="403">
        <v>154.35551542000002</v>
      </c>
      <c r="G127" s="403">
        <v>50.223168610000002</v>
      </c>
      <c r="H127" s="403">
        <v>61.667045020000003</v>
      </c>
      <c r="I127" s="403">
        <v>71.206753544500003</v>
      </c>
      <c r="J127" s="403">
        <v>82.642097840700032</v>
      </c>
      <c r="K127" s="403">
        <v>265.73906501519997</v>
      </c>
      <c r="L127" s="403">
        <v>87.46071620310002</v>
      </c>
      <c r="M127" s="403">
        <v>66.60525382340002</v>
      </c>
      <c r="N127" s="403">
        <v>4.8691658537999558</v>
      </c>
      <c r="O127" s="403">
        <v>158.93513588029998</v>
      </c>
    </row>
    <row r="128" spans="1:15" x14ac:dyDescent="0.25">
      <c r="A128" s="407" t="s">
        <v>563</v>
      </c>
      <c r="B128" s="403">
        <v>-20.161061440000001</v>
      </c>
      <c r="C128" s="403">
        <v>-23.837007910000004</v>
      </c>
      <c r="D128" s="403">
        <v>-27.954343099999999</v>
      </c>
      <c r="E128" s="403">
        <v>-29.92328813</v>
      </c>
      <c r="F128" s="403">
        <v>-101.87570058000001</v>
      </c>
      <c r="G128" s="403">
        <v>-27.899465799999998</v>
      </c>
      <c r="H128" s="403">
        <v>-29.442056439999998</v>
      </c>
      <c r="I128" s="403">
        <v>-31.499102064500001</v>
      </c>
      <c r="J128" s="403">
        <v>-41.0719989607</v>
      </c>
      <c r="K128" s="403">
        <v>-129.91262326520001</v>
      </c>
      <c r="L128" s="403">
        <v>-40.690229343100007</v>
      </c>
      <c r="M128" s="403">
        <v>-34.973263723400002</v>
      </c>
      <c r="N128" s="403">
        <v>-31.350157253799999</v>
      </c>
      <c r="O128" s="403">
        <v>-107.0136503203</v>
      </c>
    </row>
    <row r="129" spans="1:15" x14ac:dyDescent="0.25">
      <c r="A129" s="408" t="s">
        <v>543</v>
      </c>
      <c r="B129" s="404">
        <v>6.2539707099999866</v>
      </c>
      <c r="C129" s="404">
        <v>12.857998129999991</v>
      </c>
      <c r="D129" s="404">
        <v>13.695661020000006</v>
      </c>
      <c r="E129" s="404">
        <v>19.672184980000001</v>
      </c>
      <c r="F129" s="404">
        <v>52.479814840000003</v>
      </c>
      <c r="G129" s="404">
        <v>22.323702810000004</v>
      </c>
      <c r="H129" s="404">
        <v>32.224988580000002</v>
      </c>
      <c r="I129" s="404">
        <v>39.707651480000003</v>
      </c>
      <c r="J129" s="404">
        <v>41.570098880000032</v>
      </c>
      <c r="K129" s="404">
        <v>135.82644174999996</v>
      </c>
      <c r="L129" s="404">
        <v>46.770486860000013</v>
      </c>
      <c r="M129" s="404">
        <v>31.631990100000017</v>
      </c>
      <c r="N129" s="404">
        <v>-26.480991400000043</v>
      </c>
      <c r="O129" s="404">
        <v>51.921485559999979</v>
      </c>
    </row>
    <row r="130" spans="1:15" x14ac:dyDescent="0.25">
      <c r="A130" s="407" t="s">
        <v>559</v>
      </c>
      <c r="B130" s="403">
        <v>-3.4489463700000003</v>
      </c>
      <c r="C130" s="403">
        <v>-5.7494480699999997</v>
      </c>
      <c r="D130" s="403">
        <v>-8.8451191800000029</v>
      </c>
      <c r="E130" s="403">
        <v>-13.141324190000001</v>
      </c>
      <c r="F130" s="403">
        <v>-31.184837809999998</v>
      </c>
      <c r="G130" s="403">
        <v>-26.107851799999999</v>
      </c>
      <c r="H130" s="403">
        <v>-38.11105087</v>
      </c>
      <c r="I130" s="403">
        <v>-50.223868730000007</v>
      </c>
      <c r="J130" s="403">
        <v>-52.052219900000011</v>
      </c>
      <c r="K130" s="403">
        <v>-166.49499129999998</v>
      </c>
      <c r="L130" s="403">
        <v>-56.001887950000011</v>
      </c>
      <c r="M130" s="403">
        <v>-49.251400050000001</v>
      </c>
      <c r="N130" s="403">
        <v>-44.555337380000005</v>
      </c>
      <c r="O130" s="403">
        <v>-149.80862538</v>
      </c>
    </row>
    <row r="131" spans="1:15" x14ac:dyDescent="0.25">
      <c r="A131" s="408" t="s">
        <v>544</v>
      </c>
      <c r="B131" s="404">
        <v>2.8050243399999863</v>
      </c>
      <c r="C131" s="404">
        <v>7.1085500599999918</v>
      </c>
      <c r="D131" s="404">
        <v>4.8505418400000035</v>
      </c>
      <c r="E131" s="404">
        <v>6.5308607900000002</v>
      </c>
      <c r="F131" s="404">
        <v>21.294977030000005</v>
      </c>
      <c r="G131" s="404">
        <v>-3.7841489899999949</v>
      </c>
      <c r="H131" s="404">
        <v>-5.8860622899999981</v>
      </c>
      <c r="I131" s="404">
        <v>-10.516217250000004</v>
      </c>
      <c r="J131" s="404">
        <v>-10.48212101999998</v>
      </c>
      <c r="K131" s="404">
        <v>-30.668549550000023</v>
      </c>
      <c r="L131" s="404">
        <v>-9.2314010899999985</v>
      </c>
      <c r="M131" s="404">
        <v>-17.619409949999984</v>
      </c>
      <c r="N131" s="404">
        <v>-71.036328780000048</v>
      </c>
      <c r="O131" s="404">
        <v>-97.887139820000016</v>
      </c>
    </row>
    <row r="132" spans="1:15" x14ac:dyDescent="0.25">
      <c r="A132" s="407" t="s">
        <v>142</v>
      </c>
      <c r="B132" s="403">
        <v>-1.3062497699999998</v>
      </c>
      <c r="C132" s="403">
        <v>-1.98105668</v>
      </c>
      <c r="D132" s="403">
        <v>-1.9008082700000006</v>
      </c>
      <c r="E132" s="403">
        <v>-2.1754852600000003</v>
      </c>
      <c r="F132" s="403">
        <v>-7.36359998</v>
      </c>
      <c r="G132" s="403">
        <v>0.88175767999999999</v>
      </c>
      <c r="H132" s="403">
        <v>1.2553738700000006</v>
      </c>
      <c r="I132" s="403">
        <v>3.5790202699999996</v>
      </c>
      <c r="J132" s="403">
        <v>1.8697835599999988</v>
      </c>
      <c r="K132" s="403">
        <v>7.5859353799999978</v>
      </c>
      <c r="L132" s="403">
        <v>-1.0104989799999982</v>
      </c>
      <c r="M132" s="403">
        <v>16.166497809999999</v>
      </c>
      <c r="N132" s="403">
        <v>-33.730537429999998</v>
      </c>
      <c r="O132" s="403">
        <v>-18.5745386</v>
      </c>
    </row>
    <row r="133" spans="1:15" x14ac:dyDescent="0.25">
      <c r="A133" s="408" t="s">
        <v>564</v>
      </c>
      <c r="B133" s="404">
        <v>1.4987745699999866</v>
      </c>
      <c r="C133" s="404">
        <v>5.1274933799999918</v>
      </c>
      <c r="D133" s="404">
        <v>2.9497335700000029</v>
      </c>
      <c r="E133" s="404">
        <v>4.3553755299999999</v>
      </c>
      <c r="F133" s="404">
        <v>13.931377050000005</v>
      </c>
      <c r="G133" s="404">
        <v>-2.9023913099999952</v>
      </c>
      <c r="H133" s="404">
        <v>-4.6306884199999976</v>
      </c>
      <c r="I133" s="404">
        <v>-6.9371969800000048</v>
      </c>
      <c r="J133" s="404">
        <v>-8.6123374599999813</v>
      </c>
      <c r="K133" s="404">
        <v>-23.082614170000024</v>
      </c>
      <c r="L133" s="404">
        <v>-10.241900069999996</v>
      </c>
      <c r="M133" s="404">
        <v>-1.4529121399999845</v>
      </c>
      <c r="N133" s="404">
        <v>-104.76686621000005</v>
      </c>
      <c r="O133" s="404">
        <v>-116.46167842000001</v>
      </c>
    </row>
    <row r="134" spans="1:15" x14ac:dyDescent="0.25">
      <c r="A134" s="407" t="s">
        <v>143</v>
      </c>
      <c r="B134" s="403">
        <v>-0.83155927000000007</v>
      </c>
      <c r="C134" s="403">
        <v>-0.88518439000000015</v>
      </c>
      <c r="D134" s="403">
        <v>-0.92486941</v>
      </c>
      <c r="E134" s="403">
        <v>-1.2401236900000001</v>
      </c>
      <c r="F134" s="403">
        <v>-3.8817367599999999</v>
      </c>
      <c r="G134" s="403">
        <v>0.25103384000000012</v>
      </c>
      <c r="H134" s="403">
        <v>0.34958662000000035</v>
      </c>
      <c r="I134" s="403">
        <v>1.2011518399999994</v>
      </c>
      <c r="J134" s="403">
        <v>-9.5466272099999987</v>
      </c>
      <c r="K134" s="403">
        <v>-7.7448549099999973</v>
      </c>
      <c r="L134" s="403">
        <v>-1.2332939400000011</v>
      </c>
      <c r="M134" s="403">
        <v>-1.8929158299999993</v>
      </c>
      <c r="N134" s="403">
        <v>-3.5477422799999996</v>
      </c>
      <c r="O134" s="403">
        <v>-6.6739520500000005</v>
      </c>
    </row>
    <row r="135" spans="1:15" x14ac:dyDescent="0.25">
      <c r="A135" s="408" t="s">
        <v>565</v>
      </c>
      <c r="B135" s="404">
        <v>0.66721529999998652</v>
      </c>
      <c r="C135" s="404">
        <v>4.2423089899999917</v>
      </c>
      <c r="D135" s="404">
        <v>2.024864160000003</v>
      </c>
      <c r="E135" s="404">
        <v>3.11525184</v>
      </c>
      <c r="F135" s="404">
        <v>10.049640290000006</v>
      </c>
      <c r="G135" s="404">
        <v>-2.6513574699999949</v>
      </c>
      <c r="H135" s="404">
        <v>-4.2811017999999974</v>
      </c>
      <c r="I135" s="404">
        <v>-5.7360451400000052</v>
      </c>
      <c r="J135" s="404">
        <v>-18.158964669999982</v>
      </c>
      <c r="K135" s="404">
        <v>-30.827469080000022</v>
      </c>
      <c r="L135" s="404">
        <v>-11.475194009999997</v>
      </c>
      <c r="M135" s="404">
        <v>-3.3458279699999838</v>
      </c>
      <c r="N135" s="404">
        <v>-108.31460849000004</v>
      </c>
      <c r="O135" s="404">
        <v>-123.13563047000001</v>
      </c>
    </row>
    <row r="136" spans="1:15" x14ac:dyDescent="0.25">
      <c r="A136" s="407" t="s">
        <v>384</v>
      </c>
      <c r="B136" s="403">
        <v>267.00952839050001</v>
      </c>
      <c r="C136" s="403">
        <v>267.39817219699995</v>
      </c>
      <c r="D136" s="403">
        <v>276.20864601549999</v>
      </c>
      <c r="E136" s="403">
        <v>295.8574861765</v>
      </c>
      <c r="F136" s="403">
        <v>295.8574861765</v>
      </c>
      <c r="G136" s="403">
        <v>325.0312381705001</v>
      </c>
      <c r="H136" s="403">
        <v>312.26465922899939</v>
      </c>
      <c r="I136" s="403">
        <v>514.16388708231796</v>
      </c>
      <c r="J136" s="403">
        <v>506.78147025027351</v>
      </c>
      <c r="K136" s="403">
        <v>506.78147025027351</v>
      </c>
      <c r="L136" s="403">
        <v>522.6515436597316</v>
      </c>
      <c r="M136" s="403">
        <v>531.52033498980131</v>
      </c>
      <c r="N136" s="403">
        <v>518.31095207933402</v>
      </c>
      <c r="O136" s="403">
        <v>518.31095207933402</v>
      </c>
    </row>
    <row r="137" spans="1:15" x14ac:dyDescent="0.25">
      <c r="A137" s="408" t="s">
        <v>82</v>
      </c>
      <c r="B137" s="477">
        <v>9.9953781278425049E-3</v>
      </c>
      <c r="C137" s="477">
        <v>6.3460553303626321E-2</v>
      </c>
      <c r="D137" s="477">
        <v>2.9323689742664662E-2</v>
      </c>
      <c r="E137" s="477">
        <v>4.2118276339866298E-2</v>
      </c>
      <c r="F137" s="477">
        <v>3.3967841814233096E-2</v>
      </c>
      <c r="G137" s="477">
        <v>-3.2628955726516168E-2</v>
      </c>
      <c r="H137" s="477">
        <v>-5.4839402070926635E-2</v>
      </c>
      <c r="I137" s="477">
        <v>-4.4624255293772987E-2</v>
      </c>
      <c r="J137" s="477">
        <v>-0.14332777132543695</v>
      </c>
      <c r="K137" s="477">
        <v>-6.0829905767422601E-2</v>
      </c>
      <c r="L137" s="477">
        <v>-8.7822903417813972E-2</v>
      </c>
      <c r="M137" s="478">
        <v>-2.5179303591943918E-2</v>
      </c>
      <c r="N137" s="478">
        <v>-0.83590445508024847</v>
      </c>
      <c r="O137" s="478">
        <v>-0.31676128001543141</v>
      </c>
    </row>
    <row r="138" spans="1:15" x14ac:dyDescent="0.25">
      <c r="M138" s="404"/>
      <c r="N138" s="404"/>
      <c r="O138" s="404"/>
    </row>
    <row r="139" spans="1:15" x14ac:dyDescent="0.25">
      <c r="M139" s="403"/>
      <c r="N139" s="403"/>
      <c r="O139" s="403"/>
    </row>
    <row r="140" spans="1:15" hidden="1" x14ac:dyDescent="0.25">
      <c r="M140" s="474"/>
      <c r="N140" s="474"/>
      <c r="O140" s="474"/>
    </row>
    <row r="141" spans="1:15" hidden="1" x14ac:dyDescent="0.25">
      <c r="M141" s="403"/>
      <c r="N141" s="403"/>
      <c r="O141" s="403"/>
    </row>
    <row r="142" spans="1:15" hidden="1" x14ac:dyDescent="0.25">
      <c r="M142" s="404"/>
      <c r="N142" s="404"/>
      <c r="O142" s="404"/>
    </row>
    <row r="143" spans="1:15" hidden="1" x14ac:dyDescent="0.25">
      <c r="M143" s="404"/>
      <c r="N143" s="404"/>
      <c r="O143" s="404"/>
    </row>
    <row r="144" spans="1:15" hidden="1" x14ac:dyDescent="0.25">
      <c r="M144" s="409"/>
      <c r="N144" s="409"/>
      <c r="O144" s="409"/>
    </row>
    <row r="145" spans="13:15" hidden="1" x14ac:dyDescent="0.25">
      <c r="M145" s="404"/>
      <c r="N145" s="404"/>
      <c r="O145" s="404"/>
    </row>
    <row r="146" spans="13:15" hidden="1" x14ac:dyDescent="0.25">
      <c r="M146" s="403"/>
      <c r="N146" s="403"/>
      <c r="O146" s="403"/>
    </row>
    <row r="147" spans="13:15" hidden="1" x14ac:dyDescent="0.25">
      <c r="M147" s="403"/>
      <c r="N147" s="403"/>
      <c r="O147" s="403"/>
    </row>
    <row r="148" spans="13:15" hidden="1" x14ac:dyDescent="0.25">
      <c r="M148" s="403"/>
      <c r="N148" s="403"/>
      <c r="O148" s="403"/>
    </row>
    <row r="149" spans="13:15" hidden="1" x14ac:dyDescent="0.25">
      <c r="M149" s="403"/>
      <c r="N149" s="403"/>
      <c r="O149" s="403"/>
    </row>
    <row r="150" spans="13:15" hidden="1" x14ac:dyDescent="0.25">
      <c r="M150" s="403"/>
      <c r="N150" s="403"/>
      <c r="O150" s="403"/>
    </row>
    <row r="151" spans="13:15" hidden="1" x14ac:dyDescent="0.25">
      <c r="M151" s="404"/>
      <c r="N151" s="404"/>
      <c r="O151" s="404"/>
    </row>
    <row r="152" spans="13:15" hidden="1" x14ac:dyDescent="0.25">
      <c r="M152" s="403"/>
      <c r="N152" s="403"/>
      <c r="O152" s="403"/>
    </row>
    <row r="153" spans="13:15" hidden="1" x14ac:dyDescent="0.25">
      <c r="M153" s="404"/>
      <c r="N153" s="404"/>
      <c r="O153" s="404"/>
    </row>
    <row r="154" spans="13:15" hidden="1" x14ac:dyDescent="0.25">
      <c r="M154" s="403"/>
      <c r="N154" s="403"/>
      <c r="O154" s="403"/>
    </row>
    <row r="155" spans="13:15" hidden="1" x14ac:dyDescent="0.25">
      <c r="M155" s="404"/>
      <c r="N155" s="404"/>
      <c r="O155" s="404"/>
    </row>
    <row r="156" spans="13:15" hidden="1" x14ac:dyDescent="0.25">
      <c r="M156" s="403"/>
      <c r="N156" s="403"/>
      <c r="O156" s="403"/>
    </row>
    <row r="157" spans="13:15" hidden="1" x14ac:dyDescent="0.25">
      <c r="M157" s="404"/>
      <c r="N157" s="404"/>
      <c r="O157" s="404"/>
    </row>
    <row r="158" spans="13:15" hidden="1" x14ac:dyDescent="0.25">
      <c r="M158" s="403"/>
      <c r="N158" s="403"/>
      <c r="O158" s="403"/>
    </row>
    <row r="159" spans="13:15" hidden="1" x14ac:dyDescent="0.25">
      <c r="M159" s="474"/>
      <c r="N159" s="474"/>
      <c r="O159" s="474"/>
    </row>
  </sheetData>
  <mergeCells count="5">
    <mergeCell ref="D33:D34"/>
    <mergeCell ref="G33:G34"/>
    <mergeCell ref="D42:D43"/>
    <mergeCell ref="G42:G43"/>
    <mergeCell ref="A51:J51"/>
  </mergeCells>
  <phoneticPr fontId="86" type="noConversion"/>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28C15-558C-48D1-BC9A-84FC971DCCD0}">
  <sheetPr>
    <tabColor theme="4"/>
  </sheetPr>
  <dimension ref="A1:DC61"/>
  <sheetViews>
    <sheetView showGridLines="0" workbookViewId="0">
      <pane xSplit="1" topLeftCell="B1" activePane="topRight" state="frozen"/>
      <selection pane="topRight" activeCell="A4" sqref="A4"/>
    </sheetView>
  </sheetViews>
  <sheetFormatPr defaultColWidth="0" defaultRowHeight="15" zeroHeight="1" outlineLevelCol="1" x14ac:dyDescent="0.25"/>
  <cols>
    <col min="1" max="1" width="43.42578125" customWidth="1"/>
    <col min="2" max="5" width="9.140625" customWidth="1" outlineLevel="1"/>
    <col min="6" max="6" width="9.140625" customWidth="1"/>
    <col min="7" max="10" width="9.140625" customWidth="1" outlineLevel="1"/>
    <col min="11" max="15" width="9.140625" customWidth="1"/>
    <col min="16" max="16" width="22.5703125" customWidth="1"/>
    <col min="17" max="107" width="0" hidden="1" customWidth="1"/>
    <col min="108" max="16384" width="9.140625" hidden="1"/>
  </cols>
  <sheetData>
    <row r="1" spans="1:87" x14ac:dyDescent="0.25"/>
    <row r="2" spans="1:87" x14ac:dyDescent="0.25"/>
    <row r="3" spans="1:87" x14ac:dyDescent="0.25"/>
    <row r="4" spans="1:87" ht="24.75" customHeight="1" x14ac:dyDescent="0.25">
      <c r="A4" s="201" t="s">
        <v>151</v>
      </c>
      <c r="B4" s="201" t="s">
        <v>124</v>
      </c>
      <c r="C4" s="201" t="s">
        <v>125</v>
      </c>
      <c r="D4" s="201" t="s">
        <v>126</v>
      </c>
      <c r="E4" s="201" t="s">
        <v>127</v>
      </c>
      <c r="F4" s="201">
        <v>2021</v>
      </c>
      <c r="G4" s="201" t="s">
        <v>98</v>
      </c>
      <c r="H4" s="201" t="s">
        <v>99</v>
      </c>
      <c r="I4" s="201" t="s">
        <v>100</v>
      </c>
      <c r="J4" s="201" t="s">
        <v>101</v>
      </c>
      <c r="K4" s="201">
        <v>2022</v>
      </c>
      <c r="L4" s="201" t="s">
        <v>102</v>
      </c>
      <c r="M4" s="201" t="s">
        <v>648</v>
      </c>
      <c r="N4" s="201" t="s">
        <v>669</v>
      </c>
      <c r="O4" s="201" t="s">
        <v>670</v>
      </c>
    </row>
    <row r="5" spans="1:87" s="22" customFormat="1" ht="12" x14ac:dyDescent="0.2">
      <c r="A5" s="202" t="s">
        <v>152</v>
      </c>
      <c r="B5" s="204"/>
      <c r="C5" s="203"/>
      <c r="D5" s="203"/>
      <c r="E5" s="203"/>
      <c r="F5" s="203"/>
      <c r="G5" s="203"/>
      <c r="H5" s="203"/>
      <c r="I5" s="203"/>
      <c r="J5" s="203"/>
      <c r="K5" s="203"/>
      <c r="L5" s="203"/>
      <c r="M5" s="203"/>
      <c r="N5" s="203"/>
      <c r="O5" s="203"/>
      <c r="P5" s="180"/>
      <c r="Q5" s="182"/>
      <c r="R5" s="180"/>
      <c r="S5" s="180"/>
      <c r="T5" s="180"/>
      <c r="U5" s="180"/>
      <c r="V5" s="183"/>
      <c r="W5" s="183"/>
      <c r="X5" s="183"/>
      <c r="Y5" s="184"/>
      <c r="Z5" s="184"/>
      <c r="AA5" s="183"/>
      <c r="AB5" s="183"/>
      <c r="AC5" s="183"/>
      <c r="AD5" s="183"/>
      <c r="AE5" s="183"/>
      <c r="AF5" s="185"/>
      <c r="AG5" s="185"/>
      <c r="AH5" s="186"/>
      <c r="AI5" s="186"/>
      <c r="AJ5" s="183"/>
      <c r="AK5" s="183"/>
      <c r="AL5" s="183"/>
      <c r="AM5" s="183"/>
      <c r="AN5" s="183"/>
      <c r="AO5" s="183"/>
      <c r="AP5" s="186"/>
      <c r="AQ5" s="186"/>
      <c r="AR5" s="186"/>
      <c r="AS5" s="186"/>
      <c r="AT5" s="186"/>
      <c r="AU5" s="186"/>
      <c r="AV5" s="186"/>
      <c r="AW5" s="186"/>
      <c r="AX5" s="186"/>
      <c r="AY5" s="186"/>
      <c r="AZ5" s="186"/>
      <c r="BA5" s="186"/>
      <c r="BB5" s="186"/>
      <c r="BC5" s="186"/>
      <c r="BD5" s="186"/>
      <c r="BE5" s="186"/>
      <c r="BF5" s="186"/>
      <c r="BG5" s="186"/>
      <c r="BH5" s="186"/>
      <c r="BI5" s="186"/>
      <c r="BJ5" s="186"/>
      <c r="BK5" s="186"/>
      <c r="BL5" s="186"/>
      <c r="BM5" s="186"/>
      <c r="BN5" s="186"/>
      <c r="BO5" s="186"/>
      <c r="BP5" s="186"/>
      <c r="BQ5" s="186"/>
      <c r="BR5" s="186"/>
      <c r="BS5" s="186"/>
      <c r="BT5" s="186"/>
      <c r="BU5" s="186"/>
      <c r="BV5" s="186"/>
      <c r="BW5" s="186"/>
      <c r="BX5" s="186"/>
      <c r="BY5" s="186"/>
      <c r="BZ5" s="186"/>
      <c r="CA5" s="186"/>
      <c r="CB5" s="186"/>
      <c r="CC5" s="186"/>
      <c r="CD5" s="187"/>
      <c r="CE5" s="187"/>
      <c r="CF5" s="187"/>
      <c r="CG5" s="187"/>
      <c r="CH5" s="186"/>
      <c r="CI5" s="188"/>
    </row>
    <row r="6" spans="1:87" s="22" customFormat="1" ht="12" x14ac:dyDescent="0.2">
      <c r="A6" s="199" t="s">
        <v>85</v>
      </c>
      <c r="B6" s="181">
        <v>2449.87492926</v>
      </c>
      <c r="C6" s="180">
        <v>2483.3992324100004</v>
      </c>
      <c r="D6" s="180">
        <v>2836.3431973899987</v>
      </c>
      <c r="E6" s="180">
        <v>3075.02177605</v>
      </c>
      <c r="F6" s="180">
        <v>10844.639135109999</v>
      </c>
      <c r="G6" s="180">
        <v>2850.51412927</v>
      </c>
      <c r="H6" s="180">
        <v>3352.7883505300001</v>
      </c>
      <c r="I6" s="180">
        <v>3916.5513687500006</v>
      </c>
      <c r="J6" s="180">
        <v>3967.93843324</v>
      </c>
      <c r="K6" s="180">
        <v>14087.79228179</v>
      </c>
      <c r="L6" s="180">
        <v>3577.4612525700004</v>
      </c>
      <c r="M6" s="180">
        <v>3738.9963024899998</v>
      </c>
      <c r="N6" s="180">
        <v>4203.6946376600008</v>
      </c>
      <c r="O6" s="180">
        <v>11520.152192720001</v>
      </c>
      <c r="P6" s="180"/>
      <c r="Q6" s="182"/>
      <c r="R6" s="180"/>
      <c r="S6" s="180"/>
      <c r="T6" s="180"/>
      <c r="U6" s="180"/>
      <c r="V6" s="183"/>
      <c r="W6" s="183"/>
      <c r="X6" s="183"/>
      <c r="Y6" s="184"/>
      <c r="Z6" s="184"/>
      <c r="AA6" s="183"/>
      <c r="AB6" s="183"/>
      <c r="AC6" s="183"/>
      <c r="AD6" s="183"/>
      <c r="AE6" s="183"/>
      <c r="AF6" s="185"/>
      <c r="AG6" s="185"/>
      <c r="AH6" s="186"/>
      <c r="AI6" s="186"/>
      <c r="AJ6" s="183"/>
      <c r="AK6" s="183"/>
      <c r="AL6" s="183"/>
      <c r="AM6" s="183"/>
      <c r="AN6" s="183"/>
      <c r="AO6" s="183"/>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c r="CA6" s="186"/>
      <c r="CB6" s="186"/>
      <c r="CC6" s="186"/>
      <c r="CD6" s="187"/>
      <c r="CE6" s="187"/>
      <c r="CF6" s="187"/>
      <c r="CG6" s="187"/>
      <c r="CH6" s="186"/>
      <c r="CI6" s="188"/>
    </row>
    <row r="7" spans="1:87" s="22" customFormat="1" ht="12" x14ac:dyDescent="0.2">
      <c r="A7" s="199" t="s">
        <v>153</v>
      </c>
      <c r="B7" s="181">
        <v>481.93636136000009</v>
      </c>
      <c r="C7" s="180">
        <v>460.74570752000005</v>
      </c>
      <c r="D7" s="180">
        <v>567.11067012000001</v>
      </c>
      <c r="E7" s="180">
        <v>627.51621922999993</v>
      </c>
      <c r="F7" s="180">
        <v>2137.3089582300004</v>
      </c>
      <c r="G7" s="180">
        <v>562.37104678999981</v>
      </c>
      <c r="H7" s="180">
        <v>604.9867810400001</v>
      </c>
      <c r="I7" s="180">
        <v>673.62847934000001</v>
      </c>
      <c r="J7" s="180">
        <v>684.04412750000017</v>
      </c>
      <c r="K7" s="180">
        <v>2525.03043467</v>
      </c>
      <c r="L7" s="180">
        <v>679.58739992000017</v>
      </c>
      <c r="M7" s="180">
        <v>729.00902485999984</v>
      </c>
      <c r="N7" s="180">
        <v>784.15820170000018</v>
      </c>
      <c r="O7" s="180">
        <v>2192.7546264799998</v>
      </c>
      <c r="P7" s="180"/>
      <c r="Q7" s="182"/>
      <c r="R7" s="180"/>
      <c r="S7" s="180"/>
      <c r="T7" s="180"/>
      <c r="U7" s="180"/>
      <c r="V7" s="183"/>
      <c r="W7" s="183"/>
      <c r="X7" s="183"/>
      <c r="Y7" s="184"/>
      <c r="Z7" s="184"/>
      <c r="AA7" s="183"/>
      <c r="AB7" s="183"/>
      <c r="AC7" s="183"/>
      <c r="AD7" s="183"/>
      <c r="AE7" s="183"/>
      <c r="AF7" s="185"/>
      <c r="AG7" s="185"/>
      <c r="AH7" s="186"/>
      <c r="AI7" s="186"/>
      <c r="AJ7" s="183"/>
      <c r="AK7" s="183"/>
      <c r="AL7" s="183"/>
      <c r="AM7" s="183"/>
      <c r="AN7" s="183"/>
      <c r="AO7" s="183"/>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7"/>
      <c r="CE7" s="187"/>
      <c r="CF7" s="187"/>
      <c r="CG7" s="187"/>
      <c r="CH7" s="186"/>
      <c r="CI7" s="188"/>
    </row>
    <row r="8" spans="1:87" s="22" customFormat="1" ht="12" x14ac:dyDescent="0.2">
      <c r="A8" s="199" t="s">
        <v>569</v>
      </c>
      <c r="B8" s="181">
        <v>235.42838845</v>
      </c>
      <c r="C8" s="180">
        <v>262.98181661000007</v>
      </c>
      <c r="D8" s="180">
        <v>272.0132456</v>
      </c>
      <c r="E8" s="180">
        <v>256.97989029000001</v>
      </c>
      <c r="F8" s="180">
        <v>1027.4033409500003</v>
      </c>
      <c r="G8" s="180">
        <v>284.55621563</v>
      </c>
      <c r="H8" s="180">
        <v>308.93659643000001</v>
      </c>
      <c r="I8" s="180">
        <v>342.91746991000002</v>
      </c>
      <c r="J8" s="180">
        <v>339.97045020000007</v>
      </c>
      <c r="K8" s="180">
        <v>1276.3807321700001</v>
      </c>
      <c r="L8" s="180">
        <v>332.40109496000002</v>
      </c>
      <c r="M8" s="180">
        <v>388.99619228000012</v>
      </c>
      <c r="N8" s="180">
        <v>384.88908518000005</v>
      </c>
      <c r="O8" s="180">
        <v>1106.2863724200001</v>
      </c>
      <c r="P8" s="180"/>
      <c r="Q8" s="182"/>
      <c r="R8" s="180"/>
      <c r="S8" s="180"/>
      <c r="T8" s="180"/>
      <c r="U8" s="180"/>
      <c r="V8" s="183"/>
      <c r="W8" s="183"/>
      <c r="X8" s="183"/>
      <c r="Y8" s="184"/>
      <c r="Z8" s="184"/>
      <c r="AA8" s="183"/>
      <c r="AB8" s="183"/>
      <c r="AC8" s="183"/>
      <c r="AD8" s="183"/>
      <c r="AE8" s="183"/>
      <c r="AF8" s="185"/>
      <c r="AG8" s="185"/>
      <c r="AH8" s="186"/>
      <c r="AI8" s="186"/>
      <c r="AJ8" s="183"/>
      <c r="AK8" s="183"/>
      <c r="AL8" s="183"/>
      <c r="AM8" s="183"/>
      <c r="AN8" s="183"/>
      <c r="AO8" s="183"/>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7"/>
      <c r="CE8" s="187"/>
      <c r="CF8" s="187"/>
      <c r="CG8" s="187"/>
      <c r="CH8" s="186"/>
      <c r="CI8" s="188"/>
    </row>
    <row r="9" spans="1:87" s="22" customFormat="1" ht="12" x14ac:dyDescent="0.2">
      <c r="A9" s="199" t="s">
        <v>566</v>
      </c>
      <c r="B9" s="181">
        <v>106.26286214999999</v>
      </c>
      <c r="C9" s="180">
        <v>93.731838909999993</v>
      </c>
      <c r="D9" s="180">
        <v>103.58979837999999</v>
      </c>
      <c r="E9" s="180">
        <v>115.0195485</v>
      </c>
      <c r="F9" s="180">
        <v>418.60404793999999</v>
      </c>
      <c r="G9" s="180">
        <v>115.34590159</v>
      </c>
      <c r="H9" s="180">
        <v>114.58950768000001</v>
      </c>
      <c r="I9" s="180">
        <v>124.33794396</v>
      </c>
      <c r="J9" s="180">
        <v>131.56457276</v>
      </c>
      <c r="K9" s="180">
        <v>485.83792599000003</v>
      </c>
      <c r="L9" s="180">
        <v>149.11973510999999</v>
      </c>
      <c r="M9" s="180">
        <v>131.9807931</v>
      </c>
      <c r="N9" s="180">
        <v>135.84154722</v>
      </c>
      <c r="O9" s="180">
        <v>416.94207542999993</v>
      </c>
      <c r="P9" s="180"/>
      <c r="Q9" s="182"/>
      <c r="R9" s="180"/>
      <c r="S9" s="180"/>
      <c r="T9" s="180"/>
      <c r="U9" s="180"/>
      <c r="V9" s="183"/>
      <c r="W9" s="183"/>
      <c r="X9" s="183"/>
      <c r="Y9" s="184"/>
      <c r="Z9" s="184"/>
      <c r="AA9" s="183"/>
      <c r="AB9" s="183"/>
      <c r="AC9" s="183"/>
      <c r="AD9" s="183"/>
      <c r="AE9" s="183"/>
      <c r="AF9" s="185"/>
      <c r="AG9" s="185"/>
      <c r="AH9" s="186"/>
      <c r="AI9" s="186"/>
      <c r="AJ9" s="183"/>
      <c r="AK9" s="183"/>
      <c r="AL9" s="183"/>
      <c r="AM9" s="183"/>
      <c r="AN9" s="183"/>
      <c r="AO9" s="183"/>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7"/>
      <c r="CE9" s="187"/>
      <c r="CF9" s="187"/>
      <c r="CG9" s="187"/>
      <c r="CH9" s="186"/>
      <c r="CI9" s="188"/>
    </row>
    <row r="10" spans="1:87" s="22" customFormat="1" ht="12" x14ac:dyDescent="0.2">
      <c r="A10" s="199" t="s">
        <v>567</v>
      </c>
      <c r="B10" s="181">
        <v>6.9001099999999997</v>
      </c>
      <c r="C10" s="180">
        <v>6.4147720000000001</v>
      </c>
      <c r="D10" s="180">
        <v>7.2819710000000004</v>
      </c>
      <c r="E10" s="180">
        <v>7.7853029999999999</v>
      </c>
      <c r="F10" s="180">
        <v>28.382155999999998</v>
      </c>
      <c r="G10" s="180">
        <v>7.9903519999999997</v>
      </c>
      <c r="H10" s="180">
        <v>8.0873050000000006</v>
      </c>
      <c r="I10" s="180">
        <v>8.1960549999999994</v>
      </c>
      <c r="J10" s="180">
        <v>8.2853043399999997</v>
      </c>
      <c r="K10" s="180">
        <v>32.559016339999999</v>
      </c>
      <c r="L10" s="180">
        <v>9.4062398900000002</v>
      </c>
      <c r="M10" s="180">
        <v>8.607244559999998</v>
      </c>
      <c r="N10" s="180">
        <v>8.9751254300000003</v>
      </c>
      <c r="O10" s="180">
        <v>26.988609879999998</v>
      </c>
      <c r="P10" s="180"/>
      <c r="Q10" s="182"/>
      <c r="R10" s="180"/>
      <c r="S10" s="180"/>
      <c r="T10" s="180"/>
      <c r="U10" s="180"/>
      <c r="V10" s="183"/>
      <c r="W10" s="183"/>
      <c r="X10" s="183"/>
      <c r="Y10" s="184"/>
      <c r="Z10" s="184"/>
      <c r="AA10" s="183"/>
      <c r="AB10" s="183"/>
      <c r="AC10" s="183"/>
      <c r="AD10" s="183"/>
      <c r="AE10" s="183"/>
      <c r="AF10" s="185"/>
      <c r="AG10" s="185"/>
      <c r="AH10" s="186"/>
      <c r="AI10" s="186"/>
      <c r="AJ10" s="183"/>
      <c r="AK10" s="183"/>
      <c r="AL10" s="183"/>
      <c r="AM10" s="183"/>
      <c r="AN10" s="183"/>
      <c r="AO10" s="183"/>
      <c r="AP10" s="186"/>
      <c r="AQ10" s="186"/>
      <c r="AR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7"/>
      <c r="CE10" s="187"/>
      <c r="CF10" s="187"/>
      <c r="CG10" s="187"/>
      <c r="CH10" s="186"/>
      <c r="CI10" s="188"/>
    </row>
    <row r="11" spans="1:87" s="22" customFormat="1" ht="12" x14ac:dyDescent="0.2">
      <c r="A11" s="199" t="s">
        <v>661</v>
      </c>
      <c r="B11" s="181">
        <v>20.793516620000002</v>
      </c>
      <c r="C11" s="180">
        <v>20.900431480000002</v>
      </c>
      <c r="D11" s="180">
        <v>22.2844014</v>
      </c>
      <c r="E11" s="180">
        <v>22.536861509999998</v>
      </c>
      <c r="F11" s="180">
        <v>86.515211009999987</v>
      </c>
      <c r="G11" s="180">
        <v>21.324792490000007</v>
      </c>
      <c r="H11" s="180">
        <v>21.319103930000001</v>
      </c>
      <c r="I11" s="180">
        <v>21.436988110000001</v>
      </c>
      <c r="J11" s="180">
        <v>21.497119430000001</v>
      </c>
      <c r="K11" s="180">
        <v>85.578003960000004</v>
      </c>
      <c r="L11" s="180">
        <v>20.785949489999997</v>
      </c>
      <c r="M11" s="180">
        <v>20.645282679999998</v>
      </c>
      <c r="N11" s="180">
        <v>21.551748</v>
      </c>
      <c r="O11" s="180">
        <v>62.982980170000005</v>
      </c>
      <c r="P11" s="180"/>
      <c r="Q11" s="182"/>
      <c r="R11" s="180"/>
      <c r="S11" s="180"/>
      <c r="T11" s="180"/>
      <c r="U11" s="180"/>
      <c r="V11" s="183"/>
      <c r="W11" s="183"/>
      <c r="X11" s="183"/>
      <c r="Y11" s="184"/>
      <c r="Z11" s="184"/>
      <c r="AA11" s="183"/>
      <c r="AB11" s="183"/>
      <c r="AC11" s="183"/>
      <c r="AD11" s="183"/>
      <c r="AE11" s="183"/>
      <c r="AF11" s="185"/>
      <c r="AG11" s="185"/>
      <c r="AH11" s="186"/>
      <c r="AI11" s="186"/>
      <c r="AJ11" s="183"/>
      <c r="AK11" s="183"/>
      <c r="AL11" s="183"/>
      <c r="AM11" s="183"/>
      <c r="AN11" s="183"/>
      <c r="AO11" s="183"/>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c r="BN11" s="186"/>
      <c r="BO11" s="186"/>
      <c r="BP11" s="186"/>
      <c r="BQ11" s="186"/>
      <c r="BR11" s="186"/>
      <c r="BS11" s="186"/>
      <c r="BT11" s="186"/>
      <c r="BU11" s="186"/>
      <c r="BV11" s="186"/>
      <c r="BW11" s="186"/>
      <c r="BX11" s="186"/>
      <c r="BY11" s="186"/>
      <c r="BZ11" s="186"/>
      <c r="CA11" s="186"/>
      <c r="CB11" s="186"/>
      <c r="CC11" s="186"/>
      <c r="CD11" s="187"/>
      <c r="CE11" s="187"/>
      <c r="CF11" s="187"/>
      <c r="CG11" s="187"/>
      <c r="CH11" s="186"/>
      <c r="CI11" s="188"/>
    </row>
    <row r="12" spans="1:87" s="22" customFormat="1" ht="12" x14ac:dyDescent="0.2">
      <c r="A12" s="199" t="s">
        <v>154</v>
      </c>
      <c r="B12" s="181">
        <v>4.0579612100000002</v>
      </c>
      <c r="C12" s="180">
        <v>3.4584852700000002</v>
      </c>
      <c r="D12" s="180">
        <v>4.3384406800000006</v>
      </c>
      <c r="E12" s="180">
        <v>7.797462770000001</v>
      </c>
      <c r="F12" s="180">
        <v>19.65234993</v>
      </c>
      <c r="G12" s="180">
        <v>8.1651026699999996</v>
      </c>
      <c r="H12" s="180">
        <v>23.952396180000004</v>
      </c>
      <c r="I12" s="180">
        <v>45.536342440000006</v>
      </c>
      <c r="J12" s="180">
        <v>60.531792419999995</v>
      </c>
      <c r="K12" s="180">
        <v>138.18563371000002</v>
      </c>
      <c r="L12" s="180">
        <v>46.509034100000001</v>
      </c>
      <c r="M12" s="180">
        <v>37.816473980000005</v>
      </c>
      <c r="N12" s="180">
        <v>32.466309379999998</v>
      </c>
      <c r="O12" s="180">
        <v>116.79181745999999</v>
      </c>
      <c r="P12" s="180"/>
      <c r="Q12" s="182"/>
      <c r="R12" s="180"/>
      <c r="S12" s="180"/>
      <c r="T12" s="180"/>
      <c r="U12" s="180"/>
      <c r="V12" s="183"/>
      <c r="W12" s="183"/>
      <c r="X12" s="183"/>
      <c r="Y12" s="184"/>
      <c r="Z12" s="184"/>
      <c r="AA12" s="183"/>
      <c r="AB12" s="183"/>
      <c r="AC12" s="183"/>
      <c r="AD12" s="183"/>
      <c r="AE12" s="183"/>
      <c r="AF12" s="185"/>
      <c r="AG12" s="185"/>
      <c r="AH12" s="186"/>
      <c r="AI12" s="186"/>
      <c r="AJ12" s="183"/>
      <c r="AK12" s="183"/>
      <c r="AL12" s="183"/>
      <c r="AM12" s="183"/>
      <c r="AN12" s="183"/>
      <c r="AO12" s="183"/>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7"/>
      <c r="CE12" s="187"/>
      <c r="CF12" s="187"/>
      <c r="CG12" s="187"/>
      <c r="CH12" s="186"/>
      <c r="CI12" s="188"/>
    </row>
    <row r="13" spans="1:87" s="22" customFormat="1" ht="12" x14ac:dyDescent="0.2">
      <c r="A13" s="199" t="s">
        <v>568</v>
      </c>
      <c r="B13" s="181">
        <v>-19.628055849999992</v>
      </c>
      <c r="C13" s="180">
        <v>-29.499208060000001</v>
      </c>
      <c r="D13" s="180">
        <v>-45.535750480000004</v>
      </c>
      <c r="E13" s="180">
        <v>-25.308178610000006</v>
      </c>
      <c r="F13" s="180">
        <v>-119.97119299999997</v>
      </c>
      <c r="G13" s="180">
        <v>-29.292057999999994</v>
      </c>
      <c r="H13" s="180">
        <v>-24.106626590000001</v>
      </c>
      <c r="I13" s="180">
        <v>-55.733523729999995</v>
      </c>
      <c r="J13" s="180">
        <v>-23.285312070000003</v>
      </c>
      <c r="K13" s="180">
        <v>-132.41752038999999</v>
      </c>
      <c r="L13" s="180">
        <v>-33.788547269999995</v>
      </c>
      <c r="M13" s="180">
        <v>-53.24384606000001</v>
      </c>
      <c r="N13" s="180">
        <v>-73.415336370000006</v>
      </c>
      <c r="O13" s="180">
        <v>-160.44772970000002</v>
      </c>
      <c r="P13" s="180"/>
      <c r="Q13" s="182"/>
      <c r="R13" s="180"/>
      <c r="S13" s="180"/>
      <c r="T13" s="180"/>
      <c r="U13" s="180"/>
      <c r="V13" s="183"/>
      <c r="W13" s="183"/>
      <c r="X13" s="183"/>
      <c r="Y13" s="184"/>
      <c r="Z13" s="184"/>
      <c r="AA13" s="183"/>
      <c r="AB13" s="183"/>
      <c r="AC13" s="183"/>
      <c r="AD13" s="183"/>
      <c r="AE13" s="183"/>
      <c r="AF13" s="185"/>
      <c r="AG13" s="185"/>
      <c r="AH13" s="186"/>
      <c r="AI13" s="186"/>
      <c r="AJ13" s="183"/>
      <c r="AK13" s="183"/>
      <c r="AL13" s="183"/>
      <c r="AM13" s="183"/>
      <c r="AN13" s="183"/>
      <c r="AO13" s="183"/>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c r="BN13" s="186"/>
      <c r="BO13" s="186"/>
      <c r="BP13" s="186"/>
      <c r="BQ13" s="186"/>
      <c r="BR13" s="186"/>
      <c r="BS13" s="186"/>
      <c r="BT13" s="186"/>
      <c r="BU13" s="186"/>
      <c r="BV13" s="186"/>
      <c r="BW13" s="186"/>
      <c r="BX13" s="186"/>
      <c r="BY13" s="186"/>
      <c r="BZ13" s="186"/>
      <c r="CA13" s="186"/>
      <c r="CB13" s="186"/>
      <c r="CC13" s="186"/>
      <c r="CD13" s="187"/>
      <c r="CE13" s="187"/>
      <c r="CF13" s="187"/>
      <c r="CG13" s="187"/>
      <c r="CH13" s="186"/>
      <c r="CI13" s="188"/>
    </row>
    <row r="14" spans="1:87" s="22" customFormat="1" ht="12" x14ac:dyDescent="0.2">
      <c r="A14" s="200" t="s">
        <v>46</v>
      </c>
      <c r="B14" s="181">
        <v>3305.2541290500003</v>
      </c>
      <c r="C14" s="180">
        <v>3331.6322842000004</v>
      </c>
      <c r="D14" s="180">
        <v>3812.9617245699992</v>
      </c>
      <c r="E14" s="180">
        <v>4112.6570613499998</v>
      </c>
      <c r="F14" s="180">
        <v>14562.50519917</v>
      </c>
      <c r="G14" s="180">
        <v>3850.2675404400002</v>
      </c>
      <c r="H14" s="180">
        <v>4434.6600407899996</v>
      </c>
      <c r="I14" s="180">
        <v>5132.604647510002</v>
      </c>
      <c r="J14" s="180">
        <v>5213.8317998900002</v>
      </c>
      <c r="K14" s="180">
        <v>18631.36402863</v>
      </c>
      <c r="L14" s="180">
        <v>4815.2707060399998</v>
      </c>
      <c r="M14" s="180">
        <v>5056.0513139499999</v>
      </c>
      <c r="N14" s="180">
        <v>5571.5766545700008</v>
      </c>
      <c r="O14" s="180">
        <v>15442.898674560001</v>
      </c>
      <c r="P14" s="180"/>
      <c r="Q14" s="182"/>
      <c r="R14" s="180"/>
      <c r="S14" s="180"/>
      <c r="T14" s="180"/>
      <c r="U14" s="180"/>
      <c r="V14" s="183"/>
      <c r="W14" s="183"/>
      <c r="X14" s="183"/>
      <c r="Y14" s="184"/>
      <c r="Z14" s="184"/>
      <c r="AA14" s="183"/>
      <c r="AB14" s="183"/>
      <c r="AC14" s="183"/>
      <c r="AD14" s="183"/>
      <c r="AE14" s="183"/>
      <c r="AF14" s="185"/>
      <c r="AG14" s="185"/>
      <c r="AH14" s="186"/>
      <c r="AI14" s="186"/>
      <c r="AJ14" s="183"/>
      <c r="AK14" s="183"/>
      <c r="AL14" s="183"/>
      <c r="AM14" s="183"/>
      <c r="AN14" s="183"/>
      <c r="AO14" s="183"/>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c r="BN14" s="186"/>
      <c r="BO14" s="186"/>
      <c r="BP14" s="186"/>
      <c r="BQ14" s="186"/>
      <c r="BR14" s="186"/>
      <c r="BS14" s="186"/>
      <c r="BT14" s="186"/>
      <c r="BU14" s="186"/>
      <c r="BV14" s="186"/>
      <c r="BW14" s="186"/>
      <c r="BX14" s="186"/>
      <c r="BY14" s="186"/>
      <c r="BZ14" s="186"/>
      <c r="CA14" s="186"/>
      <c r="CB14" s="186"/>
      <c r="CC14" s="186"/>
      <c r="CD14" s="187"/>
      <c r="CE14" s="187"/>
      <c r="CF14" s="187"/>
      <c r="CG14" s="187"/>
      <c r="CH14" s="186"/>
      <c r="CI14" s="188"/>
    </row>
    <row r="15" spans="1:87" s="22" customFormat="1" ht="12" x14ac:dyDescent="0.2">
      <c r="A15" s="202" t="s">
        <v>160</v>
      </c>
      <c r="B15" s="204"/>
      <c r="C15" s="203"/>
      <c r="D15" s="203"/>
      <c r="E15" s="203"/>
      <c r="F15" s="203"/>
      <c r="G15" s="203"/>
      <c r="H15" s="203"/>
      <c r="I15" s="203"/>
      <c r="J15" s="203"/>
      <c r="K15" s="203"/>
      <c r="L15" s="203"/>
      <c r="M15" s="203"/>
      <c r="N15" s="203"/>
      <c r="O15" s="203"/>
      <c r="P15" s="180"/>
      <c r="Q15" s="182"/>
      <c r="R15" s="180"/>
      <c r="S15" s="180"/>
      <c r="T15" s="180"/>
      <c r="U15" s="180"/>
      <c r="V15" s="183"/>
      <c r="W15" s="183"/>
      <c r="X15" s="183"/>
      <c r="Y15" s="184"/>
      <c r="Z15" s="184"/>
      <c r="AA15" s="183"/>
      <c r="AB15" s="183"/>
      <c r="AC15" s="183"/>
      <c r="AD15" s="183"/>
      <c r="AE15" s="183"/>
      <c r="AF15" s="185"/>
      <c r="AG15" s="185"/>
      <c r="AH15" s="186"/>
      <c r="AI15" s="186"/>
      <c r="AJ15" s="183"/>
      <c r="AK15" s="183"/>
      <c r="AL15" s="183"/>
      <c r="AM15" s="183"/>
      <c r="AN15" s="183"/>
      <c r="AO15" s="183"/>
      <c r="AP15" s="186"/>
      <c r="AQ15" s="186"/>
      <c r="AR15" s="186"/>
      <c r="AS15" s="186"/>
      <c r="AT15" s="186"/>
      <c r="AU15" s="186"/>
      <c r="AV15" s="186"/>
      <c r="AW15" s="186"/>
      <c r="AX15" s="186"/>
      <c r="AY15" s="186"/>
      <c r="AZ15" s="186"/>
      <c r="BA15" s="186"/>
      <c r="BB15" s="186"/>
      <c r="BC15" s="186"/>
      <c r="BD15" s="186"/>
      <c r="BE15" s="186"/>
      <c r="BF15" s="186"/>
      <c r="BG15" s="186"/>
      <c r="BH15" s="186"/>
      <c r="BI15" s="186"/>
      <c r="BJ15" s="186"/>
      <c r="BK15" s="186"/>
      <c r="BL15" s="186"/>
      <c r="BM15" s="186"/>
      <c r="BN15" s="186"/>
      <c r="BO15" s="186"/>
      <c r="BP15" s="186"/>
      <c r="BQ15" s="186"/>
      <c r="BR15" s="186"/>
      <c r="BS15" s="186"/>
      <c r="BT15" s="186"/>
      <c r="BU15" s="186"/>
      <c r="BV15" s="186"/>
      <c r="BW15" s="186"/>
      <c r="BX15" s="186"/>
      <c r="BY15" s="186"/>
      <c r="BZ15" s="186"/>
      <c r="CA15" s="186"/>
      <c r="CB15" s="186"/>
      <c r="CC15" s="186"/>
      <c r="CD15" s="187"/>
      <c r="CE15" s="187"/>
      <c r="CF15" s="187"/>
      <c r="CG15" s="187"/>
      <c r="CH15" s="186"/>
      <c r="CI15" s="188"/>
    </row>
    <row r="16" spans="1:87" s="22" customFormat="1" ht="12" x14ac:dyDescent="0.2">
      <c r="A16" s="199" t="s">
        <v>85</v>
      </c>
      <c r="B16" s="181">
        <v>2426.3331362800009</v>
      </c>
      <c r="C16" s="180">
        <v>2515.4566809700004</v>
      </c>
      <c r="D16" s="180">
        <v>2616.6966191399988</v>
      </c>
      <c r="E16" s="180">
        <v>2689.5230581199999</v>
      </c>
      <c r="F16" s="180">
        <v>10248.009494509999</v>
      </c>
      <c r="G16" s="180">
        <v>2721.4297070600001</v>
      </c>
      <c r="H16" s="180">
        <v>2898.0325165200002</v>
      </c>
      <c r="I16" s="180">
        <v>3191.3834748900008</v>
      </c>
      <c r="J16" s="180">
        <v>3425.0779129199996</v>
      </c>
      <c r="K16" s="180">
        <v>12235.923611389999</v>
      </c>
      <c r="L16" s="180">
        <v>3567.18056131</v>
      </c>
      <c r="M16" s="180">
        <v>3699.5299468399999</v>
      </c>
      <c r="N16" s="180">
        <v>3867.8873058600007</v>
      </c>
      <c r="O16" s="180">
        <v>11134.5997496</v>
      </c>
      <c r="P16" s="180"/>
      <c r="Q16" s="182"/>
      <c r="R16" s="180"/>
      <c r="S16" s="180"/>
      <c r="T16" s="180"/>
      <c r="U16" s="180"/>
      <c r="V16" s="183"/>
      <c r="W16" s="183"/>
      <c r="X16" s="183"/>
      <c r="Y16" s="184"/>
      <c r="Z16" s="184"/>
      <c r="AA16" s="183"/>
      <c r="AB16" s="183"/>
      <c r="AC16" s="183"/>
      <c r="AD16" s="183"/>
      <c r="AE16" s="183"/>
      <c r="AF16" s="185"/>
      <c r="AG16" s="185"/>
      <c r="AH16" s="186"/>
      <c r="AI16" s="186"/>
      <c r="AJ16" s="183"/>
      <c r="AK16" s="183"/>
      <c r="AL16" s="183"/>
      <c r="AM16" s="183"/>
      <c r="AN16" s="183"/>
      <c r="AO16" s="183"/>
      <c r="AP16" s="186"/>
      <c r="AQ16" s="186"/>
      <c r="AR16" s="186"/>
      <c r="AS16" s="186"/>
      <c r="AT16" s="186"/>
      <c r="AU16" s="186"/>
      <c r="AV16" s="186"/>
      <c r="AW16" s="186"/>
      <c r="AX16" s="186"/>
      <c r="AY16" s="186"/>
      <c r="AZ16" s="186"/>
      <c r="BA16" s="186"/>
      <c r="BB16" s="186"/>
      <c r="BC16" s="186"/>
      <c r="BD16" s="186"/>
      <c r="BE16" s="186"/>
      <c r="BF16" s="186"/>
      <c r="BG16" s="186"/>
      <c r="BH16" s="186"/>
      <c r="BI16" s="186"/>
      <c r="BJ16" s="186"/>
      <c r="BK16" s="186"/>
      <c r="BL16" s="186"/>
      <c r="BM16" s="186"/>
      <c r="BN16" s="186"/>
      <c r="BO16" s="186"/>
      <c r="BP16" s="186"/>
      <c r="BQ16" s="186"/>
      <c r="BR16" s="186"/>
      <c r="BS16" s="186"/>
      <c r="BT16" s="186"/>
      <c r="BU16" s="186"/>
      <c r="BV16" s="186"/>
      <c r="BW16" s="186"/>
      <c r="BX16" s="186"/>
      <c r="BY16" s="186"/>
      <c r="BZ16" s="186"/>
      <c r="CA16" s="186"/>
      <c r="CB16" s="186"/>
      <c r="CC16" s="186"/>
      <c r="CD16" s="187"/>
      <c r="CE16" s="187"/>
      <c r="CF16" s="187"/>
      <c r="CG16" s="187"/>
      <c r="CH16" s="186"/>
      <c r="CI16" s="188"/>
    </row>
    <row r="17" spans="1:87" s="22" customFormat="1" ht="12" x14ac:dyDescent="0.2">
      <c r="A17" s="199" t="s">
        <v>153</v>
      </c>
      <c r="B17" s="181">
        <v>457.27294405000009</v>
      </c>
      <c r="C17" s="180">
        <v>469.27433194999992</v>
      </c>
      <c r="D17" s="180">
        <v>488.45531549000009</v>
      </c>
      <c r="E17" s="180">
        <v>510.70247108999979</v>
      </c>
      <c r="F17" s="180">
        <v>1925.7050625800005</v>
      </c>
      <c r="G17" s="180">
        <v>510.00915500999997</v>
      </c>
      <c r="H17" s="180">
        <v>536.18608058000018</v>
      </c>
      <c r="I17" s="180">
        <v>562.76281624999979</v>
      </c>
      <c r="J17" s="180">
        <v>585.42158129000018</v>
      </c>
      <c r="K17" s="180">
        <v>2194.3796331300005</v>
      </c>
      <c r="L17" s="180">
        <v>599.54128099000036</v>
      </c>
      <c r="M17" s="180">
        <v>632.55687419000003</v>
      </c>
      <c r="N17" s="180">
        <v>697.99849969000024</v>
      </c>
      <c r="O17" s="180">
        <v>1930.0966548699994</v>
      </c>
      <c r="P17" s="180"/>
      <c r="Q17" s="182"/>
      <c r="R17" s="180"/>
      <c r="S17" s="180"/>
      <c r="T17" s="180"/>
      <c r="U17" s="180"/>
      <c r="V17" s="183"/>
      <c r="W17" s="183"/>
      <c r="X17" s="183"/>
      <c r="Y17" s="184"/>
      <c r="Z17" s="184"/>
      <c r="AA17" s="183"/>
      <c r="AB17" s="183"/>
      <c r="AC17" s="183"/>
      <c r="AD17" s="183"/>
      <c r="AE17" s="183"/>
      <c r="AF17" s="185"/>
      <c r="AG17" s="185"/>
      <c r="AH17" s="186"/>
      <c r="AI17" s="186"/>
      <c r="AJ17" s="183"/>
      <c r="AK17" s="183"/>
      <c r="AL17" s="183"/>
      <c r="AM17" s="183"/>
      <c r="AN17" s="183"/>
      <c r="AO17" s="183"/>
      <c r="AP17" s="186"/>
      <c r="AQ17" s="186"/>
      <c r="AR17" s="186"/>
      <c r="AS17" s="186"/>
      <c r="AT17" s="186"/>
      <c r="AU17" s="186"/>
      <c r="AV17" s="186"/>
      <c r="AW17" s="186"/>
      <c r="AX17" s="186"/>
      <c r="AY17" s="186"/>
      <c r="AZ17" s="186"/>
      <c r="BA17" s="186"/>
      <c r="BB17" s="186"/>
      <c r="BC17" s="186"/>
      <c r="BD17" s="186"/>
      <c r="BE17" s="186"/>
      <c r="BF17" s="186"/>
      <c r="BG17" s="186"/>
      <c r="BH17" s="186"/>
      <c r="BI17" s="186"/>
      <c r="BJ17" s="186"/>
      <c r="BK17" s="186"/>
      <c r="BL17" s="186"/>
      <c r="BM17" s="186"/>
      <c r="BN17" s="186"/>
      <c r="BO17" s="186"/>
      <c r="BP17" s="186"/>
      <c r="BQ17" s="186"/>
      <c r="BR17" s="186"/>
      <c r="BS17" s="186"/>
      <c r="BT17" s="186"/>
      <c r="BU17" s="186"/>
      <c r="BV17" s="186"/>
      <c r="BW17" s="186"/>
      <c r="BX17" s="186"/>
      <c r="BY17" s="186"/>
      <c r="BZ17" s="186"/>
      <c r="CA17" s="186"/>
      <c r="CB17" s="186"/>
      <c r="CC17" s="186"/>
      <c r="CD17" s="187"/>
      <c r="CE17" s="187"/>
      <c r="CF17" s="187"/>
      <c r="CG17" s="187"/>
      <c r="CH17" s="186"/>
      <c r="CI17" s="188"/>
    </row>
    <row r="18" spans="1:87" s="22" customFormat="1" ht="12" x14ac:dyDescent="0.2">
      <c r="A18" s="199" t="s">
        <v>569</v>
      </c>
      <c r="B18" s="181">
        <v>225.34527301</v>
      </c>
      <c r="C18" s="180">
        <v>232.93908739000005</v>
      </c>
      <c r="D18" s="180">
        <v>245.74456096</v>
      </c>
      <c r="E18" s="180">
        <v>253.51326942999995</v>
      </c>
      <c r="F18" s="180">
        <v>957.54219079000029</v>
      </c>
      <c r="G18" s="180">
        <v>271.15235216999997</v>
      </c>
      <c r="H18" s="180">
        <v>271.82928165000004</v>
      </c>
      <c r="I18" s="180">
        <v>294.97488749000001</v>
      </c>
      <c r="J18" s="180">
        <v>303.24415001</v>
      </c>
      <c r="K18" s="180">
        <v>1141.2006713199999</v>
      </c>
      <c r="L18" s="180">
        <v>317.51755331999999</v>
      </c>
      <c r="M18" s="180">
        <v>327.48232762000009</v>
      </c>
      <c r="N18" s="180">
        <v>349.38246164000009</v>
      </c>
      <c r="O18" s="180">
        <v>994.38234257999989</v>
      </c>
      <c r="P18" s="180"/>
      <c r="Q18" s="182"/>
      <c r="R18" s="180"/>
      <c r="S18" s="180"/>
      <c r="T18" s="180"/>
      <c r="U18" s="180"/>
      <c r="V18" s="183"/>
      <c r="W18" s="183"/>
      <c r="X18" s="183"/>
      <c r="Y18" s="184"/>
      <c r="Z18" s="184"/>
      <c r="AA18" s="183"/>
      <c r="AB18" s="183"/>
      <c r="AC18" s="183"/>
      <c r="AD18" s="183"/>
      <c r="AE18" s="183"/>
      <c r="AF18" s="185"/>
      <c r="AG18" s="185"/>
      <c r="AH18" s="186"/>
      <c r="AI18" s="186"/>
      <c r="AJ18" s="183"/>
      <c r="AK18" s="183"/>
      <c r="AL18" s="183"/>
      <c r="AM18" s="183"/>
      <c r="AN18" s="183"/>
      <c r="AO18" s="183"/>
      <c r="AP18" s="186"/>
      <c r="AQ18" s="186"/>
      <c r="AR18" s="186"/>
      <c r="AS18" s="186"/>
      <c r="AT18" s="186"/>
      <c r="AU18" s="186"/>
      <c r="AV18" s="186"/>
      <c r="AW18" s="186"/>
      <c r="AX18" s="186"/>
      <c r="AY18" s="186"/>
      <c r="AZ18" s="186"/>
      <c r="BA18" s="186"/>
      <c r="BB18" s="186"/>
      <c r="BC18" s="186"/>
      <c r="BD18" s="186"/>
      <c r="BE18" s="186"/>
      <c r="BF18" s="186"/>
      <c r="BG18" s="186"/>
      <c r="BH18" s="186"/>
      <c r="BI18" s="186"/>
      <c r="BJ18" s="186"/>
      <c r="BK18" s="186"/>
      <c r="BL18" s="186"/>
      <c r="BM18" s="186"/>
      <c r="BN18" s="186"/>
      <c r="BO18" s="186"/>
      <c r="BP18" s="186"/>
      <c r="BQ18" s="186"/>
      <c r="BR18" s="186"/>
      <c r="BS18" s="186"/>
      <c r="BT18" s="186"/>
      <c r="BU18" s="186"/>
      <c r="BV18" s="186"/>
      <c r="BW18" s="186"/>
      <c r="BX18" s="186"/>
      <c r="BY18" s="186"/>
      <c r="BZ18" s="186"/>
      <c r="CA18" s="186"/>
      <c r="CB18" s="186"/>
      <c r="CC18" s="186"/>
      <c r="CD18" s="187"/>
      <c r="CE18" s="187"/>
      <c r="CF18" s="187"/>
      <c r="CG18" s="187"/>
      <c r="CH18" s="186"/>
      <c r="CI18" s="188"/>
    </row>
    <row r="19" spans="1:87" s="22" customFormat="1" ht="12" x14ac:dyDescent="0.2">
      <c r="A19" s="199" t="s">
        <v>570</v>
      </c>
      <c r="B19" s="181">
        <v>7.3272177599999999</v>
      </c>
      <c r="C19" s="180">
        <v>7.1753814999999985</v>
      </c>
      <c r="D19" s="180">
        <v>7.6261941800000006</v>
      </c>
      <c r="E19" s="180">
        <v>7.7728858899999995</v>
      </c>
      <c r="F19" s="180">
        <v>29.901679329999997</v>
      </c>
      <c r="G19" s="180">
        <v>7.3620235000000012</v>
      </c>
      <c r="H19" s="180">
        <v>7.3990900499999999</v>
      </c>
      <c r="I19" s="180">
        <v>6.9894590899999995</v>
      </c>
      <c r="J19" s="180">
        <v>7.8579673700000008</v>
      </c>
      <c r="K19" s="180">
        <v>29.608540010000002</v>
      </c>
      <c r="L19" s="180">
        <v>6.98270955</v>
      </c>
      <c r="M19" s="180">
        <v>7.2065684200000009</v>
      </c>
      <c r="N19" s="180">
        <v>7.5090001400000004</v>
      </c>
      <c r="O19" s="180">
        <v>21.698278110000004</v>
      </c>
      <c r="P19" s="180"/>
      <c r="Q19" s="182"/>
      <c r="R19" s="180"/>
      <c r="S19" s="180"/>
      <c r="T19" s="180"/>
      <c r="U19" s="180"/>
      <c r="V19" s="183"/>
      <c r="W19" s="183"/>
      <c r="X19" s="183"/>
      <c r="Y19" s="184"/>
      <c r="Z19" s="184"/>
      <c r="AA19" s="183"/>
      <c r="AB19" s="183"/>
      <c r="AC19" s="183"/>
      <c r="AD19" s="183"/>
      <c r="AE19" s="183"/>
      <c r="AF19" s="185"/>
      <c r="AG19" s="185"/>
      <c r="AH19" s="186"/>
      <c r="AI19" s="186"/>
      <c r="AJ19" s="183"/>
      <c r="AK19" s="183"/>
      <c r="AL19" s="183"/>
      <c r="AM19" s="183"/>
      <c r="AN19" s="183"/>
      <c r="AO19" s="183"/>
      <c r="AP19" s="186"/>
      <c r="AQ19" s="186"/>
      <c r="AR19" s="186"/>
      <c r="AS19" s="186"/>
      <c r="AT19" s="186"/>
      <c r="AU19" s="186"/>
      <c r="AV19" s="186"/>
      <c r="AW19" s="186"/>
      <c r="AX19" s="186"/>
      <c r="AY19" s="186"/>
      <c r="AZ19" s="186"/>
      <c r="BA19" s="186"/>
      <c r="BB19" s="186"/>
      <c r="BC19" s="186"/>
      <c r="BD19" s="186"/>
      <c r="BE19" s="186"/>
      <c r="BF19" s="186"/>
      <c r="BG19" s="186"/>
      <c r="BH19" s="186"/>
      <c r="BI19" s="186"/>
      <c r="BJ19" s="186"/>
      <c r="BK19" s="186"/>
      <c r="BL19" s="186"/>
      <c r="BM19" s="186"/>
      <c r="BN19" s="186"/>
      <c r="BO19" s="186"/>
      <c r="BP19" s="186"/>
      <c r="BQ19" s="186"/>
      <c r="BR19" s="186"/>
      <c r="BS19" s="186"/>
      <c r="BT19" s="186"/>
      <c r="BU19" s="186"/>
      <c r="BV19" s="186"/>
      <c r="BW19" s="186"/>
      <c r="BX19" s="186"/>
      <c r="BY19" s="186"/>
      <c r="BZ19" s="186"/>
      <c r="CA19" s="186"/>
      <c r="CB19" s="186"/>
      <c r="CC19" s="186"/>
      <c r="CD19" s="187"/>
      <c r="CE19" s="187"/>
      <c r="CF19" s="187"/>
      <c r="CG19" s="187"/>
      <c r="CH19" s="186"/>
      <c r="CI19" s="188"/>
    </row>
    <row r="20" spans="1:87" s="22" customFormat="1" ht="12" x14ac:dyDescent="0.2">
      <c r="A20" s="199" t="s">
        <v>567</v>
      </c>
      <c r="B20" s="181">
        <v>98.147047629999975</v>
      </c>
      <c r="C20" s="180">
        <v>94.886363799999998</v>
      </c>
      <c r="D20" s="180">
        <v>99.621927179999986</v>
      </c>
      <c r="E20" s="180">
        <v>108.30212592999999</v>
      </c>
      <c r="F20" s="180">
        <v>400.95746454000005</v>
      </c>
      <c r="G20" s="180">
        <v>106.51370840000001</v>
      </c>
      <c r="H20" s="180">
        <v>113.87527415000001</v>
      </c>
      <c r="I20" s="180">
        <v>119.46442777000001</v>
      </c>
      <c r="J20" s="180">
        <v>121.02654115999998</v>
      </c>
      <c r="K20" s="180">
        <v>460.87995147999993</v>
      </c>
      <c r="L20" s="180">
        <v>131.58089274999998</v>
      </c>
      <c r="M20" s="180">
        <v>131.24896902</v>
      </c>
      <c r="N20" s="180">
        <v>133.15018531999999</v>
      </c>
      <c r="O20" s="180">
        <v>395.98004708999997</v>
      </c>
      <c r="P20" s="180"/>
      <c r="Q20" s="182"/>
      <c r="R20" s="180"/>
      <c r="S20" s="180"/>
      <c r="T20" s="180"/>
      <c r="U20" s="180"/>
      <c r="V20" s="183"/>
      <c r="W20" s="183"/>
      <c r="X20" s="183"/>
      <c r="Y20" s="184"/>
      <c r="Z20" s="184"/>
      <c r="AA20" s="183"/>
      <c r="AB20" s="183"/>
      <c r="AC20" s="183"/>
      <c r="AD20" s="183"/>
      <c r="AE20" s="183"/>
      <c r="AF20" s="185"/>
      <c r="AG20" s="185"/>
      <c r="AH20" s="186"/>
      <c r="AI20" s="186"/>
      <c r="AJ20" s="183"/>
      <c r="AK20" s="183"/>
      <c r="AL20" s="183"/>
      <c r="AM20" s="183"/>
      <c r="AN20" s="183"/>
      <c r="AO20" s="183"/>
      <c r="AP20" s="186"/>
      <c r="AQ20" s="186"/>
      <c r="AR20" s="186"/>
      <c r="AS20" s="186"/>
      <c r="AT20" s="186"/>
      <c r="AU20" s="186"/>
      <c r="AV20" s="186"/>
      <c r="AW20" s="186"/>
      <c r="AX20" s="186"/>
      <c r="AY20" s="186"/>
      <c r="AZ20" s="186"/>
      <c r="BA20" s="186"/>
      <c r="BB20" s="186"/>
      <c r="BC20" s="186"/>
      <c r="BD20" s="186"/>
      <c r="BE20" s="186"/>
      <c r="BF20" s="186"/>
      <c r="BG20" s="186"/>
      <c r="BH20" s="186"/>
      <c r="BI20" s="186"/>
      <c r="BJ20" s="186"/>
      <c r="BK20" s="186"/>
      <c r="BL20" s="186"/>
      <c r="BM20" s="186"/>
      <c r="BN20" s="186"/>
      <c r="BO20" s="186"/>
      <c r="BP20" s="186"/>
      <c r="BQ20" s="186"/>
      <c r="BR20" s="186"/>
      <c r="BS20" s="186"/>
      <c r="BT20" s="186"/>
      <c r="BU20" s="186"/>
      <c r="BV20" s="186"/>
      <c r="BW20" s="186"/>
      <c r="BX20" s="186"/>
      <c r="BY20" s="186"/>
      <c r="BZ20" s="186"/>
      <c r="CA20" s="186"/>
      <c r="CB20" s="186"/>
      <c r="CC20" s="186"/>
      <c r="CD20" s="187"/>
      <c r="CE20" s="187"/>
      <c r="CF20" s="187"/>
      <c r="CG20" s="187"/>
      <c r="CH20" s="186"/>
      <c r="CI20" s="188"/>
    </row>
    <row r="21" spans="1:87" s="22" customFormat="1" ht="12" x14ac:dyDescent="0.2">
      <c r="A21" s="199" t="s">
        <v>154</v>
      </c>
      <c r="B21" s="181">
        <v>1.15455171</v>
      </c>
      <c r="C21" s="180">
        <v>0.84604427000000004</v>
      </c>
      <c r="D21" s="180">
        <v>0.81489321000000003</v>
      </c>
      <c r="E21" s="180">
        <v>0.99569083000000047</v>
      </c>
      <c r="F21" s="180">
        <v>3.811180020000001</v>
      </c>
      <c r="G21" s="180">
        <v>1.5427697500000004</v>
      </c>
      <c r="H21" s="180">
        <v>0.81483162000000298</v>
      </c>
      <c r="I21" s="180">
        <v>12.098770680000003</v>
      </c>
      <c r="J21" s="180">
        <v>32.084749119999991</v>
      </c>
      <c r="K21" s="180">
        <v>46.541121169999997</v>
      </c>
      <c r="L21" s="180">
        <v>30.707927369999997</v>
      </c>
      <c r="M21" s="180">
        <v>42.563824890000006</v>
      </c>
      <c r="N21" s="180">
        <v>49.559024910000005</v>
      </c>
      <c r="O21" s="180">
        <v>122.83048953999997</v>
      </c>
      <c r="CI21" s="188"/>
    </row>
    <row r="22" spans="1:87" x14ac:dyDescent="0.25">
      <c r="A22" s="200" t="s">
        <v>155</v>
      </c>
      <c r="B22" s="181">
        <v>3215.580170440001</v>
      </c>
      <c r="C22" s="180">
        <v>3320.5778898800008</v>
      </c>
      <c r="D22" s="180">
        <v>3458.9595101599984</v>
      </c>
      <c r="E22" s="180">
        <v>3570.8095012899998</v>
      </c>
      <c r="F22" s="180">
        <v>13565.92707177</v>
      </c>
      <c r="G22" s="180">
        <v>3618.0097158899998</v>
      </c>
      <c r="H22" s="180">
        <v>3828.1370745700006</v>
      </c>
      <c r="I22" s="180">
        <v>4187.67383617</v>
      </c>
      <c r="J22" s="180">
        <v>4474.7129018699998</v>
      </c>
      <c r="K22" s="180">
        <v>16108.533528499998</v>
      </c>
      <c r="L22" s="180">
        <v>4653.5109252900011</v>
      </c>
      <c r="M22" s="180">
        <v>4840.5885109800001</v>
      </c>
      <c r="N22" s="180">
        <v>5105.4864775599999</v>
      </c>
      <c r="O22" s="180">
        <v>14599.587561789998</v>
      </c>
    </row>
    <row r="23" spans="1:87" s="22" customFormat="1" x14ac:dyDescent="0.25">
      <c r="A23" s="193" t="s">
        <v>156</v>
      </c>
      <c r="B23" s="194" t="s">
        <v>124</v>
      </c>
      <c r="C23" s="194" t="s">
        <v>125</v>
      </c>
      <c r="D23" s="194" t="s">
        <v>126</v>
      </c>
      <c r="E23" s="194" t="s">
        <v>127</v>
      </c>
      <c r="F23" s="194">
        <v>2021</v>
      </c>
      <c r="G23" s="194" t="s">
        <v>98</v>
      </c>
      <c r="H23" s="194" t="s">
        <v>99</v>
      </c>
      <c r="I23" s="194" t="s">
        <v>100</v>
      </c>
      <c r="J23" s="194" t="s">
        <v>101</v>
      </c>
      <c r="K23" s="194">
        <v>2022</v>
      </c>
      <c r="L23" s="194" t="s">
        <v>102</v>
      </c>
      <c r="M23" s="194" t="s">
        <v>648</v>
      </c>
      <c r="N23" s="201" t="s">
        <v>669</v>
      </c>
      <c r="O23" s="201" t="s">
        <v>670</v>
      </c>
      <c r="P23" s="180"/>
      <c r="Q23" s="182"/>
      <c r="R23" s="180"/>
      <c r="S23" s="180"/>
      <c r="T23" s="180"/>
      <c r="U23" s="180"/>
      <c r="V23" s="183"/>
      <c r="W23" s="183"/>
      <c r="X23" s="183"/>
      <c r="Y23" s="184"/>
      <c r="Z23" s="184"/>
      <c r="AA23" s="183"/>
      <c r="AB23" s="183"/>
      <c r="AC23" s="183"/>
      <c r="AD23" s="183"/>
      <c r="AE23" s="183"/>
      <c r="AF23" s="185"/>
      <c r="AG23" s="185"/>
      <c r="AH23" s="186"/>
      <c r="AI23" s="186"/>
      <c r="AJ23" s="183"/>
      <c r="AK23" s="183"/>
      <c r="AL23" s="183"/>
      <c r="AM23" s="183"/>
      <c r="AN23" s="183"/>
      <c r="AO23" s="183"/>
      <c r="AP23" s="186"/>
      <c r="AQ23" s="186"/>
      <c r="AR23" s="186"/>
      <c r="AS23" s="186"/>
      <c r="AT23" s="186"/>
      <c r="AU23" s="186"/>
      <c r="AV23" s="186"/>
      <c r="AW23" s="186"/>
      <c r="AX23" s="186"/>
      <c r="AY23" s="186"/>
      <c r="AZ23" s="186"/>
      <c r="BA23" s="186"/>
      <c r="BB23" s="186"/>
      <c r="BC23" s="186"/>
      <c r="BD23" s="186"/>
      <c r="BE23" s="186"/>
      <c r="BF23" s="186"/>
      <c r="BG23" s="186"/>
      <c r="BH23" s="186"/>
      <c r="BI23" s="186"/>
      <c r="BJ23" s="186"/>
      <c r="BK23" s="186"/>
      <c r="BL23" s="186"/>
      <c r="BM23" s="186"/>
      <c r="BN23" s="186"/>
      <c r="BO23" s="186"/>
      <c r="BP23" s="186"/>
      <c r="BQ23" s="186"/>
      <c r="BR23" s="186"/>
      <c r="BS23" s="186"/>
      <c r="BT23" s="186"/>
      <c r="BU23" s="186"/>
      <c r="BV23" s="186"/>
      <c r="BW23" s="186"/>
      <c r="BX23" s="186"/>
      <c r="BY23" s="186"/>
      <c r="BZ23" s="186"/>
      <c r="CA23" s="186"/>
      <c r="CB23" s="186"/>
      <c r="CC23" s="186"/>
      <c r="CD23" s="187"/>
      <c r="CE23" s="187"/>
      <c r="CF23" s="187"/>
      <c r="CG23" s="187"/>
      <c r="CH23" s="186"/>
      <c r="CI23" s="188"/>
    </row>
    <row r="24" spans="1:87" s="22" customFormat="1" x14ac:dyDescent="0.25">
      <c r="A24" s="202" t="s">
        <v>157</v>
      </c>
      <c r="B24" s="205"/>
      <c r="C24" s="205"/>
      <c r="D24" s="205"/>
      <c r="E24" s="205"/>
      <c r="F24" s="205"/>
      <c r="G24" s="205"/>
      <c r="H24" s="205"/>
      <c r="I24" s="205"/>
      <c r="J24" s="205"/>
      <c r="K24" s="205"/>
      <c r="L24" s="205"/>
      <c r="M24" s="205"/>
      <c r="N24" s="205"/>
      <c r="O24" s="205"/>
      <c r="P24" s="180"/>
      <c r="Q24" s="182"/>
      <c r="R24" s="180"/>
      <c r="S24" s="180"/>
      <c r="T24" s="180"/>
      <c r="U24" s="180"/>
      <c r="V24" s="183"/>
      <c r="W24" s="183"/>
      <c r="X24" s="183"/>
      <c r="Y24" s="184"/>
      <c r="Z24" s="184"/>
      <c r="AA24" s="183"/>
      <c r="AB24" s="183"/>
      <c r="AC24" s="183"/>
      <c r="AD24" s="183"/>
      <c r="AE24" s="183"/>
      <c r="AF24" s="185"/>
      <c r="AG24" s="185"/>
      <c r="AH24" s="186"/>
      <c r="AI24" s="186"/>
      <c r="AJ24" s="183"/>
      <c r="AK24" s="183"/>
      <c r="AL24" s="183"/>
      <c r="AM24" s="183"/>
      <c r="AN24" s="183"/>
      <c r="AO24" s="183"/>
      <c r="AP24" s="186"/>
      <c r="AQ24" s="186"/>
      <c r="AR24" s="186"/>
      <c r="AS24" s="186"/>
      <c r="AT24" s="186"/>
      <c r="AU24" s="186"/>
      <c r="AV24" s="186"/>
      <c r="AW24" s="186"/>
      <c r="AX24" s="186"/>
      <c r="AY24" s="186"/>
      <c r="AZ24" s="186"/>
      <c r="BA24" s="186"/>
      <c r="BB24" s="186"/>
      <c r="BC24" s="186"/>
      <c r="BD24" s="186"/>
      <c r="BE24" s="186"/>
      <c r="BF24" s="186"/>
      <c r="BG24" s="186"/>
      <c r="BH24" s="186"/>
      <c r="BI24" s="186"/>
      <c r="BJ24" s="186"/>
      <c r="BK24" s="186"/>
      <c r="BL24" s="186"/>
      <c r="BM24" s="186"/>
      <c r="BN24" s="186"/>
      <c r="BO24" s="186"/>
      <c r="BP24" s="186"/>
      <c r="BQ24" s="186"/>
      <c r="BR24" s="186"/>
      <c r="BS24" s="186"/>
      <c r="BT24" s="186"/>
      <c r="BU24" s="186"/>
      <c r="BV24" s="186"/>
      <c r="BW24" s="186"/>
      <c r="BX24" s="186"/>
      <c r="BY24" s="186"/>
      <c r="BZ24" s="186"/>
      <c r="CA24" s="186"/>
      <c r="CB24" s="186"/>
      <c r="CC24" s="186"/>
      <c r="CD24" s="187"/>
      <c r="CE24" s="187"/>
      <c r="CF24" s="187"/>
      <c r="CG24" s="187"/>
      <c r="CH24" s="186"/>
      <c r="CI24" s="188"/>
    </row>
    <row r="25" spans="1:87" s="22" customFormat="1" ht="12" x14ac:dyDescent="0.2">
      <c r="A25" s="199" t="s">
        <v>158</v>
      </c>
      <c r="B25" s="181">
        <v>458.5611995700001</v>
      </c>
      <c r="C25" s="180">
        <v>474.20215753999986</v>
      </c>
      <c r="D25" s="180">
        <v>548.76698734000013</v>
      </c>
      <c r="E25" s="180">
        <v>623.62932590999981</v>
      </c>
      <c r="F25" s="180">
        <v>2105.1596703599998</v>
      </c>
      <c r="G25" s="180">
        <v>663.03438111000014</v>
      </c>
      <c r="H25" s="180">
        <v>735.37083553000002</v>
      </c>
      <c r="I25" s="180">
        <v>805.25931087000004</v>
      </c>
      <c r="J25" s="180">
        <v>834.06244873000003</v>
      </c>
      <c r="K25" s="180">
        <v>3037.7269762399997</v>
      </c>
      <c r="L25" s="180">
        <v>897.47023447000004</v>
      </c>
      <c r="M25" s="180">
        <v>990.08296818999986</v>
      </c>
      <c r="N25" s="180">
        <v>1141.4610813199999</v>
      </c>
      <c r="O25" s="180">
        <v>3029.0142839799996</v>
      </c>
      <c r="P25" s="180"/>
      <c r="Q25" s="182"/>
      <c r="R25" s="180"/>
      <c r="S25" s="180"/>
      <c r="T25" s="180"/>
      <c r="U25" s="180"/>
      <c r="V25" s="183"/>
      <c r="W25" s="183"/>
      <c r="X25" s="183"/>
      <c r="Y25" s="184"/>
      <c r="Z25" s="184"/>
      <c r="AA25" s="183"/>
      <c r="AB25" s="183"/>
      <c r="AC25" s="183"/>
      <c r="AD25" s="183"/>
      <c r="AE25" s="183"/>
      <c r="AF25" s="185"/>
      <c r="AG25" s="185"/>
      <c r="AH25" s="186"/>
      <c r="AI25" s="186"/>
      <c r="AJ25" s="183"/>
      <c r="AK25" s="183"/>
      <c r="AL25" s="183"/>
      <c r="AM25" s="183"/>
      <c r="AN25" s="183"/>
      <c r="AO25" s="183"/>
      <c r="AP25" s="186"/>
      <c r="AQ25" s="186"/>
      <c r="AR25" s="186"/>
      <c r="AS25" s="186"/>
      <c r="AT25" s="186"/>
      <c r="AU25" s="186"/>
      <c r="AV25" s="186"/>
      <c r="AW25" s="186"/>
      <c r="AX25" s="186"/>
      <c r="AY25" s="186"/>
      <c r="AZ25" s="186"/>
      <c r="BA25" s="186"/>
      <c r="BB25" s="186"/>
      <c r="BC25" s="186"/>
      <c r="BD25" s="186"/>
      <c r="BE25" s="186"/>
      <c r="BF25" s="186"/>
      <c r="BG25" s="186"/>
      <c r="BH25" s="186"/>
      <c r="BI25" s="186"/>
      <c r="BJ25" s="186"/>
      <c r="BK25" s="186"/>
      <c r="BL25" s="186"/>
      <c r="BM25" s="186"/>
      <c r="BN25" s="186"/>
      <c r="BO25" s="186"/>
      <c r="BP25" s="186"/>
      <c r="BQ25" s="186"/>
      <c r="BR25" s="186"/>
      <c r="BS25" s="186"/>
      <c r="BT25" s="186"/>
      <c r="BU25" s="186"/>
      <c r="BV25" s="186"/>
      <c r="BW25" s="186"/>
      <c r="BX25" s="186"/>
      <c r="BY25" s="186"/>
      <c r="BZ25" s="186"/>
      <c r="CA25" s="186"/>
      <c r="CB25" s="186"/>
      <c r="CC25" s="186"/>
      <c r="CD25" s="187"/>
      <c r="CE25" s="187"/>
      <c r="CF25" s="187"/>
      <c r="CG25" s="187"/>
      <c r="CH25" s="186"/>
      <c r="CI25" s="188"/>
    </row>
    <row r="26" spans="1:87" x14ac:dyDescent="0.25">
      <c r="A26" s="199" t="s">
        <v>159</v>
      </c>
      <c r="B26" s="181">
        <v>37.98561565</v>
      </c>
      <c r="C26" s="180">
        <v>33.945598289999992</v>
      </c>
      <c r="D26" s="180">
        <v>39.050566019999998</v>
      </c>
      <c r="E26" s="180">
        <v>36.088441870000004</v>
      </c>
      <c r="F26" s="180">
        <v>147.07022183000004</v>
      </c>
      <c r="G26" s="180">
        <v>37.205114710000004</v>
      </c>
      <c r="H26" s="180">
        <v>37.608357419999997</v>
      </c>
      <c r="I26" s="180">
        <v>38.01910676</v>
      </c>
      <c r="J26" s="180">
        <v>40.489915609999997</v>
      </c>
      <c r="K26" s="180">
        <v>153.32249450000003</v>
      </c>
      <c r="L26" s="180">
        <v>40.895857459999995</v>
      </c>
      <c r="M26" s="180">
        <v>42.203048149999994</v>
      </c>
      <c r="N26" s="180">
        <v>42.079957630000003</v>
      </c>
      <c r="O26" s="180">
        <v>125.17886324000001</v>
      </c>
    </row>
    <row r="27" spans="1:87" x14ac:dyDescent="0.25">
      <c r="A27" s="200" t="s">
        <v>662</v>
      </c>
      <c r="B27" s="181">
        <v>496.5468152200001</v>
      </c>
      <c r="C27" s="180">
        <v>508.14775582999982</v>
      </c>
      <c r="D27" s="180">
        <v>587.81755336000015</v>
      </c>
      <c r="E27" s="180">
        <v>659.7177677799998</v>
      </c>
      <c r="F27" s="180">
        <v>2252.2298921900001</v>
      </c>
      <c r="G27" s="180">
        <v>700.23949582000012</v>
      </c>
      <c r="H27" s="180">
        <v>772.97919294999997</v>
      </c>
      <c r="I27" s="180">
        <v>843.27841763000004</v>
      </c>
      <c r="J27" s="180">
        <v>874.55236434000005</v>
      </c>
      <c r="K27" s="180">
        <v>3191.0494707400003</v>
      </c>
      <c r="L27" s="180">
        <v>938.36609193000004</v>
      </c>
      <c r="M27" s="180">
        <v>1032.2860163399998</v>
      </c>
      <c r="N27" s="180">
        <v>1183.54103895</v>
      </c>
      <c r="O27" s="180">
        <v>3154.1931472199994</v>
      </c>
    </row>
    <row r="28" spans="1:87" x14ac:dyDescent="0.25">
      <c r="A28" s="202" t="s">
        <v>160</v>
      </c>
      <c r="B28" s="418"/>
      <c r="C28" s="418"/>
      <c r="D28" s="418"/>
      <c r="E28" s="418"/>
      <c r="F28" s="418"/>
      <c r="G28" s="418"/>
      <c r="H28" s="418"/>
      <c r="I28" s="418"/>
      <c r="J28" s="418"/>
      <c r="K28" s="418"/>
      <c r="L28" s="418"/>
      <c r="M28" s="418"/>
      <c r="N28" s="418"/>
      <c r="O28" s="418"/>
    </row>
    <row r="29" spans="1:87" x14ac:dyDescent="0.25">
      <c r="A29" s="199" t="s">
        <v>158</v>
      </c>
      <c r="B29" s="181">
        <v>454.29615856000009</v>
      </c>
      <c r="C29" s="180">
        <v>474.98953856999987</v>
      </c>
      <c r="D29" s="180">
        <v>520.4787067499999</v>
      </c>
      <c r="E29" s="180">
        <v>597.11935161999986</v>
      </c>
      <c r="F29" s="180">
        <v>2046.8837555</v>
      </c>
      <c r="G29" s="180">
        <v>650.56162041000005</v>
      </c>
      <c r="H29" s="180">
        <v>717.18071379999992</v>
      </c>
      <c r="I29" s="180">
        <v>781.80934565999996</v>
      </c>
      <c r="J29" s="180">
        <v>826.38734479999994</v>
      </c>
      <c r="K29" s="180">
        <v>2975.93902467</v>
      </c>
      <c r="L29" s="180">
        <v>875.37944912</v>
      </c>
      <c r="M29" s="180">
        <v>945.40939675999971</v>
      </c>
      <c r="N29" s="180">
        <v>1086.3640491200001</v>
      </c>
      <c r="O29" s="180">
        <v>2907.1528949999997</v>
      </c>
    </row>
    <row r="30" spans="1:87" x14ac:dyDescent="0.25">
      <c r="A30" s="199" t="s">
        <v>159</v>
      </c>
      <c r="B30" s="181">
        <v>37.609893</v>
      </c>
      <c r="C30" s="180">
        <v>33.996252139999996</v>
      </c>
      <c r="D30" s="180">
        <v>38.113475489999992</v>
      </c>
      <c r="E30" s="180">
        <v>37.186616479999998</v>
      </c>
      <c r="F30" s="180">
        <v>146.90623711000003</v>
      </c>
      <c r="G30" s="180">
        <v>37.284899250000002</v>
      </c>
      <c r="H30" s="180">
        <v>37.781080689999989</v>
      </c>
      <c r="I30" s="180">
        <v>38.530615519999998</v>
      </c>
      <c r="J30" s="180">
        <v>39.577195939999996</v>
      </c>
      <c r="K30" s="180">
        <v>153.17379140000003</v>
      </c>
      <c r="L30" s="180">
        <v>41.046370749999994</v>
      </c>
      <c r="M30" s="180">
        <v>41.698519269999998</v>
      </c>
      <c r="N30" s="180">
        <v>41.503412860000005</v>
      </c>
      <c r="O30" s="180">
        <v>124.24830288000001</v>
      </c>
    </row>
    <row r="31" spans="1:87" x14ac:dyDescent="0.25">
      <c r="A31" s="200" t="s">
        <v>155</v>
      </c>
      <c r="B31" s="181">
        <v>491.90605156000009</v>
      </c>
      <c r="C31" s="180">
        <v>508.98579070999983</v>
      </c>
      <c r="D31" s="180">
        <v>558.59218223999994</v>
      </c>
      <c r="E31" s="180">
        <v>634.30596809999986</v>
      </c>
      <c r="F31" s="180">
        <v>2193.7899926099999</v>
      </c>
      <c r="G31" s="180">
        <v>687.84651966000001</v>
      </c>
      <c r="H31" s="180">
        <v>754.96179448999987</v>
      </c>
      <c r="I31" s="180">
        <v>820.33996117999993</v>
      </c>
      <c r="J31" s="180">
        <v>865.96454073999996</v>
      </c>
      <c r="K31" s="180">
        <v>3129.1128160699996</v>
      </c>
      <c r="L31" s="180">
        <v>916.42581986999994</v>
      </c>
      <c r="M31" s="180">
        <v>987.10791602999973</v>
      </c>
      <c r="N31" s="180">
        <v>1127.8674619800001</v>
      </c>
      <c r="O31" s="180">
        <v>3031.4011978799999</v>
      </c>
    </row>
    <row r="32" spans="1:87" x14ac:dyDescent="0.25">
      <c r="A32" s="414" t="s">
        <v>92</v>
      </c>
      <c r="B32" s="418"/>
      <c r="C32" s="418"/>
      <c r="D32" s="418"/>
      <c r="E32" s="418"/>
      <c r="F32" s="418"/>
      <c r="G32" s="418"/>
      <c r="H32" s="418"/>
      <c r="I32" s="418"/>
      <c r="J32" s="418"/>
      <c r="K32" s="418"/>
      <c r="L32" s="418"/>
      <c r="M32" s="418"/>
      <c r="N32" s="418"/>
      <c r="O32" s="418"/>
      <c r="P32" s="181"/>
    </row>
    <row r="33" spans="1:16" x14ac:dyDescent="0.25">
      <c r="A33" s="415" t="s">
        <v>104</v>
      </c>
      <c r="B33" s="181">
        <v>34.769229339999995</v>
      </c>
      <c r="C33" s="180">
        <v>33.073799109999996</v>
      </c>
      <c r="D33" s="180">
        <v>37.153227749999999</v>
      </c>
      <c r="E33" s="180">
        <v>36.849541960000003</v>
      </c>
      <c r="F33" s="180">
        <v>141.84579816000002</v>
      </c>
      <c r="G33" s="180">
        <v>35.024418670000003</v>
      </c>
      <c r="H33" s="180">
        <v>36.439567840000002</v>
      </c>
      <c r="I33" s="180">
        <v>37.825994829999999</v>
      </c>
      <c r="J33" s="180">
        <v>39.144816069999997</v>
      </c>
      <c r="K33" s="180">
        <v>148.43479741000002</v>
      </c>
      <c r="L33" s="180">
        <v>37.614753409999999</v>
      </c>
      <c r="M33" s="180">
        <v>37.406943500000004</v>
      </c>
      <c r="N33" s="180">
        <v>36.3653987</v>
      </c>
      <c r="O33" s="180">
        <v>111.38709561</v>
      </c>
      <c r="P33" s="196"/>
    </row>
    <row r="34" spans="1:16" x14ac:dyDescent="0.25">
      <c r="A34" s="415" t="s">
        <v>571</v>
      </c>
      <c r="B34" s="181">
        <v>531.31604456000014</v>
      </c>
      <c r="C34" s="181">
        <v>541.22155493999981</v>
      </c>
      <c r="D34" s="181">
        <v>624.97078111000019</v>
      </c>
      <c r="E34" s="181">
        <v>696.56730973999981</v>
      </c>
      <c r="F34" s="180">
        <v>2394.0756903500001</v>
      </c>
      <c r="G34" s="180">
        <v>735.26391449000016</v>
      </c>
      <c r="H34" s="180">
        <v>809.41876078999996</v>
      </c>
      <c r="I34" s="180">
        <v>881.10441246000005</v>
      </c>
      <c r="J34" s="180">
        <v>913.6971804100001</v>
      </c>
      <c r="K34" s="180">
        <v>3339.4842681499999</v>
      </c>
      <c r="L34" s="180">
        <v>975.98084534000009</v>
      </c>
      <c r="M34" s="180">
        <v>1069.6929598399997</v>
      </c>
      <c r="N34" s="180">
        <v>1219.90643765</v>
      </c>
      <c r="O34" s="180">
        <v>3265.5802428299994</v>
      </c>
      <c r="P34" s="198"/>
    </row>
    <row r="35" spans="1:16" x14ac:dyDescent="0.25">
      <c r="A35" s="193" t="s">
        <v>161</v>
      </c>
      <c r="B35" s="194" t="s">
        <v>124</v>
      </c>
      <c r="C35" s="194" t="s">
        <v>125</v>
      </c>
      <c r="D35" s="194" t="s">
        <v>126</v>
      </c>
      <c r="E35" s="194" t="s">
        <v>127</v>
      </c>
      <c r="F35" s="194">
        <v>2021</v>
      </c>
      <c r="G35" s="194" t="s">
        <v>98</v>
      </c>
      <c r="H35" s="194" t="s">
        <v>99</v>
      </c>
      <c r="I35" s="194" t="s">
        <v>100</v>
      </c>
      <c r="J35" s="194" t="s">
        <v>101</v>
      </c>
      <c r="K35" s="194">
        <v>2022</v>
      </c>
      <c r="L35" s="194" t="s">
        <v>102</v>
      </c>
      <c r="M35" s="194" t="s">
        <v>648</v>
      </c>
      <c r="N35" s="201" t="s">
        <v>669</v>
      </c>
      <c r="O35" s="201" t="s">
        <v>670</v>
      </c>
    </row>
    <row r="36" spans="1:16" x14ac:dyDescent="0.25">
      <c r="A36" s="202" t="s">
        <v>162</v>
      </c>
      <c r="B36" s="206"/>
      <c r="C36" s="206"/>
      <c r="D36" s="206"/>
      <c r="E36" s="206"/>
      <c r="F36" s="206"/>
      <c r="G36" s="206"/>
      <c r="H36" s="206"/>
      <c r="I36" s="206"/>
      <c r="J36" s="206"/>
      <c r="K36" s="206"/>
      <c r="L36" s="206"/>
      <c r="M36" s="206"/>
      <c r="N36" s="206"/>
      <c r="O36" s="206"/>
    </row>
    <row r="37" spans="1:16" x14ac:dyDescent="0.25">
      <c r="A37" s="199" t="s">
        <v>572</v>
      </c>
      <c r="B37" s="181">
        <v>287.98713722999997</v>
      </c>
      <c r="C37" s="180">
        <v>317.95096371</v>
      </c>
      <c r="D37" s="180">
        <v>345.32141038999998</v>
      </c>
      <c r="E37" s="180">
        <v>397.66691964999995</v>
      </c>
      <c r="F37" s="180">
        <v>1348.9264309800001</v>
      </c>
      <c r="G37" s="180">
        <v>439.73682466999998</v>
      </c>
      <c r="H37" s="180">
        <v>469.53719028999996</v>
      </c>
      <c r="I37" s="180">
        <v>491.35353485999997</v>
      </c>
      <c r="J37" s="180">
        <v>535.30296304000001</v>
      </c>
      <c r="K37" s="180">
        <v>1935.9305128599999</v>
      </c>
      <c r="L37" s="180">
        <v>515.24100363000014</v>
      </c>
      <c r="M37" s="180">
        <v>516.40582439000002</v>
      </c>
      <c r="N37" s="180">
        <v>538.30174178999994</v>
      </c>
      <c r="O37" s="180">
        <v>1569.94856981</v>
      </c>
    </row>
    <row r="38" spans="1:16" x14ac:dyDescent="0.25">
      <c r="A38" s="199" t="s">
        <v>573</v>
      </c>
      <c r="B38" s="181">
        <v>-10.804692170000001</v>
      </c>
      <c r="C38" s="180">
        <v>-26.409499370000006</v>
      </c>
      <c r="D38" s="180">
        <v>-37.603917739999993</v>
      </c>
      <c r="E38" s="180">
        <v>-60.346140200000001</v>
      </c>
      <c r="F38" s="180">
        <v>-135.16424948000002</v>
      </c>
      <c r="G38" s="180">
        <v>-72.297428699999998</v>
      </c>
      <c r="H38" s="180">
        <v>-82.464700710000002</v>
      </c>
      <c r="I38" s="180">
        <v>-113.02752262</v>
      </c>
      <c r="J38" s="180">
        <v>-88.694284030000006</v>
      </c>
      <c r="K38" s="180">
        <v>-356.48393606000008</v>
      </c>
      <c r="L38" s="180">
        <v>-116.63116992</v>
      </c>
      <c r="M38" s="180">
        <v>-105.02531506</v>
      </c>
      <c r="N38" s="180">
        <v>-107.16678349999999</v>
      </c>
      <c r="O38" s="180">
        <v>-328.82326848000002</v>
      </c>
    </row>
    <row r="39" spans="1:16" x14ac:dyDescent="0.25">
      <c r="A39" s="199" t="s">
        <v>163</v>
      </c>
      <c r="B39" s="181">
        <v>277.18244505999996</v>
      </c>
      <c r="C39" s="180">
        <v>291.54146434</v>
      </c>
      <c r="D39" s="180">
        <v>307.71749265</v>
      </c>
      <c r="E39" s="180">
        <v>337.32077944999997</v>
      </c>
      <c r="F39" s="180">
        <v>1213.7621815</v>
      </c>
      <c r="G39" s="180">
        <v>367.43939596999996</v>
      </c>
      <c r="H39" s="180">
        <v>387.07248957999997</v>
      </c>
      <c r="I39" s="180">
        <v>378.32601223999995</v>
      </c>
      <c r="J39" s="180">
        <v>446.60867901</v>
      </c>
      <c r="K39" s="180">
        <v>1579.4465767999998</v>
      </c>
      <c r="L39" s="180">
        <v>398.60983371000015</v>
      </c>
      <c r="M39" s="180">
        <v>411.38050933</v>
      </c>
      <c r="N39" s="180">
        <v>431.13495828999993</v>
      </c>
      <c r="O39" s="180">
        <v>1241.12530133</v>
      </c>
    </row>
    <row r="40" spans="1:16" x14ac:dyDescent="0.25">
      <c r="A40" s="195" t="s">
        <v>164</v>
      </c>
      <c r="B40" s="181">
        <v>218.26416363999999</v>
      </c>
      <c r="C40" s="180">
        <v>216.20589093000004</v>
      </c>
      <c r="D40" s="180">
        <v>249.56811900000002</v>
      </c>
      <c r="E40" s="180">
        <v>253.92741723999998</v>
      </c>
      <c r="F40" s="180">
        <v>937.96559081000009</v>
      </c>
      <c r="G40" s="180">
        <v>241.31018044000004</v>
      </c>
      <c r="H40" s="180">
        <v>268.04396670000006</v>
      </c>
      <c r="I40" s="180">
        <v>296.88829514000003</v>
      </c>
      <c r="J40" s="180">
        <v>322.03498022999997</v>
      </c>
      <c r="K40" s="180">
        <v>1128.2774225100002</v>
      </c>
      <c r="L40" s="180">
        <v>309.32236742999999</v>
      </c>
      <c r="M40" s="180">
        <v>309.10021329</v>
      </c>
      <c r="N40" s="180">
        <v>326.9795956399999</v>
      </c>
      <c r="O40" s="180">
        <v>945.40217635999988</v>
      </c>
    </row>
    <row r="41" spans="1:16" x14ac:dyDescent="0.25">
      <c r="A41" s="197" t="s">
        <v>132</v>
      </c>
      <c r="B41" s="419">
        <v>495.44660870000001</v>
      </c>
      <c r="C41" s="420">
        <v>507.74735527000007</v>
      </c>
      <c r="D41" s="420">
        <v>557.28561164999996</v>
      </c>
      <c r="E41" s="420">
        <v>591.24819668999999</v>
      </c>
      <c r="F41" s="420">
        <v>2151.7277723100001</v>
      </c>
      <c r="G41" s="420">
        <v>608.74957641000003</v>
      </c>
      <c r="H41" s="420">
        <v>655.11645627999997</v>
      </c>
      <c r="I41" s="420">
        <v>675.21430738000004</v>
      </c>
      <c r="J41" s="420">
        <v>768.64365924000003</v>
      </c>
      <c r="K41" s="420">
        <v>2707.7239993100002</v>
      </c>
      <c r="L41" s="420">
        <v>707.93220114000019</v>
      </c>
      <c r="M41" s="420">
        <v>720.48072262000005</v>
      </c>
      <c r="N41" s="420">
        <v>758.11455392999983</v>
      </c>
      <c r="O41" s="420">
        <v>2186.5274776899996</v>
      </c>
    </row>
    <row r="42" spans="1:16" x14ac:dyDescent="0.25">
      <c r="A42" s="207" t="s">
        <v>622</v>
      </c>
      <c r="B42" s="206"/>
      <c r="C42" s="206"/>
      <c r="D42" s="206"/>
      <c r="E42" s="206"/>
      <c r="F42" s="206"/>
      <c r="G42" s="206"/>
      <c r="H42" s="206"/>
      <c r="I42" s="206"/>
      <c r="J42" s="206"/>
      <c r="K42" s="206"/>
      <c r="L42" s="206"/>
      <c r="M42" s="206"/>
      <c r="N42" s="206"/>
      <c r="O42" s="206"/>
    </row>
    <row r="43" spans="1:16" x14ac:dyDescent="0.25">
      <c r="A43" s="195" t="s">
        <v>165</v>
      </c>
      <c r="B43" s="181">
        <v>196.40122803</v>
      </c>
      <c r="C43" s="180">
        <v>155.60330020999999</v>
      </c>
      <c r="D43" s="180">
        <v>203.69319482</v>
      </c>
      <c r="E43" s="180">
        <v>208.26751838999999</v>
      </c>
      <c r="F43" s="180">
        <v>763.96524144999989</v>
      </c>
      <c r="G43" s="180">
        <v>222.73694267000002</v>
      </c>
      <c r="H43" s="180">
        <v>193.03031076000002</v>
      </c>
      <c r="I43" s="180">
        <v>197.52779988</v>
      </c>
      <c r="J43" s="180">
        <v>183.29260428000001</v>
      </c>
      <c r="K43" s="180">
        <v>796.58765759000005</v>
      </c>
      <c r="L43" s="180">
        <v>199.90430247</v>
      </c>
      <c r="M43" s="180">
        <v>190.15556227000002</v>
      </c>
      <c r="N43" s="180">
        <v>213.61703501</v>
      </c>
      <c r="O43" s="180">
        <v>603.67689974999996</v>
      </c>
    </row>
    <row r="44" spans="1:16" x14ac:dyDescent="0.25">
      <c r="A44" s="195" t="s">
        <v>166</v>
      </c>
      <c r="B44" s="181">
        <v>104.32164859999999</v>
      </c>
      <c r="C44" s="180">
        <v>106.81408601999998</v>
      </c>
      <c r="D44" s="180">
        <v>117.86802419999999</v>
      </c>
      <c r="E44" s="180">
        <v>128.25866255999998</v>
      </c>
      <c r="F44" s="180">
        <v>457.26242137999992</v>
      </c>
      <c r="G44" s="180">
        <v>135.63643190000002</v>
      </c>
      <c r="H44" s="180">
        <v>146.98053218000004</v>
      </c>
      <c r="I44" s="180">
        <v>157.70868256999998</v>
      </c>
      <c r="J44" s="180">
        <v>165.42579572999998</v>
      </c>
      <c r="K44" s="180">
        <v>605.75144237999996</v>
      </c>
      <c r="L44" s="180">
        <v>165.33524837000002</v>
      </c>
      <c r="M44" s="180">
        <v>174.39689896000002</v>
      </c>
      <c r="N44" s="180">
        <v>183.06752065999999</v>
      </c>
      <c r="O44" s="180">
        <v>522.79966798999999</v>
      </c>
    </row>
    <row r="45" spans="1:16" x14ac:dyDescent="0.25">
      <c r="A45" s="416" t="s">
        <v>574</v>
      </c>
      <c r="B45" s="206"/>
      <c r="C45" s="206"/>
      <c r="D45" s="206"/>
      <c r="E45" s="206"/>
      <c r="F45" s="206"/>
      <c r="G45" s="206"/>
      <c r="H45" s="206"/>
      <c r="I45" s="206"/>
      <c r="J45" s="206"/>
      <c r="K45" s="206"/>
      <c r="L45" s="206"/>
      <c r="M45" s="206"/>
      <c r="N45" s="206"/>
      <c r="O45" s="206"/>
      <c r="P45" s="180"/>
    </row>
    <row r="46" spans="1:16" x14ac:dyDescent="0.25">
      <c r="A46" s="195" t="s">
        <v>167</v>
      </c>
      <c r="B46" s="181">
        <v>20.758408409999998</v>
      </c>
      <c r="C46" s="180">
        <v>23.090836690000028</v>
      </c>
      <c r="D46" s="180">
        <v>25.358733139999984</v>
      </c>
      <c r="E46" s="180">
        <v>30.861340089999974</v>
      </c>
      <c r="F46" s="180">
        <v>100.06931832999993</v>
      </c>
      <c r="G46" s="180">
        <v>29.423319899999978</v>
      </c>
      <c r="H46" s="180">
        <v>30.059581460000008</v>
      </c>
      <c r="I46" s="180">
        <v>34.708086210000012</v>
      </c>
      <c r="J46" s="180">
        <v>26.327470610000013</v>
      </c>
      <c r="K46" s="180">
        <v>120.51845817999995</v>
      </c>
      <c r="L46" s="180">
        <v>33.928140209999981</v>
      </c>
      <c r="M46" s="180">
        <v>32.775709220000032</v>
      </c>
      <c r="N46" s="180">
        <v>36.91769301999998</v>
      </c>
      <c r="O46" s="180">
        <v>103.62154245000016</v>
      </c>
      <c r="P46" s="198"/>
    </row>
    <row r="47" spans="1:16" x14ac:dyDescent="0.25">
      <c r="A47" s="207" t="s">
        <v>168</v>
      </c>
      <c r="B47" s="206"/>
      <c r="C47" s="206"/>
      <c r="D47" s="206"/>
      <c r="E47" s="206"/>
      <c r="F47" s="206"/>
      <c r="G47" s="206"/>
      <c r="H47" s="206"/>
      <c r="I47" s="206"/>
      <c r="J47" s="206"/>
      <c r="K47" s="206"/>
      <c r="L47" s="206"/>
      <c r="M47" s="206"/>
      <c r="N47" s="206"/>
      <c r="O47" s="206"/>
    </row>
    <row r="48" spans="1:16" x14ac:dyDescent="0.25">
      <c r="A48" s="195" t="s">
        <v>169</v>
      </c>
      <c r="B48" s="181">
        <v>121.4583707</v>
      </c>
      <c r="C48" s="180">
        <v>128.82806208</v>
      </c>
      <c r="D48" s="180">
        <v>142.16420392000001</v>
      </c>
      <c r="E48" s="180">
        <v>143.42183793000001</v>
      </c>
      <c r="F48" s="180">
        <v>535.87247463000006</v>
      </c>
      <c r="G48" s="180">
        <v>147.00906574000001</v>
      </c>
      <c r="H48" s="180">
        <v>158.71409034000004</v>
      </c>
      <c r="I48" s="180">
        <v>184.94393647000004</v>
      </c>
      <c r="J48" s="180">
        <v>213.01580478000002</v>
      </c>
      <c r="K48" s="180">
        <v>703.68289733000006</v>
      </c>
      <c r="L48" s="180">
        <v>195.33283936000001</v>
      </c>
      <c r="M48" s="180">
        <v>209.06023281999998</v>
      </c>
      <c r="N48" s="180">
        <v>228.49328044999999</v>
      </c>
      <c r="O48" s="180">
        <v>632.88635263000003</v>
      </c>
    </row>
    <row r="49" spans="1:15" x14ac:dyDescent="0.25">
      <c r="A49" s="207" t="s">
        <v>575</v>
      </c>
      <c r="B49" s="421"/>
      <c r="C49" s="421"/>
      <c r="D49" s="421"/>
      <c r="E49" s="421"/>
      <c r="F49" s="421"/>
      <c r="G49" s="421"/>
      <c r="H49" s="421"/>
      <c r="I49" s="421"/>
      <c r="J49" s="421"/>
      <c r="K49" s="421"/>
      <c r="L49" s="421"/>
      <c r="M49" s="421"/>
      <c r="N49" s="421"/>
      <c r="O49" s="421"/>
    </row>
    <row r="50" spans="1:15" x14ac:dyDescent="0.25">
      <c r="A50" s="195" t="s">
        <v>147</v>
      </c>
      <c r="B50" s="181">
        <v>21.606852410000002</v>
      </c>
      <c r="C50" s="180">
        <v>20.813566800000004</v>
      </c>
      <c r="D50" s="180">
        <v>19.815372780000001</v>
      </c>
      <c r="E50" s="180">
        <v>9.6536802700000024</v>
      </c>
      <c r="F50" s="180">
        <v>71.889472260000005</v>
      </c>
      <c r="G50" s="180">
        <v>10.928101329999999</v>
      </c>
      <c r="H50" s="180">
        <v>13.83931248</v>
      </c>
      <c r="I50" s="180">
        <v>13.73968601</v>
      </c>
      <c r="J50" s="180">
        <v>14.88784995</v>
      </c>
      <c r="K50" s="180">
        <v>53.39494976999999</v>
      </c>
      <c r="L50" s="180">
        <v>13.144066280000001</v>
      </c>
      <c r="M50" s="180">
        <v>11.42315228</v>
      </c>
      <c r="N50" s="180">
        <v>9.1879204199999993</v>
      </c>
      <c r="O50" s="180">
        <v>33.755138979999998</v>
      </c>
    </row>
    <row r="51" spans="1:15" s="417" customFormat="1" x14ac:dyDescent="0.25">
      <c r="A51" s="197" t="s">
        <v>576</v>
      </c>
      <c r="B51" s="419">
        <v>855.67146825000009</v>
      </c>
      <c r="C51" s="419">
        <v>836.08312105000016</v>
      </c>
      <c r="D51" s="419">
        <v>948.31711630999996</v>
      </c>
      <c r="E51" s="419">
        <v>983.45257336999998</v>
      </c>
      <c r="F51" s="419">
        <v>3623.52427898</v>
      </c>
      <c r="G51" s="419">
        <v>1018.8470060500001</v>
      </c>
      <c r="H51" s="419">
        <v>1050.7597513200001</v>
      </c>
      <c r="I51" s="419">
        <v>1106.1338159500001</v>
      </c>
      <c r="J51" s="419">
        <v>1206.1673888599998</v>
      </c>
      <c r="K51" s="419">
        <v>4381.9079621800001</v>
      </c>
      <c r="L51" s="419">
        <v>1150.2415494600002</v>
      </c>
      <c r="M51" s="419">
        <v>1163.8953792100001</v>
      </c>
      <c r="N51" s="419">
        <v>1246.3304828299997</v>
      </c>
      <c r="O51" s="419">
        <v>3560.4674114999998</v>
      </c>
    </row>
    <row r="52" spans="1:15" x14ac:dyDescent="0.25">
      <c r="A52" s="193" t="s">
        <v>678</v>
      </c>
      <c r="B52" s="194" t="s">
        <v>124</v>
      </c>
      <c r="C52" s="194" t="s">
        <v>125</v>
      </c>
      <c r="D52" s="194" t="s">
        <v>126</v>
      </c>
      <c r="E52" s="194" t="s">
        <v>127</v>
      </c>
      <c r="F52" s="194">
        <v>2021</v>
      </c>
      <c r="G52" s="194" t="s">
        <v>98</v>
      </c>
      <c r="H52" s="194" t="s">
        <v>99</v>
      </c>
      <c r="I52" s="194" t="s">
        <v>100</v>
      </c>
      <c r="J52" s="194" t="s">
        <v>101</v>
      </c>
      <c r="K52" s="194">
        <v>2022</v>
      </c>
      <c r="L52" s="194" t="s">
        <v>102</v>
      </c>
      <c r="M52" s="194" t="s">
        <v>648</v>
      </c>
      <c r="N52" s="201" t="s">
        <v>669</v>
      </c>
      <c r="O52" s="201" t="s">
        <v>670</v>
      </c>
    </row>
    <row r="53" spans="1:15" x14ac:dyDescent="0.25">
      <c r="A53" s="195" t="s">
        <v>170</v>
      </c>
      <c r="B53" s="181">
        <v>37.882262259999997</v>
      </c>
      <c r="C53" s="180">
        <v>43.979070129999997</v>
      </c>
      <c r="D53" s="180">
        <v>49.350586840000005</v>
      </c>
      <c r="E53" s="180">
        <v>59.273856020000004</v>
      </c>
      <c r="F53" s="180">
        <v>190.48577524999999</v>
      </c>
      <c r="G53" s="180">
        <v>66.951041739999994</v>
      </c>
      <c r="H53" s="180">
        <v>79.153279619999992</v>
      </c>
      <c r="I53" s="180">
        <v>87.035829070000005</v>
      </c>
      <c r="J53" s="180">
        <v>95.267769670000007</v>
      </c>
      <c r="K53" s="180">
        <v>328.40792009999996</v>
      </c>
      <c r="L53" s="180">
        <v>93.403634830000016</v>
      </c>
      <c r="M53" s="180">
        <v>80.195642859999992</v>
      </c>
      <c r="N53" s="180">
        <v>63.30500653</v>
      </c>
      <c r="O53" s="180">
        <v>236.90428421999999</v>
      </c>
    </row>
    <row r="54" spans="1:15" x14ac:dyDescent="0.25">
      <c r="A54" s="195" t="s">
        <v>657</v>
      </c>
      <c r="B54" s="181">
        <v>0</v>
      </c>
      <c r="C54" s="180">
        <v>0</v>
      </c>
      <c r="D54" s="180">
        <v>0</v>
      </c>
      <c r="E54" s="180">
        <v>0</v>
      </c>
      <c r="F54" s="180">
        <v>0</v>
      </c>
      <c r="G54" s="180">
        <v>0</v>
      </c>
      <c r="H54" s="180">
        <v>0</v>
      </c>
      <c r="I54" s="180">
        <v>23.956523610000001</v>
      </c>
      <c r="J54" s="180">
        <v>82.137763180000007</v>
      </c>
      <c r="K54" s="180">
        <v>106.09428679000001</v>
      </c>
      <c r="L54" s="180">
        <v>79.536591949999988</v>
      </c>
      <c r="M54" s="180">
        <v>77.863224119999984</v>
      </c>
      <c r="N54" s="180">
        <v>81.262356829999987</v>
      </c>
      <c r="O54" s="180">
        <v>238.66217289999997</v>
      </c>
    </row>
    <row r="55" spans="1:15" x14ac:dyDescent="0.25">
      <c r="A55" s="195" t="s">
        <v>658</v>
      </c>
      <c r="B55" s="181">
        <v>11.078076230000002</v>
      </c>
      <c r="C55" s="180">
        <v>11.849847179999999</v>
      </c>
      <c r="D55" s="180">
        <v>12.268683059999999</v>
      </c>
      <c r="E55" s="180">
        <v>12.575837520000002</v>
      </c>
      <c r="F55" s="180">
        <v>47.772443990000006</v>
      </c>
      <c r="G55" s="180">
        <v>12.695245179999997</v>
      </c>
      <c r="H55" s="180">
        <v>12.290046330000003</v>
      </c>
      <c r="I55" s="180">
        <v>13.616800219999998</v>
      </c>
      <c r="J55" s="180">
        <v>21.08400344</v>
      </c>
      <c r="K55" s="180">
        <v>59.686095170000002</v>
      </c>
      <c r="L55" s="180">
        <v>24.925329439999999</v>
      </c>
      <c r="M55" s="180">
        <v>31.170904430000007</v>
      </c>
      <c r="N55" s="180">
        <v>32.308931919999999</v>
      </c>
      <c r="O55" s="180">
        <v>88.405165790000012</v>
      </c>
    </row>
    <row r="56" spans="1:15" x14ac:dyDescent="0.25">
      <c r="A56" s="195" t="s">
        <v>83</v>
      </c>
      <c r="B56" s="181">
        <v>0.34353709999999998</v>
      </c>
      <c r="C56" s="180">
        <v>1.34756936</v>
      </c>
      <c r="D56" s="180">
        <v>2.4258817799999997</v>
      </c>
      <c r="E56" s="180">
        <v>4.8198997500000003</v>
      </c>
      <c r="F56" s="180">
        <v>8.9368879900000007</v>
      </c>
      <c r="G56" s="180">
        <v>6.1724709100000004</v>
      </c>
      <c r="H56" s="180">
        <v>9.5313572699999991</v>
      </c>
      <c r="I56" s="180">
        <v>9.9389350000000007</v>
      </c>
      <c r="J56" s="180">
        <v>9.8253363399999998</v>
      </c>
      <c r="K56" s="180">
        <v>35.468099519999996</v>
      </c>
      <c r="L56" s="180">
        <v>10.028799080000001</v>
      </c>
      <c r="M56" s="180">
        <v>7.9057617100000002</v>
      </c>
      <c r="N56" s="180">
        <v>6.4958003299999998</v>
      </c>
      <c r="O56" s="180">
        <v>24.430361119999997</v>
      </c>
    </row>
    <row r="57" spans="1:15" x14ac:dyDescent="0.25">
      <c r="A57" s="195" t="s">
        <v>172</v>
      </c>
      <c r="B57" s="181">
        <v>3.3885732100000006</v>
      </c>
      <c r="C57" s="180">
        <v>4.3799804399999998</v>
      </c>
      <c r="D57" s="180">
        <v>5.2183730800000001</v>
      </c>
      <c r="E57" s="180">
        <v>5.0530099499999999</v>
      </c>
      <c r="F57" s="180">
        <v>18.03993668</v>
      </c>
      <c r="G57" s="180">
        <v>6.2289206300000002</v>
      </c>
      <c r="H57" s="180">
        <v>7.7959012400000001</v>
      </c>
      <c r="I57" s="180">
        <v>10.333278079999999</v>
      </c>
      <c r="J57" s="180">
        <v>10.783419090000001</v>
      </c>
      <c r="K57" s="180">
        <v>35.141519040000006</v>
      </c>
      <c r="L57" s="180">
        <v>10.853820519999999</v>
      </c>
      <c r="M57" s="180">
        <v>11.657449420000003</v>
      </c>
      <c r="N57" s="180">
        <v>10.463299130000001</v>
      </c>
      <c r="O57" s="180">
        <v>32.974569070000001</v>
      </c>
    </row>
    <row r="58" spans="1:15" x14ac:dyDescent="0.25">
      <c r="A58" s="195" t="s">
        <v>171</v>
      </c>
      <c r="B58" s="181">
        <v>3.5059201099999995</v>
      </c>
      <c r="C58" s="180">
        <v>3.7424795199999998</v>
      </c>
      <c r="D58" s="180">
        <v>3.1057436300000001</v>
      </c>
      <c r="E58" s="180">
        <v>3.3672205800000001</v>
      </c>
      <c r="F58" s="180">
        <v>13.72136384</v>
      </c>
      <c r="G58" s="180">
        <v>2.96815373</v>
      </c>
      <c r="H58" s="180">
        <v>3.3548126499999995</v>
      </c>
      <c r="I58" s="180">
        <v>3.0361978399999998</v>
      </c>
      <c r="J58" s="180">
        <v>3.5772902099999997</v>
      </c>
      <c r="K58" s="180">
        <v>12.936454429999998</v>
      </c>
      <c r="L58" s="180">
        <v>3.5685532799999997</v>
      </c>
      <c r="M58" s="180">
        <v>3.8291837300000005</v>
      </c>
      <c r="N58" s="180">
        <v>3.80665648</v>
      </c>
      <c r="O58" s="180">
        <v>11.204393490000001</v>
      </c>
    </row>
    <row r="59" spans="1:15" x14ac:dyDescent="0.25">
      <c r="A59" s="197" t="s">
        <v>679</v>
      </c>
      <c r="B59" s="419">
        <v>56.198368909999992</v>
      </c>
      <c r="C59" s="419">
        <v>65.298946629999989</v>
      </c>
      <c r="D59" s="419">
        <v>72.369268390000016</v>
      </c>
      <c r="E59" s="419">
        <v>85.089823820000007</v>
      </c>
      <c r="F59" s="419">
        <v>278.95640774999998</v>
      </c>
      <c r="G59" s="419">
        <v>95.015832189999998</v>
      </c>
      <c r="H59" s="419">
        <v>112.12539711000001</v>
      </c>
      <c r="I59" s="419">
        <v>147.91756382</v>
      </c>
      <c r="J59" s="419">
        <v>222.67558193000002</v>
      </c>
      <c r="K59" s="419">
        <v>577.73437505000004</v>
      </c>
      <c r="L59" s="419">
        <v>222.31672909999998</v>
      </c>
      <c r="M59" s="419">
        <v>212.62216627000001</v>
      </c>
      <c r="N59" s="419">
        <v>197.64205121999998</v>
      </c>
      <c r="O59" s="419">
        <v>632.58094659000005</v>
      </c>
    </row>
    <row r="60" spans="1:15" x14ac:dyDescent="0.25"/>
    <row r="61" spans="1:15" x14ac:dyDescent="0.25"/>
  </sheetData>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690C5-3CCB-4158-8DFA-EB24EDB9C3FB}">
  <sheetPr>
    <tabColor theme="4"/>
  </sheetPr>
  <dimension ref="A1:AE49"/>
  <sheetViews>
    <sheetView showGridLines="0" zoomScaleNormal="100" workbookViewId="0">
      <pane xSplit="1" topLeftCell="B1" activePane="topRight" state="frozen"/>
      <selection activeCell="CT117" sqref="CT117:CT126"/>
      <selection pane="topRight" activeCell="A3" sqref="A3"/>
    </sheetView>
  </sheetViews>
  <sheetFormatPr defaultColWidth="0" defaultRowHeight="15" zeroHeight="1" x14ac:dyDescent="0.25"/>
  <cols>
    <col min="1" max="1" width="64.85546875" bestFit="1" customWidth="1"/>
    <col min="2" max="13" width="9.140625" customWidth="1"/>
    <col min="14" max="31" width="0" hidden="1" customWidth="1"/>
    <col min="32" max="16384" width="9.140625" hidden="1"/>
  </cols>
  <sheetData>
    <row r="1" spans="1:13" ht="21.75" customHeight="1" x14ac:dyDescent="0.25"/>
    <row r="2" spans="1:13" ht="29.25" customHeight="1" x14ac:dyDescent="0.25"/>
    <row r="3" spans="1:13" x14ac:dyDescent="0.25">
      <c r="A3" s="208" t="s">
        <v>609</v>
      </c>
      <c r="B3" s="177" t="s">
        <v>124</v>
      </c>
      <c r="C3" s="177" t="s">
        <v>125</v>
      </c>
      <c r="D3" s="177" t="s">
        <v>126</v>
      </c>
      <c r="E3" s="177" t="s">
        <v>127</v>
      </c>
      <c r="F3" s="177" t="s">
        <v>98</v>
      </c>
      <c r="G3" s="177" t="s">
        <v>99</v>
      </c>
      <c r="H3" s="177" t="s">
        <v>100</v>
      </c>
      <c r="I3" s="177" t="s">
        <v>101</v>
      </c>
      <c r="J3" s="177" t="s">
        <v>102</v>
      </c>
      <c r="K3" s="177" t="s">
        <v>648</v>
      </c>
      <c r="L3" s="177" t="s">
        <v>669</v>
      </c>
      <c r="M3" s="179"/>
    </row>
    <row r="4" spans="1:13" x14ac:dyDescent="0.25">
      <c r="A4" s="211" t="s">
        <v>86</v>
      </c>
      <c r="B4" s="212"/>
      <c r="C4" s="212"/>
      <c r="D4" s="212"/>
      <c r="E4" s="212"/>
      <c r="F4" s="213"/>
      <c r="G4" s="212"/>
      <c r="H4" s="212"/>
      <c r="I4" s="212"/>
      <c r="J4" s="212"/>
      <c r="K4" s="212"/>
      <c r="L4" s="212"/>
      <c r="M4" s="180"/>
    </row>
    <row r="5" spans="1:13" x14ac:dyDescent="0.25">
      <c r="A5" s="178" t="s">
        <v>173</v>
      </c>
      <c r="B5" s="424">
        <v>3407.018</v>
      </c>
      <c r="C5" s="424">
        <v>3428.5390000000002</v>
      </c>
      <c r="D5" s="424">
        <v>3474.2359999999999</v>
      </c>
      <c r="E5" s="424">
        <v>3449.1660000000002</v>
      </c>
      <c r="F5" s="424">
        <v>3421.7269999999999</v>
      </c>
      <c r="G5" s="424">
        <v>3378.864</v>
      </c>
      <c r="H5" s="424">
        <v>3401.0439999999999</v>
      </c>
      <c r="I5" s="424">
        <v>3434.4769999999999</v>
      </c>
      <c r="J5" s="424">
        <v>3457.578</v>
      </c>
      <c r="K5" s="424">
        <v>3529.0479999999998</v>
      </c>
      <c r="L5" s="424">
        <v>3523.1849999999999</v>
      </c>
      <c r="M5" s="424"/>
    </row>
    <row r="6" spans="1:13" x14ac:dyDescent="0.25">
      <c r="A6" s="178" t="s">
        <v>174</v>
      </c>
      <c r="B6" s="424">
        <v>2122.5070000000001</v>
      </c>
      <c r="C6" s="424">
        <v>2228.261</v>
      </c>
      <c r="D6" s="424">
        <v>2301.46</v>
      </c>
      <c r="E6" s="424">
        <v>2323.5949999999998</v>
      </c>
      <c r="F6" s="424">
        <v>2308.826</v>
      </c>
      <c r="G6" s="424">
        <v>2310.2170000000001</v>
      </c>
      <c r="H6" s="424">
        <v>2272.877</v>
      </c>
      <c r="I6" s="424">
        <v>2238.7820000000002</v>
      </c>
      <c r="J6" s="424">
        <v>2241.924</v>
      </c>
      <c r="K6" s="424">
        <v>2260.6120000000001</v>
      </c>
      <c r="L6" s="424">
        <v>2359.701</v>
      </c>
      <c r="M6" s="424"/>
    </row>
    <row r="7" spans="1:13" x14ac:dyDescent="0.25">
      <c r="A7" s="178" t="s">
        <v>175</v>
      </c>
      <c r="B7" s="424">
        <v>5529.5249999999996</v>
      </c>
      <c r="C7" s="424">
        <v>5656.8</v>
      </c>
      <c r="D7" s="424">
        <v>5775.6959999999999</v>
      </c>
      <c r="E7" s="424">
        <v>5772.7610000000004</v>
      </c>
      <c r="F7" s="424">
        <v>5730.5529999999999</v>
      </c>
      <c r="G7" s="424">
        <v>5689.0810000000001</v>
      </c>
      <c r="H7" s="424">
        <v>5673.9210000000003</v>
      </c>
      <c r="I7" s="424">
        <v>5673.259</v>
      </c>
      <c r="J7" s="424">
        <v>5699.5020000000004</v>
      </c>
      <c r="K7" s="424">
        <v>5789.66</v>
      </c>
      <c r="L7" s="424">
        <v>5882.8860000000004</v>
      </c>
      <c r="M7" s="424"/>
    </row>
    <row r="8" spans="1:13" x14ac:dyDescent="0.25">
      <c r="A8" s="211" t="s">
        <v>610</v>
      </c>
      <c r="B8" s="212"/>
      <c r="C8" s="212"/>
      <c r="D8" s="212"/>
      <c r="E8" s="212"/>
      <c r="F8" s="213"/>
      <c r="G8" s="212"/>
      <c r="H8" s="212"/>
      <c r="I8" s="212"/>
      <c r="J8" s="212"/>
      <c r="K8" s="212"/>
      <c r="L8" s="212"/>
      <c r="M8" s="180"/>
    </row>
    <row r="9" spans="1:13" x14ac:dyDescent="0.25">
      <c r="A9" s="178" t="s">
        <v>623</v>
      </c>
      <c r="B9" s="216">
        <v>199.51300000000001</v>
      </c>
      <c r="C9" s="216">
        <v>201.631</v>
      </c>
      <c r="D9" s="216">
        <v>206.756</v>
      </c>
      <c r="E9" s="216">
        <v>213.22800000000001</v>
      </c>
      <c r="F9" s="216">
        <v>224.59700000000001</v>
      </c>
      <c r="G9" s="216">
        <v>231.768</v>
      </c>
      <c r="H9" s="216">
        <v>236.779</v>
      </c>
      <c r="I9" s="216">
        <v>235.23599999999999</v>
      </c>
      <c r="J9" s="216">
        <v>234.566</v>
      </c>
      <c r="K9" s="216">
        <v>235.76400000000001</v>
      </c>
      <c r="L9" s="216">
        <v>237.34399999999999</v>
      </c>
      <c r="M9" s="216"/>
    </row>
    <row r="10" spans="1:13" x14ac:dyDescent="0.25">
      <c r="A10" s="178" t="s">
        <v>624</v>
      </c>
      <c r="B10" s="216">
        <v>1585.3620000000001</v>
      </c>
      <c r="C10" s="216">
        <v>1598.5730000000001</v>
      </c>
      <c r="D10" s="216">
        <v>1572.0630000000001</v>
      </c>
      <c r="E10" s="216">
        <v>1547.2570000000001</v>
      </c>
      <c r="F10" s="216">
        <v>1490.201</v>
      </c>
      <c r="G10" s="216">
        <v>1568.306</v>
      </c>
      <c r="H10" s="216">
        <v>1545.893</v>
      </c>
      <c r="I10" s="216">
        <v>1526.586</v>
      </c>
      <c r="J10" s="216">
        <v>1522.4069999999999</v>
      </c>
      <c r="K10" s="216">
        <v>1513.357</v>
      </c>
      <c r="L10" s="216">
        <v>1598.356</v>
      </c>
      <c r="M10" s="216"/>
    </row>
    <row r="11" spans="1:13" x14ac:dyDescent="0.25">
      <c r="A11" s="178" t="s">
        <v>625</v>
      </c>
      <c r="B11" s="216">
        <v>8.4160000000000004</v>
      </c>
      <c r="C11" s="216">
        <v>8.6280000000000001</v>
      </c>
      <c r="D11" s="216">
        <v>8.798</v>
      </c>
      <c r="E11" s="216">
        <v>8.7759999999999998</v>
      </c>
      <c r="F11" s="216">
        <v>8.6170000000000009</v>
      </c>
      <c r="G11" s="216">
        <v>8.8179999999999996</v>
      </c>
      <c r="H11" s="216">
        <v>9.1519999999999992</v>
      </c>
      <c r="I11" s="216">
        <v>9.1229999999999993</v>
      </c>
      <c r="J11" s="216">
        <v>9.5640000000000001</v>
      </c>
      <c r="K11" s="216">
        <v>9.83</v>
      </c>
      <c r="L11" s="216">
        <v>10.593999999999999</v>
      </c>
      <c r="M11" s="216"/>
    </row>
    <row r="12" spans="1:13" x14ac:dyDescent="0.25">
      <c r="A12" s="178" t="s">
        <v>577</v>
      </c>
      <c r="B12" s="216">
        <v>521.37599999999998</v>
      </c>
      <c r="C12" s="216">
        <v>539.53300000000002</v>
      </c>
      <c r="D12" s="216">
        <v>563.11900000000003</v>
      </c>
      <c r="E12" s="216">
        <v>581.28399999999999</v>
      </c>
      <c r="F12" s="216">
        <v>594.59400000000005</v>
      </c>
      <c r="G12" s="216">
        <v>610.56899999999996</v>
      </c>
      <c r="H12" s="216">
        <v>625.62599999999998</v>
      </c>
      <c r="I12" s="216">
        <v>646.654</v>
      </c>
      <c r="J12" s="216">
        <v>663.93200000000002</v>
      </c>
      <c r="K12" s="216">
        <v>682.928</v>
      </c>
      <c r="L12" s="216">
        <v>694.20100000000002</v>
      </c>
      <c r="M12" s="216"/>
    </row>
    <row r="13" spans="1:13" x14ac:dyDescent="0.25">
      <c r="A13" s="178" t="s">
        <v>578</v>
      </c>
      <c r="B13" s="216">
        <v>2314.6669999999999</v>
      </c>
      <c r="C13" s="216">
        <v>2348.3650000000002</v>
      </c>
      <c r="D13" s="216">
        <v>2350.7360000000003</v>
      </c>
      <c r="E13" s="216">
        <v>2350.5450000000001</v>
      </c>
      <c r="F13" s="216">
        <v>2318.009</v>
      </c>
      <c r="G13" s="216">
        <v>2419.4610000000002</v>
      </c>
      <c r="H13" s="216">
        <v>2417.4499999999998</v>
      </c>
      <c r="I13" s="216">
        <v>2417.5990000000002</v>
      </c>
      <c r="J13" s="216">
        <v>2430.4690000000001</v>
      </c>
      <c r="K13" s="216">
        <v>2441.8789999999999</v>
      </c>
      <c r="L13" s="216">
        <v>2540.4949999999999</v>
      </c>
      <c r="M13" s="216"/>
    </row>
    <row r="14" spans="1:13" x14ac:dyDescent="0.25">
      <c r="A14" s="209" t="s">
        <v>460</v>
      </c>
      <c r="B14" s="210"/>
      <c r="C14" s="210"/>
      <c r="D14" s="210"/>
      <c r="E14" s="210"/>
      <c r="F14" s="210"/>
      <c r="G14" s="210"/>
      <c r="H14" s="210"/>
      <c r="I14" s="210"/>
      <c r="J14" s="210"/>
      <c r="K14" s="210"/>
      <c r="L14" s="210"/>
    </row>
    <row r="15" spans="1:13" x14ac:dyDescent="0.25">
      <c r="A15" s="178" t="s">
        <v>626</v>
      </c>
      <c r="B15" s="216">
        <v>4235.9459999999999</v>
      </c>
      <c r="C15" s="216">
        <v>4038.826</v>
      </c>
      <c r="D15" s="216">
        <v>4150.8620000000001</v>
      </c>
      <c r="E15" s="216">
        <v>4155.9690000000001</v>
      </c>
      <c r="F15" s="216">
        <v>4285.8969999999999</v>
      </c>
      <c r="G15" s="216">
        <v>4835.2719999999999</v>
      </c>
      <c r="H15" s="216">
        <v>4594.5129999999999</v>
      </c>
      <c r="I15" s="216">
        <v>4589.152</v>
      </c>
      <c r="J15" s="216">
        <v>5132</v>
      </c>
      <c r="K15" s="216">
        <v>5380</v>
      </c>
      <c r="L15" s="216">
        <v>5205</v>
      </c>
      <c r="M15" s="216"/>
    </row>
    <row r="16" spans="1:13" x14ac:dyDescent="0.25">
      <c r="A16" s="209" t="s">
        <v>614</v>
      </c>
      <c r="B16" s="210"/>
      <c r="C16" s="210"/>
      <c r="D16" s="210"/>
      <c r="E16" s="210"/>
      <c r="F16" s="210"/>
      <c r="G16" s="210"/>
      <c r="H16" s="210"/>
      <c r="I16" s="210"/>
      <c r="J16" s="210"/>
      <c r="K16" s="210"/>
      <c r="L16" s="210"/>
    </row>
    <row r="17" spans="1:13" x14ac:dyDescent="0.25">
      <c r="A17" s="178" t="s">
        <v>615</v>
      </c>
      <c r="B17" s="216">
        <v>130.148</v>
      </c>
      <c r="C17" s="216">
        <v>129.238</v>
      </c>
      <c r="D17" s="216">
        <v>128.21199999999999</v>
      </c>
      <c r="E17" s="216">
        <v>126.94199999999999</v>
      </c>
      <c r="F17" s="216">
        <v>125.09399999999999</v>
      </c>
      <c r="G17" s="216">
        <v>123.592</v>
      </c>
      <c r="H17" s="216">
        <v>121.816</v>
      </c>
      <c r="I17" s="216">
        <v>120.633</v>
      </c>
      <c r="J17" s="216">
        <v>119.154</v>
      </c>
      <c r="K17" s="216">
        <v>117.425</v>
      </c>
      <c r="L17" s="216">
        <v>113.129</v>
      </c>
      <c r="M17" s="216"/>
    </row>
    <row r="18" spans="1:13" x14ac:dyDescent="0.25">
      <c r="A18" s="208" t="s">
        <v>176</v>
      </c>
      <c r="B18" s="177" t="s">
        <v>124</v>
      </c>
      <c r="C18" s="177" t="s">
        <v>125</v>
      </c>
      <c r="D18" s="177" t="s">
        <v>126</v>
      </c>
      <c r="E18" s="177" t="s">
        <v>127</v>
      </c>
      <c r="F18" s="177" t="s">
        <v>98</v>
      </c>
      <c r="G18" s="177" t="s">
        <v>99</v>
      </c>
      <c r="H18" s="177" t="s">
        <v>100</v>
      </c>
      <c r="I18" s="177" t="s">
        <v>101</v>
      </c>
      <c r="J18" s="177" t="s">
        <v>102</v>
      </c>
      <c r="K18" s="177" t="s">
        <v>648</v>
      </c>
      <c r="L18" s="177" t="s">
        <v>669</v>
      </c>
      <c r="M18" s="179"/>
    </row>
    <row r="19" spans="1:13" x14ac:dyDescent="0.25">
      <c r="A19" s="209" t="s">
        <v>177</v>
      </c>
      <c r="B19" s="210"/>
      <c r="C19" s="210"/>
      <c r="D19" s="210"/>
      <c r="E19" s="210"/>
      <c r="F19" s="210"/>
      <c r="G19" s="210"/>
      <c r="H19" s="210"/>
      <c r="I19" s="210"/>
      <c r="J19" s="210"/>
      <c r="K19" s="210"/>
      <c r="L19" s="210"/>
    </row>
    <row r="20" spans="1:13" x14ac:dyDescent="0.25">
      <c r="A20" s="178" t="s">
        <v>178</v>
      </c>
      <c r="B20" s="216">
        <v>274.32600000000002</v>
      </c>
      <c r="C20" s="216">
        <v>292.19</v>
      </c>
      <c r="D20" s="216">
        <v>316.67700000000002</v>
      </c>
      <c r="E20" s="216">
        <v>349.01</v>
      </c>
      <c r="F20" s="216">
        <v>369.33800000000002</v>
      </c>
      <c r="G20" s="216">
        <v>395.13600000000002</v>
      </c>
      <c r="H20" s="216">
        <v>412.59399999999999</v>
      </c>
      <c r="I20" s="216">
        <v>413.29300000000001</v>
      </c>
      <c r="J20" s="216">
        <v>426.99</v>
      </c>
      <c r="K20" s="216">
        <v>461.27499999999998</v>
      </c>
      <c r="L20" s="216">
        <v>509.666</v>
      </c>
      <c r="M20" s="216"/>
    </row>
    <row r="21" spans="1:13" x14ac:dyDescent="0.25">
      <c r="A21" s="209" t="s">
        <v>179</v>
      </c>
      <c r="B21" s="210"/>
      <c r="C21" s="210"/>
      <c r="D21" s="210"/>
      <c r="E21" s="210"/>
      <c r="F21" s="210"/>
      <c r="G21" s="210"/>
      <c r="H21" s="210"/>
      <c r="I21" s="210"/>
      <c r="J21" s="210"/>
      <c r="K21" s="210"/>
      <c r="L21" s="210"/>
    </row>
    <row r="22" spans="1:13" x14ac:dyDescent="0.25">
      <c r="A22" s="178" t="s">
        <v>178</v>
      </c>
      <c r="B22" s="216">
        <v>651.26199999999994</v>
      </c>
      <c r="C22" s="216">
        <v>660.04100000000005</v>
      </c>
      <c r="D22" s="216">
        <v>658.25199999999995</v>
      </c>
      <c r="E22" s="216">
        <v>652.87</v>
      </c>
      <c r="F22" s="216">
        <v>649.95299999999997</v>
      </c>
      <c r="G22" s="216">
        <v>650.16600000000005</v>
      </c>
      <c r="H22" s="216">
        <v>652.94799999999998</v>
      </c>
      <c r="I22" s="216">
        <v>667.97299999999996</v>
      </c>
      <c r="J22" s="216">
        <v>675.63400000000001</v>
      </c>
      <c r="K22" s="216">
        <v>689.58799999999997</v>
      </c>
      <c r="L22" s="216">
        <v>736.88400000000001</v>
      </c>
      <c r="M22" s="216"/>
    </row>
    <row r="23" spans="1:13" x14ac:dyDescent="0.25">
      <c r="A23" s="209" t="s">
        <v>180</v>
      </c>
      <c r="B23" s="210"/>
      <c r="C23" s="210"/>
      <c r="D23" s="210"/>
      <c r="E23" s="210"/>
      <c r="F23" s="210"/>
      <c r="G23" s="210"/>
      <c r="H23" s="210"/>
      <c r="I23" s="210"/>
      <c r="J23" s="210"/>
      <c r="K23" s="210"/>
      <c r="L23" s="210"/>
    </row>
    <row r="24" spans="1:13" x14ac:dyDescent="0.25">
      <c r="A24" s="178" t="s">
        <v>579</v>
      </c>
      <c r="B24" s="216">
        <v>162.86000000000001</v>
      </c>
      <c r="C24" s="216">
        <v>160.07900000000001</v>
      </c>
      <c r="D24" s="216">
        <v>159.36799999999999</v>
      </c>
      <c r="E24" s="216">
        <v>156.81100000000001</v>
      </c>
      <c r="F24" s="216">
        <v>156.18899999999999</v>
      </c>
      <c r="G24" s="216">
        <v>154.72200000000001</v>
      </c>
      <c r="H24" s="216">
        <v>153.94499999999999</v>
      </c>
      <c r="I24" s="216">
        <v>153.73500000000001</v>
      </c>
      <c r="J24" s="216">
        <v>153.053</v>
      </c>
      <c r="K24" s="216">
        <v>152.65899999999999</v>
      </c>
      <c r="L24" s="216">
        <v>151.447</v>
      </c>
      <c r="M24" s="216"/>
    </row>
    <row r="25" spans="1:13" x14ac:dyDescent="0.25">
      <c r="A25" s="208" t="s">
        <v>87</v>
      </c>
      <c r="B25" s="177" t="s">
        <v>124</v>
      </c>
      <c r="C25" s="177" t="s">
        <v>125</v>
      </c>
      <c r="D25" s="177" t="s">
        <v>126</v>
      </c>
      <c r="E25" s="177" t="s">
        <v>127</v>
      </c>
      <c r="F25" s="177" t="s">
        <v>98</v>
      </c>
      <c r="G25" s="177" t="s">
        <v>99</v>
      </c>
      <c r="H25" s="177" t="s">
        <v>100</v>
      </c>
      <c r="I25" s="177" t="s">
        <v>101</v>
      </c>
      <c r="J25" s="177" t="s">
        <v>102</v>
      </c>
      <c r="K25" s="177" t="s">
        <v>648</v>
      </c>
      <c r="L25" s="177" t="s">
        <v>669</v>
      </c>
      <c r="M25" s="179"/>
    </row>
    <row r="26" spans="1:13" x14ac:dyDescent="0.25">
      <c r="A26" s="209" t="s">
        <v>181</v>
      </c>
      <c r="B26" s="217"/>
      <c r="C26" s="217"/>
      <c r="D26" s="217"/>
      <c r="E26" s="217"/>
      <c r="F26" s="217"/>
      <c r="G26" s="217"/>
      <c r="H26" s="217"/>
      <c r="I26" s="217"/>
      <c r="J26" s="215"/>
      <c r="K26" s="215"/>
      <c r="L26" s="215"/>
      <c r="M26" s="179"/>
    </row>
    <row r="27" spans="1:13" x14ac:dyDescent="0.25">
      <c r="A27" s="178" t="s">
        <v>580</v>
      </c>
      <c r="B27" s="218">
        <v>2568.1610000000001</v>
      </c>
      <c r="C27" s="218">
        <v>2621.1</v>
      </c>
      <c r="D27" s="218">
        <v>2748.9969999999998</v>
      </c>
      <c r="E27" s="218">
        <v>2855.6329999999998</v>
      </c>
      <c r="F27" s="218">
        <v>2826.21</v>
      </c>
      <c r="G27" s="218">
        <v>2819.297</v>
      </c>
      <c r="H27" s="218">
        <v>2966.54</v>
      </c>
      <c r="I27" s="218">
        <v>2995.3310000000001</v>
      </c>
      <c r="J27" s="218">
        <v>2981.4850000000001</v>
      </c>
      <c r="K27" s="218">
        <v>3007.2779999999998</v>
      </c>
      <c r="L27" s="218">
        <v>3009.5059999999999</v>
      </c>
      <c r="M27" s="218"/>
    </row>
    <row r="28" spans="1:13" x14ac:dyDescent="0.25">
      <c r="A28" s="209" t="s">
        <v>182</v>
      </c>
      <c r="B28" s="217"/>
      <c r="C28" s="217"/>
      <c r="D28" s="217"/>
      <c r="E28" s="217"/>
      <c r="F28" s="217"/>
      <c r="G28" s="217"/>
      <c r="H28" s="217"/>
      <c r="I28" s="217"/>
      <c r="J28" s="217"/>
      <c r="K28" s="217"/>
      <c r="L28" s="217"/>
      <c r="M28" s="479"/>
    </row>
    <row r="29" spans="1:13" x14ac:dyDescent="0.25">
      <c r="A29" s="178" t="s">
        <v>581</v>
      </c>
      <c r="B29" s="219">
        <v>105.89400000000001</v>
      </c>
      <c r="C29" s="219">
        <v>112.69199999999999</v>
      </c>
      <c r="D29" s="219">
        <v>120.17100000000001</v>
      </c>
      <c r="E29" s="219">
        <v>119.136</v>
      </c>
      <c r="F29" s="219">
        <v>118.58199999999999</v>
      </c>
      <c r="G29" s="219">
        <v>121.79</v>
      </c>
      <c r="H29" s="219">
        <v>124.557</v>
      </c>
      <c r="I29" s="219">
        <v>125.839</v>
      </c>
      <c r="J29" s="219">
        <v>122.905</v>
      </c>
      <c r="K29" s="219">
        <v>118.497</v>
      </c>
      <c r="L29" s="219">
        <v>123.29</v>
      </c>
      <c r="M29" s="219"/>
    </row>
    <row r="30" spans="1:13" x14ac:dyDescent="0.25">
      <c r="A30" s="209" t="s">
        <v>183</v>
      </c>
      <c r="B30" s="217"/>
      <c r="C30" s="217"/>
      <c r="D30" s="217"/>
      <c r="E30" s="217"/>
      <c r="F30" s="217"/>
      <c r="G30" s="217"/>
      <c r="H30" s="217"/>
      <c r="I30" s="217"/>
      <c r="J30" s="215"/>
      <c r="K30" s="215"/>
      <c r="L30" s="215"/>
      <c r="M30" s="179"/>
    </row>
    <row r="31" spans="1:13" x14ac:dyDescent="0.25">
      <c r="A31" s="469" t="s">
        <v>627</v>
      </c>
      <c r="B31" s="219">
        <v>98.263999999999996</v>
      </c>
      <c r="C31" s="219">
        <v>103.465</v>
      </c>
      <c r="D31" s="219">
        <v>108.711</v>
      </c>
      <c r="E31" s="219">
        <v>110.029</v>
      </c>
      <c r="F31" s="219">
        <v>112.76300000000001</v>
      </c>
      <c r="G31" s="219">
        <v>117.017</v>
      </c>
      <c r="H31" s="219">
        <v>128.38999999999999</v>
      </c>
      <c r="I31" s="219">
        <v>130.84800000000001</v>
      </c>
      <c r="J31" s="219">
        <v>130.44</v>
      </c>
      <c r="K31" s="219">
        <v>136.72499999999999</v>
      </c>
      <c r="L31" s="219">
        <v>153.82499999999999</v>
      </c>
      <c r="M31" s="219"/>
    </row>
    <row r="32" spans="1:13" x14ac:dyDescent="0.25">
      <c r="A32" s="469" t="s">
        <v>628</v>
      </c>
      <c r="B32" s="219">
        <v>74.745999999999995</v>
      </c>
      <c r="C32" s="219">
        <v>76.72999999999999</v>
      </c>
      <c r="D32" s="219">
        <v>80.73899999999999</v>
      </c>
      <c r="E32" s="219">
        <v>82.316999999999993</v>
      </c>
      <c r="F32" s="219">
        <v>85.085999999999999</v>
      </c>
      <c r="G32" s="219">
        <v>90.768000000000001</v>
      </c>
      <c r="H32" s="219">
        <v>110.17399999999999</v>
      </c>
      <c r="I32" s="219">
        <v>112.169</v>
      </c>
      <c r="J32" s="219">
        <v>111.511</v>
      </c>
      <c r="K32" s="219">
        <v>122.751</v>
      </c>
      <c r="L32" s="219">
        <v>139.47999999999999</v>
      </c>
      <c r="M32" s="219"/>
    </row>
    <row r="33" spans="1:15" x14ac:dyDescent="0.25">
      <c r="A33" s="469" t="s">
        <v>184</v>
      </c>
      <c r="B33" s="219">
        <v>173.00999999999996</v>
      </c>
      <c r="C33" s="219">
        <v>180.19499999999999</v>
      </c>
      <c r="D33" s="219">
        <v>189.45000000000002</v>
      </c>
      <c r="E33" s="219">
        <v>192.34600000000003</v>
      </c>
      <c r="F33" s="219">
        <v>197.84899999999999</v>
      </c>
      <c r="G33" s="219">
        <v>207.78499999999997</v>
      </c>
      <c r="H33" s="219">
        <v>238.56399999999999</v>
      </c>
      <c r="I33" s="219">
        <v>243.017</v>
      </c>
      <c r="J33" s="219">
        <v>241.95099999999999</v>
      </c>
      <c r="K33" s="219">
        <v>259.476</v>
      </c>
      <c r="L33" s="219">
        <v>293.30500000000001</v>
      </c>
      <c r="M33" s="219"/>
    </row>
    <row r="34" spans="1:15" s="423" customFormat="1" x14ac:dyDescent="0.25">
      <c r="A34" s="209" t="s">
        <v>582</v>
      </c>
      <c r="B34" s="217"/>
      <c r="C34" s="217"/>
      <c r="D34" s="217"/>
      <c r="E34" s="217"/>
      <c r="F34" s="217"/>
      <c r="G34" s="217"/>
      <c r="H34" s="217"/>
      <c r="I34" s="217"/>
      <c r="J34" s="217"/>
      <c r="K34" s="217"/>
      <c r="L34" s="217"/>
      <c r="M34" s="479"/>
      <c r="N34" s="219"/>
      <c r="O34"/>
    </row>
    <row r="35" spans="1:15" x14ac:dyDescent="0.25">
      <c r="A35" s="178" t="s">
        <v>583</v>
      </c>
      <c r="B35" s="219">
        <v>186.76900000000001</v>
      </c>
      <c r="C35" s="219">
        <v>201.01599999999999</v>
      </c>
      <c r="D35" s="219">
        <v>223.083</v>
      </c>
      <c r="E35" s="219">
        <v>241.905</v>
      </c>
      <c r="F35" s="219">
        <v>263.54599999999999</v>
      </c>
      <c r="G35" s="219">
        <v>276.12599999999998</v>
      </c>
      <c r="H35" s="219">
        <v>286.85000000000002</v>
      </c>
      <c r="I35" s="219">
        <v>291.14699999999999</v>
      </c>
      <c r="J35" s="219">
        <v>294.46699999999998</v>
      </c>
      <c r="K35" s="219">
        <v>293.94200000000001</v>
      </c>
      <c r="L35" s="219">
        <v>293.49799999999999</v>
      </c>
      <c r="M35" s="219"/>
      <c r="N35" s="219"/>
    </row>
    <row r="36" spans="1:15" x14ac:dyDescent="0.25">
      <c r="A36" s="178" t="s">
        <v>584</v>
      </c>
      <c r="B36" s="219">
        <v>17.542000000000002</v>
      </c>
      <c r="C36" s="219">
        <v>18.184000000000001</v>
      </c>
      <c r="D36" s="219">
        <v>19.478999999999999</v>
      </c>
      <c r="E36" s="219">
        <v>19.998000000000001</v>
      </c>
      <c r="F36" s="219">
        <v>20.696000000000002</v>
      </c>
      <c r="G36" s="219">
        <v>21.347000000000001</v>
      </c>
      <c r="H36" s="219">
        <v>20.902000000000001</v>
      </c>
      <c r="I36" s="219">
        <v>19.920000000000002</v>
      </c>
      <c r="J36" s="219">
        <v>18.736999999999998</v>
      </c>
      <c r="K36" s="219">
        <v>18.597999999999999</v>
      </c>
      <c r="L36" s="219">
        <v>17.731000000000002</v>
      </c>
      <c r="M36" s="219"/>
      <c r="N36" s="179"/>
    </row>
    <row r="37" spans="1:15" x14ac:dyDescent="0.25">
      <c r="A37" s="422" t="s">
        <v>585</v>
      </c>
      <c r="B37" s="217"/>
      <c r="C37" s="217"/>
      <c r="D37" s="217"/>
      <c r="E37" s="217"/>
      <c r="F37" s="217"/>
      <c r="G37" s="217"/>
      <c r="H37" s="217"/>
      <c r="I37" s="217"/>
      <c r="J37" s="217"/>
      <c r="K37" s="217"/>
      <c r="L37" s="217"/>
      <c r="M37" s="479"/>
      <c r="N37" s="219"/>
    </row>
    <row r="38" spans="1:15" x14ac:dyDescent="0.25">
      <c r="A38" s="178" t="s">
        <v>586</v>
      </c>
      <c r="B38" s="219">
        <v>65.807000000000002</v>
      </c>
      <c r="C38" s="219">
        <v>67.402000000000001</v>
      </c>
      <c r="D38" s="219">
        <v>69.623000000000005</v>
      </c>
      <c r="E38" s="219">
        <v>71.376000000000005</v>
      </c>
      <c r="F38" s="219">
        <v>73.457999999999998</v>
      </c>
      <c r="G38" s="219">
        <v>75.311000000000007</v>
      </c>
      <c r="H38" s="219">
        <v>77.641999999999996</v>
      </c>
      <c r="I38" s="219">
        <v>79.875</v>
      </c>
      <c r="J38" s="219">
        <v>80.819999999999993</v>
      </c>
      <c r="K38" s="219">
        <v>82.518000000000001</v>
      </c>
      <c r="L38" s="219">
        <v>86.372</v>
      </c>
      <c r="M38" s="219"/>
      <c r="N38" s="219"/>
    </row>
    <row r="39" spans="1:15" x14ac:dyDescent="0.25">
      <c r="A39" s="208" t="s">
        <v>677</v>
      </c>
      <c r="B39" s="177" t="s">
        <v>124</v>
      </c>
      <c r="C39" s="177" t="s">
        <v>125</v>
      </c>
      <c r="D39" s="177" t="s">
        <v>126</v>
      </c>
      <c r="E39" s="177" t="s">
        <v>127</v>
      </c>
      <c r="F39" s="177" t="s">
        <v>98</v>
      </c>
      <c r="G39" s="177" t="s">
        <v>99</v>
      </c>
      <c r="H39" s="177" t="s">
        <v>100</v>
      </c>
      <c r="I39" s="177" t="s">
        <v>101</v>
      </c>
      <c r="J39" s="177" t="s">
        <v>102</v>
      </c>
      <c r="K39" s="177" t="s">
        <v>648</v>
      </c>
      <c r="L39" s="177" t="s">
        <v>669</v>
      </c>
      <c r="M39" s="179"/>
    </row>
    <row r="40" spans="1:15" x14ac:dyDescent="0.25">
      <c r="A40" s="178" t="s">
        <v>185</v>
      </c>
      <c r="B40" s="219">
        <v>7.3540000000000001</v>
      </c>
      <c r="C40" s="219">
        <v>8.1460000000000008</v>
      </c>
      <c r="D40" s="219">
        <v>9.1690000000000005</v>
      </c>
      <c r="E40" s="219">
        <v>10.005000000000001</v>
      </c>
      <c r="F40" s="219">
        <v>10.8</v>
      </c>
      <c r="G40" s="219">
        <v>11.84</v>
      </c>
      <c r="H40" s="219">
        <v>12.375</v>
      </c>
      <c r="I40" s="219">
        <v>12.574999999999999</v>
      </c>
      <c r="J40" s="219">
        <v>11.554</v>
      </c>
      <c r="K40" s="219">
        <v>8.891</v>
      </c>
      <c r="L40" s="219">
        <v>8.3420000000000005</v>
      </c>
      <c r="M40" s="219"/>
    </row>
    <row r="41" spans="1:15" x14ac:dyDescent="0.25">
      <c r="A41" s="178" t="s">
        <v>186</v>
      </c>
      <c r="B41" s="219">
        <v>11.196</v>
      </c>
      <c r="C41" s="219">
        <v>12.058999999999999</v>
      </c>
      <c r="D41" s="219">
        <v>13.099</v>
      </c>
      <c r="E41" s="219">
        <v>20.128</v>
      </c>
      <c r="F41" s="219">
        <v>22.718</v>
      </c>
      <c r="G41" s="219">
        <v>24.739000000000001</v>
      </c>
      <c r="H41" s="219">
        <v>27.425000000000001</v>
      </c>
      <c r="I41" s="219">
        <v>27.26</v>
      </c>
      <c r="J41" s="219">
        <v>26.928000000000001</v>
      </c>
      <c r="K41" s="219">
        <v>25.155999999999999</v>
      </c>
      <c r="L41" s="219">
        <v>19.198</v>
      </c>
      <c r="M41" s="219"/>
    </row>
    <row r="42" spans="1:15" x14ac:dyDescent="0.25">
      <c r="A42" s="178" t="s">
        <v>187</v>
      </c>
      <c r="B42" s="219">
        <v>1.2050000000000001</v>
      </c>
      <c r="C42" s="219">
        <v>2.0630000000000002</v>
      </c>
      <c r="D42" s="219">
        <v>3.5369999999999999</v>
      </c>
      <c r="E42" s="219">
        <v>5.8630000000000004</v>
      </c>
      <c r="F42" s="219">
        <v>7.5279999999999996</v>
      </c>
      <c r="G42" s="219">
        <v>8.67</v>
      </c>
      <c r="H42" s="219">
        <v>9.4320000000000004</v>
      </c>
      <c r="I42" s="219">
        <v>8.7309999999999999</v>
      </c>
      <c r="J42" s="219">
        <v>7.9649999999999999</v>
      </c>
      <c r="K42" s="219">
        <v>5.7939999999999996</v>
      </c>
      <c r="L42" s="219">
        <v>3.597</v>
      </c>
      <c r="M42" s="219"/>
    </row>
    <row r="43" spans="1:15" x14ac:dyDescent="0.25">
      <c r="A43" s="178" t="s">
        <v>629</v>
      </c>
      <c r="B43" s="219">
        <v>6.78</v>
      </c>
      <c r="C43" s="219">
        <v>8.5169999999999995</v>
      </c>
      <c r="D43" s="219">
        <v>13.936999999999999</v>
      </c>
      <c r="E43" s="219">
        <v>9.5139999999999993</v>
      </c>
      <c r="F43" s="219">
        <v>9.9109999999999996</v>
      </c>
      <c r="G43" s="219">
        <v>12.003</v>
      </c>
      <c r="H43" s="219">
        <v>19.27</v>
      </c>
      <c r="I43" s="219">
        <v>17.271999999999998</v>
      </c>
      <c r="J43" s="219">
        <v>16.745999999999999</v>
      </c>
      <c r="K43" s="219">
        <v>15.311999999999999</v>
      </c>
      <c r="L43" s="219">
        <v>10.475</v>
      </c>
      <c r="M43" s="219"/>
    </row>
    <row r="44" spans="1:15" x14ac:dyDescent="0.25">
      <c r="A44" s="178" t="s">
        <v>674</v>
      </c>
      <c r="B44" s="219"/>
      <c r="C44" s="219"/>
      <c r="D44" s="219"/>
      <c r="E44" s="219"/>
      <c r="F44" s="219"/>
      <c r="G44" s="219"/>
      <c r="H44" s="219"/>
      <c r="I44" s="219"/>
      <c r="J44" s="219"/>
      <c r="K44" s="219"/>
      <c r="L44" s="219">
        <v>4682.2849999999999</v>
      </c>
      <c r="M44" s="219"/>
    </row>
    <row r="45" spans="1:15" x14ac:dyDescent="0.25">
      <c r="A45" s="178"/>
      <c r="B45" s="219"/>
      <c r="C45" s="219"/>
      <c r="D45" s="219"/>
      <c r="E45" s="219"/>
      <c r="F45" s="219"/>
      <c r="G45" s="219"/>
      <c r="H45" s="219"/>
      <c r="I45" s="219"/>
      <c r="J45" s="219"/>
      <c r="K45" s="219"/>
      <c r="L45" s="219"/>
      <c r="M45" s="219"/>
    </row>
    <row r="46" spans="1:15" hidden="1" x14ac:dyDescent="0.25">
      <c r="A46" s="178"/>
      <c r="B46" s="219"/>
      <c r="C46" s="219"/>
      <c r="D46" s="219"/>
      <c r="E46" s="219"/>
      <c r="F46" s="219"/>
      <c r="G46" s="219"/>
      <c r="H46" s="219"/>
      <c r="I46" s="219"/>
      <c r="J46" s="219"/>
      <c r="K46" s="219"/>
      <c r="L46" s="219"/>
      <c r="M46" s="219"/>
    </row>
    <row r="47" spans="1:15" hidden="1" x14ac:dyDescent="0.25">
      <c r="A47" s="178"/>
      <c r="B47" s="219"/>
      <c r="C47" s="219"/>
      <c r="D47" s="219"/>
      <c r="E47" s="219"/>
      <c r="F47" s="219"/>
      <c r="G47" s="219"/>
      <c r="H47" s="219"/>
      <c r="I47" s="219"/>
      <c r="J47" s="219"/>
      <c r="K47" s="219"/>
      <c r="L47" s="219"/>
      <c r="M47" s="219"/>
    </row>
    <row r="48" spans="1:15" hidden="1" x14ac:dyDescent="0.25">
      <c r="A48" s="178"/>
      <c r="B48" s="219"/>
      <c r="C48" s="219"/>
      <c r="D48" s="219"/>
      <c r="E48" s="219"/>
      <c r="F48" s="219"/>
      <c r="G48" s="219"/>
      <c r="H48" s="219"/>
      <c r="I48" s="219"/>
      <c r="J48" s="219"/>
      <c r="K48" s="219"/>
      <c r="L48" s="219"/>
      <c r="M48" s="219"/>
    </row>
    <row r="49" spans="2:9" hidden="1" x14ac:dyDescent="0.25">
      <c r="B49" s="216"/>
      <c r="C49" s="216"/>
      <c r="D49" s="216"/>
      <c r="E49" s="216"/>
      <c r="F49" s="216"/>
      <c r="G49" s="216"/>
      <c r="H49" s="216"/>
      <c r="I49" s="216"/>
    </row>
  </sheetData>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5DA79-970D-47BC-8C5C-66AC5A846BE7}">
  <sheetPr>
    <tabColor theme="4"/>
  </sheetPr>
  <dimension ref="A1:AI100"/>
  <sheetViews>
    <sheetView showGridLines="0" zoomScaleNormal="100" workbookViewId="0">
      <pane xSplit="1" topLeftCell="E1" activePane="topRight" state="frozen"/>
      <selection activeCell="CT117" sqref="CT117:CT126"/>
      <selection pane="topRight" activeCell="A4" sqref="A4"/>
    </sheetView>
  </sheetViews>
  <sheetFormatPr defaultColWidth="0" defaultRowHeight="15" zeroHeight="1" x14ac:dyDescent="0.25"/>
  <cols>
    <col min="1" max="1" width="79.140625" customWidth="1"/>
    <col min="2" max="16" width="9.140625" customWidth="1"/>
    <col min="17" max="35" width="0" hidden="1" customWidth="1"/>
    <col min="36" max="16384" width="9.140625" hidden="1"/>
  </cols>
  <sheetData>
    <row r="1" spans="1:18" x14ac:dyDescent="0.25"/>
    <row r="2" spans="1:18" x14ac:dyDescent="0.25"/>
    <row r="3" spans="1:18" x14ac:dyDescent="0.25"/>
    <row r="4" spans="1:18" x14ac:dyDescent="0.25">
      <c r="A4" s="193" t="s">
        <v>663</v>
      </c>
      <c r="B4" s="194" t="s">
        <v>124</v>
      </c>
      <c r="C4" s="194" t="s">
        <v>125</v>
      </c>
      <c r="D4" s="194" t="s">
        <v>126</v>
      </c>
      <c r="E4" s="194" t="s">
        <v>127</v>
      </c>
      <c r="F4" s="194">
        <v>2021</v>
      </c>
      <c r="G4" s="194" t="s">
        <v>98</v>
      </c>
      <c r="H4" s="194" t="s">
        <v>99</v>
      </c>
      <c r="I4" s="194" t="s">
        <v>100</v>
      </c>
      <c r="J4" s="194" t="s">
        <v>101</v>
      </c>
      <c r="K4" s="194">
        <v>2022</v>
      </c>
      <c r="L4" s="194" t="s">
        <v>102</v>
      </c>
      <c r="M4" s="194" t="s">
        <v>648</v>
      </c>
      <c r="N4" s="194" t="s">
        <v>669</v>
      </c>
      <c r="O4" s="194" t="s">
        <v>670</v>
      </c>
      <c r="P4" s="196"/>
    </row>
    <row r="5" spans="1:18" x14ac:dyDescent="0.25">
      <c r="A5" s="195" t="s">
        <v>188</v>
      </c>
      <c r="B5" s="480">
        <v>0.49464181232413712</v>
      </c>
      <c r="C5" s="480">
        <v>0.45666604734719829</v>
      </c>
      <c r="D5" s="480">
        <v>0.52189406702436325</v>
      </c>
      <c r="E5" s="480">
        <v>0.55784335723044953</v>
      </c>
      <c r="F5" s="480">
        <v>0.50893082007547563</v>
      </c>
      <c r="G5" s="480">
        <v>0.6007741995616257</v>
      </c>
      <c r="H5" s="480">
        <v>0.59949573293369673</v>
      </c>
      <c r="I5" s="480">
        <v>0.57472192701883984</v>
      </c>
      <c r="J5" s="480">
        <v>0.51934933338378342</v>
      </c>
      <c r="K5" s="480">
        <v>0.57107904053489711</v>
      </c>
      <c r="L5" s="480">
        <v>0.53754442627296761</v>
      </c>
      <c r="M5" s="480">
        <v>0.47140046053780926</v>
      </c>
      <c r="N5" s="480">
        <v>0.4701815312323514</v>
      </c>
      <c r="O5" s="480">
        <v>0.49205703850036597</v>
      </c>
      <c r="P5" s="480"/>
    </row>
    <row r="6" spans="1:18" x14ac:dyDescent="0.25">
      <c r="A6" s="195" t="s">
        <v>377</v>
      </c>
      <c r="B6" s="480">
        <v>0.25445068796653303</v>
      </c>
      <c r="C6" s="480">
        <v>0.24900418856908088</v>
      </c>
      <c r="D6" s="480">
        <v>0.24339885419793658</v>
      </c>
      <c r="E6" s="480">
        <v>0.24343937760498385</v>
      </c>
      <c r="F6" s="480">
        <v>0.24740121304677631</v>
      </c>
      <c r="G6" s="480">
        <v>0.23938529943581074</v>
      </c>
      <c r="H6" s="480">
        <v>0.23946221533171425</v>
      </c>
      <c r="I6" s="480">
        <v>0.23681856928643102</v>
      </c>
      <c r="J6" s="480">
        <v>0.22524764531793459</v>
      </c>
      <c r="K6" s="480">
        <v>0.23480908352817725</v>
      </c>
      <c r="L6" s="480">
        <v>0.2231189534266099</v>
      </c>
      <c r="M6" s="480">
        <v>0.22024466474721272</v>
      </c>
      <c r="N6" s="480">
        <v>0.21962661990010193</v>
      </c>
      <c r="O6" s="480">
        <v>0.2209446631157839</v>
      </c>
      <c r="P6" s="480"/>
      <c r="R6" s="189"/>
    </row>
    <row r="7" spans="1:18" x14ac:dyDescent="0.25">
      <c r="A7" s="195" t="s">
        <v>189</v>
      </c>
      <c r="B7" s="480">
        <v>0.12782845790585756</v>
      </c>
      <c r="C7" s="480">
        <v>0.12200659797040352</v>
      </c>
      <c r="D7" s="480">
        <v>0.12496144477852138</v>
      </c>
      <c r="E7" s="480">
        <v>0.11803638321723216</v>
      </c>
      <c r="F7" s="480">
        <v>0.12309494764165217</v>
      </c>
      <c r="G7" s="480">
        <v>0.11821662406862478</v>
      </c>
      <c r="H7" s="480">
        <v>0.12003085644774442</v>
      </c>
      <c r="I7" s="480">
        <v>0.11785903886473643</v>
      </c>
      <c r="J7" s="480">
        <v>0.10843679072622139</v>
      </c>
      <c r="K7" s="480">
        <v>0.11583811665590876</v>
      </c>
      <c r="L7" s="480">
        <v>0.11079457857249356</v>
      </c>
      <c r="M7" s="480">
        <v>0.10902765369600749</v>
      </c>
      <c r="N7" s="480">
        <v>0.10486339345343076</v>
      </c>
      <c r="O7" s="480">
        <v>0.10813458864776196</v>
      </c>
      <c r="P7" s="480"/>
    </row>
    <row r="8" spans="1:18" x14ac:dyDescent="0.25">
      <c r="A8" s="195" t="s">
        <v>630</v>
      </c>
      <c r="B8" s="480">
        <v>1.2556699628009906E-2</v>
      </c>
      <c r="C8" s="480">
        <v>1.1573989065917946E-2</v>
      </c>
      <c r="D8" s="480">
        <v>1.4444995361535415E-2</v>
      </c>
      <c r="E8" s="480">
        <v>1.9531209215950831E-2</v>
      </c>
      <c r="F8" s="480">
        <v>1.4633447975192369E-2</v>
      </c>
      <c r="G8" s="480">
        <v>1.5465640814686302E-2</v>
      </c>
      <c r="H8" s="480">
        <v>1.3783645967256021E-2</v>
      </c>
      <c r="I8" s="480">
        <v>1.1943792295377219E-2</v>
      </c>
      <c r="J8" s="480">
        <v>1.3299009888462532E-2</v>
      </c>
      <c r="K8" s="480">
        <v>1.3548500993207596E-2</v>
      </c>
      <c r="L8" s="480">
        <v>1.352198294368002E-2</v>
      </c>
      <c r="M8" s="480">
        <v>1.5029066756032005E-2</v>
      </c>
      <c r="N8" s="480">
        <v>1.3581929440267152E-2</v>
      </c>
      <c r="O8" s="480">
        <v>1.4174380002276443E-2</v>
      </c>
      <c r="P8" s="480"/>
    </row>
    <row r="9" spans="1:18" x14ac:dyDescent="0.25">
      <c r="A9" s="195" t="s">
        <v>631</v>
      </c>
      <c r="B9" s="480">
        <v>2.8131422003271695E-2</v>
      </c>
      <c r="C9" s="480">
        <v>2.7481594411055292E-2</v>
      </c>
      <c r="D9" s="480">
        <v>2.7469631844752321E-2</v>
      </c>
      <c r="E9" s="480">
        <v>2.5391671512368482E-2</v>
      </c>
      <c r="F9" s="480">
        <v>2.7082467847297956E-2</v>
      </c>
      <c r="G9" s="480">
        <v>2.4272230393499017E-2</v>
      </c>
      <c r="H9" s="480">
        <v>2.286804507642487E-2</v>
      </c>
      <c r="I9" s="480">
        <v>2.5043200065914262E-2</v>
      </c>
      <c r="J9" s="480">
        <v>2.5704687516808555E-2</v>
      </c>
      <c r="K9" s="480">
        <v>2.4536872113820867E-2</v>
      </c>
      <c r="L9" s="480">
        <v>2.6215519911430639E-2</v>
      </c>
      <c r="M9" s="480">
        <v>3.5681665927234943E-2</v>
      </c>
      <c r="N9" s="480">
        <v>3.2227943445511775E-2</v>
      </c>
      <c r="O9" s="480">
        <v>3.1456627732531495E-2</v>
      </c>
      <c r="P9" s="480"/>
    </row>
    <row r="10" spans="1:18" x14ac:dyDescent="0.25">
      <c r="A10" s="197" t="s">
        <v>381</v>
      </c>
      <c r="B10" s="502">
        <v>0.91760907982780937</v>
      </c>
      <c r="C10" s="502">
        <v>0.86673241736365614</v>
      </c>
      <c r="D10" s="502">
        <v>0.932168993207109</v>
      </c>
      <c r="E10" s="502">
        <v>0.96424199878098493</v>
      </c>
      <c r="F10" s="502">
        <v>0.92114289658639426</v>
      </c>
      <c r="G10" s="502">
        <v>0.99811399427424663</v>
      </c>
      <c r="H10" s="502">
        <v>0.99564049575683611</v>
      </c>
      <c r="I10" s="502">
        <v>0.96638652753129872</v>
      </c>
      <c r="J10" s="502">
        <v>0.8920374668332105</v>
      </c>
      <c r="K10" s="502">
        <v>0.95981161382601154</v>
      </c>
      <c r="L10" s="502">
        <v>0.91119546112718197</v>
      </c>
      <c r="M10" s="502">
        <v>0.85138351166429649</v>
      </c>
      <c r="N10" s="502">
        <v>0.84013688596620284</v>
      </c>
      <c r="O10" s="502">
        <v>0.8665150630176367</v>
      </c>
      <c r="P10" s="480"/>
    </row>
    <row r="11" spans="1:18" x14ac:dyDescent="0.25">
      <c r="A11" s="197" t="s">
        <v>632</v>
      </c>
      <c r="B11" s="502">
        <v>0.90483896189599755</v>
      </c>
      <c r="C11" s="502">
        <v>0.85078608909868059</v>
      </c>
      <c r="D11" s="502">
        <v>0.91222166734854349</v>
      </c>
      <c r="E11" s="502">
        <v>0.93625550242429922</v>
      </c>
      <c r="F11" s="502">
        <v>0.90186404668282882</v>
      </c>
      <c r="G11" s="502">
        <v>0.96241307922583563</v>
      </c>
      <c r="H11" s="502">
        <v>0.95335248935032879</v>
      </c>
      <c r="I11" s="502">
        <v>0.92151366188284523</v>
      </c>
      <c r="J11" s="502">
        <v>0.84917831591298298</v>
      </c>
      <c r="K11" s="502">
        <v>0.9179949628264501</v>
      </c>
      <c r="L11" s="502">
        <v>0.87188807121479028</v>
      </c>
      <c r="M11" s="502">
        <v>0.81549753194765096</v>
      </c>
      <c r="N11" s="502">
        <v>0.80386360294309323</v>
      </c>
      <c r="O11" s="502">
        <v>0.82940751364579235</v>
      </c>
      <c r="P11" s="480"/>
    </row>
    <row r="12" spans="1:18" x14ac:dyDescent="0.25">
      <c r="A12" s="223" t="s">
        <v>211</v>
      </c>
      <c r="B12" s="481"/>
      <c r="C12" s="481"/>
      <c r="D12" s="481"/>
      <c r="E12" s="481"/>
      <c r="F12" s="481"/>
      <c r="G12" s="481"/>
      <c r="H12" s="481"/>
      <c r="I12" s="481"/>
      <c r="J12" s="481"/>
      <c r="K12" s="481"/>
      <c r="L12" s="481"/>
      <c r="M12" s="481"/>
      <c r="N12" s="481"/>
      <c r="O12" s="481"/>
      <c r="P12" s="485"/>
    </row>
    <row r="13" spans="1:18" x14ac:dyDescent="0.25">
      <c r="A13" s="195" t="s">
        <v>190</v>
      </c>
      <c r="B13" s="482">
        <v>0.48895058402350955</v>
      </c>
      <c r="C13" s="482">
        <v>0.4207630007376878</v>
      </c>
      <c r="D13" s="482">
        <v>0.54485923136214853</v>
      </c>
      <c r="E13" s="482">
        <v>0.59633588234331958</v>
      </c>
      <c r="F13" s="482">
        <v>0.5146640113276123</v>
      </c>
      <c r="G13" s="482">
        <v>0.62116266763212469</v>
      </c>
      <c r="H13" s="482">
        <v>0.62974811340033587</v>
      </c>
      <c r="I13" s="482">
        <v>0.62070043574027423</v>
      </c>
      <c r="J13" s="482">
        <v>0.57377142585084739</v>
      </c>
      <c r="K13" s="482">
        <v>0.60969661154425592</v>
      </c>
      <c r="L13" s="482">
        <v>0.57795924544273047</v>
      </c>
      <c r="M13" s="482">
        <v>0.50354270461185346</v>
      </c>
      <c r="N13" s="482">
        <v>0.50259848689321873</v>
      </c>
      <c r="O13" s="482">
        <v>0.5269555752743994</v>
      </c>
      <c r="P13" s="486"/>
    </row>
    <row r="14" spans="1:18" x14ac:dyDescent="0.25">
      <c r="A14" s="195" t="s">
        <v>191</v>
      </c>
      <c r="B14" s="482">
        <v>0.57730142775382187</v>
      </c>
      <c r="C14" s="482">
        <v>0.52127657092372359</v>
      </c>
      <c r="D14" s="482">
        <v>0.63276226631630528</v>
      </c>
      <c r="E14" s="482">
        <v>0.69574622695569732</v>
      </c>
      <c r="F14" s="482">
        <v>0.60881457866862576</v>
      </c>
      <c r="G14" s="482">
        <v>0.76357863283116045</v>
      </c>
      <c r="H14" s="482">
        <v>0.75218460356847561</v>
      </c>
      <c r="I14" s="482">
        <v>0.66811793201561787</v>
      </c>
      <c r="J14" s="482">
        <v>0.61849354621669317</v>
      </c>
      <c r="K14" s="482">
        <v>0.69601707932724077</v>
      </c>
      <c r="L14" s="482">
        <v>0.60682042370703848</v>
      </c>
      <c r="M14" s="482">
        <v>0.54425864134429947</v>
      </c>
      <c r="N14" s="482">
        <v>0.53526576058293962</v>
      </c>
      <c r="O14" s="482">
        <v>0.56138600847982711</v>
      </c>
      <c r="P14" s="486"/>
    </row>
    <row r="15" spans="1:18" x14ac:dyDescent="0.25">
      <c r="A15" s="195" t="s">
        <v>192</v>
      </c>
      <c r="B15" s="483">
        <v>0.51899124909972039</v>
      </c>
      <c r="C15" s="483">
        <v>0.45527404341480621</v>
      </c>
      <c r="D15" s="483">
        <v>0.57512921792386185</v>
      </c>
      <c r="E15" s="483">
        <v>0.63036080991440857</v>
      </c>
      <c r="F15" s="483">
        <v>0.5469136631482</v>
      </c>
      <c r="G15" s="483">
        <v>0.66940152446856349</v>
      </c>
      <c r="H15" s="483">
        <v>0.67122945823460889</v>
      </c>
      <c r="I15" s="483">
        <v>0.6365590428959722</v>
      </c>
      <c r="J15" s="483">
        <v>0.58853395816957654</v>
      </c>
      <c r="K15" s="483">
        <v>0.6386320240505573</v>
      </c>
      <c r="L15" s="483">
        <v>0.58726895227884901</v>
      </c>
      <c r="M15" s="483">
        <v>0.51659593285964434</v>
      </c>
      <c r="N15" s="483">
        <v>0.51293436181147378</v>
      </c>
      <c r="O15" s="483">
        <v>0.53796534732783607</v>
      </c>
      <c r="P15" s="487"/>
    </row>
    <row r="16" spans="1:18" x14ac:dyDescent="0.25">
      <c r="A16" s="195" t="s">
        <v>193</v>
      </c>
      <c r="B16" s="482">
        <v>0.42665869677753565</v>
      </c>
      <c r="C16" s="482">
        <v>0.32235913658733406</v>
      </c>
      <c r="D16" s="482">
        <v>0.28088896928547991</v>
      </c>
      <c r="E16" s="482">
        <v>0.3298884179283913</v>
      </c>
      <c r="F16" s="482">
        <v>0.33860371447868676</v>
      </c>
      <c r="G16" s="482">
        <v>0.39370937199365164</v>
      </c>
      <c r="H16" s="482">
        <v>0.35059681688613359</v>
      </c>
      <c r="I16" s="482">
        <v>0.35401067374625078</v>
      </c>
      <c r="J16" s="482">
        <v>0.29261849457705685</v>
      </c>
      <c r="K16" s="482">
        <v>0.34602478592409402</v>
      </c>
      <c r="L16" s="482">
        <v>0.39328679763409452</v>
      </c>
      <c r="M16" s="482">
        <v>0.31423211579911764</v>
      </c>
      <c r="N16" s="482">
        <v>0.30674942130261351</v>
      </c>
      <c r="O16" s="482">
        <v>0.33608264622565803</v>
      </c>
      <c r="P16" s="486"/>
    </row>
    <row r="17" spans="1:16" x14ac:dyDescent="0.25">
      <c r="A17" s="195" t="s">
        <v>587</v>
      </c>
      <c r="B17" s="482">
        <v>0.44123207175323215</v>
      </c>
      <c r="C17" s="482">
        <v>0.76610484517447741</v>
      </c>
      <c r="D17" s="482">
        <v>0.46920232655227762</v>
      </c>
      <c r="E17" s="482">
        <v>0.31921506496268459</v>
      </c>
      <c r="F17" s="482">
        <v>0.49513692892095118</v>
      </c>
      <c r="G17" s="482">
        <v>0.36563400400761492</v>
      </c>
      <c r="H17" s="482">
        <v>0.37406376801202118</v>
      </c>
      <c r="I17" s="482">
        <v>0.35676833029919436</v>
      </c>
      <c r="J17" s="482">
        <v>0.29319111632349076</v>
      </c>
      <c r="K17" s="482">
        <v>0.34610056271974265</v>
      </c>
      <c r="L17" s="482">
        <v>0.31449203067952136</v>
      </c>
      <c r="M17" s="482">
        <v>0.31215756493773261</v>
      </c>
      <c r="N17" s="482">
        <v>0.33547345668074896</v>
      </c>
      <c r="O17" s="482">
        <v>0.32109517084904626</v>
      </c>
      <c r="P17" s="486"/>
    </row>
    <row r="18" spans="1:16" x14ac:dyDescent="0.25">
      <c r="A18" s="195" t="s">
        <v>588</v>
      </c>
      <c r="B18" s="482">
        <v>0.34811873403267246</v>
      </c>
      <c r="C18" s="482">
        <v>0.40295154328592786</v>
      </c>
      <c r="D18" s="482">
        <v>0.45227444344246232</v>
      </c>
      <c r="E18" s="482">
        <v>0.40869534388095652</v>
      </c>
      <c r="F18" s="482">
        <v>0.40333569835277783</v>
      </c>
      <c r="G18" s="482">
        <v>0.44234136955464398</v>
      </c>
      <c r="H18" s="482">
        <v>0.40591581732758442</v>
      </c>
      <c r="I18" s="482">
        <v>0.42347341844217329</v>
      </c>
      <c r="J18" s="482">
        <v>0.42876163271821638</v>
      </c>
      <c r="K18" s="482">
        <v>0.42488448673276175</v>
      </c>
      <c r="L18" s="482">
        <v>0.36765036327814399</v>
      </c>
      <c r="M18" s="482">
        <v>0.34315473505271427</v>
      </c>
      <c r="N18" s="482">
        <v>0.36339073080307754</v>
      </c>
      <c r="O18" s="482">
        <v>0.3580988799866755</v>
      </c>
      <c r="P18" s="486"/>
    </row>
    <row r="19" spans="1:16" x14ac:dyDescent="0.25">
      <c r="A19" s="223" t="s">
        <v>594</v>
      </c>
      <c r="B19" s="481"/>
      <c r="C19" s="481"/>
      <c r="D19" s="481"/>
      <c r="E19" s="481"/>
      <c r="F19" s="481"/>
      <c r="G19" s="481"/>
      <c r="H19" s="481"/>
      <c r="I19" s="481"/>
      <c r="J19" s="481"/>
      <c r="K19" s="481"/>
      <c r="L19" s="481"/>
      <c r="M19" s="481"/>
      <c r="N19" s="481"/>
      <c r="O19" s="481"/>
      <c r="P19" s="485"/>
    </row>
    <row r="20" spans="1:16" x14ac:dyDescent="0.25">
      <c r="A20" s="224" t="s">
        <v>589</v>
      </c>
      <c r="B20" s="484">
        <v>20.793516620000002</v>
      </c>
      <c r="C20" s="484">
        <v>20.900431480000002</v>
      </c>
      <c r="D20" s="484">
        <v>22.2844014</v>
      </c>
      <c r="E20" s="484">
        <v>22.536861509999998</v>
      </c>
      <c r="F20" s="484">
        <v>86.515211010000002</v>
      </c>
      <c r="G20" s="484">
        <v>21.324792490000007</v>
      </c>
      <c r="H20" s="484">
        <v>21.319103930000001</v>
      </c>
      <c r="I20" s="484">
        <v>21.436988110000001</v>
      </c>
      <c r="J20" s="484">
        <v>21.497119430000001</v>
      </c>
      <c r="K20" s="484">
        <v>85.578003960000004</v>
      </c>
      <c r="L20" s="484">
        <v>20.785949489999997</v>
      </c>
      <c r="M20" s="484">
        <v>20.645282679999998</v>
      </c>
      <c r="N20" s="484">
        <v>21.551748</v>
      </c>
      <c r="O20" s="484">
        <v>62.982980170000005</v>
      </c>
      <c r="P20" s="484"/>
    </row>
    <row r="21" spans="1:16" x14ac:dyDescent="0.25">
      <c r="A21" s="178" t="s">
        <v>633</v>
      </c>
      <c r="B21" s="484">
        <v>5.1289999999999996</v>
      </c>
      <c r="C21" s="484">
        <v>5.24</v>
      </c>
      <c r="D21" s="484">
        <v>5.23</v>
      </c>
      <c r="E21" s="484">
        <v>5.2438000000000002</v>
      </c>
      <c r="F21" s="484">
        <v>5.2438000000000002</v>
      </c>
      <c r="G21" s="484">
        <v>5.3357000000000001</v>
      </c>
      <c r="H21" s="484">
        <v>5.2789066774559448</v>
      </c>
      <c r="I21" s="484">
        <v>5.3358582816205251</v>
      </c>
      <c r="J21" s="484">
        <v>5.3330739419287854</v>
      </c>
      <c r="K21" s="484">
        <v>5.3330739419287854</v>
      </c>
      <c r="L21" s="484">
        <v>5.3652200019210108</v>
      </c>
      <c r="M21" s="484">
        <v>5.4215300859499997</v>
      </c>
      <c r="N21" s="484">
        <v>5.4463169999999996</v>
      </c>
      <c r="O21" s="484">
        <v>5.4463169999999996</v>
      </c>
      <c r="P21" s="484"/>
    </row>
    <row r="22" spans="1:16" x14ac:dyDescent="0.25">
      <c r="A22" s="193" t="s">
        <v>590</v>
      </c>
      <c r="B22" s="194" t="s">
        <v>124</v>
      </c>
      <c r="C22" s="194" t="s">
        <v>125</v>
      </c>
      <c r="D22" s="194" t="s">
        <v>126</v>
      </c>
      <c r="E22" s="194" t="s">
        <v>127</v>
      </c>
      <c r="F22" s="194">
        <v>2021</v>
      </c>
      <c r="G22" s="194" t="s">
        <v>98</v>
      </c>
      <c r="H22" s="194" t="s">
        <v>99</v>
      </c>
      <c r="I22" s="194" t="s">
        <v>100</v>
      </c>
      <c r="J22" s="194" t="s">
        <v>101</v>
      </c>
      <c r="K22" s="194">
        <v>2022</v>
      </c>
      <c r="L22" s="194" t="s">
        <v>102</v>
      </c>
      <c r="M22" s="194" t="s">
        <v>648</v>
      </c>
      <c r="N22" s="194" t="s">
        <v>669</v>
      </c>
      <c r="O22" s="194" t="s">
        <v>670</v>
      </c>
      <c r="P22" s="196"/>
    </row>
    <row r="23" spans="1:16" x14ac:dyDescent="0.25">
      <c r="A23" s="195" t="s">
        <v>194</v>
      </c>
      <c r="B23" s="501">
        <v>0.70834883086917877</v>
      </c>
      <c r="C23" s="501">
        <v>0.82527917212394442</v>
      </c>
      <c r="D23" s="501">
        <v>0.86709134312928515</v>
      </c>
      <c r="E23" s="501">
        <v>0.76612880689999607</v>
      </c>
      <c r="F23" s="501">
        <v>0.79260411181897272</v>
      </c>
      <c r="G23" s="501">
        <v>0.750633840315446</v>
      </c>
      <c r="H23" s="501">
        <v>0.80942514974920921</v>
      </c>
      <c r="I23" s="501">
        <v>0.88445015925635129</v>
      </c>
      <c r="J23" s="501">
        <v>0.79228099137143893</v>
      </c>
      <c r="K23" s="501">
        <v>0.81142583906223731</v>
      </c>
      <c r="L23" s="501">
        <v>0.7698642362129019</v>
      </c>
      <c r="M23" s="501">
        <v>0.82643032280698203</v>
      </c>
      <c r="N23" s="501">
        <v>0.80334587552457182</v>
      </c>
      <c r="O23" s="501">
        <v>0.80074094216482161</v>
      </c>
      <c r="P23" s="488"/>
    </row>
    <row r="24" spans="1:16" x14ac:dyDescent="0.25">
      <c r="A24" s="195" t="s">
        <v>377</v>
      </c>
      <c r="B24" s="501">
        <v>8.9001335541935123E-2</v>
      </c>
      <c r="C24" s="501">
        <v>8.6155911324811846E-2</v>
      </c>
      <c r="D24" s="501">
        <v>8.7503914651993933E-2</v>
      </c>
      <c r="E24" s="501">
        <v>6.4963694576973666E-2</v>
      </c>
      <c r="F24" s="501">
        <v>8.1009710418345315E-2</v>
      </c>
      <c r="G24" s="501">
        <v>8.0197037527015499E-2</v>
      </c>
      <c r="H24" s="501">
        <v>8.2677916307229482E-2</v>
      </c>
      <c r="I24" s="501">
        <v>9.3272067741206915E-2</v>
      </c>
      <c r="J24" s="501">
        <v>9.3409992701175282E-2</v>
      </c>
      <c r="K24" s="501">
        <v>8.7880010480212864E-2</v>
      </c>
      <c r="L24" s="501">
        <v>8.639690078923308E-2</v>
      </c>
      <c r="M24" s="501">
        <v>8.428104590083299E-2</v>
      </c>
      <c r="N24" s="501">
        <v>8.2585989152023004E-2</v>
      </c>
      <c r="O24" s="501">
        <v>8.4290026796418407E-2</v>
      </c>
      <c r="P24" s="488"/>
    </row>
    <row r="25" spans="1:16" x14ac:dyDescent="0.25">
      <c r="A25" s="195" t="s">
        <v>630</v>
      </c>
      <c r="B25" s="501">
        <v>9.3637568706311708E-2</v>
      </c>
      <c r="C25" s="501">
        <v>9.0730006343756081E-2</v>
      </c>
      <c r="D25" s="501">
        <v>8.4419669643244807E-2</v>
      </c>
      <c r="E25" s="501">
        <v>7.8220656852117057E-2</v>
      </c>
      <c r="F25" s="501">
        <v>8.6158277828192145E-2</v>
      </c>
      <c r="G25" s="501">
        <v>8.8904410725560559E-2</v>
      </c>
      <c r="H25" s="501">
        <v>7.7221336821928693E-2</v>
      </c>
      <c r="I25" s="501">
        <v>7.6408762764449106E-2</v>
      </c>
      <c r="J25" s="501">
        <v>6.5899952036412524E-2</v>
      </c>
      <c r="K25" s="501">
        <v>7.6443370936181976E-2</v>
      </c>
      <c r="L25" s="501">
        <v>7.8295181742236764E-2</v>
      </c>
      <c r="M25" s="501">
        <v>7.7017658068193912E-2</v>
      </c>
      <c r="N25" s="501">
        <v>7.4537216919456403E-2</v>
      </c>
      <c r="O25" s="501">
        <v>7.6478135600175093E-2</v>
      </c>
      <c r="P25" s="488"/>
    </row>
    <row r="26" spans="1:16" x14ac:dyDescent="0.25">
      <c r="A26" s="195" t="s">
        <v>631</v>
      </c>
      <c r="B26" s="501">
        <v>9.6067242413739578E-3</v>
      </c>
      <c r="C26" s="501">
        <v>9.5173680256234044E-3</v>
      </c>
      <c r="D26" s="501">
        <v>6.8855409586585838E-3</v>
      </c>
      <c r="E26" s="501">
        <v>1.2299980423280524E-2</v>
      </c>
      <c r="F26" s="501">
        <v>9.6718333529986211E-3</v>
      </c>
      <c r="G26" s="501">
        <v>1.0443403237034269E-2</v>
      </c>
      <c r="H26" s="501">
        <v>9.6619129514064692E-3</v>
      </c>
      <c r="I26" s="501">
        <v>5.7162216665086734E-3</v>
      </c>
      <c r="J26" s="501">
        <v>8.9426378514095364E-3</v>
      </c>
      <c r="K26" s="501">
        <v>8.6002287650973532E-3</v>
      </c>
      <c r="L26" s="501">
        <v>1.116990300584513E-2</v>
      </c>
      <c r="M26" s="501">
        <v>9.1667949299729864E-3</v>
      </c>
      <c r="N26" s="501">
        <v>8.7366613030057712E-3</v>
      </c>
      <c r="O26" s="501">
        <v>9.6123203323856092E-3</v>
      </c>
      <c r="P26" s="488"/>
    </row>
    <row r="27" spans="1:16" s="417" customFormat="1" x14ac:dyDescent="0.25">
      <c r="A27" s="197" t="s">
        <v>634</v>
      </c>
      <c r="B27" s="503">
        <v>0.90059445935879934</v>
      </c>
      <c r="C27" s="503">
        <v>1.0116824578181363</v>
      </c>
      <c r="D27" s="503">
        <v>1.0459004683831821</v>
      </c>
      <c r="E27" s="503">
        <v>0.92161313875236761</v>
      </c>
      <c r="F27" s="503">
        <v>0.96944393341850899</v>
      </c>
      <c r="G27" s="503">
        <v>0.93017869180505619</v>
      </c>
      <c r="H27" s="503">
        <v>0.97898631582977402</v>
      </c>
      <c r="I27" s="503">
        <v>1.0598472114285158</v>
      </c>
      <c r="J27" s="503">
        <v>0.96053357396043637</v>
      </c>
      <c r="K27" s="503">
        <v>0.98434944924373002</v>
      </c>
      <c r="L27" s="503">
        <v>0.94572622175021681</v>
      </c>
      <c r="M27" s="503">
        <v>0.99688705278308576</v>
      </c>
      <c r="N27" s="503">
        <v>0.96920574289905759</v>
      </c>
      <c r="O27" s="503">
        <v>0.97112142489380104</v>
      </c>
      <c r="P27" s="489"/>
    </row>
    <row r="28" spans="1:16" s="417" customFormat="1" x14ac:dyDescent="0.25">
      <c r="A28" s="197" t="s">
        <v>635</v>
      </c>
      <c r="B28" s="503">
        <v>0.89593852562005305</v>
      </c>
      <c r="C28" s="503">
        <v>1.0051586618573298</v>
      </c>
      <c r="D28" s="503">
        <v>1.0373521873456901</v>
      </c>
      <c r="E28" s="503">
        <v>0.90930179839886405</v>
      </c>
      <c r="F28" s="503">
        <v>0.96109773976475299</v>
      </c>
      <c r="G28" s="503">
        <v>0.91187460065111292</v>
      </c>
      <c r="H28" s="503">
        <v>0.96065087272211003</v>
      </c>
      <c r="I28" s="503">
        <v>1.0379733060512899</v>
      </c>
      <c r="J28" s="503">
        <v>0.94297570095932104</v>
      </c>
      <c r="K28" s="503">
        <v>0.96533701992467302</v>
      </c>
      <c r="L28" s="503">
        <v>0.92746967007061853</v>
      </c>
      <c r="M28" s="503">
        <v>0.92197883661201208</v>
      </c>
      <c r="N28" s="503">
        <v>0.95065565089842852</v>
      </c>
      <c r="O28" s="503">
        <v>0.93406957622990672</v>
      </c>
      <c r="P28" s="489"/>
    </row>
    <row r="29" spans="1:16" x14ac:dyDescent="0.25">
      <c r="A29" s="193" t="s">
        <v>195</v>
      </c>
      <c r="B29" s="194" t="s">
        <v>124</v>
      </c>
      <c r="C29" s="194" t="s">
        <v>125</v>
      </c>
      <c r="D29" s="194" t="s">
        <v>126</v>
      </c>
      <c r="E29" s="194" t="s">
        <v>127</v>
      </c>
      <c r="F29" s="194">
        <v>2021</v>
      </c>
      <c r="G29" s="194" t="s">
        <v>98</v>
      </c>
      <c r="H29" s="194" t="s">
        <v>99</v>
      </c>
      <c r="I29" s="194" t="s">
        <v>100</v>
      </c>
      <c r="J29" s="194" t="s">
        <v>101</v>
      </c>
      <c r="K29" s="194">
        <v>2022</v>
      </c>
      <c r="L29" s="194" t="s">
        <v>102</v>
      </c>
      <c r="M29" s="194" t="s">
        <v>648</v>
      </c>
      <c r="N29" s="194" t="s">
        <v>669</v>
      </c>
      <c r="O29" s="194" t="s">
        <v>670</v>
      </c>
      <c r="P29" s="196"/>
    </row>
    <row r="30" spans="1:16" x14ac:dyDescent="0.25">
      <c r="A30" s="207" t="s">
        <v>181</v>
      </c>
      <c r="B30" s="205"/>
      <c r="C30" s="205"/>
      <c r="D30" s="205"/>
      <c r="E30" s="205"/>
      <c r="F30" s="205"/>
      <c r="G30" s="205"/>
      <c r="H30" s="205"/>
      <c r="I30" s="205"/>
      <c r="J30" s="205"/>
      <c r="K30" s="205"/>
      <c r="L30" s="210"/>
      <c r="M30" s="210"/>
      <c r="N30" s="210"/>
      <c r="O30" s="210"/>
    </row>
    <row r="31" spans="1:16" x14ac:dyDescent="0.25">
      <c r="A31" s="195" t="s">
        <v>196</v>
      </c>
      <c r="B31" s="504">
        <v>137</v>
      </c>
      <c r="C31" s="199">
        <v>159</v>
      </c>
      <c r="D31" s="199">
        <v>210</v>
      </c>
      <c r="E31" s="505">
        <v>222</v>
      </c>
      <c r="F31" s="505">
        <v>728</v>
      </c>
      <c r="G31" s="505">
        <v>108</v>
      </c>
      <c r="H31" s="505">
        <v>134</v>
      </c>
      <c r="I31" s="505">
        <v>271</v>
      </c>
      <c r="J31" s="505">
        <v>149</v>
      </c>
      <c r="K31" s="505">
        <v>662</v>
      </c>
      <c r="L31" s="505">
        <v>134</v>
      </c>
      <c r="M31" s="505">
        <v>133</v>
      </c>
      <c r="N31" s="505">
        <v>177.71600000000001</v>
      </c>
      <c r="O31" s="505">
        <v>444.71600000000001</v>
      </c>
      <c r="P31" s="490"/>
    </row>
    <row r="32" spans="1:16" x14ac:dyDescent="0.25">
      <c r="A32" s="195" t="s">
        <v>197</v>
      </c>
      <c r="B32" s="506">
        <v>51.8</v>
      </c>
      <c r="C32" s="505">
        <v>56.2</v>
      </c>
      <c r="D32" s="505">
        <v>62.1</v>
      </c>
      <c r="E32" s="505">
        <v>67.3</v>
      </c>
      <c r="F32" s="505">
        <v>237.39999999999998</v>
      </c>
      <c r="G32" s="505">
        <v>63.1</v>
      </c>
      <c r="H32" s="505">
        <v>66.099999999999994</v>
      </c>
      <c r="I32" s="505">
        <v>69.099999999999994</v>
      </c>
      <c r="J32" s="505">
        <v>70.3</v>
      </c>
      <c r="K32" s="505">
        <v>268.59999999999997</v>
      </c>
      <c r="L32" s="505">
        <v>65.2</v>
      </c>
      <c r="M32" s="505">
        <v>69.7</v>
      </c>
      <c r="N32" s="505">
        <v>71.033000000000001</v>
      </c>
      <c r="O32" s="505">
        <v>71.033000000000001</v>
      </c>
      <c r="P32" s="490"/>
    </row>
    <row r="33" spans="1:16" s="470" customFormat="1" x14ac:dyDescent="0.25">
      <c r="A33" s="199" t="s">
        <v>591</v>
      </c>
      <c r="B33" s="507">
        <v>8096.9704259799992</v>
      </c>
      <c r="C33" s="507">
        <v>8966</v>
      </c>
      <c r="D33" s="507">
        <v>9791.9358931196584</v>
      </c>
      <c r="E33" s="507">
        <v>10685</v>
      </c>
      <c r="F33" s="507">
        <v>10685</v>
      </c>
      <c r="G33" s="507">
        <v>10901.760908239999</v>
      </c>
      <c r="H33" s="507">
        <v>11521.509438409785</v>
      </c>
      <c r="I33" s="507">
        <v>12406.990855349799</v>
      </c>
      <c r="J33" s="507">
        <v>13193.6509516201</v>
      </c>
      <c r="K33" s="507">
        <v>13193.6509516201</v>
      </c>
      <c r="L33" s="507">
        <v>13519.771836420001</v>
      </c>
      <c r="M33" s="507">
        <v>14183.9181098401</v>
      </c>
      <c r="N33" s="507">
        <v>13940.400000000001</v>
      </c>
      <c r="O33" s="507">
        <v>13940.400000000001</v>
      </c>
      <c r="P33" s="490"/>
    </row>
    <row r="34" spans="1:16" x14ac:dyDescent="0.25">
      <c r="A34" s="195" t="s">
        <v>592</v>
      </c>
      <c r="B34" s="504">
        <v>8.4</v>
      </c>
      <c r="C34" s="199">
        <v>9.1</v>
      </c>
      <c r="D34" s="199">
        <v>10.1</v>
      </c>
      <c r="E34" s="199">
        <v>11.2</v>
      </c>
      <c r="F34" s="508">
        <v>38.799999999999997</v>
      </c>
      <c r="G34" s="199">
        <v>10.5</v>
      </c>
      <c r="H34" s="199">
        <v>11.2</v>
      </c>
      <c r="I34" s="199">
        <v>12.1</v>
      </c>
      <c r="J34" s="199">
        <v>12.5</v>
      </c>
      <c r="K34" s="508">
        <v>46.3</v>
      </c>
      <c r="L34" s="199">
        <v>11.5</v>
      </c>
      <c r="M34" s="199">
        <v>12.3</v>
      </c>
      <c r="N34" s="199">
        <v>13.202</v>
      </c>
      <c r="O34" s="199">
        <v>13.202</v>
      </c>
      <c r="P34" s="491"/>
    </row>
    <row r="35" spans="1:16" x14ac:dyDescent="0.25">
      <c r="A35" s="207" t="s">
        <v>182</v>
      </c>
      <c r="B35" s="509"/>
      <c r="C35" s="509"/>
      <c r="D35" s="509"/>
      <c r="E35" s="509"/>
      <c r="F35" s="509"/>
      <c r="G35" s="509"/>
      <c r="H35" s="509"/>
      <c r="I35" s="509"/>
      <c r="J35" s="509"/>
      <c r="K35" s="509"/>
      <c r="L35" s="509"/>
      <c r="M35" s="509"/>
      <c r="N35" s="509"/>
      <c r="O35" s="509"/>
      <c r="P35" s="220"/>
    </row>
    <row r="36" spans="1:16" s="470" customFormat="1" x14ac:dyDescent="0.25">
      <c r="A36" s="199" t="s">
        <v>591</v>
      </c>
      <c r="B36" s="507">
        <v>2282.0179153700001</v>
      </c>
      <c r="C36" s="507">
        <v>2484</v>
      </c>
      <c r="D36" s="507">
        <v>2676.5667209200001</v>
      </c>
      <c r="E36" s="507">
        <v>2604</v>
      </c>
      <c r="F36" s="507">
        <v>2604</v>
      </c>
      <c r="G36" s="507">
        <v>2585</v>
      </c>
      <c r="H36" s="507">
        <v>2730.1281121099992</v>
      </c>
      <c r="I36" s="507">
        <v>2850.8958878600001</v>
      </c>
      <c r="J36" s="507">
        <v>2970.8854667599999</v>
      </c>
      <c r="K36" s="507">
        <v>2970.8854667599999</v>
      </c>
      <c r="L36" s="507">
        <v>2979.91112462</v>
      </c>
      <c r="M36" s="507">
        <v>2952.9975083700001</v>
      </c>
      <c r="N36" s="507">
        <v>2696.2999999999997</v>
      </c>
      <c r="O36" s="507">
        <v>2696.2999999999997</v>
      </c>
      <c r="P36" s="492"/>
    </row>
    <row r="37" spans="1:16" x14ac:dyDescent="0.25">
      <c r="A37" s="195" t="s">
        <v>593</v>
      </c>
      <c r="B37" s="504">
        <v>509</v>
      </c>
      <c r="C37" s="504">
        <v>470</v>
      </c>
      <c r="D37" s="504">
        <v>499</v>
      </c>
      <c r="E37" s="504">
        <v>247</v>
      </c>
      <c r="F37" s="507">
        <v>1725</v>
      </c>
      <c r="G37" s="504">
        <v>291</v>
      </c>
      <c r="H37" s="504">
        <v>446</v>
      </c>
      <c r="I37" s="504">
        <v>433</v>
      </c>
      <c r="J37" s="504">
        <v>439</v>
      </c>
      <c r="K37" s="507">
        <v>1609</v>
      </c>
      <c r="L37" s="504">
        <v>371</v>
      </c>
      <c r="M37" s="504">
        <v>345</v>
      </c>
      <c r="N37" s="504">
        <v>356</v>
      </c>
      <c r="O37" s="504">
        <v>1072</v>
      </c>
      <c r="P37" s="491"/>
    </row>
    <row r="38" spans="1:16" x14ac:dyDescent="0.25">
      <c r="A38" s="207" t="s">
        <v>198</v>
      </c>
      <c r="B38" s="509"/>
      <c r="C38" s="509"/>
      <c r="D38" s="509"/>
      <c r="E38" s="509"/>
      <c r="F38" s="509"/>
      <c r="G38" s="509"/>
      <c r="H38" s="509"/>
      <c r="I38" s="509"/>
      <c r="J38" s="509"/>
      <c r="K38" s="509"/>
      <c r="L38" s="509"/>
      <c r="M38" s="509"/>
      <c r="N38" s="509"/>
      <c r="O38" s="509"/>
      <c r="P38" s="220"/>
    </row>
    <row r="39" spans="1:16" x14ac:dyDescent="0.25">
      <c r="A39" s="195" t="s">
        <v>199</v>
      </c>
      <c r="B39" s="510">
        <v>0.57264532122747269</v>
      </c>
      <c r="C39" s="510">
        <v>0.50971333901478055</v>
      </c>
      <c r="D39" s="510">
        <v>0.57941143844166831</v>
      </c>
      <c r="E39" s="510">
        <v>0.66709014522289312</v>
      </c>
      <c r="F39" s="510">
        <v>0.58549213113705845</v>
      </c>
      <c r="G39" s="510">
        <v>0.7245817587065092</v>
      </c>
      <c r="H39" s="510">
        <v>0.71937040946034569</v>
      </c>
      <c r="I39" s="510">
        <v>0.80923550019019963</v>
      </c>
      <c r="J39" s="510">
        <v>0.72287515673821301</v>
      </c>
      <c r="K39" s="510">
        <v>0.74309923165487346</v>
      </c>
      <c r="L39" s="510">
        <v>0.91491969198463552</v>
      </c>
      <c r="M39" s="510">
        <v>0.82697511154350334</v>
      </c>
      <c r="N39" s="510">
        <v>0.79280639989319956</v>
      </c>
      <c r="O39" s="510">
        <v>0.84335077360709909</v>
      </c>
      <c r="P39" s="493"/>
    </row>
    <row r="40" spans="1:16" s="470" customFormat="1" x14ac:dyDescent="0.25">
      <c r="A40" s="199" t="s">
        <v>647</v>
      </c>
      <c r="B40" s="511">
        <v>1.48</v>
      </c>
      <c r="C40" s="511">
        <v>1.39</v>
      </c>
      <c r="D40" s="511">
        <v>1.3</v>
      </c>
      <c r="E40" s="511">
        <v>1.19</v>
      </c>
      <c r="F40" s="511">
        <v>1.19</v>
      </c>
      <c r="G40" s="511">
        <v>1.17</v>
      </c>
      <c r="H40" s="511">
        <v>1.1599999999999999</v>
      </c>
      <c r="I40" s="511">
        <v>1.1599999999999999</v>
      </c>
      <c r="J40" s="511">
        <v>1.18</v>
      </c>
      <c r="K40" s="511">
        <v>1.18</v>
      </c>
      <c r="L40" s="511">
        <v>1.2</v>
      </c>
      <c r="M40" s="511">
        <v>1.19</v>
      </c>
      <c r="N40" s="511">
        <v>1.1414964390215707</v>
      </c>
      <c r="O40" s="511">
        <v>1.1414964390215707</v>
      </c>
      <c r="P40" s="221"/>
    </row>
    <row r="41" spans="1:16" x14ac:dyDescent="0.25">
      <c r="A41" s="195" t="s">
        <v>200</v>
      </c>
      <c r="B41" s="487">
        <v>3.8918348130500838E-2</v>
      </c>
      <c r="C41" s="487">
        <v>4.071084961702616E-2</v>
      </c>
      <c r="D41" s="487">
        <v>4.6685741871635114E-2</v>
      </c>
      <c r="E41" s="487">
        <v>5.5930431088866313E-2</v>
      </c>
      <c r="F41" s="487">
        <v>5.5930431088866313E-2</v>
      </c>
      <c r="G41" s="487">
        <v>6.350018692900157E-2</v>
      </c>
      <c r="H41" s="487">
        <v>6.6492671087669306E-2</v>
      </c>
      <c r="I41" s="487">
        <v>6.8927952135841103E-2</v>
      </c>
      <c r="J41" s="487">
        <v>7.1003880197831104E-2</v>
      </c>
      <c r="K41" s="487">
        <v>7.1003880197831104E-2</v>
      </c>
      <c r="L41" s="487">
        <v>7.5053773829746637E-2</v>
      </c>
      <c r="M41" s="487">
        <v>7.4999999999999997E-2</v>
      </c>
      <c r="N41" s="487">
        <v>7.4077599626031707E-2</v>
      </c>
      <c r="O41" s="487">
        <v>7.4077599626031707E-2</v>
      </c>
      <c r="P41" s="493"/>
    </row>
    <row r="42" spans="1:16" x14ac:dyDescent="0.25">
      <c r="A42" s="195" t="s">
        <v>591</v>
      </c>
      <c r="B42" s="484">
        <v>10.395</v>
      </c>
      <c r="C42" s="484">
        <v>11.47</v>
      </c>
      <c r="D42" s="484">
        <v>12.494999999999999</v>
      </c>
      <c r="E42" s="484">
        <v>13.316000000000001</v>
      </c>
      <c r="F42" s="484">
        <v>13.51</v>
      </c>
      <c r="G42" s="484">
        <v>13.51</v>
      </c>
      <c r="H42" s="484">
        <v>14.275</v>
      </c>
      <c r="I42" s="484">
        <v>15.278</v>
      </c>
      <c r="J42" s="484">
        <v>16.18</v>
      </c>
      <c r="K42" s="484">
        <v>16.18</v>
      </c>
      <c r="L42" s="484">
        <v>16.512</v>
      </c>
      <c r="M42" s="484">
        <v>17.100000000000001</v>
      </c>
      <c r="N42" s="484">
        <v>16.600000000000001</v>
      </c>
      <c r="O42" s="484">
        <v>16.600000000000001</v>
      </c>
      <c r="P42" s="492"/>
    </row>
    <row r="43" spans="1:16" x14ac:dyDescent="0.25">
      <c r="A43" s="207" t="s">
        <v>183</v>
      </c>
      <c r="B43" s="509"/>
      <c r="C43" s="509"/>
      <c r="D43" s="509"/>
      <c r="E43" s="509"/>
      <c r="F43" s="509"/>
      <c r="G43" s="509"/>
      <c r="H43" s="509"/>
      <c r="I43" s="509"/>
      <c r="J43" s="509"/>
      <c r="K43" s="509"/>
      <c r="L43" s="509"/>
      <c r="M43" s="509"/>
      <c r="N43" s="509"/>
      <c r="O43" s="509"/>
      <c r="P43" s="220"/>
    </row>
    <row r="44" spans="1:16" x14ac:dyDescent="0.25">
      <c r="A44" s="195" t="s">
        <v>201</v>
      </c>
      <c r="B44" s="504">
        <v>98</v>
      </c>
      <c r="C44" s="504">
        <v>104</v>
      </c>
      <c r="D44" s="504">
        <v>109</v>
      </c>
      <c r="E44" s="504">
        <v>110</v>
      </c>
      <c r="F44" s="504">
        <v>110</v>
      </c>
      <c r="G44" s="504">
        <v>113</v>
      </c>
      <c r="H44" s="504">
        <v>117</v>
      </c>
      <c r="I44" s="504">
        <v>128</v>
      </c>
      <c r="J44" s="504">
        <v>131</v>
      </c>
      <c r="K44" s="504">
        <v>131</v>
      </c>
      <c r="L44" s="506">
        <v>130</v>
      </c>
      <c r="M44" s="506">
        <v>137</v>
      </c>
      <c r="N44" s="506">
        <v>153</v>
      </c>
      <c r="O44" s="506">
        <v>153</v>
      </c>
      <c r="P44" s="490"/>
    </row>
    <row r="45" spans="1:16" x14ac:dyDescent="0.25">
      <c r="A45" s="195" t="s">
        <v>202</v>
      </c>
      <c r="B45" s="504">
        <v>75</v>
      </c>
      <c r="C45" s="504">
        <v>77</v>
      </c>
      <c r="D45" s="504">
        <v>81</v>
      </c>
      <c r="E45" s="504">
        <v>82</v>
      </c>
      <c r="F45" s="504">
        <v>82</v>
      </c>
      <c r="G45" s="504">
        <v>85</v>
      </c>
      <c r="H45" s="504">
        <v>91</v>
      </c>
      <c r="I45" s="504">
        <v>110</v>
      </c>
      <c r="J45" s="504">
        <v>112</v>
      </c>
      <c r="K45" s="504">
        <v>112</v>
      </c>
      <c r="L45" s="504">
        <v>112</v>
      </c>
      <c r="M45" s="504">
        <v>123</v>
      </c>
      <c r="N45" s="504">
        <v>141</v>
      </c>
      <c r="O45" s="504">
        <v>141</v>
      </c>
      <c r="P45" s="491"/>
    </row>
    <row r="46" spans="1:16" x14ac:dyDescent="0.25">
      <c r="A46" s="195" t="s">
        <v>203</v>
      </c>
      <c r="B46" s="504">
        <v>173</v>
      </c>
      <c r="C46" s="504">
        <v>181</v>
      </c>
      <c r="D46" s="504">
        <v>190</v>
      </c>
      <c r="E46" s="504">
        <v>192</v>
      </c>
      <c r="F46" s="504">
        <v>192</v>
      </c>
      <c r="G46" s="504">
        <v>198</v>
      </c>
      <c r="H46" s="504">
        <v>208</v>
      </c>
      <c r="I46" s="504">
        <v>238</v>
      </c>
      <c r="J46" s="504">
        <v>243</v>
      </c>
      <c r="K46" s="504">
        <v>243</v>
      </c>
      <c r="L46" s="506">
        <v>242.5</v>
      </c>
      <c r="M46" s="506">
        <v>259</v>
      </c>
      <c r="N46" s="506">
        <v>293</v>
      </c>
      <c r="O46" s="506">
        <v>293</v>
      </c>
      <c r="P46" s="490"/>
    </row>
    <row r="47" spans="1:16" x14ac:dyDescent="0.25">
      <c r="A47" s="207" t="s">
        <v>582</v>
      </c>
      <c r="B47" s="509"/>
      <c r="C47" s="509"/>
      <c r="D47" s="509"/>
      <c r="E47" s="509"/>
      <c r="F47" s="509"/>
      <c r="G47" s="509"/>
      <c r="H47" s="509"/>
      <c r="I47" s="509"/>
      <c r="J47" s="509"/>
      <c r="K47" s="509"/>
      <c r="L47" s="509"/>
      <c r="M47" s="509"/>
      <c r="N47" s="509"/>
      <c r="O47" s="509"/>
      <c r="P47" s="220"/>
    </row>
    <row r="48" spans="1:16" x14ac:dyDescent="0.25">
      <c r="A48" s="195" t="s">
        <v>595</v>
      </c>
      <c r="B48" s="487">
        <v>0.32049486634988766</v>
      </c>
      <c r="C48" s="487">
        <v>0.3492137556715797</v>
      </c>
      <c r="D48" s="487">
        <v>0.40125047830007232</v>
      </c>
      <c r="E48" s="487">
        <v>0.40215148828020125</v>
      </c>
      <c r="F48" s="487">
        <v>0.371</v>
      </c>
      <c r="G48" s="487">
        <v>0.59329492484815338</v>
      </c>
      <c r="H48" s="487">
        <v>0.57521180680600192</v>
      </c>
      <c r="I48" s="487">
        <v>0.5741322780080742</v>
      </c>
      <c r="J48" s="487">
        <v>0.4935278480112687</v>
      </c>
      <c r="K48" s="487">
        <v>0.55649999999999999</v>
      </c>
      <c r="L48" s="483">
        <v>0.59343872838959988</v>
      </c>
      <c r="M48" s="483">
        <v>0.48298048593302412</v>
      </c>
      <c r="N48" s="483">
        <v>0.40429095881070093</v>
      </c>
      <c r="O48" s="483">
        <v>0.49041691678781474</v>
      </c>
      <c r="P48" s="493"/>
    </row>
    <row r="49" spans="1:16" x14ac:dyDescent="0.25">
      <c r="A49" s="195" t="s">
        <v>613</v>
      </c>
      <c r="B49" s="484">
        <v>15</v>
      </c>
      <c r="C49" s="504">
        <v>17.100000000000001</v>
      </c>
      <c r="D49" s="504">
        <v>19.8</v>
      </c>
      <c r="E49" s="504">
        <v>19.5</v>
      </c>
      <c r="F49" s="504">
        <v>19.5</v>
      </c>
      <c r="G49" s="504">
        <v>21.4</v>
      </c>
      <c r="H49" s="504">
        <v>22.6</v>
      </c>
      <c r="I49" s="504">
        <v>23.3</v>
      </c>
      <c r="J49" s="504">
        <v>24.1</v>
      </c>
      <c r="K49" s="504">
        <v>24.1</v>
      </c>
      <c r="L49" s="504">
        <v>24.5</v>
      </c>
      <c r="M49" s="484">
        <v>25.10915351645443</v>
      </c>
      <c r="N49" s="484">
        <v>25.514437000000001</v>
      </c>
      <c r="O49" s="484">
        <v>25.514437000000001</v>
      </c>
      <c r="P49" s="492"/>
    </row>
    <row r="50" spans="1:16" x14ac:dyDescent="0.25">
      <c r="A50" s="468" t="s">
        <v>636</v>
      </c>
      <c r="B50" s="194" t="s">
        <v>124</v>
      </c>
      <c r="C50" s="194" t="s">
        <v>125</v>
      </c>
      <c r="D50" s="194" t="s">
        <v>126</v>
      </c>
      <c r="E50" s="194" t="s">
        <v>127</v>
      </c>
      <c r="F50" s="194">
        <v>2021</v>
      </c>
      <c r="G50" s="194" t="s">
        <v>98</v>
      </c>
      <c r="H50" s="194" t="s">
        <v>99</v>
      </c>
      <c r="I50" s="194" t="s">
        <v>100</v>
      </c>
      <c r="J50" s="194" t="s">
        <v>101</v>
      </c>
      <c r="K50" s="194">
        <v>2022</v>
      </c>
      <c r="L50" s="194" t="s">
        <v>102</v>
      </c>
      <c r="M50" s="425" t="s">
        <v>648</v>
      </c>
      <c r="N50" s="194" t="s">
        <v>669</v>
      </c>
      <c r="O50" s="194" t="s">
        <v>670</v>
      </c>
      <c r="P50" s="494"/>
    </row>
    <row r="51" spans="1:16" s="196" customFormat="1" x14ac:dyDescent="0.25">
      <c r="A51" s="195" t="s">
        <v>495</v>
      </c>
      <c r="B51" s="512">
        <v>746.61260075999996</v>
      </c>
      <c r="C51" s="512">
        <v>741.96366719999992</v>
      </c>
      <c r="D51" s="512">
        <v>762.59968415999981</v>
      </c>
      <c r="E51" s="512">
        <v>796.45278076999989</v>
      </c>
      <c r="F51" s="512">
        <v>3047.6287328899998</v>
      </c>
      <c r="G51" s="512">
        <v>765.68506134999984</v>
      </c>
      <c r="H51" s="512">
        <v>838.89636894000046</v>
      </c>
      <c r="I51" s="512">
        <v>920.7846905744999</v>
      </c>
      <c r="J51" s="512">
        <v>922.77014930518976</v>
      </c>
      <c r="K51" s="512">
        <v>3448.1362701696899</v>
      </c>
      <c r="L51" s="512">
        <v>966.66618647309997</v>
      </c>
      <c r="M51" s="512">
        <v>906.14042156339997</v>
      </c>
      <c r="N51" s="512">
        <v>935.64815681380105</v>
      </c>
      <c r="O51" s="512">
        <v>2808.4547648502999</v>
      </c>
      <c r="P51" s="424"/>
    </row>
    <row r="52" spans="1:16" s="196" customFormat="1" x14ac:dyDescent="0.25">
      <c r="A52" s="197" t="s">
        <v>132</v>
      </c>
      <c r="B52" s="513">
        <v>4819.0680373899995</v>
      </c>
      <c r="C52" s="513">
        <v>4840.9660972799993</v>
      </c>
      <c r="D52" s="513">
        <v>5494.1370372299998</v>
      </c>
      <c r="E52" s="513">
        <v>5934.6088784899994</v>
      </c>
      <c r="F52" s="513">
        <v>21088.78005039</v>
      </c>
      <c r="G52" s="513">
        <v>5752.3997183600013</v>
      </c>
      <c r="H52" s="513">
        <v>6476.5081368899973</v>
      </c>
      <c r="I52" s="513">
        <v>7341.7350613900035</v>
      </c>
      <c r="J52" s="513">
        <v>7696.0862916599981</v>
      </c>
      <c r="K52" s="513">
        <v>27266.729208299996</v>
      </c>
      <c r="L52" s="513">
        <v>7295.2948043799988</v>
      </c>
      <c r="M52" s="513">
        <v>7632.2908370900013</v>
      </c>
      <c r="N52" s="513">
        <v>8321.2615523399945</v>
      </c>
      <c r="O52" s="513">
        <v>23248.847193809997</v>
      </c>
      <c r="P52" s="495"/>
    </row>
    <row r="53" spans="1:16" s="196" customFormat="1" x14ac:dyDescent="0.25">
      <c r="A53" s="197" t="s">
        <v>637</v>
      </c>
      <c r="B53" s="514">
        <v>0.15492883581788239</v>
      </c>
      <c r="C53" s="514">
        <v>0.15326768506329513</v>
      </c>
      <c r="D53" s="514">
        <v>0.13880245050175935</v>
      </c>
      <c r="E53" s="514">
        <v>0.13420476346078078</v>
      </c>
      <c r="F53" s="514">
        <v>0.14451422631408398</v>
      </c>
      <c r="G53" s="514">
        <v>0.13310706815212334</v>
      </c>
      <c r="H53" s="514">
        <v>0.12952911525914276</v>
      </c>
      <c r="I53" s="514">
        <v>0.12541785870439306</v>
      </c>
      <c r="J53" s="514">
        <v>0.11990122178140936</v>
      </c>
      <c r="K53" s="514">
        <v>0.1264594753491767</v>
      </c>
      <c r="L53" s="514">
        <v>0.132505431568403</v>
      </c>
      <c r="M53" s="514">
        <v>0.11872456656917549</v>
      </c>
      <c r="N53" s="514">
        <v>0.11244066190308494</v>
      </c>
      <c r="O53" s="514">
        <v>0.12079974294803102</v>
      </c>
      <c r="P53" s="496"/>
    </row>
    <row r="54" spans="1:16" x14ac:dyDescent="0.25">
      <c r="A54" s="193" t="s">
        <v>204</v>
      </c>
      <c r="B54" s="194" t="s">
        <v>124</v>
      </c>
      <c r="C54" s="194" t="s">
        <v>125</v>
      </c>
      <c r="D54" s="194" t="s">
        <v>126</v>
      </c>
      <c r="E54" s="194" t="s">
        <v>127</v>
      </c>
      <c r="F54" s="194">
        <v>2021</v>
      </c>
      <c r="G54" s="194" t="s">
        <v>98</v>
      </c>
      <c r="H54" s="194" t="s">
        <v>99</v>
      </c>
      <c r="I54" s="194" t="s">
        <v>100</v>
      </c>
      <c r="J54" s="194" t="s">
        <v>101</v>
      </c>
      <c r="K54" s="194">
        <v>2022</v>
      </c>
      <c r="L54" s="194" t="s">
        <v>102</v>
      </c>
      <c r="M54" s="194" t="s">
        <v>648</v>
      </c>
      <c r="N54" s="194" t="s">
        <v>669</v>
      </c>
      <c r="O54" s="194" t="s">
        <v>670</v>
      </c>
      <c r="P54" s="196"/>
    </row>
    <row r="55" spans="1:16" x14ac:dyDescent="0.25">
      <c r="A55" s="207" t="s">
        <v>596</v>
      </c>
      <c r="B55" s="214"/>
      <c r="C55" s="214"/>
      <c r="D55" s="214"/>
      <c r="E55" s="214"/>
      <c r="F55" s="214"/>
      <c r="G55" s="214"/>
      <c r="H55" s="214"/>
      <c r="I55" s="214"/>
      <c r="J55" s="214"/>
      <c r="K55" s="214"/>
      <c r="L55" s="210"/>
      <c r="M55" s="210"/>
      <c r="N55" s="210"/>
      <c r="O55" s="210"/>
    </row>
    <row r="56" spans="1:16" x14ac:dyDescent="0.25">
      <c r="A56" s="195" t="s">
        <v>638</v>
      </c>
      <c r="B56" s="515">
        <v>215.417</v>
      </c>
      <c r="C56" s="515">
        <v>197.53899999999999</v>
      </c>
      <c r="D56" s="515">
        <v>145.05600000000001</v>
      </c>
      <c r="E56" s="515">
        <v>161.524</v>
      </c>
      <c r="F56" s="515">
        <v>719.53600000000006</v>
      </c>
      <c r="G56" s="515">
        <v>140.17000000000002</v>
      </c>
      <c r="H56" s="515">
        <v>116.52699999999992</v>
      </c>
      <c r="I56" s="515">
        <v>164.74300000000005</v>
      </c>
      <c r="J56" s="515">
        <v>251.64</v>
      </c>
      <c r="K56" s="515">
        <v>673.07999999999993</v>
      </c>
      <c r="L56" s="515">
        <v>243.20599999999999</v>
      </c>
      <c r="M56" s="515">
        <v>285.65499999999997</v>
      </c>
      <c r="N56" s="515">
        <v>235.81700000000001</v>
      </c>
      <c r="O56" s="515">
        <v>764.678</v>
      </c>
      <c r="P56" s="497"/>
    </row>
    <row r="57" spans="1:16" x14ac:dyDescent="0.25">
      <c r="A57" s="195" t="s">
        <v>205</v>
      </c>
      <c r="B57" s="515">
        <v>40.070082840000005</v>
      </c>
      <c r="C57" s="515">
        <v>38.798065389999991</v>
      </c>
      <c r="D57" s="515">
        <v>39.124106199999979</v>
      </c>
      <c r="E57" s="515">
        <v>39.925827069999997</v>
      </c>
      <c r="F57" s="515">
        <v>157.91808149999997</v>
      </c>
      <c r="G57" s="515">
        <v>40.135148680000007</v>
      </c>
      <c r="H57" s="515">
        <v>40.37397679</v>
      </c>
      <c r="I57" s="515">
        <v>42.273845010000016</v>
      </c>
      <c r="J57" s="515">
        <v>44.007331670000013</v>
      </c>
      <c r="K57" s="515">
        <v>166.79030215000006</v>
      </c>
      <c r="L57" s="515">
        <v>45.396020539999995</v>
      </c>
      <c r="M57" s="515">
        <v>44.410293790000011</v>
      </c>
      <c r="N57" s="515">
        <v>44.975817899999981</v>
      </c>
      <c r="O57" s="515">
        <v>134.78213223</v>
      </c>
      <c r="P57" s="497"/>
    </row>
    <row r="58" spans="1:16" x14ac:dyDescent="0.25">
      <c r="A58" s="195" t="s">
        <v>206</v>
      </c>
      <c r="B58" s="515">
        <v>-6.3420859299999996</v>
      </c>
      <c r="C58" s="515">
        <v>-7.19304392</v>
      </c>
      <c r="D58" s="515">
        <v>-12.07153497</v>
      </c>
      <c r="E58" s="515">
        <v>-21.689392170000001</v>
      </c>
      <c r="F58" s="515">
        <v>-47.296056989999997</v>
      </c>
      <c r="G58" s="515">
        <v>-36.295389049999997</v>
      </c>
      <c r="H58" s="515">
        <v>-52.646171079999995</v>
      </c>
      <c r="I58" s="515">
        <v>-76.930243360000006</v>
      </c>
      <c r="J58" s="515">
        <v>-65.31079702000001</v>
      </c>
      <c r="K58" s="515">
        <v>-231.18260050999999</v>
      </c>
      <c r="L58" s="515">
        <v>-81.41779296</v>
      </c>
      <c r="M58" s="515">
        <v>-54.692684360000001</v>
      </c>
      <c r="N58" s="515">
        <v>-47.446458819999961</v>
      </c>
      <c r="O58" s="515">
        <v>-183.55693613999995</v>
      </c>
      <c r="P58" s="497"/>
    </row>
    <row r="59" spans="1:16" x14ac:dyDescent="0.25">
      <c r="A59" s="195" t="s">
        <v>207</v>
      </c>
      <c r="B59" s="515">
        <v>-30.195284869999998</v>
      </c>
      <c r="C59" s="515">
        <v>188.56403466</v>
      </c>
      <c r="D59" s="515">
        <v>-45.2180954600001</v>
      </c>
      <c r="E59" s="515">
        <v>-48.2019865199997</v>
      </c>
      <c r="F59" s="515">
        <v>64.948667810000217</v>
      </c>
      <c r="G59" s="515">
        <v>-27.724371450000135</v>
      </c>
      <c r="H59" s="515">
        <v>31.51996886000051</v>
      </c>
      <c r="I59" s="515">
        <v>31.270407799999447</v>
      </c>
      <c r="J59" s="515">
        <v>-73.965772380000558</v>
      </c>
      <c r="K59" s="515">
        <v>-38.899767170000736</v>
      </c>
      <c r="L59" s="515">
        <v>-66.549013580000704</v>
      </c>
      <c r="M59" s="515">
        <v>36.334857993902631</v>
      </c>
      <c r="N59" s="515">
        <v>-70.872582286501952</v>
      </c>
      <c r="O59" s="515">
        <v>-101.08673787260003</v>
      </c>
      <c r="P59" s="497"/>
    </row>
    <row r="60" spans="1:16" x14ac:dyDescent="0.25">
      <c r="A60" s="197" t="s">
        <v>208</v>
      </c>
      <c r="B60" s="516">
        <v>218.94971203999995</v>
      </c>
      <c r="C60" s="516">
        <v>417.70805612999965</v>
      </c>
      <c r="D60" s="516">
        <v>126.89047576999995</v>
      </c>
      <c r="E60" s="516">
        <v>131.55844838000036</v>
      </c>
      <c r="F60" s="516">
        <v>895.10669231999987</v>
      </c>
      <c r="G60" s="516">
        <v>116.2853881799999</v>
      </c>
      <c r="H60" s="516">
        <v>135.77477457000043</v>
      </c>
      <c r="I60" s="516">
        <v>161.35700944999951</v>
      </c>
      <c r="J60" s="516">
        <v>156.37076226999943</v>
      </c>
      <c r="K60" s="516">
        <v>569.7879344699993</v>
      </c>
      <c r="L60" s="517">
        <v>140.63521399999934</v>
      </c>
      <c r="M60" s="517">
        <v>311.70746742390264</v>
      </c>
      <c r="N60" s="517">
        <v>162.47377679349808</v>
      </c>
      <c r="O60" s="517">
        <v>614.81645821740005</v>
      </c>
      <c r="P60" s="498"/>
    </row>
    <row r="61" spans="1:16" x14ac:dyDescent="0.25">
      <c r="A61" s="195" t="s">
        <v>209</v>
      </c>
      <c r="B61" s="518">
        <v>-24.46133537</v>
      </c>
      <c r="C61" s="518">
        <v>-38.965573509999999</v>
      </c>
      <c r="D61" s="518">
        <v>-71.062406899999999</v>
      </c>
      <c r="E61" s="518">
        <v>-21.429453909999982</v>
      </c>
      <c r="F61" s="518">
        <v>-155.91876968999998</v>
      </c>
      <c r="G61" s="518">
        <v>-12.78919788</v>
      </c>
      <c r="H61" s="518">
        <v>-30.273478720000014</v>
      </c>
      <c r="I61" s="518">
        <v>-15.975468270000013</v>
      </c>
      <c r="J61" s="518">
        <v>11.739899430000049</v>
      </c>
      <c r="K61" s="518">
        <v>-47.298245439999981</v>
      </c>
      <c r="L61" s="515">
        <v>-1.4420290099999984</v>
      </c>
      <c r="M61" s="515">
        <v>-7.3363729799999859</v>
      </c>
      <c r="N61" s="515">
        <v>24.727916529999987</v>
      </c>
      <c r="O61" s="515">
        <v>15.949514540000003</v>
      </c>
      <c r="P61" s="497"/>
    </row>
    <row r="62" spans="1:16" x14ac:dyDescent="0.25">
      <c r="A62" s="197" t="s">
        <v>210</v>
      </c>
      <c r="B62" s="516">
        <v>194.48837666999995</v>
      </c>
      <c r="C62" s="516">
        <v>378.74248261999963</v>
      </c>
      <c r="D62" s="516">
        <v>55.828068869999953</v>
      </c>
      <c r="E62" s="516">
        <v>110.12899447000038</v>
      </c>
      <c r="F62" s="516">
        <v>739.18792262999989</v>
      </c>
      <c r="G62" s="516">
        <v>103.4961902999999</v>
      </c>
      <c r="H62" s="516">
        <v>105.50129585000042</v>
      </c>
      <c r="I62" s="516">
        <v>145.38154117999949</v>
      </c>
      <c r="J62" s="516">
        <v>168.11066169999947</v>
      </c>
      <c r="K62" s="516">
        <v>522.48968902999934</v>
      </c>
      <c r="L62" s="517">
        <v>139.19318498999934</v>
      </c>
      <c r="M62" s="517">
        <v>304.37109444390268</v>
      </c>
      <c r="N62" s="517">
        <v>187.20169332349806</v>
      </c>
      <c r="O62" s="517">
        <v>187.20169332349806</v>
      </c>
      <c r="P62" s="498"/>
    </row>
    <row r="63" spans="1:16" x14ac:dyDescent="0.25">
      <c r="A63" s="207" t="s">
        <v>212</v>
      </c>
      <c r="B63" s="519"/>
      <c r="C63" s="519"/>
      <c r="D63" s="519"/>
      <c r="E63" s="519"/>
      <c r="F63" s="519"/>
      <c r="G63" s="519"/>
      <c r="H63" s="519"/>
      <c r="I63" s="519"/>
      <c r="J63" s="519"/>
      <c r="K63" s="519"/>
      <c r="L63" s="519"/>
      <c r="M63" s="519"/>
      <c r="N63" s="519"/>
      <c r="O63" s="519"/>
    </row>
    <row r="64" spans="1:16" x14ac:dyDescent="0.25">
      <c r="A64" s="195" t="s">
        <v>213</v>
      </c>
      <c r="B64" s="520">
        <v>14922</v>
      </c>
      <c r="C64" s="520">
        <v>14582</v>
      </c>
      <c r="D64" s="520">
        <v>14343</v>
      </c>
      <c r="E64" s="520">
        <v>14280</v>
      </c>
      <c r="F64" s="520">
        <v>14280</v>
      </c>
      <c r="G64" s="520">
        <v>14989</v>
      </c>
      <c r="H64" s="520">
        <v>15242</v>
      </c>
      <c r="I64" s="520">
        <v>15390</v>
      </c>
      <c r="J64" s="520">
        <v>15619</v>
      </c>
      <c r="K64" s="520">
        <v>15619</v>
      </c>
      <c r="L64" s="520">
        <v>16171</v>
      </c>
      <c r="M64" s="520">
        <v>16779.923999999999</v>
      </c>
      <c r="N64" s="520">
        <v>17682.48</v>
      </c>
      <c r="O64" s="520">
        <v>17682.48</v>
      </c>
      <c r="P64" s="427"/>
    </row>
    <row r="65" spans="1:16" x14ac:dyDescent="0.25">
      <c r="A65" s="195" t="s">
        <v>214</v>
      </c>
      <c r="B65" s="520">
        <v>9793</v>
      </c>
      <c r="C65" s="520">
        <v>9338</v>
      </c>
      <c r="D65" s="520">
        <v>9110</v>
      </c>
      <c r="E65" s="520">
        <v>9037</v>
      </c>
      <c r="F65" s="520">
        <v>9037</v>
      </c>
      <c r="G65" s="520">
        <v>9654</v>
      </c>
      <c r="H65" s="520">
        <v>9963</v>
      </c>
      <c r="I65" s="520">
        <v>10054</v>
      </c>
      <c r="J65" s="520">
        <v>10286</v>
      </c>
      <c r="K65" s="520">
        <v>10286</v>
      </c>
      <c r="L65" s="520">
        <v>10806</v>
      </c>
      <c r="M65" s="520">
        <v>11358.393914049999</v>
      </c>
      <c r="N65" s="520">
        <v>12236.16285664</v>
      </c>
      <c r="O65" s="520">
        <v>12236.16285664</v>
      </c>
      <c r="P65" s="427"/>
    </row>
    <row r="66" spans="1:16" x14ac:dyDescent="0.25">
      <c r="A66" s="195" t="s">
        <v>215</v>
      </c>
      <c r="B66" s="520">
        <v>219.84373357279998</v>
      </c>
      <c r="C66" s="520">
        <v>203.87511886038851</v>
      </c>
      <c r="D66" s="520">
        <v>144.29985725062062</v>
      </c>
      <c r="E66" s="520">
        <v>154.87750220580102</v>
      </c>
      <c r="F66" s="520">
        <v>722.89621188961019</v>
      </c>
      <c r="G66" s="520">
        <v>190.92444673140017</v>
      </c>
      <c r="H66" s="520">
        <v>166.8</v>
      </c>
      <c r="I66" s="520">
        <v>203.86311699123738</v>
      </c>
      <c r="J66" s="520">
        <v>239.39542339718642</v>
      </c>
      <c r="K66" s="520">
        <v>800.98298711982397</v>
      </c>
      <c r="L66" s="520">
        <v>278.69351448858606</v>
      </c>
      <c r="M66" s="520">
        <v>326.7</v>
      </c>
      <c r="N66" s="520">
        <v>282.2</v>
      </c>
      <c r="O66" s="520">
        <v>887.59351448858604</v>
      </c>
      <c r="P66" s="497"/>
    </row>
    <row r="67" spans="1:16" x14ac:dyDescent="0.25">
      <c r="A67" s="195" t="s">
        <v>664</v>
      </c>
      <c r="B67" s="511">
        <v>4.88</v>
      </c>
      <c r="C67" s="511">
        <v>2.83</v>
      </c>
      <c r="D67" s="511">
        <v>1.27</v>
      </c>
      <c r="E67" s="511">
        <v>0.93</v>
      </c>
      <c r="F67" s="511">
        <v>1.84</v>
      </c>
      <c r="G67" s="511">
        <v>0.83</v>
      </c>
      <c r="H67" s="511">
        <v>0.63</v>
      </c>
      <c r="I67" s="511">
        <v>0.62</v>
      </c>
      <c r="J67" s="511">
        <v>0.71</v>
      </c>
      <c r="K67" s="511">
        <v>0.68</v>
      </c>
      <c r="L67" s="511">
        <v>0.79</v>
      </c>
      <c r="M67" s="511">
        <v>0.96</v>
      </c>
      <c r="N67" s="511">
        <v>0.76</v>
      </c>
      <c r="O67" s="511">
        <v>0.83</v>
      </c>
      <c r="P67" s="221"/>
    </row>
    <row r="68" spans="1:16" x14ac:dyDescent="0.25">
      <c r="A68" s="195" t="s">
        <v>639</v>
      </c>
      <c r="B68" s="511">
        <v>0.65</v>
      </c>
      <c r="C68" s="511">
        <v>0.64</v>
      </c>
      <c r="D68" s="511">
        <v>0.55000000000000004</v>
      </c>
      <c r="E68" s="511">
        <v>0.52</v>
      </c>
      <c r="F68" s="511">
        <v>0.52</v>
      </c>
      <c r="G68" s="511">
        <v>0.45</v>
      </c>
      <c r="H68" s="511">
        <v>0.44</v>
      </c>
      <c r="I68" s="511">
        <v>0.44</v>
      </c>
      <c r="J68" s="511">
        <v>0.43</v>
      </c>
      <c r="K68" s="511">
        <v>0.43</v>
      </c>
      <c r="L68" s="511">
        <v>0.44</v>
      </c>
      <c r="M68" s="511">
        <v>0.36</v>
      </c>
      <c r="N68" s="511">
        <v>0.4</v>
      </c>
      <c r="O68" s="511">
        <v>0.4</v>
      </c>
      <c r="P68" s="221"/>
    </row>
    <row r="69" spans="1:16" x14ac:dyDescent="0.25">
      <c r="A69" s="195" t="s">
        <v>640</v>
      </c>
      <c r="B69" s="511">
        <v>0.06</v>
      </c>
      <c r="C69" s="511">
        <v>0.09</v>
      </c>
      <c r="D69" s="511">
        <v>0.09</v>
      </c>
      <c r="E69" s="511">
        <v>0.32</v>
      </c>
      <c r="F69" s="511">
        <v>0.32</v>
      </c>
      <c r="G69" s="511">
        <v>0.35</v>
      </c>
      <c r="H69" s="511">
        <v>0.34</v>
      </c>
      <c r="I69" s="511">
        <v>0.35</v>
      </c>
      <c r="J69" s="511">
        <v>0.35</v>
      </c>
      <c r="K69" s="511">
        <v>0.35</v>
      </c>
      <c r="L69" s="511">
        <v>0.34</v>
      </c>
      <c r="M69" s="511">
        <v>0.28999999999999998</v>
      </c>
      <c r="N69" s="511">
        <v>0.27</v>
      </c>
      <c r="O69" s="511">
        <v>0.27</v>
      </c>
      <c r="P69" s="221"/>
    </row>
    <row r="70" spans="1:16" x14ac:dyDescent="0.25">
      <c r="A70" s="195" t="s">
        <v>641</v>
      </c>
      <c r="B70" s="511">
        <v>0.14000000000000001</v>
      </c>
      <c r="C70" s="511">
        <v>0.14000000000000001</v>
      </c>
      <c r="D70" s="511">
        <v>0.24</v>
      </c>
      <c r="E70" s="511">
        <v>0.08</v>
      </c>
      <c r="F70" s="511">
        <v>0.08</v>
      </c>
      <c r="G70" s="511">
        <v>0.12</v>
      </c>
      <c r="H70" s="511">
        <v>0.14000000000000001</v>
      </c>
      <c r="I70" s="511">
        <v>0.14000000000000001</v>
      </c>
      <c r="J70" s="511">
        <v>0.15</v>
      </c>
      <c r="K70" s="511">
        <v>0.15</v>
      </c>
      <c r="L70" s="511">
        <v>0.15</v>
      </c>
      <c r="M70" s="511">
        <v>0.22</v>
      </c>
      <c r="N70" s="511">
        <v>0.2</v>
      </c>
      <c r="O70" s="511">
        <v>0.2</v>
      </c>
      <c r="P70" s="221"/>
    </row>
    <row r="71" spans="1:16" x14ac:dyDescent="0.25">
      <c r="A71" s="195" t="s">
        <v>536</v>
      </c>
      <c r="B71" s="511">
        <v>7.0000000000000007E-2</v>
      </c>
      <c r="C71" s="511">
        <v>0.08</v>
      </c>
      <c r="D71" s="511">
        <v>0.08</v>
      </c>
      <c r="E71" s="511">
        <v>0.06</v>
      </c>
      <c r="F71" s="511">
        <v>0.06</v>
      </c>
      <c r="G71" s="511">
        <v>0.05</v>
      </c>
      <c r="H71" s="511">
        <v>0.04</v>
      </c>
      <c r="I71" s="511">
        <v>0.04</v>
      </c>
      <c r="J71" s="511">
        <v>0.03</v>
      </c>
      <c r="K71" s="511">
        <v>0.03</v>
      </c>
      <c r="L71" s="511">
        <v>0.04</v>
      </c>
      <c r="M71" s="511">
        <v>0.09</v>
      </c>
      <c r="N71" s="511">
        <v>0.09</v>
      </c>
      <c r="O71" s="511">
        <v>0.09</v>
      </c>
      <c r="P71" s="221"/>
    </row>
    <row r="72" spans="1:16" x14ac:dyDescent="0.25">
      <c r="A72" s="195" t="s">
        <v>642</v>
      </c>
      <c r="B72" s="511">
        <v>0.06</v>
      </c>
      <c r="C72" s="511">
        <v>0.06</v>
      </c>
      <c r="D72" s="511">
        <v>0.04</v>
      </c>
      <c r="E72" s="511">
        <v>0.04</v>
      </c>
      <c r="F72" s="511">
        <v>0.04</v>
      </c>
      <c r="G72" s="511">
        <v>0.03</v>
      </c>
      <c r="H72" s="511">
        <v>0.04</v>
      </c>
      <c r="I72" s="511">
        <v>0.03</v>
      </c>
      <c r="J72" s="511">
        <v>0.04</v>
      </c>
      <c r="K72" s="511">
        <v>0.04</v>
      </c>
      <c r="L72" s="511">
        <v>0.02</v>
      </c>
      <c r="M72" s="511">
        <v>0.04</v>
      </c>
      <c r="N72" s="511">
        <v>0.04</v>
      </c>
      <c r="O72" s="511">
        <v>0.04</v>
      </c>
      <c r="P72" s="221"/>
    </row>
    <row r="73" spans="1:16" x14ac:dyDescent="0.25">
      <c r="A73" s="195" t="s">
        <v>216</v>
      </c>
      <c r="B73" s="221"/>
      <c r="C73" s="221"/>
      <c r="D73" s="221"/>
      <c r="E73" s="221"/>
      <c r="F73" s="221"/>
      <c r="G73" s="221"/>
      <c r="H73" s="221"/>
      <c r="I73" s="221"/>
      <c r="J73" s="221"/>
      <c r="K73" s="221"/>
      <c r="L73" s="220"/>
      <c r="M73" s="220"/>
      <c r="N73" s="220"/>
      <c r="O73" s="220"/>
      <c r="P73" s="220"/>
    </row>
    <row r="74" spans="1:16" x14ac:dyDescent="0.25">
      <c r="A74" s="193" t="s">
        <v>217</v>
      </c>
      <c r="B74" s="194" t="s">
        <v>124</v>
      </c>
      <c r="C74" s="194" t="s">
        <v>125</v>
      </c>
      <c r="D74" s="194" t="s">
        <v>126</v>
      </c>
      <c r="E74" s="194" t="s">
        <v>127</v>
      </c>
      <c r="F74" s="194">
        <v>2021</v>
      </c>
      <c r="G74" s="194" t="s">
        <v>98</v>
      </c>
      <c r="H74" s="194" t="s">
        <v>99</v>
      </c>
      <c r="I74" s="194" t="s">
        <v>100</v>
      </c>
      <c r="J74" s="194" t="s">
        <v>101</v>
      </c>
      <c r="K74" s="194">
        <v>2022</v>
      </c>
      <c r="L74" s="194" t="s">
        <v>102</v>
      </c>
      <c r="M74" s="194" t="s">
        <v>648</v>
      </c>
      <c r="N74" s="194" t="s">
        <v>669</v>
      </c>
      <c r="O74" s="194" t="s">
        <v>670</v>
      </c>
      <c r="P74" s="196"/>
    </row>
    <row r="75" spans="1:16" x14ac:dyDescent="0.25">
      <c r="A75" s="195" t="s">
        <v>600</v>
      </c>
      <c r="B75" s="426">
        <v>93045</v>
      </c>
      <c r="C75" s="426">
        <v>89211</v>
      </c>
      <c r="D75" s="428">
        <v>106312</v>
      </c>
      <c r="E75" s="428">
        <v>132845</v>
      </c>
      <c r="F75" s="429">
        <v>421413</v>
      </c>
      <c r="G75" s="428">
        <v>91588</v>
      </c>
      <c r="H75" s="429">
        <v>124936</v>
      </c>
      <c r="I75" s="429">
        <v>109337</v>
      </c>
      <c r="J75" s="429">
        <v>144583</v>
      </c>
      <c r="K75" s="428">
        <v>470444</v>
      </c>
      <c r="L75" s="428">
        <v>74685</v>
      </c>
      <c r="M75" s="428">
        <v>86876</v>
      </c>
      <c r="N75" s="428">
        <v>79067</v>
      </c>
      <c r="O75" s="428">
        <v>240628</v>
      </c>
      <c r="P75" s="428"/>
    </row>
    <row r="76" spans="1:16" x14ac:dyDescent="0.25">
      <c r="A76" s="193" t="s">
        <v>597</v>
      </c>
      <c r="B76" s="194" t="s">
        <v>124</v>
      </c>
      <c r="C76" s="194" t="s">
        <v>125</v>
      </c>
      <c r="D76" s="194" t="s">
        <v>126</v>
      </c>
      <c r="E76" s="194" t="s">
        <v>127</v>
      </c>
      <c r="F76" s="194">
        <v>2021</v>
      </c>
      <c r="G76" s="194" t="s">
        <v>98</v>
      </c>
      <c r="H76" s="194" t="s">
        <v>99</v>
      </c>
      <c r="I76" s="194" t="s">
        <v>100</v>
      </c>
      <c r="J76" s="194" t="s">
        <v>101</v>
      </c>
      <c r="K76" s="194">
        <v>2022</v>
      </c>
      <c r="L76" s="194" t="s">
        <v>102</v>
      </c>
      <c r="M76" s="194" t="s">
        <v>648</v>
      </c>
      <c r="N76" s="194" t="s">
        <v>669</v>
      </c>
      <c r="O76" s="194" t="s">
        <v>670</v>
      </c>
      <c r="P76" s="196"/>
    </row>
    <row r="77" spans="1:16" x14ac:dyDescent="0.25">
      <c r="A77" s="195" t="s">
        <v>218</v>
      </c>
      <c r="B77" s="507">
        <v>3156</v>
      </c>
      <c r="C77" s="507">
        <v>3257</v>
      </c>
      <c r="D77" s="507">
        <v>3352</v>
      </c>
      <c r="E77" s="507">
        <v>3437</v>
      </c>
      <c r="F77" s="507">
        <v>3437</v>
      </c>
      <c r="G77" s="507">
        <v>3592</v>
      </c>
      <c r="H77" s="507">
        <v>3687</v>
      </c>
      <c r="I77" s="507">
        <v>3983</v>
      </c>
      <c r="J77" s="507">
        <v>4194</v>
      </c>
      <c r="K77" s="507">
        <v>4194</v>
      </c>
      <c r="L77" s="507">
        <v>4475</v>
      </c>
      <c r="M77" s="507">
        <v>4653</v>
      </c>
      <c r="N77" s="507">
        <v>4684</v>
      </c>
      <c r="O77" s="507">
        <v>4684</v>
      </c>
      <c r="P77" s="426"/>
    </row>
    <row r="78" spans="1:16" x14ac:dyDescent="0.25">
      <c r="A78" s="195" t="s">
        <v>219</v>
      </c>
      <c r="B78" s="507">
        <v>298</v>
      </c>
      <c r="C78" s="507">
        <v>475</v>
      </c>
      <c r="D78" s="507">
        <v>336</v>
      </c>
      <c r="E78" s="507">
        <v>332</v>
      </c>
      <c r="F78" s="507">
        <v>332</v>
      </c>
      <c r="G78" s="507">
        <v>430</v>
      </c>
      <c r="H78" s="507">
        <v>495</v>
      </c>
      <c r="I78" s="507">
        <v>474</v>
      </c>
      <c r="J78" s="507">
        <v>709</v>
      </c>
      <c r="K78" s="507">
        <v>709</v>
      </c>
      <c r="L78" s="507">
        <v>651</v>
      </c>
      <c r="M78" s="507">
        <v>842</v>
      </c>
      <c r="N78" s="507">
        <v>820</v>
      </c>
      <c r="O78" s="507">
        <v>820</v>
      </c>
      <c r="P78" s="426"/>
    </row>
    <row r="79" spans="1:16" x14ac:dyDescent="0.25">
      <c r="A79" s="195" t="s">
        <v>220</v>
      </c>
      <c r="B79" s="507">
        <v>1033</v>
      </c>
      <c r="C79" s="507">
        <v>3352</v>
      </c>
      <c r="D79" s="507">
        <v>1233</v>
      </c>
      <c r="E79" s="507">
        <v>1353</v>
      </c>
      <c r="F79" s="507">
        <v>1353</v>
      </c>
      <c r="G79" s="507">
        <v>1367</v>
      </c>
      <c r="H79" s="507">
        <v>1412</v>
      </c>
      <c r="I79" s="507">
        <v>1519</v>
      </c>
      <c r="J79" s="507">
        <v>1589</v>
      </c>
      <c r="K79" s="507">
        <v>1589</v>
      </c>
      <c r="L79" s="507">
        <v>1593</v>
      </c>
      <c r="M79" s="507">
        <v>1731</v>
      </c>
      <c r="N79" s="507">
        <v>1616</v>
      </c>
      <c r="O79" s="507">
        <v>1616</v>
      </c>
      <c r="P79" s="426"/>
    </row>
    <row r="80" spans="1:16" x14ac:dyDescent="0.25">
      <c r="A80" s="195" t="s">
        <v>221</v>
      </c>
      <c r="B80" s="507">
        <v>163</v>
      </c>
      <c r="C80" s="507">
        <v>98</v>
      </c>
      <c r="D80" s="507">
        <v>143</v>
      </c>
      <c r="E80" s="507">
        <v>227</v>
      </c>
      <c r="F80" s="507">
        <v>227</v>
      </c>
      <c r="G80" s="507">
        <v>252</v>
      </c>
      <c r="H80" s="507">
        <v>208</v>
      </c>
      <c r="I80" s="507">
        <v>111</v>
      </c>
      <c r="J80" s="507">
        <v>168</v>
      </c>
      <c r="K80" s="507">
        <v>168</v>
      </c>
      <c r="L80" s="507">
        <v>465</v>
      </c>
      <c r="M80" s="507">
        <v>272</v>
      </c>
      <c r="N80" s="507">
        <v>381</v>
      </c>
      <c r="O80" s="507">
        <v>381</v>
      </c>
      <c r="P80" s="426"/>
    </row>
    <row r="81" spans="1:16" x14ac:dyDescent="0.25">
      <c r="A81" s="195" t="s">
        <v>84</v>
      </c>
      <c r="B81" s="507">
        <v>2360</v>
      </c>
      <c r="C81" s="507">
        <v>1817</v>
      </c>
      <c r="D81" s="507">
        <v>1602</v>
      </c>
      <c r="E81" s="507">
        <v>1102</v>
      </c>
      <c r="F81" s="507">
        <v>1102</v>
      </c>
      <c r="G81" s="507">
        <v>939</v>
      </c>
      <c r="H81" s="507">
        <v>775</v>
      </c>
      <c r="I81" s="507">
        <v>790</v>
      </c>
      <c r="J81" s="507">
        <v>713</v>
      </c>
      <c r="K81" s="507">
        <v>713</v>
      </c>
      <c r="L81" s="507">
        <v>1054</v>
      </c>
      <c r="M81" s="507">
        <v>770</v>
      </c>
      <c r="N81" s="507">
        <v>1309</v>
      </c>
      <c r="O81" s="507">
        <v>1309</v>
      </c>
      <c r="P81" s="426"/>
    </row>
    <row r="82" spans="1:16" x14ac:dyDescent="0.25">
      <c r="A82" s="195" t="s">
        <v>598</v>
      </c>
      <c r="B82" s="507" t="s">
        <v>1</v>
      </c>
      <c r="C82" s="507" t="s">
        <v>1</v>
      </c>
      <c r="D82" s="507" t="s">
        <v>1</v>
      </c>
      <c r="E82" s="507" t="s">
        <v>1</v>
      </c>
      <c r="F82" s="507" t="s">
        <v>1</v>
      </c>
      <c r="G82" s="507" t="s">
        <v>1</v>
      </c>
      <c r="H82" s="507" t="s">
        <v>1</v>
      </c>
      <c r="I82" s="507" t="s">
        <v>1</v>
      </c>
      <c r="J82" s="507" t="s">
        <v>1</v>
      </c>
      <c r="K82" s="507" t="s">
        <v>1</v>
      </c>
      <c r="L82" s="507">
        <v>112</v>
      </c>
      <c r="M82" s="507">
        <v>144</v>
      </c>
      <c r="N82" s="507">
        <v>87</v>
      </c>
      <c r="O82" s="507">
        <v>87</v>
      </c>
      <c r="P82" s="426"/>
    </row>
    <row r="83" spans="1:16" x14ac:dyDescent="0.25">
      <c r="A83" s="195" t="s">
        <v>222</v>
      </c>
      <c r="B83" s="507">
        <v>4189</v>
      </c>
      <c r="C83" s="507">
        <v>6609</v>
      </c>
      <c r="D83" s="507">
        <v>4585</v>
      </c>
      <c r="E83" s="507">
        <v>4790</v>
      </c>
      <c r="F83" s="507">
        <v>4790</v>
      </c>
      <c r="G83" s="507">
        <v>4959</v>
      </c>
      <c r="H83" s="507">
        <v>5099</v>
      </c>
      <c r="I83" s="507">
        <v>5502</v>
      </c>
      <c r="J83" s="507">
        <v>5783</v>
      </c>
      <c r="K83" s="507">
        <v>5783</v>
      </c>
      <c r="L83" s="507">
        <v>6068</v>
      </c>
      <c r="M83" s="507">
        <v>6384</v>
      </c>
      <c r="N83" s="507">
        <v>6300</v>
      </c>
      <c r="O83" s="507">
        <v>6300</v>
      </c>
      <c r="P83" s="426"/>
    </row>
    <row r="84" spans="1:16" x14ac:dyDescent="0.25">
      <c r="A84" s="195" t="s">
        <v>223</v>
      </c>
      <c r="B84" s="507">
        <v>2821</v>
      </c>
      <c r="C84" s="507">
        <v>2390</v>
      </c>
      <c r="D84" s="507">
        <v>2081</v>
      </c>
      <c r="E84" s="507">
        <v>1661</v>
      </c>
      <c r="F84" s="507">
        <v>1661</v>
      </c>
      <c r="G84" s="507">
        <v>1621</v>
      </c>
      <c r="H84" s="507">
        <v>1478</v>
      </c>
      <c r="I84" s="507">
        <v>1375</v>
      </c>
      <c r="J84" s="507">
        <v>1590</v>
      </c>
      <c r="K84" s="507">
        <v>1590</v>
      </c>
      <c r="L84" s="507">
        <v>2282</v>
      </c>
      <c r="M84" s="507">
        <v>2028</v>
      </c>
      <c r="N84" s="507">
        <v>2597</v>
      </c>
      <c r="O84" s="507">
        <v>2597</v>
      </c>
      <c r="P84" s="426"/>
    </row>
    <row r="85" spans="1:16" x14ac:dyDescent="0.25">
      <c r="A85" s="195" t="s">
        <v>643</v>
      </c>
      <c r="B85" s="507">
        <v>7010</v>
      </c>
      <c r="C85" s="507">
        <v>8999</v>
      </c>
      <c r="D85" s="507">
        <v>6666</v>
      </c>
      <c r="E85" s="507">
        <v>6451</v>
      </c>
      <c r="F85" s="507">
        <v>6451</v>
      </c>
      <c r="G85" s="507">
        <v>6580</v>
      </c>
      <c r="H85" s="507">
        <v>6577</v>
      </c>
      <c r="I85" s="507">
        <v>6877</v>
      </c>
      <c r="J85" s="507">
        <v>7373</v>
      </c>
      <c r="K85" s="507">
        <v>7373</v>
      </c>
      <c r="L85" s="507">
        <v>8350</v>
      </c>
      <c r="M85" s="507">
        <v>8412</v>
      </c>
      <c r="N85" s="507">
        <v>8897</v>
      </c>
      <c r="O85" s="507">
        <v>8897</v>
      </c>
      <c r="P85" s="426"/>
    </row>
    <row r="86" spans="1:16" x14ac:dyDescent="0.25">
      <c r="A86" s="193" t="s">
        <v>224</v>
      </c>
      <c r="B86" s="194" t="s">
        <v>124</v>
      </c>
      <c r="C86" s="194" t="s">
        <v>125</v>
      </c>
      <c r="D86" s="194" t="s">
        <v>126</v>
      </c>
      <c r="E86" s="194" t="s">
        <v>127</v>
      </c>
      <c r="F86" s="194">
        <v>2021</v>
      </c>
      <c r="G86" s="194" t="s">
        <v>98</v>
      </c>
      <c r="H86" s="194" t="s">
        <v>99</v>
      </c>
      <c r="I86" s="194" t="s">
        <v>100</v>
      </c>
      <c r="J86" s="194" t="s">
        <v>101</v>
      </c>
      <c r="K86" s="194">
        <v>2022</v>
      </c>
      <c r="L86" s="194" t="s">
        <v>102</v>
      </c>
      <c r="M86" s="194" t="s">
        <v>648</v>
      </c>
      <c r="N86" s="194" t="s">
        <v>669</v>
      </c>
      <c r="O86" s="194" t="s">
        <v>670</v>
      </c>
      <c r="P86" s="196"/>
    </row>
    <row r="87" spans="1:16" x14ac:dyDescent="0.25">
      <c r="A87" s="195" t="s">
        <v>225</v>
      </c>
      <c r="B87" s="521">
        <v>8824.8004999999994</v>
      </c>
      <c r="C87" s="521">
        <v>9150.0969999999998</v>
      </c>
      <c r="D87" s="521">
        <v>9018.0750000000007</v>
      </c>
      <c r="E87" s="521">
        <v>9165.7805000000008</v>
      </c>
      <c r="F87" s="521">
        <v>9165.7805000000008</v>
      </c>
      <c r="G87" s="521">
        <v>9330.6013000000003</v>
      </c>
      <c r="H87" s="521">
        <v>9387.2536</v>
      </c>
      <c r="I87" s="521">
        <v>9659.1664857961805</v>
      </c>
      <c r="J87" s="521">
        <v>9973.8330999999998</v>
      </c>
      <c r="K87" s="521">
        <v>9973.8330999999998</v>
      </c>
      <c r="L87" s="521">
        <v>10729.8745</v>
      </c>
      <c r="M87" s="521">
        <v>10921.718000000001</v>
      </c>
      <c r="N87" s="521">
        <v>11220.526699999999</v>
      </c>
      <c r="O87" s="521">
        <v>11220.526699999999</v>
      </c>
      <c r="P87" s="499"/>
    </row>
    <row r="88" spans="1:16" x14ac:dyDescent="0.25">
      <c r="A88" s="195" t="s">
        <v>599</v>
      </c>
      <c r="B88" s="487">
        <v>0.14691325231229774</v>
      </c>
      <c r="C88" s="487">
        <v>0.31357446863318494</v>
      </c>
      <c r="D88" s="487">
        <v>2.99877381702413E-2</v>
      </c>
      <c r="E88" s="487">
        <v>0.25406511175470647</v>
      </c>
      <c r="F88" s="487">
        <v>0.18429999999999999</v>
      </c>
      <c r="G88" s="487">
        <v>8.244078978614644E-2</v>
      </c>
      <c r="H88" s="487">
        <v>6.1667889178341075E-2</v>
      </c>
      <c r="I88" s="487">
        <v>0.12317490969162039</v>
      </c>
      <c r="J88" s="487">
        <v>0.24150384791130811</v>
      </c>
      <c r="K88" s="487">
        <v>0.12369999999999999</v>
      </c>
      <c r="L88" s="487">
        <v>0.13400000000000001</v>
      </c>
      <c r="M88" s="487">
        <v>0.29399999999999998</v>
      </c>
      <c r="N88" s="487">
        <v>0.20650214132691722</v>
      </c>
      <c r="O88" s="487">
        <v>0.19222177713332542</v>
      </c>
      <c r="P88" s="493"/>
    </row>
    <row r="89" spans="1:16" x14ac:dyDescent="0.25">
      <c r="A89" s="195" t="s">
        <v>226</v>
      </c>
      <c r="B89" s="487">
        <v>0.13356385466603626</v>
      </c>
      <c r="C89" s="487">
        <v>0.28706607963653424</v>
      </c>
      <c r="D89" s="487">
        <v>2.665913201440551E-2</v>
      </c>
      <c r="E89" s="487">
        <v>0.23251991514910955</v>
      </c>
      <c r="F89" s="487">
        <v>0.16850000000000001</v>
      </c>
      <c r="G89" s="487">
        <v>7.5067026083728394E-2</v>
      </c>
      <c r="H89" s="487">
        <v>5.5987643032286143E-2</v>
      </c>
      <c r="I89" s="487">
        <v>0.11294369932125159</v>
      </c>
      <c r="J89" s="487">
        <v>0.22282824458732997</v>
      </c>
      <c r="K89" s="487">
        <v>0.11380000000000001</v>
      </c>
      <c r="L89" s="487">
        <v>0.12406514105786141</v>
      </c>
      <c r="M89" s="487">
        <v>0.25800000000000001</v>
      </c>
      <c r="N89" s="487">
        <v>0.2216632998381953</v>
      </c>
      <c r="O89" s="487">
        <v>0.20638424365108829</v>
      </c>
      <c r="P89" s="493"/>
    </row>
    <row r="90" spans="1:16" x14ac:dyDescent="0.25">
      <c r="A90" s="195" t="s">
        <v>644</v>
      </c>
      <c r="B90" s="522">
        <v>0.92</v>
      </c>
      <c r="C90" s="522">
        <v>2.04</v>
      </c>
      <c r="D90" s="522">
        <v>0.19</v>
      </c>
      <c r="E90" s="522">
        <v>0.83</v>
      </c>
      <c r="F90" s="522">
        <v>2.41</v>
      </c>
      <c r="G90" s="522">
        <v>0.27</v>
      </c>
      <c r="H90" s="522">
        <v>0.21</v>
      </c>
      <c r="I90" s="522">
        <v>0.43</v>
      </c>
      <c r="J90" s="522">
        <v>0.87</v>
      </c>
      <c r="K90" s="522">
        <v>1.77</v>
      </c>
      <c r="L90" s="523">
        <v>0.52</v>
      </c>
      <c r="M90" s="523">
        <v>1.1299999999999999</v>
      </c>
      <c r="N90" s="523">
        <v>0.91010151762614944</v>
      </c>
      <c r="O90" s="523">
        <v>2.5604917502202302</v>
      </c>
      <c r="P90" s="500"/>
    </row>
    <row r="91" spans="1:16" x14ac:dyDescent="0.25">
      <c r="A91" s="195" t="s">
        <v>227</v>
      </c>
      <c r="B91" s="522">
        <v>0.91</v>
      </c>
      <c r="C91" s="522">
        <v>2.04</v>
      </c>
      <c r="D91" s="522">
        <v>0.19</v>
      </c>
      <c r="E91" s="522">
        <v>0.83</v>
      </c>
      <c r="F91" s="522">
        <v>2.4</v>
      </c>
      <c r="G91" s="522">
        <v>0.27</v>
      </c>
      <c r="H91" s="522">
        <v>0.2</v>
      </c>
      <c r="I91" s="522">
        <v>0.42</v>
      </c>
      <c r="J91" s="522">
        <v>0.86</v>
      </c>
      <c r="K91" s="522">
        <v>1.76</v>
      </c>
      <c r="L91" s="523">
        <v>0.52</v>
      </c>
      <c r="M91" s="523">
        <v>1.0900000000000001</v>
      </c>
      <c r="N91" s="523">
        <v>0.89524176953867551</v>
      </c>
      <c r="O91" s="523">
        <v>2.4999956525461711</v>
      </c>
      <c r="P91" s="500"/>
    </row>
    <row r="92" spans="1:16" x14ac:dyDescent="0.25">
      <c r="A92" s="195" t="s">
        <v>228</v>
      </c>
      <c r="B92" s="524">
        <v>322179</v>
      </c>
      <c r="C92" s="524">
        <v>322179</v>
      </c>
      <c r="D92" s="524">
        <v>322179</v>
      </c>
      <c r="E92" s="524">
        <v>644025</v>
      </c>
      <c r="F92" s="524">
        <v>644025</v>
      </c>
      <c r="G92" s="524">
        <v>644138</v>
      </c>
      <c r="H92" s="524">
        <v>644151</v>
      </c>
      <c r="I92" s="524">
        <v>644166</v>
      </c>
      <c r="J92" s="524">
        <v>644166</v>
      </c>
      <c r="K92" s="524">
        <v>644166</v>
      </c>
      <c r="L92" s="524">
        <v>646085</v>
      </c>
      <c r="M92" s="525">
        <v>647050</v>
      </c>
      <c r="N92" s="525">
        <v>647050</v>
      </c>
      <c r="O92" s="525">
        <v>647050</v>
      </c>
      <c r="P92" s="430"/>
    </row>
    <row r="93" spans="1:16" x14ac:dyDescent="0.25">
      <c r="A93" s="465" t="s">
        <v>111</v>
      </c>
      <c r="B93" s="194" t="s">
        <v>124</v>
      </c>
      <c r="C93" s="194" t="s">
        <v>125</v>
      </c>
      <c r="D93" s="194" t="s">
        <v>126</v>
      </c>
      <c r="E93" s="194" t="s">
        <v>127</v>
      </c>
      <c r="F93" s="194">
        <v>2021</v>
      </c>
      <c r="G93" s="194" t="s">
        <v>98</v>
      </c>
      <c r="H93" s="194" t="s">
        <v>99</v>
      </c>
      <c r="I93" s="194" t="s">
        <v>100</v>
      </c>
      <c r="J93" s="194" t="s">
        <v>101</v>
      </c>
      <c r="K93" s="194">
        <v>2022</v>
      </c>
      <c r="L93" s="194" t="s">
        <v>102</v>
      </c>
      <c r="M93" s="194" t="s">
        <v>648</v>
      </c>
      <c r="N93" s="194" t="s">
        <v>669</v>
      </c>
      <c r="O93" s="194" t="s">
        <v>670</v>
      </c>
      <c r="P93" s="196"/>
    </row>
    <row r="94" spans="1:16" x14ac:dyDescent="0.25">
      <c r="A94" s="195" t="s">
        <v>391</v>
      </c>
      <c r="B94" s="507" t="s">
        <v>1</v>
      </c>
      <c r="C94" s="507" t="s">
        <v>1</v>
      </c>
      <c r="D94" s="507" t="s">
        <v>1</v>
      </c>
      <c r="E94" s="507" t="s">
        <v>1</v>
      </c>
      <c r="F94" s="507">
        <v>398662</v>
      </c>
      <c r="G94" s="507">
        <v>0</v>
      </c>
      <c r="H94" s="507">
        <v>0</v>
      </c>
      <c r="I94" s="507">
        <v>0</v>
      </c>
      <c r="J94" s="507">
        <v>0</v>
      </c>
      <c r="K94" s="507">
        <v>453575</v>
      </c>
      <c r="L94" s="507">
        <v>0</v>
      </c>
      <c r="M94" s="526">
        <v>0</v>
      </c>
      <c r="N94" s="526" t="s">
        <v>1</v>
      </c>
      <c r="O94" s="526" t="s">
        <v>1</v>
      </c>
      <c r="P94" s="426"/>
    </row>
    <row r="95" spans="1:16" x14ac:dyDescent="0.25">
      <c r="A95" s="195" t="s">
        <v>392</v>
      </c>
      <c r="B95" s="507" t="s">
        <v>1</v>
      </c>
      <c r="C95" s="507" t="s">
        <v>1</v>
      </c>
      <c r="D95" s="507" t="s">
        <v>1</v>
      </c>
      <c r="E95" s="507" t="s">
        <v>1</v>
      </c>
      <c r="F95" s="507">
        <v>54600</v>
      </c>
      <c r="G95" s="507">
        <v>0</v>
      </c>
      <c r="H95" s="507">
        <v>0</v>
      </c>
      <c r="I95" s="507">
        <v>0</v>
      </c>
      <c r="J95" s="507">
        <v>0</v>
      </c>
      <c r="K95" s="507">
        <v>62274</v>
      </c>
      <c r="L95" s="507">
        <v>0</v>
      </c>
      <c r="M95" s="526">
        <v>0</v>
      </c>
      <c r="N95" s="526" t="s">
        <v>1</v>
      </c>
      <c r="O95" s="526" t="s">
        <v>1</v>
      </c>
      <c r="P95" s="426"/>
    </row>
    <row r="96" spans="1:16" x14ac:dyDescent="0.25">
      <c r="A96" s="195" t="s">
        <v>393</v>
      </c>
      <c r="B96" s="507" t="s">
        <v>1</v>
      </c>
      <c r="C96" s="507" t="s">
        <v>1</v>
      </c>
      <c r="D96" s="507" t="s">
        <v>1</v>
      </c>
      <c r="E96" s="507" t="s">
        <v>1</v>
      </c>
      <c r="F96" s="507">
        <v>344062</v>
      </c>
      <c r="G96" s="507">
        <v>0</v>
      </c>
      <c r="H96" s="507">
        <v>0</v>
      </c>
      <c r="I96" s="507">
        <v>0</v>
      </c>
      <c r="J96" s="507">
        <v>0</v>
      </c>
      <c r="K96" s="507">
        <v>391301</v>
      </c>
      <c r="L96" s="507">
        <v>0</v>
      </c>
      <c r="M96" s="526">
        <v>0</v>
      </c>
      <c r="N96" s="526" t="s">
        <v>1</v>
      </c>
      <c r="O96" s="526" t="s">
        <v>1</v>
      </c>
      <c r="P96" s="426"/>
    </row>
    <row r="97" spans="1:16" x14ac:dyDescent="0.25">
      <c r="A97" s="195" t="s">
        <v>111</v>
      </c>
      <c r="B97" s="507" t="s">
        <v>1</v>
      </c>
      <c r="C97" s="507" t="s">
        <v>1</v>
      </c>
      <c r="D97" s="507" t="s">
        <v>1</v>
      </c>
      <c r="E97" s="507" t="s">
        <v>1</v>
      </c>
      <c r="F97" s="507">
        <v>285438</v>
      </c>
      <c r="G97" s="507">
        <v>0</v>
      </c>
      <c r="H97" s="507">
        <v>0</v>
      </c>
      <c r="I97" s="507">
        <v>0</v>
      </c>
      <c r="J97" s="507">
        <v>0</v>
      </c>
      <c r="K97" s="507">
        <v>0</v>
      </c>
      <c r="L97" s="507">
        <v>0</v>
      </c>
      <c r="M97" s="526">
        <v>0</v>
      </c>
      <c r="N97" s="526" t="s">
        <v>1</v>
      </c>
      <c r="O97" s="526" t="s">
        <v>1</v>
      </c>
      <c r="P97" s="426"/>
    </row>
    <row r="98" spans="1:16" x14ac:dyDescent="0.25"/>
    <row r="99" spans="1:16" x14ac:dyDescent="0.25"/>
    <row r="100" spans="1:16" x14ac:dyDescent="0.25"/>
  </sheetData>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515DD-DA9D-497F-A292-24324AB860B5}">
  <sheetPr>
    <tabColor theme="1"/>
  </sheetPr>
  <dimension ref="A1:BJ64"/>
  <sheetViews>
    <sheetView showGridLines="0" zoomScaleNormal="100" workbookViewId="0">
      <pane xSplit="1" ySplit="4" topLeftCell="BD5" activePane="bottomRight" state="frozen"/>
      <selection activeCell="CT117" sqref="CT117:CT126"/>
      <selection pane="topRight" activeCell="CT117" sqref="CT117:CT126"/>
      <selection pane="bottomLeft" activeCell="CT117" sqref="CT117:CT126"/>
      <selection pane="bottomRight"/>
    </sheetView>
  </sheetViews>
  <sheetFormatPr defaultColWidth="0" defaultRowHeight="12.75" zeroHeight="1" x14ac:dyDescent="0.2"/>
  <cols>
    <col min="1" max="1" width="77.28515625" style="225" bestFit="1" customWidth="1"/>
    <col min="2" max="2" width="12.140625" style="225" bestFit="1" customWidth="1"/>
    <col min="3" max="3" width="3" style="225" bestFit="1" customWidth="1"/>
    <col min="4" max="4" width="12.140625" style="225" bestFit="1" customWidth="1"/>
    <col min="5" max="5" width="3" style="225" bestFit="1" customWidth="1"/>
    <col min="6" max="6" width="12.140625" style="225" bestFit="1" customWidth="1"/>
    <col min="7" max="7" width="3" style="225" bestFit="1" customWidth="1"/>
    <col min="8" max="8" width="12.140625" style="225" bestFit="1" customWidth="1"/>
    <col min="9" max="9" width="3" style="225" bestFit="1" customWidth="1"/>
    <col min="10" max="25" width="12.140625" style="225" bestFit="1" customWidth="1"/>
    <col min="26" max="26" width="12.140625" style="225" customWidth="1"/>
    <col min="27" max="49" width="12.140625" style="225" bestFit="1" customWidth="1"/>
    <col min="50" max="52" width="12.140625" style="225" customWidth="1"/>
    <col min="53" max="54" width="12.140625" style="225" bestFit="1" customWidth="1"/>
    <col min="55" max="57" width="12.140625" style="225" customWidth="1"/>
    <col min="58" max="60" width="12.140625" style="442" customWidth="1"/>
    <col min="61" max="61" width="14.42578125" style="225" bestFit="1" customWidth="1"/>
    <col min="62" max="62" width="9.140625" style="225" customWidth="1"/>
    <col min="63" max="16384" width="9.140625" style="225" hidden="1"/>
  </cols>
  <sheetData>
    <row r="1" spans="1:62" x14ac:dyDescent="0.2"/>
    <row r="2" spans="1:62" x14ac:dyDescent="0.2"/>
    <row r="3" spans="1:62" ht="57.75" customHeight="1" x14ac:dyDescent="0.2"/>
    <row r="4" spans="1:62" x14ac:dyDescent="0.2">
      <c r="A4" s="228" t="s">
        <v>97</v>
      </c>
      <c r="B4" s="255" t="s">
        <v>230</v>
      </c>
      <c r="C4" s="255"/>
      <c r="D4" s="255" t="s">
        <v>231</v>
      </c>
      <c r="E4" s="255"/>
      <c r="F4" s="255" t="s">
        <v>232</v>
      </c>
      <c r="G4" s="255"/>
      <c r="H4" s="255" t="s">
        <v>233</v>
      </c>
      <c r="I4" s="255"/>
      <c r="J4" s="255" t="s">
        <v>234</v>
      </c>
      <c r="K4" s="255" t="s">
        <v>235</v>
      </c>
      <c r="L4" s="255" t="s">
        <v>236</v>
      </c>
      <c r="M4" s="255" t="s">
        <v>237</v>
      </c>
      <c r="N4" s="255" t="s">
        <v>238</v>
      </c>
      <c r="O4" s="255" t="s">
        <v>239</v>
      </c>
      <c r="P4" s="255" t="s">
        <v>240</v>
      </c>
      <c r="Q4" s="255" t="s">
        <v>18</v>
      </c>
      <c r="R4" s="255" t="s">
        <v>19</v>
      </c>
      <c r="S4" s="255" t="s">
        <v>20</v>
      </c>
      <c r="T4" s="255" t="s">
        <v>21</v>
      </c>
      <c r="U4" s="255" t="s">
        <v>22</v>
      </c>
      <c r="V4" s="255" t="s">
        <v>246</v>
      </c>
      <c r="W4" s="255" t="s">
        <v>247</v>
      </c>
      <c r="X4" s="255" t="s">
        <v>248</v>
      </c>
      <c r="Y4" s="255" t="s">
        <v>249</v>
      </c>
      <c r="Z4" s="255" t="s">
        <v>250</v>
      </c>
      <c r="AA4" s="255" t="s">
        <v>251</v>
      </c>
      <c r="AB4" s="255" t="s">
        <v>252</v>
      </c>
      <c r="AC4" s="255" t="s">
        <v>253</v>
      </c>
      <c r="AD4" s="255" t="s">
        <v>254</v>
      </c>
      <c r="AE4" s="255" t="s">
        <v>255</v>
      </c>
      <c r="AF4" s="255" t="s">
        <v>256</v>
      </c>
      <c r="AG4" s="255" t="s">
        <v>257</v>
      </c>
      <c r="AH4" s="255" t="s">
        <v>128</v>
      </c>
      <c r="AI4" s="255" t="s">
        <v>129</v>
      </c>
      <c r="AJ4" s="255" t="s">
        <v>130</v>
      </c>
      <c r="AK4" s="255" t="s">
        <v>131</v>
      </c>
      <c r="AL4" s="255" t="s">
        <v>112</v>
      </c>
      <c r="AM4" s="255" t="s">
        <v>113</v>
      </c>
      <c r="AN4" s="255" t="s">
        <v>114</v>
      </c>
      <c r="AO4" s="255" t="s">
        <v>115</v>
      </c>
      <c r="AP4" s="255" t="s">
        <v>116</v>
      </c>
      <c r="AQ4" s="255" t="s">
        <v>117</v>
      </c>
      <c r="AR4" s="255" t="s">
        <v>118</v>
      </c>
      <c r="AS4" s="255" t="s">
        <v>119</v>
      </c>
      <c r="AT4" s="255" t="s">
        <v>120</v>
      </c>
      <c r="AU4" s="255" t="s">
        <v>121</v>
      </c>
      <c r="AV4" s="255" t="s">
        <v>122</v>
      </c>
      <c r="AW4" s="255" t="s">
        <v>123</v>
      </c>
      <c r="AX4" s="255" t="s">
        <v>124</v>
      </c>
      <c r="AY4" s="255" t="s">
        <v>125</v>
      </c>
      <c r="AZ4" s="255" t="s">
        <v>126</v>
      </c>
      <c r="BA4" s="255" t="s">
        <v>127</v>
      </c>
      <c r="BB4" s="255" t="s">
        <v>98</v>
      </c>
      <c r="BC4" s="255" t="s">
        <v>99</v>
      </c>
      <c r="BD4" s="255" t="s">
        <v>100</v>
      </c>
      <c r="BE4" s="255" t="s">
        <v>101</v>
      </c>
      <c r="BF4" s="441" t="s">
        <v>102</v>
      </c>
      <c r="BG4" s="441" t="s">
        <v>648</v>
      </c>
      <c r="BH4" s="441" t="s">
        <v>669</v>
      </c>
    </row>
    <row r="5" spans="1:62" s="229" customFormat="1" x14ac:dyDescent="0.2">
      <c r="BF5" s="434"/>
      <c r="BG5" s="434"/>
      <c r="BH5" s="434"/>
    </row>
    <row r="6" spans="1:62" s="229" customFormat="1" x14ac:dyDescent="0.2">
      <c r="A6" s="237" t="s">
        <v>303</v>
      </c>
      <c r="BF6" s="434"/>
      <c r="BG6" s="434"/>
      <c r="BH6" s="434"/>
    </row>
    <row r="7" spans="1:62" s="237" customFormat="1" x14ac:dyDescent="0.2">
      <c r="A7" s="229" t="s">
        <v>103</v>
      </c>
      <c r="B7" s="256">
        <v>38760</v>
      </c>
      <c r="C7" s="229"/>
      <c r="D7" s="256">
        <v>30127</v>
      </c>
      <c r="E7" s="229"/>
      <c r="F7" s="256">
        <v>27857</v>
      </c>
      <c r="G7" s="229"/>
      <c r="H7" s="256">
        <v>39443</v>
      </c>
      <c r="I7" s="229"/>
      <c r="J7" s="256">
        <v>40925</v>
      </c>
      <c r="K7" s="256">
        <v>50858</v>
      </c>
      <c r="L7" s="256">
        <v>57382</v>
      </c>
      <c r="M7" s="256">
        <v>1524262</v>
      </c>
      <c r="N7" s="256">
        <v>609849</v>
      </c>
      <c r="O7" s="256">
        <v>675618</v>
      </c>
      <c r="P7" s="256">
        <v>1091060</v>
      </c>
      <c r="Q7" s="256">
        <v>683302</v>
      </c>
      <c r="R7" s="256">
        <v>627389</v>
      </c>
      <c r="S7" s="256">
        <v>506843</v>
      </c>
      <c r="T7" s="256">
        <v>1306076</v>
      </c>
      <c r="U7" s="256">
        <v>1336503</v>
      </c>
      <c r="V7" s="256">
        <v>904724</v>
      </c>
      <c r="W7" s="256">
        <v>627325</v>
      </c>
      <c r="X7" s="256">
        <v>659733</v>
      </c>
      <c r="Y7" s="256">
        <v>1003862</v>
      </c>
      <c r="Z7" s="256">
        <v>1251911</v>
      </c>
      <c r="AA7" s="256">
        <v>663341</v>
      </c>
      <c r="AB7" s="256">
        <v>701890</v>
      </c>
      <c r="AC7" s="256">
        <v>1154904</v>
      </c>
      <c r="AD7" s="256">
        <v>1390753</v>
      </c>
      <c r="AE7" s="256">
        <v>424583</v>
      </c>
      <c r="AF7" s="256">
        <v>848993</v>
      </c>
      <c r="AG7" s="256">
        <v>882067</v>
      </c>
      <c r="AH7" s="256">
        <v>558627</v>
      </c>
      <c r="AI7" s="256">
        <v>892628</v>
      </c>
      <c r="AJ7" s="256">
        <v>1711576</v>
      </c>
      <c r="AK7" s="256">
        <v>1266575</v>
      </c>
      <c r="AL7" s="256">
        <v>832278</v>
      </c>
      <c r="AM7" s="256">
        <v>643393</v>
      </c>
      <c r="AN7" s="256">
        <v>723766</v>
      </c>
      <c r="AO7" s="256">
        <v>769472</v>
      </c>
      <c r="AP7" s="256">
        <v>632140</v>
      </c>
      <c r="AQ7" s="256">
        <v>1264655</v>
      </c>
      <c r="AR7" s="256">
        <v>929181</v>
      </c>
      <c r="AS7" s="256">
        <v>893263</v>
      </c>
      <c r="AT7" s="256">
        <v>1483518</v>
      </c>
      <c r="AU7" s="256">
        <v>4013864</v>
      </c>
      <c r="AV7" s="256">
        <v>2247910</v>
      </c>
      <c r="AW7" s="256">
        <v>915881</v>
      </c>
      <c r="AX7" s="256">
        <v>880472</v>
      </c>
      <c r="AY7" s="256">
        <v>578883</v>
      </c>
      <c r="AZ7" s="256">
        <v>1227253</v>
      </c>
      <c r="BA7" s="256">
        <v>1400834</v>
      </c>
      <c r="BB7" s="256">
        <v>1887071</v>
      </c>
      <c r="BC7" s="256">
        <v>2258370</v>
      </c>
      <c r="BD7" s="256">
        <v>1922438</v>
      </c>
      <c r="BE7" s="256">
        <v>2433908</v>
      </c>
      <c r="BF7" s="431">
        <v>810634</v>
      </c>
      <c r="BG7" s="431">
        <v>1088393</v>
      </c>
      <c r="BH7" s="431">
        <v>2869774</v>
      </c>
      <c r="BI7" s="229"/>
      <c r="BJ7" s="229"/>
    </row>
    <row r="8" spans="1:62" s="229" customFormat="1" x14ac:dyDescent="0.2">
      <c r="A8" s="229" t="s">
        <v>304</v>
      </c>
      <c r="BB8" s="257"/>
      <c r="BC8" s="257"/>
      <c r="BD8" s="257"/>
      <c r="BE8" s="257"/>
      <c r="BF8" s="432"/>
      <c r="BG8" s="527"/>
      <c r="BH8" s="527"/>
    </row>
    <row r="9" spans="1:62" s="229" customFormat="1" x14ac:dyDescent="0.2">
      <c r="A9" s="229" t="s">
        <v>305</v>
      </c>
      <c r="B9" s="229">
        <v>5850694</v>
      </c>
      <c r="D9" s="229">
        <v>6207208</v>
      </c>
      <c r="F9" s="229">
        <v>6688819</v>
      </c>
      <c r="H9" s="229">
        <v>7330333</v>
      </c>
      <c r="J9" s="229">
        <v>7866658</v>
      </c>
      <c r="K9" s="229">
        <v>7633113</v>
      </c>
      <c r="L9" s="229">
        <v>7808545</v>
      </c>
      <c r="M9" s="229">
        <v>6702486</v>
      </c>
      <c r="N9" s="229">
        <v>7730496</v>
      </c>
      <c r="O9" s="229">
        <v>7495810</v>
      </c>
      <c r="P9" s="229">
        <v>7419999</v>
      </c>
      <c r="Q9" s="229">
        <v>8290191</v>
      </c>
      <c r="R9" s="229">
        <v>8505820</v>
      </c>
      <c r="S9" s="229">
        <v>8184852</v>
      </c>
      <c r="T9" s="229">
        <v>7011501</v>
      </c>
      <c r="U9" s="229">
        <v>6786176</v>
      </c>
      <c r="V9" s="229">
        <v>6203502</v>
      </c>
      <c r="W9" s="229">
        <v>5926833</v>
      </c>
      <c r="X9" s="229">
        <v>6039432</v>
      </c>
      <c r="Y9" s="229">
        <v>5676233</v>
      </c>
      <c r="Z9" s="229">
        <v>5652034</v>
      </c>
      <c r="AA9" s="229">
        <v>6168896</v>
      </c>
      <c r="AB9" s="229">
        <v>6212369</v>
      </c>
      <c r="AC9" s="229">
        <v>6147438</v>
      </c>
      <c r="AD9" s="229">
        <v>6264966</v>
      </c>
      <c r="AE9" s="229">
        <v>6952287</v>
      </c>
      <c r="AF9" s="229">
        <v>6939370</v>
      </c>
      <c r="AG9" s="229">
        <v>8071637</v>
      </c>
      <c r="AH9" s="229">
        <v>9013623</v>
      </c>
      <c r="AI9" s="229">
        <v>8120282</v>
      </c>
      <c r="AJ9" s="229">
        <v>7865566</v>
      </c>
      <c r="AK9" s="229">
        <v>9910114</v>
      </c>
      <c r="AL9" s="229">
        <v>0</v>
      </c>
      <c r="AM9" s="229">
        <v>0</v>
      </c>
      <c r="AN9" s="229">
        <v>0</v>
      </c>
      <c r="AO9" s="229">
        <v>0</v>
      </c>
      <c r="AP9" s="229">
        <v>0</v>
      </c>
      <c r="AQ9" s="229">
        <v>0</v>
      </c>
      <c r="AR9" s="229">
        <v>0</v>
      </c>
      <c r="AS9" s="229">
        <v>0</v>
      </c>
      <c r="AT9" s="229">
        <v>0</v>
      </c>
      <c r="AU9" s="229">
        <v>0</v>
      </c>
      <c r="AV9" s="229">
        <v>0</v>
      </c>
      <c r="AW9" s="231" t="s">
        <v>1</v>
      </c>
      <c r="AX9" s="231" t="s">
        <v>1</v>
      </c>
      <c r="AY9" s="231">
        <v>0</v>
      </c>
      <c r="AZ9" s="231">
        <v>0</v>
      </c>
      <c r="BA9" s="231">
        <v>0</v>
      </c>
      <c r="BB9" s="258">
        <v>0</v>
      </c>
      <c r="BC9" s="258">
        <v>0</v>
      </c>
      <c r="BD9" s="258"/>
      <c r="BE9" s="258">
        <v>0</v>
      </c>
      <c r="BF9" s="433">
        <v>0</v>
      </c>
      <c r="BG9" s="528">
        <v>0</v>
      </c>
      <c r="BH9" s="528">
        <v>0</v>
      </c>
    </row>
    <row r="10" spans="1:62" s="229" customFormat="1" x14ac:dyDescent="0.2">
      <c r="A10" s="229" t="s">
        <v>306</v>
      </c>
      <c r="B10" s="229">
        <v>999156</v>
      </c>
      <c r="D10" s="229">
        <v>740691</v>
      </c>
      <c r="F10" s="229">
        <v>599526</v>
      </c>
      <c r="H10" s="229">
        <v>308601</v>
      </c>
      <c r="J10" s="229">
        <v>10370</v>
      </c>
      <c r="K10" s="229">
        <v>25093</v>
      </c>
      <c r="L10" s="229">
        <v>25194</v>
      </c>
      <c r="M10" s="229">
        <v>30293</v>
      </c>
      <c r="N10" s="229">
        <v>30531</v>
      </c>
      <c r="O10" s="229">
        <v>40841</v>
      </c>
      <c r="P10" s="229">
        <v>10200</v>
      </c>
      <c r="Q10" s="229">
        <v>47249</v>
      </c>
      <c r="R10" s="229">
        <v>51507</v>
      </c>
      <c r="S10" s="229">
        <v>58230</v>
      </c>
      <c r="T10" s="229">
        <v>570313</v>
      </c>
      <c r="U10" s="229">
        <v>1083878</v>
      </c>
      <c r="V10" s="229">
        <v>2282013</v>
      </c>
      <c r="W10" s="229">
        <v>2377456</v>
      </c>
      <c r="X10" s="229">
        <v>2388667</v>
      </c>
      <c r="Y10" s="229">
        <v>2738375</v>
      </c>
      <c r="Z10" s="229">
        <v>2939342</v>
      </c>
      <c r="AA10" s="229">
        <v>2972544</v>
      </c>
      <c r="AB10" s="229">
        <v>2964932</v>
      </c>
      <c r="AC10" s="229">
        <v>3076268</v>
      </c>
      <c r="AD10" s="229">
        <v>3192632</v>
      </c>
      <c r="AE10" s="229">
        <v>3269629</v>
      </c>
      <c r="AF10" s="229">
        <v>3373277</v>
      </c>
      <c r="AG10" s="229">
        <v>2565429</v>
      </c>
      <c r="AH10" s="229">
        <v>2647140</v>
      </c>
      <c r="AI10" s="229">
        <v>3175006</v>
      </c>
      <c r="AJ10" s="229">
        <v>3289840</v>
      </c>
      <c r="AK10" s="229">
        <v>2320387</v>
      </c>
      <c r="AL10" s="229">
        <v>0</v>
      </c>
      <c r="AM10" s="229">
        <v>0</v>
      </c>
      <c r="AN10" s="229">
        <v>0</v>
      </c>
      <c r="AO10" s="229">
        <v>0</v>
      </c>
      <c r="AP10" s="229">
        <v>0</v>
      </c>
      <c r="AQ10" s="229">
        <v>0</v>
      </c>
      <c r="AR10" s="229">
        <v>0</v>
      </c>
      <c r="AS10" s="229">
        <v>0</v>
      </c>
      <c r="AT10" s="229">
        <v>0</v>
      </c>
      <c r="AU10" s="229">
        <v>0</v>
      </c>
      <c r="AV10" s="229">
        <v>0</v>
      </c>
      <c r="AW10" s="231" t="s">
        <v>1</v>
      </c>
      <c r="AX10" s="231" t="s">
        <v>1</v>
      </c>
      <c r="AY10" s="231">
        <v>0</v>
      </c>
      <c r="AZ10" s="231">
        <v>0</v>
      </c>
      <c r="BA10" s="231">
        <v>0</v>
      </c>
      <c r="BB10" s="258">
        <v>0</v>
      </c>
      <c r="BC10" s="258">
        <v>0</v>
      </c>
      <c r="BD10" s="258"/>
      <c r="BE10" s="258">
        <v>0</v>
      </c>
      <c r="BF10" s="433">
        <v>0</v>
      </c>
      <c r="BG10" s="528">
        <v>0</v>
      </c>
      <c r="BH10" s="528">
        <v>0</v>
      </c>
    </row>
    <row r="11" spans="1:62" s="229" customFormat="1" x14ac:dyDescent="0.2">
      <c r="A11" s="229" t="s">
        <v>307</v>
      </c>
      <c r="B11" s="229">
        <v>0</v>
      </c>
      <c r="D11" s="229">
        <v>0</v>
      </c>
      <c r="F11" s="229">
        <v>0</v>
      </c>
      <c r="H11" s="229">
        <v>0</v>
      </c>
      <c r="J11" s="229">
        <v>0</v>
      </c>
      <c r="K11" s="229">
        <v>0</v>
      </c>
      <c r="L11" s="229">
        <v>0</v>
      </c>
      <c r="M11" s="229">
        <v>0</v>
      </c>
      <c r="N11" s="229">
        <v>0</v>
      </c>
      <c r="O11" s="229">
        <v>0</v>
      </c>
      <c r="P11" s="229">
        <v>0</v>
      </c>
      <c r="Q11" s="229">
        <v>0</v>
      </c>
      <c r="R11" s="229">
        <v>0</v>
      </c>
      <c r="S11" s="229">
        <v>0</v>
      </c>
      <c r="T11" s="229">
        <v>0</v>
      </c>
      <c r="U11" s="229">
        <v>0</v>
      </c>
      <c r="V11" s="229">
        <v>0</v>
      </c>
      <c r="W11" s="229">
        <v>0</v>
      </c>
      <c r="X11" s="229">
        <v>0</v>
      </c>
      <c r="Y11" s="229">
        <v>0</v>
      </c>
      <c r="Z11" s="229">
        <v>0</v>
      </c>
      <c r="AA11" s="229">
        <v>0</v>
      </c>
      <c r="AB11" s="229">
        <v>0</v>
      </c>
      <c r="AC11" s="229">
        <v>0</v>
      </c>
      <c r="AD11" s="229">
        <v>0</v>
      </c>
      <c r="AE11" s="229">
        <v>0</v>
      </c>
      <c r="AF11" s="229">
        <v>0</v>
      </c>
      <c r="AG11" s="229">
        <v>0</v>
      </c>
      <c r="AH11" s="229">
        <v>0</v>
      </c>
      <c r="AI11" s="229">
        <v>0</v>
      </c>
      <c r="AJ11" s="229">
        <v>0</v>
      </c>
      <c r="AK11" s="229">
        <v>0</v>
      </c>
      <c r="AL11" s="229">
        <v>9635441</v>
      </c>
      <c r="AM11" s="229">
        <v>8729768</v>
      </c>
      <c r="AN11" s="229">
        <v>9533915</v>
      </c>
      <c r="AO11" s="229">
        <v>10046900</v>
      </c>
      <c r="AP11" s="229">
        <v>10814498</v>
      </c>
      <c r="AQ11" s="229">
        <v>9257410</v>
      </c>
      <c r="AR11" s="229">
        <v>8557075</v>
      </c>
      <c r="AS11" s="229">
        <v>8620803</v>
      </c>
      <c r="AT11" s="229">
        <v>9365771</v>
      </c>
      <c r="AU11" s="229">
        <v>9415046</v>
      </c>
      <c r="AV11" s="229">
        <v>10775340</v>
      </c>
      <c r="AW11" s="229">
        <v>9001119</v>
      </c>
      <c r="AX11" s="229">
        <v>8879487</v>
      </c>
      <c r="AY11" s="229">
        <v>8742116</v>
      </c>
      <c r="AZ11" s="229">
        <v>7240198</v>
      </c>
      <c r="BA11" s="229">
        <v>7478849</v>
      </c>
      <c r="BB11" s="257">
        <v>7325516</v>
      </c>
      <c r="BC11" s="257">
        <v>7151762</v>
      </c>
      <c r="BD11" s="257">
        <f>7502312+1976</f>
        <v>7504288</v>
      </c>
      <c r="BE11" s="257">
        <v>7258929</v>
      </c>
      <c r="BF11" s="432">
        <f>9378631+2155</f>
        <v>9380786</v>
      </c>
      <c r="BG11" s="527">
        <v>10231161</v>
      </c>
      <c r="BH11" s="527">
        <v>8591968</v>
      </c>
    </row>
    <row r="12" spans="1:62" s="229" customFormat="1" x14ac:dyDescent="0.2">
      <c r="A12" s="229" t="s">
        <v>308</v>
      </c>
      <c r="B12" s="229">
        <v>0</v>
      </c>
      <c r="D12" s="229">
        <v>0</v>
      </c>
      <c r="F12" s="229">
        <v>0</v>
      </c>
      <c r="H12" s="229">
        <v>0</v>
      </c>
      <c r="J12" s="229">
        <v>0</v>
      </c>
      <c r="K12" s="229">
        <v>0</v>
      </c>
      <c r="L12" s="229">
        <v>0</v>
      </c>
      <c r="M12" s="229">
        <v>0</v>
      </c>
      <c r="N12" s="229">
        <v>0</v>
      </c>
      <c r="O12" s="229">
        <v>0</v>
      </c>
      <c r="P12" s="229">
        <v>0</v>
      </c>
      <c r="Q12" s="229">
        <v>0</v>
      </c>
      <c r="R12" s="229">
        <v>0</v>
      </c>
      <c r="S12" s="229">
        <v>0</v>
      </c>
      <c r="T12" s="229">
        <v>0</v>
      </c>
      <c r="U12" s="229">
        <v>0</v>
      </c>
      <c r="V12" s="229">
        <v>0</v>
      </c>
      <c r="W12" s="229">
        <v>0</v>
      </c>
      <c r="X12" s="229">
        <v>0</v>
      </c>
      <c r="Y12" s="229">
        <v>0</v>
      </c>
      <c r="Z12" s="229">
        <v>0</v>
      </c>
      <c r="AA12" s="229">
        <v>0</v>
      </c>
      <c r="AB12" s="229">
        <v>0</v>
      </c>
      <c r="AC12" s="229">
        <v>0</v>
      </c>
      <c r="AD12" s="229">
        <v>0</v>
      </c>
      <c r="AE12" s="229">
        <v>0</v>
      </c>
      <c r="AF12" s="229">
        <v>0</v>
      </c>
      <c r="AG12" s="229">
        <v>0</v>
      </c>
      <c r="AH12" s="229">
        <v>0</v>
      </c>
      <c r="AI12" s="229">
        <v>0</v>
      </c>
      <c r="AJ12" s="229">
        <v>0</v>
      </c>
      <c r="AK12" s="229">
        <v>0</v>
      </c>
      <c r="AL12" s="229">
        <v>2939639</v>
      </c>
      <c r="AM12" s="229">
        <v>3402905</v>
      </c>
      <c r="AN12" s="229">
        <v>3677757</v>
      </c>
      <c r="AO12" s="229">
        <v>2871569</v>
      </c>
      <c r="AP12" s="229">
        <v>2948217</v>
      </c>
      <c r="AQ12" s="229">
        <v>3037981</v>
      </c>
      <c r="AR12" s="229">
        <v>2783058</v>
      </c>
      <c r="AS12" s="229">
        <v>2806121</v>
      </c>
      <c r="AT12" s="229">
        <v>2093678</v>
      </c>
      <c r="AU12" s="229">
        <v>1663910</v>
      </c>
      <c r="AV12" s="229">
        <v>2007991</v>
      </c>
      <c r="AW12" s="229">
        <v>4472292</v>
      </c>
      <c r="AX12" s="229">
        <v>4297813</v>
      </c>
      <c r="AY12" s="229">
        <v>4346500</v>
      </c>
      <c r="AZ12" s="229">
        <v>4232657</v>
      </c>
      <c r="BA12" s="229">
        <v>3718693</v>
      </c>
      <c r="BB12" s="257">
        <v>3524614</v>
      </c>
      <c r="BC12" s="257">
        <v>3297022</v>
      </c>
      <c r="BD12" s="257">
        <f>245751+3055237</f>
        <v>3300988</v>
      </c>
      <c r="BE12" s="257">
        <v>3267230</v>
      </c>
      <c r="BF12" s="432">
        <f>3073277+261637</f>
        <v>3334914</v>
      </c>
      <c r="BG12" s="527">
        <v>3239213</v>
      </c>
      <c r="BH12" s="527">
        <v>3176834</v>
      </c>
    </row>
    <row r="13" spans="1:62" s="229" customFormat="1" x14ac:dyDescent="0.2">
      <c r="A13" s="229" t="s">
        <v>309</v>
      </c>
      <c r="B13" s="229">
        <v>0</v>
      </c>
      <c r="D13" s="229">
        <v>0</v>
      </c>
      <c r="F13" s="229">
        <v>0</v>
      </c>
      <c r="H13" s="229">
        <v>0</v>
      </c>
      <c r="J13" s="229">
        <v>0</v>
      </c>
      <c r="K13" s="229">
        <v>0</v>
      </c>
      <c r="L13" s="229">
        <v>0</v>
      </c>
      <c r="M13" s="229">
        <v>0</v>
      </c>
      <c r="N13" s="229">
        <v>0</v>
      </c>
      <c r="O13" s="229">
        <v>0</v>
      </c>
      <c r="P13" s="229">
        <v>0</v>
      </c>
      <c r="Q13" s="229">
        <v>0</v>
      </c>
      <c r="R13" s="229">
        <v>0</v>
      </c>
      <c r="S13" s="229">
        <v>0</v>
      </c>
      <c r="T13" s="229">
        <v>0</v>
      </c>
      <c r="U13" s="229">
        <v>0</v>
      </c>
      <c r="V13" s="229">
        <v>0</v>
      </c>
      <c r="W13" s="229">
        <v>0</v>
      </c>
      <c r="X13" s="229">
        <v>0</v>
      </c>
      <c r="Y13" s="229">
        <v>0</v>
      </c>
      <c r="Z13" s="229">
        <v>0</v>
      </c>
      <c r="AA13" s="229">
        <v>0</v>
      </c>
      <c r="AB13" s="229">
        <v>0</v>
      </c>
      <c r="AC13" s="229">
        <v>0</v>
      </c>
      <c r="AD13" s="229">
        <v>0</v>
      </c>
      <c r="AE13" s="229">
        <v>0</v>
      </c>
      <c r="AF13" s="229">
        <v>0</v>
      </c>
      <c r="AG13" s="229">
        <v>0</v>
      </c>
      <c r="AH13" s="229">
        <v>0</v>
      </c>
      <c r="AI13" s="229">
        <v>0</v>
      </c>
      <c r="AJ13" s="229">
        <v>0</v>
      </c>
      <c r="AK13" s="229">
        <v>0</v>
      </c>
      <c r="AL13" s="229">
        <v>582851</v>
      </c>
      <c r="AM13" s="229">
        <v>617296</v>
      </c>
      <c r="AN13" s="229">
        <v>626063</v>
      </c>
      <c r="AO13" s="229">
        <v>977733</v>
      </c>
      <c r="AP13" s="229">
        <v>980618</v>
      </c>
      <c r="AQ13" s="229">
        <v>1008201</v>
      </c>
      <c r="AR13" s="229">
        <v>2461255</v>
      </c>
      <c r="AS13" s="229">
        <v>2514697</v>
      </c>
      <c r="AT13" s="229">
        <v>2198852</v>
      </c>
      <c r="AU13" s="229">
        <v>690217</v>
      </c>
      <c r="AV13" s="229">
        <v>717946</v>
      </c>
      <c r="AW13" s="229">
        <v>1733121</v>
      </c>
      <c r="AX13" s="229">
        <v>1484023</v>
      </c>
      <c r="AY13" s="229">
        <v>1565973</v>
      </c>
      <c r="AZ13" s="229">
        <v>2233493</v>
      </c>
      <c r="BA13" s="229">
        <v>2352016</v>
      </c>
      <c r="BB13" s="257">
        <v>2699116</v>
      </c>
      <c r="BC13" s="257">
        <v>3209459</v>
      </c>
      <c r="BD13" s="257">
        <f>257448+2950769</f>
        <v>3208217</v>
      </c>
      <c r="BE13" s="257">
        <v>3259774</v>
      </c>
      <c r="BF13" s="432">
        <f>3015582+272316</f>
        <v>3287898</v>
      </c>
      <c r="BG13" s="527">
        <v>2493675</v>
      </c>
      <c r="BH13" s="527">
        <v>3338628</v>
      </c>
    </row>
    <row r="14" spans="1:62" s="229" customFormat="1" x14ac:dyDescent="0.2">
      <c r="A14" s="229" t="s">
        <v>310</v>
      </c>
      <c r="AM14" s="229">
        <v>0</v>
      </c>
      <c r="AN14" s="229">
        <v>0</v>
      </c>
      <c r="AO14" s="229">
        <v>0</v>
      </c>
      <c r="AP14" s="229">
        <v>0</v>
      </c>
      <c r="AQ14" s="229">
        <v>0</v>
      </c>
      <c r="AR14" s="229">
        <v>0</v>
      </c>
      <c r="AS14" s="229">
        <v>0</v>
      </c>
      <c r="AT14" s="229">
        <v>0</v>
      </c>
      <c r="AU14" s="229">
        <v>0</v>
      </c>
      <c r="AV14" s="229">
        <v>0</v>
      </c>
      <c r="AW14" s="229">
        <v>0</v>
      </c>
      <c r="AX14" s="229">
        <v>0</v>
      </c>
      <c r="AY14" s="229">
        <v>0</v>
      </c>
      <c r="AZ14" s="229">
        <v>0</v>
      </c>
      <c r="BA14" s="229">
        <v>0</v>
      </c>
      <c r="BB14" s="257">
        <v>0</v>
      </c>
      <c r="BC14" s="257">
        <v>0</v>
      </c>
      <c r="BD14" s="257">
        <v>0</v>
      </c>
      <c r="BE14" s="257">
        <v>0</v>
      </c>
      <c r="BF14" s="432">
        <v>0</v>
      </c>
      <c r="BG14" s="527">
        <v>0</v>
      </c>
      <c r="BH14" s="527">
        <v>0</v>
      </c>
    </row>
    <row r="15" spans="1:62" s="229" customFormat="1" x14ac:dyDescent="0.2">
      <c r="A15" s="229" t="s">
        <v>311</v>
      </c>
      <c r="B15" s="229">
        <v>368972</v>
      </c>
      <c r="D15" s="229">
        <v>370386</v>
      </c>
      <c r="F15" s="229">
        <v>366751</v>
      </c>
      <c r="H15" s="229">
        <v>366736</v>
      </c>
      <c r="J15" s="229">
        <v>403113</v>
      </c>
      <c r="K15" s="229">
        <v>419290</v>
      </c>
      <c r="L15" s="229">
        <v>466375</v>
      </c>
      <c r="M15" s="229">
        <v>490654</v>
      </c>
      <c r="N15" s="229">
        <v>586632</v>
      </c>
      <c r="O15" s="229">
        <v>648643</v>
      </c>
      <c r="P15" s="229">
        <v>699936</v>
      </c>
      <c r="Q15" s="229">
        <v>758926</v>
      </c>
      <c r="R15" s="229">
        <v>839270</v>
      </c>
      <c r="S15" s="229">
        <v>930731</v>
      </c>
      <c r="T15" s="229">
        <v>1012905</v>
      </c>
      <c r="U15" s="229">
        <v>1054428</v>
      </c>
      <c r="V15" s="229">
        <v>1114067</v>
      </c>
      <c r="W15" s="229">
        <v>1172737</v>
      </c>
      <c r="X15" s="229">
        <v>1210570</v>
      </c>
      <c r="Y15" s="229">
        <v>1257120</v>
      </c>
      <c r="Z15" s="229">
        <v>1323247</v>
      </c>
      <c r="AA15" s="229">
        <v>1347516</v>
      </c>
      <c r="AB15" s="229">
        <v>1280869</v>
      </c>
      <c r="AC15" s="229">
        <v>1254446</v>
      </c>
      <c r="AD15" s="229">
        <v>1313235</v>
      </c>
      <c r="AE15" s="229">
        <v>1346892</v>
      </c>
      <c r="AF15" s="229">
        <v>1344674</v>
      </c>
      <c r="AG15" s="229">
        <v>1333794</v>
      </c>
      <c r="AH15" s="229">
        <v>1382655</v>
      </c>
      <c r="AI15" s="229">
        <v>1372542</v>
      </c>
      <c r="AJ15" s="229">
        <v>1416104</v>
      </c>
      <c r="AK15" s="229">
        <v>1556167</v>
      </c>
      <c r="AL15" s="229">
        <v>1710921</v>
      </c>
      <c r="AM15" s="229">
        <v>1726425</v>
      </c>
      <c r="AN15" s="229">
        <v>1772545</v>
      </c>
      <c r="AO15" s="229">
        <v>1771812</v>
      </c>
      <c r="AP15" s="229">
        <v>1869256</v>
      </c>
      <c r="AQ15" s="229">
        <v>1944988</v>
      </c>
      <c r="AR15" s="229">
        <v>2003583</v>
      </c>
      <c r="AS15" s="229">
        <v>2072642</v>
      </c>
      <c r="AT15" s="229">
        <v>2296304</v>
      </c>
      <c r="AU15" s="229">
        <v>2389635</v>
      </c>
      <c r="AV15" s="229">
        <v>2472337</v>
      </c>
      <c r="AW15" s="229">
        <v>2602779</v>
      </c>
      <c r="AX15" s="229">
        <v>2895732</v>
      </c>
      <c r="AY15" s="229">
        <v>3165411</v>
      </c>
      <c r="AZ15" s="229">
        <v>3396534</v>
      </c>
      <c r="BA15" s="259">
        <v>3410997</v>
      </c>
      <c r="BB15" s="260">
        <v>3507142</v>
      </c>
      <c r="BC15" s="260">
        <v>3733334</v>
      </c>
      <c r="BD15" s="260">
        <f>10174825+1138467-BD16</f>
        <v>3929318</v>
      </c>
      <c r="BE15" s="260">
        <v>4135321</v>
      </c>
      <c r="BF15" s="434">
        <v>4255608</v>
      </c>
      <c r="BG15" s="434">
        <v>4270074</v>
      </c>
      <c r="BH15" s="434">
        <v>4284741</v>
      </c>
    </row>
    <row r="16" spans="1:62" s="229" customFormat="1" x14ac:dyDescent="0.2">
      <c r="A16" s="229" t="s">
        <v>312</v>
      </c>
      <c r="B16" s="229">
        <v>553555</v>
      </c>
      <c r="D16" s="229">
        <v>570024</v>
      </c>
      <c r="F16" s="229">
        <v>627302</v>
      </c>
      <c r="H16" s="229">
        <v>766444</v>
      </c>
      <c r="J16" s="229">
        <v>762930</v>
      </c>
      <c r="K16" s="229">
        <v>795693</v>
      </c>
      <c r="L16" s="229">
        <v>881014</v>
      </c>
      <c r="M16" s="229">
        <v>1055333</v>
      </c>
      <c r="N16" s="229">
        <v>1014888</v>
      </c>
      <c r="O16" s="229">
        <v>1069911</v>
      </c>
      <c r="P16" s="229">
        <v>1193705</v>
      </c>
      <c r="Q16" s="229">
        <v>1450247</v>
      </c>
      <c r="R16" s="229">
        <v>1453844</v>
      </c>
      <c r="S16" s="229">
        <v>1579292</v>
      </c>
      <c r="T16" s="229">
        <v>1788293</v>
      </c>
      <c r="U16" s="229">
        <v>2141010</v>
      </c>
      <c r="V16" s="229">
        <v>1714364</v>
      </c>
      <c r="W16" s="229">
        <v>1864632</v>
      </c>
      <c r="X16" s="229">
        <v>1936785</v>
      </c>
      <c r="Y16" s="229">
        <v>2215105</v>
      </c>
      <c r="Z16" s="229">
        <v>2022565</v>
      </c>
      <c r="AA16" s="229">
        <v>1934328</v>
      </c>
      <c r="AB16" s="229">
        <v>1947682</v>
      </c>
      <c r="AC16" s="229">
        <v>2253601</v>
      </c>
      <c r="AD16" s="229">
        <v>2153856</v>
      </c>
      <c r="AE16" s="229">
        <v>2254022</v>
      </c>
      <c r="AF16" s="229">
        <v>2328565</v>
      </c>
      <c r="AG16" s="229">
        <v>2753991</v>
      </c>
      <c r="AH16" s="229">
        <v>2698326</v>
      </c>
      <c r="AI16" s="229">
        <v>2718968</v>
      </c>
      <c r="AJ16" s="229">
        <v>2866785</v>
      </c>
      <c r="AK16" s="229">
        <v>3406636</v>
      </c>
      <c r="AL16" s="229">
        <v>3226286</v>
      </c>
      <c r="AM16" s="229">
        <v>3274987</v>
      </c>
      <c r="AN16" s="229">
        <v>3317838</v>
      </c>
      <c r="AO16" s="229">
        <v>3741561</v>
      </c>
      <c r="AP16" s="229">
        <v>3436285</v>
      </c>
      <c r="AQ16" s="229">
        <v>3529400</v>
      </c>
      <c r="AR16" s="229">
        <v>3830093</v>
      </c>
      <c r="AS16" s="229">
        <v>4509008</v>
      </c>
      <c r="AT16" s="229">
        <v>4235284</v>
      </c>
      <c r="AU16" s="229">
        <v>3712148</v>
      </c>
      <c r="AV16" s="229">
        <v>4659835</v>
      </c>
      <c r="AW16" s="229">
        <v>5565965</v>
      </c>
      <c r="AX16" s="229">
        <v>5595908</v>
      </c>
      <c r="AY16" s="229">
        <v>6209071</v>
      </c>
      <c r="AZ16" s="229">
        <v>6687001</v>
      </c>
      <c r="BA16" s="259">
        <v>7114314</v>
      </c>
      <c r="BB16" s="260">
        <v>6950825</v>
      </c>
      <c r="BC16" s="260">
        <v>7114030</v>
      </c>
      <c r="BD16" s="260">
        <v>7383974</v>
      </c>
      <c r="BE16" s="260">
        <v>7623050</v>
      </c>
      <c r="BF16" s="435">
        <v>7510674</v>
      </c>
      <c r="BG16" s="527">
        <v>7818649</v>
      </c>
      <c r="BH16" s="527">
        <v>8058137</v>
      </c>
    </row>
    <row r="17" spans="1:61" s="229" customFormat="1" x14ac:dyDescent="0.2">
      <c r="A17" s="229" t="s">
        <v>313</v>
      </c>
      <c r="B17" s="229">
        <v>1626130</v>
      </c>
      <c r="D17" s="229">
        <v>1676118</v>
      </c>
      <c r="F17" s="229">
        <v>1823593</v>
      </c>
      <c r="H17" s="229">
        <v>1926151</v>
      </c>
      <c r="J17" s="229">
        <v>1863095</v>
      </c>
      <c r="K17" s="229">
        <v>1844567</v>
      </c>
      <c r="L17" s="229">
        <v>1991393</v>
      </c>
      <c r="M17" s="229">
        <v>2019019</v>
      </c>
      <c r="N17" s="229">
        <v>1926583</v>
      </c>
      <c r="O17" s="229">
        <v>1933824</v>
      </c>
      <c r="P17" s="229">
        <v>2139914</v>
      </c>
      <c r="Q17" s="229">
        <v>2273358</v>
      </c>
      <c r="R17" s="229">
        <v>2239517</v>
      </c>
      <c r="S17" s="229">
        <v>2279476</v>
      </c>
      <c r="T17" s="229">
        <v>2598438</v>
      </c>
      <c r="U17" s="229">
        <v>2737949</v>
      </c>
      <c r="V17" s="229">
        <v>2620969</v>
      </c>
      <c r="W17" s="229">
        <v>2588608</v>
      </c>
      <c r="X17" s="229">
        <v>2712579</v>
      </c>
      <c r="Y17" s="229">
        <v>3156539</v>
      </c>
      <c r="Z17" s="229">
        <v>2946536</v>
      </c>
      <c r="AA17" s="229">
        <v>2970545</v>
      </c>
      <c r="AB17" s="229">
        <v>3077787</v>
      </c>
      <c r="AC17" s="229">
        <v>3321247</v>
      </c>
      <c r="AD17" s="229">
        <v>3182861</v>
      </c>
      <c r="AE17" s="229">
        <v>3157245</v>
      </c>
      <c r="AF17" s="229">
        <v>3262376</v>
      </c>
      <c r="AG17" s="229">
        <v>3328757</v>
      </c>
      <c r="AH17" s="229">
        <v>3238985</v>
      </c>
      <c r="AI17" s="229">
        <v>3318158</v>
      </c>
      <c r="AJ17" s="229">
        <v>3500064</v>
      </c>
      <c r="AK17" s="229">
        <v>3598072</v>
      </c>
      <c r="AL17" s="229">
        <v>3500697</v>
      </c>
      <c r="AM17" s="229">
        <v>3498468</v>
      </c>
      <c r="AN17" s="229">
        <v>3563725</v>
      </c>
      <c r="AO17" s="229">
        <v>3629846</v>
      </c>
      <c r="AP17" s="229">
        <v>3426634</v>
      </c>
      <c r="AQ17" s="229">
        <v>3453780</v>
      </c>
      <c r="AR17" s="229">
        <v>3652441</v>
      </c>
      <c r="AS17" s="229">
        <v>3998526</v>
      </c>
      <c r="AT17" s="229">
        <v>3928185</v>
      </c>
      <c r="AU17" s="229">
        <v>3834530</v>
      </c>
      <c r="AV17" s="229">
        <v>4278294</v>
      </c>
      <c r="AW17" s="229">
        <v>4760792</v>
      </c>
      <c r="AX17" s="229">
        <v>4752672</v>
      </c>
      <c r="AY17" s="229">
        <v>4831017</v>
      </c>
      <c r="AZ17" s="229">
        <v>5295557</v>
      </c>
      <c r="BA17" s="229">
        <v>5852269</v>
      </c>
      <c r="BB17" s="257">
        <v>5951396</v>
      </c>
      <c r="BC17" s="257">
        <v>6542451</v>
      </c>
      <c r="BD17" s="257">
        <f>6978825+382333</f>
        <v>7361158</v>
      </c>
      <c r="BE17" s="257">
        <v>7705523</v>
      </c>
      <c r="BF17" s="432">
        <f>7320236+426344</f>
        <v>7746580</v>
      </c>
      <c r="BG17" s="527">
        <v>8017290</v>
      </c>
      <c r="BH17" s="527">
        <v>8663106</v>
      </c>
    </row>
    <row r="18" spans="1:61" s="229" customFormat="1" x14ac:dyDescent="0.2">
      <c r="A18" s="229" t="s">
        <v>314</v>
      </c>
      <c r="B18" s="229">
        <v>0</v>
      </c>
      <c r="D18" s="229">
        <v>0</v>
      </c>
      <c r="F18" s="229">
        <v>0</v>
      </c>
      <c r="H18" s="229">
        <v>0</v>
      </c>
      <c r="J18" s="229">
        <v>0</v>
      </c>
      <c r="K18" s="229">
        <v>0</v>
      </c>
      <c r="L18" s="229">
        <v>0</v>
      </c>
      <c r="M18" s="229">
        <v>0</v>
      </c>
      <c r="N18" s="229">
        <v>0</v>
      </c>
      <c r="O18" s="229">
        <v>0</v>
      </c>
      <c r="P18" s="229">
        <v>0</v>
      </c>
      <c r="Q18" s="229">
        <v>0</v>
      </c>
      <c r="R18" s="229">
        <v>27028</v>
      </c>
      <c r="S18" s="229">
        <v>29984</v>
      </c>
      <c r="T18" s="229">
        <v>30337</v>
      </c>
      <c r="U18" s="229">
        <v>38215</v>
      </c>
      <c r="V18" s="229">
        <v>35439</v>
      </c>
      <c r="W18" s="229">
        <v>40420</v>
      </c>
      <c r="X18" s="229">
        <v>45624</v>
      </c>
      <c r="Y18" s="229">
        <v>39567</v>
      </c>
      <c r="Z18" s="229">
        <v>49932</v>
      </c>
      <c r="AA18" s="229">
        <v>47664</v>
      </c>
      <c r="AB18" s="229">
        <v>54206</v>
      </c>
      <c r="AC18" s="229">
        <v>55362</v>
      </c>
      <c r="AD18" s="229">
        <v>73173</v>
      </c>
      <c r="AE18" s="229">
        <v>76309</v>
      </c>
      <c r="AF18" s="229">
        <v>84755</v>
      </c>
      <c r="AG18" s="229">
        <v>96951</v>
      </c>
      <c r="AH18" s="229">
        <v>102569</v>
      </c>
      <c r="AI18" s="229">
        <v>92880</v>
      </c>
      <c r="AJ18" s="229">
        <v>93264</v>
      </c>
      <c r="AK18" s="229">
        <v>94524</v>
      </c>
      <c r="AL18" s="229">
        <v>91782</v>
      </c>
      <c r="AM18" s="229">
        <v>75144</v>
      </c>
      <c r="AN18" s="229">
        <v>74203</v>
      </c>
      <c r="AO18" s="229">
        <v>67562</v>
      </c>
      <c r="AP18" s="229">
        <v>53734</v>
      </c>
      <c r="AQ18" s="229">
        <v>48724</v>
      </c>
      <c r="AR18" s="229">
        <v>54287</v>
      </c>
      <c r="AS18" s="229">
        <v>63409</v>
      </c>
      <c r="AT18" s="229">
        <v>61966</v>
      </c>
      <c r="AU18" s="229">
        <v>66117</v>
      </c>
      <c r="AV18" s="229">
        <v>53448</v>
      </c>
      <c r="AW18" s="229">
        <v>70304</v>
      </c>
      <c r="AX18" s="229">
        <v>69089</v>
      </c>
      <c r="AY18" s="229">
        <v>64838</v>
      </c>
      <c r="AZ18" s="229">
        <v>67725</v>
      </c>
      <c r="BA18" s="229">
        <v>80400</v>
      </c>
      <c r="BB18" s="257">
        <v>88566</v>
      </c>
      <c r="BC18" s="257">
        <v>192050</v>
      </c>
      <c r="BD18" s="257">
        <v>235231</v>
      </c>
      <c r="BE18" s="257">
        <v>302430</v>
      </c>
      <c r="BF18" s="432">
        <v>479164</v>
      </c>
      <c r="BG18" s="527">
        <v>532615</v>
      </c>
      <c r="BH18" s="527">
        <v>548019</v>
      </c>
    </row>
    <row r="19" spans="1:61" s="229" customFormat="1" x14ac:dyDescent="0.2">
      <c r="A19" s="229" t="s">
        <v>315</v>
      </c>
      <c r="B19" s="229">
        <v>8695</v>
      </c>
      <c r="D19" s="229">
        <v>6324</v>
      </c>
      <c r="F19" s="229">
        <v>27553</v>
      </c>
      <c r="H19" s="229">
        <v>25507</v>
      </c>
      <c r="J19" s="229">
        <v>22830</v>
      </c>
      <c r="K19" s="229">
        <v>10588</v>
      </c>
      <c r="L19" s="229">
        <v>18854</v>
      </c>
      <c r="M19" s="229">
        <v>18048</v>
      </c>
      <c r="N19" s="229">
        <v>12190</v>
      </c>
      <c r="O19" s="229">
        <v>54558</v>
      </c>
      <c r="P19" s="229">
        <v>58358</v>
      </c>
      <c r="Q19" s="229">
        <v>53265</v>
      </c>
      <c r="R19" s="229">
        <v>61027</v>
      </c>
      <c r="S19" s="229">
        <v>60265</v>
      </c>
      <c r="T19" s="229">
        <v>79847</v>
      </c>
      <c r="U19" s="229">
        <v>76784</v>
      </c>
      <c r="V19" s="229">
        <v>79190</v>
      </c>
      <c r="W19" s="229">
        <v>68789</v>
      </c>
      <c r="X19" s="229">
        <v>61723</v>
      </c>
      <c r="Y19" s="229">
        <v>73557</v>
      </c>
      <c r="Z19" s="229">
        <v>85900</v>
      </c>
      <c r="AA19" s="229">
        <v>61384</v>
      </c>
      <c r="AB19" s="229">
        <v>88303</v>
      </c>
      <c r="AC19" s="229">
        <v>74080</v>
      </c>
      <c r="AD19" s="229">
        <v>89897</v>
      </c>
      <c r="AE19" s="229">
        <v>76375</v>
      </c>
      <c r="AF19" s="229">
        <v>78745</v>
      </c>
      <c r="AG19" s="229">
        <v>81174</v>
      </c>
      <c r="AH19" s="229">
        <v>77982</v>
      </c>
      <c r="AI19" s="229">
        <v>80648</v>
      </c>
      <c r="AJ19" s="229">
        <v>84182</v>
      </c>
      <c r="AK19" s="229">
        <v>125847</v>
      </c>
      <c r="AL19" s="229">
        <v>104213</v>
      </c>
      <c r="AM19" s="229">
        <v>114721</v>
      </c>
      <c r="AN19" s="229">
        <v>113544</v>
      </c>
      <c r="AO19" s="229">
        <v>104738</v>
      </c>
      <c r="AP19" s="229">
        <v>98555</v>
      </c>
      <c r="AQ19" s="229">
        <v>98917</v>
      </c>
      <c r="AR19" s="229">
        <v>115368</v>
      </c>
      <c r="AS19" s="229">
        <v>118477</v>
      </c>
      <c r="AT19" s="229">
        <v>125758</v>
      </c>
      <c r="AU19" s="229">
        <v>125348</v>
      </c>
      <c r="AV19" s="229">
        <v>148184</v>
      </c>
      <c r="AW19" s="229">
        <v>186482</v>
      </c>
      <c r="AX19" s="229">
        <v>191319</v>
      </c>
      <c r="AY19" s="229">
        <v>180106</v>
      </c>
      <c r="AZ19" s="229">
        <v>180487</v>
      </c>
      <c r="BA19" s="229">
        <v>173513</v>
      </c>
      <c r="BB19" s="257">
        <v>176285</v>
      </c>
      <c r="BC19" s="257">
        <f>164857+10067</f>
        <v>174924</v>
      </c>
      <c r="BD19" s="257">
        <f>158440+14779</f>
        <v>173219</v>
      </c>
      <c r="BE19" s="257">
        <v>174932</v>
      </c>
      <c r="BF19" s="432">
        <f>171148+9250</f>
        <v>180398</v>
      </c>
      <c r="BG19" s="527">
        <v>162010</v>
      </c>
      <c r="BH19" s="527">
        <v>183997</v>
      </c>
    </row>
    <row r="20" spans="1:61" s="229" customFormat="1" x14ac:dyDescent="0.2">
      <c r="A20" s="229" t="s">
        <v>316</v>
      </c>
      <c r="B20" s="229">
        <v>461277</v>
      </c>
      <c r="D20" s="229">
        <v>482261</v>
      </c>
      <c r="F20" s="229">
        <v>519193</v>
      </c>
      <c r="H20" s="229">
        <v>543392</v>
      </c>
      <c r="J20" s="229">
        <v>564576</v>
      </c>
      <c r="K20" s="229">
        <v>588746</v>
      </c>
      <c r="L20" s="229">
        <v>619204</v>
      </c>
      <c r="M20" s="229">
        <v>651249</v>
      </c>
      <c r="N20" s="229">
        <v>680303</v>
      </c>
      <c r="O20" s="229">
        <v>706914</v>
      </c>
      <c r="P20" s="229">
        <v>778511</v>
      </c>
      <c r="Q20" s="229">
        <v>815397</v>
      </c>
      <c r="R20" s="229">
        <v>846947</v>
      </c>
      <c r="S20" s="229">
        <v>872041</v>
      </c>
      <c r="T20" s="229">
        <v>907034</v>
      </c>
      <c r="U20" s="229">
        <v>347290</v>
      </c>
      <c r="V20" s="229">
        <v>316574</v>
      </c>
      <c r="W20" s="229">
        <v>334922</v>
      </c>
      <c r="X20" s="229">
        <v>375598</v>
      </c>
      <c r="Y20" s="229">
        <v>387633</v>
      </c>
      <c r="Z20" s="229">
        <v>424428</v>
      </c>
      <c r="AA20" s="229">
        <v>433429</v>
      </c>
      <c r="AB20" s="229">
        <v>524270</v>
      </c>
      <c r="AC20" s="229">
        <v>502875</v>
      </c>
      <c r="AD20" s="229">
        <v>476830</v>
      </c>
      <c r="AE20" s="229">
        <v>490130</v>
      </c>
      <c r="AF20" s="229">
        <v>467109</v>
      </c>
      <c r="AG20" s="229">
        <v>501508</v>
      </c>
      <c r="AH20" s="229">
        <v>466953</v>
      </c>
      <c r="AI20" s="229">
        <v>469476</v>
      </c>
      <c r="AJ20" s="229">
        <v>442446</v>
      </c>
      <c r="AK20" s="229">
        <v>458019</v>
      </c>
      <c r="AL20" s="229">
        <v>394465</v>
      </c>
      <c r="AM20" s="229">
        <v>446810</v>
      </c>
      <c r="AN20" s="229">
        <v>433085</v>
      </c>
      <c r="AO20" s="229">
        <v>278468</v>
      </c>
      <c r="AP20" s="229">
        <v>296206</v>
      </c>
      <c r="AQ20" s="229">
        <v>263924</v>
      </c>
      <c r="AR20" s="229">
        <v>292468</v>
      </c>
      <c r="AS20" s="229">
        <v>264930</v>
      </c>
      <c r="AT20" s="229">
        <v>274353</v>
      </c>
      <c r="AU20" s="229">
        <v>359833</v>
      </c>
      <c r="AV20" s="229">
        <v>366044</v>
      </c>
      <c r="AW20" s="229">
        <v>333053</v>
      </c>
      <c r="AX20" s="229">
        <v>405415</v>
      </c>
      <c r="AY20" s="229">
        <v>504846</v>
      </c>
      <c r="AZ20" s="229">
        <v>579592</v>
      </c>
      <c r="BA20" s="229">
        <v>926965</v>
      </c>
      <c r="BB20" s="257">
        <v>982016</v>
      </c>
      <c r="BC20" s="257">
        <v>1109350</v>
      </c>
      <c r="BD20" s="257">
        <f>1238118</f>
        <v>1238118</v>
      </c>
      <c r="BE20" s="257">
        <v>1372102</v>
      </c>
      <c r="BF20" s="432">
        <v>1363196</v>
      </c>
      <c r="BG20" s="529">
        <v>1430221</v>
      </c>
      <c r="BH20" s="529">
        <v>1470103</v>
      </c>
    </row>
    <row r="21" spans="1:61" s="229" customFormat="1" x14ac:dyDescent="0.2">
      <c r="A21" s="229" t="s">
        <v>317</v>
      </c>
      <c r="B21" s="229">
        <v>77843</v>
      </c>
      <c r="D21" s="229">
        <v>77791</v>
      </c>
      <c r="F21" s="229">
        <v>354555</v>
      </c>
      <c r="H21" s="229">
        <v>416040</v>
      </c>
      <c r="J21" s="229">
        <v>133599</v>
      </c>
      <c r="K21" s="229">
        <v>276617</v>
      </c>
      <c r="L21" s="229">
        <v>367442</v>
      </c>
      <c r="M21" s="229">
        <v>498724</v>
      </c>
      <c r="N21" s="229">
        <v>230076</v>
      </c>
      <c r="O21" s="229">
        <v>154943</v>
      </c>
      <c r="P21" s="229">
        <v>108345</v>
      </c>
      <c r="Q21" s="229">
        <v>142127</v>
      </c>
      <c r="R21" s="229">
        <v>128531</v>
      </c>
      <c r="S21" s="229">
        <v>121651</v>
      </c>
      <c r="T21" s="229">
        <v>126122</v>
      </c>
      <c r="U21" s="229">
        <v>194757</v>
      </c>
      <c r="V21" s="229">
        <v>128207</v>
      </c>
      <c r="W21" s="229">
        <v>70863</v>
      </c>
      <c r="X21" s="229">
        <v>57236</v>
      </c>
      <c r="Y21" s="229">
        <v>74899</v>
      </c>
      <c r="Z21" s="229">
        <v>57842</v>
      </c>
      <c r="AA21" s="229">
        <v>55782</v>
      </c>
      <c r="AB21" s="229">
        <v>73607</v>
      </c>
      <c r="AC21" s="229">
        <v>144336</v>
      </c>
      <c r="AD21" s="229">
        <v>80703</v>
      </c>
      <c r="AE21" s="229">
        <v>80713</v>
      </c>
      <c r="AF21" s="229">
        <v>91644</v>
      </c>
      <c r="AG21" s="229">
        <v>177115</v>
      </c>
      <c r="AH21" s="229">
        <v>128099</v>
      </c>
      <c r="AI21" s="229">
        <v>185923</v>
      </c>
      <c r="AJ21" s="229">
        <v>89341</v>
      </c>
      <c r="AK21" s="229">
        <v>111819</v>
      </c>
      <c r="AL21" s="229">
        <v>119225</v>
      </c>
      <c r="AM21" s="229">
        <v>130788</v>
      </c>
      <c r="AN21" s="229">
        <v>113968</v>
      </c>
      <c r="AO21" s="229">
        <v>159578</v>
      </c>
      <c r="AP21" s="229">
        <v>167757</v>
      </c>
      <c r="AQ21" s="229">
        <v>164749</v>
      </c>
      <c r="AR21" s="229">
        <v>156715</v>
      </c>
      <c r="AS21" s="229">
        <v>157589</v>
      </c>
      <c r="AT21" s="229">
        <v>158309</v>
      </c>
      <c r="AU21" s="229">
        <v>156058</v>
      </c>
      <c r="AV21" s="229">
        <v>154666</v>
      </c>
      <c r="AW21" s="229">
        <v>132320</v>
      </c>
      <c r="AX21" s="229">
        <v>154661</v>
      </c>
      <c r="AY21" s="229">
        <v>223150</v>
      </c>
      <c r="AZ21" s="229">
        <v>204313</v>
      </c>
      <c r="BA21" s="229">
        <v>220538</v>
      </c>
      <c r="BB21" s="257">
        <v>220443</v>
      </c>
      <c r="BC21" s="257">
        <v>280274</v>
      </c>
      <c r="BD21" s="257">
        <f>297405+2315</f>
        <v>299720</v>
      </c>
      <c r="BE21" s="257">
        <v>251791</v>
      </c>
      <c r="BF21" s="432">
        <f>206463+2316</f>
        <v>208779</v>
      </c>
      <c r="BG21" s="529">
        <v>211316</v>
      </c>
      <c r="BH21" s="529">
        <v>226260</v>
      </c>
    </row>
    <row r="22" spans="1:61" s="229" customFormat="1" x14ac:dyDescent="0.2">
      <c r="A22" s="229" t="s">
        <v>318</v>
      </c>
      <c r="B22" s="229">
        <v>112555</v>
      </c>
      <c r="D22" s="229">
        <v>100461</v>
      </c>
      <c r="F22" s="229">
        <v>81347</v>
      </c>
      <c r="H22" s="229">
        <v>92762</v>
      </c>
      <c r="J22" s="229">
        <v>130330</v>
      </c>
      <c r="K22" s="229">
        <v>126963</v>
      </c>
      <c r="L22" s="229">
        <v>125851</v>
      </c>
      <c r="M22" s="229">
        <v>128883</v>
      </c>
      <c r="N22" s="229">
        <v>141354</v>
      </c>
      <c r="O22" s="229">
        <v>122638</v>
      </c>
      <c r="P22" s="229">
        <v>122505</v>
      </c>
      <c r="Q22" s="229">
        <v>117444</v>
      </c>
      <c r="R22" s="229">
        <v>144657</v>
      </c>
      <c r="S22" s="229">
        <v>126904</v>
      </c>
      <c r="T22" s="229">
        <v>135673</v>
      </c>
      <c r="U22" s="229">
        <v>113202</v>
      </c>
      <c r="V22" s="229">
        <v>121153</v>
      </c>
      <c r="W22" s="229">
        <v>142999</v>
      </c>
      <c r="X22" s="229">
        <v>184746</v>
      </c>
      <c r="Y22" s="229">
        <v>168945</v>
      </c>
      <c r="Z22" s="229">
        <v>199568</v>
      </c>
      <c r="AA22" s="229">
        <v>196162</v>
      </c>
      <c r="AB22" s="229">
        <v>173728</v>
      </c>
      <c r="AC22" s="229">
        <v>167098</v>
      </c>
      <c r="AD22" s="229">
        <v>221285</v>
      </c>
      <c r="AE22" s="229">
        <v>196535</v>
      </c>
      <c r="AF22" s="229">
        <v>181718</v>
      </c>
      <c r="AG22" s="229">
        <v>188672</v>
      </c>
      <c r="AH22" s="229">
        <v>201450</v>
      </c>
      <c r="AI22" s="229">
        <v>193104</v>
      </c>
      <c r="AJ22" s="229">
        <v>168854</v>
      </c>
      <c r="AK22" s="229">
        <v>146020</v>
      </c>
      <c r="AL22" s="229">
        <v>206271</v>
      </c>
      <c r="AM22" s="229">
        <v>198238</v>
      </c>
      <c r="AN22" s="229">
        <v>143996</v>
      </c>
      <c r="AO22" s="229">
        <v>172892</v>
      </c>
      <c r="AP22" s="229">
        <v>201923</v>
      </c>
      <c r="AQ22" s="229">
        <v>186821</v>
      </c>
      <c r="AR22" s="229">
        <v>166455</v>
      </c>
      <c r="AS22" s="229">
        <v>178690</v>
      </c>
      <c r="AT22" s="229">
        <v>180241</v>
      </c>
      <c r="AU22" s="229">
        <v>189505</v>
      </c>
      <c r="AV22" s="229">
        <v>120997</v>
      </c>
      <c r="AW22" s="229">
        <v>107899</v>
      </c>
      <c r="AX22" s="229">
        <v>153087</v>
      </c>
      <c r="AY22" s="229">
        <v>123881</v>
      </c>
      <c r="AZ22" s="229">
        <v>157672</v>
      </c>
      <c r="BA22" s="229">
        <v>208844</v>
      </c>
      <c r="BB22" s="257">
        <v>310304</v>
      </c>
      <c r="BC22" s="257">
        <v>354508</v>
      </c>
      <c r="BD22" s="257">
        <v>260431</v>
      </c>
      <c r="BE22" s="257">
        <v>256468</v>
      </c>
      <c r="BF22" s="432">
        <v>342021</v>
      </c>
      <c r="BG22" s="527">
        <v>364436</v>
      </c>
      <c r="BH22" s="527">
        <v>310142</v>
      </c>
    </row>
    <row r="23" spans="1:61" s="237" customFormat="1" x14ac:dyDescent="0.2">
      <c r="A23" s="229" t="s">
        <v>105</v>
      </c>
      <c r="B23" s="256">
        <v>568494</v>
      </c>
      <c r="C23" s="229"/>
      <c r="D23" s="256">
        <v>580616</v>
      </c>
      <c r="E23" s="229"/>
      <c r="F23" s="256">
        <v>599508</v>
      </c>
      <c r="G23" s="229"/>
      <c r="H23" s="256">
        <v>590212</v>
      </c>
      <c r="I23" s="229"/>
      <c r="J23" s="256">
        <v>640054</v>
      </c>
      <c r="K23" s="256">
        <v>692544</v>
      </c>
      <c r="L23" s="256">
        <v>721797</v>
      </c>
      <c r="M23" s="256">
        <v>747908</v>
      </c>
      <c r="N23" s="256">
        <v>857232</v>
      </c>
      <c r="O23" s="256">
        <v>774647</v>
      </c>
      <c r="P23" s="256">
        <v>831211</v>
      </c>
      <c r="Q23" s="256">
        <v>857461</v>
      </c>
      <c r="R23" s="256">
        <v>853201</v>
      </c>
      <c r="S23" s="256">
        <v>995482</v>
      </c>
      <c r="T23" s="256">
        <v>999500</v>
      </c>
      <c r="U23" s="229">
        <v>840709</v>
      </c>
      <c r="V23" s="229">
        <v>886009</v>
      </c>
      <c r="W23" s="229">
        <v>935464</v>
      </c>
      <c r="X23" s="229">
        <v>986606</v>
      </c>
      <c r="Y23" s="229">
        <v>635251</v>
      </c>
      <c r="Z23" s="229">
        <v>988561</v>
      </c>
      <c r="AA23" s="229">
        <v>980129</v>
      </c>
      <c r="AB23" s="229">
        <v>1055190</v>
      </c>
      <c r="AC23" s="229">
        <v>668270</v>
      </c>
      <c r="AD23" s="229">
        <v>786913</v>
      </c>
      <c r="AE23" s="229">
        <v>763278</v>
      </c>
      <c r="AF23" s="229">
        <v>757019</v>
      </c>
      <c r="AG23" s="229">
        <v>764840</v>
      </c>
      <c r="AH23" s="229">
        <v>754582</v>
      </c>
      <c r="AI23" s="229">
        <v>745937</v>
      </c>
      <c r="AJ23" s="229">
        <v>783086</v>
      </c>
      <c r="AK23" s="229">
        <v>803630</v>
      </c>
      <c r="AL23" s="229">
        <v>792558</v>
      </c>
      <c r="AM23" s="229">
        <v>791404</v>
      </c>
      <c r="AN23" s="229">
        <v>691986</v>
      </c>
      <c r="AO23" s="229">
        <v>649610</v>
      </c>
      <c r="AP23" s="229">
        <v>624052</v>
      </c>
      <c r="AQ23" s="229">
        <v>761287</v>
      </c>
      <c r="AR23" s="229">
        <v>777961</v>
      </c>
      <c r="AS23" s="229">
        <v>790359</v>
      </c>
      <c r="AT23" s="229">
        <v>755754</v>
      </c>
      <c r="AU23" s="229">
        <v>731448</v>
      </c>
      <c r="AV23" s="229">
        <v>707513</v>
      </c>
      <c r="AW23" s="229">
        <v>799893</v>
      </c>
      <c r="AX23" s="229">
        <v>753739</v>
      </c>
      <c r="AY23" s="229">
        <v>819059</v>
      </c>
      <c r="AZ23" s="229">
        <v>822789</v>
      </c>
      <c r="BA23" s="229">
        <v>934671</v>
      </c>
      <c r="BB23" s="257">
        <v>842266</v>
      </c>
      <c r="BC23" s="260">
        <v>873671</v>
      </c>
      <c r="BD23" s="260">
        <v>1293200</v>
      </c>
      <c r="BE23" s="260">
        <v>1308047</v>
      </c>
      <c r="BF23" s="435">
        <f>1130541+236055</f>
        <v>1366596</v>
      </c>
      <c r="BG23" s="529">
        <v>1531408</v>
      </c>
      <c r="BH23" s="529">
        <v>1505440</v>
      </c>
      <c r="BI23" s="229"/>
    </row>
    <row r="24" spans="1:61" s="237" customFormat="1" x14ac:dyDescent="0.2">
      <c r="A24" s="229" t="s">
        <v>319</v>
      </c>
      <c r="B24" s="231" t="s">
        <v>1</v>
      </c>
      <c r="C24" s="229"/>
      <c r="D24" s="231" t="s">
        <v>1</v>
      </c>
      <c r="E24" s="229"/>
      <c r="F24" s="231" t="s">
        <v>1</v>
      </c>
      <c r="G24" s="229"/>
      <c r="H24" s="231" t="s">
        <v>1</v>
      </c>
      <c r="I24" s="229"/>
      <c r="J24" s="231" t="s">
        <v>1</v>
      </c>
      <c r="K24" s="231" t="s">
        <v>1</v>
      </c>
      <c r="L24" s="231" t="s">
        <v>1</v>
      </c>
      <c r="M24" s="231" t="s">
        <v>1</v>
      </c>
      <c r="N24" s="231" t="s">
        <v>1</v>
      </c>
      <c r="O24" s="231" t="s">
        <v>1</v>
      </c>
      <c r="P24" s="231" t="s">
        <v>1</v>
      </c>
      <c r="Q24" s="231" t="s">
        <v>1</v>
      </c>
      <c r="R24" s="231" t="s">
        <v>1</v>
      </c>
      <c r="S24" s="231" t="s">
        <v>1</v>
      </c>
      <c r="T24" s="231" t="s">
        <v>1</v>
      </c>
      <c r="U24" s="231" t="s">
        <v>1</v>
      </c>
      <c r="V24" s="229">
        <v>431</v>
      </c>
      <c r="W24" s="229">
        <v>3848</v>
      </c>
      <c r="X24" s="229">
        <v>360</v>
      </c>
      <c r="Y24" s="229">
        <v>1130</v>
      </c>
      <c r="Z24" s="229">
        <v>3597</v>
      </c>
      <c r="AA24" s="229">
        <v>1813</v>
      </c>
      <c r="AB24" s="229">
        <v>52915</v>
      </c>
      <c r="AC24" s="229">
        <v>37343</v>
      </c>
      <c r="AD24" s="229">
        <v>12723</v>
      </c>
      <c r="AE24" s="229">
        <v>0</v>
      </c>
      <c r="AF24" s="229">
        <v>0</v>
      </c>
      <c r="AG24" s="229">
        <v>1455</v>
      </c>
      <c r="AH24" s="229">
        <v>848</v>
      </c>
      <c r="AI24" s="229">
        <v>1189</v>
      </c>
      <c r="AJ24" s="229">
        <v>182</v>
      </c>
      <c r="AK24" s="229">
        <v>1071</v>
      </c>
      <c r="AL24" s="229">
        <v>0</v>
      </c>
      <c r="AM24" s="229">
        <v>3099</v>
      </c>
      <c r="AN24" s="229">
        <v>12908</v>
      </c>
      <c r="AO24" s="229">
        <v>5002</v>
      </c>
      <c r="AP24" s="229">
        <v>4404</v>
      </c>
      <c r="AQ24" s="229">
        <v>904</v>
      </c>
      <c r="AR24" s="229">
        <v>5683</v>
      </c>
      <c r="AS24" s="229">
        <v>7440</v>
      </c>
      <c r="AT24" s="229">
        <v>57829</v>
      </c>
      <c r="AU24" s="229">
        <v>917</v>
      </c>
      <c r="AV24" s="229">
        <v>38</v>
      </c>
      <c r="AW24" s="229">
        <v>0</v>
      </c>
      <c r="AX24" s="229">
        <v>257</v>
      </c>
      <c r="AY24" s="229">
        <v>5452</v>
      </c>
      <c r="AZ24" s="229">
        <v>37905</v>
      </c>
      <c r="BA24" s="229">
        <v>18022</v>
      </c>
      <c r="BB24" s="257">
        <v>0</v>
      </c>
      <c r="BC24" s="257">
        <v>0</v>
      </c>
      <c r="BD24" s="257">
        <v>0</v>
      </c>
      <c r="BE24" s="257">
        <v>60</v>
      </c>
      <c r="BF24" s="432">
        <v>0</v>
      </c>
      <c r="BG24" s="527">
        <v>6077</v>
      </c>
      <c r="BH24" s="527">
        <v>12739</v>
      </c>
      <c r="BI24" s="229"/>
    </row>
    <row r="25" spans="1:61" s="237" customFormat="1" x14ac:dyDescent="0.2">
      <c r="A25" s="229" t="s">
        <v>320</v>
      </c>
      <c r="B25" s="231"/>
      <c r="C25" s="229"/>
      <c r="D25" s="231"/>
      <c r="E25" s="229"/>
      <c r="F25" s="231"/>
      <c r="G25" s="229"/>
      <c r="H25" s="231"/>
      <c r="I25" s="229"/>
      <c r="J25" s="231"/>
      <c r="K25" s="231"/>
      <c r="L25" s="231"/>
      <c r="M25" s="231"/>
      <c r="N25" s="231"/>
      <c r="O25" s="231"/>
      <c r="P25" s="231"/>
      <c r="Q25" s="231"/>
      <c r="R25" s="231"/>
      <c r="S25" s="231"/>
      <c r="T25" s="231"/>
      <c r="U25" s="231"/>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57"/>
      <c r="BC25" s="257"/>
      <c r="BD25" s="257"/>
      <c r="BE25" s="257"/>
      <c r="BF25" s="432"/>
      <c r="BG25" s="527"/>
      <c r="BH25" s="527"/>
      <c r="BI25" s="229"/>
    </row>
    <row r="26" spans="1:61" s="237" customFormat="1" x14ac:dyDescent="0.2">
      <c r="A26" s="229" t="s">
        <v>321</v>
      </c>
      <c r="B26" s="231" t="s">
        <v>1</v>
      </c>
      <c r="C26" s="229"/>
      <c r="D26" s="231" t="s">
        <v>1</v>
      </c>
      <c r="E26" s="229"/>
      <c r="F26" s="231" t="s">
        <v>1</v>
      </c>
      <c r="G26" s="229"/>
      <c r="H26" s="231" t="s">
        <v>1</v>
      </c>
      <c r="I26" s="229"/>
      <c r="J26" s="231" t="s">
        <v>1</v>
      </c>
      <c r="K26" s="231" t="s">
        <v>1</v>
      </c>
      <c r="L26" s="231" t="s">
        <v>1</v>
      </c>
      <c r="M26" s="231" t="s">
        <v>1</v>
      </c>
      <c r="N26" s="231" t="s">
        <v>1</v>
      </c>
      <c r="O26" s="231" t="s">
        <v>1</v>
      </c>
      <c r="P26" s="231" t="s">
        <v>1</v>
      </c>
      <c r="Q26" s="231" t="s">
        <v>1</v>
      </c>
      <c r="R26" s="231" t="s">
        <v>1</v>
      </c>
      <c r="S26" s="231" t="s">
        <v>1</v>
      </c>
      <c r="T26" s="231" t="s">
        <v>1</v>
      </c>
      <c r="U26" s="231" t="s">
        <v>1</v>
      </c>
      <c r="V26" s="229">
        <v>0</v>
      </c>
      <c r="W26" s="229">
        <v>0</v>
      </c>
      <c r="X26" s="229">
        <v>0</v>
      </c>
      <c r="Y26" s="229">
        <v>0</v>
      </c>
      <c r="Z26" s="229">
        <v>0</v>
      </c>
      <c r="AA26" s="229">
        <v>0</v>
      </c>
      <c r="AB26" s="229">
        <v>0</v>
      </c>
      <c r="AC26" s="229">
        <v>0</v>
      </c>
      <c r="AD26" s="229">
        <v>0</v>
      </c>
      <c r="AE26" s="229">
        <v>0</v>
      </c>
      <c r="AF26" s="229">
        <v>0</v>
      </c>
      <c r="AG26" s="229">
        <v>0</v>
      </c>
      <c r="AH26" s="229">
        <v>0</v>
      </c>
      <c r="AI26" s="229">
        <v>0</v>
      </c>
      <c r="AJ26" s="229">
        <v>0</v>
      </c>
      <c r="AK26" s="229">
        <v>0</v>
      </c>
      <c r="AL26" s="229">
        <v>0</v>
      </c>
      <c r="AM26" s="229">
        <v>0</v>
      </c>
      <c r="AN26" s="229">
        <v>0</v>
      </c>
      <c r="AO26" s="229">
        <v>0</v>
      </c>
      <c r="AP26" s="229">
        <v>0</v>
      </c>
      <c r="AQ26" s="229">
        <v>0</v>
      </c>
      <c r="AR26" s="229">
        <v>0</v>
      </c>
      <c r="AS26" s="229">
        <v>0</v>
      </c>
      <c r="AT26" s="229">
        <v>0</v>
      </c>
      <c r="AU26" s="229">
        <v>0</v>
      </c>
      <c r="AV26" s="229">
        <v>0</v>
      </c>
      <c r="AW26" s="229">
        <v>0</v>
      </c>
      <c r="AX26" s="229">
        <v>0</v>
      </c>
      <c r="AY26" s="229">
        <v>344625</v>
      </c>
      <c r="AZ26" s="229">
        <v>421000</v>
      </c>
      <c r="BA26" s="229">
        <v>579447</v>
      </c>
      <c r="BB26" s="257">
        <v>580196</v>
      </c>
      <c r="BC26" s="257">
        <v>281417</v>
      </c>
      <c r="BD26" s="257">
        <v>195420</v>
      </c>
      <c r="BE26" s="257">
        <v>201577</v>
      </c>
      <c r="BF26" s="432">
        <v>199772</v>
      </c>
      <c r="BG26" s="527">
        <v>194567</v>
      </c>
      <c r="BH26" s="527">
        <v>193450</v>
      </c>
      <c r="BI26" s="229"/>
    </row>
    <row r="27" spans="1:61" s="237" customFormat="1" x14ac:dyDescent="0.2">
      <c r="A27" s="229" t="s">
        <v>322</v>
      </c>
      <c r="B27" s="256">
        <v>9144</v>
      </c>
      <c r="C27" s="229"/>
      <c r="D27" s="256">
        <v>9100</v>
      </c>
      <c r="E27" s="229"/>
      <c r="F27" s="256">
        <v>9055</v>
      </c>
      <c r="G27" s="229"/>
      <c r="H27" s="256">
        <v>9010</v>
      </c>
      <c r="I27" s="229"/>
      <c r="J27" s="256">
        <v>8964</v>
      </c>
      <c r="K27" s="256">
        <v>8971</v>
      </c>
      <c r="L27" s="256">
        <v>8926</v>
      </c>
      <c r="M27" s="256">
        <v>8881</v>
      </c>
      <c r="N27" s="256">
        <v>8835</v>
      </c>
      <c r="O27" s="256">
        <v>8790</v>
      </c>
      <c r="P27" s="256">
        <v>8745</v>
      </c>
      <c r="Q27" s="256">
        <v>8700</v>
      </c>
      <c r="R27" s="256">
        <v>8655</v>
      </c>
      <c r="S27" s="256">
        <v>8976</v>
      </c>
      <c r="T27" s="256">
        <v>8930</v>
      </c>
      <c r="U27" s="229">
        <v>8883</v>
      </c>
      <c r="V27" s="229">
        <v>8837</v>
      </c>
      <c r="W27" s="229">
        <v>8790</v>
      </c>
      <c r="X27" s="229">
        <v>8744</v>
      </c>
      <c r="Y27" s="229">
        <v>8697</v>
      </c>
      <c r="Z27" s="229">
        <v>8650</v>
      </c>
      <c r="AA27" s="229">
        <v>8604</v>
      </c>
      <c r="AB27" s="229">
        <v>8557</v>
      </c>
      <c r="AC27" s="229">
        <v>8511</v>
      </c>
      <c r="AD27" s="229">
        <v>8464</v>
      </c>
      <c r="AE27" s="229">
        <v>8651</v>
      </c>
      <c r="AF27" s="229">
        <v>8603</v>
      </c>
      <c r="AG27" s="229">
        <v>8554</v>
      </c>
      <c r="AH27" s="229">
        <v>8505</v>
      </c>
      <c r="AI27" s="229">
        <v>8456</v>
      </c>
      <c r="AJ27" s="229">
        <v>8407</v>
      </c>
      <c r="AK27" s="229">
        <v>8358</v>
      </c>
      <c r="AL27" s="229">
        <v>7865</v>
      </c>
      <c r="AM27" s="229">
        <v>8260</v>
      </c>
      <c r="AN27" s="229">
        <v>99279</v>
      </c>
      <c r="AO27" s="229">
        <v>99233</v>
      </c>
      <c r="AP27" s="229">
        <v>99188</v>
      </c>
      <c r="AQ27" s="229">
        <v>135140</v>
      </c>
      <c r="AR27" s="229">
        <v>136263</v>
      </c>
      <c r="AS27" s="229">
        <v>132478</v>
      </c>
      <c r="AT27" s="229">
        <v>136659</v>
      </c>
      <c r="AU27" s="229">
        <v>133136</v>
      </c>
      <c r="AV27" s="229">
        <v>133038</v>
      </c>
      <c r="AW27" s="229">
        <v>139695</v>
      </c>
      <c r="AX27" s="229">
        <v>20000</v>
      </c>
      <c r="AY27" s="229">
        <v>20000</v>
      </c>
      <c r="AZ27" s="229">
        <v>19581</v>
      </c>
      <c r="BA27" s="259">
        <v>34982</v>
      </c>
      <c r="BB27" s="260">
        <v>47210</v>
      </c>
      <c r="BC27" s="260">
        <v>46739</v>
      </c>
      <c r="BD27" s="260">
        <v>58280</v>
      </c>
      <c r="BE27" s="260">
        <v>60254</v>
      </c>
      <c r="BF27" s="435">
        <v>60319</v>
      </c>
      <c r="BG27" s="529">
        <v>57966</v>
      </c>
      <c r="BH27" s="529">
        <v>30693</v>
      </c>
      <c r="BI27" s="229"/>
    </row>
    <row r="28" spans="1:61" s="237" customFormat="1" x14ac:dyDescent="0.2">
      <c r="A28" s="229" t="s">
        <v>323</v>
      </c>
      <c r="B28" s="256"/>
      <c r="C28" s="229"/>
      <c r="D28" s="256"/>
      <c r="E28" s="229"/>
      <c r="F28" s="256"/>
      <c r="G28" s="229"/>
      <c r="H28" s="256"/>
      <c r="I28" s="229"/>
      <c r="J28" s="256"/>
      <c r="K28" s="256"/>
      <c r="L28" s="256"/>
      <c r="M28" s="256"/>
      <c r="N28" s="256"/>
      <c r="O28" s="256"/>
      <c r="P28" s="256"/>
      <c r="Q28" s="256"/>
      <c r="R28" s="256"/>
      <c r="S28" s="256"/>
      <c r="T28" s="256"/>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v>133608</v>
      </c>
      <c r="AY28" s="229">
        <v>131409</v>
      </c>
      <c r="AZ28" s="229">
        <v>98853</v>
      </c>
      <c r="BA28" s="259">
        <v>103203</v>
      </c>
      <c r="BB28" s="260">
        <v>101213</v>
      </c>
      <c r="BC28" s="260">
        <v>213424</v>
      </c>
      <c r="BD28" s="260">
        <v>336186</v>
      </c>
      <c r="BE28" s="260">
        <v>338079</v>
      </c>
      <c r="BF28" s="435">
        <v>338089</v>
      </c>
      <c r="BG28" s="529">
        <v>315304</v>
      </c>
      <c r="BH28" s="529">
        <v>296160</v>
      </c>
      <c r="BI28" s="229"/>
    </row>
    <row r="29" spans="1:61" s="229" customFormat="1" x14ac:dyDescent="0.2">
      <c r="A29" s="229" t="s">
        <v>324</v>
      </c>
      <c r="B29" s="256">
        <v>1916518</v>
      </c>
      <c r="C29" s="256"/>
      <c r="D29" s="256">
        <v>1908841</v>
      </c>
      <c r="E29" s="256"/>
      <c r="F29" s="256">
        <v>1929638</v>
      </c>
      <c r="G29" s="256"/>
      <c r="H29" s="256">
        <v>1991189</v>
      </c>
      <c r="I29" s="256"/>
      <c r="J29" s="256">
        <v>1978380</v>
      </c>
      <c r="K29" s="256">
        <v>1984960</v>
      </c>
      <c r="L29" s="256">
        <v>2003323</v>
      </c>
      <c r="M29" s="256">
        <v>2032705</v>
      </c>
      <c r="N29" s="229">
        <v>1278947</v>
      </c>
      <c r="O29" s="229">
        <v>1286647</v>
      </c>
      <c r="P29" s="229">
        <v>1316973</v>
      </c>
      <c r="Q29" s="229">
        <v>1339722</v>
      </c>
      <c r="R29" s="229">
        <v>1352930</v>
      </c>
      <c r="S29" s="229">
        <v>1393661</v>
      </c>
      <c r="T29" s="229">
        <v>1407037</v>
      </c>
      <c r="U29" s="229">
        <v>1424597</v>
      </c>
      <c r="V29" s="229">
        <v>1442080</v>
      </c>
      <c r="W29" s="229">
        <v>1462769</v>
      </c>
      <c r="X29" s="229">
        <v>1479629</v>
      </c>
      <c r="Y29" s="229">
        <v>1490523</v>
      </c>
      <c r="Z29" s="229">
        <v>1491889</v>
      </c>
      <c r="AA29" s="229">
        <v>1517607</v>
      </c>
      <c r="AB29" s="229">
        <v>1586399</v>
      </c>
      <c r="AC29" s="229">
        <v>1649644</v>
      </c>
      <c r="AD29" s="229">
        <v>1671171</v>
      </c>
      <c r="AE29" s="229">
        <v>1736335</v>
      </c>
      <c r="AF29" s="229">
        <v>1762938</v>
      </c>
      <c r="AG29" s="229">
        <v>1823541</v>
      </c>
      <c r="AH29" s="229">
        <v>1849646</v>
      </c>
      <c r="AI29" s="229">
        <v>1889832</v>
      </c>
      <c r="AJ29" s="229">
        <v>1912814</v>
      </c>
      <c r="AK29" s="229">
        <v>1951476</v>
      </c>
      <c r="AL29" s="229">
        <v>1978095</v>
      </c>
      <c r="AM29" s="229">
        <v>1996939</v>
      </c>
      <c r="AN29" s="229">
        <v>2000246</v>
      </c>
      <c r="AO29" s="229">
        <v>2001097</v>
      </c>
      <c r="AP29" s="229">
        <v>1984710</v>
      </c>
      <c r="AQ29" s="229">
        <v>2013990</v>
      </c>
      <c r="AR29" s="229">
        <v>2023911</v>
      </c>
      <c r="AS29" s="229">
        <v>2036648</v>
      </c>
      <c r="AT29" s="229">
        <v>2037923</v>
      </c>
      <c r="AU29" s="229">
        <v>2076978</v>
      </c>
      <c r="AV29" s="229">
        <v>2122858</v>
      </c>
      <c r="AW29" s="229">
        <v>2156123</v>
      </c>
      <c r="AX29" s="229">
        <v>2188657</v>
      </c>
      <c r="AY29" s="229">
        <v>2223772</v>
      </c>
      <c r="AZ29" s="229">
        <v>2275624</v>
      </c>
      <c r="BA29" s="229">
        <v>2378685</v>
      </c>
      <c r="BB29" s="257">
        <v>2410941</v>
      </c>
      <c r="BC29" s="257">
        <v>2812807</v>
      </c>
      <c r="BD29" s="257">
        <v>3571146</v>
      </c>
      <c r="BE29" s="257">
        <v>3642873</v>
      </c>
      <c r="BF29" s="432">
        <v>3653008</v>
      </c>
      <c r="BG29" s="527">
        <v>3838588</v>
      </c>
      <c r="BH29" s="527">
        <v>3810551</v>
      </c>
    </row>
    <row r="30" spans="1:61" s="229" customFormat="1" x14ac:dyDescent="0.2">
      <c r="A30" s="229" t="s">
        <v>325</v>
      </c>
      <c r="B30" s="229">
        <v>606583</v>
      </c>
      <c r="D30" s="229">
        <v>609422</v>
      </c>
      <c r="F30" s="229">
        <v>637638</v>
      </c>
      <c r="H30" s="229">
        <v>696818</v>
      </c>
      <c r="J30" s="229">
        <v>701948</v>
      </c>
      <c r="K30" s="229">
        <v>712304</v>
      </c>
      <c r="L30" s="229">
        <v>738205</v>
      </c>
      <c r="M30" s="229">
        <v>758795</v>
      </c>
      <c r="N30" s="229">
        <v>755937</v>
      </c>
      <c r="O30" s="229">
        <v>759886</v>
      </c>
      <c r="P30" s="229">
        <v>800685</v>
      </c>
      <c r="Q30" s="229">
        <v>837811</v>
      </c>
      <c r="R30" s="229">
        <v>848573</v>
      </c>
      <c r="S30" s="229">
        <v>874148</v>
      </c>
      <c r="T30" s="229">
        <v>946378</v>
      </c>
      <c r="U30" s="229">
        <v>1011519</v>
      </c>
      <c r="V30" s="229">
        <v>1014381</v>
      </c>
      <c r="W30" s="229">
        <v>1010636</v>
      </c>
      <c r="X30" s="229">
        <v>1058406</v>
      </c>
      <c r="Y30" s="229">
        <v>1116255</v>
      </c>
      <c r="Z30" s="229">
        <v>1121843</v>
      </c>
      <c r="AA30" s="229">
        <v>1110913</v>
      </c>
      <c r="AB30" s="229">
        <v>1125260</v>
      </c>
      <c r="AC30" s="229">
        <v>1195278</v>
      </c>
      <c r="AD30" s="229">
        <v>1214948</v>
      </c>
      <c r="AE30" s="229">
        <v>1210169</v>
      </c>
      <c r="AF30" s="229">
        <v>1218773</v>
      </c>
      <c r="AG30" s="229">
        <v>1241623</v>
      </c>
      <c r="AH30" s="229">
        <v>1236321</v>
      </c>
      <c r="AI30" s="229">
        <v>1241673</v>
      </c>
      <c r="AJ30" s="229">
        <v>1244449</v>
      </c>
      <c r="AK30" s="229">
        <v>1582937</v>
      </c>
      <c r="AL30" s="229">
        <v>1418834</v>
      </c>
      <c r="AM30" s="229">
        <v>1512800</v>
      </c>
      <c r="AN30" s="229">
        <v>1594214</v>
      </c>
      <c r="AO30" s="229">
        <v>1680731</v>
      </c>
      <c r="AP30" s="229">
        <v>1649583</v>
      </c>
      <c r="AQ30" s="229">
        <v>1661765</v>
      </c>
      <c r="AR30" s="229">
        <v>1698132</v>
      </c>
      <c r="AS30" s="229">
        <v>1862816</v>
      </c>
      <c r="AT30" s="229">
        <v>1834627</v>
      </c>
      <c r="AU30" s="229">
        <v>1758033</v>
      </c>
      <c r="AV30" s="229">
        <v>1856925</v>
      </c>
      <c r="AW30" s="229">
        <v>1998258</v>
      </c>
      <c r="AX30" s="229">
        <v>2034282</v>
      </c>
      <c r="AY30" s="229">
        <v>2060628</v>
      </c>
      <c r="AZ30" s="229">
        <v>2198412</v>
      </c>
      <c r="BA30" s="229">
        <v>2385577</v>
      </c>
      <c r="BB30" s="257">
        <v>2499229</v>
      </c>
      <c r="BC30" s="257">
        <v>2639980</v>
      </c>
      <c r="BD30" s="257">
        <f>2498573+513710</f>
        <v>3012283</v>
      </c>
      <c r="BE30" s="257">
        <v>3229219</v>
      </c>
      <c r="BF30" s="432">
        <f>2690436+601488</f>
        <v>3291924</v>
      </c>
      <c r="BG30" s="527">
        <v>3450783</v>
      </c>
      <c r="BH30" s="527">
        <v>3933428</v>
      </c>
    </row>
    <row r="31" spans="1:61" s="229" customFormat="1" x14ac:dyDescent="0.2">
      <c r="A31" s="229" t="s">
        <v>326</v>
      </c>
      <c r="B31" s="229">
        <v>1309935</v>
      </c>
      <c r="D31" s="229">
        <v>1299419</v>
      </c>
      <c r="F31" s="229">
        <v>1292001</v>
      </c>
      <c r="H31" s="229">
        <v>1294371</v>
      </c>
      <c r="J31" s="229">
        <v>1276432</v>
      </c>
      <c r="K31" s="229">
        <v>1272656</v>
      </c>
      <c r="L31" s="229">
        <v>1265118</v>
      </c>
      <c r="M31" s="229">
        <v>1273910</v>
      </c>
      <c r="N31" s="261" t="s">
        <v>1</v>
      </c>
      <c r="O31" s="261" t="s">
        <v>1</v>
      </c>
      <c r="P31" s="261" t="s">
        <v>1</v>
      </c>
      <c r="Q31" s="261" t="s">
        <v>1</v>
      </c>
      <c r="R31" s="261" t="s">
        <v>1</v>
      </c>
      <c r="S31" s="261" t="s">
        <v>1</v>
      </c>
      <c r="T31" s="261" t="s">
        <v>1</v>
      </c>
      <c r="U31" s="261">
        <v>0</v>
      </c>
      <c r="V31" s="231" t="s">
        <v>1</v>
      </c>
      <c r="W31" s="231" t="s">
        <v>1</v>
      </c>
      <c r="X31" s="231" t="s">
        <v>1</v>
      </c>
      <c r="Y31" s="231">
        <v>0</v>
      </c>
      <c r="Z31" s="231" t="s">
        <v>1</v>
      </c>
      <c r="AA31" s="231" t="s">
        <v>1</v>
      </c>
      <c r="AB31" s="231" t="s">
        <v>1</v>
      </c>
      <c r="AC31" s="231" t="s">
        <v>1</v>
      </c>
      <c r="AD31" s="231" t="s">
        <v>1</v>
      </c>
      <c r="AE31" s="231" t="s">
        <v>1</v>
      </c>
      <c r="AF31" s="231">
        <v>0</v>
      </c>
      <c r="AG31" s="231">
        <v>0</v>
      </c>
      <c r="AH31" s="231">
        <v>0</v>
      </c>
      <c r="AI31" s="231">
        <v>0</v>
      </c>
      <c r="AJ31" s="231">
        <v>0</v>
      </c>
      <c r="AK31" s="231">
        <v>0</v>
      </c>
      <c r="AL31" s="231">
        <v>0</v>
      </c>
      <c r="AM31" s="231">
        <v>0</v>
      </c>
      <c r="AN31" s="231">
        <v>0</v>
      </c>
      <c r="AO31" s="231">
        <v>0</v>
      </c>
      <c r="AP31" s="231">
        <v>0</v>
      </c>
      <c r="AQ31" s="231">
        <v>0</v>
      </c>
      <c r="AR31" s="231">
        <v>0</v>
      </c>
      <c r="AS31" s="231">
        <v>0</v>
      </c>
      <c r="AT31" s="231">
        <v>0</v>
      </c>
      <c r="AU31" s="231">
        <v>0</v>
      </c>
      <c r="AV31" s="231">
        <v>0</v>
      </c>
      <c r="AW31" s="231">
        <v>0</v>
      </c>
      <c r="AX31" s="231">
        <v>0</v>
      </c>
      <c r="AY31" s="231">
        <v>0</v>
      </c>
      <c r="AZ31" s="231">
        <v>0</v>
      </c>
      <c r="BA31" s="231">
        <v>0</v>
      </c>
      <c r="BB31" s="258">
        <v>0</v>
      </c>
      <c r="BC31" s="258">
        <v>0</v>
      </c>
      <c r="BD31" s="258">
        <v>0</v>
      </c>
      <c r="BE31" s="258"/>
      <c r="BF31" s="433">
        <v>0</v>
      </c>
      <c r="BG31" s="528">
        <v>0</v>
      </c>
      <c r="BH31" s="528">
        <v>0</v>
      </c>
    </row>
    <row r="32" spans="1:61" s="229" customFormat="1" x14ac:dyDescent="0.2">
      <c r="A32" s="229" t="s">
        <v>327</v>
      </c>
      <c r="B32" s="229">
        <v>616578</v>
      </c>
      <c r="D32" s="229">
        <v>617186</v>
      </c>
      <c r="F32" s="229">
        <v>637151</v>
      </c>
      <c r="H32" s="229">
        <v>661991</v>
      </c>
      <c r="J32" s="229">
        <v>690746</v>
      </c>
      <c r="K32" s="229">
        <v>755449</v>
      </c>
      <c r="L32" s="229">
        <v>833905</v>
      </c>
      <c r="M32" s="229">
        <v>886375</v>
      </c>
      <c r="N32" s="229">
        <v>916676</v>
      </c>
      <c r="O32" s="229">
        <v>968228</v>
      </c>
      <c r="P32" s="229">
        <v>1024482</v>
      </c>
      <c r="Q32" s="229">
        <v>1064755</v>
      </c>
      <c r="R32" s="229">
        <v>1101772</v>
      </c>
      <c r="S32" s="229">
        <v>1150973</v>
      </c>
      <c r="T32" s="229">
        <v>1188950</v>
      </c>
      <c r="U32" s="229">
        <v>1213415</v>
      </c>
      <c r="V32" s="229">
        <v>1233358</v>
      </c>
      <c r="W32" s="229">
        <v>1264995</v>
      </c>
      <c r="X32" s="229">
        <v>1314740</v>
      </c>
      <c r="Y32" s="229">
        <v>1377028</v>
      </c>
      <c r="Z32" s="229">
        <v>1406778</v>
      </c>
      <c r="AA32" s="229">
        <v>1431139</v>
      </c>
      <c r="AB32" s="229">
        <v>1463233</v>
      </c>
      <c r="AC32" s="229">
        <v>1478793</v>
      </c>
      <c r="AD32" s="229">
        <v>1487665</v>
      </c>
      <c r="AE32" s="229">
        <v>1481648</v>
      </c>
      <c r="AF32" s="229">
        <v>1516140</v>
      </c>
      <c r="AG32" s="229">
        <v>1535599</v>
      </c>
      <c r="AH32" s="229">
        <v>1543413</v>
      </c>
      <c r="AI32" s="229">
        <v>1539432</v>
      </c>
      <c r="AJ32" s="229">
        <v>1595742</v>
      </c>
      <c r="AK32" s="229">
        <v>1636474</v>
      </c>
      <c r="AL32" s="229">
        <v>1643121</v>
      </c>
      <c r="AM32" s="229">
        <v>1646305</v>
      </c>
      <c r="AN32" s="229">
        <v>1559359</v>
      </c>
      <c r="AO32" s="229">
        <v>1533154</v>
      </c>
      <c r="AP32" s="229">
        <v>1551940</v>
      </c>
      <c r="AQ32" s="229">
        <v>1537590</v>
      </c>
      <c r="AR32" s="229">
        <v>1531350</v>
      </c>
      <c r="AS32" s="229">
        <v>1564446</v>
      </c>
      <c r="AT32" s="229">
        <v>1626434</v>
      </c>
      <c r="AU32" s="229">
        <v>1616043</v>
      </c>
      <c r="AV32" s="229">
        <v>1576251</v>
      </c>
      <c r="AW32" s="229">
        <v>1650505</v>
      </c>
      <c r="AX32" s="229">
        <v>1697736</v>
      </c>
      <c r="AY32" s="229">
        <v>1729358</v>
      </c>
      <c r="AZ32" s="229">
        <v>1856413</v>
      </c>
      <c r="BA32" s="229">
        <v>2158579</v>
      </c>
      <c r="BB32" s="257">
        <v>2268619</v>
      </c>
      <c r="BC32" s="257">
        <v>2287283</v>
      </c>
      <c r="BD32" s="257">
        <v>2264489</v>
      </c>
      <c r="BE32" s="257">
        <v>2254997</v>
      </c>
      <c r="BF32" s="432">
        <v>2142685</v>
      </c>
      <c r="BG32" s="527">
        <v>1917185</v>
      </c>
      <c r="BH32" s="527">
        <v>1702885</v>
      </c>
    </row>
    <row r="33" spans="1:61" s="229" customFormat="1" x14ac:dyDescent="0.2">
      <c r="A33" s="229" t="s">
        <v>328</v>
      </c>
      <c r="AP33" s="229">
        <v>134441</v>
      </c>
      <c r="AQ33" s="229">
        <v>129280</v>
      </c>
      <c r="AR33" s="229">
        <v>124118</v>
      </c>
      <c r="AS33" s="229">
        <v>118957</v>
      </c>
      <c r="AT33" s="229">
        <v>113795</v>
      </c>
      <c r="AU33" s="229">
        <v>108634</v>
      </c>
      <c r="AV33" s="229">
        <v>103473</v>
      </c>
      <c r="AW33" s="229">
        <v>103721</v>
      </c>
      <c r="AX33" s="229">
        <v>98689</v>
      </c>
      <c r="AY33" s="229">
        <v>89592</v>
      </c>
      <c r="AZ33" s="229">
        <v>101373</v>
      </c>
      <c r="BA33" s="229">
        <v>97840</v>
      </c>
      <c r="BB33" s="257">
        <v>93944</v>
      </c>
      <c r="BC33" s="257">
        <v>92453</v>
      </c>
      <c r="BD33" s="257">
        <v>113484</v>
      </c>
      <c r="BE33" s="257">
        <v>110615</v>
      </c>
      <c r="BF33" s="432">
        <v>112643</v>
      </c>
      <c r="BG33" s="527">
        <v>110419</v>
      </c>
      <c r="BH33" s="527">
        <v>108657</v>
      </c>
    </row>
    <row r="34" spans="1:61" s="229" customFormat="1" x14ac:dyDescent="0.2">
      <c r="BB34" s="262"/>
      <c r="BC34" s="262"/>
      <c r="BD34" s="262"/>
      <c r="BE34" s="262"/>
      <c r="BF34" s="436"/>
      <c r="BG34" s="436"/>
      <c r="BH34" s="436"/>
    </row>
    <row r="35" spans="1:61" s="234" customFormat="1" x14ac:dyDescent="0.2">
      <c r="A35" s="242" t="s">
        <v>329</v>
      </c>
      <c r="B35" s="255">
        <v>13208371</v>
      </c>
      <c r="C35" s="255"/>
      <c r="D35" s="255">
        <v>13377134</v>
      </c>
      <c r="E35" s="255"/>
      <c r="F35" s="255">
        <v>14291849</v>
      </c>
      <c r="G35" s="255"/>
      <c r="H35" s="255">
        <v>15067811</v>
      </c>
      <c r="I35" s="255"/>
      <c r="J35" s="255">
        <v>15116570</v>
      </c>
      <c r="K35" s="255">
        <v>15213452</v>
      </c>
      <c r="L35" s="255">
        <v>15929205</v>
      </c>
      <c r="M35" s="255">
        <v>16794820</v>
      </c>
      <c r="N35" s="255">
        <v>16780529</v>
      </c>
      <c r="O35" s="255">
        <v>16701898</v>
      </c>
      <c r="P35" s="255">
        <v>17604629</v>
      </c>
      <c r="Q35" s="255">
        <v>18739955</v>
      </c>
      <c r="R35" s="255">
        <v>19090668</v>
      </c>
      <c r="S35" s="255">
        <v>19173509</v>
      </c>
      <c r="T35" s="255">
        <v>20117334</v>
      </c>
      <c r="U35" s="255">
        <v>20409315</v>
      </c>
      <c r="V35" s="255">
        <v>20105298</v>
      </c>
      <c r="W35" s="255">
        <v>19902086</v>
      </c>
      <c r="X35" s="255">
        <v>20521178</v>
      </c>
      <c r="Y35" s="255">
        <v>21420719</v>
      </c>
      <c r="Z35" s="255">
        <v>21974623</v>
      </c>
      <c r="AA35" s="255">
        <v>21901796</v>
      </c>
      <c r="AB35" s="255">
        <v>22391197</v>
      </c>
      <c r="AC35" s="255">
        <v>23189494</v>
      </c>
      <c r="AD35" s="255">
        <v>23622075</v>
      </c>
      <c r="AE35" s="255">
        <v>23524801</v>
      </c>
      <c r="AF35" s="255">
        <v>24264699</v>
      </c>
      <c r="AG35" s="255">
        <v>25356707</v>
      </c>
      <c r="AH35" s="255">
        <v>25909724</v>
      </c>
      <c r="AI35" s="255">
        <v>26046134</v>
      </c>
      <c r="AJ35" s="255">
        <v>27072702</v>
      </c>
      <c r="AK35" s="255">
        <v>28978126</v>
      </c>
      <c r="AL35" s="255">
        <v>29184542</v>
      </c>
      <c r="AM35" s="255">
        <v>28817750</v>
      </c>
      <c r="AN35" s="255">
        <v>30052397</v>
      </c>
      <c r="AO35" s="255">
        <v>30560958</v>
      </c>
      <c r="AP35" s="255">
        <v>30974141</v>
      </c>
      <c r="AQ35" s="255">
        <v>30499506</v>
      </c>
      <c r="AR35" s="255">
        <v>31299397</v>
      </c>
      <c r="AS35" s="255">
        <v>32711299</v>
      </c>
      <c r="AT35" s="255">
        <v>32965240</v>
      </c>
      <c r="AU35" s="255">
        <v>33041400</v>
      </c>
      <c r="AV35" s="255">
        <v>34503088</v>
      </c>
      <c r="AW35" s="255">
        <v>36730202</v>
      </c>
      <c r="AX35" s="255">
        <v>36686646</v>
      </c>
      <c r="AY35" s="255">
        <v>37959687</v>
      </c>
      <c r="AZ35" s="255">
        <v>39334432</v>
      </c>
      <c r="BA35" s="255">
        <v>41629238</v>
      </c>
      <c r="BB35" s="263">
        <v>42466912</v>
      </c>
      <c r="BC35" s="263">
        <f>SUM(BC7:BC33)</f>
        <v>44665308</v>
      </c>
      <c r="BD35" s="263">
        <f>SUM(BD7:BD33)</f>
        <v>47661588</v>
      </c>
      <c r="BE35" s="263">
        <v>49187179</v>
      </c>
      <c r="BF35" s="437">
        <f>SUM(BF7:BF33)</f>
        <v>50065688</v>
      </c>
      <c r="BG35" s="530">
        <v>51281350</v>
      </c>
      <c r="BH35" s="530">
        <v>53315712</v>
      </c>
      <c r="BI35" s="229"/>
    </row>
    <row r="36" spans="1:61" s="234" customFormat="1" x14ac:dyDescent="0.2">
      <c r="B36" s="264"/>
      <c r="X36" s="238"/>
      <c r="Y36" s="238"/>
      <c r="AB36" s="265"/>
      <c r="AC36" s="265"/>
      <c r="AD36" s="265"/>
      <c r="AE36" s="265"/>
      <c r="AF36" s="265"/>
      <c r="AG36" s="265"/>
      <c r="AH36" s="265"/>
      <c r="AI36" s="265"/>
      <c r="AJ36" s="265"/>
      <c r="AK36" s="265"/>
      <c r="AL36" s="265"/>
      <c r="AM36" s="265"/>
      <c r="AN36" s="265"/>
      <c r="AO36" s="265"/>
      <c r="AP36" s="265"/>
      <c r="AQ36" s="265"/>
      <c r="AR36" s="265"/>
      <c r="AS36" s="265"/>
      <c r="AT36" s="265"/>
      <c r="AU36" s="265"/>
      <c r="AV36" s="265"/>
      <c r="AW36" s="265"/>
      <c r="AX36" s="265"/>
      <c r="AY36" s="265"/>
      <c r="AZ36" s="265"/>
      <c r="BA36" s="265"/>
      <c r="BB36" s="265"/>
      <c r="BC36" s="265"/>
      <c r="BD36" s="265"/>
      <c r="BE36" s="265"/>
      <c r="BF36" s="438"/>
      <c r="BG36" s="438"/>
      <c r="BH36" s="438"/>
      <c r="BI36" s="229"/>
    </row>
    <row r="37" spans="1:61" s="229" customFormat="1" x14ac:dyDescent="0.2">
      <c r="A37" s="266" t="s">
        <v>330</v>
      </c>
      <c r="BF37" s="434"/>
      <c r="BG37" s="434"/>
      <c r="BH37" s="434"/>
    </row>
    <row r="38" spans="1:61" s="237" customFormat="1" x14ac:dyDescent="0.2">
      <c r="A38" s="267" t="s">
        <v>331</v>
      </c>
      <c r="B38" s="256">
        <v>5747202</v>
      </c>
      <c r="C38" s="229"/>
      <c r="D38" s="256">
        <v>5823338</v>
      </c>
      <c r="E38" s="229"/>
      <c r="F38" s="256">
        <v>6088774</v>
      </c>
      <c r="G38" s="229"/>
      <c r="H38" s="256">
        <v>6409066</v>
      </c>
      <c r="I38" s="229"/>
      <c r="J38" s="256">
        <v>6593220</v>
      </c>
      <c r="K38" s="256">
        <v>6657478</v>
      </c>
      <c r="L38" s="256">
        <v>6806723</v>
      </c>
      <c r="M38" s="256">
        <v>7032174</v>
      </c>
      <c r="N38" s="256">
        <v>7211318</v>
      </c>
      <c r="O38" s="256">
        <v>7305168</v>
      </c>
      <c r="P38" s="256">
        <v>7649736</v>
      </c>
      <c r="Q38" s="256">
        <v>8016436</v>
      </c>
      <c r="R38" s="256">
        <v>8272659</v>
      </c>
      <c r="S38" s="256">
        <v>8228794</v>
      </c>
      <c r="T38" s="256">
        <v>8576603</v>
      </c>
      <c r="U38" s="256">
        <v>8907653</v>
      </c>
      <c r="V38" s="256">
        <v>9158756</v>
      </c>
      <c r="W38" s="256">
        <v>9280896</v>
      </c>
      <c r="X38" s="256">
        <v>9402701</v>
      </c>
      <c r="Y38" s="256">
        <v>9902520</v>
      </c>
      <c r="Z38" s="256">
        <v>10328828</v>
      </c>
      <c r="AA38" s="256">
        <v>10301127</v>
      </c>
      <c r="AB38" s="256">
        <v>10466409</v>
      </c>
      <c r="AC38" s="256">
        <v>10869659</v>
      </c>
      <c r="AD38" s="256">
        <v>11243419</v>
      </c>
      <c r="AE38" s="256">
        <v>11318807</v>
      </c>
      <c r="AF38" s="256">
        <v>11640049</v>
      </c>
      <c r="AG38" s="256">
        <v>11964959</v>
      </c>
      <c r="AH38" s="256">
        <v>12272051</v>
      </c>
      <c r="AI38" s="256">
        <v>12522553</v>
      </c>
      <c r="AJ38" s="256">
        <v>12853109</v>
      </c>
      <c r="AK38" s="256">
        <v>13573916</v>
      </c>
      <c r="AL38" s="256">
        <v>13631856</v>
      </c>
      <c r="AM38" s="256">
        <v>13747118</v>
      </c>
      <c r="AN38" s="256">
        <v>13998346</v>
      </c>
      <c r="AO38" s="256">
        <v>14402642</v>
      </c>
      <c r="AP38" s="256">
        <v>14501078</v>
      </c>
      <c r="AQ38" s="256">
        <v>14277158</v>
      </c>
      <c r="AR38" s="256">
        <v>14324094</v>
      </c>
      <c r="AS38" s="256">
        <v>14635782</v>
      </c>
      <c r="AT38" s="256">
        <v>14617549</v>
      </c>
      <c r="AU38" s="256">
        <v>14422841</v>
      </c>
      <c r="AV38" s="256">
        <v>14779903</v>
      </c>
      <c r="AW38" s="268">
        <v>15615075</v>
      </c>
      <c r="AX38" s="256">
        <v>15327452</v>
      </c>
      <c r="AY38" s="256">
        <v>15313525</v>
      </c>
      <c r="AZ38" s="256">
        <v>15795826</v>
      </c>
      <c r="BA38" s="256">
        <v>16429705</v>
      </c>
      <c r="BB38" s="256">
        <v>16868959</v>
      </c>
      <c r="BC38" s="256">
        <v>17632984</v>
      </c>
      <c r="BD38" s="256">
        <f>13056911+5727814</f>
        <v>18784725</v>
      </c>
      <c r="BE38" s="256">
        <v>19423493</v>
      </c>
      <c r="BF38" s="431">
        <f>14481222+5349666</f>
        <v>19830888</v>
      </c>
      <c r="BG38" s="431">
        <v>20044601</v>
      </c>
      <c r="BH38" s="431">
        <v>20667654</v>
      </c>
      <c r="BI38" s="229"/>
    </row>
    <row r="39" spans="1:61" s="229" customFormat="1" x14ac:dyDescent="0.2">
      <c r="A39" s="267" t="s">
        <v>332</v>
      </c>
      <c r="B39" s="229">
        <v>322203</v>
      </c>
      <c r="D39" s="229">
        <v>329539</v>
      </c>
      <c r="F39" s="229">
        <v>387550</v>
      </c>
      <c r="H39" s="229">
        <v>370010</v>
      </c>
      <c r="J39" s="229">
        <v>379197</v>
      </c>
      <c r="K39" s="229">
        <v>387364</v>
      </c>
      <c r="L39" s="229">
        <v>414804</v>
      </c>
      <c r="M39" s="229">
        <v>449087</v>
      </c>
      <c r="N39" s="229">
        <v>516835</v>
      </c>
      <c r="O39" s="229">
        <v>447725</v>
      </c>
      <c r="P39" s="229">
        <v>464771</v>
      </c>
      <c r="Q39" s="229">
        <v>532143</v>
      </c>
      <c r="R39" s="229">
        <v>547438</v>
      </c>
      <c r="S39" s="229">
        <v>574037</v>
      </c>
      <c r="T39" s="229">
        <v>612455</v>
      </c>
      <c r="U39" s="229">
        <v>643687</v>
      </c>
      <c r="V39" s="256">
        <v>624743</v>
      </c>
      <c r="W39" s="256">
        <v>623398</v>
      </c>
      <c r="X39" s="256">
        <v>626262</v>
      </c>
      <c r="Y39" s="256">
        <v>356281</v>
      </c>
      <c r="Z39" s="256">
        <v>552440</v>
      </c>
      <c r="AA39" s="256">
        <v>587918</v>
      </c>
      <c r="AB39" s="256">
        <v>648109</v>
      </c>
      <c r="AC39" s="256">
        <v>347205</v>
      </c>
      <c r="AD39" s="256">
        <v>397213</v>
      </c>
      <c r="AE39" s="256">
        <v>365745</v>
      </c>
      <c r="AF39" s="256">
        <v>373970</v>
      </c>
      <c r="AG39" s="256">
        <v>354252</v>
      </c>
      <c r="AH39" s="256">
        <v>332438</v>
      </c>
      <c r="AI39" s="256">
        <v>318738</v>
      </c>
      <c r="AJ39" s="256">
        <v>346843</v>
      </c>
      <c r="AK39" s="256">
        <v>362462</v>
      </c>
      <c r="AL39" s="256">
        <v>380538</v>
      </c>
      <c r="AM39" s="256">
        <v>369381</v>
      </c>
      <c r="AN39" s="256">
        <v>358383</v>
      </c>
      <c r="AO39" s="256">
        <v>351353</v>
      </c>
      <c r="AP39" s="256">
        <v>342284</v>
      </c>
      <c r="AQ39" s="256">
        <v>376205</v>
      </c>
      <c r="AR39" s="256">
        <v>409980</v>
      </c>
      <c r="AS39" s="256">
        <v>398365</v>
      </c>
      <c r="AT39" s="256">
        <v>354984</v>
      </c>
      <c r="AU39" s="256">
        <v>321773</v>
      </c>
      <c r="AV39" s="256">
        <v>400793</v>
      </c>
      <c r="AW39" s="268">
        <v>502154</v>
      </c>
      <c r="AX39" s="256">
        <v>508715</v>
      </c>
      <c r="AY39" s="256">
        <v>505186</v>
      </c>
      <c r="AZ39" s="256">
        <v>551031</v>
      </c>
      <c r="BA39" s="256">
        <v>615783</v>
      </c>
      <c r="BB39" s="256">
        <v>623815</v>
      </c>
      <c r="BC39" s="256">
        <v>643723</v>
      </c>
      <c r="BD39" s="256">
        <v>705180</v>
      </c>
      <c r="BE39" s="256">
        <v>760235</v>
      </c>
      <c r="BF39" s="431">
        <v>804438</v>
      </c>
      <c r="BG39" s="431">
        <v>857897</v>
      </c>
      <c r="BH39" s="431">
        <v>852912</v>
      </c>
    </row>
    <row r="40" spans="1:61" s="229" customFormat="1" x14ac:dyDescent="0.2">
      <c r="A40" s="267" t="s">
        <v>333</v>
      </c>
      <c r="B40" s="229">
        <v>857409</v>
      </c>
      <c r="D40" s="229">
        <v>863209</v>
      </c>
      <c r="F40" s="229">
        <v>894053</v>
      </c>
      <c r="H40" s="229">
        <v>1063637</v>
      </c>
      <c r="J40" s="229">
        <v>1059916</v>
      </c>
      <c r="K40" s="229">
        <v>1112483</v>
      </c>
      <c r="L40" s="229">
        <v>1244714</v>
      </c>
      <c r="M40" s="229">
        <v>1602110</v>
      </c>
      <c r="N40" s="229">
        <v>1480645</v>
      </c>
      <c r="O40" s="229">
        <v>1567886</v>
      </c>
      <c r="P40" s="229">
        <v>1766464</v>
      </c>
      <c r="Q40" s="229">
        <v>2140675</v>
      </c>
      <c r="R40" s="229">
        <v>2117814</v>
      </c>
      <c r="S40" s="229">
        <v>2315144</v>
      </c>
      <c r="T40" s="229">
        <v>2574520</v>
      </c>
      <c r="U40" s="229">
        <v>3111085</v>
      </c>
      <c r="V40" s="256">
        <v>2677817</v>
      </c>
      <c r="W40" s="256">
        <v>2982114</v>
      </c>
      <c r="X40" s="256">
        <v>3201545</v>
      </c>
      <c r="Y40" s="256">
        <v>3466109</v>
      </c>
      <c r="Z40" s="256">
        <v>3297984</v>
      </c>
      <c r="AA40" s="256">
        <v>3479848</v>
      </c>
      <c r="AB40" s="256">
        <v>3315048</v>
      </c>
      <c r="AC40" s="256">
        <v>3796065</v>
      </c>
      <c r="AD40" s="256">
        <v>3627554</v>
      </c>
      <c r="AE40" s="256">
        <v>3717410</v>
      </c>
      <c r="AF40" s="256">
        <v>3823721</v>
      </c>
      <c r="AG40" s="256">
        <v>4338647</v>
      </c>
      <c r="AH40" s="256">
        <v>4484451</v>
      </c>
      <c r="AI40" s="256">
        <v>4484434</v>
      </c>
      <c r="AJ40" s="256">
        <v>4563107</v>
      </c>
      <c r="AK40" s="256">
        <v>5470385</v>
      </c>
      <c r="AL40" s="256">
        <v>5384267</v>
      </c>
      <c r="AM40" s="256">
        <v>5592615</v>
      </c>
      <c r="AN40" s="256">
        <v>6126076</v>
      </c>
      <c r="AO40" s="256">
        <v>6152147</v>
      </c>
      <c r="AP40" s="256">
        <v>6129499</v>
      </c>
      <c r="AQ40" s="256">
        <v>6109231</v>
      </c>
      <c r="AR40" s="256">
        <v>6363532</v>
      </c>
      <c r="AS40" s="256">
        <v>7100591</v>
      </c>
      <c r="AT40" s="256">
        <v>7439505</v>
      </c>
      <c r="AU40" s="256">
        <v>7203158</v>
      </c>
      <c r="AV40" s="256">
        <v>8153915</v>
      </c>
      <c r="AW40" s="268">
        <v>9178406</v>
      </c>
      <c r="AX40" s="256">
        <v>9374853</v>
      </c>
      <c r="AY40" s="256">
        <v>10364106</v>
      </c>
      <c r="AZ40" s="256">
        <v>11153814</v>
      </c>
      <c r="BA40" s="256">
        <v>12414062</v>
      </c>
      <c r="BB40" s="256">
        <v>12783672</v>
      </c>
      <c r="BC40" s="256">
        <v>14113481</v>
      </c>
      <c r="BD40" s="256">
        <f>13157533+1340411</f>
        <v>14497944</v>
      </c>
      <c r="BE40" s="256">
        <v>14937558</v>
      </c>
      <c r="BF40" s="431">
        <f>13444089+1361439</f>
        <v>14805528</v>
      </c>
      <c r="BG40" s="431">
        <v>14769053</v>
      </c>
      <c r="BH40" s="431">
        <v>15100283</v>
      </c>
    </row>
    <row r="41" spans="1:61" s="229" customFormat="1" x14ac:dyDescent="0.2">
      <c r="A41" s="267" t="s">
        <v>319</v>
      </c>
      <c r="V41" s="256">
        <v>0</v>
      </c>
      <c r="W41" s="256">
        <v>0</v>
      </c>
      <c r="X41" s="256">
        <v>0</v>
      </c>
      <c r="Y41" s="256">
        <v>0</v>
      </c>
      <c r="Z41" s="256">
        <v>0</v>
      </c>
      <c r="AA41" s="256">
        <v>1951</v>
      </c>
      <c r="AB41" s="256">
        <v>7010</v>
      </c>
      <c r="AC41" s="256">
        <v>0</v>
      </c>
      <c r="AD41" s="256">
        <v>3323</v>
      </c>
      <c r="AE41" s="256">
        <v>8118</v>
      </c>
      <c r="AF41" s="256">
        <v>12285</v>
      </c>
      <c r="AG41" s="256">
        <v>13139</v>
      </c>
      <c r="AH41" s="256">
        <v>21147</v>
      </c>
      <c r="AI41" s="256">
        <v>15121</v>
      </c>
      <c r="AJ41" s="256">
        <v>25877</v>
      </c>
      <c r="AK41" s="256">
        <v>2733</v>
      </c>
      <c r="AL41" s="256">
        <v>4255</v>
      </c>
      <c r="AM41" s="256">
        <v>886</v>
      </c>
      <c r="AN41" s="256">
        <v>1442</v>
      </c>
      <c r="AO41" s="256">
        <v>702</v>
      </c>
      <c r="AP41" s="256">
        <v>1583</v>
      </c>
      <c r="AQ41" s="256">
        <v>3118</v>
      </c>
      <c r="AR41" s="256">
        <v>3432</v>
      </c>
      <c r="AS41" s="256">
        <v>4072</v>
      </c>
      <c r="AT41" s="256">
        <v>0</v>
      </c>
      <c r="AU41" s="256">
        <v>0</v>
      </c>
      <c r="AV41" s="256">
        <v>0</v>
      </c>
      <c r="AW41" s="268">
        <v>143</v>
      </c>
      <c r="AX41" s="256">
        <v>0</v>
      </c>
      <c r="AY41" s="256">
        <v>0</v>
      </c>
      <c r="AZ41" s="256">
        <v>0</v>
      </c>
      <c r="BA41" s="256">
        <v>0</v>
      </c>
      <c r="BB41" s="256">
        <v>31348</v>
      </c>
      <c r="BC41" s="256">
        <v>3417</v>
      </c>
      <c r="BD41" s="256">
        <v>0</v>
      </c>
      <c r="BE41" s="256">
        <v>1443</v>
      </c>
      <c r="BF41" s="431">
        <v>1381</v>
      </c>
      <c r="BG41" s="431">
        <v>30200</v>
      </c>
      <c r="BH41" s="431">
        <v>20858</v>
      </c>
    </row>
    <row r="42" spans="1:61" s="229" customFormat="1" x14ac:dyDescent="0.2">
      <c r="A42" s="267" t="s">
        <v>334</v>
      </c>
      <c r="B42" s="229">
        <v>198415</v>
      </c>
      <c r="D42" s="229">
        <v>213193</v>
      </c>
      <c r="F42" s="229">
        <v>472801</v>
      </c>
      <c r="H42" s="229">
        <v>497626</v>
      </c>
      <c r="J42" s="229">
        <v>214378.2</v>
      </c>
      <c r="K42" s="229">
        <v>332216</v>
      </c>
      <c r="L42" s="229">
        <v>471330</v>
      </c>
      <c r="M42" s="229">
        <v>550235</v>
      </c>
      <c r="N42" s="229">
        <v>305496</v>
      </c>
      <c r="O42" s="229">
        <v>232597</v>
      </c>
      <c r="P42" s="229">
        <v>270075</v>
      </c>
      <c r="Q42" s="229">
        <v>275436</v>
      </c>
      <c r="R42" s="229">
        <v>247210</v>
      </c>
      <c r="S42" s="229">
        <v>262001</v>
      </c>
      <c r="T42" s="229">
        <v>289310</v>
      </c>
      <c r="U42" s="229">
        <v>288402</v>
      </c>
      <c r="V42" s="256">
        <v>302042</v>
      </c>
      <c r="W42" s="256">
        <v>306837</v>
      </c>
      <c r="X42" s="256">
        <v>329453</v>
      </c>
      <c r="Y42" s="256">
        <v>360266</v>
      </c>
      <c r="Z42" s="256">
        <v>347749</v>
      </c>
      <c r="AA42" s="256">
        <v>355433</v>
      </c>
      <c r="AB42" s="256">
        <v>361698</v>
      </c>
      <c r="AC42" s="256">
        <v>432305</v>
      </c>
      <c r="AD42" s="256">
        <v>386671</v>
      </c>
      <c r="AE42" s="256">
        <v>351640</v>
      </c>
      <c r="AF42" s="256">
        <v>398367</v>
      </c>
      <c r="AG42" s="256">
        <v>408033</v>
      </c>
      <c r="AH42" s="256">
        <v>382558</v>
      </c>
      <c r="AI42" s="256">
        <v>378962</v>
      </c>
      <c r="AJ42" s="256">
        <v>425588</v>
      </c>
      <c r="AK42" s="256">
        <v>419671</v>
      </c>
      <c r="AL42" s="256">
        <v>403247</v>
      </c>
      <c r="AM42" s="256">
        <v>448906</v>
      </c>
      <c r="AN42" s="256">
        <v>470994</v>
      </c>
      <c r="AO42" s="256">
        <v>456490</v>
      </c>
      <c r="AP42" s="256">
        <v>446193</v>
      </c>
      <c r="AQ42" s="256">
        <v>420109</v>
      </c>
      <c r="AR42" s="256">
        <v>462250</v>
      </c>
      <c r="AS42" s="256">
        <v>544178</v>
      </c>
      <c r="AT42" s="256">
        <v>476196</v>
      </c>
      <c r="AU42" s="256">
        <v>634917</v>
      </c>
      <c r="AV42" s="256">
        <v>677808</v>
      </c>
      <c r="AW42" s="268">
        <v>550181</v>
      </c>
      <c r="AX42" s="256">
        <v>574564</v>
      </c>
      <c r="AY42" s="256">
        <v>669945</v>
      </c>
      <c r="AZ42" s="256">
        <v>657442</v>
      </c>
      <c r="BA42" s="256">
        <v>681203</v>
      </c>
      <c r="BB42" s="256">
        <v>645146</v>
      </c>
      <c r="BC42" s="256">
        <v>656965</v>
      </c>
      <c r="BD42" s="256">
        <f>633876+25798</f>
        <v>659674</v>
      </c>
      <c r="BE42" s="256">
        <v>755919</v>
      </c>
      <c r="BF42" s="431">
        <f>700001+27454</f>
        <v>727455</v>
      </c>
      <c r="BG42" s="431">
        <v>784533</v>
      </c>
      <c r="BH42" s="431">
        <v>872722</v>
      </c>
    </row>
    <row r="43" spans="1:61" s="229" customFormat="1" x14ac:dyDescent="0.2">
      <c r="A43" s="267" t="s">
        <v>335</v>
      </c>
      <c r="B43" s="229">
        <v>450638</v>
      </c>
      <c r="D43" s="229">
        <v>445306</v>
      </c>
      <c r="F43" s="229">
        <v>452848</v>
      </c>
      <c r="H43" s="229">
        <v>446501</v>
      </c>
      <c r="J43" s="229">
        <v>441945</v>
      </c>
      <c r="K43" s="229">
        <v>435888</v>
      </c>
      <c r="L43" s="229">
        <v>428763</v>
      </c>
      <c r="M43" s="229">
        <v>422601</v>
      </c>
      <c r="N43" s="229">
        <v>417567</v>
      </c>
      <c r="O43" s="229">
        <v>412047</v>
      </c>
      <c r="P43" s="229">
        <v>410401</v>
      </c>
      <c r="Q43" s="229">
        <v>408817</v>
      </c>
      <c r="R43" s="229">
        <v>408067</v>
      </c>
      <c r="S43" s="229">
        <v>405661</v>
      </c>
      <c r="T43" s="229">
        <v>405176.6</v>
      </c>
      <c r="U43" s="229">
        <v>396423.19999999995</v>
      </c>
      <c r="V43" s="256">
        <v>298465</v>
      </c>
      <c r="W43" s="256">
        <v>297259</v>
      </c>
      <c r="X43" s="256">
        <v>290539</v>
      </c>
      <c r="Y43" s="256">
        <v>296087</v>
      </c>
      <c r="Z43" s="256">
        <v>291523</v>
      </c>
      <c r="AA43" s="256">
        <v>286853</v>
      </c>
      <c r="AB43" s="256">
        <v>289674</v>
      </c>
      <c r="AC43" s="256">
        <v>293743</v>
      </c>
      <c r="AD43" s="256">
        <v>288403</v>
      </c>
      <c r="AE43" s="256">
        <v>288977</v>
      </c>
      <c r="AF43" s="256">
        <v>273466</v>
      </c>
      <c r="AG43" s="256">
        <v>286088</v>
      </c>
      <c r="AH43" s="256">
        <v>280103</v>
      </c>
      <c r="AI43" s="256">
        <v>281927</v>
      </c>
      <c r="AJ43" s="256">
        <v>264981</v>
      </c>
      <c r="AK43" s="256">
        <v>276063</v>
      </c>
      <c r="AL43" s="256">
        <v>266418</v>
      </c>
      <c r="AM43" s="256">
        <v>278406</v>
      </c>
      <c r="AN43" s="256">
        <v>284552</v>
      </c>
      <c r="AO43" s="256">
        <v>279948</v>
      </c>
      <c r="AP43" s="256">
        <v>319024</v>
      </c>
      <c r="AQ43" s="256">
        <v>300814</v>
      </c>
      <c r="AR43" s="256">
        <v>284370</v>
      </c>
      <c r="AS43" s="256">
        <v>292139</v>
      </c>
      <c r="AT43" s="256">
        <v>226288</v>
      </c>
      <c r="AU43" s="256">
        <v>257634</v>
      </c>
      <c r="AV43" s="256">
        <v>267802</v>
      </c>
      <c r="AW43" s="268">
        <v>308939</v>
      </c>
      <c r="AX43" s="256">
        <v>274019</v>
      </c>
      <c r="AY43" s="256">
        <v>253764</v>
      </c>
      <c r="AZ43" s="256">
        <v>289796</v>
      </c>
      <c r="BA43" s="256">
        <v>312849</v>
      </c>
      <c r="BB43" s="256">
        <v>302453</v>
      </c>
      <c r="BC43" s="256">
        <v>346094</v>
      </c>
      <c r="BD43" s="256">
        <v>412803</v>
      </c>
      <c r="BE43" s="256">
        <v>423830</v>
      </c>
      <c r="BF43" s="431">
        <v>434828</v>
      </c>
      <c r="BG43" s="431">
        <v>480085</v>
      </c>
      <c r="BH43" s="431">
        <v>541202</v>
      </c>
    </row>
    <row r="44" spans="1:61" s="229" customFormat="1" x14ac:dyDescent="0.2">
      <c r="A44" s="267" t="s">
        <v>106</v>
      </c>
      <c r="B44" s="229">
        <v>1066776</v>
      </c>
      <c r="D44" s="229">
        <v>1101979</v>
      </c>
      <c r="F44" s="229">
        <v>1128364</v>
      </c>
      <c r="H44" s="229">
        <v>1210619</v>
      </c>
      <c r="J44" s="229">
        <v>1257034</v>
      </c>
      <c r="K44" s="229">
        <v>1314975</v>
      </c>
      <c r="L44" s="229">
        <v>1369352</v>
      </c>
      <c r="M44" s="229">
        <v>1409201</v>
      </c>
      <c r="N44" s="229">
        <v>1466652</v>
      </c>
      <c r="O44" s="229">
        <v>1514566</v>
      </c>
      <c r="P44" s="229">
        <v>1577854</v>
      </c>
      <c r="Q44" s="229">
        <v>1630754</v>
      </c>
      <c r="R44" s="229">
        <v>1683634</v>
      </c>
      <c r="S44" s="229">
        <v>1687003</v>
      </c>
      <c r="T44" s="229">
        <v>1744713</v>
      </c>
      <c r="U44" s="229">
        <v>68875</v>
      </c>
      <c r="V44" s="256">
        <v>72921</v>
      </c>
      <c r="W44" s="256">
        <v>77270</v>
      </c>
      <c r="X44" s="256">
        <v>100658</v>
      </c>
      <c r="Y44" s="256">
        <v>97554</v>
      </c>
      <c r="Z44" s="256">
        <v>92829</v>
      </c>
      <c r="AA44" s="256">
        <v>74676</v>
      </c>
      <c r="AB44" s="256">
        <v>73928</v>
      </c>
      <c r="AC44" s="256">
        <v>72647</v>
      </c>
      <c r="AD44" s="256">
        <v>76158</v>
      </c>
      <c r="AE44" s="256">
        <v>79765</v>
      </c>
      <c r="AF44" s="256">
        <v>85219</v>
      </c>
      <c r="AG44" s="256">
        <v>97840</v>
      </c>
      <c r="AH44" s="256">
        <v>91027</v>
      </c>
      <c r="AI44" s="256">
        <v>96329</v>
      </c>
      <c r="AJ44" s="256">
        <v>98986</v>
      </c>
      <c r="AK44" s="256">
        <v>99486</v>
      </c>
      <c r="AL44" s="256">
        <v>106880</v>
      </c>
      <c r="AM44" s="256">
        <v>107487</v>
      </c>
      <c r="AN44" s="256">
        <v>111987</v>
      </c>
      <c r="AO44" s="256">
        <v>87392</v>
      </c>
      <c r="AP44" s="256">
        <v>85766</v>
      </c>
      <c r="AQ44" s="256">
        <v>138747</v>
      </c>
      <c r="AR44" s="256">
        <v>143127</v>
      </c>
      <c r="AS44" s="256">
        <v>144207</v>
      </c>
      <c r="AT44" s="256">
        <v>147526</v>
      </c>
      <c r="AU44" s="256">
        <v>146203</v>
      </c>
      <c r="AV44" s="256">
        <v>148948</v>
      </c>
      <c r="AW44" s="268">
        <v>114937</v>
      </c>
      <c r="AX44" s="256">
        <v>133325</v>
      </c>
      <c r="AY44" s="256">
        <v>128145</v>
      </c>
      <c r="AZ44" s="256">
        <v>137713</v>
      </c>
      <c r="BA44" s="256">
        <v>152937</v>
      </c>
      <c r="BB44" s="256">
        <v>162121</v>
      </c>
      <c r="BC44" s="268">
        <v>89341</v>
      </c>
      <c r="BD44" s="268">
        <v>93177</v>
      </c>
      <c r="BE44" s="268">
        <v>94544</v>
      </c>
      <c r="BF44" s="439">
        <f>1424049-1322750</f>
        <v>101299</v>
      </c>
      <c r="BG44" s="531">
        <v>120209</v>
      </c>
      <c r="BH44" s="531">
        <v>116567</v>
      </c>
    </row>
    <row r="45" spans="1:61" s="229" customFormat="1" x14ac:dyDescent="0.2">
      <c r="A45" s="267" t="s">
        <v>336</v>
      </c>
      <c r="B45" s="256">
        <v>0</v>
      </c>
      <c r="D45" s="256">
        <v>0</v>
      </c>
      <c r="F45" s="256">
        <v>0</v>
      </c>
      <c r="H45" s="256">
        <v>0</v>
      </c>
      <c r="J45" s="256">
        <v>0</v>
      </c>
      <c r="K45" s="256">
        <v>0</v>
      </c>
      <c r="L45" s="256">
        <v>0</v>
      </c>
      <c r="M45" s="256">
        <v>142028</v>
      </c>
      <c r="N45" s="256">
        <v>280058</v>
      </c>
      <c r="O45" s="256">
        <v>0</v>
      </c>
      <c r="P45" s="256">
        <v>0</v>
      </c>
      <c r="Q45" s="256">
        <v>127243</v>
      </c>
      <c r="R45" s="256">
        <v>341290</v>
      </c>
      <c r="S45" s="256">
        <v>7</v>
      </c>
      <c r="T45" s="256">
        <v>7</v>
      </c>
      <c r="U45" s="256">
        <v>350438</v>
      </c>
      <c r="V45" s="256">
        <v>785589</v>
      </c>
      <c r="W45" s="256">
        <v>356</v>
      </c>
      <c r="X45" s="256">
        <v>356</v>
      </c>
      <c r="Y45" s="256">
        <v>206979</v>
      </c>
      <c r="Z45" s="256">
        <v>434903</v>
      </c>
      <c r="AA45" s="256">
        <v>1014</v>
      </c>
      <c r="AB45" s="256">
        <v>1014</v>
      </c>
      <c r="AC45" s="256">
        <v>239508</v>
      </c>
      <c r="AD45" s="256">
        <v>351766</v>
      </c>
      <c r="AE45" s="256">
        <v>1321</v>
      </c>
      <c r="AF45" s="256">
        <v>1341</v>
      </c>
      <c r="AG45" s="256">
        <v>219185</v>
      </c>
      <c r="AH45" s="256">
        <v>327981</v>
      </c>
      <c r="AI45" s="256">
        <v>195494</v>
      </c>
      <c r="AJ45" s="256">
        <v>200097</v>
      </c>
      <c r="AK45" s="256">
        <v>260978</v>
      </c>
      <c r="AL45" s="256">
        <v>443360</v>
      </c>
      <c r="AM45" s="256">
        <v>186844</v>
      </c>
      <c r="AN45" s="256">
        <v>191480</v>
      </c>
      <c r="AO45" s="256">
        <v>309668</v>
      </c>
      <c r="AP45" s="256">
        <v>659599</v>
      </c>
      <c r="AQ45" s="256">
        <v>190205</v>
      </c>
      <c r="AR45" s="256">
        <v>194903</v>
      </c>
      <c r="AS45" s="256">
        <v>328555</v>
      </c>
      <c r="AT45" s="256">
        <v>692434</v>
      </c>
      <c r="AU45" s="256">
        <v>484131</v>
      </c>
      <c r="AV45" s="256">
        <v>167788</v>
      </c>
      <c r="AW45" s="268">
        <v>406111</v>
      </c>
      <c r="AX45" s="256">
        <v>842836</v>
      </c>
      <c r="AY45" s="256">
        <v>295480</v>
      </c>
      <c r="AZ45" s="256">
        <v>475097</v>
      </c>
      <c r="BA45" s="256">
        <v>357970</v>
      </c>
      <c r="BB45" s="256">
        <v>626304</v>
      </c>
      <c r="BC45" s="256">
        <v>285502</v>
      </c>
      <c r="BD45" s="256">
        <v>599008</v>
      </c>
      <c r="BE45" s="256">
        <v>262337</v>
      </c>
      <c r="BF45" s="431">
        <v>387534</v>
      </c>
      <c r="BG45" s="431">
        <v>337880</v>
      </c>
      <c r="BH45" s="431">
        <v>501331</v>
      </c>
    </row>
    <row r="46" spans="1:61" s="229" customFormat="1" x14ac:dyDescent="0.2">
      <c r="A46" s="267" t="s">
        <v>107</v>
      </c>
      <c r="B46" s="229">
        <v>425355</v>
      </c>
      <c r="D46" s="229">
        <v>358690</v>
      </c>
      <c r="F46" s="229">
        <v>408204</v>
      </c>
      <c r="H46" s="229">
        <v>627655</v>
      </c>
      <c r="J46" s="229">
        <v>672308</v>
      </c>
      <c r="K46" s="229">
        <v>397988</v>
      </c>
      <c r="L46" s="229">
        <v>496108</v>
      </c>
      <c r="M46" s="229">
        <v>484069</v>
      </c>
      <c r="N46" s="229">
        <v>400057</v>
      </c>
      <c r="O46" s="229">
        <v>405496</v>
      </c>
      <c r="P46" s="229">
        <v>490232</v>
      </c>
      <c r="Q46" s="229">
        <v>539064</v>
      </c>
      <c r="R46" s="229">
        <v>511051</v>
      </c>
      <c r="S46" s="229">
        <v>548391</v>
      </c>
      <c r="T46" s="229">
        <v>586587</v>
      </c>
      <c r="U46" s="229">
        <v>749244</v>
      </c>
      <c r="V46" s="256">
        <v>657487</v>
      </c>
      <c r="W46" s="256">
        <v>573062</v>
      </c>
      <c r="X46" s="256">
        <v>583436</v>
      </c>
      <c r="Y46" s="256">
        <v>735475</v>
      </c>
      <c r="Z46" s="256">
        <v>633421</v>
      </c>
      <c r="AA46" s="256">
        <v>552481</v>
      </c>
      <c r="AB46" s="256">
        <v>779938</v>
      </c>
      <c r="AC46" s="256">
        <v>702518</v>
      </c>
      <c r="AD46" s="256">
        <v>648419</v>
      </c>
      <c r="AE46" s="256">
        <v>631553</v>
      </c>
      <c r="AF46" s="256">
        <v>672435</v>
      </c>
      <c r="AG46" s="256">
        <v>673765</v>
      </c>
      <c r="AH46" s="256">
        <v>605770</v>
      </c>
      <c r="AI46" s="256">
        <v>646073</v>
      </c>
      <c r="AJ46" s="256">
        <v>732209</v>
      </c>
      <c r="AK46" s="256">
        <v>796333</v>
      </c>
      <c r="AL46" s="256">
        <v>757987</v>
      </c>
      <c r="AM46" s="256">
        <v>743536</v>
      </c>
      <c r="AN46" s="256">
        <v>863898</v>
      </c>
      <c r="AO46" s="256">
        <v>876895</v>
      </c>
      <c r="AP46" s="256">
        <v>791541</v>
      </c>
      <c r="AQ46" s="256">
        <v>805264</v>
      </c>
      <c r="AR46" s="256">
        <v>924094</v>
      </c>
      <c r="AS46" s="256">
        <v>849528</v>
      </c>
      <c r="AT46" s="256">
        <v>802365</v>
      </c>
      <c r="AU46" s="256">
        <v>939505</v>
      </c>
      <c r="AV46" s="256">
        <v>902198</v>
      </c>
      <c r="AW46" s="268">
        <v>914941</v>
      </c>
      <c r="AX46" s="256">
        <v>836904</v>
      </c>
      <c r="AY46" s="256">
        <v>972795</v>
      </c>
      <c r="AZ46" s="256">
        <v>1067256</v>
      </c>
      <c r="BA46" s="256">
        <v>1168293</v>
      </c>
      <c r="BB46" s="256">
        <v>996684</v>
      </c>
      <c r="BC46" s="256">
        <v>1355239</v>
      </c>
      <c r="BD46" s="256">
        <f>1164161+589383</f>
        <v>1753544</v>
      </c>
      <c r="BE46" s="256">
        <v>1737826</v>
      </c>
      <c r="BF46" s="431">
        <v>1872603</v>
      </c>
      <c r="BG46" s="431">
        <v>2158987</v>
      </c>
      <c r="BH46" s="431">
        <v>2558042</v>
      </c>
    </row>
    <row r="47" spans="1:61" s="229" customFormat="1" x14ac:dyDescent="0.2">
      <c r="A47" s="267" t="s">
        <v>337</v>
      </c>
      <c r="V47" s="256"/>
      <c r="W47" s="256"/>
      <c r="X47" s="256"/>
      <c r="Y47" s="256"/>
      <c r="Z47" s="256"/>
      <c r="AA47" s="256"/>
      <c r="AB47" s="256"/>
      <c r="AC47" s="256"/>
      <c r="AD47" s="256"/>
      <c r="AE47" s="256"/>
      <c r="AF47" s="256"/>
      <c r="AG47" s="256"/>
      <c r="AH47" s="256"/>
      <c r="AI47" s="256"/>
      <c r="AJ47" s="256"/>
      <c r="AK47" s="256"/>
      <c r="AL47" s="256"/>
      <c r="AM47" s="256"/>
      <c r="AN47" s="256"/>
      <c r="AO47" s="256"/>
      <c r="AP47" s="256">
        <v>157114</v>
      </c>
      <c r="AQ47" s="256">
        <v>153121</v>
      </c>
      <c r="AR47" s="256">
        <v>148671</v>
      </c>
      <c r="AS47" s="256">
        <v>144098</v>
      </c>
      <c r="AT47" s="256">
        <v>139394</v>
      </c>
      <c r="AU47" s="256">
        <v>134558</v>
      </c>
      <c r="AV47" s="256">
        <v>129589</v>
      </c>
      <c r="AW47" s="268">
        <v>135566</v>
      </c>
      <c r="AX47" s="256">
        <v>131252</v>
      </c>
      <c r="AY47" s="256">
        <v>123412</v>
      </c>
      <c r="AZ47" s="256">
        <v>137171</v>
      </c>
      <c r="BA47" s="256">
        <v>131708</v>
      </c>
      <c r="BB47" s="256">
        <v>129592</v>
      </c>
      <c r="BC47" s="256">
        <v>128989</v>
      </c>
      <c r="BD47" s="256">
        <f>130803+20428</f>
        <v>151231</v>
      </c>
      <c r="BE47" s="256">
        <v>148937</v>
      </c>
      <c r="BF47" s="431">
        <f>132081+20145</f>
        <v>152226</v>
      </c>
      <c r="BG47" s="431">
        <v>151966</v>
      </c>
      <c r="BH47" s="431">
        <v>150930</v>
      </c>
    </row>
    <row r="48" spans="1:61" s="229" customFormat="1" x14ac:dyDescent="0.2">
      <c r="A48" s="267"/>
      <c r="AW48" s="259"/>
      <c r="BF48" s="434"/>
      <c r="BG48" s="434"/>
      <c r="BH48" s="434"/>
    </row>
    <row r="49" spans="1:61" s="229" customFormat="1" x14ac:dyDescent="0.2">
      <c r="A49" s="266" t="s">
        <v>338</v>
      </c>
      <c r="AW49" s="259"/>
      <c r="BF49" s="434"/>
      <c r="BG49" s="434"/>
      <c r="BH49" s="434"/>
    </row>
    <row r="50" spans="1:61" s="229" customFormat="1" x14ac:dyDescent="0.2">
      <c r="A50" s="267" t="s">
        <v>339</v>
      </c>
      <c r="B50" s="229">
        <v>4140373</v>
      </c>
      <c r="D50" s="229">
        <v>4241880</v>
      </c>
      <c r="F50" s="229">
        <v>4459255</v>
      </c>
      <c r="H50" s="229">
        <v>4442697</v>
      </c>
      <c r="J50" s="229">
        <v>4498572</v>
      </c>
      <c r="K50" s="229">
        <v>4575060</v>
      </c>
      <c r="L50" s="229">
        <v>4697411</v>
      </c>
      <c r="M50" s="229">
        <v>4703315</v>
      </c>
      <c r="N50" s="229">
        <v>4701901</v>
      </c>
      <c r="O50" s="229">
        <v>4816413</v>
      </c>
      <c r="P50" s="229">
        <v>4975096</v>
      </c>
      <c r="Q50" s="229">
        <v>5069387</v>
      </c>
      <c r="R50" s="229">
        <v>4961505</v>
      </c>
      <c r="S50" s="229">
        <v>5152471</v>
      </c>
      <c r="T50" s="229">
        <v>5327962</v>
      </c>
      <c r="U50" s="229">
        <v>5893508</v>
      </c>
      <c r="V50" s="229">
        <v>5527478</v>
      </c>
      <c r="W50" s="229">
        <v>5760894</v>
      </c>
      <c r="X50" s="229">
        <v>5986228</v>
      </c>
      <c r="Y50" s="229">
        <v>5999448</v>
      </c>
      <c r="Z50" s="229">
        <v>5994946</v>
      </c>
      <c r="AA50" s="229">
        <v>6260495</v>
      </c>
      <c r="AB50" s="229">
        <v>6448369</v>
      </c>
      <c r="AC50" s="229">
        <v>6435844</v>
      </c>
      <c r="AD50" s="229">
        <v>6599149</v>
      </c>
      <c r="AE50" s="229">
        <v>6761465</v>
      </c>
      <c r="AF50" s="229">
        <v>6983846</v>
      </c>
      <c r="AG50" s="229">
        <v>7000799</v>
      </c>
      <c r="AH50" s="229">
        <v>7112198</v>
      </c>
      <c r="AI50" s="229">
        <v>7106503</v>
      </c>
      <c r="AJ50" s="229">
        <v>7561905</v>
      </c>
      <c r="AK50" s="229">
        <v>7716099</v>
      </c>
      <c r="AL50" s="229">
        <v>7805734</v>
      </c>
      <c r="AM50" s="229">
        <v>7342571</v>
      </c>
      <c r="AN50" s="229">
        <v>7645239</v>
      </c>
      <c r="AO50" s="229">
        <v>7643721</v>
      </c>
      <c r="AP50" s="229">
        <v>7540460</v>
      </c>
      <c r="AQ50" s="229">
        <v>7725534</v>
      </c>
      <c r="AR50" s="229">
        <v>8040944</v>
      </c>
      <c r="AS50" s="229">
        <v>8269784</v>
      </c>
      <c r="AT50" s="229">
        <v>8068999</v>
      </c>
      <c r="AU50" s="229">
        <v>8496680</v>
      </c>
      <c r="AV50" s="229">
        <v>8874344</v>
      </c>
      <c r="AW50" s="259">
        <v>8967130</v>
      </c>
      <c r="AX50" s="229">
        <v>8682726</v>
      </c>
      <c r="AY50" s="229">
        <v>9333329</v>
      </c>
      <c r="AZ50" s="229">
        <v>9069286</v>
      </c>
      <c r="BA50" s="229">
        <v>9364728</v>
      </c>
      <c r="BB50" s="229">
        <v>9296818</v>
      </c>
      <c r="BC50" s="229">
        <f>SUM(BC51:BC58)</f>
        <v>9409573</v>
      </c>
      <c r="BD50" s="229">
        <f>SUM(BD51:BD58)</f>
        <v>10004302</v>
      </c>
      <c r="BE50" s="229">
        <v>10641057</v>
      </c>
      <c r="BF50" s="434">
        <f>SUM(BF51:BF58)</f>
        <v>10947508</v>
      </c>
      <c r="BG50" s="434">
        <v>11545939</v>
      </c>
      <c r="BH50" s="434">
        <v>11933211</v>
      </c>
    </row>
    <row r="51" spans="1:61" s="229" customFormat="1" x14ac:dyDescent="0.2">
      <c r="A51" s="267" t="s">
        <v>340</v>
      </c>
      <c r="B51" s="229">
        <v>1870000</v>
      </c>
      <c r="D51" s="229">
        <v>1870000</v>
      </c>
      <c r="F51" s="229">
        <v>1870000</v>
      </c>
      <c r="H51" s="229">
        <v>1870000</v>
      </c>
      <c r="J51" s="229">
        <v>1870000</v>
      </c>
      <c r="K51" s="229">
        <v>1870000</v>
      </c>
      <c r="L51" s="229">
        <v>1870000</v>
      </c>
      <c r="M51" s="229">
        <v>1870000</v>
      </c>
      <c r="N51" s="229">
        <v>2782000</v>
      </c>
      <c r="O51" s="229">
        <v>2782000</v>
      </c>
      <c r="P51" s="229">
        <v>2782000</v>
      </c>
      <c r="Q51" s="229">
        <v>2782000</v>
      </c>
      <c r="R51" s="229">
        <v>2782000</v>
      </c>
      <c r="S51" s="229">
        <v>2782000</v>
      </c>
      <c r="T51" s="229">
        <v>2782000</v>
      </c>
      <c r="U51" s="229">
        <v>2782000</v>
      </c>
      <c r="V51" s="229">
        <v>2782000</v>
      </c>
      <c r="W51" s="229">
        <v>2782000</v>
      </c>
      <c r="X51" s="229">
        <v>2782000</v>
      </c>
      <c r="Y51" s="229">
        <v>2782000</v>
      </c>
      <c r="Z51" s="229">
        <v>2782000</v>
      </c>
      <c r="AA51" s="229">
        <v>2782000</v>
      </c>
      <c r="AB51" s="229">
        <v>2782000</v>
      </c>
      <c r="AC51" s="229">
        <v>2782000</v>
      </c>
      <c r="AD51" s="229">
        <v>3170000</v>
      </c>
      <c r="AE51" s="229">
        <v>3170000</v>
      </c>
      <c r="AF51" s="229">
        <v>3170000</v>
      </c>
      <c r="AG51" s="229">
        <v>3170000</v>
      </c>
      <c r="AH51" s="229">
        <v>3500000</v>
      </c>
      <c r="AI51" s="229">
        <v>3500000</v>
      </c>
      <c r="AJ51" s="229">
        <v>3500000</v>
      </c>
      <c r="AK51" s="229">
        <v>3500000</v>
      </c>
      <c r="AL51" s="229">
        <v>4000000</v>
      </c>
      <c r="AM51" s="229">
        <v>4000000</v>
      </c>
      <c r="AN51" s="229">
        <v>4000000</v>
      </c>
      <c r="AO51" s="229">
        <v>4000000</v>
      </c>
      <c r="AP51" s="229">
        <v>4000000</v>
      </c>
      <c r="AQ51" s="229">
        <v>4000000</v>
      </c>
      <c r="AR51" s="229">
        <v>4000000</v>
      </c>
      <c r="AS51" s="229">
        <v>4000000</v>
      </c>
      <c r="AT51" s="229">
        <v>4000000</v>
      </c>
      <c r="AU51" s="229">
        <v>4000000</v>
      </c>
      <c r="AV51" s="229">
        <v>4500000</v>
      </c>
      <c r="AW51" s="259">
        <v>4500000</v>
      </c>
      <c r="AX51" s="229">
        <v>4500000</v>
      </c>
      <c r="AY51" s="229">
        <v>4500000</v>
      </c>
      <c r="AZ51" s="229">
        <v>4500000</v>
      </c>
      <c r="BA51" s="229">
        <v>8500000</v>
      </c>
      <c r="BB51" s="229">
        <v>8500000</v>
      </c>
      <c r="BC51" s="229">
        <v>8500000</v>
      </c>
      <c r="BD51" s="229">
        <v>8500000</v>
      </c>
      <c r="BE51" s="229">
        <v>8500000</v>
      </c>
      <c r="BF51" s="434">
        <v>8500000</v>
      </c>
      <c r="BG51" s="434">
        <v>8500000</v>
      </c>
      <c r="BH51" s="434">
        <v>8500000</v>
      </c>
    </row>
    <row r="52" spans="1:61" s="229" customFormat="1" x14ac:dyDescent="0.2">
      <c r="A52" s="267" t="s">
        <v>341</v>
      </c>
      <c r="B52" s="229">
        <v>0</v>
      </c>
      <c r="D52" s="229">
        <v>0</v>
      </c>
      <c r="F52" s="229">
        <v>0</v>
      </c>
      <c r="H52" s="229">
        <v>0</v>
      </c>
      <c r="J52" s="229">
        <v>0</v>
      </c>
      <c r="K52" s="229">
        <v>-19942</v>
      </c>
      <c r="L52" s="229">
        <v>-49445</v>
      </c>
      <c r="M52" s="229">
        <v>-59782</v>
      </c>
      <c r="N52" s="229">
        <v>0</v>
      </c>
      <c r="O52" s="229">
        <v>-24252</v>
      </c>
      <c r="P52" s="229">
        <v>-24252</v>
      </c>
      <c r="Q52" s="229">
        <v>-24252</v>
      </c>
      <c r="R52" s="229">
        <v>0</v>
      </c>
      <c r="S52" s="229">
        <v>0</v>
      </c>
      <c r="T52" s="229">
        <v>0</v>
      </c>
      <c r="U52" s="229">
        <v>0</v>
      </c>
      <c r="V52" s="229">
        <v>0</v>
      </c>
      <c r="W52" s="229">
        <v>0</v>
      </c>
      <c r="X52" s="229">
        <v>0</v>
      </c>
      <c r="Y52" s="229">
        <v>0</v>
      </c>
      <c r="Z52" s="229">
        <v>0</v>
      </c>
      <c r="AA52" s="229">
        <v>0</v>
      </c>
      <c r="AB52" s="229">
        <v>0</v>
      </c>
      <c r="AC52" s="229">
        <v>0</v>
      </c>
      <c r="AD52" s="229">
        <v>0</v>
      </c>
      <c r="AE52" s="229">
        <v>0</v>
      </c>
      <c r="AH52" s="229">
        <v>-20506</v>
      </c>
      <c r="AI52" s="229">
        <v>-20506</v>
      </c>
      <c r="AJ52" s="229">
        <v>0</v>
      </c>
      <c r="AK52" s="229">
        <v>0</v>
      </c>
      <c r="AL52" s="229">
        <v>0</v>
      </c>
      <c r="AM52" s="229">
        <v>0</v>
      </c>
      <c r="AN52" s="229">
        <v>0</v>
      </c>
      <c r="AO52" s="229">
        <v>0</v>
      </c>
      <c r="AP52" s="229">
        <v>-7912</v>
      </c>
      <c r="AQ52" s="229">
        <v>-7912</v>
      </c>
      <c r="AR52" s="229">
        <v>-19900</v>
      </c>
      <c r="AS52" s="229">
        <v>-19788</v>
      </c>
      <c r="AT52" s="229">
        <v>-34920</v>
      </c>
      <c r="AU52" s="229">
        <v>-59717</v>
      </c>
      <c r="AV52" s="229">
        <v>-59534</v>
      </c>
      <c r="AW52" s="259">
        <v>-160061</v>
      </c>
      <c r="AX52" s="229">
        <v>-160061</v>
      </c>
      <c r="AY52" s="229">
        <v>-160061</v>
      </c>
      <c r="AZ52" s="229">
        <v>-160061</v>
      </c>
      <c r="BA52" s="229">
        <v>-205493</v>
      </c>
      <c r="BB52" s="229">
        <v>-202794</v>
      </c>
      <c r="BC52" s="229">
        <v>-202794</v>
      </c>
      <c r="BD52" s="229">
        <v>-199017</v>
      </c>
      <c r="BE52" s="229">
        <v>-199017</v>
      </c>
      <c r="BF52" s="434">
        <v>-144029</v>
      </c>
      <c r="BG52" s="434">
        <v>-123192</v>
      </c>
      <c r="BH52" s="434">
        <v>-123192</v>
      </c>
    </row>
    <row r="53" spans="1:61" s="229" customFormat="1" x14ac:dyDescent="0.2">
      <c r="A53" s="267" t="s">
        <v>342</v>
      </c>
      <c r="B53" s="229">
        <v>2269557</v>
      </c>
      <c r="D53" s="229">
        <v>2371008</v>
      </c>
      <c r="F53" s="229">
        <v>2145538</v>
      </c>
      <c r="H53" s="229">
        <v>2484637</v>
      </c>
      <c r="J53" s="229">
        <v>2627385</v>
      </c>
      <c r="K53" s="229">
        <v>2483437</v>
      </c>
      <c r="L53" s="229">
        <v>2485617</v>
      </c>
      <c r="M53" s="229">
        <v>2751698</v>
      </c>
      <c r="N53" s="229">
        <v>1778739</v>
      </c>
      <c r="O53" s="229">
        <v>1779224</v>
      </c>
      <c r="P53" s="229">
        <v>1780692</v>
      </c>
      <c r="Q53" s="229">
        <v>2126127</v>
      </c>
      <c r="R53" s="229">
        <v>2057420</v>
      </c>
      <c r="S53" s="229">
        <v>2057420</v>
      </c>
      <c r="T53" s="229">
        <v>2057420</v>
      </c>
      <c r="U53" s="229">
        <v>2584972</v>
      </c>
      <c r="V53" s="229">
        <v>2584972</v>
      </c>
      <c r="W53" s="229">
        <v>2579282</v>
      </c>
      <c r="X53" s="229">
        <v>2577377</v>
      </c>
      <c r="Y53" s="229">
        <v>2986713</v>
      </c>
      <c r="Z53" s="229">
        <v>2986713</v>
      </c>
      <c r="AA53" s="229">
        <v>2986713</v>
      </c>
      <c r="AB53" s="229">
        <v>2986713</v>
      </c>
      <c r="AC53" s="229">
        <v>3559486</v>
      </c>
      <c r="AD53" s="229">
        <v>3178175</v>
      </c>
      <c r="AE53" s="229">
        <v>3175838</v>
      </c>
      <c r="AF53" s="229">
        <v>3175838</v>
      </c>
      <c r="AG53" s="229">
        <v>3703495</v>
      </c>
      <c r="AH53" s="229">
        <v>3373495</v>
      </c>
      <c r="AI53" s="229">
        <v>3373495</v>
      </c>
      <c r="AJ53" s="229">
        <v>3377479</v>
      </c>
      <c r="AK53" s="229">
        <v>3965560</v>
      </c>
      <c r="AL53" s="229">
        <v>3425139</v>
      </c>
      <c r="AM53" s="229">
        <v>2925139</v>
      </c>
      <c r="AN53" s="229">
        <v>2925139</v>
      </c>
      <c r="AO53" s="229">
        <v>3209333</v>
      </c>
      <c r="AP53" s="229">
        <v>3148862</v>
      </c>
      <c r="AQ53" s="229">
        <v>3148862</v>
      </c>
      <c r="AR53" s="229">
        <v>3148862</v>
      </c>
      <c r="AS53" s="229">
        <v>3793533</v>
      </c>
      <c r="AT53" s="229">
        <v>3795090</v>
      </c>
      <c r="AU53" s="229">
        <v>3796535</v>
      </c>
      <c r="AV53" s="229">
        <v>3297798</v>
      </c>
      <c r="AW53" s="259">
        <v>4125623</v>
      </c>
      <c r="AX53" s="229">
        <v>4091931</v>
      </c>
      <c r="AY53" s="229">
        <v>4095432</v>
      </c>
      <c r="AZ53" s="229">
        <v>4098933</v>
      </c>
      <c r="BA53" s="229">
        <v>998888</v>
      </c>
      <c r="BB53" s="229">
        <v>999092</v>
      </c>
      <c r="BC53" s="229">
        <v>1006008</v>
      </c>
      <c r="BD53" s="229">
        <v>1024768</v>
      </c>
      <c r="BE53" s="229">
        <v>1770959</v>
      </c>
      <c r="BF53" s="434">
        <v>1724364</v>
      </c>
      <c r="BG53" s="434">
        <v>1723094</v>
      </c>
      <c r="BH53" s="434">
        <v>1760498</v>
      </c>
    </row>
    <row r="54" spans="1:61" s="229" customFormat="1" x14ac:dyDescent="0.2">
      <c r="A54" s="267" t="s">
        <v>110</v>
      </c>
      <c r="B54" s="229">
        <v>0</v>
      </c>
      <c r="D54" s="229">
        <v>0</v>
      </c>
      <c r="F54" s="229">
        <v>442750</v>
      </c>
      <c r="H54" s="229">
        <v>0</v>
      </c>
      <c r="J54" s="229">
        <v>0</v>
      </c>
      <c r="K54" s="229">
        <v>238155</v>
      </c>
      <c r="L54" s="229">
        <v>387817</v>
      </c>
      <c r="M54" s="229">
        <v>0</v>
      </c>
      <c r="N54" s="229">
        <v>138028</v>
      </c>
      <c r="O54" s="229">
        <v>274528</v>
      </c>
      <c r="P54" s="229">
        <v>430391</v>
      </c>
      <c r="Q54" s="229">
        <v>0</v>
      </c>
      <c r="R54" s="229">
        <v>106442</v>
      </c>
      <c r="S54" s="229">
        <v>297611</v>
      </c>
      <c r="T54" s="229">
        <v>472452</v>
      </c>
      <c r="U54" s="229">
        <v>0</v>
      </c>
      <c r="V54" s="229">
        <v>150698</v>
      </c>
      <c r="W54" s="229">
        <v>367814</v>
      </c>
      <c r="X54" s="229">
        <v>600091</v>
      </c>
      <c r="Y54" s="229">
        <v>0</v>
      </c>
      <c r="Z54" s="229">
        <v>0</v>
      </c>
      <c r="AA54" s="229">
        <v>502145</v>
      </c>
      <c r="AB54" s="229">
        <v>709378</v>
      </c>
      <c r="AC54" s="229">
        <v>0</v>
      </c>
      <c r="AD54" s="229">
        <v>238510</v>
      </c>
      <c r="AE54" s="229">
        <v>411304</v>
      </c>
      <c r="AF54" s="229">
        <v>613986</v>
      </c>
      <c r="AG54" s="229">
        <v>0</v>
      </c>
      <c r="AH54" s="229">
        <v>214300</v>
      </c>
      <c r="AI54" s="229">
        <v>206923</v>
      </c>
      <c r="AJ54" s="229">
        <v>590098</v>
      </c>
      <c r="AK54" s="229">
        <v>0</v>
      </c>
      <c r="AL54" s="229">
        <v>276124</v>
      </c>
      <c r="AM54" s="229">
        <v>380485</v>
      </c>
      <c r="AN54" s="229">
        <v>696842</v>
      </c>
      <c r="AO54" s="229">
        <v>0</v>
      </c>
      <c r="AP54" s="229">
        <v>297670</v>
      </c>
      <c r="AQ54" s="229">
        <v>445788</v>
      </c>
      <c r="AR54" s="229">
        <v>779132</v>
      </c>
      <c r="AS54" s="229">
        <v>0</v>
      </c>
      <c r="AT54" s="229">
        <v>226525</v>
      </c>
      <c r="AU54" s="229">
        <v>689162</v>
      </c>
      <c r="AV54" s="229">
        <v>1088746</v>
      </c>
      <c r="AW54" s="229">
        <v>0</v>
      </c>
      <c r="AX54" s="229">
        <v>294669</v>
      </c>
      <c r="AY54" s="229">
        <v>951339</v>
      </c>
      <c r="AZ54" s="229">
        <v>790212</v>
      </c>
      <c r="BA54" s="229">
        <v>0</v>
      </c>
      <c r="BB54" s="229">
        <v>175103</v>
      </c>
      <c r="BC54" s="229">
        <v>306497</v>
      </c>
      <c r="BD54" s="229">
        <v>181658</v>
      </c>
      <c r="BF54" s="440">
        <v>332801</v>
      </c>
      <c r="BG54" s="440">
        <v>660491</v>
      </c>
      <c r="BH54" s="440">
        <v>1052757</v>
      </c>
    </row>
    <row r="55" spans="1:61" s="229" customFormat="1" x14ac:dyDescent="0.2">
      <c r="A55" s="269" t="s">
        <v>343</v>
      </c>
      <c r="B55" s="229">
        <v>0</v>
      </c>
      <c r="D55" s="229">
        <v>0</v>
      </c>
      <c r="F55" s="229">
        <v>0</v>
      </c>
      <c r="H55" s="229">
        <v>0</v>
      </c>
      <c r="J55" s="229">
        <v>0</v>
      </c>
      <c r="K55" s="229">
        <v>0</v>
      </c>
      <c r="L55" s="229">
        <v>0</v>
      </c>
      <c r="M55" s="229">
        <v>0</v>
      </c>
      <c r="N55" s="229">
        <v>0</v>
      </c>
      <c r="O55" s="229">
        <v>0</v>
      </c>
      <c r="P55" s="229">
        <v>0</v>
      </c>
      <c r="Q55" s="229">
        <v>0</v>
      </c>
      <c r="R55" s="229">
        <v>0</v>
      </c>
      <c r="S55" s="229">
        <v>0</v>
      </c>
      <c r="T55" s="229">
        <v>0</v>
      </c>
      <c r="U55" s="229">
        <v>0</v>
      </c>
      <c r="V55" s="229">
        <v>0</v>
      </c>
      <c r="W55" s="229">
        <v>0</v>
      </c>
      <c r="X55" s="229">
        <v>0</v>
      </c>
      <c r="Y55" s="229">
        <v>0</v>
      </c>
      <c r="Z55" s="229">
        <v>0</v>
      </c>
      <c r="AA55" s="229">
        <v>0</v>
      </c>
      <c r="AB55" s="229">
        <v>0</v>
      </c>
      <c r="AC55" s="229">
        <v>0</v>
      </c>
      <c r="AD55" s="229">
        <v>0</v>
      </c>
      <c r="AE55" s="229">
        <v>0</v>
      </c>
      <c r="AF55" s="229">
        <v>0</v>
      </c>
      <c r="AG55" s="229">
        <v>0</v>
      </c>
      <c r="AH55" s="229">
        <v>0</v>
      </c>
      <c r="AI55" s="229">
        <v>0</v>
      </c>
      <c r="AJ55" s="229">
        <v>0</v>
      </c>
      <c r="AK55" s="229">
        <v>0</v>
      </c>
      <c r="AL55" s="229">
        <v>0</v>
      </c>
      <c r="AM55" s="229">
        <v>0</v>
      </c>
      <c r="AN55" s="229">
        <v>0</v>
      </c>
      <c r="AO55" s="229">
        <v>0</v>
      </c>
      <c r="AP55" s="229">
        <v>0</v>
      </c>
      <c r="AQ55" s="229">
        <v>0</v>
      </c>
      <c r="AR55" s="229">
        <v>0</v>
      </c>
      <c r="AS55" s="229">
        <v>0</v>
      </c>
      <c r="AT55" s="229">
        <v>0</v>
      </c>
      <c r="AU55" s="229">
        <v>0</v>
      </c>
      <c r="AV55" s="229">
        <v>0</v>
      </c>
      <c r="AW55" s="229">
        <v>0</v>
      </c>
      <c r="AX55" s="229">
        <v>0</v>
      </c>
      <c r="AY55" s="229">
        <v>0</v>
      </c>
      <c r="AZ55" s="229">
        <v>0</v>
      </c>
      <c r="BA55" s="229">
        <v>0</v>
      </c>
      <c r="BB55" s="229">
        <v>0</v>
      </c>
      <c r="BC55" s="229">
        <v>0</v>
      </c>
      <c r="BD55" s="229">
        <v>634122</v>
      </c>
      <c r="BE55" s="229">
        <v>634122</v>
      </c>
      <c r="BF55" s="434">
        <v>634122</v>
      </c>
      <c r="BG55" s="434">
        <v>808332</v>
      </c>
      <c r="BH55" s="434">
        <v>808332</v>
      </c>
    </row>
    <row r="56" spans="1:61" s="237" customFormat="1" x14ac:dyDescent="0.2">
      <c r="A56" s="269" t="s">
        <v>344</v>
      </c>
      <c r="B56" s="256">
        <v>0</v>
      </c>
      <c r="C56" s="229"/>
      <c r="D56" s="256">
        <v>0</v>
      </c>
      <c r="E56" s="229"/>
      <c r="F56" s="256">
        <v>0</v>
      </c>
      <c r="G56" s="229"/>
      <c r="H56" s="256">
        <v>87099</v>
      </c>
      <c r="I56" s="229"/>
      <c r="J56" s="256">
        <v>0</v>
      </c>
      <c r="K56" s="256">
        <v>0</v>
      </c>
      <c r="L56" s="256">
        <v>0</v>
      </c>
      <c r="M56" s="256">
        <v>138037</v>
      </c>
      <c r="N56" s="256">
        <v>0</v>
      </c>
      <c r="O56" s="256">
        <v>0</v>
      </c>
      <c r="P56" s="256">
        <v>0</v>
      </c>
      <c r="Q56" s="256">
        <v>178549</v>
      </c>
      <c r="R56" s="256">
        <v>0</v>
      </c>
      <c r="S56" s="256">
        <v>0</v>
      </c>
      <c r="T56" s="256">
        <v>0</v>
      </c>
      <c r="U56" s="229">
        <v>508855</v>
      </c>
      <c r="V56" s="229">
        <v>0</v>
      </c>
      <c r="W56" s="229">
        <v>0</v>
      </c>
      <c r="X56" s="229">
        <v>0</v>
      </c>
      <c r="Y56" s="229">
        <v>227917</v>
      </c>
      <c r="Z56" s="229">
        <v>228995</v>
      </c>
      <c r="AA56" s="229">
        <v>0</v>
      </c>
      <c r="AB56" s="229">
        <v>0</v>
      </c>
      <c r="AC56" s="229">
        <v>112259</v>
      </c>
      <c r="AD56" s="229">
        <v>0</v>
      </c>
      <c r="AE56" s="229">
        <v>0</v>
      </c>
      <c r="AF56" s="229">
        <v>0</v>
      </c>
      <c r="AG56" s="229">
        <v>108675</v>
      </c>
      <c r="AH56" s="229">
        <v>0</v>
      </c>
      <c r="AI56" s="229">
        <v>0</v>
      </c>
      <c r="AJ56" s="229">
        <v>0</v>
      </c>
      <c r="AK56" s="229">
        <v>175698</v>
      </c>
      <c r="AL56" s="229">
        <v>0</v>
      </c>
      <c r="AM56" s="229">
        <v>0</v>
      </c>
      <c r="AN56" s="229">
        <v>0</v>
      </c>
      <c r="AO56" s="229">
        <v>343055</v>
      </c>
      <c r="AP56" s="229">
        <v>0</v>
      </c>
      <c r="AQ56" s="229">
        <v>0</v>
      </c>
      <c r="AR56" s="229">
        <v>0</v>
      </c>
      <c r="AS56" s="229">
        <v>361418</v>
      </c>
      <c r="AT56" s="229">
        <v>0</v>
      </c>
      <c r="AU56" s="229">
        <v>0</v>
      </c>
      <c r="AV56" s="229">
        <v>0</v>
      </c>
      <c r="AW56" s="229">
        <v>443298</v>
      </c>
      <c r="AX56" s="229">
        <v>0</v>
      </c>
      <c r="AY56" s="229">
        <v>0</v>
      </c>
      <c r="AZ56" s="229">
        <v>0</v>
      </c>
      <c r="BA56" s="229">
        <v>261729</v>
      </c>
      <c r="BB56" s="229">
        <v>0</v>
      </c>
      <c r="BC56" s="229">
        <v>0</v>
      </c>
      <c r="BD56" s="229">
        <v>0</v>
      </c>
      <c r="BE56" s="229">
        <v>112817</v>
      </c>
      <c r="BF56" s="434"/>
      <c r="BG56" s="434">
        <v>0</v>
      </c>
      <c r="BH56" s="434">
        <v>0</v>
      </c>
      <c r="BI56" s="229"/>
    </row>
    <row r="57" spans="1:61" s="237" customFormat="1" x14ac:dyDescent="0.2">
      <c r="A57" s="267" t="s">
        <v>109</v>
      </c>
      <c r="B57" s="256"/>
      <c r="C57" s="229"/>
      <c r="D57" s="256"/>
      <c r="E57" s="229"/>
      <c r="F57" s="256"/>
      <c r="G57" s="229"/>
      <c r="H57" s="256"/>
      <c r="I57" s="229"/>
      <c r="J57" s="256"/>
      <c r="K57" s="256"/>
      <c r="L57" s="256"/>
      <c r="M57" s="256"/>
      <c r="N57" s="256"/>
      <c r="O57" s="256"/>
      <c r="P57" s="256"/>
      <c r="Q57" s="256"/>
      <c r="R57" s="256">
        <v>8160</v>
      </c>
      <c r="S57" s="256">
        <v>8756</v>
      </c>
      <c r="T57" s="256">
        <v>6287</v>
      </c>
      <c r="U57" s="256">
        <v>13336</v>
      </c>
      <c r="V57" s="256">
        <v>8659</v>
      </c>
      <c r="W57" s="256">
        <v>26128</v>
      </c>
      <c r="X57" s="256">
        <v>18857</v>
      </c>
      <c r="Y57" s="256">
        <v>1391</v>
      </c>
      <c r="Z57" s="256">
        <v>-4320</v>
      </c>
      <c r="AA57" s="256">
        <v>-11944</v>
      </c>
      <c r="AB57" s="256">
        <v>-31347</v>
      </c>
      <c r="AC57" s="256">
        <v>-19504</v>
      </c>
      <c r="AD57" s="256">
        <v>10612</v>
      </c>
      <c r="AE57" s="256">
        <v>2223</v>
      </c>
      <c r="AF57" s="229">
        <v>21763</v>
      </c>
      <c r="AG57" s="229">
        <v>16896</v>
      </c>
      <c r="AH57" s="256">
        <v>42839</v>
      </c>
      <c r="AI57" s="256">
        <v>44518</v>
      </c>
      <c r="AJ57" s="256">
        <v>92696</v>
      </c>
      <c r="AK57" s="256">
        <v>73106</v>
      </c>
      <c r="AL57" s="256">
        <v>102804</v>
      </c>
      <c r="AM57" s="256">
        <v>35158</v>
      </c>
      <c r="AN57" s="256">
        <v>22795</v>
      </c>
      <c r="AO57" s="256">
        <v>90856</v>
      </c>
      <c r="AP57" s="256">
        <v>101166</v>
      </c>
      <c r="AQ57" s="256">
        <v>139359</v>
      </c>
      <c r="AR57" s="256">
        <v>132776</v>
      </c>
      <c r="AS57" s="256">
        <v>134482</v>
      </c>
      <c r="AT57" s="256">
        <v>82156</v>
      </c>
      <c r="AU57" s="256">
        <v>70558</v>
      </c>
      <c r="AV57" s="256">
        <v>47186</v>
      </c>
      <c r="AW57" s="256">
        <v>94754</v>
      </c>
      <c r="AX57" s="256">
        <v>-43941</v>
      </c>
      <c r="AY57" s="256">
        <v>-53519</v>
      </c>
      <c r="AZ57" s="256">
        <v>-159936</v>
      </c>
      <c r="BA57" s="256">
        <v>-190565</v>
      </c>
      <c r="BB57" s="256">
        <v>-174759</v>
      </c>
      <c r="BC57" s="256">
        <v>-199763</v>
      </c>
      <c r="BD57" s="256">
        <v>-187758</v>
      </c>
      <c r="BE57" s="256">
        <v>-235774</v>
      </c>
      <c r="BF57" s="431">
        <v>-170617</v>
      </c>
      <c r="BG57" s="431">
        <v>-109541</v>
      </c>
      <c r="BH57" s="431">
        <v>-140449</v>
      </c>
      <c r="BI57" s="229"/>
    </row>
    <row r="58" spans="1:61" s="229" customFormat="1" ht="12" customHeight="1" x14ac:dyDescent="0.2">
      <c r="A58" s="267" t="s">
        <v>345</v>
      </c>
      <c r="B58" s="256">
        <v>816</v>
      </c>
      <c r="C58" s="256"/>
      <c r="D58" s="256">
        <v>872</v>
      </c>
      <c r="E58" s="256"/>
      <c r="F58" s="256">
        <v>967</v>
      </c>
      <c r="G58" s="256"/>
      <c r="H58" s="256">
        <v>961</v>
      </c>
      <c r="I58" s="256"/>
      <c r="J58" s="256">
        <v>1187</v>
      </c>
      <c r="K58" s="256">
        <v>3410</v>
      </c>
      <c r="L58" s="256">
        <v>3422</v>
      </c>
      <c r="M58" s="256">
        <v>3362</v>
      </c>
      <c r="N58" s="256">
        <v>3134</v>
      </c>
      <c r="O58" s="256">
        <v>4913</v>
      </c>
      <c r="P58" s="256">
        <v>6265</v>
      </c>
      <c r="Q58" s="256">
        <v>6963</v>
      </c>
      <c r="R58" s="256">
        <v>7483</v>
      </c>
      <c r="S58" s="256">
        <v>6684</v>
      </c>
      <c r="T58" s="256">
        <v>9803</v>
      </c>
      <c r="U58" s="256">
        <v>4345</v>
      </c>
      <c r="V58" s="256">
        <v>1149</v>
      </c>
      <c r="W58" s="256">
        <v>5670</v>
      </c>
      <c r="X58" s="256">
        <v>7903</v>
      </c>
      <c r="Y58" s="256">
        <v>1427</v>
      </c>
      <c r="Z58" s="256">
        <v>1558</v>
      </c>
      <c r="AA58" s="256">
        <v>1581</v>
      </c>
      <c r="AB58" s="256">
        <v>1625</v>
      </c>
      <c r="AC58" s="256">
        <v>1603</v>
      </c>
      <c r="AD58" s="256">
        <v>1852</v>
      </c>
      <c r="AE58" s="256">
        <v>2100</v>
      </c>
      <c r="AF58" s="256">
        <v>2259</v>
      </c>
      <c r="AG58" s="256">
        <v>1733</v>
      </c>
      <c r="AH58" s="256">
        <v>2070</v>
      </c>
      <c r="AI58" s="256">
        <v>2073</v>
      </c>
      <c r="AJ58" s="256">
        <v>1632</v>
      </c>
      <c r="AK58" s="256">
        <v>1735</v>
      </c>
      <c r="AL58" s="256">
        <v>1667</v>
      </c>
      <c r="AM58" s="256">
        <v>1789</v>
      </c>
      <c r="AN58" s="256">
        <v>463</v>
      </c>
      <c r="AO58" s="256">
        <v>477</v>
      </c>
      <c r="AP58" s="256">
        <v>674</v>
      </c>
      <c r="AQ58" s="256">
        <v>-563</v>
      </c>
      <c r="AR58" s="256">
        <v>74</v>
      </c>
      <c r="AS58" s="256">
        <v>139</v>
      </c>
      <c r="AT58" s="256">
        <v>148</v>
      </c>
      <c r="AU58" s="256">
        <v>142</v>
      </c>
      <c r="AV58" s="256">
        <v>148</v>
      </c>
      <c r="AW58" s="256">
        <v>135</v>
      </c>
      <c r="AX58" s="256">
        <v>128</v>
      </c>
      <c r="AY58" s="256">
        <v>138</v>
      </c>
      <c r="AZ58" s="256">
        <v>138</v>
      </c>
      <c r="BA58" s="256">
        <v>169</v>
      </c>
      <c r="BB58" s="256">
        <v>176</v>
      </c>
      <c r="BC58" s="256">
        <v>-375</v>
      </c>
      <c r="BD58" s="256">
        <v>50529</v>
      </c>
      <c r="BE58" s="256">
        <v>57950</v>
      </c>
      <c r="BF58" s="431">
        <v>70867</v>
      </c>
      <c r="BG58" s="431">
        <v>86755</v>
      </c>
      <c r="BH58" s="431">
        <v>75265</v>
      </c>
    </row>
    <row r="59" spans="1:61" s="229" customFormat="1" x14ac:dyDescent="0.2">
      <c r="BF59" s="434"/>
      <c r="BG59" s="434"/>
      <c r="BH59" s="434"/>
    </row>
    <row r="60" spans="1:61" s="234" customFormat="1" x14ac:dyDescent="0.2">
      <c r="A60" s="242" t="s">
        <v>346</v>
      </c>
      <c r="B60" s="255">
        <v>13208371</v>
      </c>
      <c r="C60" s="255"/>
      <c r="D60" s="255">
        <v>13377134</v>
      </c>
      <c r="E60" s="255"/>
      <c r="F60" s="255">
        <v>14291849</v>
      </c>
      <c r="G60" s="255"/>
      <c r="H60" s="255">
        <v>15067811</v>
      </c>
      <c r="I60" s="255"/>
      <c r="J60" s="255">
        <v>15116570.199999999</v>
      </c>
      <c r="K60" s="255">
        <v>15213452</v>
      </c>
      <c r="L60" s="255">
        <v>15929205</v>
      </c>
      <c r="M60" s="255">
        <v>16794820</v>
      </c>
      <c r="N60" s="255">
        <v>16780529</v>
      </c>
      <c r="O60" s="255">
        <v>16701898</v>
      </c>
      <c r="P60" s="255">
        <v>17604629</v>
      </c>
      <c r="Q60" s="255">
        <v>18739955</v>
      </c>
      <c r="R60" s="255">
        <v>19090668</v>
      </c>
      <c r="S60" s="255">
        <v>19173509</v>
      </c>
      <c r="T60" s="255">
        <v>20117333.600000001</v>
      </c>
      <c r="U60" s="255">
        <v>20409315.199999999</v>
      </c>
      <c r="V60" s="255">
        <v>20105298</v>
      </c>
      <c r="W60" s="255">
        <v>19902086</v>
      </c>
      <c r="X60" s="255">
        <v>20521178</v>
      </c>
      <c r="Y60" s="255">
        <v>21420719</v>
      </c>
      <c r="Z60" s="255">
        <v>21974623</v>
      </c>
      <c r="AA60" s="255">
        <v>21901796</v>
      </c>
      <c r="AB60" s="255">
        <v>22391197</v>
      </c>
      <c r="AC60" s="255">
        <v>23189494</v>
      </c>
      <c r="AD60" s="255">
        <v>23622075</v>
      </c>
      <c r="AE60" s="255">
        <v>23524801</v>
      </c>
      <c r="AF60" s="255">
        <v>24264699</v>
      </c>
      <c r="AG60" s="255">
        <v>25356707</v>
      </c>
      <c r="AH60" s="255">
        <v>25909724</v>
      </c>
      <c r="AI60" s="255">
        <v>26046134</v>
      </c>
      <c r="AJ60" s="255">
        <v>27072702</v>
      </c>
      <c r="AK60" s="255">
        <v>28978126</v>
      </c>
      <c r="AL60" s="255">
        <v>29184542</v>
      </c>
      <c r="AM60" s="255">
        <v>28817750</v>
      </c>
      <c r="AN60" s="255">
        <v>30052397</v>
      </c>
      <c r="AO60" s="255">
        <v>30560958</v>
      </c>
      <c r="AP60" s="255">
        <v>30974141</v>
      </c>
      <c r="AQ60" s="255">
        <v>30499506</v>
      </c>
      <c r="AR60" s="255">
        <v>31299397</v>
      </c>
      <c r="AS60" s="255">
        <v>32711299</v>
      </c>
      <c r="AT60" s="255">
        <v>32965240</v>
      </c>
      <c r="AU60" s="255">
        <v>33041400</v>
      </c>
      <c r="AV60" s="255">
        <v>34503088</v>
      </c>
      <c r="AW60" s="255">
        <v>36730202</v>
      </c>
      <c r="AX60" s="255">
        <v>36686646</v>
      </c>
      <c r="AY60" s="255">
        <v>37959687</v>
      </c>
      <c r="AZ60" s="255">
        <v>39334432</v>
      </c>
      <c r="BA60" s="255">
        <v>41629238</v>
      </c>
      <c r="BB60" s="255">
        <v>42466912</v>
      </c>
      <c r="BC60" s="255">
        <f>SUM(BC38:BC47,BC51:BC58)</f>
        <v>44665308</v>
      </c>
      <c r="BD60" s="255">
        <f>SUM(BD38:BD47,BD51:BD58)</f>
        <v>47661588</v>
      </c>
      <c r="BE60" s="255">
        <v>49187179</v>
      </c>
      <c r="BF60" s="441">
        <f>SUM(BF38:BF47,BF51:BF58)</f>
        <v>50065688</v>
      </c>
      <c r="BG60" s="530">
        <v>51281350</v>
      </c>
      <c r="BH60" s="530">
        <v>53315712</v>
      </c>
      <c r="BI60" s="229"/>
    </row>
    <row r="61" spans="1:61" x14ac:dyDescent="0.2">
      <c r="V61" s="229"/>
      <c r="W61" s="229"/>
      <c r="X61" s="229"/>
      <c r="BI61" s="229"/>
    </row>
    <row r="62" spans="1:61" hidden="1" x14ac:dyDescent="0.2">
      <c r="B62" s="229"/>
      <c r="D62" s="229"/>
      <c r="F62" s="229"/>
      <c r="H62" s="229"/>
      <c r="J62" s="229"/>
      <c r="K62" s="229"/>
      <c r="L62" s="229"/>
      <c r="M62" s="229"/>
      <c r="N62" s="229"/>
      <c r="O62" s="229"/>
      <c r="P62" s="229"/>
      <c r="Q62" s="229"/>
      <c r="AT62" s="229"/>
      <c r="AU62" s="229"/>
      <c r="AV62" s="229"/>
      <c r="AW62" s="229"/>
      <c r="AX62" s="229"/>
      <c r="AY62" s="229"/>
      <c r="AZ62" s="229"/>
      <c r="BA62" s="229"/>
      <c r="BB62" s="229"/>
      <c r="BC62" s="229"/>
      <c r="BD62" s="229"/>
      <c r="BE62" s="229"/>
      <c r="BF62" s="434">
        <f>BF60-BF35</f>
        <v>0</v>
      </c>
      <c r="BG62" s="434"/>
      <c r="BH62" s="434"/>
    </row>
    <row r="63" spans="1:61" hidden="1" x14ac:dyDescent="0.2">
      <c r="B63" s="256"/>
    </row>
    <row r="64" spans="1:61" hidden="1" x14ac:dyDescent="0.2">
      <c r="B64" s="44"/>
    </row>
  </sheetData>
  <pageMargins left="0.78740157480314965" right="0.78740157480314965" top="0.53" bottom="0.33" header="0.51181102362204722" footer="0.24"/>
  <pageSetup paperSize="9" scale="82"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B0901-B329-43BF-A808-68B69C74B4FC}">
  <sheetPr>
    <tabColor theme="1"/>
    <pageSetUpPr fitToPage="1"/>
  </sheetPr>
  <dimension ref="A1:BT199"/>
  <sheetViews>
    <sheetView showGridLines="0" zoomScaleNormal="100" workbookViewId="0">
      <pane xSplit="1" ySplit="4" topLeftCell="BK5" activePane="bottomRight" state="frozen"/>
      <selection activeCell="CT117" sqref="CT117:CT126"/>
      <selection pane="topRight" activeCell="CT117" sqref="CT117:CT126"/>
      <selection pane="bottomLeft" activeCell="CT117" sqref="CT117:CT126"/>
      <selection pane="bottomRight"/>
    </sheetView>
  </sheetViews>
  <sheetFormatPr defaultColWidth="0" defaultRowHeight="12.75" zeroHeight="1" x14ac:dyDescent="0.2"/>
  <cols>
    <col min="1" max="1" width="79" style="225" customWidth="1"/>
    <col min="2" max="15" width="12" style="225" bestFit="1" customWidth="1"/>
    <col min="16" max="16" width="13" style="225" bestFit="1" customWidth="1"/>
    <col min="17" max="20" width="12" style="225" bestFit="1" customWidth="1"/>
    <col min="21" max="21" width="13" style="225" bestFit="1" customWidth="1"/>
    <col min="22" max="24" width="12" style="225" bestFit="1" customWidth="1"/>
    <col min="25" max="25" width="12" style="226" bestFit="1" customWidth="1"/>
    <col min="26" max="26" width="13" style="225" bestFit="1" customWidth="1"/>
    <col min="27" max="30" width="12" style="225" bestFit="1" customWidth="1"/>
    <col min="31" max="31" width="13" style="225" bestFit="1" customWidth="1"/>
    <col min="32" max="35" width="12" style="225" bestFit="1" customWidth="1"/>
    <col min="36" max="36" width="13" style="225" bestFit="1" customWidth="1"/>
    <col min="37" max="40" width="12" style="225" bestFit="1" customWidth="1"/>
    <col min="41" max="41" width="13" style="225" bestFit="1" customWidth="1"/>
    <col min="42" max="45" width="12" style="225" bestFit="1" customWidth="1"/>
    <col min="46" max="46" width="13" style="225" bestFit="1" customWidth="1"/>
    <col min="47" max="50" width="12" style="225" bestFit="1" customWidth="1"/>
    <col min="51" max="51" width="13" style="225" bestFit="1" customWidth="1"/>
    <col min="52" max="52" width="12" style="225" bestFit="1" customWidth="1"/>
    <col min="53" max="55" width="11.7109375" style="225" bestFit="1" customWidth="1"/>
    <col min="56" max="56" width="12.85546875" style="225" bestFit="1" customWidth="1"/>
    <col min="57" max="57" width="12.85546875" style="225" customWidth="1"/>
    <col min="58" max="60" width="12" style="225" customWidth="1"/>
    <col min="61" max="61" width="12.85546875" style="225" bestFit="1" customWidth="1"/>
    <col min="62" max="62" width="11.7109375" style="225" bestFit="1" customWidth="1"/>
    <col min="63" max="66" width="11.7109375" style="225" customWidth="1"/>
    <col min="67" max="70" width="11.7109375" style="442" customWidth="1"/>
    <col min="71" max="71" width="13.28515625" style="225" bestFit="1" customWidth="1"/>
    <col min="72" max="72" width="0" style="225" hidden="1" customWidth="1"/>
    <col min="73" max="16384" width="9.140625" style="225" hidden="1"/>
  </cols>
  <sheetData>
    <row r="1" spans="1:72" x14ac:dyDescent="0.2">
      <c r="BA1" s="227"/>
      <c r="BB1" s="227"/>
      <c r="BC1" s="227"/>
      <c r="BD1" s="227"/>
      <c r="BE1" s="227"/>
    </row>
    <row r="2" spans="1:72" x14ac:dyDescent="0.2">
      <c r="BA2" s="23"/>
      <c r="BB2" s="23"/>
      <c r="BC2" s="23"/>
      <c r="BD2" s="23"/>
      <c r="BE2" s="23"/>
    </row>
    <row r="3" spans="1:72" ht="53.25" customHeight="1" x14ac:dyDescent="0.2">
      <c r="AF3" s="226"/>
      <c r="AG3" s="226"/>
      <c r="AH3" s="226"/>
      <c r="AI3" s="226"/>
    </row>
    <row r="4" spans="1:72" x14ac:dyDescent="0.2">
      <c r="A4" s="228" t="s">
        <v>229</v>
      </c>
      <c r="B4" s="228" t="s">
        <v>230</v>
      </c>
      <c r="C4" s="228" t="s">
        <v>231</v>
      </c>
      <c r="D4" s="228" t="s">
        <v>232</v>
      </c>
      <c r="E4" s="228" t="s">
        <v>233</v>
      </c>
      <c r="F4" s="228">
        <v>2010</v>
      </c>
      <c r="G4" s="228" t="s">
        <v>234</v>
      </c>
      <c r="H4" s="228" t="s">
        <v>235</v>
      </c>
      <c r="I4" s="228" t="s">
        <v>236</v>
      </c>
      <c r="J4" s="228" t="s">
        <v>237</v>
      </c>
      <c r="K4" s="228">
        <v>2011</v>
      </c>
      <c r="L4" s="228" t="s">
        <v>238</v>
      </c>
      <c r="M4" s="228" t="s">
        <v>239</v>
      </c>
      <c r="N4" s="228" t="s">
        <v>240</v>
      </c>
      <c r="O4" s="228" t="s">
        <v>241</v>
      </c>
      <c r="P4" s="228">
        <v>2012</v>
      </c>
      <c r="Q4" s="228" t="s">
        <v>242</v>
      </c>
      <c r="R4" s="228" t="s">
        <v>243</v>
      </c>
      <c r="S4" s="228" t="s">
        <v>244</v>
      </c>
      <c r="T4" s="228" t="s">
        <v>245</v>
      </c>
      <c r="U4" s="228">
        <v>2013</v>
      </c>
      <c r="V4" s="228" t="s">
        <v>246</v>
      </c>
      <c r="W4" s="228" t="s">
        <v>247</v>
      </c>
      <c r="X4" s="228" t="s">
        <v>248</v>
      </c>
      <c r="Y4" s="228" t="s">
        <v>249</v>
      </c>
      <c r="Z4" s="228">
        <v>2014</v>
      </c>
      <c r="AA4" s="228" t="s">
        <v>250</v>
      </c>
      <c r="AB4" s="228" t="s">
        <v>251</v>
      </c>
      <c r="AC4" s="228" t="s">
        <v>252</v>
      </c>
      <c r="AD4" s="228" t="s">
        <v>253</v>
      </c>
      <c r="AE4" s="228">
        <v>2015</v>
      </c>
      <c r="AF4" s="228" t="s">
        <v>254</v>
      </c>
      <c r="AG4" s="228" t="s">
        <v>255</v>
      </c>
      <c r="AH4" s="228" t="s">
        <v>256</v>
      </c>
      <c r="AI4" s="228" t="s">
        <v>257</v>
      </c>
      <c r="AJ4" s="228">
        <v>2016</v>
      </c>
      <c r="AK4" s="228" t="s">
        <v>128</v>
      </c>
      <c r="AL4" s="228" t="s">
        <v>129</v>
      </c>
      <c r="AM4" s="228" t="s">
        <v>130</v>
      </c>
      <c r="AN4" s="228" t="s">
        <v>131</v>
      </c>
      <c r="AO4" s="228">
        <v>2017</v>
      </c>
      <c r="AP4" s="228" t="s">
        <v>112</v>
      </c>
      <c r="AQ4" s="228" t="s">
        <v>113</v>
      </c>
      <c r="AR4" s="228" t="s">
        <v>114</v>
      </c>
      <c r="AS4" s="228" t="s">
        <v>115</v>
      </c>
      <c r="AT4" s="228">
        <v>2018</v>
      </c>
      <c r="AU4" s="228" t="s">
        <v>116</v>
      </c>
      <c r="AV4" s="228" t="s">
        <v>117</v>
      </c>
      <c r="AW4" s="228" t="s">
        <v>118</v>
      </c>
      <c r="AX4" s="228" t="s">
        <v>119</v>
      </c>
      <c r="AY4" s="228">
        <v>2019</v>
      </c>
      <c r="AZ4" s="228" t="s">
        <v>120</v>
      </c>
      <c r="BA4" s="228" t="s">
        <v>121</v>
      </c>
      <c r="BB4" s="228" t="s">
        <v>122</v>
      </c>
      <c r="BC4" s="228" t="s">
        <v>123</v>
      </c>
      <c r="BD4" s="228">
        <v>2020</v>
      </c>
      <c r="BE4" s="228" t="s">
        <v>124</v>
      </c>
      <c r="BF4" s="228" t="s">
        <v>125</v>
      </c>
      <c r="BG4" s="228" t="s">
        <v>126</v>
      </c>
      <c r="BH4" s="228" t="s">
        <v>127</v>
      </c>
      <c r="BI4" s="228">
        <v>2021</v>
      </c>
      <c r="BJ4" s="228" t="s">
        <v>98</v>
      </c>
      <c r="BK4" s="228" t="s">
        <v>99</v>
      </c>
      <c r="BL4" s="228" t="s">
        <v>100</v>
      </c>
      <c r="BM4" s="228" t="s">
        <v>101</v>
      </c>
      <c r="BN4" s="228">
        <v>2022</v>
      </c>
      <c r="BO4" s="459" t="s">
        <v>102</v>
      </c>
      <c r="BP4" s="459" t="s">
        <v>648</v>
      </c>
      <c r="BQ4" s="459" t="s">
        <v>669</v>
      </c>
      <c r="BR4" s="459" t="s">
        <v>670</v>
      </c>
    </row>
    <row r="5" spans="1:72" x14ac:dyDescent="0.2">
      <c r="A5" s="24"/>
      <c r="B5" s="229"/>
      <c r="C5" s="229"/>
      <c r="D5" s="229"/>
      <c r="E5" s="229"/>
      <c r="F5" s="229"/>
      <c r="G5" s="229"/>
      <c r="H5" s="229"/>
      <c r="I5" s="229"/>
      <c r="J5" s="229"/>
      <c r="K5" s="229"/>
      <c r="L5" s="229"/>
      <c r="M5" s="229"/>
      <c r="N5" s="229"/>
      <c r="O5" s="229"/>
      <c r="P5" s="229"/>
      <c r="Q5" s="229"/>
      <c r="R5" s="229"/>
      <c r="S5" s="226"/>
      <c r="T5" s="226"/>
      <c r="U5" s="226"/>
      <c r="V5" s="229"/>
      <c r="W5" s="229"/>
      <c r="X5" s="229"/>
      <c r="Y5" s="229"/>
      <c r="Z5" s="229"/>
      <c r="AA5" s="229"/>
      <c r="AB5" s="229"/>
      <c r="AC5" s="229"/>
      <c r="AD5" s="229"/>
      <c r="AE5" s="229"/>
      <c r="AF5" s="229"/>
      <c r="AG5" s="229"/>
      <c r="AH5" s="229"/>
      <c r="AI5" s="229"/>
      <c r="AJ5" s="229"/>
      <c r="AO5" s="229"/>
    </row>
    <row r="6" spans="1:72" x14ac:dyDescent="0.2">
      <c r="A6" s="25" t="s">
        <v>258</v>
      </c>
      <c r="B6" s="229"/>
      <c r="C6" s="229"/>
      <c r="D6" s="229"/>
      <c r="E6" s="229"/>
      <c r="F6" s="229"/>
      <c r="G6" s="229"/>
      <c r="H6" s="229"/>
      <c r="I6" s="229"/>
      <c r="J6" s="229"/>
      <c r="K6" s="229"/>
      <c r="L6" s="229"/>
      <c r="M6" s="229"/>
      <c r="N6" s="229"/>
      <c r="O6" s="229"/>
      <c r="P6" s="229"/>
      <c r="Q6" s="229"/>
      <c r="R6" s="229"/>
      <c r="S6" s="226"/>
      <c r="T6" s="226"/>
      <c r="U6" s="226"/>
      <c r="V6" s="229"/>
      <c r="W6" s="229"/>
      <c r="X6" s="229"/>
      <c r="Y6" s="229"/>
      <c r="Z6" s="229"/>
      <c r="AA6" s="229"/>
      <c r="AB6" s="229"/>
      <c r="AC6" s="229"/>
      <c r="AD6" s="229"/>
      <c r="AE6" s="229"/>
      <c r="AF6" s="229"/>
      <c r="AG6" s="229"/>
      <c r="AH6" s="229"/>
      <c r="AI6" s="229"/>
      <c r="AJ6" s="229"/>
      <c r="AO6" s="229"/>
    </row>
    <row r="7" spans="1:72" x14ac:dyDescent="0.2">
      <c r="A7" s="26" t="s">
        <v>259</v>
      </c>
      <c r="B7" s="229"/>
      <c r="C7" s="229"/>
      <c r="D7" s="229"/>
      <c r="E7" s="229"/>
      <c r="F7" s="229"/>
      <c r="G7" s="229"/>
      <c r="H7" s="229"/>
      <c r="I7" s="229"/>
      <c r="J7" s="229"/>
      <c r="K7" s="229"/>
      <c r="L7" s="229"/>
      <c r="M7" s="229"/>
      <c r="N7" s="229"/>
      <c r="O7" s="229"/>
      <c r="P7" s="229"/>
      <c r="Q7" s="229"/>
      <c r="R7" s="229"/>
      <c r="S7" s="226"/>
      <c r="T7" s="226"/>
      <c r="U7" s="226"/>
      <c r="V7" s="229"/>
      <c r="W7" s="229"/>
      <c r="X7" s="229"/>
      <c r="Y7" s="229"/>
      <c r="Z7" s="229"/>
      <c r="AA7" s="229"/>
      <c r="AB7" s="229"/>
      <c r="AC7" s="229"/>
      <c r="AD7" s="229"/>
      <c r="AE7" s="229"/>
      <c r="AF7" s="229"/>
      <c r="AG7" s="229"/>
      <c r="AH7" s="229"/>
      <c r="AI7" s="229"/>
      <c r="AJ7" s="229"/>
      <c r="AO7" s="229"/>
    </row>
    <row r="8" spans="1:72" x14ac:dyDescent="0.2">
      <c r="A8" s="26" t="s">
        <v>260</v>
      </c>
      <c r="B8" s="27">
        <v>1796563</v>
      </c>
      <c r="C8" s="27">
        <v>1858219</v>
      </c>
      <c r="D8" s="27">
        <v>2059350</v>
      </c>
      <c r="E8" s="27">
        <v>2165656</v>
      </c>
      <c r="F8" s="27">
        <v>7879788</v>
      </c>
      <c r="G8" s="27">
        <v>2010423</v>
      </c>
      <c r="H8" s="27">
        <v>2032936</v>
      </c>
      <c r="I8" s="27">
        <v>2258245</v>
      </c>
      <c r="J8" s="27">
        <v>2261033</v>
      </c>
      <c r="K8" s="27">
        <v>8562637</v>
      </c>
      <c r="L8" s="27">
        <v>2195287</v>
      </c>
      <c r="M8" s="27">
        <v>2237675</v>
      </c>
      <c r="N8" s="27">
        <v>2527220</v>
      </c>
      <c r="O8" s="27">
        <v>2669487</v>
      </c>
      <c r="P8" s="27">
        <v>9629669</v>
      </c>
      <c r="Q8" s="27">
        <v>2516765</v>
      </c>
      <c r="R8" s="27">
        <v>2713818</v>
      </c>
      <c r="S8" s="27">
        <v>2974803</v>
      </c>
      <c r="T8" s="27">
        <v>3107242</v>
      </c>
      <c r="U8" s="27">
        <v>11312628</v>
      </c>
      <c r="V8" s="27">
        <v>2906349</v>
      </c>
      <c r="W8" s="27">
        <v>2951384</v>
      </c>
      <c r="X8" s="27">
        <v>3279655</v>
      </c>
      <c r="Y8" s="27">
        <v>3538027</v>
      </c>
      <c r="Z8" s="27">
        <v>12675415</v>
      </c>
      <c r="AA8" s="27">
        <v>3318902</v>
      </c>
      <c r="AB8" s="27">
        <v>3168571</v>
      </c>
      <c r="AC8" s="27">
        <v>3425229</v>
      </c>
      <c r="AD8" s="27">
        <v>3654930</v>
      </c>
      <c r="AE8" s="27">
        <v>13567632</v>
      </c>
      <c r="AF8" s="27">
        <v>3495736</v>
      </c>
      <c r="AG8" s="27">
        <v>3406060</v>
      </c>
      <c r="AH8" s="27">
        <v>3604110</v>
      </c>
      <c r="AI8" s="27">
        <v>3593199</v>
      </c>
      <c r="AJ8" s="27">
        <v>14099105</v>
      </c>
      <c r="AK8" s="27">
        <v>3463476</v>
      </c>
      <c r="AL8" s="27">
        <v>3540202</v>
      </c>
      <c r="AM8" s="27">
        <v>3708623</v>
      </c>
      <c r="AN8" s="27">
        <v>3868708</v>
      </c>
      <c r="AO8" s="27">
        <v>14581009</v>
      </c>
      <c r="AP8" s="27">
        <v>3706316</v>
      </c>
      <c r="AQ8" s="27">
        <v>3777032</v>
      </c>
      <c r="AR8" s="27">
        <v>3824704</v>
      </c>
      <c r="AS8" s="27">
        <v>3963275</v>
      </c>
      <c r="AT8" s="27">
        <v>15271327</v>
      </c>
      <c r="AU8" s="27">
        <v>3709621</v>
      </c>
      <c r="AV8" s="27">
        <v>3690373</v>
      </c>
      <c r="AW8" s="27">
        <v>3928403</v>
      </c>
      <c r="AX8" s="27">
        <v>4141970</v>
      </c>
      <c r="AY8" s="27">
        <v>15470367</v>
      </c>
      <c r="AZ8" s="27">
        <v>3743944</v>
      </c>
      <c r="BA8" s="27">
        <v>3488561</v>
      </c>
      <c r="BB8" s="27">
        <v>4095325</v>
      </c>
      <c r="BC8" s="27">
        <v>4477121</v>
      </c>
      <c r="BD8" s="27">
        <v>15804951</v>
      </c>
      <c r="BE8" s="27">
        <v>4035714</v>
      </c>
      <c r="BF8" s="27">
        <v>4042972</v>
      </c>
      <c r="BG8" s="27">
        <v>4632149</v>
      </c>
      <c r="BH8" s="27">
        <v>5001235</v>
      </c>
      <c r="BI8" s="27">
        <v>17712070</v>
      </c>
      <c r="BJ8" s="27">
        <v>4797062</v>
      </c>
      <c r="BK8" s="27">
        <v>5425250</v>
      </c>
      <c r="BL8" s="27">
        <v>6200792</v>
      </c>
      <c r="BM8" s="27">
        <v>6305747</v>
      </c>
      <c r="BN8" s="27">
        <v>22728851</v>
      </c>
      <c r="BO8" s="27">
        <v>5971611</v>
      </c>
      <c r="BP8" s="27">
        <v>6271501</v>
      </c>
      <c r="BQ8" s="27">
        <v>6953781</v>
      </c>
      <c r="BR8" s="27">
        <v>19196893</v>
      </c>
    </row>
    <row r="9" spans="1:72" x14ac:dyDescent="0.2">
      <c r="A9" s="28" t="s">
        <v>261</v>
      </c>
      <c r="B9" s="27">
        <v>30988</v>
      </c>
      <c r="C9" s="27">
        <v>31411</v>
      </c>
      <c r="D9" s="27">
        <v>37719</v>
      </c>
      <c r="E9" s="27">
        <v>38202</v>
      </c>
      <c r="F9" s="27">
        <v>138320</v>
      </c>
      <c r="G9" s="27">
        <v>37121</v>
      </c>
      <c r="H9" s="27">
        <v>36122</v>
      </c>
      <c r="I9" s="27">
        <v>39369</v>
      </c>
      <c r="J9" s="27">
        <v>44456</v>
      </c>
      <c r="K9" s="27">
        <v>157068</v>
      </c>
      <c r="L9" s="27">
        <v>41034</v>
      </c>
      <c r="M9" s="27">
        <v>40265</v>
      </c>
      <c r="N9" s="27">
        <v>40055</v>
      </c>
      <c r="O9" s="27">
        <v>44775</v>
      </c>
      <c r="P9" s="27">
        <v>166129</v>
      </c>
      <c r="Q9" s="27">
        <v>43261</v>
      </c>
      <c r="R9" s="27">
        <v>45034</v>
      </c>
      <c r="S9" s="27">
        <v>42479</v>
      </c>
      <c r="T9" s="27">
        <v>47417</v>
      </c>
      <c r="U9" s="27">
        <v>178191</v>
      </c>
      <c r="V9" s="27">
        <v>42158</v>
      </c>
      <c r="W9" s="27">
        <v>40530</v>
      </c>
      <c r="X9" s="27">
        <v>42019</v>
      </c>
      <c r="Y9" s="27">
        <v>44564</v>
      </c>
      <c r="Z9" s="27">
        <v>169271</v>
      </c>
      <c r="AA9" s="27">
        <v>44317</v>
      </c>
      <c r="AB9" s="27">
        <v>40960</v>
      </c>
      <c r="AC9" s="27">
        <v>41515</v>
      </c>
      <c r="AD9" s="27">
        <v>52494</v>
      </c>
      <c r="AE9" s="27">
        <v>179286</v>
      </c>
      <c r="AF9" s="27">
        <v>45403</v>
      </c>
      <c r="AG9" s="27">
        <v>41791</v>
      </c>
      <c r="AH9" s="27">
        <v>43454</v>
      </c>
      <c r="AI9" s="27">
        <v>48722</v>
      </c>
      <c r="AJ9" s="27">
        <v>179370</v>
      </c>
      <c r="AK9" s="27">
        <v>45137</v>
      </c>
      <c r="AL9" s="27">
        <v>44792</v>
      </c>
      <c r="AM9" s="27">
        <v>44270</v>
      </c>
      <c r="AN9" s="27">
        <v>51691</v>
      </c>
      <c r="AO9" s="27">
        <v>185890</v>
      </c>
      <c r="AP9" s="27">
        <v>43830</v>
      </c>
      <c r="AQ9" s="27">
        <v>44059</v>
      </c>
      <c r="AR9" s="27">
        <v>43240</v>
      </c>
      <c r="AS9" s="27">
        <v>49667</v>
      </c>
      <c r="AT9" s="27">
        <v>180796</v>
      </c>
      <c r="AU9" s="27">
        <v>44032</v>
      </c>
      <c r="AV9" s="27">
        <v>40880</v>
      </c>
      <c r="AW9" s="27">
        <v>39868</v>
      </c>
      <c r="AX9" s="27">
        <v>48712</v>
      </c>
      <c r="AY9" s="27">
        <v>173492</v>
      </c>
      <c r="AZ9" s="27">
        <v>35970</v>
      </c>
      <c r="BA9" s="27">
        <v>34216</v>
      </c>
      <c r="BB9" s="27">
        <v>36646</v>
      </c>
      <c r="BC9" s="27">
        <v>44526</v>
      </c>
      <c r="BD9" s="27">
        <v>151358</v>
      </c>
      <c r="BE9" s="27">
        <v>33584</v>
      </c>
      <c r="BF9" s="27">
        <v>36953</v>
      </c>
      <c r="BG9" s="27">
        <v>35061</v>
      </c>
      <c r="BH9" s="27">
        <v>45320</v>
      </c>
      <c r="BI9" s="27">
        <v>150918</v>
      </c>
      <c r="BJ9" s="27">
        <v>35417</v>
      </c>
      <c r="BK9" s="27">
        <v>35517</v>
      </c>
      <c r="BL9" s="27">
        <v>35741</v>
      </c>
      <c r="BM9" s="27">
        <v>41520</v>
      </c>
      <c r="BN9" s="27">
        <v>148195</v>
      </c>
      <c r="BO9" s="27">
        <v>35221</v>
      </c>
      <c r="BP9" s="27">
        <v>33130</v>
      </c>
      <c r="BQ9" s="27">
        <v>33552</v>
      </c>
      <c r="BR9" s="27">
        <v>101903</v>
      </c>
    </row>
    <row r="10" spans="1:72" x14ac:dyDescent="0.2">
      <c r="A10" s="26" t="s">
        <v>262</v>
      </c>
      <c r="B10" s="27">
        <v>-4727</v>
      </c>
      <c r="C10" s="27">
        <v>-6445</v>
      </c>
      <c r="D10" s="27">
        <v>-48142</v>
      </c>
      <c r="E10" s="27">
        <v>-17224</v>
      </c>
      <c r="F10" s="27">
        <v>-76538</v>
      </c>
      <c r="G10" s="27">
        <v>-6182</v>
      </c>
      <c r="H10" s="27">
        <v>-8248</v>
      </c>
      <c r="I10" s="27">
        <v>-21268</v>
      </c>
      <c r="J10" s="27">
        <v>-13983</v>
      </c>
      <c r="K10" s="27">
        <v>-49681</v>
      </c>
      <c r="L10" s="27">
        <v>-6151</v>
      </c>
      <c r="M10" s="27">
        <v>-10242</v>
      </c>
      <c r="N10" s="27">
        <v>-23816</v>
      </c>
      <c r="O10" s="27">
        <v>-26167</v>
      </c>
      <c r="P10" s="27">
        <v>-66376</v>
      </c>
      <c r="Q10" s="27">
        <v>-11667</v>
      </c>
      <c r="R10" s="27">
        <v>-9672</v>
      </c>
      <c r="S10" s="27">
        <v>-25297</v>
      </c>
      <c r="T10" s="27">
        <v>-24974</v>
      </c>
      <c r="U10" s="27">
        <v>-71610</v>
      </c>
      <c r="V10" s="27">
        <v>-12988</v>
      </c>
      <c r="W10" s="27">
        <v>-14002</v>
      </c>
      <c r="X10" s="27">
        <v>-36128</v>
      </c>
      <c r="Y10" s="27">
        <v>-23606</v>
      </c>
      <c r="Z10" s="27">
        <v>-86724</v>
      </c>
      <c r="AA10" s="27">
        <v>-15848</v>
      </c>
      <c r="AB10" s="27">
        <v>-9020</v>
      </c>
      <c r="AC10" s="27">
        <v>-38965</v>
      </c>
      <c r="AD10" s="27">
        <v>-25211</v>
      </c>
      <c r="AE10" s="27">
        <v>-89044</v>
      </c>
      <c r="AF10" s="27">
        <v>-18741</v>
      </c>
      <c r="AG10" s="27">
        <v>-25813</v>
      </c>
      <c r="AH10" s="27">
        <v>-32115</v>
      </c>
      <c r="AI10" s="27">
        <v>-25961</v>
      </c>
      <c r="AJ10" s="27">
        <v>-102630</v>
      </c>
      <c r="AK10" s="27">
        <v>-20878</v>
      </c>
      <c r="AL10" s="27">
        <v>-24220</v>
      </c>
      <c r="AM10" s="27">
        <v>-29768</v>
      </c>
      <c r="AN10" s="27">
        <v>-26807</v>
      </c>
      <c r="AO10" s="27">
        <v>-101673</v>
      </c>
      <c r="AP10" s="27">
        <v>-25295</v>
      </c>
      <c r="AQ10" s="27">
        <v>-33038</v>
      </c>
      <c r="AR10" s="27">
        <v>-28375</v>
      </c>
      <c r="AS10" s="27">
        <v>-22244</v>
      </c>
      <c r="AT10" s="27">
        <v>-108952</v>
      </c>
      <c r="AU10" s="27">
        <v>-20913</v>
      </c>
      <c r="AV10" s="27">
        <v>-32290</v>
      </c>
      <c r="AW10" s="27">
        <v>-38838</v>
      </c>
      <c r="AX10" s="27">
        <v>-22499</v>
      </c>
      <c r="AY10" s="27">
        <v>-114540</v>
      </c>
      <c r="AZ10" s="27">
        <v>-27043</v>
      </c>
      <c r="BA10" s="27">
        <v>-34671</v>
      </c>
      <c r="BB10" s="27">
        <v>-44995</v>
      </c>
      <c r="BC10" s="27">
        <v>-52823</v>
      </c>
      <c r="BD10" s="27">
        <v>-159532</v>
      </c>
      <c r="BE10" s="27">
        <v>-21292</v>
      </c>
      <c r="BF10" s="27">
        <v>-30990</v>
      </c>
      <c r="BG10" s="27">
        <v>-45963</v>
      </c>
      <c r="BH10" s="27">
        <v>-27585</v>
      </c>
      <c r="BI10" s="27">
        <v>-125830</v>
      </c>
      <c r="BJ10" s="27">
        <v>-30530</v>
      </c>
      <c r="BK10" s="27">
        <v>-24401</v>
      </c>
      <c r="BL10" s="27">
        <v>-55715</v>
      </c>
      <c r="BM10" s="27">
        <v>-26149</v>
      </c>
      <c r="BN10" s="27">
        <v>-136795</v>
      </c>
      <c r="BO10" s="27">
        <v>-35189</v>
      </c>
      <c r="BP10" s="27">
        <v>-54772</v>
      </c>
      <c r="BQ10" s="27">
        <v>-66089</v>
      </c>
      <c r="BR10" s="27">
        <v>-156050</v>
      </c>
    </row>
    <row r="11" spans="1:72" x14ac:dyDescent="0.2">
      <c r="A11" s="26" t="s">
        <v>263</v>
      </c>
      <c r="B11" s="27">
        <v>1822824</v>
      </c>
      <c r="C11" s="27">
        <v>1883185</v>
      </c>
      <c r="D11" s="27">
        <v>2048927</v>
      </c>
      <c r="E11" s="27">
        <v>2186634</v>
      </c>
      <c r="F11" s="27">
        <v>7941570</v>
      </c>
      <c r="G11" s="27">
        <v>2041362</v>
      </c>
      <c r="H11" s="27">
        <v>2060810</v>
      </c>
      <c r="I11" s="27">
        <v>2276346</v>
      </c>
      <c r="J11" s="27">
        <v>2291506</v>
      </c>
      <c r="K11" s="27">
        <v>8670024</v>
      </c>
      <c r="L11" s="27">
        <v>2230170</v>
      </c>
      <c r="M11" s="27">
        <v>2267698</v>
      </c>
      <c r="N11" s="27">
        <v>2543459</v>
      </c>
      <c r="O11" s="27">
        <v>2688095</v>
      </c>
      <c r="P11" s="27">
        <v>9729422</v>
      </c>
      <c r="Q11" s="27">
        <v>2548359</v>
      </c>
      <c r="R11" s="27">
        <v>2749180</v>
      </c>
      <c r="S11" s="27">
        <v>2991985</v>
      </c>
      <c r="T11" s="27">
        <v>3129685</v>
      </c>
      <c r="U11" s="27">
        <v>11419209</v>
      </c>
      <c r="V11" s="27">
        <v>2935519</v>
      </c>
      <c r="W11" s="27">
        <v>2977912</v>
      </c>
      <c r="X11" s="27">
        <v>3285546</v>
      </c>
      <c r="Y11" s="27">
        <v>3558985</v>
      </c>
      <c r="Z11" s="27">
        <v>12757962</v>
      </c>
      <c r="AA11" s="27">
        <v>3347371</v>
      </c>
      <c r="AB11" s="27">
        <v>3200511</v>
      </c>
      <c r="AC11" s="27">
        <v>3427779</v>
      </c>
      <c r="AD11" s="27">
        <v>3682213</v>
      </c>
      <c r="AE11" s="27">
        <v>13657874</v>
      </c>
      <c r="AF11" s="27">
        <v>3522398</v>
      </c>
      <c r="AG11" s="27">
        <v>3422038</v>
      </c>
      <c r="AH11" s="27">
        <v>3615449</v>
      </c>
      <c r="AI11" s="27">
        <v>3615960</v>
      </c>
      <c r="AJ11" s="27">
        <v>14175845</v>
      </c>
      <c r="AK11" s="27">
        <v>3487735</v>
      </c>
      <c r="AL11" s="27">
        <v>3560774</v>
      </c>
      <c r="AM11" s="27">
        <v>3723125</v>
      </c>
      <c r="AN11" s="27">
        <v>3893592</v>
      </c>
      <c r="AO11" s="27">
        <v>14665226</v>
      </c>
      <c r="AP11" s="27">
        <v>3724851</v>
      </c>
      <c r="AQ11" s="27">
        <v>3788053</v>
      </c>
      <c r="AR11" s="27">
        <v>3839569</v>
      </c>
      <c r="AS11" s="27">
        <v>3990698</v>
      </c>
      <c r="AT11" s="27">
        <v>15343171</v>
      </c>
      <c r="AU11" s="27">
        <v>3732740</v>
      </c>
      <c r="AV11" s="27">
        <v>3698963</v>
      </c>
      <c r="AW11" s="27">
        <v>3929433</v>
      </c>
      <c r="AX11" s="27">
        <v>4168183</v>
      </c>
      <c r="AY11" s="27">
        <v>15529319</v>
      </c>
      <c r="AZ11" s="27">
        <v>3752871</v>
      </c>
      <c r="BA11" s="27">
        <v>3488106</v>
      </c>
      <c r="BB11" s="27">
        <v>4086976</v>
      </c>
      <c r="BC11" s="27">
        <v>4468824</v>
      </c>
      <c r="BD11" s="27">
        <v>15796777</v>
      </c>
      <c r="BE11" s="27">
        <v>4048006</v>
      </c>
      <c r="BF11" s="27">
        <v>4048935</v>
      </c>
      <c r="BG11" s="27">
        <v>4621247</v>
      </c>
      <c r="BH11" s="27">
        <v>5018970</v>
      </c>
      <c r="BI11" s="27">
        <v>17737158</v>
      </c>
      <c r="BJ11" s="27">
        <v>4801949</v>
      </c>
      <c r="BK11" s="27">
        <f>SUM(BK8:BK10)</f>
        <v>5436366</v>
      </c>
      <c r="BL11" s="27">
        <f>SUM(BL8:BL10)</f>
        <v>6180818</v>
      </c>
      <c r="BM11" s="27">
        <f>SUM(BM8:BM10)</f>
        <v>6321118</v>
      </c>
      <c r="BN11" s="27">
        <v>22740251</v>
      </c>
      <c r="BO11" s="27">
        <f>SUM(BO8:BO10)</f>
        <v>5971643</v>
      </c>
      <c r="BP11" s="27">
        <v>6249859</v>
      </c>
      <c r="BQ11" s="27">
        <v>6921244</v>
      </c>
      <c r="BR11" s="27">
        <v>19142746</v>
      </c>
    </row>
    <row r="12" spans="1:72" x14ac:dyDescent="0.2">
      <c r="A12" s="26" t="s">
        <v>264</v>
      </c>
      <c r="B12" s="27" t="s">
        <v>1</v>
      </c>
      <c r="C12" s="27" t="s">
        <v>1</v>
      </c>
      <c r="D12" s="27" t="s">
        <v>1</v>
      </c>
      <c r="E12" s="27" t="s">
        <v>1</v>
      </c>
      <c r="F12" s="27">
        <v>0</v>
      </c>
      <c r="G12" s="27" t="s">
        <v>1</v>
      </c>
      <c r="H12" s="27" t="s">
        <v>1</v>
      </c>
      <c r="I12" s="27" t="s">
        <v>1</v>
      </c>
      <c r="J12" s="27" t="s">
        <v>1</v>
      </c>
      <c r="K12" s="27">
        <v>0</v>
      </c>
      <c r="L12" s="27" t="s">
        <v>1</v>
      </c>
      <c r="M12" s="27" t="s">
        <v>1</v>
      </c>
      <c r="N12" s="27" t="s">
        <v>1</v>
      </c>
      <c r="O12" s="27">
        <v>63</v>
      </c>
      <c r="P12" s="27">
        <v>63</v>
      </c>
      <c r="Q12" s="27">
        <v>679</v>
      </c>
      <c r="R12" s="27">
        <v>722</v>
      </c>
      <c r="S12" s="27">
        <v>1181</v>
      </c>
      <c r="T12" s="27">
        <v>1839</v>
      </c>
      <c r="U12" s="27">
        <v>4421</v>
      </c>
      <c r="V12" s="27">
        <v>2095</v>
      </c>
      <c r="W12" s="27">
        <v>2518</v>
      </c>
      <c r="X12" s="27">
        <v>2903</v>
      </c>
      <c r="Y12" s="27">
        <v>3526</v>
      </c>
      <c r="Z12" s="27">
        <v>11042</v>
      </c>
      <c r="AA12" s="27">
        <v>3982</v>
      </c>
      <c r="AB12" s="27">
        <v>3463</v>
      </c>
      <c r="AC12" s="27">
        <v>4357</v>
      </c>
      <c r="AD12" s="27">
        <v>6152</v>
      </c>
      <c r="AE12" s="27">
        <v>17954</v>
      </c>
      <c r="AF12" s="27">
        <v>7444</v>
      </c>
      <c r="AG12" s="27">
        <v>6164</v>
      </c>
      <c r="AH12" s="27">
        <v>6575</v>
      </c>
      <c r="AI12" s="27">
        <v>6784</v>
      </c>
      <c r="AJ12" s="27">
        <v>26967</v>
      </c>
      <c r="AK12" s="27">
        <v>6820</v>
      </c>
      <c r="AL12" s="27">
        <v>7529</v>
      </c>
      <c r="AM12" s="27">
        <v>7267</v>
      </c>
      <c r="AN12" s="27">
        <v>8237</v>
      </c>
      <c r="AO12" s="27">
        <v>29853</v>
      </c>
      <c r="AP12" s="27">
        <v>8620</v>
      </c>
      <c r="AQ12" s="27">
        <v>8728</v>
      </c>
      <c r="AR12" s="27">
        <v>10388</v>
      </c>
      <c r="AS12" s="27">
        <v>10162</v>
      </c>
      <c r="AT12" s="27">
        <v>37898</v>
      </c>
      <c r="AU12" s="27">
        <v>10754</v>
      </c>
      <c r="AV12" s="27">
        <v>11049</v>
      </c>
      <c r="AW12" s="27">
        <v>11601</v>
      </c>
      <c r="AX12" s="27">
        <v>12327</v>
      </c>
      <c r="AY12" s="27">
        <v>45731</v>
      </c>
      <c r="AZ12" s="27">
        <v>13482</v>
      </c>
      <c r="BA12" s="27">
        <v>13687</v>
      </c>
      <c r="BB12" s="27">
        <v>15706</v>
      </c>
      <c r="BC12" s="27">
        <v>6983</v>
      </c>
      <c r="BD12" s="27">
        <v>49858</v>
      </c>
      <c r="BE12" s="27">
        <v>13285</v>
      </c>
      <c r="BF12" s="27">
        <v>14105</v>
      </c>
      <c r="BG12" s="27">
        <v>17349</v>
      </c>
      <c r="BH12" s="27">
        <v>14618</v>
      </c>
      <c r="BI12" s="27">
        <v>59357</v>
      </c>
      <c r="BJ12" s="27">
        <v>15312</v>
      </c>
      <c r="BK12" s="27">
        <v>16227</v>
      </c>
      <c r="BL12" s="27">
        <v>17511</v>
      </c>
      <c r="BM12" s="27">
        <v>18318</v>
      </c>
      <c r="BN12" s="27">
        <v>67368</v>
      </c>
      <c r="BO12" s="27">
        <v>19209</v>
      </c>
      <c r="BP12" s="27">
        <v>18645</v>
      </c>
      <c r="BQ12" s="27">
        <v>21467</v>
      </c>
      <c r="BR12" s="27">
        <v>59321</v>
      </c>
    </row>
    <row r="13" spans="1:72" x14ac:dyDescent="0.2">
      <c r="A13" s="26" t="s">
        <v>265</v>
      </c>
      <c r="B13" s="27">
        <v>39174</v>
      </c>
      <c r="C13" s="27">
        <v>42327</v>
      </c>
      <c r="D13" s="27">
        <v>42731</v>
      </c>
      <c r="E13" s="27">
        <v>44439</v>
      </c>
      <c r="F13" s="27">
        <v>168671</v>
      </c>
      <c r="G13" s="27">
        <v>44862</v>
      </c>
      <c r="H13" s="27">
        <v>51130</v>
      </c>
      <c r="I13" s="27">
        <v>54969</v>
      </c>
      <c r="J13" s="27">
        <v>60208</v>
      </c>
      <c r="K13" s="27">
        <v>211169</v>
      </c>
      <c r="L13" s="27">
        <v>109095</v>
      </c>
      <c r="M13" s="27">
        <v>120867</v>
      </c>
      <c r="N13" s="27">
        <v>135737</v>
      </c>
      <c r="O13" s="27">
        <v>149033</v>
      </c>
      <c r="P13" s="27">
        <v>514732</v>
      </c>
      <c r="Q13" s="27">
        <v>132735</v>
      </c>
      <c r="R13" s="27">
        <v>162857</v>
      </c>
      <c r="S13" s="27">
        <v>164550</v>
      </c>
      <c r="T13" s="27">
        <v>176674</v>
      </c>
      <c r="U13" s="27">
        <v>636816</v>
      </c>
      <c r="V13" s="27">
        <v>191263</v>
      </c>
      <c r="W13" s="27">
        <v>209201</v>
      </c>
      <c r="X13" s="27">
        <v>221645</v>
      </c>
      <c r="Y13" s="27">
        <v>241624</v>
      </c>
      <c r="Z13" s="27">
        <v>863733</v>
      </c>
      <c r="AA13" s="27">
        <v>256485</v>
      </c>
      <c r="AB13" s="27">
        <v>251594</v>
      </c>
      <c r="AC13" s="27">
        <v>233020</v>
      </c>
      <c r="AD13" s="27">
        <v>230535</v>
      </c>
      <c r="AE13" s="27">
        <v>971634</v>
      </c>
      <c r="AF13" s="27">
        <v>228147</v>
      </c>
      <c r="AG13" s="27">
        <v>238713</v>
      </c>
      <c r="AH13" s="27">
        <v>246595</v>
      </c>
      <c r="AI13" s="27">
        <v>261670</v>
      </c>
      <c r="AJ13" s="27">
        <v>975125</v>
      </c>
      <c r="AK13" s="27">
        <v>274805</v>
      </c>
      <c r="AL13" s="27">
        <v>267180</v>
      </c>
      <c r="AM13" s="27">
        <v>265858</v>
      </c>
      <c r="AN13" s="27">
        <v>306884</v>
      </c>
      <c r="AO13" s="27">
        <v>1114727</v>
      </c>
      <c r="AP13" s="27">
        <v>328753</v>
      </c>
      <c r="AQ13" s="27">
        <v>336449</v>
      </c>
      <c r="AR13" s="27">
        <v>332493</v>
      </c>
      <c r="AS13" s="27">
        <v>350773</v>
      </c>
      <c r="AT13" s="27">
        <v>1348468</v>
      </c>
      <c r="AU13" s="27">
        <v>365812</v>
      </c>
      <c r="AV13" s="27">
        <v>386894</v>
      </c>
      <c r="AW13" s="27">
        <v>393007</v>
      </c>
      <c r="AX13" s="27">
        <v>430909</v>
      </c>
      <c r="AY13" s="27">
        <v>1576622</v>
      </c>
      <c r="AZ13" s="27">
        <v>438082</v>
      </c>
      <c r="BA13" s="27">
        <v>416929</v>
      </c>
      <c r="BB13" s="27">
        <v>410102</v>
      </c>
      <c r="BC13" s="27">
        <v>444149</v>
      </c>
      <c r="BD13" s="27">
        <v>1709262</v>
      </c>
      <c r="BE13" s="27">
        <v>422548</v>
      </c>
      <c r="BF13" s="27">
        <v>514472</v>
      </c>
      <c r="BG13" s="27">
        <v>563158</v>
      </c>
      <c r="BH13" s="27">
        <v>619221</v>
      </c>
      <c r="BI13" s="27">
        <v>2119399</v>
      </c>
      <c r="BJ13" s="27">
        <v>664434</v>
      </c>
      <c r="BK13" s="27">
        <v>714513</v>
      </c>
      <c r="BL13" s="27">
        <v>751214</v>
      </c>
      <c r="BM13" s="27">
        <v>812763</v>
      </c>
      <c r="BN13" s="27">
        <v>2942924</v>
      </c>
      <c r="BO13" s="27">
        <v>796424</v>
      </c>
      <c r="BP13" s="27">
        <v>802276</v>
      </c>
      <c r="BQ13" s="27">
        <v>833815</v>
      </c>
      <c r="BR13" s="27">
        <v>2432515</v>
      </c>
    </row>
    <row r="14" spans="1:72" x14ac:dyDescent="0.2">
      <c r="A14" s="26" t="s">
        <v>266</v>
      </c>
      <c r="B14" s="27">
        <v>59758</v>
      </c>
      <c r="C14" s="27">
        <v>65710</v>
      </c>
      <c r="D14" s="27">
        <v>72159</v>
      </c>
      <c r="E14" s="27">
        <v>76345</v>
      </c>
      <c r="F14" s="27">
        <v>273972</v>
      </c>
      <c r="G14" s="27">
        <v>75080</v>
      </c>
      <c r="H14" s="27">
        <v>84699</v>
      </c>
      <c r="I14" s="27">
        <v>93418</v>
      </c>
      <c r="J14" s="27">
        <v>92674</v>
      </c>
      <c r="K14" s="27">
        <v>345871</v>
      </c>
      <c r="L14" s="27">
        <v>102320</v>
      </c>
      <c r="M14" s="27">
        <v>104184</v>
      </c>
      <c r="N14" s="27">
        <v>120095</v>
      </c>
      <c r="O14" s="27">
        <v>125153</v>
      </c>
      <c r="P14" s="27">
        <v>451752</v>
      </c>
      <c r="Q14" s="27">
        <v>139669</v>
      </c>
      <c r="R14" s="27">
        <v>160872</v>
      </c>
      <c r="S14" s="27">
        <v>143923</v>
      </c>
      <c r="T14" s="27">
        <v>154005</v>
      </c>
      <c r="U14" s="27">
        <v>598469</v>
      </c>
      <c r="V14" s="27">
        <v>158701</v>
      </c>
      <c r="W14" s="27">
        <v>166333</v>
      </c>
      <c r="X14" s="27">
        <v>180452</v>
      </c>
      <c r="Y14" s="27">
        <v>189478</v>
      </c>
      <c r="Z14" s="27">
        <v>694964</v>
      </c>
      <c r="AA14" s="27">
        <v>187376</v>
      </c>
      <c r="AB14" s="27">
        <v>194885</v>
      </c>
      <c r="AC14" s="27">
        <v>211221</v>
      </c>
      <c r="AD14" s="27">
        <v>216238</v>
      </c>
      <c r="AE14" s="27">
        <v>809720</v>
      </c>
      <c r="AF14" s="27">
        <v>218020</v>
      </c>
      <c r="AG14" s="27">
        <v>229378</v>
      </c>
      <c r="AH14" s="27">
        <v>245245</v>
      </c>
      <c r="AI14" s="27">
        <v>263986</v>
      </c>
      <c r="AJ14" s="27">
        <v>956629</v>
      </c>
      <c r="AK14" s="27">
        <v>256441</v>
      </c>
      <c r="AL14" s="27">
        <v>267858</v>
      </c>
      <c r="AM14" s="27">
        <v>274749</v>
      </c>
      <c r="AN14" s="27">
        <v>285248</v>
      </c>
      <c r="AO14" s="27">
        <v>1084296</v>
      </c>
      <c r="AP14" s="27">
        <v>279170</v>
      </c>
      <c r="AQ14" s="27">
        <v>282775</v>
      </c>
      <c r="AR14" s="27">
        <v>262493</v>
      </c>
      <c r="AS14" s="27">
        <v>267983</v>
      </c>
      <c r="AT14" s="27">
        <v>1092421</v>
      </c>
      <c r="AU14" s="27">
        <v>252783</v>
      </c>
      <c r="AV14" s="27">
        <v>254541</v>
      </c>
      <c r="AW14" s="27">
        <v>255228</v>
      </c>
      <c r="AX14" s="27">
        <v>266663</v>
      </c>
      <c r="AY14" s="27">
        <v>1029215</v>
      </c>
      <c r="AZ14" s="27">
        <v>274526</v>
      </c>
      <c r="BA14" s="27">
        <v>263618</v>
      </c>
      <c r="BB14" s="27">
        <v>283183</v>
      </c>
      <c r="BC14" s="27">
        <v>313078</v>
      </c>
      <c r="BD14" s="27">
        <v>1134405</v>
      </c>
      <c r="BE14" s="27">
        <v>316865</v>
      </c>
      <c r="BF14" s="27">
        <v>324453</v>
      </c>
      <c r="BG14" s="27">
        <v>334678</v>
      </c>
      <c r="BH14" s="27">
        <v>333723</v>
      </c>
      <c r="BI14" s="27">
        <v>1309719</v>
      </c>
      <c r="BJ14" s="27">
        <v>351446</v>
      </c>
      <c r="BK14" s="27">
        <f>555197-137664</f>
        <v>417533</v>
      </c>
      <c r="BL14" s="27">
        <v>543732</v>
      </c>
      <c r="BM14" s="27">
        <v>660487</v>
      </c>
      <c r="BN14" s="27">
        <v>1973198</v>
      </c>
      <c r="BO14" s="27">
        <v>655737</v>
      </c>
      <c r="BP14" s="27">
        <v>673675</v>
      </c>
      <c r="BQ14" s="27">
        <v>643066</v>
      </c>
      <c r="BR14" s="27">
        <v>1972478</v>
      </c>
      <c r="BT14" s="230"/>
    </row>
    <row r="15" spans="1:72" x14ac:dyDescent="0.2">
      <c r="A15" s="26" t="s">
        <v>267</v>
      </c>
      <c r="B15" s="27">
        <v>76992</v>
      </c>
      <c r="C15" s="27">
        <v>94620</v>
      </c>
      <c r="D15" s="27">
        <v>124231</v>
      </c>
      <c r="E15" s="27">
        <v>116418</v>
      </c>
      <c r="F15" s="27">
        <v>412261</v>
      </c>
      <c r="G15" s="27">
        <v>113034</v>
      </c>
      <c r="H15" s="27">
        <v>113818</v>
      </c>
      <c r="I15" s="27">
        <v>125811</v>
      </c>
      <c r="J15" s="27">
        <v>127084</v>
      </c>
      <c r="K15" s="27">
        <v>479747</v>
      </c>
      <c r="L15" s="27">
        <v>120630</v>
      </c>
      <c r="M15" s="27">
        <v>99994</v>
      </c>
      <c r="N15" s="27">
        <v>85289</v>
      </c>
      <c r="O15" s="27">
        <v>88431</v>
      </c>
      <c r="P15" s="27">
        <v>394344</v>
      </c>
      <c r="Q15" s="27">
        <v>17856</v>
      </c>
      <c r="R15" s="27">
        <v>16018</v>
      </c>
      <c r="S15" s="27">
        <v>12377</v>
      </c>
      <c r="T15" s="27">
        <v>12214</v>
      </c>
      <c r="U15" s="27">
        <v>58465</v>
      </c>
      <c r="V15" s="27">
        <v>11847</v>
      </c>
      <c r="W15" s="27">
        <v>9304</v>
      </c>
      <c r="X15" s="27">
        <v>8805</v>
      </c>
      <c r="Y15" s="27">
        <v>7939</v>
      </c>
      <c r="Z15" s="27">
        <v>37895</v>
      </c>
      <c r="AA15" s="27">
        <v>13767</v>
      </c>
      <c r="AB15" s="27">
        <v>10390</v>
      </c>
      <c r="AC15" s="27">
        <v>9494</v>
      </c>
      <c r="AD15" s="27">
        <v>9014</v>
      </c>
      <c r="AE15" s="27">
        <v>42665</v>
      </c>
      <c r="AF15" s="27">
        <v>14820</v>
      </c>
      <c r="AG15" s="27">
        <v>7646</v>
      </c>
      <c r="AH15" s="27">
        <v>7089</v>
      </c>
      <c r="AI15" s="27">
        <v>10600</v>
      </c>
      <c r="AJ15" s="27">
        <v>40155</v>
      </c>
      <c r="AK15" s="27">
        <v>15547</v>
      </c>
      <c r="AL15" s="27">
        <v>10418</v>
      </c>
      <c r="AM15" s="27">
        <v>12841</v>
      </c>
      <c r="AN15" s="27">
        <v>18759</v>
      </c>
      <c r="AO15" s="27">
        <v>57565</v>
      </c>
      <c r="AP15" s="27">
        <v>16753</v>
      </c>
      <c r="AQ15" s="27">
        <v>24004</v>
      </c>
      <c r="AR15" s="27">
        <v>18271</v>
      </c>
      <c r="AS15" s="27">
        <v>32224</v>
      </c>
      <c r="AT15" s="27">
        <v>91252</v>
      </c>
      <c r="AU15" s="27">
        <f>23280+4540</f>
        <v>27820</v>
      </c>
      <c r="AV15" s="27">
        <f>15160+4657</f>
        <v>19817</v>
      </c>
      <c r="AW15" s="27">
        <f>16994+4985</f>
        <v>21979</v>
      </c>
      <c r="AX15" s="27">
        <f>15456+4831</f>
        <v>20287</v>
      </c>
      <c r="AY15" s="27">
        <v>89903</v>
      </c>
      <c r="AZ15" s="27">
        <v>13524</v>
      </c>
      <c r="BA15" s="27">
        <v>12427</v>
      </c>
      <c r="BB15" s="27">
        <v>13870</v>
      </c>
      <c r="BC15" s="27">
        <v>17377</v>
      </c>
      <c r="BD15" s="27">
        <v>57198</v>
      </c>
      <c r="BE15" s="27">
        <v>11479</v>
      </c>
      <c r="BF15" s="27">
        <v>14382</v>
      </c>
      <c r="BG15" s="27">
        <v>13307</v>
      </c>
      <c r="BH15" s="27">
        <v>-3616</v>
      </c>
      <c r="BI15" s="27">
        <v>35552</v>
      </c>
      <c r="BJ15" s="29">
        <v>13521</v>
      </c>
      <c r="BK15" s="29">
        <v>14855</v>
      </c>
      <c r="BL15" s="29">
        <v>14241</v>
      </c>
      <c r="BM15" s="29">
        <v>14573</v>
      </c>
      <c r="BN15" s="27">
        <v>57190</v>
      </c>
      <c r="BO15" s="29">
        <v>14001</v>
      </c>
      <c r="BP15" s="532">
        <v>6551</v>
      </c>
      <c r="BQ15" s="532">
        <v>8720</v>
      </c>
      <c r="BR15" s="532">
        <v>29272</v>
      </c>
      <c r="BT15" s="230"/>
    </row>
    <row r="16" spans="1:72" x14ac:dyDescent="0.2">
      <c r="A16" s="26" t="s">
        <v>268</v>
      </c>
      <c r="B16" s="27">
        <v>24197</v>
      </c>
      <c r="C16" s="27">
        <v>23333</v>
      </c>
      <c r="D16" s="27">
        <v>26663</v>
      </c>
      <c r="E16" s="27">
        <v>33760</v>
      </c>
      <c r="F16" s="27">
        <v>107953</v>
      </c>
      <c r="G16" s="27">
        <v>35591</v>
      </c>
      <c r="H16" s="27">
        <v>34365</v>
      </c>
      <c r="I16" s="27">
        <v>37382</v>
      </c>
      <c r="J16" s="27">
        <v>62321</v>
      </c>
      <c r="K16" s="27">
        <v>169659</v>
      </c>
      <c r="L16" s="27">
        <v>13677</v>
      </c>
      <c r="M16" s="27">
        <v>15419</v>
      </c>
      <c r="N16" s="27">
        <v>11580</v>
      </c>
      <c r="O16" s="27">
        <v>14364</v>
      </c>
      <c r="P16" s="27">
        <v>55040</v>
      </c>
      <c r="Q16" s="27">
        <v>31820</v>
      </c>
      <c r="R16" s="27">
        <v>18366</v>
      </c>
      <c r="S16" s="27">
        <v>13437</v>
      </c>
      <c r="T16" s="27">
        <v>16321</v>
      </c>
      <c r="U16" s="27">
        <v>79944</v>
      </c>
      <c r="V16" s="27">
        <v>13118</v>
      </c>
      <c r="W16" s="27">
        <v>11181</v>
      </c>
      <c r="X16" s="27">
        <v>16483</v>
      </c>
      <c r="Y16" s="27">
        <v>17100</v>
      </c>
      <c r="Z16" s="27">
        <v>57882</v>
      </c>
      <c r="AA16" s="27">
        <v>25029</v>
      </c>
      <c r="AB16" s="27">
        <v>17697</v>
      </c>
      <c r="AC16" s="27">
        <v>25463</v>
      </c>
      <c r="AD16" s="27">
        <v>14082</v>
      </c>
      <c r="AE16" s="27">
        <v>82271</v>
      </c>
      <c r="AF16" s="27">
        <v>13894</v>
      </c>
      <c r="AG16" s="27">
        <v>14245</v>
      </c>
      <c r="AH16" s="27">
        <v>16678</v>
      </c>
      <c r="AI16" s="27">
        <v>19962</v>
      </c>
      <c r="AJ16" s="27">
        <v>64779</v>
      </c>
      <c r="AK16" s="27">
        <v>15697</v>
      </c>
      <c r="AL16" s="27">
        <v>23740</v>
      </c>
      <c r="AM16" s="27">
        <v>21727</v>
      </c>
      <c r="AN16" s="27">
        <v>15443</v>
      </c>
      <c r="AO16" s="27">
        <v>76607</v>
      </c>
      <c r="AP16" s="27">
        <v>23105</v>
      </c>
      <c r="AQ16" s="27">
        <v>71537</v>
      </c>
      <c r="AR16" s="27">
        <v>69338</v>
      </c>
      <c r="AS16" s="27">
        <v>16002</v>
      </c>
      <c r="AT16" s="27">
        <v>179982</v>
      </c>
      <c r="AU16" s="27">
        <v>18746</v>
      </c>
      <c r="AV16" s="27">
        <v>18459</v>
      </c>
      <c r="AW16" s="27">
        <v>17779</v>
      </c>
      <c r="AX16" s="27">
        <v>36075</v>
      </c>
      <c r="AY16" s="27">
        <v>91059</v>
      </c>
      <c r="AZ16" s="27">
        <v>74804</v>
      </c>
      <c r="BA16" s="27">
        <v>20389</v>
      </c>
      <c r="BB16" s="27">
        <v>15842</v>
      </c>
      <c r="BC16" s="29">
        <v>9984</v>
      </c>
      <c r="BD16" s="27">
        <v>121019</v>
      </c>
      <c r="BE16" s="27">
        <v>25450</v>
      </c>
      <c r="BF16" s="29">
        <v>247241</v>
      </c>
      <c r="BG16" s="27">
        <v>33535</v>
      </c>
      <c r="BH16" s="27">
        <v>37594</v>
      </c>
      <c r="BI16" s="27">
        <v>343820</v>
      </c>
      <c r="BJ16" s="27">
        <v>15857</v>
      </c>
      <c r="BK16" s="27">
        <v>86207</v>
      </c>
      <c r="BL16" s="29">
        <v>47481</v>
      </c>
      <c r="BM16" s="29">
        <f>72693-BM15-BM17</f>
        <v>57509</v>
      </c>
      <c r="BN16" s="27">
        <v>207054</v>
      </c>
      <c r="BO16" s="27">
        <f>49861-BO15-BO17</f>
        <v>35508</v>
      </c>
      <c r="BP16" s="532">
        <v>92870</v>
      </c>
      <c r="BQ16" s="532">
        <v>21430</v>
      </c>
      <c r="BR16" s="532">
        <v>152586</v>
      </c>
    </row>
    <row r="17" spans="1:72" x14ac:dyDescent="0.2">
      <c r="A17" s="26" t="s">
        <v>269</v>
      </c>
      <c r="B17" s="27">
        <v>639</v>
      </c>
      <c r="C17" s="27">
        <v>1521</v>
      </c>
      <c r="D17" s="27">
        <v>1577</v>
      </c>
      <c r="E17" s="27">
        <v>1753</v>
      </c>
      <c r="F17" s="27">
        <v>5490</v>
      </c>
      <c r="G17" s="27">
        <v>1694</v>
      </c>
      <c r="H17" s="27">
        <v>2090</v>
      </c>
      <c r="I17" s="27">
        <v>1955</v>
      </c>
      <c r="J17" s="27">
        <v>2156</v>
      </c>
      <c r="K17" s="27">
        <v>7895</v>
      </c>
      <c r="L17" s="27">
        <v>2098</v>
      </c>
      <c r="M17" s="27">
        <v>1973</v>
      </c>
      <c r="N17" s="27">
        <v>1465</v>
      </c>
      <c r="O17" s="27">
        <v>2758</v>
      </c>
      <c r="P17" s="27">
        <v>8294</v>
      </c>
      <c r="Q17" s="27">
        <v>2564</v>
      </c>
      <c r="R17" s="27">
        <v>2347</v>
      </c>
      <c r="S17" s="27">
        <v>3145</v>
      </c>
      <c r="T17" s="27">
        <v>1945</v>
      </c>
      <c r="U17" s="27">
        <v>10001</v>
      </c>
      <c r="V17" s="27">
        <v>2623</v>
      </c>
      <c r="W17" s="27">
        <v>2542</v>
      </c>
      <c r="X17" s="27">
        <v>2669</v>
      </c>
      <c r="Y17" s="27">
        <v>3383</v>
      </c>
      <c r="Z17" s="27">
        <v>11217</v>
      </c>
      <c r="AA17" s="27">
        <v>2882</v>
      </c>
      <c r="AB17" s="27">
        <v>2566</v>
      </c>
      <c r="AC17" s="27">
        <v>3023</v>
      </c>
      <c r="AD17" s="27">
        <v>2368</v>
      </c>
      <c r="AE17" s="27">
        <v>10839</v>
      </c>
      <c r="AF17" s="27">
        <v>1441</v>
      </c>
      <c r="AG17" s="27">
        <v>2356</v>
      </c>
      <c r="AH17" s="27">
        <v>1955</v>
      </c>
      <c r="AI17" s="27">
        <v>2636</v>
      </c>
      <c r="AJ17" s="27">
        <v>8388</v>
      </c>
      <c r="AK17" s="27">
        <v>3175</v>
      </c>
      <c r="AL17" s="27">
        <v>2694</v>
      </c>
      <c r="AM17" s="27">
        <v>30606</v>
      </c>
      <c r="AN17" s="27">
        <v>6053</v>
      </c>
      <c r="AO17" s="27">
        <v>42528</v>
      </c>
      <c r="AP17" s="27">
        <v>3065</v>
      </c>
      <c r="AQ17" s="27">
        <v>1236</v>
      </c>
      <c r="AR17" s="27">
        <v>172</v>
      </c>
      <c r="AS17" s="27">
        <v>20996</v>
      </c>
      <c r="AT17" s="27">
        <v>25469</v>
      </c>
      <c r="AU17" s="27">
        <v>723</v>
      </c>
      <c r="AV17" s="27">
        <v>1730</v>
      </c>
      <c r="AW17" s="27">
        <v>1093</v>
      </c>
      <c r="AX17" s="30">
        <v>600</v>
      </c>
      <c r="AY17" s="27">
        <v>4146</v>
      </c>
      <c r="AZ17" s="27">
        <v>631</v>
      </c>
      <c r="BA17" s="27">
        <v>387</v>
      </c>
      <c r="BB17" s="27">
        <v>368</v>
      </c>
      <c r="BC17" s="29">
        <v>7360</v>
      </c>
      <c r="BD17" s="29">
        <v>8746</v>
      </c>
      <c r="BE17" s="27">
        <v>650</v>
      </c>
      <c r="BF17" s="27">
        <v>545</v>
      </c>
      <c r="BG17" s="27">
        <v>539</v>
      </c>
      <c r="BH17" s="27">
        <v>6127</v>
      </c>
      <c r="BI17" s="27">
        <v>7861</v>
      </c>
      <c r="BJ17" s="27">
        <v>684</v>
      </c>
      <c r="BK17" s="27">
        <v>301</v>
      </c>
      <c r="BL17" s="29">
        <v>618</v>
      </c>
      <c r="BM17" s="29">
        <v>611</v>
      </c>
      <c r="BN17" s="27">
        <v>2214</v>
      </c>
      <c r="BO17" s="29">
        <v>352</v>
      </c>
      <c r="BP17" s="532">
        <v>-40</v>
      </c>
      <c r="BQ17" s="532">
        <v>-41</v>
      </c>
      <c r="BR17" s="532">
        <v>271</v>
      </c>
    </row>
    <row r="18" spans="1:72" x14ac:dyDescent="0.2">
      <c r="A18" s="31" t="s">
        <v>270</v>
      </c>
      <c r="B18" s="27" t="s">
        <v>1</v>
      </c>
      <c r="C18" s="27" t="s">
        <v>1</v>
      </c>
      <c r="D18" s="27" t="s">
        <v>1</v>
      </c>
      <c r="E18" s="27" t="s">
        <v>1</v>
      </c>
      <c r="F18" s="27" t="s">
        <v>1</v>
      </c>
      <c r="G18" s="27" t="s">
        <v>1</v>
      </c>
      <c r="H18" s="27" t="s">
        <v>1</v>
      </c>
      <c r="I18" s="27" t="s">
        <v>1</v>
      </c>
      <c r="J18" s="27" t="s">
        <v>1</v>
      </c>
      <c r="K18" s="27" t="s">
        <v>1</v>
      </c>
      <c r="L18" s="27" t="s">
        <v>1</v>
      </c>
      <c r="M18" s="27" t="s">
        <v>1</v>
      </c>
      <c r="N18" s="27" t="s">
        <v>1</v>
      </c>
      <c r="O18" s="27" t="s">
        <v>1</v>
      </c>
      <c r="P18" s="27" t="s">
        <v>1</v>
      </c>
      <c r="Q18" s="27" t="s">
        <v>1</v>
      </c>
      <c r="R18" s="27" t="s">
        <v>1</v>
      </c>
      <c r="S18" s="27" t="s">
        <v>1</v>
      </c>
      <c r="T18" s="27" t="s">
        <v>1</v>
      </c>
      <c r="U18" s="27" t="s">
        <v>1</v>
      </c>
      <c r="V18" s="27" t="s">
        <v>1</v>
      </c>
      <c r="W18" s="27" t="s">
        <v>1</v>
      </c>
      <c r="X18" s="27" t="s">
        <v>1</v>
      </c>
      <c r="Y18" s="27" t="s">
        <v>1</v>
      </c>
      <c r="Z18" s="27" t="s">
        <v>1</v>
      </c>
      <c r="AA18" s="27" t="s">
        <v>1</v>
      </c>
      <c r="AB18" s="27" t="s">
        <v>1</v>
      </c>
      <c r="AC18" s="27" t="s">
        <v>1</v>
      </c>
      <c r="AD18" s="27" t="s">
        <v>1</v>
      </c>
      <c r="AE18" s="27" t="s">
        <v>1</v>
      </c>
      <c r="AF18" s="27" t="s">
        <v>1</v>
      </c>
      <c r="AG18" s="27" t="s">
        <v>1</v>
      </c>
      <c r="AH18" s="27" t="s">
        <v>1</v>
      </c>
      <c r="AI18" s="27" t="s">
        <v>1</v>
      </c>
      <c r="AJ18" s="27" t="s">
        <v>1</v>
      </c>
      <c r="AK18" s="27" t="s">
        <v>1</v>
      </c>
      <c r="AL18" s="27" t="s">
        <v>1</v>
      </c>
      <c r="AM18" s="27" t="s">
        <v>1</v>
      </c>
      <c r="AN18" s="27" t="s">
        <v>1</v>
      </c>
      <c r="AO18" s="27" t="s">
        <v>1</v>
      </c>
      <c r="AP18" s="27" t="s">
        <v>1</v>
      </c>
      <c r="AQ18" s="27" t="s">
        <v>1</v>
      </c>
      <c r="AR18" s="27" t="s">
        <v>1</v>
      </c>
      <c r="AS18" s="27" t="s">
        <v>1</v>
      </c>
      <c r="AT18" s="27" t="s">
        <v>1</v>
      </c>
      <c r="AU18" s="27" t="s">
        <v>1</v>
      </c>
      <c r="AV18" s="27" t="s">
        <v>1</v>
      </c>
      <c r="AW18" s="27" t="s">
        <v>1</v>
      </c>
      <c r="AX18" s="27" t="s">
        <v>1</v>
      </c>
      <c r="AY18" s="27" t="s">
        <v>1</v>
      </c>
      <c r="AZ18" s="27" t="s">
        <v>1</v>
      </c>
      <c r="BA18" s="27" t="s">
        <v>1</v>
      </c>
      <c r="BB18" s="27" t="s">
        <v>1</v>
      </c>
      <c r="BC18" s="27" t="s">
        <v>1</v>
      </c>
      <c r="BD18" s="27" t="s">
        <v>1</v>
      </c>
      <c r="BE18" s="27" t="s">
        <v>1</v>
      </c>
      <c r="BF18" s="27" t="s">
        <v>1</v>
      </c>
      <c r="BG18" s="27">
        <v>-1718</v>
      </c>
      <c r="BH18" s="27">
        <v>-9514</v>
      </c>
      <c r="BI18" s="27">
        <v>-11232</v>
      </c>
      <c r="BJ18" s="27">
        <v>-12174</v>
      </c>
      <c r="BK18" s="27">
        <v>-7058</v>
      </c>
      <c r="BL18" s="27">
        <v>-5634</v>
      </c>
      <c r="BM18" s="27">
        <v>-1344</v>
      </c>
      <c r="BN18" s="27">
        <v>-26210</v>
      </c>
      <c r="BO18" s="27">
        <v>-1805</v>
      </c>
      <c r="BP18" s="27">
        <v>-5204</v>
      </c>
      <c r="BQ18" s="27">
        <v>-1122</v>
      </c>
      <c r="BR18" s="27">
        <v>-8131</v>
      </c>
    </row>
    <row r="19" spans="1:72" x14ac:dyDescent="0.2">
      <c r="B19" s="231"/>
      <c r="C19" s="231"/>
      <c r="D19" s="231"/>
      <c r="E19" s="231"/>
      <c r="F19" s="231"/>
      <c r="G19" s="231"/>
      <c r="H19" s="231"/>
      <c r="I19" s="231"/>
      <c r="J19" s="231"/>
      <c r="K19" s="231"/>
      <c r="L19" s="231"/>
      <c r="M19" s="231"/>
      <c r="N19" s="231"/>
      <c r="O19" s="231"/>
      <c r="P19" s="231"/>
      <c r="Q19" s="231"/>
      <c r="R19" s="231"/>
      <c r="S19" s="231"/>
      <c r="T19" s="231"/>
      <c r="U19" s="231"/>
      <c r="V19" s="231"/>
      <c r="W19" s="231"/>
      <c r="X19" s="231"/>
      <c r="Y19" s="231"/>
      <c r="Z19" s="231"/>
      <c r="AA19" s="231"/>
      <c r="AB19" s="231"/>
      <c r="AC19" s="231"/>
      <c r="AD19" s="231"/>
      <c r="AE19" s="231"/>
      <c r="AF19" s="231"/>
      <c r="AG19" s="231"/>
      <c r="AH19" s="231"/>
      <c r="AI19" s="231"/>
      <c r="AJ19" s="231"/>
      <c r="AO19" s="231"/>
      <c r="AW19" s="230"/>
      <c r="AX19" s="27"/>
      <c r="AY19" s="27"/>
      <c r="BD19" s="230"/>
    </row>
    <row r="20" spans="1:72" s="234" customFormat="1" x14ac:dyDescent="0.2">
      <c r="A20" s="232"/>
      <c r="B20" s="233">
        <v>2023584</v>
      </c>
      <c r="C20" s="233">
        <v>2110696</v>
      </c>
      <c r="D20" s="233">
        <v>2316288</v>
      </c>
      <c r="E20" s="233">
        <v>2459349</v>
      </c>
      <c r="F20" s="233">
        <v>8909917</v>
      </c>
      <c r="G20" s="233">
        <v>2311623</v>
      </c>
      <c r="H20" s="233">
        <v>2346912</v>
      </c>
      <c r="I20" s="233">
        <v>2589881</v>
      </c>
      <c r="J20" s="233">
        <v>2635949</v>
      </c>
      <c r="K20" s="233">
        <v>9884365</v>
      </c>
      <c r="L20" s="233">
        <v>2577990</v>
      </c>
      <c r="M20" s="233">
        <v>2610135</v>
      </c>
      <c r="N20" s="233">
        <v>2897625</v>
      </c>
      <c r="O20" s="233">
        <v>3067897</v>
      </c>
      <c r="P20" s="233">
        <v>11153647</v>
      </c>
      <c r="Q20" s="233">
        <v>2873682</v>
      </c>
      <c r="R20" s="233">
        <v>3110362</v>
      </c>
      <c r="S20" s="233">
        <v>3330598</v>
      </c>
      <c r="T20" s="233">
        <v>3492683</v>
      </c>
      <c r="U20" s="233">
        <v>12807325</v>
      </c>
      <c r="V20" s="233">
        <v>3315166</v>
      </c>
      <c r="W20" s="233">
        <v>3378991</v>
      </c>
      <c r="X20" s="233">
        <v>3718503</v>
      </c>
      <c r="Y20" s="233">
        <v>4022035</v>
      </c>
      <c r="Z20" s="233">
        <v>14434695</v>
      </c>
      <c r="AA20" s="233">
        <v>3836892</v>
      </c>
      <c r="AB20" s="233">
        <v>3681106</v>
      </c>
      <c r="AC20" s="233">
        <v>3914357</v>
      </c>
      <c r="AD20" s="233">
        <v>4160602</v>
      </c>
      <c r="AE20" s="233">
        <v>15592957</v>
      </c>
      <c r="AF20" s="233">
        <v>4006164</v>
      </c>
      <c r="AG20" s="233">
        <v>3920540</v>
      </c>
      <c r="AH20" s="233">
        <v>4139586</v>
      </c>
      <c r="AI20" s="233">
        <v>4181598</v>
      </c>
      <c r="AJ20" s="233">
        <v>16247888</v>
      </c>
      <c r="AK20" s="233">
        <v>4060220</v>
      </c>
      <c r="AL20" s="233">
        <v>4140193</v>
      </c>
      <c r="AM20" s="233">
        <v>4336173</v>
      </c>
      <c r="AN20" s="233">
        <v>4534216</v>
      </c>
      <c r="AO20" s="233">
        <v>17070802</v>
      </c>
      <c r="AP20" s="233">
        <v>4384317</v>
      </c>
      <c r="AQ20" s="233">
        <v>4512782</v>
      </c>
      <c r="AR20" s="233">
        <v>4532724</v>
      </c>
      <c r="AS20" s="233">
        <v>4688838</v>
      </c>
      <c r="AT20" s="233">
        <v>18118661</v>
      </c>
      <c r="AU20" s="233">
        <v>4409378</v>
      </c>
      <c r="AV20" s="233">
        <v>4391453</v>
      </c>
      <c r="AW20" s="233">
        <v>4630120</v>
      </c>
      <c r="AX20" s="233">
        <v>4935044</v>
      </c>
      <c r="AY20" s="233">
        <v>18365995</v>
      </c>
      <c r="AZ20" s="233">
        <v>4567920</v>
      </c>
      <c r="BA20" s="233">
        <v>4215543</v>
      </c>
      <c r="BB20" s="233">
        <v>4826047</v>
      </c>
      <c r="BC20" s="233">
        <v>5267755</v>
      </c>
      <c r="BD20" s="233">
        <v>18877265</v>
      </c>
      <c r="BE20" s="233">
        <v>4838283</v>
      </c>
      <c r="BF20" s="233">
        <v>5164133</v>
      </c>
      <c r="BG20" s="233">
        <v>5583813</v>
      </c>
      <c r="BH20" s="233">
        <v>6017123</v>
      </c>
      <c r="BI20" s="233">
        <v>21601634</v>
      </c>
      <c r="BJ20" s="233">
        <v>5851029</v>
      </c>
      <c r="BK20" s="233">
        <f>SUM(BK11:BK18)</f>
        <v>6678944</v>
      </c>
      <c r="BL20" s="233">
        <f>SUM(BL11:BL18)</f>
        <v>7549981</v>
      </c>
      <c r="BM20" s="233">
        <f>SUM(BM11:BM18)</f>
        <v>7884035</v>
      </c>
      <c r="BN20" s="233">
        <v>27963989</v>
      </c>
      <c r="BO20" s="443">
        <f>SUM(BO11:BO18)</f>
        <v>7491069</v>
      </c>
      <c r="BP20" s="533">
        <v>7838632</v>
      </c>
      <c r="BQ20" s="533">
        <v>8448579</v>
      </c>
      <c r="BR20" s="533">
        <v>23781058</v>
      </c>
      <c r="BS20" s="225"/>
    </row>
    <row r="21" spans="1:72" x14ac:dyDescent="0.2">
      <c r="B21" s="231"/>
      <c r="C21" s="231"/>
      <c r="D21" s="231"/>
      <c r="E21" s="231"/>
      <c r="F21" s="231"/>
      <c r="G21" s="231"/>
      <c r="H21" s="231"/>
      <c r="I21" s="231"/>
      <c r="J21" s="231"/>
      <c r="K21" s="231"/>
      <c r="L21" s="231"/>
      <c r="M21" s="231"/>
      <c r="N21" s="231"/>
      <c r="O21" s="231"/>
      <c r="P21" s="231"/>
      <c r="Q21" s="231"/>
      <c r="R21" s="231"/>
      <c r="S21" s="231"/>
      <c r="T21" s="231"/>
      <c r="U21" s="231"/>
      <c r="V21" s="231"/>
      <c r="W21" s="231"/>
      <c r="X21" s="231"/>
      <c r="Y21" s="231"/>
      <c r="Z21" s="231"/>
      <c r="AA21" s="231"/>
      <c r="AB21" s="231"/>
      <c r="AC21" s="231"/>
      <c r="AD21" s="231"/>
      <c r="AE21" s="231"/>
      <c r="AF21" s="231"/>
      <c r="AG21" s="231"/>
      <c r="AH21" s="231"/>
      <c r="AI21" s="231"/>
      <c r="AJ21" s="231"/>
      <c r="AO21" s="231"/>
      <c r="BD21" s="230"/>
    </row>
    <row r="22" spans="1:72" x14ac:dyDescent="0.2">
      <c r="A22" s="232" t="s">
        <v>271</v>
      </c>
      <c r="B22" s="233"/>
      <c r="C22" s="233"/>
      <c r="D22" s="233"/>
      <c r="E22" s="233"/>
      <c r="F22" s="233"/>
      <c r="G22" s="233"/>
      <c r="H22" s="233"/>
      <c r="I22" s="233"/>
      <c r="J22" s="233"/>
      <c r="K22" s="233"/>
      <c r="L22" s="233"/>
      <c r="M22" s="233"/>
      <c r="N22" s="233"/>
      <c r="O22" s="233"/>
      <c r="P22" s="233"/>
      <c r="Q22" s="233"/>
      <c r="R22" s="233"/>
      <c r="S22" s="233"/>
      <c r="T22" s="233"/>
      <c r="U22" s="233"/>
      <c r="V22" s="233"/>
      <c r="W22" s="233"/>
      <c r="X22" s="233"/>
      <c r="Y22" s="233"/>
      <c r="Z22" s="233">
        <f>SUM(V22:Y22)</f>
        <v>0</v>
      </c>
      <c r="AA22" s="233"/>
      <c r="AB22" s="233"/>
      <c r="AC22" s="233"/>
      <c r="AD22" s="233"/>
      <c r="AE22" s="233">
        <f>SUM(AA22:AD22)</f>
        <v>0</v>
      </c>
      <c r="AF22" s="233"/>
      <c r="AG22" s="233"/>
      <c r="AH22" s="233"/>
      <c r="AI22" s="233"/>
      <c r="AJ22" s="233">
        <f>SUM(AF22:AI22)</f>
        <v>0</v>
      </c>
      <c r="AK22" s="233"/>
      <c r="AL22" s="233"/>
      <c r="AM22" s="233"/>
      <c r="AN22" s="233"/>
      <c r="AO22" s="233">
        <f>SUM(AK22:AN22)</f>
        <v>0</v>
      </c>
      <c r="AP22" s="233"/>
      <c r="AQ22" s="233"/>
      <c r="AR22" s="233"/>
      <c r="AS22" s="233"/>
      <c r="AT22" s="233">
        <f>SUM(AP22:AS22)</f>
        <v>0</v>
      </c>
      <c r="AU22" s="233"/>
      <c r="AV22" s="233"/>
      <c r="AW22" s="233"/>
      <c r="AX22" s="233"/>
      <c r="AY22" s="233">
        <f>SUM(AU22:AX22)</f>
        <v>0</v>
      </c>
      <c r="AZ22" s="233">
        <v>3762705</v>
      </c>
      <c r="BA22" s="233">
        <v>3681090</v>
      </c>
      <c r="BB22" s="233">
        <v>3715677</v>
      </c>
      <c r="BC22" s="233">
        <v>3815805</v>
      </c>
      <c r="BD22" s="233">
        <f>SUM(AZ22:BC22)</f>
        <v>14975277</v>
      </c>
      <c r="BE22" s="233">
        <v>3807709</v>
      </c>
      <c r="BF22" s="233">
        <v>3932101</v>
      </c>
      <c r="BG22" s="233">
        <v>4134000</v>
      </c>
      <c r="BH22" s="233">
        <v>4332635</v>
      </c>
      <c r="BI22" s="233">
        <f>SUM(BE22:BH22)</f>
        <v>16206445</v>
      </c>
      <c r="BJ22" s="233">
        <v>4438930</v>
      </c>
      <c r="BK22" s="233">
        <v>4727786</v>
      </c>
      <c r="BL22" s="233">
        <v>5169190</v>
      </c>
      <c r="BM22" s="233">
        <v>5505434</v>
      </c>
      <c r="BN22" s="233">
        <v>19841340</v>
      </c>
      <c r="BO22" s="443">
        <v>5736073</v>
      </c>
      <c r="BP22" s="533">
        <v>6000054</v>
      </c>
      <c r="BQ22" s="533">
        <v>6407259</v>
      </c>
      <c r="BR22" s="533">
        <v>18143386</v>
      </c>
      <c r="BT22" s="32"/>
    </row>
    <row r="23" spans="1:72" s="234" customFormat="1" x14ac:dyDescent="0.2">
      <c r="B23" s="235"/>
      <c r="C23" s="235"/>
      <c r="D23" s="235"/>
      <c r="E23" s="235"/>
      <c r="F23" s="235"/>
      <c r="G23" s="235"/>
      <c r="H23" s="235"/>
      <c r="I23" s="235"/>
      <c r="J23" s="235"/>
      <c r="K23" s="235"/>
      <c r="L23" s="235"/>
      <c r="M23" s="235"/>
      <c r="N23" s="229"/>
      <c r="O23" s="229"/>
      <c r="P23" s="235"/>
      <c r="Q23" s="236"/>
      <c r="R23" s="236"/>
      <c r="S23" s="236"/>
      <c r="T23" s="236"/>
      <c r="U23" s="236"/>
      <c r="V23" s="229"/>
      <c r="W23" s="229"/>
      <c r="X23" s="229"/>
      <c r="Y23" s="229"/>
      <c r="Z23" s="229"/>
      <c r="AA23" s="229"/>
      <c r="AB23" s="229"/>
      <c r="AC23" s="229"/>
      <c r="AD23" s="229"/>
      <c r="AE23" s="229"/>
      <c r="AF23" s="229"/>
      <c r="AG23" s="229"/>
      <c r="AH23" s="229"/>
      <c r="AI23" s="229"/>
      <c r="AJ23" s="229"/>
      <c r="AO23" s="229"/>
      <c r="BO23" s="444"/>
      <c r="BP23" s="534"/>
      <c r="BQ23" s="534"/>
      <c r="BR23" s="534"/>
      <c r="BS23" s="225"/>
    </row>
    <row r="24" spans="1:72" s="234" customFormat="1" x14ac:dyDescent="0.2">
      <c r="A24" s="25" t="s">
        <v>272</v>
      </c>
      <c r="B24" s="235"/>
      <c r="C24" s="235"/>
      <c r="D24" s="235"/>
      <c r="E24" s="235"/>
      <c r="F24" s="237"/>
      <c r="G24" s="235"/>
      <c r="H24" s="235"/>
      <c r="I24" s="235"/>
      <c r="J24" s="235"/>
      <c r="K24" s="235"/>
      <c r="L24" s="235"/>
      <c r="M24" s="235"/>
      <c r="N24" s="238"/>
      <c r="O24" s="238"/>
      <c r="P24" s="235"/>
      <c r="Q24" s="238"/>
      <c r="R24" s="238"/>
      <c r="S24" s="238"/>
      <c r="T24" s="238"/>
      <c r="U24" s="238"/>
      <c r="V24" s="238"/>
      <c r="W24" s="238"/>
      <c r="X24" s="238"/>
      <c r="Y24" s="238"/>
      <c r="Z24" s="238"/>
      <c r="AA24" s="238"/>
      <c r="AB24" s="238"/>
      <c r="AC24" s="238"/>
      <c r="AD24" s="238"/>
      <c r="AE24" s="238"/>
      <c r="AF24" s="238"/>
      <c r="AG24" s="238"/>
      <c r="AH24" s="238"/>
      <c r="AI24" s="238"/>
      <c r="AJ24" s="238"/>
      <c r="AO24" s="238"/>
      <c r="BO24" s="444"/>
      <c r="BP24" s="534"/>
      <c r="BQ24" s="534"/>
      <c r="BR24" s="534"/>
      <c r="BS24" s="225"/>
    </row>
    <row r="25" spans="1:72" x14ac:dyDescent="0.2">
      <c r="A25" s="26" t="s">
        <v>273</v>
      </c>
      <c r="B25" s="27">
        <v>-19619</v>
      </c>
      <c r="C25" s="27">
        <v>-49853</v>
      </c>
      <c r="D25" s="27">
        <v>-159193</v>
      </c>
      <c r="E25" s="27">
        <v>-244534</v>
      </c>
      <c r="F25" s="27">
        <v>-473199</v>
      </c>
      <c r="G25" s="27">
        <v>-13620</v>
      </c>
      <c r="H25" s="27">
        <v>-12276</v>
      </c>
      <c r="I25" s="27">
        <v>-155836</v>
      </c>
      <c r="J25" s="27">
        <v>-152271</v>
      </c>
      <c r="K25" s="27">
        <v>-334003</v>
      </c>
      <c r="L25" s="27">
        <v>-32998</v>
      </c>
      <c r="M25" s="27">
        <v>-84727</v>
      </c>
      <c r="N25" s="27">
        <v>-279633</v>
      </c>
      <c r="O25" s="27">
        <v>-326408</v>
      </c>
      <c r="P25" s="27">
        <v>-723766</v>
      </c>
      <c r="Q25" s="27">
        <v>-82473</v>
      </c>
      <c r="R25" s="27">
        <v>-118714</v>
      </c>
      <c r="S25" s="27">
        <v>-297460</v>
      </c>
      <c r="T25" s="27">
        <v>-346083</v>
      </c>
      <c r="U25" s="27">
        <v>-844730</v>
      </c>
      <c r="V25" s="27">
        <v>-41722</v>
      </c>
      <c r="W25" s="27">
        <v>-32534</v>
      </c>
      <c r="X25" s="27">
        <v>-225630</v>
      </c>
      <c r="Y25" s="27">
        <v>-427607</v>
      </c>
      <c r="Z25" s="27">
        <v>-727493</v>
      </c>
      <c r="AA25" s="27">
        <v>-104952</v>
      </c>
      <c r="AB25" s="27">
        <v>61215</v>
      </c>
      <c r="AC25" s="27">
        <v>-109714</v>
      </c>
      <c r="AD25" s="27">
        <v>-315933</v>
      </c>
      <c r="AE25" s="27">
        <v>-469384</v>
      </c>
      <c r="AF25" s="27">
        <v>-66072</v>
      </c>
      <c r="AG25" s="27">
        <v>-4653</v>
      </c>
      <c r="AH25" s="27">
        <v>-149327</v>
      </c>
      <c r="AI25" s="27">
        <v>-127438</v>
      </c>
      <c r="AJ25" s="27">
        <v>-347490</v>
      </c>
      <c r="AK25" s="27">
        <v>-135590</v>
      </c>
      <c r="AL25" s="27">
        <v>-189718</v>
      </c>
      <c r="AM25" s="27">
        <v>-251718</v>
      </c>
      <c r="AN25" s="27">
        <v>-302514</v>
      </c>
      <c r="AO25" s="27">
        <v>-879540</v>
      </c>
      <c r="AP25" s="27">
        <v>-213143</v>
      </c>
      <c r="AQ25" s="27">
        <v>-176293</v>
      </c>
      <c r="AR25" s="27">
        <v>-163810</v>
      </c>
      <c r="AS25" s="27">
        <v>-264627</v>
      </c>
      <c r="AT25" s="27">
        <v>-817873</v>
      </c>
      <c r="AU25" s="27">
        <v>-10364</v>
      </c>
      <c r="AV25" s="27">
        <v>35093</v>
      </c>
      <c r="AW25" s="27">
        <v>-158330</v>
      </c>
      <c r="AX25" s="27">
        <v>-315544</v>
      </c>
      <c r="AY25" s="27">
        <v>-449145</v>
      </c>
      <c r="AZ25" s="27">
        <v>45804</v>
      </c>
      <c r="BA25" s="27">
        <v>227200</v>
      </c>
      <c r="BB25" s="27">
        <v>-347408</v>
      </c>
      <c r="BC25" s="27">
        <v>-595738</v>
      </c>
      <c r="BD25" s="27">
        <v>-670142</v>
      </c>
      <c r="BE25" s="27">
        <v>-206713</v>
      </c>
      <c r="BF25" s="27">
        <v>-79881</v>
      </c>
      <c r="BG25" s="27">
        <v>-452186</v>
      </c>
      <c r="BH25" s="27">
        <v>-641015</v>
      </c>
      <c r="BI25" s="27">
        <v>-1379795</v>
      </c>
      <c r="BJ25" s="27">
        <v>-327602</v>
      </c>
      <c r="BK25" s="27">
        <v>-673063</v>
      </c>
      <c r="BL25" s="27">
        <v>-975887</v>
      </c>
      <c r="BM25" s="27">
        <v>-774164</v>
      </c>
      <c r="BN25" s="27">
        <v>-2750716</v>
      </c>
      <c r="BO25" s="27">
        <v>-200349</v>
      </c>
      <c r="BP25" s="27">
        <v>-216675</v>
      </c>
      <c r="BQ25" s="27">
        <v>-480433</v>
      </c>
      <c r="BR25" s="27">
        <v>-897457</v>
      </c>
    </row>
    <row r="26" spans="1:72" x14ac:dyDescent="0.2">
      <c r="A26" s="26" t="s">
        <v>274</v>
      </c>
      <c r="B26" s="27">
        <v>-31724</v>
      </c>
      <c r="C26" s="27">
        <v>-32808</v>
      </c>
      <c r="D26" s="27">
        <v>-33524</v>
      </c>
      <c r="E26" s="27">
        <v>-39319</v>
      </c>
      <c r="F26" s="27">
        <v>-137375</v>
      </c>
      <c r="G26" s="27">
        <v>-36256</v>
      </c>
      <c r="H26" s="27">
        <v>-59244</v>
      </c>
      <c r="I26" s="27">
        <v>-37130</v>
      </c>
      <c r="J26" s="27">
        <v>-47331</v>
      </c>
      <c r="K26" s="27">
        <v>-179961</v>
      </c>
      <c r="L26" s="27">
        <v>-40287</v>
      </c>
      <c r="M26" s="27">
        <v>-40913</v>
      </c>
      <c r="N26" s="27">
        <v>-42101</v>
      </c>
      <c r="O26" s="27">
        <v>-38839</v>
      </c>
      <c r="P26" s="27">
        <v>-162140</v>
      </c>
      <c r="Q26" s="27">
        <v>-41402</v>
      </c>
      <c r="R26" s="27">
        <v>907</v>
      </c>
      <c r="S26" s="27">
        <v>-35785</v>
      </c>
      <c r="T26" s="27">
        <v>-36605</v>
      </c>
      <c r="U26" s="27">
        <v>-112885</v>
      </c>
      <c r="V26" s="27">
        <v>-35887</v>
      </c>
      <c r="W26" s="27">
        <v>-39205</v>
      </c>
      <c r="X26" s="27">
        <v>-37301</v>
      </c>
      <c r="Y26" s="27">
        <v>-42792</v>
      </c>
      <c r="Z26" s="27">
        <v>-155185</v>
      </c>
      <c r="AA26" s="27">
        <v>-40510</v>
      </c>
      <c r="AB26" s="27">
        <v>-34515</v>
      </c>
      <c r="AC26" s="27">
        <v>-38618</v>
      </c>
      <c r="AD26" s="27">
        <v>-36396</v>
      </c>
      <c r="AE26" s="27">
        <v>-150039</v>
      </c>
      <c r="AF26" s="27">
        <v>-40708</v>
      </c>
      <c r="AG26" s="27">
        <v>-20708</v>
      </c>
      <c r="AH26" s="27">
        <v>-37311</v>
      </c>
      <c r="AI26" s="27">
        <v>-46973</v>
      </c>
      <c r="AJ26" s="27">
        <v>-145700</v>
      </c>
      <c r="AK26" s="27">
        <v>-39802</v>
      </c>
      <c r="AL26" s="27">
        <v>-52557</v>
      </c>
      <c r="AM26" s="27">
        <v>-38830</v>
      </c>
      <c r="AN26" s="27">
        <v>-55541</v>
      </c>
      <c r="AO26" s="27">
        <v>-186730</v>
      </c>
      <c r="AP26" s="27">
        <v>-38519</v>
      </c>
      <c r="AQ26" s="27">
        <v>-35396</v>
      </c>
      <c r="AR26" s="27">
        <v>-38216</v>
      </c>
      <c r="AS26" s="27">
        <v>-58075</v>
      </c>
      <c r="AT26" s="27">
        <v>-170206</v>
      </c>
      <c r="AU26" s="27">
        <v>-41020</v>
      </c>
      <c r="AV26" s="27">
        <v>-63396</v>
      </c>
      <c r="AW26" s="27">
        <v>-52414</v>
      </c>
      <c r="AX26" s="27">
        <v>-33033</v>
      </c>
      <c r="AY26" s="27">
        <v>-189863</v>
      </c>
      <c r="AZ26" s="27">
        <v>-24143</v>
      </c>
      <c r="BA26" s="27">
        <v>-35222</v>
      </c>
      <c r="BB26" s="27">
        <v>-13337</v>
      </c>
      <c r="BC26" s="27">
        <v>-42998</v>
      </c>
      <c r="BD26" s="27">
        <v>-115700</v>
      </c>
      <c r="BE26" s="27">
        <v>-25928</v>
      </c>
      <c r="BF26" s="27">
        <v>-41022</v>
      </c>
      <c r="BG26" s="27">
        <v>-13765</v>
      </c>
      <c r="BH26" s="27">
        <v>-52464</v>
      </c>
      <c r="BI26" s="27">
        <v>-133179</v>
      </c>
      <c r="BJ26" s="27">
        <v>-30913</v>
      </c>
      <c r="BK26" s="27">
        <v>-30594</v>
      </c>
      <c r="BL26" s="27">
        <v>-31418</v>
      </c>
      <c r="BM26" s="27">
        <v>-98449</v>
      </c>
      <c r="BN26" s="27">
        <v>-191374</v>
      </c>
      <c r="BO26" s="27">
        <v>-31029</v>
      </c>
      <c r="BP26" s="27">
        <v>-11009</v>
      </c>
      <c r="BQ26" s="27">
        <v>-29511</v>
      </c>
      <c r="BR26" s="27">
        <v>-71549</v>
      </c>
    </row>
    <row r="27" spans="1:72" x14ac:dyDescent="0.2">
      <c r="A27" s="26" t="s">
        <v>275</v>
      </c>
      <c r="B27" s="27">
        <v>-51343</v>
      </c>
      <c r="C27" s="27">
        <v>-82661</v>
      </c>
      <c r="D27" s="27">
        <v>-192717</v>
      </c>
      <c r="E27" s="27">
        <v>-283853</v>
      </c>
      <c r="F27" s="27">
        <v>-610574</v>
      </c>
      <c r="G27" s="27">
        <v>-49876</v>
      </c>
      <c r="H27" s="27">
        <v>-71520</v>
      </c>
      <c r="I27" s="27">
        <v>-192966</v>
      </c>
      <c r="J27" s="27">
        <v>-199602</v>
      </c>
      <c r="K27" s="27">
        <v>-513964</v>
      </c>
      <c r="L27" s="27">
        <v>-73285</v>
      </c>
      <c r="M27" s="27">
        <v>-125640</v>
      </c>
      <c r="N27" s="27">
        <v>-321734</v>
      </c>
      <c r="O27" s="27">
        <v>-365247</v>
      </c>
      <c r="P27" s="27">
        <v>-885906</v>
      </c>
      <c r="Q27" s="27">
        <v>-123875</v>
      </c>
      <c r="R27" s="27">
        <v>-117807</v>
      </c>
      <c r="S27" s="27">
        <v>-333245</v>
      </c>
      <c r="T27" s="27">
        <v>-382688</v>
      </c>
      <c r="U27" s="27">
        <v>-957615</v>
      </c>
      <c r="V27" s="27">
        <v>-77609</v>
      </c>
      <c r="W27" s="27">
        <v>-71739</v>
      </c>
      <c r="X27" s="27">
        <v>-262931</v>
      </c>
      <c r="Y27" s="27">
        <v>-470399</v>
      </c>
      <c r="Z27" s="27">
        <v>-882678</v>
      </c>
      <c r="AA27" s="27">
        <v>-145462</v>
      </c>
      <c r="AB27" s="27">
        <v>26700</v>
      </c>
      <c r="AC27" s="27">
        <v>-148332</v>
      </c>
      <c r="AD27" s="27">
        <v>-352329</v>
      </c>
      <c r="AE27" s="27">
        <v>-619423</v>
      </c>
      <c r="AF27" s="27">
        <v>-106780</v>
      </c>
      <c r="AG27" s="27">
        <v>-25361</v>
      </c>
      <c r="AH27" s="27">
        <v>-186638</v>
      </c>
      <c r="AI27" s="27">
        <v>-174411</v>
      </c>
      <c r="AJ27" s="27">
        <v>-493190</v>
      </c>
      <c r="AK27" s="27">
        <v>-175392</v>
      </c>
      <c r="AL27" s="27">
        <v>-242275</v>
      </c>
      <c r="AM27" s="27">
        <v>-290548</v>
      </c>
      <c r="AN27" s="27">
        <v>-358055</v>
      </c>
      <c r="AO27" s="27">
        <v>-1066270</v>
      </c>
      <c r="AP27" s="27">
        <v>-251662</v>
      </c>
      <c r="AQ27" s="27">
        <v>-211689</v>
      </c>
      <c r="AR27" s="27">
        <v>-202026</v>
      </c>
      <c r="AS27" s="27">
        <v>-322702</v>
      </c>
      <c r="AT27" s="27">
        <v>-988079</v>
      </c>
      <c r="AU27" s="27">
        <v>-51384</v>
      </c>
      <c r="AV27" s="27">
        <v>-28303</v>
      </c>
      <c r="AW27" s="27">
        <v>-210744</v>
      </c>
      <c r="AX27" s="27">
        <v>-348577</v>
      </c>
      <c r="AY27" s="27">
        <v>-639008</v>
      </c>
      <c r="AZ27" s="27">
        <v>21661</v>
      </c>
      <c r="BA27" s="27">
        <v>191978</v>
      </c>
      <c r="BB27" s="27">
        <v>-360745</v>
      </c>
      <c r="BC27" s="27">
        <v>-638736</v>
      </c>
      <c r="BD27" s="27">
        <v>-785842</v>
      </c>
      <c r="BE27" s="27">
        <v>-232641</v>
      </c>
      <c r="BF27" s="27">
        <v>-120903</v>
      </c>
      <c r="BG27" s="27">
        <v>-465951</v>
      </c>
      <c r="BH27" s="27">
        <v>-693479</v>
      </c>
      <c r="BI27" s="27">
        <v>-1512974</v>
      </c>
      <c r="BJ27" s="27">
        <v>-358515</v>
      </c>
      <c r="BK27" s="27">
        <f>SUM(BK25:BK26)</f>
        <v>-703657</v>
      </c>
      <c r="BL27" s="27">
        <f>SUM(BL25:BL26)</f>
        <v>-1007305</v>
      </c>
      <c r="BM27" s="27">
        <f>SUM(BM25:BM26)</f>
        <v>-872613</v>
      </c>
      <c r="BN27" s="27">
        <v>-2942090</v>
      </c>
      <c r="BO27" s="27">
        <v>-231378</v>
      </c>
      <c r="BP27" s="27">
        <v>-227684</v>
      </c>
      <c r="BQ27" s="27">
        <v>-509944</v>
      </c>
      <c r="BR27" s="27">
        <v>-969006</v>
      </c>
    </row>
    <row r="28" spans="1:72" x14ac:dyDescent="0.2">
      <c r="A28" s="26" t="s">
        <v>276</v>
      </c>
      <c r="B28" s="27">
        <v>-1191693</v>
      </c>
      <c r="C28" s="27">
        <v>-1130194</v>
      </c>
      <c r="D28" s="27">
        <v>-1159059</v>
      </c>
      <c r="E28" s="27">
        <v>-1183983</v>
      </c>
      <c r="F28" s="27">
        <v>-4664929</v>
      </c>
      <c r="G28" s="27">
        <v>-1368341</v>
      </c>
      <c r="H28" s="27">
        <v>-1333105</v>
      </c>
      <c r="I28" s="27">
        <v>-1359640</v>
      </c>
      <c r="J28" s="27">
        <v>-1390206</v>
      </c>
      <c r="K28" s="27">
        <v>-5451292</v>
      </c>
      <c r="L28" s="27">
        <v>-1476508</v>
      </c>
      <c r="M28" s="27">
        <v>-1440355</v>
      </c>
      <c r="N28" s="27">
        <v>-1439066</v>
      </c>
      <c r="O28" s="27">
        <v>-1455121</v>
      </c>
      <c r="P28" s="27">
        <v>-5811050</v>
      </c>
      <c r="Q28" s="27">
        <v>-1576065</v>
      </c>
      <c r="R28" s="27">
        <v>-1601881</v>
      </c>
      <c r="S28" s="27">
        <v>-1687561</v>
      </c>
      <c r="T28" s="27">
        <v>-1658917</v>
      </c>
      <c r="U28" s="27">
        <v>-6524424</v>
      </c>
      <c r="V28" s="27">
        <v>-1874153</v>
      </c>
      <c r="W28" s="27">
        <v>-1838880</v>
      </c>
      <c r="X28" s="27">
        <v>-1895837</v>
      </c>
      <c r="Y28" s="27">
        <v>-1875423</v>
      </c>
      <c r="Z28" s="27">
        <v>-7484293</v>
      </c>
      <c r="AA28" s="27">
        <v>-2045042</v>
      </c>
      <c r="AB28" s="27">
        <v>-1943504</v>
      </c>
      <c r="AC28" s="27">
        <v>-1976230</v>
      </c>
      <c r="AD28" s="27">
        <v>-2032804</v>
      </c>
      <c r="AE28" s="27">
        <v>-7997580</v>
      </c>
      <c r="AF28" s="27">
        <v>-2236750</v>
      </c>
      <c r="AG28" s="27">
        <v>-2222314</v>
      </c>
      <c r="AH28" s="27">
        <v>-2188671</v>
      </c>
      <c r="AI28" s="27">
        <v>-2216158</v>
      </c>
      <c r="AJ28" s="27">
        <v>-8863893</v>
      </c>
      <c r="AK28" s="27">
        <v>-2224573</v>
      </c>
      <c r="AL28" s="27">
        <v>-2138856</v>
      </c>
      <c r="AM28" s="27">
        <v>-2157256</v>
      </c>
      <c r="AN28" s="27">
        <v>-2106480</v>
      </c>
      <c r="AO28" s="27">
        <v>-8627165</v>
      </c>
      <c r="AP28" s="27">
        <v>-2124797</v>
      </c>
      <c r="AQ28" s="27">
        <v>-2102576</v>
      </c>
      <c r="AR28" s="27">
        <v>-2108900</v>
      </c>
      <c r="AS28" s="27">
        <v>-2219040</v>
      </c>
      <c r="AT28" s="27">
        <v>-8555313</v>
      </c>
      <c r="AU28" s="27">
        <v>-2313597</v>
      </c>
      <c r="AV28" s="27">
        <v>-2209566</v>
      </c>
      <c r="AW28" s="27">
        <v>-2268650</v>
      </c>
      <c r="AX28" s="27">
        <v>-2321310</v>
      </c>
      <c r="AY28" s="27">
        <v>-9113123</v>
      </c>
      <c r="AZ28" s="27">
        <v>-2302023</v>
      </c>
      <c r="BA28" s="27">
        <v>-1665548</v>
      </c>
      <c r="BB28" s="27">
        <v>-1992269</v>
      </c>
      <c r="BC28" s="27">
        <v>-2261551</v>
      </c>
      <c r="BD28" s="27">
        <v>-8221391</v>
      </c>
      <c r="BE28" s="27">
        <v>-2256859</v>
      </c>
      <c r="BF28" s="27">
        <v>-2266922</v>
      </c>
      <c r="BG28" s="27">
        <v>-2726394</v>
      </c>
      <c r="BH28" s="27">
        <v>-2898586</v>
      </c>
      <c r="BI28" s="27">
        <v>-10148761</v>
      </c>
      <c r="BJ28" s="27">
        <v>-3124140</v>
      </c>
      <c r="BK28" s="27">
        <v>-3379468</v>
      </c>
      <c r="BL28" s="27">
        <v>-3665887</v>
      </c>
      <c r="BM28" s="27">
        <v>-3511898</v>
      </c>
      <c r="BN28" s="27">
        <v>-13681393</v>
      </c>
      <c r="BO28" s="27">
        <v>-3817219</v>
      </c>
      <c r="BP28" s="27">
        <v>-3629426</v>
      </c>
      <c r="BQ28" s="27">
        <v>-3801323</v>
      </c>
      <c r="BR28" s="27">
        <v>-11247968</v>
      </c>
    </row>
    <row r="29" spans="1:72" x14ac:dyDescent="0.2">
      <c r="A29" s="26" t="s">
        <v>277</v>
      </c>
      <c r="B29" s="27">
        <v>-1749</v>
      </c>
      <c r="C29" s="27">
        <v>-1607</v>
      </c>
      <c r="D29" s="27">
        <v>-1375</v>
      </c>
      <c r="E29" s="27">
        <v>-1772</v>
      </c>
      <c r="F29" s="27">
        <v>-6503</v>
      </c>
      <c r="G29" s="27">
        <v>-1495</v>
      </c>
      <c r="H29" s="27">
        <v>-1891</v>
      </c>
      <c r="I29" s="27">
        <v>-1736</v>
      </c>
      <c r="J29" s="27">
        <v>-2310</v>
      </c>
      <c r="K29" s="27">
        <v>-7432</v>
      </c>
      <c r="L29" s="27">
        <v>-1744</v>
      </c>
      <c r="M29" s="27">
        <v>-2132</v>
      </c>
      <c r="N29" s="27">
        <v>-2089</v>
      </c>
      <c r="O29" s="27">
        <v>-2337</v>
      </c>
      <c r="P29" s="27">
        <v>-8302</v>
      </c>
      <c r="Q29" s="27">
        <v>-3332</v>
      </c>
      <c r="R29" s="27">
        <v>-2688</v>
      </c>
      <c r="S29" s="27">
        <v>-3120</v>
      </c>
      <c r="T29" s="27">
        <v>-2697</v>
      </c>
      <c r="U29" s="27">
        <v>-11837</v>
      </c>
      <c r="V29" s="27">
        <v>-3547</v>
      </c>
      <c r="W29" s="27">
        <v>-3251</v>
      </c>
      <c r="X29" s="27">
        <v>-3919</v>
      </c>
      <c r="Y29" s="27">
        <v>-4156</v>
      </c>
      <c r="Z29" s="27">
        <v>-14873</v>
      </c>
      <c r="AA29" s="27">
        <v>-2779</v>
      </c>
      <c r="AB29" s="27">
        <v>-6341</v>
      </c>
      <c r="AC29" s="27">
        <v>-4668</v>
      </c>
      <c r="AD29" s="27">
        <v>-4881</v>
      </c>
      <c r="AE29" s="27">
        <v>-18669</v>
      </c>
      <c r="AF29" s="27">
        <v>-4175</v>
      </c>
      <c r="AG29" s="27">
        <v>-5892</v>
      </c>
      <c r="AH29" s="27">
        <v>-7049</v>
      </c>
      <c r="AI29" s="27">
        <v>-7985</v>
      </c>
      <c r="AJ29" s="27">
        <v>-25101</v>
      </c>
      <c r="AK29" s="27">
        <v>-7997</v>
      </c>
      <c r="AL29" s="27">
        <v>-5883</v>
      </c>
      <c r="AM29" s="27">
        <v>-7351</v>
      </c>
      <c r="AN29" s="27">
        <v>-8192</v>
      </c>
      <c r="AO29" s="27">
        <v>-29423</v>
      </c>
      <c r="AP29" s="27">
        <v>-9407</v>
      </c>
      <c r="AQ29" s="27">
        <v>-7146</v>
      </c>
      <c r="AR29" s="27">
        <v>-5739</v>
      </c>
      <c r="AS29" s="27">
        <v>-7582</v>
      </c>
      <c r="AT29" s="27">
        <v>-29874</v>
      </c>
      <c r="AU29" s="27">
        <v>-6937</v>
      </c>
      <c r="AV29" s="27">
        <v>-5776</v>
      </c>
      <c r="AW29" s="27">
        <v>-7960</v>
      </c>
      <c r="AX29" s="27">
        <v>-7469</v>
      </c>
      <c r="AY29" s="27">
        <v>-28142</v>
      </c>
      <c r="AZ29" s="27">
        <v>-8567</v>
      </c>
      <c r="BA29" s="27">
        <v>-4194</v>
      </c>
      <c r="BB29" s="27">
        <v>328</v>
      </c>
      <c r="BC29" s="27">
        <v>-677</v>
      </c>
      <c r="BD29" s="27">
        <v>-13110</v>
      </c>
      <c r="BE29" s="27">
        <v>-712</v>
      </c>
      <c r="BF29" s="27">
        <v>-3606</v>
      </c>
      <c r="BG29" s="27">
        <v>-265</v>
      </c>
      <c r="BH29" s="27">
        <v>-421</v>
      </c>
      <c r="BI29" s="27">
        <v>-5004</v>
      </c>
      <c r="BJ29" s="27">
        <v>-39</v>
      </c>
      <c r="BK29" s="27">
        <v>-580</v>
      </c>
      <c r="BL29" s="27">
        <v>-1414</v>
      </c>
      <c r="BM29" s="27">
        <v>-662</v>
      </c>
      <c r="BN29" s="27">
        <v>-2695</v>
      </c>
      <c r="BO29" s="27">
        <v>-720</v>
      </c>
      <c r="BP29" s="27">
        <v>-1033</v>
      </c>
      <c r="BQ29" s="27">
        <v>-1127</v>
      </c>
      <c r="BR29" s="27">
        <v>-2880</v>
      </c>
    </row>
    <row r="30" spans="1:72" x14ac:dyDescent="0.2">
      <c r="A30" s="26" t="s">
        <v>278</v>
      </c>
      <c r="B30" s="27">
        <v>14021</v>
      </c>
      <c r="C30" s="27">
        <v>4805</v>
      </c>
      <c r="D30" s="27">
        <v>1775</v>
      </c>
      <c r="E30" s="27">
        <v>8771</v>
      </c>
      <c r="F30" s="27">
        <v>29372</v>
      </c>
      <c r="G30" s="27">
        <v>1822</v>
      </c>
      <c r="H30" s="27">
        <v>5980</v>
      </c>
      <c r="I30" s="27">
        <v>7127</v>
      </c>
      <c r="J30" s="27">
        <v>17482</v>
      </c>
      <c r="K30" s="27">
        <v>32411</v>
      </c>
      <c r="L30" s="27">
        <v>14786</v>
      </c>
      <c r="M30" s="27">
        <v>8861</v>
      </c>
      <c r="N30" s="27">
        <v>5665</v>
      </c>
      <c r="O30" s="27">
        <v>10379</v>
      </c>
      <c r="P30" s="27">
        <v>39691</v>
      </c>
      <c r="Q30" s="27">
        <v>16375</v>
      </c>
      <c r="R30" s="27">
        <v>6452</v>
      </c>
      <c r="S30" s="27">
        <v>15486</v>
      </c>
      <c r="T30" s="27">
        <v>10090</v>
      </c>
      <c r="U30" s="27">
        <v>48403</v>
      </c>
      <c r="V30" s="27">
        <v>16396</v>
      </c>
      <c r="W30" s="27">
        <v>888</v>
      </c>
      <c r="X30" s="27">
        <v>2390</v>
      </c>
      <c r="Y30" s="27">
        <v>16220</v>
      </c>
      <c r="Z30" s="27">
        <v>35894</v>
      </c>
      <c r="AA30" s="27">
        <v>26003</v>
      </c>
      <c r="AB30" s="27">
        <v>2731</v>
      </c>
      <c r="AC30" s="27">
        <v>16763</v>
      </c>
      <c r="AD30" s="27">
        <v>16362</v>
      </c>
      <c r="AE30" s="27">
        <v>61859</v>
      </c>
      <c r="AF30" s="27">
        <v>16233</v>
      </c>
      <c r="AG30" s="27">
        <v>9974</v>
      </c>
      <c r="AH30" s="27">
        <v>11728</v>
      </c>
      <c r="AI30" s="27">
        <v>37826</v>
      </c>
      <c r="AJ30" s="27">
        <v>75761</v>
      </c>
      <c r="AK30" s="27">
        <v>10572</v>
      </c>
      <c r="AL30" s="27">
        <v>9659</v>
      </c>
      <c r="AM30" s="27">
        <v>7675</v>
      </c>
      <c r="AN30" s="27">
        <v>42536</v>
      </c>
      <c r="AO30" s="27">
        <v>70442</v>
      </c>
      <c r="AP30" s="27">
        <v>10275</v>
      </c>
      <c r="AQ30" s="27">
        <v>19229</v>
      </c>
      <c r="AR30" s="27">
        <v>10768</v>
      </c>
      <c r="AS30" s="27">
        <v>17313</v>
      </c>
      <c r="AT30" s="27">
        <v>57585</v>
      </c>
      <c r="AU30" s="27">
        <v>17841</v>
      </c>
      <c r="AV30" s="27">
        <v>3945</v>
      </c>
      <c r="AW30" s="27">
        <v>16725</v>
      </c>
      <c r="AX30" s="27">
        <v>16470</v>
      </c>
      <c r="AY30" s="27">
        <v>54981</v>
      </c>
      <c r="AZ30" s="27">
        <v>21514</v>
      </c>
      <c r="BA30" s="27">
        <v>15813</v>
      </c>
      <c r="BB30" s="27">
        <v>35030</v>
      </c>
      <c r="BC30" s="27">
        <v>64847</v>
      </c>
      <c r="BD30" s="27">
        <v>137204</v>
      </c>
      <c r="BE30" s="27">
        <v>34671</v>
      </c>
      <c r="BF30" s="27">
        <v>34759</v>
      </c>
      <c r="BG30" s="27">
        <v>15628</v>
      </c>
      <c r="BH30" s="27">
        <v>15878</v>
      </c>
      <c r="BI30" s="27">
        <v>100936</v>
      </c>
      <c r="BJ30" s="27">
        <v>18523</v>
      </c>
      <c r="BK30" s="27">
        <v>17972</v>
      </c>
      <c r="BL30" s="27">
        <v>7435</v>
      </c>
      <c r="BM30" s="27">
        <v>33343</v>
      </c>
      <c r="BN30" s="27">
        <v>77273</v>
      </c>
      <c r="BO30" s="27">
        <v>16576</v>
      </c>
      <c r="BP30" s="27">
        <v>13718</v>
      </c>
      <c r="BQ30" s="27">
        <v>11603</v>
      </c>
      <c r="BR30" s="27">
        <v>41897</v>
      </c>
    </row>
    <row r="31" spans="1:72" x14ac:dyDescent="0.2">
      <c r="A31" s="26" t="s">
        <v>279</v>
      </c>
      <c r="B31" s="27">
        <v>113837</v>
      </c>
      <c r="C31" s="27">
        <v>117059</v>
      </c>
      <c r="D31" s="27">
        <v>116191</v>
      </c>
      <c r="E31" s="27">
        <v>118998</v>
      </c>
      <c r="F31" s="27">
        <v>466085</v>
      </c>
      <c r="G31" s="27">
        <v>162687</v>
      </c>
      <c r="H31" s="27">
        <v>131183</v>
      </c>
      <c r="I31" s="27">
        <v>121925</v>
      </c>
      <c r="J31" s="27">
        <v>132373</v>
      </c>
      <c r="K31" s="27">
        <v>548168</v>
      </c>
      <c r="L31" s="27">
        <v>132667</v>
      </c>
      <c r="M31" s="27">
        <v>139083</v>
      </c>
      <c r="N31" s="27">
        <v>147544</v>
      </c>
      <c r="O31" s="27">
        <v>156570</v>
      </c>
      <c r="P31" s="27">
        <v>575864</v>
      </c>
      <c r="Q31" s="27">
        <v>198061</v>
      </c>
      <c r="R31" s="27">
        <v>205064</v>
      </c>
      <c r="S31" s="27">
        <v>221203</v>
      </c>
      <c r="T31" s="27">
        <v>204063</v>
      </c>
      <c r="U31" s="27">
        <v>828391</v>
      </c>
      <c r="V31" s="27">
        <v>197713</v>
      </c>
      <c r="W31" s="27">
        <v>210832</v>
      </c>
      <c r="X31" s="27">
        <v>233649</v>
      </c>
      <c r="Y31" s="27">
        <v>219126</v>
      </c>
      <c r="Z31" s="27">
        <v>861320</v>
      </c>
      <c r="AA31" s="27">
        <v>233785</v>
      </c>
      <c r="AB31" s="27">
        <v>244267</v>
      </c>
      <c r="AC31" s="27">
        <v>243027</v>
      </c>
      <c r="AD31" s="27">
        <v>247346</v>
      </c>
      <c r="AE31" s="27">
        <v>968425</v>
      </c>
      <c r="AF31" s="27">
        <v>272340</v>
      </c>
      <c r="AG31" s="27">
        <v>256143</v>
      </c>
      <c r="AH31" s="27">
        <v>260929</v>
      </c>
      <c r="AI31" s="27">
        <v>246847</v>
      </c>
      <c r="AJ31" s="27">
        <v>1036259</v>
      </c>
      <c r="AK31" s="27">
        <v>256679</v>
      </c>
      <c r="AL31" s="27">
        <v>247663</v>
      </c>
      <c r="AM31" s="27">
        <v>252249</v>
      </c>
      <c r="AN31" s="27">
        <v>251050</v>
      </c>
      <c r="AO31" s="27">
        <v>1007641</v>
      </c>
      <c r="AP31" s="27">
        <v>246178</v>
      </c>
      <c r="AQ31" s="27">
        <v>249378</v>
      </c>
      <c r="AR31" s="27">
        <v>236495</v>
      </c>
      <c r="AS31" s="27">
        <v>276732</v>
      </c>
      <c r="AT31" s="27">
        <v>1008783</v>
      </c>
      <c r="AU31" s="27">
        <v>320736</v>
      </c>
      <c r="AV31" s="27">
        <v>292638</v>
      </c>
      <c r="AW31" s="27">
        <v>268190</v>
      </c>
      <c r="AX31" s="27">
        <v>279354</v>
      </c>
      <c r="AY31" s="27">
        <v>1160918</v>
      </c>
      <c r="AZ31" s="27">
        <v>302860</v>
      </c>
      <c r="BA31" s="27">
        <v>142606</v>
      </c>
      <c r="BB31" s="27">
        <v>228089</v>
      </c>
      <c r="BC31" s="27">
        <v>302480</v>
      </c>
      <c r="BD31" s="27">
        <v>976035</v>
      </c>
      <c r="BE31" s="27">
        <v>299429</v>
      </c>
      <c r="BF31" s="27">
        <v>312226</v>
      </c>
      <c r="BG31" s="27">
        <v>425275</v>
      </c>
      <c r="BH31" s="27">
        <v>403411</v>
      </c>
      <c r="BI31" s="27">
        <v>1440341</v>
      </c>
      <c r="BJ31" s="27">
        <v>398431</v>
      </c>
      <c r="BK31" s="27">
        <v>376854</v>
      </c>
      <c r="BL31" s="27">
        <v>322489</v>
      </c>
      <c r="BM31" s="27">
        <v>293751</v>
      </c>
      <c r="BN31" s="27">
        <v>1391525</v>
      </c>
      <c r="BO31" s="27">
        <v>386054</v>
      </c>
      <c r="BP31" s="27">
        <v>322947</v>
      </c>
      <c r="BQ31" s="27">
        <v>316596</v>
      </c>
      <c r="BR31" s="27">
        <v>1025597</v>
      </c>
    </row>
    <row r="32" spans="1:72" x14ac:dyDescent="0.2">
      <c r="A32" s="26" t="s">
        <v>280</v>
      </c>
      <c r="B32" s="27">
        <v>-1065584</v>
      </c>
      <c r="C32" s="27">
        <v>-1009937</v>
      </c>
      <c r="D32" s="27">
        <v>-1042468</v>
      </c>
      <c r="E32" s="27">
        <v>-1057986</v>
      </c>
      <c r="F32" s="27">
        <v>-4175975</v>
      </c>
      <c r="G32" s="27">
        <v>-1205327</v>
      </c>
      <c r="H32" s="27">
        <v>-1197833</v>
      </c>
      <c r="I32" s="27">
        <v>-1232324</v>
      </c>
      <c r="J32" s="27">
        <v>-1242661</v>
      </c>
      <c r="K32" s="27">
        <v>-4878145</v>
      </c>
      <c r="L32" s="27">
        <v>-1330799</v>
      </c>
      <c r="M32" s="27">
        <v>-1294543</v>
      </c>
      <c r="N32" s="27">
        <v>-1287946</v>
      </c>
      <c r="O32" s="27">
        <v>-1290509</v>
      </c>
      <c r="P32" s="27">
        <v>-5203797</v>
      </c>
      <c r="Q32" s="27">
        <v>-1364961</v>
      </c>
      <c r="R32" s="27">
        <v>-1393053</v>
      </c>
      <c r="S32" s="27">
        <v>-1453992</v>
      </c>
      <c r="T32" s="27">
        <v>-1447461</v>
      </c>
      <c r="U32" s="27">
        <v>-5659467</v>
      </c>
      <c r="V32" s="27">
        <v>-1663591</v>
      </c>
      <c r="W32" s="27">
        <v>-1630411</v>
      </c>
      <c r="X32" s="27">
        <v>-1663717</v>
      </c>
      <c r="Y32" s="27">
        <v>-1644233</v>
      </c>
      <c r="Z32" s="27">
        <v>-6601952</v>
      </c>
      <c r="AA32" s="27">
        <v>-1788033</v>
      </c>
      <c r="AB32" s="27">
        <v>-1702847</v>
      </c>
      <c r="AC32" s="27">
        <v>-1721108</v>
      </c>
      <c r="AD32" s="27">
        <v>-1773977</v>
      </c>
      <c r="AE32" s="27">
        <v>-6985965</v>
      </c>
      <c r="AF32" s="27">
        <v>-1952352</v>
      </c>
      <c r="AG32" s="27">
        <v>-1962089</v>
      </c>
      <c r="AH32" s="27">
        <v>-1923063</v>
      </c>
      <c r="AI32" s="27">
        <v>-1939470</v>
      </c>
      <c r="AJ32" s="27">
        <v>-7776974</v>
      </c>
      <c r="AK32" s="27">
        <v>-1965319</v>
      </c>
      <c r="AL32" s="27">
        <v>-1887417</v>
      </c>
      <c r="AM32" s="27">
        <v>-1904683</v>
      </c>
      <c r="AN32" s="27">
        <v>-1821086</v>
      </c>
      <c r="AO32" s="27">
        <v>-7578505</v>
      </c>
      <c r="AP32" s="27">
        <v>-1877751</v>
      </c>
      <c r="AQ32" s="27">
        <v>-1841115</v>
      </c>
      <c r="AR32" s="27">
        <v>-1867376</v>
      </c>
      <c r="AS32" s="27">
        <v>-1932577</v>
      </c>
      <c r="AT32" s="27">
        <v>-7518819</v>
      </c>
      <c r="AU32" s="27">
        <v>-1981957</v>
      </c>
      <c r="AV32" s="27">
        <v>-1918759</v>
      </c>
      <c r="AW32" s="27">
        <v>-1991695</v>
      </c>
      <c r="AX32" s="27">
        <v>-2032955</v>
      </c>
      <c r="AY32" s="27">
        <v>-7925366</v>
      </c>
      <c r="AZ32" s="27">
        <v>-1986216</v>
      </c>
      <c r="BA32" s="27">
        <v>-1511323</v>
      </c>
      <c r="BB32" s="27">
        <v>-1728822</v>
      </c>
      <c r="BC32" s="27">
        <v>-1894901</v>
      </c>
      <c r="BD32" s="27">
        <v>-7121262</v>
      </c>
      <c r="BE32" s="27">
        <v>-1923471</v>
      </c>
      <c r="BF32" s="27">
        <v>-1923543</v>
      </c>
      <c r="BG32" s="27">
        <v>-2285756</v>
      </c>
      <c r="BH32" s="27">
        <v>-2479718</v>
      </c>
      <c r="BI32" s="27">
        <v>-8612488</v>
      </c>
      <c r="BJ32" s="27">
        <v>-2707225</v>
      </c>
      <c r="BK32" s="27">
        <f>SUM(BK28:BK31)</f>
        <v>-2985222</v>
      </c>
      <c r="BL32" s="27">
        <f>SUM(BL28:BL31)</f>
        <v>-3337377</v>
      </c>
      <c r="BM32" s="27">
        <f>SUM(BM28:BM31)</f>
        <v>-3185466</v>
      </c>
      <c r="BN32" s="27">
        <v>-12215290</v>
      </c>
      <c r="BO32" s="27">
        <f>SUM(BO28:BO31)</f>
        <v>-3415309</v>
      </c>
      <c r="BP32" s="27">
        <v>-3293794</v>
      </c>
      <c r="BQ32" s="27">
        <v>-3474251</v>
      </c>
      <c r="BR32" s="27">
        <v>-10183354</v>
      </c>
    </row>
    <row r="33" spans="1:72" x14ac:dyDescent="0.2">
      <c r="A33" s="26" t="s">
        <v>281</v>
      </c>
      <c r="B33" s="27">
        <v>-353641</v>
      </c>
      <c r="C33" s="27">
        <v>-360826</v>
      </c>
      <c r="D33" s="27">
        <v>-376073</v>
      </c>
      <c r="E33" s="27">
        <v>-407345</v>
      </c>
      <c r="F33" s="27">
        <v>-1497885</v>
      </c>
      <c r="G33" s="27">
        <v>-392020</v>
      </c>
      <c r="H33" s="27">
        <v>-407144</v>
      </c>
      <c r="I33" s="27">
        <v>-441578</v>
      </c>
      <c r="J33" s="27">
        <v>-452627</v>
      </c>
      <c r="K33" s="27">
        <v>-1693369</v>
      </c>
      <c r="L33" s="27">
        <v>-437947</v>
      </c>
      <c r="M33" s="27">
        <v>-449753</v>
      </c>
      <c r="N33" s="27">
        <v>-456054</v>
      </c>
      <c r="O33" s="27">
        <v>-478991</v>
      </c>
      <c r="P33" s="27">
        <v>-1822745</v>
      </c>
      <c r="Q33" s="27">
        <v>-478731</v>
      </c>
      <c r="R33" s="27">
        <v>-493201</v>
      </c>
      <c r="S33" s="27">
        <v>-513642</v>
      </c>
      <c r="T33" s="27">
        <v>-547409</v>
      </c>
      <c r="U33" s="27">
        <v>-2032983</v>
      </c>
      <c r="V33" s="27">
        <v>-566887</v>
      </c>
      <c r="W33" s="27">
        <v>-580583</v>
      </c>
      <c r="X33" s="27">
        <v>-614864</v>
      </c>
      <c r="Y33" s="27">
        <v>-623635</v>
      </c>
      <c r="Z33" s="27">
        <v>-2385969</v>
      </c>
      <c r="AA33" s="27">
        <v>-640976</v>
      </c>
      <c r="AB33" s="27">
        <v>-656149</v>
      </c>
      <c r="AC33" s="27">
        <v>-677128</v>
      </c>
      <c r="AD33" s="27">
        <v>-685921</v>
      </c>
      <c r="AE33" s="27">
        <v>-2660174</v>
      </c>
      <c r="AF33" s="27">
        <v>-678127</v>
      </c>
      <c r="AG33" s="27">
        <v>-679312</v>
      </c>
      <c r="AH33" s="27">
        <v>-701777</v>
      </c>
      <c r="AI33" s="27">
        <v>-714250</v>
      </c>
      <c r="AJ33" s="27">
        <v>-2773466</v>
      </c>
      <c r="AK33" s="27">
        <v>-698842</v>
      </c>
      <c r="AL33" s="27">
        <v>-743059</v>
      </c>
      <c r="AM33" s="27">
        <v>-739347</v>
      </c>
      <c r="AN33" s="27">
        <v>-733729</v>
      </c>
      <c r="AO33" s="27">
        <v>-2914977</v>
      </c>
      <c r="AP33" s="27">
        <v>-750539</v>
      </c>
      <c r="AQ33" s="27">
        <v>-757261</v>
      </c>
      <c r="AR33" s="27">
        <v>-830005</v>
      </c>
      <c r="AS33" s="27">
        <v>-799024</v>
      </c>
      <c r="AT33" s="27">
        <v>-3136829</v>
      </c>
      <c r="AU33" s="27">
        <v>-812743</v>
      </c>
      <c r="AV33" s="27">
        <v>-808960</v>
      </c>
      <c r="AW33" s="27">
        <v>-848623</v>
      </c>
      <c r="AX33" s="29">
        <v>-870853</v>
      </c>
      <c r="AY33" s="27">
        <v>-3341179</v>
      </c>
      <c r="AZ33" s="27">
        <v>-872257</v>
      </c>
      <c r="BA33" s="27">
        <v>-837718</v>
      </c>
      <c r="BB33" s="27">
        <v>-861273</v>
      </c>
      <c r="BC33" s="27">
        <v>-904239</v>
      </c>
      <c r="BD33" s="27">
        <v>-3475487</v>
      </c>
      <c r="BE33" s="27">
        <v>-906241</v>
      </c>
      <c r="BF33" s="27">
        <v>-911816</v>
      </c>
      <c r="BG33" s="27">
        <v>-931412</v>
      </c>
      <c r="BH33" s="29">
        <v>-948480</v>
      </c>
      <c r="BI33" s="27">
        <v>-3697949</v>
      </c>
      <c r="BJ33" s="27">
        <v>-951390</v>
      </c>
      <c r="BK33" s="27">
        <v>-1016034</v>
      </c>
      <c r="BL33" s="27">
        <v>-1100221</v>
      </c>
      <c r="BM33" s="27">
        <v>-1125627</v>
      </c>
      <c r="BN33" s="27">
        <v>-4193272</v>
      </c>
      <c r="BO33" s="27">
        <v>-1149772</v>
      </c>
      <c r="BP33" s="27">
        <v>-1191229</v>
      </c>
      <c r="BQ33" s="27">
        <v>-1246292</v>
      </c>
      <c r="BR33" s="27">
        <v>-3587293</v>
      </c>
    </row>
    <row r="34" spans="1:72" x14ac:dyDescent="0.2">
      <c r="A34" s="26" t="s">
        <v>282</v>
      </c>
      <c r="B34" s="27">
        <v>-922</v>
      </c>
      <c r="C34" s="27">
        <v>-1372</v>
      </c>
      <c r="D34" s="27">
        <v>-1388</v>
      </c>
      <c r="E34" s="27">
        <v>-1394</v>
      </c>
      <c r="F34" s="27">
        <v>-5076</v>
      </c>
      <c r="G34" s="230">
        <v>-1411</v>
      </c>
      <c r="H34" s="230">
        <v>-1811</v>
      </c>
      <c r="I34" s="230">
        <v>-1848</v>
      </c>
      <c r="J34" s="230">
        <v>-1930</v>
      </c>
      <c r="K34" s="27">
        <v>-7000</v>
      </c>
      <c r="L34" s="230">
        <v>-1504</v>
      </c>
      <c r="M34" s="27">
        <v>-1430</v>
      </c>
      <c r="N34" s="27">
        <v>-2131</v>
      </c>
      <c r="O34" s="27">
        <v>-2273</v>
      </c>
      <c r="P34" s="27">
        <v>-7338</v>
      </c>
      <c r="Q34" s="27">
        <v>-1384</v>
      </c>
      <c r="R34" s="27">
        <v>-2250</v>
      </c>
      <c r="S34" s="27">
        <v>-1921</v>
      </c>
      <c r="T34" s="27">
        <v>-841</v>
      </c>
      <c r="U34" s="27">
        <v>-6396</v>
      </c>
      <c r="V34" s="27">
        <v>-1458</v>
      </c>
      <c r="W34" s="27">
        <v>-1425</v>
      </c>
      <c r="X34" s="27">
        <v>-1346</v>
      </c>
      <c r="Y34" s="27">
        <v>-1343</v>
      </c>
      <c r="Z34" s="27">
        <v>-5572</v>
      </c>
      <c r="AA34" s="27">
        <v>-1402</v>
      </c>
      <c r="AB34" s="27">
        <v>-1405</v>
      </c>
      <c r="AC34" s="27">
        <v>-1382</v>
      </c>
      <c r="AD34" s="27">
        <v>-1251</v>
      </c>
      <c r="AE34" s="27">
        <v>-5440</v>
      </c>
      <c r="AF34" s="27">
        <v>-1391</v>
      </c>
      <c r="AG34" s="27">
        <v>-1424</v>
      </c>
      <c r="AH34" s="27">
        <v>-1503</v>
      </c>
      <c r="AI34" s="27">
        <v>-1571</v>
      </c>
      <c r="AJ34" s="27">
        <v>-5889</v>
      </c>
      <c r="AK34" s="27">
        <v>-1584</v>
      </c>
      <c r="AL34" s="27">
        <v>-1693</v>
      </c>
      <c r="AM34" s="27">
        <v>-1687</v>
      </c>
      <c r="AN34" s="27">
        <v>-1643</v>
      </c>
      <c r="AO34" s="27">
        <v>-6607</v>
      </c>
      <c r="AP34" s="27">
        <v>-1591</v>
      </c>
      <c r="AQ34" s="27">
        <v>-1580</v>
      </c>
      <c r="AR34" s="27">
        <v>-1530</v>
      </c>
      <c r="AS34" s="27">
        <v>-1457</v>
      </c>
      <c r="AT34" s="27">
        <v>-6158</v>
      </c>
      <c r="AU34" s="27">
        <v>-2125</v>
      </c>
      <c r="AV34" s="27">
        <v>-1846</v>
      </c>
      <c r="AW34" s="27">
        <v>-1892</v>
      </c>
      <c r="AX34" s="29">
        <v>-1166</v>
      </c>
      <c r="AY34" s="27">
        <v>-7029</v>
      </c>
      <c r="AZ34" s="27">
        <v>-1694</v>
      </c>
      <c r="BA34" s="27">
        <v>-2121</v>
      </c>
      <c r="BB34" s="27">
        <v>-2165</v>
      </c>
      <c r="BC34" s="27">
        <v>-1378</v>
      </c>
      <c r="BD34" s="27">
        <v>-7358</v>
      </c>
      <c r="BE34" s="27">
        <v>-1257</v>
      </c>
      <c r="BF34" s="27">
        <v>-1467</v>
      </c>
      <c r="BG34" s="27">
        <v>-1568</v>
      </c>
      <c r="BH34" s="29">
        <v>-1496</v>
      </c>
      <c r="BI34" s="27">
        <v>-5788</v>
      </c>
      <c r="BJ34" s="27">
        <v>-1583</v>
      </c>
      <c r="BK34" s="29">
        <v>-1118</v>
      </c>
      <c r="BL34" s="29">
        <v>-1472</v>
      </c>
      <c r="BM34" s="29">
        <v>-1343</v>
      </c>
      <c r="BN34" s="27">
        <v>-5516</v>
      </c>
      <c r="BO34" s="29">
        <v>-1212</v>
      </c>
      <c r="BP34" s="27">
        <v>-1382</v>
      </c>
      <c r="BQ34" s="27">
        <v>-1515</v>
      </c>
      <c r="BR34" s="27">
        <v>-4109</v>
      </c>
      <c r="BT34" s="230"/>
    </row>
    <row r="35" spans="1:72" s="239" customFormat="1" x14ac:dyDescent="0.2">
      <c r="A35" s="26" t="s">
        <v>283</v>
      </c>
      <c r="B35" s="27">
        <v>-10012</v>
      </c>
      <c r="C35" s="27">
        <v>-11072</v>
      </c>
      <c r="D35" s="27">
        <v>-10512</v>
      </c>
      <c r="E35" s="27">
        <v>-12243</v>
      </c>
      <c r="F35" s="27">
        <v>-43839</v>
      </c>
      <c r="G35" s="27">
        <v>-11513</v>
      </c>
      <c r="H35" s="27">
        <v>-14315</v>
      </c>
      <c r="I35" s="27">
        <v>-15619</v>
      </c>
      <c r="J35" s="27">
        <v>-14481</v>
      </c>
      <c r="K35" s="27">
        <v>-55928</v>
      </c>
      <c r="L35" s="27">
        <v>-14771</v>
      </c>
      <c r="M35" s="27">
        <v>-13726</v>
      </c>
      <c r="N35" s="27">
        <v>-14467</v>
      </c>
      <c r="O35" s="27">
        <v>-14534</v>
      </c>
      <c r="P35" s="27">
        <v>-57498</v>
      </c>
      <c r="Q35" s="27">
        <v>-14760</v>
      </c>
      <c r="R35" s="27">
        <v>-22313</v>
      </c>
      <c r="S35" s="27">
        <v>-18530</v>
      </c>
      <c r="T35" s="27">
        <v>-16260</v>
      </c>
      <c r="U35" s="27">
        <v>-71863</v>
      </c>
      <c r="V35" s="27">
        <v>-17783</v>
      </c>
      <c r="W35" s="27">
        <v>-18075</v>
      </c>
      <c r="X35" s="27">
        <v>-18879</v>
      </c>
      <c r="Y35" s="27">
        <v>-20138</v>
      </c>
      <c r="Z35" s="27">
        <v>-74875</v>
      </c>
      <c r="AA35" s="27">
        <v>-19385</v>
      </c>
      <c r="AB35" s="27">
        <v>-23344</v>
      </c>
      <c r="AC35" s="27">
        <v>-27736</v>
      </c>
      <c r="AD35" s="27">
        <v>-28847</v>
      </c>
      <c r="AE35" s="27">
        <v>-99312</v>
      </c>
      <c r="AF35" s="27">
        <v>-24790</v>
      </c>
      <c r="AG35" s="27">
        <v>-28166</v>
      </c>
      <c r="AH35" s="27">
        <v>-29499</v>
      </c>
      <c r="AI35" s="27">
        <v>-29142</v>
      </c>
      <c r="AJ35" s="27">
        <v>-111597</v>
      </c>
      <c r="AK35" s="27">
        <v>-29088</v>
      </c>
      <c r="AL35" s="27">
        <v>-35038</v>
      </c>
      <c r="AM35" s="27">
        <v>-41234</v>
      </c>
      <c r="AN35" s="27">
        <v>-44198</v>
      </c>
      <c r="AO35" s="27">
        <v>-149558</v>
      </c>
      <c r="AP35" s="27">
        <v>-43182</v>
      </c>
      <c r="AQ35" s="27">
        <v>-47270</v>
      </c>
      <c r="AR35" s="27">
        <v>-42128</v>
      </c>
      <c r="AS35" s="27">
        <v>-49759</v>
      </c>
      <c r="AT35" s="27">
        <v>-182339</v>
      </c>
      <c r="AU35" s="27">
        <v>-44436</v>
      </c>
      <c r="AV35" s="27">
        <v>-52664</v>
      </c>
      <c r="AW35" s="27">
        <v>-57691</v>
      </c>
      <c r="AX35" s="29">
        <v>-18732</v>
      </c>
      <c r="AY35" s="27">
        <v>-173523</v>
      </c>
      <c r="AZ35" s="27">
        <v>-47569</v>
      </c>
      <c r="BA35" s="27">
        <v>-45857</v>
      </c>
      <c r="BB35" s="27">
        <v>-80185</v>
      </c>
      <c r="BC35" s="27">
        <v>-95225</v>
      </c>
      <c r="BD35" s="27">
        <v>-268836</v>
      </c>
      <c r="BE35" s="27">
        <v>-88531</v>
      </c>
      <c r="BF35" s="27">
        <v>-88128</v>
      </c>
      <c r="BG35" s="27">
        <v>-92119</v>
      </c>
      <c r="BH35" s="27">
        <v>-76261</v>
      </c>
      <c r="BI35" s="27">
        <v>-345039</v>
      </c>
      <c r="BJ35" s="27">
        <v>-81453</v>
      </c>
      <c r="BK35" s="27">
        <v>-98851</v>
      </c>
      <c r="BL35" s="29">
        <v>-81529</v>
      </c>
      <c r="BM35" s="29">
        <f>-83046-BM34</f>
        <v>-81703</v>
      </c>
      <c r="BN35" s="27">
        <v>-343536</v>
      </c>
      <c r="BO35" s="27">
        <v>-89222</v>
      </c>
      <c r="BP35" s="27">
        <v>-117595</v>
      </c>
      <c r="BQ35" s="27">
        <v>-118218</v>
      </c>
      <c r="BR35" s="27">
        <v>-353424</v>
      </c>
      <c r="BS35" s="225"/>
    </row>
    <row r="36" spans="1:72" s="239" customFormat="1" x14ac:dyDescent="0.2">
      <c r="A36" s="28" t="s">
        <v>284</v>
      </c>
      <c r="B36" s="27">
        <v>-278362</v>
      </c>
      <c r="C36" s="27">
        <v>-289761</v>
      </c>
      <c r="D36" s="27">
        <v>-286388</v>
      </c>
      <c r="E36" s="27">
        <v>-301102</v>
      </c>
      <c r="F36" s="27">
        <v>-1155613</v>
      </c>
      <c r="G36" s="27">
        <v>-327683</v>
      </c>
      <c r="H36" s="27">
        <v>-361675</v>
      </c>
      <c r="I36" s="27">
        <v>-336637</v>
      </c>
      <c r="J36" s="27">
        <v>-374476</v>
      </c>
      <c r="K36" s="27">
        <v>-1400471</v>
      </c>
      <c r="L36" s="27">
        <v>-352920</v>
      </c>
      <c r="M36" s="27">
        <v>-349692</v>
      </c>
      <c r="N36" s="27">
        <v>-366372</v>
      </c>
      <c r="O36" s="27">
        <v>-396681</v>
      </c>
      <c r="P36" s="27">
        <v>-1465665</v>
      </c>
      <c r="Q36" s="27">
        <v>-378676</v>
      </c>
      <c r="R36" s="27">
        <v>-392028</v>
      </c>
      <c r="S36" s="27">
        <v>-415059</v>
      </c>
      <c r="T36" s="27">
        <v>-491054</v>
      </c>
      <c r="U36" s="27">
        <v>-1676817</v>
      </c>
      <c r="V36" s="27">
        <v>-437242</v>
      </c>
      <c r="W36" s="27">
        <v>-446853</v>
      </c>
      <c r="X36" s="27">
        <v>-453648</v>
      </c>
      <c r="Y36" s="27">
        <v>-533248</v>
      </c>
      <c r="Z36" s="27">
        <v>-1870991</v>
      </c>
      <c r="AA36" s="27">
        <v>-479150</v>
      </c>
      <c r="AB36" s="27">
        <v>-496978</v>
      </c>
      <c r="AC36" s="27">
        <v>-514528</v>
      </c>
      <c r="AD36" s="27">
        <v>-529189</v>
      </c>
      <c r="AE36" s="27">
        <v>-2019845</v>
      </c>
      <c r="AF36" s="27">
        <v>-500862</v>
      </c>
      <c r="AG36" s="27">
        <v>-505191</v>
      </c>
      <c r="AH36" s="27">
        <v>-498634</v>
      </c>
      <c r="AI36" s="27">
        <v>-536767</v>
      </c>
      <c r="AJ36" s="27">
        <v>-2041454</v>
      </c>
      <c r="AK36" s="27">
        <v>-391999</v>
      </c>
      <c r="AL36" s="27">
        <v>-405098</v>
      </c>
      <c r="AM36" s="27">
        <v>-449792</v>
      </c>
      <c r="AN36" s="27">
        <v>-575302</v>
      </c>
      <c r="AO36" s="27">
        <v>-1822191</v>
      </c>
      <c r="AP36" s="27">
        <v>-402103</v>
      </c>
      <c r="AQ36" s="27">
        <v>-439110</v>
      </c>
      <c r="AR36" s="27">
        <v>-435594</v>
      </c>
      <c r="AS36" s="27">
        <v>-516994</v>
      </c>
      <c r="AT36" s="27">
        <v>-1793801</v>
      </c>
      <c r="AU36" s="27">
        <v>-530740</v>
      </c>
      <c r="AV36" s="27">
        <v>-536087</v>
      </c>
      <c r="AW36" s="27">
        <v>-484336</v>
      </c>
      <c r="AX36" s="27">
        <v>-537526</v>
      </c>
      <c r="AY36" s="27">
        <v>-2088689</v>
      </c>
      <c r="AZ36" s="27">
        <v>-497962</v>
      </c>
      <c r="BA36" s="27">
        <v>-507043</v>
      </c>
      <c r="BB36" s="27">
        <v>-476432</v>
      </c>
      <c r="BC36" s="27">
        <v>-591962</v>
      </c>
      <c r="BD36" s="27">
        <v>-2073399</v>
      </c>
      <c r="BE36" s="27">
        <v>-553285</v>
      </c>
      <c r="BF36" s="27">
        <v>-543267</v>
      </c>
      <c r="BG36" s="27">
        <v>-640219</v>
      </c>
      <c r="BH36" s="27">
        <v>-579661</v>
      </c>
      <c r="BI36" s="27">
        <f t="shared" ref="BI36:BI38" si="0">SUM(BE36:BH36)</f>
        <v>-2316432</v>
      </c>
      <c r="BJ36" s="27">
        <v>-539222</v>
      </c>
      <c r="BK36" s="27">
        <v>-623650</v>
      </c>
      <c r="BL36" s="29">
        <v>-570395</v>
      </c>
      <c r="BM36" s="29">
        <v>-628255</v>
      </c>
      <c r="BN36" s="27">
        <v>-2361522</v>
      </c>
      <c r="BO36" s="27">
        <v>-659049</v>
      </c>
      <c r="BP36" s="532">
        <v>-666902</v>
      </c>
      <c r="BQ36" s="532">
        <v>-683022</v>
      </c>
      <c r="BR36" s="27">
        <v>-2030444</v>
      </c>
      <c r="BS36" s="225"/>
      <c r="BT36" s="240"/>
    </row>
    <row r="37" spans="1:72" s="239" customFormat="1" x14ac:dyDescent="0.2">
      <c r="A37" s="28" t="s">
        <v>285</v>
      </c>
      <c r="B37" s="27">
        <v>-55210</v>
      </c>
      <c r="C37" s="240">
        <v>-58698</v>
      </c>
      <c r="D37" s="27">
        <v>-64172</v>
      </c>
      <c r="E37" s="27">
        <v>-121320</v>
      </c>
      <c r="F37" s="27">
        <v>-299400</v>
      </c>
      <c r="G37" s="27">
        <v>-72099</v>
      </c>
      <c r="H37" s="27">
        <v>-77675</v>
      </c>
      <c r="I37" s="27">
        <v>-97881</v>
      </c>
      <c r="J37" s="27">
        <v>-112491</v>
      </c>
      <c r="K37" s="27">
        <v>-360146</v>
      </c>
      <c r="L37" s="27">
        <v>-112110</v>
      </c>
      <c r="M37" s="27">
        <v>-99358</v>
      </c>
      <c r="N37" s="27">
        <v>-100490</v>
      </c>
      <c r="O37" s="27">
        <v>-112112</v>
      </c>
      <c r="P37" s="27">
        <v>-424070</v>
      </c>
      <c r="Q37" s="27">
        <v>-112837</v>
      </c>
      <c r="R37" s="27">
        <v>-124133</v>
      </c>
      <c r="S37" s="27">
        <v>-62092</v>
      </c>
      <c r="T37" s="27">
        <v>-119443</v>
      </c>
      <c r="U37" s="27">
        <v>-418505</v>
      </c>
      <c r="V37" s="27">
        <v>-113268</v>
      </c>
      <c r="W37" s="27">
        <v>-120046</v>
      </c>
      <c r="X37" s="27">
        <v>-125351</v>
      </c>
      <c r="Y37" s="27">
        <v>-138306</v>
      </c>
      <c r="Z37" s="27">
        <v>-496971</v>
      </c>
      <c r="AA37" s="27">
        <v>-135236</v>
      </c>
      <c r="AB37" s="27">
        <v>-137485</v>
      </c>
      <c r="AC37" s="27">
        <v>-133422</v>
      </c>
      <c r="AD37" s="27">
        <v>-138369</v>
      </c>
      <c r="AE37" s="27">
        <v>-544512</v>
      </c>
      <c r="AF37" s="27">
        <v>-145393</v>
      </c>
      <c r="AG37" s="27">
        <v>-150925</v>
      </c>
      <c r="AH37" s="27">
        <v>-164462</v>
      </c>
      <c r="AI37" s="27">
        <v>-164196</v>
      </c>
      <c r="AJ37" s="27">
        <v>-624976</v>
      </c>
      <c r="AK37" s="27">
        <v>-160943</v>
      </c>
      <c r="AL37" s="27">
        <v>-170987</v>
      </c>
      <c r="AM37" s="27">
        <v>-174990</v>
      </c>
      <c r="AN37" s="27">
        <v>-177572</v>
      </c>
      <c r="AO37" s="27">
        <v>-684492</v>
      </c>
      <c r="AP37" s="27">
        <v>-171711</v>
      </c>
      <c r="AQ37" s="27">
        <v>-177713</v>
      </c>
      <c r="AR37" s="27">
        <v>-174450</v>
      </c>
      <c r="AS37" s="27">
        <v>-196583</v>
      </c>
      <c r="AT37" s="27">
        <v>-720457</v>
      </c>
      <c r="AU37" s="27">
        <v>-174143</v>
      </c>
      <c r="AV37" s="27">
        <v>-174398</v>
      </c>
      <c r="AW37" s="27">
        <v>-184099</v>
      </c>
      <c r="AX37" s="29">
        <v>-213684</v>
      </c>
      <c r="AY37" s="27">
        <v>-746324</v>
      </c>
      <c r="AZ37" s="27">
        <v>-186336</v>
      </c>
      <c r="BA37" s="27">
        <v>-192024</v>
      </c>
      <c r="BB37" s="27">
        <v>-202086</v>
      </c>
      <c r="BC37" s="27">
        <v>-231830</v>
      </c>
      <c r="BD37" s="27">
        <v>-812276</v>
      </c>
      <c r="BE37" s="27">
        <v>-215859</v>
      </c>
      <c r="BF37" s="27">
        <f>-345169-BF38</f>
        <v>-237696</v>
      </c>
      <c r="BG37" s="27">
        <f>-95866-174751</f>
        <v>-270617</v>
      </c>
      <c r="BH37" s="29">
        <f>-425338+174751</f>
        <v>-250587</v>
      </c>
      <c r="BI37" s="27">
        <f t="shared" si="0"/>
        <v>-974759</v>
      </c>
      <c r="BJ37" s="27">
        <v>-230692</v>
      </c>
      <c r="BK37" s="27">
        <v>-292813</v>
      </c>
      <c r="BL37" s="27">
        <v>-352215</v>
      </c>
      <c r="BM37" s="27">
        <f>-1149545-BM36-BM38</f>
        <v>-366947</v>
      </c>
      <c r="BN37" s="27">
        <v>-1242667</v>
      </c>
      <c r="BO37" s="27">
        <v>-372493</v>
      </c>
      <c r="BP37" s="532">
        <v>-313943</v>
      </c>
      <c r="BQ37" s="532">
        <v>-304860</v>
      </c>
      <c r="BR37" s="27">
        <v>-948628</v>
      </c>
      <c r="BS37" s="225"/>
    </row>
    <row r="38" spans="1:72" s="239" customFormat="1" x14ac:dyDescent="0.2">
      <c r="A38" s="28" t="s">
        <v>286</v>
      </c>
      <c r="B38" s="27">
        <v>-15781</v>
      </c>
      <c r="C38" s="27">
        <v>-38203</v>
      </c>
      <c r="D38" s="27">
        <v>-38951</v>
      </c>
      <c r="E38" s="27">
        <v>-33431</v>
      </c>
      <c r="F38" s="27">
        <v>-126366</v>
      </c>
      <c r="G38" s="27">
        <v>-28409</v>
      </c>
      <c r="H38" s="27">
        <v>-23027</v>
      </c>
      <c r="I38" s="27">
        <v>-33406</v>
      </c>
      <c r="J38" s="27">
        <v>-54988</v>
      </c>
      <c r="K38" s="27">
        <v>-139830</v>
      </c>
      <c r="L38" s="27">
        <v>-30110</v>
      </c>
      <c r="M38" s="27">
        <v>-36562</v>
      </c>
      <c r="N38" s="27">
        <v>-45129</v>
      </c>
      <c r="O38" s="27">
        <v>-67814</v>
      </c>
      <c r="P38" s="27">
        <v>-179615</v>
      </c>
      <c r="Q38" s="27">
        <v>-28123</v>
      </c>
      <c r="R38" s="27">
        <v>-35866</v>
      </c>
      <c r="S38" s="27">
        <v>-41558</v>
      </c>
      <c r="T38" s="27">
        <v>-200005</v>
      </c>
      <c r="U38" s="27">
        <v>-305552</v>
      </c>
      <c r="V38" s="27">
        <v>-36884</v>
      </c>
      <c r="W38" s="27">
        <v>-52190</v>
      </c>
      <c r="X38" s="27">
        <v>-50432</v>
      </c>
      <c r="Y38" s="27">
        <v>-73340</v>
      </c>
      <c r="Z38" s="27">
        <v>-212846</v>
      </c>
      <c r="AA38" s="27">
        <v>-63522</v>
      </c>
      <c r="AB38" s="27">
        <v>-52725</v>
      </c>
      <c r="AC38" s="27">
        <v>-65198</v>
      </c>
      <c r="AD38" s="27">
        <v>-76557</v>
      </c>
      <c r="AE38" s="27">
        <v>-258002</v>
      </c>
      <c r="AF38" s="27">
        <v>-54371</v>
      </c>
      <c r="AG38" s="27">
        <v>-59174</v>
      </c>
      <c r="AH38" s="27">
        <v>-53775</v>
      </c>
      <c r="AI38" s="27">
        <v>-54522</v>
      </c>
      <c r="AJ38" s="27">
        <v>-221842</v>
      </c>
      <c r="AK38" s="27">
        <v>-47926</v>
      </c>
      <c r="AL38" s="27">
        <v>-67971</v>
      </c>
      <c r="AM38" s="27">
        <v>-106081</v>
      </c>
      <c r="AN38" s="27">
        <v>-58049</v>
      </c>
      <c r="AO38" s="27">
        <v>-280027</v>
      </c>
      <c r="AP38" s="27">
        <v>-60539</v>
      </c>
      <c r="AQ38" s="27">
        <v>-80869</v>
      </c>
      <c r="AR38" s="27">
        <v>-61794</v>
      </c>
      <c r="AS38" s="27">
        <v>-61082</v>
      </c>
      <c r="AT38" s="27">
        <v>-264284</v>
      </c>
      <c r="AU38" s="27">
        <v>-58721</v>
      </c>
      <c r="AV38" s="27">
        <v>-74471</v>
      </c>
      <c r="AW38" s="27">
        <v>-49656</v>
      </c>
      <c r="AX38" s="29">
        <v>-70350</v>
      </c>
      <c r="AY38" s="27">
        <v>-253198</v>
      </c>
      <c r="AZ38" s="27">
        <v>-42120</v>
      </c>
      <c r="BA38" s="27">
        <v>-131616</v>
      </c>
      <c r="BB38" s="27">
        <v>-60196</v>
      </c>
      <c r="BC38" s="27">
        <v>-39262</v>
      </c>
      <c r="BD38" s="27">
        <v>-273194</v>
      </c>
      <c r="BE38" s="27">
        <v>-67278</v>
      </c>
      <c r="BF38" s="27">
        <v>-107473</v>
      </c>
      <c r="BG38" s="27">
        <v>-37245</v>
      </c>
      <c r="BH38" s="29">
        <v>-98579</v>
      </c>
      <c r="BI38" s="27">
        <f t="shared" si="0"/>
        <v>-310575</v>
      </c>
      <c r="BJ38" s="27">
        <v>-42299</v>
      </c>
      <c r="BK38" s="29">
        <v>-22550</v>
      </c>
      <c r="BL38" s="29">
        <v>-59869</v>
      </c>
      <c r="BM38" s="29">
        <v>-154343</v>
      </c>
      <c r="BN38" s="27">
        <v>-279061</v>
      </c>
      <c r="BO38" s="27">
        <v>-79534</v>
      </c>
      <c r="BP38" s="27">
        <v>-177609</v>
      </c>
      <c r="BQ38" s="27">
        <v>-175077</v>
      </c>
      <c r="BR38" s="27">
        <v>-421968</v>
      </c>
      <c r="BS38" s="225"/>
      <c r="BT38" s="240"/>
    </row>
    <row r="39" spans="1:72" s="239" customFormat="1" x14ac:dyDescent="0.2">
      <c r="A39" s="26" t="s">
        <v>287</v>
      </c>
      <c r="B39" s="27">
        <v>-37754</v>
      </c>
      <c r="C39" s="27">
        <v>-46592</v>
      </c>
      <c r="D39" s="27">
        <v>-38382</v>
      </c>
      <c r="E39" s="27">
        <v>-54874</v>
      </c>
      <c r="F39" s="27">
        <v>-177602</v>
      </c>
      <c r="G39" s="27">
        <v>-52010</v>
      </c>
      <c r="H39" s="27">
        <v>-52893</v>
      </c>
      <c r="I39" s="27">
        <v>-54414</v>
      </c>
      <c r="J39" s="27">
        <v>-54757</v>
      </c>
      <c r="K39" s="27">
        <v>-214074</v>
      </c>
      <c r="L39" s="27">
        <v>-54489</v>
      </c>
      <c r="M39" s="27">
        <v>-54463</v>
      </c>
      <c r="N39" s="27">
        <v>-54801</v>
      </c>
      <c r="O39" s="27">
        <v>-59623</v>
      </c>
      <c r="P39" s="27">
        <v>-223376</v>
      </c>
      <c r="Q39" s="27">
        <v>-57962</v>
      </c>
      <c r="R39" s="27">
        <v>-65576</v>
      </c>
      <c r="S39" s="27">
        <v>-62455</v>
      </c>
      <c r="T39" s="27">
        <v>866441</v>
      </c>
      <c r="U39" s="27">
        <v>680448</v>
      </c>
      <c r="V39" s="27">
        <v>-33003</v>
      </c>
      <c r="W39" s="27">
        <v>-36642</v>
      </c>
      <c r="X39" s="27">
        <v>-40680</v>
      </c>
      <c r="Y39" s="27">
        <v>-45661</v>
      </c>
      <c r="Z39" s="27">
        <v>-155986</v>
      </c>
      <c r="AA39" s="27">
        <v>-63833</v>
      </c>
      <c r="AB39" s="27">
        <v>-84360</v>
      </c>
      <c r="AC39" s="27">
        <v>-90107</v>
      </c>
      <c r="AD39" s="27">
        <v>-86631</v>
      </c>
      <c r="AE39" s="27">
        <v>-324931</v>
      </c>
      <c r="AF39" s="27">
        <v>-92802</v>
      </c>
      <c r="AG39" s="27">
        <v>-98120</v>
      </c>
      <c r="AH39" s="27">
        <v>-91706</v>
      </c>
      <c r="AI39" s="27">
        <v>-91414</v>
      </c>
      <c r="AJ39" s="27">
        <v>-374042</v>
      </c>
      <c r="AK39" s="27">
        <v>-89619</v>
      </c>
      <c r="AL39" s="27">
        <v>-88871</v>
      </c>
      <c r="AM39" s="27">
        <v>-91777</v>
      </c>
      <c r="AN39" s="27">
        <v>-95027</v>
      </c>
      <c r="AO39" s="27">
        <v>-365294</v>
      </c>
      <c r="AP39" s="27">
        <v>-96554</v>
      </c>
      <c r="AQ39" s="27">
        <v>-99707</v>
      </c>
      <c r="AR39" s="27">
        <v>-101846</v>
      </c>
      <c r="AS39" s="27">
        <v>-101229</v>
      </c>
      <c r="AT39" s="27">
        <v>-399336</v>
      </c>
      <c r="AU39" s="27">
        <v>-97082</v>
      </c>
      <c r="AV39" s="27">
        <v>-99803</v>
      </c>
      <c r="AW39" s="27">
        <v>-101402</v>
      </c>
      <c r="AX39" s="27">
        <v>-100257</v>
      </c>
      <c r="AY39" s="27">
        <v>-398544</v>
      </c>
      <c r="AZ39" s="27">
        <v>-101033</v>
      </c>
      <c r="BA39" s="27">
        <v>-125576</v>
      </c>
      <c r="BB39" s="27">
        <v>-114265</v>
      </c>
      <c r="BC39" s="27">
        <v>-110087</v>
      </c>
      <c r="BD39" s="27">
        <v>-450961</v>
      </c>
      <c r="BE39" s="27">
        <v>-103350</v>
      </c>
      <c r="BF39" s="27">
        <v>-104574</v>
      </c>
      <c r="BG39" s="27">
        <v>-106471</v>
      </c>
      <c r="BH39" s="27">
        <v>-106742</v>
      </c>
      <c r="BI39" s="27">
        <v>-421137</v>
      </c>
      <c r="BJ39" s="27">
        <v>-102265</v>
      </c>
      <c r="BK39" s="27">
        <v>-102602</v>
      </c>
      <c r="BL39" s="29">
        <v>-107445</v>
      </c>
      <c r="BM39" s="29">
        <v>-126800</v>
      </c>
      <c r="BN39" s="27">
        <v>-439112</v>
      </c>
      <c r="BO39" s="27">
        <v>-137871</v>
      </c>
      <c r="BP39" s="532">
        <v>-178358</v>
      </c>
      <c r="BQ39" s="532">
        <v>-175346</v>
      </c>
      <c r="BR39" s="27">
        <v>-491575</v>
      </c>
      <c r="BS39" s="225"/>
      <c r="BT39" s="240"/>
    </row>
    <row r="40" spans="1:72" s="239" customFormat="1" x14ac:dyDescent="0.2">
      <c r="A40" s="26" t="s">
        <v>288</v>
      </c>
      <c r="B40" s="27">
        <v>-9522</v>
      </c>
      <c r="C40" s="27">
        <v>-10528</v>
      </c>
      <c r="D40" s="27">
        <v>-12081</v>
      </c>
      <c r="E40" s="27">
        <v>-28106</v>
      </c>
      <c r="F40" s="27">
        <v>-60237</v>
      </c>
      <c r="G40" s="27">
        <v>-13312</v>
      </c>
      <c r="H40" s="27">
        <v>-14969</v>
      </c>
      <c r="I40" s="27">
        <v>-16488</v>
      </c>
      <c r="J40" s="27">
        <v>-32365</v>
      </c>
      <c r="K40" s="27">
        <v>-77134</v>
      </c>
      <c r="L40" s="27">
        <v>-18070</v>
      </c>
      <c r="M40" s="27">
        <v>-18475</v>
      </c>
      <c r="N40" s="27">
        <v>-20623</v>
      </c>
      <c r="O40" s="27">
        <v>-35054</v>
      </c>
      <c r="P40" s="27">
        <v>-92222</v>
      </c>
      <c r="Q40" s="27">
        <v>-15377</v>
      </c>
      <c r="R40" s="27">
        <v>-25470</v>
      </c>
      <c r="S40" s="27">
        <v>-17451</v>
      </c>
      <c r="T40" s="27">
        <v>-32017</v>
      </c>
      <c r="U40" s="27">
        <v>-90315</v>
      </c>
      <c r="V40" s="27">
        <v>-21308</v>
      </c>
      <c r="W40" s="27">
        <v>-17983</v>
      </c>
      <c r="X40" s="27">
        <v>-20945</v>
      </c>
      <c r="Y40" s="27">
        <v>-39379</v>
      </c>
      <c r="Z40" s="27">
        <v>-99615</v>
      </c>
      <c r="AA40" s="27">
        <v>-23008</v>
      </c>
      <c r="AB40" s="27">
        <v>-23145</v>
      </c>
      <c r="AC40" s="27">
        <v>-23677</v>
      </c>
      <c r="AD40" s="27">
        <v>-47048</v>
      </c>
      <c r="AE40" s="27">
        <v>-116878</v>
      </c>
      <c r="AF40" s="27">
        <v>-23159</v>
      </c>
      <c r="AG40" s="27">
        <v>-24400</v>
      </c>
      <c r="AH40" s="27">
        <v>-24490</v>
      </c>
      <c r="AI40" s="27">
        <v>-58591</v>
      </c>
      <c r="AJ40" s="27">
        <v>-130640</v>
      </c>
      <c r="AK40" s="27">
        <v>-27009</v>
      </c>
      <c r="AL40" s="27">
        <v>-43735</v>
      </c>
      <c r="AM40" s="27">
        <v>-28351</v>
      </c>
      <c r="AN40" s="27">
        <v>-46962</v>
      </c>
      <c r="AO40" s="27">
        <v>-146057</v>
      </c>
      <c r="AP40" s="27">
        <v>-24669</v>
      </c>
      <c r="AQ40" s="27">
        <v>-53306</v>
      </c>
      <c r="AR40" s="27">
        <v>-32701</v>
      </c>
      <c r="AS40" s="27">
        <v>-47870</v>
      </c>
      <c r="AT40" s="27">
        <v>-158546</v>
      </c>
      <c r="AU40" s="27">
        <v>-34004</v>
      </c>
      <c r="AV40" s="27">
        <v>-50098</v>
      </c>
      <c r="AW40" s="27">
        <v>-35530</v>
      </c>
      <c r="AX40" s="27">
        <v>-50703</v>
      </c>
      <c r="AY40" s="27">
        <v>-170335</v>
      </c>
      <c r="AZ40" s="27">
        <v>-41116</v>
      </c>
      <c r="BA40" s="27">
        <v>-50565</v>
      </c>
      <c r="BB40" s="27">
        <v>-39944</v>
      </c>
      <c r="BC40" s="27">
        <v>-53134</v>
      </c>
      <c r="BD40" s="27">
        <v>-184759</v>
      </c>
      <c r="BE40" s="27">
        <v>-43547</v>
      </c>
      <c r="BF40" s="27">
        <v>-46556</v>
      </c>
      <c r="BG40" s="27">
        <v>-64102</v>
      </c>
      <c r="BH40" s="27">
        <v>-42067</v>
      </c>
      <c r="BI40" s="27">
        <v>-196272</v>
      </c>
      <c r="BJ40" s="27">
        <v>-52595</v>
      </c>
      <c r="BK40" s="27">
        <v>-60037</v>
      </c>
      <c r="BL40" s="27">
        <v>-79327</v>
      </c>
      <c r="BM40" s="27">
        <f>-207834-BM39</f>
        <v>-81034</v>
      </c>
      <c r="BN40" s="27">
        <v>-272993</v>
      </c>
      <c r="BO40" s="27">
        <v>-59706</v>
      </c>
      <c r="BP40" s="532">
        <v>-87714</v>
      </c>
      <c r="BQ40" s="532">
        <v>-77922</v>
      </c>
      <c r="BR40" s="27">
        <v>-225342</v>
      </c>
      <c r="BS40" s="225"/>
    </row>
    <row r="41" spans="1:72" s="239" customFormat="1" x14ac:dyDescent="0.2">
      <c r="A41" s="28" t="s">
        <v>289</v>
      </c>
      <c r="B41" s="27">
        <v>-7770</v>
      </c>
      <c r="C41" s="27">
        <v>-8204</v>
      </c>
      <c r="D41" s="27">
        <v>-8622</v>
      </c>
      <c r="E41" s="27">
        <v>-10163</v>
      </c>
      <c r="F41" s="27">
        <v>-34759</v>
      </c>
      <c r="G41" s="27">
        <v>-8216</v>
      </c>
      <c r="H41" s="27">
        <v>-10683</v>
      </c>
      <c r="I41" s="27">
        <v>-13524</v>
      </c>
      <c r="J41" s="27">
        <v>-14724</v>
      </c>
      <c r="K41" s="27">
        <v>-47147</v>
      </c>
      <c r="L41" s="27">
        <v>-17234</v>
      </c>
      <c r="M41" s="27">
        <v>-17627</v>
      </c>
      <c r="N41" s="27">
        <v>-20791</v>
      </c>
      <c r="O41" s="27">
        <v>-27011</v>
      </c>
      <c r="P41" s="27">
        <v>-82663</v>
      </c>
      <c r="Q41" s="27">
        <v>-27799</v>
      </c>
      <c r="R41" s="27">
        <v>-35974</v>
      </c>
      <c r="S41" s="27">
        <v>-31740</v>
      </c>
      <c r="T41" s="27">
        <v>-35987</v>
      </c>
      <c r="U41" s="27">
        <v>-131500</v>
      </c>
      <c r="V41" s="27">
        <v>-35170</v>
      </c>
      <c r="W41" s="27">
        <v>-37505</v>
      </c>
      <c r="X41" s="27">
        <v>-42309</v>
      </c>
      <c r="Y41" s="27">
        <v>-47038</v>
      </c>
      <c r="Z41" s="27">
        <v>-162022</v>
      </c>
      <c r="AA41" s="27">
        <v>-44444</v>
      </c>
      <c r="AB41" s="27">
        <v>-59735</v>
      </c>
      <c r="AC41" s="27">
        <v>-73951</v>
      </c>
      <c r="AD41" s="27">
        <v>-92376</v>
      </c>
      <c r="AE41" s="27">
        <v>-270506</v>
      </c>
      <c r="AF41" s="27">
        <v>-62428</v>
      </c>
      <c r="AG41" s="27">
        <v>-67941</v>
      </c>
      <c r="AH41" s="27">
        <v>-73285</v>
      </c>
      <c r="AI41" s="27">
        <v>-80514</v>
      </c>
      <c r="AJ41" s="27">
        <v>-284168</v>
      </c>
      <c r="AK41" s="27">
        <v>-81142</v>
      </c>
      <c r="AL41" s="27">
        <v>-76610</v>
      </c>
      <c r="AM41" s="27">
        <v>-84169</v>
      </c>
      <c r="AN41" s="27">
        <v>-96848</v>
      </c>
      <c r="AO41" s="27">
        <v>-338769</v>
      </c>
      <c r="AP41" s="27">
        <v>-82961</v>
      </c>
      <c r="AQ41" s="27">
        <v>-95110</v>
      </c>
      <c r="AR41" s="27">
        <v>-66174</v>
      </c>
      <c r="AS41" s="27">
        <v>-61946</v>
      </c>
      <c r="AT41" s="27">
        <v>-306191</v>
      </c>
      <c r="AU41" s="27">
        <v>-49826</v>
      </c>
      <c r="AV41" s="27">
        <v>-57620</v>
      </c>
      <c r="AW41" s="27">
        <v>-42581</v>
      </c>
      <c r="AX41" s="27">
        <v>-47631</v>
      </c>
      <c r="AY41" s="27">
        <v>-197658</v>
      </c>
      <c r="AZ41" s="27">
        <v>-43405</v>
      </c>
      <c r="BA41" s="27">
        <v>-37623</v>
      </c>
      <c r="BB41" s="27">
        <v>-38145</v>
      </c>
      <c r="BC41" s="27">
        <v>-49192</v>
      </c>
      <c r="BD41" s="27">
        <v>-168365</v>
      </c>
      <c r="BE41" s="27">
        <v>-53919</v>
      </c>
      <c r="BF41" s="27">
        <v>-45095</v>
      </c>
      <c r="BG41" s="27">
        <v>-44631</v>
      </c>
      <c r="BH41" s="27">
        <v>-43556</v>
      </c>
      <c r="BI41" s="27">
        <v>-187201</v>
      </c>
      <c r="BJ41" s="27">
        <v>-52330</v>
      </c>
      <c r="BK41" s="27">
        <f>-203516+137664</f>
        <v>-65852</v>
      </c>
      <c r="BL41" s="27">
        <v>-70944</v>
      </c>
      <c r="BM41" s="27">
        <v>-113276</v>
      </c>
      <c r="BN41" s="27">
        <v>-302402</v>
      </c>
      <c r="BO41" s="27">
        <v>-106963</v>
      </c>
      <c r="BP41" s="27">
        <v>-78925</v>
      </c>
      <c r="BQ41" s="27">
        <v>-65999</v>
      </c>
      <c r="BR41" s="27">
        <v>-226192</v>
      </c>
      <c r="BS41" s="225"/>
      <c r="BT41" s="240"/>
    </row>
    <row r="42" spans="1:72" s="239" customFormat="1" x14ac:dyDescent="0.2">
      <c r="A42" s="28" t="s">
        <v>290</v>
      </c>
      <c r="B42" s="27">
        <v>-105643</v>
      </c>
      <c r="C42" s="27">
        <v>-103124</v>
      </c>
      <c r="D42" s="27">
        <v>-115449</v>
      </c>
      <c r="E42" s="27">
        <v>-90497</v>
      </c>
      <c r="F42" s="27">
        <v>-414713</v>
      </c>
      <c r="G42" s="27">
        <v>-94472</v>
      </c>
      <c r="H42" s="27">
        <v>-101821</v>
      </c>
      <c r="I42" s="27">
        <v>-122768</v>
      </c>
      <c r="J42" s="27">
        <v>-100313</v>
      </c>
      <c r="K42" s="27">
        <v>-419374</v>
      </c>
      <c r="L42" s="27">
        <v>-117132</v>
      </c>
      <c r="M42" s="27">
        <v>-110880</v>
      </c>
      <c r="N42" s="27">
        <v>-105115</v>
      </c>
      <c r="O42" s="27">
        <v>-105513</v>
      </c>
      <c r="P42" s="27">
        <v>-438640</v>
      </c>
      <c r="Q42" s="27">
        <v>-118696</v>
      </c>
      <c r="R42" s="27">
        <v>-115418</v>
      </c>
      <c r="S42" s="27">
        <v>-108762</v>
      </c>
      <c r="T42" s="27">
        <v>-126883</v>
      </c>
      <c r="U42" s="27">
        <v>-469759</v>
      </c>
      <c r="V42" s="27">
        <v>-131513</v>
      </c>
      <c r="W42" s="27">
        <v>-101645</v>
      </c>
      <c r="X42" s="27">
        <v>-116412</v>
      </c>
      <c r="Y42" s="27">
        <v>-131741</v>
      </c>
      <c r="Z42" s="27">
        <v>-481311</v>
      </c>
      <c r="AA42" s="27">
        <v>-158302</v>
      </c>
      <c r="AB42" s="27">
        <v>-145046</v>
      </c>
      <c r="AC42" s="27">
        <v>-164985</v>
      </c>
      <c r="AD42" s="27">
        <v>-154961</v>
      </c>
      <c r="AE42" s="27">
        <v>-623294</v>
      </c>
      <c r="AF42" s="27">
        <v>-169626</v>
      </c>
      <c r="AG42" s="27">
        <v>-151368</v>
      </c>
      <c r="AH42" s="27">
        <v>-147801</v>
      </c>
      <c r="AI42" s="27">
        <v>-152208</v>
      </c>
      <c r="AJ42" s="27">
        <v>-621003</v>
      </c>
      <c r="AK42" s="27">
        <v>-155105</v>
      </c>
      <c r="AL42" s="27">
        <v>-137112</v>
      </c>
      <c r="AM42" s="27">
        <v>-135394</v>
      </c>
      <c r="AN42" s="27">
        <v>-142229</v>
      </c>
      <c r="AO42" s="27">
        <v>-569840</v>
      </c>
      <c r="AP42" s="27">
        <v>-105136</v>
      </c>
      <c r="AQ42" s="27">
        <v>-119632</v>
      </c>
      <c r="AR42" s="27">
        <v>-114107</v>
      </c>
      <c r="AS42" s="27">
        <v>-94717</v>
      </c>
      <c r="AT42" s="27">
        <v>-433592</v>
      </c>
      <c r="AU42" s="27">
        <v>-110972</v>
      </c>
      <c r="AV42" s="27">
        <v>-107258</v>
      </c>
      <c r="AW42" s="27">
        <v>-105849</v>
      </c>
      <c r="AX42" s="27">
        <v>-110129</v>
      </c>
      <c r="AY42" s="27">
        <v>-434208</v>
      </c>
      <c r="AZ42" s="27">
        <v>-101596</v>
      </c>
      <c r="BA42" s="27">
        <v>-114216</v>
      </c>
      <c r="BB42" s="27">
        <v>-81337</v>
      </c>
      <c r="BC42" s="27">
        <v>-119891</v>
      </c>
      <c r="BD42" s="27">
        <v>-417040</v>
      </c>
      <c r="BE42" s="27">
        <v>-86935</v>
      </c>
      <c r="BF42" s="27">
        <v>-85934</v>
      </c>
      <c r="BG42" s="27">
        <v>-81139</v>
      </c>
      <c r="BH42" s="27">
        <v>-91215</v>
      </c>
      <c r="BI42" s="27">
        <v>-345223</v>
      </c>
      <c r="BJ42" s="27">
        <v>-107848</v>
      </c>
      <c r="BK42" s="27">
        <v>-81183</v>
      </c>
      <c r="BL42" s="29">
        <v>-66171</v>
      </c>
      <c r="BM42" s="29">
        <v>-68204</v>
      </c>
      <c r="BN42" s="27">
        <v>-323406</v>
      </c>
      <c r="BO42" s="27">
        <v>-75117</v>
      </c>
      <c r="BP42" s="532">
        <v>-85498</v>
      </c>
      <c r="BQ42" s="532">
        <v>-90893</v>
      </c>
      <c r="BR42" s="27">
        <v>-160615</v>
      </c>
      <c r="BS42" s="225"/>
    </row>
    <row r="43" spans="1:72" x14ac:dyDescent="0.2">
      <c r="A43" s="28" t="s">
        <v>108</v>
      </c>
      <c r="B43" s="33">
        <v>-30514</v>
      </c>
      <c r="C43" s="33">
        <v>-26510</v>
      </c>
      <c r="D43" s="33">
        <v>-27272</v>
      </c>
      <c r="E43" s="27">
        <v>-27454</v>
      </c>
      <c r="F43" s="27">
        <v>-111750</v>
      </c>
      <c r="G43" s="27">
        <v>-28831</v>
      </c>
      <c r="H43" s="27">
        <v>-37479</v>
      </c>
      <c r="I43" s="27">
        <v>-34811</v>
      </c>
      <c r="J43" s="27">
        <v>-50770</v>
      </c>
      <c r="K43" s="27">
        <v>-151891</v>
      </c>
      <c r="L43" s="27">
        <v>-50934</v>
      </c>
      <c r="M43" s="27">
        <v>-57419</v>
      </c>
      <c r="N43" s="27">
        <v>-71997</v>
      </c>
      <c r="O43" s="27">
        <v>-80451</v>
      </c>
      <c r="P43" s="27">
        <v>-260801</v>
      </c>
      <c r="Q43" s="27">
        <v>-67087</v>
      </c>
      <c r="R43" s="27">
        <v>-85423</v>
      </c>
      <c r="S43" s="27">
        <v>-136357</v>
      </c>
      <c r="T43" s="27">
        <v>-109890</v>
      </c>
      <c r="U43" s="27">
        <v>-398757</v>
      </c>
      <c r="V43" s="27">
        <v>-136618</v>
      </c>
      <c r="W43" s="27">
        <v>-136921</v>
      </c>
      <c r="X43" s="27">
        <v>-150753</v>
      </c>
      <c r="Y43" s="27">
        <v>-152942</v>
      </c>
      <c r="Z43" s="27">
        <v>-577234</v>
      </c>
      <c r="AA43" s="27">
        <v>-166083</v>
      </c>
      <c r="AB43" s="27">
        <v>-169851</v>
      </c>
      <c r="AC43" s="27">
        <v>-223729</v>
      </c>
      <c r="AD43" s="27">
        <v>-162456</v>
      </c>
      <c r="AE43" s="27">
        <v>-722119</v>
      </c>
      <c r="AF43" s="27">
        <v>-146174</v>
      </c>
      <c r="AG43" s="27">
        <v>-172143</v>
      </c>
      <c r="AH43" s="27">
        <v>-175234</v>
      </c>
      <c r="AI43" s="27">
        <v>-175590</v>
      </c>
      <c r="AJ43" s="27">
        <v>-669141</v>
      </c>
      <c r="AK43" s="27">
        <v>-174825</v>
      </c>
      <c r="AL43" s="27">
        <v>-176295</v>
      </c>
      <c r="AM43" s="27">
        <v>-186385</v>
      </c>
      <c r="AN43" s="27">
        <v>-208766</v>
      </c>
      <c r="AO43" s="27">
        <v>-746271</v>
      </c>
      <c r="AP43" s="27">
        <v>-273136</v>
      </c>
      <c r="AQ43" s="27">
        <v>-236593</v>
      </c>
      <c r="AR43" s="27">
        <v>-259792</v>
      </c>
      <c r="AS43" s="27">
        <v>-200557</v>
      </c>
      <c r="AT43" s="27">
        <v>-970078</v>
      </c>
      <c r="AU43" s="27">
        <v>-243019</v>
      </c>
      <c r="AV43" s="27">
        <v>-216579</v>
      </c>
      <c r="AW43" s="27">
        <v>-265522</v>
      </c>
      <c r="AX43" s="27">
        <v>-277860</v>
      </c>
      <c r="AY43" s="27">
        <v>-1002980</v>
      </c>
      <c r="AZ43" s="27">
        <v>-289097</v>
      </c>
      <c r="BA43" s="27">
        <v>-361356</v>
      </c>
      <c r="BB43" s="27">
        <v>-236704</v>
      </c>
      <c r="BC43" s="27">
        <v>-267173</v>
      </c>
      <c r="BD43" s="27">
        <v>-1154329</v>
      </c>
      <c r="BE43" s="27">
        <v>-259858</v>
      </c>
      <c r="BF43" s="27">
        <v>-327643</v>
      </c>
      <c r="BG43" s="27">
        <v>-399118</v>
      </c>
      <c r="BH43" s="27">
        <v>-442138</v>
      </c>
      <c r="BI43" s="27">
        <v>-1428757</v>
      </c>
      <c r="BJ43" s="27">
        <v>-530260</v>
      </c>
      <c r="BK43" s="27">
        <v>-560326</v>
      </c>
      <c r="BL43" s="27">
        <v>-611886</v>
      </c>
      <c r="BM43" s="27">
        <f>-701357-BM42</f>
        <v>-633153</v>
      </c>
      <c r="BN43" s="27">
        <v>-2335625</v>
      </c>
      <c r="BO43" s="27">
        <v>-699975</v>
      </c>
      <c r="BP43" s="532">
        <v>-731335</v>
      </c>
      <c r="BQ43" s="532">
        <v>-794377</v>
      </c>
      <c r="BR43" s="27">
        <v>-2348113</v>
      </c>
    </row>
    <row r="44" spans="1:72" x14ac:dyDescent="0.2">
      <c r="A44" s="24"/>
      <c r="B44" s="33"/>
      <c r="C44" s="33"/>
      <c r="D44" s="33"/>
      <c r="E44" s="27"/>
      <c r="F44" s="27"/>
      <c r="G44" s="27"/>
      <c r="H44" s="27"/>
      <c r="I44" s="27"/>
      <c r="J44" s="27"/>
      <c r="K44" s="27"/>
      <c r="L44" s="27"/>
      <c r="M44" s="27"/>
      <c r="N44" s="34"/>
      <c r="O44" s="34"/>
      <c r="P44" s="27"/>
      <c r="Q44" s="34"/>
      <c r="R44" s="34"/>
      <c r="S44" s="34"/>
      <c r="T44" s="34"/>
      <c r="U44" s="34"/>
      <c r="V44" s="34"/>
      <c r="W44" s="34"/>
      <c r="X44" s="34"/>
      <c r="Y44" s="34"/>
      <c r="Z44" s="34"/>
      <c r="AA44" s="34"/>
      <c r="AB44" s="34"/>
      <c r="AC44" s="34"/>
      <c r="AD44" s="34"/>
      <c r="AE44" s="34"/>
      <c r="AF44" s="34"/>
      <c r="AG44" s="34"/>
      <c r="AH44" s="34"/>
      <c r="AI44" s="34"/>
      <c r="AJ44" s="34"/>
      <c r="AK44" s="240"/>
      <c r="AL44" s="240"/>
      <c r="AM44" s="240"/>
      <c r="AN44" s="240"/>
      <c r="AO44" s="34"/>
      <c r="AP44" s="240"/>
      <c r="AQ44" s="240"/>
      <c r="AR44" s="240"/>
      <c r="AS44" s="240"/>
      <c r="AT44" s="240"/>
      <c r="AU44" s="240"/>
      <c r="AV44" s="240"/>
      <c r="AW44" s="240"/>
      <c r="AX44" s="240"/>
      <c r="AY44" s="240"/>
      <c r="AZ44" s="240"/>
      <c r="BA44" s="240"/>
      <c r="BB44" s="240"/>
      <c r="BC44" s="240"/>
      <c r="BD44" s="240"/>
      <c r="BE44" s="240"/>
      <c r="BF44" s="240"/>
      <c r="BG44" s="240"/>
      <c r="BH44" s="240"/>
      <c r="BI44" s="240"/>
      <c r="BJ44" s="240"/>
      <c r="BK44" s="240"/>
      <c r="BL44" s="240"/>
      <c r="BM44" s="240"/>
      <c r="BN44" s="240"/>
      <c r="BO44" s="445"/>
      <c r="BP44" s="535"/>
      <c r="BQ44" s="535"/>
      <c r="BR44" s="535"/>
    </row>
    <row r="45" spans="1:72" s="234" customFormat="1" x14ac:dyDescent="0.2">
      <c r="A45" s="233"/>
      <c r="B45" s="233">
        <v>-2022058</v>
      </c>
      <c r="C45" s="233">
        <v>-2047488</v>
      </c>
      <c r="D45" s="233">
        <v>-2214475</v>
      </c>
      <c r="E45" s="233">
        <v>-2429768</v>
      </c>
      <c r="F45" s="233">
        <v>-8713789</v>
      </c>
      <c r="G45" s="233">
        <v>-2285179</v>
      </c>
      <c r="H45" s="233">
        <v>-2372845</v>
      </c>
      <c r="I45" s="233">
        <v>-2594264</v>
      </c>
      <c r="J45" s="233">
        <v>-2706185</v>
      </c>
      <c r="K45" s="233">
        <v>-9958473</v>
      </c>
      <c r="L45" s="233">
        <v>-2611305</v>
      </c>
      <c r="M45" s="233">
        <v>-2629568</v>
      </c>
      <c r="N45" s="241">
        <v>-2867650</v>
      </c>
      <c r="O45" s="241">
        <v>-3035813</v>
      </c>
      <c r="P45" s="233">
        <v>-11144336</v>
      </c>
      <c r="Q45" s="241">
        <v>-2790268</v>
      </c>
      <c r="R45" s="241">
        <v>-2908512</v>
      </c>
      <c r="S45" s="241">
        <v>-3196804</v>
      </c>
      <c r="T45" s="241">
        <v>-2643497</v>
      </c>
      <c r="U45" s="241">
        <v>-11539081</v>
      </c>
      <c r="V45" s="241">
        <v>-3272334</v>
      </c>
      <c r="W45" s="241">
        <v>-3252018</v>
      </c>
      <c r="X45" s="241">
        <v>-3562267</v>
      </c>
      <c r="Y45" s="241">
        <v>-3921403</v>
      </c>
      <c r="Z45" s="241">
        <v>-14008022</v>
      </c>
      <c r="AA45" s="241">
        <v>-3728836</v>
      </c>
      <c r="AB45" s="241">
        <v>-3526370</v>
      </c>
      <c r="AC45" s="241">
        <v>-3865283</v>
      </c>
      <c r="AD45" s="241">
        <v>-4129912</v>
      </c>
      <c r="AE45" s="241">
        <v>-15250401</v>
      </c>
      <c r="AF45" s="241">
        <v>-3958255</v>
      </c>
      <c r="AG45" s="241">
        <v>-3925614</v>
      </c>
      <c r="AH45" s="241">
        <v>-4071867</v>
      </c>
      <c r="AI45" s="241">
        <v>-4172646</v>
      </c>
      <c r="AJ45" s="241">
        <v>-16128382</v>
      </c>
      <c r="AK45" s="241">
        <v>-3998793</v>
      </c>
      <c r="AL45" s="241">
        <v>-4076161</v>
      </c>
      <c r="AM45" s="241">
        <v>-4234438</v>
      </c>
      <c r="AN45" s="241">
        <v>-4359466</v>
      </c>
      <c r="AO45" s="241">
        <v>-16668858</v>
      </c>
      <c r="AP45" s="241">
        <v>-4141534</v>
      </c>
      <c r="AQ45" s="241">
        <v>-4160955</v>
      </c>
      <c r="AR45" s="241">
        <v>-4189523</v>
      </c>
      <c r="AS45" s="241">
        <v>-4386497</v>
      </c>
      <c r="AT45" s="241">
        <v>-16878509</v>
      </c>
      <c r="AU45" s="241">
        <v>-4191152</v>
      </c>
      <c r="AV45" s="241">
        <v>-4126846</v>
      </c>
      <c r="AW45" s="241">
        <v>-4379620</v>
      </c>
      <c r="AX45" s="241">
        <v>-4680423</v>
      </c>
      <c r="AY45" s="241">
        <v>-17378041</v>
      </c>
      <c r="AZ45" s="241">
        <v>-4188740</v>
      </c>
      <c r="BA45" s="241">
        <v>-3725060</v>
      </c>
      <c r="BB45" s="241">
        <v>-4282299</v>
      </c>
      <c r="BC45" s="241">
        <v>-4997010</v>
      </c>
      <c r="BD45" s="241">
        <v>-17193108</v>
      </c>
      <c r="BE45" s="241">
        <v>-4536172</v>
      </c>
      <c r="BF45" s="241">
        <v>-4544095</v>
      </c>
      <c r="BG45" s="241">
        <v>-5420348</v>
      </c>
      <c r="BH45" s="241">
        <v>-5853979</v>
      </c>
      <c r="BI45" s="241">
        <v>-20354594</v>
      </c>
      <c r="BJ45" s="241">
        <v>-5757677</v>
      </c>
      <c r="BK45" s="241">
        <f>SUM(BK27,BK32:BK43)</f>
        <v>-6613895</v>
      </c>
      <c r="BL45" s="241">
        <f>SUM(BL27,BL32:BL43)</f>
        <v>-7446156</v>
      </c>
      <c r="BM45" s="241">
        <f>SUM(BM27,BM32:BM43)</f>
        <v>-7438764</v>
      </c>
      <c r="BN45" s="241">
        <v>-27256492</v>
      </c>
      <c r="BO45" s="446">
        <f>SUM(BO27,BO32:BO43)</f>
        <v>-7077601</v>
      </c>
      <c r="BP45" s="536">
        <v>-7151968</v>
      </c>
      <c r="BQ45" s="536">
        <v>-7717716</v>
      </c>
      <c r="BR45" s="536">
        <v>-21950063</v>
      </c>
      <c r="BS45" s="225"/>
    </row>
    <row r="46" spans="1:72" x14ac:dyDescent="0.2">
      <c r="B46" s="23"/>
      <c r="C46" s="35"/>
      <c r="D46" s="35"/>
      <c r="E46" s="35"/>
      <c r="F46" s="23"/>
      <c r="G46" s="35"/>
      <c r="H46" s="35"/>
      <c r="I46" s="35"/>
      <c r="J46" s="35"/>
      <c r="K46" s="35"/>
      <c r="L46" s="35"/>
      <c r="M46" s="35"/>
      <c r="N46" s="36"/>
      <c r="O46" s="36"/>
      <c r="P46" s="35"/>
      <c r="Q46" s="37"/>
      <c r="R46" s="37"/>
      <c r="S46" s="37"/>
      <c r="T46" s="37"/>
      <c r="U46" s="37"/>
      <c r="V46" s="36"/>
      <c r="W46" s="36"/>
      <c r="X46" s="36"/>
      <c r="Y46" s="36"/>
      <c r="Z46" s="36"/>
      <c r="AA46" s="36"/>
      <c r="AB46" s="36"/>
      <c r="AC46" s="36"/>
      <c r="AD46" s="36"/>
      <c r="AE46" s="36"/>
      <c r="AF46" s="36"/>
      <c r="AG46" s="36"/>
      <c r="AH46" s="36"/>
      <c r="AI46" s="36"/>
      <c r="AJ46" s="36"/>
      <c r="AO46" s="36"/>
    </row>
    <row r="47" spans="1:72" s="234" customFormat="1" x14ac:dyDescent="0.2">
      <c r="A47" s="242" t="s">
        <v>291</v>
      </c>
      <c r="B47" s="233">
        <v>1526</v>
      </c>
      <c r="C47" s="233">
        <v>63208</v>
      </c>
      <c r="D47" s="233">
        <v>101813</v>
      </c>
      <c r="E47" s="233">
        <v>29581</v>
      </c>
      <c r="F47" s="233">
        <v>196128</v>
      </c>
      <c r="G47" s="233">
        <v>26444</v>
      </c>
      <c r="H47" s="233">
        <v>-25933</v>
      </c>
      <c r="I47" s="233">
        <v>-4383</v>
      </c>
      <c r="J47" s="233">
        <v>-70236</v>
      </c>
      <c r="K47" s="233">
        <v>-74108</v>
      </c>
      <c r="L47" s="233">
        <v>-33315</v>
      </c>
      <c r="M47" s="233">
        <v>-19433</v>
      </c>
      <c r="N47" s="233">
        <v>29975</v>
      </c>
      <c r="O47" s="233">
        <v>32084</v>
      </c>
      <c r="P47" s="233">
        <v>9311</v>
      </c>
      <c r="Q47" s="233">
        <v>83414</v>
      </c>
      <c r="R47" s="233">
        <v>201850</v>
      </c>
      <c r="S47" s="233">
        <v>133794</v>
      </c>
      <c r="T47" s="233">
        <v>849186</v>
      </c>
      <c r="U47" s="233">
        <v>1268244</v>
      </c>
      <c r="V47" s="233">
        <v>42832</v>
      </c>
      <c r="W47" s="233">
        <v>126973</v>
      </c>
      <c r="X47" s="233">
        <v>156236</v>
      </c>
      <c r="Y47" s="233">
        <v>100632</v>
      </c>
      <c r="Z47" s="233">
        <v>426673</v>
      </c>
      <c r="AA47" s="233">
        <v>108056</v>
      </c>
      <c r="AB47" s="233">
        <v>154736</v>
      </c>
      <c r="AC47" s="233">
        <v>49074</v>
      </c>
      <c r="AD47" s="233">
        <v>30690</v>
      </c>
      <c r="AE47" s="233">
        <v>342556</v>
      </c>
      <c r="AF47" s="233">
        <v>47909</v>
      </c>
      <c r="AG47" s="233">
        <v>-5074</v>
      </c>
      <c r="AH47" s="233">
        <v>67719</v>
      </c>
      <c r="AI47" s="233">
        <v>8952</v>
      </c>
      <c r="AJ47" s="233">
        <v>119506</v>
      </c>
      <c r="AK47" s="233">
        <v>61427</v>
      </c>
      <c r="AL47" s="233">
        <v>64032</v>
      </c>
      <c r="AM47" s="233">
        <v>101735</v>
      </c>
      <c r="AN47" s="233">
        <v>174750</v>
      </c>
      <c r="AO47" s="233">
        <v>401944</v>
      </c>
      <c r="AP47" s="233">
        <v>242783</v>
      </c>
      <c r="AQ47" s="233">
        <v>351827</v>
      </c>
      <c r="AR47" s="233">
        <v>343201</v>
      </c>
      <c r="AS47" s="233">
        <v>302341</v>
      </c>
      <c r="AT47" s="233">
        <v>1240152</v>
      </c>
      <c r="AU47" s="233">
        <v>218226</v>
      </c>
      <c r="AV47" s="233">
        <v>264607</v>
      </c>
      <c r="AW47" s="233">
        <v>250500</v>
      </c>
      <c r="AX47" s="233">
        <v>254621</v>
      </c>
      <c r="AY47" s="233">
        <v>987954</v>
      </c>
      <c r="AZ47" s="233">
        <v>379180</v>
      </c>
      <c r="BA47" s="233">
        <v>490483</v>
      </c>
      <c r="BB47" s="233">
        <v>543748</v>
      </c>
      <c r="BC47" s="233">
        <v>270745</v>
      </c>
      <c r="BD47" s="233">
        <v>1684157</v>
      </c>
      <c r="BE47" s="233">
        <v>302111</v>
      </c>
      <c r="BF47" s="233">
        <v>620038</v>
      </c>
      <c r="BG47" s="233">
        <v>163465</v>
      </c>
      <c r="BH47" s="233">
        <v>163144</v>
      </c>
      <c r="BI47" s="233">
        <v>1247040</v>
      </c>
      <c r="BJ47" s="233">
        <v>93352</v>
      </c>
      <c r="BK47" s="233">
        <f>+BK20+BK45</f>
        <v>65049</v>
      </c>
      <c r="BL47" s="233">
        <f>+BL20+BL45</f>
        <v>103825</v>
      </c>
      <c r="BM47" s="233">
        <f>+BM20+BM45</f>
        <v>445271</v>
      </c>
      <c r="BN47" s="233">
        <v>707497</v>
      </c>
      <c r="BO47" s="443">
        <f>+BO20+BO45</f>
        <v>413468</v>
      </c>
      <c r="BP47" s="533">
        <v>686664</v>
      </c>
      <c r="BQ47" s="533">
        <v>730863</v>
      </c>
      <c r="BR47" s="533">
        <v>1830995</v>
      </c>
      <c r="BS47" s="225"/>
    </row>
    <row r="48" spans="1:72" s="234" customFormat="1" x14ac:dyDescent="0.2">
      <c r="B48" s="235"/>
      <c r="C48" s="27"/>
      <c r="D48" s="235"/>
      <c r="E48" s="235"/>
      <c r="F48" s="27"/>
      <c r="G48" s="235"/>
      <c r="H48" s="235"/>
      <c r="I48" s="235"/>
      <c r="J48" s="235"/>
      <c r="K48" s="235"/>
      <c r="L48" s="235"/>
      <c r="M48" s="235"/>
      <c r="N48" s="235"/>
      <c r="O48" s="235"/>
      <c r="P48" s="235"/>
      <c r="Q48" s="238"/>
      <c r="R48" s="238"/>
      <c r="S48" s="238"/>
      <c r="T48" s="238"/>
      <c r="U48" s="238"/>
      <c r="V48" s="235"/>
      <c r="W48" s="235"/>
      <c r="X48" s="235"/>
      <c r="Y48" s="235"/>
      <c r="Z48" s="235"/>
      <c r="AA48" s="235"/>
      <c r="AB48" s="235"/>
      <c r="AC48" s="235"/>
      <c r="AD48" s="235"/>
      <c r="AE48" s="235"/>
      <c r="AF48" s="235"/>
      <c r="AG48" s="235"/>
      <c r="AH48" s="235"/>
      <c r="AI48" s="235"/>
      <c r="AJ48" s="235"/>
      <c r="AK48" s="225"/>
      <c r="AL48" s="225"/>
      <c r="AM48" s="225"/>
      <c r="AN48" s="225"/>
      <c r="AO48" s="235"/>
      <c r="AP48" s="225"/>
      <c r="AQ48" s="225"/>
      <c r="AR48" s="225"/>
      <c r="AS48" s="225"/>
      <c r="AT48" s="225"/>
      <c r="AU48" s="225"/>
      <c r="AV48" s="225"/>
      <c r="AW48" s="225"/>
      <c r="AX48" s="225"/>
      <c r="AY48" s="225"/>
      <c r="AZ48" s="225"/>
      <c r="BA48" s="225"/>
      <c r="BB48" s="225"/>
      <c r="BC48" s="225"/>
      <c r="BD48" s="225"/>
      <c r="BE48" s="225"/>
      <c r="BF48" s="225"/>
      <c r="BG48" s="225"/>
      <c r="BH48" s="225"/>
      <c r="BI48" s="225"/>
      <c r="BJ48" s="225"/>
      <c r="BK48" s="225"/>
      <c r="BL48" s="225"/>
      <c r="BM48" s="225"/>
      <c r="BN48" s="225"/>
      <c r="BO48" s="442"/>
      <c r="BP48" s="442"/>
      <c r="BQ48" s="442"/>
      <c r="BR48" s="442"/>
      <c r="BS48" s="225"/>
    </row>
    <row r="49" spans="1:72" s="234" customFormat="1" x14ac:dyDescent="0.2">
      <c r="A49" s="26" t="s">
        <v>292</v>
      </c>
      <c r="B49" s="27">
        <v>171731</v>
      </c>
      <c r="C49" s="27">
        <v>135252</v>
      </c>
      <c r="D49" s="27">
        <v>186645</v>
      </c>
      <c r="E49" s="27">
        <v>156789</v>
      </c>
      <c r="F49" s="27">
        <v>650417</v>
      </c>
      <c r="G49" s="27">
        <v>189500</v>
      </c>
      <c r="H49" s="27">
        <v>170256</v>
      </c>
      <c r="I49" s="27">
        <v>229177</v>
      </c>
      <c r="J49" s="27">
        <v>196842</v>
      </c>
      <c r="K49" s="27">
        <v>785775</v>
      </c>
      <c r="L49" s="27">
        <v>216670</v>
      </c>
      <c r="M49" s="27">
        <v>203873</v>
      </c>
      <c r="N49" s="27">
        <v>193613</v>
      </c>
      <c r="O49" s="27">
        <v>190369</v>
      </c>
      <c r="P49" s="27">
        <v>804525</v>
      </c>
      <c r="Q49" s="27">
        <v>87609</v>
      </c>
      <c r="R49" s="27">
        <v>113607</v>
      </c>
      <c r="S49" s="27">
        <v>135730</v>
      </c>
      <c r="T49" s="27">
        <v>571522</v>
      </c>
      <c r="U49" s="27">
        <v>908468</v>
      </c>
      <c r="V49" s="27">
        <v>198642</v>
      </c>
      <c r="W49" s="27">
        <v>198409</v>
      </c>
      <c r="X49" s="27">
        <v>189445</v>
      </c>
      <c r="Y49" s="27">
        <v>250112</v>
      </c>
      <c r="Z49" s="27">
        <v>836608</v>
      </c>
      <c r="AA49" s="27">
        <v>247938</v>
      </c>
      <c r="AB49" s="27">
        <v>253497</v>
      </c>
      <c r="AC49" s="27">
        <v>219244</v>
      </c>
      <c r="AD49" s="27">
        <v>283601</v>
      </c>
      <c r="AE49" s="27">
        <v>1004280</v>
      </c>
      <c r="AF49" s="27">
        <v>298565</v>
      </c>
      <c r="AG49" s="27">
        <v>276192</v>
      </c>
      <c r="AH49" s="27">
        <v>255664</v>
      </c>
      <c r="AI49" s="27">
        <v>244866</v>
      </c>
      <c r="AJ49" s="27">
        <v>1075287</v>
      </c>
      <c r="AK49" s="27">
        <v>247669</v>
      </c>
      <c r="AL49" s="27">
        <v>169890</v>
      </c>
      <c r="AM49" s="27">
        <v>228682</v>
      </c>
      <c r="AN49" s="27">
        <v>139329</v>
      </c>
      <c r="AO49" s="27">
        <v>785570</v>
      </c>
      <c r="AP49" s="27">
        <v>182094</v>
      </c>
      <c r="AQ49" s="27">
        <v>189514</v>
      </c>
      <c r="AR49" s="27">
        <v>196054</v>
      </c>
      <c r="AS49" s="27">
        <v>217524</v>
      </c>
      <c r="AT49" s="27">
        <v>785186</v>
      </c>
      <c r="AU49" s="27">
        <v>226751</v>
      </c>
      <c r="AV49" s="27">
        <v>182772</v>
      </c>
      <c r="AW49" s="27">
        <v>220031</v>
      </c>
      <c r="AX49" s="27">
        <v>210280</v>
      </c>
      <c r="AY49" s="27">
        <v>839834</v>
      </c>
      <c r="AZ49" s="27">
        <v>108815</v>
      </c>
      <c r="BA49" s="27">
        <v>366041</v>
      </c>
      <c r="BB49" s="27">
        <v>118964</v>
      </c>
      <c r="BC49" s="27">
        <v>185431</v>
      </c>
      <c r="BD49" s="27">
        <v>779251</v>
      </c>
      <c r="BE49" s="27">
        <v>169461</v>
      </c>
      <c r="BF49" s="27">
        <v>118271</v>
      </c>
      <c r="BG49" s="27">
        <v>-4019</v>
      </c>
      <c r="BH49" s="27">
        <v>147353</v>
      </c>
      <c r="BI49" s="27">
        <v>431066</v>
      </c>
      <c r="BJ49" s="27">
        <v>101121</v>
      </c>
      <c r="BK49" s="27">
        <v>129541</v>
      </c>
      <c r="BL49" s="29">
        <v>129142</v>
      </c>
      <c r="BM49" s="29">
        <v>214649</v>
      </c>
      <c r="BN49" s="27">
        <v>574453</v>
      </c>
      <c r="BO49" s="27">
        <v>223869</v>
      </c>
      <c r="BP49" s="532">
        <v>250320</v>
      </c>
      <c r="BQ49" s="532">
        <v>256215</v>
      </c>
      <c r="BR49" s="27">
        <v>730404</v>
      </c>
      <c r="BS49" s="225"/>
      <c r="BT49" s="243"/>
    </row>
    <row r="50" spans="1:72" s="234" customFormat="1" x14ac:dyDescent="0.2">
      <c r="A50" s="26" t="s">
        <v>293</v>
      </c>
      <c r="B50" s="27">
        <v>15831</v>
      </c>
      <c r="C50" s="27">
        <v>10255</v>
      </c>
      <c r="D50" s="27">
        <v>18005</v>
      </c>
      <c r="E50" s="27">
        <v>15215</v>
      </c>
      <c r="F50" s="27">
        <v>59306</v>
      </c>
      <c r="G50" s="27">
        <v>17408</v>
      </c>
      <c r="H50" s="27">
        <v>13170</v>
      </c>
      <c r="I50" s="27">
        <v>25592</v>
      </c>
      <c r="J50" s="27">
        <v>28386</v>
      </c>
      <c r="K50" s="27">
        <v>84556</v>
      </c>
      <c r="L50" s="27">
        <v>44708</v>
      </c>
      <c r="M50" s="27">
        <v>27256</v>
      </c>
      <c r="N50" s="27">
        <v>31605</v>
      </c>
      <c r="O50" s="27">
        <v>37515</v>
      </c>
      <c r="P50" s="27">
        <v>141084</v>
      </c>
      <c r="Q50" s="27">
        <v>6020</v>
      </c>
      <c r="R50" s="27">
        <v>4597</v>
      </c>
      <c r="S50" s="27">
        <v>20218</v>
      </c>
      <c r="T50" s="27">
        <v>18819</v>
      </c>
      <c r="U50" s="27">
        <v>49664</v>
      </c>
      <c r="V50" s="27">
        <v>10977</v>
      </c>
      <c r="W50" s="27">
        <v>28222</v>
      </c>
      <c r="X50" s="27">
        <v>22603</v>
      </c>
      <c r="Y50" s="27">
        <v>7470</v>
      </c>
      <c r="Z50" s="27">
        <v>69272</v>
      </c>
      <c r="AA50" s="27">
        <v>24118</v>
      </c>
      <c r="AB50" s="27">
        <v>27793</v>
      </c>
      <c r="AC50" s="27">
        <v>-9018</v>
      </c>
      <c r="AD50" s="27">
        <v>22402</v>
      </c>
      <c r="AE50" s="27">
        <v>65295</v>
      </c>
      <c r="AF50" s="27">
        <v>54273</v>
      </c>
      <c r="AG50" s="27">
        <v>34664</v>
      </c>
      <c r="AH50" s="27">
        <v>28527</v>
      </c>
      <c r="AI50" s="27">
        <v>25755</v>
      </c>
      <c r="AJ50" s="27">
        <v>143219</v>
      </c>
      <c r="AK50" s="27">
        <v>58190</v>
      </c>
      <c r="AL50" s="27">
        <v>27438</v>
      </c>
      <c r="AM50" s="27">
        <v>244890</v>
      </c>
      <c r="AN50" s="27">
        <v>14654</v>
      </c>
      <c r="AO50" s="27">
        <v>345172</v>
      </c>
      <c r="AP50" s="27">
        <v>53709</v>
      </c>
      <c r="AQ50" s="27">
        <v>-21451</v>
      </c>
      <c r="AR50" s="27">
        <v>28497</v>
      </c>
      <c r="AS50" s="27">
        <v>79986</v>
      </c>
      <c r="AT50" s="27">
        <v>140741</v>
      </c>
      <c r="AU50" s="27">
        <v>44321</v>
      </c>
      <c r="AV50" s="27">
        <v>63400</v>
      </c>
      <c r="AW50" s="27">
        <v>32260</v>
      </c>
      <c r="AX50" s="27">
        <v>59287</v>
      </c>
      <c r="AY50" s="27">
        <v>199268</v>
      </c>
      <c r="AZ50" s="27">
        <v>-110352</v>
      </c>
      <c r="BA50" s="27">
        <v>131630</v>
      </c>
      <c r="BB50" s="27">
        <v>6099</v>
      </c>
      <c r="BC50" s="27">
        <v>114444</v>
      </c>
      <c r="BD50" s="27">
        <v>141821</v>
      </c>
      <c r="BE50" s="27">
        <v>24245</v>
      </c>
      <c r="BF50" s="27">
        <v>55807</v>
      </c>
      <c r="BG50" s="27">
        <v>-33041</v>
      </c>
      <c r="BH50" s="27">
        <v>-9366</v>
      </c>
      <c r="BI50" s="27">
        <v>37645</v>
      </c>
      <c r="BJ50" s="27">
        <v>48649</v>
      </c>
      <c r="BK50" s="27">
        <v>-40551</v>
      </c>
      <c r="BL50" s="27">
        <v>30744</v>
      </c>
      <c r="BM50" s="27">
        <v>-8982</v>
      </c>
      <c r="BN50" s="27">
        <v>29860</v>
      </c>
      <c r="BO50" s="27">
        <f>170280-BO49</f>
        <v>-53589</v>
      </c>
      <c r="BP50" s="532">
        <v>26029</v>
      </c>
      <c r="BQ50" s="532">
        <v>-8214</v>
      </c>
      <c r="BR50" s="27">
        <v>-35774</v>
      </c>
      <c r="BS50" s="225"/>
    </row>
    <row r="51" spans="1:72" x14ac:dyDescent="0.2">
      <c r="B51" s="244"/>
      <c r="C51" s="244"/>
      <c r="D51" s="244"/>
      <c r="E51" s="244"/>
      <c r="F51" s="244"/>
      <c r="G51" s="244"/>
      <c r="H51" s="244"/>
      <c r="I51" s="244"/>
      <c r="J51" s="244"/>
      <c r="K51" s="244"/>
      <c r="L51" s="244"/>
      <c r="M51" s="244"/>
      <c r="N51" s="244"/>
      <c r="O51" s="244"/>
      <c r="P51" s="244"/>
      <c r="Q51" s="244"/>
      <c r="R51" s="244"/>
      <c r="S51" s="244"/>
      <c r="T51" s="244"/>
      <c r="U51" s="244"/>
      <c r="V51" s="244"/>
      <c r="W51" s="244"/>
      <c r="X51" s="244"/>
      <c r="Y51" s="244"/>
      <c r="Z51" s="244"/>
      <c r="AA51" s="244"/>
      <c r="AB51" s="244"/>
      <c r="AC51" s="244"/>
      <c r="AD51" s="244"/>
      <c r="AE51" s="244"/>
      <c r="AF51" s="244"/>
      <c r="AG51" s="244"/>
      <c r="AH51" s="244"/>
      <c r="AI51" s="244"/>
      <c r="AJ51" s="244"/>
      <c r="AK51" s="245"/>
      <c r="AL51" s="245"/>
      <c r="AM51" s="245"/>
      <c r="AN51" s="245"/>
      <c r="AO51" s="244"/>
      <c r="AP51" s="245"/>
      <c r="AQ51" s="245"/>
      <c r="AR51" s="245"/>
      <c r="AS51" s="245"/>
      <c r="AT51" s="245"/>
      <c r="AU51" s="245"/>
      <c r="AV51" s="245"/>
      <c r="AW51" s="245"/>
      <c r="AX51" s="245"/>
      <c r="AY51" s="245"/>
      <c r="AZ51" s="245"/>
      <c r="BA51" s="245"/>
      <c r="BB51" s="245"/>
      <c r="BC51" s="245"/>
      <c r="BD51" s="245"/>
      <c r="BE51" s="245"/>
      <c r="BF51" s="245"/>
      <c r="BG51" s="245"/>
      <c r="BH51" s="245"/>
      <c r="BI51" s="245"/>
      <c r="BJ51" s="245"/>
      <c r="BK51" s="245"/>
      <c r="BL51" s="245"/>
      <c r="BM51" s="245"/>
      <c r="BN51" s="245"/>
      <c r="BO51" s="447"/>
      <c r="BP51" s="537"/>
      <c r="BQ51" s="537"/>
      <c r="BR51" s="537"/>
    </row>
    <row r="52" spans="1:72" s="234" customFormat="1" x14ac:dyDescent="0.2">
      <c r="A52" s="242" t="s">
        <v>294</v>
      </c>
      <c r="B52" s="246">
        <v>189088</v>
      </c>
      <c r="C52" s="246">
        <v>208715</v>
      </c>
      <c r="D52" s="246">
        <v>306463</v>
      </c>
      <c r="E52" s="246">
        <v>201585</v>
      </c>
      <c r="F52" s="246">
        <v>905851</v>
      </c>
      <c r="G52" s="246">
        <v>233352</v>
      </c>
      <c r="H52" s="246">
        <v>157493</v>
      </c>
      <c r="I52" s="246">
        <v>250386</v>
      </c>
      <c r="J52" s="246">
        <v>154992</v>
      </c>
      <c r="K52" s="246">
        <v>796223</v>
      </c>
      <c r="L52" s="246">
        <v>228063</v>
      </c>
      <c r="M52" s="246">
        <v>211696</v>
      </c>
      <c r="N52" s="246">
        <v>255193</v>
      </c>
      <c r="O52" s="246">
        <v>259968</v>
      </c>
      <c r="P52" s="246">
        <v>954920</v>
      </c>
      <c r="Q52" s="246">
        <v>177043</v>
      </c>
      <c r="R52" s="246">
        <v>320054</v>
      </c>
      <c r="S52" s="246">
        <v>289742</v>
      </c>
      <c r="T52" s="246">
        <v>1439527</v>
      </c>
      <c r="U52" s="246">
        <v>2226376</v>
      </c>
      <c r="V52" s="246">
        <v>252451</v>
      </c>
      <c r="W52" s="246">
        <v>353604</v>
      </c>
      <c r="X52" s="246">
        <v>368284</v>
      </c>
      <c r="Y52" s="246">
        <v>358214</v>
      </c>
      <c r="Z52" s="246">
        <v>1332553</v>
      </c>
      <c r="AA52" s="246">
        <v>380112</v>
      </c>
      <c r="AB52" s="246">
        <v>436026</v>
      </c>
      <c r="AC52" s="246">
        <v>259300</v>
      </c>
      <c r="AD52" s="246">
        <v>336693</v>
      </c>
      <c r="AE52" s="246">
        <v>1412131</v>
      </c>
      <c r="AF52" s="247">
        <v>400747</v>
      </c>
      <c r="AG52" s="247">
        <v>305782</v>
      </c>
      <c r="AH52" s="247">
        <v>351910</v>
      </c>
      <c r="AI52" s="247">
        <v>279573</v>
      </c>
      <c r="AJ52" s="246">
        <v>1338012</v>
      </c>
      <c r="AK52" s="247">
        <v>367286</v>
      </c>
      <c r="AL52" s="247">
        <v>261360</v>
      </c>
      <c r="AM52" s="247">
        <v>575307</v>
      </c>
      <c r="AN52" s="247">
        <v>328733</v>
      </c>
      <c r="AO52" s="246">
        <v>1532686</v>
      </c>
      <c r="AP52" s="247">
        <v>478586</v>
      </c>
      <c r="AQ52" s="247">
        <v>519890</v>
      </c>
      <c r="AR52" s="247">
        <v>567752</v>
      </c>
      <c r="AS52" s="247">
        <v>599851</v>
      </c>
      <c r="AT52" s="247">
        <v>2166079</v>
      </c>
      <c r="AU52" s="247">
        <v>489298</v>
      </c>
      <c r="AV52" s="247">
        <v>510779</v>
      </c>
      <c r="AW52" s="247">
        <v>502791</v>
      </c>
      <c r="AX52" s="247">
        <v>524188</v>
      </c>
      <c r="AY52" s="247">
        <v>2027056</v>
      </c>
      <c r="AZ52" s="247">
        <v>377643</v>
      </c>
      <c r="BA52" s="247">
        <v>988154</v>
      </c>
      <c r="BB52" s="247">
        <v>668811</v>
      </c>
      <c r="BC52" s="247">
        <v>570620</v>
      </c>
      <c r="BD52" s="247">
        <v>2605229</v>
      </c>
      <c r="BE52" s="247">
        <v>495817</v>
      </c>
      <c r="BF52" s="247">
        <v>794116</v>
      </c>
      <c r="BG52" s="247">
        <v>126405</v>
      </c>
      <c r="BH52" s="247">
        <v>301131</v>
      </c>
      <c r="BI52" s="247">
        <v>1715751</v>
      </c>
      <c r="BJ52" s="247">
        <v>243122</v>
      </c>
      <c r="BK52" s="247">
        <f>SUM(BK47:BK50)</f>
        <v>154039</v>
      </c>
      <c r="BL52" s="247">
        <f>SUM(BL47:BL50)</f>
        <v>263711</v>
      </c>
      <c r="BM52" s="247">
        <f>SUM(BM47:BM50)</f>
        <v>650938</v>
      </c>
      <c r="BN52" s="247">
        <v>1311810</v>
      </c>
      <c r="BO52" s="448">
        <f>SUM(BO47:BO50)</f>
        <v>583748</v>
      </c>
      <c r="BP52" s="538">
        <v>963013</v>
      </c>
      <c r="BQ52" s="538">
        <v>978864</v>
      </c>
      <c r="BR52" s="538">
        <v>2525625</v>
      </c>
      <c r="BS52" s="225"/>
    </row>
    <row r="53" spans="1:72" x14ac:dyDescent="0.2">
      <c r="B53" s="226"/>
      <c r="C53" s="226"/>
      <c r="D53" s="226"/>
      <c r="E53" s="226"/>
      <c r="F53" s="226"/>
      <c r="G53" s="226"/>
      <c r="H53" s="226"/>
      <c r="I53" s="226"/>
      <c r="J53" s="226"/>
      <c r="K53" s="226"/>
      <c r="L53" s="226"/>
      <c r="M53" s="226"/>
      <c r="P53" s="226"/>
      <c r="Y53" s="225"/>
    </row>
    <row r="54" spans="1:72" s="234" customFormat="1" x14ac:dyDescent="0.2">
      <c r="A54" s="248" t="s">
        <v>295</v>
      </c>
      <c r="B54" s="233">
        <v>189088</v>
      </c>
      <c r="C54" s="233">
        <v>208715</v>
      </c>
      <c r="D54" s="233">
        <v>306463</v>
      </c>
      <c r="E54" s="233">
        <v>201585</v>
      </c>
      <c r="F54" s="233">
        <v>905851</v>
      </c>
      <c r="G54" s="233">
        <v>233352</v>
      </c>
      <c r="H54" s="233">
        <v>157493</v>
      </c>
      <c r="I54" s="233">
        <v>250386</v>
      </c>
      <c r="J54" s="233">
        <v>154992</v>
      </c>
      <c r="K54" s="233">
        <v>796223</v>
      </c>
      <c r="L54" s="233">
        <v>228063</v>
      </c>
      <c r="M54" s="233">
        <v>211696</v>
      </c>
      <c r="N54" s="233">
        <v>255193</v>
      </c>
      <c r="O54" s="233">
        <v>259968</v>
      </c>
      <c r="P54" s="233">
        <v>954920</v>
      </c>
      <c r="Q54" s="233">
        <v>177043</v>
      </c>
      <c r="R54" s="233">
        <v>320054</v>
      </c>
      <c r="S54" s="233">
        <v>289742</v>
      </c>
      <c r="T54" s="233">
        <v>1439527</v>
      </c>
      <c r="U54" s="233">
        <v>2226376</v>
      </c>
      <c r="V54" s="233">
        <v>252451</v>
      </c>
      <c r="W54" s="233">
        <v>353604</v>
      </c>
      <c r="X54" s="233">
        <v>368284</v>
      </c>
      <c r="Y54" s="233">
        <v>358214</v>
      </c>
      <c r="Z54" s="233">
        <v>1332553</v>
      </c>
      <c r="AA54" s="233">
        <v>380112</v>
      </c>
      <c r="AB54" s="233">
        <v>436026</v>
      </c>
      <c r="AC54" s="233">
        <v>259300</v>
      </c>
      <c r="AD54" s="233">
        <v>336693</v>
      </c>
      <c r="AE54" s="233">
        <v>1412131</v>
      </c>
      <c r="AF54" s="233">
        <v>400747</v>
      </c>
      <c r="AG54" s="233">
        <v>305782</v>
      </c>
      <c r="AH54" s="233">
        <v>351910</v>
      </c>
      <c r="AI54" s="233">
        <v>279573</v>
      </c>
      <c r="AJ54" s="233">
        <v>1338012</v>
      </c>
      <c r="AK54" s="233">
        <v>367286</v>
      </c>
      <c r="AL54" s="233">
        <v>261360</v>
      </c>
      <c r="AM54" s="233">
        <v>575307</v>
      </c>
      <c r="AN54" s="233">
        <v>328733</v>
      </c>
      <c r="AO54" s="233">
        <v>1532686</v>
      </c>
      <c r="AP54" s="233">
        <v>478586</v>
      </c>
      <c r="AQ54" s="233">
        <v>519890</v>
      </c>
      <c r="AR54" s="233">
        <v>567752</v>
      </c>
      <c r="AS54" s="233">
        <v>599851</v>
      </c>
      <c r="AT54" s="233">
        <v>2166079</v>
      </c>
      <c r="AU54" s="233">
        <v>489298</v>
      </c>
      <c r="AV54" s="233">
        <v>510779</v>
      </c>
      <c r="AW54" s="233">
        <v>502791</v>
      </c>
      <c r="AX54" s="233">
        <v>524188</v>
      </c>
      <c r="AY54" s="233">
        <v>2027056</v>
      </c>
      <c r="AZ54" s="233">
        <v>377643</v>
      </c>
      <c r="BA54" s="233">
        <v>988154</v>
      </c>
      <c r="BB54" s="233">
        <v>668811</v>
      </c>
      <c r="BC54" s="233">
        <v>570620</v>
      </c>
      <c r="BD54" s="233">
        <v>2605229</v>
      </c>
      <c r="BE54" s="233">
        <v>495817</v>
      </c>
      <c r="BF54" s="233">
        <v>794116</v>
      </c>
      <c r="BG54" s="233">
        <v>126405</v>
      </c>
      <c r="BH54" s="233">
        <v>301131</v>
      </c>
      <c r="BI54" s="233">
        <v>1715751</v>
      </c>
      <c r="BJ54" s="233">
        <v>243122</v>
      </c>
      <c r="BK54" s="233">
        <f>BK52</f>
        <v>154039</v>
      </c>
      <c r="BL54" s="233">
        <f>BL52</f>
        <v>263711</v>
      </c>
      <c r="BM54" s="233">
        <f>BM52</f>
        <v>650938</v>
      </c>
      <c r="BN54" s="233">
        <v>1311810</v>
      </c>
      <c r="BO54" s="443">
        <f>BO52</f>
        <v>583748</v>
      </c>
      <c r="BP54" s="533">
        <v>963013</v>
      </c>
      <c r="BQ54" s="533">
        <v>978864</v>
      </c>
      <c r="BR54" s="533">
        <v>2525625</v>
      </c>
      <c r="BS54" s="225"/>
    </row>
    <row r="55" spans="1:72" x14ac:dyDescent="0.2">
      <c r="B55" s="229"/>
      <c r="C55" s="229"/>
      <c r="D55" s="229"/>
      <c r="E55" s="229"/>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O55" s="229"/>
    </row>
    <row r="56" spans="1:72" x14ac:dyDescent="0.2">
      <c r="A56" s="28" t="s">
        <v>296</v>
      </c>
      <c r="B56" s="38">
        <v>-67322</v>
      </c>
      <c r="C56" s="38">
        <v>-81629</v>
      </c>
      <c r="D56" s="38">
        <v>-112375</v>
      </c>
      <c r="E56" s="38">
        <v>-21162</v>
      </c>
      <c r="F56" s="38">
        <v>-282488</v>
      </c>
      <c r="G56" s="38">
        <v>-89797</v>
      </c>
      <c r="H56" s="38">
        <v>-63153</v>
      </c>
      <c r="I56" s="38">
        <v>-100371</v>
      </c>
      <c r="J56" s="38">
        <v>37264.599999999977</v>
      </c>
      <c r="K56" s="38">
        <v>-216056</v>
      </c>
      <c r="L56" s="38">
        <v>-90268</v>
      </c>
      <c r="M56" s="38">
        <v>-75895</v>
      </c>
      <c r="N56" s="38">
        <v>-100088</v>
      </c>
      <c r="O56" s="38">
        <v>-8671</v>
      </c>
      <c r="P56" s="38">
        <v>-274922</v>
      </c>
      <c r="Q56" s="38">
        <v>-70814</v>
      </c>
      <c r="R56" s="38">
        <v>-129738</v>
      </c>
      <c r="S56" s="38">
        <v>-116218</v>
      </c>
      <c r="T56" s="38">
        <v>-512285</v>
      </c>
      <c r="U56" s="38">
        <v>-829055</v>
      </c>
      <c r="V56" s="38">
        <v>-104842</v>
      </c>
      <c r="W56" s="38">
        <v>-137659</v>
      </c>
      <c r="X56" s="38">
        <v>-135705</v>
      </c>
      <c r="Y56" s="38">
        <v>-78159</v>
      </c>
      <c r="Z56" s="38">
        <v>-456365</v>
      </c>
      <c r="AA56" s="38">
        <v>-150987</v>
      </c>
      <c r="AB56" s="38">
        <v>-162760</v>
      </c>
      <c r="AC56" s="38">
        <v>-54847</v>
      </c>
      <c r="AD56" s="38">
        <v>-45195</v>
      </c>
      <c r="AE56" s="38">
        <v>-413789</v>
      </c>
      <c r="AF56" s="38">
        <v>-163339</v>
      </c>
      <c r="AG56" s="38">
        <v>-134186</v>
      </c>
      <c r="AH56" s="38">
        <v>-150341</v>
      </c>
      <c r="AI56" s="38">
        <v>21200</v>
      </c>
      <c r="AJ56" s="38">
        <v>-426666</v>
      </c>
      <c r="AK56" s="38">
        <v>-153837</v>
      </c>
      <c r="AL56" s="38">
        <v>-26494</v>
      </c>
      <c r="AM56" s="38">
        <v>-192876</v>
      </c>
      <c r="AN56" s="38">
        <v>-61241</v>
      </c>
      <c r="AO56" s="38">
        <v>-434448</v>
      </c>
      <c r="AP56" s="38">
        <v>-202737</v>
      </c>
      <c r="AQ56" s="38">
        <v>-186938</v>
      </c>
      <c r="AR56" s="38">
        <v>-251883</v>
      </c>
      <c r="AS56" s="38">
        <v>-215144</v>
      </c>
      <c r="AT56" s="38">
        <v>-856702</v>
      </c>
      <c r="AU56" s="38">
        <v>-191790</v>
      </c>
      <c r="AV56" s="38">
        <v>-133250</v>
      </c>
      <c r="AW56" s="38">
        <v>-169624</v>
      </c>
      <c r="AX56" s="38">
        <v>-153283</v>
      </c>
      <c r="AY56" s="38">
        <v>-647947</v>
      </c>
      <c r="AZ56" s="38">
        <v>-151110</v>
      </c>
      <c r="BA56" s="38">
        <v>-333337</v>
      </c>
      <c r="BB56" s="38">
        <v>-269219</v>
      </c>
      <c r="BC56" s="38">
        <v>-163346</v>
      </c>
      <c r="BD56" s="38">
        <v>-917012</v>
      </c>
      <c r="BE56" s="38">
        <v>-201146</v>
      </c>
      <c r="BF56" s="38">
        <v>-137452</v>
      </c>
      <c r="BG56" s="38">
        <v>-64589</v>
      </c>
      <c r="BH56" s="38">
        <v>231699</v>
      </c>
      <c r="BI56" s="38">
        <v>-171488</v>
      </c>
      <c r="BJ56" s="38">
        <v>-68017</v>
      </c>
      <c r="BK56" s="38">
        <f>SUM(BK57:BK58)</f>
        <v>-22584</v>
      </c>
      <c r="BL56" s="38">
        <f>SUM(BL57:BL58)</f>
        <v>12771</v>
      </c>
      <c r="BM56" s="38">
        <f>SUM(BM57:BM58)</f>
        <v>-81690</v>
      </c>
      <c r="BN56" s="38">
        <v>-159520</v>
      </c>
      <c r="BO56" s="38">
        <f>SUM(BO57:BO58)</f>
        <v>-237686</v>
      </c>
      <c r="BP56" s="38">
        <v>-240306</v>
      </c>
      <c r="BQ56" s="38">
        <v>-388168</v>
      </c>
      <c r="BR56" s="38">
        <v>-866160</v>
      </c>
    </row>
    <row r="57" spans="1:72" x14ac:dyDescent="0.2">
      <c r="A57" s="28" t="s">
        <v>297</v>
      </c>
      <c r="B57" s="27">
        <v>-89127</v>
      </c>
      <c r="C57" s="27">
        <v>-108595</v>
      </c>
      <c r="D57" s="27">
        <v>-155290</v>
      </c>
      <c r="E57" s="27">
        <v>-33396</v>
      </c>
      <c r="F57" s="27">
        <v>-386408</v>
      </c>
      <c r="G57" s="27">
        <v>-110981</v>
      </c>
      <c r="H57" s="27">
        <v>-87323</v>
      </c>
      <c r="I57" s="27">
        <v>-130829</v>
      </c>
      <c r="J57" s="27">
        <v>5219.5999999999767</v>
      </c>
      <c r="K57" s="27">
        <v>-323913</v>
      </c>
      <c r="L57" s="27">
        <v>-119322</v>
      </c>
      <c r="M57" s="27">
        <v>-102533</v>
      </c>
      <c r="N57" s="27">
        <v>-134413</v>
      </c>
      <c r="O57" s="27">
        <v>-49285</v>
      </c>
      <c r="P57" s="27">
        <v>-405553</v>
      </c>
      <c r="Q57" s="27">
        <v>-106764</v>
      </c>
      <c r="R57" s="27">
        <v>-156095</v>
      </c>
      <c r="S57" s="27">
        <v>-152472</v>
      </c>
      <c r="T57" s="27">
        <v>43057</v>
      </c>
      <c r="U57" s="27">
        <v>-369136</v>
      </c>
      <c r="V57" s="27">
        <v>-119294</v>
      </c>
      <c r="W57" s="27">
        <v>-169592</v>
      </c>
      <c r="X57" s="27">
        <v>-176063</v>
      </c>
      <c r="Y57" s="27">
        <v>-85407</v>
      </c>
      <c r="Z57" s="27">
        <v>-550356</v>
      </c>
      <c r="AA57" s="27">
        <v>-192346</v>
      </c>
      <c r="AB57" s="27">
        <v>-176431</v>
      </c>
      <c r="AC57" s="27">
        <v>-142867</v>
      </c>
      <c r="AD57" s="27">
        <v>-22434</v>
      </c>
      <c r="AE57" s="27">
        <v>-534078</v>
      </c>
      <c r="AF57" s="27">
        <v>-138282</v>
      </c>
      <c r="AG57" s="27">
        <v>-146912</v>
      </c>
      <c r="AH57" s="27">
        <v>-136132</v>
      </c>
      <c r="AI57" s="27">
        <v>-11628</v>
      </c>
      <c r="AJ57" s="27">
        <v>-432954</v>
      </c>
      <c r="AK57" s="27">
        <v>-125267</v>
      </c>
      <c r="AL57" s="27">
        <v>-27193</v>
      </c>
      <c r="AM57" s="27">
        <v>-182792</v>
      </c>
      <c r="AN57" s="27">
        <v>-65732</v>
      </c>
      <c r="AO57" s="27">
        <v>-400984</v>
      </c>
      <c r="AP57" s="27">
        <v>-148828</v>
      </c>
      <c r="AQ57" s="27">
        <v>-227295</v>
      </c>
      <c r="AR57" s="27">
        <v>-232012</v>
      </c>
      <c r="AS57" s="27">
        <v>-65131</v>
      </c>
      <c r="AT57" s="27">
        <v>-673266</v>
      </c>
      <c r="AU57" s="27">
        <v>-170452</v>
      </c>
      <c r="AV57" s="27">
        <v>-119178</v>
      </c>
      <c r="AW57" s="27">
        <v>-214612</v>
      </c>
      <c r="AX57" s="27">
        <v>-117976</v>
      </c>
      <c r="AY57" s="27">
        <v>-622218</v>
      </c>
      <c r="AZ57" s="27">
        <v>-226384</v>
      </c>
      <c r="BA57" s="27">
        <v>-387471</v>
      </c>
      <c r="BB57" s="27">
        <v>-265262</v>
      </c>
      <c r="BC57" s="27">
        <v>-113631</v>
      </c>
      <c r="BD57" s="27">
        <v>-992748</v>
      </c>
      <c r="BE57" s="27">
        <v>-284015</v>
      </c>
      <c r="BF57" s="27">
        <v>-257138</v>
      </c>
      <c r="BG57" s="27">
        <v>-103303</v>
      </c>
      <c r="BH57" s="27">
        <v>-117034</v>
      </c>
      <c r="BI57" s="27">
        <v>-761490</v>
      </c>
      <c r="BJ57" s="27">
        <v>-133464</v>
      </c>
      <c r="BK57" s="27">
        <v>-106277</v>
      </c>
      <c r="BL57" s="29">
        <v>-49288</v>
      </c>
      <c r="BM57" s="29">
        <v>-204647</v>
      </c>
      <c r="BN57" s="27">
        <v>-493676</v>
      </c>
      <c r="BO57" s="27">
        <v>-217782</v>
      </c>
      <c r="BP57" s="27">
        <v>-262074</v>
      </c>
      <c r="BQ57" s="27">
        <v>-366933</v>
      </c>
      <c r="BR57" s="27">
        <v>-846789</v>
      </c>
      <c r="BT57" s="230"/>
    </row>
    <row r="58" spans="1:72" x14ac:dyDescent="0.2">
      <c r="A58" s="28" t="s">
        <v>298</v>
      </c>
      <c r="B58" s="27">
        <v>21805</v>
      </c>
      <c r="C58" s="27">
        <v>26966</v>
      </c>
      <c r="D58" s="27">
        <v>42915</v>
      </c>
      <c r="E58" s="27">
        <v>12234</v>
      </c>
      <c r="F58" s="27">
        <v>103920</v>
      </c>
      <c r="G58" s="27">
        <v>21184</v>
      </c>
      <c r="H58" s="27">
        <v>24170</v>
      </c>
      <c r="I58" s="27">
        <v>30458</v>
      </c>
      <c r="J58" s="27">
        <v>32045</v>
      </c>
      <c r="K58" s="27">
        <v>107857</v>
      </c>
      <c r="L58" s="27">
        <v>29054</v>
      </c>
      <c r="M58" s="27">
        <v>26638</v>
      </c>
      <c r="N58" s="27">
        <v>34325</v>
      </c>
      <c r="O58" s="27">
        <v>40614</v>
      </c>
      <c r="P58" s="27">
        <v>130631</v>
      </c>
      <c r="Q58" s="27">
        <v>35950</v>
      </c>
      <c r="R58" s="27">
        <v>26357</v>
      </c>
      <c r="S58" s="27">
        <v>36254</v>
      </c>
      <c r="T58" s="27">
        <v>-555342</v>
      </c>
      <c r="U58" s="27">
        <v>-459919</v>
      </c>
      <c r="V58" s="27">
        <v>14452</v>
      </c>
      <c r="W58" s="27">
        <v>31933</v>
      </c>
      <c r="X58" s="27">
        <v>40358</v>
      </c>
      <c r="Y58" s="27">
        <v>7248</v>
      </c>
      <c r="Z58" s="27">
        <v>93991</v>
      </c>
      <c r="AA58" s="27">
        <v>41359</v>
      </c>
      <c r="AB58" s="27">
        <v>13671</v>
      </c>
      <c r="AC58" s="27">
        <v>88020</v>
      </c>
      <c r="AD58" s="27">
        <v>-22761</v>
      </c>
      <c r="AE58" s="27">
        <v>120289</v>
      </c>
      <c r="AF58" s="27">
        <v>-25057</v>
      </c>
      <c r="AG58" s="27">
        <v>12726</v>
      </c>
      <c r="AH58" s="27">
        <v>-14209</v>
      </c>
      <c r="AI58" s="27">
        <v>32828</v>
      </c>
      <c r="AJ58" s="27">
        <v>6288</v>
      </c>
      <c r="AK58" s="27">
        <v>-28570</v>
      </c>
      <c r="AL58" s="27">
        <v>699</v>
      </c>
      <c r="AM58" s="27">
        <v>-10084</v>
      </c>
      <c r="AN58" s="27">
        <v>4491</v>
      </c>
      <c r="AO58" s="27">
        <v>-33464</v>
      </c>
      <c r="AP58" s="27">
        <v>-53909</v>
      </c>
      <c r="AQ58" s="27">
        <v>40357</v>
      </c>
      <c r="AR58" s="27">
        <v>-19871</v>
      </c>
      <c r="AS58" s="27">
        <v>-150013</v>
      </c>
      <c r="AT58" s="27">
        <v>-183436</v>
      </c>
      <c r="AU58" s="27">
        <v>-21338</v>
      </c>
      <c r="AV58" s="27">
        <v>-14072</v>
      </c>
      <c r="AW58" s="27">
        <v>44988</v>
      </c>
      <c r="AX58" s="27">
        <v>-35307</v>
      </c>
      <c r="AY58" s="27">
        <v>-25729</v>
      </c>
      <c r="AZ58" s="27">
        <v>75274</v>
      </c>
      <c r="BA58" s="27">
        <v>54134</v>
      </c>
      <c r="BB58" s="27">
        <v>-3957</v>
      </c>
      <c r="BC58" s="27">
        <v>-49715</v>
      </c>
      <c r="BD58" s="27">
        <v>75736</v>
      </c>
      <c r="BE58" s="27">
        <v>82869</v>
      </c>
      <c r="BF58" s="27">
        <v>119686</v>
      </c>
      <c r="BG58" s="27">
        <v>38714</v>
      </c>
      <c r="BH58" s="27">
        <v>348733</v>
      </c>
      <c r="BI58" s="27">
        <v>590002</v>
      </c>
      <c r="BJ58" s="27">
        <v>65447</v>
      </c>
      <c r="BK58" s="27">
        <v>83693</v>
      </c>
      <c r="BL58" s="29">
        <v>62059</v>
      </c>
      <c r="BM58" s="29">
        <v>122957</v>
      </c>
      <c r="BN58" s="27">
        <v>334156</v>
      </c>
      <c r="BO58" s="27">
        <v>-19904</v>
      </c>
      <c r="BP58" s="27">
        <v>21768</v>
      </c>
      <c r="BQ58" s="27">
        <v>-21235</v>
      </c>
      <c r="BR58" s="27">
        <v>-19371</v>
      </c>
      <c r="BT58" s="230"/>
    </row>
    <row r="59" spans="1:72" x14ac:dyDescent="0.2">
      <c r="B59" s="244"/>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O59" s="244"/>
    </row>
    <row r="60" spans="1:72" s="234" customFormat="1" x14ac:dyDescent="0.2">
      <c r="A60" s="242" t="s">
        <v>299</v>
      </c>
      <c r="B60" s="233">
        <v>121766</v>
      </c>
      <c r="C60" s="233">
        <v>127086</v>
      </c>
      <c r="D60" s="233">
        <v>194088</v>
      </c>
      <c r="E60" s="233">
        <v>180423</v>
      </c>
      <c r="F60" s="233">
        <v>623363</v>
      </c>
      <c r="G60" s="233">
        <v>143555</v>
      </c>
      <c r="H60" s="233">
        <v>94340</v>
      </c>
      <c r="I60" s="233">
        <v>150015</v>
      </c>
      <c r="J60" s="233">
        <v>192256.59999999998</v>
      </c>
      <c r="K60" s="233">
        <v>580167</v>
      </c>
      <c r="L60" s="233">
        <v>137795</v>
      </c>
      <c r="M60" s="233">
        <v>135801</v>
      </c>
      <c r="N60" s="233">
        <v>155105</v>
      </c>
      <c r="O60" s="233">
        <v>251297</v>
      </c>
      <c r="P60" s="233">
        <v>679997.8</v>
      </c>
      <c r="Q60" s="233">
        <v>106229</v>
      </c>
      <c r="R60" s="233">
        <v>190316</v>
      </c>
      <c r="S60" s="233">
        <v>173524</v>
      </c>
      <c r="T60" s="233">
        <v>927242</v>
      </c>
      <c r="U60" s="233">
        <v>1397321</v>
      </c>
      <c r="V60" s="233">
        <v>147609</v>
      </c>
      <c r="W60" s="233">
        <v>215945</v>
      </c>
      <c r="X60" s="233">
        <v>232579</v>
      </c>
      <c r="Y60" s="233">
        <v>280055</v>
      </c>
      <c r="Z60" s="233">
        <v>876188</v>
      </c>
      <c r="AA60" s="233">
        <v>229125</v>
      </c>
      <c r="AB60" s="233">
        <v>273266</v>
      </c>
      <c r="AC60" s="233">
        <v>204453</v>
      </c>
      <c r="AD60" s="233">
        <v>291498</v>
      </c>
      <c r="AE60" s="233">
        <v>998342</v>
      </c>
      <c r="AF60" s="233">
        <v>237408</v>
      </c>
      <c r="AG60" s="233">
        <v>171596</v>
      </c>
      <c r="AH60" s="233">
        <v>201569</v>
      </c>
      <c r="AI60" s="233">
        <v>300773</v>
      </c>
      <c r="AJ60" s="233">
        <v>911346</v>
      </c>
      <c r="AK60" s="233">
        <v>213449</v>
      </c>
      <c r="AL60" s="233">
        <v>234866</v>
      </c>
      <c r="AM60" s="233">
        <v>382431</v>
      </c>
      <c r="AN60" s="233">
        <v>267492</v>
      </c>
      <c r="AO60" s="233">
        <v>1098238</v>
      </c>
      <c r="AP60" s="233">
        <v>275849</v>
      </c>
      <c r="AQ60" s="233">
        <v>332952</v>
      </c>
      <c r="AR60" s="233">
        <v>315869</v>
      </c>
      <c r="AS60" s="233">
        <v>384707</v>
      </c>
      <c r="AT60" s="233">
        <v>1309377</v>
      </c>
      <c r="AU60" s="233">
        <v>297508</v>
      </c>
      <c r="AV60" s="233">
        <v>377529</v>
      </c>
      <c r="AW60" s="233">
        <v>333167</v>
      </c>
      <c r="AX60" s="233">
        <v>370905</v>
      </c>
      <c r="AY60" s="233">
        <v>1379109</v>
      </c>
      <c r="AZ60" s="233">
        <v>226533</v>
      </c>
      <c r="BA60" s="233">
        <v>654817</v>
      </c>
      <c r="BB60" s="233">
        <v>399592</v>
      </c>
      <c r="BC60" s="233">
        <v>407274</v>
      </c>
      <c r="BD60" s="233">
        <v>1688217</v>
      </c>
      <c r="BE60" s="233">
        <v>294671</v>
      </c>
      <c r="BF60" s="233">
        <v>656664</v>
      </c>
      <c r="BG60" s="233">
        <v>61816</v>
      </c>
      <c r="BH60" s="233">
        <v>532830</v>
      </c>
      <c r="BI60" s="233">
        <v>1544263</v>
      </c>
      <c r="BJ60" s="233">
        <v>175105</v>
      </c>
      <c r="BK60" s="233">
        <f>+BK54+BK56</f>
        <v>131455</v>
      </c>
      <c r="BL60" s="233">
        <f>+BL54+BL56</f>
        <v>276482</v>
      </c>
      <c r="BM60" s="233">
        <f>+BM54+BM56</f>
        <v>569248</v>
      </c>
      <c r="BN60" s="233">
        <v>1152290</v>
      </c>
      <c r="BO60" s="443">
        <v>332801</v>
      </c>
      <c r="BP60" s="533">
        <v>705555</v>
      </c>
      <c r="BQ60" s="533">
        <v>579266</v>
      </c>
      <c r="BR60" s="533">
        <v>1617622</v>
      </c>
      <c r="BS60" s="225"/>
    </row>
    <row r="61" spans="1:72" x14ac:dyDescent="0.2">
      <c r="B61" s="226"/>
      <c r="C61" s="229"/>
      <c r="D61" s="226"/>
      <c r="E61" s="226"/>
      <c r="F61" s="229"/>
      <c r="G61" s="226"/>
      <c r="H61" s="226"/>
      <c r="I61" s="226"/>
      <c r="J61" s="226"/>
      <c r="K61" s="226"/>
      <c r="L61" s="226"/>
      <c r="M61" s="226"/>
      <c r="N61" s="226"/>
      <c r="O61" s="226"/>
      <c r="P61" s="226"/>
      <c r="Q61" s="23"/>
      <c r="R61" s="23"/>
      <c r="S61" s="23"/>
      <c r="T61" s="23"/>
      <c r="U61" s="226"/>
      <c r="V61" s="226"/>
      <c r="W61" s="226"/>
      <c r="X61" s="226"/>
      <c r="Z61" s="226"/>
      <c r="AA61" s="226"/>
      <c r="AB61" s="226"/>
      <c r="AC61" s="226"/>
      <c r="AD61" s="226"/>
      <c r="AE61" s="226"/>
      <c r="AF61" s="226"/>
      <c r="AG61" s="226"/>
      <c r="AH61" s="226"/>
      <c r="AI61" s="226"/>
      <c r="AJ61" s="226"/>
    </row>
    <row r="62" spans="1:72" ht="15.95" customHeight="1" x14ac:dyDescent="0.2">
      <c r="A62" s="39" t="s">
        <v>300</v>
      </c>
      <c r="B62" s="229"/>
      <c r="C62" s="27"/>
      <c r="D62" s="229"/>
      <c r="E62" s="229"/>
      <c r="F62" s="27"/>
      <c r="G62" s="229"/>
      <c r="H62" s="229"/>
      <c r="I62" s="229"/>
      <c r="J62" s="229"/>
      <c r="K62" s="229"/>
      <c r="L62" s="229"/>
      <c r="M62" s="229"/>
      <c r="N62" s="229"/>
      <c r="O62" s="229"/>
      <c r="P62" s="229"/>
      <c r="Q62" s="229"/>
      <c r="R62" s="229"/>
      <c r="S62" s="229"/>
      <c r="T62" s="229"/>
      <c r="U62" s="229"/>
      <c r="V62" s="229"/>
      <c r="W62" s="229"/>
      <c r="X62" s="229"/>
      <c r="Y62" s="229"/>
      <c r="Z62" s="229"/>
      <c r="AA62" s="229"/>
      <c r="AB62" s="229"/>
      <c r="AC62" s="229"/>
      <c r="AD62" s="229"/>
      <c r="AE62" s="229"/>
      <c r="AF62" s="229"/>
      <c r="AG62" s="229"/>
      <c r="AH62" s="229"/>
      <c r="AI62" s="229"/>
      <c r="AJ62" s="229"/>
      <c r="AK62" s="234"/>
      <c r="AL62" s="234"/>
      <c r="AM62" s="234"/>
      <c r="AN62" s="234"/>
      <c r="AO62" s="229"/>
      <c r="AP62" s="234"/>
      <c r="AQ62" s="234"/>
      <c r="AR62" s="234"/>
      <c r="AS62" s="234"/>
      <c r="AT62" s="234"/>
      <c r="AU62" s="234"/>
      <c r="AV62" s="234"/>
      <c r="AW62" s="234"/>
      <c r="AX62" s="234"/>
      <c r="AY62" s="234"/>
      <c r="AZ62" s="234"/>
      <c r="BA62" s="234"/>
      <c r="BB62" s="234"/>
      <c r="BC62" s="234"/>
      <c r="BD62" s="234"/>
      <c r="BE62" s="234"/>
      <c r="BF62" s="234"/>
      <c r="BG62" s="234"/>
      <c r="BH62" s="234"/>
      <c r="BI62" s="234"/>
      <c r="BJ62" s="234"/>
      <c r="BK62" s="234"/>
      <c r="BL62" s="234"/>
      <c r="BM62" s="234"/>
      <c r="BN62" s="234"/>
      <c r="BO62" s="444"/>
      <c r="BP62" s="534"/>
      <c r="BQ62" s="534"/>
      <c r="BR62" s="534"/>
    </row>
    <row r="63" spans="1:72" ht="15.95" customHeight="1" x14ac:dyDescent="0.2">
      <c r="A63" s="26" t="s">
        <v>301</v>
      </c>
      <c r="B63" s="27">
        <v>121715</v>
      </c>
      <c r="C63" s="27">
        <v>127033</v>
      </c>
      <c r="D63" s="27">
        <v>194002</v>
      </c>
      <c r="E63" s="40">
        <v>180341</v>
      </c>
      <c r="F63" s="27">
        <v>623091</v>
      </c>
      <c r="G63" s="27">
        <v>143513</v>
      </c>
      <c r="H63" s="27">
        <v>94311</v>
      </c>
      <c r="I63" s="27">
        <v>149993</v>
      </c>
      <c r="J63" s="27">
        <v>192267</v>
      </c>
      <c r="K63" s="27">
        <v>580084</v>
      </c>
      <c r="L63" s="27">
        <v>138028</v>
      </c>
      <c r="M63" s="27">
        <v>136500</v>
      </c>
      <c r="N63" s="27">
        <v>155863</v>
      </c>
      <c r="O63" s="27">
        <v>252189</v>
      </c>
      <c r="P63" s="27">
        <v>682580</v>
      </c>
      <c r="Q63" s="27">
        <v>106442</v>
      </c>
      <c r="R63" s="27">
        <v>191169</v>
      </c>
      <c r="S63" s="27">
        <v>174841</v>
      </c>
      <c r="T63" s="27">
        <v>932755</v>
      </c>
      <c r="U63" s="27">
        <v>1405207</v>
      </c>
      <c r="V63" s="27">
        <v>150698</v>
      </c>
      <c r="W63" s="27">
        <v>217116</v>
      </c>
      <c r="X63" s="27">
        <v>232277</v>
      </c>
      <c r="Y63" s="27">
        <v>275738</v>
      </c>
      <c r="Z63" s="27">
        <v>875829</v>
      </c>
      <c r="AA63" s="27">
        <v>228995</v>
      </c>
      <c r="AB63" s="27">
        <v>273150</v>
      </c>
      <c r="AC63" s="27">
        <v>207233</v>
      </c>
      <c r="AD63" s="27">
        <v>292139</v>
      </c>
      <c r="AE63" s="27">
        <v>1001517</v>
      </c>
      <c r="AF63" s="27">
        <v>238510</v>
      </c>
      <c r="AG63" s="27">
        <v>172794</v>
      </c>
      <c r="AH63" s="27">
        <v>202682</v>
      </c>
      <c r="AI63" s="27">
        <v>301613</v>
      </c>
      <c r="AJ63" s="27">
        <v>915599</v>
      </c>
      <c r="AK63" s="27">
        <v>214300</v>
      </c>
      <c r="AL63" s="27">
        <v>235703</v>
      </c>
      <c r="AM63" s="27">
        <v>383175</v>
      </c>
      <c r="AN63" s="27">
        <v>267689</v>
      </c>
      <c r="AO63" s="27">
        <v>1100867</v>
      </c>
      <c r="AP63" s="27">
        <v>276124</v>
      </c>
      <c r="AQ63" s="27">
        <v>333089</v>
      </c>
      <c r="AR63" s="27">
        <v>316357</v>
      </c>
      <c r="AS63" s="27">
        <v>385050</v>
      </c>
      <c r="AT63" s="27">
        <v>1310620</v>
      </c>
      <c r="AU63" s="27">
        <v>297670</v>
      </c>
      <c r="AV63" s="27">
        <v>379030</v>
      </c>
      <c r="AW63" s="27">
        <v>333344</v>
      </c>
      <c r="AX63" s="27">
        <v>369039</v>
      </c>
      <c r="AY63" s="27">
        <v>1379083</v>
      </c>
      <c r="AZ63" s="27">
        <v>226525</v>
      </c>
      <c r="BA63" s="27">
        <v>654813</v>
      </c>
      <c r="BB63" s="27">
        <v>399584</v>
      </c>
      <c r="BC63" s="27">
        <v>407269</v>
      </c>
      <c r="BD63" s="27">
        <v>1688191</v>
      </c>
      <c r="BE63" s="27">
        <v>294669</v>
      </c>
      <c r="BF63" s="27">
        <v>656670</v>
      </c>
      <c r="BG63" s="27">
        <v>60104</v>
      </c>
      <c r="BH63" s="27">
        <v>532806</v>
      </c>
      <c r="BI63" s="27">
        <v>1544249</v>
      </c>
      <c r="BJ63" s="27">
        <v>175103</v>
      </c>
      <c r="BK63" s="27">
        <v>131394</v>
      </c>
      <c r="BL63" s="27">
        <v>272736</v>
      </c>
      <c r="BM63" s="27">
        <v>555614</v>
      </c>
      <c r="BN63" s="27">
        <v>1714080</v>
      </c>
      <c r="BO63" s="27">
        <v>332801</v>
      </c>
      <c r="BP63" s="27">
        <v>705555</v>
      </c>
      <c r="BQ63" s="27">
        <v>579266</v>
      </c>
      <c r="BR63" s="27">
        <v>1617622</v>
      </c>
    </row>
    <row r="64" spans="1:72" ht="15.95" customHeight="1" x14ac:dyDescent="0.2">
      <c r="A64" s="24" t="s">
        <v>302</v>
      </c>
      <c r="B64" s="27">
        <v>51</v>
      </c>
      <c r="C64" s="27">
        <v>53</v>
      </c>
      <c r="D64" s="27">
        <v>86</v>
      </c>
      <c r="E64" s="40">
        <v>82</v>
      </c>
      <c r="F64" s="27">
        <v>272</v>
      </c>
      <c r="G64" s="27">
        <v>42</v>
      </c>
      <c r="H64" s="27">
        <v>29</v>
      </c>
      <c r="I64" s="27">
        <v>22</v>
      </c>
      <c r="J64" s="27">
        <v>-10.400000000023283</v>
      </c>
      <c r="K64" s="27">
        <v>83</v>
      </c>
      <c r="L64" s="27">
        <v>-233</v>
      </c>
      <c r="M64" s="27">
        <v>-699</v>
      </c>
      <c r="N64" s="27">
        <v>-758</v>
      </c>
      <c r="O64" s="27">
        <v>-892</v>
      </c>
      <c r="P64" s="27">
        <v>-2582.1999999999534</v>
      </c>
      <c r="Q64" s="27">
        <v>-213</v>
      </c>
      <c r="R64" s="27">
        <v>-853</v>
      </c>
      <c r="S64" s="27">
        <v>-1317</v>
      </c>
      <c r="T64" s="27">
        <v>-5513</v>
      </c>
      <c r="U64" s="27">
        <v>-7896</v>
      </c>
      <c r="V64" s="27">
        <v>-3089</v>
      </c>
      <c r="W64" s="27">
        <v>-1171</v>
      </c>
      <c r="X64" s="27">
        <v>302</v>
      </c>
      <c r="Y64" s="27">
        <v>4317</v>
      </c>
      <c r="Z64" s="27">
        <v>359</v>
      </c>
      <c r="AA64" s="27">
        <v>130</v>
      </c>
      <c r="AB64" s="27">
        <v>116</v>
      </c>
      <c r="AC64" s="27">
        <v>-2780</v>
      </c>
      <c r="AD64" s="27">
        <v>-641</v>
      </c>
      <c r="AE64" s="27">
        <v>-3175</v>
      </c>
      <c r="AF64" s="27">
        <v>-1102</v>
      </c>
      <c r="AG64" s="27">
        <v>-1198</v>
      </c>
      <c r="AH64" s="27">
        <v>-1113</v>
      </c>
      <c r="AI64" s="27">
        <v>-840</v>
      </c>
      <c r="AJ64" s="27">
        <v>-4253</v>
      </c>
      <c r="AK64" s="27">
        <v>-851</v>
      </c>
      <c r="AL64" s="27">
        <v>-837</v>
      </c>
      <c r="AM64" s="27">
        <v>-744</v>
      </c>
      <c r="AN64" s="27">
        <v>-197</v>
      </c>
      <c r="AO64" s="27">
        <v>-2629</v>
      </c>
      <c r="AP64" s="27">
        <v>-275</v>
      </c>
      <c r="AQ64" s="27">
        <v>-137</v>
      </c>
      <c r="AR64" s="27">
        <v>-488</v>
      </c>
      <c r="AS64" s="27">
        <v>-343</v>
      </c>
      <c r="AT64" s="27">
        <v>-1243</v>
      </c>
      <c r="AU64" s="27">
        <v>-162</v>
      </c>
      <c r="AV64" s="27">
        <v>-1501</v>
      </c>
      <c r="AW64" s="27">
        <v>-177</v>
      </c>
      <c r="AX64" s="27">
        <v>1866</v>
      </c>
      <c r="AY64" s="27">
        <v>26</v>
      </c>
      <c r="AZ64" s="27">
        <v>8</v>
      </c>
      <c r="BA64" s="27">
        <v>4</v>
      </c>
      <c r="BB64" s="27">
        <v>8</v>
      </c>
      <c r="BC64" s="27">
        <v>5</v>
      </c>
      <c r="BD64" s="27">
        <v>25</v>
      </c>
      <c r="BE64" s="27">
        <v>2</v>
      </c>
      <c r="BF64" s="27">
        <v>-6</v>
      </c>
      <c r="BG64" s="27">
        <v>-6</v>
      </c>
      <c r="BH64" s="27">
        <v>24</v>
      </c>
      <c r="BI64" s="27">
        <v>14</v>
      </c>
      <c r="BJ64" s="27">
        <v>2</v>
      </c>
      <c r="BK64" s="27">
        <v>61</v>
      </c>
      <c r="BL64" s="27">
        <v>3746</v>
      </c>
      <c r="BM64" s="27">
        <v>13634</v>
      </c>
      <c r="BN64" s="27">
        <v>21252</v>
      </c>
      <c r="BO64" s="27">
        <v>13261</v>
      </c>
      <c r="BP64" s="27">
        <v>17152</v>
      </c>
      <c r="BQ64" s="27">
        <v>11430</v>
      </c>
      <c r="BR64" s="27">
        <v>41843</v>
      </c>
    </row>
    <row r="65" spans="1:70" ht="15.95" customHeight="1" x14ac:dyDescent="0.2">
      <c r="A65" s="249"/>
      <c r="AF65" s="226"/>
      <c r="AG65" s="226"/>
      <c r="AH65" s="226"/>
      <c r="AI65" s="226"/>
      <c r="BO65" s="27"/>
      <c r="BP65" s="27"/>
      <c r="BQ65" s="27"/>
      <c r="BR65" s="27"/>
    </row>
    <row r="66" spans="1:70" x14ac:dyDescent="0.2">
      <c r="A66" s="250"/>
      <c r="B66" s="41"/>
      <c r="C66" s="42"/>
      <c r="D66" s="42"/>
      <c r="AF66" s="226"/>
      <c r="AG66" s="226"/>
      <c r="AH66" s="226"/>
      <c r="AI66" s="226"/>
      <c r="AP66" s="229"/>
      <c r="BO66" s="434"/>
      <c r="BP66" s="434"/>
      <c r="BQ66" s="434"/>
      <c r="BR66" s="434"/>
    </row>
    <row r="67" spans="1:70" hidden="1" x14ac:dyDescent="0.2">
      <c r="A67" s="251"/>
      <c r="B67" s="230"/>
      <c r="C67" s="230"/>
      <c r="D67" s="230"/>
      <c r="E67" s="230"/>
      <c r="F67" s="230"/>
      <c r="G67" s="230"/>
      <c r="H67" s="230"/>
      <c r="I67" s="230"/>
      <c r="J67" s="230"/>
      <c r="K67" s="230"/>
      <c r="L67" s="230"/>
      <c r="M67" s="230"/>
      <c r="N67" s="230"/>
      <c r="O67" s="230"/>
      <c r="P67" s="230"/>
      <c r="Q67" s="230"/>
      <c r="R67" s="230"/>
      <c r="S67" s="230"/>
      <c r="T67" s="230"/>
      <c r="U67" s="230"/>
      <c r="V67" s="230"/>
      <c r="W67" s="230"/>
      <c r="X67" s="230"/>
      <c r="Y67" s="230"/>
      <c r="Z67" s="230"/>
      <c r="AA67" s="230"/>
      <c r="AB67" s="230"/>
      <c r="AC67" s="230"/>
      <c r="AD67" s="230"/>
      <c r="AE67" s="230"/>
      <c r="AF67" s="226"/>
      <c r="AG67" s="226"/>
      <c r="AH67" s="226"/>
      <c r="AI67" s="226"/>
    </row>
    <row r="68" spans="1:70" hidden="1" x14ac:dyDescent="0.2">
      <c r="A68" s="251"/>
      <c r="B68" s="230"/>
      <c r="C68" s="230"/>
      <c r="D68" s="230"/>
      <c r="E68" s="230"/>
      <c r="F68" s="230"/>
      <c r="G68" s="230"/>
      <c r="H68" s="230"/>
      <c r="I68" s="230"/>
      <c r="J68" s="230"/>
      <c r="K68" s="230"/>
      <c r="L68" s="230"/>
      <c r="M68" s="230"/>
      <c r="N68" s="230"/>
      <c r="O68" s="230"/>
      <c r="P68" s="230"/>
      <c r="Q68" s="230"/>
      <c r="R68" s="230"/>
      <c r="S68" s="230"/>
      <c r="T68" s="230"/>
      <c r="U68" s="230"/>
      <c r="V68" s="230"/>
      <c r="W68" s="230"/>
      <c r="X68" s="230"/>
      <c r="Y68" s="230"/>
      <c r="Z68" s="230"/>
      <c r="AA68" s="230"/>
      <c r="AB68" s="230"/>
      <c r="AC68" s="230"/>
      <c r="AD68" s="230"/>
      <c r="AE68" s="230"/>
      <c r="AF68" s="229"/>
      <c r="AG68" s="229"/>
      <c r="AH68" s="229"/>
      <c r="AI68" s="229"/>
    </row>
    <row r="69" spans="1:70" hidden="1" x14ac:dyDescent="0.2">
      <c r="A69" s="251"/>
      <c r="B69" s="230"/>
      <c r="C69" s="230"/>
      <c r="D69" s="230"/>
      <c r="E69" s="230"/>
      <c r="F69" s="230"/>
      <c r="G69" s="230"/>
      <c r="H69" s="230"/>
      <c r="I69" s="230"/>
      <c r="J69" s="230"/>
      <c r="K69" s="230"/>
      <c r="L69" s="230"/>
      <c r="M69" s="230"/>
      <c r="N69" s="230"/>
      <c r="O69" s="230"/>
      <c r="P69" s="230"/>
      <c r="Q69" s="230"/>
      <c r="R69" s="230"/>
      <c r="S69" s="230"/>
      <c r="T69" s="230"/>
      <c r="U69" s="230"/>
      <c r="V69" s="230"/>
      <c r="W69" s="230"/>
      <c r="X69" s="230"/>
      <c r="Y69" s="230"/>
      <c r="Z69" s="230"/>
      <c r="AA69" s="230"/>
      <c r="AB69" s="230"/>
      <c r="AC69" s="230"/>
      <c r="AD69" s="230"/>
      <c r="AE69" s="230"/>
      <c r="AF69" s="226"/>
      <c r="AG69" s="226"/>
      <c r="AH69" s="226"/>
      <c r="AI69" s="226"/>
    </row>
    <row r="70" spans="1:70" hidden="1" x14ac:dyDescent="0.2">
      <c r="Y70" s="225"/>
    </row>
    <row r="71" spans="1:70" hidden="1" x14ac:dyDescent="0.2">
      <c r="A71" s="251"/>
      <c r="B71" s="252"/>
      <c r="C71" s="253"/>
      <c r="D71" s="253"/>
      <c r="E71" s="253"/>
      <c r="F71" s="253"/>
      <c r="G71" s="253"/>
      <c r="H71" s="253"/>
      <c r="I71" s="253"/>
      <c r="J71" s="253"/>
      <c r="K71" s="253"/>
      <c r="L71" s="253"/>
      <c r="M71" s="253"/>
      <c r="N71" s="253"/>
      <c r="O71" s="253"/>
      <c r="P71" s="253"/>
      <c r="Q71" s="43"/>
      <c r="R71" s="43"/>
      <c r="S71" s="43"/>
      <c r="T71" s="43"/>
      <c r="U71" s="254"/>
      <c r="V71" s="43"/>
      <c r="W71" s="43"/>
      <c r="X71" s="43"/>
      <c r="Y71" s="43"/>
      <c r="Z71" s="43"/>
      <c r="AA71" s="43"/>
      <c r="AB71" s="43"/>
      <c r="AC71" s="43"/>
      <c r="AD71" s="43"/>
      <c r="AE71" s="43"/>
      <c r="AF71" s="43"/>
    </row>
    <row r="72" spans="1:70" hidden="1" x14ac:dyDescent="0.2">
      <c r="A72" s="251"/>
      <c r="B72" s="252"/>
      <c r="C72" s="252"/>
      <c r="D72" s="252"/>
      <c r="E72" s="252"/>
      <c r="F72" s="252"/>
      <c r="G72" s="252"/>
      <c r="H72" s="252"/>
      <c r="I72" s="252"/>
      <c r="J72" s="252"/>
      <c r="K72" s="252"/>
      <c r="L72" s="252"/>
      <c r="M72" s="252"/>
      <c r="N72" s="252"/>
      <c r="O72" s="252"/>
      <c r="P72" s="252"/>
      <c r="Q72" s="252"/>
      <c r="R72" s="252"/>
      <c r="S72" s="252"/>
      <c r="T72" s="252"/>
      <c r="U72" s="252"/>
      <c r="V72" s="252"/>
      <c r="W72" s="252"/>
      <c r="X72" s="252"/>
      <c r="Y72" s="252"/>
      <c r="Z72" s="252"/>
      <c r="AA72" s="252"/>
      <c r="AB72" s="252"/>
      <c r="AC72" s="252"/>
      <c r="AD72" s="252"/>
      <c r="AE72" s="252"/>
      <c r="AF72" s="252"/>
    </row>
    <row r="73" spans="1:70" hidden="1" x14ac:dyDescent="0.2">
      <c r="A73" s="251"/>
      <c r="B73" s="252"/>
      <c r="C73" s="252"/>
      <c r="D73" s="252"/>
      <c r="E73" s="252"/>
      <c r="F73" s="252"/>
      <c r="G73" s="252"/>
      <c r="H73" s="252"/>
      <c r="I73" s="252"/>
      <c r="J73" s="252"/>
      <c r="K73" s="252"/>
      <c r="L73" s="252"/>
      <c r="M73" s="252"/>
      <c r="N73" s="252"/>
      <c r="O73" s="252"/>
      <c r="P73" s="252"/>
      <c r="Q73" s="252"/>
      <c r="R73" s="252"/>
      <c r="S73" s="252"/>
      <c r="T73" s="252"/>
      <c r="U73" s="252"/>
      <c r="V73" s="252"/>
      <c r="W73" s="252"/>
      <c r="X73" s="252"/>
      <c r="Y73" s="252"/>
      <c r="Z73" s="252"/>
      <c r="AA73" s="252"/>
      <c r="AB73" s="252"/>
      <c r="AC73" s="252"/>
      <c r="AD73" s="252"/>
      <c r="AE73" s="252"/>
      <c r="AF73" s="252"/>
    </row>
    <row r="74" spans="1:70" hidden="1" x14ac:dyDescent="0.2">
      <c r="Y74" s="225"/>
    </row>
    <row r="75" spans="1:70" hidden="1" x14ac:dyDescent="0.2">
      <c r="B75" s="252"/>
      <c r="C75" s="253"/>
      <c r="D75" s="253"/>
      <c r="E75" s="253"/>
      <c r="F75" s="253"/>
      <c r="G75" s="253"/>
      <c r="H75" s="253"/>
      <c r="I75" s="253"/>
      <c r="J75" s="253"/>
      <c r="K75" s="253"/>
      <c r="L75" s="253"/>
      <c r="M75" s="253"/>
      <c r="N75" s="253"/>
      <c r="O75" s="253"/>
      <c r="P75" s="253"/>
      <c r="Q75" s="43"/>
      <c r="R75" s="43"/>
      <c r="S75" s="43"/>
      <c r="T75" s="43"/>
      <c r="U75" s="254"/>
      <c r="V75" s="43"/>
      <c r="W75" s="43"/>
      <c r="X75" s="43"/>
      <c r="Y75" s="43"/>
      <c r="Z75" s="43"/>
      <c r="AA75" s="43"/>
      <c r="AB75" s="43"/>
      <c r="AC75" s="43"/>
      <c r="AD75" s="43"/>
      <c r="AE75" s="43"/>
      <c r="AF75" s="43"/>
    </row>
    <row r="76" spans="1:70" hidden="1" x14ac:dyDescent="0.2">
      <c r="B76" s="252"/>
      <c r="C76" s="253"/>
      <c r="D76" s="253"/>
      <c r="E76" s="253"/>
      <c r="F76" s="253"/>
      <c r="G76" s="253"/>
      <c r="H76" s="253"/>
      <c r="I76" s="253"/>
      <c r="J76" s="253"/>
      <c r="K76" s="253"/>
      <c r="L76" s="253"/>
      <c r="M76" s="253"/>
      <c r="N76" s="253"/>
      <c r="O76" s="253"/>
      <c r="P76" s="253"/>
      <c r="Q76" s="43"/>
      <c r="R76" s="43"/>
      <c r="S76" s="43"/>
      <c r="T76" s="43"/>
      <c r="U76" s="43"/>
      <c r="V76" s="43"/>
      <c r="W76" s="43"/>
      <c r="X76" s="43"/>
      <c r="Y76" s="43"/>
      <c r="Z76" s="43"/>
      <c r="AA76" s="43"/>
      <c r="AB76" s="43"/>
      <c r="AC76" s="43"/>
      <c r="AD76" s="43"/>
      <c r="AE76" s="43"/>
      <c r="AF76" s="230"/>
      <c r="AG76" s="230"/>
      <c r="AH76" s="230"/>
      <c r="AI76" s="230"/>
    </row>
    <row r="77" spans="1:70" hidden="1" x14ac:dyDescent="0.2">
      <c r="B77" s="227"/>
      <c r="C77" s="227"/>
      <c r="D77" s="227"/>
      <c r="E77" s="227"/>
      <c r="F77" s="227"/>
      <c r="G77" s="227"/>
      <c r="H77" s="227"/>
      <c r="I77" s="227"/>
      <c r="J77" s="227"/>
      <c r="K77" s="227"/>
      <c r="L77" s="227"/>
      <c r="M77" s="227"/>
      <c r="N77" s="227"/>
      <c r="O77" s="227"/>
      <c r="P77" s="227"/>
      <c r="Q77" s="227"/>
      <c r="R77" s="227"/>
      <c r="S77" s="227"/>
      <c r="T77" s="227"/>
      <c r="U77" s="227"/>
      <c r="V77" s="227"/>
      <c r="W77" s="227"/>
      <c r="X77" s="227"/>
      <c r="Y77" s="227"/>
      <c r="Z77" s="227"/>
      <c r="AA77" s="227"/>
      <c r="AB77" s="227"/>
      <c r="AC77" s="227"/>
      <c r="AD77" s="227"/>
      <c r="AE77" s="227"/>
      <c r="AF77" s="230"/>
      <c r="AG77" s="230"/>
      <c r="AH77" s="230"/>
      <c r="AI77" s="230"/>
    </row>
    <row r="78" spans="1:70" hidden="1" x14ac:dyDescent="0.2">
      <c r="B78" s="227"/>
      <c r="C78" s="227"/>
      <c r="D78" s="227"/>
      <c r="E78" s="227"/>
      <c r="F78" s="227"/>
      <c r="G78" s="227"/>
      <c r="H78" s="227"/>
      <c r="I78" s="227"/>
      <c r="J78" s="227"/>
      <c r="K78" s="227"/>
      <c r="L78" s="227"/>
      <c r="M78" s="227"/>
      <c r="N78" s="227"/>
      <c r="O78" s="227"/>
      <c r="P78" s="227"/>
      <c r="Q78" s="227"/>
      <c r="R78" s="227"/>
      <c r="S78" s="227"/>
      <c r="T78" s="227"/>
      <c r="U78" s="227"/>
      <c r="V78" s="227"/>
      <c r="W78" s="227"/>
      <c r="X78" s="227"/>
      <c r="Y78" s="227"/>
      <c r="Z78" s="227"/>
      <c r="AA78" s="227"/>
      <c r="AB78" s="227"/>
      <c r="AC78" s="227"/>
      <c r="AD78" s="227"/>
      <c r="AE78" s="227"/>
      <c r="AF78" s="230"/>
      <c r="AG78" s="230"/>
      <c r="AH78" s="230"/>
      <c r="AI78" s="230"/>
    </row>
    <row r="79" spans="1:70" hidden="1" x14ac:dyDescent="0.2">
      <c r="B79" s="227"/>
      <c r="C79" s="227"/>
      <c r="D79" s="227"/>
      <c r="E79" s="227"/>
      <c r="F79" s="227"/>
      <c r="G79" s="227"/>
      <c r="H79" s="227"/>
      <c r="I79" s="227"/>
      <c r="J79" s="227"/>
      <c r="K79" s="227"/>
      <c r="L79" s="227"/>
      <c r="M79" s="227"/>
      <c r="N79" s="227"/>
      <c r="O79" s="227"/>
      <c r="P79" s="227"/>
      <c r="Q79" s="227"/>
      <c r="R79" s="227"/>
      <c r="S79" s="227"/>
      <c r="T79" s="227"/>
      <c r="U79" s="227"/>
      <c r="V79" s="227"/>
      <c r="W79" s="227"/>
      <c r="X79" s="227"/>
      <c r="Y79" s="227"/>
      <c r="Z79" s="227"/>
      <c r="AA79" s="227"/>
      <c r="AB79" s="227"/>
      <c r="AC79" s="227"/>
      <c r="AD79" s="227"/>
      <c r="AE79" s="227"/>
      <c r="AF79" s="227"/>
    </row>
    <row r="80" spans="1:70" hidden="1" x14ac:dyDescent="0.2">
      <c r="Y80" s="225"/>
    </row>
    <row r="81" spans="25:25" hidden="1" x14ac:dyDescent="0.2">
      <c r="Y81" s="225"/>
    </row>
    <row r="82" spans="25:25" hidden="1" x14ac:dyDescent="0.2">
      <c r="Y82" s="225"/>
    </row>
    <row r="83" spans="25:25" hidden="1" x14ac:dyDescent="0.2">
      <c r="Y83" s="225"/>
    </row>
    <row r="84" spans="25:25" hidden="1" x14ac:dyDescent="0.2">
      <c r="Y84" s="225"/>
    </row>
    <row r="85" spans="25:25" hidden="1" x14ac:dyDescent="0.2">
      <c r="Y85" s="225"/>
    </row>
    <row r="86" spans="25:25" hidden="1" x14ac:dyDescent="0.2">
      <c r="Y86" s="225"/>
    </row>
    <row r="87" spans="25:25" hidden="1" x14ac:dyDescent="0.2">
      <c r="Y87" s="225"/>
    </row>
    <row r="88" spans="25:25" hidden="1" x14ac:dyDescent="0.2">
      <c r="Y88" s="225"/>
    </row>
    <row r="89" spans="25:25" hidden="1" x14ac:dyDescent="0.2">
      <c r="Y89" s="225"/>
    </row>
    <row r="90" spans="25:25" hidden="1" x14ac:dyDescent="0.2">
      <c r="Y90" s="225"/>
    </row>
    <row r="91" spans="25:25" hidden="1" x14ac:dyDescent="0.2">
      <c r="Y91" s="225"/>
    </row>
    <row r="92" spans="25:25" hidden="1" x14ac:dyDescent="0.2">
      <c r="Y92" s="225"/>
    </row>
    <row r="93" spans="25:25" hidden="1" x14ac:dyDescent="0.2">
      <c r="Y93" s="225"/>
    </row>
    <row r="94" spans="25:25" hidden="1" x14ac:dyDescent="0.2">
      <c r="Y94" s="225"/>
    </row>
    <row r="95" spans="25:25" hidden="1" x14ac:dyDescent="0.2">
      <c r="Y95" s="225"/>
    </row>
    <row r="96" spans="25:25" hidden="1" x14ac:dyDescent="0.2">
      <c r="Y96" s="225"/>
    </row>
    <row r="97" spans="25:25" hidden="1" x14ac:dyDescent="0.2">
      <c r="Y97" s="225"/>
    </row>
    <row r="98" spans="25:25" hidden="1" x14ac:dyDescent="0.2">
      <c r="Y98" s="225"/>
    </row>
    <row r="99" spans="25:25" hidden="1" x14ac:dyDescent="0.2">
      <c r="Y99" s="225"/>
    </row>
    <row r="100" spans="25:25" hidden="1" x14ac:dyDescent="0.2">
      <c r="Y100" s="225"/>
    </row>
    <row r="101" spans="25:25" hidden="1" x14ac:dyDescent="0.2">
      <c r="Y101" s="225"/>
    </row>
    <row r="102" spans="25:25" hidden="1" x14ac:dyDescent="0.2">
      <c r="Y102" s="225"/>
    </row>
    <row r="103" spans="25:25" hidden="1" x14ac:dyDescent="0.2">
      <c r="Y103" s="225"/>
    </row>
    <row r="104" spans="25:25" hidden="1" x14ac:dyDescent="0.2">
      <c r="Y104" s="225"/>
    </row>
    <row r="105" spans="25:25" hidden="1" x14ac:dyDescent="0.2">
      <c r="Y105" s="225"/>
    </row>
    <row r="106" spans="25:25" hidden="1" x14ac:dyDescent="0.2">
      <c r="Y106" s="225"/>
    </row>
    <row r="107" spans="25:25" hidden="1" x14ac:dyDescent="0.2">
      <c r="Y107" s="225"/>
    </row>
    <row r="108" spans="25:25" hidden="1" x14ac:dyDescent="0.2">
      <c r="Y108" s="225"/>
    </row>
    <row r="109" spans="25:25" hidden="1" x14ac:dyDescent="0.2">
      <c r="Y109" s="225"/>
    </row>
    <row r="110" spans="25:25" hidden="1" x14ac:dyDescent="0.2">
      <c r="Y110" s="225"/>
    </row>
    <row r="111" spans="25:25" hidden="1" x14ac:dyDescent="0.2">
      <c r="Y111" s="225"/>
    </row>
    <row r="112" spans="25:25" hidden="1" x14ac:dyDescent="0.2">
      <c r="Y112" s="225"/>
    </row>
    <row r="113" spans="25:25" hidden="1" x14ac:dyDescent="0.2">
      <c r="Y113" s="225"/>
    </row>
    <row r="114" spans="25:25" hidden="1" x14ac:dyDescent="0.2">
      <c r="Y114" s="225"/>
    </row>
    <row r="115" spans="25:25" hidden="1" x14ac:dyDescent="0.2">
      <c r="Y115" s="225"/>
    </row>
    <row r="116" spans="25:25" hidden="1" x14ac:dyDescent="0.2">
      <c r="Y116" s="225"/>
    </row>
    <row r="117" spans="25:25" hidden="1" x14ac:dyDescent="0.2">
      <c r="Y117" s="225"/>
    </row>
    <row r="118" spans="25:25" hidden="1" x14ac:dyDescent="0.2">
      <c r="Y118" s="225"/>
    </row>
    <row r="119" spans="25:25" hidden="1" x14ac:dyDescent="0.2">
      <c r="Y119" s="225"/>
    </row>
    <row r="120" spans="25:25" hidden="1" x14ac:dyDescent="0.2">
      <c r="Y120" s="225"/>
    </row>
    <row r="121" spans="25:25" hidden="1" x14ac:dyDescent="0.2">
      <c r="Y121" s="225"/>
    </row>
    <row r="122" spans="25:25" hidden="1" x14ac:dyDescent="0.2">
      <c r="Y122" s="225"/>
    </row>
    <row r="123" spans="25:25" hidden="1" x14ac:dyDescent="0.2">
      <c r="Y123" s="225"/>
    </row>
    <row r="124" spans="25:25" hidden="1" x14ac:dyDescent="0.2">
      <c r="Y124" s="225"/>
    </row>
    <row r="125" spans="25:25" hidden="1" x14ac:dyDescent="0.2">
      <c r="Y125" s="225"/>
    </row>
    <row r="126" spans="25:25" hidden="1" x14ac:dyDescent="0.2">
      <c r="Y126" s="225"/>
    </row>
    <row r="127" spans="25:25" hidden="1" x14ac:dyDescent="0.2">
      <c r="Y127" s="225"/>
    </row>
    <row r="128" spans="25:25" hidden="1" x14ac:dyDescent="0.2">
      <c r="Y128" s="225"/>
    </row>
    <row r="129" spans="25:25" hidden="1" x14ac:dyDescent="0.2">
      <c r="Y129" s="225"/>
    </row>
    <row r="130" spans="25:25" hidden="1" x14ac:dyDescent="0.2">
      <c r="Y130" s="225"/>
    </row>
    <row r="131" spans="25:25" hidden="1" x14ac:dyDescent="0.2">
      <c r="Y131" s="225"/>
    </row>
    <row r="132" spans="25:25" hidden="1" x14ac:dyDescent="0.2">
      <c r="Y132" s="225"/>
    </row>
    <row r="133" spans="25:25" hidden="1" x14ac:dyDescent="0.2">
      <c r="Y133" s="225"/>
    </row>
    <row r="134" spans="25:25" hidden="1" x14ac:dyDescent="0.2">
      <c r="Y134" s="225"/>
    </row>
    <row r="135" spans="25:25" hidden="1" x14ac:dyDescent="0.2">
      <c r="Y135" s="225"/>
    </row>
    <row r="136" spans="25:25" hidden="1" x14ac:dyDescent="0.2">
      <c r="Y136" s="225"/>
    </row>
    <row r="137" spans="25:25" hidden="1" x14ac:dyDescent="0.2">
      <c r="Y137" s="225"/>
    </row>
    <row r="138" spans="25:25" hidden="1" x14ac:dyDescent="0.2">
      <c r="Y138" s="225"/>
    </row>
    <row r="139" spans="25:25" hidden="1" x14ac:dyDescent="0.2">
      <c r="Y139" s="225"/>
    </row>
    <row r="140" spans="25:25" hidden="1" x14ac:dyDescent="0.2">
      <c r="Y140" s="225"/>
    </row>
    <row r="141" spans="25:25" hidden="1" x14ac:dyDescent="0.2">
      <c r="Y141" s="225"/>
    </row>
    <row r="142" spans="25:25" hidden="1" x14ac:dyDescent="0.2">
      <c r="Y142" s="225"/>
    </row>
    <row r="143" spans="25:25" hidden="1" x14ac:dyDescent="0.2">
      <c r="Y143" s="225"/>
    </row>
    <row r="144" spans="25:25" hidden="1" x14ac:dyDescent="0.2">
      <c r="Y144" s="225"/>
    </row>
    <row r="145" spans="25:25" hidden="1" x14ac:dyDescent="0.2">
      <c r="Y145" s="225"/>
    </row>
    <row r="146" spans="25:25" hidden="1" x14ac:dyDescent="0.2">
      <c r="Y146" s="225"/>
    </row>
    <row r="147" spans="25:25" hidden="1" x14ac:dyDescent="0.2">
      <c r="Y147" s="225"/>
    </row>
    <row r="148" spans="25:25" hidden="1" x14ac:dyDescent="0.2">
      <c r="Y148" s="225"/>
    </row>
    <row r="149" spans="25:25" hidden="1" x14ac:dyDescent="0.2">
      <c r="Y149" s="225"/>
    </row>
    <row r="150" spans="25:25" hidden="1" x14ac:dyDescent="0.2">
      <c r="Y150" s="225"/>
    </row>
    <row r="151" spans="25:25" hidden="1" x14ac:dyDescent="0.2">
      <c r="Y151" s="225"/>
    </row>
    <row r="152" spans="25:25" hidden="1" x14ac:dyDescent="0.2">
      <c r="Y152" s="225"/>
    </row>
    <row r="153" spans="25:25" hidden="1" x14ac:dyDescent="0.2">
      <c r="Y153" s="225"/>
    </row>
    <row r="154" spans="25:25" hidden="1" x14ac:dyDescent="0.2">
      <c r="Y154" s="225"/>
    </row>
    <row r="155" spans="25:25" hidden="1" x14ac:dyDescent="0.2">
      <c r="Y155" s="225"/>
    </row>
    <row r="156" spans="25:25" hidden="1" x14ac:dyDescent="0.2">
      <c r="Y156" s="225"/>
    </row>
    <row r="157" spans="25:25" hidden="1" x14ac:dyDescent="0.2">
      <c r="Y157" s="225"/>
    </row>
    <row r="158" spans="25:25" hidden="1" x14ac:dyDescent="0.2">
      <c r="Y158" s="225"/>
    </row>
    <row r="159" spans="25:25" hidden="1" x14ac:dyDescent="0.2">
      <c r="Y159" s="225"/>
    </row>
    <row r="160" spans="25:25" hidden="1" x14ac:dyDescent="0.2">
      <c r="Y160" s="225"/>
    </row>
    <row r="161" spans="25:25" hidden="1" x14ac:dyDescent="0.2">
      <c r="Y161" s="225"/>
    </row>
    <row r="162" spans="25:25" hidden="1" x14ac:dyDescent="0.2">
      <c r="Y162" s="225"/>
    </row>
    <row r="163" spans="25:25" hidden="1" x14ac:dyDescent="0.2">
      <c r="Y163" s="225"/>
    </row>
    <row r="164" spans="25:25" hidden="1" x14ac:dyDescent="0.2">
      <c r="Y164" s="225"/>
    </row>
    <row r="165" spans="25:25" hidden="1" x14ac:dyDescent="0.2">
      <c r="Y165" s="225"/>
    </row>
    <row r="166" spans="25:25" hidden="1" x14ac:dyDescent="0.2">
      <c r="Y166" s="225"/>
    </row>
    <row r="167" spans="25:25" hidden="1" x14ac:dyDescent="0.2">
      <c r="Y167" s="225"/>
    </row>
    <row r="168" spans="25:25" hidden="1" x14ac:dyDescent="0.2">
      <c r="Y168" s="225"/>
    </row>
    <row r="169" spans="25:25" hidden="1" x14ac:dyDescent="0.2">
      <c r="Y169" s="225"/>
    </row>
    <row r="170" spans="25:25" hidden="1" x14ac:dyDescent="0.2">
      <c r="Y170" s="225"/>
    </row>
    <row r="171" spans="25:25" hidden="1" x14ac:dyDescent="0.2">
      <c r="Y171" s="225"/>
    </row>
    <row r="172" spans="25:25" hidden="1" x14ac:dyDescent="0.2">
      <c r="Y172" s="225"/>
    </row>
    <row r="173" spans="25:25" hidden="1" x14ac:dyDescent="0.2">
      <c r="Y173" s="225"/>
    </row>
    <row r="174" spans="25:25" hidden="1" x14ac:dyDescent="0.2">
      <c r="Y174" s="225"/>
    </row>
    <row r="175" spans="25:25" hidden="1" x14ac:dyDescent="0.2">
      <c r="Y175" s="225"/>
    </row>
    <row r="176" spans="25:25" hidden="1" x14ac:dyDescent="0.2">
      <c r="Y176" s="225"/>
    </row>
    <row r="177" spans="25:25" hidden="1" x14ac:dyDescent="0.2">
      <c r="Y177" s="225"/>
    </row>
    <row r="178" spans="25:25" hidden="1" x14ac:dyDescent="0.2">
      <c r="Y178" s="225"/>
    </row>
    <row r="179" spans="25:25" hidden="1" x14ac:dyDescent="0.2">
      <c r="Y179" s="225"/>
    </row>
    <row r="180" spans="25:25" hidden="1" x14ac:dyDescent="0.2">
      <c r="Y180" s="225"/>
    </row>
    <row r="181" spans="25:25" hidden="1" x14ac:dyDescent="0.2">
      <c r="Y181" s="225"/>
    </row>
    <row r="182" spans="25:25" hidden="1" x14ac:dyDescent="0.2">
      <c r="Y182" s="225"/>
    </row>
    <row r="183" spans="25:25" hidden="1" x14ac:dyDescent="0.2">
      <c r="Y183" s="225"/>
    </row>
    <row r="184" spans="25:25" hidden="1" x14ac:dyDescent="0.2">
      <c r="Y184" s="225"/>
    </row>
    <row r="185" spans="25:25" hidden="1" x14ac:dyDescent="0.2">
      <c r="Y185" s="225"/>
    </row>
    <row r="186" spans="25:25" hidden="1" x14ac:dyDescent="0.2">
      <c r="Y186" s="225"/>
    </row>
    <row r="187" spans="25:25" hidden="1" x14ac:dyDescent="0.2">
      <c r="Y187" s="225"/>
    </row>
    <row r="188" spans="25:25" hidden="1" x14ac:dyDescent="0.2">
      <c r="Y188" s="225"/>
    </row>
    <row r="189" spans="25:25" hidden="1" x14ac:dyDescent="0.2">
      <c r="Y189" s="225"/>
    </row>
    <row r="190" spans="25:25" hidden="1" x14ac:dyDescent="0.2">
      <c r="Y190" s="225"/>
    </row>
    <row r="191" spans="25:25" hidden="1" x14ac:dyDescent="0.2">
      <c r="Y191" s="225"/>
    </row>
    <row r="192" spans="25:25" hidden="1" x14ac:dyDescent="0.2">
      <c r="Y192" s="225"/>
    </row>
    <row r="193" spans="25:25" hidden="1" x14ac:dyDescent="0.2">
      <c r="Y193" s="225"/>
    </row>
    <row r="194" spans="25:25" hidden="1" x14ac:dyDescent="0.2">
      <c r="Y194" s="225"/>
    </row>
    <row r="195" spans="25:25" hidden="1" x14ac:dyDescent="0.2">
      <c r="Y195" s="225"/>
    </row>
    <row r="196" spans="25:25" hidden="1" x14ac:dyDescent="0.2">
      <c r="Y196" s="225"/>
    </row>
    <row r="197" spans="25:25" hidden="1" x14ac:dyDescent="0.2">
      <c r="Y197" s="225"/>
    </row>
    <row r="198" spans="25:25" hidden="1" x14ac:dyDescent="0.2">
      <c r="Y198" s="225"/>
    </row>
    <row r="199" spans="25:25" hidden="1" x14ac:dyDescent="0.2">
      <c r="Y199" s="225"/>
    </row>
  </sheetData>
  <pageMargins left="0.78740157480314965" right="0.78740157480314965" top="0.39370078740157483" bottom="0.27559055118110237" header="0.51181102362204722" footer="0.15748031496062992"/>
  <pageSetup paperSize="9" scale="15" orientation="landscape" r:id="rId1"/>
  <headerFooter alignWithMargins="0"/>
  <ignoredErrors>
    <ignoredError sqref="BO32 BI36:BI38"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83F89-B642-468C-8B6E-BBF51FB74D7D}">
  <sheetPr>
    <tabColor theme="1"/>
  </sheetPr>
  <dimension ref="A1:DF36"/>
  <sheetViews>
    <sheetView showGridLines="0" zoomScaleNormal="100" workbookViewId="0">
      <pane xSplit="1" ySplit="4" topLeftCell="CV5" activePane="bottomRight" state="frozen"/>
      <selection activeCell="CT117" sqref="CT117:CT126"/>
      <selection pane="topRight" activeCell="CT117" sqref="CT117:CT126"/>
      <selection pane="bottomLeft" activeCell="CT117" sqref="CT117:CT126"/>
      <selection pane="bottomRight" activeCell="A8" sqref="A8"/>
    </sheetView>
  </sheetViews>
  <sheetFormatPr defaultColWidth="0" defaultRowHeight="12.75" zeroHeight="1" x14ac:dyDescent="0.2"/>
  <cols>
    <col min="1" max="1" width="81.28515625" style="226" customWidth="1"/>
    <col min="2" max="5" width="10" style="226" bestFit="1" customWidth="1"/>
    <col min="6" max="9" width="8.5703125" style="226" bestFit="1" customWidth="1"/>
    <col min="10" max="10" width="10" style="226" bestFit="1" customWidth="1"/>
    <col min="11" max="14" width="8.5703125" style="226" bestFit="1" customWidth="1"/>
    <col min="15" max="15" width="10" style="226" bestFit="1" customWidth="1"/>
    <col min="16" max="18" width="8.5703125" style="226" bestFit="1" customWidth="1"/>
    <col min="19" max="59" width="10" style="226" bestFit="1" customWidth="1"/>
    <col min="60" max="60" width="11" style="226" bestFit="1" customWidth="1"/>
    <col min="61" max="64" width="10" style="226" bestFit="1" customWidth="1"/>
    <col min="65" max="65" width="11" style="226" bestFit="1" customWidth="1"/>
    <col min="66" max="69" width="10" style="226" bestFit="1" customWidth="1"/>
    <col min="70" max="70" width="11" style="226" bestFit="1" customWidth="1"/>
    <col min="71" max="74" width="10" style="226" bestFit="1" customWidth="1"/>
    <col min="75" max="75" width="11" style="226" bestFit="1" customWidth="1"/>
    <col min="76" max="79" width="10" style="226" bestFit="1" customWidth="1"/>
    <col min="80" max="80" width="11" style="226" bestFit="1" customWidth="1"/>
    <col min="81" max="84" width="10" style="226" bestFit="1" customWidth="1"/>
    <col min="85" max="85" width="11" style="226" bestFit="1" customWidth="1"/>
    <col min="86" max="89" width="10" style="226" bestFit="1" customWidth="1"/>
    <col min="90" max="90" width="11" style="226" bestFit="1" customWidth="1"/>
    <col min="91" max="93" width="10" style="226" bestFit="1" customWidth="1"/>
    <col min="94" max="94" width="10" style="226" customWidth="1"/>
    <col min="95" max="95" width="11" style="226" bestFit="1" customWidth="1"/>
    <col min="96" max="97" width="11" style="226" customWidth="1"/>
    <col min="98" max="99" width="10" style="226" customWidth="1"/>
    <col min="100" max="100" width="11" style="226" bestFit="1" customWidth="1"/>
    <col min="101" max="101" width="10" style="226" bestFit="1" customWidth="1"/>
    <col min="102" max="104" width="10" style="226" customWidth="1"/>
    <col min="105" max="105" width="11" style="226" bestFit="1" customWidth="1"/>
    <col min="106" max="109" width="11" style="226" customWidth="1"/>
    <col min="110" max="110" width="12.140625" style="226" bestFit="1" customWidth="1"/>
    <col min="111" max="16384" width="9.140625" style="226" hidden="1"/>
  </cols>
  <sheetData>
    <row r="1" spans="1:110" x14ac:dyDescent="0.2"/>
    <row r="2" spans="1:110" ht="6" customHeight="1" x14ac:dyDescent="0.2"/>
    <row r="3" spans="1:110" ht="54" customHeight="1" x14ac:dyDescent="0.2">
      <c r="AQ3" s="270"/>
    </row>
    <row r="4" spans="1:110" s="278" customFormat="1" ht="12" x14ac:dyDescent="0.2">
      <c r="A4" s="271"/>
      <c r="B4" s="272">
        <v>1999</v>
      </c>
      <c r="C4" s="272">
        <v>2000</v>
      </c>
      <c r="D4" s="272">
        <v>2001</v>
      </c>
      <c r="E4" s="272">
        <v>2002</v>
      </c>
      <c r="F4" s="272" t="s">
        <v>347</v>
      </c>
      <c r="G4" s="272" t="s">
        <v>348</v>
      </c>
      <c r="H4" s="272" t="s">
        <v>349</v>
      </c>
      <c r="I4" s="272" t="s">
        <v>350</v>
      </c>
      <c r="J4" s="272">
        <v>2003</v>
      </c>
      <c r="K4" s="273" t="s">
        <v>351</v>
      </c>
      <c r="L4" s="273" t="s">
        <v>352</v>
      </c>
      <c r="M4" s="273" t="s">
        <v>353</v>
      </c>
      <c r="N4" s="273" t="s">
        <v>354</v>
      </c>
      <c r="O4" s="272">
        <v>2004</v>
      </c>
      <c r="P4" s="273" t="s">
        <v>355</v>
      </c>
      <c r="Q4" s="273" t="s">
        <v>356</v>
      </c>
      <c r="R4" s="273" t="s">
        <v>357</v>
      </c>
      <c r="S4" s="273" t="s">
        <v>358</v>
      </c>
      <c r="T4" s="272">
        <v>2005</v>
      </c>
      <c r="U4" s="273" t="s">
        <v>359</v>
      </c>
      <c r="V4" s="273" t="s">
        <v>360</v>
      </c>
      <c r="W4" s="273" t="s">
        <v>361</v>
      </c>
      <c r="X4" s="273" t="s">
        <v>362</v>
      </c>
      <c r="Y4" s="272">
        <v>2006</v>
      </c>
      <c r="Z4" s="273" t="s">
        <v>363</v>
      </c>
      <c r="AA4" s="274" t="s">
        <v>364</v>
      </c>
      <c r="AB4" s="274" t="s">
        <v>365</v>
      </c>
      <c r="AC4" s="274" t="s">
        <v>366</v>
      </c>
      <c r="AD4" s="275">
        <v>2007</v>
      </c>
      <c r="AE4" s="275" t="s">
        <v>367</v>
      </c>
      <c r="AF4" s="274" t="s">
        <v>368</v>
      </c>
      <c r="AG4" s="273" t="s">
        <v>369</v>
      </c>
      <c r="AH4" s="274" t="s">
        <v>370</v>
      </c>
      <c r="AI4" s="275">
        <v>2008</v>
      </c>
      <c r="AJ4" s="275" t="s">
        <v>371</v>
      </c>
      <c r="AK4" s="275" t="s">
        <v>372</v>
      </c>
      <c r="AL4" s="273" t="s">
        <v>373</v>
      </c>
      <c r="AM4" s="273" t="s">
        <v>374</v>
      </c>
      <c r="AN4" s="276">
        <v>2009</v>
      </c>
      <c r="AO4" s="276" t="s">
        <v>230</v>
      </c>
      <c r="AP4" s="276" t="s">
        <v>231</v>
      </c>
      <c r="AQ4" s="276" t="s">
        <v>232</v>
      </c>
      <c r="AR4" s="276" t="s">
        <v>233</v>
      </c>
      <c r="AS4" s="276">
        <v>2010</v>
      </c>
      <c r="AT4" s="276" t="s">
        <v>234</v>
      </c>
      <c r="AU4" s="276" t="s">
        <v>235</v>
      </c>
      <c r="AV4" s="276" t="s">
        <v>236</v>
      </c>
      <c r="AW4" s="276" t="s">
        <v>237</v>
      </c>
      <c r="AX4" s="276">
        <v>2011</v>
      </c>
      <c r="AY4" s="276" t="s">
        <v>238</v>
      </c>
      <c r="AZ4" s="276" t="s">
        <v>239</v>
      </c>
      <c r="BA4" s="276" t="s">
        <v>240</v>
      </c>
      <c r="BB4" s="276" t="s">
        <v>241</v>
      </c>
      <c r="BC4" s="276">
        <v>2012</v>
      </c>
      <c r="BD4" s="276" t="s">
        <v>242</v>
      </c>
      <c r="BE4" s="276" t="s">
        <v>243</v>
      </c>
      <c r="BF4" s="276" t="s">
        <v>244</v>
      </c>
      <c r="BG4" s="276" t="s">
        <v>245</v>
      </c>
      <c r="BH4" s="276">
        <v>2013</v>
      </c>
      <c r="BI4" s="276" t="s">
        <v>246</v>
      </c>
      <c r="BJ4" s="276" t="s">
        <v>247</v>
      </c>
      <c r="BK4" s="276" t="s">
        <v>248</v>
      </c>
      <c r="BL4" s="276" t="s">
        <v>249</v>
      </c>
      <c r="BM4" s="276">
        <v>2014</v>
      </c>
      <c r="BN4" s="276" t="s">
        <v>250</v>
      </c>
      <c r="BO4" s="276" t="s">
        <v>251</v>
      </c>
      <c r="BP4" s="276" t="s">
        <v>252</v>
      </c>
      <c r="BQ4" s="276" t="s">
        <v>253</v>
      </c>
      <c r="BR4" s="276">
        <v>2015</v>
      </c>
      <c r="BS4" s="276" t="s">
        <v>254</v>
      </c>
      <c r="BT4" s="276" t="s">
        <v>255</v>
      </c>
      <c r="BU4" s="276" t="s">
        <v>256</v>
      </c>
      <c r="BV4" s="276" t="s">
        <v>257</v>
      </c>
      <c r="BW4" s="276">
        <v>2016</v>
      </c>
      <c r="BX4" s="276" t="s">
        <v>128</v>
      </c>
      <c r="BY4" s="276" t="s">
        <v>129</v>
      </c>
      <c r="BZ4" s="276" t="s">
        <v>130</v>
      </c>
      <c r="CA4" s="276" t="s">
        <v>131</v>
      </c>
      <c r="CB4" s="276">
        <v>2017</v>
      </c>
      <c r="CC4" s="276" t="s">
        <v>112</v>
      </c>
      <c r="CD4" s="276" t="s">
        <v>113</v>
      </c>
      <c r="CE4" s="276" t="s">
        <v>114</v>
      </c>
      <c r="CF4" s="276" t="s">
        <v>115</v>
      </c>
      <c r="CG4" s="276">
        <v>2018</v>
      </c>
      <c r="CH4" s="276" t="s">
        <v>116</v>
      </c>
      <c r="CI4" s="276" t="s">
        <v>117</v>
      </c>
      <c r="CJ4" s="276" t="s">
        <v>118</v>
      </c>
      <c r="CK4" s="276" t="s">
        <v>119</v>
      </c>
      <c r="CL4" s="276">
        <v>2019</v>
      </c>
      <c r="CM4" s="276" t="s">
        <v>120</v>
      </c>
      <c r="CN4" s="276" t="s">
        <v>121</v>
      </c>
      <c r="CO4" s="276" t="s">
        <v>122</v>
      </c>
      <c r="CP4" s="276" t="s">
        <v>123</v>
      </c>
      <c r="CQ4" s="276">
        <v>2020</v>
      </c>
      <c r="CR4" s="276" t="s">
        <v>124</v>
      </c>
      <c r="CS4" s="276" t="s">
        <v>125</v>
      </c>
      <c r="CT4" s="276" t="s">
        <v>126</v>
      </c>
      <c r="CU4" s="276" t="s">
        <v>127</v>
      </c>
      <c r="CV4" s="276">
        <v>2021</v>
      </c>
      <c r="CW4" s="276" t="s">
        <v>98</v>
      </c>
      <c r="CX4" s="276" t="s">
        <v>99</v>
      </c>
      <c r="CY4" s="276" t="s">
        <v>100</v>
      </c>
      <c r="CZ4" s="276" t="s">
        <v>101</v>
      </c>
      <c r="DA4" s="276">
        <v>2022</v>
      </c>
      <c r="DB4" s="276" t="s">
        <v>102</v>
      </c>
      <c r="DC4" s="276" t="s">
        <v>648</v>
      </c>
      <c r="DD4" s="276" t="s">
        <v>669</v>
      </c>
      <c r="DE4" s="276" t="s">
        <v>670</v>
      </c>
      <c r="DF4" s="277"/>
    </row>
    <row r="5" spans="1:110" s="281" customFormat="1" ht="12" x14ac:dyDescent="0.2">
      <c r="A5" s="271" t="s">
        <v>375</v>
      </c>
      <c r="B5" s="279">
        <v>1283028</v>
      </c>
      <c r="C5" s="279">
        <v>1597518</v>
      </c>
      <c r="D5" s="279">
        <v>1763682</v>
      </c>
      <c r="E5" s="279">
        <v>1956419</v>
      </c>
      <c r="F5" s="279">
        <v>502550</v>
      </c>
      <c r="G5" s="279">
        <v>510439</v>
      </c>
      <c r="H5" s="279">
        <v>526876</v>
      </c>
      <c r="I5" s="279">
        <v>592913</v>
      </c>
      <c r="J5" s="279">
        <v>2132778</v>
      </c>
      <c r="K5" s="279">
        <v>575305</v>
      </c>
      <c r="L5" s="279">
        <v>589738</v>
      </c>
      <c r="M5" s="279">
        <v>622766</v>
      </c>
      <c r="N5" s="279">
        <v>670394</v>
      </c>
      <c r="O5" s="279">
        <v>2458203</v>
      </c>
      <c r="P5" s="279">
        <v>692272</v>
      </c>
      <c r="Q5" s="279">
        <v>733292</v>
      </c>
      <c r="R5" s="279">
        <v>757578</v>
      </c>
      <c r="S5" s="279">
        <v>771596</v>
      </c>
      <c r="T5" s="279">
        <v>2954738</v>
      </c>
      <c r="U5" s="279">
        <v>804337</v>
      </c>
      <c r="V5" s="279">
        <v>816726</v>
      </c>
      <c r="W5" s="279">
        <v>862730</v>
      </c>
      <c r="X5" s="279">
        <v>896147</v>
      </c>
      <c r="Y5" s="279">
        <v>3379940</v>
      </c>
      <c r="Z5" s="279">
        <v>888870</v>
      </c>
      <c r="AA5" s="279">
        <v>916429</v>
      </c>
      <c r="AB5" s="279">
        <v>972046</v>
      </c>
      <c r="AC5" s="279">
        <v>1002127</v>
      </c>
      <c r="AD5" s="279">
        <v>3379940</v>
      </c>
      <c r="AE5" s="280">
        <v>1054360</v>
      </c>
      <c r="AF5" s="279">
        <v>1085385.7676200001</v>
      </c>
      <c r="AG5" s="279">
        <v>1151646</v>
      </c>
      <c r="AH5" s="279">
        <v>1159215</v>
      </c>
      <c r="AI5" s="279">
        <v>4450607</v>
      </c>
      <c r="AJ5" s="280">
        <v>1198210</v>
      </c>
      <c r="AK5" s="279">
        <v>1201801</v>
      </c>
      <c r="AL5" s="279">
        <v>1244656</v>
      </c>
      <c r="AM5" s="279">
        <v>1718794</v>
      </c>
      <c r="AN5" s="279">
        <v>5363461</v>
      </c>
      <c r="AO5" s="279">
        <v>1772217</v>
      </c>
      <c r="AP5" s="279">
        <v>1801921</v>
      </c>
      <c r="AQ5" s="279">
        <v>1852015</v>
      </c>
      <c r="AR5" s="279">
        <v>1903898</v>
      </c>
      <c r="AS5" s="279">
        <v>7330051</v>
      </c>
      <c r="AT5" s="279">
        <v>1990621</v>
      </c>
      <c r="AU5" s="279">
        <v>2012132</v>
      </c>
      <c r="AV5" s="279">
        <v>2081421</v>
      </c>
      <c r="AW5" s="279">
        <v>2094779</v>
      </c>
      <c r="AX5" s="279">
        <v>8178953</v>
      </c>
      <c r="AY5" s="279">
        <v>2156138</v>
      </c>
      <c r="AZ5" s="279">
        <v>2142706</v>
      </c>
      <c r="BA5" s="279">
        <v>2223771</v>
      </c>
      <c r="BB5" s="279">
        <v>2316912</v>
      </c>
      <c r="BC5" s="279">
        <f>AY5+AZ5+BA5+BB5</f>
        <v>8839527</v>
      </c>
      <c r="BD5" s="279">
        <v>2435621</v>
      </c>
      <c r="BE5" s="279">
        <v>2585432</v>
      </c>
      <c r="BF5" s="279">
        <v>2652046</v>
      </c>
      <c r="BG5" s="279">
        <v>2736185</v>
      </c>
      <c r="BH5" s="279">
        <v>10409284</v>
      </c>
      <c r="BI5" s="279">
        <v>2851639</v>
      </c>
      <c r="BJ5" s="279">
        <v>2904848</v>
      </c>
      <c r="BK5" s="279">
        <v>3017897</v>
      </c>
      <c r="BL5" s="279">
        <v>3086814</v>
      </c>
      <c r="BM5" s="279">
        <v>11861198</v>
      </c>
      <c r="BN5" s="279">
        <v>3198102</v>
      </c>
      <c r="BO5" s="279">
        <v>3220766</v>
      </c>
      <c r="BP5" s="279">
        <v>3276550</v>
      </c>
      <c r="BQ5" s="279">
        <v>3313786</v>
      </c>
      <c r="BR5" s="279">
        <v>13009204</v>
      </c>
      <c r="BS5" s="279">
        <v>3410923</v>
      </c>
      <c r="BT5" s="279">
        <v>3375594</v>
      </c>
      <c r="BU5" s="279">
        <v>3422668</v>
      </c>
      <c r="BV5" s="279">
        <v>3439800</v>
      </c>
      <c r="BW5" s="279">
        <v>13648985</v>
      </c>
      <c r="BX5" s="279">
        <v>3423643</v>
      </c>
      <c r="BY5" s="279">
        <v>3415209</v>
      </c>
      <c r="BZ5" s="279">
        <v>3486737</v>
      </c>
      <c r="CA5" s="279">
        <v>3539276</v>
      </c>
      <c r="CB5" s="279">
        <v>13864865</v>
      </c>
      <c r="CC5" s="279">
        <v>3589884</v>
      </c>
      <c r="CD5" s="279">
        <v>3655822</v>
      </c>
      <c r="CE5" s="279">
        <v>3686968</v>
      </c>
      <c r="CF5" s="279">
        <v>3697620</v>
      </c>
      <c r="CG5" s="279">
        <v>14630294</v>
      </c>
      <c r="CH5" s="279">
        <v>3648484</v>
      </c>
      <c r="CI5" s="279">
        <v>3704332</v>
      </c>
      <c r="CJ5" s="279">
        <v>3733709</v>
      </c>
      <c r="CK5" s="279">
        <v>3811190</v>
      </c>
      <c r="CL5" s="279">
        <v>14897715</v>
      </c>
      <c r="CM5" s="279">
        <v>3762705</v>
      </c>
      <c r="CN5" s="279">
        <v>3681090</v>
      </c>
      <c r="CO5" s="279">
        <v>3702922</v>
      </c>
      <c r="CP5" s="279">
        <v>3828560</v>
      </c>
      <c r="CQ5" s="279">
        <v>14975277</v>
      </c>
      <c r="CR5" s="279">
        <v>3807709</v>
      </c>
      <c r="CS5" s="279">
        <v>3932101</v>
      </c>
      <c r="CT5" s="279">
        <v>4134000</v>
      </c>
      <c r="CU5" s="279">
        <v>4332635</v>
      </c>
      <c r="CV5" s="279">
        <f>SUM(CR5:CU5)</f>
        <v>16206445</v>
      </c>
      <c r="CW5" s="279">
        <v>4438929</v>
      </c>
      <c r="CX5" s="279">
        <v>4727787</v>
      </c>
      <c r="CY5" s="279">
        <v>5169190</v>
      </c>
      <c r="CZ5" s="279">
        <v>5505434</v>
      </c>
      <c r="DA5" s="279">
        <v>19841340</v>
      </c>
      <c r="DB5" s="460">
        <v>5736073</v>
      </c>
      <c r="DC5" s="539">
        <v>6000054</v>
      </c>
      <c r="DD5" s="539">
        <v>6407259</v>
      </c>
      <c r="DE5" s="539">
        <v>18143386</v>
      </c>
      <c r="DF5" s="278"/>
    </row>
    <row r="6" spans="1:110" s="278" customFormat="1" x14ac:dyDescent="0.2">
      <c r="K6" s="254"/>
      <c r="L6" s="254"/>
      <c r="M6" s="254"/>
      <c r="N6" s="254"/>
      <c r="O6" s="254"/>
      <c r="P6" s="254"/>
      <c r="T6" s="254"/>
      <c r="Y6" s="254"/>
      <c r="AD6" s="45"/>
      <c r="AI6" s="45"/>
      <c r="AK6" s="282"/>
      <c r="DC6" s="454"/>
      <c r="DD6" s="454"/>
      <c r="DE6" s="454"/>
    </row>
    <row r="7" spans="1:110" s="281" customFormat="1" ht="12" x14ac:dyDescent="0.2">
      <c r="A7" s="283" t="s">
        <v>376</v>
      </c>
      <c r="B7" s="283"/>
      <c r="C7" s="283"/>
      <c r="D7" s="283"/>
      <c r="E7" s="283"/>
      <c r="F7" s="271"/>
      <c r="G7" s="271"/>
      <c r="H7" s="271"/>
      <c r="I7" s="271"/>
      <c r="J7" s="271"/>
      <c r="K7" s="279"/>
      <c r="L7" s="279"/>
      <c r="M7" s="279"/>
      <c r="N7" s="279"/>
      <c r="O7" s="279"/>
      <c r="P7" s="279"/>
      <c r="Q7" s="279"/>
      <c r="R7" s="279"/>
      <c r="S7" s="279"/>
      <c r="T7" s="279"/>
      <c r="U7" s="279"/>
      <c r="V7" s="279"/>
      <c r="W7" s="279"/>
      <c r="X7" s="279"/>
      <c r="Y7" s="279"/>
      <c r="Z7" s="279"/>
      <c r="AA7" s="279"/>
      <c r="AB7" s="279"/>
      <c r="AC7" s="279"/>
      <c r="AD7" s="279"/>
      <c r="AE7" s="275"/>
      <c r="AF7" s="279"/>
      <c r="AG7" s="279"/>
      <c r="AH7" s="279"/>
      <c r="AI7" s="279"/>
      <c r="AJ7" s="275"/>
      <c r="AK7" s="284"/>
      <c r="AL7" s="276"/>
      <c r="AM7" s="276"/>
      <c r="AN7" s="276"/>
      <c r="AO7" s="276"/>
      <c r="AP7" s="276"/>
      <c r="AQ7" s="276"/>
      <c r="AR7" s="276"/>
      <c r="AS7" s="276"/>
      <c r="AT7" s="276"/>
      <c r="AU7" s="276"/>
      <c r="AV7" s="276"/>
      <c r="AW7" s="276"/>
      <c r="AX7" s="276"/>
      <c r="AY7" s="276"/>
      <c r="AZ7" s="276"/>
      <c r="BA7" s="276"/>
      <c r="BB7" s="276"/>
      <c r="BC7" s="276"/>
      <c r="BD7" s="276"/>
      <c r="BE7" s="276"/>
      <c r="BF7" s="276"/>
      <c r="BG7" s="276"/>
      <c r="BH7" s="276"/>
      <c r="BI7" s="276"/>
      <c r="BJ7" s="276"/>
      <c r="BK7" s="276"/>
      <c r="BL7" s="276"/>
      <c r="BM7" s="276"/>
      <c r="BN7" s="276"/>
      <c r="BO7" s="276"/>
      <c r="BP7" s="276"/>
      <c r="BQ7" s="276"/>
      <c r="BR7" s="276"/>
      <c r="BS7" s="276"/>
      <c r="BT7" s="276"/>
      <c r="BU7" s="276"/>
      <c r="BV7" s="276"/>
      <c r="BW7" s="276"/>
      <c r="BX7" s="276"/>
      <c r="BY7" s="276"/>
      <c r="BZ7" s="276"/>
      <c r="CA7" s="276"/>
      <c r="CB7" s="276"/>
      <c r="CC7" s="276"/>
      <c r="CD7" s="276"/>
      <c r="CE7" s="276"/>
      <c r="CF7" s="276"/>
      <c r="CG7" s="276"/>
      <c r="CH7" s="276"/>
      <c r="CI7" s="276"/>
      <c r="CJ7" s="276"/>
      <c r="CK7" s="276"/>
      <c r="CL7" s="276"/>
      <c r="CM7" s="276"/>
      <c r="CN7" s="276"/>
      <c r="CO7" s="276"/>
      <c r="CP7" s="276"/>
      <c r="CQ7" s="276"/>
      <c r="CR7" s="276"/>
      <c r="CS7" s="276"/>
      <c r="CT7" s="276"/>
      <c r="CU7" s="276"/>
      <c r="CV7" s="276"/>
      <c r="CW7" s="276"/>
      <c r="CX7" s="276"/>
      <c r="CY7" s="276"/>
      <c r="CZ7" s="276"/>
      <c r="DA7" s="276"/>
      <c r="DB7" s="276"/>
      <c r="DC7" s="540"/>
      <c r="DD7" s="540"/>
      <c r="DE7" s="540"/>
      <c r="DF7" s="278"/>
    </row>
    <row r="8" spans="1:110" s="278" customFormat="1" ht="12" x14ac:dyDescent="0.2">
      <c r="A8" s="285" t="s">
        <v>194</v>
      </c>
      <c r="B8" s="46">
        <v>0.60538273521700225</v>
      </c>
      <c r="C8" s="46">
        <v>0.60709926273131198</v>
      </c>
      <c r="D8" s="46">
        <v>0.5863160138845892</v>
      </c>
      <c r="E8" s="46">
        <v>0.59474683081691604</v>
      </c>
      <c r="F8" s="286">
        <v>0.59989652770868573</v>
      </c>
      <c r="G8" s="286">
        <v>0.59940560968107848</v>
      </c>
      <c r="H8" s="286">
        <v>0.61374023489397889</v>
      </c>
      <c r="I8" s="286">
        <v>0.64215323327368434</v>
      </c>
      <c r="J8" s="286">
        <v>0.61494632821606376</v>
      </c>
      <c r="K8" s="286">
        <v>0.60544754521514677</v>
      </c>
      <c r="L8" s="286">
        <v>0.59764505594009543</v>
      </c>
      <c r="M8" s="286">
        <v>0.60520644993464645</v>
      </c>
      <c r="N8" s="286">
        <v>0.5835091006184423</v>
      </c>
      <c r="O8" s="286">
        <v>0.59753161150645406</v>
      </c>
      <c r="P8" s="286">
        <v>0.60873905054660593</v>
      </c>
      <c r="Q8" s="286">
        <v>0.60777834750685944</v>
      </c>
      <c r="R8" s="286">
        <v>0.60321049449693631</v>
      </c>
      <c r="S8" s="286">
        <v>0.55268171426497803</v>
      </c>
      <c r="T8" s="286">
        <v>0.59244440623838734</v>
      </c>
      <c r="U8" s="286">
        <v>0.56810515990188193</v>
      </c>
      <c r="V8" s="286">
        <v>0.55415892233135711</v>
      </c>
      <c r="W8" s="286">
        <v>0.56111761501280821</v>
      </c>
      <c r="X8" s="286">
        <v>0.52130733015900288</v>
      </c>
      <c r="Y8" s="286">
        <v>0.55054379663544328</v>
      </c>
      <c r="Z8" s="286">
        <v>0.53605026606815398</v>
      </c>
      <c r="AA8" s="286">
        <v>0.54829015668426029</v>
      </c>
      <c r="AB8" s="286">
        <v>0.50852531670311896</v>
      </c>
      <c r="AC8" s="286">
        <v>0.50771708575859142</v>
      </c>
      <c r="AD8" s="286">
        <v>0.52400000000000002</v>
      </c>
      <c r="AE8" s="286">
        <v>0.57099999999999995</v>
      </c>
      <c r="AF8" s="286">
        <v>0.5705630371014907</v>
      </c>
      <c r="AG8" s="47">
        <v>0.54328500250945166</v>
      </c>
      <c r="AH8" s="47">
        <v>0.52400000000000002</v>
      </c>
      <c r="AI8" s="286">
        <v>0.55100000000000005</v>
      </c>
      <c r="AJ8" s="286">
        <v>0.59</v>
      </c>
      <c r="AK8" s="286">
        <v>0.58599999999999997</v>
      </c>
      <c r="AL8" s="286">
        <v>0.58399999999999996</v>
      </c>
      <c r="AM8" s="286">
        <v>0.55300000000000005</v>
      </c>
      <c r="AN8" s="286">
        <v>0.57599999999999996</v>
      </c>
      <c r="AO8" s="286">
        <v>0.6</v>
      </c>
      <c r="AP8" s="286">
        <v>0.56000000000000005</v>
      </c>
      <c r="AQ8" s="286">
        <v>0.56200000000000006</v>
      </c>
      <c r="AR8" s="286">
        <v>0.55300000000000005</v>
      </c>
      <c r="AS8" s="286">
        <v>0.56799999999999995</v>
      </c>
      <c r="AT8" s="286">
        <v>0.60399999999999998</v>
      </c>
      <c r="AU8" s="286">
        <v>0.59399999999999997</v>
      </c>
      <c r="AV8" s="286">
        <v>0.59099999999999997</v>
      </c>
      <c r="AW8" s="286">
        <v>0.59199999999999997</v>
      </c>
      <c r="AX8" s="286">
        <v>0.59599999999999997</v>
      </c>
      <c r="AY8" s="286">
        <v>0.61599999999999999</v>
      </c>
      <c r="AZ8" s="286">
        <v>0.60299999999999998</v>
      </c>
      <c r="BA8" s="286">
        <v>0.57799999999999996</v>
      </c>
      <c r="BB8" s="286">
        <v>0.55600000000000005</v>
      </c>
      <c r="BC8" s="286">
        <v>0.58799999999999997</v>
      </c>
      <c r="BD8" s="286">
        <v>0.55900000000000005</v>
      </c>
      <c r="BE8" s="286">
        <v>0.53800000000000003</v>
      </c>
      <c r="BF8" s="286">
        <v>0.54700000000000004</v>
      </c>
      <c r="BG8" s="286">
        <v>0.52800000000000002</v>
      </c>
      <c r="BH8" s="286">
        <v>0.54300000000000004</v>
      </c>
      <c r="BI8" s="286">
        <v>0.58199999999999996</v>
      </c>
      <c r="BJ8" s="286">
        <v>0.56000000000000005</v>
      </c>
      <c r="BK8" s="286">
        <v>0.55000000000000004</v>
      </c>
      <c r="BL8" s="286">
        <v>0.53100000000000003</v>
      </c>
      <c r="BM8" s="286">
        <v>0.55500000000000005</v>
      </c>
      <c r="BN8" s="286">
        <v>0.55800000000000005</v>
      </c>
      <c r="BO8" s="286">
        <v>0.52700000000000002</v>
      </c>
      <c r="BP8" s="286">
        <v>0.52400000000000002</v>
      </c>
      <c r="BQ8" s="286">
        <v>0.53400000000000003</v>
      </c>
      <c r="BR8" s="286">
        <v>0.53600000000000003</v>
      </c>
      <c r="BS8" s="286">
        <v>0.57099999999999995</v>
      </c>
      <c r="BT8" s="286">
        <v>0.57999999999999996</v>
      </c>
      <c r="BU8" s="286">
        <v>0.56000000000000005</v>
      </c>
      <c r="BV8" s="286">
        <v>0.56200000000000006</v>
      </c>
      <c r="BW8" s="286">
        <v>0.56799999999999995</v>
      </c>
      <c r="BX8" s="286">
        <v>0.57199999999999995</v>
      </c>
      <c r="BY8" s="286">
        <v>0.55000000000000004</v>
      </c>
      <c r="BZ8" s="286">
        <v>0.54400000000000004</v>
      </c>
      <c r="CA8" s="286">
        <v>0.51200000000000001</v>
      </c>
      <c r="CB8" s="286">
        <v>0.54400000000000004</v>
      </c>
      <c r="CC8" s="286">
        <v>0.52200000000000002</v>
      </c>
      <c r="CD8" s="286">
        <v>0.502</v>
      </c>
      <c r="CE8" s="286">
        <v>0.505</v>
      </c>
      <c r="CF8" s="286">
        <v>0.52100000000000002</v>
      </c>
      <c r="CG8" s="286">
        <v>0.51200000000000001</v>
      </c>
      <c r="CH8" s="286">
        <v>0.54100000000000004</v>
      </c>
      <c r="CI8" s="286">
        <v>0.51600000000000001</v>
      </c>
      <c r="CJ8" s="286">
        <v>0.53100000000000003</v>
      </c>
      <c r="CK8" s="286">
        <v>0.53200000000000003</v>
      </c>
      <c r="CL8" s="286">
        <v>0.53</v>
      </c>
      <c r="CM8" s="286">
        <v>0.52600000000000002</v>
      </c>
      <c r="CN8" s="286">
        <v>0.40899999999999997</v>
      </c>
      <c r="CO8" s="286">
        <v>0.46899999999999997</v>
      </c>
      <c r="CP8" s="286">
        <v>0.495</v>
      </c>
      <c r="CQ8" s="286">
        <v>0.47499999999999998</v>
      </c>
      <c r="CR8" s="286">
        <v>0.505</v>
      </c>
      <c r="CS8" s="286">
        <v>0.48799999999999999</v>
      </c>
      <c r="CT8" s="286">
        <v>0.55300000000000005</v>
      </c>
      <c r="CU8" s="286">
        <v>0.57199999999999995</v>
      </c>
      <c r="CV8" s="286">
        <v>0.53100000000000003</v>
      </c>
      <c r="CW8" s="286">
        <v>0.61</v>
      </c>
      <c r="CX8" s="286">
        <v>0.63100000000000001</v>
      </c>
      <c r="CY8" s="286">
        <v>0.64500000000000002</v>
      </c>
      <c r="CZ8" s="286">
        <v>0.57799999999999996</v>
      </c>
      <c r="DA8" s="286">
        <v>0.61599999999999999</v>
      </c>
      <c r="DB8" s="449">
        <v>0.59499999999999997</v>
      </c>
      <c r="DC8" s="541">
        <v>0.54900000000000004</v>
      </c>
      <c r="DD8" s="541">
        <v>0.54200000000000004</v>
      </c>
      <c r="DE8" s="541">
        <v>0.56100000000000005</v>
      </c>
    </row>
    <row r="9" spans="1:110" s="278" customFormat="1" ht="12" x14ac:dyDescent="0.2">
      <c r="A9" s="285" t="s">
        <v>377</v>
      </c>
      <c r="B9" s="46">
        <v>0.2150709103776379</v>
      </c>
      <c r="C9" s="46">
        <v>0.20999137411910226</v>
      </c>
      <c r="D9" s="46">
        <v>0.21523551297796314</v>
      </c>
      <c r="E9" s="46">
        <v>0.21641223071335947</v>
      </c>
      <c r="F9" s="286">
        <v>0.20942393791662522</v>
      </c>
      <c r="G9" s="286">
        <v>0.21363571357204289</v>
      </c>
      <c r="H9" s="286">
        <v>0.20864302036911911</v>
      </c>
      <c r="I9" s="286">
        <v>0.21276308665858229</v>
      </c>
      <c r="J9" s="286">
        <v>0.21116731324122812</v>
      </c>
      <c r="K9" s="286">
        <v>0.20418734410443157</v>
      </c>
      <c r="L9" s="286">
        <v>0.21722018930440298</v>
      </c>
      <c r="M9" s="286">
        <v>0.20671809315216308</v>
      </c>
      <c r="N9" s="286">
        <v>0.21383544602129495</v>
      </c>
      <c r="O9" s="286">
        <v>0.21058635108654575</v>
      </c>
      <c r="P9" s="286">
        <v>0.20719168188226594</v>
      </c>
      <c r="Q9" s="286">
        <v>0.20879267740545376</v>
      </c>
      <c r="R9" s="286">
        <v>0.20627050943929207</v>
      </c>
      <c r="S9" s="286">
        <v>0.19878537472978086</v>
      </c>
      <c r="T9" s="286">
        <v>0.20515761465145133</v>
      </c>
      <c r="U9" s="286">
        <v>0.19685529821455436</v>
      </c>
      <c r="V9" s="286">
        <v>0.19732566368647503</v>
      </c>
      <c r="W9" s="286">
        <v>0.20298355221216371</v>
      </c>
      <c r="X9" s="286">
        <v>0.219395924998912</v>
      </c>
      <c r="Y9" s="286">
        <v>0.20450954750676048</v>
      </c>
      <c r="Z9" s="286">
        <v>0.2130075264099362</v>
      </c>
      <c r="AA9" s="286">
        <v>0.21372850488144746</v>
      </c>
      <c r="AB9" s="286">
        <v>0.22160268135458611</v>
      </c>
      <c r="AC9" s="286">
        <v>0.20699999999999999</v>
      </c>
      <c r="AD9" s="286">
        <v>0.214</v>
      </c>
      <c r="AE9" s="286">
        <v>0.216</v>
      </c>
      <c r="AF9" s="286">
        <v>0.21296299149642611</v>
      </c>
      <c r="AG9" s="47">
        <v>0.23114655024200145</v>
      </c>
      <c r="AH9" s="47">
        <v>0.22700000000000001</v>
      </c>
      <c r="AI9" s="286">
        <v>0.222</v>
      </c>
      <c r="AJ9" s="286">
        <v>0.22</v>
      </c>
      <c r="AK9" s="286">
        <v>0.218</v>
      </c>
      <c r="AL9" s="286">
        <v>0.21299999999999999</v>
      </c>
      <c r="AM9" s="286">
        <v>0.20499999999999999</v>
      </c>
      <c r="AN9" s="286">
        <v>0.21299999999999999</v>
      </c>
      <c r="AO9" s="286">
        <v>0.2</v>
      </c>
      <c r="AP9" s="286">
        <v>0.2</v>
      </c>
      <c r="AQ9" s="286">
        <v>0.20300000000000001</v>
      </c>
      <c r="AR9" s="286">
        <v>0.215</v>
      </c>
      <c r="AS9" s="286">
        <v>0.20499999999999999</v>
      </c>
      <c r="AT9" s="286">
        <v>0.19700000000000001</v>
      </c>
      <c r="AU9" s="286">
        <v>0.20300000000000001</v>
      </c>
      <c r="AV9" s="286">
        <v>0.21199999999999999</v>
      </c>
      <c r="AW9" s="286">
        <v>0.216</v>
      </c>
      <c r="AX9" s="286">
        <v>0.20699999999999999</v>
      </c>
      <c r="AY9" s="286">
        <v>0.20300000000000001</v>
      </c>
      <c r="AZ9" s="286">
        <v>0.21</v>
      </c>
      <c r="BA9" s="286">
        <v>0.20499999999999999</v>
      </c>
      <c r="BB9" s="286">
        <v>0.20699999999999999</v>
      </c>
      <c r="BC9" s="286">
        <v>0.20599999999999999</v>
      </c>
      <c r="BD9" s="286">
        <v>0.19500000000000001</v>
      </c>
      <c r="BE9" s="286">
        <v>0.192</v>
      </c>
      <c r="BF9" s="286">
        <v>0.19400000000000001</v>
      </c>
      <c r="BG9" s="286">
        <v>0.2</v>
      </c>
      <c r="BH9" s="286">
        <v>0.19500000000000001</v>
      </c>
      <c r="BI9" s="286">
        <v>0.19900000000000001</v>
      </c>
      <c r="BJ9" s="286">
        <v>0.2</v>
      </c>
      <c r="BK9" s="286">
        <v>0.20399999999999999</v>
      </c>
      <c r="BL9" s="286">
        <v>0.20200000000000001</v>
      </c>
      <c r="BM9" s="286">
        <v>0.20100000000000001</v>
      </c>
      <c r="BN9" s="286">
        <v>0.2</v>
      </c>
      <c r="BO9" s="286">
        <v>0.20399999999999999</v>
      </c>
      <c r="BP9" s="286">
        <v>0.20699999999999999</v>
      </c>
      <c r="BQ9" s="286">
        <v>0.20699999999999999</v>
      </c>
      <c r="BR9" s="286">
        <v>0.20399999999999999</v>
      </c>
      <c r="BS9" s="286">
        <v>0.19900000000000001</v>
      </c>
      <c r="BT9" s="286">
        <v>0.20100000000000001</v>
      </c>
      <c r="BU9" s="286">
        <v>0.20499999999999999</v>
      </c>
      <c r="BV9" s="286">
        <v>0.20799999999999999</v>
      </c>
      <c r="BW9" s="286">
        <v>0.20300000000000001</v>
      </c>
      <c r="BX9" s="286">
        <v>0.20399999999999999</v>
      </c>
      <c r="BY9" s="286">
        <v>0.20899999999999999</v>
      </c>
      <c r="BZ9" s="286">
        <v>0.21199999999999999</v>
      </c>
      <c r="CA9" s="286">
        <v>0.20699999999999999</v>
      </c>
      <c r="CB9" s="286">
        <v>0.20699999999999999</v>
      </c>
      <c r="CC9" s="286">
        <v>0.214</v>
      </c>
      <c r="CD9" s="286">
        <v>0.20699999999999999</v>
      </c>
      <c r="CE9" s="286">
        <v>0.22500000000000001</v>
      </c>
      <c r="CF9" s="286">
        <v>0.216</v>
      </c>
      <c r="CG9" s="286">
        <v>0.214</v>
      </c>
      <c r="CH9" s="286">
        <v>0.223</v>
      </c>
      <c r="CI9" s="286">
        <v>0.218</v>
      </c>
      <c r="CJ9" s="286">
        <v>0.22700000000000001</v>
      </c>
      <c r="CK9" s="286">
        <v>0.22900000000000001</v>
      </c>
      <c r="CL9" s="286">
        <v>0.224</v>
      </c>
      <c r="CM9" s="286">
        <v>0.23200000000000001</v>
      </c>
      <c r="CN9" s="286">
        <v>0.22800000000000001</v>
      </c>
      <c r="CO9" s="286">
        <v>0.23100000000000001</v>
      </c>
      <c r="CP9" s="286">
        <v>0.23599999999999999</v>
      </c>
      <c r="CQ9" s="286">
        <v>0.23200000000000001</v>
      </c>
      <c r="CR9" s="286">
        <v>0.23799999999999999</v>
      </c>
      <c r="CS9" s="286">
        <v>0.23200000000000001</v>
      </c>
      <c r="CT9" s="286">
        <v>0.22500000000000001</v>
      </c>
      <c r="CU9" s="286">
        <v>0.219</v>
      </c>
      <c r="CV9" s="286">
        <v>0.22800000000000001</v>
      </c>
      <c r="CW9" s="286">
        <v>0.214</v>
      </c>
      <c r="CX9" s="286">
        <v>0.215</v>
      </c>
      <c r="CY9" s="286">
        <v>0.21299999999999999</v>
      </c>
      <c r="CZ9" s="286">
        <v>0.20399999999999999</v>
      </c>
      <c r="DA9" s="286">
        <v>0.21099999999999999</v>
      </c>
      <c r="DB9" s="449">
        <v>0.2</v>
      </c>
      <c r="DC9" s="541">
        <v>0.19900000000000001</v>
      </c>
      <c r="DD9" s="541">
        <v>0.19500000000000001</v>
      </c>
      <c r="DE9" s="541">
        <v>0.19800000000000001</v>
      </c>
    </row>
    <row r="10" spans="1:110" s="282" customFormat="1" ht="12" x14ac:dyDescent="0.2">
      <c r="A10" s="285" t="s">
        <v>189</v>
      </c>
      <c r="B10" s="46"/>
      <c r="C10" s="46"/>
      <c r="D10" s="46"/>
      <c r="E10" s="46"/>
      <c r="F10" s="286"/>
      <c r="G10" s="286"/>
      <c r="H10" s="286"/>
      <c r="I10" s="286"/>
      <c r="J10" s="286"/>
      <c r="K10" s="286"/>
      <c r="L10" s="286"/>
      <c r="M10" s="286"/>
      <c r="N10" s="286"/>
      <c r="O10" s="286"/>
      <c r="P10" s="286"/>
      <c r="Q10" s="286"/>
      <c r="R10" s="286"/>
      <c r="S10" s="286"/>
      <c r="T10" s="286"/>
      <c r="U10" s="286"/>
      <c r="V10" s="286"/>
      <c r="W10" s="286"/>
      <c r="X10" s="286"/>
      <c r="Y10" s="286"/>
      <c r="Z10" s="286"/>
      <c r="AA10" s="286"/>
      <c r="AB10" s="286"/>
      <c r="AC10" s="286"/>
      <c r="AD10" s="286"/>
      <c r="AE10" s="286"/>
      <c r="AF10" s="286"/>
      <c r="AG10" s="47"/>
      <c r="AH10" s="47"/>
      <c r="AI10" s="286"/>
      <c r="AJ10" s="286"/>
      <c r="AK10" s="286"/>
      <c r="AL10" s="286"/>
      <c r="AM10" s="286"/>
      <c r="AN10" s="286"/>
      <c r="AO10" s="286">
        <v>0.157</v>
      </c>
      <c r="AP10" s="286">
        <v>0.161</v>
      </c>
      <c r="AQ10" s="286">
        <v>0.155</v>
      </c>
      <c r="AR10" s="286">
        <v>0.19</v>
      </c>
      <c r="AS10" s="286">
        <v>0.16600000000000001</v>
      </c>
      <c r="AT10" s="286">
        <v>0.16500000000000001</v>
      </c>
      <c r="AU10" s="286">
        <v>0.18</v>
      </c>
      <c r="AV10" s="286">
        <v>0.16200000000000001</v>
      </c>
      <c r="AW10" s="286">
        <v>0.17899999999999999</v>
      </c>
      <c r="AX10" s="286">
        <v>0.17100000000000001</v>
      </c>
      <c r="AY10" s="286">
        <v>0.16400000000000001</v>
      </c>
      <c r="AZ10" s="286">
        <v>0.16300000000000001</v>
      </c>
      <c r="BA10" s="286">
        <v>0.16475257569237101</v>
      </c>
      <c r="BB10" s="286">
        <v>0.17100000000000001</v>
      </c>
      <c r="BC10" s="286">
        <v>0.16600000000000001</v>
      </c>
      <c r="BD10" s="286">
        <v>0.155</v>
      </c>
      <c r="BE10" s="286">
        <v>0.152</v>
      </c>
      <c r="BF10" s="286">
        <v>0.157</v>
      </c>
      <c r="BG10" s="286">
        <v>0.16500000000000001</v>
      </c>
      <c r="BH10" s="286">
        <v>0.157</v>
      </c>
      <c r="BI10" s="286">
        <v>0.153</v>
      </c>
      <c r="BJ10" s="286">
        <v>0.153</v>
      </c>
      <c r="BK10" s="286">
        <v>0.15</v>
      </c>
      <c r="BL10" s="286">
        <v>0.17299999999999999</v>
      </c>
      <c r="BM10" s="286">
        <v>0.158</v>
      </c>
      <c r="BN10" s="286">
        <v>0.15</v>
      </c>
      <c r="BO10" s="286">
        <v>0.154</v>
      </c>
      <c r="BP10" s="286">
        <v>0.157</v>
      </c>
      <c r="BQ10" s="286">
        <v>0.16</v>
      </c>
      <c r="BR10" s="286">
        <v>0.155</v>
      </c>
      <c r="BS10" s="286">
        <v>0.14699999999999999</v>
      </c>
      <c r="BT10" s="286">
        <v>0.14899999999999999</v>
      </c>
      <c r="BU10" s="286">
        <v>0.14599999999999999</v>
      </c>
      <c r="BV10" s="286">
        <v>0.156</v>
      </c>
      <c r="BW10" s="286">
        <v>0.15</v>
      </c>
      <c r="BX10" s="286">
        <v>0.14799999999999999</v>
      </c>
      <c r="BY10" s="286">
        <v>0.15</v>
      </c>
      <c r="BZ10" s="286">
        <v>0.14599999999999999</v>
      </c>
      <c r="CA10" s="286">
        <v>0.16300000000000001</v>
      </c>
      <c r="CB10" s="286">
        <v>0.153</v>
      </c>
      <c r="CC10" s="286">
        <v>0.14499999999999999</v>
      </c>
      <c r="CD10" s="286">
        <v>0.14499999999999999</v>
      </c>
      <c r="CE10" s="286">
        <v>0.13300000000000001</v>
      </c>
      <c r="CF10" s="286">
        <v>0.14699999999999999</v>
      </c>
      <c r="CG10" s="286">
        <v>0.14199999999999999</v>
      </c>
      <c r="CH10" s="286">
        <v>0.13700000000000001</v>
      </c>
      <c r="CI10" s="286">
        <v>0.14799999999999999</v>
      </c>
      <c r="CJ10" s="286">
        <v>0.13</v>
      </c>
      <c r="CK10" s="286">
        <v>0.14299999999999999</v>
      </c>
      <c r="CL10" s="286">
        <v>0.13800000000000001</v>
      </c>
      <c r="CM10" s="286">
        <v>0.13200000000000001</v>
      </c>
      <c r="CN10" s="286">
        <v>0.13800000000000001</v>
      </c>
      <c r="CO10" s="286">
        <v>0.129</v>
      </c>
      <c r="CP10" s="286">
        <v>0.155</v>
      </c>
      <c r="CQ10" s="286">
        <v>0.13800000000000001</v>
      </c>
      <c r="CR10" s="286">
        <v>0.14499999999999999</v>
      </c>
      <c r="CS10" s="286">
        <v>0.13800000000000001</v>
      </c>
      <c r="CT10" s="286">
        <v>0.155</v>
      </c>
      <c r="CU10" s="286">
        <v>0.13400000000000001</v>
      </c>
      <c r="CV10" s="286">
        <v>0.14299999999999999</v>
      </c>
      <c r="CW10" s="286">
        <v>0.121</v>
      </c>
      <c r="CX10" s="286">
        <v>0.13200000000000001</v>
      </c>
      <c r="CY10" s="286">
        <v>0.11</v>
      </c>
      <c r="CZ10" s="286">
        <v>0.114</v>
      </c>
      <c r="DA10" s="286">
        <v>0.11899999999999999</v>
      </c>
      <c r="DB10" s="449">
        <v>0.115</v>
      </c>
      <c r="DC10" s="541">
        <v>0.111</v>
      </c>
      <c r="DD10" s="541">
        <v>0.107</v>
      </c>
      <c r="DE10" s="541">
        <v>0.112</v>
      </c>
      <c r="DF10" s="278"/>
    </row>
    <row r="11" spans="1:110" s="282" customFormat="1" ht="12" x14ac:dyDescent="0.2">
      <c r="A11" s="285" t="s">
        <v>378</v>
      </c>
      <c r="B11" s="46"/>
      <c r="C11" s="46"/>
      <c r="D11" s="46"/>
      <c r="E11" s="46"/>
      <c r="F11" s="286"/>
      <c r="G11" s="286"/>
      <c r="H11" s="286"/>
      <c r="I11" s="286"/>
      <c r="J11" s="286"/>
      <c r="K11" s="286"/>
      <c r="L11" s="286"/>
      <c r="M11" s="286"/>
      <c r="N11" s="286"/>
      <c r="O11" s="286"/>
      <c r="P11" s="286"/>
      <c r="Q11" s="286"/>
      <c r="R11" s="286"/>
      <c r="S11" s="286"/>
      <c r="T11" s="286"/>
      <c r="U11" s="286"/>
      <c r="V11" s="286"/>
      <c r="W11" s="286"/>
      <c r="X11" s="286"/>
      <c r="Y11" s="286"/>
      <c r="Z11" s="286"/>
      <c r="AA11" s="286"/>
      <c r="AB11" s="286"/>
      <c r="AC11" s="286"/>
      <c r="AD11" s="286"/>
      <c r="AE11" s="286"/>
      <c r="AF11" s="286"/>
      <c r="AG11" s="47"/>
      <c r="AH11" s="47"/>
      <c r="AI11" s="286"/>
      <c r="AJ11" s="286"/>
      <c r="AK11" s="286"/>
      <c r="AL11" s="286"/>
      <c r="AM11" s="286"/>
      <c r="AN11" s="286"/>
      <c r="AO11" s="286">
        <v>2.1000000000000001E-2</v>
      </c>
      <c r="AP11" s="286">
        <v>2.5999999999999999E-2</v>
      </c>
      <c r="AQ11" s="286">
        <v>2.1000000000000001E-2</v>
      </c>
      <c r="AR11" s="286">
        <v>2.9000000000000001E-2</v>
      </c>
      <c r="AS11" s="286">
        <v>2.4E-2</v>
      </c>
      <c r="AT11" s="286">
        <v>2.5999999999999999E-2</v>
      </c>
      <c r="AU11" s="286">
        <v>2.5999999999999999E-2</v>
      </c>
      <c r="AV11" s="286">
        <v>2.5999999999999999E-2</v>
      </c>
      <c r="AW11" s="286">
        <v>2.5999999999999999E-2</v>
      </c>
      <c r="AX11" s="286">
        <v>2.5999999999999999E-2</v>
      </c>
      <c r="AY11" s="286">
        <v>2.5271573526369835E-2</v>
      </c>
      <c r="AZ11" s="286">
        <v>2.5999999999999999E-2</v>
      </c>
      <c r="BA11" s="286">
        <v>2.4643274869579599E-2</v>
      </c>
      <c r="BB11" s="286">
        <v>2.5999999999999999E-2</v>
      </c>
      <c r="BC11" s="286">
        <v>2.5000000000000001E-2</v>
      </c>
      <c r="BD11" s="286">
        <v>2.4E-2</v>
      </c>
      <c r="BE11" s="286">
        <v>2.5000000000000001E-2</v>
      </c>
      <c r="BF11" s="286">
        <v>2.4E-2</v>
      </c>
      <c r="BG11" s="286">
        <v>2.9000000000000001E-2</v>
      </c>
      <c r="BH11" s="286">
        <v>2.5000000000000001E-2</v>
      </c>
      <c r="BI11" s="286">
        <v>1.2E-2</v>
      </c>
      <c r="BJ11" s="286">
        <v>1.2999999999999999E-2</v>
      </c>
      <c r="BK11" s="286">
        <v>1.2999999999999999E-2</v>
      </c>
      <c r="BL11" s="286">
        <v>1.4999999999999999E-2</v>
      </c>
      <c r="BM11" s="286">
        <v>1.2999999999999999E-2</v>
      </c>
      <c r="BN11" s="286">
        <v>0.02</v>
      </c>
      <c r="BO11" s="286">
        <v>2.5999999999999999E-2</v>
      </c>
      <c r="BP11" s="286">
        <v>2.8000000000000001E-2</v>
      </c>
      <c r="BQ11" s="286">
        <v>2.5999999999999999E-2</v>
      </c>
      <c r="BR11" s="286">
        <v>2.5000000000000001E-2</v>
      </c>
      <c r="BS11" s="286">
        <v>2.7E-2</v>
      </c>
      <c r="BT11" s="286">
        <v>2.9000000000000001E-2</v>
      </c>
      <c r="BU11" s="286">
        <v>2.7E-2</v>
      </c>
      <c r="BV11" s="286">
        <v>2.7E-2</v>
      </c>
      <c r="BW11" s="286">
        <v>2.7E-2</v>
      </c>
      <c r="BX11" s="286">
        <v>2.5999999999999999E-2</v>
      </c>
      <c r="BY11" s="286">
        <v>2.5999999999999999E-2</v>
      </c>
      <c r="BZ11" s="286">
        <v>2.7E-2</v>
      </c>
      <c r="CA11" s="286">
        <v>2.7E-2</v>
      </c>
      <c r="CB11" s="286">
        <v>2.5999999999999999E-2</v>
      </c>
      <c r="CC11" s="286">
        <v>2.8000000000000001E-2</v>
      </c>
      <c r="CD11" s="286">
        <v>2.8000000000000001E-2</v>
      </c>
      <c r="CE11" s="286">
        <v>2.8000000000000001E-2</v>
      </c>
      <c r="CF11" s="286">
        <v>2.5999999999999999E-2</v>
      </c>
      <c r="CG11" s="286">
        <v>2.7E-2</v>
      </c>
      <c r="CH11" s="286">
        <v>2.7E-2</v>
      </c>
      <c r="CI11" s="286">
        <v>2.7E-2</v>
      </c>
      <c r="CJ11" s="286">
        <v>2.7E-2</v>
      </c>
      <c r="CK11" s="286">
        <v>2.5999999999999999E-2</v>
      </c>
      <c r="CL11" s="286">
        <v>2.7E-2</v>
      </c>
      <c r="CM11" s="286">
        <v>2.7E-2</v>
      </c>
      <c r="CN11" s="286">
        <v>3.4000000000000002E-2</v>
      </c>
      <c r="CO11" s="286">
        <v>3.1E-2</v>
      </c>
      <c r="CP11" s="286">
        <v>2.8000000000000001E-2</v>
      </c>
      <c r="CQ11" s="286">
        <v>2.9000000000000001E-2</v>
      </c>
      <c r="CR11" s="286">
        <v>2.7E-2</v>
      </c>
      <c r="CS11" s="286">
        <v>2.7E-2</v>
      </c>
      <c r="CT11" s="286">
        <v>2.5999999999999999E-2</v>
      </c>
      <c r="CU11" s="286">
        <v>2.4E-2</v>
      </c>
      <c r="CV11" s="286">
        <v>2.5999999999999999E-2</v>
      </c>
      <c r="CW11" s="286">
        <v>2.3E-2</v>
      </c>
      <c r="CX11" s="286">
        <v>2.1999999999999999E-2</v>
      </c>
      <c r="CY11" s="286">
        <v>2.1000000000000001E-2</v>
      </c>
      <c r="CZ11" s="286">
        <v>2.3E-2</v>
      </c>
      <c r="DA11" s="286">
        <v>2.1999999999999999E-2</v>
      </c>
      <c r="DB11" s="449">
        <v>2.4E-2</v>
      </c>
      <c r="DC11" s="541">
        <v>0.03</v>
      </c>
      <c r="DD11" s="541">
        <v>2.7E-2</v>
      </c>
      <c r="DE11" s="541">
        <v>2.7E-2</v>
      </c>
      <c r="DF11" s="278"/>
    </row>
    <row r="12" spans="1:110" s="278" customFormat="1" ht="12" x14ac:dyDescent="0.2">
      <c r="A12" s="285" t="s">
        <v>379</v>
      </c>
      <c r="B12" s="46">
        <v>0.21839351908142302</v>
      </c>
      <c r="C12" s="46">
        <v>0.21478881615105433</v>
      </c>
      <c r="D12" s="46">
        <v>0.22160173999621247</v>
      </c>
      <c r="E12" s="46">
        <v>0.22680213185416825</v>
      </c>
      <c r="F12" s="48">
        <v>0.24388618047955427</v>
      </c>
      <c r="G12" s="48">
        <v>0.23342260289672223</v>
      </c>
      <c r="H12" s="48">
        <v>0.23948898792125661</v>
      </c>
      <c r="I12" s="48">
        <v>0.25433916949029622</v>
      </c>
      <c r="J12" s="48">
        <v>0.24320158966380936</v>
      </c>
      <c r="K12" s="48">
        <v>0.24330920120631666</v>
      </c>
      <c r="L12" s="48">
        <v>0.23180632755562638</v>
      </c>
      <c r="M12" s="48">
        <v>0.22490309361782757</v>
      </c>
      <c r="N12" s="48">
        <v>0.22572845222361776</v>
      </c>
      <c r="O12" s="48">
        <v>0.23109198060534464</v>
      </c>
      <c r="P12" s="48">
        <v>0.22917725980539441</v>
      </c>
      <c r="Q12" s="48">
        <v>0.21557715071213104</v>
      </c>
      <c r="R12" s="48">
        <v>0.21544712227651805</v>
      </c>
      <c r="S12" s="48">
        <v>0.2181322868444108</v>
      </c>
      <c r="T12" s="48">
        <v>0.21939745588272125</v>
      </c>
      <c r="U12" s="48">
        <v>0.20639856179685878</v>
      </c>
      <c r="V12" s="48">
        <v>0.20594544559619751</v>
      </c>
      <c r="W12" s="48">
        <v>0.20260220462949011</v>
      </c>
      <c r="X12" s="48">
        <v>0.12292960864679567</v>
      </c>
      <c r="Y12" s="48">
        <v>0.18318934655644775</v>
      </c>
      <c r="Z12" s="48">
        <v>0.20818004882603755</v>
      </c>
      <c r="AA12" s="48">
        <v>0.19571401603397534</v>
      </c>
      <c r="AB12" s="48">
        <v>0.18583482674688234</v>
      </c>
      <c r="AC12" s="48">
        <v>0.22015572876491701</v>
      </c>
      <c r="AD12" s="48">
        <v>0.20300000000000001</v>
      </c>
      <c r="AE12" s="286">
        <v>0.20900000000000005</v>
      </c>
      <c r="AF12" s="48">
        <v>0.20799999999999999</v>
      </c>
      <c r="AG12" s="47">
        <v>0.21360209647756342</v>
      </c>
      <c r="AH12" s="47">
        <v>0.219</v>
      </c>
      <c r="AI12" s="48">
        <v>0.21199999999999999</v>
      </c>
      <c r="AJ12" s="286">
        <v>0.20200000000000001</v>
      </c>
      <c r="AK12" s="286">
        <v>0.193</v>
      </c>
      <c r="AL12" s="48">
        <v>0.19500000000000001</v>
      </c>
      <c r="AM12" s="286">
        <v>0.193</v>
      </c>
      <c r="AN12" s="286">
        <v>0.19600000000000001</v>
      </c>
      <c r="AO12" s="286">
        <v>0.17799999999999999</v>
      </c>
      <c r="AP12" s="286">
        <v>0.187</v>
      </c>
      <c r="AQ12" s="286">
        <v>0.17599999999999999</v>
      </c>
      <c r="AR12" s="286">
        <v>0.216</v>
      </c>
      <c r="AS12" s="286">
        <v>0.19</v>
      </c>
      <c r="AT12" s="286">
        <v>0.191</v>
      </c>
      <c r="AU12" s="286">
        <v>0.20599999999999999</v>
      </c>
      <c r="AV12" s="286">
        <v>0.188</v>
      </c>
      <c r="AW12" s="286">
        <v>0.20499999999999999</v>
      </c>
      <c r="AX12" s="286">
        <v>0.19700000000000001</v>
      </c>
      <c r="AY12" s="286">
        <v>0.18927157352636984</v>
      </c>
      <c r="AZ12" s="286">
        <v>0.189</v>
      </c>
      <c r="BA12" s="286">
        <v>0.1893958505619506</v>
      </c>
      <c r="BB12" s="286">
        <f>+BB10+BB11</f>
        <v>0.19700000000000001</v>
      </c>
      <c r="BC12" s="286">
        <f>+BC10+BC11</f>
        <v>0.191</v>
      </c>
      <c r="BD12" s="286">
        <v>0.17899999999999999</v>
      </c>
      <c r="BE12" s="286">
        <v>0.17699999999999999</v>
      </c>
      <c r="BF12" s="286">
        <v>0.18099999999999999</v>
      </c>
      <c r="BG12" s="286">
        <v>0.19400000000000001</v>
      </c>
      <c r="BH12" s="286">
        <v>0.182</v>
      </c>
      <c r="BI12" s="286">
        <v>0.16500000000000001</v>
      </c>
      <c r="BJ12" s="286">
        <v>0.16600000000000001</v>
      </c>
      <c r="BK12" s="286">
        <v>0.16300000000000001</v>
      </c>
      <c r="BL12" s="286">
        <v>0.188</v>
      </c>
      <c r="BM12" s="286">
        <v>0.17100000000000001</v>
      </c>
      <c r="BN12" s="286">
        <v>0.16999999999999998</v>
      </c>
      <c r="BO12" s="286">
        <v>0.18</v>
      </c>
      <c r="BP12" s="286">
        <v>0.185</v>
      </c>
      <c r="BQ12" s="286">
        <v>0.186</v>
      </c>
      <c r="BR12" s="286">
        <v>0.18</v>
      </c>
      <c r="BS12" s="286">
        <v>0.17399999999999999</v>
      </c>
      <c r="BT12" s="286">
        <v>0.17799999999999999</v>
      </c>
      <c r="BU12" s="286">
        <v>0.17299999999999999</v>
      </c>
      <c r="BV12" s="286">
        <v>0.183</v>
      </c>
      <c r="BW12" s="286">
        <v>0.17699999999999999</v>
      </c>
      <c r="BX12" s="286">
        <v>0.17399999999999999</v>
      </c>
      <c r="BY12" s="286">
        <v>0.17599999999999999</v>
      </c>
      <c r="BZ12" s="286">
        <v>0.17299999999999999</v>
      </c>
      <c r="CA12" s="286">
        <v>0.19</v>
      </c>
      <c r="CB12" s="286">
        <v>0.17899999999999999</v>
      </c>
      <c r="CC12" s="286">
        <v>0.17299999999999999</v>
      </c>
      <c r="CD12" s="286">
        <v>0.17299999999999999</v>
      </c>
      <c r="CE12" s="286">
        <v>0.161</v>
      </c>
      <c r="CF12" s="286">
        <v>0.17299999999999999</v>
      </c>
      <c r="CG12" s="286">
        <v>0.16899999999999998</v>
      </c>
      <c r="CH12" s="286">
        <v>0.16400000000000001</v>
      </c>
      <c r="CI12" s="286">
        <v>0.17499999999999999</v>
      </c>
      <c r="CJ12" s="286">
        <v>0.157</v>
      </c>
      <c r="CK12" s="286">
        <v>0.16899999999999998</v>
      </c>
      <c r="CL12" s="286">
        <v>0.16500000000000001</v>
      </c>
      <c r="CM12" s="286">
        <v>0.159</v>
      </c>
      <c r="CN12" s="286">
        <v>0.17200000000000001</v>
      </c>
      <c r="CO12" s="286">
        <v>0.16</v>
      </c>
      <c r="CP12" s="286">
        <v>0.183</v>
      </c>
      <c r="CQ12" s="286">
        <v>0.16700000000000001</v>
      </c>
      <c r="CR12" s="286">
        <v>0.17199999999999999</v>
      </c>
      <c r="CS12" s="286">
        <v>0.16500000000000001</v>
      </c>
      <c r="CT12" s="286">
        <v>0.18099999999999999</v>
      </c>
      <c r="CU12" s="286">
        <v>0.158</v>
      </c>
      <c r="CV12" s="286">
        <v>0.16900000000000001</v>
      </c>
      <c r="CW12" s="286">
        <v>0.14399999999999999</v>
      </c>
      <c r="CX12" s="286">
        <v>0.154</v>
      </c>
      <c r="CY12" s="286">
        <v>0.13100000000000001</v>
      </c>
      <c r="CZ12" s="286">
        <v>0.13700000000000001</v>
      </c>
      <c r="DA12" s="286">
        <v>0.14099999999999999</v>
      </c>
      <c r="DB12" s="449">
        <v>0.13900000000000001</v>
      </c>
      <c r="DC12" s="541">
        <v>0.14099999999999999</v>
      </c>
      <c r="DD12" s="541">
        <v>0.13400000000000001</v>
      </c>
      <c r="DE12" s="541">
        <v>0.13900000000000001</v>
      </c>
    </row>
    <row r="13" spans="1:110" s="282" customFormat="1" ht="12" x14ac:dyDescent="0.2">
      <c r="A13" s="285" t="s">
        <v>380</v>
      </c>
      <c r="B13" s="46"/>
      <c r="C13" s="46"/>
      <c r="D13" s="46"/>
      <c r="E13" s="46"/>
      <c r="F13" s="286"/>
      <c r="G13" s="286"/>
      <c r="H13" s="286"/>
      <c r="I13" s="286"/>
      <c r="J13" s="286"/>
      <c r="K13" s="286"/>
      <c r="L13" s="286"/>
      <c r="M13" s="286"/>
      <c r="N13" s="286"/>
      <c r="O13" s="286"/>
      <c r="P13" s="286"/>
      <c r="Q13" s="286"/>
      <c r="R13" s="286"/>
      <c r="S13" s="286"/>
      <c r="T13" s="286"/>
      <c r="U13" s="286"/>
      <c r="V13" s="286"/>
      <c r="W13" s="286"/>
      <c r="X13" s="286"/>
      <c r="Y13" s="286"/>
      <c r="Z13" s="286"/>
      <c r="AA13" s="286"/>
      <c r="AB13" s="286"/>
      <c r="AC13" s="286"/>
      <c r="AD13" s="286"/>
      <c r="AE13" s="286"/>
      <c r="AF13" s="286"/>
      <c r="AG13" s="47"/>
      <c r="AH13" s="47"/>
      <c r="AI13" s="286"/>
      <c r="AJ13" s="286"/>
      <c r="AK13" s="286"/>
      <c r="AL13" s="286"/>
      <c r="AM13" s="286"/>
      <c r="AN13" s="286"/>
      <c r="AO13" s="286">
        <v>1.6E-2</v>
      </c>
      <c r="AP13" s="286">
        <v>-5.0000000000000001E-3</v>
      </c>
      <c r="AQ13" s="286">
        <v>-5.0000000000000001E-3</v>
      </c>
      <c r="AR13" s="286">
        <v>-1.7999999999999999E-2</v>
      </c>
      <c r="AS13" s="286">
        <v>-1E-3</v>
      </c>
      <c r="AT13" s="286">
        <v>8.9999999999999993E-3</v>
      </c>
      <c r="AU13" s="286">
        <v>2E-3</v>
      </c>
      <c r="AV13" s="286">
        <v>-4.0000000000000001E-3</v>
      </c>
      <c r="AW13" s="286">
        <v>-1.2999999999999999E-2</v>
      </c>
      <c r="AX13" s="286">
        <v>-7.0000000000000001E-3</v>
      </c>
      <c r="AY13" s="286">
        <v>-2E-3</v>
      </c>
      <c r="AZ13" s="286">
        <v>5.0000000000000001E-3</v>
      </c>
      <c r="BA13" s="286">
        <v>8.9999999999999993E-3</v>
      </c>
      <c r="BB13" s="286">
        <v>7.0000000000000001E-3</v>
      </c>
      <c r="BC13" s="286">
        <v>5.0000000000000001E-3</v>
      </c>
      <c r="BD13" s="286">
        <v>4.2000000000000003E-2</v>
      </c>
      <c r="BE13" s="286">
        <v>3.7999999999999999E-2</v>
      </c>
      <c r="BF13" s="286">
        <v>3.5999999999999997E-2</v>
      </c>
      <c r="BG13" s="286">
        <v>4.1000000000000002E-2</v>
      </c>
      <c r="BH13" s="286">
        <v>0.04</v>
      </c>
      <c r="BI13" s="286">
        <v>4.2000000000000003E-2</v>
      </c>
      <c r="BJ13" s="286">
        <v>3.2000000000000001E-2</v>
      </c>
      <c r="BK13" s="286">
        <v>3.5999999999999997E-2</v>
      </c>
      <c r="BL13" s="286">
        <v>0.04</v>
      </c>
      <c r="BM13" s="286">
        <v>3.7999999999999999E-2</v>
      </c>
      <c r="BN13" s="286">
        <v>4.4999999999999998E-2</v>
      </c>
      <c r="BO13" s="286">
        <v>4.2000000000000003E-2</v>
      </c>
      <c r="BP13" s="286">
        <v>4.7E-2</v>
      </c>
      <c r="BQ13" s="286">
        <v>4.3999999999999997E-2</v>
      </c>
      <c r="BR13" s="286">
        <v>4.4999999999999998E-2</v>
      </c>
      <c r="BS13" s="286">
        <v>4.4999999999999998E-2</v>
      </c>
      <c r="BT13" s="286">
        <v>4.2999999999999997E-2</v>
      </c>
      <c r="BU13" s="286">
        <v>4.1000000000000002E-2</v>
      </c>
      <c r="BV13" s="286">
        <v>4.1000000000000002E-2</v>
      </c>
      <c r="BW13" s="286">
        <v>4.2999999999999997E-2</v>
      </c>
      <c r="BX13" s="286">
        <v>4.1000000000000002E-2</v>
      </c>
      <c r="BY13" s="286">
        <v>4.1000000000000002E-2</v>
      </c>
      <c r="BZ13" s="286">
        <v>3.4000000000000002E-2</v>
      </c>
      <c r="CA13" s="286">
        <v>3.6999999999999998E-2</v>
      </c>
      <c r="CB13" s="286">
        <v>3.7999999999999999E-2</v>
      </c>
      <c r="CC13" s="286">
        <v>2.3E-2</v>
      </c>
      <c r="CD13" s="286">
        <v>3.2000000000000001E-2</v>
      </c>
      <c r="CE13" s="286">
        <v>2.5999999999999999E-2</v>
      </c>
      <c r="CF13" s="286">
        <v>0.02</v>
      </c>
      <c r="CG13" s="286">
        <v>2.7E-2</v>
      </c>
      <c r="CH13" s="286">
        <v>2.4E-2</v>
      </c>
      <c r="CI13" s="286">
        <v>2.5000000000000001E-2</v>
      </c>
      <c r="CJ13" s="286">
        <v>2.5000000000000001E-2</v>
      </c>
      <c r="CK13" s="286">
        <v>2.4E-2</v>
      </c>
      <c r="CL13" s="286">
        <v>2.4E-2</v>
      </c>
      <c r="CM13" s="286">
        <v>2.4E-2</v>
      </c>
      <c r="CN13" s="286">
        <v>2.9000000000000001E-2</v>
      </c>
      <c r="CO13" s="286">
        <v>1.9E-2</v>
      </c>
      <c r="CP13" s="286">
        <v>2.8000000000000001E-2</v>
      </c>
      <c r="CQ13" s="286">
        <v>2.7E-2</v>
      </c>
      <c r="CR13" s="286">
        <v>2.1000000000000001E-2</v>
      </c>
      <c r="CS13" s="286">
        <v>0.02</v>
      </c>
      <c r="CT13" s="286">
        <v>1.7999999999999999E-2</v>
      </c>
      <c r="CU13" s="286">
        <v>2.7E-2</v>
      </c>
      <c r="CV13" s="286">
        <v>2.1000000000000001E-2</v>
      </c>
      <c r="CW13" s="286">
        <v>2.4E-2</v>
      </c>
      <c r="CX13" s="286">
        <v>1.6E-2</v>
      </c>
      <c r="CY13" s="286">
        <v>1.2E-2</v>
      </c>
      <c r="CZ13" s="286">
        <v>1.0999999999999999E-2</v>
      </c>
      <c r="DA13" s="286">
        <v>1.4999999999999999E-2</v>
      </c>
      <c r="DB13" s="449">
        <v>1.2E-2</v>
      </c>
      <c r="DC13" s="541">
        <v>1.2999999999999999E-2</v>
      </c>
      <c r="DD13" s="541">
        <v>1.2999999999999999E-2</v>
      </c>
      <c r="DE13" s="541">
        <v>1.2999999999999999E-2</v>
      </c>
      <c r="DF13" s="278"/>
    </row>
    <row r="14" spans="1:110" s="278" customFormat="1" ht="12" x14ac:dyDescent="0.2">
      <c r="A14" s="285" t="s">
        <v>381</v>
      </c>
      <c r="B14" s="46">
        <v>0.89463428844131188</v>
      </c>
      <c r="C14" s="46">
        <v>0.90928075935290842</v>
      </c>
      <c r="D14" s="46">
        <v>0.91812507854487324</v>
      </c>
      <c r="E14" s="46">
        <v>0.91266052110116813</v>
      </c>
      <c r="F14" s="286">
        <v>0.88908318215413562</v>
      </c>
      <c r="G14" s="286">
        <v>0.93319147374986244</v>
      </c>
      <c r="H14" s="286">
        <v>0.88228986133473786</v>
      </c>
      <c r="I14" s="286">
        <v>0.90368747999071153</v>
      </c>
      <c r="J14" s="286">
        <v>0.90156272421837103</v>
      </c>
      <c r="K14" s="286">
        <v>0.92820324231558948</v>
      </c>
      <c r="L14" s="286">
        <v>0.92889798498141485</v>
      </c>
      <c r="M14" s="286">
        <v>0.91118853685107726</v>
      </c>
      <c r="N14" s="286">
        <v>0.89230589092422985</v>
      </c>
      <c r="O14" s="286">
        <v>0.91417961455851438</v>
      </c>
      <c r="P14" s="286">
        <v>0.92351356871154677</v>
      </c>
      <c r="Q14" s="286">
        <v>0.91765247913092507</v>
      </c>
      <c r="R14" s="286">
        <v>0.88257499119087945</v>
      </c>
      <c r="S14" s="286">
        <v>0.84337644125193334</v>
      </c>
      <c r="T14" s="286">
        <v>0.89034713845805591</v>
      </c>
      <c r="U14" s="286">
        <v>0.84638900745099654</v>
      </c>
      <c r="V14" s="286">
        <v>0.8521049867164735</v>
      </c>
      <c r="W14" s="286">
        <v>0.8557204741940978</v>
      </c>
      <c r="X14" s="286">
        <v>0.71586594359404587</v>
      </c>
      <c r="Y14" s="286">
        <v>0.81385439590404274</v>
      </c>
      <c r="Z14" s="286">
        <v>0.85251473109305165</v>
      </c>
      <c r="AA14" s="286">
        <v>0.81698088268420588</v>
      </c>
      <c r="AB14" s="286">
        <v>0.81017350760528928</v>
      </c>
      <c r="AC14" s="286">
        <v>0.85742737694159632</v>
      </c>
      <c r="AD14" s="286">
        <v>0.83499999999999996</v>
      </c>
      <c r="AE14" s="286">
        <v>0.92100000000000004</v>
      </c>
      <c r="AF14" s="286">
        <v>0.87541070618921446</v>
      </c>
      <c r="AG14" s="47">
        <v>0.90125065344464339</v>
      </c>
      <c r="AH14" s="47">
        <v>0.89400000000000002</v>
      </c>
      <c r="AI14" s="286">
        <v>0.89800000000000002</v>
      </c>
      <c r="AJ14" s="286">
        <v>0.90300000000000002</v>
      </c>
      <c r="AK14" s="286">
        <v>0.90400000000000003</v>
      </c>
      <c r="AL14" s="286">
        <v>0.91300000000000003</v>
      </c>
      <c r="AM14" s="286">
        <v>0.88600000000000001</v>
      </c>
      <c r="AN14" s="286">
        <v>0.9</v>
      </c>
      <c r="AO14" s="286">
        <v>0.99400000000000011</v>
      </c>
      <c r="AP14" s="286">
        <v>0.94200000000000006</v>
      </c>
      <c r="AQ14" s="286">
        <v>0.93600000000000017</v>
      </c>
      <c r="AR14" s="286">
        <v>0.96899999999999997</v>
      </c>
      <c r="AS14" s="286">
        <v>0.96199999999999997</v>
      </c>
      <c r="AT14" s="286">
        <v>1.0009999999999999</v>
      </c>
      <c r="AU14" s="286">
        <v>1.0049999999999999</v>
      </c>
      <c r="AV14" s="286">
        <v>0.98699999999999999</v>
      </c>
      <c r="AW14" s="286">
        <v>0.99999999999999989</v>
      </c>
      <c r="AX14" s="286">
        <v>0.99299999999999999</v>
      </c>
      <c r="AY14" s="286">
        <v>1.006</v>
      </c>
      <c r="AZ14" s="286">
        <v>1.0069999999999999</v>
      </c>
      <c r="BA14" s="286">
        <v>0.98199999999999998</v>
      </c>
      <c r="BB14" s="286">
        <v>0.96799999999999997</v>
      </c>
      <c r="BC14" s="286">
        <v>0.99</v>
      </c>
      <c r="BD14" s="286">
        <v>0.97499999999999998</v>
      </c>
      <c r="BE14" s="286">
        <v>0.94499999999999995</v>
      </c>
      <c r="BF14" s="286">
        <v>0.95799999999999996</v>
      </c>
      <c r="BG14" s="287">
        <v>0.96099999999999997</v>
      </c>
      <c r="BH14" s="286">
        <v>0.96</v>
      </c>
      <c r="BI14" s="286">
        <v>0.98799999999999999</v>
      </c>
      <c r="BJ14" s="286">
        <v>0.95799999999999996</v>
      </c>
      <c r="BK14" s="286">
        <v>0.95299999999999996</v>
      </c>
      <c r="BL14" s="286">
        <v>0.96099999999999997</v>
      </c>
      <c r="BM14" s="286">
        <v>0.96499999999999997</v>
      </c>
      <c r="BN14" s="286">
        <v>0.97299999999999998</v>
      </c>
      <c r="BO14" s="286">
        <v>0.95300000000000007</v>
      </c>
      <c r="BP14" s="286">
        <v>0.96299999999999997</v>
      </c>
      <c r="BQ14" s="286">
        <v>0.97100000000000009</v>
      </c>
      <c r="BR14" s="286">
        <v>0.96499999999999997</v>
      </c>
      <c r="BS14" s="49">
        <v>0.98899999999999999</v>
      </c>
      <c r="BT14" s="49">
        <v>1.0009999999999999</v>
      </c>
      <c r="BU14" s="286">
        <v>0.97899999999999998</v>
      </c>
      <c r="BV14" s="286">
        <v>0.99399999999999999</v>
      </c>
      <c r="BW14" s="286">
        <v>0.99099999999999999</v>
      </c>
      <c r="BX14" s="286">
        <v>0.99099999999999999</v>
      </c>
      <c r="BY14" s="286">
        <v>0.97600000000000009</v>
      </c>
      <c r="BZ14" s="286">
        <v>0.96300000000000008</v>
      </c>
      <c r="CA14" s="286">
        <v>0.94600000000000006</v>
      </c>
      <c r="CB14" s="286">
        <v>0.96899999999999997</v>
      </c>
      <c r="CC14" s="286">
        <v>0.93200000000000005</v>
      </c>
      <c r="CD14" s="286">
        <v>0.91399999999999992</v>
      </c>
      <c r="CE14" s="286">
        <v>0.91700000000000004</v>
      </c>
      <c r="CF14" s="286">
        <v>0.92999999999999994</v>
      </c>
      <c r="CG14" s="286">
        <v>0.92200000000000004</v>
      </c>
      <c r="CH14" s="286">
        <v>0.95200000000000007</v>
      </c>
      <c r="CI14" s="286">
        <v>0.93400000000000005</v>
      </c>
      <c r="CJ14" s="286">
        <v>0.94000000000000006</v>
      </c>
      <c r="CK14" s="286">
        <v>0.95399999999999996</v>
      </c>
      <c r="CL14" s="286">
        <v>0.94300000000000006</v>
      </c>
      <c r="CM14" s="286">
        <v>0.94100000000000006</v>
      </c>
      <c r="CN14" s="286">
        <v>0.83800000000000008</v>
      </c>
      <c r="CO14" s="286">
        <v>0.87900000000000011</v>
      </c>
      <c r="CP14" s="286">
        <v>0.94199999999999995</v>
      </c>
      <c r="CQ14" s="286">
        <v>0.90100000000000002</v>
      </c>
      <c r="CR14" s="286">
        <v>0.93600000000000005</v>
      </c>
      <c r="CS14" s="286">
        <v>0.90500000000000003</v>
      </c>
      <c r="CT14" s="286">
        <v>0.97699999999999998</v>
      </c>
      <c r="CU14" s="286">
        <v>0.97299999999999998</v>
      </c>
      <c r="CV14" s="286">
        <v>0.94899999999999995</v>
      </c>
      <c r="CW14" s="286">
        <v>0.99199999999999999</v>
      </c>
      <c r="CX14" s="286">
        <v>1.016</v>
      </c>
      <c r="CY14" s="286">
        <v>1.0009999999999999</v>
      </c>
      <c r="CZ14" s="286">
        <v>0.93</v>
      </c>
      <c r="DA14" s="286">
        <v>0.98299999999999998</v>
      </c>
      <c r="DB14" s="449">
        <v>0.94699999999999995</v>
      </c>
      <c r="DC14" s="541">
        <v>0.90100000000000002</v>
      </c>
      <c r="DD14" s="541">
        <v>0.88300000000000001</v>
      </c>
      <c r="DE14" s="541">
        <v>0.91100000000000003</v>
      </c>
    </row>
    <row r="15" spans="1:110" s="278" customFormat="1" ht="12" x14ac:dyDescent="0.2">
      <c r="A15" s="285" t="s">
        <v>382</v>
      </c>
      <c r="B15" s="46">
        <v>0.89463428844131188</v>
      </c>
      <c r="C15" s="46">
        <v>0.90928075935290842</v>
      </c>
      <c r="D15" s="46">
        <v>0.91812507854487324</v>
      </c>
      <c r="E15" s="46">
        <v>0.91266052110116813</v>
      </c>
      <c r="F15" s="286">
        <v>0.88908318215413562</v>
      </c>
      <c r="G15" s="286">
        <v>0.93319147374986244</v>
      </c>
      <c r="H15" s="286">
        <v>0.88228986133473786</v>
      </c>
      <c r="I15" s="286">
        <v>0.90368747999071153</v>
      </c>
      <c r="J15" s="286">
        <v>0.90156272421837103</v>
      </c>
      <c r="K15" s="286">
        <v>0.92820324231558948</v>
      </c>
      <c r="L15" s="286">
        <v>0.92889798498141485</v>
      </c>
      <c r="M15" s="286">
        <v>0.91118853685107726</v>
      </c>
      <c r="N15" s="286">
        <v>0.89230589092422985</v>
      </c>
      <c r="O15" s="286">
        <v>0.91417961455851438</v>
      </c>
      <c r="P15" s="286">
        <v>0.92351356871154677</v>
      </c>
      <c r="Q15" s="286">
        <v>0.91765247913092507</v>
      </c>
      <c r="R15" s="286">
        <v>0.88257499119087945</v>
      </c>
      <c r="S15" s="286">
        <v>0.84337644125193334</v>
      </c>
      <c r="T15" s="286">
        <v>0.89034713845805591</v>
      </c>
      <c r="U15" s="286">
        <v>0.84638900745099654</v>
      </c>
      <c r="V15" s="286">
        <v>0.8521049867164735</v>
      </c>
      <c r="W15" s="286">
        <v>0.8557204741940978</v>
      </c>
      <c r="X15" s="286">
        <v>0.71586594359404587</v>
      </c>
      <c r="Y15" s="286">
        <v>0.81385439590404274</v>
      </c>
      <c r="Z15" s="286">
        <v>0.85251473109305165</v>
      </c>
      <c r="AA15" s="286">
        <v>0.81698088268420588</v>
      </c>
      <c r="AB15" s="286">
        <v>0.81017350760528928</v>
      </c>
      <c r="AC15" s="286">
        <v>0.85742737694159632</v>
      </c>
      <c r="AD15" s="286">
        <v>0.83499999999999996</v>
      </c>
      <c r="AE15" s="286">
        <v>0.92100000000000004</v>
      </c>
      <c r="AF15" s="286">
        <v>0.87541070618921446</v>
      </c>
      <c r="AG15" s="47">
        <v>0.90125065344464339</v>
      </c>
      <c r="AH15" s="47">
        <v>0.89400000000000002</v>
      </c>
      <c r="AI15" s="286">
        <v>0.89800000000000002</v>
      </c>
      <c r="AJ15" s="286">
        <v>0.90300000000000002</v>
      </c>
      <c r="AK15" s="286">
        <v>0.90400000000000003</v>
      </c>
      <c r="AL15" s="286">
        <v>0.91300000000000003</v>
      </c>
      <c r="AM15" s="286">
        <v>0.88600000000000001</v>
      </c>
      <c r="AN15" s="286">
        <v>0.9</v>
      </c>
      <c r="AO15" s="286">
        <v>0.89200000000000002</v>
      </c>
      <c r="AP15" s="286">
        <v>0.88</v>
      </c>
      <c r="AQ15" s="286">
        <v>0.85399999999999998</v>
      </c>
      <c r="AR15" s="286">
        <v>0.91</v>
      </c>
      <c r="AS15" s="286">
        <v>0.88500000000000001</v>
      </c>
      <c r="AT15" s="286">
        <v>0.90600000000000003</v>
      </c>
      <c r="AU15" s="286">
        <v>0.92500000000000004</v>
      </c>
      <c r="AV15" s="286">
        <v>0.89300000000000002</v>
      </c>
      <c r="AW15" s="286">
        <v>0.92600000000000005</v>
      </c>
      <c r="AX15" s="286">
        <v>0.91200000000000003</v>
      </c>
      <c r="AY15" s="286">
        <v>0.91600000000000004</v>
      </c>
      <c r="AZ15" s="286">
        <v>0.91500000000000004</v>
      </c>
      <c r="BA15" s="286">
        <v>0.89500000000000002</v>
      </c>
      <c r="BB15" s="286">
        <v>0.88700000000000001</v>
      </c>
      <c r="BC15" s="286">
        <v>0.90300000000000002</v>
      </c>
      <c r="BD15" s="286">
        <v>0.94099999999999995</v>
      </c>
      <c r="BE15" s="286">
        <v>0.90600000000000003</v>
      </c>
      <c r="BF15" s="286">
        <v>0.91100000000000003</v>
      </c>
      <c r="BG15" s="286">
        <v>0.92700000000000005</v>
      </c>
      <c r="BH15" s="286">
        <v>0.92100000000000004</v>
      </c>
      <c r="BI15" s="286">
        <v>0.92300000000000004</v>
      </c>
      <c r="BJ15" s="286">
        <v>0.89700000000000002</v>
      </c>
      <c r="BK15" s="286">
        <v>0.89700000000000002</v>
      </c>
      <c r="BL15" s="286">
        <v>0.88900000000000001</v>
      </c>
      <c r="BM15" s="286">
        <v>0.90100000000000002</v>
      </c>
      <c r="BN15" s="286">
        <v>0.90400000000000003</v>
      </c>
      <c r="BO15" s="286">
        <v>0.88300000000000001</v>
      </c>
      <c r="BP15" s="286">
        <v>0.90200000000000002</v>
      </c>
      <c r="BQ15" s="286">
        <v>0.89400000000000002</v>
      </c>
      <c r="BR15" s="286">
        <v>0.89600000000000002</v>
      </c>
      <c r="BS15" s="49">
        <v>0.91</v>
      </c>
      <c r="BT15" s="49">
        <v>0.92600000000000005</v>
      </c>
      <c r="BU15" s="286">
        <v>0.91100000000000003</v>
      </c>
      <c r="BV15" s="286">
        <v>0.92700000000000005</v>
      </c>
      <c r="BW15" s="286">
        <v>0.91800000000000004</v>
      </c>
      <c r="BX15" s="286">
        <v>0.92400000000000004</v>
      </c>
      <c r="BY15" s="286">
        <v>0.93</v>
      </c>
      <c r="BZ15" s="286">
        <v>0.90400000000000003</v>
      </c>
      <c r="CA15" s="286">
        <v>0.91</v>
      </c>
      <c r="CB15" s="286">
        <v>0.91700000000000004</v>
      </c>
      <c r="CC15" s="286">
        <v>0.88700000000000001</v>
      </c>
      <c r="CD15" s="286">
        <v>0.86899999999999999</v>
      </c>
      <c r="CE15" s="286">
        <v>0.871</v>
      </c>
      <c r="CF15" s="286">
        <v>0.878</v>
      </c>
      <c r="CG15" s="286">
        <v>0.875</v>
      </c>
      <c r="CH15" s="286">
        <v>0.89600000000000002</v>
      </c>
      <c r="CI15" s="286">
        <v>0.89</v>
      </c>
      <c r="CJ15" s="286">
        <v>0.88700000000000001</v>
      </c>
      <c r="CK15" s="286">
        <v>0.90500000000000003</v>
      </c>
      <c r="CL15" s="286">
        <v>0.89500000000000002</v>
      </c>
      <c r="CM15" s="286">
        <v>0.91600000000000004</v>
      </c>
      <c r="CN15" s="286">
        <v>0.76200000000000001</v>
      </c>
      <c r="CO15" s="286">
        <v>0.85199999999999998</v>
      </c>
      <c r="CP15" s="286">
        <v>0.89700000000000002</v>
      </c>
      <c r="CQ15" s="286">
        <v>0.85599999999999998</v>
      </c>
      <c r="CR15" s="286">
        <v>0.89600000000000002</v>
      </c>
      <c r="CS15" s="286">
        <v>0.879</v>
      </c>
      <c r="CT15" s="286">
        <v>0.97799999999999998</v>
      </c>
      <c r="CU15" s="286">
        <v>0.94099999999999995</v>
      </c>
      <c r="CV15" s="286">
        <v>0.92400000000000004</v>
      </c>
      <c r="CW15" s="286">
        <v>0.97</v>
      </c>
      <c r="CX15" s="286">
        <v>0.98799999999999999</v>
      </c>
      <c r="CY15" s="286">
        <v>0.97599999999999998</v>
      </c>
      <c r="CZ15" s="286">
        <v>0.89700000000000002</v>
      </c>
      <c r="DA15" s="286">
        <v>0.95499999999999996</v>
      </c>
      <c r="DB15" s="449">
        <v>0.91100000000000003</v>
      </c>
      <c r="DC15" s="541">
        <v>0.86499999999999999</v>
      </c>
      <c r="DD15" s="541">
        <v>0.84899999999999998</v>
      </c>
      <c r="DE15" s="541">
        <v>0.875</v>
      </c>
    </row>
    <row r="16" spans="1:110" s="278" customFormat="1" ht="12" x14ac:dyDescent="0.2">
      <c r="A16" s="285"/>
      <c r="B16" s="285"/>
      <c r="C16" s="285"/>
      <c r="D16" s="285"/>
      <c r="E16" s="285"/>
      <c r="F16" s="288"/>
      <c r="K16" s="254"/>
      <c r="L16" s="254"/>
      <c r="M16" s="254"/>
      <c r="N16" s="254"/>
      <c r="O16" s="254"/>
      <c r="P16" s="254"/>
      <c r="Q16" s="48"/>
      <c r="T16" s="254"/>
      <c r="Y16" s="254"/>
      <c r="AD16" s="254"/>
      <c r="AI16" s="254"/>
      <c r="AK16" s="282"/>
      <c r="BU16" s="50"/>
      <c r="BV16" s="50"/>
      <c r="BW16" s="50"/>
      <c r="BX16" s="50"/>
      <c r="BY16" s="50"/>
      <c r="BZ16" s="50"/>
      <c r="CA16" s="50"/>
      <c r="CB16" s="50"/>
      <c r="CC16" s="50"/>
      <c r="CD16" s="50"/>
      <c r="CE16" s="50"/>
      <c r="CF16" s="50"/>
      <c r="CG16" s="50"/>
      <c r="CH16" s="50"/>
      <c r="CI16" s="50"/>
      <c r="CL16" s="47"/>
      <c r="CM16" s="47"/>
      <c r="CN16" s="47"/>
      <c r="CO16" s="47"/>
      <c r="CP16" s="47"/>
      <c r="CQ16" s="47"/>
      <c r="CR16" s="47"/>
      <c r="CS16" s="47"/>
      <c r="CT16" s="47"/>
      <c r="CU16" s="47"/>
      <c r="CV16" s="47"/>
      <c r="CW16" s="47"/>
      <c r="CX16" s="47"/>
      <c r="CY16" s="47"/>
      <c r="CZ16" s="47"/>
      <c r="DA16" s="47"/>
      <c r="DB16" s="47"/>
      <c r="DC16" s="542"/>
      <c r="DD16" s="542"/>
      <c r="DE16" s="542"/>
    </row>
    <row r="17" spans="1:110" s="281" customFormat="1" ht="12" x14ac:dyDescent="0.2">
      <c r="A17" s="271" t="s">
        <v>383</v>
      </c>
      <c r="B17" s="271"/>
      <c r="C17" s="271"/>
      <c r="D17" s="271"/>
      <c r="E17" s="271"/>
      <c r="F17" s="271"/>
      <c r="G17" s="271"/>
      <c r="H17" s="271"/>
      <c r="I17" s="271"/>
      <c r="J17" s="271"/>
      <c r="K17" s="279"/>
      <c r="L17" s="279"/>
      <c r="M17" s="279"/>
      <c r="N17" s="279"/>
      <c r="O17" s="279"/>
      <c r="P17" s="279"/>
      <c r="Q17" s="279"/>
      <c r="R17" s="279"/>
      <c r="S17" s="279"/>
      <c r="T17" s="279"/>
      <c r="U17" s="279"/>
      <c r="V17" s="279"/>
      <c r="W17" s="279"/>
      <c r="X17" s="279"/>
      <c r="Y17" s="279"/>
      <c r="Z17" s="279"/>
      <c r="AA17" s="279"/>
      <c r="AB17" s="279"/>
      <c r="AC17" s="279"/>
      <c r="AD17" s="279"/>
      <c r="AE17" s="275"/>
      <c r="AF17" s="279"/>
      <c r="AG17" s="279"/>
      <c r="AH17" s="279"/>
      <c r="AI17" s="279"/>
      <c r="AJ17" s="275"/>
      <c r="AK17" s="284"/>
      <c r="AL17" s="279"/>
      <c r="AM17" s="279"/>
      <c r="AN17" s="279"/>
      <c r="AO17" s="279"/>
      <c r="AP17" s="279"/>
      <c r="AQ17" s="279"/>
      <c r="AR17" s="279"/>
      <c r="AS17" s="279"/>
      <c r="AT17" s="279"/>
      <c r="AU17" s="279"/>
      <c r="AV17" s="279"/>
      <c r="AW17" s="279"/>
      <c r="AX17" s="279"/>
      <c r="AY17" s="279"/>
      <c r="AZ17" s="279"/>
      <c r="BA17" s="279"/>
      <c r="BB17" s="279"/>
      <c r="BC17" s="279"/>
      <c r="BD17" s="279"/>
      <c r="BE17" s="279"/>
      <c r="BF17" s="279"/>
      <c r="BG17" s="279"/>
      <c r="BH17" s="279"/>
      <c r="BI17" s="279"/>
      <c r="BJ17" s="279"/>
      <c r="BK17" s="279"/>
      <c r="BL17" s="279"/>
      <c r="BM17" s="279"/>
      <c r="BN17" s="279"/>
      <c r="BO17" s="279"/>
      <c r="BP17" s="279"/>
      <c r="BQ17" s="279"/>
      <c r="BR17" s="279"/>
      <c r="BS17" s="279"/>
      <c r="BT17" s="279"/>
      <c r="BU17" s="51"/>
      <c r="BV17" s="51"/>
      <c r="BW17" s="51"/>
      <c r="BX17" s="51"/>
      <c r="BY17" s="51"/>
      <c r="BZ17" s="51"/>
      <c r="CA17" s="51"/>
      <c r="CB17" s="51"/>
      <c r="CC17" s="51"/>
      <c r="CD17" s="51"/>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450"/>
      <c r="DC17" s="543"/>
      <c r="DD17" s="543"/>
      <c r="DE17" s="543"/>
      <c r="DF17" s="278"/>
    </row>
    <row r="18" spans="1:110" s="278" customFormat="1" ht="12" x14ac:dyDescent="0.2">
      <c r="A18" s="285" t="s">
        <v>384</v>
      </c>
      <c r="B18" s="285"/>
      <c r="C18" s="285"/>
      <c r="D18" s="285"/>
      <c r="E18" s="285"/>
      <c r="F18" s="254"/>
      <c r="G18" s="254"/>
      <c r="H18" s="254"/>
      <c r="I18" s="254"/>
      <c r="J18" s="254">
        <v>622096.5</v>
      </c>
      <c r="K18" s="254">
        <v>661624.5</v>
      </c>
      <c r="L18" s="254">
        <v>680725</v>
      </c>
      <c r="M18" s="254">
        <v>712816.5</v>
      </c>
      <c r="N18" s="254">
        <v>801958</v>
      </c>
      <c r="O18" s="254">
        <v>801958</v>
      </c>
      <c r="P18" s="254">
        <v>838874.5</v>
      </c>
      <c r="Q18" s="254">
        <v>881182.5</v>
      </c>
      <c r="R18" s="254">
        <v>936685</v>
      </c>
      <c r="S18" s="254">
        <v>1017673</v>
      </c>
      <c r="T18" s="254">
        <v>1017673</v>
      </c>
      <c r="U18" s="254">
        <v>1089962.5</v>
      </c>
      <c r="V18" s="254">
        <v>1154553</v>
      </c>
      <c r="W18" s="254">
        <v>1240752</v>
      </c>
      <c r="X18" s="254">
        <v>1312653.5</v>
      </c>
      <c r="Y18" s="254">
        <v>1312653.5</v>
      </c>
      <c r="Z18" s="254">
        <v>1415777.5</v>
      </c>
      <c r="AA18" s="254">
        <v>1518247</v>
      </c>
      <c r="AB18" s="254">
        <v>1632849</v>
      </c>
      <c r="AC18" s="254">
        <v>1672352</v>
      </c>
      <c r="AD18" s="254">
        <v>1672352</v>
      </c>
      <c r="AE18" s="254">
        <v>1745670</v>
      </c>
      <c r="AF18" s="254">
        <v>1845191</v>
      </c>
      <c r="AG18" s="254">
        <v>1944011.5</v>
      </c>
      <c r="AH18" s="254">
        <v>1889390.5</v>
      </c>
      <c r="AI18" s="254">
        <v>1889390.5</v>
      </c>
      <c r="AJ18" s="254">
        <v>1946733</v>
      </c>
      <c r="AK18" s="254">
        <v>2032203</v>
      </c>
      <c r="AL18" s="254">
        <v>2136740</v>
      </c>
      <c r="AM18" s="289">
        <v>2650123</v>
      </c>
      <c r="AN18" s="289">
        <v>2545586</v>
      </c>
      <c r="AO18" s="289">
        <v>4103569</v>
      </c>
      <c r="AP18" s="289">
        <v>4166239</v>
      </c>
      <c r="AQ18" s="289">
        <v>4338652</v>
      </c>
      <c r="AR18" s="289">
        <v>4439060.5</v>
      </c>
      <c r="AS18" s="289">
        <v>4254731.5</v>
      </c>
      <c r="AT18" s="289">
        <v>4470635</v>
      </c>
      <c r="AU18" s="289">
        <v>4508879</v>
      </c>
      <c r="AV18" s="289">
        <v>4636236</v>
      </c>
      <c r="AW18" s="289">
        <v>4696971</v>
      </c>
      <c r="AX18" s="289">
        <v>4570844.5</v>
      </c>
      <c r="AY18" s="289">
        <v>4699360</v>
      </c>
      <c r="AZ18" s="289">
        <v>4755134</v>
      </c>
      <c r="BA18" s="289">
        <v>4890166</v>
      </c>
      <c r="BB18" s="289">
        <v>5015627.5</v>
      </c>
      <c r="BC18" s="289">
        <v>4881188.5</v>
      </c>
      <c r="BD18" s="289">
        <v>5008223</v>
      </c>
      <c r="BE18" s="289">
        <v>5049905</v>
      </c>
      <c r="BF18" s="289">
        <v>5231973</v>
      </c>
      <c r="BG18" s="289">
        <v>5252802.5</v>
      </c>
      <c r="BH18" s="289">
        <v>5124935</v>
      </c>
      <c r="BI18" s="289">
        <v>5707746</v>
      </c>
      <c r="BJ18" s="52">
        <v>5822194</v>
      </c>
      <c r="BK18" s="52">
        <v>5933744</v>
      </c>
      <c r="BL18" s="52">
        <v>5988173</v>
      </c>
      <c r="BM18" s="289">
        <v>5943592</v>
      </c>
      <c r="BN18" s="289">
        <v>5995705</v>
      </c>
      <c r="BO18" s="289">
        <v>6126151</v>
      </c>
      <c r="BP18" s="289">
        <v>6352829</v>
      </c>
      <c r="BQ18" s="289">
        <v>6452968</v>
      </c>
      <c r="BR18" s="289">
        <v>6228606</v>
      </c>
      <c r="BS18" s="289">
        <v>6528244</v>
      </c>
      <c r="BT18" s="289">
        <v>6678331</v>
      </c>
      <c r="BU18" s="289">
        <v>6870476</v>
      </c>
      <c r="BV18" s="289">
        <v>6990327</v>
      </c>
      <c r="BW18" s="289">
        <v>6729129</v>
      </c>
      <c r="BX18" s="289">
        <v>7054597</v>
      </c>
      <c r="BY18" s="289">
        <v>7107279</v>
      </c>
      <c r="BZ18" s="289">
        <v>7207928</v>
      </c>
      <c r="CA18" s="289">
        <v>7511132</v>
      </c>
      <c r="CB18" s="289">
        <v>7293622</v>
      </c>
      <c r="CC18" s="289">
        <v>7759215</v>
      </c>
      <c r="CD18" s="289">
        <v>7572424.2999999998</v>
      </c>
      <c r="CE18" s="289">
        <v>7492780</v>
      </c>
      <c r="CF18" s="289">
        <v>7644011</v>
      </c>
      <c r="CG18" s="289">
        <v>7678804</v>
      </c>
      <c r="CH18" s="289">
        <v>7591515</v>
      </c>
      <c r="CI18" s="289">
        <v>7632942</v>
      </c>
      <c r="CJ18" s="289">
        <v>7883483.5</v>
      </c>
      <c r="CK18" s="289">
        <v>8155257.5</v>
      </c>
      <c r="CL18" s="289">
        <v>7956444</v>
      </c>
      <c r="CM18" s="289">
        <v>8169248</v>
      </c>
      <c r="CN18" s="289">
        <v>8383091.5</v>
      </c>
      <c r="CO18" s="289">
        <v>8571920.5</v>
      </c>
      <c r="CP18" s="289">
        <v>8618323.5</v>
      </c>
      <c r="CQ18" s="289">
        <v>8618324</v>
      </c>
      <c r="CR18" s="289">
        <v>8824801</v>
      </c>
      <c r="CS18" s="289">
        <v>9150096.5999999996</v>
      </c>
      <c r="CT18" s="289">
        <v>9018075</v>
      </c>
      <c r="CU18" s="289">
        <v>9165781</v>
      </c>
      <c r="CV18" s="289">
        <f>CU18</f>
        <v>9165781</v>
      </c>
      <c r="CW18" s="290">
        <v>9330601</v>
      </c>
      <c r="CX18" s="290">
        <v>9387254</v>
      </c>
      <c r="CY18" s="290">
        <v>9659166.0999999996</v>
      </c>
      <c r="CZ18" s="290">
        <v>9973833</v>
      </c>
      <c r="DA18" s="290">
        <v>9973833</v>
      </c>
      <c r="DB18" s="451">
        <v>10729875</v>
      </c>
      <c r="DC18" s="544">
        <v>10921718</v>
      </c>
      <c r="DD18" s="544">
        <v>11220526.699999999</v>
      </c>
      <c r="DE18" s="544">
        <v>11220526.699999999</v>
      </c>
    </row>
    <row r="19" spans="1:110" s="278" customFormat="1" ht="12" x14ac:dyDescent="0.2">
      <c r="A19" s="278" t="s">
        <v>385</v>
      </c>
      <c r="B19" s="285"/>
      <c r="C19" s="285"/>
      <c r="D19" s="285"/>
      <c r="E19" s="285"/>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89"/>
      <c r="AN19" s="289"/>
      <c r="AO19" s="47">
        <v>0.16400000000000001</v>
      </c>
      <c r="AP19" s="47">
        <v>0.16700000000000001</v>
      </c>
      <c r="AQ19" s="47">
        <v>0.24099999999999999</v>
      </c>
      <c r="AR19" s="47">
        <v>0.22500000000000001</v>
      </c>
      <c r="AS19" s="47">
        <v>0.19600000000000001</v>
      </c>
      <c r="AT19" s="47">
        <v>0.16900000000000001</v>
      </c>
      <c r="AU19" s="47">
        <v>0.112</v>
      </c>
      <c r="AV19" s="47">
        <v>0.16800000000000001</v>
      </c>
      <c r="AW19" s="47">
        <v>0.20799999999999999</v>
      </c>
      <c r="AX19" s="47">
        <v>0.16600000000000001</v>
      </c>
      <c r="AY19" s="47">
        <v>0.152</v>
      </c>
      <c r="AZ19" s="47">
        <v>0.14499999999999999</v>
      </c>
      <c r="BA19" s="47">
        <v>0.155</v>
      </c>
      <c r="BB19" s="47">
        <v>0.24199999999999999</v>
      </c>
      <c r="BC19" s="47">
        <v>0.17299999999999999</v>
      </c>
      <c r="BD19" s="47">
        <v>0.10299999999999999</v>
      </c>
      <c r="BE19" s="47">
        <v>0.182</v>
      </c>
      <c r="BF19" s="47">
        <v>0.16</v>
      </c>
      <c r="BG19" s="47">
        <v>0.20899999999999999</v>
      </c>
      <c r="BH19" s="47">
        <v>0.16500000000000001</v>
      </c>
      <c r="BI19" s="286">
        <v>0.125</v>
      </c>
      <c r="BJ19" s="286">
        <v>0.18099999999999999</v>
      </c>
      <c r="BK19" s="286">
        <v>0.185</v>
      </c>
      <c r="BL19" s="286">
        <v>0.214</v>
      </c>
      <c r="BM19" s="286">
        <v>0.17199999999999999</v>
      </c>
      <c r="BN19" s="286">
        <v>0.17799999999999999</v>
      </c>
      <c r="BO19" s="286">
        <v>0.20599999999999999</v>
      </c>
      <c r="BP19" s="286">
        <v>0.15</v>
      </c>
      <c r="BQ19" s="286">
        <v>0.20799999999999999</v>
      </c>
      <c r="BR19" s="286">
        <v>0.186</v>
      </c>
      <c r="BS19" s="286">
        <v>0.16800000000000001</v>
      </c>
      <c r="BT19" s="286">
        <v>0.11899999999999999</v>
      </c>
      <c r="BU19" s="286">
        <v>0.13500000000000001</v>
      </c>
      <c r="BV19" s="286">
        <v>0.19600000000000001</v>
      </c>
      <c r="BW19" s="286">
        <v>0.155</v>
      </c>
      <c r="BX19" s="286">
        <v>0.13800000000000001</v>
      </c>
      <c r="BY19" s="286">
        <v>0.15</v>
      </c>
      <c r="BZ19" s="286">
        <v>0.23499999999999999</v>
      </c>
      <c r="CA19" s="286">
        <v>0.157</v>
      </c>
      <c r="CB19" s="286">
        <v>0.16900000000000001</v>
      </c>
      <c r="CC19" s="286">
        <v>0.159</v>
      </c>
      <c r="CD19" s="286">
        <v>0.19700000000000001</v>
      </c>
      <c r="CE19" s="286">
        <v>0.189</v>
      </c>
      <c r="CF19" s="286">
        <v>0.22500000000000001</v>
      </c>
      <c r="CG19" s="286">
        <v>0.191</v>
      </c>
      <c r="CH19" s="286">
        <v>0.17599999999999999</v>
      </c>
      <c r="CI19" s="286">
        <v>0.222</v>
      </c>
      <c r="CJ19" s="286">
        <v>0.188</v>
      </c>
      <c r="CK19" s="286">
        <v>0.20100000000000001</v>
      </c>
      <c r="CL19" s="286">
        <v>0.193</v>
      </c>
      <c r="CM19" s="291">
        <v>0.123</v>
      </c>
      <c r="CN19" s="286">
        <v>0.34899999999999998</v>
      </c>
      <c r="CO19" s="286">
        <v>0.20300000000000001</v>
      </c>
      <c r="CP19" s="286">
        <v>0.2</v>
      </c>
      <c r="CQ19" s="286">
        <v>0.216</v>
      </c>
      <c r="CR19" s="286">
        <v>0.14699999999999999</v>
      </c>
      <c r="CS19" s="286">
        <v>0.31900000000000001</v>
      </c>
      <c r="CT19" s="291">
        <v>2.9000000000000001E-2</v>
      </c>
      <c r="CU19" s="291">
        <v>0.252</v>
      </c>
      <c r="CV19" s="291">
        <v>0.184</v>
      </c>
      <c r="CW19" s="291">
        <v>7.4999999999999997E-2</v>
      </c>
      <c r="CX19" s="291">
        <v>6.2E-2</v>
      </c>
      <c r="CY19" s="291">
        <v>0.123</v>
      </c>
      <c r="CZ19" s="291">
        <v>0.251</v>
      </c>
      <c r="DA19" s="291">
        <v>0.128</v>
      </c>
      <c r="DB19" s="452">
        <v>0.14299999999999999</v>
      </c>
      <c r="DC19" s="541">
        <v>0.30499999999999999</v>
      </c>
      <c r="DD19" s="541">
        <v>0.24</v>
      </c>
      <c r="DE19" s="541">
        <v>0.2258</v>
      </c>
    </row>
    <row r="20" spans="1:110" s="278" customFormat="1" ht="12" x14ac:dyDescent="0.2">
      <c r="A20" s="278" t="s">
        <v>386</v>
      </c>
      <c r="B20" s="285"/>
      <c r="C20" s="285"/>
      <c r="D20" s="285"/>
      <c r="E20" s="285"/>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89"/>
      <c r="AN20" s="289"/>
      <c r="AO20" s="286">
        <v>0.1186</v>
      </c>
      <c r="AP20" s="286">
        <v>0.1221</v>
      </c>
      <c r="AQ20" s="286">
        <v>0.17899999999999999</v>
      </c>
      <c r="AR20" s="286">
        <v>0.16300000000000001</v>
      </c>
      <c r="AS20" s="286">
        <v>0.14699999999999999</v>
      </c>
      <c r="AT20" s="286">
        <v>0.128</v>
      </c>
      <c r="AU20" s="286">
        <v>8.3699999999999997E-2</v>
      </c>
      <c r="AV20" s="286">
        <v>0.13100000000000001</v>
      </c>
      <c r="AW20" s="286">
        <v>0.16800000000000001</v>
      </c>
      <c r="AX20" s="286">
        <v>0.127</v>
      </c>
      <c r="AY20" s="286">
        <v>0.11799999999999999</v>
      </c>
      <c r="AZ20" s="286">
        <v>0.115</v>
      </c>
      <c r="BA20" s="286">
        <v>0.128</v>
      </c>
      <c r="BB20" s="286">
        <v>0.20100000000000001</v>
      </c>
      <c r="BC20" s="286">
        <v>0.14000000000000001</v>
      </c>
      <c r="BD20" s="286">
        <v>8.5000000000000006E-2</v>
      </c>
      <c r="BE20" s="286">
        <v>0.151</v>
      </c>
      <c r="BF20" s="286">
        <v>0.13400000000000001</v>
      </c>
      <c r="BG20" s="286">
        <v>0.17599999999999999</v>
      </c>
      <c r="BH20" s="286">
        <v>0.13700000000000001</v>
      </c>
      <c r="BI20" s="286">
        <v>0.106</v>
      </c>
      <c r="BJ20" s="286">
        <v>0.154</v>
      </c>
      <c r="BK20" s="286">
        <v>0.158</v>
      </c>
      <c r="BL20" s="286">
        <v>0.184</v>
      </c>
      <c r="BM20" s="286">
        <v>0.14699999999999999</v>
      </c>
      <c r="BN20" s="286">
        <v>0.153</v>
      </c>
      <c r="BO20" s="286">
        <v>0.17799999999999999</v>
      </c>
      <c r="BP20" s="286">
        <v>0.13100000000000001</v>
      </c>
      <c r="BQ20" s="286">
        <v>0.18099999999999999</v>
      </c>
      <c r="BR20" s="286">
        <v>0.161</v>
      </c>
      <c r="BS20" s="286">
        <v>0.14599999999999999</v>
      </c>
      <c r="BT20" s="286">
        <v>0.104</v>
      </c>
      <c r="BU20" s="286">
        <v>0.11799999999999999</v>
      </c>
      <c r="BV20" s="286">
        <v>0.17299999999999999</v>
      </c>
      <c r="BW20" s="286">
        <v>0.13600000000000001</v>
      </c>
      <c r="BX20" s="286">
        <v>0.122</v>
      </c>
      <c r="BY20" s="286">
        <v>0.13300000000000001</v>
      </c>
      <c r="BZ20" s="286">
        <v>0.20899999999999999</v>
      </c>
      <c r="CA20" s="286">
        <v>0.14000000000000001</v>
      </c>
      <c r="CB20" s="286">
        <v>0.15</v>
      </c>
      <c r="CC20" s="286">
        <v>0.14199999999999999</v>
      </c>
      <c r="CD20" s="286">
        <v>0.17599999999999999</v>
      </c>
      <c r="CE20" s="286">
        <v>0.16900000000000001</v>
      </c>
      <c r="CF20" s="286">
        <v>0.20200000000000001</v>
      </c>
      <c r="CG20" s="286">
        <v>0.17100000000000001</v>
      </c>
      <c r="CH20" s="286">
        <v>0.157</v>
      </c>
      <c r="CI20" s="286">
        <v>0.19900000000000001</v>
      </c>
      <c r="CJ20" s="286">
        <v>0.16900000000000001</v>
      </c>
      <c r="CK20" s="286">
        <v>0.18099999999999999</v>
      </c>
      <c r="CL20" s="286">
        <v>0.17299999999999999</v>
      </c>
      <c r="CM20" s="286">
        <v>0.111</v>
      </c>
      <c r="CN20" s="286">
        <v>0.316</v>
      </c>
      <c r="CO20" s="286">
        <v>0.184</v>
      </c>
      <c r="CP20" s="286">
        <v>0.183</v>
      </c>
      <c r="CQ20" s="286">
        <v>0.19600000000000001</v>
      </c>
      <c r="CR20" s="286">
        <v>0.13400000000000001</v>
      </c>
      <c r="CS20" s="286">
        <v>0.29199999999999998</v>
      </c>
      <c r="CT20" s="286">
        <v>2.5999999999999999E-2</v>
      </c>
      <c r="CU20" s="286">
        <v>0.23100000000000001</v>
      </c>
      <c r="CV20" s="286">
        <v>0.16900000000000001</v>
      </c>
      <c r="CW20" s="286">
        <v>8.2000000000000003E-2</v>
      </c>
      <c r="CX20" s="286">
        <v>5.6000000000000001E-2</v>
      </c>
      <c r="CY20" s="286">
        <v>0.113</v>
      </c>
      <c r="CZ20" s="286">
        <v>0.216</v>
      </c>
      <c r="DA20" s="286">
        <v>0.114</v>
      </c>
      <c r="DB20" s="449">
        <v>0.124</v>
      </c>
      <c r="DC20" s="541">
        <v>0.25800000000000001</v>
      </c>
      <c r="DD20" s="541">
        <v>0.20649999999999999</v>
      </c>
      <c r="DE20" s="541">
        <v>0.19220000000000001</v>
      </c>
    </row>
    <row r="21" spans="1:110" s="278" customFormat="1" ht="12" x14ac:dyDescent="0.2">
      <c r="A21" s="278" t="s">
        <v>387</v>
      </c>
      <c r="B21" s="285"/>
      <c r="C21" s="285"/>
      <c r="D21" s="285"/>
      <c r="E21" s="285"/>
      <c r="F21" s="254"/>
      <c r="G21" s="254"/>
      <c r="H21" s="254"/>
      <c r="I21" s="254"/>
      <c r="J21" s="254"/>
      <c r="K21" s="254"/>
      <c r="L21" s="254"/>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4"/>
      <c r="AM21" s="289"/>
      <c r="AN21" s="289"/>
      <c r="AO21" s="292">
        <v>0.4</v>
      </c>
      <c r="AP21" s="293">
        <v>0.42</v>
      </c>
      <c r="AQ21" s="293">
        <v>0.59</v>
      </c>
      <c r="AR21" s="293">
        <v>0.57999999999999996</v>
      </c>
      <c r="AS21" s="293">
        <v>0.48</v>
      </c>
      <c r="AT21" s="293">
        <v>0.47</v>
      </c>
      <c r="AU21" s="293">
        <v>0.32</v>
      </c>
      <c r="AV21" s="293">
        <v>0.49</v>
      </c>
      <c r="AW21" s="293">
        <v>0.62</v>
      </c>
      <c r="AX21" s="293">
        <v>1.89</v>
      </c>
      <c r="AY21" s="293">
        <v>0.45</v>
      </c>
      <c r="AZ21" s="293">
        <v>0.44</v>
      </c>
      <c r="BA21" s="293">
        <v>0.49</v>
      </c>
      <c r="BB21" s="293">
        <v>0.78</v>
      </c>
      <c r="BC21" s="293">
        <v>2.16</v>
      </c>
      <c r="BD21" s="292">
        <v>0.34</v>
      </c>
      <c r="BE21" s="292">
        <v>0.6</v>
      </c>
      <c r="BF21" s="293">
        <v>0.55000000000000004</v>
      </c>
      <c r="BG21" s="292">
        <v>0.72</v>
      </c>
      <c r="BH21" s="292">
        <v>2.2000000000000002</v>
      </c>
      <c r="BI21" s="53">
        <v>0.47000000000000003</v>
      </c>
      <c r="BJ21" s="53">
        <v>0.67</v>
      </c>
      <c r="BK21" s="292">
        <v>0.73</v>
      </c>
      <c r="BL21" s="292">
        <v>0.86</v>
      </c>
      <c r="BM21" s="292">
        <v>2.73</v>
      </c>
      <c r="BN21" s="53">
        <v>0.71</v>
      </c>
      <c r="BO21" s="53">
        <v>0.85</v>
      </c>
      <c r="BP21" s="53">
        <v>0.65</v>
      </c>
      <c r="BQ21" s="292">
        <v>0.91</v>
      </c>
      <c r="BR21" s="292">
        <v>3.12</v>
      </c>
      <c r="BS21" s="292">
        <v>0.74</v>
      </c>
      <c r="BT21" s="292">
        <v>0.54</v>
      </c>
      <c r="BU21" s="292">
        <v>0.63</v>
      </c>
      <c r="BV21" s="292">
        <v>0.94</v>
      </c>
      <c r="BW21" s="292">
        <v>2.86</v>
      </c>
      <c r="BX21" s="292">
        <v>0.66</v>
      </c>
      <c r="BY21" s="292">
        <v>0.73</v>
      </c>
      <c r="BZ21" s="292">
        <v>1.19</v>
      </c>
      <c r="CA21" s="292">
        <v>0.83</v>
      </c>
      <c r="CB21" s="292">
        <v>3.41</v>
      </c>
      <c r="CC21" s="292">
        <v>0.86</v>
      </c>
      <c r="CD21" s="292">
        <v>1.04</v>
      </c>
      <c r="CE21" s="292">
        <v>0.98</v>
      </c>
      <c r="CF21" s="292">
        <v>1.2</v>
      </c>
      <c r="CG21" s="292">
        <v>4.08</v>
      </c>
      <c r="CH21" s="292">
        <v>0.93</v>
      </c>
      <c r="CI21" s="292">
        <v>1.18</v>
      </c>
      <c r="CJ21" s="292">
        <v>1.04</v>
      </c>
      <c r="CK21" s="292">
        <v>1.1499999999999999</v>
      </c>
      <c r="CL21" s="292">
        <v>4.29</v>
      </c>
      <c r="CM21" s="292">
        <v>0.71</v>
      </c>
      <c r="CN21" s="292">
        <v>2.0348653815763789</v>
      </c>
      <c r="CO21" s="292">
        <v>1.24</v>
      </c>
      <c r="CP21" s="292">
        <v>1.27</v>
      </c>
      <c r="CQ21" s="292">
        <v>5.26</v>
      </c>
      <c r="CR21" s="292">
        <v>0.92</v>
      </c>
      <c r="CS21" s="292">
        <v>2.04</v>
      </c>
      <c r="CT21" s="292">
        <v>0.19</v>
      </c>
      <c r="CU21" s="292">
        <v>0.83</v>
      </c>
      <c r="CV21" s="292">
        <v>2.41</v>
      </c>
      <c r="CW21" s="292">
        <v>0.27</v>
      </c>
      <c r="CX21" s="292">
        <v>0.21</v>
      </c>
      <c r="CY21" s="292">
        <v>0.43</v>
      </c>
      <c r="CZ21" s="292">
        <v>0.87</v>
      </c>
      <c r="DA21" s="292">
        <v>1.77</v>
      </c>
      <c r="DB21" s="453">
        <v>0.52</v>
      </c>
      <c r="DC21" s="545">
        <v>1.1299999999999999</v>
      </c>
      <c r="DD21" s="545">
        <v>0.91010151762614944</v>
      </c>
      <c r="DE21" s="545">
        <v>2.5604917502202302</v>
      </c>
    </row>
    <row r="22" spans="1:110" s="278" customFormat="1" ht="12" x14ac:dyDescent="0.2">
      <c r="A22" s="278" t="s">
        <v>388</v>
      </c>
      <c r="B22" s="285"/>
      <c r="C22" s="285"/>
      <c r="D22" s="285"/>
      <c r="E22" s="285"/>
      <c r="F22" s="254"/>
      <c r="G22" s="254"/>
      <c r="H22" s="254"/>
      <c r="I22" s="254"/>
      <c r="J22" s="254"/>
      <c r="K22" s="254"/>
      <c r="L22" s="254"/>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4"/>
      <c r="AK22" s="254"/>
      <c r="AL22" s="254"/>
      <c r="AM22" s="289"/>
      <c r="AN22" s="289"/>
      <c r="AO22" s="292">
        <v>0.37</v>
      </c>
      <c r="AP22" s="292">
        <v>0.39</v>
      </c>
      <c r="AQ22" s="292">
        <v>0.59</v>
      </c>
      <c r="AR22" s="292">
        <v>0.47</v>
      </c>
      <c r="AS22" s="292">
        <v>1.9</v>
      </c>
      <c r="AT22" s="292">
        <v>0.44</v>
      </c>
      <c r="AU22" s="292">
        <v>0.28999999999999998</v>
      </c>
      <c r="AV22" s="292">
        <v>0.46</v>
      </c>
      <c r="AW22" s="292">
        <v>0.59</v>
      </c>
      <c r="AX22" s="292">
        <v>1.78</v>
      </c>
      <c r="AY22" s="292">
        <v>0.42</v>
      </c>
      <c r="AZ22" s="292">
        <v>0.42</v>
      </c>
      <c r="BA22" s="292">
        <v>0.48</v>
      </c>
      <c r="BB22" s="292">
        <v>0.78</v>
      </c>
      <c r="BC22" s="292">
        <v>2.1</v>
      </c>
      <c r="BD22" s="292">
        <v>0.33</v>
      </c>
      <c r="BE22" s="292">
        <v>0.59</v>
      </c>
      <c r="BF22" s="292">
        <v>0.54</v>
      </c>
      <c r="BG22" s="292">
        <v>0.71</v>
      </c>
      <c r="BH22" s="292">
        <v>2.1800000000000002</v>
      </c>
      <c r="BI22" s="53">
        <v>0.47000000000000003</v>
      </c>
      <c r="BJ22" s="53">
        <v>0.67</v>
      </c>
      <c r="BK22" s="292">
        <v>0.72</v>
      </c>
      <c r="BL22" s="292">
        <v>0.85</v>
      </c>
      <c r="BM22" s="292">
        <v>2.71</v>
      </c>
      <c r="BN22" s="53">
        <v>0.71</v>
      </c>
      <c r="BO22" s="53">
        <v>0.84</v>
      </c>
      <c r="BP22" s="53">
        <v>0.64</v>
      </c>
      <c r="BQ22" s="292">
        <v>0.91</v>
      </c>
      <c r="BR22" s="292">
        <v>3.1</v>
      </c>
      <c r="BS22" s="292">
        <v>0.74</v>
      </c>
      <c r="BT22" s="292">
        <v>0.53</v>
      </c>
      <c r="BU22" s="292">
        <v>0.63</v>
      </c>
      <c r="BV22" s="292">
        <v>0.93</v>
      </c>
      <c r="BW22" s="292">
        <v>2.83</v>
      </c>
      <c r="BX22" s="292">
        <v>0.67</v>
      </c>
      <c r="BY22" s="292">
        <v>0.74</v>
      </c>
      <c r="BZ22" s="292">
        <v>1.19</v>
      </c>
      <c r="CA22" s="292">
        <v>0.83</v>
      </c>
      <c r="CB22" s="292">
        <v>3.43</v>
      </c>
      <c r="CC22" s="292">
        <v>0.85</v>
      </c>
      <c r="CD22" s="292">
        <v>1.03</v>
      </c>
      <c r="CE22" s="292">
        <v>0.98</v>
      </c>
      <c r="CF22" s="292">
        <v>1.19</v>
      </c>
      <c r="CG22" s="292">
        <v>4.05</v>
      </c>
      <c r="CH22" s="292">
        <v>0.92</v>
      </c>
      <c r="CI22" s="292">
        <v>1.17</v>
      </c>
      <c r="CJ22" s="292">
        <v>1.03</v>
      </c>
      <c r="CK22" s="292">
        <v>1.1399999999999999</v>
      </c>
      <c r="CL22" s="292">
        <v>4.2699999999999996</v>
      </c>
      <c r="CM22" s="292">
        <v>0.7</v>
      </c>
      <c r="CN22" s="292">
        <v>2.0289997428166839</v>
      </c>
      <c r="CO22" s="292">
        <v>1.24</v>
      </c>
      <c r="CP22" s="292">
        <v>1.26</v>
      </c>
      <c r="CQ22" s="292">
        <v>5.24</v>
      </c>
      <c r="CR22" s="292">
        <v>0.91</v>
      </c>
      <c r="CS22" s="292">
        <v>2.04</v>
      </c>
      <c r="CT22" s="292">
        <v>0.19</v>
      </c>
      <c r="CU22" s="292">
        <v>0.83</v>
      </c>
      <c r="CV22" s="292">
        <v>2.4</v>
      </c>
      <c r="CW22" s="292">
        <v>0.27</v>
      </c>
      <c r="CX22" s="292">
        <v>0.2</v>
      </c>
      <c r="CY22" s="292">
        <v>0.42</v>
      </c>
      <c r="CZ22" s="292">
        <v>0.86</v>
      </c>
      <c r="DA22" s="292">
        <v>1.76</v>
      </c>
      <c r="DB22" s="453">
        <v>0.52</v>
      </c>
      <c r="DC22" s="545">
        <v>1.0900000000000001</v>
      </c>
      <c r="DD22" s="545">
        <v>0.89524176953867551</v>
      </c>
      <c r="DE22" s="545">
        <v>2.4999956525461711</v>
      </c>
    </row>
    <row r="23" spans="1:110" s="278" customFormat="1" ht="12" x14ac:dyDescent="0.2">
      <c r="A23" s="294" t="s">
        <v>389</v>
      </c>
      <c r="B23" s="295"/>
      <c r="C23" s="295"/>
      <c r="D23" s="295"/>
      <c r="E23" s="295"/>
      <c r="F23" s="254">
        <v>230643</v>
      </c>
      <c r="G23" s="254"/>
      <c r="H23" s="254"/>
      <c r="I23" s="254"/>
      <c r="J23" s="254"/>
      <c r="K23" s="254"/>
      <c r="L23" s="254"/>
      <c r="M23" s="254"/>
      <c r="N23" s="254"/>
      <c r="O23" s="254"/>
      <c r="P23" s="254"/>
      <c r="Q23" s="254"/>
      <c r="R23" s="254"/>
      <c r="S23" s="254"/>
      <c r="T23" s="254"/>
      <c r="U23" s="254"/>
      <c r="V23" s="254"/>
      <c r="W23" s="254"/>
      <c r="X23" s="254"/>
      <c r="Y23" s="254"/>
      <c r="Z23" s="254"/>
      <c r="AA23" s="296"/>
      <c r="AB23" s="254"/>
      <c r="AC23" s="254"/>
      <c r="AD23" s="254"/>
      <c r="AF23" s="254"/>
      <c r="AI23" s="254"/>
      <c r="AJ23" s="289"/>
      <c r="AL23" s="254">
        <v>229349.21100000001</v>
      </c>
      <c r="AM23" s="289">
        <v>327642</v>
      </c>
      <c r="AN23" s="289">
        <v>327642</v>
      </c>
      <c r="AO23" s="289">
        <v>327642</v>
      </c>
      <c r="AP23" s="289">
        <v>327642</v>
      </c>
      <c r="AQ23" s="289">
        <v>327642</v>
      </c>
      <c r="AR23" s="289">
        <v>327642</v>
      </c>
      <c r="AS23" s="289">
        <v>327642</v>
      </c>
      <c r="AT23" s="289">
        <v>327642</v>
      </c>
      <c r="AU23" s="289">
        <v>327197</v>
      </c>
      <c r="AV23" s="289">
        <v>326667</v>
      </c>
      <c r="AW23" s="289">
        <v>326582</v>
      </c>
      <c r="AX23" s="289">
        <v>326582</v>
      </c>
      <c r="AY23" s="289">
        <v>324669</v>
      </c>
      <c r="AZ23" s="289">
        <v>324669</v>
      </c>
      <c r="BA23" s="289">
        <v>323293</v>
      </c>
      <c r="BB23" s="289">
        <v>324684</v>
      </c>
      <c r="BC23" s="289">
        <v>324684</v>
      </c>
      <c r="BD23" s="289">
        <v>323323</v>
      </c>
      <c r="BE23" s="289">
        <v>323293</v>
      </c>
      <c r="BF23" s="289">
        <v>323293</v>
      </c>
      <c r="BG23" s="289">
        <v>323293</v>
      </c>
      <c r="BH23" s="289">
        <v>323293</v>
      </c>
      <c r="BI23" s="52">
        <v>323293</v>
      </c>
      <c r="BJ23" s="52">
        <v>323293</v>
      </c>
      <c r="BK23" s="52">
        <v>323293</v>
      </c>
      <c r="BL23" s="52">
        <v>323293</v>
      </c>
      <c r="BM23" s="52">
        <v>323293</v>
      </c>
      <c r="BN23" s="52">
        <v>323293</v>
      </c>
      <c r="BO23" s="52">
        <v>323293</v>
      </c>
      <c r="BP23" s="52">
        <v>323293</v>
      </c>
      <c r="BQ23" s="52">
        <v>323293</v>
      </c>
      <c r="BR23" s="52">
        <v>323293</v>
      </c>
      <c r="BS23" s="52">
        <v>323293</v>
      </c>
      <c r="BT23" s="52">
        <v>323293</v>
      </c>
      <c r="BU23" s="52">
        <v>323293</v>
      </c>
      <c r="BV23" s="52">
        <v>323293</v>
      </c>
      <c r="BW23" s="52">
        <v>323293</v>
      </c>
      <c r="BX23" s="52">
        <v>323151</v>
      </c>
      <c r="BY23" s="52">
        <v>323151</v>
      </c>
      <c r="BZ23" s="52">
        <v>323293</v>
      </c>
      <c r="CA23" s="52">
        <v>323293</v>
      </c>
      <c r="CB23" s="52">
        <v>323293</v>
      </c>
      <c r="CC23" s="52">
        <v>323293</v>
      </c>
      <c r="CD23" s="52">
        <v>323293</v>
      </c>
      <c r="CE23" s="52">
        <v>323293</v>
      </c>
      <c r="CF23" s="52">
        <v>323293</v>
      </c>
      <c r="CG23" s="52">
        <v>323293</v>
      </c>
      <c r="CH23" s="52">
        <v>323263</v>
      </c>
      <c r="CI23" s="52">
        <v>323206</v>
      </c>
      <c r="CJ23" s="52">
        <v>323135</v>
      </c>
      <c r="CK23" s="52">
        <v>323083</v>
      </c>
      <c r="CL23" s="52">
        <v>323083</v>
      </c>
      <c r="CM23" s="52">
        <v>323033</v>
      </c>
      <c r="CN23" s="52">
        <v>322727</v>
      </c>
      <c r="CO23" s="52">
        <v>322726</v>
      </c>
      <c r="CP23" s="52">
        <v>322179</v>
      </c>
      <c r="CQ23" s="52">
        <v>322179</v>
      </c>
      <c r="CR23" s="52">
        <v>322179</v>
      </c>
      <c r="CS23" s="52">
        <v>322179</v>
      </c>
      <c r="CT23" s="52">
        <v>322179</v>
      </c>
      <c r="CU23" s="52">
        <v>644025</v>
      </c>
      <c r="CV23" s="52">
        <f>CU23</f>
        <v>644025</v>
      </c>
      <c r="CW23" s="54">
        <v>644138</v>
      </c>
      <c r="CX23" s="54">
        <v>644151</v>
      </c>
      <c r="CY23" s="54">
        <v>644166</v>
      </c>
      <c r="CZ23" s="54">
        <v>644166</v>
      </c>
      <c r="DA23" s="54">
        <v>644166</v>
      </c>
      <c r="DB23" s="54">
        <v>646085</v>
      </c>
      <c r="DC23" s="546">
        <v>647050</v>
      </c>
      <c r="DD23" s="546">
        <v>647050</v>
      </c>
      <c r="DE23" s="546">
        <v>647050</v>
      </c>
    </row>
    <row r="24" spans="1:110" s="278" customFormat="1" ht="12" x14ac:dyDescent="0.2">
      <c r="A24" s="285"/>
      <c r="B24" s="285"/>
      <c r="C24" s="285"/>
      <c r="D24" s="285"/>
      <c r="E24" s="285"/>
      <c r="F24" s="254"/>
      <c r="G24" s="254"/>
      <c r="H24" s="254"/>
      <c r="I24" s="254"/>
      <c r="J24" s="254"/>
      <c r="K24" s="254"/>
      <c r="L24" s="254"/>
      <c r="M24" s="254"/>
      <c r="N24" s="254"/>
      <c r="O24" s="254"/>
      <c r="P24" s="254"/>
      <c r="Q24" s="254"/>
      <c r="R24" s="254"/>
      <c r="S24" s="254"/>
      <c r="T24" s="254"/>
      <c r="U24" s="254"/>
      <c r="V24" s="254"/>
      <c r="W24" s="254"/>
      <c r="X24" s="254"/>
      <c r="Y24" s="254"/>
      <c r="Z24" s="254"/>
      <c r="AA24" s="254"/>
      <c r="AB24" s="254"/>
      <c r="AC24" s="254"/>
      <c r="AD24" s="254"/>
      <c r="AE24" s="254"/>
      <c r="AF24" s="254"/>
      <c r="AG24" s="254"/>
      <c r="AH24" s="254"/>
      <c r="AI24" s="254"/>
      <c r="AJ24" s="254"/>
      <c r="AK24" s="254"/>
      <c r="AL24" s="254"/>
      <c r="AM24" s="289"/>
      <c r="AN24" s="289"/>
      <c r="AO24" s="289"/>
      <c r="AP24" s="289"/>
      <c r="AQ24" s="289"/>
      <c r="AR24" s="289"/>
      <c r="AS24" s="289"/>
      <c r="AT24" s="289"/>
      <c r="AU24" s="289"/>
      <c r="AV24" s="289"/>
      <c r="AW24" s="289"/>
      <c r="AX24" s="289"/>
      <c r="AY24" s="289"/>
      <c r="AZ24" s="289"/>
      <c r="BA24" s="289"/>
      <c r="BB24" s="289"/>
      <c r="BC24" s="289"/>
      <c r="BD24" s="289"/>
      <c r="BE24" s="289"/>
      <c r="BF24" s="289"/>
      <c r="BG24" s="289"/>
      <c r="BH24" s="289"/>
      <c r="BI24" s="289"/>
      <c r="BJ24" s="52"/>
      <c r="BK24" s="52"/>
      <c r="BL24" s="52"/>
      <c r="BM24" s="289"/>
      <c r="BN24" s="289"/>
      <c r="BO24" s="289"/>
      <c r="BP24" s="289"/>
      <c r="BQ24" s="289"/>
      <c r="BR24" s="289"/>
      <c r="BS24" s="289"/>
      <c r="DB24" s="454"/>
      <c r="DC24" s="454"/>
      <c r="DD24" s="454"/>
      <c r="DE24" s="454"/>
    </row>
    <row r="25" spans="1:110" s="278" customFormat="1" ht="12" x14ac:dyDescent="0.2">
      <c r="A25" s="271" t="s">
        <v>390</v>
      </c>
      <c r="B25" s="271"/>
      <c r="C25" s="271"/>
      <c r="D25" s="271"/>
      <c r="E25" s="271"/>
      <c r="F25" s="271"/>
      <c r="G25" s="271"/>
      <c r="H25" s="271"/>
      <c r="I25" s="271"/>
      <c r="J25" s="271"/>
      <c r="K25" s="279"/>
      <c r="L25" s="279"/>
      <c r="M25" s="279"/>
      <c r="N25" s="279"/>
      <c r="O25" s="279"/>
      <c r="P25" s="279"/>
      <c r="Q25" s="279"/>
      <c r="R25" s="279"/>
      <c r="S25" s="279"/>
      <c r="T25" s="279"/>
      <c r="U25" s="279"/>
      <c r="V25" s="279"/>
      <c r="W25" s="279"/>
      <c r="X25" s="279"/>
      <c r="Y25" s="279"/>
      <c r="Z25" s="279"/>
      <c r="AA25" s="279"/>
      <c r="AB25" s="279"/>
      <c r="AC25" s="279"/>
      <c r="AD25" s="279"/>
      <c r="AE25" s="275"/>
      <c r="AF25" s="279"/>
      <c r="AG25" s="279"/>
      <c r="AH25" s="279"/>
      <c r="AI25" s="279"/>
      <c r="AJ25" s="275"/>
      <c r="AK25" s="284"/>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c r="BQ25" s="279"/>
      <c r="BR25" s="279"/>
      <c r="BS25" s="279"/>
      <c r="BT25" s="279"/>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450"/>
      <c r="DC25" s="543"/>
      <c r="DD25" s="543"/>
      <c r="DE25" s="543"/>
    </row>
    <row r="26" spans="1:110" s="278" customFormat="1" ht="12" x14ac:dyDescent="0.2">
      <c r="A26" s="278" t="s">
        <v>391</v>
      </c>
      <c r="B26" s="292"/>
      <c r="C26" s="292"/>
      <c r="D26" s="292"/>
      <c r="E26" s="292"/>
      <c r="F26" s="296"/>
      <c r="G26" s="296"/>
      <c r="H26" s="296"/>
      <c r="I26" s="296"/>
      <c r="J26" s="296"/>
      <c r="K26" s="296"/>
      <c r="L26" s="296"/>
      <c r="M26" s="296"/>
      <c r="N26" s="296"/>
      <c r="O26" s="296"/>
      <c r="P26" s="296"/>
      <c r="Q26" s="296"/>
      <c r="R26" s="296"/>
      <c r="S26" s="296"/>
      <c r="T26" s="296"/>
      <c r="U26" s="296"/>
      <c r="V26" s="296"/>
      <c r="W26" s="296"/>
      <c r="X26" s="296"/>
      <c r="Y26" s="296"/>
      <c r="Z26" s="296"/>
      <c r="AA26" s="296"/>
      <c r="AB26" s="296"/>
      <c r="AC26" s="296"/>
      <c r="AD26" s="296"/>
      <c r="AF26" s="296"/>
      <c r="AG26" s="296"/>
      <c r="AH26" s="296"/>
      <c r="AI26" s="296"/>
      <c r="AJ26" s="292"/>
      <c r="AL26" s="296"/>
      <c r="AN26" s="292"/>
      <c r="AO26" s="55" t="s">
        <v>1</v>
      </c>
      <c r="AP26" s="55" t="s">
        <v>1</v>
      </c>
      <c r="AQ26" s="55" t="s">
        <v>1</v>
      </c>
      <c r="AR26" s="55" t="s">
        <v>1</v>
      </c>
      <c r="AS26" s="56">
        <v>177000</v>
      </c>
      <c r="AT26" s="55" t="s">
        <v>1</v>
      </c>
      <c r="AU26" s="55" t="s">
        <v>1</v>
      </c>
      <c r="AV26" s="55" t="s">
        <v>1</v>
      </c>
      <c r="AW26" s="55" t="s">
        <v>1</v>
      </c>
      <c r="AX26" s="56">
        <v>255000</v>
      </c>
      <c r="AY26" s="55" t="s">
        <v>1</v>
      </c>
      <c r="AZ26" s="55" t="s">
        <v>1</v>
      </c>
      <c r="BA26" s="55" t="s">
        <v>1</v>
      </c>
      <c r="BB26" s="55" t="s">
        <v>1</v>
      </c>
      <c r="BC26" s="56">
        <v>257600</v>
      </c>
      <c r="BD26" s="55" t="s">
        <v>1</v>
      </c>
      <c r="BE26" s="55" t="s">
        <v>1</v>
      </c>
      <c r="BF26" s="55" t="s">
        <v>1</v>
      </c>
      <c r="BG26" s="55" t="s">
        <v>1</v>
      </c>
      <c r="BH26" s="56">
        <v>239600</v>
      </c>
      <c r="BI26" s="55" t="s">
        <v>1</v>
      </c>
      <c r="BJ26" s="55" t="s">
        <v>1</v>
      </c>
      <c r="BK26" s="55" t="s">
        <v>1</v>
      </c>
      <c r="BL26" s="55" t="s">
        <v>1</v>
      </c>
      <c r="BM26" s="56">
        <v>268400</v>
      </c>
      <c r="BN26" s="55" t="s">
        <v>1</v>
      </c>
      <c r="BO26" s="55" t="s">
        <v>1</v>
      </c>
      <c r="BP26" s="55" t="s">
        <v>1</v>
      </c>
      <c r="BQ26" s="55" t="s">
        <v>1</v>
      </c>
      <c r="BR26" s="56">
        <v>358030</v>
      </c>
      <c r="BS26" s="55" t="s">
        <v>1</v>
      </c>
      <c r="BT26" s="55" t="s">
        <v>1</v>
      </c>
      <c r="BU26" s="57" t="s">
        <v>1</v>
      </c>
      <c r="BV26" s="57" t="s">
        <v>1</v>
      </c>
      <c r="BW26" s="57">
        <v>383590</v>
      </c>
      <c r="BX26" s="57" t="s">
        <v>1</v>
      </c>
      <c r="BY26" s="57" t="s">
        <v>1</v>
      </c>
      <c r="BZ26" s="57" t="s">
        <v>1</v>
      </c>
      <c r="CA26" s="57" t="s">
        <v>1</v>
      </c>
      <c r="CB26" s="57">
        <v>485260</v>
      </c>
      <c r="CC26" s="57" t="s">
        <v>1</v>
      </c>
      <c r="CD26" s="57" t="s">
        <v>1</v>
      </c>
      <c r="CE26" s="57" t="s">
        <v>1</v>
      </c>
      <c r="CF26" s="57" t="s">
        <v>1</v>
      </c>
      <c r="CG26" s="57">
        <v>477703</v>
      </c>
      <c r="CH26" s="57" t="s">
        <v>1</v>
      </c>
      <c r="CI26" s="57" t="s">
        <v>1</v>
      </c>
      <c r="CJ26" s="57" t="s">
        <v>1</v>
      </c>
      <c r="CK26" s="57" t="s">
        <v>1</v>
      </c>
      <c r="CL26" s="57">
        <v>436637.96299999999</v>
      </c>
      <c r="CM26" s="57" t="s">
        <v>1</v>
      </c>
      <c r="CN26" s="57" t="s">
        <v>1</v>
      </c>
      <c r="CO26" s="57" t="s">
        <v>1</v>
      </c>
      <c r="CP26" s="57" t="s">
        <v>1</v>
      </c>
      <c r="CQ26" s="57">
        <v>372382</v>
      </c>
      <c r="CR26" s="57" t="s">
        <v>1</v>
      </c>
      <c r="CS26" s="57" t="s">
        <v>1</v>
      </c>
      <c r="CT26" s="57" t="s">
        <v>1</v>
      </c>
      <c r="CU26" s="57" t="s">
        <v>1</v>
      </c>
      <c r="CV26" s="57">
        <v>398662</v>
      </c>
      <c r="CW26" s="58">
        <v>0</v>
      </c>
      <c r="CX26" s="58">
        <v>0</v>
      </c>
      <c r="CY26" s="58"/>
      <c r="CZ26" s="58">
        <v>0</v>
      </c>
      <c r="DA26" s="58">
        <v>453575</v>
      </c>
      <c r="DB26" s="58">
        <v>0</v>
      </c>
      <c r="DC26" s="547">
        <v>0</v>
      </c>
      <c r="DD26" s="547"/>
      <c r="DE26" s="547">
        <v>0</v>
      </c>
    </row>
    <row r="27" spans="1:110" x14ac:dyDescent="0.2">
      <c r="A27" s="278" t="s">
        <v>392</v>
      </c>
      <c r="AO27" s="55" t="s">
        <v>1</v>
      </c>
      <c r="AP27" s="55" t="s">
        <v>1</v>
      </c>
      <c r="AQ27" s="55" t="s">
        <v>1</v>
      </c>
      <c r="AR27" s="55" t="s">
        <v>1</v>
      </c>
      <c r="AS27" s="56">
        <v>23992.756079999999</v>
      </c>
      <c r="AT27" s="55" t="s">
        <v>1</v>
      </c>
      <c r="AU27" s="55" t="s">
        <v>1</v>
      </c>
      <c r="AV27" s="55" t="s">
        <v>1</v>
      </c>
      <c r="AW27" s="55" t="s">
        <v>1</v>
      </c>
      <c r="AX27" s="56">
        <v>34269.128389999998</v>
      </c>
      <c r="AY27" s="55" t="s">
        <v>1</v>
      </c>
      <c r="AZ27" s="55" t="s">
        <v>1</v>
      </c>
      <c r="BA27" s="55" t="s">
        <v>1</v>
      </c>
      <c r="BB27" s="55" t="s">
        <v>1</v>
      </c>
      <c r="BC27" s="56">
        <v>35498</v>
      </c>
      <c r="BD27" s="55" t="s">
        <v>1</v>
      </c>
      <c r="BE27" s="55" t="s">
        <v>1</v>
      </c>
      <c r="BF27" s="55" t="s">
        <v>1</v>
      </c>
      <c r="BG27" s="55" t="s">
        <v>1</v>
      </c>
      <c r="BH27" s="56">
        <v>34708</v>
      </c>
      <c r="BI27" s="55" t="s">
        <v>1</v>
      </c>
      <c r="BJ27" s="55" t="s">
        <v>1</v>
      </c>
      <c r="BK27" s="55" t="s">
        <v>1</v>
      </c>
      <c r="BL27" s="55" t="s">
        <v>1</v>
      </c>
      <c r="BM27" s="56">
        <v>40151</v>
      </c>
      <c r="BN27" s="55" t="s">
        <v>1</v>
      </c>
      <c r="BO27" s="55" t="s">
        <v>1</v>
      </c>
      <c r="BP27" s="55" t="s">
        <v>1</v>
      </c>
      <c r="BQ27" s="55" t="s">
        <v>1</v>
      </c>
      <c r="BR27" s="56">
        <v>53263</v>
      </c>
      <c r="BS27" s="55" t="s">
        <v>1</v>
      </c>
      <c r="BT27" s="55" t="s">
        <v>1</v>
      </c>
      <c r="BU27" s="57" t="s">
        <v>1</v>
      </c>
      <c r="BV27" s="57" t="s">
        <v>1</v>
      </c>
      <c r="BW27" s="57">
        <v>57155.135999999999</v>
      </c>
      <c r="BX27" s="57" t="s">
        <v>1</v>
      </c>
      <c r="BY27" s="57" t="s">
        <v>1</v>
      </c>
      <c r="BZ27" s="57" t="s">
        <v>1</v>
      </c>
      <c r="CA27" s="57" t="s">
        <v>1</v>
      </c>
      <c r="CB27" s="57">
        <v>72789</v>
      </c>
      <c r="CC27" s="57" t="s">
        <v>1</v>
      </c>
      <c r="CD27" s="57" t="s">
        <v>1</v>
      </c>
      <c r="CE27" s="57" t="s">
        <v>1</v>
      </c>
      <c r="CF27" s="57" t="s">
        <v>1</v>
      </c>
      <c r="CG27" s="57">
        <v>71655</v>
      </c>
      <c r="CH27" s="57" t="s">
        <v>1</v>
      </c>
      <c r="CI27" s="57" t="s">
        <v>1</v>
      </c>
      <c r="CJ27" s="57" t="s">
        <v>1</v>
      </c>
      <c r="CK27" s="57" t="s">
        <v>1</v>
      </c>
      <c r="CL27" s="57">
        <v>64840.962999999989</v>
      </c>
      <c r="CM27" s="57" t="s">
        <v>1</v>
      </c>
      <c r="CN27" s="57" t="s">
        <v>1</v>
      </c>
      <c r="CO27" s="57" t="s">
        <v>1</v>
      </c>
      <c r="CP27" s="57" t="s">
        <v>1</v>
      </c>
      <c r="CQ27" s="57">
        <v>54000</v>
      </c>
      <c r="CR27" s="57" t="s">
        <v>1</v>
      </c>
      <c r="CS27" s="57" t="s">
        <v>1</v>
      </c>
      <c r="CT27" s="57" t="s">
        <v>1</v>
      </c>
      <c r="CU27" s="57" t="s">
        <v>1</v>
      </c>
      <c r="CV27" s="57">
        <v>54600</v>
      </c>
      <c r="CW27" s="58">
        <v>0</v>
      </c>
      <c r="CX27" s="58">
        <v>0</v>
      </c>
      <c r="CY27" s="58"/>
      <c r="CZ27" s="58">
        <v>0</v>
      </c>
      <c r="DA27" s="58">
        <v>62274</v>
      </c>
      <c r="DB27" s="58">
        <v>0</v>
      </c>
      <c r="DC27" s="547">
        <v>0</v>
      </c>
      <c r="DD27" s="547"/>
      <c r="DE27" s="547">
        <v>0</v>
      </c>
      <c r="DF27" s="278"/>
    </row>
    <row r="28" spans="1:110" x14ac:dyDescent="0.2">
      <c r="A28" s="278" t="s">
        <v>393</v>
      </c>
      <c r="AO28" s="55" t="s">
        <v>1</v>
      </c>
      <c r="AP28" s="55" t="s">
        <v>1</v>
      </c>
      <c r="AQ28" s="55" t="s">
        <v>1</v>
      </c>
      <c r="AR28" s="55" t="s">
        <v>1</v>
      </c>
      <c r="AS28" s="56">
        <v>153007.218747926</v>
      </c>
      <c r="AT28" s="55" t="s">
        <v>1</v>
      </c>
      <c r="AU28" s="55" t="s">
        <v>1</v>
      </c>
      <c r="AV28" s="55" t="s">
        <v>1</v>
      </c>
      <c r="AW28" s="55" t="s">
        <v>1</v>
      </c>
      <c r="AX28" s="56">
        <v>220730.87161</v>
      </c>
      <c r="AY28" s="55" t="s">
        <v>1</v>
      </c>
      <c r="AZ28" s="55" t="s">
        <v>1</v>
      </c>
      <c r="BA28" s="55" t="s">
        <v>1</v>
      </c>
      <c r="BB28" s="55" t="s">
        <v>1</v>
      </c>
      <c r="BC28" s="56">
        <v>222102</v>
      </c>
      <c r="BD28" s="55" t="s">
        <v>1</v>
      </c>
      <c r="BE28" s="55" t="s">
        <v>1</v>
      </c>
      <c r="BF28" s="55" t="s">
        <v>1</v>
      </c>
      <c r="BG28" s="55" t="s">
        <v>1</v>
      </c>
      <c r="BH28" s="56">
        <v>204892</v>
      </c>
      <c r="BI28" s="55" t="s">
        <v>1</v>
      </c>
      <c r="BJ28" s="55" t="s">
        <v>1</v>
      </c>
      <c r="BK28" s="55" t="s">
        <v>1</v>
      </c>
      <c r="BL28" s="55" t="s">
        <v>1</v>
      </c>
      <c r="BM28" s="56">
        <v>228249</v>
      </c>
      <c r="BN28" s="55" t="s">
        <v>1</v>
      </c>
      <c r="BO28" s="55" t="s">
        <v>1</v>
      </c>
      <c r="BP28" s="55" t="s">
        <v>1</v>
      </c>
      <c r="BQ28" s="55" t="s">
        <v>1</v>
      </c>
      <c r="BR28" s="56">
        <v>304767</v>
      </c>
      <c r="BS28" s="55" t="s">
        <v>1</v>
      </c>
      <c r="BT28" s="55" t="s">
        <v>1</v>
      </c>
      <c r="BU28" s="57" t="s">
        <v>1</v>
      </c>
      <c r="BV28" s="57" t="s">
        <v>1</v>
      </c>
      <c r="BW28" s="57">
        <v>326434.864</v>
      </c>
      <c r="BX28" s="57" t="s">
        <v>1</v>
      </c>
      <c r="BY28" s="57" t="s">
        <v>1</v>
      </c>
      <c r="BZ28" s="57" t="s">
        <v>1</v>
      </c>
      <c r="CA28" s="57" t="s">
        <v>1</v>
      </c>
      <c r="CB28" s="57">
        <v>412821</v>
      </c>
      <c r="CC28" s="57" t="s">
        <v>1</v>
      </c>
      <c r="CD28" s="57" t="s">
        <v>1</v>
      </c>
      <c r="CE28" s="57" t="s">
        <v>1</v>
      </c>
      <c r="CF28" s="57" t="s">
        <v>1</v>
      </c>
      <c r="CG28" s="57">
        <v>406587</v>
      </c>
      <c r="CH28" s="57" t="s">
        <v>1</v>
      </c>
      <c r="CI28" s="57" t="s">
        <v>1</v>
      </c>
      <c r="CJ28" s="57" t="s">
        <v>1</v>
      </c>
      <c r="CK28" s="57" t="s">
        <v>1</v>
      </c>
      <c r="CL28" s="57">
        <v>371797</v>
      </c>
      <c r="CM28" s="57" t="s">
        <v>1</v>
      </c>
      <c r="CN28" s="57" t="s">
        <v>1</v>
      </c>
      <c r="CO28" s="57" t="s">
        <v>1</v>
      </c>
      <c r="CP28" s="57" t="s">
        <v>1</v>
      </c>
      <c r="CQ28" s="57">
        <f>CQ26-CQ27</f>
        <v>318382</v>
      </c>
      <c r="CR28" s="57" t="s">
        <v>1</v>
      </c>
      <c r="CS28" s="57" t="s">
        <v>1</v>
      </c>
      <c r="CT28" s="57" t="s">
        <v>1</v>
      </c>
      <c r="CU28" s="57" t="s">
        <v>1</v>
      </c>
      <c r="CV28" s="57">
        <f>CV26-CV27</f>
        <v>344062</v>
      </c>
      <c r="CW28" s="58">
        <f>CW26-CW27</f>
        <v>0</v>
      </c>
      <c r="CX28" s="58">
        <v>0</v>
      </c>
      <c r="CY28" s="58"/>
      <c r="CZ28" s="58">
        <v>0</v>
      </c>
      <c r="DA28" s="58">
        <v>391301</v>
      </c>
      <c r="DB28" s="58">
        <v>0</v>
      </c>
      <c r="DC28" s="547">
        <v>0</v>
      </c>
      <c r="DD28" s="547"/>
      <c r="DE28" s="547">
        <v>0</v>
      </c>
      <c r="DF28" s="278"/>
    </row>
    <row r="29" spans="1:110" x14ac:dyDescent="0.2">
      <c r="A29" s="278" t="s">
        <v>111</v>
      </c>
      <c r="AO29" s="55" t="s">
        <v>1</v>
      </c>
      <c r="AP29" s="55" t="s">
        <v>1</v>
      </c>
      <c r="AQ29" s="55" t="s">
        <v>1</v>
      </c>
      <c r="AR29" s="55" t="s">
        <v>1</v>
      </c>
      <c r="AS29" s="56">
        <v>87098.582410000003</v>
      </c>
      <c r="AT29" s="55" t="s">
        <v>1</v>
      </c>
      <c r="AU29" s="55" t="s">
        <v>1</v>
      </c>
      <c r="AV29" s="55" t="s">
        <v>1</v>
      </c>
      <c r="AW29" s="55" t="s">
        <v>1</v>
      </c>
      <c r="AX29" s="56">
        <v>59323.829560000006</v>
      </c>
      <c r="AY29" s="55" t="s">
        <v>1</v>
      </c>
      <c r="AZ29" s="55" t="s">
        <v>1</v>
      </c>
      <c r="BA29" s="55" t="s">
        <v>1</v>
      </c>
      <c r="BB29" s="55" t="s">
        <v>1</v>
      </c>
      <c r="BC29" s="56">
        <v>119188</v>
      </c>
      <c r="BD29" s="55" t="s">
        <v>1</v>
      </c>
      <c r="BE29" s="55" t="s">
        <v>1</v>
      </c>
      <c r="BF29" s="55" t="s">
        <v>1</v>
      </c>
      <c r="BG29" s="55" t="s">
        <v>1</v>
      </c>
      <c r="BH29" s="56">
        <v>638055</v>
      </c>
      <c r="BI29" s="55" t="s">
        <v>1</v>
      </c>
      <c r="BJ29" s="55" t="s">
        <v>1</v>
      </c>
      <c r="BK29" s="55" t="s">
        <v>1</v>
      </c>
      <c r="BL29" s="55" t="s">
        <v>1</v>
      </c>
      <c r="BM29" s="56">
        <v>205690</v>
      </c>
      <c r="BN29" s="55" t="s">
        <v>1</v>
      </c>
      <c r="BO29" s="55" t="s">
        <v>1</v>
      </c>
      <c r="BP29" s="55" t="s">
        <v>1</v>
      </c>
      <c r="BQ29" s="55" t="s">
        <v>1</v>
      </c>
      <c r="BR29" s="56">
        <v>45764</v>
      </c>
      <c r="BS29" s="55" t="s">
        <v>1</v>
      </c>
      <c r="BT29" s="55" t="s">
        <v>1</v>
      </c>
      <c r="BU29" s="57" t="s">
        <v>1</v>
      </c>
      <c r="BV29" s="57" t="s">
        <v>1</v>
      </c>
      <c r="BW29" s="57" t="s">
        <v>1</v>
      </c>
      <c r="BX29" s="57" t="s">
        <v>1</v>
      </c>
      <c r="BY29" s="57" t="s">
        <v>1</v>
      </c>
      <c r="BZ29" s="57" t="s">
        <v>1</v>
      </c>
      <c r="CA29" s="57" t="s">
        <v>1</v>
      </c>
      <c r="CB29" s="57">
        <v>27525.504000000001</v>
      </c>
      <c r="CC29" s="57" t="s">
        <v>1</v>
      </c>
      <c r="CD29" s="57" t="s">
        <v>1</v>
      </c>
      <c r="CE29" s="57" t="s">
        <v>1</v>
      </c>
      <c r="CF29" s="57" t="s">
        <v>1</v>
      </c>
      <c r="CG29" s="57">
        <v>1048723</v>
      </c>
      <c r="CH29" s="57" t="s">
        <v>1</v>
      </c>
      <c r="CI29" s="57" t="s">
        <v>1</v>
      </c>
      <c r="CJ29" s="57" t="s">
        <v>1</v>
      </c>
      <c r="CK29" s="57" t="s">
        <v>1</v>
      </c>
      <c r="CL29" s="57">
        <v>317745</v>
      </c>
      <c r="CM29" s="57" t="s">
        <v>1</v>
      </c>
      <c r="CN29" s="57" t="s">
        <v>1</v>
      </c>
      <c r="CO29" s="57" t="s">
        <v>1</v>
      </c>
      <c r="CP29" s="57" t="s">
        <v>1</v>
      </c>
      <c r="CQ29" s="57">
        <v>525713</v>
      </c>
      <c r="CR29" s="57" t="s">
        <v>1</v>
      </c>
      <c r="CS29" s="57" t="s">
        <v>1</v>
      </c>
      <c r="CT29" s="57" t="s">
        <v>1</v>
      </c>
      <c r="CU29" s="57" t="s">
        <v>1</v>
      </c>
      <c r="CV29" s="57">
        <v>428063</v>
      </c>
      <c r="CW29" s="58">
        <v>0</v>
      </c>
      <c r="CX29" s="58">
        <v>0</v>
      </c>
      <c r="CY29" s="58"/>
      <c r="CZ29" s="58">
        <v>0</v>
      </c>
      <c r="DA29" s="58">
        <v>0</v>
      </c>
      <c r="DB29" s="58">
        <v>0</v>
      </c>
      <c r="DC29" s="547">
        <v>0</v>
      </c>
      <c r="DD29" s="547"/>
      <c r="DE29" s="547">
        <v>0</v>
      </c>
      <c r="DF29" s="278"/>
    </row>
    <row r="30" spans="1:110" x14ac:dyDescent="0.2">
      <c r="A30" s="278" t="s">
        <v>0</v>
      </c>
      <c r="AE30" s="297"/>
      <c r="CG30" s="57"/>
      <c r="CL30" s="298"/>
    </row>
    <row r="31" spans="1:110" x14ac:dyDescent="0.2">
      <c r="AT31" s="299"/>
      <c r="CG31" s="57"/>
      <c r="CL31" s="300"/>
    </row>
    <row r="32" spans="1:110" hidden="1" x14ac:dyDescent="0.2">
      <c r="AI32" s="225" t="s">
        <v>0</v>
      </c>
      <c r="CL32" s="300"/>
    </row>
    <row r="33" spans="80:100" hidden="1" x14ac:dyDescent="0.2">
      <c r="CL33" s="300"/>
      <c r="CM33" s="298"/>
      <c r="CN33" s="298"/>
      <c r="CO33" s="298"/>
      <c r="CP33" s="298"/>
      <c r="CQ33" s="298"/>
      <c r="CR33" s="298"/>
      <c r="CS33" s="298"/>
      <c r="CT33" s="298"/>
      <c r="CU33" s="298"/>
      <c r="CV33" s="298"/>
    </row>
    <row r="34" spans="80:100" hidden="1" x14ac:dyDescent="0.2">
      <c r="CB34" s="301"/>
      <c r="CL34" s="57"/>
    </row>
    <row r="35" spans="80:100" hidden="1" x14ac:dyDescent="0.2">
      <c r="CB35" s="57"/>
      <c r="CL35" s="57"/>
    </row>
    <row r="36" spans="80:100" hidden="1" x14ac:dyDescent="0.2">
      <c r="CL36" s="298"/>
    </row>
  </sheetData>
  <pageMargins left="0.78740157480314965" right="0.78740157480314965" top="0.98425196850393704" bottom="0.98425196850393704" header="0.51181102362204722" footer="0.51181102362204722"/>
  <pageSetup scale="64" orientation="landscape" horizontalDpi="300" verticalDpi="300" r:id="rId1"/>
  <headerFooter alignWithMargins="0"/>
  <ignoredErrors>
    <ignoredError sqref="CV5"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56214-ECD0-4B13-B8FD-310F8ADC1BA4}">
  <sheetPr>
    <tabColor theme="1"/>
    <pageSetUpPr fitToPage="1"/>
  </sheetPr>
  <dimension ref="A1:IC150"/>
  <sheetViews>
    <sheetView showGridLines="0" zoomScaleNormal="100" workbookViewId="0">
      <pane xSplit="1" ySplit="4" topLeftCell="CT142" activePane="bottomRight" state="frozen"/>
      <selection pane="topRight"/>
      <selection pane="bottomLeft"/>
      <selection pane="bottomRight" activeCell="A6" sqref="A6"/>
    </sheetView>
  </sheetViews>
  <sheetFormatPr defaultColWidth="0" defaultRowHeight="12.75" zeroHeight="1" x14ac:dyDescent="0.2"/>
  <cols>
    <col min="1" max="1" width="71.5703125" style="226" customWidth="1"/>
    <col min="2" max="3" width="10" style="302" bestFit="1" customWidth="1"/>
    <col min="4" max="7" width="8.5703125" style="302" bestFit="1" customWidth="1"/>
    <col min="8" max="8" width="10" style="302" customWidth="1"/>
    <col min="9" max="12" width="8.5703125" style="302" bestFit="1" customWidth="1"/>
    <col min="13" max="13" width="10" style="302" customWidth="1"/>
    <col min="14" max="17" width="8.5703125" style="302" bestFit="1" customWidth="1"/>
    <col min="18" max="18" width="10" style="302" customWidth="1"/>
    <col min="19" max="21" width="8.5703125" style="302" bestFit="1" customWidth="1"/>
    <col min="22" max="28" width="10" style="302" customWidth="1"/>
    <col min="29" max="29" width="10" style="226" bestFit="1" customWidth="1"/>
    <col min="30" max="30" width="10" style="302" customWidth="1"/>
    <col min="31" max="32" width="10" style="302" bestFit="1" customWidth="1"/>
    <col min="33" max="33" width="10" style="302" customWidth="1"/>
    <col min="34" max="38" width="10" style="226" bestFit="1" customWidth="1"/>
    <col min="39" max="53" width="13.28515625" style="226" bestFit="1" customWidth="1"/>
    <col min="54" max="55" width="10" style="226" bestFit="1" customWidth="1"/>
    <col min="56" max="57" width="10" style="226" customWidth="1"/>
    <col min="58" max="58" width="11" style="226" customWidth="1"/>
    <col min="59" max="62" width="10" style="226" customWidth="1"/>
    <col min="63" max="64" width="11" style="226" bestFit="1" customWidth="1"/>
    <col min="65" max="65" width="10" style="226" bestFit="1" customWidth="1"/>
    <col min="66" max="67" width="10" style="226" customWidth="1"/>
    <col min="68" max="70" width="11" style="226" bestFit="1" customWidth="1"/>
    <col min="71" max="72" width="11" style="226" customWidth="1"/>
    <col min="73" max="73" width="11" style="226" bestFit="1" customWidth="1"/>
    <col min="74" max="87" width="11" style="226" customWidth="1"/>
    <col min="88" max="88" width="11.28515625" style="226" bestFit="1" customWidth="1"/>
    <col min="89" max="92" width="10.28515625" style="226" bestFit="1" customWidth="1"/>
    <col min="93" max="93" width="11.28515625" style="226" bestFit="1" customWidth="1"/>
    <col min="94" max="94" width="10.28515625" style="226" bestFit="1" customWidth="1"/>
    <col min="95" max="98" width="11" style="226" bestFit="1" customWidth="1"/>
    <col min="99" max="99" width="11.28515625" style="226" bestFit="1" customWidth="1"/>
    <col min="100" max="107" width="11.28515625" style="226" customWidth="1"/>
    <col min="108" max="108" width="34.42578125" style="226" customWidth="1"/>
    <col min="109" max="109" width="9.140625" style="226" hidden="1" customWidth="1"/>
    <col min="110" max="110" width="10" style="226" hidden="1" customWidth="1"/>
    <col min="111" max="237" width="0" style="226" hidden="1" customWidth="1"/>
    <col min="238" max="16384" width="9.140625" style="226" hidden="1"/>
  </cols>
  <sheetData>
    <row r="1" spans="1:111" x14ac:dyDescent="0.2">
      <c r="A1" s="225"/>
      <c r="BZ1" s="270"/>
      <c r="CE1" s="270"/>
      <c r="CF1" s="270"/>
      <c r="CG1" s="270"/>
      <c r="CH1" s="270"/>
      <c r="CI1" s="270"/>
      <c r="CJ1" s="270"/>
      <c r="CK1" s="270"/>
      <c r="CL1" s="270"/>
      <c r="CM1" s="270"/>
      <c r="CN1" s="270"/>
      <c r="CO1" s="270"/>
      <c r="CP1" s="270"/>
      <c r="CQ1" s="270"/>
      <c r="CR1" s="270"/>
      <c r="CS1" s="270"/>
      <c r="CT1" s="270"/>
    </row>
    <row r="2" spans="1:111" ht="15" x14ac:dyDescent="0.25">
      <c r="BZ2" s="59"/>
      <c r="CE2" s="59"/>
    </row>
    <row r="3" spans="1:111" ht="42.75" customHeight="1" x14ac:dyDescent="0.25">
      <c r="BZ3" s="59"/>
      <c r="CE3" s="59"/>
    </row>
    <row r="4" spans="1:111" s="278" customFormat="1" ht="12" x14ac:dyDescent="0.2">
      <c r="A4" s="271" t="s">
        <v>394</v>
      </c>
      <c r="B4" s="303">
        <v>2001</v>
      </c>
      <c r="C4" s="303">
        <v>2002</v>
      </c>
      <c r="D4" s="303" t="s">
        <v>347</v>
      </c>
      <c r="E4" s="303" t="s">
        <v>348</v>
      </c>
      <c r="F4" s="303" t="s">
        <v>349</v>
      </c>
      <c r="G4" s="303" t="s">
        <v>350</v>
      </c>
      <c r="H4" s="303">
        <v>2003</v>
      </c>
      <c r="I4" s="304" t="s">
        <v>351</v>
      </c>
      <c r="J4" s="304" t="s">
        <v>352</v>
      </c>
      <c r="K4" s="304" t="s">
        <v>353</v>
      </c>
      <c r="L4" s="304" t="s">
        <v>354</v>
      </c>
      <c r="M4" s="303">
        <v>2004</v>
      </c>
      <c r="N4" s="304" t="s">
        <v>355</v>
      </c>
      <c r="O4" s="304" t="s">
        <v>356</v>
      </c>
      <c r="P4" s="304" t="s">
        <v>357</v>
      </c>
      <c r="Q4" s="304" t="s">
        <v>358</v>
      </c>
      <c r="R4" s="303">
        <v>2005</v>
      </c>
      <c r="S4" s="304" t="s">
        <v>359</v>
      </c>
      <c r="T4" s="304" t="s">
        <v>360</v>
      </c>
      <c r="U4" s="304" t="s">
        <v>361</v>
      </c>
      <c r="V4" s="304" t="s">
        <v>362</v>
      </c>
      <c r="W4" s="303">
        <v>2006</v>
      </c>
      <c r="X4" s="304" t="s">
        <v>363</v>
      </c>
      <c r="Y4" s="305" t="s">
        <v>364</v>
      </c>
      <c r="Z4" s="305" t="s">
        <v>365</v>
      </c>
      <c r="AA4" s="305" t="s">
        <v>366</v>
      </c>
      <c r="AB4" s="306">
        <v>2007</v>
      </c>
      <c r="AC4" s="275" t="s">
        <v>367</v>
      </c>
      <c r="AD4" s="305" t="s">
        <v>368</v>
      </c>
      <c r="AE4" s="304" t="s">
        <v>369</v>
      </c>
      <c r="AF4" s="305" t="s">
        <v>370</v>
      </c>
      <c r="AG4" s="275">
        <v>2008</v>
      </c>
      <c r="AH4" s="275" t="s">
        <v>371</v>
      </c>
      <c r="AI4" s="275" t="s">
        <v>372</v>
      </c>
      <c r="AJ4" s="275" t="s">
        <v>373</v>
      </c>
      <c r="AK4" s="275" t="s">
        <v>374</v>
      </c>
      <c r="AL4" s="275">
        <v>2009</v>
      </c>
      <c r="AM4" s="275" t="s">
        <v>230</v>
      </c>
      <c r="AN4" s="275" t="s">
        <v>231</v>
      </c>
      <c r="AO4" s="275" t="s">
        <v>232</v>
      </c>
      <c r="AP4" s="275" t="s">
        <v>233</v>
      </c>
      <c r="AQ4" s="275">
        <v>2010</v>
      </c>
      <c r="AR4" s="275" t="s">
        <v>234</v>
      </c>
      <c r="AS4" s="275" t="s">
        <v>235</v>
      </c>
      <c r="AT4" s="275" t="s">
        <v>236</v>
      </c>
      <c r="AU4" s="275" t="s">
        <v>237</v>
      </c>
      <c r="AV4" s="275">
        <v>2011</v>
      </c>
      <c r="AW4" s="275" t="s">
        <v>238</v>
      </c>
      <c r="AX4" s="275" t="s">
        <v>239</v>
      </c>
      <c r="AY4" s="275" t="s">
        <v>240</v>
      </c>
      <c r="AZ4" s="275" t="s">
        <v>241</v>
      </c>
      <c r="BA4" s="275">
        <v>2012</v>
      </c>
      <c r="BB4" s="275" t="s">
        <v>242</v>
      </c>
      <c r="BC4" s="275" t="s">
        <v>243</v>
      </c>
      <c r="BD4" s="275" t="s">
        <v>244</v>
      </c>
      <c r="BE4" s="275" t="s">
        <v>245</v>
      </c>
      <c r="BF4" s="275">
        <v>2013</v>
      </c>
      <c r="BG4" s="275" t="s">
        <v>246</v>
      </c>
      <c r="BH4" s="275" t="s">
        <v>247</v>
      </c>
      <c r="BI4" s="60" t="s">
        <v>248</v>
      </c>
      <c r="BJ4" s="60" t="s">
        <v>249</v>
      </c>
      <c r="BK4" s="60">
        <v>2014</v>
      </c>
      <c r="BL4" s="60" t="s">
        <v>250</v>
      </c>
      <c r="BM4" s="275" t="s">
        <v>251</v>
      </c>
      <c r="BN4" s="275" t="s">
        <v>252</v>
      </c>
      <c r="BO4" s="275" t="s">
        <v>253</v>
      </c>
      <c r="BP4" s="275">
        <v>2015</v>
      </c>
      <c r="BQ4" s="60" t="s">
        <v>254</v>
      </c>
      <c r="BR4" s="60" t="s">
        <v>255</v>
      </c>
      <c r="BS4" s="60" t="s">
        <v>256</v>
      </c>
      <c r="BT4" s="60" t="s">
        <v>257</v>
      </c>
      <c r="BU4" s="60">
        <v>2016</v>
      </c>
      <c r="BV4" s="60" t="s">
        <v>128</v>
      </c>
      <c r="BW4" s="60" t="s">
        <v>129</v>
      </c>
      <c r="BX4" s="60" t="s">
        <v>130</v>
      </c>
      <c r="BY4" s="60" t="s">
        <v>131</v>
      </c>
      <c r="BZ4" s="60">
        <v>2017</v>
      </c>
      <c r="CA4" s="60" t="s">
        <v>112</v>
      </c>
      <c r="CB4" s="60" t="s">
        <v>113</v>
      </c>
      <c r="CC4" s="60" t="s">
        <v>114</v>
      </c>
      <c r="CD4" s="60" t="s">
        <v>115</v>
      </c>
      <c r="CE4" s="60">
        <v>2018</v>
      </c>
      <c r="CF4" s="60" t="s">
        <v>116</v>
      </c>
      <c r="CG4" s="60" t="s">
        <v>117</v>
      </c>
      <c r="CH4" s="60" t="s">
        <v>118</v>
      </c>
      <c r="CI4" s="60" t="s">
        <v>119</v>
      </c>
      <c r="CJ4" s="60">
        <v>2019</v>
      </c>
      <c r="CK4" s="60" t="s">
        <v>120</v>
      </c>
      <c r="CL4" s="60" t="s">
        <v>121</v>
      </c>
      <c r="CM4" s="60" t="s">
        <v>122</v>
      </c>
      <c r="CN4" s="60" t="s">
        <v>123</v>
      </c>
      <c r="CO4" s="60">
        <v>2020</v>
      </c>
      <c r="CP4" s="60" t="s">
        <v>124</v>
      </c>
      <c r="CQ4" s="60" t="s">
        <v>125</v>
      </c>
      <c r="CR4" s="60" t="s">
        <v>126</v>
      </c>
      <c r="CS4" s="60" t="s">
        <v>127</v>
      </c>
      <c r="CT4" s="60">
        <v>2021</v>
      </c>
      <c r="CU4" s="60" t="s">
        <v>98</v>
      </c>
      <c r="CV4" s="60" t="s">
        <v>99</v>
      </c>
      <c r="CW4" s="60" t="s">
        <v>100</v>
      </c>
      <c r="CX4" s="60" t="s">
        <v>101</v>
      </c>
      <c r="CY4" s="60">
        <v>2022</v>
      </c>
      <c r="CZ4" s="60" t="s">
        <v>102</v>
      </c>
      <c r="DA4" s="60" t="s">
        <v>648</v>
      </c>
      <c r="DB4" s="60" t="s">
        <v>669</v>
      </c>
      <c r="DC4" s="60" t="s">
        <v>670</v>
      </c>
    </row>
    <row r="5" spans="1:111" s="281" customFormat="1" ht="12" x14ac:dyDescent="0.2">
      <c r="A5" s="271" t="s">
        <v>72</v>
      </c>
      <c r="B5" s="304">
        <v>1982296.16243</v>
      </c>
      <c r="C5" s="304">
        <v>2148248.1407300001</v>
      </c>
      <c r="D5" s="304">
        <v>550216</v>
      </c>
      <c r="E5" s="304">
        <v>580914</v>
      </c>
      <c r="F5" s="304">
        <v>631614</v>
      </c>
      <c r="G5" s="304">
        <v>628777</v>
      </c>
      <c r="H5" s="304">
        <v>2391521</v>
      </c>
      <c r="I5" s="304">
        <v>639833</v>
      </c>
      <c r="J5" s="304">
        <v>690930</v>
      </c>
      <c r="K5" s="304">
        <v>749608</v>
      </c>
      <c r="L5" s="304">
        <v>828692</v>
      </c>
      <c r="M5" s="304">
        <v>2909063</v>
      </c>
      <c r="N5" s="304">
        <v>791880</v>
      </c>
      <c r="O5" s="304">
        <v>841472.42</v>
      </c>
      <c r="P5" s="304">
        <v>838596</v>
      </c>
      <c r="Q5" s="304">
        <v>886355</v>
      </c>
      <c r="R5" s="304">
        <v>3358303.42</v>
      </c>
      <c r="S5" s="304">
        <v>976136</v>
      </c>
      <c r="T5" s="304">
        <v>963865</v>
      </c>
      <c r="U5" s="304">
        <v>990676</v>
      </c>
      <c r="V5" s="304">
        <v>1014181</v>
      </c>
      <c r="W5" s="304">
        <v>3944858</v>
      </c>
      <c r="X5" s="304">
        <v>1060693</v>
      </c>
      <c r="Y5" s="304">
        <v>1039643</v>
      </c>
      <c r="Z5" s="304">
        <v>1135820</v>
      </c>
      <c r="AA5" s="304">
        <v>1203484</v>
      </c>
      <c r="AB5" s="304">
        <v>4439640</v>
      </c>
      <c r="AC5" s="304">
        <v>1180264</v>
      </c>
      <c r="AD5" s="304">
        <v>1244363</v>
      </c>
      <c r="AE5" s="304">
        <v>1345428</v>
      </c>
      <c r="AF5" s="304">
        <v>1317300</v>
      </c>
      <c r="AG5" s="304">
        <v>5085609</v>
      </c>
      <c r="AH5" s="304">
        <v>1260969</v>
      </c>
      <c r="AI5" s="304">
        <v>1273920</v>
      </c>
      <c r="AJ5" s="304">
        <v>1411284</v>
      </c>
      <c r="AK5" s="304">
        <v>1833272</v>
      </c>
      <c r="AL5" s="304">
        <v>5779445</v>
      </c>
      <c r="AM5" s="304">
        <v>1796563</v>
      </c>
      <c r="AN5" s="304">
        <v>1858219</v>
      </c>
      <c r="AO5" s="304">
        <v>2059350</v>
      </c>
      <c r="AP5" s="304">
        <v>2165656</v>
      </c>
      <c r="AQ5" s="304">
        <v>7879788</v>
      </c>
      <c r="AR5" s="304">
        <v>2010423</v>
      </c>
      <c r="AS5" s="304">
        <v>2032936</v>
      </c>
      <c r="AT5" s="304">
        <v>2258245</v>
      </c>
      <c r="AU5" s="304">
        <v>2261033</v>
      </c>
      <c r="AV5" s="304">
        <v>8562637</v>
      </c>
      <c r="AW5" s="304">
        <f>+AW9+AW10+AW13+AW17+AW18+AW19+AW20+AW21</f>
        <v>2195287</v>
      </c>
      <c r="AX5" s="304">
        <v>2237675</v>
      </c>
      <c r="AY5" s="304">
        <v>2527220</v>
      </c>
      <c r="AZ5" s="304">
        <v>2669487</v>
      </c>
      <c r="BA5" s="304">
        <v>9629669</v>
      </c>
      <c r="BB5" s="304">
        <v>2529761</v>
      </c>
      <c r="BC5" s="304">
        <v>2655501</v>
      </c>
      <c r="BD5" s="304">
        <v>2974802</v>
      </c>
      <c r="BE5" s="304">
        <v>3107244</v>
      </c>
      <c r="BF5" s="304">
        <v>11267308</v>
      </c>
      <c r="BG5" s="304">
        <v>2906349</v>
      </c>
      <c r="BH5" s="304">
        <v>2951384</v>
      </c>
      <c r="BI5" s="304">
        <v>3279655</v>
      </c>
      <c r="BJ5" s="304">
        <v>3538027</v>
      </c>
      <c r="BK5" s="304">
        <v>12675415</v>
      </c>
      <c r="BL5" s="304">
        <v>3318902</v>
      </c>
      <c r="BM5" s="304">
        <v>3168571</v>
      </c>
      <c r="BN5" s="304">
        <v>3425229</v>
      </c>
      <c r="BO5" s="304">
        <v>3654930</v>
      </c>
      <c r="BP5" s="304">
        <v>13567632</v>
      </c>
      <c r="BQ5" s="304">
        <v>3495736</v>
      </c>
      <c r="BR5" s="304">
        <v>3406060</v>
      </c>
      <c r="BS5" s="304">
        <v>3604110</v>
      </c>
      <c r="BT5" s="304">
        <v>3593199</v>
      </c>
      <c r="BU5" s="304">
        <v>14099105</v>
      </c>
      <c r="BV5" s="304">
        <v>3463476</v>
      </c>
      <c r="BW5" s="304">
        <v>3540202</v>
      </c>
      <c r="BX5" s="304">
        <v>3708623</v>
      </c>
      <c r="BY5" s="304">
        <v>3868708</v>
      </c>
      <c r="BZ5" s="304">
        <v>14581009</v>
      </c>
      <c r="CA5" s="304">
        <v>3706316</v>
      </c>
      <c r="CB5" s="304">
        <v>3777032</v>
      </c>
      <c r="CC5" s="304">
        <v>3824704</v>
      </c>
      <c r="CD5" s="304">
        <v>3963275</v>
      </c>
      <c r="CE5" s="304">
        <v>15271327</v>
      </c>
      <c r="CF5" s="304">
        <v>3709622</v>
      </c>
      <c r="CG5" s="304">
        <v>3690368</v>
      </c>
      <c r="CH5" s="304">
        <v>3928403</v>
      </c>
      <c r="CI5" s="304">
        <v>4141970</v>
      </c>
      <c r="CJ5" s="304">
        <v>15470363</v>
      </c>
      <c r="CK5" s="304">
        <v>3743940</v>
      </c>
      <c r="CL5" s="304">
        <v>3488562</v>
      </c>
      <c r="CM5" s="304">
        <v>4095327</v>
      </c>
      <c r="CN5" s="304">
        <v>4477122</v>
      </c>
      <c r="CO5" s="304">
        <v>15804951</v>
      </c>
      <c r="CP5" s="304">
        <f>SUM(CP9:CP13,CP17,CP18:CP21)</f>
        <v>4035714</v>
      </c>
      <c r="CQ5" s="304">
        <f t="shared" ref="CQ5:CV5" si="0">SUM(CQ9:CQ13,CQ17,CQ18:CQ21)</f>
        <v>4042972.2510000002</v>
      </c>
      <c r="CR5" s="304">
        <f t="shared" si="0"/>
        <v>4632150</v>
      </c>
      <c r="CS5" s="304">
        <f t="shared" si="0"/>
        <v>5001233.0813899999</v>
      </c>
      <c r="CT5" s="304">
        <f t="shared" si="0"/>
        <v>17712069.332389999</v>
      </c>
      <c r="CU5" s="304">
        <f t="shared" si="0"/>
        <v>4797062</v>
      </c>
      <c r="CV5" s="304">
        <f t="shared" si="0"/>
        <v>5425250</v>
      </c>
      <c r="CW5" s="304">
        <f>SUM(CW9:CW13,CW17,CW18:CW21)</f>
        <v>6200792</v>
      </c>
      <c r="CX5" s="307">
        <v>6305747</v>
      </c>
      <c r="CY5" s="307">
        <v>22728851</v>
      </c>
      <c r="CZ5" s="548">
        <v>5971611</v>
      </c>
      <c r="DA5" s="548">
        <v>6271501</v>
      </c>
      <c r="DB5" s="548">
        <v>6953781</v>
      </c>
      <c r="DC5" s="548">
        <v>19196893</v>
      </c>
      <c r="DD5" s="61"/>
    </row>
    <row r="6" spans="1:111" s="311" customFormat="1" ht="12" x14ac:dyDescent="0.2">
      <c r="A6" s="278" t="s">
        <v>395</v>
      </c>
      <c r="B6" s="308">
        <v>1160887.5655499999</v>
      </c>
      <c r="C6" s="308">
        <v>1272675.56749</v>
      </c>
      <c r="D6" s="308">
        <v>323421</v>
      </c>
      <c r="E6" s="308">
        <v>352576</v>
      </c>
      <c r="F6" s="308">
        <v>356186</v>
      </c>
      <c r="G6" s="308">
        <v>340652</v>
      </c>
      <c r="H6" s="308">
        <v>1372835</v>
      </c>
      <c r="I6" s="308">
        <v>355243</v>
      </c>
      <c r="J6" s="308">
        <v>401598</v>
      </c>
      <c r="K6" s="308">
        <v>428456</v>
      </c>
      <c r="L6" s="308">
        <v>481744</v>
      </c>
      <c r="M6" s="308">
        <v>1667041</v>
      </c>
      <c r="N6" s="308">
        <v>438876</v>
      </c>
      <c r="O6" s="308">
        <v>481457</v>
      </c>
      <c r="P6" s="308">
        <v>454831</v>
      </c>
      <c r="Q6" s="309">
        <v>491556</v>
      </c>
      <c r="R6" s="308">
        <v>1866720</v>
      </c>
      <c r="S6" s="309">
        <v>519072</v>
      </c>
      <c r="T6" s="309">
        <v>538296</v>
      </c>
      <c r="U6" s="309">
        <v>544138</v>
      </c>
      <c r="V6" s="309">
        <v>559391</v>
      </c>
      <c r="W6" s="308">
        <v>2160897</v>
      </c>
      <c r="X6" s="309">
        <v>564640</v>
      </c>
      <c r="Y6" s="309">
        <v>595840</v>
      </c>
      <c r="Z6" s="309">
        <v>613445</v>
      </c>
      <c r="AA6" s="309">
        <v>636229</v>
      </c>
      <c r="AB6" s="308">
        <v>2410154</v>
      </c>
      <c r="AC6" s="308">
        <v>592499</v>
      </c>
      <c r="AD6" s="309">
        <v>626873</v>
      </c>
      <c r="AE6" s="309">
        <v>655012</v>
      </c>
      <c r="AF6" s="309">
        <v>664450</v>
      </c>
      <c r="AG6" s="308">
        <v>2538833</v>
      </c>
      <c r="AH6" s="310">
        <v>641910</v>
      </c>
      <c r="AI6" s="308">
        <v>645225</v>
      </c>
      <c r="AJ6" s="308">
        <v>743875</v>
      </c>
      <c r="AK6" s="308">
        <v>751953</v>
      </c>
      <c r="AL6" s="308">
        <v>2782963</v>
      </c>
      <c r="AM6" s="62">
        <v>720737</v>
      </c>
      <c r="AN6" s="62">
        <v>724241</v>
      </c>
      <c r="AO6" s="62">
        <v>760753</v>
      </c>
      <c r="AP6" s="63">
        <v>849284</v>
      </c>
      <c r="AQ6" s="63">
        <v>3055015</v>
      </c>
      <c r="AR6" s="62">
        <v>778926</v>
      </c>
      <c r="AS6" s="62">
        <v>779131</v>
      </c>
      <c r="AT6" s="62">
        <v>860249</v>
      </c>
      <c r="AU6" s="62">
        <v>849377</v>
      </c>
      <c r="AV6" s="62">
        <v>3267683</v>
      </c>
      <c r="AW6" s="64">
        <v>762172</v>
      </c>
      <c r="AX6" s="64">
        <v>821675</v>
      </c>
      <c r="AY6" s="65">
        <v>914984</v>
      </c>
      <c r="AZ6" s="65">
        <v>989869</v>
      </c>
      <c r="BA6" s="62">
        <v>3488700</v>
      </c>
      <c r="BB6" s="62">
        <v>891281</v>
      </c>
      <c r="BC6" s="62">
        <v>920246</v>
      </c>
      <c r="BD6" s="62">
        <v>1046615</v>
      </c>
      <c r="BE6" s="62">
        <v>1178409</v>
      </c>
      <c r="BF6" s="62">
        <v>4036551</v>
      </c>
      <c r="BG6" s="65">
        <v>1026547</v>
      </c>
      <c r="BH6" s="65">
        <v>1043496</v>
      </c>
      <c r="BI6" s="65">
        <v>1078733</v>
      </c>
      <c r="BJ6" s="65">
        <v>1295624</v>
      </c>
      <c r="BK6" s="65">
        <v>4444400</v>
      </c>
      <c r="BL6" s="65">
        <v>1177145</v>
      </c>
      <c r="BM6" s="65">
        <v>1102135</v>
      </c>
      <c r="BN6" s="65">
        <v>1134132</v>
      </c>
      <c r="BO6" s="65">
        <v>1242189</v>
      </c>
      <c r="BP6" s="65">
        <v>4655601</v>
      </c>
      <c r="BQ6" s="65">
        <v>1126383</v>
      </c>
      <c r="BR6" s="65">
        <v>1138638</v>
      </c>
      <c r="BS6" s="65">
        <v>1222399</v>
      </c>
      <c r="BT6" s="65">
        <v>1218871</v>
      </c>
      <c r="BU6" s="65">
        <v>4706291</v>
      </c>
      <c r="BV6" s="65">
        <v>1068441</v>
      </c>
      <c r="BW6" s="65">
        <v>1116652</v>
      </c>
      <c r="BX6" s="65">
        <v>1182849</v>
      </c>
      <c r="BY6" s="65">
        <v>1238571</v>
      </c>
      <c r="BZ6" s="65">
        <v>4606513</v>
      </c>
      <c r="CA6" s="65">
        <v>1059504</v>
      </c>
      <c r="CB6" s="65">
        <v>1112068</v>
      </c>
      <c r="CC6" s="65">
        <v>1099951</v>
      </c>
      <c r="CD6" s="65">
        <v>1227447</v>
      </c>
      <c r="CE6" s="65">
        <v>4498970</v>
      </c>
      <c r="CF6" s="65">
        <v>1009753</v>
      </c>
      <c r="CG6" s="65">
        <v>1296360</v>
      </c>
      <c r="CH6" s="66">
        <v>1460674.0240000002</v>
      </c>
      <c r="CI6" s="66">
        <v>1736026.8779999996</v>
      </c>
      <c r="CJ6" s="66">
        <f>SUM(CF6:CI6)</f>
        <v>5502813.9019999998</v>
      </c>
      <c r="CK6" s="65">
        <f>1494715-687-2</f>
        <v>1494026</v>
      </c>
      <c r="CL6" s="65">
        <f>1472888-84-1</f>
        <v>1472803</v>
      </c>
      <c r="CM6" s="65">
        <f>1655502-402+3</f>
        <v>1655103</v>
      </c>
      <c r="CN6" s="65">
        <v>1816137</v>
      </c>
      <c r="CO6" s="65">
        <f t="shared" ref="CO6:CO21" si="1">SUM(CK6:CN6)</f>
        <v>6438069</v>
      </c>
      <c r="CP6" s="65">
        <v>1552327</v>
      </c>
      <c r="CQ6" s="65">
        <v>1652400</v>
      </c>
      <c r="CR6" s="65">
        <v>1897000</v>
      </c>
      <c r="CS6" s="65">
        <v>2029258.8468300002</v>
      </c>
      <c r="CT6" s="65">
        <f t="shared" ref="CT6:CT21" si="2">SUM(CP6:CS6)</f>
        <v>7130985.8468300002</v>
      </c>
      <c r="CU6" s="65">
        <v>1858168</v>
      </c>
      <c r="CV6" s="65">
        <v>2284645</v>
      </c>
      <c r="CW6" s="65">
        <v>2718054</v>
      </c>
      <c r="CX6" s="108">
        <v>2785117</v>
      </c>
      <c r="CY6" s="108">
        <v>9645984</v>
      </c>
      <c r="CZ6" s="367">
        <v>2446948</v>
      </c>
      <c r="DA6" s="367">
        <v>2616538</v>
      </c>
      <c r="DB6" s="367">
        <v>2880409</v>
      </c>
      <c r="DC6" s="367">
        <v>7943895</v>
      </c>
      <c r="DD6" s="61"/>
    </row>
    <row r="7" spans="1:111" s="311" customFormat="1" ht="12" x14ac:dyDescent="0.2">
      <c r="A7" s="278" t="s">
        <v>396</v>
      </c>
      <c r="B7" s="308">
        <v>0</v>
      </c>
      <c r="C7" s="308">
        <v>0</v>
      </c>
      <c r="D7" s="308">
        <v>0</v>
      </c>
      <c r="E7" s="308">
        <v>0</v>
      </c>
      <c r="F7" s="308">
        <v>20212</v>
      </c>
      <c r="G7" s="308">
        <v>21896</v>
      </c>
      <c r="H7" s="308">
        <v>42108</v>
      </c>
      <c r="I7" s="308">
        <v>22050</v>
      </c>
      <c r="J7" s="308">
        <v>24439</v>
      </c>
      <c r="K7" s="308">
        <v>26982</v>
      </c>
      <c r="L7" s="308">
        <v>30411</v>
      </c>
      <c r="M7" s="308">
        <v>103882</v>
      </c>
      <c r="N7" s="308">
        <v>38068</v>
      </c>
      <c r="O7" s="308">
        <v>38495</v>
      </c>
      <c r="P7" s="308">
        <v>49151</v>
      </c>
      <c r="Q7" s="309">
        <v>56808</v>
      </c>
      <c r="R7" s="308">
        <v>182522</v>
      </c>
      <c r="S7" s="309">
        <v>67648</v>
      </c>
      <c r="T7" s="309">
        <v>64697</v>
      </c>
      <c r="U7" s="309">
        <v>64901</v>
      </c>
      <c r="V7" s="309">
        <v>71812</v>
      </c>
      <c r="W7" s="308">
        <v>269058</v>
      </c>
      <c r="X7" s="309">
        <v>92580</v>
      </c>
      <c r="Y7" s="309">
        <v>80712</v>
      </c>
      <c r="Z7" s="309">
        <v>85125</v>
      </c>
      <c r="AA7" s="309">
        <v>91112</v>
      </c>
      <c r="AB7" s="308">
        <v>349529</v>
      </c>
      <c r="AC7" s="308">
        <v>133103</v>
      </c>
      <c r="AD7" s="309">
        <v>135937</v>
      </c>
      <c r="AE7" s="309">
        <v>154656</v>
      </c>
      <c r="AF7" s="309">
        <v>142443</v>
      </c>
      <c r="AG7" s="308">
        <v>566138</v>
      </c>
      <c r="AH7" s="310">
        <v>152437</v>
      </c>
      <c r="AI7" s="308">
        <v>169712</v>
      </c>
      <c r="AJ7" s="308">
        <v>200491</v>
      </c>
      <c r="AK7" s="308">
        <v>192022</v>
      </c>
      <c r="AL7" s="308">
        <v>714662</v>
      </c>
      <c r="AM7" s="62">
        <v>201385</v>
      </c>
      <c r="AN7" s="62">
        <v>215277</v>
      </c>
      <c r="AO7" s="62">
        <v>243743</v>
      </c>
      <c r="AP7" s="63">
        <v>283941</v>
      </c>
      <c r="AQ7" s="63">
        <v>944346</v>
      </c>
      <c r="AR7" s="62">
        <v>258194</v>
      </c>
      <c r="AS7" s="62">
        <v>231478</v>
      </c>
      <c r="AT7" s="62">
        <v>261036</v>
      </c>
      <c r="AU7" s="62">
        <v>269619</v>
      </c>
      <c r="AV7" s="62">
        <v>1020327</v>
      </c>
      <c r="AW7" s="64">
        <v>284161</v>
      </c>
      <c r="AX7" s="64">
        <v>268680</v>
      </c>
      <c r="AY7" s="65">
        <v>373432</v>
      </c>
      <c r="AZ7" s="65">
        <v>385907</v>
      </c>
      <c r="BA7" s="62">
        <v>1312180</v>
      </c>
      <c r="BB7" s="62">
        <v>385682</v>
      </c>
      <c r="BC7" s="62">
        <v>390999</v>
      </c>
      <c r="BD7" s="62">
        <v>487497</v>
      </c>
      <c r="BE7" s="62">
        <v>503558</v>
      </c>
      <c r="BF7" s="62">
        <v>1767736</v>
      </c>
      <c r="BG7" s="65">
        <v>467086</v>
      </c>
      <c r="BH7" s="65">
        <v>467738</v>
      </c>
      <c r="BI7" s="65">
        <v>546692</v>
      </c>
      <c r="BJ7" s="65">
        <v>676404</v>
      </c>
      <c r="BK7" s="65">
        <v>2157920</v>
      </c>
      <c r="BL7" s="65">
        <v>591471</v>
      </c>
      <c r="BM7" s="65">
        <v>527966</v>
      </c>
      <c r="BN7" s="65">
        <v>583451</v>
      </c>
      <c r="BO7" s="65">
        <v>721259</v>
      </c>
      <c r="BP7" s="65">
        <v>2424147</v>
      </c>
      <c r="BQ7" s="65">
        <v>679006</v>
      </c>
      <c r="BR7" s="65">
        <v>590450</v>
      </c>
      <c r="BS7" s="65">
        <v>606954</v>
      </c>
      <c r="BT7" s="65">
        <v>691058</v>
      </c>
      <c r="BU7" s="65">
        <v>2567468</v>
      </c>
      <c r="BV7" s="65">
        <v>653240</v>
      </c>
      <c r="BW7" s="65">
        <v>650477</v>
      </c>
      <c r="BX7" s="65">
        <v>666860</v>
      </c>
      <c r="BY7" s="65">
        <v>772003</v>
      </c>
      <c r="BZ7" s="65">
        <v>2742580</v>
      </c>
      <c r="CA7" s="65">
        <v>769338</v>
      </c>
      <c r="CB7" s="65">
        <v>707733</v>
      </c>
      <c r="CC7" s="65">
        <v>769802</v>
      </c>
      <c r="CD7" s="65">
        <v>780183</v>
      </c>
      <c r="CE7" s="65">
        <v>3027056</v>
      </c>
      <c r="CF7" s="65">
        <v>778296</v>
      </c>
      <c r="CG7" s="65">
        <v>704635</v>
      </c>
      <c r="CH7" s="66">
        <v>861601</v>
      </c>
      <c r="CI7" s="66">
        <v>921200</v>
      </c>
      <c r="CJ7" s="66">
        <f t="shared" ref="CJ7:CJ8" si="3">SUM(CF7:CI7)</f>
        <v>3265732</v>
      </c>
      <c r="CK7" s="65">
        <v>801345</v>
      </c>
      <c r="CL7" s="65">
        <v>618220</v>
      </c>
      <c r="CM7" s="65">
        <v>863533</v>
      </c>
      <c r="CN7" s="65">
        <v>994881</v>
      </c>
      <c r="CO7" s="65">
        <f t="shared" si="1"/>
        <v>3277979</v>
      </c>
      <c r="CP7" s="65">
        <v>896043</v>
      </c>
      <c r="CQ7" s="65">
        <v>828817</v>
      </c>
      <c r="CR7" s="65">
        <v>937518</v>
      </c>
      <c r="CS7" s="65">
        <v>1048019.8765599998</v>
      </c>
      <c r="CT7" s="65">
        <f t="shared" si="2"/>
        <v>3710397.8765599998</v>
      </c>
      <c r="CU7" s="65">
        <v>994232</v>
      </c>
      <c r="CV7" s="65">
        <v>1084970</v>
      </c>
      <c r="CW7" s="65">
        <v>1237536</v>
      </c>
      <c r="CX7" s="108">
        <v>1237295</v>
      </c>
      <c r="CY7" s="108">
        <v>4554033</v>
      </c>
      <c r="CZ7" s="367">
        <v>1169791</v>
      </c>
      <c r="DA7" s="367">
        <v>1152802</v>
      </c>
      <c r="DB7" s="367">
        <v>1348781</v>
      </c>
      <c r="DC7" s="367">
        <v>3671374</v>
      </c>
      <c r="DD7" s="61"/>
    </row>
    <row r="8" spans="1:111" s="314" customFormat="1" ht="12" x14ac:dyDescent="0.2">
      <c r="A8" s="312" t="s">
        <v>397</v>
      </c>
      <c r="B8" s="313">
        <v>0</v>
      </c>
      <c r="C8" s="313">
        <v>0</v>
      </c>
      <c r="D8" s="313">
        <v>0</v>
      </c>
      <c r="E8" s="313">
        <v>0</v>
      </c>
      <c r="F8" s="313">
        <v>0</v>
      </c>
      <c r="G8" s="313">
        <v>0</v>
      </c>
      <c r="H8" s="313">
        <v>0</v>
      </c>
      <c r="I8" s="313">
        <v>0</v>
      </c>
      <c r="J8" s="313">
        <v>0</v>
      </c>
      <c r="K8" s="313">
        <v>0</v>
      </c>
      <c r="L8" s="313">
        <v>0</v>
      </c>
      <c r="M8" s="313">
        <v>0</v>
      </c>
      <c r="N8" s="313">
        <v>0</v>
      </c>
      <c r="O8" s="313">
        <v>0</v>
      </c>
      <c r="P8" s="313">
        <v>0</v>
      </c>
      <c r="Q8" s="313">
        <v>0</v>
      </c>
      <c r="R8" s="313">
        <v>0</v>
      </c>
      <c r="S8" s="313">
        <v>0</v>
      </c>
      <c r="T8" s="313">
        <v>0</v>
      </c>
      <c r="U8" s="313">
        <v>0</v>
      </c>
      <c r="V8" s="313">
        <v>0</v>
      </c>
      <c r="W8" s="313">
        <v>0</v>
      </c>
      <c r="X8" s="313">
        <v>0</v>
      </c>
      <c r="Y8" s="313">
        <v>0</v>
      </c>
      <c r="Z8" s="313">
        <v>0</v>
      </c>
      <c r="AA8" s="313">
        <v>0</v>
      </c>
      <c r="AB8" s="313">
        <v>0</v>
      </c>
      <c r="AC8" s="313">
        <v>0</v>
      </c>
      <c r="AD8" s="313">
        <v>0</v>
      </c>
      <c r="AE8" s="313">
        <v>0</v>
      </c>
      <c r="AF8" s="313">
        <v>0</v>
      </c>
      <c r="AG8" s="313">
        <v>0</v>
      </c>
      <c r="AH8" s="67">
        <v>0</v>
      </c>
      <c r="AI8" s="67">
        <v>0</v>
      </c>
      <c r="AJ8" s="67">
        <v>0</v>
      </c>
      <c r="AK8" s="313">
        <v>367423</v>
      </c>
      <c r="AL8" s="308">
        <v>367423</v>
      </c>
      <c r="AM8" s="62">
        <v>327667</v>
      </c>
      <c r="AN8" s="62">
        <v>332052</v>
      </c>
      <c r="AO8" s="62">
        <v>396363</v>
      </c>
      <c r="AP8" s="63">
        <v>379325</v>
      </c>
      <c r="AQ8" s="63">
        <v>1435407</v>
      </c>
      <c r="AR8" s="62">
        <v>321127</v>
      </c>
      <c r="AS8" s="62">
        <v>330040</v>
      </c>
      <c r="AT8" s="62">
        <v>384775</v>
      </c>
      <c r="AU8" s="62">
        <v>423469</v>
      </c>
      <c r="AV8" s="62">
        <v>1459411</v>
      </c>
      <c r="AW8" s="64">
        <v>388474</v>
      </c>
      <c r="AX8" s="64">
        <v>370796</v>
      </c>
      <c r="AY8" s="65">
        <v>431972</v>
      </c>
      <c r="AZ8" s="65">
        <v>463698</v>
      </c>
      <c r="BA8" s="62">
        <v>1654940</v>
      </c>
      <c r="BB8" s="62">
        <v>411083</v>
      </c>
      <c r="BC8" s="62">
        <v>459535</v>
      </c>
      <c r="BD8" s="62">
        <v>528944</v>
      </c>
      <c r="BE8" s="62">
        <v>527742</v>
      </c>
      <c r="BF8" s="62">
        <v>1927304</v>
      </c>
      <c r="BG8" s="65">
        <v>447656</v>
      </c>
      <c r="BH8" s="65">
        <v>473016</v>
      </c>
      <c r="BI8" s="65">
        <v>598915</v>
      </c>
      <c r="BJ8" s="65">
        <v>512424</v>
      </c>
      <c r="BK8" s="65">
        <v>2032011</v>
      </c>
      <c r="BL8" s="65">
        <v>428139</v>
      </c>
      <c r="BM8" s="65">
        <v>463040</v>
      </c>
      <c r="BN8" s="65">
        <v>582508</v>
      </c>
      <c r="BO8" s="65">
        <v>565331</v>
      </c>
      <c r="BP8" s="65">
        <v>2039018</v>
      </c>
      <c r="BQ8" s="65">
        <v>494615</v>
      </c>
      <c r="BR8" s="65">
        <v>506387</v>
      </c>
      <c r="BS8" s="65">
        <v>544690</v>
      </c>
      <c r="BT8" s="65">
        <v>533340</v>
      </c>
      <c r="BU8" s="65">
        <v>2079032</v>
      </c>
      <c r="BV8" s="65">
        <v>511599</v>
      </c>
      <c r="BW8" s="65">
        <v>561079</v>
      </c>
      <c r="BX8" s="65">
        <v>591747</v>
      </c>
      <c r="BY8" s="65">
        <v>562152</v>
      </c>
      <c r="BZ8" s="65">
        <v>2226577</v>
      </c>
      <c r="CA8" s="65">
        <v>576365</v>
      </c>
      <c r="CB8" s="65">
        <v>613018</v>
      </c>
      <c r="CC8" s="65">
        <v>654396</v>
      </c>
      <c r="CD8" s="65">
        <v>592206</v>
      </c>
      <c r="CE8" s="65">
        <v>2435985</v>
      </c>
      <c r="CF8" s="65">
        <v>573063</v>
      </c>
      <c r="CG8" s="65">
        <v>319503</v>
      </c>
      <c r="CH8" s="66">
        <v>175230</v>
      </c>
      <c r="CI8" s="66">
        <v>-105</v>
      </c>
      <c r="CJ8" s="66">
        <f t="shared" si="3"/>
        <v>1067691</v>
      </c>
      <c r="CK8" s="65">
        <v>0</v>
      </c>
      <c r="CL8" s="65">
        <v>0</v>
      </c>
      <c r="CM8" s="65">
        <v>0</v>
      </c>
      <c r="CN8" s="65">
        <v>0</v>
      </c>
      <c r="CO8" s="65">
        <f t="shared" si="1"/>
        <v>0</v>
      </c>
      <c r="CP8" s="65">
        <v>0</v>
      </c>
      <c r="CQ8" s="65">
        <v>0</v>
      </c>
      <c r="CR8" s="65">
        <v>0</v>
      </c>
      <c r="CS8" s="65">
        <v>0</v>
      </c>
      <c r="CT8" s="65">
        <f t="shared" si="2"/>
        <v>0</v>
      </c>
      <c r="CU8" s="65">
        <v>0</v>
      </c>
      <c r="CV8" s="65">
        <v>0</v>
      </c>
      <c r="CW8" s="65">
        <v>0</v>
      </c>
      <c r="CX8" s="108">
        <v>0</v>
      </c>
      <c r="CY8" s="108">
        <v>0</v>
      </c>
      <c r="CZ8" s="367">
        <v>0</v>
      </c>
      <c r="DA8" s="367">
        <v>0</v>
      </c>
      <c r="DB8" s="367">
        <v>0</v>
      </c>
      <c r="DC8" s="367">
        <v>0</v>
      </c>
      <c r="DD8" s="61"/>
    </row>
    <row r="9" spans="1:111" s="278" customFormat="1" ht="12" x14ac:dyDescent="0.2">
      <c r="A9" s="278" t="s">
        <v>398</v>
      </c>
      <c r="B9" s="308">
        <v>1160887.5655499999</v>
      </c>
      <c r="C9" s="308">
        <v>1272675.56749</v>
      </c>
      <c r="D9" s="308">
        <v>323421</v>
      </c>
      <c r="E9" s="308">
        <v>352576</v>
      </c>
      <c r="F9" s="308">
        <v>376398</v>
      </c>
      <c r="G9" s="308">
        <v>362548</v>
      </c>
      <c r="H9" s="308">
        <v>1414943</v>
      </c>
      <c r="I9" s="308">
        <v>377293</v>
      </c>
      <c r="J9" s="308">
        <v>426037</v>
      </c>
      <c r="K9" s="308">
        <v>455438</v>
      </c>
      <c r="L9" s="308">
        <v>512155</v>
      </c>
      <c r="M9" s="308">
        <v>1770923</v>
      </c>
      <c r="N9" s="308">
        <v>476944</v>
      </c>
      <c r="O9" s="308">
        <v>519952</v>
      </c>
      <c r="P9" s="308">
        <v>503982</v>
      </c>
      <c r="Q9" s="308">
        <v>548364</v>
      </c>
      <c r="R9" s="308">
        <v>2049242</v>
      </c>
      <c r="S9" s="308">
        <v>586720</v>
      </c>
      <c r="T9" s="308">
        <v>602993</v>
      </c>
      <c r="U9" s="308">
        <v>609039</v>
      </c>
      <c r="V9" s="308">
        <v>631203</v>
      </c>
      <c r="W9" s="308">
        <v>2429955</v>
      </c>
      <c r="X9" s="308">
        <v>657220</v>
      </c>
      <c r="Y9" s="308">
        <v>676552</v>
      </c>
      <c r="Z9" s="308">
        <v>698570</v>
      </c>
      <c r="AA9" s="308">
        <v>727341</v>
      </c>
      <c r="AB9" s="308">
        <v>2759683</v>
      </c>
      <c r="AC9" s="308">
        <v>725602</v>
      </c>
      <c r="AD9" s="308">
        <v>762810</v>
      </c>
      <c r="AE9" s="308">
        <v>809668</v>
      </c>
      <c r="AF9" s="308">
        <v>806893</v>
      </c>
      <c r="AG9" s="308">
        <v>3104971</v>
      </c>
      <c r="AH9" s="62">
        <v>794347</v>
      </c>
      <c r="AI9" s="62">
        <v>814937</v>
      </c>
      <c r="AJ9" s="62">
        <v>944366</v>
      </c>
      <c r="AK9" s="62">
        <v>1311398</v>
      </c>
      <c r="AL9" s="62">
        <v>3865048</v>
      </c>
      <c r="AM9" s="62">
        <v>1249789</v>
      </c>
      <c r="AN9" s="62">
        <v>1271570</v>
      </c>
      <c r="AO9" s="62">
        <v>1400859</v>
      </c>
      <c r="AP9" s="62">
        <v>1512550</v>
      </c>
      <c r="AQ9" s="62">
        <v>5434768</v>
      </c>
      <c r="AR9" s="62">
        <v>1358247</v>
      </c>
      <c r="AS9" s="62">
        <v>1340649</v>
      </c>
      <c r="AT9" s="62">
        <v>1506060</v>
      </c>
      <c r="AU9" s="62">
        <v>1542465</v>
      </c>
      <c r="AV9" s="62">
        <v>5747421</v>
      </c>
      <c r="AW9" s="64">
        <f>SUM(AW6:AW8)</f>
        <v>1434807</v>
      </c>
      <c r="AX9" s="64">
        <v>1461151</v>
      </c>
      <c r="AY9" s="65">
        <v>1720388</v>
      </c>
      <c r="AZ9" s="65">
        <v>1839474</v>
      </c>
      <c r="BA9" s="62">
        <v>6455820</v>
      </c>
      <c r="BB9" s="62">
        <v>1688046</v>
      </c>
      <c r="BC9" s="62">
        <v>1770780</v>
      </c>
      <c r="BD9" s="62">
        <v>2063056</v>
      </c>
      <c r="BE9" s="62">
        <v>2209709</v>
      </c>
      <c r="BF9" s="62">
        <v>7731591</v>
      </c>
      <c r="BG9" s="65">
        <v>1941289</v>
      </c>
      <c r="BH9" s="65">
        <v>1984250</v>
      </c>
      <c r="BI9" s="65">
        <v>2224340</v>
      </c>
      <c r="BJ9" s="65">
        <v>2484452</v>
      </c>
      <c r="BK9" s="65">
        <v>8634331</v>
      </c>
      <c r="BL9" s="65">
        <v>2196755</v>
      </c>
      <c r="BM9" s="65">
        <v>2093141</v>
      </c>
      <c r="BN9" s="65">
        <v>2300091</v>
      </c>
      <c r="BO9" s="65">
        <v>2528779</v>
      </c>
      <c r="BP9" s="65">
        <v>9118766</v>
      </c>
      <c r="BQ9" s="65">
        <v>2300004</v>
      </c>
      <c r="BR9" s="65">
        <v>2235475</v>
      </c>
      <c r="BS9" s="65">
        <v>2374043</v>
      </c>
      <c r="BT9" s="65">
        <v>2443269</v>
      </c>
      <c r="BU9" s="65">
        <v>9352791</v>
      </c>
      <c r="BV9" s="65">
        <v>2233280</v>
      </c>
      <c r="BW9" s="65">
        <v>2328208</v>
      </c>
      <c r="BX9" s="65">
        <v>2441456</v>
      </c>
      <c r="BY9" s="65">
        <v>2572726</v>
      </c>
      <c r="BZ9" s="65">
        <v>9575670</v>
      </c>
      <c r="CA9" s="65">
        <v>2405207</v>
      </c>
      <c r="CB9" s="65">
        <v>2432819</v>
      </c>
      <c r="CC9" s="65">
        <v>2524149</v>
      </c>
      <c r="CD9" s="65">
        <v>2599836</v>
      </c>
      <c r="CE9" s="65">
        <v>9962011</v>
      </c>
      <c r="CF9" s="65">
        <v>2361112</v>
      </c>
      <c r="CG9" s="65">
        <v>2320498</v>
      </c>
      <c r="CH9" s="65">
        <v>2497505</v>
      </c>
      <c r="CI9" s="65">
        <v>2657121.8779999986</v>
      </c>
      <c r="CJ9" s="65">
        <v>9836236.8779999986</v>
      </c>
      <c r="CK9" s="65">
        <v>2295371</v>
      </c>
      <c r="CL9" s="65">
        <v>2091023</v>
      </c>
      <c r="CM9" s="65">
        <v>2518636</v>
      </c>
      <c r="CN9" s="65">
        <v>2811018</v>
      </c>
      <c r="CO9" s="65">
        <f t="shared" si="1"/>
        <v>9716048</v>
      </c>
      <c r="CP9" s="65">
        <f>SUM(CP6:CP8)</f>
        <v>2448370</v>
      </c>
      <c r="CQ9" s="65">
        <f>SUM(CQ6:CQ8)</f>
        <v>2481217</v>
      </c>
      <c r="CR9" s="65">
        <f>SUM(CR6:CR8)</f>
        <v>2834518</v>
      </c>
      <c r="CS9" s="65">
        <f>SUM(CS6:CS8)</f>
        <v>3077278.7233899999</v>
      </c>
      <c r="CT9" s="65">
        <v>10841383.72339</v>
      </c>
      <c r="CU9" s="65">
        <f>SUM(CU6:CU8)</f>
        <v>2852400</v>
      </c>
      <c r="CV9" s="65">
        <f>SUM(CV6:CV8)</f>
        <v>3369615</v>
      </c>
      <c r="CW9" s="65">
        <f>SUM(CW6:CW8)</f>
        <v>3955590</v>
      </c>
      <c r="CX9" s="108">
        <v>4022412</v>
      </c>
      <c r="CY9" s="108">
        <v>14200017</v>
      </c>
      <c r="CZ9" s="367">
        <v>3616739</v>
      </c>
      <c r="DA9" s="367">
        <v>3769340</v>
      </c>
      <c r="DB9" s="367">
        <v>4229190</v>
      </c>
      <c r="DC9" s="367">
        <v>11615269</v>
      </c>
      <c r="DD9" s="61"/>
    </row>
    <row r="10" spans="1:111" s="278" customFormat="1" ht="12" x14ac:dyDescent="0.2">
      <c r="A10" s="278" t="s">
        <v>399</v>
      </c>
      <c r="B10" s="315">
        <v>297886.90603000001</v>
      </c>
      <c r="C10" s="309">
        <v>311165.74158999999</v>
      </c>
      <c r="D10" s="308">
        <v>85760</v>
      </c>
      <c r="E10" s="308">
        <v>88807</v>
      </c>
      <c r="F10" s="308">
        <v>96472</v>
      </c>
      <c r="G10" s="308">
        <v>102012</v>
      </c>
      <c r="H10" s="308">
        <v>373051</v>
      </c>
      <c r="I10" s="308">
        <v>103873</v>
      </c>
      <c r="J10" s="308">
        <v>106968</v>
      </c>
      <c r="K10" s="308">
        <v>116344</v>
      </c>
      <c r="L10" s="308">
        <v>123198</v>
      </c>
      <c r="M10" s="308">
        <v>450383</v>
      </c>
      <c r="N10" s="308">
        <v>126565</v>
      </c>
      <c r="O10" s="308">
        <v>132447.42000000001</v>
      </c>
      <c r="P10" s="308">
        <v>140806</v>
      </c>
      <c r="Q10" s="309">
        <v>136932</v>
      </c>
      <c r="R10" s="308">
        <v>536750.42000000004</v>
      </c>
      <c r="S10" s="309">
        <v>147962</v>
      </c>
      <c r="T10" s="309">
        <v>147278</v>
      </c>
      <c r="U10" s="309">
        <v>155866</v>
      </c>
      <c r="V10" s="309">
        <v>144031</v>
      </c>
      <c r="W10" s="309">
        <v>595137</v>
      </c>
      <c r="X10" s="309">
        <v>119680</v>
      </c>
      <c r="Y10" s="309">
        <v>121200</v>
      </c>
      <c r="Z10" s="309">
        <v>135079</v>
      </c>
      <c r="AA10" s="309">
        <v>140518</v>
      </c>
      <c r="AB10" s="309">
        <v>516477</v>
      </c>
      <c r="AC10" s="308">
        <v>146840</v>
      </c>
      <c r="AD10" s="309">
        <v>152559</v>
      </c>
      <c r="AE10" s="309">
        <v>168630</v>
      </c>
      <c r="AF10" s="309">
        <v>180342</v>
      </c>
      <c r="AG10" s="309">
        <v>648371</v>
      </c>
      <c r="AH10" s="310">
        <v>173465</v>
      </c>
      <c r="AI10" s="308">
        <v>163780</v>
      </c>
      <c r="AJ10" s="308">
        <v>163471</v>
      </c>
      <c r="AK10" s="308">
        <v>161669</v>
      </c>
      <c r="AL10" s="308">
        <v>662385</v>
      </c>
      <c r="AM10" s="62">
        <v>156192</v>
      </c>
      <c r="AN10" s="62">
        <v>178019</v>
      </c>
      <c r="AO10" s="62">
        <v>186092</v>
      </c>
      <c r="AP10" s="63">
        <v>194811</v>
      </c>
      <c r="AQ10" s="63">
        <v>715114</v>
      </c>
      <c r="AR10" s="62">
        <v>196608</v>
      </c>
      <c r="AS10" s="62">
        <v>205077</v>
      </c>
      <c r="AT10" s="62">
        <v>221089</v>
      </c>
      <c r="AU10" s="62">
        <v>229280</v>
      </c>
      <c r="AV10" s="62">
        <v>852054</v>
      </c>
      <c r="AW10" s="64">
        <v>236259</v>
      </c>
      <c r="AX10" s="64">
        <v>242863</v>
      </c>
      <c r="AY10" s="65">
        <v>247486</v>
      </c>
      <c r="AZ10" s="65">
        <v>240861</v>
      </c>
      <c r="BA10" s="62">
        <v>967469</v>
      </c>
      <c r="BB10" s="62">
        <v>233477</v>
      </c>
      <c r="BC10" s="62">
        <v>237427</v>
      </c>
      <c r="BD10" s="62">
        <v>244085</v>
      </c>
      <c r="BE10" s="62">
        <v>249511</v>
      </c>
      <c r="BF10" s="62">
        <v>964500</v>
      </c>
      <c r="BG10" s="65">
        <v>252732</v>
      </c>
      <c r="BH10" s="65">
        <v>249725</v>
      </c>
      <c r="BI10" s="65">
        <v>251396</v>
      </c>
      <c r="BJ10" s="65">
        <v>255237</v>
      </c>
      <c r="BK10" s="65">
        <v>1009090</v>
      </c>
      <c r="BL10" s="65">
        <v>255110</v>
      </c>
      <c r="BM10" s="65">
        <v>251742</v>
      </c>
      <c r="BN10" s="65">
        <v>238381</v>
      </c>
      <c r="BO10" s="65">
        <v>245477</v>
      </c>
      <c r="BP10" s="65">
        <v>990710</v>
      </c>
      <c r="BQ10" s="65">
        <v>251676</v>
      </c>
      <c r="BR10" s="65">
        <v>249757</v>
      </c>
      <c r="BS10" s="65">
        <v>249972</v>
      </c>
      <c r="BT10" s="65">
        <v>264317</v>
      </c>
      <c r="BU10" s="65">
        <v>1015722</v>
      </c>
      <c r="BV10" s="65">
        <v>269536</v>
      </c>
      <c r="BW10" s="65">
        <v>279106</v>
      </c>
      <c r="BX10" s="65">
        <v>291767</v>
      </c>
      <c r="BY10" s="65">
        <v>309547</v>
      </c>
      <c r="BZ10" s="65">
        <v>1149956</v>
      </c>
      <c r="CA10" s="65">
        <v>323076</v>
      </c>
      <c r="CB10" s="65">
        <v>336383</v>
      </c>
      <c r="CC10" s="65">
        <v>346881</v>
      </c>
      <c r="CD10" s="65">
        <v>358171</v>
      </c>
      <c r="CE10" s="65">
        <v>1364511</v>
      </c>
      <c r="CF10" s="65">
        <v>361873</v>
      </c>
      <c r="CG10" s="65">
        <v>370062</v>
      </c>
      <c r="CH10" s="65">
        <v>386626</v>
      </c>
      <c r="CI10" s="65">
        <v>421531.93299999996</v>
      </c>
      <c r="CJ10" s="65">
        <v>1540092.933</v>
      </c>
      <c r="CK10" s="65">
        <v>433556</v>
      </c>
      <c r="CL10" s="65">
        <v>431727</v>
      </c>
      <c r="CM10" s="65">
        <v>432086</v>
      </c>
      <c r="CN10" s="65">
        <v>447865</v>
      </c>
      <c r="CO10" s="65">
        <f t="shared" si="1"/>
        <v>1745234</v>
      </c>
      <c r="CP10" s="65">
        <v>454038</v>
      </c>
      <c r="CQ10" s="65">
        <v>476616.28399999999</v>
      </c>
      <c r="CR10" s="65">
        <v>520916</v>
      </c>
      <c r="CS10" s="65">
        <v>597118</v>
      </c>
      <c r="CT10" s="65">
        <f t="shared" si="2"/>
        <v>2048688.284</v>
      </c>
      <c r="CU10" s="65">
        <v>650258</v>
      </c>
      <c r="CV10" s="65">
        <v>717564</v>
      </c>
      <c r="CW10" s="65">
        <v>784663</v>
      </c>
      <c r="CX10" s="108">
        <v>827567</v>
      </c>
      <c r="CY10" s="108">
        <v>2980052</v>
      </c>
      <c r="CZ10" s="367">
        <v>877284</v>
      </c>
      <c r="DA10" s="367">
        <v>944935</v>
      </c>
      <c r="DB10" s="367">
        <v>1079886</v>
      </c>
      <c r="DC10" s="367">
        <v>2902105</v>
      </c>
      <c r="DD10" s="61"/>
    </row>
    <row r="11" spans="1:111" s="278" customFormat="1" ht="12" x14ac:dyDescent="0.2">
      <c r="A11" s="278" t="s">
        <v>400</v>
      </c>
      <c r="B11" s="62">
        <v>0</v>
      </c>
      <c r="C11" s="62">
        <v>0</v>
      </c>
      <c r="D11" s="62">
        <v>0</v>
      </c>
      <c r="E11" s="62">
        <v>0</v>
      </c>
      <c r="F11" s="62">
        <v>0</v>
      </c>
      <c r="G11" s="62">
        <v>0</v>
      </c>
      <c r="H11" s="62">
        <v>0</v>
      </c>
      <c r="I11" s="62">
        <v>0</v>
      </c>
      <c r="J11" s="62">
        <v>0</v>
      </c>
      <c r="K11" s="62">
        <v>0</v>
      </c>
      <c r="L11" s="62">
        <v>0</v>
      </c>
      <c r="M11" s="62">
        <v>0</v>
      </c>
      <c r="N11" s="62">
        <v>0</v>
      </c>
      <c r="O11" s="62">
        <v>0</v>
      </c>
      <c r="P11" s="62">
        <v>0</v>
      </c>
      <c r="Q11" s="62">
        <v>0</v>
      </c>
      <c r="R11" s="62">
        <v>0</v>
      </c>
      <c r="S11" s="62">
        <v>0</v>
      </c>
      <c r="T11" s="62">
        <v>0</v>
      </c>
      <c r="U11" s="62">
        <v>0</v>
      </c>
      <c r="V11" s="62">
        <v>0</v>
      </c>
      <c r="W11" s="62">
        <v>0</v>
      </c>
      <c r="X11" s="62">
        <v>0</v>
      </c>
      <c r="Y11" s="62">
        <v>0</v>
      </c>
      <c r="Z11" s="62">
        <v>0</v>
      </c>
      <c r="AA11" s="62">
        <v>0</v>
      </c>
      <c r="AB11" s="62">
        <v>0</v>
      </c>
      <c r="AC11" s="62">
        <v>0</v>
      </c>
      <c r="AD11" s="62">
        <v>0</v>
      </c>
      <c r="AE11" s="62">
        <v>0</v>
      </c>
      <c r="AF11" s="62">
        <v>0</v>
      </c>
      <c r="AG11" s="62">
        <v>0</v>
      </c>
      <c r="AH11" s="62">
        <v>0</v>
      </c>
      <c r="AI11" s="62">
        <v>0</v>
      </c>
      <c r="AJ11" s="62">
        <v>0</v>
      </c>
      <c r="AK11" s="62">
        <v>0</v>
      </c>
      <c r="AL11" s="62">
        <v>0</v>
      </c>
      <c r="AM11" s="62">
        <v>0</v>
      </c>
      <c r="AN11" s="62">
        <v>0</v>
      </c>
      <c r="AO11" s="62">
        <v>0</v>
      </c>
      <c r="AP11" s="62">
        <v>0</v>
      </c>
      <c r="AQ11" s="62">
        <v>0</v>
      </c>
      <c r="AR11" s="62">
        <v>0</v>
      </c>
      <c r="AS11" s="62">
        <v>0</v>
      </c>
      <c r="AT11" s="62">
        <v>0</v>
      </c>
      <c r="AU11" s="62">
        <v>0</v>
      </c>
      <c r="AV11" s="62">
        <v>0</v>
      </c>
      <c r="AW11" s="62">
        <v>0</v>
      </c>
      <c r="AX11" s="62">
        <v>0</v>
      </c>
      <c r="AY11" s="62">
        <v>0</v>
      </c>
      <c r="AZ11" s="62">
        <v>0</v>
      </c>
      <c r="BA11" s="62">
        <v>0</v>
      </c>
      <c r="BB11" s="62">
        <v>9627</v>
      </c>
      <c r="BC11" s="62">
        <v>10102</v>
      </c>
      <c r="BD11" s="62">
        <v>10887</v>
      </c>
      <c r="BE11" s="62">
        <v>11943</v>
      </c>
      <c r="BF11" s="62">
        <v>42559</v>
      </c>
      <c r="BG11" s="65">
        <v>12769</v>
      </c>
      <c r="BH11" s="65">
        <v>13663</v>
      </c>
      <c r="BI11" s="65">
        <v>15075</v>
      </c>
      <c r="BJ11" s="65">
        <v>16266</v>
      </c>
      <c r="BK11" s="65">
        <v>57773</v>
      </c>
      <c r="BL11" s="65">
        <v>17749</v>
      </c>
      <c r="BM11" s="65">
        <v>18918</v>
      </c>
      <c r="BN11" s="65">
        <v>21207</v>
      </c>
      <c r="BO11" s="65">
        <v>22233</v>
      </c>
      <c r="BP11" s="65">
        <v>80107</v>
      </c>
      <c r="BQ11" s="65">
        <v>23064</v>
      </c>
      <c r="BR11" s="65">
        <v>23664</v>
      </c>
      <c r="BS11" s="65">
        <v>25032</v>
      </c>
      <c r="BT11" s="65">
        <v>26651</v>
      </c>
      <c r="BU11" s="65">
        <v>98411</v>
      </c>
      <c r="BV11" s="65">
        <v>26870</v>
      </c>
      <c r="BW11" s="65">
        <v>27620</v>
      </c>
      <c r="BX11" s="65">
        <v>27922</v>
      </c>
      <c r="BY11" s="65">
        <v>27586</v>
      </c>
      <c r="BZ11" s="65">
        <v>109998</v>
      </c>
      <c r="CA11" s="65">
        <v>28454</v>
      </c>
      <c r="CB11" s="65">
        <v>29136</v>
      </c>
      <c r="CC11" s="65">
        <v>29561</v>
      </c>
      <c r="CD11" s="65">
        <v>30409</v>
      </c>
      <c r="CE11" s="65">
        <v>117560</v>
      </c>
      <c r="CF11" s="65">
        <v>30537</v>
      </c>
      <c r="CG11" s="65">
        <v>30970</v>
      </c>
      <c r="CH11" s="65">
        <v>32222</v>
      </c>
      <c r="CI11" s="65">
        <v>35349</v>
      </c>
      <c r="CJ11" s="65">
        <v>129078</v>
      </c>
      <c r="CK11" s="65">
        <v>35851</v>
      </c>
      <c r="CL11" s="65">
        <v>33824</v>
      </c>
      <c r="CM11" s="65">
        <v>34023</v>
      </c>
      <c r="CN11" s="65">
        <v>35657</v>
      </c>
      <c r="CO11" s="65">
        <f t="shared" si="1"/>
        <v>139355</v>
      </c>
      <c r="CP11" s="65">
        <v>37608</v>
      </c>
      <c r="CQ11" s="65">
        <v>33998.967000000004</v>
      </c>
      <c r="CR11" s="65">
        <v>38116</v>
      </c>
      <c r="CS11" s="65">
        <v>37183.58272999998</v>
      </c>
      <c r="CT11" s="65">
        <f t="shared" si="2"/>
        <v>146906.54972999997</v>
      </c>
      <c r="CU11" s="65">
        <v>37283</v>
      </c>
      <c r="CV11" s="65">
        <v>37779</v>
      </c>
      <c r="CW11" s="65">
        <v>38528</v>
      </c>
      <c r="CX11" s="108">
        <v>39576</v>
      </c>
      <c r="CY11" s="108">
        <v>153166</v>
      </c>
      <c r="CZ11" s="367">
        <v>41098</v>
      </c>
      <c r="DA11" s="367">
        <v>41645</v>
      </c>
      <c r="DB11" s="367">
        <v>41623</v>
      </c>
      <c r="DC11" s="367">
        <v>124366</v>
      </c>
      <c r="DD11" s="61"/>
    </row>
    <row r="12" spans="1:111" s="278" customFormat="1" ht="12" x14ac:dyDescent="0.2">
      <c r="A12" s="278" t="s">
        <v>71</v>
      </c>
      <c r="B12" s="62">
        <v>0</v>
      </c>
      <c r="C12" s="62">
        <v>0</v>
      </c>
      <c r="D12" s="62">
        <v>0</v>
      </c>
      <c r="E12" s="62">
        <v>0</v>
      </c>
      <c r="F12" s="62">
        <v>0</v>
      </c>
      <c r="G12" s="62">
        <v>0</v>
      </c>
      <c r="H12" s="62">
        <v>0</v>
      </c>
      <c r="I12" s="62">
        <v>0</v>
      </c>
      <c r="J12" s="62">
        <v>0</v>
      </c>
      <c r="K12" s="62">
        <v>0</v>
      </c>
      <c r="L12" s="62">
        <v>0</v>
      </c>
      <c r="M12" s="62">
        <v>0</v>
      </c>
      <c r="N12" s="62">
        <v>0</v>
      </c>
      <c r="O12" s="62">
        <v>0</v>
      </c>
      <c r="P12" s="62">
        <v>0</v>
      </c>
      <c r="Q12" s="62">
        <v>0</v>
      </c>
      <c r="R12" s="62">
        <v>0</v>
      </c>
      <c r="S12" s="62">
        <v>0</v>
      </c>
      <c r="T12" s="62">
        <v>0</v>
      </c>
      <c r="U12" s="62">
        <v>0</v>
      </c>
      <c r="V12" s="62">
        <v>0</v>
      </c>
      <c r="W12" s="62">
        <v>0</v>
      </c>
      <c r="X12" s="62">
        <v>0</v>
      </c>
      <c r="Y12" s="62">
        <v>0</v>
      </c>
      <c r="Z12" s="62">
        <v>0</v>
      </c>
      <c r="AA12" s="62">
        <v>0</v>
      </c>
      <c r="AB12" s="62">
        <v>0</v>
      </c>
      <c r="AC12" s="62">
        <v>0</v>
      </c>
      <c r="AD12" s="62">
        <v>0</v>
      </c>
      <c r="AE12" s="62">
        <v>0</v>
      </c>
      <c r="AF12" s="62">
        <v>0</v>
      </c>
      <c r="AG12" s="62">
        <v>0</v>
      </c>
      <c r="AH12" s="62">
        <v>0</v>
      </c>
      <c r="AI12" s="62">
        <v>0</v>
      </c>
      <c r="AJ12" s="62">
        <v>0</v>
      </c>
      <c r="AK12" s="62">
        <v>0</v>
      </c>
      <c r="AL12" s="62">
        <v>0</v>
      </c>
      <c r="AM12" s="62">
        <v>0</v>
      </c>
      <c r="AN12" s="62">
        <v>0</v>
      </c>
      <c r="AO12" s="62">
        <v>0</v>
      </c>
      <c r="AP12" s="62">
        <v>0</v>
      </c>
      <c r="AQ12" s="62">
        <v>0</v>
      </c>
      <c r="AR12" s="62">
        <v>0</v>
      </c>
      <c r="AS12" s="62">
        <v>0</v>
      </c>
      <c r="AT12" s="62">
        <v>0</v>
      </c>
      <c r="AU12" s="62">
        <v>0</v>
      </c>
      <c r="AV12" s="62">
        <v>0</v>
      </c>
      <c r="AW12" s="62">
        <v>0</v>
      </c>
      <c r="AX12" s="62">
        <v>0</v>
      </c>
      <c r="AY12" s="62">
        <v>0</v>
      </c>
      <c r="AZ12" s="62">
        <v>0</v>
      </c>
      <c r="BA12" s="62">
        <v>0</v>
      </c>
      <c r="BB12" s="62">
        <v>1283</v>
      </c>
      <c r="BC12" s="62">
        <v>2362</v>
      </c>
      <c r="BD12" s="62">
        <v>4177</v>
      </c>
      <c r="BE12" s="62">
        <v>6934</v>
      </c>
      <c r="BF12" s="62">
        <v>14756</v>
      </c>
      <c r="BG12" s="65">
        <v>8346</v>
      </c>
      <c r="BH12" s="65">
        <v>11231</v>
      </c>
      <c r="BI12" s="65">
        <v>14501</v>
      </c>
      <c r="BJ12" s="65">
        <v>14917</v>
      </c>
      <c r="BK12" s="65">
        <v>48995</v>
      </c>
      <c r="BL12" s="65">
        <v>16238</v>
      </c>
      <c r="BM12" s="65">
        <v>18931</v>
      </c>
      <c r="BN12" s="65">
        <v>21476</v>
      </c>
      <c r="BO12" s="65">
        <v>25906</v>
      </c>
      <c r="BP12" s="65">
        <v>82551</v>
      </c>
      <c r="BQ12" s="65">
        <v>30117</v>
      </c>
      <c r="BR12" s="65">
        <v>32036</v>
      </c>
      <c r="BS12" s="65">
        <v>31112</v>
      </c>
      <c r="BT12" s="65">
        <v>25775</v>
      </c>
      <c r="BU12" s="65">
        <v>119040</v>
      </c>
      <c r="BV12" s="65">
        <v>23365</v>
      </c>
      <c r="BW12" s="65">
        <v>20304</v>
      </c>
      <c r="BX12" s="65">
        <v>17912</v>
      </c>
      <c r="BY12" s="65">
        <v>13402</v>
      </c>
      <c r="BZ12" s="65">
        <v>74983</v>
      </c>
      <c r="CA12" s="65">
        <v>10670</v>
      </c>
      <c r="CB12" s="65">
        <v>8746</v>
      </c>
      <c r="CC12" s="65">
        <v>-4371</v>
      </c>
      <c r="CD12" s="65">
        <v>3410</v>
      </c>
      <c r="CE12" s="65">
        <v>18455</v>
      </c>
      <c r="CF12" s="65">
        <v>2511</v>
      </c>
      <c r="CG12" s="65">
        <v>2072</v>
      </c>
      <c r="CH12" s="65">
        <v>1310</v>
      </c>
      <c r="CI12" s="65">
        <v>1284</v>
      </c>
      <c r="CJ12" s="65">
        <v>7177</v>
      </c>
      <c r="CK12" s="65">
        <v>1389</v>
      </c>
      <c r="CL12" s="65">
        <v>1057</v>
      </c>
      <c r="CM12" s="65">
        <v>867</v>
      </c>
      <c r="CN12" s="65">
        <v>864</v>
      </c>
      <c r="CO12" s="65">
        <f t="shared" si="1"/>
        <v>4177</v>
      </c>
      <c r="CP12" s="65">
        <v>768</v>
      </c>
      <c r="CQ12" s="65">
        <v>575</v>
      </c>
      <c r="CR12" s="65">
        <v>658</v>
      </c>
      <c r="CS12" s="65">
        <v>762</v>
      </c>
      <c r="CT12" s="65">
        <f t="shared" si="2"/>
        <v>2763</v>
      </c>
      <c r="CU12" s="68">
        <v>144</v>
      </c>
      <c r="CV12" s="68">
        <v>135</v>
      </c>
      <c r="CW12" s="68">
        <v>1466</v>
      </c>
      <c r="CX12" s="316">
        <v>284</v>
      </c>
      <c r="CY12" s="108">
        <v>2029</v>
      </c>
      <c r="CZ12" s="367">
        <v>217</v>
      </c>
      <c r="DA12" s="367">
        <v>321</v>
      </c>
      <c r="DB12" s="367">
        <v>165</v>
      </c>
      <c r="DC12" s="367">
        <v>703</v>
      </c>
      <c r="DD12" s="61"/>
    </row>
    <row r="13" spans="1:111" s="278" customFormat="1" ht="12" x14ac:dyDescent="0.2">
      <c r="A13" s="278" t="s">
        <v>401</v>
      </c>
      <c r="B13" s="315">
        <v>114961.40829000001</v>
      </c>
      <c r="C13" s="309">
        <v>126352.8983</v>
      </c>
      <c r="D13" s="308">
        <v>31367</v>
      </c>
      <c r="E13" s="308">
        <v>33644</v>
      </c>
      <c r="F13" s="308">
        <v>37329</v>
      </c>
      <c r="G13" s="308">
        <v>39388</v>
      </c>
      <c r="H13" s="308">
        <v>141728</v>
      </c>
      <c r="I13" s="308">
        <v>37922</v>
      </c>
      <c r="J13" s="308">
        <v>37888</v>
      </c>
      <c r="K13" s="308">
        <v>39838</v>
      </c>
      <c r="L13" s="308">
        <v>47108</v>
      </c>
      <c r="M13" s="308">
        <v>162756</v>
      </c>
      <c r="N13" s="308">
        <v>39896</v>
      </c>
      <c r="O13" s="308">
        <v>41609</v>
      </c>
      <c r="P13" s="308">
        <v>42817</v>
      </c>
      <c r="Q13" s="308">
        <v>45039</v>
      </c>
      <c r="R13" s="308">
        <v>169361</v>
      </c>
      <c r="S13" s="308">
        <v>45902</v>
      </c>
      <c r="T13" s="308">
        <v>44760</v>
      </c>
      <c r="U13" s="308">
        <v>54175</v>
      </c>
      <c r="V13" s="309">
        <v>55139</v>
      </c>
      <c r="W13" s="308">
        <v>199976</v>
      </c>
      <c r="X13" s="308">
        <v>50526</v>
      </c>
      <c r="Y13" s="308">
        <v>52299</v>
      </c>
      <c r="Z13" s="308">
        <v>62853</v>
      </c>
      <c r="AA13" s="308">
        <v>45948</v>
      </c>
      <c r="AB13" s="308">
        <v>211626</v>
      </c>
      <c r="AC13" s="308">
        <v>57675</v>
      </c>
      <c r="AD13" s="308">
        <v>67577</v>
      </c>
      <c r="AE13" s="308">
        <v>77928</v>
      </c>
      <c r="AF13" s="308">
        <v>63886</v>
      </c>
      <c r="AG13" s="308">
        <v>267068</v>
      </c>
      <c r="AH13" s="310">
        <v>66321</v>
      </c>
      <c r="AI13" s="308">
        <v>75587</v>
      </c>
      <c r="AJ13" s="308">
        <v>70446</v>
      </c>
      <c r="AK13" s="308">
        <v>64494</v>
      </c>
      <c r="AL13" s="308">
        <v>276848</v>
      </c>
      <c r="AM13" s="62">
        <v>66675</v>
      </c>
      <c r="AN13" s="62">
        <v>78866</v>
      </c>
      <c r="AO13" s="62">
        <v>85640</v>
      </c>
      <c r="AP13" s="63">
        <v>88915</v>
      </c>
      <c r="AQ13" s="63">
        <v>320096</v>
      </c>
      <c r="AR13" s="62">
        <v>74370</v>
      </c>
      <c r="AS13" s="62">
        <v>89816</v>
      </c>
      <c r="AT13" s="62">
        <v>97623</v>
      </c>
      <c r="AU13" s="62">
        <v>89707</v>
      </c>
      <c r="AV13" s="62">
        <v>351516</v>
      </c>
      <c r="AW13" s="64">
        <v>87464</v>
      </c>
      <c r="AX13" s="64">
        <v>94966</v>
      </c>
      <c r="AY13" s="65">
        <v>105231</v>
      </c>
      <c r="AZ13" s="65">
        <v>120991</v>
      </c>
      <c r="BA13" s="62">
        <v>408652</v>
      </c>
      <c r="BB13" s="62">
        <v>94809</v>
      </c>
      <c r="BC13" s="62">
        <v>140627</v>
      </c>
      <c r="BD13" s="62">
        <v>125817</v>
      </c>
      <c r="BE13" s="62">
        <v>99376</v>
      </c>
      <c r="BF13" s="62">
        <v>460629</v>
      </c>
      <c r="BG13" s="65">
        <v>109297</v>
      </c>
      <c r="BH13" s="65">
        <v>121826</v>
      </c>
      <c r="BI13" s="65">
        <v>139070</v>
      </c>
      <c r="BJ13" s="65">
        <v>129455</v>
      </c>
      <c r="BK13" s="65">
        <v>499648</v>
      </c>
      <c r="BL13" s="65">
        <v>122460</v>
      </c>
      <c r="BM13" s="65">
        <v>136794</v>
      </c>
      <c r="BN13" s="65">
        <v>153817</v>
      </c>
      <c r="BO13" s="65">
        <v>140020</v>
      </c>
      <c r="BP13" s="65">
        <v>553091</v>
      </c>
      <c r="BQ13" s="65">
        <v>143258</v>
      </c>
      <c r="BR13" s="65">
        <v>166122</v>
      </c>
      <c r="BS13" s="65">
        <v>189993</v>
      </c>
      <c r="BT13" s="65">
        <v>172460</v>
      </c>
      <c r="BU13" s="65">
        <v>671833</v>
      </c>
      <c r="BV13" s="65">
        <v>172534</v>
      </c>
      <c r="BW13" s="65">
        <v>195736</v>
      </c>
      <c r="BX13" s="65">
        <v>213672</v>
      </c>
      <c r="BY13" s="65">
        <v>198516</v>
      </c>
      <c r="BZ13" s="65">
        <v>780458</v>
      </c>
      <c r="CA13" s="65">
        <v>194567</v>
      </c>
      <c r="CB13" s="65">
        <v>213052</v>
      </c>
      <c r="CC13" s="65">
        <v>187783</v>
      </c>
      <c r="CD13" s="65">
        <v>202789</v>
      </c>
      <c r="CE13" s="65">
        <v>798191</v>
      </c>
      <c r="CF13" s="65">
        <v>208194</v>
      </c>
      <c r="CG13" s="65">
        <v>234029</v>
      </c>
      <c r="CH13" s="65">
        <v>239523</v>
      </c>
      <c r="CI13" s="65">
        <v>222578</v>
      </c>
      <c r="CJ13" s="65">
        <v>904324</v>
      </c>
      <c r="CK13" s="65">
        <v>233839</v>
      </c>
      <c r="CL13" s="65">
        <v>230851</v>
      </c>
      <c r="CM13" s="65">
        <v>240745</v>
      </c>
      <c r="CN13" s="65">
        <v>223085</v>
      </c>
      <c r="CO13" s="65">
        <f t="shared" si="1"/>
        <v>928520</v>
      </c>
      <c r="CP13" s="65">
        <v>239881</v>
      </c>
      <c r="CQ13" s="65">
        <v>268562</v>
      </c>
      <c r="CR13" s="65">
        <v>276570</v>
      </c>
      <c r="CS13" s="65">
        <v>262444</v>
      </c>
      <c r="CT13" s="65">
        <f t="shared" si="2"/>
        <v>1047457</v>
      </c>
      <c r="CU13" s="65">
        <v>289460</v>
      </c>
      <c r="CV13" s="65">
        <v>314183</v>
      </c>
      <c r="CW13" s="65">
        <v>348247</v>
      </c>
      <c r="CX13" s="108">
        <v>344978</v>
      </c>
      <c r="CY13" s="108">
        <v>1296868</v>
      </c>
      <c r="CZ13" s="367">
        <v>337125</v>
      </c>
      <c r="DA13" s="367">
        <v>395335</v>
      </c>
      <c r="DB13" s="367">
        <v>390780</v>
      </c>
      <c r="DC13" s="367">
        <v>1123240</v>
      </c>
      <c r="DD13" s="61"/>
    </row>
    <row r="14" spans="1:111" s="314" customFormat="1" ht="12" x14ac:dyDescent="0.2">
      <c r="A14" s="312" t="s">
        <v>402</v>
      </c>
      <c r="B14" s="317">
        <v>108088.16243000001</v>
      </c>
      <c r="C14" s="318">
        <v>116147.14073</v>
      </c>
      <c r="D14" s="313">
        <v>29931</v>
      </c>
      <c r="E14" s="313">
        <v>31429</v>
      </c>
      <c r="F14" s="313">
        <v>36576</v>
      </c>
      <c r="G14" s="313">
        <v>37462</v>
      </c>
      <c r="H14" s="313">
        <v>135398</v>
      </c>
      <c r="I14" s="313">
        <v>32132</v>
      </c>
      <c r="J14" s="313">
        <v>33421</v>
      </c>
      <c r="K14" s="313">
        <v>39118</v>
      </c>
      <c r="L14" s="313">
        <v>40064</v>
      </c>
      <c r="M14" s="313">
        <v>144735</v>
      </c>
      <c r="N14" s="313">
        <v>32840</v>
      </c>
      <c r="O14" s="313">
        <v>35367</v>
      </c>
      <c r="P14" s="313">
        <v>38920</v>
      </c>
      <c r="Q14" s="313">
        <v>41301</v>
      </c>
      <c r="R14" s="313">
        <v>148428</v>
      </c>
      <c r="S14" s="313">
        <v>40038</v>
      </c>
      <c r="T14" s="313">
        <v>37519</v>
      </c>
      <c r="U14" s="313">
        <v>40599</v>
      </c>
      <c r="V14" s="318">
        <v>44724</v>
      </c>
      <c r="W14" s="313">
        <v>162880</v>
      </c>
      <c r="X14" s="313">
        <v>45975</v>
      </c>
      <c r="Y14" s="313">
        <v>48475</v>
      </c>
      <c r="Z14" s="313">
        <v>53792</v>
      </c>
      <c r="AA14" s="313">
        <v>59018</v>
      </c>
      <c r="AB14" s="313">
        <v>207260</v>
      </c>
      <c r="AC14" s="313">
        <v>57111</v>
      </c>
      <c r="AD14" s="313">
        <v>65200</v>
      </c>
      <c r="AE14" s="313">
        <v>72613</v>
      </c>
      <c r="AF14" s="313">
        <v>67419</v>
      </c>
      <c r="AG14" s="313">
        <v>260596</v>
      </c>
      <c r="AH14" s="319">
        <f>62857+636</f>
        <v>63493</v>
      </c>
      <c r="AI14" s="313">
        <f>68861+993</f>
        <v>69854</v>
      </c>
      <c r="AJ14" s="313">
        <f>62432+1087</f>
        <v>63519</v>
      </c>
      <c r="AK14" s="313">
        <f>71671+1098</f>
        <v>72769</v>
      </c>
      <c r="AL14" s="308">
        <f>265821+3814</f>
        <v>269635</v>
      </c>
      <c r="AM14" s="69">
        <f>71940+947</f>
        <v>72887</v>
      </c>
      <c r="AN14" s="69">
        <f>75877+1007</f>
        <v>76884</v>
      </c>
      <c r="AO14" s="69">
        <f>93416+1086</f>
        <v>94502</v>
      </c>
      <c r="AP14" s="63">
        <f>98805+1169</f>
        <v>99974</v>
      </c>
      <c r="AQ14" s="63">
        <f>340038+4209</f>
        <v>344247</v>
      </c>
      <c r="AR14" s="69">
        <f>80063+877</f>
        <v>80940</v>
      </c>
      <c r="AS14" s="62">
        <f>83955+911</f>
        <v>84866</v>
      </c>
      <c r="AT14" s="62">
        <f>98104+901</f>
        <v>99005</v>
      </c>
      <c r="AU14" s="62">
        <f>104995+899</f>
        <v>105894</v>
      </c>
      <c r="AV14" s="62">
        <f>367117+3588</f>
        <v>370705</v>
      </c>
      <c r="AW14" s="64">
        <f>89893+817</f>
        <v>90710</v>
      </c>
      <c r="AX14" s="64">
        <f>96474+803</f>
        <v>97277</v>
      </c>
      <c r="AY14" s="65">
        <f>106171+851</f>
        <v>107022</v>
      </c>
      <c r="AZ14" s="65">
        <f>116089+820</f>
        <v>116909</v>
      </c>
      <c r="BA14" s="62">
        <f>408627+3291</f>
        <v>411918</v>
      </c>
      <c r="BB14" s="62">
        <f>106240+857</f>
        <v>107097</v>
      </c>
      <c r="BC14" s="62">
        <f>115439+512</f>
        <v>115951</v>
      </c>
      <c r="BD14" s="62">
        <f>126657+588</f>
        <v>127245</v>
      </c>
      <c r="BE14" s="62">
        <f>147293+514</f>
        <v>147807</v>
      </c>
      <c r="BF14" s="62">
        <f>495629+2471</f>
        <v>498100</v>
      </c>
      <c r="BG14" s="65">
        <f>130254+479</f>
        <v>130733</v>
      </c>
      <c r="BH14" s="65">
        <f>145864+439</f>
        <v>146303</v>
      </c>
      <c r="BI14" s="65">
        <f>161986+506</f>
        <v>162492</v>
      </c>
      <c r="BJ14" s="65">
        <f>181546+525</f>
        <v>182071</v>
      </c>
      <c r="BK14" s="65">
        <f>619650+1949</f>
        <v>621599</v>
      </c>
      <c r="BL14" s="65">
        <f>168430+534</f>
        <v>168964</v>
      </c>
      <c r="BM14" s="65">
        <f>188584+449</f>
        <v>189033</v>
      </c>
      <c r="BN14" s="65">
        <f>197539+425</f>
        <v>197964</v>
      </c>
      <c r="BO14" s="65">
        <f>222530+498</f>
        <v>223028</v>
      </c>
      <c r="BP14" s="65">
        <f>777083+1906</f>
        <v>778989</v>
      </c>
      <c r="BQ14" s="65">
        <f>185849+448</f>
        <v>186297</v>
      </c>
      <c r="BR14" s="65">
        <f>222158+376</f>
        <v>222534</v>
      </c>
      <c r="BS14" s="65">
        <f>248012+399</f>
        <v>248411</v>
      </c>
      <c r="BT14" s="65">
        <f>216795+410</f>
        <v>217205</v>
      </c>
      <c r="BU14" s="65">
        <f>872814+1633</f>
        <v>874447</v>
      </c>
      <c r="BV14" s="65">
        <f>213668+354</f>
        <v>214022</v>
      </c>
      <c r="BW14" s="65">
        <f>228014+275</f>
        <v>228289</v>
      </c>
      <c r="BX14" s="65">
        <f>254384+325</f>
        <v>254709</v>
      </c>
      <c r="BY14" s="65">
        <f>277346+360</f>
        <v>277706</v>
      </c>
      <c r="BZ14" s="65">
        <f>973412+1314</f>
        <v>974726</v>
      </c>
      <c r="CA14" s="65">
        <f>224550+298</f>
        <v>224848</v>
      </c>
      <c r="CB14" s="65">
        <f>253613+247</f>
        <v>253860</v>
      </c>
      <c r="CC14" s="65">
        <f>255427+248</f>
        <v>255675</v>
      </c>
      <c r="CD14" s="65">
        <f>270579+4</f>
        <v>270583</v>
      </c>
      <c r="CE14" s="65">
        <f>1004169+797</f>
        <v>1004966</v>
      </c>
      <c r="CF14" s="65">
        <f>236249+1</f>
        <v>236250</v>
      </c>
      <c r="CG14" s="65">
        <f>257944-7</f>
        <v>257937</v>
      </c>
      <c r="CH14" s="65">
        <f>286073-2</f>
        <v>286071</v>
      </c>
      <c r="CI14" s="65">
        <v>295005</v>
      </c>
      <c r="CJ14" s="65">
        <f>1075271-8</f>
        <v>1075263</v>
      </c>
      <c r="CK14" s="65">
        <v>256325</v>
      </c>
      <c r="CL14" s="65">
        <v>250236</v>
      </c>
      <c r="CM14" s="65">
        <v>304317</v>
      </c>
      <c r="CN14" s="65">
        <v>340357</v>
      </c>
      <c r="CO14" s="65">
        <f t="shared" si="1"/>
        <v>1151235</v>
      </c>
      <c r="CP14" s="65">
        <v>284459</v>
      </c>
      <c r="CQ14" s="65">
        <v>287674</v>
      </c>
      <c r="CR14" s="65">
        <v>351361</v>
      </c>
      <c r="CS14" s="65">
        <v>403784.7752700001</v>
      </c>
      <c r="CT14" s="65">
        <f t="shared" si="2"/>
        <v>1327278.7752700001</v>
      </c>
      <c r="CU14" s="68">
        <v>358373</v>
      </c>
      <c r="CV14" s="68">
        <v>371563</v>
      </c>
      <c r="CW14" s="68">
        <v>435963</v>
      </c>
      <c r="CX14" s="316">
        <v>458146</v>
      </c>
      <c r="CY14" s="108">
        <v>1624045</v>
      </c>
      <c r="CZ14" s="367">
        <v>448273</v>
      </c>
      <c r="DA14" s="367">
        <v>540546</v>
      </c>
      <c r="DB14" s="367">
        <v>655143</v>
      </c>
      <c r="DC14" s="367">
        <v>1643962</v>
      </c>
      <c r="DD14" s="61"/>
      <c r="DE14" s="278"/>
      <c r="DF14" s="320"/>
      <c r="DG14" s="320"/>
    </row>
    <row r="15" spans="1:111" s="314" customFormat="1" ht="12" x14ac:dyDescent="0.2">
      <c r="A15" s="312" t="s">
        <v>403</v>
      </c>
      <c r="B15" s="313">
        <v>0</v>
      </c>
      <c r="C15" s="313">
        <v>0</v>
      </c>
      <c r="D15" s="313">
        <v>0</v>
      </c>
      <c r="E15" s="313">
        <v>0</v>
      </c>
      <c r="F15" s="313">
        <v>0</v>
      </c>
      <c r="G15" s="313">
        <v>0</v>
      </c>
      <c r="H15" s="313">
        <v>0</v>
      </c>
      <c r="I15" s="313">
        <v>0</v>
      </c>
      <c r="J15" s="313">
        <v>0</v>
      </c>
      <c r="K15" s="313">
        <v>0</v>
      </c>
      <c r="L15" s="313">
        <v>0</v>
      </c>
      <c r="M15" s="313">
        <v>0</v>
      </c>
      <c r="N15" s="313">
        <v>0</v>
      </c>
      <c r="O15" s="313">
        <v>0</v>
      </c>
      <c r="P15" s="313">
        <v>0</v>
      </c>
      <c r="Q15" s="313">
        <v>0</v>
      </c>
      <c r="R15" s="313">
        <v>0</v>
      </c>
      <c r="S15" s="313">
        <v>0</v>
      </c>
      <c r="T15" s="313">
        <v>0</v>
      </c>
      <c r="U15" s="313">
        <v>0</v>
      </c>
      <c r="V15" s="313">
        <v>0</v>
      </c>
      <c r="W15" s="313">
        <v>0</v>
      </c>
      <c r="X15" s="313">
        <v>0</v>
      </c>
      <c r="Y15" s="313">
        <v>0</v>
      </c>
      <c r="Z15" s="313">
        <v>0</v>
      </c>
      <c r="AA15" s="313">
        <v>0</v>
      </c>
      <c r="AB15" s="313">
        <v>0</v>
      </c>
      <c r="AC15" s="313">
        <v>0</v>
      </c>
      <c r="AD15" s="313">
        <v>0</v>
      </c>
      <c r="AE15" s="313">
        <v>0</v>
      </c>
      <c r="AF15" s="313">
        <v>0</v>
      </c>
      <c r="AG15" s="313">
        <v>0</v>
      </c>
      <c r="AH15" s="313">
        <v>0</v>
      </c>
      <c r="AI15" s="313">
        <v>0</v>
      </c>
      <c r="AJ15" s="313">
        <v>0</v>
      </c>
      <c r="AK15" s="313">
        <v>62675</v>
      </c>
      <c r="AL15" s="308">
        <v>62675</v>
      </c>
      <c r="AM15" s="69">
        <v>60961</v>
      </c>
      <c r="AN15" s="69">
        <v>73556</v>
      </c>
      <c r="AO15" s="69">
        <v>62864</v>
      </c>
      <c r="AP15" s="63">
        <v>69311</v>
      </c>
      <c r="AQ15" s="63">
        <v>266692</v>
      </c>
      <c r="AR15" s="69">
        <v>69406</v>
      </c>
      <c r="AS15" s="62">
        <v>83995</v>
      </c>
      <c r="AT15" s="62">
        <v>91582</v>
      </c>
      <c r="AU15" s="62">
        <v>69601</v>
      </c>
      <c r="AV15" s="62">
        <v>314584</v>
      </c>
      <c r="AW15" s="64">
        <v>69475</v>
      </c>
      <c r="AX15" s="64">
        <v>104949</v>
      </c>
      <c r="AY15" s="65">
        <v>89519</v>
      </c>
      <c r="AZ15" s="65">
        <v>85601</v>
      </c>
      <c r="BA15" s="62">
        <v>349544</v>
      </c>
      <c r="BB15" s="62">
        <v>93599</v>
      </c>
      <c r="BC15" s="62">
        <v>107561</v>
      </c>
      <c r="BD15" s="62">
        <v>115503</v>
      </c>
      <c r="BE15" s="62">
        <v>99454</v>
      </c>
      <c r="BF15" s="62">
        <v>416117</v>
      </c>
      <c r="BG15" s="65">
        <v>113130</v>
      </c>
      <c r="BH15" s="65">
        <v>102415</v>
      </c>
      <c r="BI15" s="65">
        <v>127316</v>
      </c>
      <c r="BJ15" s="65">
        <v>124201</v>
      </c>
      <c r="BK15" s="65">
        <v>467062</v>
      </c>
      <c r="BL15" s="65">
        <v>124160</v>
      </c>
      <c r="BM15" s="65">
        <v>101484</v>
      </c>
      <c r="BN15" s="65">
        <v>118449</v>
      </c>
      <c r="BO15" s="65">
        <v>133803</v>
      </c>
      <c r="BP15" s="65">
        <v>477896</v>
      </c>
      <c r="BQ15" s="65">
        <v>124946</v>
      </c>
      <c r="BR15" s="65">
        <v>92527</v>
      </c>
      <c r="BS15" s="65">
        <v>128518</v>
      </c>
      <c r="BT15" s="65">
        <v>107164</v>
      </c>
      <c r="BU15" s="65">
        <v>453155</v>
      </c>
      <c r="BV15" s="65">
        <v>118196</v>
      </c>
      <c r="BW15" s="65">
        <v>102666</v>
      </c>
      <c r="BX15" s="65">
        <v>114202</v>
      </c>
      <c r="BY15" s="65">
        <v>123810</v>
      </c>
      <c r="BZ15" s="65">
        <v>458874</v>
      </c>
      <c r="CA15" s="65">
        <v>124833</v>
      </c>
      <c r="CB15" s="65">
        <v>117674</v>
      </c>
      <c r="CC15" s="65">
        <v>117793</v>
      </c>
      <c r="CD15" s="65">
        <v>124813</v>
      </c>
      <c r="CE15" s="65">
        <v>485113</v>
      </c>
      <c r="CF15" s="65">
        <v>120003</v>
      </c>
      <c r="CG15" s="65">
        <v>112967</v>
      </c>
      <c r="CH15" s="65">
        <v>121545</v>
      </c>
      <c r="CI15" s="65">
        <v>126364</v>
      </c>
      <c r="CJ15" s="65">
        <v>480879</v>
      </c>
      <c r="CK15" s="65">
        <v>119927</v>
      </c>
      <c r="CL15" s="65">
        <v>96022</v>
      </c>
      <c r="CM15" s="65">
        <v>134188</v>
      </c>
      <c r="CN15" s="65">
        <v>128855</v>
      </c>
      <c r="CO15" s="65">
        <f t="shared" si="1"/>
        <v>478992</v>
      </c>
      <c r="CP15" s="65">
        <v>123633</v>
      </c>
      <c r="CQ15" s="65">
        <v>93435</v>
      </c>
      <c r="CR15" s="65">
        <v>127111</v>
      </c>
      <c r="CS15" s="65">
        <v>122084</v>
      </c>
      <c r="CT15" s="65">
        <f t="shared" si="2"/>
        <v>466263</v>
      </c>
      <c r="CU15" s="68">
        <v>113392</v>
      </c>
      <c r="CV15" s="68">
        <v>114530</v>
      </c>
      <c r="CW15" s="68">
        <v>120630</v>
      </c>
      <c r="CX15" s="316">
        <v>124376</v>
      </c>
      <c r="CY15" s="108">
        <v>472928</v>
      </c>
      <c r="CZ15" s="367">
        <v>124517</v>
      </c>
      <c r="DA15" s="367">
        <v>59346</v>
      </c>
      <c r="DB15" s="367">
        <v>23000</v>
      </c>
      <c r="DC15" s="367">
        <v>206863</v>
      </c>
      <c r="DD15" s="61"/>
    </row>
    <row r="16" spans="1:111" s="314" customFormat="1" ht="12" x14ac:dyDescent="0.2">
      <c r="A16" s="312" t="s">
        <v>404</v>
      </c>
      <c r="B16" s="313">
        <v>0</v>
      </c>
      <c r="C16" s="313">
        <v>0</v>
      </c>
      <c r="D16" s="313">
        <v>0</v>
      </c>
      <c r="E16" s="313">
        <v>0</v>
      </c>
      <c r="F16" s="313">
        <v>0</v>
      </c>
      <c r="G16" s="313">
        <v>0</v>
      </c>
      <c r="H16" s="313">
        <v>0</v>
      </c>
      <c r="I16" s="313">
        <v>0</v>
      </c>
      <c r="J16" s="313">
        <v>0</v>
      </c>
      <c r="K16" s="313">
        <v>0</v>
      </c>
      <c r="L16" s="313">
        <v>0</v>
      </c>
      <c r="M16" s="313">
        <v>0</v>
      </c>
      <c r="N16" s="313">
        <v>0</v>
      </c>
      <c r="O16" s="313">
        <v>0</v>
      </c>
      <c r="P16" s="313">
        <v>0</v>
      </c>
      <c r="Q16" s="313">
        <v>0</v>
      </c>
      <c r="R16" s="313">
        <v>0</v>
      </c>
      <c r="S16" s="313">
        <v>0</v>
      </c>
      <c r="T16" s="313">
        <v>0</v>
      </c>
      <c r="U16" s="313">
        <v>0</v>
      </c>
      <c r="V16" s="313">
        <v>0</v>
      </c>
      <c r="W16" s="313">
        <v>0</v>
      </c>
      <c r="X16" s="313">
        <v>0</v>
      </c>
      <c r="Y16" s="313">
        <v>0</v>
      </c>
      <c r="Z16" s="313">
        <v>0</v>
      </c>
      <c r="AA16" s="313">
        <v>0</v>
      </c>
      <c r="AB16" s="313">
        <v>0</v>
      </c>
      <c r="AC16" s="313">
        <v>0</v>
      </c>
      <c r="AD16" s="313">
        <v>0</v>
      </c>
      <c r="AE16" s="313">
        <v>0</v>
      </c>
      <c r="AF16" s="313">
        <v>0</v>
      </c>
      <c r="AG16" s="313">
        <v>0</v>
      </c>
      <c r="AH16" s="313">
        <v>0</v>
      </c>
      <c r="AI16" s="313">
        <v>0</v>
      </c>
      <c r="AJ16" s="313">
        <v>0</v>
      </c>
      <c r="AK16" s="313">
        <v>0</v>
      </c>
      <c r="AL16" s="313">
        <v>0</v>
      </c>
      <c r="AM16" s="313">
        <v>0</v>
      </c>
      <c r="AN16" s="313">
        <v>0</v>
      </c>
      <c r="AO16" s="313">
        <v>0</v>
      </c>
      <c r="AP16" s="313">
        <v>0</v>
      </c>
      <c r="AQ16" s="313">
        <v>0</v>
      </c>
      <c r="AR16" s="313">
        <v>0</v>
      </c>
      <c r="AS16" s="313">
        <v>0</v>
      </c>
      <c r="AT16" s="313">
        <v>0</v>
      </c>
      <c r="AU16" s="313">
        <v>0</v>
      </c>
      <c r="AV16" s="313">
        <v>0</v>
      </c>
      <c r="AW16" s="64">
        <v>29259</v>
      </c>
      <c r="AX16" s="64">
        <v>31495</v>
      </c>
      <c r="AY16" s="65">
        <v>32753</v>
      </c>
      <c r="AZ16" s="65">
        <v>38228</v>
      </c>
      <c r="BA16" s="70">
        <f t="shared" ref="BA16" si="4">SUM(AW16:AZ16)</f>
        <v>131735</v>
      </c>
      <c r="BB16" s="62">
        <v>27961</v>
      </c>
      <c r="BC16" s="62">
        <v>33095</v>
      </c>
      <c r="BD16" s="62">
        <v>34599</v>
      </c>
      <c r="BE16" s="62">
        <v>35264</v>
      </c>
      <c r="BF16" s="70">
        <f t="shared" ref="BF16" si="5">SUM(BB16:BE16)</f>
        <v>130919</v>
      </c>
      <c r="BG16" s="65">
        <v>29686</v>
      </c>
      <c r="BH16" s="65">
        <v>31228</v>
      </c>
      <c r="BI16" s="65">
        <v>33480</v>
      </c>
      <c r="BJ16" s="65">
        <v>36883</v>
      </c>
      <c r="BK16" s="65">
        <f t="shared" ref="BK16" si="6">SUM(BG16:BJ16)</f>
        <v>131277</v>
      </c>
      <c r="BL16" s="65">
        <v>33706</v>
      </c>
      <c r="BM16" s="65">
        <v>36583</v>
      </c>
      <c r="BN16" s="65">
        <v>38859</v>
      </c>
      <c r="BO16" s="65">
        <v>42110</v>
      </c>
      <c r="BP16" s="65">
        <f t="shared" ref="BP16" si="7">SUM(BL16:BO16)</f>
        <v>151258</v>
      </c>
      <c r="BQ16" s="65">
        <v>35324</v>
      </c>
      <c r="BR16" s="65">
        <v>36189</v>
      </c>
      <c r="BS16" s="65">
        <v>39209</v>
      </c>
      <c r="BT16" s="65">
        <v>40912</v>
      </c>
      <c r="BU16" s="65">
        <f t="shared" ref="BU16" si="8">SUM(BQ16:BT16)</f>
        <v>151634</v>
      </c>
      <c r="BV16" s="65">
        <v>42930</v>
      </c>
      <c r="BW16" s="65">
        <v>44625</v>
      </c>
      <c r="BX16" s="65">
        <v>46475</v>
      </c>
      <c r="BY16" s="65">
        <v>47067</v>
      </c>
      <c r="BZ16" s="65">
        <f t="shared" ref="BZ16" si="9">SUM(BV16:BY16)</f>
        <v>181097</v>
      </c>
      <c r="CA16" s="65">
        <v>45892</v>
      </c>
      <c r="CB16" s="65">
        <v>44330</v>
      </c>
      <c r="CC16" s="65">
        <v>50220</v>
      </c>
      <c r="CD16" s="65">
        <v>49663</v>
      </c>
      <c r="CE16" s="65">
        <f t="shared" ref="CE16" si="10">SUM(CA16:CD16)</f>
        <v>190105</v>
      </c>
      <c r="CF16" s="65">
        <v>43581</v>
      </c>
      <c r="CG16" s="65">
        <v>44551</v>
      </c>
      <c r="CH16" s="65">
        <v>48021</v>
      </c>
      <c r="CI16" s="65">
        <v>49722</v>
      </c>
      <c r="CJ16" s="65">
        <f t="shared" ref="CJ16" si="11">SUM(CF16:CI16)</f>
        <v>185875</v>
      </c>
      <c r="CK16" s="65">
        <v>43326</v>
      </c>
      <c r="CL16" s="65">
        <v>39921</v>
      </c>
      <c r="CM16" s="65">
        <v>46941</v>
      </c>
      <c r="CN16" s="65">
        <v>53264</v>
      </c>
      <c r="CO16" s="65">
        <f t="shared" si="1"/>
        <v>183452</v>
      </c>
      <c r="CP16" s="65">
        <v>50956</v>
      </c>
      <c r="CQ16" s="65">
        <v>55630</v>
      </c>
      <c r="CR16" s="65">
        <v>58205</v>
      </c>
      <c r="CS16" s="65">
        <v>62962</v>
      </c>
      <c r="CT16" s="65">
        <f t="shared" si="2"/>
        <v>227753</v>
      </c>
      <c r="CU16" s="68">
        <v>58972</v>
      </c>
      <c r="CV16" s="68">
        <v>72525</v>
      </c>
      <c r="CW16" s="68">
        <v>66292</v>
      </c>
      <c r="CX16" s="316">
        <v>62823</v>
      </c>
      <c r="CY16" s="108">
        <v>260612</v>
      </c>
      <c r="CZ16" s="367">
        <v>58865</v>
      </c>
      <c r="DA16" s="367">
        <v>63942</v>
      </c>
      <c r="DB16" s="367">
        <v>45964</v>
      </c>
      <c r="DC16" s="367">
        <v>168771</v>
      </c>
      <c r="DD16" s="61"/>
    </row>
    <row r="17" spans="1:109" s="312" customFormat="1" ht="12" x14ac:dyDescent="0.2">
      <c r="A17" s="312" t="s">
        <v>405</v>
      </c>
      <c r="B17" s="318">
        <v>108088.16243000001</v>
      </c>
      <c r="C17" s="318">
        <v>116147.14073</v>
      </c>
      <c r="D17" s="318">
        <v>29931</v>
      </c>
      <c r="E17" s="318">
        <v>31429</v>
      </c>
      <c r="F17" s="318">
        <v>36576</v>
      </c>
      <c r="G17" s="318">
        <v>37462</v>
      </c>
      <c r="H17" s="318">
        <v>135398</v>
      </c>
      <c r="I17" s="318">
        <v>32132</v>
      </c>
      <c r="J17" s="318">
        <v>33421</v>
      </c>
      <c r="K17" s="318">
        <v>39118</v>
      </c>
      <c r="L17" s="318">
        <v>40064</v>
      </c>
      <c r="M17" s="318">
        <v>144735</v>
      </c>
      <c r="N17" s="318">
        <v>32840</v>
      </c>
      <c r="O17" s="318">
        <v>35367</v>
      </c>
      <c r="P17" s="318">
        <v>38920</v>
      </c>
      <c r="Q17" s="318">
        <v>41301</v>
      </c>
      <c r="R17" s="318">
        <v>148428</v>
      </c>
      <c r="S17" s="318">
        <v>40038</v>
      </c>
      <c r="T17" s="318">
        <v>37519</v>
      </c>
      <c r="U17" s="318">
        <v>40599</v>
      </c>
      <c r="V17" s="318">
        <v>44724</v>
      </c>
      <c r="W17" s="318">
        <v>162880</v>
      </c>
      <c r="X17" s="318">
        <v>45975</v>
      </c>
      <c r="Y17" s="318">
        <v>48475</v>
      </c>
      <c r="Z17" s="318">
        <v>53792</v>
      </c>
      <c r="AA17" s="318">
        <v>59018</v>
      </c>
      <c r="AB17" s="318">
        <v>207260</v>
      </c>
      <c r="AC17" s="318">
        <v>57111</v>
      </c>
      <c r="AD17" s="318">
        <v>65200</v>
      </c>
      <c r="AE17" s="318">
        <v>72613</v>
      </c>
      <c r="AF17" s="318">
        <v>67419</v>
      </c>
      <c r="AG17" s="318">
        <v>260596</v>
      </c>
      <c r="AH17" s="69">
        <v>63493</v>
      </c>
      <c r="AI17" s="69">
        <v>69854</v>
      </c>
      <c r="AJ17" s="69">
        <v>63519</v>
      </c>
      <c r="AK17" s="69">
        <v>135444</v>
      </c>
      <c r="AL17" s="69">
        <v>332310</v>
      </c>
      <c r="AM17" s="69">
        <v>133848</v>
      </c>
      <c r="AN17" s="69">
        <v>150440</v>
      </c>
      <c r="AO17" s="69">
        <v>157366</v>
      </c>
      <c r="AP17" s="69">
        <v>169285</v>
      </c>
      <c r="AQ17" s="69">
        <v>610939</v>
      </c>
      <c r="AR17" s="69">
        <v>150346</v>
      </c>
      <c r="AS17" s="69">
        <v>168861</v>
      </c>
      <c r="AT17" s="69">
        <v>190587</v>
      </c>
      <c r="AU17" s="69">
        <v>175495</v>
      </c>
      <c r="AV17" s="69">
        <v>685289</v>
      </c>
      <c r="AW17" s="71">
        <f>SUM(AW14:AW16)</f>
        <v>189444</v>
      </c>
      <c r="AX17" s="64">
        <v>202226</v>
      </c>
      <c r="AY17" s="65">
        <v>196541</v>
      </c>
      <c r="AZ17" s="65">
        <v>202510</v>
      </c>
      <c r="BA17" s="69">
        <v>761462</v>
      </c>
      <c r="BB17" s="62">
        <v>200696</v>
      </c>
      <c r="BC17" s="62">
        <v>223512</v>
      </c>
      <c r="BD17" s="62">
        <v>242748</v>
      </c>
      <c r="BE17" s="62">
        <v>247261</v>
      </c>
      <c r="BF17" s="62">
        <v>914217</v>
      </c>
      <c r="BG17" s="65">
        <v>243863</v>
      </c>
      <c r="BH17" s="65">
        <v>248718</v>
      </c>
      <c r="BI17" s="65">
        <v>289808</v>
      </c>
      <c r="BJ17" s="65">
        <v>306272</v>
      </c>
      <c r="BK17" s="65">
        <v>1088661</v>
      </c>
      <c r="BL17" s="65">
        <v>293124</v>
      </c>
      <c r="BM17" s="65">
        <v>290517</v>
      </c>
      <c r="BN17" s="65">
        <v>316413</v>
      </c>
      <c r="BO17" s="65">
        <v>356831</v>
      </c>
      <c r="BP17" s="65">
        <v>1256885</v>
      </c>
      <c r="BQ17" s="65">
        <v>311243</v>
      </c>
      <c r="BR17" s="65">
        <v>315061</v>
      </c>
      <c r="BS17" s="65">
        <v>376929</v>
      </c>
      <c r="BT17" s="65">
        <v>324369</v>
      </c>
      <c r="BU17" s="65">
        <v>1327602</v>
      </c>
      <c r="BV17" s="65">
        <v>332218</v>
      </c>
      <c r="BW17" s="65">
        <v>330955</v>
      </c>
      <c r="BX17" s="65">
        <v>368911</v>
      </c>
      <c r="BY17" s="65">
        <v>401516</v>
      </c>
      <c r="BZ17" s="65">
        <v>1433600</v>
      </c>
      <c r="CA17" s="65">
        <v>349681</v>
      </c>
      <c r="CB17" s="65">
        <v>371534</v>
      </c>
      <c r="CC17" s="65">
        <v>373468</v>
      </c>
      <c r="CD17" s="65">
        <v>395396</v>
      </c>
      <c r="CE17" s="65">
        <v>1490079</v>
      </c>
      <c r="CF17" s="65">
        <v>356253</v>
      </c>
      <c r="CG17" s="65">
        <v>370904</v>
      </c>
      <c r="CH17" s="65">
        <v>407616</v>
      </c>
      <c r="CI17" s="65">
        <v>421369</v>
      </c>
      <c r="CJ17" s="65">
        <v>1556142</v>
      </c>
      <c r="CK17" s="65">
        <v>376252</v>
      </c>
      <c r="CL17" s="65">
        <v>346258</v>
      </c>
      <c r="CM17" s="65">
        <v>438505</v>
      </c>
      <c r="CN17" s="65">
        <v>469212</v>
      </c>
      <c r="CO17" s="65">
        <f t="shared" si="1"/>
        <v>1630227</v>
      </c>
      <c r="CP17" s="65">
        <f>SUM(CP14:CP16)</f>
        <v>459048</v>
      </c>
      <c r="CQ17" s="65">
        <v>436739</v>
      </c>
      <c r="CR17" s="65">
        <v>536677</v>
      </c>
      <c r="CS17" s="65">
        <v>588830.7752700001</v>
      </c>
      <c r="CT17" s="65">
        <v>2021294.7752700001</v>
      </c>
      <c r="CU17" s="68">
        <v>530737</v>
      </c>
      <c r="CV17" s="68">
        <v>558618</v>
      </c>
      <c r="CW17" s="68">
        <v>622885</v>
      </c>
      <c r="CX17" s="316">
        <v>645345</v>
      </c>
      <c r="CY17" s="108">
        <v>2357585</v>
      </c>
      <c r="CZ17" s="360">
        <v>631655</v>
      </c>
      <c r="DA17" s="360">
        <v>663834</v>
      </c>
      <c r="DB17" s="360">
        <v>724107</v>
      </c>
      <c r="DC17" s="360">
        <v>2019596</v>
      </c>
      <c r="DD17" s="61"/>
    </row>
    <row r="18" spans="1:109" s="312" customFormat="1" ht="12" x14ac:dyDescent="0.2">
      <c r="A18" s="312" t="s">
        <v>406</v>
      </c>
      <c r="B18" s="69">
        <v>45379.628689999998</v>
      </c>
      <c r="C18" s="69">
        <v>47899.536399999997</v>
      </c>
      <c r="D18" s="313">
        <v>14303</v>
      </c>
      <c r="E18" s="313">
        <v>12626</v>
      </c>
      <c r="F18" s="313">
        <v>16189</v>
      </c>
      <c r="G18" s="313">
        <v>12901</v>
      </c>
      <c r="H18" s="313">
        <v>56019</v>
      </c>
      <c r="I18" s="313">
        <v>21381</v>
      </c>
      <c r="J18" s="313">
        <v>19951</v>
      </c>
      <c r="K18" s="313">
        <v>18412</v>
      </c>
      <c r="L18" s="313">
        <v>15828</v>
      </c>
      <c r="M18" s="313">
        <v>75572</v>
      </c>
      <c r="N18" s="313">
        <v>43098</v>
      </c>
      <c r="O18" s="313">
        <v>33588</v>
      </c>
      <c r="P18" s="313">
        <v>28838</v>
      </c>
      <c r="Q18" s="313">
        <v>25521</v>
      </c>
      <c r="R18" s="313">
        <v>131045</v>
      </c>
      <c r="S18" s="313">
        <v>67141</v>
      </c>
      <c r="T18" s="313">
        <v>42838</v>
      </c>
      <c r="U18" s="313">
        <v>37383</v>
      </c>
      <c r="V18" s="318">
        <v>34977</v>
      </c>
      <c r="W18" s="313">
        <v>182339</v>
      </c>
      <c r="X18" s="313">
        <v>84326</v>
      </c>
      <c r="Y18" s="313">
        <v>32324</v>
      </c>
      <c r="Z18" s="313">
        <v>59838</v>
      </c>
      <c r="AA18" s="313">
        <v>92668</v>
      </c>
      <c r="AB18" s="313">
        <v>269156</v>
      </c>
      <c r="AC18" s="313">
        <v>54985</v>
      </c>
      <c r="AD18" s="313">
        <v>41047</v>
      </c>
      <c r="AE18" s="313">
        <v>37627</v>
      </c>
      <c r="AF18" s="313">
        <v>28386</v>
      </c>
      <c r="AG18" s="313">
        <v>162045</v>
      </c>
      <c r="AH18" s="319">
        <v>64728</v>
      </c>
      <c r="AI18" s="313">
        <v>47277</v>
      </c>
      <c r="AJ18" s="313">
        <v>55538</v>
      </c>
      <c r="AK18" s="313">
        <v>37780</v>
      </c>
      <c r="AL18" s="308">
        <v>205323</v>
      </c>
      <c r="AM18" s="69">
        <v>81482</v>
      </c>
      <c r="AN18" s="69">
        <v>65757</v>
      </c>
      <c r="AO18" s="69">
        <v>62462</v>
      </c>
      <c r="AP18" s="63">
        <v>59139</v>
      </c>
      <c r="AQ18" s="63">
        <v>268840</v>
      </c>
      <c r="AR18" s="69">
        <v>96480</v>
      </c>
      <c r="AS18" s="62">
        <v>83092</v>
      </c>
      <c r="AT18" s="62">
        <v>67455</v>
      </c>
      <c r="AU18" s="62">
        <v>53262</v>
      </c>
      <c r="AV18" s="62">
        <v>300289</v>
      </c>
      <c r="AW18" s="64">
        <v>113147</v>
      </c>
      <c r="AX18" s="64">
        <v>64919</v>
      </c>
      <c r="AY18" s="65">
        <v>62992</v>
      </c>
      <c r="AZ18" s="65">
        <v>48093</v>
      </c>
      <c r="BA18" s="62">
        <v>289151</v>
      </c>
      <c r="BB18" s="62">
        <v>107618</v>
      </c>
      <c r="BC18" s="62">
        <v>73225</v>
      </c>
      <c r="BD18" s="62">
        <v>64913</v>
      </c>
      <c r="BE18" s="62">
        <v>49306</v>
      </c>
      <c r="BF18" s="62">
        <v>295062</v>
      </c>
      <c r="BG18" s="65">
        <v>144400</v>
      </c>
      <c r="BH18" s="65">
        <v>113763</v>
      </c>
      <c r="BI18" s="65">
        <v>101235</v>
      </c>
      <c r="BJ18" s="65">
        <v>68155</v>
      </c>
      <c r="BK18" s="65">
        <v>427553</v>
      </c>
      <c r="BL18" s="65">
        <v>182163</v>
      </c>
      <c r="BM18" s="65">
        <v>129503</v>
      </c>
      <c r="BN18" s="65">
        <v>105789</v>
      </c>
      <c r="BO18" s="65">
        <v>72344</v>
      </c>
      <c r="BP18" s="65">
        <v>489799</v>
      </c>
      <c r="BQ18" s="65">
        <v>191050</v>
      </c>
      <c r="BR18" s="65">
        <v>122320</v>
      </c>
      <c r="BS18" s="65">
        <v>96654</v>
      </c>
      <c r="BT18" s="65">
        <v>68555</v>
      </c>
      <c r="BU18" s="65">
        <v>478579</v>
      </c>
      <c r="BV18" s="65">
        <v>131475</v>
      </c>
      <c r="BW18" s="65">
        <v>76495</v>
      </c>
      <c r="BX18" s="65">
        <v>60027</v>
      </c>
      <c r="BY18" s="65">
        <v>41690</v>
      </c>
      <c r="BZ18" s="65">
        <v>309687</v>
      </c>
      <c r="CA18" s="65">
        <v>98457</v>
      </c>
      <c r="CB18" s="65">
        <v>63807</v>
      </c>
      <c r="CC18" s="65">
        <v>46272</v>
      </c>
      <c r="CD18" s="65">
        <v>36151</v>
      </c>
      <c r="CE18" s="65">
        <v>244687</v>
      </c>
      <c r="CF18" s="65">
        <v>50153</v>
      </c>
      <c r="CG18" s="65">
        <v>21749</v>
      </c>
      <c r="CH18" s="65">
        <v>17146</v>
      </c>
      <c r="CI18" s="65">
        <v>13195.323999999993</v>
      </c>
      <c r="CJ18" s="65">
        <v>102243.32399999999</v>
      </c>
      <c r="CK18" s="65">
        <v>0</v>
      </c>
      <c r="CL18" s="65">
        <v>0</v>
      </c>
      <c r="CM18" s="65">
        <v>0</v>
      </c>
      <c r="CN18" s="65">
        <v>0</v>
      </c>
      <c r="CO18" s="65">
        <f t="shared" si="1"/>
        <v>0</v>
      </c>
      <c r="CP18" s="65">
        <v>0</v>
      </c>
      <c r="CQ18" s="65">
        <v>0</v>
      </c>
      <c r="CR18" s="65">
        <v>0</v>
      </c>
      <c r="CS18" s="65">
        <v>0</v>
      </c>
      <c r="CT18" s="65">
        <f t="shared" si="2"/>
        <v>0</v>
      </c>
      <c r="CU18" s="68">
        <v>0</v>
      </c>
      <c r="CV18" s="68">
        <v>0</v>
      </c>
      <c r="CW18" s="68">
        <v>0</v>
      </c>
      <c r="CX18" s="316">
        <v>0</v>
      </c>
      <c r="CY18" s="108">
        <v>0</v>
      </c>
      <c r="CZ18" s="367">
        <v>0</v>
      </c>
      <c r="DA18" s="367">
        <v>0</v>
      </c>
      <c r="DB18" s="367">
        <v>0</v>
      </c>
      <c r="DC18" s="367">
        <v>0</v>
      </c>
      <c r="DD18" s="61"/>
    </row>
    <row r="19" spans="1:109" s="312" customFormat="1" ht="12" x14ac:dyDescent="0.2">
      <c r="A19" s="312" t="s">
        <v>407</v>
      </c>
      <c r="B19" s="69">
        <v>109359.32901000022</v>
      </c>
      <c r="C19" s="69">
        <v>113095.11548999976</v>
      </c>
      <c r="D19" s="313">
        <v>24828</v>
      </c>
      <c r="E19" s="313">
        <v>24591</v>
      </c>
      <c r="F19" s="313">
        <v>26192</v>
      </c>
      <c r="G19" s="313">
        <v>28675</v>
      </c>
      <c r="H19" s="313">
        <v>104286</v>
      </c>
      <c r="I19" s="313">
        <v>22831</v>
      </c>
      <c r="J19" s="313">
        <v>25181</v>
      </c>
      <c r="K19" s="313">
        <v>27611</v>
      </c>
      <c r="L19" s="313">
        <v>37116</v>
      </c>
      <c r="M19" s="313">
        <v>112739</v>
      </c>
      <c r="N19" s="313">
        <v>24702</v>
      </c>
      <c r="O19" s="313">
        <v>30986</v>
      </c>
      <c r="P19" s="313">
        <v>30680</v>
      </c>
      <c r="Q19" s="313">
        <v>30137</v>
      </c>
      <c r="R19" s="313">
        <v>116505</v>
      </c>
      <c r="S19" s="313">
        <v>31798</v>
      </c>
      <c r="T19" s="313">
        <v>34711</v>
      </c>
      <c r="U19" s="313">
        <v>37948</v>
      </c>
      <c r="V19" s="318">
        <v>36996</v>
      </c>
      <c r="W19" s="313">
        <v>141453</v>
      </c>
      <c r="X19" s="313">
        <v>35617</v>
      </c>
      <c r="Y19" s="313">
        <v>39859</v>
      </c>
      <c r="Z19" s="313">
        <v>48131</v>
      </c>
      <c r="AA19" s="313">
        <v>48962</v>
      </c>
      <c r="AB19" s="313">
        <v>172569</v>
      </c>
      <c r="AC19" s="313">
        <v>54215</v>
      </c>
      <c r="AD19" s="313">
        <v>63088</v>
      </c>
      <c r="AE19" s="313">
        <v>70558</v>
      </c>
      <c r="AF19" s="313">
        <v>73031</v>
      </c>
      <c r="AG19" s="313">
        <v>262642</v>
      </c>
      <c r="AH19" s="319">
        <v>64004</v>
      </c>
      <c r="AI19" s="313">
        <v>67400</v>
      </c>
      <c r="AJ19" s="313">
        <v>77761</v>
      </c>
      <c r="AK19" s="313">
        <v>79528</v>
      </c>
      <c r="AL19" s="308">
        <v>288693</v>
      </c>
      <c r="AM19" s="69">
        <v>66511</v>
      </c>
      <c r="AN19" s="69">
        <v>72136</v>
      </c>
      <c r="AO19" s="69">
        <v>120241</v>
      </c>
      <c r="AP19" s="63">
        <v>89868</v>
      </c>
      <c r="AQ19" s="63">
        <v>348756</v>
      </c>
      <c r="AR19" s="69">
        <v>85824</v>
      </c>
      <c r="AS19" s="62">
        <v>95439</v>
      </c>
      <c r="AT19" s="62">
        <v>118263</v>
      </c>
      <c r="AU19" s="62">
        <v>112066</v>
      </c>
      <c r="AV19" s="62">
        <v>411592</v>
      </c>
      <c r="AW19" s="64">
        <f>102319-29259</f>
        <v>73060</v>
      </c>
      <c r="AX19" s="64">
        <f>108452-31495</f>
        <v>76957</v>
      </c>
      <c r="AY19" s="65">
        <f>126971-32753</f>
        <v>94218</v>
      </c>
      <c r="AZ19" s="65">
        <f>144449-38228</f>
        <v>106221</v>
      </c>
      <c r="BA19" s="70">
        <f t="shared" ref="BA19" si="12">SUM(AW19:AZ19)</f>
        <v>350456</v>
      </c>
      <c r="BB19" s="62">
        <f>119248-27961</f>
        <v>91287</v>
      </c>
      <c r="BC19" s="62">
        <f>122290-33095</f>
        <v>89195</v>
      </c>
      <c r="BD19" s="62">
        <f>141337-34599</f>
        <v>106738</v>
      </c>
      <c r="BE19" s="62">
        <f>149433-35264</f>
        <v>114169</v>
      </c>
      <c r="BF19" s="70">
        <f t="shared" ref="BF19" si="13">SUM(BB19:BE19)</f>
        <v>401389</v>
      </c>
      <c r="BG19" s="65">
        <f>114543-29686</f>
        <v>84857</v>
      </c>
      <c r="BH19" s="65">
        <f>131025-31228</f>
        <v>99797</v>
      </c>
      <c r="BI19" s="65">
        <f>158922-33480</f>
        <v>125442</v>
      </c>
      <c r="BJ19" s="65">
        <f>155677-36883</f>
        <v>118794</v>
      </c>
      <c r="BK19" s="65">
        <f t="shared" ref="BK19" si="14">SUM(BG19:BJ19)</f>
        <v>428890</v>
      </c>
      <c r="BL19" s="65">
        <f>137800-33706</f>
        <v>104094</v>
      </c>
      <c r="BM19" s="65">
        <f>134238-36583</f>
        <v>97655</v>
      </c>
      <c r="BN19" s="65">
        <f>160905-38859</f>
        <v>122046</v>
      </c>
      <c r="BO19" s="65">
        <f>151516-42110</f>
        <v>109406</v>
      </c>
      <c r="BP19" s="65">
        <f t="shared" ref="BP19" si="15">SUM(BL19:BO19)</f>
        <v>433201</v>
      </c>
      <c r="BQ19" s="65">
        <f>131874-35324</f>
        <v>96550</v>
      </c>
      <c r="BR19" s="65">
        <f>142679-36189</f>
        <v>106490</v>
      </c>
      <c r="BS19" s="65">
        <f>143346-39209</f>
        <v>104137</v>
      </c>
      <c r="BT19" s="65">
        <f>133367-40912</f>
        <v>92455</v>
      </c>
      <c r="BU19" s="65">
        <f t="shared" ref="BU19" si="16">SUM(BQ19:BT19)</f>
        <v>399632</v>
      </c>
      <c r="BV19" s="65">
        <f>133659-42930</f>
        <v>90729</v>
      </c>
      <c r="BW19" s="65">
        <f>139934-44625</f>
        <v>95309</v>
      </c>
      <c r="BX19" s="65">
        <f>140698-46475</f>
        <v>94223</v>
      </c>
      <c r="BY19" s="65">
        <f>148445-47067</f>
        <v>101378</v>
      </c>
      <c r="BZ19" s="65">
        <f t="shared" ref="BZ19" si="17">SUM(BV19:BY19)</f>
        <v>381639</v>
      </c>
      <c r="CA19" s="65">
        <f>147176-45892</f>
        <v>101284</v>
      </c>
      <c r="CB19" s="65">
        <f>160358-44330</f>
        <v>116028</v>
      </c>
      <c r="CC19" s="65">
        <f>162150-50220</f>
        <v>111930</v>
      </c>
      <c r="CD19" s="65">
        <f>160392-49663</f>
        <v>110729</v>
      </c>
      <c r="CE19" s="65">
        <f t="shared" ref="CE19" si="18">SUM(CA19:CD19)</f>
        <v>439971</v>
      </c>
      <c r="CF19" s="65">
        <f>167685-43581</f>
        <v>124104</v>
      </c>
      <c r="CG19" s="65">
        <f>186804-44551</f>
        <v>142253</v>
      </c>
      <c r="CH19" s="65">
        <f>189012-48021</f>
        <v>140991</v>
      </c>
      <c r="CI19" s="65">
        <f>191271-49722</f>
        <v>141549</v>
      </c>
      <c r="CJ19" s="65">
        <f t="shared" ref="CJ19" si="19">SUM(CF19:CI19)</f>
        <v>548897</v>
      </c>
      <c r="CK19" s="65">
        <f>209733-43326</f>
        <v>166407</v>
      </c>
      <c r="CL19" s="65">
        <f>203431-39921</f>
        <v>163510</v>
      </c>
      <c r="CM19" s="65">
        <f>263926-46941</f>
        <v>216985</v>
      </c>
      <c r="CN19" s="65">
        <f>317305-53264</f>
        <v>264041</v>
      </c>
      <c r="CO19" s="65">
        <f t="shared" si="1"/>
        <v>810943</v>
      </c>
      <c r="CP19" s="65">
        <f>273481-50956</f>
        <v>222525</v>
      </c>
      <c r="CQ19" s="65">
        <f>238063-55630</f>
        <v>182433</v>
      </c>
      <c r="CR19" s="65">
        <f>295937-58205</f>
        <v>237732</v>
      </c>
      <c r="CS19" s="65">
        <f>311613-62962</f>
        <v>248651</v>
      </c>
      <c r="CT19" s="65">
        <f t="shared" si="2"/>
        <v>891341</v>
      </c>
      <c r="CU19" s="65">
        <f>315464-58972</f>
        <v>256492</v>
      </c>
      <c r="CV19" s="65">
        <f>315134-72525</f>
        <v>242609</v>
      </c>
      <c r="CW19" s="65">
        <v>251137</v>
      </c>
      <c r="CX19" s="108">
        <v>223545</v>
      </c>
      <c r="CY19" s="108">
        <v>973783</v>
      </c>
      <c r="CZ19" s="367">
        <v>250208</v>
      </c>
      <c r="DA19" s="367">
        <v>257449</v>
      </c>
      <c r="DB19" s="367">
        <v>275939</v>
      </c>
      <c r="DC19" s="367">
        <v>783596</v>
      </c>
      <c r="DD19" s="61"/>
    </row>
    <row r="20" spans="1:109" s="278" customFormat="1" ht="12" x14ac:dyDescent="0.2">
      <c r="A20" s="278" t="s">
        <v>408</v>
      </c>
      <c r="B20" s="309">
        <v>37645</v>
      </c>
      <c r="C20" s="309">
        <v>44765</v>
      </c>
      <c r="D20" s="308">
        <v>10675</v>
      </c>
      <c r="E20" s="308">
        <v>5812</v>
      </c>
      <c r="F20" s="308">
        <v>5882</v>
      </c>
      <c r="G20" s="308">
        <v>8329</v>
      </c>
      <c r="H20" s="308">
        <v>30698</v>
      </c>
      <c r="I20" s="308">
        <v>9752</v>
      </c>
      <c r="J20" s="308">
        <v>5819</v>
      </c>
      <c r="K20" s="308">
        <v>10267</v>
      </c>
      <c r="L20" s="308">
        <v>8687</v>
      </c>
      <c r="M20" s="308">
        <v>34525</v>
      </c>
      <c r="N20" s="308">
        <v>10051</v>
      </c>
      <c r="O20" s="308">
        <v>6959</v>
      </c>
      <c r="P20" s="308">
        <v>7143</v>
      </c>
      <c r="Q20" s="308">
        <v>11197</v>
      </c>
      <c r="R20" s="308">
        <v>35350</v>
      </c>
      <c r="S20" s="308">
        <v>9144</v>
      </c>
      <c r="T20" s="308">
        <v>8837</v>
      </c>
      <c r="U20" s="308">
        <v>5759</v>
      </c>
      <c r="V20" s="309">
        <v>9353</v>
      </c>
      <c r="W20" s="308">
        <v>33093</v>
      </c>
      <c r="X20" s="308">
        <v>9995</v>
      </c>
      <c r="Y20" s="308">
        <v>7461</v>
      </c>
      <c r="Z20" s="308">
        <v>9173</v>
      </c>
      <c r="AA20" s="308">
        <v>12042</v>
      </c>
      <c r="AB20" s="308">
        <v>38671</v>
      </c>
      <c r="AC20" s="308">
        <v>11053</v>
      </c>
      <c r="AD20" s="308">
        <v>10225</v>
      </c>
      <c r="AE20" s="308">
        <v>17354</v>
      </c>
      <c r="AF20" s="308">
        <v>9837</v>
      </c>
      <c r="AG20" s="308">
        <v>48469</v>
      </c>
      <c r="AH20" s="310">
        <v>14484</v>
      </c>
      <c r="AI20" s="308">
        <v>12455</v>
      </c>
      <c r="AJ20" s="308">
        <v>12245</v>
      </c>
      <c r="AK20" s="308">
        <v>17040</v>
      </c>
      <c r="AL20" s="308">
        <v>56224</v>
      </c>
      <c r="AM20" s="62">
        <v>16548</v>
      </c>
      <c r="AN20" s="62">
        <v>14675</v>
      </c>
      <c r="AO20" s="62">
        <v>17431</v>
      </c>
      <c r="AP20" s="63">
        <v>18319</v>
      </c>
      <c r="AQ20" s="63">
        <v>66973</v>
      </c>
      <c r="AR20" s="62">
        <v>18683</v>
      </c>
      <c r="AS20" s="62">
        <v>16816</v>
      </c>
      <c r="AT20" s="62">
        <v>20788</v>
      </c>
      <c r="AU20" s="62">
        <v>22088</v>
      </c>
      <c r="AV20" s="62">
        <v>78375</v>
      </c>
      <c r="AW20" s="64">
        <v>23361</v>
      </c>
      <c r="AX20" s="64">
        <v>23098</v>
      </c>
      <c r="AY20" s="65">
        <v>28059</v>
      </c>
      <c r="AZ20" s="65">
        <v>32746</v>
      </c>
      <c r="BA20" s="62">
        <v>107264</v>
      </c>
      <c r="BB20" s="62">
        <v>34289</v>
      </c>
      <c r="BC20" s="62">
        <v>31561</v>
      </c>
      <c r="BD20" s="62">
        <v>36655</v>
      </c>
      <c r="BE20" s="62">
        <v>41050</v>
      </c>
      <c r="BF20" s="62">
        <v>143555</v>
      </c>
      <c r="BG20" s="65">
        <v>39684</v>
      </c>
      <c r="BH20" s="65">
        <v>34017</v>
      </c>
      <c r="BI20" s="65">
        <v>42917</v>
      </c>
      <c r="BJ20" s="65">
        <v>46886</v>
      </c>
      <c r="BK20" s="65">
        <v>163504</v>
      </c>
      <c r="BL20" s="65">
        <v>54536</v>
      </c>
      <c r="BM20" s="65">
        <v>51834</v>
      </c>
      <c r="BN20" s="65">
        <v>60477</v>
      </c>
      <c r="BO20" s="65">
        <v>62080</v>
      </c>
      <c r="BP20" s="65">
        <v>228927</v>
      </c>
      <c r="BQ20" s="65">
        <v>64130</v>
      </c>
      <c r="BR20" s="65">
        <v>54062</v>
      </c>
      <c r="BS20" s="65">
        <v>58645</v>
      </c>
      <c r="BT20" s="65">
        <v>68560</v>
      </c>
      <c r="BU20" s="65">
        <v>245397</v>
      </c>
      <c r="BV20" s="65">
        <v>66055</v>
      </c>
      <c r="BW20" s="65">
        <v>64858</v>
      </c>
      <c r="BX20" s="65">
        <v>67794</v>
      </c>
      <c r="BY20" s="65">
        <v>67408</v>
      </c>
      <c r="BZ20" s="65">
        <v>266115</v>
      </c>
      <c r="CA20" s="65">
        <v>72391</v>
      </c>
      <c r="CB20" s="65">
        <v>70855</v>
      </c>
      <c r="CC20" s="65">
        <v>78913</v>
      </c>
      <c r="CD20" s="65">
        <v>81177</v>
      </c>
      <c r="CE20" s="65">
        <v>303336</v>
      </c>
      <c r="CF20" s="65">
        <v>84078</v>
      </c>
      <c r="CG20" s="65">
        <v>77994</v>
      </c>
      <c r="CH20" s="65">
        <v>78327</v>
      </c>
      <c r="CI20" s="65">
        <v>81739</v>
      </c>
      <c r="CJ20" s="65">
        <v>322138</v>
      </c>
      <c r="CK20" s="65">
        <v>82996</v>
      </c>
      <c r="CL20" s="65">
        <v>80972</v>
      </c>
      <c r="CM20" s="65">
        <v>91313</v>
      </c>
      <c r="CN20" s="65">
        <v>103548</v>
      </c>
      <c r="CO20" s="65">
        <f t="shared" si="1"/>
        <v>358829</v>
      </c>
      <c r="CP20" s="65">
        <v>106227</v>
      </c>
      <c r="CQ20" s="65">
        <v>93732</v>
      </c>
      <c r="CR20" s="65">
        <v>103591</v>
      </c>
      <c r="CS20" s="65">
        <v>115019</v>
      </c>
      <c r="CT20" s="65">
        <f t="shared" si="2"/>
        <v>418569</v>
      </c>
      <c r="CU20" s="68">
        <v>115346</v>
      </c>
      <c r="CV20" s="68">
        <v>114589</v>
      </c>
      <c r="CW20" s="68">
        <v>124338</v>
      </c>
      <c r="CX20" s="108">
        <v>131565</v>
      </c>
      <c r="CY20" s="108">
        <v>485838</v>
      </c>
      <c r="CZ20" s="367">
        <v>149120</v>
      </c>
      <c r="DA20" s="367">
        <v>131981</v>
      </c>
      <c r="DB20" s="367">
        <v>135841</v>
      </c>
      <c r="DC20" s="367">
        <v>416942</v>
      </c>
      <c r="DD20" s="61"/>
    </row>
    <row r="21" spans="1:109" s="278" customFormat="1" ht="12" x14ac:dyDescent="0.2">
      <c r="A21" s="278" t="s">
        <v>409</v>
      </c>
      <c r="B21" s="308">
        <v>0</v>
      </c>
      <c r="C21" s="308">
        <v>0</v>
      </c>
      <c r="D21" s="308">
        <v>0</v>
      </c>
      <c r="E21" s="308">
        <v>0</v>
      </c>
      <c r="F21" s="308">
        <v>0</v>
      </c>
      <c r="G21" s="308">
        <v>0</v>
      </c>
      <c r="H21" s="308">
        <v>0</v>
      </c>
      <c r="I21" s="308">
        <v>2517</v>
      </c>
      <c r="J21" s="308">
        <v>2244</v>
      </c>
      <c r="K21" s="308">
        <v>3462</v>
      </c>
      <c r="L21" s="308">
        <v>4472</v>
      </c>
      <c r="M21" s="308">
        <v>12695</v>
      </c>
      <c r="N21" s="308">
        <v>4944</v>
      </c>
      <c r="O21" s="308">
        <v>5197</v>
      </c>
      <c r="P21" s="308">
        <v>6490</v>
      </c>
      <c r="Q21" s="308">
        <v>6563</v>
      </c>
      <c r="R21" s="308">
        <v>23194</v>
      </c>
      <c r="S21" s="308">
        <v>7393</v>
      </c>
      <c r="T21" s="308">
        <v>7410</v>
      </c>
      <c r="U21" s="308">
        <v>9308</v>
      </c>
      <c r="V21" s="309">
        <v>13034</v>
      </c>
      <c r="W21" s="308">
        <v>37145</v>
      </c>
      <c r="X21" s="308">
        <v>11379</v>
      </c>
      <c r="Y21" s="308">
        <v>12998</v>
      </c>
      <c r="Z21" s="308">
        <v>14592</v>
      </c>
      <c r="AA21" s="308">
        <v>17969</v>
      </c>
      <c r="AB21" s="308">
        <v>56938</v>
      </c>
      <c r="AC21" s="308">
        <v>15672</v>
      </c>
      <c r="AD21" s="308">
        <v>16657</v>
      </c>
      <c r="AE21" s="308">
        <v>18437</v>
      </c>
      <c r="AF21" s="308">
        <v>20087</v>
      </c>
      <c r="AG21" s="308">
        <v>70851</v>
      </c>
      <c r="AH21" s="310">
        <v>20127</v>
      </c>
      <c r="AI21" s="308">
        <v>22630</v>
      </c>
      <c r="AJ21" s="308">
        <v>23938</v>
      </c>
      <c r="AK21" s="308">
        <v>25919</v>
      </c>
      <c r="AL21" s="308">
        <v>92614</v>
      </c>
      <c r="AM21" s="62">
        <v>25518</v>
      </c>
      <c r="AN21" s="62">
        <v>26756</v>
      </c>
      <c r="AO21" s="62">
        <v>29259</v>
      </c>
      <c r="AP21" s="63">
        <v>32769</v>
      </c>
      <c r="AQ21" s="63">
        <v>114302</v>
      </c>
      <c r="AR21" s="62">
        <v>29865</v>
      </c>
      <c r="AS21" s="62">
        <v>33186</v>
      </c>
      <c r="AT21" s="62">
        <v>36380</v>
      </c>
      <c r="AU21" s="62">
        <v>36670</v>
      </c>
      <c r="AV21" s="62">
        <v>136101</v>
      </c>
      <c r="AW21" s="64">
        <v>37745</v>
      </c>
      <c r="AX21" s="64">
        <v>40000</v>
      </c>
      <c r="AY21" s="65">
        <v>39552</v>
      </c>
      <c r="AZ21" s="65">
        <v>40363</v>
      </c>
      <c r="BA21" s="62">
        <v>157660</v>
      </c>
      <c r="BB21" s="62">
        <v>40668</v>
      </c>
      <c r="BC21" s="62">
        <v>43615</v>
      </c>
      <c r="BD21" s="62">
        <v>41127</v>
      </c>
      <c r="BE21" s="62">
        <v>42721</v>
      </c>
      <c r="BF21" s="62">
        <v>168131</v>
      </c>
      <c r="BG21" s="65">
        <v>39426</v>
      </c>
      <c r="BH21" s="65">
        <v>43166</v>
      </c>
      <c r="BI21" s="65">
        <v>42391</v>
      </c>
      <c r="BJ21" s="65">
        <v>60710</v>
      </c>
      <c r="BK21" s="65">
        <v>185693</v>
      </c>
      <c r="BL21" s="65">
        <v>42967</v>
      </c>
      <c r="BM21" s="65">
        <v>42953</v>
      </c>
      <c r="BN21" s="65">
        <v>46673</v>
      </c>
      <c r="BO21" s="65">
        <v>49744</v>
      </c>
      <c r="BP21" s="65">
        <v>182337</v>
      </c>
      <c r="BQ21" s="65">
        <v>49320</v>
      </c>
      <c r="BR21" s="65">
        <v>64884</v>
      </c>
      <c r="BS21" s="65">
        <v>58384</v>
      </c>
      <c r="BT21" s="65">
        <v>65876</v>
      </c>
      <c r="BU21" s="65">
        <v>238464</v>
      </c>
      <c r="BV21" s="65">
        <v>74484</v>
      </c>
      <c r="BW21" s="65">
        <v>76986</v>
      </c>
      <c r="BX21" s="65">
        <v>78464</v>
      </c>
      <c r="BY21" s="65">
        <v>87872</v>
      </c>
      <c r="BZ21" s="65">
        <v>317806</v>
      </c>
      <c r="CA21" s="65">
        <v>76637</v>
      </c>
      <c r="CB21" s="65">
        <v>90342</v>
      </c>
      <c r="CC21" s="65">
        <v>79898</v>
      </c>
      <c r="CD21" s="65">
        <v>95544</v>
      </c>
      <c r="CE21" s="65">
        <v>342421</v>
      </c>
      <c r="CF21" s="65">
        <v>87226</v>
      </c>
      <c r="CG21" s="65">
        <v>75286</v>
      </c>
      <c r="CH21" s="65">
        <v>79116</v>
      </c>
      <c r="CI21" s="65">
        <v>96530</v>
      </c>
      <c r="CJ21" s="65">
        <v>338158</v>
      </c>
      <c r="CK21" s="65">
        <v>74953</v>
      </c>
      <c r="CL21" s="65">
        <v>69419</v>
      </c>
      <c r="CM21" s="65">
        <v>75226</v>
      </c>
      <c r="CN21" s="65">
        <v>68568</v>
      </c>
      <c r="CO21" s="65">
        <f t="shared" si="1"/>
        <v>288166</v>
      </c>
      <c r="CP21" s="65">
        <v>67249</v>
      </c>
      <c r="CQ21" s="65">
        <v>69099</v>
      </c>
      <c r="CR21" s="65">
        <v>83372</v>
      </c>
      <c r="CS21" s="65">
        <v>73946</v>
      </c>
      <c r="CT21" s="65">
        <f t="shared" si="2"/>
        <v>293666</v>
      </c>
      <c r="CU21" s="68">
        <v>64942</v>
      </c>
      <c r="CV21" s="68">
        <v>70158</v>
      </c>
      <c r="CW21" s="68">
        <v>73938</v>
      </c>
      <c r="CX21" s="316">
        <v>70475</v>
      </c>
      <c r="CY21" s="108">
        <v>279513</v>
      </c>
      <c r="CZ21" s="367">
        <v>68165</v>
      </c>
      <c r="DA21" s="367">
        <v>66661</v>
      </c>
      <c r="DB21" s="367">
        <v>76250</v>
      </c>
      <c r="DC21" s="367">
        <v>211076</v>
      </c>
      <c r="DD21" s="61"/>
    </row>
    <row r="22" spans="1:109" s="278" customFormat="1" ht="12" x14ac:dyDescent="0.2">
      <c r="A22" s="321"/>
      <c r="B22" s="322"/>
      <c r="C22" s="322"/>
      <c r="D22" s="322"/>
      <c r="E22" s="322"/>
      <c r="F22" s="322"/>
      <c r="G22" s="322"/>
      <c r="H22" s="322"/>
      <c r="I22" s="323"/>
      <c r="J22" s="323"/>
      <c r="K22" s="323"/>
      <c r="L22" s="323"/>
      <c r="M22" s="322"/>
      <c r="N22" s="323"/>
      <c r="O22" s="323"/>
      <c r="P22" s="323"/>
      <c r="Q22" s="323"/>
      <c r="R22" s="322"/>
      <c r="S22" s="323"/>
      <c r="T22" s="323"/>
      <c r="U22" s="323"/>
      <c r="V22" s="323"/>
      <c r="W22" s="322"/>
      <c r="X22" s="323"/>
      <c r="Y22" s="324"/>
      <c r="Z22" s="324"/>
      <c r="AA22" s="324"/>
      <c r="AB22" s="322"/>
      <c r="AC22" s="322"/>
      <c r="AD22" s="324"/>
      <c r="AE22" s="324"/>
      <c r="AF22" s="324"/>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c r="BC22" s="322"/>
      <c r="BD22" s="322"/>
      <c r="BE22" s="322"/>
      <c r="BF22" s="322"/>
      <c r="BG22" s="322"/>
      <c r="BH22" s="322"/>
      <c r="BI22" s="322"/>
      <c r="BJ22" s="322"/>
      <c r="BK22" s="322"/>
      <c r="BL22" s="322"/>
      <c r="BM22" s="322"/>
      <c r="BN22" s="322"/>
      <c r="BO22" s="322"/>
      <c r="BP22" s="322"/>
      <c r="BQ22" s="322"/>
      <c r="BR22" s="322"/>
      <c r="BS22" s="322"/>
      <c r="BT22" s="72"/>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325"/>
      <c r="CY22" s="325"/>
      <c r="CZ22" s="325"/>
      <c r="DA22" s="325"/>
      <c r="DB22" s="325"/>
      <c r="DC22" s="325"/>
      <c r="DD22" s="61"/>
    </row>
    <row r="23" spans="1:109" s="278" customFormat="1" ht="12" x14ac:dyDescent="0.2">
      <c r="A23" s="283" t="s">
        <v>410</v>
      </c>
      <c r="B23" s="303">
        <v>2001</v>
      </c>
      <c r="C23" s="303">
        <v>2002</v>
      </c>
      <c r="D23" s="303" t="s">
        <v>48</v>
      </c>
      <c r="E23" s="303" t="s">
        <v>49</v>
      </c>
      <c r="F23" s="303" t="s">
        <v>50</v>
      </c>
      <c r="G23" s="303" t="s">
        <v>51</v>
      </c>
      <c r="H23" s="303">
        <v>2003</v>
      </c>
      <c r="I23" s="304" t="s">
        <v>52</v>
      </c>
      <c r="J23" s="304" t="s">
        <v>53</v>
      </c>
      <c r="K23" s="304" t="s">
        <v>54</v>
      </c>
      <c r="L23" s="304" t="s">
        <v>55</v>
      </c>
      <c r="M23" s="303">
        <v>2004</v>
      </c>
      <c r="N23" s="304" t="s">
        <v>56</v>
      </c>
      <c r="O23" s="304" t="s">
        <v>57</v>
      </c>
      <c r="P23" s="304" t="s">
        <v>58</v>
      </c>
      <c r="Q23" s="304" t="s">
        <v>59</v>
      </c>
      <c r="R23" s="303">
        <v>2005</v>
      </c>
      <c r="S23" s="304" t="s">
        <v>60</v>
      </c>
      <c r="T23" s="304" t="s">
        <v>61</v>
      </c>
      <c r="U23" s="304" t="s">
        <v>62</v>
      </c>
      <c r="V23" s="304" t="s">
        <v>63</v>
      </c>
      <c r="W23" s="303">
        <v>2006</v>
      </c>
      <c r="X23" s="304" t="s">
        <v>64</v>
      </c>
      <c r="Y23" s="305" t="s">
        <v>65</v>
      </c>
      <c r="Z23" s="305" t="s">
        <v>66</v>
      </c>
      <c r="AA23" s="305" t="s">
        <v>67</v>
      </c>
      <c r="AB23" s="306">
        <v>2007</v>
      </c>
      <c r="AC23" s="275" t="s">
        <v>68</v>
      </c>
      <c r="AD23" s="305" t="s">
        <v>69</v>
      </c>
      <c r="AE23" s="304" t="s">
        <v>70</v>
      </c>
      <c r="AF23" s="305" t="s">
        <v>2</v>
      </c>
      <c r="AG23" s="275">
        <v>2008</v>
      </c>
      <c r="AH23" s="275" t="s">
        <v>3</v>
      </c>
      <c r="AI23" s="275" t="s">
        <v>4</v>
      </c>
      <c r="AJ23" s="275" t="s">
        <v>5</v>
      </c>
      <c r="AK23" s="275" t="s">
        <v>6</v>
      </c>
      <c r="AL23" s="275">
        <v>2009</v>
      </c>
      <c r="AM23" s="275" t="s">
        <v>7</v>
      </c>
      <c r="AN23" s="275" t="s">
        <v>8</v>
      </c>
      <c r="AO23" s="275" t="s">
        <v>9</v>
      </c>
      <c r="AP23" s="275" t="s">
        <v>10</v>
      </c>
      <c r="AQ23" s="275">
        <v>2010</v>
      </c>
      <c r="AR23" s="275" t="s">
        <v>11</v>
      </c>
      <c r="AS23" s="275" t="s">
        <v>12</v>
      </c>
      <c r="AT23" s="275" t="s">
        <v>13</v>
      </c>
      <c r="AU23" s="275" t="s">
        <v>14</v>
      </c>
      <c r="AV23" s="275">
        <v>2011</v>
      </c>
      <c r="AW23" s="275" t="s">
        <v>15</v>
      </c>
      <c r="AX23" s="275" t="s">
        <v>16</v>
      </c>
      <c r="AY23" s="275" t="s">
        <v>17</v>
      </c>
      <c r="AZ23" s="275" t="s">
        <v>18</v>
      </c>
      <c r="BA23" s="275">
        <v>2012</v>
      </c>
      <c r="BB23" s="275" t="s">
        <v>19</v>
      </c>
      <c r="BC23" s="275" t="str">
        <f>BC4</f>
        <v>2Q13</v>
      </c>
      <c r="BD23" s="275" t="str">
        <f>BD4</f>
        <v>3Q13</v>
      </c>
      <c r="BE23" s="275" t="s">
        <v>22</v>
      </c>
      <c r="BF23" s="275">
        <v>2013</v>
      </c>
      <c r="BG23" s="275" t="s">
        <v>23</v>
      </c>
      <c r="BH23" s="275" t="s">
        <v>24</v>
      </c>
      <c r="BI23" s="275" t="s">
        <v>25</v>
      </c>
      <c r="BJ23" s="60" t="s">
        <v>26</v>
      </c>
      <c r="BK23" s="275">
        <v>2014</v>
      </c>
      <c r="BL23" s="275" t="s">
        <v>27</v>
      </c>
      <c r="BM23" s="275" t="s">
        <v>28</v>
      </c>
      <c r="BN23" s="275" t="s">
        <v>29</v>
      </c>
      <c r="BO23" s="60" t="s">
        <v>30</v>
      </c>
      <c r="BP23" s="275">
        <v>2015</v>
      </c>
      <c r="BQ23" s="60" t="s">
        <v>31</v>
      </c>
      <c r="BR23" s="60" t="s">
        <v>32</v>
      </c>
      <c r="BS23" s="60" t="s">
        <v>33</v>
      </c>
      <c r="BT23" s="60" t="s">
        <v>34</v>
      </c>
      <c r="BU23" s="60">
        <v>2016</v>
      </c>
      <c r="BV23" s="60" t="str">
        <f t="shared" ref="BV23:BZ23" si="20">BV4</f>
        <v>1Q17</v>
      </c>
      <c r="BW23" s="60" t="str">
        <f t="shared" si="20"/>
        <v>2Q17</v>
      </c>
      <c r="BX23" s="60" t="str">
        <f t="shared" si="20"/>
        <v>3Q17</v>
      </c>
      <c r="BY23" s="60" t="str">
        <f t="shared" si="20"/>
        <v>4Q17</v>
      </c>
      <c r="BZ23" s="60">
        <f t="shared" si="20"/>
        <v>2017</v>
      </c>
      <c r="CA23" s="60" t="str">
        <f>CA4</f>
        <v>1Q18</v>
      </c>
      <c r="CB23" s="60" t="str">
        <f>CB4</f>
        <v>2Q18</v>
      </c>
      <c r="CC23" s="60" t="s">
        <v>35</v>
      </c>
      <c r="CD23" s="60" t="s">
        <v>36</v>
      </c>
      <c r="CE23" s="60">
        <f>CE4</f>
        <v>2018</v>
      </c>
      <c r="CF23" s="60" t="s">
        <v>37</v>
      </c>
      <c r="CG23" s="60" t="s">
        <v>38</v>
      </c>
      <c r="CH23" s="60" t="s">
        <v>39</v>
      </c>
      <c r="CI23" s="60" t="s">
        <v>40</v>
      </c>
      <c r="CJ23" s="60">
        <v>2019</v>
      </c>
      <c r="CK23" s="60" t="s">
        <v>41</v>
      </c>
      <c r="CL23" s="60" t="s">
        <v>42</v>
      </c>
      <c r="CM23" s="60" t="s">
        <v>43</v>
      </c>
      <c r="CN23" s="60" t="s">
        <v>44</v>
      </c>
      <c r="CO23" s="60">
        <v>2020</v>
      </c>
      <c r="CP23" s="60" t="str">
        <f t="shared" ref="CP23:CU23" si="21">CP4</f>
        <v>1Q21</v>
      </c>
      <c r="CQ23" s="60" t="str">
        <f t="shared" si="21"/>
        <v>2Q21</v>
      </c>
      <c r="CR23" s="60" t="str">
        <f t="shared" si="21"/>
        <v>3Q21</v>
      </c>
      <c r="CS23" s="60" t="str">
        <f t="shared" si="21"/>
        <v>4Q21</v>
      </c>
      <c r="CT23" s="60">
        <f t="shared" si="21"/>
        <v>2021</v>
      </c>
      <c r="CU23" s="60" t="str">
        <f t="shared" si="21"/>
        <v>1Q22</v>
      </c>
      <c r="CV23" s="60" t="str">
        <f>CV4</f>
        <v>2Q22</v>
      </c>
      <c r="CW23" s="60" t="str">
        <f>CW4</f>
        <v>3Q22</v>
      </c>
      <c r="CX23" s="326" t="s">
        <v>45</v>
      </c>
      <c r="CY23" s="326">
        <v>2022</v>
      </c>
      <c r="CZ23" s="326" t="s">
        <v>532</v>
      </c>
      <c r="DA23" s="326" t="s">
        <v>659</v>
      </c>
      <c r="DB23" s="326" t="s">
        <v>675</v>
      </c>
      <c r="DC23" s="326">
        <v>2023</v>
      </c>
      <c r="DD23" s="61"/>
    </row>
    <row r="24" spans="1:109" s="331" customFormat="1" ht="15" x14ac:dyDescent="0.25">
      <c r="A24" s="327" t="s">
        <v>72</v>
      </c>
      <c r="B24" s="328"/>
      <c r="C24" s="328"/>
      <c r="D24" s="328"/>
      <c r="E24" s="328"/>
      <c r="F24" s="328"/>
      <c r="G24" s="328"/>
      <c r="H24" s="328"/>
      <c r="I24" s="329"/>
      <c r="J24" s="329"/>
      <c r="K24" s="329"/>
      <c r="L24" s="329"/>
      <c r="M24" s="328"/>
      <c r="N24" s="329"/>
      <c r="O24" s="329"/>
      <c r="P24" s="329"/>
      <c r="Q24" s="329"/>
      <c r="R24" s="328"/>
      <c r="S24" s="329"/>
      <c r="T24" s="329"/>
      <c r="U24" s="329"/>
      <c r="V24" s="329"/>
      <c r="W24" s="328"/>
      <c r="X24" s="329"/>
      <c r="Y24" s="330"/>
      <c r="Z24" s="330"/>
      <c r="AA24" s="330"/>
      <c r="AB24" s="328"/>
      <c r="AD24" s="330"/>
      <c r="AE24" s="332"/>
      <c r="AF24" s="332"/>
      <c r="AG24" s="328"/>
      <c r="BG24" s="52"/>
      <c r="BH24" s="52"/>
      <c r="BI24" s="52"/>
      <c r="BJ24" s="52"/>
      <c r="BK24" s="278"/>
      <c r="BL24" s="52"/>
      <c r="BM24" s="52"/>
      <c r="BN24" s="52"/>
      <c r="BO24" s="52"/>
      <c r="BP24" s="278"/>
      <c r="BQ24" s="52"/>
      <c r="BR24" s="52"/>
      <c r="BS24" s="52"/>
      <c r="BT24" s="52"/>
      <c r="BU24" s="278"/>
      <c r="BV24" s="278"/>
      <c r="BW24" s="278"/>
      <c r="BX24" s="278"/>
      <c r="BY24" s="278"/>
      <c r="BZ24" s="278"/>
      <c r="CA24" s="278"/>
      <c r="CB24" s="278"/>
      <c r="CC24" s="278"/>
      <c r="CD24" s="278"/>
      <c r="CE24" s="278"/>
      <c r="CF24" s="278"/>
      <c r="CG24" s="278"/>
      <c r="CH24" s="278"/>
      <c r="CI24" s="278"/>
      <c r="CJ24" s="278"/>
      <c r="CK24" s="278"/>
      <c r="CL24" s="278"/>
      <c r="CM24" s="278"/>
      <c r="CN24" s="278"/>
      <c r="CO24" s="278"/>
      <c r="CP24" s="278"/>
      <c r="CQ24" s="278"/>
      <c r="CR24" s="278"/>
      <c r="CS24" s="278"/>
      <c r="CT24" s="278"/>
      <c r="CZ24" s="455"/>
      <c r="DA24" s="455"/>
      <c r="DB24" s="455"/>
      <c r="DC24" s="455"/>
      <c r="DD24" s="61"/>
    </row>
    <row r="25" spans="1:109" s="333" customFormat="1" ht="12" x14ac:dyDescent="0.2">
      <c r="A25" s="333" t="s">
        <v>411</v>
      </c>
      <c r="B25" s="74">
        <v>0.5863160138845892</v>
      </c>
      <c r="C25" s="74">
        <v>0.59474683081691604</v>
      </c>
      <c r="D25" s="74">
        <v>0.59989615671803598</v>
      </c>
      <c r="E25" s="74">
        <v>0.5994045870913004</v>
      </c>
      <c r="F25" s="74">
        <v>0.62148561318253359</v>
      </c>
      <c r="G25" s="74">
        <v>0.63590982177914113</v>
      </c>
      <c r="H25" s="74">
        <v>0.61494628652906291</v>
      </c>
      <c r="I25" s="74">
        <v>0.60544679448094008</v>
      </c>
      <c r="J25" s="74">
        <v>0.59764477782969772</v>
      </c>
      <c r="K25" s="74">
        <v>0.60520585076346378</v>
      </c>
      <c r="L25" s="74">
        <v>0.58350950791438028</v>
      </c>
      <c r="M25" s="74">
        <v>0.59753132789905028</v>
      </c>
      <c r="N25" s="74">
        <v>0.60756668936456104</v>
      </c>
      <c r="O25" s="74">
        <v>0.60777769753980149</v>
      </c>
      <c r="P25" s="74">
        <v>0.6032104467303101</v>
      </c>
      <c r="Q25" s="74">
        <v>0.55268122866804748</v>
      </c>
      <c r="R25" s="74">
        <v>0.5921763881734724</v>
      </c>
      <c r="S25" s="74">
        <v>0.56810551488769112</v>
      </c>
      <c r="T25" s="74">
        <v>0.55415892233135711</v>
      </c>
      <c r="U25" s="74">
        <v>0.56111761501280821</v>
      </c>
      <c r="V25" s="74">
        <v>0.52130641579569126</v>
      </c>
      <c r="W25" s="74">
        <v>0.55054363374981985</v>
      </c>
      <c r="X25" s="74">
        <v>0.53605026606815398</v>
      </c>
      <c r="Y25" s="74">
        <v>0.5482912478762676</v>
      </c>
      <c r="Z25" s="74">
        <v>0.50852428794522075</v>
      </c>
      <c r="AA25" s="74">
        <v>0.50771708575859142</v>
      </c>
      <c r="AB25" s="74">
        <v>0.52442642781848892</v>
      </c>
      <c r="AC25" s="75">
        <v>0.57099999999999995</v>
      </c>
      <c r="AD25" s="74">
        <v>0.57056292352766858</v>
      </c>
      <c r="AE25" s="75">
        <v>0.54765874235659218</v>
      </c>
      <c r="AF25" s="74">
        <v>0.52417627446159687</v>
      </c>
      <c r="AG25" s="74">
        <v>0.55100000000000005</v>
      </c>
      <c r="AH25" s="334">
        <v>0.58978810058337017</v>
      </c>
      <c r="AI25" s="334">
        <v>0.58579498602514057</v>
      </c>
      <c r="AJ25" s="334">
        <v>0.58443859186795388</v>
      </c>
      <c r="AK25" s="334">
        <v>0.55341710524937837</v>
      </c>
      <c r="AL25" s="334">
        <v>0.57599635757582646</v>
      </c>
      <c r="AM25" s="76">
        <v>0.60028484096473511</v>
      </c>
      <c r="AN25" s="76">
        <v>0.55958613057953155</v>
      </c>
      <c r="AO25" s="76">
        <v>0.56170009422169909</v>
      </c>
      <c r="AP25" s="77">
        <v>0.55476396319550736</v>
      </c>
      <c r="AQ25" s="77">
        <v>0.56881896183259839</v>
      </c>
      <c r="AR25" s="76">
        <v>0.6047519844309891</v>
      </c>
      <c r="AS25" s="76">
        <v>0.59436557840141702</v>
      </c>
      <c r="AT25" s="76">
        <v>0.59133346371692219</v>
      </c>
      <c r="AU25" s="76">
        <v>0.59211544511378045</v>
      </c>
      <c r="AV25" s="76">
        <v>0.59551791042203084</v>
      </c>
      <c r="AW25" s="76">
        <v>0.61640535067792501</v>
      </c>
      <c r="AX25" s="76">
        <v>0.60316767676013416</v>
      </c>
      <c r="AY25" s="76">
        <v>0.57823277606979517</v>
      </c>
      <c r="AZ25" s="76">
        <v>0.55598658904610965</v>
      </c>
      <c r="BA25" s="76">
        <v>0.58775715977378495</v>
      </c>
      <c r="BB25" s="77">
        <v>0.56204695320158915</v>
      </c>
      <c r="BC25" s="77">
        <v>0.53507928639931523</v>
      </c>
      <c r="BD25" s="76">
        <v>0.54707648359040528</v>
      </c>
      <c r="BE25" s="76">
        <v>0.52802131434826227</v>
      </c>
      <c r="BF25" s="76">
        <v>0.54255700968481602</v>
      </c>
      <c r="BG25" s="78">
        <v>0.58213679922318362</v>
      </c>
      <c r="BH25" s="78">
        <v>0.56015323349104673</v>
      </c>
      <c r="BI25" s="78">
        <v>0.54998497297952842</v>
      </c>
      <c r="BJ25" s="78">
        <v>0.53131707968150976</v>
      </c>
      <c r="BK25" s="78">
        <v>0.55534685450828825</v>
      </c>
      <c r="BL25" s="78">
        <v>0.55822297099967422</v>
      </c>
      <c r="BM25" s="78">
        <v>0.52673991218238148</v>
      </c>
      <c r="BN25" s="78">
        <v>0.52385588500099189</v>
      </c>
      <c r="BO25" s="78">
        <v>0.53385945863734108</v>
      </c>
      <c r="BP25" s="78">
        <v>0.535566664955058</v>
      </c>
      <c r="BQ25" s="79">
        <v>0.57115830524465083</v>
      </c>
      <c r="BR25" s="79">
        <v>0.57951193182592453</v>
      </c>
      <c r="BS25" s="79">
        <v>0.55980130120712845</v>
      </c>
      <c r="BT25" s="79">
        <v>0.56151084365370074</v>
      </c>
      <c r="BU25" s="79">
        <v>0.56794501569164302</v>
      </c>
      <c r="BV25" s="79">
        <v>0.57170788984823173</v>
      </c>
      <c r="BW25" s="79">
        <v>0.55092792271278268</v>
      </c>
      <c r="BX25" s="79">
        <v>0.5441564326562921</v>
      </c>
      <c r="BY25" s="79">
        <v>0.51220564464976559</v>
      </c>
      <c r="BZ25" s="79">
        <v>0.54447133554360283</v>
      </c>
      <c r="CA25" s="80">
        <v>0.52044690023410223</v>
      </c>
      <c r="CB25" s="80">
        <v>0.50165708286672606</v>
      </c>
      <c r="CC25" s="80">
        <v>0.5049235577851503</v>
      </c>
      <c r="CD25" s="80">
        <v>0.52060365299742728</v>
      </c>
      <c r="CE25" s="80">
        <v>0.51187928883183831</v>
      </c>
      <c r="CF25" s="80">
        <f t="shared" ref="CF25:CY25" si="22">CF28/CF27</f>
        <v>0.54132620562403455</v>
      </c>
      <c r="CG25" s="80">
        <f t="shared" si="22"/>
        <v>0.5164179442927751</v>
      </c>
      <c r="CH25" s="80">
        <f t="shared" si="22"/>
        <v>0.53130412680795425</v>
      </c>
      <c r="CI25" s="80">
        <f t="shared" si="22"/>
        <v>0.53145748927303826</v>
      </c>
      <c r="CJ25" s="80">
        <f t="shared" si="22"/>
        <v>0.53009629127042024</v>
      </c>
      <c r="CK25" s="80">
        <f t="shared" si="22"/>
        <v>0.5255923597518275</v>
      </c>
      <c r="CL25" s="80">
        <f t="shared" si="22"/>
        <v>0.40942465411060314</v>
      </c>
      <c r="CM25" s="80">
        <f t="shared" si="22"/>
        <v>0.46696905848948478</v>
      </c>
      <c r="CN25" s="80">
        <f t="shared" si="22"/>
        <v>0.49476147689993105</v>
      </c>
      <c r="CO25" s="80">
        <f t="shared" si="22"/>
        <v>0.47465913318331271</v>
      </c>
      <c r="CP25" s="80">
        <f t="shared" si="22"/>
        <v>0.50496479641695313</v>
      </c>
      <c r="CQ25" s="80">
        <f t="shared" si="22"/>
        <v>0.4882725545452673</v>
      </c>
      <c r="CR25" s="80">
        <f t="shared" si="22"/>
        <v>0.55285220125786161</v>
      </c>
      <c r="CS25" s="80">
        <f t="shared" si="22"/>
        <v>0.57223767984148211</v>
      </c>
      <c r="CT25" s="80">
        <f t="shared" si="22"/>
        <v>0.53111487436016969</v>
      </c>
      <c r="CU25" s="80">
        <f t="shared" si="22"/>
        <v>0.60987355060791681</v>
      </c>
      <c r="CV25" s="80">
        <f t="shared" si="22"/>
        <v>0.63129803252516081</v>
      </c>
      <c r="CW25" s="80">
        <f t="shared" si="22"/>
        <v>0.64535507497306155</v>
      </c>
      <c r="CX25" s="80">
        <f t="shared" si="22"/>
        <v>0.57848373080124105</v>
      </c>
      <c r="CY25" s="80">
        <f t="shared" si="22"/>
        <v>0.61551261154740555</v>
      </c>
      <c r="CZ25" s="348">
        <v>0.59528339335988223</v>
      </c>
      <c r="DA25" s="348">
        <v>0.54878856090295192</v>
      </c>
      <c r="DB25" s="348">
        <v>0.54206080946626323</v>
      </c>
      <c r="DC25" s="348">
        <v>0.5611121319912391</v>
      </c>
      <c r="DD25" s="61"/>
    </row>
    <row r="26" spans="1:109" s="333" customFormat="1" ht="12" x14ac:dyDescent="0.2">
      <c r="A26" s="333" t="s">
        <v>412</v>
      </c>
      <c r="B26" s="74">
        <v>0.21523551297796314</v>
      </c>
      <c r="C26" s="74">
        <v>0.21557856471440934</v>
      </c>
      <c r="D26" s="74">
        <v>0.20942395136426406</v>
      </c>
      <c r="E26" s="74">
        <v>0.21363568805825661</v>
      </c>
      <c r="F26" s="74">
        <v>0.19874662457892089</v>
      </c>
      <c r="G26" s="74">
        <v>0.2226135105357592</v>
      </c>
      <c r="H26" s="74">
        <v>0.21116736221477916</v>
      </c>
      <c r="I26" s="74">
        <v>0.20418731900802994</v>
      </c>
      <c r="J26" s="74">
        <v>0.21722028224232051</v>
      </c>
      <c r="K26" s="74">
        <v>0.20671811308156757</v>
      </c>
      <c r="L26" s="74">
        <v>0.21383541811463</v>
      </c>
      <c r="M26" s="74">
        <v>0.21058636429293831</v>
      </c>
      <c r="N26" s="74">
        <v>0.2067926209042196</v>
      </c>
      <c r="O26" s="74">
        <v>0.20879267551482444</v>
      </c>
      <c r="P26" s="74">
        <v>0.20627050732370547</v>
      </c>
      <c r="Q26" s="74">
        <v>0.19878535333628514</v>
      </c>
      <c r="R26" s="74">
        <v>0.20506489217834531</v>
      </c>
      <c r="S26" s="74">
        <v>0.19685523248168574</v>
      </c>
      <c r="T26" s="74">
        <v>0.19732566368647503</v>
      </c>
      <c r="U26" s="74">
        <v>0.20298355221216371</v>
      </c>
      <c r="V26" s="74">
        <v>0.21939574593182087</v>
      </c>
      <c r="W26" s="74">
        <v>0.204509486999921</v>
      </c>
      <c r="X26" s="74">
        <v>0.2130075264099362</v>
      </c>
      <c r="Y26" s="74">
        <v>0.21372850488144746</v>
      </c>
      <c r="Z26" s="74">
        <v>0.22160268135458611</v>
      </c>
      <c r="AA26" s="74">
        <v>0.20822510520123697</v>
      </c>
      <c r="AB26" s="74">
        <v>0.21412488305244753</v>
      </c>
      <c r="AC26" s="75">
        <v>0.216</v>
      </c>
      <c r="AD26" s="74">
        <v>0.21296302613917995</v>
      </c>
      <c r="AE26" s="75">
        <v>0.23411794943932424</v>
      </c>
      <c r="AF26" s="74">
        <v>0.22720634222296984</v>
      </c>
      <c r="AG26" s="74">
        <v>0.222</v>
      </c>
      <c r="AH26" s="75">
        <v>0.22028692800093472</v>
      </c>
      <c r="AI26" s="75">
        <v>0.2177107524457044</v>
      </c>
      <c r="AJ26" s="75">
        <v>0.21298013266316154</v>
      </c>
      <c r="AK26" s="75">
        <v>0.20457483561148107</v>
      </c>
      <c r="AL26" s="75">
        <v>0.21297889553033014</v>
      </c>
      <c r="AM26" s="76">
        <v>0.19954723377554781</v>
      </c>
      <c r="AN26" s="76">
        <v>0.2002451827799332</v>
      </c>
      <c r="AO26" s="76">
        <v>0.20350213146221818</v>
      </c>
      <c r="AP26" s="77">
        <v>0.21395316345728604</v>
      </c>
      <c r="AQ26" s="77">
        <v>0.2043485099899032</v>
      </c>
      <c r="AR26" s="76">
        <v>0.1969335197408246</v>
      </c>
      <c r="AS26" s="76">
        <v>0.20234457779111908</v>
      </c>
      <c r="AT26" s="76">
        <v>0.21219112183865849</v>
      </c>
      <c r="AU26" s="76">
        <v>0.21607386745809462</v>
      </c>
      <c r="AV26" s="76">
        <v>0.20703982526858877</v>
      </c>
      <c r="AW26" s="76">
        <v>0.20311640535067793</v>
      </c>
      <c r="AX26" s="76">
        <v>0.20989953824743104</v>
      </c>
      <c r="AY26" s="76">
        <v>0.20508141298584087</v>
      </c>
      <c r="AZ26" s="76">
        <v>0.20673681175633773</v>
      </c>
      <c r="BA26" s="76">
        <v>0.20620391785419248</v>
      </c>
      <c r="BB26" s="77">
        <v>0.19760837934059131</v>
      </c>
      <c r="BC26" s="77">
        <v>0.18980745281377817</v>
      </c>
      <c r="BD26" s="76">
        <v>0.19504789886751586</v>
      </c>
      <c r="BE26" s="76">
        <v>0.18025133534464957</v>
      </c>
      <c r="BF26" s="76">
        <v>0.19009712867859116</v>
      </c>
      <c r="BG26" s="78">
        <v>0.19879339565772525</v>
      </c>
      <c r="BH26" s="78">
        <v>0.19986691214135818</v>
      </c>
      <c r="BI26" s="78">
        <v>0.20373922635530636</v>
      </c>
      <c r="BJ26" s="78">
        <v>0.2020319332489745</v>
      </c>
      <c r="BK26" s="78">
        <v>0.20115750533799368</v>
      </c>
      <c r="BL26" s="78">
        <v>0.20042387641169668</v>
      </c>
      <c r="BM26" s="78">
        <v>0.20372451770789929</v>
      </c>
      <c r="BN26" s="78">
        <v>0.20665883322397033</v>
      </c>
      <c r="BO26" s="78">
        <v>0.2069901315293142</v>
      </c>
      <c r="BP26" s="78">
        <v>0.2044839945626189</v>
      </c>
      <c r="BQ26" s="79">
        <v>0.19881040996821095</v>
      </c>
      <c r="BR26" s="79">
        <v>0.20124221100049355</v>
      </c>
      <c r="BS26" s="79">
        <v>0.20503799959563709</v>
      </c>
      <c r="BT26" s="79">
        <v>0.20764288621431479</v>
      </c>
      <c r="BU26" s="79">
        <v>0.20319943204567958</v>
      </c>
      <c r="BV26" s="79">
        <v>0.2041225128810272</v>
      </c>
      <c r="BW26" s="79">
        <v>0.21757350721434618</v>
      </c>
      <c r="BX26" s="79">
        <v>0.21204534895059568</v>
      </c>
      <c r="BY26" s="79">
        <v>0.2073039766490638</v>
      </c>
      <c r="BZ26" s="79">
        <v>0.21024032064678655</v>
      </c>
      <c r="CA26" s="80">
        <v>0.20907054378358744</v>
      </c>
      <c r="CB26" s="80">
        <v>0.2071383672399805</v>
      </c>
      <c r="CC26" s="80">
        <v>0.22511857981951566</v>
      </c>
      <c r="CD26" s="80">
        <v>0.21609137334518599</v>
      </c>
      <c r="CE26" s="80">
        <v>0.21440640807311132</v>
      </c>
      <c r="CF26" s="80">
        <f t="shared" ref="CF26:CY26" si="23">CF29/CF27</f>
        <v>0.22276183751936421</v>
      </c>
      <c r="CG26" s="80">
        <f t="shared" si="23"/>
        <v>0.21838221260465115</v>
      </c>
      <c r="CH26" s="80">
        <f t="shared" si="23"/>
        <v>0.22728686140242851</v>
      </c>
      <c r="CI26" s="80">
        <f t="shared" si="23"/>
        <v>0.2284989128070464</v>
      </c>
      <c r="CJ26" s="80">
        <f t="shared" si="23"/>
        <v>0.22427458007657014</v>
      </c>
      <c r="CK26" s="80">
        <f t="shared" si="23"/>
        <v>0.23181647245797904</v>
      </c>
      <c r="CL26" s="80">
        <f t="shared" si="23"/>
        <v>0.22757335463137277</v>
      </c>
      <c r="CM26" s="80">
        <f t="shared" si="23"/>
        <v>0.23259280103658678</v>
      </c>
      <c r="CN26" s="80">
        <f t="shared" si="23"/>
        <v>0.23618253338069667</v>
      </c>
      <c r="CO26" s="80">
        <f t="shared" si="23"/>
        <v>0.23208165030937325</v>
      </c>
      <c r="CP26" s="80">
        <f t="shared" si="23"/>
        <v>0.23800164350794664</v>
      </c>
      <c r="CQ26" s="80">
        <f t="shared" si="23"/>
        <v>0.23189027952232152</v>
      </c>
      <c r="CR26" s="80">
        <f t="shared" si="23"/>
        <v>0.2253052733430092</v>
      </c>
      <c r="CS26" s="80">
        <f t="shared" si="23"/>
        <v>0.218915279039199</v>
      </c>
      <c r="CT26" s="80">
        <f t="shared" si="23"/>
        <v>0.22817767869511174</v>
      </c>
      <c r="CU26" s="80">
        <f t="shared" si="23"/>
        <v>0.21432867830761015</v>
      </c>
      <c r="CV26" s="80">
        <f t="shared" si="23"/>
        <v>0.21490693529698679</v>
      </c>
      <c r="CW26" s="80">
        <f t="shared" si="23"/>
        <v>0.21284205068879264</v>
      </c>
      <c r="CX26" s="80">
        <f t="shared" si="23"/>
        <v>0.20445745058427728</v>
      </c>
      <c r="CY26" s="80">
        <f t="shared" si="23"/>
        <v>0.21134016150118892</v>
      </c>
      <c r="CZ26" s="348">
        <v>0.20044584509297564</v>
      </c>
      <c r="DA26" s="348">
        <v>0.1985363798392481</v>
      </c>
      <c r="DB26" s="348">
        <v>0.19451250526941397</v>
      </c>
      <c r="DC26" s="348">
        <v>0.19771904759122691</v>
      </c>
      <c r="DD26" s="61"/>
    </row>
    <row r="27" spans="1:109" s="312" customFormat="1" ht="12" x14ac:dyDescent="0.2">
      <c r="A27" s="312" t="s">
        <v>413</v>
      </c>
      <c r="B27" s="335">
        <v>1763682</v>
      </c>
      <c r="C27" s="335">
        <v>1956419</v>
      </c>
      <c r="D27" s="335">
        <v>502549.96773000003</v>
      </c>
      <c r="E27" s="335">
        <v>510439.06096000003</v>
      </c>
      <c r="F27" s="335">
        <v>553111.28042000008</v>
      </c>
      <c r="G27" s="335">
        <v>566677.19626</v>
      </c>
      <c r="H27" s="335">
        <v>2132777.5053700004</v>
      </c>
      <c r="I27" s="335">
        <v>575305.07071</v>
      </c>
      <c r="J27" s="335">
        <v>589737.74768000003</v>
      </c>
      <c r="K27" s="335">
        <v>622765.93995999999</v>
      </c>
      <c r="L27" s="335">
        <v>670394.08749000006</v>
      </c>
      <c r="M27" s="335">
        <v>2458202.8458400005</v>
      </c>
      <c r="N27" s="335">
        <v>693607.92165999988</v>
      </c>
      <c r="O27" s="335">
        <v>733292.00663999992</v>
      </c>
      <c r="P27" s="335">
        <v>757578.00777000003</v>
      </c>
      <c r="Q27" s="335">
        <v>771596.08303999994</v>
      </c>
      <c r="R27" s="335">
        <v>2956074.0191099998</v>
      </c>
      <c r="S27" s="335">
        <v>804337.26858000003</v>
      </c>
      <c r="T27" s="335">
        <v>816726</v>
      </c>
      <c r="U27" s="335">
        <v>862730</v>
      </c>
      <c r="V27" s="335">
        <v>896147.73142000008</v>
      </c>
      <c r="W27" s="335">
        <v>3379941</v>
      </c>
      <c r="X27" s="335">
        <v>888870</v>
      </c>
      <c r="Y27" s="335">
        <v>916429</v>
      </c>
      <c r="Z27" s="335">
        <v>972046</v>
      </c>
      <c r="AA27" s="335">
        <v>1002127</v>
      </c>
      <c r="AB27" s="335">
        <v>3779472</v>
      </c>
      <c r="AC27" s="335">
        <v>1054394</v>
      </c>
      <c r="AD27" s="335">
        <v>1085385.5910599998</v>
      </c>
      <c r="AE27" s="335">
        <v>1151646</v>
      </c>
      <c r="AF27" s="335">
        <v>1159215</v>
      </c>
      <c r="AG27" s="335">
        <v>4450607</v>
      </c>
      <c r="AH27" s="335">
        <v>1198210</v>
      </c>
      <c r="AI27" s="335">
        <v>1201801</v>
      </c>
      <c r="AJ27" s="335">
        <v>1244656</v>
      </c>
      <c r="AK27" s="335">
        <v>1718794</v>
      </c>
      <c r="AL27" s="335">
        <v>5363461</v>
      </c>
      <c r="AM27" s="253">
        <v>1772217</v>
      </c>
      <c r="AN27" s="253">
        <v>1801921</v>
      </c>
      <c r="AO27" s="253">
        <v>1852015</v>
      </c>
      <c r="AP27" s="253">
        <v>1903898</v>
      </c>
      <c r="AQ27" s="253">
        <v>7330051</v>
      </c>
      <c r="AR27" s="253">
        <v>1990621</v>
      </c>
      <c r="AS27" s="253">
        <v>2012412</v>
      </c>
      <c r="AT27" s="253">
        <v>2081141</v>
      </c>
      <c r="AU27" s="253">
        <v>2094779</v>
      </c>
      <c r="AV27" s="253">
        <v>8178953</v>
      </c>
      <c r="AW27" s="253">
        <v>2156138</v>
      </c>
      <c r="AX27" s="253">
        <v>2142706</v>
      </c>
      <c r="AY27" s="253">
        <v>2223770.5180599992</v>
      </c>
      <c r="AZ27" s="253">
        <v>2316912</v>
      </c>
      <c r="BA27" s="253">
        <v>8839526.5180599988</v>
      </c>
      <c r="BB27" s="65">
        <v>2422625</v>
      </c>
      <c r="BC27" s="65">
        <v>2598428</v>
      </c>
      <c r="BD27" s="253">
        <f>BD35+BD70+BD78+BD94+BD103+BD115</f>
        <v>2652046</v>
      </c>
      <c r="BE27" s="253">
        <f>BE35+BE70+BE78+BE94+BE103+BE115</f>
        <v>2736185</v>
      </c>
      <c r="BF27" s="253">
        <f>BF35+BF70+BF78+BF94+BF103+BF115</f>
        <v>10409284</v>
      </c>
      <c r="BG27" s="81">
        <v>2851639</v>
      </c>
      <c r="BH27" s="81">
        <v>2904848</v>
      </c>
      <c r="BI27" s="81">
        <v>3017897</v>
      </c>
      <c r="BJ27" s="81">
        <v>3086814</v>
      </c>
      <c r="BK27" s="81">
        <v>11861198</v>
      </c>
      <c r="BL27" s="81">
        <v>3198102</v>
      </c>
      <c r="BM27" s="81">
        <v>3220766</v>
      </c>
      <c r="BN27" s="81">
        <v>3276550</v>
      </c>
      <c r="BO27" s="81">
        <v>3313786</v>
      </c>
      <c r="BP27" s="81">
        <v>13009204</v>
      </c>
      <c r="BQ27" s="82">
        <v>3410923</v>
      </c>
      <c r="BR27" s="82">
        <v>3375594</v>
      </c>
      <c r="BS27" s="82">
        <v>3422668</v>
      </c>
      <c r="BT27" s="82">
        <v>3439800</v>
      </c>
      <c r="BU27" s="65">
        <v>13648985</v>
      </c>
      <c r="BV27" s="65">
        <v>3423640</v>
      </c>
      <c r="BW27" s="65">
        <v>3415209</v>
      </c>
      <c r="BX27" s="65">
        <v>3486740</v>
      </c>
      <c r="BY27" s="65">
        <v>3539387</v>
      </c>
      <c r="BZ27" s="65">
        <v>13864976</v>
      </c>
      <c r="CA27" s="65">
        <v>3589884</v>
      </c>
      <c r="CB27" s="65">
        <v>3655822</v>
      </c>
      <c r="CC27" s="65">
        <v>3686968</v>
      </c>
      <c r="CD27" s="65">
        <v>3697621</v>
      </c>
      <c r="CE27" s="65">
        <v>14630295</v>
      </c>
      <c r="CF27" s="65">
        <f t="shared" ref="CF27:CU27" si="24">CF35+CF70+CF78+CF94+CF103+CF115</f>
        <v>3648484</v>
      </c>
      <c r="CG27" s="65">
        <f t="shared" si="24"/>
        <v>3704331</v>
      </c>
      <c r="CH27" s="65">
        <f t="shared" si="24"/>
        <v>3733709</v>
      </c>
      <c r="CI27" s="65">
        <f t="shared" si="24"/>
        <v>3811191</v>
      </c>
      <c r="CJ27" s="65">
        <f t="shared" si="24"/>
        <v>14897716</v>
      </c>
      <c r="CK27" s="65">
        <f t="shared" si="24"/>
        <v>3762705</v>
      </c>
      <c r="CL27" s="65">
        <f t="shared" si="24"/>
        <v>3681090</v>
      </c>
      <c r="CM27" s="65">
        <f t="shared" si="24"/>
        <v>3702922</v>
      </c>
      <c r="CN27" s="65">
        <f t="shared" si="24"/>
        <v>3828560</v>
      </c>
      <c r="CO27" s="65">
        <f t="shared" si="24"/>
        <v>14975277</v>
      </c>
      <c r="CP27" s="65">
        <f t="shared" si="24"/>
        <v>3807709</v>
      </c>
      <c r="CQ27" s="65">
        <f t="shared" si="24"/>
        <v>3932101</v>
      </c>
      <c r="CR27" s="65">
        <f t="shared" si="24"/>
        <v>4134000</v>
      </c>
      <c r="CS27" s="65">
        <f t="shared" si="24"/>
        <v>4332635</v>
      </c>
      <c r="CT27" s="65">
        <f t="shared" si="24"/>
        <v>16206445</v>
      </c>
      <c r="CU27" s="65">
        <f t="shared" si="24"/>
        <v>4438930</v>
      </c>
      <c r="CV27" s="65">
        <f t="shared" ref="CV27:CY29" si="25">+CV35+CV70+CV78+CV94+CV103+CV115</f>
        <v>4727786</v>
      </c>
      <c r="CW27" s="65">
        <f t="shared" si="25"/>
        <v>5169190</v>
      </c>
      <c r="CX27" s="65">
        <f t="shared" si="25"/>
        <v>5505434</v>
      </c>
      <c r="CY27" s="65">
        <f t="shared" si="25"/>
        <v>19841340</v>
      </c>
      <c r="CZ27" s="108">
        <v>5736073</v>
      </c>
      <c r="DA27" s="108">
        <v>6000054</v>
      </c>
      <c r="DB27" s="108">
        <v>6407259</v>
      </c>
      <c r="DC27" s="108">
        <v>18143386</v>
      </c>
      <c r="DD27" s="61"/>
    </row>
    <row r="28" spans="1:109" s="312" customFormat="1" ht="12" x14ac:dyDescent="0.2">
      <c r="A28" s="312" t="s">
        <v>414</v>
      </c>
      <c r="B28" s="335">
        <v>1034075</v>
      </c>
      <c r="C28" s="335">
        <v>1163574</v>
      </c>
      <c r="D28" s="335">
        <v>301477.7942</v>
      </c>
      <c r="E28" s="335">
        <v>305959.51456999994</v>
      </c>
      <c r="F28" s="335">
        <v>343750.70327000006</v>
      </c>
      <c r="G28" s="335">
        <v>360355.59487999999</v>
      </c>
      <c r="H28" s="335">
        <v>1311543.6069200002</v>
      </c>
      <c r="I28" s="335">
        <v>348316.61091000005</v>
      </c>
      <c r="J28" s="335">
        <v>352453.68518999993</v>
      </c>
      <c r="K28" s="335">
        <v>376901.59051999997</v>
      </c>
      <c r="L28" s="335">
        <v>391181.32409999997</v>
      </c>
      <c r="M28" s="335">
        <v>1468853.2107199999</v>
      </c>
      <c r="N28" s="335">
        <v>421413.06867999997</v>
      </c>
      <c r="O28" s="335">
        <v>445678.52742</v>
      </c>
      <c r="P28" s="335">
        <v>456978.96850000008</v>
      </c>
      <c r="Q28" s="335">
        <v>426446.67120999994</v>
      </c>
      <c r="R28" s="335">
        <v>1750517.23581</v>
      </c>
      <c r="S28" s="335">
        <v>456948.43811000005</v>
      </c>
      <c r="T28" s="335">
        <v>452596</v>
      </c>
      <c r="U28" s="335">
        <v>484093</v>
      </c>
      <c r="V28" s="335">
        <v>467167.56189000001</v>
      </c>
      <c r="W28" s="335">
        <v>1860805</v>
      </c>
      <c r="X28" s="335">
        <v>476479</v>
      </c>
      <c r="Y28" s="335">
        <v>502470</v>
      </c>
      <c r="Z28" s="335">
        <v>494309</v>
      </c>
      <c r="AA28" s="335">
        <v>508797</v>
      </c>
      <c r="AB28" s="335">
        <v>1982055</v>
      </c>
      <c r="AC28" s="335">
        <v>601968</v>
      </c>
      <c r="AD28" s="335">
        <v>619280.77598999999</v>
      </c>
      <c r="AE28" s="335">
        <v>630709</v>
      </c>
      <c r="AF28" s="335">
        <v>607633</v>
      </c>
      <c r="AG28" s="335">
        <v>2454554</v>
      </c>
      <c r="AH28" s="335">
        <v>706690</v>
      </c>
      <c r="AI28" s="335">
        <v>704009</v>
      </c>
      <c r="AJ28" s="335">
        <v>727425</v>
      </c>
      <c r="AK28" s="335">
        <v>951210</v>
      </c>
      <c r="AL28" s="253">
        <v>3089334</v>
      </c>
      <c r="AM28" s="253">
        <v>1063835</v>
      </c>
      <c r="AN28" s="253">
        <v>1008330</v>
      </c>
      <c r="AO28" s="253">
        <v>1041093</v>
      </c>
      <c r="AP28" s="253">
        <v>1056214</v>
      </c>
      <c r="AQ28" s="253">
        <v>4169472</v>
      </c>
      <c r="AR28" s="253">
        <v>1203832</v>
      </c>
      <c r="AS28" s="253">
        <v>1195942</v>
      </c>
      <c r="AT28" s="253">
        <v>1230588</v>
      </c>
      <c r="AU28" s="253">
        <v>1240351</v>
      </c>
      <c r="AV28" s="253">
        <v>4870713</v>
      </c>
      <c r="AW28" s="253">
        <v>1329055</v>
      </c>
      <c r="AX28" s="253">
        <v>1292411</v>
      </c>
      <c r="AY28" s="253">
        <v>1285857</v>
      </c>
      <c r="AZ28" s="253">
        <v>1288172</v>
      </c>
      <c r="BA28" s="253">
        <v>5195495</v>
      </c>
      <c r="BB28" s="65">
        <v>1361629</v>
      </c>
      <c r="BC28" s="65">
        <v>1390365</v>
      </c>
      <c r="BD28" s="253">
        <v>1450872</v>
      </c>
      <c r="BE28" s="253">
        <v>1444764</v>
      </c>
      <c r="BF28" s="65">
        <v>5647630</v>
      </c>
      <c r="BG28" s="81">
        <v>1660044</v>
      </c>
      <c r="BH28" s="81">
        <v>1627160</v>
      </c>
      <c r="BI28" s="81">
        <v>1659798</v>
      </c>
      <c r="BJ28" s="81">
        <v>1640077</v>
      </c>
      <c r="BK28" s="81">
        <v>6587079</v>
      </c>
      <c r="BL28" s="81">
        <v>1785254</v>
      </c>
      <c r="BM28" s="81">
        <v>1696506</v>
      </c>
      <c r="BN28" s="81">
        <v>1716440</v>
      </c>
      <c r="BO28" s="81">
        <v>1769096</v>
      </c>
      <c r="BP28" s="81">
        <v>6967296</v>
      </c>
      <c r="BQ28" s="82">
        <v>1948177</v>
      </c>
      <c r="BR28" s="82">
        <v>1956197</v>
      </c>
      <c r="BS28" s="82">
        <v>1916014</v>
      </c>
      <c r="BT28" s="82">
        <v>1931485</v>
      </c>
      <c r="BU28" s="65">
        <v>7751873</v>
      </c>
      <c r="BV28" s="65">
        <v>1957322</v>
      </c>
      <c r="BW28" s="65">
        <v>1881534</v>
      </c>
      <c r="BX28" s="65">
        <v>1897332</v>
      </c>
      <c r="BY28" s="65">
        <v>1812894</v>
      </c>
      <c r="BZ28" s="65">
        <v>7549082</v>
      </c>
      <c r="CA28" s="65">
        <v>1868344</v>
      </c>
      <c r="CB28" s="65">
        <v>1833969</v>
      </c>
      <c r="CC28" s="65">
        <v>1861637</v>
      </c>
      <c r="CD28" s="65">
        <v>1924995</v>
      </c>
      <c r="CE28" s="65">
        <v>7488945</v>
      </c>
      <c r="CF28" s="65">
        <f t="shared" ref="CF28:CU28" si="26">CF36+CF71+CF79+CF95+CF104+CF116</f>
        <v>1975020</v>
      </c>
      <c r="CG28" s="65">
        <f t="shared" si="26"/>
        <v>1912983</v>
      </c>
      <c r="CH28" s="65">
        <f t="shared" si="26"/>
        <v>1983735</v>
      </c>
      <c r="CI28" s="65">
        <f t="shared" si="26"/>
        <v>2025486</v>
      </c>
      <c r="CJ28" s="65">
        <f t="shared" si="26"/>
        <v>7897224</v>
      </c>
      <c r="CK28" s="65">
        <f t="shared" si="26"/>
        <v>1977649</v>
      </c>
      <c r="CL28" s="65">
        <f t="shared" si="26"/>
        <v>1507129</v>
      </c>
      <c r="CM28" s="65">
        <f t="shared" si="26"/>
        <v>1729150</v>
      </c>
      <c r="CN28" s="65">
        <f t="shared" si="26"/>
        <v>1894224</v>
      </c>
      <c r="CO28" s="65">
        <f t="shared" si="26"/>
        <v>7108152</v>
      </c>
      <c r="CP28" s="65">
        <f t="shared" si="26"/>
        <v>1922759</v>
      </c>
      <c r="CQ28" s="65">
        <f t="shared" si="26"/>
        <v>1919937</v>
      </c>
      <c r="CR28" s="65">
        <f t="shared" si="26"/>
        <v>2285491</v>
      </c>
      <c r="CS28" s="65">
        <f t="shared" si="26"/>
        <v>2479297</v>
      </c>
      <c r="CT28" s="65">
        <f t="shared" si="26"/>
        <v>8607484</v>
      </c>
      <c r="CU28" s="68">
        <f t="shared" si="26"/>
        <v>2707186</v>
      </c>
      <c r="CV28" s="65">
        <f t="shared" si="25"/>
        <v>2984642</v>
      </c>
      <c r="CW28" s="65">
        <f t="shared" si="25"/>
        <v>3335963</v>
      </c>
      <c r="CX28" s="65">
        <f t="shared" si="25"/>
        <v>3184804</v>
      </c>
      <c r="CY28" s="65">
        <f t="shared" si="25"/>
        <v>12212595</v>
      </c>
      <c r="CZ28" s="108">
        <v>3414589</v>
      </c>
      <c r="DA28" s="108">
        <v>3292761</v>
      </c>
      <c r="DB28" s="108">
        <v>3473124</v>
      </c>
      <c r="DC28" s="108">
        <v>10180474</v>
      </c>
      <c r="DD28" s="61"/>
    </row>
    <row r="29" spans="1:109" s="278" customFormat="1" ht="12" x14ac:dyDescent="0.2">
      <c r="A29" s="278" t="s">
        <v>415</v>
      </c>
      <c r="B29" s="253">
        <v>379607</v>
      </c>
      <c r="C29" s="253">
        <v>421762</v>
      </c>
      <c r="D29" s="253">
        <v>105246</v>
      </c>
      <c r="E29" s="253">
        <v>109048</v>
      </c>
      <c r="F29" s="253">
        <v>109929</v>
      </c>
      <c r="G29" s="253">
        <v>126150</v>
      </c>
      <c r="H29" s="253">
        <v>450373</v>
      </c>
      <c r="I29" s="253">
        <v>117470</v>
      </c>
      <c r="J29" s="253">
        <v>128103</v>
      </c>
      <c r="K29" s="253">
        <v>128737</v>
      </c>
      <c r="L29" s="253">
        <v>143354</v>
      </c>
      <c r="M29" s="253">
        <v>517664</v>
      </c>
      <c r="N29" s="253">
        <v>143433</v>
      </c>
      <c r="O29" s="253">
        <v>153106</v>
      </c>
      <c r="P29" s="253">
        <v>156266</v>
      </c>
      <c r="Q29" s="253">
        <v>153382</v>
      </c>
      <c r="R29" s="253">
        <v>606187</v>
      </c>
      <c r="S29" s="253">
        <v>158338</v>
      </c>
      <c r="T29" s="253">
        <v>161161</v>
      </c>
      <c r="U29" s="253">
        <v>175120</v>
      </c>
      <c r="V29" s="253">
        <v>196611</v>
      </c>
      <c r="W29" s="253">
        <v>691230</v>
      </c>
      <c r="X29" s="253">
        <v>189336</v>
      </c>
      <c r="Y29" s="253">
        <v>195867</v>
      </c>
      <c r="Z29" s="253">
        <v>215408</v>
      </c>
      <c r="AA29" s="253">
        <v>208668</v>
      </c>
      <c r="AB29" s="253">
        <v>809279</v>
      </c>
      <c r="AC29" s="253">
        <v>227436</v>
      </c>
      <c r="AD29" s="253">
        <v>232522</v>
      </c>
      <c r="AE29" s="253">
        <v>269621</v>
      </c>
      <c r="AF29" s="253">
        <v>263381</v>
      </c>
      <c r="AG29" s="253">
        <v>988034.75399999996</v>
      </c>
      <c r="AH29" s="253">
        <v>263950</v>
      </c>
      <c r="AI29" s="253">
        <v>261645</v>
      </c>
      <c r="AJ29" s="253">
        <v>265087</v>
      </c>
      <c r="AK29" s="253">
        <v>351622</v>
      </c>
      <c r="AL29" s="253">
        <v>1142304</v>
      </c>
      <c r="AM29" s="253">
        <v>353641</v>
      </c>
      <c r="AN29" s="253">
        <v>360826</v>
      </c>
      <c r="AO29" s="253">
        <v>376073</v>
      </c>
      <c r="AP29" s="253">
        <v>407345</v>
      </c>
      <c r="AQ29" s="253">
        <v>1497885</v>
      </c>
      <c r="AR29" s="253">
        <v>392020</v>
      </c>
      <c r="AS29" s="253">
        <v>407144</v>
      </c>
      <c r="AT29" s="253">
        <v>441578</v>
      </c>
      <c r="AU29" s="253">
        <v>452627</v>
      </c>
      <c r="AV29" s="253">
        <v>1693369</v>
      </c>
      <c r="AW29" s="253">
        <v>437947</v>
      </c>
      <c r="AX29" s="253">
        <v>449753</v>
      </c>
      <c r="AY29" s="253">
        <v>456054</v>
      </c>
      <c r="AZ29" s="253">
        <v>478991</v>
      </c>
      <c r="BA29" s="253">
        <v>1822745</v>
      </c>
      <c r="BB29" s="65">
        <v>478731</v>
      </c>
      <c r="BC29" s="65">
        <v>493201</v>
      </c>
      <c r="BD29" s="65">
        <v>513642</v>
      </c>
      <c r="BE29" s="65">
        <v>547409</v>
      </c>
      <c r="BF29" s="65">
        <v>2032983</v>
      </c>
      <c r="BG29" s="81">
        <v>566887</v>
      </c>
      <c r="BH29" s="81">
        <v>580583</v>
      </c>
      <c r="BI29" s="81">
        <v>614864</v>
      </c>
      <c r="BJ29" s="81">
        <v>623635</v>
      </c>
      <c r="BK29" s="81">
        <v>2385969</v>
      </c>
      <c r="BL29" s="81">
        <v>640976</v>
      </c>
      <c r="BM29" s="81">
        <v>656149</v>
      </c>
      <c r="BN29" s="81">
        <v>677128</v>
      </c>
      <c r="BO29" s="81">
        <v>685921</v>
      </c>
      <c r="BP29" s="81">
        <v>2660174</v>
      </c>
      <c r="BQ29" s="82">
        <v>678127</v>
      </c>
      <c r="BR29" s="82">
        <v>679312</v>
      </c>
      <c r="BS29" s="82">
        <v>701777</v>
      </c>
      <c r="BT29" s="82">
        <v>714250</v>
      </c>
      <c r="BU29" s="65">
        <v>2773466</v>
      </c>
      <c r="BV29" s="65">
        <v>698842</v>
      </c>
      <c r="BW29" s="65">
        <v>743059</v>
      </c>
      <c r="BX29" s="65">
        <v>739347</v>
      </c>
      <c r="BY29" s="65">
        <v>733729</v>
      </c>
      <c r="BZ29" s="65">
        <v>2914977</v>
      </c>
      <c r="CA29" s="65">
        <v>750539</v>
      </c>
      <c r="CB29" s="65">
        <v>757261</v>
      </c>
      <c r="CC29" s="65">
        <v>830005</v>
      </c>
      <c r="CD29" s="65">
        <v>799024</v>
      </c>
      <c r="CE29" s="65">
        <v>3136829</v>
      </c>
      <c r="CF29" s="65">
        <f t="shared" ref="CF29:CU29" si="27">CF37+CF72+CF80+CF96+CF105+CF117</f>
        <v>812743</v>
      </c>
      <c r="CG29" s="65">
        <f t="shared" si="27"/>
        <v>808960</v>
      </c>
      <c r="CH29" s="65">
        <f t="shared" si="27"/>
        <v>848623</v>
      </c>
      <c r="CI29" s="65">
        <f t="shared" si="27"/>
        <v>870853</v>
      </c>
      <c r="CJ29" s="65">
        <f t="shared" si="27"/>
        <v>3341179</v>
      </c>
      <c r="CK29" s="65">
        <f t="shared" si="27"/>
        <v>872257</v>
      </c>
      <c r="CL29" s="65">
        <f t="shared" si="27"/>
        <v>837718</v>
      </c>
      <c r="CM29" s="65">
        <f t="shared" si="27"/>
        <v>861273</v>
      </c>
      <c r="CN29" s="65">
        <f t="shared" si="27"/>
        <v>904239</v>
      </c>
      <c r="CO29" s="65">
        <f t="shared" si="27"/>
        <v>3475487</v>
      </c>
      <c r="CP29" s="65">
        <f t="shared" si="27"/>
        <v>906241</v>
      </c>
      <c r="CQ29" s="65">
        <f t="shared" si="27"/>
        <v>911816</v>
      </c>
      <c r="CR29" s="65">
        <f t="shared" si="27"/>
        <v>931412</v>
      </c>
      <c r="CS29" s="65">
        <f t="shared" si="27"/>
        <v>948480</v>
      </c>
      <c r="CT29" s="65">
        <f t="shared" si="27"/>
        <v>3697949</v>
      </c>
      <c r="CU29" s="68">
        <f t="shared" si="27"/>
        <v>951390</v>
      </c>
      <c r="CV29" s="65">
        <f t="shared" si="25"/>
        <v>1016034</v>
      </c>
      <c r="CW29" s="65">
        <f t="shared" si="25"/>
        <v>1100221</v>
      </c>
      <c r="CX29" s="65">
        <f t="shared" si="25"/>
        <v>1125627</v>
      </c>
      <c r="CY29" s="65">
        <f t="shared" si="25"/>
        <v>4193272</v>
      </c>
      <c r="CZ29" s="108">
        <v>1149772</v>
      </c>
      <c r="DA29" s="108">
        <v>1191229</v>
      </c>
      <c r="DB29" s="108">
        <v>1246292</v>
      </c>
      <c r="DC29" s="108">
        <v>3587293</v>
      </c>
      <c r="DD29" s="61"/>
      <c r="DE29" s="336"/>
    </row>
    <row r="30" spans="1:109" s="278" customFormat="1" ht="12" x14ac:dyDescent="0.2">
      <c r="A30" s="337"/>
      <c r="B30" s="338"/>
      <c r="C30" s="338"/>
      <c r="D30" s="339"/>
      <c r="E30" s="339"/>
      <c r="F30" s="339"/>
      <c r="G30" s="339"/>
      <c r="H30" s="339"/>
      <c r="I30" s="339"/>
      <c r="J30" s="339"/>
      <c r="K30" s="339"/>
      <c r="L30" s="339"/>
      <c r="M30" s="339"/>
      <c r="N30" s="339"/>
      <c r="O30" s="339"/>
      <c r="P30" s="339"/>
      <c r="Q30" s="339"/>
      <c r="R30" s="339"/>
      <c r="S30" s="339"/>
      <c r="T30" s="339"/>
      <c r="U30" s="339"/>
      <c r="V30" s="339"/>
      <c r="W30" s="339"/>
      <c r="X30" s="339"/>
      <c r="Y30" s="339"/>
      <c r="Z30" s="339"/>
      <c r="AA30" s="339"/>
      <c r="AB30" s="339"/>
      <c r="AC30" s="339"/>
      <c r="AD30" s="339"/>
      <c r="AE30" s="339"/>
      <c r="AF30" s="339"/>
      <c r="AG30" s="339"/>
      <c r="AH30" s="339"/>
      <c r="AI30" s="339"/>
      <c r="AJ30" s="339"/>
      <c r="AK30" s="339"/>
      <c r="AL30" s="339"/>
      <c r="AM30" s="339"/>
      <c r="AN30" s="339"/>
      <c r="AO30" s="339"/>
      <c r="AP30" s="339"/>
      <c r="AQ30" s="339"/>
      <c r="AR30" s="339"/>
      <c r="AS30" s="339"/>
      <c r="AT30" s="339"/>
      <c r="AU30" s="339"/>
      <c r="AV30" s="339"/>
      <c r="AW30" s="339"/>
      <c r="AX30" s="339"/>
      <c r="AY30" s="339"/>
      <c r="AZ30" s="339"/>
      <c r="BA30" s="339"/>
      <c r="BB30" s="339"/>
      <c r="BC30" s="339"/>
      <c r="BD30" s="339"/>
      <c r="BE30" s="339"/>
      <c r="BF30" s="339"/>
      <c r="BG30" s="339"/>
      <c r="BH30" s="339"/>
      <c r="BI30" s="339"/>
      <c r="BJ30" s="339"/>
      <c r="BK30" s="339"/>
      <c r="BL30" s="339"/>
      <c r="BM30" s="339"/>
      <c r="BN30" s="339"/>
      <c r="BO30" s="339"/>
      <c r="BP30" s="339"/>
      <c r="BQ30" s="83"/>
      <c r="BR30" s="83"/>
      <c r="BS30" s="83"/>
      <c r="BT30" s="83"/>
      <c r="BU30" s="83"/>
      <c r="BV30" s="83"/>
      <c r="BW30" s="83"/>
      <c r="BX30" s="83"/>
      <c r="BY30" s="83"/>
      <c r="BZ30" s="83"/>
      <c r="CA30" s="83"/>
      <c r="CB30" s="83"/>
      <c r="CC30" s="83"/>
      <c r="CD30" s="83"/>
      <c r="CE30" s="83"/>
      <c r="CF30" s="83"/>
      <c r="CG30" s="83"/>
      <c r="CH30" s="83"/>
      <c r="CI30" s="83"/>
      <c r="CJ30" s="83"/>
      <c r="CK30" s="83"/>
      <c r="CL30" s="83"/>
      <c r="CM30" s="83"/>
      <c r="CN30" s="83"/>
      <c r="CO30" s="83"/>
      <c r="CP30" s="83"/>
      <c r="CQ30" s="83"/>
      <c r="CR30" s="83"/>
      <c r="CS30" s="83"/>
      <c r="CT30" s="83"/>
      <c r="CU30" s="83"/>
      <c r="CV30" s="83"/>
      <c r="CW30" s="83"/>
      <c r="CX30" s="340"/>
      <c r="CY30" s="340"/>
      <c r="CZ30" s="340"/>
      <c r="DA30" s="340"/>
      <c r="DB30" s="340"/>
      <c r="DC30" s="340"/>
      <c r="DD30" s="61"/>
    </row>
    <row r="31" spans="1:109" s="331" customFormat="1" ht="15" x14ac:dyDescent="0.25">
      <c r="A31" s="327" t="s">
        <v>416</v>
      </c>
      <c r="B31" s="341"/>
      <c r="C31" s="341"/>
      <c r="D31" s="328"/>
      <c r="E31" s="328"/>
      <c r="F31" s="328"/>
      <c r="G31" s="328"/>
      <c r="H31" s="328"/>
      <c r="I31" s="329"/>
      <c r="J31" s="329"/>
      <c r="K31" s="329"/>
      <c r="L31" s="329"/>
      <c r="M31" s="328"/>
      <c r="N31" s="329"/>
      <c r="O31" s="329"/>
      <c r="P31" s="329"/>
      <c r="Q31" s="329"/>
      <c r="R31" s="328"/>
      <c r="S31" s="329"/>
      <c r="T31" s="329"/>
      <c r="U31" s="329"/>
      <c r="V31" s="329"/>
      <c r="W31" s="328"/>
      <c r="X31" s="329"/>
      <c r="Y31" s="330"/>
      <c r="Z31" s="330"/>
      <c r="AA31" s="330"/>
      <c r="AB31" s="328"/>
      <c r="AD31" s="330"/>
      <c r="AE31" s="332"/>
      <c r="AF31" s="332"/>
      <c r="AG31" s="328"/>
      <c r="AH31" s="342"/>
      <c r="BQ31" s="84"/>
      <c r="BR31" s="84"/>
      <c r="BS31" s="84"/>
      <c r="BT31" s="85"/>
      <c r="BU31" s="85"/>
      <c r="BV31" s="86"/>
      <c r="BW31" s="86"/>
      <c r="BX31" s="86"/>
      <c r="BY31" s="86"/>
      <c r="BZ31" s="86"/>
      <c r="CA31" s="86"/>
      <c r="CB31" s="86"/>
      <c r="CC31" s="86"/>
      <c r="CD31" s="86"/>
      <c r="CE31" s="86"/>
      <c r="CF31" s="86"/>
      <c r="CG31" s="86"/>
      <c r="CK31" s="86"/>
      <c r="CL31" s="86"/>
      <c r="CM31" s="86"/>
      <c r="CN31" s="86"/>
      <c r="CO31" s="86"/>
      <c r="CP31" s="86"/>
      <c r="CQ31" s="86"/>
      <c r="CR31" s="86"/>
      <c r="CS31" s="86"/>
      <c r="CT31" s="86"/>
      <c r="CU31" s="86"/>
      <c r="CV31" s="86"/>
      <c r="CW31" s="86"/>
      <c r="CX31" s="343"/>
      <c r="CY31" s="343"/>
      <c r="CZ31" s="343"/>
      <c r="DA31" s="343"/>
      <c r="DB31" s="343"/>
      <c r="DC31" s="343"/>
      <c r="DD31" s="61"/>
    </row>
    <row r="32" spans="1:109" s="278" customFormat="1" ht="12" x14ac:dyDescent="0.2">
      <c r="A32" s="344" t="s">
        <v>417</v>
      </c>
      <c r="B32" s="345">
        <v>0.15635465756553388</v>
      </c>
      <c r="C32" s="345">
        <v>0.1635333824991809</v>
      </c>
      <c r="D32" s="345">
        <v>0.16178566013841691</v>
      </c>
      <c r="E32" s="345">
        <v>0.16683442870554221</v>
      </c>
      <c r="F32" s="345">
        <v>0.16316248922019264</v>
      </c>
      <c r="G32" s="345">
        <v>0.15583255037436047</v>
      </c>
      <c r="H32" s="345">
        <v>0.16183934361561539</v>
      </c>
      <c r="I32" s="345">
        <v>0.16178533944250648</v>
      </c>
      <c r="J32" s="345">
        <v>0.1660605524687305</v>
      </c>
      <c r="K32" s="345">
        <v>0.16589954288167066</v>
      </c>
      <c r="L32" s="345">
        <v>0.17736773662632271</v>
      </c>
      <c r="M32" s="345">
        <v>0.16817231976261179</v>
      </c>
      <c r="N32" s="345">
        <v>0.17066883454234863</v>
      </c>
      <c r="O32" s="345">
        <v>0.17240873065907145</v>
      </c>
      <c r="P32" s="345">
        <v>0.15977730091948286</v>
      </c>
      <c r="Q32" s="345">
        <v>0.17351049078410785</v>
      </c>
      <c r="R32" s="345">
        <v>0.16900888812647633</v>
      </c>
      <c r="S32" s="345">
        <v>0.17064096702338943</v>
      </c>
      <c r="T32" s="345">
        <v>0.18565881884481603</v>
      </c>
      <c r="U32" s="345">
        <v>0.18150366669716131</v>
      </c>
      <c r="V32" s="345">
        <v>0.19065590988689338</v>
      </c>
      <c r="W32" s="345">
        <v>0.1819864204781465</v>
      </c>
      <c r="X32" s="345">
        <v>0.20604434646633155</v>
      </c>
      <c r="Y32" s="345">
        <v>0.20246674499949879</v>
      </c>
      <c r="Z32" s="345">
        <v>0.19839924001553688</v>
      </c>
      <c r="AA32" s="345">
        <v>0.20474945173530149</v>
      </c>
      <c r="AB32" s="345">
        <v>0.20284859297525737</v>
      </c>
      <c r="AC32" s="345">
        <v>0.20835501641775039</v>
      </c>
      <c r="AD32" s="345">
        <v>0.20058026664450801</v>
      </c>
      <c r="AE32" s="345">
        <v>0.19719410129349574</v>
      </c>
      <c r="AF32" s="345">
        <v>0.20147710614859426</v>
      </c>
      <c r="AG32" s="345">
        <v>0.20167027577512309</v>
      </c>
      <c r="AH32" s="346">
        <v>0.20899999999999999</v>
      </c>
      <c r="AI32" s="346">
        <v>0.193</v>
      </c>
      <c r="AJ32" s="346">
        <v>0.20499999999999999</v>
      </c>
      <c r="AK32" s="346">
        <v>0.20200000000000001</v>
      </c>
      <c r="AL32" s="346">
        <v>0.20200000000000001</v>
      </c>
      <c r="AM32" s="346">
        <v>0.27479999999999999</v>
      </c>
      <c r="AN32" s="346">
        <v>0.25519999999999998</v>
      </c>
      <c r="AO32" s="346">
        <v>0.26729999999999998</v>
      </c>
      <c r="AP32" s="346">
        <v>0.29609999999999997</v>
      </c>
      <c r="AQ32" s="346">
        <v>0.27100000000000002</v>
      </c>
      <c r="AR32" s="346">
        <v>0.27679999999999999</v>
      </c>
      <c r="AS32" s="334">
        <v>0.25750000000000001</v>
      </c>
      <c r="AT32" s="346">
        <v>0.26700000000000002</v>
      </c>
      <c r="AU32" s="346">
        <v>0.27500000000000002</v>
      </c>
      <c r="AV32" s="346">
        <v>0.26900000000000002</v>
      </c>
      <c r="AW32" s="346">
        <v>0.26600000000000001</v>
      </c>
      <c r="AX32" s="346">
        <v>0.24399999999999999</v>
      </c>
      <c r="AY32" s="346">
        <v>0.25800000000000001</v>
      </c>
      <c r="AZ32" s="346">
        <v>0.27400000000000002</v>
      </c>
      <c r="BA32" s="346">
        <v>0.26100000000000001</v>
      </c>
      <c r="BB32" s="346">
        <v>0.25700000000000001</v>
      </c>
      <c r="BC32" s="346">
        <v>0.24199999999999999</v>
      </c>
      <c r="BD32" s="346">
        <v>0.26500000000000001</v>
      </c>
      <c r="BE32" s="334">
        <v>0.28499999999999998</v>
      </c>
      <c r="BF32" s="334">
        <v>0.26300000000000001</v>
      </c>
      <c r="BG32" s="87">
        <v>0.27</v>
      </c>
      <c r="BH32" s="87">
        <v>0.251</v>
      </c>
      <c r="BI32" s="87">
        <v>0.254</v>
      </c>
      <c r="BJ32" s="76">
        <v>0.27800000000000002</v>
      </c>
      <c r="BK32" s="76">
        <v>0.26300000000000001</v>
      </c>
      <c r="BL32" s="76">
        <v>0.27400000000000002</v>
      </c>
      <c r="BM32" s="334">
        <v>0.254</v>
      </c>
      <c r="BN32" s="334">
        <v>0.26500000000000001</v>
      </c>
      <c r="BO32" s="334">
        <v>0.29699999999999999</v>
      </c>
      <c r="BP32" s="334">
        <v>0.27400000000000002</v>
      </c>
      <c r="BQ32" s="88">
        <v>0.30399999999999999</v>
      </c>
      <c r="BR32" s="88">
        <v>0.27600000000000002</v>
      </c>
      <c r="BS32" s="88">
        <v>0.28000000000000003</v>
      </c>
      <c r="BT32" s="88">
        <v>0.29199999999999998</v>
      </c>
      <c r="BU32" s="88">
        <v>0.29199999999999998</v>
      </c>
      <c r="BV32" s="88">
        <v>0.27600000000000002</v>
      </c>
      <c r="BW32" s="88">
        <v>0.27</v>
      </c>
      <c r="BX32" s="88">
        <v>0.26900000000000002</v>
      </c>
      <c r="BY32" s="88">
        <v>0.28499999999999998</v>
      </c>
      <c r="BZ32" s="88">
        <v>0.27600000000000002</v>
      </c>
      <c r="CA32" s="88">
        <v>0.28399999999999997</v>
      </c>
      <c r="CB32" s="88">
        <v>0.27400000000000002</v>
      </c>
      <c r="CC32" s="88">
        <v>0.27300000000000002</v>
      </c>
      <c r="CD32" s="88">
        <v>0.27900000000000003</v>
      </c>
      <c r="CE32" s="88">
        <v>0.27700000000000002</v>
      </c>
      <c r="CF32" s="88">
        <v>0.28699999999999998</v>
      </c>
      <c r="CG32" s="80">
        <v>0.26400000000000001</v>
      </c>
      <c r="CH32" s="80">
        <v>0.26500000000000001</v>
      </c>
      <c r="CI32" s="80">
        <v>0.28799999999999998</v>
      </c>
      <c r="CJ32" s="80">
        <v>0.27200000000000002</v>
      </c>
      <c r="CK32" s="80">
        <v>0.28000000000000003</v>
      </c>
      <c r="CL32" s="80">
        <v>0.26400000000000001</v>
      </c>
      <c r="CM32" s="80">
        <v>0.26900000000000002</v>
      </c>
      <c r="CN32" s="80">
        <v>0.28999999999999998</v>
      </c>
      <c r="CO32" s="80">
        <v>0.27400000000000002</v>
      </c>
      <c r="CP32" s="347">
        <v>0.28199999999999997</v>
      </c>
      <c r="CQ32" s="347">
        <v>0.28100000000000003</v>
      </c>
      <c r="CR32" s="347">
        <v>0.27900000000000003</v>
      </c>
      <c r="CS32" s="80">
        <v>0.28199999999999997</v>
      </c>
      <c r="CT32" s="80">
        <v>0.28199999999999997</v>
      </c>
      <c r="CU32" s="80">
        <v>0.26600000000000001</v>
      </c>
      <c r="CV32" s="80">
        <v>0.27400000000000002</v>
      </c>
      <c r="CW32" s="80">
        <v>0.27700000000000002</v>
      </c>
      <c r="CX32" s="348">
        <v>0.28360000000000002</v>
      </c>
      <c r="CY32" s="348">
        <v>0.27600000000000002</v>
      </c>
      <c r="CZ32" s="348">
        <v>0.27</v>
      </c>
      <c r="DA32" s="348">
        <v>0.27300000000000002</v>
      </c>
      <c r="DB32" s="348">
        <v>0.28399999999999997</v>
      </c>
      <c r="DC32" s="348">
        <v>0.27500000000000002</v>
      </c>
      <c r="DD32" s="61"/>
    </row>
    <row r="33" spans="1:110" s="350" customFormat="1" ht="12" x14ac:dyDescent="0.2">
      <c r="A33" s="349" t="s">
        <v>418</v>
      </c>
      <c r="B33" s="345">
        <v>0.57943827482589871</v>
      </c>
      <c r="C33" s="345">
        <v>0.58496622833929934</v>
      </c>
      <c r="D33" s="345">
        <v>0.61188922719866568</v>
      </c>
      <c r="E33" s="345">
        <v>0.55902937372650396</v>
      </c>
      <c r="F33" s="345">
        <v>0.59585918949147809</v>
      </c>
      <c r="G33" s="345">
        <v>0.59917883168288888</v>
      </c>
      <c r="H33" s="345">
        <v>0.59144080363213225</v>
      </c>
      <c r="I33" s="345">
        <v>0.6219532257191468</v>
      </c>
      <c r="J33" s="345">
        <v>0.58046635158736881</v>
      </c>
      <c r="K33" s="345">
        <v>0.59216135584332086</v>
      </c>
      <c r="L33" s="345">
        <v>0.58414722898074123</v>
      </c>
      <c r="M33" s="345">
        <v>0.59406915814384731</v>
      </c>
      <c r="N33" s="345">
        <v>0.62497234870333329</v>
      </c>
      <c r="O33" s="345">
        <v>0.60556008513807424</v>
      </c>
      <c r="P33" s="345">
        <v>0.59332759713059624</v>
      </c>
      <c r="Q33" s="345">
        <v>0.52381450905943494</v>
      </c>
      <c r="R33" s="345">
        <v>0.58535124783054826</v>
      </c>
      <c r="S33" s="345">
        <v>0.53639579057062259</v>
      </c>
      <c r="T33" s="345">
        <v>0.50909132033871163</v>
      </c>
      <c r="U33" s="345">
        <v>0.51068700752202079</v>
      </c>
      <c r="V33" s="345">
        <v>0.47838261633346879</v>
      </c>
      <c r="W33" s="345">
        <v>0.50761210556074998</v>
      </c>
      <c r="X33" s="345">
        <v>0.51065399866596095</v>
      </c>
      <c r="Y33" s="345">
        <v>0.51849680201766435</v>
      </c>
      <c r="Z33" s="345">
        <v>0.49380675689226339</v>
      </c>
      <c r="AA33" s="345">
        <v>0.48161985846909211</v>
      </c>
      <c r="AB33" s="345">
        <v>0.50056806734624437</v>
      </c>
      <c r="AC33" s="345">
        <v>0.55116550670652875</v>
      </c>
      <c r="AD33" s="345">
        <v>0.54592252811065356</v>
      </c>
      <c r="AE33" s="345">
        <v>0.51006761476634643</v>
      </c>
      <c r="AF33" s="345">
        <v>0.48795619626509051</v>
      </c>
      <c r="AG33" s="345">
        <v>0.52279330891498255</v>
      </c>
      <c r="AH33" s="75">
        <v>0.57382825389010805</v>
      </c>
      <c r="AI33" s="75">
        <v>0.55237771884896114</v>
      </c>
      <c r="AJ33" s="75">
        <v>0.56728111273078297</v>
      </c>
      <c r="AK33" s="75">
        <v>0.57266719866581783</v>
      </c>
      <c r="AL33" s="75">
        <v>0.56722565239979217</v>
      </c>
      <c r="AM33" s="76">
        <v>0.61873902844511919</v>
      </c>
      <c r="AN33" s="76">
        <v>0.57860222553339891</v>
      </c>
      <c r="AO33" s="76">
        <v>0.57594601715823579</v>
      </c>
      <c r="AP33" s="76">
        <v>0.57086350162787303</v>
      </c>
      <c r="AQ33" s="76">
        <v>0.58552354672675511</v>
      </c>
      <c r="AR33" s="76">
        <v>0.62424873360300093</v>
      </c>
      <c r="AS33" s="76">
        <v>0.61739449399866264</v>
      </c>
      <c r="AT33" s="76">
        <v>0.61190697661474969</v>
      </c>
      <c r="AU33" s="76">
        <v>0.60684321615586334</v>
      </c>
      <c r="AV33" s="76">
        <v>0.61494717523932341</v>
      </c>
      <c r="AW33" s="76">
        <v>0.64695504288052008</v>
      </c>
      <c r="AX33" s="76">
        <v>0.63285545208597171</v>
      </c>
      <c r="AY33" s="76">
        <v>0.59468480062215889</v>
      </c>
      <c r="AZ33" s="76">
        <v>0.56172185638623895</v>
      </c>
      <c r="BA33" s="76">
        <v>0.60766519292114041</v>
      </c>
      <c r="BB33" s="76">
        <v>0.56441555830853829</v>
      </c>
      <c r="BC33" s="76">
        <v>0.54836657333860273</v>
      </c>
      <c r="BD33" s="76">
        <v>0.55572431197631711</v>
      </c>
      <c r="BE33" s="76">
        <v>0.54368827534242892</v>
      </c>
      <c r="BF33" s="76">
        <v>0.55267057092051441</v>
      </c>
      <c r="BG33" s="78">
        <v>0.60513432257712274</v>
      </c>
      <c r="BH33" s="78">
        <v>0.57883309653761428</v>
      </c>
      <c r="BI33" s="78">
        <v>0.57539238257181347</v>
      </c>
      <c r="BJ33" s="78">
        <v>0.54852887667541106</v>
      </c>
      <c r="BK33" s="78">
        <v>0.57623820236782264</v>
      </c>
      <c r="BL33" s="78">
        <v>0.56972413866584637</v>
      </c>
      <c r="BM33" s="78">
        <v>0.53502891802801766</v>
      </c>
      <c r="BN33" s="78">
        <v>0.53677032871743158</v>
      </c>
      <c r="BO33" s="78">
        <v>0.53796846091474926</v>
      </c>
      <c r="BP33" s="78">
        <v>0.54460856848122352</v>
      </c>
      <c r="BQ33" s="79">
        <v>0.58070547626622737</v>
      </c>
      <c r="BR33" s="79">
        <v>0.59239781636272426</v>
      </c>
      <c r="BS33" s="79">
        <v>0.5768761491455765</v>
      </c>
      <c r="BT33" s="79">
        <v>0.58817835938140817</v>
      </c>
      <c r="BU33" s="79">
        <v>0.58453301751634701</v>
      </c>
      <c r="BV33" s="79">
        <v>0.60121580467463309</v>
      </c>
      <c r="BW33" s="79">
        <v>0.58104973475404964</v>
      </c>
      <c r="BX33" s="79">
        <v>0.5724650113038936</v>
      </c>
      <c r="BY33" s="79">
        <v>0.537367083014615</v>
      </c>
      <c r="BZ33" s="79">
        <v>0.57258327608652448</v>
      </c>
      <c r="CA33" s="80">
        <v>0.53286902651988044</v>
      </c>
      <c r="CB33" s="80">
        <v>0.51658966649555516</v>
      </c>
      <c r="CC33" s="80">
        <v>0.51934736184385422</v>
      </c>
      <c r="CD33" s="80">
        <v>0.54086945916464169</v>
      </c>
      <c r="CE33" s="80">
        <v>0.52740996325503942</v>
      </c>
      <c r="CF33" s="80">
        <f t="shared" ref="CF33:CW33" si="28">CF36/CF35</f>
        <v>0.58175351057229563</v>
      </c>
      <c r="CG33" s="80">
        <f t="shared" si="28"/>
        <v>0.54001890861054092</v>
      </c>
      <c r="CH33" s="80">
        <f t="shared" si="28"/>
        <v>0.55368269688408223</v>
      </c>
      <c r="CI33" s="80">
        <f t="shared" si="28"/>
        <v>0.56939323370194317</v>
      </c>
      <c r="CJ33" s="80">
        <f t="shared" si="28"/>
        <v>0.561130082519533</v>
      </c>
      <c r="CK33" s="80">
        <f t="shared" si="28"/>
        <v>0.56250828479418624</v>
      </c>
      <c r="CL33" s="80">
        <f t="shared" si="28"/>
        <v>0.3858223386287421</v>
      </c>
      <c r="CM33" s="80">
        <f t="shared" si="28"/>
        <v>0.44245281794046953</v>
      </c>
      <c r="CN33" s="80">
        <f t="shared" si="28"/>
        <v>0.48131714027923228</v>
      </c>
      <c r="CO33" s="80">
        <f t="shared" si="28"/>
        <v>0.46873538284277455</v>
      </c>
      <c r="CP33" s="80">
        <f t="shared" si="28"/>
        <v>0.50226705924961002</v>
      </c>
      <c r="CQ33" s="80">
        <f t="shared" si="28"/>
        <v>0.44051225826221396</v>
      </c>
      <c r="CR33" s="80">
        <f t="shared" si="28"/>
        <v>0.55931367243832752</v>
      </c>
      <c r="CS33" s="80">
        <f t="shared" si="28"/>
        <v>0.61628705654376315</v>
      </c>
      <c r="CT33" s="80">
        <f t="shared" si="28"/>
        <v>0.53160739429776616</v>
      </c>
      <c r="CU33" s="80">
        <v>0.65349865807935559</v>
      </c>
      <c r="CV33" s="80">
        <f t="shared" si="28"/>
        <v>0.6747033090506408</v>
      </c>
      <c r="CW33" s="80">
        <f t="shared" si="28"/>
        <v>0.67126504265109799</v>
      </c>
      <c r="CX33" s="348">
        <v>0.60695525255221228</v>
      </c>
      <c r="CY33" s="348">
        <v>0.64981506827825042</v>
      </c>
      <c r="CZ33" s="549">
        <v>0.61546025957190531</v>
      </c>
      <c r="DA33" s="549">
        <v>0.54294687768503247</v>
      </c>
      <c r="DB33" s="549">
        <v>0.53843036675808664</v>
      </c>
      <c r="DC33" s="549">
        <v>0.56455212895799523</v>
      </c>
      <c r="DD33" s="61"/>
    </row>
    <row r="34" spans="1:110" s="350" customFormat="1" ht="12" x14ac:dyDescent="0.2">
      <c r="A34" s="350" t="s">
        <v>419</v>
      </c>
      <c r="B34" s="351">
        <v>0.23673985634450695</v>
      </c>
      <c r="C34" s="351">
        <v>0.22935579586473098</v>
      </c>
      <c r="D34" s="351">
        <v>0.22564879322047635</v>
      </c>
      <c r="E34" s="351">
        <v>0.23066037692684985</v>
      </c>
      <c r="F34" s="351">
        <v>0.23043796419368764</v>
      </c>
      <c r="G34" s="351">
        <v>0.23900740313023161</v>
      </c>
      <c r="H34" s="351">
        <v>0.23155888297784766</v>
      </c>
      <c r="I34" s="351">
        <v>0.23012065294701897</v>
      </c>
      <c r="J34" s="351">
        <v>0.23710987544047168</v>
      </c>
      <c r="K34" s="351">
        <v>0.22957864360983346</v>
      </c>
      <c r="L34" s="351">
        <v>0.23892980972488459</v>
      </c>
      <c r="M34" s="351">
        <v>0.23407554754199347</v>
      </c>
      <c r="N34" s="351">
        <v>0.23386479473717028</v>
      </c>
      <c r="O34" s="351">
        <v>0.23266800618940503</v>
      </c>
      <c r="P34" s="351">
        <v>0.22852450526209553</v>
      </c>
      <c r="Q34" s="351">
        <v>0.2235675211834226</v>
      </c>
      <c r="R34" s="351">
        <v>0.22947694763328744</v>
      </c>
      <c r="S34" s="351">
        <v>0.22326512283885275</v>
      </c>
      <c r="T34" s="351">
        <v>0.22160382782426835</v>
      </c>
      <c r="U34" s="351">
        <v>0.22441437118491414</v>
      </c>
      <c r="V34" s="351">
        <v>0.24851539446493026</v>
      </c>
      <c r="W34" s="351">
        <v>0.22990331542386078</v>
      </c>
      <c r="X34" s="351">
        <v>0.23089435392675522</v>
      </c>
      <c r="Y34" s="351">
        <v>0.23373640475905816</v>
      </c>
      <c r="Z34" s="351">
        <v>0.23768686309307074</v>
      </c>
      <c r="AA34" s="351">
        <v>0.22897111469318165</v>
      </c>
      <c r="AB34" s="351">
        <v>0.23282487349774036</v>
      </c>
      <c r="AC34" s="351">
        <v>0.23985910869022006</v>
      </c>
      <c r="AD34" s="351">
        <v>0.23258455222886465</v>
      </c>
      <c r="AE34" s="351">
        <v>0.25051241028234311</v>
      </c>
      <c r="AF34" s="351">
        <v>0.25310551839901835</v>
      </c>
      <c r="AG34" s="351">
        <v>0.24427953205235683</v>
      </c>
      <c r="AH34" s="76">
        <v>0.2487299209670408</v>
      </c>
      <c r="AI34" s="76">
        <v>0.23547727923886744</v>
      </c>
      <c r="AJ34" s="76">
        <v>0.23155930517704529</v>
      </c>
      <c r="AK34" s="76">
        <v>0.2157156027091201</v>
      </c>
      <c r="AL34" s="76">
        <v>0.23066584298001394</v>
      </c>
      <c r="AM34" s="76">
        <v>0.21162167428883125</v>
      </c>
      <c r="AN34" s="76">
        <v>0.20898773103382684</v>
      </c>
      <c r="AO34" s="76">
        <v>0.21379334857582624</v>
      </c>
      <c r="AP34" s="76">
        <v>0.21745169646428211</v>
      </c>
      <c r="AQ34" s="76">
        <v>0.21304465947436441</v>
      </c>
      <c r="AR34" s="76">
        <v>0.21082028311438988</v>
      </c>
      <c r="AS34" s="76">
        <v>0.20746593628213245</v>
      </c>
      <c r="AT34" s="76">
        <v>0.22090305901309276</v>
      </c>
      <c r="AU34" s="76">
        <v>0.22438590978233969</v>
      </c>
      <c r="AV34" s="76">
        <v>0.21600384759826255</v>
      </c>
      <c r="AW34" s="76">
        <v>0.21751051226046089</v>
      </c>
      <c r="AX34" s="76">
        <v>0.21411782090570489</v>
      </c>
      <c r="AY34" s="76">
        <v>0.20991578900032667</v>
      </c>
      <c r="AZ34" s="76">
        <v>0.21129422118845181</v>
      </c>
      <c r="BA34" s="76">
        <v>0.2131165079168201</v>
      </c>
      <c r="BB34" s="76">
        <v>0.20339658331426025</v>
      </c>
      <c r="BC34" s="76">
        <v>0.19484394916867517</v>
      </c>
      <c r="BD34" s="76">
        <v>0.19794609546761147</v>
      </c>
      <c r="BE34" s="76">
        <v>0.20080605597679949</v>
      </c>
      <c r="BF34" s="76">
        <v>0.19918223799163107</v>
      </c>
      <c r="BG34" s="78">
        <v>0.2091931786165524</v>
      </c>
      <c r="BH34" s="78">
        <v>0.20740174220027699</v>
      </c>
      <c r="BI34" s="78">
        <v>0.20734469483478377</v>
      </c>
      <c r="BJ34" s="78">
        <v>0.20890118715376232</v>
      </c>
      <c r="BK34" s="78">
        <v>0.2082046614677377</v>
      </c>
      <c r="BL34" s="78">
        <v>0.2126836269032088</v>
      </c>
      <c r="BM34" s="78">
        <v>0.20768985093087455</v>
      </c>
      <c r="BN34" s="78">
        <v>0.21172454351669195</v>
      </c>
      <c r="BO34" s="78">
        <v>0.20603162264863728</v>
      </c>
      <c r="BP34" s="78">
        <v>0.20949267642233402</v>
      </c>
      <c r="BQ34" s="79">
        <v>0.20771809112427442</v>
      </c>
      <c r="BR34" s="79">
        <v>0.20555725463321148</v>
      </c>
      <c r="BS34" s="79">
        <v>0.20532274091499025</v>
      </c>
      <c r="BT34" s="79">
        <v>0.20510866158955302</v>
      </c>
      <c r="BU34" s="79">
        <v>0.20590994411720803</v>
      </c>
      <c r="BV34" s="79">
        <v>0.20800270081762623</v>
      </c>
      <c r="BW34" s="79">
        <v>0.22260451445008245</v>
      </c>
      <c r="BX34" s="79">
        <v>0.2136205034881736</v>
      </c>
      <c r="BY34" s="79">
        <v>0.20477915619152504</v>
      </c>
      <c r="BZ34" s="79">
        <v>0.2121856306576497</v>
      </c>
      <c r="CA34" s="80">
        <v>0.21153378501540621</v>
      </c>
      <c r="CB34" s="80">
        <v>0.20744742395723842</v>
      </c>
      <c r="CC34" s="80">
        <v>0.22716083689186117</v>
      </c>
      <c r="CD34" s="80">
        <v>0.21475587607673413</v>
      </c>
      <c r="CE34" s="80">
        <v>0.215287461343972</v>
      </c>
      <c r="CF34" s="80">
        <f t="shared" ref="CF34:CT34" si="29">CF37/CF35</f>
        <v>0.2267170968557895</v>
      </c>
      <c r="CG34" s="80">
        <f t="shared" si="29"/>
        <v>0.2208215694146749</v>
      </c>
      <c r="CH34" s="80">
        <f t="shared" si="29"/>
        <v>0.22748893682089294</v>
      </c>
      <c r="CI34" s="80">
        <f t="shared" si="29"/>
        <v>0.23350189521199835</v>
      </c>
      <c r="CJ34" s="80">
        <f t="shared" si="29"/>
        <v>0.22713965597158595</v>
      </c>
      <c r="CK34" s="80">
        <f t="shared" si="29"/>
        <v>0.23117233069574214</v>
      </c>
      <c r="CL34" s="80">
        <f t="shared" si="29"/>
        <v>0.23073770803140276</v>
      </c>
      <c r="CM34" s="80">
        <f t="shared" si="29"/>
        <v>0.2393070541382801</v>
      </c>
      <c r="CN34" s="80">
        <f t="shared" si="29"/>
        <v>0.24467372727075393</v>
      </c>
      <c r="CO34" s="80">
        <f t="shared" si="29"/>
        <v>0.23650250339655124</v>
      </c>
      <c r="CP34" s="80">
        <f t="shared" si="29"/>
        <v>0.24685288781934145</v>
      </c>
      <c r="CQ34" s="80">
        <f t="shared" si="29"/>
        <v>0.24168624977365841</v>
      </c>
      <c r="CR34" s="80">
        <f t="shared" si="29"/>
        <v>0.2323971481924951</v>
      </c>
      <c r="CS34" s="80">
        <f t="shared" si="29"/>
        <v>0.22721911368657774</v>
      </c>
      <c r="CT34" s="80">
        <f t="shared" si="29"/>
        <v>0.23674011183677121</v>
      </c>
      <c r="CU34" s="89">
        <f>CU37/CU35</f>
        <v>0.22378012147371032</v>
      </c>
      <c r="CV34" s="89">
        <f t="shared" ref="CV34:CW34" si="30">CV37/CV35</f>
        <v>0.22274792327557719</v>
      </c>
      <c r="CW34" s="89">
        <f t="shared" si="30"/>
        <v>0.21987636412467268</v>
      </c>
      <c r="CX34" s="352">
        <v>0.20757665321350349</v>
      </c>
      <c r="CY34" s="352">
        <v>0.21795620396316606</v>
      </c>
      <c r="CZ34" s="550">
        <v>0.20360246080063649</v>
      </c>
      <c r="DA34" s="550">
        <v>0.2008085993800417</v>
      </c>
      <c r="DB34" s="550">
        <v>0.19948152769963559</v>
      </c>
      <c r="DC34" s="550">
        <v>0.20123977417039932</v>
      </c>
      <c r="DD34" s="61"/>
    </row>
    <row r="35" spans="1:110" s="278" customFormat="1" ht="12" x14ac:dyDescent="0.2">
      <c r="A35" s="278" t="s">
        <v>420</v>
      </c>
      <c r="B35" s="353">
        <v>1136697.1475899999</v>
      </c>
      <c r="C35" s="353">
        <v>1243301.9979600001</v>
      </c>
      <c r="D35" s="353">
        <v>315248.55486000003</v>
      </c>
      <c r="E35" s="353">
        <v>324019.76266000001</v>
      </c>
      <c r="F35" s="353">
        <v>350683.74199000001</v>
      </c>
      <c r="G35" s="353">
        <v>357963.75952999998</v>
      </c>
      <c r="H35" s="353">
        <v>1347915.8190400002</v>
      </c>
      <c r="I35" s="353">
        <v>363628.07444</v>
      </c>
      <c r="J35" s="353">
        <v>377132.54884</v>
      </c>
      <c r="K35" s="353">
        <v>397224.90392000001</v>
      </c>
      <c r="L35" s="353">
        <v>428499.54243000003</v>
      </c>
      <c r="M35" s="353">
        <v>1566485.06963</v>
      </c>
      <c r="N35" s="353">
        <v>445656.49663999997</v>
      </c>
      <c r="O35" s="353">
        <v>478746.99072</v>
      </c>
      <c r="P35" s="353">
        <v>499549.97491000005</v>
      </c>
      <c r="Q35" s="353">
        <v>508913.97193</v>
      </c>
      <c r="R35" s="353">
        <v>1932867.4342</v>
      </c>
      <c r="S35" s="353">
        <v>513470.20278999995</v>
      </c>
      <c r="T35" s="353">
        <v>542714</v>
      </c>
      <c r="U35" s="353">
        <v>569079</v>
      </c>
      <c r="V35" s="353">
        <v>592970.79721000011</v>
      </c>
      <c r="W35" s="353">
        <v>2218234</v>
      </c>
      <c r="X35" s="353">
        <v>606924</v>
      </c>
      <c r="Y35" s="353">
        <v>632021</v>
      </c>
      <c r="Z35" s="353">
        <v>664445</v>
      </c>
      <c r="AA35" s="353">
        <v>683613</v>
      </c>
      <c r="AB35" s="353">
        <v>2587003</v>
      </c>
      <c r="AC35" s="354">
        <v>725.6</v>
      </c>
      <c r="AD35" s="353">
        <v>710497.91874999995</v>
      </c>
      <c r="AE35" s="353">
        <v>740750.16755000001</v>
      </c>
      <c r="AF35" s="353">
        <v>765262</v>
      </c>
      <c r="AG35" s="353">
        <v>2909185</v>
      </c>
      <c r="AH35" s="254">
        <v>763732</v>
      </c>
      <c r="AI35" s="254">
        <v>792293</v>
      </c>
      <c r="AJ35" s="254">
        <v>820468</v>
      </c>
      <c r="AK35" s="254">
        <v>1226819</v>
      </c>
      <c r="AL35" s="253">
        <v>3603312</v>
      </c>
      <c r="AM35" s="254">
        <v>1226467</v>
      </c>
      <c r="AN35" s="254">
        <v>1261720</v>
      </c>
      <c r="AO35" s="254">
        <v>1294189</v>
      </c>
      <c r="AP35" s="254">
        <v>1337635</v>
      </c>
      <c r="AQ35" s="253">
        <v>5120011</v>
      </c>
      <c r="AR35" s="254">
        <v>1367857</v>
      </c>
      <c r="AS35" s="254">
        <v>1401271</v>
      </c>
      <c r="AT35" s="254">
        <v>1437564</v>
      </c>
      <c r="AU35" s="254">
        <v>1438388</v>
      </c>
      <c r="AV35" s="254">
        <v>5645080</v>
      </c>
      <c r="AW35" s="254">
        <v>1431186</v>
      </c>
      <c r="AX35" s="254">
        <v>1448198</v>
      </c>
      <c r="AY35" s="254">
        <v>1512154</v>
      </c>
      <c r="AZ35" s="254">
        <v>1590725</v>
      </c>
      <c r="BA35" s="254">
        <v>5982263</v>
      </c>
      <c r="BB35" s="254">
        <v>1651542</v>
      </c>
      <c r="BC35" s="254">
        <v>1796530</v>
      </c>
      <c r="BD35" s="254">
        <v>1863962</v>
      </c>
      <c r="BE35" s="254">
        <v>1932372</v>
      </c>
      <c r="BF35" s="254">
        <v>7244406</v>
      </c>
      <c r="BG35" s="254">
        <v>1941483</v>
      </c>
      <c r="BH35" s="254">
        <v>2012283</v>
      </c>
      <c r="BI35" s="254">
        <v>2093620</v>
      </c>
      <c r="BJ35" s="254">
        <v>2149174</v>
      </c>
      <c r="BK35" s="81">
        <v>8196560</v>
      </c>
      <c r="BL35" s="254">
        <v>2158657</v>
      </c>
      <c r="BM35" s="254">
        <v>2213671</v>
      </c>
      <c r="BN35" s="254">
        <v>2264924</v>
      </c>
      <c r="BO35" s="254">
        <v>2297657</v>
      </c>
      <c r="BP35" s="81">
        <v>8934909</v>
      </c>
      <c r="BQ35" s="254">
        <v>2272479</v>
      </c>
      <c r="BR35" s="254">
        <v>2308442</v>
      </c>
      <c r="BS35" s="254">
        <v>2366976</v>
      </c>
      <c r="BT35" s="254">
        <v>2377335</v>
      </c>
      <c r="BU35" s="65">
        <v>9325232</v>
      </c>
      <c r="BV35" s="65">
        <v>2289677</v>
      </c>
      <c r="BW35" s="65">
        <v>2305973</v>
      </c>
      <c r="BX35" s="65">
        <v>2360691</v>
      </c>
      <c r="BY35" s="65">
        <v>2408082</v>
      </c>
      <c r="BZ35" s="65">
        <v>9364423</v>
      </c>
      <c r="CA35" s="65">
        <v>2397409</v>
      </c>
      <c r="CB35" s="65">
        <v>2454540</v>
      </c>
      <c r="CC35" s="65">
        <v>2490262</v>
      </c>
      <c r="CD35" s="65">
        <v>2492607</v>
      </c>
      <c r="CE35" s="65">
        <v>9834818</v>
      </c>
      <c r="CF35" s="65">
        <f t="shared" ref="CF35:CW38" si="31">CF44+CF53+CF62</f>
        <v>2427382</v>
      </c>
      <c r="CG35" s="65">
        <f t="shared" si="31"/>
        <v>2470832</v>
      </c>
      <c r="CH35" s="65">
        <f t="shared" si="31"/>
        <v>2468775</v>
      </c>
      <c r="CI35" s="65">
        <f t="shared" si="31"/>
        <v>2479406</v>
      </c>
      <c r="CJ35" s="65">
        <f t="shared" si="31"/>
        <v>9846396</v>
      </c>
      <c r="CK35" s="65">
        <f t="shared" si="31"/>
        <v>2436693</v>
      </c>
      <c r="CL35" s="65">
        <f t="shared" si="31"/>
        <v>2369474</v>
      </c>
      <c r="CM35" s="65">
        <f t="shared" si="31"/>
        <v>2387719</v>
      </c>
      <c r="CN35" s="65">
        <f t="shared" si="31"/>
        <v>2441623</v>
      </c>
      <c r="CO35" s="65">
        <f t="shared" si="31"/>
        <v>9635509</v>
      </c>
      <c r="CP35" s="65">
        <f t="shared" si="31"/>
        <v>2424286</v>
      </c>
      <c r="CQ35" s="65">
        <f t="shared" si="31"/>
        <v>2512795</v>
      </c>
      <c r="CR35" s="65">
        <f t="shared" si="31"/>
        <v>2614903</v>
      </c>
      <c r="CS35" s="65">
        <f t="shared" si="31"/>
        <v>2687582</v>
      </c>
      <c r="CT35" s="65">
        <f t="shared" si="31"/>
        <v>10239566</v>
      </c>
      <c r="CU35" s="68">
        <f t="shared" si="31"/>
        <v>2718119</v>
      </c>
      <c r="CV35" s="68">
        <f t="shared" si="31"/>
        <v>2896027</v>
      </c>
      <c r="CW35" s="68">
        <f t="shared" si="31"/>
        <v>3202145</v>
      </c>
      <c r="CX35" s="316">
        <v>3454454</v>
      </c>
      <c r="CY35" s="316">
        <v>12270745</v>
      </c>
      <c r="CZ35" s="316">
        <v>3594765</v>
      </c>
      <c r="DA35" s="316">
        <v>3738316</v>
      </c>
      <c r="DB35" s="316">
        <v>3913806</v>
      </c>
      <c r="DC35" s="316">
        <v>11246887</v>
      </c>
      <c r="DD35" s="61"/>
    </row>
    <row r="36" spans="1:110" s="278" customFormat="1" ht="12" x14ac:dyDescent="0.2">
      <c r="A36" s="278" t="s">
        <v>421</v>
      </c>
      <c r="B36" s="353">
        <v>633254.12925</v>
      </c>
      <c r="C36" s="353">
        <v>704688.51183000009</v>
      </c>
      <c r="D36" s="353">
        <v>191725.75036000001</v>
      </c>
      <c r="E36" s="353">
        <v>185023.24135999999</v>
      </c>
      <c r="F36" s="353">
        <v>208958.13027000002</v>
      </c>
      <c r="G36" s="353">
        <v>214484.30722000002</v>
      </c>
      <c r="H36" s="353">
        <v>800191.42920999986</v>
      </c>
      <c r="I36" s="353">
        <v>226159.65386000002</v>
      </c>
      <c r="J36" s="353">
        <v>218912.75469</v>
      </c>
      <c r="K36" s="353">
        <v>235221.23767999999</v>
      </c>
      <c r="L36" s="353">
        <v>250306.82032999999</v>
      </c>
      <c r="M36" s="353">
        <v>930600.46656000009</v>
      </c>
      <c r="N36" s="353">
        <v>278522.98741999996</v>
      </c>
      <c r="O36" s="353">
        <v>289910.06845999998</v>
      </c>
      <c r="P36" s="353">
        <v>296396.78626000002</v>
      </c>
      <c r="Q36" s="353">
        <v>266576.52235999994</v>
      </c>
      <c r="R36" s="353">
        <v>1131406.3644999999</v>
      </c>
      <c r="S36" s="353">
        <v>275423.25536000001</v>
      </c>
      <c r="T36" s="353">
        <v>276378</v>
      </c>
      <c r="U36" s="353">
        <v>290644</v>
      </c>
      <c r="V36" s="353">
        <v>283505.74463999999</v>
      </c>
      <c r="W36" s="353">
        <v>1125951</v>
      </c>
      <c r="X36" s="353">
        <v>310305</v>
      </c>
      <c r="Y36" s="353">
        <v>326353</v>
      </c>
      <c r="Z36" s="353">
        <v>327933</v>
      </c>
      <c r="AA36" s="353">
        <v>329380</v>
      </c>
      <c r="AB36" s="353">
        <v>1293971</v>
      </c>
      <c r="AC36" s="254">
        <v>381700</v>
      </c>
      <c r="AD36" s="353">
        <v>387876.77598999999</v>
      </c>
      <c r="AE36" s="353">
        <v>377832.56983999995</v>
      </c>
      <c r="AF36" s="353">
        <v>373511</v>
      </c>
      <c r="AG36" s="353">
        <v>1520862</v>
      </c>
      <c r="AH36" s="254">
        <v>438251</v>
      </c>
      <c r="AI36" s="254">
        <v>437645</v>
      </c>
      <c r="AJ36" s="254">
        <v>465436</v>
      </c>
      <c r="AK36" s="254">
        <v>702559</v>
      </c>
      <c r="AL36" s="253">
        <v>2043891</v>
      </c>
      <c r="AM36" s="254">
        <v>758863</v>
      </c>
      <c r="AN36" s="254">
        <v>730034</v>
      </c>
      <c r="AO36" s="254">
        <v>745383</v>
      </c>
      <c r="AP36" s="254">
        <v>763607</v>
      </c>
      <c r="AQ36" s="253">
        <v>2997887</v>
      </c>
      <c r="AR36" s="254">
        <v>853883</v>
      </c>
      <c r="AS36" s="254">
        <v>865137</v>
      </c>
      <c r="AT36" s="254">
        <v>879530</v>
      </c>
      <c r="AU36" s="254">
        <v>872876</v>
      </c>
      <c r="AV36" s="254">
        <v>3471426</v>
      </c>
      <c r="AW36" s="254">
        <v>925913</v>
      </c>
      <c r="AX36" s="254">
        <v>916500</v>
      </c>
      <c r="AY36" s="254">
        <v>899255</v>
      </c>
      <c r="AZ36" s="254">
        <v>893545</v>
      </c>
      <c r="BA36" s="254">
        <v>3635213</v>
      </c>
      <c r="BB36" s="254">
        <v>932156</v>
      </c>
      <c r="BC36" s="254">
        <v>985157</v>
      </c>
      <c r="BD36" s="254">
        <v>1035849</v>
      </c>
      <c r="BE36" s="254">
        <v>1050608</v>
      </c>
      <c r="BF36" s="254">
        <v>4003770</v>
      </c>
      <c r="BG36" s="254">
        <v>1174858</v>
      </c>
      <c r="BH36" s="254">
        <v>1164776</v>
      </c>
      <c r="BI36" s="254">
        <v>1204653</v>
      </c>
      <c r="BJ36" s="254">
        <v>1178884</v>
      </c>
      <c r="BK36" s="81">
        <v>4723171</v>
      </c>
      <c r="BL36" s="254">
        <v>1229839</v>
      </c>
      <c r="BM36" s="254">
        <v>1184378</v>
      </c>
      <c r="BN36" s="254">
        <v>1215744</v>
      </c>
      <c r="BO36" s="254">
        <v>1236067</v>
      </c>
      <c r="BP36" s="81">
        <v>4866028</v>
      </c>
      <c r="BQ36" s="254">
        <v>1319641</v>
      </c>
      <c r="BR36" s="254">
        <v>1367516</v>
      </c>
      <c r="BS36" s="254">
        <v>1365452</v>
      </c>
      <c r="BT36" s="254">
        <v>1398297</v>
      </c>
      <c r="BU36" s="65">
        <v>5450906</v>
      </c>
      <c r="BV36" s="65">
        <v>1376590</v>
      </c>
      <c r="BW36" s="65">
        <v>1339885</v>
      </c>
      <c r="BX36" s="65">
        <v>1351413</v>
      </c>
      <c r="BY36" s="65">
        <v>1294024</v>
      </c>
      <c r="BZ36" s="65">
        <v>5361912</v>
      </c>
      <c r="CA36" s="65">
        <v>1277505</v>
      </c>
      <c r="CB36" s="65">
        <v>1267990</v>
      </c>
      <c r="CC36" s="65">
        <v>1293311</v>
      </c>
      <c r="CD36" s="65">
        <v>1348175</v>
      </c>
      <c r="CE36" s="65">
        <v>5186981</v>
      </c>
      <c r="CF36" s="65">
        <v>1412138</v>
      </c>
      <c r="CG36" s="65">
        <f t="shared" si="31"/>
        <v>1334296</v>
      </c>
      <c r="CH36" s="65">
        <f t="shared" si="31"/>
        <v>1366918</v>
      </c>
      <c r="CI36" s="65">
        <f t="shared" si="31"/>
        <v>1411757</v>
      </c>
      <c r="CJ36" s="65">
        <f t="shared" si="31"/>
        <v>5525109</v>
      </c>
      <c r="CK36" s="65">
        <f t="shared" si="31"/>
        <v>1370660</v>
      </c>
      <c r="CL36" s="65">
        <f t="shared" si="31"/>
        <v>914196</v>
      </c>
      <c r="CM36" s="65">
        <f t="shared" si="31"/>
        <v>1056453</v>
      </c>
      <c r="CN36" s="65">
        <f t="shared" si="31"/>
        <v>1175195</v>
      </c>
      <c r="CO36" s="65">
        <f t="shared" si="31"/>
        <v>4516504</v>
      </c>
      <c r="CP36" s="65">
        <f t="shared" si="31"/>
        <v>1217639</v>
      </c>
      <c r="CQ36" s="65">
        <f t="shared" si="31"/>
        <v>1106917</v>
      </c>
      <c r="CR36" s="65">
        <f t="shared" si="31"/>
        <v>1462551</v>
      </c>
      <c r="CS36" s="65">
        <f t="shared" si="31"/>
        <v>1656322</v>
      </c>
      <c r="CT36" s="65">
        <f t="shared" si="31"/>
        <v>5443429</v>
      </c>
      <c r="CU36" s="68">
        <f t="shared" si="31"/>
        <v>1773569</v>
      </c>
      <c r="CV36" s="68">
        <f t="shared" si="31"/>
        <v>1953959</v>
      </c>
      <c r="CW36" s="68">
        <f t="shared" si="31"/>
        <v>2149488</v>
      </c>
      <c r="CX36" s="316">
        <v>2096699</v>
      </c>
      <c r="CY36" s="316">
        <v>7973715</v>
      </c>
      <c r="CZ36" s="316">
        <v>2212435</v>
      </c>
      <c r="DA36" s="316">
        <v>2029707</v>
      </c>
      <c r="DB36" s="316">
        <v>2107312</v>
      </c>
      <c r="DC36" s="316">
        <v>6349454</v>
      </c>
      <c r="DD36" s="61"/>
    </row>
    <row r="37" spans="1:110" s="278" customFormat="1" ht="12" x14ac:dyDescent="0.2">
      <c r="A37" s="278" t="s">
        <v>422</v>
      </c>
      <c r="B37" s="353">
        <v>270315.58012</v>
      </c>
      <c r="C37" s="353">
        <v>286113.30612000002</v>
      </c>
      <c r="D37" s="353">
        <v>71733.393569999986</v>
      </c>
      <c r="E37" s="353">
        <v>75421.980620000002</v>
      </c>
      <c r="F37" s="353">
        <v>80810.847580000001</v>
      </c>
      <c r="G37" s="353">
        <v>85555.991209999993</v>
      </c>
      <c r="H37" s="353">
        <v>320514.54687000002</v>
      </c>
      <c r="I37" s="353">
        <v>83678.329920000004</v>
      </c>
      <c r="J37" s="353">
        <v>89421.851680000007</v>
      </c>
      <c r="K37" s="353">
        <v>91194.394180000003</v>
      </c>
      <c r="L37" s="353">
        <v>102381.31414</v>
      </c>
      <c r="M37" s="353">
        <v>366675.88991999999</v>
      </c>
      <c r="N37" s="353">
        <v>104223.36505000001</v>
      </c>
      <c r="O37" s="353">
        <v>111389.10779999998</v>
      </c>
      <c r="P37" s="353">
        <v>114159.41086999999</v>
      </c>
      <c r="Q37" s="353">
        <v>113776.6352</v>
      </c>
      <c r="R37" s="353">
        <v>443548.51892000006</v>
      </c>
      <c r="S37" s="353">
        <v>114639.98789999999</v>
      </c>
      <c r="T37" s="353">
        <v>120267.63019000001</v>
      </c>
      <c r="U37" s="353">
        <v>127709.47846</v>
      </c>
      <c r="V37" s="353">
        <v>147362.23762999999</v>
      </c>
      <c r="W37" s="353">
        <v>509979.33418000001</v>
      </c>
      <c r="X37" s="353">
        <v>140079.94998</v>
      </c>
      <c r="Y37" s="353">
        <v>147727.29538000003</v>
      </c>
      <c r="Z37" s="353">
        <v>157929.87601000001</v>
      </c>
      <c r="AA37" s="353">
        <v>156583.52130000002</v>
      </c>
      <c r="AB37" s="353">
        <v>602320.64266999997</v>
      </c>
      <c r="AC37" s="253">
        <v>166144.77856000001</v>
      </c>
      <c r="AD37" s="353">
        <v>165250.83283999999</v>
      </c>
      <c r="AE37" s="353">
        <v>185567.10988999999</v>
      </c>
      <c r="AF37" s="353">
        <v>193691.58992999999</v>
      </c>
      <c r="AG37" s="353">
        <v>710654.31122000003</v>
      </c>
      <c r="AH37" s="254">
        <v>189963</v>
      </c>
      <c r="AI37" s="254">
        <v>186567</v>
      </c>
      <c r="AJ37" s="254">
        <v>189987</v>
      </c>
      <c r="AK37" s="254">
        <v>264644</v>
      </c>
      <c r="AL37" s="253">
        <v>831161</v>
      </c>
      <c r="AM37" s="254">
        <v>259547</v>
      </c>
      <c r="AN37" s="254">
        <v>263684</v>
      </c>
      <c r="AO37" s="254">
        <v>276689</v>
      </c>
      <c r="AP37" s="254">
        <v>290871</v>
      </c>
      <c r="AQ37" s="253">
        <v>1090791</v>
      </c>
      <c r="AR37" s="254">
        <v>288372</v>
      </c>
      <c r="AS37" s="254">
        <v>290716</v>
      </c>
      <c r="AT37" s="254">
        <v>317517</v>
      </c>
      <c r="AU37" s="254">
        <v>322754</v>
      </c>
      <c r="AV37" s="254">
        <v>1219359</v>
      </c>
      <c r="AW37" s="254">
        <v>311298</v>
      </c>
      <c r="AX37" s="254">
        <v>310085</v>
      </c>
      <c r="AY37" s="254">
        <v>317425</v>
      </c>
      <c r="AZ37" s="254">
        <v>336111</v>
      </c>
      <c r="BA37" s="254">
        <v>1274919</v>
      </c>
      <c r="BB37" s="254">
        <v>335918</v>
      </c>
      <c r="BC37" s="254">
        <v>350043</v>
      </c>
      <c r="BD37" s="254">
        <v>368964</v>
      </c>
      <c r="BE37" s="254">
        <v>388032</v>
      </c>
      <c r="BF37" s="254">
        <v>1442957</v>
      </c>
      <c r="BG37" s="254">
        <v>406145</v>
      </c>
      <c r="BH37" s="254">
        <v>417351</v>
      </c>
      <c r="BI37" s="254">
        <v>434101</v>
      </c>
      <c r="BJ37" s="254">
        <v>448965</v>
      </c>
      <c r="BK37" s="81">
        <v>1706562</v>
      </c>
      <c r="BL37" s="254">
        <v>459111</v>
      </c>
      <c r="BM37" s="254">
        <v>459757</v>
      </c>
      <c r="BN37" s="254">
        <v>479540</v>
      </c>
      <c r="BO37" s="254">
        <v>473390</v>
      </c>
      <c r="BP37" s="81">
        <v>1871798</v>
      </c>
      <c r="BQ37" s="254">
        <v>472035</v>
      </c>
      <c r="BR37" s="254">
        <v>474517</v>
      </c>
      <c r="BS37" s="254">
        <v>485994</v>
      </c>
      <c r="BT37" s="254">
        <v>487612</v>
      </c>
      <c r="BU37" s="65">
        <v>1920158</v>
      </c>
      <c r="BV37" s="65">
        <v>476259</v>
      </c>
      <c r="BW37" s="65">
        <v>513320</v>
      </c>
      <c r="BX37" s="65">
        <v>504292</v>
      </c>
      <c r="BY37" s="65">
        <v>493125</v>
      </c>
      <c r="BZ37" s="65">
        <v>1986996</v>
      </c>
      <c r="CA37" s="65">
        <v>507133</v>
      </c>
      <c r="CB37" s="65">
        <v>509188</v>
      </c>
      <c r="CC37" s="65">
        <v>565690</v>
      </c>
      <c r="CD37" s="65">
        <v>535302</v>
      </c>
      <c r="CE37" s="65">
        <v>2117313</v>
      </c>
      <c r="CF37" s="65">
        <v>550329</v>
      </c>
      <c r="CG37" s="65">
        <f t="shared" si="31"/>
        <v>545613</v>
      </c>
      <c r="CH37" s="65">
        <f t="shared" si="31"/>
        <v>561619</v>
      </c>
      <c r="CI37" s="65">
        <f t="shared" si="31"/>
        <v>578946</v>
      </c>
      <c r="CJ37" s="65">
        <f t="shared" si="31"/>
        <v>2236507</v>
      </c>
      <c r="CK37" s="65">
        <f t="shared" si="31"/>
        <v>563296</v>
      </c>
      <c r="CL37" s="65">
        <f t="shared" si="31"/>
        <v>546727</v>
      </c>
      <c r="CM37" s="65">
        <f t="shared" si="31"/>
        <v>571398</v>
      </c>
      <c r="CN37" s="65">
        <f t="shared" si="31"/>
        <v>597401</v>
      </c>
      <c r="CO37" s="65">
        <f t="shared" si="31"/>
        <v>2278822</v>
      </c>
      <c r="CP37" s="65">
        <f t="shared" si="31"/>
        <v>598442</v>
      </c>
      <c r="CQ37" s="65">
        <f t="shared" si="31"/>
        <v>607308</v>
      </c>
      <c r="CR37" s="65">
        <f t="shared" si="31"/>
        <v>607696</v>
      </c>
      <c r="CS37" s="65">
        <f t="shared" si="31"/>
        <v>610670</v>
      </c>
      <c r="CT37" s="65">
        <f t="shared" si="31"/>
        <v>2424116</v>
      </c>
      <c r="CU37" s="68">
        <f>CU46+CU55+CU64</f>
        <v>608261</v>
      </c>
      <c r="CV37" s="68">
        <f t="shared" si="31"/>
        <v>645084</v>
      </c>
      <c r="CW37" s="68">
        <f t="shared" si="31"/>
        <v>704076</v>
      </c>
      <c r="CX37" s="316">
        <v>717064</v>
      </c>
      <c r="CY37" s="316">
        <v>2674485</v>
      </c>
      <c r="CZ37" s="316">
        <v>731903</v>
      </c>
      <c r="DA37" s="316">
        <v>750686</v>
      </c>
      <c r="DB37" s="316">
        <v>780732</v>
      </c>
      <c r="DC37" s="316">
        <v>2263321</v>
      </c>
      <c r="DD37" s="61"/>
    </row>
    <row r="38" spans="1:110" s="278" customFormat="1" ht="12" x14ac:dyDescent="0.2">
      <c r="A38" s="355" t="s">
        <v>423</v>
      </c>
      <c r="B38" s="356">
        <v>1008</v>
      </c>
      <c r="C38" s="356">
        <v>1074</v>
      </c>
      <c r="D38" s="335"/>
      <c r="E38" s="335"/>
      <c r="F38" s="335"/>
      <c r="G38" s="335">
        <v>1135</v>
      </c>
      <c r="H38" s="335">
        <v>1135</v>
      </c>
      <c r="I38" s="335"/>
      <c r="J38" s="335"/>
      <c r="K38" s="335"/>
      <c r="L38" s="335">
        <v>1306</v>
      </c>
      <c r="M38" s="335">
        <v>1306</v>
      </c>
      <c r="N38" s="335"/>
      <c r="O38" s="335"/>
      <c r="P38" s="335"/>
      <c r="Q38" s="335">
        <v>1303</v>
      </c>
      <c r="R38" s="335">
        <v>1303</v>
      </c>
      <c r="S38" s="335">
        <v>1323</v>
      </c>
      <c r="T38" s="335">
        <v>1345</v>
      </c>
      <c r="U38" s="335">
        <v>1371</v>
      </c>
      <c r="V38" s="335">
        <v>1465</v>
      </c>
      <c r="W38" s="335">
        <v>1465</v>
      </c>
      <c r="X38" s="335">
        <v>1583</v>
      </c>
      <c r="Y38" s="335">
        <v>1612</v>
      </c>
      <c r="Z38" s="335">
        <v>1660</v>
      </c>
      <c r="AA38" s="335">
        <v>1786</v>
      </c>
      <c r="AB38" s="335">
        <v>1786</v>
      </c>
      <c r="AC38" s="357">
        <v>1840</v>
      </c>
      <c r="AD38" s="335">
        <v>1913</v>
      </c>
      <c r="AE38" s="356">
        <v>2018</v>
      </c>
      <c r="AF38" s="356">
        <v>2086</v>
      </c>
      <c r="AG38" s="356">
        <v>2086</v>
      </c>
      <c r="AH38" s="356">
        <v>3378.096</v>
      </c>
      <c r="AI38" s="356">
        <v>3391.3560000000002</v>
      </c>
      <c r="AJ38" s="356">
        <v>3411.53</v>
      </c>
      <c r="AK38" s="356">
        <v>3492.2739999999999</v>
      </c>
      <c r="AL38" s="356">
        <v>3492.2739999999999</v>
      </c>
      <c r="AM38" s="356">
        <v>3486</v>
      </c>
      <c r="AN38" s="356">
        <v>3543</v>
      </c>
      <c r="AO38" s="356">
        <v>3589</v>
      </c>
      <c r="AP38" s="356">
        <v>3771</v>
      </c>
      <c r="AQ38" s="356">
        <v>3771</v>
      </c>
      <c r="AR38" s="356">
        <v>3898</v>
      </c>
      <c r="AS38" s="358">
        <v>3972</v>
      </c>
      <c r="AT38" s="356">
        <v>4057</v>
      </c>
      <c r="AU38" s="356">
        <v>4114</v>
      </c>
      <c r="AV38" s="356">
        <v>4114</v>
      </c>
      <c r="AW38" s="356">
        <v>4177</v>
      </c>
      <c r="AX38" s="356">
        <v>4161</v>
      </c>
      <c r="AY38" s="356">
        <v>4163</v>
      </c>
      <c r="AZ38" s="356">
        <v>4262</v>
      </c>
      <c r="BA38" s="356">
        <v>4262</v>
      </c>
      <c r="BB38" s="356">
        <v>4291</v>
      </c>
      <c r="BC38" s="356">
        <v>4353</v>
      </c>
      <c r="BD38" s="356">
        <v>4487</v>
      </c>
      <c r="BE38" s="356">
        <v>4663</v>
      </c>
      <c r="BF38" s="356">
        <v>4663</v>
      </c>
      <c r="BG38" s="81">
        <v>4747</v>
      </c>
      <c r="BH38" s="81">
        <v>4845</v>
      </c>
      <c r="BI38" s="81">
        <v>4883</v>
      </c>
      <c r="BJ38" s="81">
        <v>5026</v>
      </c>
      <c r="BK38" s="81">
        <v>5026</v>
      </c>
      <c r="BL38" s="81">
        <v>5124</v>
      </c>
      <c r="BM38" s="81">
        <v>5155</v>
      </c>
      <c r="BN38" s="81">
        <v>5186</v>
      </c>
      <c r="BO38" s="81">
        <v>5235</v>
      </c>
      <c r="BP38" s="81">
        <v>5235</v>
      </c>
      <c r="BQ38" s="82">
        <v>5375</v>
      </c>
      <c r="BR38" s="82">
        <v>5516</v>
      </c>
      <c r="BS38" s="82">
        <v>5576</v>
      </c>
      <c r="BT38" s="82">
        <v>5454</v>
      </c>
      <c r="BU38" s="82">
        <v>5454</v>
      </c>
      <c r="BV38" s="82">
        <v>5380</v>
      </c>
      <c r="BW38" s="82">
        <v>5342</v>
      </c>
      <c r="BX38" s="82">
        <v>5317</v>
      </c>
      <c r="BY38" s="82">
        <v>5278</v>
      </c>
      <c r="BZ38" s="82">
        <v>5278</v>
      </c>
      <c r="CA38" s="90">
        <v>5248</v>
      </c>
      <c r="CB38" s="90">
        <v>5303.0749999999998</v>
      </c>
      <c r="CC38" s="90">
        <v>5354</v>
      </c>
      <c r="CD38" s="90">
        <v>5457</v>
      </c>
      <c r="CE38" s="90">
        <v>5457</v>
      </c>
      <c r="CF38" s="90">
        <v>5544</v>
      </c>
      <c r="CG38" s="90">
        <v>5507</v>
      </c>
      <c r="CH38" s="90">
        <v>5385</v>
      </c>
      <c r="CI38" s="90">
        <v>5427</v>
      </c>
      <c r="CJ38" s="90">
        <v>5427</v>
      </c>
      <c r="CK38" s="90">
        <f t="shared" si="31"/>
        <v>5406.9</v>
      </c>
      <c r="CL38" s="90">
        <f t="shared" si="31"/>
        <v>5270.8</v>
      </c>
      <c r="CM38" s="90">
        <f t="shared" si="31"/>
        <v>5356.4</v>
      </c>
      <c r="CN38" s="90">
        <f t="shared" si="31"/>
        <v>5461.8</v>
      </c>
      <c r="CO38" s="90">
        <f t="shared" si="31"/>
        <v>5461.8</v>
      </c>
      <c r="CP38" s="90">
        <f t="shared" si="31"/>
        <v>5530.5</v>
      </c>
      <c r="CQ38" s="90">
        <f t="shared" si="31"/>
        <v>5656.4</v>
      </c>
      <c r="CR38" s="90">
        <f t="shared" si="31"/>
        <v>5775.7000000000007</v>
      </c>
      <c r="CS38" s="90">
        <f t="shared" si="31"/>
        <v>5772.7</v>
      </c>
      <c r="CT38" s="90">
        <f t="shared" si="31"/>
        <v>5772.7</v>
      </c>
      <c r="CU38" s="90">
        <f>CU47+CU56+CU65</f>
        <v>5730.5</v>
      </c>
      <c r="CV38" s="90">
        <f t="shared" si="31"/>
        <v>5689.0810000000001</v>
      </c>
      <c r="CW38" s="90">
        <v>5673.9210000000003</v>
      </c>
      <c r="CX38" s="359">
        <v>5672</v>
      </c>
      <c r="CY38" s="359">
        <v>5672</v>
      </c>
      <c r="CZ38" s="359">
        <v>5699</v>
      </c>
      <c r="DA38" s="359">
        <v>5789.66</v>
      </c>
      <c r="DB38" s="359">
        <v>5882.8860000000004</v>
      </c>
      <c r="DC38" s="359">
        <v>5882.8860000000004</v>
      </c>
      <c r="DD38" s="61"/>
    </row>
    <row r="39" spans="1:110" s="278" customFormat="1" ht="12" x14ac:dyDescent="0.2">
      <c r="A39" s="337"/>
      <c r="B39" s="338"/>
      <c r="C39" s="338"/>
      <c r="D39" s="339"/>
      <c r="E39" s="339"/>
      <c r="F39" s="339"/>
      <c r="G39" s="339"/>
      <c r="H39" s="339"/>
      <c r="I39" s="339"/>
      <c r="J39" s="339"/>
      <c r="K39" s="339"/>
      <c r="L39" s="339"/>
      <c r="M39" s="339"/>
      <c r="N39" s="339"/>
      <c r="O39" s="339"/>
      <c r="P39" s="339"/>
      <c r="Q39" s="339"/>
      <c r="R39" s="339"/>
      <c r="S39" s="339"/>
      <c r="T39" s="339"/>
      <c r="U39" s="339"/>
      <c r="V39" s="339"/>
      <c r="W39" s="339"/>
      <c r="X39" s="339"/>
      <c r="Y39" s="339"/>
      <c r="Z39" s="339"/>
      <c r="AA39" s="339"/>
      <c r="AB39" s="339"/>
      <c r="AC39" s="339"/>
      <c r="AD39" s="339"/>
      <c r="AE39" s="339"/>
      <c r="AF39" s="339"/>
      <c r="AG39" s="339"/>
      <c r="AH39" s="339"/>
      <c r="AI39" s="339"/>
      <c r="AJ39" s="339"/>
      <c r="AK39" s="339"/>
      <c r="AL39" s="339"/>
      <c r="AM39" s="339"/>
      <c r="AN39" s="339"/>
      <c r="AO39" s="339"/>
      <c r="AP39" s="339"/>
      <c r="AQ39" s="339"/>
      <c r="AR39" s="339"/>
      <c r="AS39" s="339"/>
      <c r="AT39" s="339"/>
      <c r="AU39" s="339"/>
      <c r="AV39" s="339"/>
      <c r="AW39" s="339"/>
      <c r="AX39" s="339"/>
      <c r="AY39" s="339"/>
      <c r="AZ39" s="339"/>
      <c r="BA39" s="339"/>
      <c r="BB39" s="339"/>
      <c r="BC39" s="339"/>
      <c r="BD39" s="339"/>
      <c r="BE39" s="339"/>
      <c r="BF39" s="339"/>
      <c r="BG39" s="339"/>
      <c r="BH39" s="339"/>
      <c r="BI39" s="339"/>
      <c r="BJ39" s="339"/>
      <c r="BK39" s="339"/>
      <c r="BL39" s="339"/>
      <c r="BM39" s="339"/>
      <c r="BN39" s="339"/>
      <c r="BO39" s="339"/>
      <c r="BP39" s="339"/>
      <c r="BQ39" s="91"/>
      <c r="BR39" s="91"/>
      <c r="BS39" s="91"/>
      <c r="BT39" s="83"/>
      <c r="BU39" s="83"/>
      <c r="BV39" s="83"/>
      <c r="BW39" s="83"/>
      <c r="BX39" s="83"/>
      <c r="BY39" s="83"/>
      <c r="BZ39" s="83"/>
      <c r="CA39" s="83"/>
      <c r="CB39" s="83"/>
      <c r="CC39" s="83"/>
      <c r="CD39" s="83"/>
      <c r="CE39" s="83"/>
      <c r="CF39" s="83"/>
      <c r="CG39" s="83"/>
      <c r="CH39" s="83"/>
      <c r="CI39" s="83"/>
      <c r="CJ39" s="83"/>
      <c r="CK39" s="83"/>
      <c r="CL39" s="83"/>
      <c r="CM39" s="83"/>
      <c r="CN39" s="83"/>
      <c r="CO39" s="83"/>
      <c r="CP39" s="83"/>
      <c r="CQ39" s="83"/>
      <c r="CR39" s="83"/>
      <c r="CS39" s="83"/>
      <c r="CT39" s="83"/>
      <c r="CU39" s="83"/>
      <c r="CV39" s="83"/>
      <c r="CW39" s="83"/>
      <c r="CX39" s="340"/>
      <c r="CY39" s="340"/>
      <c r="CZ39" s="340"/>
      <c r="DA39" s="340"/>
      <c r="DB39" s="340"/>
      <c r="DC39" s="340"/>
      <c r="DD39" s="61"/>
    </row>
    <row r="40" spans="1:110" s="331" customFormat="1" ht="15" x14ac:dyDescent="0.25">
      <c r="A40" s="327" t="s">
        <v>424</v>
      </c>
      <c r="B40" s="341"/>
      <c r="C40" s="341"/>
      <c r="D40" s="328"/>
      <c r="E40" s="328"/>
      <c r="F40" s="328"/>
      <c r="G40" s="328"/>
      <c r="H40" s="328"/>
      <c r="I40" s="329"/>
      <c r="J40" s="329"/>
      <c r="K40" s="329"/>
      <c r="L40" s="329"/>
      <c r="M40" s="328"/>
      <c r="N40" s="329"/>
      <c r="O40" s="329"/>
      <c r="P40" s="329"/>
      <c r="Q40" s="329"/>
      <c r="R40" s="328"/>
      <c r="S40" s="329"/>
      <c r="T40" s="329"/>
      <c r="U40" s="329"/>
      <c r="V40" s="329"/>
      <c r="W40" s="328"/>
      <c r="X40" s="329"/>
      <c r="Y40" s="330"/>
      <c r="Z40" s="330"/>
      <c r="AA40" s="330"/>
      <c r="AB40" s="328"/>
      <c r="AD40" s="330"/>
      <c r="AE40" s="332"/>
      <c r="AF40" s="332"/>
      <c r="AG40" s="328"/>
      <c r="BQ40" s="84"/>
      <c r="BR40" s="84"/>
      <c r="BS40" s="84"/>
      <c r="BT40" s="92"/>
      <c r="BU40" s="92"/>
      <c r="BV40" s="92"/>
      <c r="BW40" s="92"/>
      <c r="BX40" s="92"/>
      <c r="BY40" s="92"/>
      <c r="BZ40" s="92"/>
      <c r="CA40" s="92"/>
      <c r="CB40" s="92"/>
      <c r="CC40" s="92"/>
      <c r="CD40" s="92"/>
      <c r="CE40" s="92"/>
      <c r="CF40" s="92"/>
      <c r="CG40" s="93"/>
      <c r="CH40" s="93"/>
      <c r="CI40" s="93"/>
      <c r="CJ40" s="93"/>
      <c r="CK40" s="92"/>
      <c r="CL40" s="94"/>
      <c r="CM40" s="94"/>
      <c r="CN40" s="94"/>
      <c r="CO40" s="94"/>
      <c r="CP40" s="92"/>
      <c r="CQ40" s="92"/>
      <c r="CR40" s="92"/>
      <c r="CS40" s="92"/>
      <c r="CT40" s="92"/>
      <c r="CU40" s="92"/>
      <c r="CV40" s="92"/>
      <c r="CW40" s="92"/>
      <c r="CX40" s="92"/>
      <c r="CY40" s="92"/>
      <c r="CZ40" s="92"/>
      <c r="DA40" s="92"/>
      <c r="DB40" s="92"/>
      <c r="DC40" s="92"/>
      <c r="DD40" s="61"/>
    </row>
    <row r="41" spans="1:110" s="278" customFormat="1" ht="12" x14ac:dyDescent="0.2">
      <c r="A41" s="333" t="s">
        <v>425</v>
      </c>
      <c r="B41" s="95">
        <v>0.14610680964951309</v>
      </c>
      <c r="C41" s="95">
        <v>0.15515819512725815</v>
      </c>
      <c r="D41" s="95">
        <v>0.15416351294631503</v>
      </c>
      <c r="E41" s="95">
        <v>0.15959353845970931</v>
      </c>
      <c r="F41" s="95">
        <v>0.15440089846496105</v>
      </c>
      <c r="G41" s="95">
        <v>0.14642097124145123</v>
      </c>
      <c r="H41" s="95">
        <v>0.15355174977708802</v>
      </c>
      <c r="I41" s="96">
        <v>0.15233034183812288</v>
      </c>
      <c r="J41" s="96">
        <v>0.15653454194218328</v>
      </c>
      <c r="K41" s="96">
        <v>0.15607112354239264</v>
      </c>
      <c r="L41" s="96">
        <v>0.1668359713640907</v>
      </c>
      <c r="M41" s="95">
        <v>0.15830741136647511</v>
      </c>
      <c r="N41" s="96">
        <v>0.1570466325129834</v>
      </c>
      <c r="O41" s="96">
        <v>0.15964444957143301</v>
      </c>
      <c r="P41" s="96">
        <v>0.14419489684600711</v>
      </c>
      <c r="Q41" s="96">
        <v>0.15553566867493746</v>
      </c>
      <c r="R41" s="95">
        <v>0.15395562015268982</v>
      </c>
      <c r="S41" s="96">
        <v>0.15096618861901664</v>
      </c>
      <c r="T41" s="96">
        <v>0.16573903174900967</v>
      </c>
      <c r="U41" s="96">
        <v>0.16216217110249634</v>
      </c>
      <c r="V41" s="96">
        <v>0.16896516682218007</v>
      </c>
      <c r="W41" s="95">
        <v>0.16183594897491119</v>
      </c>
      <c r="X41" s="96">
        <v>0.17700915858401867</v>
      </c>
      <c r="Y41" s="97">
        <v>0.17831265124620824</v>
      </c>
      <c r="Z41" s="97">
        <v>0.17422315777760872</v>
      </c>
      <c r="AA41" s="97">
        <v>0.17910117790216093</v>
      </c>
      <c r="AB41" s="95">
        <v>0.17715453963631136</v>
      </c>
      <c r="AC41" s="97">
        <v>0.17013473053238454</v>
      </c>
      <c r="AD41" s="97">
        <v>0.1648359266334822</v>
      </c>
      <c r="AE41" s="95">
        <v>0.15952785151909551</v>
      </c>
      <c r="AF41" s="95">
        <v>0.16590963382404927</v>
      </c>
      <c r="AG41" s="95">
        <v>0.16489915016210493</v>
      </c>
      <c r="AH41" s="76">
        <v>0.16900000000000001</v>
      </c>
      <c r="AI41" s="98">
        <v>0.153</v>
      </c>
      <c r="AJ41" s="98">
        <v>0.16200000000000001</v>
      </c>
      <c r="AK41" s="76">
        <v>0.161</v>
      </c>
      <c r="AL41" s="76">
        <v>0.161</v>
      </c>
      <c r="AM41" s="98">
        <v>0.16009999999999999</v>
      </c>
      <c r="AN41" s="98">
        <v>0.14879999999999999</v>
      </c>
      <c r="AO41" s="98">
        <v>0.1452</v>
      </c>
      <c r="AP41" s="98">
        <v>0.16800000000000001</v>
      </c>
      <c r="AQ41" s="98">
        <v>0.153</v>
      </c>
      <c r="AR41" s="98">
        <v>0.16</v>
      </c>
      <c r="AS41" s="98">
        <v>0.1484</v>
      </c>
      <c r="AT41" s="98">
        <v>0.153</v>
      </c>
      <c r="AU41" s="98">
        <v>0.152</v>
      </c>
      <c r="AV41" s="98">
        <v>0.153</v>
      </c>
      <c r="AW41" s="98">
        <v>0.14099999999999999</v>
      </c>
      <c r="AX41" s="98">
        <v>0.13139999999999999</v>
      </c>
      <c r="AY41" s="98">
        <v>0.13700000000000001</v>
      </c>
      <c r="AZ41" s="98">
        <v>0.14699999999999999</v>
      </c>
      <c r="BA41" s="98">
        <v>0.14099999999999999</v>
      </c>
      <c r="BB41" s="98">
        <v>0.13600000000000001</v>
      </c>
      <c r="BC41" s="98">
        <v>0.125</v>
      </c>
      <c r="BD41" s="98">
        <v>0.13400000000000001</v>
      </c>
      <c r="BE41" s="98">
        <v>0.153</v>
      </c>
      <c r="BF41" s="98">
        <v>0.13700000000000001</v>
      </c>
      <c r="BG41" s="98">
        <v>0.14399999999999999</v>
      </c>
      <c r="BH41" s="98">
        <v>0.13300000000000001</v>
      </c>
      <c r="BI41" s="98">
        <v>0.123</v>
      </c>
      <c r="BJ41" s="98">
        <v>0.14199999999999999</v>
      </c>
      <c r="BK41" s="98">
        <v>0.13500000000000001</v>
      </c>
      <c r="BL41" s="98">
        <v>0.14599999999999999</v>
      </c>
      <c r="BM41" s="98">
        <v>0.13400000000000001</v>
      </c>
      <c r="BN41" s="98">
        <v>0.13100000000000001</v>
      </c>
      <c r="BO41" s="98">
        <v>0.14599999999999999</v>
      </c>
      <c r="BP41" s="98">
        <v>0.14000000000000001</v>
      </c>
      <c r="BQ41" s="98">
        <v>0.14899999999999999</v>
      </c>
      <c r="BR41" s="98">
        <v>0.14099999999999999</v>
      </c>
      <c r="BS41" s="98">
        <v>0.14599999999999999</v>
      </c>
      <c r="BT41" s="99">
        <v>0.16</v>
      </c>
      <c r="BU41" s="99">
        <v>0.14599999999999999</v>
      </c>
      <c r="BV41" s="99">
        <v>0.13400000000000001</v>
      </c>
      <c r="BW41" s="88">
        <v>0.13100000000000001</v>
      </c>
      <c r="BX41" s="88">
        <v>0.13</v>
      </c>
      <c r="BY41" s="88">
        <v>0.13700000000000001</v>
      </c>
      <c r="BZ41" s="88">
        <v>0.13300000000000001</v>
      </c>
      <c r="CA41" s="88">
        <v>0.125</v>
      </c>
      <c r="CB41" s="88">
        <v>0.126</v>
      </c>
      <c r="CC41" s="88">
        <v>0.11899999999999999</v>
      </c>
      <c r="CD41" s="88">
        <v>0.13400000000000001</v>
      </c>
      <c r="CE41" s="88">
        <v>0.125</v>
      </c>
      <c r="CF41" s="88">
        <v>0.13500000000000001</v>
      </c>
      <c r="CG41" s="88" t="s">
        <v>1</v>
      </c>
      <c r="CH41" s="88" t="s">
        <v>1</v>
      </c>
      <c r="CI41" s="88" t="s">
        <v>1</v>
      </c>
      <c r="CJ41" s="88" t="s">
        <v>1</v>
      </c>
      <c r="CK41" s="88" t="s">
        <v>1</v>
      </c>
      <c r="CL41" s="88" t="s">
        <v>1</v>
      </c>
      <c r="CM41" s="88" t="s">
        <v>1</v>
      </c>
      <c r="CN41" s="88" t="s">
        <v>1</v>
      </c>
      <c r="CO41" s="88" t="s">
        <v>1</v>
      </c>
      <c r="CP41" s="100">
        <v>0.17899999999999999</v>
      </c>
      <c r="CQ41" s="100">
        <v>0.187</v>
      </c>
      <c r="CR41" s="100">
        <v>0.187</v>
      </c>
      <c r="CS41" s="88">
        <v>0.186</v>
      </c>
      <c r="CT41" s="88">
        <v>0.185</v>
      </c>
      <c r="CU41" s="88">
        <v>0.17299999999999999</v>
      </c>
      <c r="CV41" s="88">
        <v>0.186</v>
      </c>
      <c r="CW41" s="88">
        <v>0.19</v>
      </c>
      <c r="CX41" s="100">
        <v>0.19639999999999999</v>
      </c>
      <c r="CY41" s="100">
        <v>0.1875</v>
      </c>
      <c r="CZ41" s="100">
        <v>0.183</v>
      </c>
      <c r="DA41" s="100">
        <v>0.182</v>
      </c>
      <c r="DB41" s="100">
        <v>0.19600000000000001</v>
      </c>
      <c r="DC41" s="100">
        <v>0.189</v>
      </c>
      <c r="DD41" s="61"/>
    </row>
    <row r="42" spans="1:110" s="333" customFormat="1" ht="12" x14ac:dyDescent="0.2">
      <c r="A42" s="333" t="s">
        <v>426</v>
      </c>
      <c r="B42" s="74">
        <v>0.55710013049000018</v>
      </c>
      <c r="C42" s="74">
        <v>0.56678788660055834</v>
      </c>
      <c r="D42" s="74">
        <v>0.6081732886773874</v>
      </c>
      <c r="E42" s="74">
        <v>0.57102455677726149</v>
      </c>
      <c r="F42" s="74">
        <v>0.58983512204670674</v>
      </c>
      <c r="G42" s="74">
        <v>0.58611021366455629</v>
      </c>
      <c r="H42" s="74">
        <v>0.58863036581538275</v>
      </c>
      <c r="I42" s="74">
        <v>0.61597455743317009</v>
      </c>
      <c r="J42" s="74">
        <v>0.57083074237574549</v>
      </c>
      <c r="K42" s="74">
        <v>0.58258647205739744</v>
      </c>
      <c r="L42" s="74">
        <v>0.57264599029881236</v>
      </c>
      <c r="M42" s="74">
        <v>0.58482961869779682</v>
      </c>
      <c r="N42" s="74">
        <v>0.61988914784085791</v>
      </c>
      <c r="O42" s="74">
        <v>0.59743499644097042</v>
      </c>
      <c r="P42" s="74">
        <v>0.58486779427373958</v>
      </c>
      <c r="Q42" s="74">
        <v>0.5160092467699019</v>
      </c>
      <c r="R42" s="74">
        <v>0.578357256590326</v>
      </c>
      <c r="S42" s="74">
        <v>0.52991367824572544</v>
      </c>
      <c r="T42" s="74">
        <v>0.50061429974956262</v>
      </c>
      <c r="U42" s="74">
        <v>0.49664640371958596</v>
      </c>
      <c r="V42" s="74">
        <v>0.46750867861976242</v>
      </c>
      <c r="W42" s="74">
        <v>0.49765308165710048</v>
      </c>
      <c r="X42" s="74">
        <v>0.49627567610731549</v>
      </c>
      <c r="Y42" s="74">
        <v>0.50202907012365439</v>
      </c>
      <c r="Z42" s="74">
        <v>0.46951321812908947</v>
      </c>
      <c r="AA42" s="74">
        <v>0.45657404979903049</v>
      </c>
      <c r="AB42" s="74">
        <v>0.48036672099244859</v>
      </c>
      <c r="AC42" s="334">
        <v>0.52600000000000002</v>
      </c>
      <c r="AD42" s="74">
        <v>0.52053636703463191</v>
      </c>
      <c r="AE42" s="334">
        <v>0.47610000000000002</v>
      </c>
      <c r="AF42" s="334">
        <v>0.44893577680849905</v>
      </c>
      <c r="AG42" s="74">
        <v>0.4922482835645044</v>
      </c>
      <c r="AH42" s="76">
        <v>0.53264106589342664</v>
      </c>
      <c r="AI42" s="76">
        <v>0.50929518267054641</v>
      </c>
      <c r="AJ42" s="76">
        <v>0.53676759255750506</v>
      </c>
      <c r="AK42" s="76">
        <v>0.48918386208865439</v>
      </c>
      <c r="AL42" s="76">
        <v>0.51645324714411756</v>
      </c>
      <c r="AM42" s="76">
        <v>0.56749500633604677</v>
      </c>
      <c r="AN42" s="76">
        <v>0.51271745352280929</v>
      </c>
      <c r="AO42" s="76">
        <v>0.51319150437003769</v>
      </c>
      <c r="AP42" s="76">
        <v>0.5019169901463123</v>
      </c>
      <c r="AQ42" s="76">
        <v>0.52317872835894896</v>
      </c>
      <c r="AR42" s="76">
        <v>0.54303736374325451</v>
      </c>
      <c r="AS42" s="76">
        <v>0.53271701526684856</v>
      </c>
      <c r="AT42" s="76">
        <v>0.54849097900317767</v>
      </c>
      <c r="AU42" s="76">
        <v>0.56236733978540687</v>
      </c>
      <c r="AV42" s="76">
        <v>0.54682165918667491</v>
      </c>
      <c r="AW42" s="76">
        <v>0.5875741190475593</v>
      </c>
      <c r="AX42" s="76">
        <v>0.56615844483868816</v>
      </c>
      <c r="AY42" s="76">
        <v>0.53498443174037902</v>
      </c>
      <c r="AZ42" s="76">
        <v>0.48353876651623423</v>
      </c>
      <c r="BA42" s="76">
        <v>0.54183441065926974</v>
      </c>
      <c r="BB42" s="76">
        <v>0.51564423855105634</v>
      </c>
      <c r="BC42" s="76">
        <v>0.50704389948085393</v>
      </c>
      <c r="BD42" s="76">
        <v>0.50414570504548939</v>
      </c>
      <c r="BE42" s="76">
        <v>0.49391736900435579</v>
      </c>
      <c r="BF42" s="76">
        <v>0.50485915999912367</v>
      </c>
      <c r="BG42" s="78">
        <v>0.5663538827852157</v>
      </c>
      <c r="BH42" s="78">
        <v>0.54973266195766834</v>
      </c>
      <c r="BI42" s="78">
        <v>0.53309294164385979</v>
      </c>
      <c r="BJ42" s="78">
        <v>0.51106645851594812</v>
      </c>
      <c r="BK42" s="78">
        <v>0.53943295388843415</v>
      </c>
      <c r="BL42" s="78">
        <v>0.53067548267275855</v>
      </c>
      <c r="BM42" s="78">
        <v>0.50058749698412408</v>
      </c>
      <c r="BN42" s="78">
        <v>0.49939580751861218</v>
      </c>
      <c r="BO42" s="78">
        <v>0.51702976610706008</v>
      </c>
      <c r="BP42" s="78">
        <v>0.5122811510069426</v>
      </c>
      <c r="BQ42" s="79">
        <v>0.5388697160976611</v>
      </c>
      <c r="BR42" s="79">
        <v>0.55753612699163846</v>
      </c>
      <c r="BS42" s="79">
        <v>0.52641206268129115</v>
      </c>
      <c r="BT42" s="79">
        <v>0.55528932801101261</v>
      </c>
      <c r="BU42" s="79">
        <v>0.54350591120776448</v>
      </c>
      <c r="BV42" s="79">
        <v>0.56883505470853424</v>
      </c>
      <c r="BW42" s="79">
        <v>0.54779976717112921</v>
      </c>
      <c r="BX42" s="79">
        <v>0.53443646641283604</v>
      </c>
      <c r="BY42" s="79">
        <v>0.51810928955169455</v>
      </c>
      <c r="BZ42" s="79">
        <v>0.54218824432977941</v>
      </c>
      <c r="CA42" s="79">
        <v>0.52160272183558454</v>
      </c>
      <c r="CB42" s="79">
        <v>0.50168690341618605</v>
      </c>
      <c r="CC42" s="79">
        <v>0.5007591221469514</v>
      </c>
      <c r="CD42" s="79">
        <v>0.53101569067093124</v>
      </c>
      <c r="CE42" s="79">
        <v>0.51356555669589776</v>
      </c>
      <c r="CF42" s="79">
        <v>0.56257801793192874</v>
      </c>
      <c r="CG42" s="80">
        <f t="shared" ref="CG42:CT42" si="32">CG45/CG44</f>
        <v>0.42004112521993514</v>
      </c>
      <c r="CH42" s="80">
        <f t="shared" si="32"/>
        <v>0.48042757755814997</v>
      </c>
      <c r="CI42" s="80">
        <f t="shared" si="32"/>
        <v>0.5309082949743007</v>
      </c>
      <c r="CJ42" s="80">
        <f t="shared" si="32"/>
        <v>0.50036634001669522</v>
      </c>
      <c r="CK42" s="80">
        <f t="shared" si="32"/>
        <v>0.53079649935656281</v>
      </c>
      <c r="CL42" s="80">
        <f t="shared" si="32"/>
        <v>0.36453828413020312</v>
      </c>
      <c r="CM42" s="80">
        <f t="shared" si="32"/>
        <v>0.43009083776809431</v>
      </c>
      <c r="CN42" s="80">
        <f t="shared" si="32"/>
        <v>0.44396287374029769</v>
      </c>
      <c r="CO42" s="80">
        <f t="shared" si="32"/>
        <v>0.44300138989622012</v>
      </c>
      <c r="CP42" s="80">
        <f t="shared" si="32"/>
        <v>0.46908481549682829</v>
      </c>
      <c r="CQ42" s="80">
        <f t="shared" si="32"/>
        <v>0.40325021829824392</v>
      </c>
      <c r="CR42" s="80">
        <f t="shared" si="32"/>
        <v>0.52635740150983823</v>
      </c>
      <c r="CS42" s="80">
        <f t="shared" si="32"/>
        <v>0.58036010381167213</v>
      </c>
      <c r="CT42" s="80">
        <f t="shared" si="32"/>
        <v>0.4967570858547124</v>
      </c>
      <c r="CU42" s="80">
        <f>CU45/CU44</f>
        <v>0.6041973543718776</v>
      </c>
      <c r="CV42" s="80">
        <f t="shared" ref="CV42:CW42" si="33">CV45/CV44</f>
        <v>0.63558176699437929</v>
      </c>
      <c r="CW42" s="80">
        <f t="shared" si="33"/>
        <v>0.65940946169145742</v>
      </c>
      <c r="CX42" s="348">
        <v>0.59085596599442136</v>
      </c>
      <c r="CY42" s="348">
        <v>0.6221843616307251</v>
      </c>
      <c r="CZ42" s="549">
        <v>0.60744035137606611</v>
      </c>
      <c r="DA42" s="549">
        <v>0.5319150686799301</v>
      </c>
      <c r="DB42" s="549">
        <v>0.53015042312078908</v>
      </c>
      <c r="DC42" s="549">
        <v>0.55531289001561335</v>
      </c>
      <c r="DD42" s="61"/>
    </row>
    <row r="43" spans="1:110" s="333" customFormat="1" ht="12" x14ac:dyDescent="0.2">
      <c r="A43" s="333" t="s">
        <v>427</v>
      </c>
      <c r="B43" s="74">
        <v>0.23780791628897555</v>
      </c>
      <c r="C43" s="74">
        <v>0.23012374032170177</v>
      </c>
      <c r="D43" s="74">
        <v>0.22754551119784308</v>
      </c>
      <c r="E43" s="74">
        <v>0.23276969281389695</v>
      </c>
      <c r="F43" s="74">
        <v>0.23050264299113787</v>
      </c>
      <c r="G43" s="74">
        <v>0.23936600761672575</v>
      </c>
      <c r="H43" s="74">
        <v>0.23265054512524971</v>
      </c>
      <c r="I43" s="74">
        <v>0.23044365604140307</v>
      </c>
      <c r="J43" s="74">
        <v>0.23750440578704266</v>
      </c>
      <c r="K43" s="74">
        <v>0.23038376742442457</v>
      </c>
      <c r="L43" s="74">
        <v>0.24079570360640623</v>
      </c>
      <c r="M43" s="74">
        <v>0.23495530190495792</v>
      </c>
      <c r="N43" s="74">
        <v>0.23547494682211753</v>
      </c>
      <c r="O43" s="74">
        <v>0.23492313661607248</v>
      </c>
      <c r="P43" s="74">
        <v>0.23096861802044455</v>
      </c>
      <c r="Q43" s="74">
        <v>0.22784904063945902</v>
      </c>
      <c r="R43" s="74">
        <v>0.23219952409097572</v>
      </c>
      <c r="S43" s="74">
        <v>0.22594137352577418</v>
      </c>
      <c r="T43" s="74">
        <v>0.22475120529918141</v>
      </c>
      <c r="U43" s="74">
        <v>0.22779619435543408</v>
      </c>
      <c r="V43" s="74">
        <v>0.25352044021968267</v>
      </c>
      <c r="W43" s="74">
        <v>0.23345541850324172</v>
      </c>
      <c r="X43" s="74">
        <v>0.23368913775077207</v>
      </c>
      <c r="Y43" s="74">
        <v>0.23657245157081747</v>
      </c>
      <c r="Z43" s="74">
        <v>0.24142116254823481</v>
      </c>
      <c r="AA43" s="74">
        <v>0.23028777632684144</v>
      </c>
      <c r="AB43" s="74">
        <v>0.23548127335825583</v>
      </c>
      <c r="AC43" s="334">
        <v>0.251</v>
      </c>
      <c r="AD43" s="74">
        <v>0.23388809436540045</v>
      </c>
      <c r="AE43" s="334">
        <v>0.25530000000000003</v>
      </c>
      <c r="AF43" s="334">
        <v>0.25711446898065388</v>
      </c>
      <c r="AG43" s="74">
        <v>0.24681421207270798</v>
      </c>
      <c r="AH43" s="334">
        <v>0.25257840016770605</v>
      </c>
      <c r="AI43" s="334">
        <v>0.24075144868064363</v>
      </c>
      <c r="AJ43" s="334">
        <v>0.23267876766834666</v>
      </c>
      <c r="AK43" s="334">
        <v>0.23342902499758489</v>
      </c>
      <c r="AL43" s="334">
        <v>0.23960192544856626</v>
      </c>
      <c r="AM43" s="76">
        <v>0.2257307931871389</v>
      </c>
      <c r="AN43" s="76">
        <v>0.22157238495806475</v>
      </c>
      <c r="AO43" s="76">
        <v>0.228572707578485</v>
      </c>
      <c r="AP43" s="76">
        <v>0.23360605155767891</v>
      </c>
      <c r="AQ43" s="76">
        <v>0.22745503883980858</v>
      </c>
      <c r="AR43" s="76">
        <v>0.22056648918417959</v>
      </c>
      <c r="AS43" s="76">
        <v>0.22232678967831018</v>
      </c>
      <c r="AT43" s="76">
        <v>0.23972965632151849</v>
      </c>
      <c r="AU43" s="76">
        <v>0.24257711331373044</v>
      </c>
      <c r="AV43" s="76">
        <v>0.23151846994542316</v>
      </c>
      <c r="AW43" s="76">
        <v>0.23248203688309471</v>
      </c>
      <c r="AX43" s="76">
        <v>0.23076855278283873</v>
      </c>
      <c r="AY43" s="76">
        <v>0.22468615501486666</v>
      </c>
      <c r="AZ43" s="76">
        <v>0.22781606813808741</v>
      </c>
      <c r="BA43" s="76">
        <v>0.22887616052390455</v>
      </c>
      <c r="BB43" s="76">
        <v>0.21634359389389668</v>
      </c>
      <c r="BC43" s="76">
        <v>0.20713096778472756</v>
      </c>
      <c r="BD43" s="76">
        <v>0.21406579226761185</v>
      </c>
      <c r="BE43" s="76">
        <v>0.2159799915541043</v>
      </c>
      <c r="BF43" s="76">
        <v>0.21338363420306125</v>
      </c>
      <c r="BG43" s="78">
        <v>0.22285089345514233</v>
      </c>
      <c r="BH43" s="78">
        <v>0.22098425596846066</v>
      </c>
      <c r="BI43" s="78">
        <v>0.22138290515287956</v>
      </c>
      <c r="BJ43" s="78">
        <v>0.23026492129150036</v>
      </c>
      <c r="BK43" s="78">
        <v>0.223936237113015</v>
      </c>
      <c r="BL43" s="78">
        <v>0.2316578989233819</v>
      </c>
      <c r="BM43" s="78">
        <v>0.2290219155101817</v>
      </c>
      <c r="BN43" s="78">
        <v>0.22918693442292792</v>
      </c>
      <c r="BO43" s="78">
        <v>0.23069433860316699</v>
      </c>
      <c r="BP43" s="78">
        <v>0.23012924585569647</v>
      </c>
      <c r="BQ43" s="79">
        <v>0.22573394663060672</v>
      </c>
      <c r="BR43" s="79">
        <v>0.22774619070319324</v>
      </c>
      <c r="BS43" s="79">
        <v>0.22581163477069574</v>
      </c>
      <c r="BT43" s="79">
        <v>0.23073732206312686</v>
      </c>
      <c r="BU43" s="79">
        <v>0.2275273505477807</v>
      </c>
      <c r="BV43" s="79">
        <v>0.23080875651141228</v>
      </c>
      <c r="BW43" s="79">
        <v>0.26466228831242999</v>
      </c>
      <c r="BX43" s="79">
        <v>0.24850782877084196</v>
      </c>
      <c r="BY43" s="79">
        <v>0.22948208678871104</v>
      </c>
      <c r="BZ43" s="79">
        <v>0.24328228590148593</v>
      </c>
      <c r="CA43" s="79">
        <v>0.23160596043974613</v>
      </c>
      <c r="CB43" s="79">
        <v>0.22671599020838934</v>
      </c>
      <c r="CC43" s="79">
        <v>0.23416644365267189</v>
      </c>
      <c r="CD43" s="79">
        <v>0.23118353504104128</v>
      </c>
      <c r="CE43" s="79">
        <v>0.23090892543383937</v>
      </c>
      <c r="CF43" s="79">
        <v>0.24769513715199101</v>
      </c>
      <c r="CG43" s="80">
        <f t="shared" ref="CG43:CW43" si="34">CG46/CG44</f>
        <v>0.23612066224323236</v>
      </c>
      <c r="CH43" s="80">
        <f t="shared" si="34"/>
        <v>0.23857236353130773</v>
      </c>
      <c r="CI43" s="80">
        <f t="shared" si="34"/>
        <v>0.23847887102180351</v>
      </c>
      <c r="CJ43" s="80">
        <f t="shared" si="34"/>
        <v>0.2399122632994716</v>
      </c>
      <c r="CK43" s="80">
        <f t="shared" si="34"/>
        <v>0.23860511950295943</v>
      </c>
      <c r="CL43" s="80">
        <f t="shared" si="34"/>
        <v>0.23988392836147951</v>
      </c>
      <c r="CM43" s="80">
        <f t="shared" si="34"/>
        <v>0.24610954095891663</v>
      </c>
      <c r="CN43" s="80">
        <f t="shared" si="34"/>
        <v>0.24560698760659019</v>
      </c>
      <c r="CO43" s="80">
        <f t="shared" si="34"/>
        <v>0.24255630498748657</v>
      </c>
      <c r="CP43" s="80">
        <f t="shared" si="34"/>
        <v>0.24737087279082345</v>
      </c>
      <c r="CQ43" s="80">
        <f t="shared" si="34"/>
        <v>0.24240504026389831</v>
      </c>
      <c r="CR43" s="80">
        <f t="shared" si="34"/>
        <v>0.23711275240310276</v>
      </c>
      <c r="CS43" s="80">
        <f t="shared" si="34"/>
        <v>0.23238783823397918</v>
      </c>
      <c r="CT43" s="80">
        <f t="shared" si="34"/>
        <v>0.23960695984582023</v>
      </c>
      <c r="CU43" s="89">
        <f t="shared" si="34"/>
        <v>0.22675889957368445</v>
      </c>
      <c r="CV43" s="89">
        <f t="shared" si="34"/>
        <v>0.22685153985237519</v>
      </c>
      <c r="CW43" s="89">
        <f t="shared" si="34"/>
        <v>0.22513137074327408</v>
      </c>
      <c r="CX43" s="352">
        <v>0.21195780802064157</v>
      </c>
      <c r="CY43" s="352">
        <v>0.22214487160293647</v>
      </c>
      <c r="CZ43" s="550">
        <v>0.20792109995274344</v>
      </c>
      <c r="DA43" s="550">
        <v>0.20538547193600687</v>
      </c>
      <c r="DB43" s="550">
        <v>0.20095858308438772</v>
      </c>
      <c r="DC43" s="550">
        <v>0.2046424648446846</v>
      </c>
      <c r="DD43" s="61"/>
    </row>
    <row r="44" spans="1:110" s="278" customFormat="1" ht="12" x14ac:dyDescent="0.2">
      <c r="A44" s="278" t="s">
        <v>428</v>
      </c>
      <c r="B44" s="65">
        <v>1136697.1475899999</v>
      </c>
      <c r="C44" s="65">
        <v>1243301.9979600001</v>
      </c>
      <c r="D44" s="253">
        <v>315248.55486000003</v>
      </c>
      <c r="E44" s="253">
        <v>324019.76266000001</v>
      </c>
      <c r="F44" s="253">
        <v>334126.12602000003</v>
      </c>
      <c r="G44" s="253">
        <v>340768.57467</v>
      </c>
      <c r="H44" s="253">
        <v>1314163.0182100001</v>
      </c>
      <c r="I44" s="253">
        <v>344582.50296000001</v>
      </c>
      <c r="J44" s="253">
        <v>356139.43316000002</v>
      </c>
      <c r="K44" s="253">
        <v>373280.40000999998</v>
      </c>
      <c r="L44" s="253">
        <v>402928.11220000003</v>
      </c>
      <c r="M44" s="253">
        <v>1476930.44833</v>
      </c>
      <c r="N44" s="253">
        <v>416910.93576999998</v>
      </c>
      <c r="O44" s="253">
        <v>446968.50886</v>
      </c>
      <c r="P44" s="253">
        <v>462690.22591000004</v>
      </c>
      <c r="Q44" s="253">
        <v>462799.22668999998</v>
      </c>
      <c r="R44" s="253">
        <v>1789368.89723</v>
      </c>
      <c r="S44" s="253">
        <v>466078.41253999993</v>
      </c>
      <c r="T44" s="253">
        <v>487547</v>
      </c>
      <c r="U44" s="253">
        <v>509304</v>
      </c>
      <c r="V44" s="253">
        <v>529683.58746000007</v>
      </c>
      <c r="W44" s="253">
        <v>1992613</v>
      </c>
      <c r="X44" s="253">
        <v>538487</v>
      </c>
      <c r="Y44" s="253">
        <v>554934</v>
      </c>
      <c r="Z44" s="253">
        <v>584122</v>
      </c>
      <c r="AA44" s="253">
        <v>598847</v>
      </c>
      <c r="AB44" s="253">
        <v>2276390</v>
      </c>
      <c r="AC44" s="253">
        <v>599445</v>
      </c>
      <c r="AD44" s="253">
        <v>604586</v>
      </c>
      <c r="AE44" s="253">
        <v>620475.14989</v>
      </c>
      <c r="AF44" s="253">
        <v>630584</v>
      </c>
      <c r="AG44" s="253">
        <v>2455089</v>
      </c>
      <c r="AH44" s="253">
        <v>624903</v>
      </c>
      <c r="AI44" s="253">
        <v>643344</v>
      </c>
      <c r="AJ44" s="253">
        <v>659725</v>
      </c>
      <c r="AK44" s="52">
        <v>693547</v>
      </c>
      <c r="AL44" s="253">
        <v>2621519</v>
      </c>
      <c r="AM44" s="52">
        <v>698385</v>
      </c>
      <c r="AN44" s="52">
        <v>723258</v>
      </c>
      <c r="AO44" s="52">
        <v>737179</v>
      </c>
      <c r="AP44" s="52">
        <v>753525</v>
      </c>
      <c r="AQ44" s="253">
        <v>2912347</v>
      </c>
      <c r="AR44" s="52">
        <v>779044</v>
      </c>
      <c r="AS44" s="254">
        <v>793746</v>
      </c>
      <c r="AT44" s="254">
        <v>821029</v>
      </c>
      <c r="AU44" s="254">
        <v>821648</v>
      </c>
      <c r="AV44" s="52">
        <v>3215467</v>
      </c>
      <c r="AW44" s="254">
        <v>796354</v>
      </c>
      <c r="AX44" s="254">
        <v>794207</v>
      </c>
      <c r="AY44" s="52">
        <v>826682</v>
      </c>
      <c r="AZ44" s="52">
        <v>859079</v>
      </c>
      <c r="BA44" s="254">
        <v>3276322</v>
      </c>
      <c r="BB44" s="254">
        <v>895825</v>
      </c>
      <c r="BC44" s="254">
        <v>949829</v>
      </c>
      <c r="BD44" s="254">
        <v>979568</v>
      </c>
      <c r="BE44" s="254">
        <v>1008774</v>
      </c>
      <c r="BF44" s="254">
        <v>3833996</v>
      </c>
      <c r="BG44" s="254">
        <v>1016783</v>
      </c>
      <c r="BH44" s="254">
        <v>1053161</v>
      </c>
      <c r="BI44" s="81">
        <v>1087392</v>
      </c>
      <c r="BJ44" s="81">
        <v>1104328</v>
      </c>
      <c r="BK44" s="81">
        <v>4261664</v>
      </c>
      <c r="BL44" s="254">
        <v>1118874</v>
      </c>
      <c r="BM44" s="254">
        <v>1148091</v>
      </c>
      <c r="BN44" s="254">
        <v>1171812</v>
      </c>
      <c r="BO44" s="254">
        <v>1177077</v>
      </c>
      <c r="BP44" s="81">
        <v>4615854</v>
      </c>
      <c r="BQ44" s="254">
        <v>1149198</v>
      </c>
      <c r="BR44" s="254">
        <v>1149556</v>
      </c>
      <c r="BS44" s="254">
        <v>1182490</v>
      </c>
      <c r="BT44" s="254">
        <v>1195719</v>
      </c>
      <c r="BU44" s="65">
        <v>4676963</v>
      </c>
      <c r="BV44" s="65">
        <v>1144337</v>
      </c>
      <c r="BW44" s="65">
        <v>1138175</v>
      </c>
      <c r="BX44" s="65">
        <v>1145646</v>
      </c>
      <c r="BY44" s="65">
        <v>1162801</v>
      </c>
      <c r="BZ44" s="65">
        <v>4590959</v>
      </c>
      <c r="CA44" s="65">
        <v>1136292</v>
      </c>
      <c r="CB44" s="65">
        <v>1149147</v>
      </c>
      <c r="CC44" s="65">
        <v>1143426</v>
      </c>
      <c r="CD44" s="65">
        <v>1098041</v>
      </c>
      <c r="CE44" s="65">
        <v>4526906</v>
      </c>
      <c r="CF44" s="65">
        <v>1096703</v>
      </c>
      <c r="CG44" s="66">
        <v>1179325</v>
      </c>
      <c r="CH44" s="66">
        <v>1239167</v>
      </c>
      <c r="CI44" s="66">
        <v>1676702</v>
      </c>
      <c r="CJ44" s="66">
        <f>SUM(CF44:CI44)+1</f>
        <v>5191898</v>
      </c>
      <c r="CK44" s="65">
        <v>1621759</v>
      </c>
      <c r="CL44" s="65">
        <v>1573511</v>
      </c>
      <c r="CM44" s="65">
        <v>1586895</v>
      </c>
      <c r="CN44" s="65">
        <v>1630544</v>
      </c>
      <c r="CO44" s="65">
        <f>SUM(CK44:CN44)</f>
        <v>6412709</v>
      </c>
      <c r="CP44" s="65">
        <v>1599295</v>
      </c>
      <c r="CQ44" s="65">
        <v>1649120</v>
      </c>
      <c r="CR44" s="65">
        <f>1713824+2</f>
        <v>1713826</v>
      </c>
      <c r="CS44" s="65">
        <v>1767046</v>
      </c>
      <c r="CT44" s="65">
        <f>SUM(CP44:CS44)</f>
        <v>6729287</v>
      </c>
      <c r="CU44" s="68">
        <v>1796322</v>
      </c>
      <c r="CV44" s="68">
        <v>1914177</v>
      </c>
      <c r="CW44" s="68">
        <v>2134798</v>
      </c>
      <c r="CX44" s="316">
        <v>2323854</v>
      </c>
      <c r="CY44" s="316">
        <v>8169151</v>
      </c>
      <c r="CZ44" s="316">
        <v>2444105</v>
      </c>
      <c r="DA44" s="360">
        <v>2552274</v>
      </c>
      <c r="DB44" s="360">
        <v>2690012</v>
      </c>
      <c r="DC44" s="360">
        <v>7686391</v>
      </c>
      <c r="DD44" s="61"/>
    </row>
    <row r="45" spans="1:110" s="278" customFormat="1" x14ac:dyDescent="0.2">
      <c r="A45" s="278" t="s">
        <v>429</v>
      </c>
      <c r="B45" s="65">
        <v>633254.12925</v>
      </c>
      <c r="C45" s="65">
        <v>704688.51183000009</v>
      </c>
      <c r="D45" s="253">
        <v>191725.75036000001</v>
      </c>
      <c r="E45" s="253">
        <v>185023.24135999999</v>
      </c>
      <c r="F45" s="253">
        <v>197079.32432000001</v>
      </c>
      <c r="G45" s="253">
        <v>199727.94211</v>
      </c>
      <c r="H45" s="253">
        <v>773556.25814999989</v>
      </c>
      <c r="I45" s="253">
        <v>212254.05476000003</v>
      </c>
      <c r="J45" s="253">
        <v>203295.33702000001</v>
      </c>
      <c r="K45" s="253">
        <v>217468.11132999999</v>
      </c>
      <c r="L45" s="253">
        <v>230735.16782999999</v>
      </c>
      <c r="M45" s="253">
        <v>863752.6709400001</v>
      </c>
      <c r="N45" s="253">
        <v>258438.56469999996</v>
      </c>
      <c r="O45" s="253">
        <v>267034.62949999998</v>
      </c>
      <c r="P45" s="253">
        <v>270612.61186</v>
      </c>
      <c r="Q45" s="253">
        <v>238808.68036999996</v>
      </c>
      <c r="R45" s="253">
        <v>1034894.4864299998</v>
      </c>
      <c r="S45" s="253">
        <v>246981.32594000001</v>
      </c>
      <c r="T45" s="253">
        <v>244073</v>
      </c>
      <c r="U45" s="253">
        <v>252944</v>
      </c>
      <c r="V45" s="253">
        <v>247631.67405999999</v>
      </c>
      <c r="W45" s="253">
        <v>991630</v>
      </c>
      <c r="X45" s="101">
        <v>267238</v>
      </c>
      <c r="Y45" s="101">
        <v>278593</v>
      </c>
      <c r="Z45" s="101">
        <v>274253</v>
      </c>
      <c r="AA45" s="253">
        <v>273418</v>
      </c>
      <c r="AB45" s="253">
        <v>1093502</v>
      </c>
      <c r="AC45" s="253">
        <v>315177</v>
      </c>
      <c r="AD45" s="101">
        <v>314709</v>
      </c>
      <c r="AE45" s="101">
        <v>295397.56983999995</v>
      </c>
      <c r="AF45" s="101">
        <v>283189</v>
      </c>
      <c r="AG45" s="253">
        <v>1208473</v>
      </c>
      <c r="AH45" s="253">
        <v>332849</v>
      </c>
      <c r="AI45" s="253">
        <v>327652</v>
      </c>
      <c r="AJ45" s="253">
        <v>354119</v>
      </c>
      <c r="AK45" s="52">
        <v>339272</v>
      </c>
      <c r="AL45" s="253">
        <v>1353892</v>
      </c>
      <c r="AM45" s="52">
        <v>396330</v>
      </c>
      <c r="AN45" s="52">
        <v>370827</v>
      </c>
      <c r="AO45" s="52">
        <v>378314</v>
      </c>
      <c r="AP45" s="52">
        <v>378207</v>
      </c>
      <c r="AQ45" s="253">
        <v>1523678</v>
      </c>
      <c r="AR45" s="52">
        <v>423050</v>
      </c>
      <c r="AS45" s="254">
        <v>422842</v>
      </c>
      <c r="AT45" s="254">
        <v>450327</v>
      </c>
      <c r="AU45" s="254">
        <v>462068</v>
      </c>
      <c r="AV45" s="52">
        <v>1758287</v>
      </c>
      <c r="AW45" s="254">
        <v>467917</v>
      </c>
      <c r="AX45" s="254">
        <v>449647</v>
      </c>
      <c r="AY45" s="52">
        <v>442262</v>
      </c>
      <c r="AZ45" s="52">
        <v>415398</v>
      </c>
      <c r="BA45" s="254">
        <v>1775224</v>
      </c>
      <c r="BB45" s="254">
        <v>461927</v>
      </c>
      <c r="BC45" s="254">
        <v>481605</v>
      </c>
      <c r="BD45" s="254">
        <v>493845</v>
      </c>
      <c r="BE45" s="254">
        <v>498251</v>
      </c>
      <c r="BF45" s="254">
        <v>1935628</v>
      </c>
      <c r="BG45" s="254">
        <v>575859</v>
      </c>
      <c r="BH45" s="254">
        <v>578957</v>
      </c>
      <c r="BI45" s="81">
        <v>579681</v>
      </c>
      <c r="BJ45" s="81">
        <v>564385</v>
      </c>
      <c r="BK45" s="81">
        <v>2298882</v>
      </c>
      <c r="BL45" s="254">
        <v>593759</v>
      </c>
      <c r="BM45" s="254">
        <v>574720</v>
      </c>
      <c r="BN45" s="254">
        <v>585198</v>
      </c>
      <c r="BO45" s="254">
        <v>610938</v>
      </c>
      <c r="BP45" s="81">
        <v>2364615</v>
      </c>
      <c r="BQ45" s="254">
        <v>619268</v>
      </c>
      <c r="BR45" s="254">
        <v>640919</v>
      </c>
      <c r="BS45" s="254">
        <v>622477</v>
      </c>
      <c r="BT45" s="254">
        <v>663970</v>
      </c>
      <c r="BU45" s="65">
        <v>2546634</v>
      </c>
      <c r="BV45" s="65">
        <v>650939</v>
      </c>
      <c r="BW45" s="65">
        <v>623492</v>
      </c>
      <c r="BX45" s="65">
        <v>612275</v>
      </c>
      <c r="BY45" s="65">
        <v>602458</v>
      </c>
      <c r="BZ45" s="65">
        <v>2489164</v>
      </c>
      <c r="CA45" s="65">
        <v>592693</v>
      </c>
      <c r="CB45" s="65">
        <v>576512</v>
      </c>
      <c r="CC45" s="65">
        <v>572581</v>
      </c>
      <c r="CD45" s="65">
        <v>583077</v>
      </c>
      <c r="CE45" s="65">
        <v>2324863</v>
      </c>
      <c r="CF45" s="65">
        <v>616981</v>
      </c>
      <c r="CG45" s="66">
        <v>495365</v>
      </c>
      <c r="CH45" s="66">
        <v>595330</v>
      </c>
      <c r="CI45" s="66">
        <v>890175</v>
      </c>
      <c r="CJ45" s="66">
        <f t="shared" ref="CJ45:CJ46" si="35">SUM(CF45:CI45)</f>
        <v>2597851</v>
      </c>
      <c r="CK45" s="65">
        <v>860824</v>
      </c>
      <c r="CL45" s="65">
        <v>573605</v>
      </c>
      <c r="CM45" s="65">
        <v>682509</v>
      </c>
      <c r="CN45" s="65">
        <v>723901</v>
      </c>
      <c r="CO45" s="65">
        <f>SUM(CK45:CN45)</f>
        <v>2840839</v>
      </c>
      <c r="CP45" s="65">
        <v>750205</v>
      </c>
      <c r="CQ45" s="65">
        <v>665008</v>
      </c>
      <c r="CR45" s="65">
        <f>894724+7361</f>
        <v>902085</v>
      </c>
      <c r="CS45" s="65">
        <f>1024341+1182</f>
        <v>1025523</v>
      </c>
      <c r="CT45" s="65">
        <f>SUM(CP45:CS45)</f>
        <v>3342821</v>
      </c>
      <c r="CU45" s="68">
        <f>1085212+121</f>
        <v>1085333</v>
      </c>
      <c r="CV45" s="68">
        <v>1216616</v>
      </c>
      <c r="CW45" s="68">
        <f>1404532+3174</f>
        <v>1407706</v>
      </c>
      <c r="CX45" s="316">
        <v>1373063</v>
      </c>
      <c r="CY45" s="316">
        <v>5082718</v>
      </c>
      <c r="CZ45" s="316">
        <v>1484648</v>
      </c>
      <c r="DA45" s="360">
        <v>1357593</v>
      </c>
      <c r="DB45" s="360">
        <v>1426111</v>
      </c>
      <c r="DC45" s="360">
        <v>4268352</v>
      </c>
      <c r="DD45" s="61"/>
    </row>
    <row r="46" spans="1:110" s="278" customFormat="1" ht="12" x14ac:dyDescent="0.2">
      <c r="A46" s="278" t="s">
        <v>430</v>
      </c>
      <c r="B46" s="71">
        <v>270315.58012</v>
      </c>
      <c r="C46" s="71">
        <v>286113.30612000002</v>
      </c>
      <c r="D46" s="71">
        <v>71733.393569999986</v>
      </c>
      <c r="E46" s="335">
        <v>75421.980620000002</v>
      </c>
      <c r="F46" s="335">
        <v>77016.955140000005</v>
      </c>
      <c r="G46" s="335">
        <v>81568.413239999994</v>
      </c>
      <c r="H46" s="335">
        <v>305740.74257</v>
      </c>
      <c r="I46" s="335">
        <v>79406.851790000001</v>
      </c>
      <c r="J46" s="335">
        <v>84584.684450000001</v>
      </c>
      <c r="K46" s="335">
        <v>85997.744860000006</v>
      </c>
      <c r="L46" s="335">
        <v>97023.35828</v>
      </c>
      <c r="M46" s="335">
        <v>347012.63938000001</v>
      </c>
      <c r="N46" s="335">
        <v>98172.080430000002</v>
      </c>
      <c r="O46" s="335">
        <v>105003.24406999999</v>
      </c>
      <c r="P46" s="335">
        <v>106866.92204999999</v>
      </c>
      <c r="Q46" s="335">
        <v>105448.35981000001</v>
      </c>
      <c r="R46" s="335">
        <v>415490.60636000003</v>
      </c>
      <c r="S46" s="335">
        <v>105306.3967</v>
      </c>
      <c r="T46" s="335">
        <v>109576.77589</v>
      </c>
      <c r="U46" s="335">
        <v>116017.51297</v>
      </c>
      <c r="V46" s="335">
        <v>134285.61627</v>
      </c>
      <c r="W46" s="335">
        <v>465186.30183000001</v>
      </c>
      <c r="X46" s="335">
        <v>125838.56272</v>
      </c>
      <c r="Y46" s="335">
        <v>131282.09684000001</v>
      </c>
      <c r="Z46" s="335">
        <v>141019.41231000001</v>
      </c>
      <c r="AA46" s="335">
        <v>137907.14399000001</v>
      </c>
      <c r="AB46" s="335">
        <v>536047.21586</v>
      </c>
      <c r="AC46" s="356">
        <v>150515</v>
      </c>
      <c r="AD46" s="335">
        <v>141405.46742</v>
      </c>
      <c r="AE46" s="335">
        <v>158415.10653999998</v>
      </c>
      <c r="AF46" s="335">
        <v>162132.0269</v>
      </c>
      <c r="AG46" s="253">
        <v>605950.81978999998</v>
      </c>
      <c r="AH46" s="253">
        <v>157837</v>
      </c>
      <c r="AI46" s="253">
        <v>154886</v>
      </c>
      <c r="AJ46" s="253">
        <v>153504</v>
      </c>
      <c r="AK46" s="52">
        <v>161894</v>
      </c>
      <c r="AL46" s="253">
        <v>628121</v>
      </c>
      <c r="AM46" s="65">
        <v>157647</v>
      </c>
      <c r="AN46" s="65">
        <v>160254</v>
      </c>
      <c r="AO46" s="65">
        <v>168499</v>
      </c>
      <c r="AP46" s="52">
        <v>176028</v>
      </c>
      <c r="AQ46" s="253">
        <v>662428</v>
      </c>
      <c r="AR46" s="65">
        <v>171831</v>
      </c>
      <c r="AS46" s="254">
        <v>176471</v>
      </c>
      <c r="AT46" s="254">
        <v>196825</v>
      </c>
      <c r="AU46" s="254">
        <v>199313</v>
      </c>
      <c r="AV46" s="52">
        <v>744440</v>
      </c>
      <c r="AW46" s="254">
        <v>185138</v>
      </c>
      <c r="AX46" s="254">
        <v>183278</v>
      </c>
      <c r="AY46" s="52">
        <v>185744</v>
      </c>
      <c r="AZ46" s="52">
        <v>195712</v>
      </c>
      <c r="BA46" s="254">
        <v>749872</v>
      </c>
      <c r="BB46" s="254">
        <v>193806</v>
      </c>
      <c r="BC46" s="254">
        <v>196739</v>
      </c>
      <c r="BD46" s="254">
        <v>209692</v>
      </c>
      <c r="BE46" s="254">
        <v>217875</v>
      </c>
      <c r="BF46" s="254">
        <v>818112</v>
      </c>
      <c r="BG46" s="254">
        <v>226591</v>
      </c>
      <c r="BH46" s="254">
        <v>232732</v>
      </c>
      <c r="BI46" s="81">
        <v>240730</v>
      </c>
      <c r="BJ46" s="81">
        <v>254288</v>
      </c>
      <c r="BK46" s="81">
        <v>954341</v>
      </c>
      <c r="BL46" s="254">
        <v>259196</v>
      </c>
      <c r="BM46" s="254">
        <v>262938</v>
      </c>
      <c r="BN46" s="254">
        <v>268564</v>
      </c>
      <c r="BO46" s="254">
        <v>271545</v>
      </c>
      <c r="BP46" s="81">
        <v>1062243</v>
      </c>
      <c r="BQ46" s="254">
        <v>259413</v>
      </c>
      <c r="BR46" s="254">
        <v>261807</v>
      </c>
      <c r="BS46" s="254">
        <v>267020</v>
      </c>
      <c r="BT46" s="254">
        <v>275897</v>
      </c>
      <c r="BU46" s="65">
        <v>1064137</v>
      </c>
      <c r="BV46" s="65">
        <v>264123</v>
      </c>
      <c r="BW46" s="65">
        <v>301232</v>
      </c>
      <c r="BX46" s="65">
        <v>284702</v>
      </c>
      <c r="BY46" s="65">
        <v>266842</v>
      </c>
      <c r="BZ46" s="65">
        <v>1116899</v>
      </c>
      <c r="CA46" s="65">
        <v>263172</v>
      </c>
      <c r="CB46" s="65">
        <v>260530</v>
      </c>
      <c r="CC46" s="65">
        <v>267752</v>
      </c>
      <c r="CD46" s="65">
        <v>253849</v>
      </c>
      <c r="CE46" s="65">
        <v>1045303</v>
      </c>
      <c r="CF46" s="65">
        <v>271648</v>
      </c>
      <c r="CG46" s="66">
        <v>278463</v>
      </c>
      <c r="CH46" s="66">
        <v>295631</v>
      </c>
      <c r="CI46" s="66">
        <v>399858</v>
      </c>
      <c r="CJ46" s="66">
        <f t="shared" si="35"/>
        <v>1245600</v>
      </c>
      <c r="CK46" s="65">
        <v>386960</v>
      </c>
      <c r="CL46" s="65">
        <v>377460</v>
      </c>
      <c r="CM46" s="65">
        <v>390550</v>
      </c>
      <c r="CN46" s="65">
        <v>400473</v>
      </c>
      <c r="CO46" s="65">
        <f>SUM(CK46:CN46)</f>
        <v>1555443</v>
      </c>
      <c r="CP46" s="65">
        <v>395619</v>
      </c>
      <c r="CQ46" s="65">
        <v>399755</v>
      </c>
      <c r="CR46" s="65">
        <v>406370</v>
      </c>
      <c r="CS46" s="65">
        <f>410391+249</f>
        <v>410640</v>
      </c>
      <c r="CT46" s="65">
        <f>SUM(CP46:CS46)</f>
        <v>1612384</v>
      </c>
      <c r="CU46" s="68">
        <v>407332</v>
      </c>
      <c r="CV46" s="68">
        <v>434234</v>
      </c>
      <c r="CW46" s="68">
        <v>480610</v>
      </c>
      <c r="CX46" s="360">
        <v>492559</v>
      </c>
      <c r="CY46" s="316">
        <v>1814735</v>
      </c>
      <c r="CZ46" s="316">
        <v>508181</v>
      </c>
      <c r="DA46" s="360">
        <v>524200</v>
      </c>
      <c r="DB46" s="360">
        <v>540581</v>
      </c>
      <c r="DC46" s="360">
        <v>1572962</v>
      </c>
      <c r="DD46" s="61"/>
      <c r="DE46" s="336"/>
      <c r="DF46" s="336"/>
    </row>
    <row r="47" spans="1:110" s="312" customFormat="1" ht="12" x14ac:dyDescent="0.2">
      <c r="A47" s="355" t="s">
        <v>431</v>
      </c>
      <c r="B47" s="335">
        <v>1008</v>
      </c>
      <c r="C47" s="335">
        <v>1074</v>
      </c>
      <c r="D47" s="335">
        <v>1072.615</v>
      </c>
      <c r="E47" s="335">
        <v>1084.2950000000001</v>
      </c>
      <c r="F47" s="335">
        <v>1104.2940000000001</v>
      </c>
      <c r="G47" s="335">
        <v>1135</v>
      </c>
      <c r="H47" s="335">
        <v>1135</v>
      </c>
      <c r="I47" s="335">
        <v>1140.527</v>
      </c>
      <c r="J47" s="335">
        <v>1152.972</v>
      </c>
      <c r="K47" s="335">
        <v>1185.7909999999999</v>
      </c>
      <c r="L47" s="335">
        <v>1181</v>
      </c>
      <c r="M47" s="335">
        <v>1181</v>
      </c>
      <c r="N47" s="335">
        <v>1283.4179999999999</v>
      </c>
      <c r="O47" s="335">
        <v>1281.1220000000001</v>
      </c>
      <c r="P47" s="335">
        <v>1225.787</v>
      </c>
      <c r="Q47" s="335">
        <v>1152</v>
      </c>
      <c r="R47" s="335">
        <v>1152</v>
      </c>
      <c r="S47" s="335">
        <v>1157</v>
      </c>
      <c r="T47" s="335">
        <v>1157</v>
      </c>
      <c r="U47" s="335">
        <v>1168</v>
      </c>
      <c r="V47" s="335">
        <v>1245</v>
      </c>
      <c r="W47" s="335">
        <v>1245</v>
      </c>
      <c r="X47" s="335">
        <v>1329</v>
      </c>
      <c r="Y47" s="335">
        <v>1340</v>
      </c>
      <c r="Z47" s="335">
        <v>1365</v>
      </c>
      <c r="AA47" s="335">
        <v>1467</v>
      </c>
      <c r="AB47" s="335">
        <v>1467</v>
      </c>
      <c r="AC47" s="356">
        <v>1478</v>
      </c>
      <c r="AD47" s="335">
        <v>1493</v>
      </c>
      <c r="AE47" s="335">
        <v>1548</v>
      </c>
      <c r="AF47" s="335">
        <v>1573</v>
      </c>
      <c r="AG47" s="335">
        <v>1573</v>
      </c>
      <c r="AH47" s="356">
        <v>1622.461</v>
      </c>
      <c r="AI47" s="356">
        <v>1647.0640000000001</v>
      </c>
      <c r="AJ47" s="356">
        <v>1704.4590000000001</v>
      </c>
      <c r="AK47" s="356">
        <v>1765.3589999999999</v>
      </c>
      <c r="AL47" s="356">
        <v>1765.3589999999999</v>
      </c>
      <c r="AM47" s="356">
        <v>1763</v>
      </c>
      <c r="AN47" s="356">
        <v>1798</v>
      </c>
      <c r="AO47" s="356">
        <v>1808</v>
      </c>
      <c r="AP47" s="356">
        <v>1884</v>
      </c>
      <c r="AQ47" s="356">
        <v>1884</v>
      </c>
      <c r="AR47" s="356">
        <v>1950</v>
      </c>
      <c r="AS47" s="358">
        <v>1988</v>
      </c>
      <c r="AT47" s="356">
        <v>2055</v>
      </c>
      <c r="AU47" s="356">
        <v>2089</v>
      </c>
      <c r="AV47" s="356">
        <v>2089</v>
      </c>
      <c r="AW47" s="356">
        <v>2062</v>
      </c>
      <c r="AX47" s="356">
        <v>2041</v>
      </c>
      <c r="AY47" s="356">
        <v>2018</v>
      </c>
      <c r="AZ47" s="356">
        <v>2033</v>
      </c>
      <c r="BA47" s="356">
        <v>2033</v>
      </c>
      <c r="BB47" s="356">
        <v>2044</v>
      </c>
      <c r="BC47" s="356">
        <v>2023</v>
      </c>
      <c r="BD47" s="356">
        <v>2063</v>
      </c>
      <c r="BE47" s="356">
        <v>2153</v>
      </c>
      <c r="BF47" s="356">
        <v>2153</v>
      </c>
      <c r="BG47" s="358">
        <v>2181</v>
      </c>
      <c r="BH47" s="358">
        <v>2235</v>
      </c>
      <c r="BI47" s="81">
        <v>2207</v>
      </c>
      <c r="BJ47" s="81">
        <v>2252</v>
      </c>
      <c r="BK47" s="81">
        <v>2252</v>
      </c>
      <c r="BL47" s="81">
        <v>2299</v>
      </c>
      <c r="BM47" s="81">
        <v>2308</v>
      </c>
      <c r="BN47" s="81">
        <v>2328</v>
      </c>
      <c r="BO47" s="81">
        <v>2294</v>
      </c>
      <c r="BP47" s="81">
        <v>2294</v>
      </c>
      <c r="BQ47" s="82">
        <v>2295</v>
      </c>
      <c r="BR47" s="82">
        <v>2345</v>
      </c>
      <c r="BS47" s="82">
        <v>2399</v>
      </c>
      <c r="BT47" s="82">
        <v>2312</v>
      </c>
      <c r="BU47" s="65">
        <v>2312</v>
      </c>
      <c r="BV47" s="65">
        <v>2282</v>
      </c>
      <c r="BW47" s="65">
        <v>2230</v>
      </c>
      <c r="BX47" s="65">
        <v>2207</v>
      </c>
      <c r="BY47" s="65">
        <v>2177</v>
      </c>
      <c r="BZ47" s="65">
        <v>2177</v>
      </c>
      <c r="CA47" s="65">
        <v>2152</v>
      </c>
      <c r="CB47" s="65">
        <v>2142</v>
      </c>
      <c r="CC47" s="65">
        <v>2119</v>
      </c>
      <c r="CD47" s="65">
        <v>2153</v>
      </c>
      <c r="CE47" s="65">
        <v>2153</v>
      </c>
      <c r="CF47" s="65">
        <v>2130</v>
      </c>
      <c r="CG47" s="66">
        <v>2158</v>
      </c>
      <c r="CH47" s="66">
        <v>2173</v>
      </c>
      <c r="CI47" s="66">
        <v>2247</v>
      </c>
      <c r="CJ47" s="66">
        <f>CI47</f>
        <v>2247</v>
      </c>
      <c r="CK47" s="65">
        <v>3396.9</v>
      </c>
      <c r="CL47" s="65">
        <v>3326.8</v>
      </c>
      <c r="CM47" s="65">
        <v>3370.4</v>
      </c>
      <c r="CN47" s="65">
        <v>3412.8</v>
      </c>
      <c r="CO47" s="65">
        <f>CN47</f>
        <v>3412.8</v>
      </c>
      <c r="CP47" s="65">
        <v>3407.5</v>
      </c>
      <c r="CQ47" s="65">
        <v>3428.4</v>
      </c>
      <c r="CR47" s="65">
        <v>3474.2000000000003</v>
      </c>
      <c r="CS47" s="65">
        <v>3449.1</v>
      </c>
      <c r="CT47" s="65">
        <f>CS47</f>
        <v>3449.1</v>
      </c>
      <c r="CU47" s="65">
        <v>3421.7</v>
      </c>
      <c r="CV47" s="65">
        <v>3378.864</v>
      </c>
      <c r="CW47" s="65">
        <v>3401.0439999999999</v>
      </c>
      <c r="CX47" s="108">
        <v>3434</v>
      </c>
      <c r="CY47" s="108">
        <v>3434</v>
      </c>
      <c r="CZ47" s="108">
        <v>3457</v>
      </c>
      <c r="DA47" s="108">
        <v>3529.0479999999998</v>
      </c>
      <c r="DB47" s="108">
        <v>3523.1849999999999</v>
      </c>
      <c r="DC47" s="108">
        <v>3523.1849999999999</v>
      </c>
      <c r="DD47" s="61"/>
    </row>
    <row r="48" spans="1:110" s="278" customFormat="1" ht="12" x14ac:dyDescent="0.2">
      <c r="A48" s="337"/>
      <c r="B48" s="338"/>
      <c r="C48" s="338"/>
      <c r="D48" s="339"/>
      <c r="E48" s="339"/>
      <c r="F48" s="339"/>
      <c r="G48" s="339"/>
      <c r="H48" s="339"/>
      <c r="I48" s="339"/>
      <c r="J48" s="339"/>
      <c r="K48" s="339"/>
      <c r="L48" s="339"/>
      <c r="M48" s="339"/>
      <c r="N48" s="339"/>
      <c r="O48" s="339"/>
      <c r="P48" s="339"/>
      <c r="Q48" s="339"/>
      <c r="R48" s="339"/>
      <c r="S48" s="339"/>
      <c r="T48" s="339"/>
      <c r="U48" s="339"/>
      <c r="V48" s="339"/>
      <c r="W48" s="339"/>
      <c r="X48" s="339"/>
      <c r="Y48" s="339"/>
      <c r="Z48" s="339"/>
      <c r="AA48" s="339"/>
      <c r="AB48" s="339"/>
      <c r="AC48" s="102"/>
      <c r="AD48" s="339"/>
      <c r="AE48" s="339"/>
      <c r="AF48" s="339"/>
      <c r="AG48" s="102"/>
      <c r="AH48" s="102"/>
      <c r="AI48" s="102"/>
      <c r="AJ48" s="102"/>
      <c r="AK48" s="102"/>
      <c r="AL48" s="102"/>
      <c r="AM48" s="102"/>
      <c r="AN48" s="102"/>
      <c r="AO48" s="102"/>
      <c r="AP48" s="339"/>
      <c r="AQ48" s="339"/>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102"/>
      <c r="BN48" s="102"/>
      <c r="BO48" s="102"/>
      <c r="BP48" s="102"/>
      <c r="BQ48" s="102"/>
      <c r="BR48" s="102"/>
      <c r="BS48" s="102"/>
      <c r="BT48" s="103"/>
      <c r="BU48" s="103"/>
      <c r="BV48" s="103"/>
      <c r="BW48" s="103"/>
      <c r="BX48" s="103"/>
      <c r="BY48" s="103"/>
      <c r="BZ48" s="103"/>
      <c r="CA48" s="103"/>
      <c r="CB48" s="103"/>
      <c r="CC48" s="103"/>
      <c r="CD48" s="103"/>
      <c r="CE48" s="103"/>
      <c r="CF48" s="103"/>
      <c r="CG48" s="83"/>
      <c r="CH48" s="83"/>
      <c r="CI48" s="83"/>
      <c r="CJ48" s="83"/>
      <c r="CK48" s="103"/>
      <c r="CL48" s="103"/>
      <c r="CM48" s="103"/>
      <c r="CN48" s="103"/>
      <c r="CO48" s="103"/>
      <c r="CP48" s="103"/>
      <c r="CQ48" s="103"/>
      <c r="CR48" s="103"/>
      <c r="CS48" s="103"/>
      <c r="CT48" s="103"/>
      <c r="CU48" s="103"/>
      <c r="CV48" s="103"/>
      <c r="CW48" s="103"/>
      <c r="CX48" s="361"/>
      <c r="CY48" s="361"/>
      <c r="CZ48" s="361"/>
      <c r="DA48" s="361"/>
      <c r="DB48" s="361"/>
      <c r="DC48" s="361"/>
      <c r="DD48" s="61"/>
    </row>
    <row r="49" spans="1:109" s="278" customFormat="1" ht="15" x14ac:dyDescent="0.25">
      <c r="A49" s="327" t="s">
        <v>432</v>
      </c>
      <c r="B49" s="341"/>
      <c r="C49" s="341"/>
      <c r="D49" s="253"/>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D49" s="253"/>
      <c r="AE49" s="362"/>
      <c r="AF49" s="362"/>
      <c r="AG49" s="253"/>
      <c r="BQ49" s="104"/>
      <c r="BR49" s="104"/>
      <c r="BS49" s="104"/>
      <c r="BT49" s="92"/>
      <c r="BU49" s="92"/>
      <c r="BV49" s="92"/>
      <c r="BW49" s="92"/>
      <c r="BX49" s="92"/>
      <c r="BY49" s="92"/>
      <c r="BZ49" s="92"/>
      <c r="CA49" s="92"/>
      <c r="CB49" s="92"/>
      <c r="CC49" s="92"/>
      <c r="CD49" s="92"/>
      <c r="CE49" s="92"/>
      <c r="CF49" s="92"/>
      <c r="CG49" s="92"/>
      <c r="CH49" s="92"/>
      <c r="CI49" s="92"/>
      <c r="CJ49" s="92"/>
      <c r="CK49" s="92"/>
      <c r="CL49" s="92"/>
      <c r="CM49" s="92"/>
      <c r="CN49" s="92"/>
      <c r="CO49" s="92"/>
      <c r="CP49" s="92"/>
      <c r="CQ49" s="92"/>
      <c r="CR49" s="92"/>
      <c r="CS49" s="92"/>
      <c r="CT49" s="92"/>
      <c r="CU49" s="92"/>
      <c r="CV49" s="92"/>
      <c r="CW49" s="92"/>
      <c r="CX49" s="92"/>
      <c r="CY49" s="92"/>
      <c r="CZ49" s="92"/>
      <c r="DA49" s="92"/>
      <c r="DB49" s="92"/>
      <c r="DC49" s="92"/>
      <c r="DD49" s="61"/>
    </row>
    <row r="50" spans="1:109" s="333" customFormat="1" ht="12" x14ac:dyDescent="0.2">
      <c r="A50" s="333" t="s">
        <v>433</v>
      </c>
      <c r="B50" s="253">
        <v>0</v>
      </c>
      <c r="C50" s="253">
        <v>0</v>
      </c>
      <c r="D50" s="253">
        <v>0</v>
      </c>
      <c r="E50" s="253">
        <v>0</v>
      </c>
      <c r="F50" s="95">
        <v>8.7615907552315523E-3</v>
      </c>
      <c r="G50" s="95">
        <v>9.4115791329092615E-3</v>
      </c>
      <c r="H50" s="95">
        <v>8.2875938385273407E-3</v>
      </c>
      <c r="I50" s="95">
        <v>9.4549976043835689E-3</v>
      </c>
      <c r="J50" s="95">
        <v>9.5260105265472447E-3</v>
      </c>
      <c r="K50" s="95">
        <v>9.8284193392780255E-3</v>
      </c>
      <c r="L50" s="95">
        <v>1.0531765262232011E-2</v>
      </c>
      <c r="M50" s="95">
        <v>9.8649083961366551E-3</v>
      </c>
      <c r="N50" s="95">
        <v>1.3622202029365231E-2</v>
      </c>
      <c r="O50" s="95">
        <v>1.2764281087638454E-2</v>
      </c>
      <c r="P50" s="95">
        <v>1.5582404073475734E-2</v>
      </c>
      <c r="Q50" s="95">
        <v>1.7974822109170376E-2</v>
      </c>
      <c r="R50" s="95">
        <v>1.5053267973786526E-2</v>
      </c>
      <c r="S50" s="95">
        <v>1.9674778404372775E-2</v>
      </c>
      <c r="T50" s="95">
        <v>1.9919787095806364E-2</v>
      </c>
      <c r="U50" s="95">
        <v>1.9341495594664984E-2</v>
      </c>
      <c r="V50" s="95">
        <v>2.1690743064713306E-2</v>
      </c>
      <c r="W50" s="95">
        <v>2.0150471503235297E-2</v>
      </c>
      <c r="X50" s="95">
        <v>2.9035187882312848E-2</v>
      </c>
      <c r="Y50" s="95">
        <v>2.4154093753290518E-2</v>
      </c>
      <c r="Z50" s="95">
        <v>2.4176082237928186E-2</v>
      </c>
      <c r="AA50" s="95">
        <v>2.5648273833140577E-2</v>
      </c>
      <c r="AB50" s="95">
        <v>2.569405333894596E-2</v>
      </c>
      <c r="AC50" s="95">
        <v>3.8220285885365822E-2</v>
      </c>
      <c r="AD50" s="95">
        <v>3.5744340011025798E-2</v>
      </c>
      <c r="AE50" s="95">
        <v>3.7666249774400209E-2</v>
      </c>
      <c r="AF50" s="95">
        <v>3.5567472324544921E-2</v>
      </c>
      <c r="AG50" s="95">
        <v>3.8220285885365822E-2</v>
      </c>
      <c r="AH50" s="76">
        <v>6.7000000000000004E-2</v>
      </c>
      <c r="AI50" s="76">
        <v>0.04</v>
      </c>
      <c r="AJ50" s="76">
        <v>4.3999999999999997E-2</v>
      </c>
      <c r="AK50" s="76">
        <v>4.1000000000000002E-2</v>
      </c>
      <c r="AL50" s="76">
        <v>4.1000000000000002E-2</v>
      </c>
      <c r="AM50" s="76">
        <v>4.4900000000000002E-2</v>
      </c>
      <c r="AN50" s="76">
        <v>4.3999999999999997E-2</v>
      </c>
      <c r="AO50" s="76">
        <v>4.65E-2</v>
      </c>
      <c r="AP50" s="76">
        <v>5.8400000000000001E-2</v>
      </c>
      <c r="AQ50" s="76">
        <v>4.6899999999999997E-2</v>
      </c>
      <c r="AR50" s="76">
        <v>5.3100000000000001E-2</v>
      </c>
      <c r="AS50" s="76">
        <v>4.41E-2</v>
      </c>
      <c r="AT50" s="76">
        <v>4.5999999999999999E-2</v>
      </c>
      <c r="AU50" s="76">
        <v>4.8000000000000001E-2</v>
      </c>
      <c r="AV50" s="76">
        <v>4.8000000000000001E-2</v>
      </c>
      <c r="AW50" s="76">
        <v>5.2999999999999999E-2</v>
      </c>
      <c r="AX50" s="76">
        <v>4.4900000000000002E-2</v>
      </c>
      <c r="AY50" s="76">
        <v>5.6000000000000001E-2</v>
      </c>
      <c r="AZ50" s="76">
        <v>5.7000000000000002E-2</v>
      </c>
      <c r="BA50" s="76">
        <v>5.2999999999999999E-2</v>
      </c>
      <c r="BB50" s="76">
        <v>5.8000000000000003E-2</v>
      </c>
      <c r="BC50" s="76">
        <v>5.3999999999999999E-2</v>
      </c>
      <c r="BD50" s="76">
        <v>6.3E-2</v>
      </c>
      <c r="BE50" s="76">
        <v>6.4000000000000001E-2</v>
      </c>
      <c r="BF50" s="76">
        <v>0.06</v>
      </c>
      <c r="BG50" s="76">
        <v>6.3E-2</v>
      </c>
      <c r="BH50" s="76">
        <v>5.8000000000000003E-2</v>
      </c>
      <c r="BI50" s="76">
        <v>6.3E-2</v>
      </c>
      <c r="BJ50" s="76">
        <v>7.9000000000000001E-2</v>
      </c>
      <c r="BK50" s="76">
        <v>6.6000000000000003E-2</v>
      </c>
      <c r="BL50" s="76">
        <v>7.3999999999999996E-2</v>
      </c>
      <c r="BM50" s="76">
        <v>6.4000000000000001E-2</v>
      </c>
      <c r="BN50" s="76">
        <v>6.7000000000000004E-2</v>
      </c>
      <c r="BO50" s="76">
        <v>8.5000000000000006E-2</v>
      </c>
      <c r="BP50" s="76">
        <v>7.2999999999999995E-2</v>
      </c>
      <c r="BQ50" s="76">
        <v>0.09</v>
      </c>
      <c r="BR50" s="76">
        <v>7.2999999999999995E-2</v>
      </c>
      <c r="BS50" s="76">
        <v>7.0000000000000007E-2</v>
      </c>
      <c r="BT50" s="105">
        <v>8.2000000000000003E-2</v>
      </c>
      <c r="BU50" s="105">
        <v>0.08</v>
      </c>
      <c r="BV50" s="105">
        <v>8.2000000000000003E-2</v>
      </c>
      <c r="BW50" s="88">
        <v>7.4999999999999997E-2</v>
      </c>
      <c r="BX50" s="88">
        <v>7.2999999999999995E-2</v>
      </c>
      <c r="BY50" s="88">
        <v>8.5500000000000007E-2</v>
      </c>
      <c r="BZ50" s="88">
        <v>7.9000000000000001E-2</v>
      </c>
      <c r="CA50" s="88">
        <v>9.0999999999999998E-2</v>
      </c>
      <c r="CB50" s="88">
        <v>7.9000000000000001E-2</v>
      </c>
      <c r="CC50" s="88">
        <v>8.3000000000000004E-2</v>
      </c>
      <c r="CD50" s="88">
        <v>8.2000000000000003E-2</v>
      </c>
      <c r="CE50" s="88">
        <v>8.4000000000000005E-2</v>
      </c>
      <c r="CF50" s="88">
        <v>9.8000000000000004E-2</v>
      </c>
      <c r="CG50" s="88" t="s">
        <v>1</v>
      </c>
      <c r="CH50" s="88" t="s">
        <v>1</v>
      </c>
      <c r="CI50" s="88" t="s">
        <v>1</v>
      </c>
      <c r="CJ50" s="88" t="s">
        <v>1</v>
      </c>
      <c r="CK50" s="88" t="s">
        <v>1</v>
      </c>
      <c r="CL50" s="88" t="s">
        <v>1</v>
      </c>
      <c r="CM50" s="88" t="s">
        <v>1</v>
      </c>
      <c r="CN50" s="88" t="s">
        <v>1</v>
      </c>
      <c r="CO50" s="88" t="s">
        <v>1</v>
      </c>
      <c r="CP50" s="100">
        <v>0.10299999999999999</v>
      </c>
      <c r="CQ50" s="100">
        <v>9.4000000000000028E-2</v>
      </c>
      <c r="CR50" s="100">
        <v>9.1999999999999998E-2</v>
      </c>
      <c r="CS50" s="88">
        <v>9.6000000000000002E-2</v>
      </c>
      <c r="CT50" s="88">
        <v>9.7000000000000003E-2</v>
      </c>
      <c r="CU50" s="88">
        <v>9.2999999999999999E-2</v>
      </c>
      <c r="CV50" s="88">
        <v>8.7999999999999995E-2</v>
      </c>
      <c r="CW50" s="88">
        <v>8.6999999999999994E-2</v>
      </c>
      <c r="CX50" s="100" t="s">
        <v>73</v>
      </c>
      <c r="CY50" s="100">
        <v>8.8400000000000006E-2</v>
      </c>
      <c r="CZ50" s="100">
        <v>8.6999999999999994E-2</v>
      </c>
      <c r="DA50" s="100">
        <v>8.5999999999999993E-2</v>
      </c>
      <c r="DB50" s="100">
        <v>8.8999999999999996E-2</v>
      </c>
      <c r="DC50" s="100">
        <v>8.5999999999999993E-2</v>
      </c>
      <c r="DD50" s="61"/>
    </row>
    <row r="51" spans="1:109" s="333" customFormat="1" ht="12" x14ac:dyDescent="0.2">
      <c r="A51" s="333" t="s">
        <v>434</v>
      </c>
      <c r="B51" s="253">
        <v>0</v>
      </c>
      <c r="C51" s="253">
        <v>0</v>
      </c>
      <c r="D51" s="253">
        <v>0</v>
      </c>
      <c r="E51" s="253">
        <v>0</v>
      </c>
      <c r="F51" s="74">
        <v>0.71742248228988237</v>
      </c>
      <c r="G51" s="74">
        <v>0.85816844832687655</v>
      </c>
      <c r="H51" s="74">
        <v>0.78912476609426319</v>
      </c>
      <c r="I51" s="74">
        <v>0.73012243894085549</v>
      </c>
      <c r="J51" s="74">
        <v>0.7439304345318597</v>
      </c>
      <c r="K51" s="74">
        <v>0.74142802944377229</v>
      </c>
      <c r="L51" s="74">
        <v>0.76537183583258639</v>
      </c>
      <c r="M51" s="74">
        <v>0.74644719222323364</v>
      </c>
      <c r="N51" s="74">
        <v>0.69869649824647839</v>
      </c>
      <c r="O51" s="74">
        <v>0.71984052167053403</v>
      </c>
      <c r="P51" s="74">
        <v>0.69952116060258573</v>
      </c>
      <c r="Q51" s="74">
        <v>0.60214670699111084</v>
      </c>
      <c r="R51" s="74">
        <v>0.67256349861028131</v>
      </c>
      <c r="S51" s="74">
        <v>0.60014465100313452</v>
      </c>
      <c r="T51" s="74">
        <v>0.5855855855855856</v>
      </c>
      <c r="U51" s="74">
        <v>0.63069845253032208</v>
      </c>
      <c r="V51" s="74">
        <v>0.56684550830588631</v>
      </c>
      <c r="W51" s="74">
        <v>0.59533908634391297</v>
      </c>
      <c r="X51" s="74">
        <v>0.62929409529932634</v>
      </c>
      <c r="Y51" s="74">
        <v>0.61955971824042966</v>
      </c>
      <c r="Z51" s="74">
        <v>0.66830173175802698</v>
      </c>
      <c r="AA51" s="74">
        <v>0.66019394568577028</v>
      </c>
      <c r="AB51" s="74">
        <v>0.64539797110874308</v>
      </c>
      <c r="AC51" s="334">
        <v>0.71299999999999997</v>
      </c>
      <c r="AD51" s="74">
        <v>0.69083609147624847</v>
      </c>
      <c r="AE51" s="334">
        <v>0.68500000000000005</v>
      </c>
      <c r="AF51" s="334">
        <v>0.67065691849615472</v>
      </c>
      <c r="AG51" s="74">
        <v>0.68793699984225043</v>
      </c>
      <c r="AH51" s="76">
        <v>0.75922177642999666</v>
      </c>
      <c r="AI51" s="76">
        <v>0.7384608154468979</v>
      </c>
      <c r="AJ51" s="76">
        <v>0.69251538169624804</v>
      </c>
      <c r="AK51" s="76">
        <v>0.64354813010720868</v>
      </c>
      <c r="AL51" s="76">
        <v>0.70452845240631601</v>
      </c>
      <c r="AM51" s="76">
        <v>0.71277466715752802</v>
      </c>
      <c r="AN51" s="76">
        <v>0.68277313064830003</v>
      </c>
      <c r="AO51" s="76">
        <v>0.67242181169600179</v>
      </c>
      <c r="AP51" s="76">
        <v>0.67898377239758734</v>
      </c>
      <c r="AQ51" s="76">
        <v>0.68578093109145688</v>
      </c>
      <c r="AR51" s="76">
        <v>0.77271838724301578</v>
      </c>
      <c r="AS51" s="76">
        <v>0.77524365073672974</v>
      </c>
      <c r="AT51" s="76">
        <v>0.7962006209102015</v>
      </c>
      <c r="AU51" s="76">
        <v>0.76164505755041045</v>
      </c>
      <c r="AV51" s="76">
        <v>0.77664046282387911</v>
      </c>
      <c r="AW51" s="76">
        <v>0.77746919071969556</v>
      </c>
      <c r="AX51" s="76">
        <v>0.73842872485036015</v>
      </c>
      <c r="AY51" s="76">
        <v>0.7029170834011067</v>
      </c>
      <c r="AZ51" s="76">
        <v>0.65648707266457584</v>
      </c>
      <c r="BA51" s="76">
        <v>0.71513008825370517</v>
      </c>
      <c r="BB51" s="76">
        <v>0.60933127073910942</v>
      </c>
      <c r="BC51" s="76">
        <v>0.59310346603359176</v>
      </c>
      <c r="BD51" s="76">
        <v>0.61391301387020913</v>
      </c>
      <c r="BE51" s="76">
        <v>0.60024629925131401</v>
      </c>
      <c r="BF51" s="76">
        <v>0.60400057556765996</v>
      </c>
      <c r="BG51" s="78">
        <v>0.65133541449878596</v>
      </c>
      <c r="BH51" s="78">
        <v>0.61083097356274496</v>
      </c>
      <c r="BI51" s="78">
        <v>0.61846712697559314</v>
      </c>
      <c r="BJ51" s="78">
        <v>0.59596798707097554</v>
      </c>
      <c r="BK51" s="78">
        <v>0.61805117810160637</v>
      </c>
      <c r="BL51" s="78">
        <v>0.59106498556402254</v>
      </c>
      <c r="BM51" s="78">
        <v>0.56398572931117019</v>
      </c>
      <c r="BN51" s="78">
        <v>0.56957539803796109</v>
      </c>
      <c r="BO51" s="78">
        <v>0.54714462614567472</v>
      </c>
      <c r="BP51" s="78">
        <v>0.56737916217271567</v>
      </c>
      <c r="BQ51" s="79">
        <v>0.61613891993709258</v>
      </c>
      <c r="BR51" s="79">
        <v>0.6269199304956623</v>
      </c>
      <c r="BS51" s="79">
        <v>0.63116533839966449</v>
      </c>
      <c r="BT51" s="79">
        <v>0.63311112029979622</v>
      </c>
      <c r="BU51" s="79">
        <v>0.6270016710901406</v>
      </c>
      <c r="BV51" s="79">
        <v>0.64339992793369905</v>
      </c>
      <c r="BW51" s="79">
        <v>0.62776416440489324</v>
      </c>
      <c r="BX51" s="79">
        <v>0.6083771702279116</v>
      </c>
      <c r="BY51" s="79">
        <v>0.55179263955127411</v>
      </c>
      <c r="BZ51" s="79">
        <v>0.60664527768057641</v>
      </c>
      <c r="CA51" s="79">
        <v>0.5510160418654606</v>
      </c>
      <c r="CB51" s="79">
        <v>0.54151776649044991</v>
      </c>
      <c r="CC51" s="79">
        <v>0.54699949584808227</v>
      </c>
      <c r="CD51" s="79">
        <v>0.58012039351961042</v>
      </c>
      <c r="CE51" s="79">
        <v>0.55521075848547974</v>
      </c>
      <c r="CF51" s="79">
        <v>0.62584187251721224</v>
      </c>
      <c r="CG51" s="80">
        <f t="shared" ref="CG51:CT51" si="36">CG54/CG53</f>
        <v>0.57906761681988794</v>
      </c>
      <c r="CH51" s="80">
        <f t="shared" si="36"/>
        <v>0.61468282879522951</v>
      </c>
      <c r="CI51" s="80">
        <f t="shared" si="36"/>
        <v>0.63351921274016709</v>
      </c>
      <c r="CJ51" s="80">
        <f t="shared" si="36"/>
        <v>0.61357153009262499</v>
      </c>
      <c r="CK51" s="80">
        <f t="shared" si="36"/>
        <v>0.62561630757828246</v>
      </c>
      <c r="CL51" s="80">
        <f t="shared" si="36"/>
        <v>0.42789803043608809</v>
      </c>
      <c r="CM51" s="80">
        <f t="shared" si="36"/>
        <v>0.4669490424862392</v>
      </c>
      <c r="CN51" s="80">
        <f t="shared" si="36"/>
        <v>0.55641189082691078</v>
      </c>
      <c r="CO51" s="80">
        <f t="shared" si="36"/>
        <v>0.51994073476480085</v>
      </c>
      <c r="CP51" s="80">
        <f t="shared" si="36"/>
        <v>0.56659284767955043</v>
      </c>
      <c r="CQ51" s="80">
        <f t="shared" si="36"/>
        <v>0.51166121515616403</v>
      </c>
      <c r="CR51" s="80">
        <f t="shared" si="36"/>
        <v>0.6219956785047227</v>
      </c>
      <c r="CS51" s="80">
        <f t="shared" si="36"/>
        <v>0.68525185326809601</v>
      </c>
      <c r="CT51" s="80">
        <f t="shared" si="36"/>
        <v>0.59841625124384701</v>
      </c>
      <c r="CU51" s="80">
        <f>CU54/CU53</f>
        <v>0.7466242567506729</v>
      </c>
      <c r="CV51" s="80">
        <f t="shared" ref="CV51:CW51" si="37">CV54/CV53</f>
        <v>0.75097316290675764</v>
      </c>
      <c r="CW51" s="80">
        <f t="shared" si="37"/>
        <v>0.69497735975273267</v>
      </c>
      <c r="CX51" s="348">
        <v>0.64004599327790557</v>
      </c>
      <c r="CY51" s="348">
        <v>0.70484718867835283</v>
      </c>
      <c r="CZ51" s="549">
        <v>0.63249526358785391</v>
      </c>
      <c r="DA51" s="549">
        <v>0.56668650857220904</v>
      </c>
      <c r="DB51" s="549">
        <v>0.55663044597375044</v>
      </c>
      <c r="DC51" s="549">
        <v>0.58449777783769452</v>
      </c>
      <c r="DD51" s="61"/>
    </row>
    <row r="52" spans="1:109" s="333" customFormat="1" ht="12" x14ac:dyDescent="0.2">
      <c r="A52" s="333" t="s">
        <v>435</v>
      </c>
      <c r="B52" s="253">
        <v>0</v>
      </c>
      <c r="C52" s="253">
        <v>0</v>
      </c>
      <c r="D52" s="253">
        <v>0</v>
      </c>
      <c r="E52" s="253">
        <v>0</v>
      </c>
      <c r="F52" s="74">
        <v>0.22913277170300261</v>
      </c>
      <c r="G52" s="74">
        <v>0.23190084913108633</v>
      </c>
      <c r="H52" s="74">
        <v>0.43770602547652343</v>
      </c>
      <c r="I52" s="74">
        <v>0.22427671096588167</v>
      </c>
      <c r="J52" s="74">
        <v>0.23041683301008703</v>
      </c>
      <c r="K52" s="74">
        <v>0.21702889897124622</v>
      </c>
      <c r="L52" s="74">
        <v>0.20952898652161156</v>
      </c>
      <c r="M52" s="74">
        <v>0.21956712288615307</v>
      </c>
      <c r="N52" s="74">
        <v>0.21051196904337877</v>
      </c>
      <c r="O52" s="74">
        <v>0.2009493014214116</v>
      </c>
      <c r="P52" s="74">
        <v>0.19784423437066812</v>
      </c>
      <c r="Q52" s="74">
        <v>0.18059896778473453</v>
      </c>
      <c r="R52" s="74">
        <v>0.19552751653395481</v>
      </c>
      <c r="S52" s="74">
        <v>0.19694531797097492</v>
      </c>
      <c r="T52" s="74">
        <v>0.19379074990483441</v>
      </c>
      <c r="U52" s="74">
        <v>0.19559958996235885</v>
      </c>
      <c r="V52" s="74">
        <v>0.20662344590093099</v>
      </c>
      <c r="W52" s="74">
        <v>0.19853219491979915</v>
      </c>
      <c r="X52" s="74">
        <v>0.20809485015415638</v>
      </c>
      <c r="Y52" s="74">
        <v>0.21333296846420274</v>
      </c>
      <c r="Z52" s="74">
        <v>0.21053077823288474</v>
      </c>
      <c r="AA52" s="74">
        <v>0.22032863777929831</v>
      </c>
      <c r="AB52" s="74">
        <v>0.21336333897808529</v>
      </c>
      <c r="AC52" s="334">
        <v>0.222</v>
      </c>
      <c r="AD52" s="74">
        <v>0.22514336159168116</v>
      </c>
      <c r="AE52" s="334">
        <v>0.22570000000000001</v>
      </c>
      <c r="AF52" s="334">
        <v>0.23433488361286273</v>
      </c>
      <c r="AG52" s="74">
        <v>0.23057567942026114</v>
      </c>
      <c r="AH52" s="334">
        <v>0.23140698269093632</v>
      </c>
      <c r="AI52" s="334">
        <v>0.21269696339015368</v>
      </c>
      <c r="AJ52" s="334">
        <v>0.22696478229223047</v>
      </c>
      <c r="AK52" s="334">
        <v>0.20167641636127739</v>
      </c>
      <c r="AL52" s="334">
        <v>0.21742947170458132</v>
      </c>
      <c r="AM52" s="76">
        <v>0.20694751995955887</v>
      </c>
      <c r="AN52" s="76">
        <v>0.20444426331394105</v>
      </c>
      <c r="AO52" s="76">
        <v>0.20474955290146571</v>
      </c>
      <c r="AP52" s="76">
        <v>0.20629013200692117</v>
      </c>
      <c r="AQ52" s="76">
        <v>0.20559624325351764</v>
      </c>
      <c r="AR52" s="76">
        <v>0.20933482508640661</v>
      </c>
      <c r="AS52" s="76">
        <v>0.18356084694032052</v>
      </c>
      <c r="AT52" s="76">
        <v>0.19206199765018947</v>
      </c>
      <c r="AU52" s="76">
        <v>0.18803061008912295</v>
      </c>
      <c r="AV52" s="76">
        <v>0.19307138787398248</v>
      </c>
      <c r="AW52" s="76">
        <v>0.19116065695519988</v>
      </c>
      <c r="AX52" s="76">
        <v>0.18503526018940616</v>
      </c>
      <c r="AY52" s="76">
        <v>0.18446944658819947</v>
      </c>
      <c r="AZ52" s="76">
        <v>0.18197506592394952</v>
      </c>
      <c r="BA52" s="76">
        <v>0.1854227096796946</v>
      </c>
      <c r="BB52" s="76">
        <v>0.17844785848399325</v>
      </c>
      <c r="BC52" s="76">
        <v>0.16836050251178647</v>
      </c>
      <c r="BD52" s="76">
        <v>0.17091269040224336</v>
      </c>
      <c r="BE52" s="76">
        <v>0.17470857244316565</v>
      </c>
      <c r="BF52" s="76">
        <v>0.17295934958318887</v>
      </c>
      <c r="BG52" s="78">
        <v>0.18826267440949729</v>
      </c>
      <c r="BH52" s="78">
        <v>0.1873846344258342</v>
      </c>
      <c r="BI52" s="78">
        <v>0.18730505836419176</v>
      </c>
      <c r="BJ52" s="78">
        <v>0.18883399004268769</v>
      </c>
      <c r="BK52" s="78">
        <v>0.18796169264299339</v>
      </c>
      <c r="BL52" s="78">
        <v>0.18766952716257496</v>
      </c>
      <c r="BM52" s="78">
        <v>0.18453181727647888</v>
      </c>
      <c r="BN52" s="78">
        <v>0.18494014447710194</v>
      </c>
      <c r="BO52" s="78">
        <v>0.18748906057537693</v>
      </c>
      <c r="BP52" s="78">
        <v>0.18615450246586748</v>
      </c>
      <c r="BQ52" s="79">
        <v>0.19243540291658554</v>
      </c>
      <c r="BR52" s="79">
        <v>0.191541207954949</v>
      </c>
      <c r="BS52" s="79">
        <v>0.19366533839966443</v>
      </c>
      <c r="BT52" s="79">
        <v>0.19192559615422902</v>
      </c>
      <c r="BU52" s="79">
        <v>0.19239634326157476</v>
      </c>
      <c r="BV52" s="79">
        <v>0.18926852704488129</v>
      </c>
      <c r="BW52" s="79">
        <v>0.18888541795845454</v>
      </c>
      <c r="BX52" s="79">
        <v>0.18570454737400915</v>
      </c>
      <c r="BY52" s="79">
        <v>0.18230220346038956</v>
      </c>
      <c r="BZ52" s="79">
        <v>0.18644138604002636</v>
      </c>
      <c r="CA52" s="79">
        <v>0.20339522152950423</v>
      </c>
      <c r="CB52" s="79">
        <v>0.19561442647589025</v>
      </c>
      <c r="CC52" s="79">
        <v>0.20309053128009241</v>
      </c>
      <c r="CD52" s="79">
        <v>0.20428898637776416</v>
      </c>
      <c r="CE52" s="79">
        <v>0.20163242522022085</v>
      </c>
      <c r="CF52" s="79">
        <v>0.2072010214898333</v>
      </c>
      <c r="CG52" s="80">
        <f t="shared" ref="CG52:CT52" si="38">CG55/CG53</f>
        <v>0.20256254784709626</v>
      </c>
      <c r="CH52" s="80">
        <f t="shared" si="38"/>
        <v>0.21356759533770817</v>
      </c>
      <c r="CI52" s="80">
        <f t="shared" si="38"/>
        <v>0.22029893003868639</v>
      </c>
      <c r="CJ52" s="80">
        <f t="shared" si="38"/>
        <v>0.21107655260407909</v>
      </c>
      <c r="CK52" s="80">
        <f t="shared" si="38"/>
        <v>0.21638071303933815</v>
      </c>
      <c r="CL52" s="80">
        <f t="shared" si="38"/>
        <v>0.2126568697288693</v>
      </c>
      <c r="CM52" s="80">
        <f t="shared" si="38"/>
        <v>0.22582739778028629</v>
      </c>
      <c r="CN52" s="80">
        <f t="shared" si="38"/>
        <v>0.24279755732795449</v>
      </c>
      <c r="CO52" s="80">
        <f t="shared" si="38"/>
        <v>0.22445668362914237</v>
      </c>
      <c r="CP52" s="80">
        <f t="shared" si="38"/>
        <v>0.24584874259234343</v>
      </c>
      <c r="CQ52" s="80">
        <f t="shared" si="38"/>
        <v>0.24031377543636206</v>
      </c>
      <c r="CR52" s="80">
        <f t="shared" si="38"/>
        <v>0.22342818649238633</v>
      </c>
      <c r="CS52" s="80">
        <f t="shared" si="38"/>
        <v>0.21729731373895209</v>
      </c>
      <c r="CT52" s="80">
        <f t="shared" si="38"/>
        <v>0.23124429710572864</v>
      </c>
      <c r="CU52" s="89">
        <f>CU55/CU53</f>
        <v>0.21797532428506494</v>
      </c>
      <c r="CV52" s="89">
        <f t="shared" ref="CV52:CW52" si="39">CV55/CV53</f>
        <v>0.2147476702143912</v>
      </c>
      <c r="CW52" s="89">
        <f t="shared" si="39"/>
        <v>0.2093658388509079</v>
      </c>
      <c r="CX52" s="352">
        <v>0.19857155492658765</v>
      </c>
      <c r="CY52" s="352">
        <v>0.20961362826257304</v>
      </c>
      <c r="CZ52" s="550">
        <v>0.19442928406305945</v>
      </c>
      <c r="DA52" s="550">
        <v>0.19095951070872702</v>
      </c>
      <c r="DB52" s="550">
        <v>0.19623482383473034</v>
      </c>
      <c r="DC52" s="550">
        <v>0.19389405296340734</v>
      </c>
      <c r="DD52" s="61"/>
    </row>
    <row r="53" spans="1:109" s="278" customFormat="1" ht="12" x14ac:dyDescent="0.2">
      <c r="A53" s="278" t="s">
        <v>436</v>
      </c>
      <c r="B53" s="253">
        <v>0</v>
      </c>
      <c r="C53" s="253">
        <v>0</v>
      </c>
      <c r="D53" s="253">
        <v>0</v>
      </c>
      <c r="E53" s="253">
        <v>0</v>
      </c>
      <c r="F53" s="253">
        <v>16557.615969999999</v>
      </c>
      <c r="G53" s="253">
        <v>17195.184860000001</v>
      </c>
      <c r="H53" s="253">
        <v>33752.80083</v>
      </c>
      <c r="I53" s="253">
        <v>19045.571480000002</v>
      </c>
      <c r="J53" s="253">
        <v>20993.115680000003</v>
      </c>
      <c r="K53" s="253">
        <v>23944.503910000003</v>
      </c>
      <c r="L53" s="253">
        <v>25571.430229999998</v>
      </c>
      <c r="M53" s="253">
        <v>89554.621299999999</v>
      </c>
      <c r="N53" s="253">
        <v>28745.560870000001</v>
      </c>
      <c r="O53" s="253">
        <v>31778.481859999996</v>
      </c>
      <c r="P53" s="253">
        <v>36859.749000000003</v>
      </c>
      <c r="Q53" s="253">
        <v>46114.745239999997</v>
      </c>
      <c r="R53" s="253">
        <v>143498.53696999999</v>
      </c>
      <c r="S53" s="253">
        <v>47391.790249999998</v>
      </c>
      <c r="T53" s="253">
        <v>55167</v>
      </c>
      <c r="U53" s="253">
        <v>59775</v>
      </c>
      <c r="V53" s="253">
        <v>63287.209750000009</v>
      </c>
      <c r="W53" s="253">
        <v>225621</v>
      </c>
      <c r="X53" s="253">
        <v>68437</v>
      </c>
      <c r="Y53" s="253">
        <v>77087</v>
      </c>
      <c r="Z53" s="253">
        <v>80323</v>
      </c>
      <c r="AA53" s="253">
        <v>84766</v>
      </c>
      <c r="AB53" s="253">
        <v>310613</v>
      </c>
      <c r="AC53" s="253">
        <v>103496</v>
      </c>
      <c r="AD53" s="253">
        <v>105911.91874999998</v>
      </c>
      <c r="AE53" s="253">
        <v>120275.01766</v>
      </c>
      <c r="AF53" s="253">
        <v>134678</v>
      </c>
      <c r="AG53" s="253">
        <v>454096</v>
      </c>
      <c r="AH53" s="253">
        <v>138829</v>
      </c>
      <c r="AI53" s="253">
        <v>148949</v>
      </c>
      <c r="AJ53" s="253">
        <v>160743</v>
      </c>
      <c r="AK53" s="253">
        <v>175732</v>
      </c>
      <c r="AL53" s="253">
        <v>624253</v>
      </c>
      <c r="AM53" s="65">
        <v>181993</v>
      </c>
      <c r="AN53" s="65">
        <v>196298</v>
      </c>
      <c r="AO53" s="65">
        <v>208567</v>
      </c>
      <c r="AP53" s="52">
        <v>225973</v>
      </c>
      <c r="AQ53" s="253">
        <v>812831</v>
      </c>
      <c r="AR53" s="65">
        <v>240433</v>
      </c>
      <c r="AS53" s="254">
        <v>250974</v>
      </c>
      <c r="AT53" s="254">
        <v>256915</v>
      </c>
      <c r="AU53" s="254">
        <v>255602</v>
      </c>
      <c r="AV53" s="52">
        <v>1003924</v>
      </c>
      <c r="AW53" s="254">
        <v>258526</v>
      </c>
      <c r="AX53" s="254">
        <v>266306</v>
      </c>
      <c r="AY53" s="52">
        <v>288953</v>
      </c>
      <c r="AZ53" s="52">
        <v>320445</v>
      </c>
      <c r="BA53" s="254">
        <v>1134230</v>
      </c>
      <c r="BB53" s="254">
        <v>338732</v>
      </c>
      <c r="BC53" s="254">
        <v>388369</v>
      </c>
      <c r="BD53" s="254">
        <v>411169</v>
      </c>
      <c r="BE53" s="254">
        <v>439303</v>
      </c>
      <c r="BF53" s="254">
        <v>1577573</v>
      </c>
      <c r="BG53" s="254">
        <v>446865</v>
      </c>
      <c r="BH53" s="254">
        <v>468619</v>
      </c>
      <c r="BI53" s="81">
        <v>496623</v>
      </c>
      <c r="BJ53" s="81">
        <v>529661</v>
      </c>
      <c r="BK53" s="81">
        <v>1941768</v>
      </c>
      <c r="BL53" s="254">
        <v>549322</v>
      </c>
      <c r="BM53" s="254">
        <v>572362</v>
      </c>
      <c r="BN53" s="81">
        <v>592343</v>
      </c>
      <c r="BO53" s="81">
        <v>611321</v>
      </c>
      <c r="BP53" s="81">
        <v>2325348</v>
      </c>
      <c r="BQ53" s="82">
        <v>611057</v>
      </c>
      <c r="BR53" s="82">
        <v>630752</v>
      </c>
      <c r="BS53" s="82">
        <v>648464</v>
      </c>
      <c r="BT53" s="82">
        <v>652977</v>
      </c>
      <c r="BU53" s="65">
        <v>2543250</v>
      </c>
      <c r="BV53" s="65">
        <v>624425</v>
      </c>
      <c r="BW53" s="65">
        <v>637037</v>
      </c>
      <c r="BX53" s="65">
        <v>663064</v>
      </c>
      <c r="BY53" s="65">
        <v>684605</v>
      </c>
      <c r="BZ53" s="65">
        <v>2609131</v>
      </c>
      <c r="CA53" s="65">
        <v>701103</v>
      </c>
      <c r="CB53" s="65">
        <v>723919</v>
      </c>
      <c r="CC53" s="65">
        <v>749774</v>
      </c>
      <c r="CD53" s="65">
        <v>763164</v>
      </c>
      <c r="CE53" s="65">
        <v>2937960</v>
      </c>
      <c r="CF53" s="65">
        <v>747144</v>
      </c>
      <c r="CG53" s="66">
        <v>753703</v>
      </c>
      <c r="CH53" s="66">
        <v>772753</v>
      </c>
      <c r="CI53" s="66">
        <v>801057</v>
      </c>
      <c r="CJ53" s="66">
        <f t="shared" ref="CJ53:CJ55" si="40">SUM(CF53:CI53)</f>
        <v>3074657</v>
      </c>
      <c r="CK53" s="65">
        <v>814934</v>
      </c>
      <c r="CL53" s="65">
        <v>795963</v>
      </c>
      <c r="CM53" s="65">
        <v>800824</v>
      </c>
      <c r="CN53" s="65">
        <v>811079</v>
      </c>
      <c r="CO53" s="65">
        <f>SUM(CK53:CN53)</f>
        <v>3222800</v>
      </c>
      <c r="CP53" s="65">
        <v>824991</v>
      </c>
      <c r="CQ53" s="65">
        <v>863675</v>
      </c>
      <c r="CR53" s="65">
        <v>901077</v>
      </c>
      <c r="CS53" s="65">
        <v>920536</v>
      </c>
      <c r="CT53" s="65">
        <f>SUM(CP53:CS53)</f>
        <v>3510279</v>
      </c>
      <c r="CU53" s="68">
        <v>921797</v>
      </c>
      <c r="CV53" s="68">
        <v>981850</v>
      </c>
      <c r="CW53" s="68">
        <v>1067347</v>
      </c>
      <c r="CX53" s="316">
        <v>1130600</v>
      </c>
      <c r="CY53" s="316">
        <v>4101594</v>
      </c>
      <c r="CZ53" s="316">
        <v>1150660</v>
      </c>
      <c r="DA53" s="360">
        <v>1186042</v>
      </c>
      <c r="DB53" s="360">
        <v>1223794</v>
      </c>
      <c r="DC53" s="360">
        <v>3560496</v>
      </c>
      <c r="DD53" s="61"/>
    </row>
    <row r="54" spans="1:109" s="278" customFormat="1" ht="12" x14ac:dyDescent="0.2">
      <c r="A54" s="278" t="s">
        <v>437</v>
      </c>
      <c r="B54" s="253">
        <v>0</v>
      </c>
      <c r="C54" s="253">
        <v>0</v>
      </c>
      <c r="D54" s="253">
        <v>0</v>
      </c>
      <c r="E54" s="253">
        <v>0</v>
      </c>
      <c r="F54" s="253">
        <v>11878.805949999998</v>
      </c>
      <c r="G54" s="253">
        <v>14756.365110000001</v>
      </c>
      <c r="H54" s="253">
        <v>26635.171060000001</v>
      </c>
      <c r="I54" s="253">
        <v>13905.599099999999</v>
      </c>
      <c r="J54" s="253">
        <v>15617.417669999999</v>
      </c>
      <c r="K54" s="253">
        <v>17753.126350000002</v>
      </c>
      <c r="L54" s="253">
        <v>19571.652499999997</v>
      </c>
      <c r="M54" s="253">
        <v>66847.79561999999</v>
      </c>
      <c r="N54" s="253">
        <v>20084.422719999995</v>
      </c>
      <c r="O54" s="253">
        <v>22875.438959999999</v>
      </c>
      <c r="P54" s="253">
        <v>25784.1744</v>
      </c>
      <c r="Q54" s="253">
        <v>27767.841990000001</v>
      </c>
      <c r="R54" s="253">
        <v>96511.878069999992</v>
      </c>
      <c r="S54" s="253">
        <v>28441.92942</v>
      </c>
      <c r="T54" s="253">
        <v>32305</v>
      </c>
      <c r="U54" s="253">
        <v>37700</v>
      </c>
      <c r="V54" s="253">
        <v>35874.07058</v>
      </c>
      <c r="W54" s="253">
        <v>134321</v>
      </c>
      <c r="X54" s="253">
        <v>43067</v>
      </c>
      <c r="Y54" s="253">
        <v>47760</v>
      </c>
      <c r="Z54" s="253">
        <v>53680</v>
      </c>
      <c r="AA54" s="253">
        <v>55962</v>
      </c>
      <c r="AB54" s="253">
        <v>200469</v>
      </c>
      <c r="AC54" s="358">
        <v>66464</v>
      </c>
      <c r="AD54" s="253">
        <v>73167.77598999998</v>
      </c>
      <c r="AE54" s="358">
        <v>82435</v>
      </c>
      <c r="AF54" s="358">
        <v>90322</v>
      </c>
      <c r="AG54" s="253">
        <v>312389</v>
      </c>
      <c r="AH54" s="253">
        <v>105402</v>
      </c>
      <c r="AI54" s="253">
        <v>109993</v>
      </c>
      <c r="AJ54" s="253">
        <v>111317</v>
      </c>
      <c r="AK54" s="253">
        <v>113092</v>
      </c>
      <c r="AL54" s="253">
        <v>439804</v>
      </c>
      <c r="AM54" s="65">
        <v>129720</v>
      </c>
      <c r="AN54" s="65">
        <v>134027</v>
      </c>
      <c r="AO54" s="65">
        <v>140245</v>
      </c>
      <c r="AP54" s="52">
        <v>153432</v>
      </c>
      <c r="AQ54" s="253">
        <v>557424</v>
      </c>
      <c r="AR54" s="65">
        <v>185787</v>
      </c>
      <c r="AS54" s="254">
        <v>194566</v>
      </c>
      <c r="AT54" s="254">
        <v>204657</v>
      </c>
      <c r="AU54" s="254">
        <v>194678</v>
      </c>
      <c r="AV54" s="52">
        <v>779688</v>
      </c>
      <c r="AW54" s="254">
        <v>200996</v>
      </c>
      <c r="AX54" s="254">
        <v>196648</v>
      </c>
      <c r="AY54" s="52">
        <v>203110</v>
      </c>
      <c r="AZ54" s="52">
        <v>210368</v>
      </c>
      <c r="BA54" s="254">
        <v>811122</v>
      </c>
      <c r="BB54" s="254">
        <v>206400</v>
      </c>
      <c r="BC54" s="254">
        <v>230343</v>
      </c>
      <c r="BD54" s="254">
        <v>252422</v>
      </c>
      <c r="BE54" s="254">
        <v>263690</v>
      </c>
      <c r="BF54" s="254">
        <v>952855</v>
      </c>
      <c r="BG54" s="254">
        <v>291059</v>
      </c>
      <c r="BH54" s="254">
        <v>286247</v>
      </c>
      <c r="BI54" s="81">
        <v>307145</v>
      </c>
      <c r="BJ54" s="81">
        <v>315661</v>
      </c>
      <c r="BK54" s="81">
        <v>1200112</v>
      </c>
      <c r="BL54" s="254">
        <v>324685</v>
      </c>
      <c r="BM54" s="254">
        <v>322804</v>
      </c>
      <c r="BN54" s="81">
        <v>337384</v>
      </c>
      <c r="BO54" s="81">
        <v>334481</v>
      </c>
      <c r="BP54" s="81">
        <v>1319354</v>
      </c>
      <c r="BQ54" s="82">
        <v>376496</v>
      </c>
      <c r="BR54" s="82">
        <v>395431</v>
      </c>
      <c r="BS54" s="82">
        <v>409288</v>
      </c>
      <c r="BT54" s="82">
        <v>413407</v>
      </c>
      <c r="BU54" s="65">
        <v>1594622</v>
      </c>
      <c r="BV54" s="65">
        <v>401755</v>
      </c>
      <c r="BW54" s="65">
        <v>399909</v>
      </c>
      <c r="BX54" s="65">
        <v>403393</v>
      </c>
      <c r="BY54" s="65">
        <v>377760</v>
      </c>
      <c r="BZ54" s="65">
        <v>1582817</v>
      </c>
      <c r="CA54" s="65">
        <v>386319</v>
      </c>
      <c r="CB54" s="65">
        <v>392015</v>
      </c>
      <c r="CC54" s="65">
        <v>410126</v>
      </c>
      <c r="CD54" s="65">
        <v>442727</v>
      </c>
      <c r="CE54" s="65">
        <v>1631187</v>
      </c>
      <c r="CF54" s="65">
        <v>467594</v>
      </c>
      <c r="CG54" s="66">
        <v>436445</v>
      </c>
      <c r="CH54" s="66">
        <v>474998</v>
      </c>
      <c r="CI54" s="66">
        <v>507485</v>
      </c>
      <c r="CJ54" s="66">
        <f t="shared" si="40"/>
        <v>1886522</v>
      </c>
      <c r="CK54" s="65">
        <v>509836</v>
      </c>
      <c r="CL54" s="65">
        <v>340591</v>
      </c>
      <c r="CM54" s="65">
        <v>373944</v>
      </c>
      <c r="CN54" s="65">
        <v>451294</v>
      </c>
      <c r="CO54" s="65">
        <f>SUM(CK54:CN54)</f>
        <v>1675665</v>
      </c>
      <c r="CP54" s="65">
        <v>467434</v>
      </c>
      <c r="CQ54" s="65">
        <v>441909</v>
      </c>
      <c r="CR54" s="65">
        <v>560466</v>
      </c>
      <c r="CS54" s="65">
        <v>630799</v>
      </c>
      <c r="CT54" s="65">
        <f>SUM(CP54:CS54)</f>
        <v>2100608</v>
      </c>
      <c r="CU54" s="68">
        <v>688236</v>
      </c>
      <c r="CV54" s="68">
        <v>737343</v>
      </c>
      <c r="CW54" s="68">
        <v>741782</v>
      </c>
      <c r="CX54" s="316">
        <v>723636</v>
      </c>
      <c r="CY54" s="316">
        <v>2890997</v>
      </c>
      <c r="CZ54" s="316">
        <v>727787</v>
      </c>
      <c r="DA54" s="360">
        <v>672114</v>
      </c>
      <c r="DB54" s="360">
        <v>681201</v>
      </c>
      <c r="DC54" s="360">
        <v>2081102</v>
      </c>
      <c r="DD54" s="61"/>
    </row>
    <row r="55" spans="1:109" s="278" customFormat="1" ht="12" x14ac:dyDescent="0.2">
      <c r="A55" s="278" t="s">
        <v>438</v>
      </c>
      <c r="B55" s="253">
        <v>0</v>
      </c>
      <c r="C55" s="253">
        <v>0</v>
      </c>
      <c r="D55" s="253">
        <v>0</v>
      </c>
      <c r="E55" s="253">
        <v>0</v>
      </c>
      <c r="F55" s="253">
        <v>3793.8924400000001</v>
      </c>
      <c r="G55" s="253">
        <v>3987.5779700000003</v>
      </c>
      <c r="H55" s="253">
        <v>14773.804300000002</v>
      </c>
      <c r="I55" s="253">
        <v>4271.4781299999995</v>
      </c>
      <c r="J55" s="253">
        <v>4837.16723</v>
      </c>
      <c r="K55" s="253">
        <v>5196.6493200000004</v>
      </c>
      <c r="L55" s="253">
        <v>5357.95586</v>
      </c>
      <c r="M55" s="253">
        <v>19663.250540000001</v>
      </c>
      <c r="N55" s="253">
        <v>6051.2846200000004</v>
      </c>
      <c r="O55" s="253">
        <v>6385.86373</v>
      </c>
      <c r="P55" s="253">
        <v>7292.4888200000005</v>
      </c>
      <c r="Q55" s="253">
        <v>8328.2753899999989</v>
      </c>
      <c r="R55" s="253">
        <v>28057.912559999997</v>
      </c>
      <c r="S55" s="253">
        <v>9333.5911999999989</v>
      </c>
      <c r="T55" s="253">
        <v>10690.854300000001</v>
      </c>
      <c r="U55" s="253">
        <v>11691.965490000001</v>
      </c>
      <c r="V55" s="253">
        <v>13076.621359999999</v>
      </c>
      <c r="W55" s="253">
        <v>44793.032350000001</v>
      </c>
      <c r="X55" s="253">
        <v>14241.38726</v>
      </c>
      <c r="Y55" s="253">
        <v>16445.198539999998</v>
      </c>
      <c r="Z55" s="253">
        <v>16910.4637</v>
      </c>
      <c r="AA55" s="253">
        <v>18676.37731</v>
      </c>
      <c r="AB55" s="253">
        <v>66273.426810000004</v>
      </c>
      <c r="AC55" s="358">
        <v>22955</v>
      </c>
      <c r="AD55" s="253">
        <v>23845.365420000002</v>
      </c>
      <c r="AE55" s="253">
        <v>27152.003350000003</v>
      </c>
      <c r="AF55" s="253">
        <v>31559.563030000001</v>
      </c>
      <c r="AG55" s="253">
        <v>104703.49154999999</v>
      </c>
      <c r="AH55" s="253">
        <v>32126</v>
      </c>
      <c r="AI55" s="253">
        <v>31681</v>
      </c>
      <c r="AJ55" s="253">
        <v>36483</v>
      </c>
      <c r="AK55" s="253">
        <v>35441</v>
      </c>
      <c r="AL55" s="253">
        <v>135731</v>
      </c>
      <c r="AM55" s="65">
        <v>37663</v>
      </c>
      <c r="AN55" s="65">
        <v>40132</v>
      </c>
      <c r="AO55" s="65">
        <v>42704</v>
      </c>
      <c r="AP55" s="52">
        <v>46616</v>
      </c>
      <c r="AQ55" s="253">
        <v>167115</v>
      </c>
      <c r="AR55" s="65">
        <v>50331</v>
      </c>
      <c r="AS55" s="254">
        <v>46069</v>
      </c>
      <c r="AT55" s="254">
        <v>49368</v>
      </c>
      <c r="AU55" s="254">
        <v>48061</v>
      </c>
      <c r="AV55" s="52">
        <v>193829</v>
      </c>
      <c r="AW55" s="254">
        <v>49420</v>
      </c>
      <c r="AX55" s="254">
        <v>49276</v>
      </c>
      <c r="AY55" s="52">
        <v>53303</v>
      </c>
      <c r="AZ55" s="52">
        <v>58313</v>
      </c>
      <c r="BA55" s="254">
        <v>210312</v>
      </c>
      <c r="BB55" s="254">
        <v>60446</v>
      </c>
      <c r="BC55" s="254">
        <v>65386</v>
      </c>
      <c r="BD55" s="254">
        <v>70274</v>
      </c>
      <c r="BE55" s="254">
        <v>76750</v>
      </c>
      <c r="BF55" s="254">
        <v>272856</v>
      </c>
      <c r="BG55" s="254">
        <v>84128</v>
      </c>
      <c r="BH55" s="254">
        <v>87812</v>
      </c>
      <c r="BI55" s="81">
        <v>93020</v>
      </c>
      <c r="BJ55" s="81">
        <v>100018</v>
      </c>
      <c r="BK55" s="81">
        <v>364978</v>
      </c>
      <c r="BL55" s="254">
        <v>103091</v>
      </c>
      <c r="BM55" s="254">
        <v>105619</v>
      </c>
      <c r="BN55" s="81">
        <v>109548</v>
      </c>
      <c r="BO55" s="81">
        <v>114616</v>
      </c>
      <c r="BP55" s="81">
        <v>432874</v>
      </c>
      <c r="BQ55" s="82">
        <v>117589</v>
      </c>
      <c r="BR55" s="82">
        <v>120815</v>
      </c>
      <c r="BS55" s="82">
        <v>125585</v>
      </c>
      <c r="BT55" s="82">
        <v>125323</v>
      </c>
      <c r="BU55" s="65">
        <v>489312</v>
      </c>
      <c r="BV55" s="65">
        <v>118184</v>
      </c>
      <c r="BW55" s="65">
        <v>120327</v>
      </c>
      <c r="BX55" s="65">
        <v>123134</v>
      </c>
      <c r="BY55" s="65">
        <v>124805</v>
      </c>
      <c r="BZ55" s="65">
        <v>486450</v>
      </c>
      <c r="CA55" s="65">
        <v>142601</v>
      </c>
      <c r="CB55" s="65">
        <v>141609</v>
      </c>
      <c r="CC55" s="65">
        <v>152272</v>
      </c>
      <c r="CD55" s="65">
        <v>155906</v>
      </c>
      <c r="CE55" s="65">
        <v>592388</v>
      </c>
      <c r="CF55" s="65">
        <v>154809</v>
      </c>
      <c r="CG55" s="66">
        <f>152670+2</f>
        <v>152672</v>
      </c>
      <c r="CH55" s="66">
        <v>165035</v>
      </c>
      <c r="CI55" s="66">
        <f>176470+2</f>
        <v>176472</v>
      </c>
      <c r="CJ55" s="66">
        <f t="shared" si="40"/>
        <v>648988</v>
      </c>
      <c r="CK55" s="65">
        <v>176336</v>
      </c>
      <c r="CL55" s="65">
        <v>169267</v>
      </c>
      <c r="CM55" s="65">
        <v>180848</v>
      </c>
      <c r="CN55" s="65">
        <v>196928</v>
      </c>
      <c r="CO55" s="65">
        <f>SUM(CK55:CN55)</f>
        <v>723379</v>
      </c>
      <c r="CP55" s="65">
        <v>202823</v>
      </c>
      <c r="CQ55" s="65">
        <v>207553</v>
      </c>
      <c r="CR55" s="65">
        <v>201326</v>
      </c>
      <c r="CS55" s="65">
        <v>200030</v>
      </c>
      <c r="CT55" s="65">
        <f>SUM(CP55:CS55)</f>
        <v>811732</v>
      </c>
      <c r="CU55" s="68">
        <v>200929</v>
      </c>
      <c r="CV55" s="68">
        <v>210850</v>
      </c>
      <c r="CW55" s="68">
        <v>223466</v>
      </c>
      <c r="CX55" s="360">
        <v>224505</v>
      </c>
      <c r="CY55" s="316">
        <v>859750</v>
      </c>
      <c r="CZ55" s="316">
        <v>223722</v>
      </c>
      <c r="DA55" s="360">
        <v>226486</v>
      </c>
      <c r="DB55" s="360">
        <v>240151</v>
      </c>
      <c r="DC55" s="360">
        <v>690359</v>
      </c>
      <c r="DD55" s="61"/>
      <c r="DE55" s="336"/>
    </row>
    <row r="56" spans="1:109" s="312" customFormat="1" ht="12" x14ac:dyDescent="0.2">
      <c r="A56" s="355" t="s">
        <v>439</v>
      </c>
      <c r="B56" s="335"/>
      <c r="C56" s="335"/>
      <c r="D56" s="335"/>
      <c r="E56" s="335"/>
      <c r="F56" s="335"/>
      <c r="G56" s="335"/>
      <c r="H56" s="335"/>
      <c r="I56" s="335"/>
      <c r="J56" s="335"/>
      <c r="K56" s="335"/>
      <c r="L56" s="335">
        <v>125</v>
      </c>
      <c r="M56" s="335">
        <v>125</v>
      </c>
      <c r="N56" s="335"/>
      <c r="O56" s="335"/>
      <c r="P56" s="335"/>
      <c r="Q56" s="335">
        <v>151</v>
      </c>
      <c r="R56" s="335">
        <v>151</v>
      </c>
      <c r="S56" s="335">
        <v>166</v>
      </c>
      <c r="T56" s="335">
        <v>188</v>
      </c>
      <c r="U56" s="335">
        <v>203</v>
      </c>
      <c r="V56" s="335">
        <v>220</v>
      </c>
      <c r="W56" s="335">
        <v>220</v>
      </c>
      <c r="X56" s="335">
        <v>254</v>
      </c>
      <c r="Y56" s="335">
        <v>272</v>
      </c>
      <c r="Z56" s="335">
        <v>295</v>
      </c>
      <c r="AA56" s="335">
        <v>319</v>
      </c>
      <c r="AB56" s="335">
        <v>319</v>
      </c>
      <c r="AC56" s="335">
        <v>362</v>
      </c>
      <c r="AD56" s="335">
        <v>420</v>
      </c>
      <c r="AE56" s="335">
        <v>470</v>
      </c>
      <c r="AF56" s="335">
        <v>513</v>
      </c>
      <c r="AG56" s="335">
        <v>513</v>
      </c>
      <c r="AH56" s="356">
        <v>527.54100000000005</v>
      </c>
      <c r="AI56" s="356">
        <v>555.16300000000001</v>
      </c>
      <c r="AJ56" s="356">
        <v>587.39800000000002</v>
      </c>
      <c r="AK56" s="363">
        <v>618</v>
      </c>
      <c r="AL56" s="363">
        <v>618</v>
      </c>
      <c r="AM56" s="278">
        <v>648</v>
      </c>
      <c r="AN56" s="278">
        <v>690</v>
      </c>
      <c r="AO56" s="278">
        <v>730</v>
      </c>
      <c r="AP56" s="278">
        <v>823</v>
      </c>
      <c r="AQ56" s="278">
        <v>823</v>
      </c>
      <c r="AR56" s="278">
        <v>891</v>
      </c>
      <c r="AS56" s="278">
        <v>927</v>
      </c>
      <c r="AT56" s="312">
        <v>950</v>
      </c>
      <c r="AU56" s="312">
        <v>961</v>
      </c>
      <c r="AV56" s="312">
        <v>961</v>
      </c>
      <c r="AW56" s="312">
        <v>988</v>
      </c>
      <c r="AX56" s="312">
        <v>987</v>
      </c>
      <c r="AY56" s="312">
        <v>1030</v>
      </c>
      <c r="AZ56" s="312">
        <v>1069</v>
      </c>
      <c r="BA56" s="312">
        <v>1069</v>
      </c>
      <c r="BB56" s="312">
        <v>1098</v>
      </c>
      <c r="BC56" s="312">
        <v>1158</v>
      </c>
      <c r="BD56" s="312">
        <v>1214</v>
      </c>
      <c r="BE56" s="312">
        <v>1271</v>
      </c>
      <c r="BF56" s="312">
        <v>1271</v>
      </c>
      <c r="BG56" s="106">
        <v>1318</v>
      </c>
      <c r="BH56" s="106">
        <v>1365</v>
      </c>
      <c r="BI56" s="81">
        <v>1394</v>
      </c>
      <c r="BJ56" s="81">
        <v>1499</v>
      </c>
      <c r="BK56" s="81">
        <v>1499</v>
      </c>
      <c r="BL56" s="81">
        <v>1583</v>
      </c>
      <c r="BM56" s="81">
        <v>1623</v>
      </c>
      <c r="BN56" s="81">
        <v>1651</v>
      </c>
      <c r="BO56" s="81">
        <v>1710</v>
      </c>
      <c r="BP56" s="81">
        <v>1710</v>
      </c>
      <c r="BQ56" s="82">
        <v>1811</v>
      </c>
      <c r="BR56" s="82">
        <v>1882</v>
      </c>
      <c r="BS56" s="82">
        <v>1916</v>
      </c>
      <c r="BT56" s="82">
        <v>1883</v>
      </c>
      <c r="BU56" s="65">
        <v>1883</v>
      </c>
      <c r="BV56" s="65">
        <v>1842</v>
      </c>
      <c r="BW56" s="65">
        <v>1854</v>
      </c>
      <c r="BX56" s="65">
        <v>1850</v>
      </c>
      <c r="BY56" s="65">
        <v>1852</v>
      </c>
      <c r="BZ56" s="65">
        <v>1852</v>
      </c>
      <c r="CA56" s="65">
        <v>1857</v>
      </c>
      <c r="CB56" s="65">
        <v>1908</v>
      </c>
      <c r="CC56" s="65">
        <v>1966</v>
      </c>
      <c r="CD56" s="65">
        <v>1964</v>
      </c>
      <c r="CE56" s="65">
        <v>1964</v>
      </c>
      <c r="CF56" s="65">
        <v>1987</v>
      </c>
      <c r="CG56" s="66">
        <v>1989</v>
      </c>
      <c r="CH56" s="66">
        <v>1995</v>
      </c>
      <c r="CI56" s="66">
        <v>2026</v>
      </c>
      <c r="CJ56" s="66">
        <f>CI56</f>
        <v>2026</v>
      </c>
      <c r="CK56" s="65">
        <v>2010</v>
      </c>
      <c r="CL56" s="65">
        <v>1944</v>
      </c>
      <c r="CM56" s="65">
        <v>1986</v>
      </c>
      <c r="CN56" s="65">
        <v>2049</v>
      </c>
      <c r="CO56" s="65">
        <f>CN56</f>
        <v>2049</v>
      </c>
      <c r="CP56" s="65">
        <v>2123</v>
      </c>
      <c r="CQ56" s="65">
        <v>2228</v>
      </c>
      <c r="CR56" s="65">
        <v>2301.5</v>
      </c>
      <c r="CS56" s="65">
        <v>2323.6</v>
      </c>
      <c r="CT56" s="65">
        <f>CS56</f>
        <v>2323.6</v>
      </c>
      <c r="CU56" s="65">
        <v>2308.8000000000002</v>
      </c>
      <c r="CV56" s="65">
        <v>2310.2170000000001</v>
      </c>
      <c r="CW56" s="65">
        <v>2272.877</v>
      </c>
      <c r="CX56" s="108">
        <v>2238</v>
      </c>
      <c r="CY56" s="108">
        <v>2238</v>
      </c>
      <c r="CZ56" s="108">
        <v>2242</v>
      </c>
      <c r="DA56" s="108">
        <v>2260.6120000000001</v>
      </c>
      <c r="DB56" s="108">
        <v>2359.701</v>
      </c>
      <c r="DC56" s="108">
        <v>2359.701</v>
      </c>
      <c r="DD56" s="61"/>
    </row>
    <row r="57" spans="1:109" s="278" customFormat="1" ht="12" x14ac:dyDescent="0.2">
      <c r="A57" s="337"/>
      <c r="B57" s="338"/>
      <c r="C57" s="338"/>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339"/>
      <c r="AB57" s="339"/>
      <c r="AC57" s="339"/>
      <c r="AD57" s="339"/>
      <c r="AE57" s="339"/>
      <c r="AF57" s="339"/>
      <c r="AG57" s="339"/>
      <c r="AH57" s="339"/>
      <c r="AI57" s="339"/>
      <c r="AJ57" s="339"/>
      <c r="AK57" s="339"/>
      <c r="AL57" s="339"/>
      <c r="AM57" s="339"/>
      <c r="AN57" s="339"/>
      <c r="AO57" s="339"/>
      <c r="AP57" s="339"/>
      <c r="AQ57" s="339"/>
      <c r="AR57" s="339"/>
      <c r="AS57" s="339"/>
      <c r="AT57" s="339"/>
      <c r="AU57" s="339"/>
      <c r="AV57" s="339"/>
      <c r="AW57" s="339"/>
      <c r="AX57" s="339"/>
      <c r="AY57" s="339"/>
      <c r="AZ57" s="339"/>
      <c r="BA57" s="339"/>
      <c r="BB57" s="339"/>
      <c r="BC57" s="339"/>
      <c r="BD57" s="339"/>
      <c r="BE57" s="339"/>
      <c r="BF57" s="339"/>
      <c r="BG57" s="339"/>
      <c r="BH57" s="339"/>
      <c r="BI57" s="339"/>
      <c r="BJ57" s="339"/>
      <c r="BK57" s="339"/>
      <c r="BL57" s="339"/>
      <c r="BM57" s="339"/>
      <c r="BN57" s="339"/>
      <c r="BO57" s="339"/>
      <c r="BP57" s="339"/>
      <c r="BQ57" s="91"/>
      <c r="BR57" s="91"/>
      <c r="BS57" s="91"/>
      <c r="BT57" s="83"/>
      <c r="BU57" s="83"/>
      <c r="BV57" s="83"/>
      <c r="BW57" s="83"/>
      <c r="BX57" s="83"/>
      <c r="BY57" s="83"/>
      <c r="BZ57" s="83"/>
      <c r="CA57" s="83"/>
      <c r="CB57" s="83"/>
      <c r="CC57" s="83"/>
      <c r="CD57" s="83"/>
      <c r="CE57" s="83"/>
      <c r="CF57" s="83"/>
      <c r="CG57" s="83"/>
      <c r="CH57" s="83"/>
      <c r="CI57" s="83"/>
      <c r="CJ57" s="83"/>
      <c r="CK57" s="83"/>
      <c r="CL57" s="83"/>
      <c r="CM57" s="83"/>
      <c r="CN57" s="83"/>
      <c r="CO57" s="83"/>
      <c r="CP57" s="83"/>
      <c r="CQ57" s="83"/>
      <c r="CR57" s="83"/>
      <c r="CS57" s="83"/>
      <c r="CT57" s="83"/>
      <c r="CU57" s="83"/>
      <c r="CV57" s="83"/>
      <c r="CW57" s="83"/>
      <c r="CX57" s="340"/>
      <c r="CY57" s="340"/>
      <c r="CZ57" s="83"/>
      <c r="DA57" s="340"/>
      <c r="DB57" s="340"/>
      <c r="DC57" s="340"/>
      <c r="DD57" s="61"/>
    </row>
    <row r="58" spans="1:109" s="278" customFormat="1" ht="15" x14ac:dyDescent="0.25">
      <c r="A58" s="327" t="s">
        <v>440</v>
      </c>
      <c r="B58" s="341"/>
      <c r="C58" s="341"/>
      <c r="D58" s="253"/>
      <c r="E58" s="253"/>
      <c r="F58" s="253"/>
      <c r="G58" s="253"/>
      <c r="H58" s="253"/>
      <c r="I58" s="253"/>
      <c r="J58" s="253"/>
      <c r="K58" s="253"/>
      <c r="L58" s="253"/>
      <c r="M58" s="253"/>
      <c r="N58" s="253"/>
      <c r="O58" s="253"/>
      <c r="P58" s="253"/>
      <c r="Q58" s="253"/>
      <c r="R58" s="253"/>
      <c r="S58" s="253"/>
      <c r="T58" s="253"/>
      <c r="U58" s="253"/>
      <c r="V58" s="253"/>
      <c r="W58" s="253"/>
      <c r="X58" s="253"/>
      <c r="Y58" s="253"/>
      <c r="Z58" s="253"/>
      <c r="AA58" s="253"/>
      <c r="AB58" s="253"/>
      <c r="AD58" s="253"/>
      <c r="AE58" s="362"/>
      <c r="AF58" s="362"/>
      <c r="AG58" s="253"/>
      <c r="BQ58" s="104"/>
      <c r="BR58" s="104"/>
      <c r="BS58" s="104"/>
      <c r="BT58" s="93"/>
      <c r="BU58" s="92"/>
      <c r="BV58" s="92"/>
      <c r="BW58" s="92"/>
      <c r="BX58" s="92"/>
      <c r="BY58" s="92"/>
      <c r="BZ58" s="92"/>
      <c r="CA58" s="92"/>
      <c r="CB58" s="92"/>
      <c r="CC58" s="92"/>
      <c r="CD58" s="92"/>
      <c r="CE58" s="92"/>
      <c r="CF58" s="92"/>
      <c r="CG58" s="92"/>
      <c r="CH58" s="92"/>
      <c r="CI58" s="92"/>
      <c r="CJ58" s="92"/>
      <c r="CK58" s="92"/>
      <c r="CL58" s="92"/>
      <c r="CM58" s="92"/>
      <c r="CN58" s="92"/>
      <c r="CO58" s="92"/>
      <c r="CP58" s="92"/>
      <c r="CQ58" s="92"/>
      <c r="CR58" s="92"/>
      <c r="CS58" s="92"/>
      <c r="CT58" s="92"/>
      <c r="CU58" s="92"/>
      <c r="CV58" s="92"/>
      <c r="CW58" s="92"/>
      <c r="CX58" s="92"/>
      <c r="CY58" s="92"/>
      <c r="CZ58" s="92"/>
      <c r="DA58" s="551"/>
      <c r="DB58" s="551"/>
      <c r="DC58" s="551"/>
      <c r="DD58" s="61"/>
    </row>
    <row r="59" spans="1:109" s="278" customFormat="1" ht="12" x14ac:dyDescent="0.2">
      <c r="A59" s="344" t="s">
        <v>441</v>
      </c>
      <c r="B59" s="107"/>
      <c r="C59" s="107"/>
      <c r="D59" s="335"/>
      <c r="E59" s="335"/>
      <c r="F59" s="335"/>
      <c r="G59" s="335"/>
      <c r="H59" s="335"/>
      <c r="I59" s="335"/>
      <c r="J59" s="335"/>
      <c r="K59" s="335"/>
      <c r="L59" s="335"/>
      <c r="M59" s="335"/>
      <c r="N59" s="335"/>
      <c r="O59" s="335"/>
      <c r="P59" s="335"/>
      <c r="Q59" s="335"/>
      <c r="R59" s="335"/>
      <c r="S59" s="335"/>
      <c r="T59" s="335"/>
      <c r="U59" s="335"/>
      <c r="V59" s="335"/>
      <c r="W59" s="335"/>
      <c r="X59" s="335"/>
      <c r="Y59" s="335"/>
      <c r="Z59" s="335"/>
      <c r="AA59" s="335"/>
      <c r="AB59" s="335"/>
      <c r="AC59" s="364"/>
      <c r="AD59" s="335"/>
      <c r="AE59" s="335"/>
      <c r="AF59" s="335"/>
      <c r="AG59" s="335"/>
      <c r="AH59" s="365"/>
      <c r="AI59" s="365"/>
      <c r="AJ59" s="365"/>
      <c r="AK59" s="76">
        <v>6.9800000000000001E-2</v>
      </c>
      <c r="AL59" s="95">
        <v>6.25E-2</v>
      </c>
      <c r="AM59" s="95">
        <v>7.5600000000000001E-2</v>
      </c>
      <c r="AN59" s="95">
        <v>7.0099999999999996E-2</v>
      </c>
      <c r="AO59" s="95">
        <v>7.1499999999999994E-2</v>
      </c>
      <c r="AP59" s="76">
        <v>6.3700000000000007E-2</v>
      </c>
      <c r="AQ59" s="76">
        <v>6.5000000000000002E-2</v>
      </c>
      <c r="AR59" s="76">
        <v>6.4000000000000001E-2</v>
      </c>
      <c r="AS59" s="76">
        <v>6.6000000000000003E-2</v>
      </c>
      <c r="AT59" s="76">
        <v>6.8000000000000005E-2</v>
      </c>
      <c r="AU59" s="76">
        <v>7.5999999999999998E-2</v>
      </c>
      <c r="AV59" s="76">
        <v>6.8000000000000005E-2</v>
      </c>
      <c r="AW59" s="76">
        <v>7.1999999999999995E-2</v>
      </c>
      <c r="AX59" s="76">
        <v>6.2E-2</v>
      </c>
      <c r="AY59" s="76">
        <v>6.5000000000000002E-2</v>
      </c>
      <c r="AZ59" s="76">
        <v>6.9000000000000006E-2</v>
      </c>
      <c r="BA59" s="76">
        <v>6.7000000000000004E-2</v>
      </c>
      <c r="BB59" s="76">
        <v>6.2E-2</v>
      </c>
      <c r="BC59" s="76">
        <v>6.3E-2</v>
      </c>
      <c r="BD59" s="76">
        <v>6.8000000000000005E-2</v>
      </c>
      <c r="BE59" s="76">
        <v>6.8000000000000005E-2</v>
      </c>
      <c r="BF59" s="76">
        <v>6.6000000000000003E-2</v>
      </c>
      <c r="BG59" s="76">
        <v>6.3E-2</v>
      </c>
      <c r="BH59" s="76">
        <v>0.06</v>
      </c>
      <c r="BI59" s="76">
        <v>6.8000000000000005E-2</v>
      </c>
      <c r="BJ59" s="76">
        <v>5.6000000000000001E-2</v>
      </c>
      <c r="BK59" s="76">
        <v>6.2E-2</v>
      </c>
      <c r="BL59" s="76">
        <v>5.3999999999999999E-2</v>
      </c>
      <c r="BM59" s="76">
        <v>5.6000000000000001E-2</v>
      </c>
      <c r="BN59" s="76">
        <v>6.7000000000000004E-2</v>
      </c>
      <c r="BO59" s="76">
        <v>6.6000000000000003E-2</v>
      </c>
      <c r="BP59" s="76">
        <v>6.0999999999999999E-2</v>
      </c>
      <c r="BQ59" s="76">
        <v>6.5000000000000002E-2</v>
      </c>
      <c r="BR59" s="76">
        <v>6.3E-2</v>
      </c>
      <c r="BS59" s="76">
        <v>6.3E-2</v>
      </c>
      <c r="BT59" s="105">
        <v>5.0999999999999997E-2</v>
      </c>
      <c r="BU59" s="105">
        <v>6.7000000000000004E-2</v>
      </c>
      <c r="BV59" s="105">
        <v>6.0999999999999999E-2</v>
      </c>
      <c r="BW59" s="88">
        <v>6.4000000000000001E-2</v>
      </c>
      <c r="BX59" s="88">
        <v>6.5000000000000002E-2</v>
      </c>
      <c r="BY59" s="88">
        <v>6.2E-2</v>
      </c>
      <c r="BZ59" s="88">
        <v>6.4000000000000001E-2</v>
      </c>
      <c r="CA59" s="88">
        <v>6.8000000000000005E-2</v>
      </c>
      <c r="CB59" s="88">
        <v>6.8000000000000005E-2</v>
      </c>
      <c r="CC59" s="88">
        <v>7.0999999999999994E-2</v>
      </c>
      <c r="CD59" s="88">
        <v>6.3E-2</v>
      </c>
      <c r="CE59" s="88">
        <v>6.8000000000000005E-2</v>
      </c>
      <c r="CF59" s="88">
        <v>5.3999999999999999E-2</v>
      </c>
      <c r="CG59" s="65">
        <v>0</v>
      </c>
      <c r="CH59" s="65">
        <v>0</v>
      </c>
      <c r="CI59" s="65">
        <v>0</v>
      </c>
      <c r="CJ59" s="65">
        <v>0</v>
      </c>
      <c r="CK59" s="65">
        <v>0</v>
      </c>
      <c r="CL59" s="65">
        <v>0</v>
      </c>
      <c r="CM59" s="65">
        <v>0</v>
      </c>
      <c r="CN59" s="65">
        <v>0</v>
      </c>
      <c r="CO59" s="65">
        <v>0</v>
      </c>
      <c r="CP59" s="65">
        <v>0</v>
      </c>
      <c r="CQ59" s="65">
        <v>0</v>
      </c>
      <c r="CR59" s="65">
        <v>0</v>
      </c>
      <c r="CS59" s="65">
        <v>0</v>
      </c>
      <c r="CT59" s="65">
        <v>0</v>
      </c>
      <c r="CU59" s="65">
        <v>0</v>
      </c>
      <c r="CV59" s="65">
        <v>0</v>
      </c>
      <c r="CW59" s="65">
        <v>0</v>
      </c>
      <c r="CX59" s="108">
        <v>0</v>
      </c>
      <c r="CY59" s="108">
        <v>0</v>
      </c>
      <c r="CZ59" s="108">
        <v>0</v>
      </c>
      <c r="DA59" s="108">
        <v>0</v>
      </c>
      <c r="DB59" s="108">
        <v>0</v>
      </c>
      <c r="DC59" s="108">
        <v>0</v>
      </c>
      <c r="DD59" s="61"/>
    </row>
    <row r="60" spans="1:109" s="333" customFormat="1" ht="12" x14ac:dyDescent="0.2">
      <c r="A60" s="333" t="s">
        <v>442</v>
      </c>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334"/>
      <c r="AD60" s="74"/>
      <c r="AE60" s="74"/>
      <c r="AF60" s="74"/>
      <c r="AG60" s="74"/>
      <c r="AH60" s="334" t="s">
        <v>1</v>
      </c>
      <c r="AI60" s="334" t="s">
        <v>1</v>
      </c>
      <c r="AJ60" s="334" t="s">
        <v>1</v>
      </c>
      <c r="AK60" s="76">
        <v>0.69976785814174636</v>
      </c>
      <c r="AL60" s="76">
        <v>0.69976785814174636</v>
      </c>
      <c r="AM60" s="76">
        <v>0.67269690744288324</v>
      </c>
      <c r="AN60" s="76">
        <v>0.65810546989163088</v>
      </c>
      <c r="AO60" s="76">
        <v>0.65096443320715291</v>
      </c>
      <c r="AP60" s="76">
        <v>0.64770744156565785</v>
      </c>
      <c r="AQ60" s="76">
        <v>0.65727223258985124</v>
      </c>
      <c r="AR60" s="76">
        <v>0.70338710603364141</v>
      </c>
      <c r="AS60" s="76">
        <v>0.69479261031381201</v>
      </c>
      <c r="AT60" s="76">
        <v>0.624</v>
      </c>
      <c r="AU60" s="76">
        <v>0.59846928321029635</v>
      </c>
      <c r="AV60" s="76">
        <v>0.65473676236542466</v>
      </c>
      <c r="AW60" s="76">
        <v>0.68295482931444096</v>
      </c>
      <c r="AX60" s="76">
        <v>0.69697047861021189</v>
      </c>
      <c r="AY60" s="76">
        <v>0.6402795326327364</v>
      </c>
      <c r="AZ60" s="76">
        <v>0.65121193771415931</v>
      </c>
      <c r="BA60" s="76">
        <v>0.66734087882568738</v>
      </c>
      <c r="BB60" s="76">
        <v>0.63270621245368541</v>
      </c>
      <c r="BC60" s="76">
        <v>0.59609409772828426</v>
      </c>
      <c r="BD60" s="76">
        <v>0.61193301283744517</v>
      </c>
      <c r="BE60" s="76">
        <v>0.59605612281770404</v>
      </c>
      <c r="BF60" s="76">
        <v>0.60850310202162006</v>
      </c>
      <c r="BG60" s="78">
        <v>0.6444483974593741</v>
      </c>
      <c r="BH60" s="78">
        <v>0.61074448066576559</v>
      </c>
      <c r="BI60" s="78">
        <v>0.62367323711502043</v>
      </c>
      <c r="BJ60" s="78">
        <v>0.58005959024428122</v>
      </c>
      <c r="BK60" s="78">
        <v>0.61419888737702744</v>
      </c>
      <c r="BL60" s="78">
        <v>0.63490267319929616</v>
      </c>
      <c r="BM60" s="78">
        <v>0.58159677870637327</v>
      </c>
      <c r="BN60" s="78">
        <v>0.58542361847478575</v>
      </c>
      <c r="BO60" s="78">
        <v>0.57072727237024778</v>
      </c>
      <c r="BP60" s="78">
        <v>0.59289504425675388</v>
      </c>
      <c r="BQ60" s="79">
        <v>0.63229563628412566</v>
      </c>
      <c r="BR60" s="79">
        <v>0.62704919584802343</v>
      </c>
      <c r="BS60" s="79">
        <v>0.62252482174239121</v>
      </c>
      <c r="BT60" s="79">
        <v>0.60706833964198625</v>
      </c>
      <c r="BU60" s="79">
        <v>0.62215590453102798</v>
      </c>
      <c r="BV60" s="79">
        <v>0.62178282445312572</v>
      </c>
      <c r="BW60" s="79">
        <v>0.59628344961291424</v>
      </c>
      <c r="BX60" s="79">
        <v>0.60825463195291141</v>
      </c>
      <c r="BY60" s="79">
        <v>0.55969222866682367</v>
      </c>
      <c r="BZ60" s="79">
        <v>0.59599470136989086</v>
      </c>
      <c r="CA60" s="79">
        <v>0.53300988903848834</v>
      </c>
      <c r="CB60" s="79">
        <v>0.51500668989499099</v>
      </c>
      <c r="CC60" s="79">
        <v>0.52022068059933479</v>
      </c>
      <c r="CD60" s="79">
        <v>0.51056379295599319</v>
      </c>
      <c r="CE60" s="79">
        <v>0.51939068808144639</v>
      </c>
      <c r="CF60" s="79">
        <v>0.56134250730461754</v>
      </c>
      <c r="CG60" s="80">
        <f t="shared" ref="CG60:CJ60" si="41">CG63/CG62</f>
        <v>0.74838788852444382</v>
      </c>
      <c r="CH60" s="80">
        <f t="shared" si="41"/>
        <v>0.64919941775836976</v>
      </c>
      <c r="CI60" s="80">
        <f t="shared" si="41"/>
        <v>8.5591985428051007</v>
      </c>
      <c r="CJ60" s="80">
        <f t="shared" si="41"/>
        <v>0.65875996381914381</v>
      </c>
      <c r="CK60" s="65">
        <v>0</v>
      </c>
      <c r="CL60" s="65">
        <v>0</v>
      </c>
      <c r="CM60" s="65">
        <v>0</v>
      </c>
      <c r="CN60" s="65">
        <v>0</v>
      </c>
      <c r="CO60" s="65">
        <v>0</v>
      </c>
      <c r="CP60" s="65">
        <v>0</v>
      </c>
      <c r="CQ60" s="65">
        <v>0</v>
      </c>
      <c r="CR60" s="65">
        <v>0</v>
      </c>
      <c r="CS60" s="65">
        <v>0</v>
      </c>
      <c r="CT60" s="65">
        <v>0</v>
      </c>
      <c r="CU60" s="65">
        <v>0</v>
      </c>
      <c r="CV60" s="65">
        <v>0</v>
      </c>
      <c r="CW60" s="65">
        <v>0</v>
      </c>
      <c r="CX60" s="108">
        <v>0</v>
      </c>
      <c r="CY60" s="108">
        <v>0</v>
      </c>
      <c r="CZ60" s="108">
        <v>0</v>
      </c>
      <c r="DA60" s="108">
        <v>0</v>
      </c>
      <c r="DB60" s="108">
        <v>0</v>
      </c>
      <c r="DC60" s="108">
        <v>0</v>
      </c>
      <c r="DD60" s="61"/>
    </row>
    <row r="61" spans="1:109" s="333" customFormat="1" ht="12" x14ac:dyDescent="0.2">
      <c r="A61" s="333" t="s">
        <v>443</v>
      </c>
      <c r="B61" s="74"/>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334"/>
      <c r="AD61" s="74"/>
      <c r="AE61" s="74"/>
      <c r="AF61" s="74"/>
      <c r="AG61" s="74"/>
      <c r="AH61" s="334" t="s">
        <v>1</v>
      </c>
      <c r="AI61" s="334" t="s">
        <v>1</v>
      </c>
      <c r="AJ61" s="334" t="s">
        <v>1</v>
      </c>
      <c r="AK61" s="334">
        <v>0.18825585948425352</v>
      </c>
      <c r="AL61" s="334">
        <v>0.18825585948425352</v>
      </c>
      <c r="AM61" s="76">
        <v>0.18560832618199366</v>
      </c>
      <c r="AN61" s="76">
        <v>0.18499316117417378</v>
      </c>
      <c r="AO61" s="76">
        <v>0.1879389168386221</v>
      </c>
      <c r="AP61" s="76">
        <v>0.19050530942069654</v>
      </c>
      <c r="AQ61" s="76">
        <v>0.18729697390296904</v>
      </c>
      <c r="AR61" s="76">
        <v>0.19005109363338882</v>
      </c>
      <c r="AS61" s="76">
        <v>0.19120967266954797</v>
      </c>
      <c r="AT61" s="76">
        <v>0.19851484046224754</v>
      </c>
      <c r="AU61" s="76">
        <v>0.20872907309671096</v>
      </c>
      <c r="AV61" s="76">
        <v>0.19716081136909944</v>
      </c>
      <c r="AW61" s="76">
        <v>0.20392978055093461</v>
      </c>
      <c r="AX61" s="76">
        <v>0.19998452351780441</v>
      </c>
      <c r="AY61" s="76">
        <v>0.19766518123973884</v>
      </c>
      <c r="AZ61" s="76">
        <v>0.19962500091196275</v>
      </c>
      <c r="BA61" s="76">
        <v>0.20024991871915385</v>
      </c>
      <c r="BB61" s="76">
        <v>0.19584877153854455</v>
      </c>
      <c r="BC61" s="76">
        <v>0.191821648935706</v>
      </c>
      <c r="BD61" s="76">
        <v>0.18806698716255482</v>
      </c>
      <c r="BE61" s="76">
        <v>0.19287211307157828</v>
      </c>
      <c r="BF61" s="76">
        <v>0.19204599208767609</v>
      </c>
      <c r="BG61" s="78">
        <v>0.19970491906201931</v>
      </c>
      <c r="BH61" s="78">
        <v>0.19736270726172928</v>
      </c>
      <c r="BI61" s="78">
        <v>0.19691918250409632</v>
      </c>
      <c r="BJ61" s="78">
        <v>0.18373788056717491</v>
      </c>
      <c r="BK61" s="78">
        <v>0.19428907726949798</v>
      </c>
      <c r="BL61" s="78">
        <v>0.19741426943222803</v>
      </c>
      <c r="BM61" s="78">
        <v>0.18490809337858716</v>
      </c>
      <c r="BN61" s="78">
        <v>0.20254448657964053</v>
      </c>
      <c r="BO61" s="78">
        <v>0.17128612356384473</v>
      </c>
      <c r="BP61" s="78">
        <v>0.18893498392692606</v>
      </c>
      <c r="BQ61" s="79">
        <v>0.18553015868057723</v>
      </c>
      <c r="BR61" s="79">
        <v>0.17399940166700117</v>
      </c>
      <c r="BS61" s="79">
        <v>0.17422605788568379</v>
      </c>
      <c r="BT61" s="79">
        <v>0.16342343262604536</v>
      </c>
      <c r="BU61" s="79">
        <v>0.17420697865434945</v>
      </c>
      <c r="BV61" s="79">
        <v>0.18035955962105141</v>
      </c>
      <c r="BW61" s="79">
        <v>0.17288572445978509</v>
      </c>
      <c r="BX61" s="79">
        <v>0.17474514521333162</v>
      </c>
      <c r="BY61" s="79">
        <v>0.18099223080709714</v>
      </c>
      <c r="BZ61" s="79">
        <v>0.17725876748171376</v>
      </c>
      <c r="CA61" s="79">
        <v>0.18099547511312217</v>
      </c>
      <c r="CB61" s="79">
        <v>0.18409937503654505</v>
      </c>
      <c r="CC61" s="79">
        <v>0.24397131286198084</v>
      </c>
      <c r="CD61" s="79">
        <v>0.19883845790795721</v>
      </c>
      <c r="CE61" s="79">
        <v>0.20237625065824119</v>
      </c>
      <c r="CF61" s="79">
        <v>0.21227861225119316</v>
      </c>
      <c r="CG61" s="80">
        <f t="shared" ref="CG61:CJ61" si="42">CG64/CG62</f>
        <v>0.21286193483127683</v>
      </c>
      <c r="CH61" s="80">
        <f t="shared" si="42"/>
        <v>0.22097383195981218</v>
      </c>
      <c r="CI61" s="80">
        <f t="shared" si="42"/>
        <v>1.5883424408014573</v>
      </c>
      <c r="CJ61" s="80">
        <f t="shared" si="42"/>
        <v>0.21642620997935869</v>
      </c>
      <c r="CK61" s="65">
        <v>0</v>
      </c>
      <c r="CL61" s="65">
        <v>0</v>
      </c>
      <c r="CM61" s="65">
        <v>0</v>
      </c>
      <c r="CN61" s="65">
        <v>0</v>
      </c>
      <c r="CO61" s="65">
        <v>0</v>
      </c>
      <c r="CP61" s="65">
        <v>0</v>
      </c>
      <c r="CQ61" s="65">
        <v>0</v>
      </c>
      <c r="CR61" s="65">
        <v>0</v>
      </c>
      <c r="CS61" s="65">
        <v>0</v>
      </c>
      <c r="CT61" s="65">
        <v>0</v>
      </c>
      <c r="CU61" s="65">
        <v>0</v>
      </c>
      <c r="CV61" s="65">
        <v>0</v>
      </c>
      <c r="CW61" s="65">
        <v>0</v>
      </c>
      <c r="CX61" s="108">
        <v>0</v>
      </c>
      <c r="CY61" s="108">
        <v>0</v>
      </c>
      <c r="CZ61" s="108">
        <v>0</v>
      </c>
      <c r="DA61" s="108">
        <v>0</v>
      </c>
      <c r="DB61" s="108">
        <v>0</v>
      </c>
      <c r="DC61" s="108">
        <v>0</v>
      </c>
      <c r="DD61" s="61"/>
    </row>
    <row r="62" spans="1:109" s="278" customFormat="1" ht="12" x14ac:dyDescent="0.2">
      <c r="A62" s="278" t="s">
        <v>444</v>
      </c>
      <c r="B62" s="108"/>
      <c r="C62" s="108"/>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253"/>
      <c r="AB62" s="253"/>
      <c r="AC62" s="253"/>
      <c r="AD62" s="253"/>
      <c r="AE62" s="358"/>
      <c r="AF62" s="358"/>
      <c r="AG62" s="253"/>
      <c r="AH62" s="109">
        <v>0</v>
      </c>
      <c r="AI62" s="109">
        <v>0</v>
      </c>
      <c r="AJ62" s="109">
        <v>0</v>
      </c>
      <c r="AK62" s="358">
        <v>357540</v>
      </c>
      <c r="AL62" s="253">
        <v>357540</v>
      </c>
      <c r="AM62" s="358">
        <v>346089</v>
      </c>
      <c r="AN62" s="358">
        <v>342164</v>
      </c>
      <c r="AO62" s="358">
        <v>348443</v>
      </c>
      <c r="AP62" s="52">
        <v>358137</v>
      </c>
      <c r="AQ62" s="65">
        <v>1394833</v>
      </c>
      <c r="AR62" s="358">
        <v>348380</v>
      </c>
      <c r="AS62" s="254">
        <v>356551</v>
      </c>
      <c r="AT62" s="254">
        <v>359620</v>
      </c>
      <c r="AU62" s="254">
        <v>361138</v>
      </c>
      <c r="AV62" s="52">
        <v>1425689</v>
      </c>
      <c r="AW62" s="254">
        <v>376306</v>
      </c>
      <c r="AX62" s="254">
        <v>387685</v>
      </c>
      <c r="AY62" s="52">
        <v>396519</v>
      </c>
      <c r="AZ62" s="52">
        <v>411201</v>
      </c>
      <c r="BA62" s="254">
        <v>1571711</v>
      </c>
      <c r="BB62" s="254">
        <v>416985</v>
      </c>
      <c r="BC62" s="254">
        <v>458332</v>
      </c>
      <c r="BD62" s="254">
        <v>473225</v>
      </c>
      <c r="BE62" s="254">
        <v>484295</v>
      </c>
      <c r="BF62" s="254">
        <v>1832837</v>
      </c>
      <c r="BG62" s="254">
        <v>477835</v>
      </c>
      <c r="BH62" s="254">
        <v>490503</v>
      </c>
      <c r="BI62" s="81">
        <v>509605</v>
      </c>
      <c r="BJ62" s="81">
        <v>515185</v>
      </c>
      <c r="BK62" s="81">
        <v>1993128</v>
      </c>
      <c r="BL62" s="254">
        <v>490461</v>
      </c>
      <c r="BM62" s="254">
        <v>493218</v>
      </c>
      <c r="BN62" s="254">
        <v>500769</v>
      </c>
      <c r="BO62" s="254">
        <v>509259</v>
      </c>
      <c r="BP62" s="81">
        <v>1993707</v>
      </c>
      <c r="BQ62" s="254">
        <v>512224</v>
      </c>
      <c r="BR62" s="254">
        <v>528134</v>
      </c>
      <c r="BS62" s="254">
        <v>536022</v>
      </c>
      <c r="BT62" s="254">
        <v>528639</v>
      </c>
      <c r="BU62" s="65">
        <v>2105019</v>
      </c>
      <c r="BV62" s="65">
        <v>520915</v>
      </c>
      <c r="BW62" s="65">
        <v>530761</v>
      </c>
      <c r="BX62" s="65">
        <v>551981</v>
      </c>
      <c r="BY62" s="65">
        <v>560676</v>
      </c>
      <c r="BZ62" s="65">
        <v>2164333</v>
      </c>
      <c r="CA62" s="65">
        <v>560014</v>
      </c>
      <c r="CB62" s="65">
        <v>581474</v>
      </c>
      <c r="CC62" s="65">
        <v>597062</v>
      </c>
      <c r="CD62" s="65">
        <v>631402</v>
      </c>
      <c r="CE62" s="65">
        <v>2369952</v>
      </c>
      <c r="CF62" s="65">
        <v>583535</v>
      </c>
      <c r="CG62" s="66">
        <v>537804</v>
      </c>
      <c r="CH62" s="66">
        <v>456855</v>
      </c>
      <c r="CI62" s="66">
        <v>1647</v>
      </c>
      <c r="CJ62" s="66">
        <f t="shared" ref="CJ62:CJ64" si="43">SUM(CF62:CI62)</f>
        <v>1579841</v>
      </c>
      <c r="CK62" s="65">
        <v>0</v>
      </c>
      <c r="CL62" s="65">
        <v>0</v>
      </c>
      <c r="CM62" s="65">
        <v>0</v>
      </c>
      <c r="CN62" s="65">
        <v>0</v>
      </c>
      <c r="CO62" s="65">
        <f>SUM(CK62:CN62)</f>
        <v>0</v>
      </c>
      <c r="CP62" s="65">
        <v>0</v>
      </c>
      <c r="CQ62" s="65">
        <v>0</v>
      </c>
      <c r="CR62" s="65">
        <v>0</v>
      </c>
      <c r="CS62" s="65">
        <v>0</v>
      </c>
      <c r="CT62" s="65">
        <v>0</v>
      </c>
      <c r="CU62" s="65">
        <v>0</v>
      </c>
      <c r="CV62" s="65">
        <v>0</v>
      </c>
      <c r="CW62" s="65">
        <v>0</v>
      </c>
      <c r="CX62" s="108">
        <v>0</v>
      </c>
      <c r="CY62" s="316">
        <v>0</v>
      </c>
      <c r="CZ62" s="316">
        <v>0</v>
      </c>
      <c r="DA62" s="316">
        <v>0</v>
      </c>
      <c r="DB62" s="316">
        <v>0</v>
      </c>
      <c r="DC62" s="316">
        <v>0</v>
      </c>
      <c r="DD62" s="61"/>
    </row>
    <row r="63" spans="1:109" s="278" customFormat="1" ht="12" x14ac:dyDescent="0.2">
      <c r="A63" s="278" t="s">
        <v>445</v>
      </c>
      <c r="B63" s="108"/>
      <c r="C63" s="108"/>
      <c r="D63" s="253"/>
      <c r="E63" s="253"/>
      <c r="F63" s="253"/>
      <c r="G63" s="253"/>
      <c r="H63" s="253"/>
      <c r="I63" s="253"/>
      <c r="J63" s="253"/>
      <c r="K63" s="253"/>
      <c r="L63" s="253"/>
      <c r="M63" s="253"/>
      <c r="N63" s="253"/>
      <c r="O63" s="253"/>
      <c r="P63" s="253"/>
      <c r="Q63" s="253"/>
      <c r="R63" s="253"/>
      <c r="S63" s="253"/>
      <c r="T63" s="253"/>
      <c r="U63" s="253"/>
      <c r="V63" s="253"/>
      <c r="W63" s="253"/>
      <c r="X63" s="253"/>
      <c r="Y63" s="253"/>
      <c r="Z63" s="253"/>
      <c r="AA63" s="253"/>
      <c r="AB63" s="253"/>
      <c r="AC63" s="358"/>
      <c r="AD63" s="253"/>
      <c r="AE63" s="358"/>
      <c r="AF63" s="358"/>
      <c r="AG63" s="253"/>
      <c r="AH63" s="109">
        <v>0</v>
      </c>
      <c r="AI63" s="109">
        <v>0</v>
      </c>
      <c r="AJ63" s="109">
        <v>0</v>
      </c>
      <c r="AK63" s="358">
        <v>250195</v>
      </c>
      <c r="AL63" s="253">
        <v>250195</v>
      </c>
      <c r="AM63" s="358">
        <v>232813</v>
      </c>
      <c r="AN63" s="358">
        <v>225180</v>
      </c>
      <c r="AO63" s="358">
        <v>226824</v>
      </c>
      <c r="AP63" s="52">
        <v>231968</v>
      </c>
      <c r="AQ63" s="65">
        <v>916785</v>
      </c>
      <c r="AR63" s="358">
        <v>245046</v>
      </c>
      <c r="AS63" s="254">
        <v>247729</v>
      </c>
      <c r="AT63" s="254">
        <v>224546</v>
      </c>
      <c r="AU63" s="254">
        <v>216130</v>
      </c>
      <c r="AV63" s="52">
        <v>933451</v>
      </c>
      <c r="AW63" s="254">
        <v>257000</v>
      </c>
      <c r="AX63" s="254">
        <v>270205</v>
      </c>
      <c r="AY63" s="52">
        <v>253883</v>
      </c>
      <c r="AZ63" s="52">
        <v>267779</v>
      </c>
      <c r="BA63" s="253">
        <f>AW63+AX63+AY63+AZ63</f>
        <v>1048867</v>
      </c>
      <c r="BB63" s="253">
        <v>263829</v>
      </c>
      <c r="BC63" s="253">
        <v>273209</v>
      </c>
      <c r="BD63" s="253">
        <v>289582</v>
      </c>
      <c r="BE63" s="253">
        <v>288667</v>
      </c>
      <c r="BF63" s="253">
        <v>1115287</v>
      </c>
      <c r="BG63" s="253">
        <v>307940</v>
      </c>
      <c r="BH63" s="253">
        <v>299572</v>
      </c>
      <c r="BI63" s="81">
        <v>317827</v>
      </c>
      <c r="BJ63" s="81">
        <v>298838</v>
      </c>
      <c r="BK63" s="81">
        <v>1224177</v>
      </c>
      <c r="BL63" s="253">
        <v>311395</v>
      </c>
      <c r="BM63" s="253">
        <v>286854</v>
      </c>
      <c r="BN63" s="253">
        <v>293162</v>
      </c>
      <c r="BO63" s="253">
        <v>290648</v>
      </c>
      <c r="BP63" s="81">
        <v>1182059</v>
      </c>
      <c r="BQ63" s="253">
        <v>323877</v>
      </c>
      <c r="BR63" s="253">
        <v>331166</v>
      </c>
      <c r="BS63" s="253">
        <v>333687</v>
      </c>
      <c r="BT63" s="253">
        <v>320920</v>
      </c>
      <c r="BU63" s="65">
        <v>1309650</v>
      </c>
      <c r="BV63" s="65">
        <v>323896</v>
      </c>
      <c r="BW63" s="65">
        <v>316484</v>
      </c>
      <c r="BX63" s="65">
        <v>335745</v>
      </c>
      <c r="BY63" s="65">
        <v>313806</v>
      </c>
      <c r="BZ63" s="65">
        <v>1289931</v>
      </c>
      <c r="CA63" s="65">
        <v>298493</v>
      </c>
      <c r="CB63" s="65">
        <v>299463</v>
      </c>
      <c r="CC63" s="65">
        <v>310604</v>
      </c>
      <c r="CD63" s="65">
        <v>322371</v>
      </c>
      <c r="CE63" s="65">
        <v>1230931</v>
      </c>
      <c r="CF63" s="65">
        <v>327563</v>
      </c>
      <c r="CG63" s="66">
        <v>402486</v>
      </c>
      <c r="CH63" s="66">
        <v>296590</v>
      </c>
      <c r="CI63" s="66">
        <v>14097</v>
      </c>
      <c r="CJ63" s="66">
        <f t="shared" si="43"/>
        <v>1040736</v>
      </c>
      <c r="CK63" s="65">
        <v>0</v>
      </c>
      <c r="CL63" s="65">
        <v>0</v>
      </c>
      <c r="CM63" s="65">
        <v>0</v>
      </c>
      <c r="CN63" s="65">
        <v>0</v>
      </c>
      <c r="CO63" s="65">
        <f>SUM(CK63:CN63)</f>
        <v>0</v>
      </c>
      <c r="CP63" s="65">
        <v>0</v>
      </c>
      <c r="CQ63" s="65">
        <v>0</v>
      </c>
      <c r="CR63" s="65">
        <v>0</v>
      </c>
      <c r="CS63" s="65">
        <v>0</v>
      </c>
      <c r="CT63" s="65">
        <v>0</v>
      </c>
      <c r="CU63" s="65">
        <v>0</v>
      </c>
      <c r="CV63" s="65">
        <v>0</v>
      </c>
      <c r="CW63" s="65">
        <v>0</v>
      </c>
      <c r="CX63" s="108">
        <v>0</v>
      </c>
      <c r="CY63" s="316">
        <v>0</v>
      </c>
      <c r="CZ63" s="316">
        <v>0</v>
      </c>
      <c r="DA63" s="316">
        <v>0</v>
      </c>
      <c r="DB63" s="316">
        <v>0</v>
      </c>
      <c r="DC63" s="316">
        <v>0</v>
      </c>
      <c r="DD63" s="61"/>
    </row>
    <row r="64" spans="1:109" s="278" customFormat="1" ht="12" x14ac:dyDescent="0.2">
      <c r="A64" s="278" t="s">
        <v>446</v>
      </c>
      <c r="B64" s="108"/>
      <c r="C64" s="108"/>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358"/>
      <c r="AF64" s="358"/>
      <c r="AG64" s="253"/>
      <c r="AH64" s="109">
        <v>0</v>
      </c>
      <c r="AI64" s="109">
        <v>0</v>
      </c>
      <c r="AJ64" s="109">
        <v>0</v>
      </c>
      <c r="AK64" s="358">
        <v>67309</v>
      </c>
      <c r="AL64" s="253">
        <v>67309</v>
      </c>
      <c r="AM64" s="358">
        <v>64237</v>
      </c>
      <c r="AN64" s="358">
        <v>63298</v>
      </c>
      <c r="AO64" s="358">
        <v>65486</v>
      </c>
      <c r="AP64" s="52">
        <v>68227</v>
      </c>
      <c r="AQ64" s="65">
        <v>261248</v>
      </c>
      <c r="AR64" s="358">
        <v>66210</v>
      </c>
      <c r="AS64" s="254">
        <v>68176</v>
      </c>
      <c r="AT64" s="254">
        <v>71324</v>
      </c>
      <c r="AU64" s="254">
        <v>75380</v>
      </c>
      <c r="AV64" s="52">
        <v>281090</v>
      </c>
      <c r="AW64" s="254">
        <v>76740</v>
      </c>
      <c r="AX64" s="254">
        <v>77531</v>
      </c>
      <c r="AY64" s="254">
        <v>78378</v>
      </c>
      <c r="AZ64" s="52">
        <v>82086</v>
      </c>
      <c r="BA64" s="52">
        <f>AW64+AX64+AY64+AZ64</f>
        <v>314735</v>
      </c>
      <c r="BB64" s="52">
        <v>81666</v>
      </c>
      <c r="BC64" s="52">
        <v>87918</v>
      </c>
      <c r="BD64" s="52">
        <v>88998</v>
      </c>
      <c r="BE64" s="52">
        <v>93407</v>
      </c>
      <c r="BF64" s="52">
        <v>351989</v>
      </c>
      <c r="BG64" s="106">
        <v>95426</v>
      </c>
      <c r="BH64" s="106">
        <v>96807</v>
      </c>
      <c r="BI64" s="81">
        <v>100351</v>
      </c>
      <c r="BJ64" s="81">
        <v>94659</v>
      </c>
      <c r="BK64" s="81">
        <v>387243</v>
      </c>
      <c r="BL64" s="106">
        <v>96824</v>
      </c>
      <c r="BM64" s="106">
        <v>91200</v>
      </c>
      <c r="BN64" s="106">
        <v>101428</v>
      </c>
      <c r="BO64" s="106">
        <v>87229</v>
      </c>
      <c r="BP64" s="81">
        <v>376681</v>
      </c>
      <c r="BQ64" s="110">
        <v>95033</v>
      </c>
      <c r="BR64" s="110">
        <v>91895</v>
      </c>
      <c r="BS64" s="110">
        <v>93389</v>
      </c>
      <c r="BT64" s="110">
        <v>86392</v>
      </c>
      <c r="BU64" s="65">
        <v>366709</v>
      </c>
      <c r="BV64" s="65">
        <v>93952</v>
      </c>
      <c r="BW64" s="65">
        <v>91761</v>
      </c>
      <c r="BX64" s="65">
        <v>96456</v>
      </c>
      <c r="BY64" s="65">
        <v>101478</v>
      </c>
      <c r="BZ64" s="65">
        <v>383647</v>
      </c>
      <c r="CA64" s="65">
        <v>101360</v>
      </c>
      <c r="CB64" s="65">
        <v>107049</v>
      </c>
      <c r="CC64" s="65">
        <v>145666</v>
      </c>
      <c r="CD64" s="65">
        <v>125547</v>
      </c>
      <c r="CE64" s="65">
        <v>479622</v>
      </c>
      <c r="CF64" s="65">
        <v>123872</v>
      </c>
      <c r="CG64" s="66">
        <v>114478</v>
      </c>
      <c r="CH64" s="66">
        <v>100953</v>
      </c>
      <c r="CI64" s="66">
        <v>2616</v>
      </c>
      <c r="CJ64" s="66">
        <f t="shared" si="43"/>
        <v>341919</v>
      </c>
      <c r="CK64" s="65">
        <v>0</v>
      </c>
      <c r="CL64" s="65">
        <v>0</v>
      </c>
      <c r="CM64" s="65">
        <v>0</v>
      </c>
      <c r="CN64" s="65">
        <v>0</v>
      </c>
      <c r="CO64" s="65">
        <f>SUM(CK64:CN64)</f>
        <v>0</v>
      </c>
      <c r="CP64" s="65">
        <v>0</v>
      </c>
      <c r="CQ64" s="65">
        <v>0</v>
      </c>
      <c r="CR64" s="65">
        <v>0</v>
      </c>
      <c r="CS64" s="65">
        <v>0</v>
      </c>
      <c r="CT64" s="65">
        <v>0</v>
      </c>
      <c r="CU64" s="65">
        <v>0</v>
      </c>
      <c r="CV64" s="65">
        <v>0</v>
      </c>
      <c r="CW64" s="65">
        <v>0</v>
      </c>
      <c r="CX64" s="108">
        <v>0</v>
      </c>
      <c r="CY64" s="316">
        <v>0</v>
      </c>
      <c r="CZ64" s="316">
        <v>0</v>
      </c>
      <c r="DA64" s="316">
        <v>0</v>
      </c>
      <c r="DB64" s="316">
        <v>0</v>
      </c>
      <c r="DC64" s="316">
        <v>0</v>
      </c>
      <c r="DD64" s="61"/>
    </row>
    <row r="65" spans="1:237" s="312" customFormat="1" ht="12" x14ac:dyDescent="0.2">
      <c r="A65" s="312" t="s">
        <v>447</v>
      </c>
      <c r="B65" s="335"/>
      <c r="C65" s="335"/>
      <c r="D65" s="335"/>
      <c r="E65" s="335"/>
      <c r="F65" s="335"/>
      <c r="G65" s="335"/>
      <c r="H65" s="335"/>
      <c r="I65" s="335"/>
      <c r="J65" s="335"/>
      <c r="K65" s="335"/>
      <c r="L65" s="335"/>
      <c r="M65" s="335"/>
      <c r="N65" s="335"/>
      <c r="O65" s="335"/>
      <c r="P65" s="335"/>
      <c r="Q65" s="335"/>
      <c r="R65" s="335"/>
      <c r="S65" s="335"/>
      <c r="T65" s="335"/>
      <c r="U65" s="335"/>
      <c r="V65" s="335"/>
      <c r="W65" s="335"/>
      <c r="X65" s="335"/>
      <c r="Y65" s="335"/>
      <c r="Z65" s="335"/>
      <c r="AA65" s="335"/>
      <c r="AB65" s="335"/>
      <c r="AC65" s="366"/>
      <c r="AD65" s="335"/>
      <c r="AE65" s="335"/>
      <c r="AF65" s="335"/>
      <c r="AG65" s="335"/>
      <c r="AH65" s="366"/>
      <c r="AI65" s="366"/>
      <c r="AJ65" s="366"/>
      <c r="AK65" s="356">
        <v>1108.538</v>
      </c>
      <c r="AL65" s="356">
        <v>1108.538</v>
      </c>
      <c r="AM65" s="358">
        <v>1072</v>
      </c>
      <c r="AN65" s="358">
        <v>1054</v>
      </c>
      <c r="AO65" s="358">
        <v>1051</v>
      </c>
      <c r="AP65" s="358">
        <v>1064</v>
      </c>
      <c r="AQ65" s="358">
        <v>1064</v>
      </c>
      <c r="AR65" s="356">
        <v>1057</v>
      </c>
      <c r="AS65" s="358">
        <v>1049</v>
      </c>
      <c r="AT65" s="356">
        <v>1052</v>
      </c>
      <c r="AU65" s="356">
        <v>1064</v>
      </c>
      <c r="AV65" s="356">
        <v>1064</v>
      </c>
      <c r="AW65" s="356">
        <v>1127</v>
      </c>
      <c r="AX65" s="356">
        <v>1133</v>
      </c>
      <c r="AY65" s="356">
        <v>1115</v>
      </c>
      <c r="AZ65" s="356">
        <v>1160</v>
      </c>
      <c r="BA65" s="356">
        <v>1160</v>
      </c>
      <c r="BB65" s="356">
        <v>1149</v>
      </c>
      <c r="BC65" s="356">
        <v>1172</v>
      </c>
      <c r="BD65" s="356">
        <v>1210</v>
      </c>
      <c r="BE65" s="356">
        <v>1239</v>
      </c>
      <c r="BF65" s="356">
        <v>1239</v>
      </c>
      <c r="BG65" s="358">
        <v>1248</v>
      </c>
      <c r="BH65" s="358">
        <v>1245</v>
      </c>
      <c r="BI65" s="81">
        <v>1282</v>
      </c>
      <c r="BJ65" s="81">
        <v>1275</v>
      </c>
      <c r="BK65" s="81">
        <v>1275</v>
      </c>
      <c r="BL65" s="358">
        <v>1242</v>
      </c>
      <c r="BM65" s="358">
        <v>1224</v>
      </c>
      <c r="BN65" s="358">
        <v>1207</v>
      </c>
      <c r="BO65" s="358">
        <v>1231</v>
      </c>
      <c r="BP65" s="81">
        <v>1231</v>
      </c>
      <c r="BQ65" s="358">
        <v>1269</v>
      </c>
      <c r="BR65" s="358">
        <v>1289</v>
      </c>
      <c r="BS65" s="358">
        <v>1261</v>
      </c>
      <c r="BT65" s="358">
        <v>1259</v>
      </c>
      <c r="BU65" s="65">
        <v>1259</v>
      </c>
      <c r="BV65" s="65">
        <v>1256</v>
      </c>
      <c r="BW65" s="65">
        <v>1258</v>
      </c>
      <c r="BX65" s="65">
        <v>1260</v>
      </c>
      <c r="BY65" s="65">
        <v>1249</v>
      </c>
      <c r="BZ65" s="65">
        <v>1249</v>
      </c>
      <c r="CA65" s="65">
        <v>1239</v>
      </c>
      <c r="CB65" s="65">
        <v>1254</v>
      </c>
      <c r="CC65" s="65">
        <v>1269</v>
      </c>
      <c r="CD65" s="65">
        <v>1340</v>
      </c>
      <c r="CE65" s="65">
        <v>1340</v>
      </c>
      <c r="CF65" s="65">
        <v>1392</v>
      </c>
      <c r="CG65" s="66">
        <v>1293</v>
      </c>
      <c r="CH65" s="66">
        <v>1217</v>
      </c>
      <c r="CI65" s="66">
        <v>1154</v>
      </c>
      <c r="CJ65" s="66">
        <f>CI65</f>
        <v>1154</v>
      </c>
      <c r="CK65" s="65">
        <v>0</v>
      </c>
      <c r="CL65" s="65">
        <v>0</v>
      </c>
      <c r="CM65" s="65">
        <v>0</v>
      </c>
      <c r="CN65" s="65">
        <v>0</v>
      </c>
      <c r="CO65" s="65">
        <v>0</v>
      </c>
      <c r="CP65" s="65">
        <v>0</v>
      </c>
      <c r="CQ65" s="65">
        <v>0</v>
      </c>
      <c r="CR65" s="65">
        <v>0</v>
      </c>
      <c r="CS65" s="65">
        <v>0</v>
      </c>
      <c r="CT65" s="65">
        <v>0</v>
      </c>
      <c r="CU65" s="65">
        <v>0</v>
      </c>
      <c r="CV65" s="111">
        <v>0</v>
      </c>
      <c r="CW65" s="111">
        <v>0</v>
      </c>
      <c r="CX65" s="367">
        <v>0</v>
      </c>
      <c r="CY65" s="367">
        <v>0</v>
      </c>
      <c r="CZ65" s="367">
        <v>0</v>
      </c>
      <c r="DA65" s="367">
        <v>0</v>
      </c>
      <c r="DB65" s="367">
        <v>0</v>
      </c>
      <c r="DC65" s="367">
        <v>0</v>
      </c>
      <c r="DD65" s="61"/>
    </row>
    <row r="66" spans="1:237" s="278" customFormat="1" ht="12" x14ac:dyDescent="0.2">
      <c r="A66" s="337"/>
      <c r="B66" s="338"/>
      <c r="C66" s="338"/>
      <c r="D66" s="339"/>
      <c r="E66" s="339"/>
      <c r="F66" s="339"/>
      <c r="G66" s="339"/>
      <c r="H66" s="339"/>
      <c r="I66" s="339"/>
      <c r="J66" s="339"/>
      <c r="K66" s="339"/>
      <c r="L66" s="339"/>
      <c r="M66" s="339"/>
      <c r="N66" s="339"/>
      <c r="O66" s="339"/>
      <c r="P66" s="339"/>
      <c r="Q66" s="339"/>
      <c r="R66" s="339"/>
      <c r="S66" s="339"/>
      <c r="T66" s="339"/>
      <c r="U66" s="339"/>
      <c r="V66" s="339"/>
      <c r="W66" s="339"/>
      <c r="X66" s="339"/>
      <c r="Y66" s="339"/>
      <c r="Z66" s="339"/>
      <c r="AA66" s="339"/>
      <c r="AB66" s="339"/>
      <c r="AC66" s="339"/>
      <c r="AD66" s="339"/>
      <c r="AE66" s="339"/>
      <c r="AF66" s="339"/>
      <c r="AG66" s="339"/>
      <c r="AH66" s="339"/>
      <c r="AI66" s="339"/>
      <c r="AJ66" s="339"/>
      <c r="AK66" s="339"/>
      <c r="AL66" s="339"/>
      <c r="AM66" s="339"/>
      <c r="AN66" s="339"/>
      <c r="AO66" s="339"/>
      <c r="AP66" s="339"/>
      <c r="AQ66" s="339"/>
      <c r="AR66" s="339"/>
      <c r="AS66" s="339"/>
      <c r="AT66" s="339"/>
      <c r="AU66" s="339"/>
      <c r="AV66" s="339"/>
      <c r="AW66" s="339"/>
      <c r="AX66" s="339"/>
      <c r="AY66" s="339"/>
      <c r="AZ66" s="339"/>
      <c r="BA66" s="339"/>
      <c r="BB66" s="339"/>
      <c r="BC66" s="339"/>
      <c r="BD66" s="339"/>
      <c r="BE66" s="339"/>
      <c r="BF66" s="339"/>
      <c r="BG66" s="339"/>
      <c r="BH66" s="339"/>
      <c r="BI66" s="339"/>
      <c r="BJ66" s="339"/>
      <c r="BK66" s="339"/>
      <c r="BL66" s="339"/>
      <c r="BM66" s="339"/>
      <c r="BN66" s="339"/>
      <c r="BO66" s="339"/>
      <c r="BP66" s="339"/>
      <c r="BQ66" s="83"/>
      <c r="BR66" s="83"/>
      <c r="BS66" s="83"/>
      <c r="BT66" s="83"/>
      <c r="BU66" s="83"/>
      <c r="BV66" s="83"/>
      <c r="BW66" s="83"/>
      <c r="BX66" s="83"/>
      <c r="BY66" s="83"/>
      <c r="BZ66" s="83"/>
      <c r="CA66" s="83"/>
      <c r="CB66" s="83"/>
      <c r="CC66" s="83"/>
      <c r="CD66" s="83"/>
      <c r="CE66" s="83"/>
      <c r="CF66" s="83"/>
      <c r="CG66" s="83"/>
      <c r="CH66" s="83"/>
      <c r="CI66" s="83"/>
      <c r="CJ66" s="83"/>
      <c r="CK66" s="83"/>
      <c r="CL66" s="83"/>
      <c r="CM66" s="83"/>
      <c r="CN66" s="83"/>
      <c r="CO66" s="83"/>
      <c r="CP66" s="83"/>
      <c r="CQ66" s="83"/>
      <c r="CR66" s="83"/>
      <c r="CS66" s="83"/>
      <c r="CT66" s="83"/>
      <c r="CU66" s="83"/>
      <c r="CV66" s="83"/>
      <c r="CW66" s="83"/>
      <c r="CX66" s="340"/>
      <c r="CY66" s="340"/>
      <c r="CZ66" s="83"/>
      <c r="DA66" s="340"/>
      <c r="DB66" s="340"/>
      <c r="DC66" s="340"/>
      <c r="DD66" s="61"/>
    </row>
    <row r="67" spans="1:237" s="278" customFormat="1" ht="15" x14ac:dyDescent="0.25">
      <c r="A67" s="327" t="s">
        <v>448</v>
      </c>
      <c r="B67" s="341"/>
      <c r="C67" s="341"/>
      <c r="D67" s="253"/>
      <c r="E67" s="253"/>
      <c r="F67" s="253"/>
      <c r="G67" s="253"/>
      <c r="H67" s="253"/>
      <c r="I67" s="253"/>
      <c r="J67" s="253"/>
      <c r="K67" s="253"/>
      <c r="L67" s="253"/>
      <c r="M67" s="253"/>
      <c r="N67" s="253"/>
      <c r="O67" s="253"/>
      <c r="P67" s="253"/>
      <c r="Q67" s="253"/>
      <c r="R67" s="253"/>
      <c r="S67" s="253"/>
      <c r="T67" s="253"/>
      <c r="U67" s="253"/>
      <c r="V67" s="253"/>
      <c r="W67" s="253"/>
      <c r="X67" s="253"/>
      <c r="Y67" s="253"/>
      <c r="Z67" s="253"/>
      <c r="AA67" s="253"/>
      <c r="AB67" s="253"/>
      <c r="AD67" s="253"/>
      <c r="AE67" s="362"/>
      <c r="AF67" s="362"/>
      <c r="AG67" s="253"/>
      <c r="BQ67" s="92"/>
      <c r="BR67" s="92"/>
      <c r="BS67" s="92"/>
      <c r="BT67" s="92"/>
      <c r="BU67" s="92"/>
      <c r="BV67" s="92"/>
      <c r="BW67" s="92"/>
      <c r="BX67" s="92"/>
      <c r="BY67" s="92"/>
      <c r="BZ67" s="92"/>
      <c r="CA67" s="92"/>
      <c r="CB67" s="92"/>
      <c r="CC67" s="92"/>
      <c r="CD67" s="92"/>
      <c r="CE67" s="92"/>
      <c r="CF67" s="92"/>
      <c r="CG67" s="92"/>
      <c r="CH67" s="92"/>
      <c r="CI67" s="92"/>
      <c r="CJ67" s="92"/>
      <c r="CK67" s="92"/>
      <c r="CL67" s="92"/>
      <c r="CM67" s="92"/>
      <c r="CN67" s="92"/>
      <c r="CO67" s="92"/>
      <c r="CP67" s="92"/>
      <c r="CQ67" s="92"/>
      <c r="CR67" s="92"/>
      <c r="CS67" s="92"/>
      <c r="CT67" s="92"/>
      <c r="CU67" s="92"/>
      <c r="CV67" s="92"/>
      <c r="CW67" s="92"/>
      <c r="CX67" s="92"/>
      <c r="CY67" s="92"/>
      <c r="CZ67" s="92"/>
      <c r="DA67" s="92"/>
      <c r="DB67" s="92"/>
      <c r="DC67" s="92"/>
      <c r="DD67" s="61"/>
    </row>
    <row r="68" spans="1:237" s="333" customFormat="1" ht="12" x14ac:dyDescent="0.2">
      <c r="A68" s="333" t="s">
        <v>449</v>
      </c>
      <c r="B68" s="74">
        <v>0.76483745155197469</v>
      </c>
      <c r="C68" s="74">
        <v>0.75818010358225785</v>
      </c>
      <c r="D68" s="74">
        <v>0.68059998377316711</v>
      </c>
      <c r="E68" s="74">
        <v>0.75088361489166222</v>
      </c>
      <c r="F68" s="74">
        <v>0.82130198361202011</v>
      </c>
      <c r="G68" s="74">
        <v>0.85382655151772802</v>
      </c>
      <c r="H68" s="74">
        <v>0.78071336534302804</v>
      </c>
      <c r="I68" s="74">
        <v>0.66281160741044298</v>
      </c>
      <c r="J68" s="74">
        <v>0.78768337089424978</v>
      </c>
      <c r="K68" s="74">
        <v>0.81234272977293054</v>
      </c>
      <c r="L68" s="74">
        <v>0.73482518322006685</v>
      </c>
      <c r="M68" s="74">
        <v>0.75078206395640479</v>
      </c>
      <c r="N68" s="74">
        <v>0.67706560924967318</v>
      </c>
      <c r="O68" s="74">
        <v>0.74670840795477245</v>
      </c>
      <c r="P68" s="74">
        <v>0.71971643243339911</v>
      </c>
      <c r="Q68" s="74">
        <v>0.70606565431511137</v>
      </c>
      <c r="R68" s="74">
        <v>0.71269195342256542</v>
      </c>
      <c r="S68" s="74">
        <v>0.65218359516332236</v>
      </c>
      <c r="T68" s="74">
        <v>0.74336885995995516</v>
      </c>
      <c r="U68" s="74">
        <v>0.76290618617997574</v>
      </c>
      <c r="V68" s="74">
        <v>0.72604057007079814</v>
      </c>
      <c r="W68" s="74">
        <v>0.72177740158035719</v>
      </c>
      <c r="X68" s="74">
        <v>0.67909293792158076</v>
      </c>
      <c r="Y68" s="74">
        <v>0.74743169851996183</v>
      </c>
      <c r="Z68" s="74">
        <v>0.71204581799248767</v>
      </c>
      <c r="AA68" s="74">
        <v>0.69368288822807178</v>
      </c>
      <c r="AB68" s="74">
        <v>0.70765838104547785</v>
      </c>
      <c r="AC68" s="334">
        <v>0.71399999999999997</v>
      </c>
      <c r="AD68" s="74">
        <v>0.81713549946788244</v>
      </c>
      <c r="AE68" s="74">
        <v>0.813308610471841</v>
      </c>
      <c r="AF68" s="74">
        <v>0.77842085346036549</v>
      </c>
      <c r="AG68" s="74">
        <v>0.78197292069632496</v>
      </c>
      <c r="AH68" s="334">
        <v>0.68978660720938634</v>
      </c>
      <c r="AI68" s="334">
        <v>0.85127580231340583</v>
      </c>
      <c r="AJ68" s="334">
        <v>0.79179968624674191</v>
      </c>
      <c r="AK68" s="334">
        <v>0.70122018517383045</v>
      </c>
      <c r="AL68" s="334">
        <v>0.75741136080181859</v>
      </c>
      <c r="AM68" s="76">
        <v>0.66199776418754519</v>
      </c>
      <c r="AN68" s="76">
        <v>0.7196100563239497</v>
      </c>
      <c r="AO68" s="76">
        <v>0.72887616981750036</v>
      </c>
      <c r="AP68" s="76">
        <v>0.70435656974000127</v>
      </c>
      <c r="AQ68" s="76">
        <v>0.7046281958638726</v>
      </c>
      <c r="AR68" s="76">
        <v>0.69721425520229452</v>
      </c>
      <c r="AS68" s="76">
        <v>0.75882998171846439</v>
      </c>
      <c r="AT68" s="76">
        <v>0.84867271855116799</v>
      </c>
      <c r="AU68" s="76">
        <v>0.79717347143392703</v>
      </c>
      <c r="AV68" s="76">
        <v>0.7782314042797881</v>
      </c>
      <c r="AW68" s="76">
        <v>0.72584406624708486</v>
      </c>
      <c r="AX68" s="76">
        <v>0.77907776163089881</v>
      </c>
      <c r="AY68" s="76">
        <v>0.83439832617054965</v>
      </c>
      <c r="AZ68" s="76">
        <v>0.81323545287703769</v>
      </c>
      <c r="BA68" s="76">
        <v>0.78873593154125199</v>
      </c>
      <c r="BB68" s="76">
        <v>0.76183395184997904</v>
      </c>
      <c r="BC68" s="76">
        <v>0.80893928800026949</v>
      </c>
      <c r="BD68" s="76">
        <v>0.83456991539319214</v>
      </c>
      <c r="BE68" s="76">
        <v>0.77949073480379583</v>
      </c>
      <c r="BF68" s="76">
        <v>0.79640390018189089</v>
      </c>
      <c r="BG68" s="78">
        <v>0.71952107082677386</v>
      </c>
      <c r="BH68" s="78">
        <v>0.77577395971004048</v>
      </c>
      <c r="BI68" s="78">
        <v>0.7602939126625381</v>
      </c>
      <c r="BJ68" s="78">
        <v>0.78775667310804232</v>
      </c>
      <c r="BK68" s="78">
        <v>0.76083883900365301</v>
      </c>
      <c r="BL68" s="78">
        <v>0.67286411652984668</v>
      </c>
      <c r="BM68" s="78">
        <v>0.78544991443467183</v>
      </c>
      <c r="BN68" s="78">
        <v>0.78885340952060834</v>
      </c>
      <c r="BO68" s="78">
        <v>0.77510800565171889</v>
      </c>
      <c r="BP68" s="78">
        <v>0.75471276794600406</v>
      </c>
      <c r="BQ68" s="79">
        <v>0.73344368889259393</v>
      </c>
      <c r="BR68" s="79">
        <v>0.86240413732642174</v>
      </c>
      <c r="BS68" s="79">
        <v>0.84252268130019425</v>
      </c>
      <c r="BT68" s="79">
        <v>0.78156393883699338</v>
      </c>
      <c r="BU68" s="79">
        <v>0.80443953157232506</v>
      </c>
      <c r="BV68" s="79">
        <v>0.74936014896473957</v>
      </c>
      <c r="BW68" s="79">
        <v>0.8100351103468042</v>
      </c>
      <c r="BX68" s="79">
        <v>0.84374249751346164</v>
      </c>
      <c r="BY68" s="79">
        <v>0.76905283386336509</v>
      </c>
      <c r="BZ68" s="79">
        <v>0.79333295632011902</v>
      </c>
      <c r="CA68" s="79">
        <v>0.79254394257323246</v>
      </c>
      <c r="CB68" s="79">
        <v>0.82010049353225534</v>
      </c>
      <c r="CC68" s="79">
        <v>0.81387587113286186</v>
      </c>
      <c r="CD68" s="79">
        <v>0.73180473372781063</v>
      </c>
      <c r="CE68" s="79">
        <v>0.78879777533656692</v>
      </c>
      <c r="CF68" s="79">
        <v>0.70169038063966926</v>
      </c>
      <c r="CG68" s="79">
        <v>0.82624928202182657</v>
      </c>
      <c r="CH68" s="79">
        <v>0.83329068478067014</v>
      </c>
      <c r="CI68" s="79">
        <v>0.76741706442497215</v>
      </c>
      <c r="CJ68" s="79">
        <v>0.78263522509953554</v>
      </c>
      <c r="CK68" s="80">
        <v>0.69944592908906866</v>
      </c>
      <c r="CL68" s="80">
        <v>0.6409741430034146</v>
      </c>
      <c r="CM68" s="80">
        <v>0.7716680086255564</v>
      </c>
      <c r="CN68" s="80">
        <v>0.86125303402126829</v>
      </c>
      <c r="CO68" s="80">
        <v>0.74435691236330315</v>
      </c>
      <c r="CP68" s="80">
        <f t="shared" ref="CP68:CW68" si="44">CP71/CP70</f>
        <v>0.73238593340025004</v>
      </c>
      <c r="CQ68" s="80">
        <f t="shared" si="44"/>
        <v>0.85385166003494806</v>
      </c>
      <c r="CR68" s="80">
        <f t="shared" si="44"/>
        <v>0.89892729760477197</v>
      </c>
      <c r="CS68" s="80">
        <f t="shared" si="44"/>
        <v>0.78107094419235468</v>
      </c>
      <c r="CT68" s="80">
        <f t="shared" si="44"/>
        <v>0.81711665145655543</v>
      </c>
      <c r="CU68" s="80">
        <f t="shared" si="44"/>
        <v>0.76942243783067565</v>
      </c>
      <c r="CV68" s="80">
        <f t="shared" si="44"/>
        <v>0.82658886193145376</v>
      </c>
      <c r="CW68" s="80">
        <f t="shared" si="44"/>
        <v>0.90304645276832718</v>
      </c>
      <c r="CX68" s="348">
        <v>0.80840989954271703</v>
      </c>
      <c r="CY68" s="348">
        <v>0.82920174706948491</v>
      </c>
      <c r="CZ68" s="348" t="s">
        <v>1</v>
      </c>
      <c r="DA68" s="348" t="s">
        <v>1</v>
      </c>
      <c r="DB68" s="348" t="s">
        <v>1</v>
      </c>
      <c r="DC68" s="348" t="s">
        <v>1</v>
      </c>
      <c r="DD68" s="61"/>
    </row>
    <row r="69" spans="1:237" s="333" customFormat="1" ht="12" x14ac:dyDescent="0.2">
      <c r="A69" s="333" t="s">
        <v>450</v>
      </c>
      <c r="B69" s="112">
        <v>0</v>
      </c>
      <c r="C69" s="112">
        <v>0</v>
      </c>
      <c r="D69" s="112">
        <v>0</v>
      </c>
      <c r="E69" s="112">
        <v>0</v>
      </c>
      <c r="F69" s="112">
        <v>0</v>
      </c>
      <c r="G69" s="112">
        <v>0</v>
      </c>
      <c r="H69" s="112">
        <v>0</v>
      </c>
      <c r="I69" s="112">
        <v>0</v>
      </c>
      <c r="J69" s="112">
        <v>0</v>
      </c>
      <c r="K69" s="112">
        <v>0</v>
      </c>
      <c r="L69" s="112">
        <v>0</v>
      </c>
      <c r="M69" s="112">
        <v>0</v>
      </c>
      <c r="N69" s="112">
        <v>0</v>
      </c>
      <c r="O69" s="112">
        <v>0</v>
      </c>
      <c r="P69" s="112">
        <v>0</v>
      </c>
      <c r="Q69" s="112">
        <v>0</v>
      </c>
      <c r="R69" s="112">
        <v>0</v>
      </c>
      <c r="S69" s="112">
        <v>0</v>
      </c>
      <c r="T69" s="112">
        <v>0</v>
      </c>
      <c r="U69" s="112">
        <v>0</v>
      </c>
      <c r="V69" s="112">
        <v>0</v>
      </c>
      <c r="W69" s="112">
        <v>0</v>
      </c>
      <c r="X69" s="112">
        <v>0</v>
      </c>
      <c r="Y69" s="112">
        <v>0</v>
      </c>
      <c r="Z69" s="112">
        <v>0</v>
      </c>
      <c r="AA69" s="112">
        <v>0</v>
      </c>
      <c r="AB69" s="112">
        <v>0</v>
      </c>
      <c r="AC69" s="112">
        <v>0</v>
      </c>
      <c r="AD69" s="112">
        <v>0</v>
      </c>
      <c r="AE69" s="112">
        <v>0</v>
      </c>
      <c r="AF69" s="112">
        <v>0</v>
      </c>
      <c r="AG69" s="112">
        <v>0</v>
      </c>
      <c r="AH69" s="112">
        <v>0</v>
      </c>
      <c r="AI69" s="112">
        <v>0</v>
      </c>
      <c r="AJ69" s="112">
        <v>0</v>
      </c>
      <c r="AK69" s="112">
        <v>0</v>
      </c>
      <c r="AL69" s="112">
        <v>0</v>
      </c>
      <c r="AM69" s="112">
        <v>0</v>
      </c>
      <c r="AN69" s="112">
        <v>0</v>
      </c>
      <c r="AO69" s="112">
        <v>0</v>
      </c>
      <c r="AP69" s="112">
        <v>0</v>
      </c>
      <c r="AQ69" s="112">
        <v>0</v>
      </c>
      <c r="AR69" s="112">
        <v>0</v>
      </c>
      <c r="AS69" s="112">
        <v>0</v>
      </c>
      <c r="AT69" s="112">
        <v>0</v>
      </c>
      <c r="AU69" s="112">
        <v>0</v>
      </c>
      <c r="AV69" s="112">
        <v>0</v>
      </c>
      <c r="AW69" s="76">
        <v>8.6677360782504542E-2</v>
      </c>
      <c r="AX69" s="76">
        <v>8.5422936161278509E-2</v>
      </c>
      <c r="AY69" s="76">
        <v>8.6874333537984294E-2</v>
      </c>
      <c r="AZ69" s="76">
        <v>8.4147850422275558E-2</v>
      </c>
      <c r="BA69" s="76">
        <v>8.5783234634504282E-2</v>
      </c>
      <c r="BB69" s="76">
        <v>7.9925778002519779E-2</v>
      </c>
      <c r="BC69" s="76">
        <v>7.9259870637380408E-2</v>
      </c>
      <c r="BD69" s="76">
        <v>8.6160392208303266E-2</v>
      </c>
      <c r="BE69" s="76">
        <v>8.2212586560656581E-2</v>
      </c>
      <c r="BF69" s="76">
        <v>8.1930781882249976E-2</v>
      </c>
      <c r="BG69" s="78">
        <v>8.1933753668705062E-2</v>
      </c>
      <c r="BH69" s="78">
        <v>7.6270575513636904E-2</v>
      </c>
      <c r="BI69" s="78">
        <v>7.9475895577371114E-2</v>
      </c>
      <c r="BJ69" s="78">
        <v>7.9464580289390588E-2</v>
      </c>
      <c r="BK69" s="78">
        <v>7.9295538696076084E-2</v>
      </c>
      <c r="BL69" s="78">
        <v>7.7795130986202887E-2</v>
      </c>
      <c r="BM69" s="78">
        <v>8.1406455207545664E-2</v>
      </c>
      <c r="BN69" s="78">
        <v>7.9341204151086087E-2</v>
      </c>
      <c r="BO69" s="78">
        <v>8.957648754626632E-2</v>
      </c>
      <c r="BP69" s="78">
        <v>8.200726479102359E-2</v>
      </c>
      <c r="BQ69" s="79">
        <v>7.7618066554723253E-2</v>
      </c>
      <c r="BR69" s="79">
        <v>7.8423408388059335E-2</v>
      </c>
      <c r="BS69" s="79">
        <v>8.2477819390759252E-2</v>
      </c>
      <c r="BT69" s="79">
        <v>7.7704303010781212E-2</v>
      </c>
      <c r="BU69" s="79">
        <v>7.9034351099874181E-2</v>
      </c>
      <c r="BV69" s="79">
        <v>7.944538825048035E-2</v>
      </c>
      <c r="BW69" s="79">
        <v>7.3488105474347948E-2</v>
      </c>
      <c r="BX69" s="79">
        <v>6.6450595054360878E-2</v>
      </c>
      <c r="BY69" s="79">
        <v>7.1801773530334748E-2</v>
      </c>
      <c r="BZ69" s="79">
        <v>7.264667626600313E-2</v>
      </c>
      <c r="CA69" s="79">
        <v>7.5781760926366168E-2</v>
      </c>
      <c r="CB69" s="79">
        <v>7.2966524990841206E-2</v>
      </c>
      <c r="CC69" s="79">
        <v>7.7351410240890928E-2</v>
      </c>
      <c r="CD69" s="79">
        <v>8.247739198392319E-2</v>
      </c>
      <c r="CE69" s="79">
        <v>7.7247213670650669E-2</v>
      </c>
      <c r="CF69" s="79">
        <v>7.2650990016914857E-2</v>
      </c>
      <c r="CG69" s="79">
        <v>7.1342646277892774E-2</v>
      </c>
      <c r="CH69" s="79">
        <v>7.3875047494979099E-2</v>
      </c>
      <c r="CI69" s="79">
        <v>7.0185937166061127E-2</v>
      </c>
      <c r="CJ69" s="79">
        <v>7.1970378784285111E-2</v>
      </c>
      <c r="CK69" s="80">
        <v>9.4814606443639482E-2</v>
      </c>
      <c r="CL69" s="80">
        <v>7.8008812042197728E-2</v>
      </c>
      <c r="CM69" s="80">
        <v>7.6637421217758281E-2</v>
      </c>
      <c r="CN69" s="80">
        <v>8.5504642108415699E-2</v>
      </c>
      <c r="CO69" s="80">
        <v>8.3767953325222591E-2</v>
      </c>
      <c r="CP69" s="80">
        <f t="shared" ref="CP69:CT69" si="45">CP72/CP70</f>
        <v>8.1970785567119231E-2</v>
      </c>
      <c r="CQ69" s="80">
        <f t="shared" si="45"/>
        <v>8.2136466030863803E-2</v>
      </c>
      <c r="CR69" s="80">
        <f t="shared" si="45"/>
        <v>8.4028994865172346E-2</v>
      </c>
      <c r="CS69" s="80">
        <f t="shared" si="45"/>
        <v>6.2742996835390044E-2</v>
      </c>
      <c r="CT69" s="80">
        <f t="shared" si="45"/>
        <v>7.6922287731009675E-2</v>
      </c>
      <c r="CU69" s="89">
        <f>CU72/CU70</f>
        <v>7.7677454262622167E-2</v>
      </c>
      <c r="CV69" s="89">
        <f t="shared" ref="CV69:CW69" si="46">CV72/CV70</f>
        <v>8.1683817172815754E-2</v>
      </c>
      <c r="CW69" s="89">
        <f t="shared" si="46"/>
        <v>8.9986077798738212E-2</v>
      </c>
      <c r="CX69" s="352">
        <v>9.0564989156895787E-2</v>
      </c>
      <c r="CY69" s="352">
        <v>8.5462537921057097E-2</v>
      </c>
      <c r="CZ69" s="352" t="s">
        <v>1</v>
      </c>
      <c r="DA69" s="352" t="s">
        <v>1</v>
      </c>
      <c r="DB69" s="352" t="s">
        <v>1</v>
      </c>
      <c r="DC69" s="352" t="s">
        <v>1</v>
      </c>
      <c r="DD69" s="61"/>
    </row>
    <row r="70" spans="1:237" s="333" customFormat="1" ht="12" x14ac:dyDescent="0.2">
      <c r="A70" s="278" t="s">
        <v>451</v>
      </c>
      <c r="B70" s="108">
        <v>288410.12706999999</v>
      </c>
      <c r="C70" s="108">
        <v>320907.24323999998</v>
      </c>
      <c r="D70" s="253">
        <v>87401.282410000014</v>
      </c>
      <c r="E70" s="253">
        <v>89032.035610000006</v>
      </c>
      <c r="F70" s="253">
        <v>96606.594460000008</v>
      </c>
      <c r="G70" s="253">
        <v>102371.59050000001</v>
      </c>
      <c r="H70" s="253">
        <v>375411.50297999999</v>
      </c>
      <c r="I70" s="253">
        <v>103389.85305000001</v>
      </c>
      <c r="J70" s="253">
        <v>106564.83383000002</v>
      </c>
      <c r="K70" s="253">
        <v>114895.35216999998</v>
      </c>
      <c r="L70" s="253">
        <v>119707.82243</v>
      </c>
      <c r="M70" s="253">
        <v>444557.86148000002</v>
      </c>
      <c r="N70" s="253">
        <v>126399.95840999999</v>
      </c>
      <c r="O70" s="253">
        <v>131093.71515999999</v>
      </c>
      <c r="P70" s="253">
        <v>136229.93653000004</v>
      </c>
      <c r="Q70" s="253">
        <v>137802.30780999994</v>
      </c>
      <c r="R70" s="253">
        <v>531525.91790999996</v>
      </c>
      <c r="S70" s="253">
        <v>146521.00324000002</v>
      </c>
      <c r="T70" s="253">
        <v>145337</v>
      </c>
      <c r="U70" s="253">
        <v>154732</v>
      </c>
      <c r="V70" s="253">
        <v>163018.99676000001</v>
      </c>
      <c r="W70" s="253">
        <v>609609</v>
      </c>
      <c r="X70" s="253">
        <v>119639</v>
      </c>
      <c r="Y70" s="253">
        <v>120605</v>
      </c>
      <c r="Z70" s="253">
        <v>134445</v>
      </c>
      <c r="AA70" s="253">
        <v>140903</v>
      </c>
      <c r="AB70" s="253">
        <v>515592</v>
      </c>
      <c r="AC70" s="253">
        <v>146609</v>
      </c>
      <c r="AD70" s="253">
        <v>152222</v>
      </c>
      <c r="AE70" s="358">
        <v>167726</v>
      </c>
      <c r="AF70" s="358">
        <v>179692</v>
      </c>
      <c r="AG70" s="253">
        <v>646250</v>
      </c>
      <c r="AH70" s="253">
        <v>174467</v>
      </c>
      <c r="AI70" s="358">
        <v>163309</v>
      </c>
      <c r="AJ70" s="358">
        <v>163823</v>
      </c>
      <c r="AK70" s="358">
        <v>163090</v>
      </c>
      <c r="AL70" s="253">
        <v>664689</v>
      </c>
      <c r="AM70" s="358">
        <v>167277</v>
      </c>
      <c r="AN70" s="358">
        <v>178077</v>
      </c>
      <c r="AO70" s="358">
        <v>186247</v>
      </c>
      <c r="AP70" s="358">
        <v>194924</v>
      </c>
      <c r="AQ70" s="253">
        <v>726525</v>
      </c>
      <c r="AR70" s="358">
        <v>196644</v>
      </c>
      <c r="AS70" s="254">
        <v>205125</v>
      </c>
      <c r="AT70" s="254">
        <v>220978</v>
      </c>
      <c r="AU70" s="254">
        <v>229398</v>
      </c>
      <c r="AV70" s="52">
        <v>852145</v>
      </c>
      <c r="AW70" s="254">
        <v>236267</v>
      </c>
      <c r="AX70" s="254">
        <v>242909</v>
      </c>
      <c r="AY70" s="52">
        <v>247576</v>
      </c>
      <c r="AZ70" s="52">
        <v>240838</v>
      </c>
      <c r="BA70" s="254">
        <v>967590</v>
      </c>
      <c r="BB70" s="254">
        <v>233354</v>
      </c>
      <c r="BC70" s="254">
        <v>237472</v>
      </c>
      <c r="BD70" s="254">
        <v>243952</v>
      </c>
      <c r="BE70" s="254">
        <v>249536</v>
      </c>
      <c r="BF70" s="254">
        <v>964314</v>
      </c>
      <c r="BG70" s="254">
        <v>252814</v>
      </c>
      <c r="BH70" s="254">
        <v>249690</v>
      </c>
      <c r="BI70" s="81">
        <v>251095</v>
      </c>
      <c r="BJ70" s="81">
        <v>254604</v>
      </c>
      <c r="BK70" s="81">
        <v>1008203</v>
      </c>
      <c r="BL70" s="254">
        <v>254836</v>
      </c>
      <c r="BM70" s="254">
        <v>251270</v>
      </c>
      <c r="BN70" s="254">
        <v>238010</v>
      </c>
      <c r="BO70" s="254">
        <v>245589</v>
      </c>
      <c r="BP70" s="81">
        <v>989705</v>
      </c>
      <c r="BQ70" s="254">
        <v>251913</v>
      </c>
      <c r="BR70" s="254">
        <v>248663</v>
      </c>
      <c r="BS70" s="254">
        <v>249655</v>
      </c>
      <c r="BT70" s="254">
        <v>263885</v>
      </c>
      <c r="BU70" s="65">
        <v>1014116</v>
      </c>
      <c r="BV70" s="65">
        <v>269594</v>
      </c>
      <c r="BW70" s="65">
        <v>279120</v>
      </c>
      <c r="BX70" s="65">
        <v>291570</v>
      </c>
      <c r="BY70" s="65">
        <v>309101</v>
      </c>
      <c r="BZ70" s="65">
        <v>1149385</v>
      </c>
      <c r="CA70" s="65">
        <v>322637</v>
      </c>
      <c r="CB70" s="65">
        <v>335743</v>
      </c>
      <c r="CC70" s="65">
        <v>346962</v>
      </c>
      <c r="CD70" s="65">
        <v>358280</v>
      </c>
      <c r="CE70" s="65">
        <v>1363622</v>
      </c>
      <c r="CF70" s="65">
        <v>361812</v>
      </c>
      <c r="CG70" s="65">
        <v>369092</v>
      </c>
      <c r="CH70" s="65">
        <v>386883</v>
      </c>
      <c r="CI70" s="65">
        <v>421110</v>
      </c>
      <c r="CJ70" s="65">
        <v>1538897</v>
      </c>
      <c r="CK70" s="65">
        <v>433699</v>
      </c>
      <c r="CL70" s="65">
        <v>431682</v>
      </c>
      <c r="CM70" s="65">
        <v>432204</v>
      </c>
      <c r="CN70" s="65">
        <v>447426</v>
      </c>
      <c r="CO70" s="65">
        <v>1745011</v>
      </c>
      <c r="CP70" s="65">
        <v>454296</v>
      </c>
      <c r="CQ70" s="65">
        <v>474990</v>
      </c>
      <c r="CR70" s="65">
        <v>520368</v>
      </c>
      <c r="CS70" s="65">
        <v>597230</v>
      </c>
      <c r="CT70" s="65">
        <f>SUM(CP70:CS70)</f>
        <v>2046884</v>
      </c>
      <c r="CU70" s="65">
        <v>650562</v>
      </c>
      <c r="CV70" s="65">
        <v>717180</v>
      </c>
      <c r="CW70" s="65">
        <v>785077</v>
      </c>
      <c r="CX70" s="108">
        <v>827715</v>
      </c>
      <c r="CY70" s="316">
        <v>2980534</v>
      </c>
      <c r="CZ70" s="316">
        <v>876996</v>
      </c>
      <c r="DA70" s="360">
        <v>945496</v>
      </c>
      <c r="DB70" s="360">
        <v>1079259</v>
      </c>
      <c r="DC70" s="360">
        <v>2901751</v>
      </c>
      <c r="DD70" s="61"/>
    </row>
    <row r="71" spans="1:237" s="333" customFormat="1" ht="12" x14ac:dyDescent="0.2">
      <c r="A71" s="278" t="s">
        <v>452</v>
      </c>
      <c r="B71" s="108">
        <v>220586.86658999999</v>
      </c>
      <c r="C71" s="108">
        <v>243305.48692</v>
      </c>
      <c r="D71" s="253">
        <v>59485.311390000003</v>
      </c>
      <c r="E71" s="253">
        <v>66852.696739999999</v>
      </c>
      <c r="F71" s="253">
        <v>79343.187659999996</v>
      </c>
      <c r="G71" s="253">
        <v>87407.582090000011</v>
      </c>
      <c r="H71" s="253">
        <v>293088.77788000001</v>
      </c>
      <c r="I71" s="253">
        <v>68527.994689999992</v>
      </c>
      <c r="J71" s="253">
        <v>83939.347529999999</v>
      </c>
      <c r="K71" s="253">
        <v>93334.404019999987</v>
      </c>
      <c r="L71" s="253">
        <v>87964.322549999983</v>
      </c>
      <c r="M71" s="253">
        <v>333766.06878999993</v>
      </c>
      <c r="N71" s="253">
        <v>85581.064849999995</v>
      </c>
      <c r="O71" s="253">
        <v>97888.779340000008</v>
      </c>
      <c r="P71" s="253">
        <v>98046.923910000027</v>
      </c>
      <c r="Q71" s="253">
        <v>97297.47662999999</v>
      </c>
      <c r="R71" s="253">
        <v>378814.24473000003</v>
      </c>
      <c r="S71" s="253">
        <v>95558.594660000017</v>
      </c>
      <c r="T71" s="253">
        <v>108039</v>
      </c>
      <c r="U71" s="253">
        <v>118046</v>
      </c>
      <c r="V71" s="253">
        <v>118358.40534</v>
      </c>
      <c r="W71" s="253">
        <v>440002</v>
      </c>
      <c r="X71" s="253">
        <v>81246</v>
      </c>
      <c r="Y71" s="253">
        <v>90144</v>
      </c>
      <c r="Z71" s="253">
        <v>95731</v>
      </c>
      <c r="AA71" s="253">
        <v>97742</v>
      </c>
      <c r="AB71" s="253">
        <v>364863</v>
      </c>
      <c r="AC71" s="358">
        <v>104675</v>
      </c>
      <c r="AD71" s="253">
        <v>124386</v>
      </c>
      <c r="AE71" s="358">
        <v>136413</v>
      </c>
      <c r="AF71" s="358">
        <v>139876</v>
      </c>
      <c r="AG71" s="253">
        <v>505350</v>
      </c>
      <c r="AH71" s="253">
        <v>120345</v>
      </c>
      <c r="AI71" s="358">
        <v>139021</v>
      </c>
      <c r="AJ71" s="358">
        <v>129715</v>
      </c>
      <c r="AK71" s="358">
        <v>114362</v>
      </c>
      <c r="AL71" s="253">
        <v>503443</v>
      </c>
      <c r="AM71" s="358">
        <v>110737</v>
      </c>
      <c r="AN71" s="358">
        <v>128146</v>
      </c>
      <c r="AO71" s="358">
        <v>135751</v>
      </c>
      <c r="AP71" s="358">
        <v>137296</v>
      </c>
      <c r="AQ71" s="253">
        <v>511930</v>
      </c>
      <c r="AR71" s="358">
        <v>137103</v>
      </c>
      <c r="AS71" s="254">
        <v>155655</v>
      </c>
      <c r="AT71" s="254">
        <v>187538</v>
      </c>
      <c r="AU71" s="254">
        <v>182870</v>
      </c>
      <c r="AV71" s="52">
        <v>663166</v>
      </c>
      <c r="AW71" s="254">
        <v>171493</v>
      </c>
      <c r="AX71" s="254">
        <v>189245</v>
      </c>
      <c r="AY71" s="52">
        <v>206577</v>
      </c>
      <c r="AZ71" s="52">
        <v>195858</v>
      </c>
      <c r="BA71" s="254">
        <v>763173</v>
      </c>
      <c r="BB71" s="254">
        <v>177777</v>
      </c>
      <c r="BC71" s="254">
        <v>192100.43059999999</v>
      </c>
      <c r="BD71" s="254">
        <v>203595</v>
      </c>
      <c r="BE71" s="254">
        <v>194511</v>
      </c>
      <c r="BF71" s="254">
        <v>767983.43059999996</v>
      </c>
      <c r="BG71" s="254">
        <v>181905</v>
      </c>
      <c r="BH71" s="254">
        <v>193703</v>
      </c>
      <c r="BI71" s="81">
        <v>190906</v>
      </c>
      <c r="BJ71" s="81">
        <v>200566</v>
      </c>
      <c r="BK71" s="81">
        <v>767080</v>
      </c>
      <c r="BL71" s="254">
        <v>171470</v>
      </c>
      <c r="BM71" s="254">
        <v>197360</v>
      </c>
      <c r="BN71" s="254">
        <v>187755</v>
      </c>
      <c r="BO71" s="254">
        <v>190358</v>
      </c>
      <c r="BP71" s="81">
        <v>746943</v>
      </c>
      <c r="BQ71" s="254">
        <v>184764</v>
      </c>
      <c r="BR71" s="254">
        <v>214448</v>
      </c>
      <c r="BS71" s="254">
        <v>210340</v>
      </c>
      <c r="BT71" s="254">
        <v>206243</v>
      </c>
      <c r="BU71" s="65">
        <v>815795</v>
      </c>
      <c r="BV71" s="65">
        <v>202023</v>
      </c>
      <c r="BW71" s="65">
        <v>226097</v>
      </c>
      <c r="BX71" s="65">
        <v>246010</v>
      </c>
      <c r="BY71" s="65">
        <v>237715</v>
      </c>
      <c r="BZ71" s="65">
        <v>911845</v>
      </c>
      <c r="CA71" s="65">
        <v>255704</v>
      </c>
      <c r="CB71" s="65">
        <v>275343</v>
      </c>
      <c r="CC71" s="65">
        <v>282384</v>
      </c>
      <c r="CD71" s="65">
        <v>262191</v>
      </c>
      <c r="CE71" s="65">
        <v>1075622</v>
      </c>
      <c r="CF71" s="65">
        <v>253880</v>
      </c>
      <c r="CG71" s="65">
        <v>304962</v>
      </c>
      <c r="CH71" s="65">
        <v>322386</v>
      </c>
      <c r="CI71" s="65">
        <v>323167</v>
      </c>
      <c r="CJ71" s="65">
        <v>1204395</v>
      </c>
      <c r="CK71" s="65">
        <v>303349</v>
      </c>
      <c r="CL71" s="65">
        <v>276697</v>
      </c>
      <c r="CM71" s="65">
        <v>333518</v>
      </c>
      <c r="CN71" s="65">
        <v>385347</v>
      </c>
      <c r="CO71" s="65">
        <v>1298911</v>
      </c>
      <c r="CP71" s="65">
        <v>332720</v>
      </c>
      <c r="CQ71" s="65">
        <v>405571</v>
      </c>
      <c r="CR71" s="65">
        <v>467773</v>
      </c>
      <c r="CS71" s="65">
        <v>466479</v>
      </c>
      <c r="CT71" s="65">
        <f>SUM(CP71:CS71)</f>
        <v>1672543</v>
      </c>
      <c r="CU71" s="68">
        <v>500557</v>
      </c>
      <c r="CV71" s="68">
        <v>592813</v>
      </c>
      <c r="CW71" s="68">
        <v>708961</v>
      </c>
      <c r="CX71" s="316">
        <v>669133</v>
      </c>
      <c r="CY71" s="316">
        <v>2471464</v>
      </c>
      <c r="CZ71" s="360" t="s">
        <v>1</v>
      </c>
      <c r="DA71" s="360" t="s">
        <v>1</v>
      </c>
      <c r="DB71" s="360" t="s">
        <v>1</v>
      </c>
      <c r="DC71" s="360" t="s">
        <v>1</v>
      </c>
      <c r="DD71" s="61"/>
    </row>
    <row r="72" spans="1:237" s="333" customFormat="1" ht="12" x14ac:dyDescent="0.2">
      <c r="A72" s="278" t="s">
        <v>134</v>
      </c>
      <c r="B72" s="108"/>
      <c r="C72" s="108"/>
      <c r="D72" s="253"/>
      <c r="E72" s="253"/>
      <c r="F72" s="253"/>
      <c r="G72" s="253"/>
      <c r="H72" s="253"/>
      <c r="I72" s="253"/>
      <c r="J72" s="253"/>
      <c r="K72" s="253"/>
      <c r="L72" s="253"/>
      <c r="M72" s="253"/>
      <c r="N72" s="253"/>
      <c r="O72" s="253"/>
      <c r="P72" s="253"/>
      <c r="Q72" s="253"/>
      <c r="R72" s="253"/>
      <c r="S72" s="253"/>
      <c r="T72" s="253"/>
      <c r="U72" s="253"/>
      <c r="V72" s="253"/>
      <c r="W72" s="253"/>
      <c r="X72" s="253"/>
      <c r="Y72" s="253"/>
      <c r="Z72" s="253"/>
      <c r="AA72" s="253"/>
      <c r="AB72" s="253"/>
      <c r="AC72" s="358"/>
      <c r="AD72" s="253"/>
      <c r="AE72" s="358"/>
      <c r="AF72" s="358"/>
      <c r="AG72" s="253"/>
      <c r="AH72" s="253"/>
      <c r="AI72" s="358"/>
      <c r="AJ72" s="358"/>
      <c r="AK72" s="358"/>
      <c r="AL72" s="253"/>
      <c r="AM72" s="358"/>
      <c r="AN72" s="358"/>
      <c r="AO72" s="358"/>
      <c r="AP72" s="358"/>
      <c r="AQ72" s="253"/>
      <c r="AR72" s="358"/>
      <c r="AS72" s="254"/>
      <c r="AT72" s="254"/>
      <c r="AU72" s="254"/>
      <c r="AV72" s="52"/>
      <c r="AW72" s="254">
        <v>20479</v>
      </c>
      <c r="AX72" s="254">
        <v>20750</v>
      </c>
      <c r="AY72" s="52">
        <v>21508</v>
      </c>
      <c r="AZ72" s="52">
        <v>20266</v>
      </c>
      <c r="BA72" s="254">
        <v>83003</v>
      </c>
      <c r="BB72" s="254">
        <v>18651</v>
      </c>
      <c r="BC72" s="254">
        <v>18822</v>
      </c>
      <c r="BD72" s="254">
        <v>21019</v>
      </c>
      <c r="BE72" s="254">
        <v>20515</v>
      </c>
      <c r="BF72" s="254">
        <v>79007</v>
      </c>
      <c r="BG72" s="254">
        <v>20714</v>
      </c>
      <c r="BH72" s="254">
        <v>19044</v>
      </c>
      <c r="BI72" s="81">
        <v>19956</v>
      </c>
      <c r="BJ72" s="81">
        <v>20232</v>
      </c>
      <c r="BK72" s="81">
        <v>79946</v>
      </c>
      <c r="BL72" s="254">
        <v>19825</v>
      </c>
      <c r="BM72" s="254">
        <v>20455</v>
      </c>
      <c r="BN72" s="254">
        <v>18884</v>
      </c>
      <c r="BO72" s="254">
        <v>21999</v>
      </c>
      <c r="BP72" s="81">
        <v>81163</v>
      </c>
      <c r="BQ72" s="254">
        <v>19553</v>
      </c>
      <c r="BR72" s="254">
        <v>19501</v>
      </c>
      <c r="BS72" s="254">
        <v>20591</v>
      </c>
      <c r="BT72" s="254">
        <v>20505</v>
      </c>
      <c r="BU72" s="65">
        <v>80150</v>
      </c>
      <c r="BV72" s="65">
        <v>21418</v>
      </c>
      <c r="BW72" s="65">
        <v>20512</v>
      </c>
      <c r="BX72" s="65">
        <v>19375</v>
      </c>
      <c r="BY72" s="65">
        <v>22194</v>
      </c>
      <c r="BZ72" s="65">
        <v>83499</v>
      </c>
      <c r="CA72" s="65">
        <v>24450</v>
      </c>
      <c r="CB72" s="65">
        <v>24498</v>
      </c>
      <c r="CC72" s="65">
        <v>26838</v>
      </c>
      <c r="CD72" s="65">
        <v>29550</v>
      </c>
      <c r="CE72" s="65">
        <v>105336</v>
      </c>
      <c r="CF72" s="65">
        <v>26286</v>
      </c>
      <c r="CG72" s="65">
        <v>26332</v>
      </c>
      <c r="CH72" s="65">
        <v>28581</v>
      </c>
      <c r="CI72" s="65">
        <v>29556</v>
      </c>
      <c r="CJ72" s="65">
        <v>110755</v>
      </c>
      <c r="CK72" s="65">
        <v>41121</v>
      </c>
      <c r="CL72" s="65">
        <v>33675</v>
      </c>
      <c r="CM72" s="65">
        <v>33123</v>
      </c>
      <c r="CN72" s="65">
        <v>38257</v>
      </c>
      <c r="CO72" s="65">
        <v>146176</v>
      </c>
      <c r="CP72" s="65">
        <v>37239</v>
      </c>
      <c r="CQ72" s="65">
        <v>39014</v>
      </c>
      <c r="CR72" s="65">
        <v>43726</v>
      </c>
      <c r="CS72" s="65">
        <v>37472</v>
      </c>
      <c r="CT72" s="65">
        <f>SUM(CP72:CS72)</f>
        <v>157451</v>
      </c>
      <c r="CU72" s="68">
        <v>50534</v>
      </c>
      <c r="CV72" s="68">
        <v>58582</v>
      </c>
      <c r="CW72" s="68">
        <v>70646</v>
      </c>
      <c r="CX72" s="316">
        <v>74962</v>
      </c>
      <c r="CY72" s="316">
        <v>254724</v>
      </c>
      <c r="CZ72" s="360" t="s">
        <v>1</v>
      </c>
      <c r="DA72" s="360" t="s">
        <v>1</v>
      </c>
      <c r="DB72" s="360" t="s">
        <v>1</v>
      </c>
      <c r="DC72" s="360" t="s">
        <v>1</v>
      </c>
      <c r="DD72" s="61"/>
      <c r="DE72" s="368"/>
    </row>
    <row r="73" spans="1:237" s="278" customFormat="1" x14ac:dyDescent="0.2">
      <c r="A73" s="312" t="s">
        <v>453</v>
      </c>
      <c r="B73" s="335"/>
      <c r="C73" s="335"/>
      <c r="D73" s="335"/>
      <c r="E73" s="335"/>
      <c r="F73" s="335"/>
      <c r="G73" s="335"/>
      <c r="H73" s="335"/>
      <c r="I73" s="335"/>
      <c r="J73" s="335"/>
      <c r="K73" s="335"/>
      <c r="L73" s="335"/>
      <c r="M73" s="335"/>
      <c r="N73" s="335"/>
      <c r="O73" s="335"/>
      <c r="P73" s="335"/>
      <c r="Q73" s="335"/>
      <c r="R73" s="335"/>
      <c r="S73" s="335"/>
      <c r="T73" s="335"/>
      <c r="U73" s="335"/>
      <c r="V73" s="335"/>
      <c r="W73" s="335"/>
      <c r="X73" s="302">
        <v>320</v>
      </c>
      <c r="Y73" s="302">
        <v>335</v>
      </c>
      <c r="Z73" s="302">
        <v>357</v>
      </c>
      <c r="AA73" s="302">
        <v>389</v>
      </c>
      <c r="AB73" s="302">
        <v>389</v>
      </c>
      <c r="AC73" s="226">
        <v>404</v>
      </c>
      <c r="AD73" s="302">
        <v>431</v>
      </c>
      <c r="AE73" s="302">
        <v>470</v>
      </c>
      <c r="AF73" s="302">
        <v>460</v>
      </c>
      <c r="AG73" s="302">
        <v>460</v>
      </c>
      <c r="AH73" s="270">
        <v>409</v>
      </c>
      <c r="AI73" s="270">
        <v>393</v>
      </c>
      <c r="AJ73" s="270">
        <v>366</v>
      </c>
      <c r="AK73" s="270">
        <v>384</v>
      </c>
      <c r="AL73" s="270">
        <v>384</v>
      </c>
      <c r="AM73" s="270">
        <v>405</v>
      </c>
      <c r="AN73" s="270">
        <v>418</v>
      </c>
      <c r="AO73" s="270">
        <v>437</v>
      </c>
      <c r="AP73" s="270">
        <v>447</v>
      </c>
      <c r="AQ73" s="270">
        <v>447</v>
      </c>
      <c r="AR73" s="270">
        <v>447</v>
      </c>
      <c r="AS73" s="270">
        <v>516</v>
      </c>
      <c r="AT73" s="270">
        <v>544</v>
      </c>
      <c r="AU73" s="270">
        <v>567</v>
      </c>
      <c r="AV73" s="356">
        <v>567</v>
      </c>
      <c r="AW73" s="356">
        <v>581</v>
      </c>
      <c r="AX73" s="270">
        <v>586</v>
      </c>
      <c r="AY73" s="356">
        <v>615</v>
      </c>
      <c r="AZ73" s="356">
        <v>574</v>
      </c>
      <c r="BA73" s="356">
        <v>574</v>
      </c>
      <c r="BB73" s="356">
        <v>367</v>
      </c>
      <c r="BC73" s="356">
        <v>363</v>
      </c>
      <c r="BD73" s="356">
        <v>370</v>
      </c>
      <c r="BE73" s="356">
        <v>349</v>
      </c>
      <c r="BF73" s="356">
        <v>349</v>
      </c>
      <c r="BG73" s="358">
        <v>329</v>
      </c>
      <c r="BH73" s="358">
        <v>318</v>
      </c>
      <c r="BI73" s="81">
        <v>308</v>
      </c>
      <c r="BJ73" s="81">
        <v>293</v>
      </c>
      <c r="BK73" s="81">
        <v>293</v>
      </c>
      <c r="BL73" s="358">
        <v>285</v>
      </c>
      <c r="BM73" s="358">
        <v>270</v>
      </c>
      <c r="BN73" s="358">
        <v>257</v>
      </c>
      <c r="BO73" s="358">
        <v>256</v>
      </c>
      <c r="BP73" s="81">
        <v>256</v>
      </c>
      <c r="BQ73" s="358">
        <v>256</v>
      </c>
      <c r="BR73" s="358">
        <v>239</v>
      </c>
      <c r="BS73" s="358">
        <v>236</v>
      </c>
      <c r="BT73" s="358">
        <v>238</v>
      </c>
      <c r="BU73" s="65">
        <v>238</v>
      </c>
      <c r="BV73" s="65">
        <v>241</v>
      </c>
      <c r="BW73" s="65">
        <v>240</v>
      </c>
      <c r="BX73" s="65">
        <v>247</v>
      </c>
      <c r="BY73" s="65">
        <v>246</v>
      </c>
      <c r="BZ73" s="65">
        <v>246</v>
      </c>
      <c r="CA73" s="65">
        <v>255</v>
      </c>
      <c r="CB73" s="65">
        <v>256.72399999999999</v>
      </c>
      <c r="CC73" s="65">
        <v>257</v>
      </c>
      <c r="CD73" s="65">
        <v>250</v>
      </c>
      <c r="CE73" s="65">
        <v>250</v>
      </c>
      <c r="CF73" s="65">
        <v>246.75399999999999</v>
      </c>
      <c r="CG73" s="65">
        <v>252</v>
      </c>
      <c r="CH73" s="65">
        <v>256</v>
      </c>
      <c r="CI73" s="65">
        <v>265.42200000000003</v>
      </c>
      <c r="CJ73" s="65">
        <v>265.42200000000003</v>
      </c>
      <c r="CK73" s="65">
        <v>280</v>
      </c>
      <c r="CL73" s="65">
        <v>270</v>
      </c>
      <c r="CM73" s="65">
        <v>268.39999999999998</v>
      </c>
      <c r="CN73" s="65">
        <v>271</v>
      </c>
      <c r="CO73" s="65">
        <v>271</v>
      </c>
      <c r="CP73" s="65">
        <v>274.3</v>
      </c>
      <c r="CQ73" s="65">
        <v>292.2</v>
      </c>
      <c r="CR73" s="65">
        <v>316.7</v>
      </c>
      <c r="CS73" s="65">
        <v>349</v>
      </c>
      <c r="CT73" s="65">
        <v>349</v>
      </c>
      <c r="CU73" s="65">
        <v>369.33800000000002</v>
      </c>
      <c r="CV73" s="65">
        <v>395.13600000000002</v>
      </c>
      <c r="CW73" s="65">
        <v>412.59399999999999</v>
      </c>
      <c r="CX73" s="108">
        <v>413</v>
      </c>
      <c r="CY73" s="108">
        <v>413</v>
      </c>
      <c r="CZ73" s="108">
        <v>427</v>
      </c>
      <c r="DA73" s="108">
        <v>461.27499999999998</v>
      </c>
      <c r="DB73" s="108">
        <v>509.666</v>
      </c>
      <c r="DC73" s="108">
        <v>509.666</v>
      </c>
      <c r="DD73" s="61"/>
      <c r="DE73" s="312"/>
      <c r="DF73" s="312"/>
      <c r="DG73" s="312"/>
      <c r="DH73" s="312"/>
      <c r="DI73" s="312"/>
      <c r="DJ73" s="312"/>
      <c r="DK73" s="312"/>
      <c r="DL73" s="312"/>
      <c r="DM73" s="312"/>
      <c r="DN73" s="312"/>
      <c r="DO73" s="312"/>
      <c r="DP73" s="312"/>
      <c r="DQ73" s="312"/>
      <c r="DR73" s="312"/>
      <c r="DS73" s="312"/>
      <c r="DT73" s="312"/>
      <c r="DU73" s="312"/>
      <c r="DV73" s="312"/>
      <c r="DW73" s="312"/>
      <c r="DX73" s="312"/>
      <c r="DY73" s="312"/>
      <c r="DZ73" s="312"/>
      <c r="EA73" s="312"/>
      <c r="EB73" s="312"/>
      <c r="EC73" s="312"/>
      <c r="ED73" s="312"/>
      <c r="EE73" s="312"/>
      <c r="EF73" s="312"/>
      <c r="EG73" s="312"/>
      <c r="EH73" s="312"/>
      <c r="EI73" s="312"/>
      <c r="EJ73" s="312"/>
      <c r="EK73" s="312"/>
      <c r="EL73" s="312"/>
      <c r="EM73" s="312"/>
      <c r="EN73" s="312"/>
      <c r="EO73" s="312"/>
      <c r="EP73" s="312"/>
      <c r="EQ73" s="312"/>
      <c r="ER73" s="312"/>
      <c r="ES73" s="312"/>
      <c r="ET73" s="312"/>
      <c r="EU73" s="312"/>
      <c r="EV73" s="312"/>
      <c r="EW73" s="312"/>
      <c r="EX73" s="312"/>
      <c r="EY73" s="312"/>
      <c r="EZ73" s="312"/>
      <c r="FA73" s="312"/>
      <c r="FB73" s="312"/>
      <c r="FC73" s="312"/>
      <c r="FD73" s="312"/>
      <c r="FE73" s="312"/>
      <c r="FF73" s="312"/>
      <c r="FG73" s="312"/>
      <c r="FH73" s="312"/>
      <c r="FI73" s="312"/>
      <c r="FJ73" s="312"/>
      <c r="FK73" s="312"/>
      <c r="FL73" s="312"/>
      <c r="FM73" s="312"/>
      <c r="FN73" s="312"/>
      <c r="FO73" s="312"/>
      <c r="FP73" s="312"/>
      <c r="FQ73" s="312"/>
      <c r="FR73" s="312"/>
      <c r="FS73" s="312"/>
      <c r="FT73" s="312"/>
      <c r="FU73" s="312"/>
      <c r="FV73" s="312"/>
      <c r="FW73" s="312"/>
      <c r="FX73" s="312"/>
      <c r="FY73" s="312"/>
      <c r="FZ73" s="312"/>
      <c r="GA73" s="312"/>
      <c r="GB73" s="312"/>
      <c r="GC73" s="312"/>
      <c r="GD73" s="312"/>
      <c r="GE73" s="312"/>
      <c r="GF73" s="312"/>
      <c r="GG73" s="312"/>
      <c r="GH73" s="312"/>
      <c r="GI73" s="312"/>
      <c r="GJ73" s="312"/>
      <c r="GK73" s="312"/>
      <c r="GL73" s="312"/>
      <c r="GM73" s="312"/>
      <c r="GN73" s="312"/>
      <c r="GO73" s="312"/>
      <c r="GP73" s="312"/>
      <c r="GQ73" s="312"/>
      <c r="GR73" s="312"/>
      <c r="GS73" s="312"/>
      <c r="GT73" s="312"/>
      <c r="GU73" s="312"/>
      <c r="GV73" s="312"/>
      <c r="GW73" s="312"/>
      <c r="GX73" s="312"/>
      <c r="GY73" s="312"/>
      <c r="GZ73" s="312"/>
      <c r="HA73" s="312"/>
      <c r="HB73" s="312"/>
      <c r="HC73" s="312"/>
      <c r="HD73" s="312"/>
      <c r="HE73" s="312"/>
      <c r="HF73" s="312"/>
      <c r="HG73" s="312"/>
      <c r="HH73" s="312"/>
      <c r="HI73" s="312"/>
      <c r="HJ73" s="312"/>
      <c r="HK73" s="312"/>
      <c r="HL73" s="312"/>
      <c r="HM73" s="312"/>
      <c r="HN73" s="312"/>
      <c r="HO73" s="312"/>
      <c r="HP73" s="312"/>
      <c r="HQ73" s="312"/>
      <c r="HR73" s="312"/>
      <c r="HS73" s="312"/>
      <c r="HT73" s="312"/>
      <c r="HU73" s="312"/>
      <c r="HV73" s="312"/>
      <c r="HW73" s="312"/>
      <c r="HX73" s="312"/>
      <c r="HY73" s="312"/>
      <c r="HZ73" s="312"/>
      <c r="IA73" s="312"/>
      <c r="IB73" s="312"/>
      <c r="IC73" s="312"/>
    </row>
    <row r="74" spans="1:237" s="278" customFormat="1" ht="12" x14ac:dyDescent="0.2">
      <c r="A74" s="337"/>
      <c r="B74" s="338"/>
      <c r="C74" s="338"/>
      <c r="D74" s="339"/>
      <c r="E74" s="339"/>
      <c r="F74" s="339"/>
      <c r="G74" s="339"/>
      <c r="H74" s="339"/>
      <c r="I74" s="339"/>
      <c r="J74" s="339"/>
      <c r="K74" s="339"/>
      <c r="L74" s="339"/>
      <c r="M74" s="339"/>
      <c r="N74" s="339"/>
      <c r="O74" s="339"/>
      <c r="P74" s="339"/>
      <c r="Q74" s="339"/>
      <c r="R74" s="339"/>
      <c r="S74" s="339"/>
      <c r="T74" s="339"/>
      <c r="U74" s="339"/>
      <c r="V74" s="339"/>
      <c r="W74" s="339"/>
      <c r="X74" s="339"/>
      <c r="Y74" s="339"/>
      <c r="Z74" s="339"/>
      <c r="AA74" s="339"/>
      <c r="AB74" s="339"/>
      <c r="AC74" s="339"/>
      <c r="AD74" s="339"/>
      <c r="AE74" s="339"/>
      <c r="AF74" s="339"/>
      <c r="AG74" s="339"/>
      <c r="AH74" s="339"/>
      <c r="AI74" s="339"/>
      <c r="AJ74" s="339"/>
      <c r="AK74" s="339"/>
      <c r="AL74" s="339"/>
      <c r="AM74" s="339"/>
      <c r="AN74" s="339"/>
      <c r="AO74" s="339"/>
      <c r="AP74" s="339"/>
      <c r="AQ74" s="339"/>
      <c r="AR74" s="339"/>
      <c r="AS74" s="339"/>
      <c r="AT74" s="339"/>
      <c r="AU74" s="339"/>
      <c r="AV74" s="339"/>
      <c r="AW74" s="339"/>
      <c r="AX74" s="339"/>
      <c r="AY74" s="339"/>
      <c r="AZ74" s="339"/>
      <c r="BA74" s="339"/>
      <c r="BB74" s="339"/>
      <c r="BC74" s="339"/>
      <c r="BD74" s="339"/>
      <c r="BE74" s="339"/>
      <c r="BF74" s="339"/>
      <c r="BG74" s="339"/>
      <c r="BH74" s="339"/>
      <c r="BI74" s="339"/>
      <c r="BJ74" s="339"/>
      <c r="BK74" s="339"/>
      <c r="BL74" s="339"/>
      <c r="BM74" s="339"/>
      <c r="BN74" s="339"/>
      <c r="BO74" s="339"/>
      <c r="BP74" s="339"/>
      <c r="BQ74" s="83"/>
      <c r="BR74" s="83"/>
      <c r="BS74" s="83"/>
      <c r="BT74" s="83"/>
      <c r="BU74" s="83"/>
      <c r="BV74" s="83"/>
      <c r="BW74" s="83"/>
      <c r="BX74" s="83"/>
      <c r="BY74" s="83"/>
      <c r="BZ74" s="83"/>
      <c r="CA74" s="83"/>
      <c r="CB74" s="83"/>
      <c r="CC74" s="83"/>
      <c r="CD74" s="83"/>
      <c r="CE74" s="83"/>
      <c r="CF74" s="83"/>
      <c r="CG74" s="83"/>
      <c r="CH74" s="83"/>
      <c r="CI74" s="83"/>
      <c r="CJ74" s="83"/>
      <c r="CK74" s="83"/>
      <c r="CL74" s="83"/>
      <c r="CM74" s="83"/>
      <c r="CN74" s="83"/>
      <c r="CO74" s="83"/>
      <c r="CP74" s="83"/>
      <c r="CQ74" s="83"/>
      <c r="CR74" s="83"/>
      <c r="CS74" s="83"/>
      <c r="CT74" s="83"/>
      <c r="CU74" s="83"/>
      <c r="CV74" s="83"/>
      <c r="CW74" s="83"/>
      <c r="CX74" s="340"/>
      <c r="CY74" s="340"/>
      <c r="CZ74" s="340"/>
      <c r="DA74" s="340"/>
      <c r="DB74" s="340"/>
      <c r="DC74" s="340"/>
      <c r="DD74" s="61"/>
    </row>
    <row r="75" spans="1:237" s="278" customFormat="1" ht="15" x14ac:dyDescent="0.25">
      <c r="A75" s="327" t="s">
        <v>454</v>
      </c>
      <c r="B75" s="341"/>
      <c r="C75" s="341"/>
      <c r="D75" s="253"/>
      <c r="E75" s="253"/>
      <c r="F75" s="253"/>
      <c r="G75" s="253"/>
      <c r="H75" s="253"/>
      <c r="I75" s="253"/>
      <c r="J75" s="253"/>
      <c r="K75" s="253"/>
      <c r="L75" s="253"/>
      <c r="M75" s="253"/>
      <c r="N75" s="253"/>
      <c r="O75" s="253"/>
      <c r="P75" s="253"/>
      <c r="Q75" s="253"/>
      <c r="R75" s="253"/>
      <c r="S75" s="253"/>
      <c r="T75" s="253"/>
      <c r="U75" s="253"/>
      <c r="V75" s="253"/>
      <c r="W75" s="253"/>
      <c r="X75" s="253"/>
      <c r="Y75" s="253"/>
      <c r="Z75" s="253"/>
      <c r="AA75" s="253"/>
      <c r="AB75" s="253"/>
      <c r="AD75" s="253"/>
      <c r="AE75" s="362"/>
      <c r="AF75" s="362"/>
      <c r="AG75" s="253"/>
      <c r="BQ75" s="92"/>
      <c r="BR75" s="92"/>
      <c r="BS75" s="92"/>
      <c r="BT75" s="92"/>
      <c r="BU75" s="92"/>
      <c r="BV75" s="92"/>
      <c r="BW75" s="92"/>
      <c r="BX75" s="92"/>
      <c r="BY75" s="92"/>
      <c r="BZ75" s="92"/>
      <c r="CA75" s="92"/>
      <c r="CB75" s="92"/>
      <c r="CC75" s="92"/>
      <c r="CD75" s="92"/>
      <c r="CE75" s="92"/>
      <c r="CF75" s="92"/>
      <c r="CG75" s="92"/>
      <c r="CK75" s="92"/>
      <c r="CL75" s="92"/>
      <c r="CM75" s="92"/>
      <c r="CN75" s="92"/>
      <c r="CO75" s="92"/>
      <c r="CP75" s="92"/>
      <c r="CQ75" s="92"/>
      <c r="CR75" s="92"/>
      <c r="CS75" s="92"/>
      <c r="CT75" s="92"/>
      <c r="CU75" s="92"/>
      <c r="CV75" s="92"/>
      <c r="CW75" s="92"/>
      <c r="CX75" s="92"/>
      <c r="CY75" s="92"/>
      <c r="CZ75" s="92"/>
      <c r="DA75" s="92"/>
      <c r="DB75" s="92"/>
      <c r="DC75" s="92"/>
      <c r="DD75" s="61"/>
    </row>
    <row r="76" spans="1:237" s="278" customFormat="1" ht="12" x14ac:dyDescent="0.2">
      <c r="A76" s="333" t="s">
        <v>455</v>
      </c>
      <c r="B76" s="113"/>
      <c r="C76" s="113"/>
      <c r="D76" s="113"/>
      <c r="E76" s="113"/>
      <c r="F76" s="113"/>
      <c r="G76" s="113"/>
      <c r="H76" s="113"/>
      <c r="I76" s="113"/>
      <c r="J76" s="113"/>
      <c r="K76" s="113"/>
      <c r="L76" s="113"/>
      <c r="M76" s="113"/>
      <c r="N76" s="113"/>
      <c r="O76" s="113"/>
      <c r="P76" s="113"/>
      <c r="Q76" s="113"/>
      <c r="R76" s="113"/>
      <c r="S76" s="113"/>
      <c r="T76" s="113"/>
      <c r="U76" s="113"/>
      <c r="V76" s="113"/>
      <c r="W76" s="113"/>
      <c r="X76" s="113"/>
      <c r="Y76" s="113"/>
      <c r="Z76" s="113"/>
      <c r="AA76" s="113"/>
      <c r="AB76" s="113"/>
      <c r="AC76" s="113"/>
      <c r="AD76" s="113"/>
      <c r="AE76" s="113"/>
      <c r="AF76" s="113"/>
      <c r="AG76" s="113"/>
      <c r="AH76" s="113"/>
      <c r="AI76" s="113"/>
      <c r="AJ76" s="113"/>
      <c r="AK76" s="113"/>
      <c r="AL76" s="113"/>
      <c r="AM76" s="113"/>
      <c r="AN76" s="113"/>
      <c r="AO76" s="113"/>
      <c r="AP76" s="113"/>
      <c r="AQ76" s="113"/>
      <c r="AR76" s="113"/>
      <c r="AS76" s="113"/>
      <c r="AT76" s="113"/>
      <c r="AU76" s="113"/>
      <c r="AV76" s="113"/>
      <c r="AW76" s="113"/>
      <c r="AX76" s="113"/>
      <c r="AY76" s="113"/>
      <c r="AZ76" s="113"/>
      <c r="BA76" s="113"/>
      <c r="BB76" s="76">
        <v>0.43487744079767343</v>
      </c>
      <c r="BC76" s="76">
        <v>0.53831232307235644</v>
      </c>
      <c r="BD76" s="76">
        <v>0.52062092403784332</v>
      </c>
      <c r="BE76" s="76">
        <v>0.53202712886209491</v>
      </c>
      <c r="BF76" s="76">
        <v>0.50862454829538817</v>
      </c>
      <c r="BG76" s="78">
        <v>0.42736314511708046</v>
      </c>
      <c r="BH76" s="78">
        <v>0.50208592549220521</v>
      </c>
      <c r="BI76" s="78">
        <v>0.56749585406301828</v>
      </c>
      <c r="BJ76" s="78">
        <v>0.5455551457026927</v>
      </c>
      <c r="BK76" s="78">
        <v>0.5148771917677808</v>
      </c>
      <c r="BL76" s="78">
        <v>0.46430784832948335</v>
      </c>
      <c r="BM76" s="78">
        <v>0.6113225499524263</v>
      </c>
      <c r="BN76" s="78">
        <v>0.661762625548168</v>
      </c>
      <c r="BO76" s="78">
        <v>0.62600638690235233</v>
      </c>
      <c r="BP76" s="78">
        <v>0.59617761244335699</v>
      </c>
      <c r="BQ76" s="79">
        <v>0.53858827610128335</v>
      </c>
      <c r="BR76" s="79">
        <v>0.59448951994590937</v>
      </c>
      <c r="BS76" s="79">
        <v>0.54330457015020772</v>
      </c>
      <c r="BT76" s="79">
        <v>0.60455517616599752</v>
      </c>
      <c r="BU76" s="79">
        <v>0.57109469469876339</v>
      </c>
      <c r="BV76" s="79">
        <v>0.39772981019724601</v>
      </c>
      <c r="BW76" s="79">
        <v>0.53171614771904419</v>
      </c>
      <c r="BX76" s="79">
        <v>0.54602105866341955</v>
      </c>
      <c r="BY76" s="79">
        <v>0.53461900964257236</v>
      </c>
      <c r="BZ76" s="79">
        <v>0.50334551537300676</v>
      </c>
      <c r="CA76" s="79">
        <v>0.39020875799536092</v>
      </c>
      <c r="CB76" s="79">
        <v>0.45946595277320151</v>
      </c>
      <c r="CC76" s="79">
        <v>0.47302188694563785</v>
      </c>
      <c r="CD76" s="79">
        <v>0.46821664638758265</v>
      </c>
      <c r="CE76" s="79">
        <v>0.44837529772031304</v>
      </c>
      <c r="CF76" s="79">
        <v>0.38009627664800077</v>
      </c>
      <c r="CG76" s="79">
        <v>0.42970616725863742</v>
      </c>
      <c r="CH76" s="79">
        <v>0.47815157345912729</v>
      </c>
      <c r="CI76" s="79">
        <v>0.47685997171145689</v>
      </c>
      <c r="CJ76" s="79">
        <v>0.44297678166084337</v>
      </c>
      <c r="CK76" s="80">
        <v>0.3965623081645181</v>
      </c>
      <c r="CL76" s="80">
        <v>0.31545806604191917</v>
      </c>
      <c r="CM76" s="80">
        <v>0.50840583117799198</v>
      </c>
      <c r="CN76" s="80">
        <v>0.46166358180492456</v>
      </c>
      <c r="CO76" s="80">
        <v>0.42084149640824703</v>
      </c>
      <c r="CP76" s="80">
        <f t="shared" ref="CP76:CW76" si="47">CP79/CP78</f>
        <v>0.41800053177346452</v>
      </c>
      <c r="CQ76" s="80">
        <f t="shared" si="47"/>
        <v>0.42605012354394634</v>
      </c>
      <c r="CR76" s="80">
        <f t="shared" si="47"/>
        <v>0.43495828304560002</v>
      </c>
      <c r="CS76" s="80">
        <f t="shared" si="47"/>
        <v>0.52387995482170713</v>
      </c>
      <c r="CT76" s="80">
        <f t="shared" si="47"/>
        <v>0.45106394565232188</v>
      </c>
      <c r="CU76" s="89">
        <v>0.43353707925439183</v>
      </c>
      <c r="CV76" s="80">
        <f t="shared" si="47"/>
        <v>0.47105688044255051</v>
      </c>
      <c r="CW76" s="80">
        <f t="shared" si="47"/>
        <v>0.51535127559627314</v>
      </c>
      <c r="CX76" s="348">
        <v>0.46190969502488821</v>
      </c>
      <c r="CY76" s="348">
        <v>0.4711896274824709</v>
      </c>
      <c r="CZ76" s="348" t="s">
        <v>1</v>
      </c>
      <c r="DA76" s="348" t="s">
        <v>1</v>
      </c>
      <c r="DB76" s="348" t="s">
        <v>1</v>
      </c>
      <c r="DC76" s="348" t="s">
        <v>1</v>
      </c>
      <c r="DD76" s="61"/>
    </row>
    <row r="77" spans="1:237" s="278" customFormat="1" ht="12" x14ac:dyDescent="0.2">
      <c r="A77" s="333" t="s">
        <v>456</v>
      </c>
      <c r="B77" s="113"/>
      <c r="C77" s="113"/>
      <c r="D77" s="113"/>
      <c r="E77" s="113"/>
      <c r="F77" s="113"/>
      <c r="G77" s="113"/>
      <c r="H77" s="113"/>
      <c r="I77" s="113"/>
      <c r="J77" s="113"/>
      <c r="K77" s="113"/>
      <c r="L77" s="113"/>
      <c r="M77" s="113"/>
      <c r="N77" s="113"/>
      <c r="O77" s="113"/>
      <c r="P77" s="113"/>
      <c r="Q77" s="113"/>
      <c r="R77" s="113"/>
      <c r="S77" s="113"/>
      <c r="T77" s="113"/>
      <c r="U77" s="113"/>
      <c r="V77" s="113"/>
      <c r="W77" s="113"/>
      <c r="X77" s="113"/>
      <c r="Y77" s="113"/>
      <c r="Z77" s="113"/>
      <c r="AA77" s="113"/>
      <c r="AB77" s="113"/>
      <c r="AC77" s="113"/>
      <c r="AD77" s="113"/>
      <c r="AE77" s="113"/>
      <c r="AF77" s="113"/>
      <c r="AG77" s="113"/>
      <c r="AH77" s="113"/>
      <c r="AI77" s="113"/>
      <c r="AJ77" s="113"/>
      <c r="AK77" s="113"/>
      <c r="AL77" s="113"/>
      <c r="AM77" s="113"/>
      <c r="AN77" s="113"/>
      <c r="AO77" s="113"/>
      <c r="AP77" s="113"/>
      <c r="AQ77" s="113"/>
      <c r="AR77" s="113"/>
      <c r="AS77" s="113"/>
      <c r="AT77" s="113"/>
      <c r="AU77" s="113"/>
      <c r="AV77" s="113"/>
      <c r="AW77" s="113"/>
      <c r="AX77" s="113"/>
      <c r="AY77" s="113"/>
      <c r="AZ77" s="113"/>
      <c r="BA77" s="113"/>
      <c r="BB77" s="76">
        <v>0.10656418778562526</v>
      </c>
      <c r="BC77" s="76">
        <v>9.8386617836286258E-2</v>
      </c>
      <c r="BD77" s="76">
        <v>0.12243960687057959</v>
      </c>
      <c r="BE77" s="76">
        <v>0.12576404588461859</v>
      </c>
      <c r="BF77" s="76">
        <v>0.11407156786729634</v>
      </c>
      <c r="BG77" s="78">
        <v>0.11410447176756207</v>
      </c>
      <c r="BH77" s="78">
        <v>0.12413086437824783</v>
      </c>
      <c r="BI77" s="78">
        <v>0.11343283582089553</v>
      </c>
      <c r="BJ77" s="78">
        <v>0.12240255748186402</v>
      </c>
      <c r="BK77" s="78">
        <v>0.11863673342218684</v>
      </c>
      <c r="BL77" s="78">
        <v>0.10800608484985069</v>
      </c>
      <c r="BM77" s="78">
        <v>0.10323501427212178</v>
      </c>
      <c r="BN77" s="78">
        <v>0.13519121044937993</v>
      </c>
      <c r="BO77" s="78">
        <v>0.12234066477758287</v>
      </c>
      <c r="BP77" s="78">
        <v>0.11805460196986531</v>
      </c>
      <c r="BQ77" s="79">
        <v>0.13549254249046133</v>
      </c>
      <c r="BR77" s="79">
        <v>0.11933739012846518</v>
      </c>
      <c r="BS77" s="79">
        <v>0.12200383509108341</v>
      </c>
      <c r="BT77" s="79">
        <v>0.10273535702225058</v>
      </c>
      <c r="BU77" s="79">
        <v>0.11930576866407211</v>
      </c>
      <c r="BV77" s="79">
        <v>0.13118719761816153</v>
      </c>
      <c r="BW77" s="79">
        <v>0.10981173062997827</v>
      </c>
      <c r="BX77" s="79">
        <v>0.12431057947138457</v>
      </c>
      <c r="BY77" s="79">
        <v>0.11469586021895165</v>
      </c>
      <c r="BZ77" s="79">
        <v>0.11993854433716977</v>
      </c>
      <c r="CA77" s="79">
        <v>0.11284880860335982</v>
      </c>
      <c r="CB77" s="79">
        <v>0.10440691927512356</v>
      </c>
      <c r="CC77" s="79">
        <v>9.86773113223504E-2</v>
      </c>
      <c r="CD77" s="79">
        <v>0.12236508928277813</v>
      </c>
      <c r="CE77" s="79">
        <v>0.10965464443688329</v>
      </c>
      <c r="CF77" s="79">
        <v>0.11523725316828765</v>
      </c>
      <c r="CG77" s="79">
        <v>9.9354213755247014E-2</v>
      </c>
      <c r="CH77" s="79">
        <v>0.11951461734218857</v>
      </c>
      <c r="CI77" s="79">
        <v>0.14888260254596888</v>
      </c>
      <c r="CJ77" s="79">
        <v>0.12170841112806886</v>
      </c>
      <c r="CK77" s="80">
        <v>0.14682738992131258</v>
      </c>
      <c r="CL77" s="80">
        <v>0.10317202234901114</v>
      </c>
      <c r="CM77" s="80">
        <v>0.14736656477780391</v>
      </c>
      <c r="CN77" s="80">
        <v>0.14490436928599473</v>
      </c>
      <c r="CO77" s="80">
        <v>0.13586944821201749</v>
      </c>
      <c r="CP77" s="80">
        <f t="shared" ref="CP77:CT77" si="48">CP80/CP78</f>
        <v>0.16176548790215367</v>
      </c>
      <c r="CQ77" s="80">
        <f t="shared" si="48"/>
        <v>0.12333803976938464</v>
      </c>
      <c r="CR77" s="80">
        <f t="shared" si="48"/>
        <v>0.1146035577478092</v>
      </c>
      <c r="CS77" s="80">
        <f t="shared" si="48"/>
        <v>7.7905663421717855E-2</v>
      </c>
      <c r="CT77" s="80">
        <f t="shared" si="48"/>
        <v>0.11940969055042</v>
      </c>
      <c r="CU77" s="89">
        <f>CU80/CU78</f>
        <v>0.11374547405122704</v>
      </c>
      <c r="CV77" s="89">
        <f t="shared" ref="CV77:CW77" si="49">CV80/CV78</f>
        <v>8.4063418120219155E-2</v>
      </c>
      <c r="CW77" s="89">
        <f t="shared" si="49"/>
        <v>0.12896109626015417</v>
      </c>
      <c r="CX77" s="352">
        <v>0.13027768653510877</v>
      </c>
      <c r="CY77" s="352">
        <v>0.1145233525271913</v>
      </c>
      <c r="CZ77" s="352" t="s">
        <v>1</v>
      </c>
      <c r="DA77" s="352" t="s">
        <v>1</v>
      </c>
      <c r="DB77" s="352" t="s">
        <v>1</v>
      </c>
      <c r="DC77" s="352" t="s">
        <v>1</v>
      </c>
      <c r="DD77" s="61"/>
    </row>
    <row r="78" spans="1:237" s="278" customFormat="1" ht="12" x14ac:dyDescent="0.2">
      <c r="A78" s="278" t="s">
        <v>457</v>
      </c>
      <c r="B78" s="113"/>
      <c r="C78" s="113"/>
      <c r="D78" s="113"/>
      <c r="E78" s="113"/>
      <c r="F78" s="113"/>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254">
        <v>9628</v>
      </c>
      <c r="BC78" s="254">
        <v>10103</v>
      </c>
      <c r="BD78" s="254">
        <v>10887</v>
      </c>
      <c r="BE78" s="254">
        <v>11943</v>
      </c>
      <c r="BF78" s="254">
        <v>42561</v>
      </c>
      <c r="BG78" s="254">
        <v>12769</v>
      </c>
      <c r="BH78" s="254">
        <v>13663</v>
      </c>
      <c r="BI78" s="81">
        <v>15075</v>
      </c>
      <c r="BJ78" s="81">
        <v>16266</v>
      </c>
      <c r="BK78" s="81">
        <v>57773</v>
      </c>
      <c r="BL78" s="254">
        <v>17749</v>
      </c>
      <c r="BM78" s="254">
        <v>18918</v>
      </c>
      <c r="BN78" s="254">
        <v>21207</v>
      </c>
      <c r="BO78" s="254">
        <v>22233</v>
      </c>
      <c r="BP78" s="81">
        <v>80107</v>
      </c>
      <c r="BQ78" s="254">
        <v>23064</v>
      </c>
      <c r="BR78" s="254">
        <v>23664</v>
      </c>
      <c r="BS78" s="254">
        <v>25032</v>
      </c>
      <c r="BT78" s="254">
        <v>26651</v>
      </c>
      <c r="BU78" s="65">
        <v>98411</v>
      </c>
      <c r="BV78" s="65">
        <v>26870</v>
      </c>
      <c r="BW78" s="65">
        <v>27620</v>
      </c>
      <c r="BX78" s="65">
        <v>27922</v>
      </c>
      <c r="BY78" s="65">
        <v>27586</v>
      </c>
      <c r="BZ78" s="65">
        <v>109998</v>
      </c>
      <c r="CA78" s="65">
        <v>28454</v>
      </c>
      <c r="CB78" s="65">
        <v>29136</v>
      </c>
      <c r="CC78" s="65">
        <v>29561</v>
      </c>
      <c r="CD78" s="65">
        <v>30409</v>
      </c>
      <c r="CE78" s="65">
        <v>117560</v>
      </c>
      <c r="CF78" s="65">
        <v>30537</v>
      </c>
      <c r="CG78" s="65">
        <v>30970</v>
      </c>
      <c r="CH78" s="65">
        <v>32222</v>
      </c>
      <c r="CI78" s="65">
        <v>35350</v>
      </c>
      <c r="CJ78" s="65">
        <v>129079</v>
      </c>
      <c r="CK78" s="65">
        <v>35838</v>
      </c>
      <c r="CL78" s="65">
        <v>33827</v>
      </c>
      <c r="CM78" s="65">
        <v>34024</v>
      </c>
      <c r="CN78" s="65">
        <v>35658</v>
      </c>
      <c r="CO78" s="65">
        <v>139347</v>
      </c>
      <c r="CP78" s="65">
        <v>37610</v>
      </c>
      <c r="CQ78" s="65">
        <v>33996</v>
      </c>
      <c r="CR78" s="65">
        <v>38114</v>
      </c>
      <c r="CS78" s="65">
        <v>37186</v>
      </c>
      <c r="CT78" s="65">
        <f>SUM(CP78:CS78)</f>
        <v>146906</v>
      </c>
      <c r="CU78" s="68">
        <v>37285</v>
      </c>
      <c r="CV78" s="68">
        <v>37781</v>
      </c>
      <c r="CW78" s="68">
        <v>38531</v>
      </c>
      <c r="CX78" s="316">
        <v>39577</v>
      </c>
      <c r="CY78" s="316">
        <v>153174</v>
      </c>
      <c r="CZ78" s="316">
        <v>41046</v>
      </c>
      <c r="DA78" s="360">
        <v>41699</v>
      </c>
      <c r="DB78" s="360">
        <v>41503</v>
      </c>
      <c r="DC78" s="360">
        <v>124248</v>
      </c>
      <c r="DD78" s="61"/>
    </row>
    <row r="79" spans="1:237" s="278" customFormat="1" ht="12" x14ac:dyDescent="0.2">
      <c r="A79" s="278" t="s">
        <v>458</v>
      </c>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c r="AT79" s="113"/>
      <c r="AU79" s="113"/>
      <c r="AV79" s="113"/>
      <c r="AW79" s="113"/>
      <c r="AX79" s="113"/>
      <c r="AY79" s="113"/>
      <c r="AZ79" s="113"/>
      <c r="BA79" s="113"/>
      <c r="BB79" s="254">
        <v>4187</v>
      </c>
      <c r="BC79" s="254">
        <v>5438.5694000000167</v>
      </c>
      <c r="BD79" s="254">
        <v>5668</v>
      </c>
      <c r="BE79" s="254">
        <v>6354</v>
      </c>
      <c r="BF79" s="254">
        <v>21647.569400000015</v>
      </c>
      <c r="BG79" s="254">
        <v>5457</v>
      </c>
      <c r="BH79" s="254">
        <v>6860</v>
      </c>
      <c r="BI79" s="81">
        <v>8555</v>
      </c>
      <c r="BJ79" s="81">
        <v>8874</v>
      </c>
      <c r="BK79" s="81">
        <v>29746</v>
      </c>
      <c r="BL79" s="254">
        <v>8241</v>
      </c>
      <c r="BM79" s="254">
        <v>11565</v>
      </c>
      <c r="BN79" s="254">
        <v>14034</v>
      </c>
      <c r="BO79" s="254">
        <v>13918</v>
      </c>
      <c r="BP79" s="81">
        <v>47758</v>
      </c>
      <c r="BQ79" s="254">
        <v>12422</v>
      </c>
      <c r="BR79" s="254">
        <v>14068</v>
      </c>
      <c r="BS79" s="254">
        <v>13600</v>
      </c>
      <c r="BT79" s="254">
        <v>16112</v>
      </c>
      <c r="BU79" s="65">
        <v>56202</v>
      </c>
      <c r="BV79" s="65">
        <v>10687</v>
      </c>
      <c r="BW79" s="65">
        <v>14686</v>
      </c>
      <c r="BX79" s="65">
        <v>15246</v>
      </c>
      <c r="BY79" s="65">
        <v>14748</v>
      </c>
      <c r="BZ79" s="65">
        <v>55367</v>
      </c>
      <c r="CA79" s="65">
        <v>11103</v>
      </c>
      <c r="CB79" s="65">
        <v>13387</v>
      </c>
      <c r="CC79" s="65">
        <v>13983</v>
      </c>
      <c r="CD79" s="65">
        <v>14238</v>
      </c>
      <c r="CE79" s="65">
        <v>52711</v>
      </c>
      <c r="CF79" s="65">
        <v>11607</v>
      </c>
      <c r="CG79" s="65">
        <v>13308</v>
      </c>
      <c r="CH79" s="65">
        <v>15407</v>
      </c>
      <c r="CI79" s="65">
        <v>16857</v>
      </c>
      <c r="CJ79" s="65">
        <v>57179</v>
      </c>
      <c r="CK79" s="65">
        <v>14212</v>
      </c>
      <c r="CL79" s="65">
        <v>10671</v>
      </c>
      <c r="CM79" s="65">
        <v>17298</v>
      </c>
      <c r="CN79" s="65">
        <v>16462</v>
      </c>
      <c r="CO79" s="65">
        <v>58643</v>
      </c>
      <c r="CP79" s="65">
        <v>15721</v>
      </c>
      <c r="CQ79" s="65">
        <v>14484</v>
      </c>
      <c r="CR79" s="65">
        <v>16578</v>
      </c>
      <c r="CS79" s="65">
        <v>19481</v>
      </c>
      <c r="CT79" s="65">
        <f>SUM(CP79:CS79)</f>
        <v>66264</v>
      </c>
      <c r="CU79" s="68">
        <v>16239</v>
      </c>
      <c r="CV79" s="68">
        <v>17797</v>
      </c>
      <c r="CW79" s="68">
        <v>19857</v>
      </c>
      <c r="CX79" s="316">
        <v>18281</v>
      </c>
      <c r="CY79" s="316">
        <v>72174</v>
      </c>
      <c r="CZ79" s="360" t="s">
        <v>1</v>
      </c>
      <c r="DA79" s="360" t="s">
        <v>1</v>
      </c>
      <c r="DB79" s="360" t="s">
        <v>1</v>
      </c>
      <c r="DC79" s="360" t="s">
        <v>1</v>
      </c>
      <c r="DD79" s="61"/>
    </row>
    <row r="80" spans="1:237" s="278" customFormat="1" ht="12" x14ac:dyDescent="0.2">
      <c r="A80" s="278" t="s">
        <v>134</v>
      </c>
      <c r="B80" s="113"/>
      <c r="C80" s="113"/>
      <c r="D80" s="113"/>
      <c r="E80" s="113"/>
      <c r="F80" s="113"/>
      <c r="G80" s="113"/>
      <c r="H80" s="113"/>
      <c r="I80" s="113"/>
      <c r="J80" s="113"/>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254">
        <v>1026</v>
      </c>
      <c r="BC80" s="254">
        <v>994</v>
      </c>
      <c r="BD80" s="254">
        <v>1333</v>
      </c>
      <c r="BE80" s="254">
        <v>1502</v>
      </c>
      <c r="BF80" s="254">
        <v>4855</v>
      </c>
      <c r="BG80" s="254">
        <v>1457</v>
      </c>
      <c r="BH80" s="254">
        <v>1696</v>
      </c>
      <c r="BI80" s="81">
        <v>1710</v>
      </c>
      <c r="BJ80" s="81">
        <v>1991</v>
      </c>
      <c r="BK80" s="81">
        <v>6854</v>
      </c>
      <c r="BL80" s="254">
        <v>1917</v>
      </c>
      <c r="BM80" s="254">
        <v>1953</v>
      </c>
      <c r="BN80" s="254">
        <v>2867</v>
      </c>
      <c r="BO80" s="254">
        <v>2720</v>
      </c>
      <c r="BP80" s="81">
        <v>9457</v>
      </c>
      <c r="BQ80" s="254">
        <v>3125</v>
      </c>
      <c r="BR80" s="254">
        <v>2824</v>
      </c>
      <c r="BS80" s="254">
        <v>3054</v>
      </c>
      <c r="BT80" s="254">
        <v>2738</v>
      </c>
      <c r="BU80" s="65">
        <v>11741</v>
      </c>
      <c r="BV80" s="65">
        <v>3525</v>
      </c>
      <c r="BW80" s="65">
        <v>3033</v>
      </c>
      <c r="BX80" s="65">
        <v>3471</v>
      </c>
      <c r="BY80" s="65">
        <v>3164</v>
      </c>
      <c r="BZ80" s="65">
        <v>13193</v>
      </c>
      <c r="CA80" s="65">
        <v>3211</v>
      </c>
      <c r="CB80" s="65">
        <v>3042</v>
      </c>
      <c r="CC80" s="65">
        <v>2917</v>
      </c>
      <c r="CD80" s="65">
        <v>3721</v>
      </c>
      <c r="CE80" s="65">
        <v>12891</v>
      </c>
      <c r="CF80" s="65">
        <v>3519</v>
      </c>
      <c r="CG80" s="65">
        <v>3077</v>
      </c>
      <c r="CH80" s="65">
        <v>3851</v>
      </c>
      <c r="CI80" s="65">
        <v>5263</v>
      </c>
      <c r="CJ80" s="65">
        <v>15710</v>
      </c>
      <c r="CK80" s="65">
        <v>5262</v>
      </c>
      <c r="CL80" s="65">
        <v>3490</v>
      </c>
      <c r="CM80" s="65">
        <v>5014</v>
      </c>
      <c r="CN80" s="65">
        <v>5167</v>
      </c>
      <c r="CO80" s="65">
        <v>18933</v>
      </c>
      <c r="CP80" s="65">
        <v>6084</v>
      </c>
      <c r="CQ80" s="65">
        <v>4193</v>
      </c>
      <c r="CR80" s="65">
        <v>4368</v>
      </c>
      <c r="CS80" s="65">
        <v>2897</v>
      </c>
      <c r="CT80" s="65">
        <f>SUM(CP80:CS80)</f>
        <v>17542</v>
      </c>
      <c r="CU80" s="68">
        <v>4241</v>
      </c>
      <c r="CV80" s="68">
        <v>3176</v>
      </c>
      <c r="CW80" s="68">
        <v>4969</v>
      </c>
      <c r="CX80" s="316">
        <v>5156</v>
      </c>
      <c r="CY80" s="316">
        <v>17542</v>
      </c>
      <c r="CZ80" s="360" t="s">
        <v>1</v>
      </c>
      <c r="DA80" s="360" t="s">
        <v>1</v>
      </c>
      <c r="DB80" s="360" t="s">
        <v>1</v>
      </c>
      <c r="DC80" s="360" t="s">
        <v>1</v>
      </c>
      <c r="DD80" s="61"/>
      <c r="DE80" s="336"/>
    </row>
    <row r="81" spans="1:109" s="278" customFormat="1" ht="12" x14ac:dyDescent="0.2">
      <c r="A81" s="312" t="s">
        <v>459</v>
      </c>
      <c r="B81" s="113"/>
      <c r="C81" s="113"/>
      <c r="D81" s="113"/>
      <c r="E81" s="113"/>
      <c r="F81" s="113"/>
      <c r="G81" s="113"/>
      <c r="H81" s="113"/>
      <c r="I81" s="113"/>
      <c r="J81" s="113"/>
      <c r="K81" s="113"/>
      <c r="L81" s="113"/>
      <c r="M81" s="113"/>
      <c r="N81" s="113"/>
      <c r="O81" s="113"/>
      <c r="P81" s="113"/>
      <c r="Q81" s="113"/>
      <c r="R81" s="113"/>
      <c r="S81" s="113"/>
      <c r="T81" s="113"/>
      <c r="U81" s="113"/>
      <c r="V81" s="113"/>
      <c r="W81" s="113"/>
      <c r="X81" s="113"/>
      <c r="Y81" s="113"/>
      <c r="Z81" s="113"/>
      <c r="AA81" s="113"/>
      <c r="AB81" s="113"/>
      <c r="AC81" s="113"/>
      <c r="AD81" s="113"/>
      <c r="AE81" s="113"/>
      <c r="AF81" s="113"/>
      <c r="AG81" s="113"/>
      <c r="AH81" s="113"/>
      <c r="AI81" s="113"/>
      <c r="AJ81" s="113"/>
      <c r="AK81" s="113"/>
      <c r="AL81" s="113"/>
      <c r="AM81" s="113"/>
      <c r="AN81" s="113"/>
      <c r="AO81" s="113"/>
      <c r="AP81" s="113"/>
      <c r="AQ81" s="113"/>
      <c r="AR81" s="113"/>
      <c r="AS81" s="113"/>
      <c r="AT81" s="113"/>
      <c r="AU81" s="113"/>
      <c r="AV81" s="113"/>
      <c r="AW81" s="113"/>
      <c r="AX81" s="113"/>
      <c r="AY81" s="113"/>
      <c r="AZ81" s="113"/>
      <c r="BA81" s="113"/>
      <c r="BB81" s="358">
        <v>209</v>
      </c>
      <c r="BC81" s="358">
        <v>221</v>
      </c>
      <c r="BD81" s="358">
        <v>246</v>
      </c>
      <c r="BE81" s="358">
        <v>271</v>
      </c>
      <c r="BF81" s="358">
        <v>271</v>
      </c>
      <c r="BG81" s="358">
        <v>284</v>
      </c>
      <c r="BH81" s="358">
        <v>310</v>
      </c>
      <c r="BI81" s="81">
        <v>336</v>
      </c>
      <c r="BJ81" s="81">
        <v>368</v>
      </c>
      <c r="BK81" s="81">
        <v>368</v>
      </c>
      <c r="BL81" s="358">
        <v>402</v>
      </c>
      <c r="BM81" s="358">
        <v>431</v>
      </c>
      <c r="BN81" s="358">
        <v>459</v>
      </c>
      <c r="BO81" s="358">
        <v>479</v>
      </c>
      <c r="BP81" s="81">
        <v>479</v>
      </c>
      <c r="BQ81" s="358">
        <v>486</v>
      </c>
      <c r="BR81" s="358">
        <v>492</v>
      </c>
      <c r="BS81" s="358">
        <v>492</v>
      </c>
      <c r="BT81" s="358">
        <v>525</v>
      </c>
      <c r="BU81" s="65">
        <v>525</v>
      </c>
      <c r="BV81" s="65">
        <v>517</v>
      </c>
      <c r="BW81" s="65">
        <v>520</v>
      </c>
      <c r="BX81" s="65">
        <v>522</v>
      </c>
      <c r="BY81" s="65">
        <v>519</v>
      </c>
      <c r="BZ81" s="65">
        <v>519</v>
      </c>
      <c r="CA81" s="65">
        <v>519</v>
      </c>
      <c r="CB81" s="65">
        <v>525</v>
      </c>
      <c r="CC81" s="65">
        <v>537</v>
      </c>
      <c r="CD81" s="65">
        <v>541</v>
      </c>
      <c r="CE81" s="65">
        <v>541</v>
      </c>
      <c r="CF81" s="65">
        <v>532.10199999999998</v>
      </c>
      <c r="CG81" s="65">
        <v>539.32399999999996</v>
      </c>
      <c r="CH81" s="65">
        <v>560</v>
      </c>
      <c r="CI81" s="65">
        <v>596</v>
      </c>
      <c r="CJ81" s="65">
        <v>596</v>
      </c>
      <c r="CK81" s="65">
        <v>592.06700000000001</v>
      </c>
      <c r="CL81" s="65">
        <v>570.21699999999998</v>
      </c>
      <c r="CM81" s="65">
        <v>590.33799999999997</v>
      </c>
      <c r="CN81" s="65">
        <v>632.52200000000005</v>
      </c>
      <c r="CO81" s="65">
        <v>632.52200000000005</v>
      </c>
      <c r="CP81" s="65">
        <v>651.26199999999994</v>
      </c>
      <c r="CQ81" s="65">
        <v>660.04100000000005</v>
      </c>
      <c r="CR81" s="65">
        <v>658.25199999999995</v>
      </c>
      <c r="CS81" s="65">
        <v>652.87</v>
      </c>
      <c r="CT81" s="65">
        <v>652.87</v>
      </c>
      <c r="CU81" s="65">
        <v>649.95299999999997</v>
      </c>
      <c r="CV81" s="65">
        <v>650.16600000000005</v>
      </c>
      <c r="CW81" s="65">
        <v>652.94799999999998</v>
      </c>
      <c r="CX81" s="108">
        <v>668</v>
      </c>
      <c r="CY81" s="108">
        <v>668</v>
      </c>
      <c r="CZ81" s="108">
        <v>676</v>
      </c>
      <c r="DA81" s="108">
        <v>689.58799999999997</v>
      </c>
      <c r="DB81" s="108">
        <v>736.88400000000001</v>
      </c>
      <c r="DC81" s="108">
        <v>736.88400000000001</v>
      </c>
      <c r="DD81" s="61"/>
    </row>
    <row r="82" spans="1:109" s="278" customFormat="1" ht="12" x14ac:dyDescent="0.2">
      <c r="A82" s="337"/>
      <c r="B82" s="338"/>
      <c r="C82" s="338"/>
      <c r="D82" s="339"/>
      <c r="E82" s="339"/>
      <c r="F82" s="339"/>
      <c r="G82" s="339"/>
      <c r="H82" s="339"/>
      <c r="I82" s="339"/>
      <c r="J82" s="339"/>
      <c r="K82" s="339"/>
      <c r="L82" s="339"/>
      <c r="M82" s="339"/>
      <c r="N82" s="339"/>
      <c r="O82" s="339"/>
      <c r="P82" s="339"/>
      <c r="Q82" s="339"/>
      <c r="R82" s="339"/>
      <c r="S82" s="339"/>
      <c r="T82" s="339"/>
      <c r="U82" s="339"/>
      <c r="V82" s="339"/>
      <c r="W82" s="339"/>
      <c r="X82" s="339"/>
      <c r="Y82" s="339"/>
      <c r="Z82" s="339"/>
      <c r="AA82" s="339"/>
      <c r="AB82" s="339"/>
      <c r="AC82" s="339"/>
      <c r="AD82" s="339"/>
      <c r="AE82" s="339"/>
      <c r="AF82" s="339"/>
      <c r="AG82" s="339"/>
      <c r="AH82" s="339"/>
      <c r="AI82" s="339"/>
      <c r="AJ82" s="339"/>
      <c r="AK82" s="339"/>
      <c r="AL82" s="339"/>
      <c r="AM82" s="339"/>
      <c r="AN82" s="339"/>
      <c r="AO82" s="339"/>
      <c r="AP82" s="339"/>
      <c r="AQ82" s="339"/>
      <c r="AR82" s="339"/>
      <c r="AS82" s="339"/>
      <c r="AT82" s="339"/>
      <c r="AU82" s="339"/>
      <c r="AV82" s="339"/>
      <c r="AW82" s="339"/>
      <c r="AX82" s="339"/>
      <c r="AY82" s="339"/>
      <c r="AZ82" s="339"/>
      <c r="BA82" s="339"/>
      <c r="BB82" s="339"/>
      <c r="BC82" s="339"/>
      <c r="BD82" s="339"/>
      <c r="BE82" s="339"/>
      <c r="BF82" s="339"/>
      <c r="BG82" s="339"/>
      <c r="BH82" s="339"/>
      <c r="BI82" s="339"/>
      <c r="BJ82" s="339"/>
      <c r="BK82" s="339"/>
      <c r="BL82" s="339"/>
      <c r="BM82" s="339"/>
      <c r="BN82" s="339"/>
      <c r="BO82" s="339"/>
      <c r="BP82" s="339"/>
      <c r="BQ82" s="83"/>
      <c r="BR82" s="83"/>
      <c r="BS82" s="83"/>
      <c r="BT82" s="83"/>
      <c r="BU82" s="83"/>
      <c r="BV82" s="83"/>
      <c r="BW82" s="83"/>
      <c r="BX82" s="83"/>
      <c r="BY82" s="83"/>
      <c r="BZ82" s="83"/>
      <c r="CA82" s="83"/>
      <c r="CB82" s="83"/>
      <c r="CC82" s="83"/>
      <c r="CD82" s="83"/>
      <c r="CE82" s="83"/>
      <c r="CF82" s="83"/>
      <c r="CG82" s="83"/>
      <c r="CH82" s="83"/>
      <c r="CI82" s="83"/>
      <c r="CJ82" s="83"/>
      <c r="CK82" s="83"/>
      <c r="CL82" s="83"/>
      <c r="CM82" s="83"/>
      <c r="CN82" s="83"/>
      <c r="CO82" s="83"/>
      <c r="CP82" s="83"/>
      <c r="CQ82" s="83"/>
      <c r="CR82" s="83"/>
      <c r="CS82" s="83"/>
      <c r="CT82" s="83"/>
      <c r="CU82" s="83"/>
      <c r="CV82" s="83"/>
      <c r="CW82" s="83"/>
      <c r="CX82" s="340"/>
      <c r="CY82" s="340"/>
      <c r="CZ82" s="340"/>
      <c r="DA82" s="340"/>
      <c r="DB82" s="340"/>
      <c r="DC82" s="340"/>
      <c r="DD82" s="61"/>
    </row>
    <row r="83" spans="1:109" s="454" customFormat="1" ht="15" x14ac:dyDescent="0.25">
      <c r="A83" s="461" t="s">
        <v>606</v>
      </c>
      <c r="B83" s="113"/>
      <c r="C83" s="113"/>
      <c r="D83" s="113"/>
      <c r="E83" s="113"/>
      <c r="F83" s="113"/>
      <c r="G83" s="113"/>
      <c r="H83" s="113"/>
      <c r="I83" s="113"/>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c r="AK83" s="113"/>
      <c r="AL83" s="113"/>
      <c r="AM83" s="113"/>
      <c r="AN83" s="113"/>
      <c r="AO83" s="113"/>
      <c r="AP83" s="113"/>
      <c r="AQ83" s="113"/>
      <c r="AR83" s="113"/>
      <c r="AS83" s="113"/>
      <c r="AT83" s="113"/>
      <c r="AU83" s="113"/>
      <c r="AV83" s="113"/>
      <c r="AW83" s="113"/>
      <c r="AX83" s="113"/>
      <c r="AY83" s="113"/>
      <c r="AZ83" s="113"/>
      <c r="BA83" s="113"/>
      <c r="BB83" s="462"/>
      <c r="BC83" s="462"/>
      <c r="BD83" s="462"/>
      <c r="BE83" s="462"/>
      <c r="BF83" s="462"/>
      <c r="BG83" s="462"/>
      <c r="BH83" s="462"/>
      <c r="BI83" s="81"/>
      <c r="BJ83" s="81"/>
      <c r="BK83" s="81"/>
      <c r="BL83" s="462"/>
      <c r="BM83" s="462"/>
      <c r="BN83" s="462"/>
      <c r="BO83" s="462"/>
      <c r="BP83" s="81"/>
      <c r="BQ83" s="462"/>
      <c r="BR83" s="462"/>
      <c r="BS83" s="462"/>
      <c r="BT83" s="462"/>
      <c r="BU83" s="65"/>
      <c r="BV83" s="65"/>
      <c r="BW83" s="65"/>
      <c r="BX83" s="65"/>
      <c r="BY83" s="65"/>
      <c r="BZ83" s="65"/>
      <c r="CA83" s="65"/>
      <c r="CB83" s="65"/>
      <c r="CC83" s="65"/>
      <c r="CD83" s="65"/>
      <c r="CE83" s="65"/>
      <c r="CF83" s="65"/>
      <c r="CG83" s="65"/>
      <c r="CH83" s="65"/>
      <c r="CI83" s="65"/>
      <c r="CJ83" s="65"/>
      <c r="CK83" s="65"/>
      <c r="CL83" s="65"/>
      <c r="CM83" s="65"/>
      <c r="CN83" s="65"/>
      <c r="CO83" s="65"/>
      <c r="CP83" s="65"/>
      <c r="CQ83" s="65"/>
      <c r="CR83" s="65"/>
      <c r="CS83" s="65"/>
      <c r="CT83" s="65"/>
      <c r="CU83" s="65"/>
      <c r="CV83" s="65"/>
      <c r="CW83" s="65"/>
      <c r="CX83" s="65"/>
      <c r="CY83" s="65"/>
      <c r="CZ83" s="108"/>
      <c r="DA83" s="108"/>
      <c r="DB83" s="108"/>
      <c r="DC83" s="108"/>
      <c r="DD83" s="61"/>
    </row>
    <row r="84" spans="1:109" s="454" customFormat="1" ht="12" x14ac:dyDescent="0.2">
      <c r="A84" s="463" t="s">
        <v>601</v>
      </c>
      <c r="B84" s="113"/>
      <c r="C84" s="113"/>
      <c r="D84" s="113"/>
      <c r="E84" s="113"/>
      <c r="F84" s="113"/>
      <c r="G84" s="113"/>
      <c r="H84" s="113"/>
      <c r="I84" s="113"/>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464">
        <v>0.74887851775028602</v>
      </c>
      <c r="BC84" s="464">
        <v>0.79789558719579923</v>
      </c>
      <c r="BD84" s="464">
        <v>0.8211576720988546</v>
      </c>
      <c r="BE84" s="464">
        <v>0.76818788506916424</v>
      </c>
      <c r="BF84" s="464">
        <v>0.78423935443823711</v>
      </c>
      <c r="BG84" s="464">
        <v>0.70547437147709002</v>
      </c>
      <c r="BH84" s="464">
        <v>0.76157476846665884</v>
      </c>
      <c r="BI84" s="464">
        <v>0.74937445993162266</v>
      </c>
      <c r="BJ84" s="464">
        <v>0.77321224203492456</v>
      </c>
      <c r="BK84" s="464">
        <v>0.74750838668037556</v>
      </c>
      <c r="BL84" s="464">
        <v>0.65928425995561013</v>
      </c>
      <c r="BM84" s="464">
        <v>0.77325787969858029</v>
      </c>
      <c r="BN84" s="464">
        <v>0.77845588830979451</v>
      </c>
      <c r="BO84" s="464">
        <v>0.76273047023769514</v>
      </c>
      <c r="BP84" s="464">
        <v>0.74284173293999323</v>
      </c>
      <c r="BQ84" s="464">
        <v>0.71709997563432581</v>
      </c>
      <c r="BR84" s="464">
        <v>0.83912355366893476</v>
      </c>
      <c r="BS84" s="464">
        <v>0.81525518135186592</v>
      </c>
      <c r="BT84" s="464">
        <v>0.76532684417765784</v>
      </c>
      <c r="BU84" s="464">
        <v>0.78379850556435937</v>
      </c>
      <c r="BV84" s="464">
        <v>0.71749015057477472</v>
      </c>
      <c r="BW84" s="464">
        <v>0.78497424528917004</v>
      </c>
      <c r="BX84" s="464">
        <v>0.8177231354775707</v>
      </c>
      <c r="BY84" s="464">
        <v>0.74984481135297765</v>
      </c>
      <c r="BZ84" s="464">
        <v>0.76800464989602046</v>
      </c>
      <c r="CA84" s="464">
        <v>0.75993688246067259</v>
      </c>
      <c r="CB84" s="464">
        <v>0.79130341839349483</v>
      </c>
      <c r="CC84" s="464">
        <v>0.78711526254704223</v>
      </c>
      <c r="CD84" s="464">
        <v>0.71118297662141194</v>
      </c>
      <c r="CE84" s="464">
        <v>0.76177876857806803</v>
      </c>
      <c r="CF84" s="464">
        <v>0.6766603202760807</v>
      </c>
      <c r="CG84" s="464">
        <v>0.79555168948812938</v>
      </c>
      <c r="CH84" s="464">
        <v>0.80598656661218548</v>
      </c>
      <c r="CI84" s="464">
        <v>0.74491521710555142</v>
      </c>
      <c r="CJ84" s="464">
        <v>0.75635021127402313</v>
      </c>
      <c r="CK84" s="464">
        <v>0.67632795711520077</v>
      </c>
      <c r="CL84" s="464">
        <v>0.61731996588680349</v>
      </c>
      <c r="CM84" s="464">
        <v>0.75245587995572982</v>
      </c>
      <c r="CN84" s="464">
        <v>0.83175803793957159</v>
      </c>
      <c r="CO84" s="464">
        <v>0.72043316609688812</v>
      </c>
      <c r="CP84" s="464">
        <v>0.70834874955784233</v>
      </c>
      <c r="CQ84" s="464">
        <v>0.82527810195172357</v>
      </c>
      <c r="CR84" s="464">
        <v>0.86726340329679386</v>
      </c>
      <c r="CS84" s="464">
        <v>0.76599581347254797</v>
      </c>
      <c r="CT84" s="464">
        <v>0.79260412345757802</v>
      </c>
      <c r="CU84" s="464">
        <v>0.7513240589840473</v>
      </c>
      <c r="CV84" s="464">
        <v>0.80879674579216676</v>
      </c>
      <c r="CW84" s="464">
        <v>0.88490884012782778</v>
      </c>
      <c r="CX84" s="464">
        <v>0.7925981099791074</v>
      </c>
      <c r="CY84" s="464">
        <v>0.81170230283102318</v>
      </c>
      <c r="CZ84" s="348">
        <v>0.77026868051788477</v>
      </c>
      <c r="DA84" s="348">
        <v>0.82515105931452248</v>
      </c>
      <c r="DB84" s="348">
        <v>0.80530656820984292</v>
      </c>
      <c r="DC84" s="348">
        <v>0.80115062827185335</v>
      </c>
      <c r="DD84" s="61"/>
    </row>
    <row r="85" spans="1:109" s="454" customFormat="1" ht="12" x14ac:dyDescent="0.2">
      <c r="A85" s="463" t="s">
        <v>602</v>
      </c>
      <c r="B85" s="113"/>
      <c r="C85" s="113"/>
      <c r="D85" s="113"/>
      <c r="E85" s="113"/>
      <c r="F85" s="113"/>
      <c r="G85" s="113"/>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113"/>
      <c r="AM85" s="113"/>
      <c r="AN85" s="113"/>
      <c r="AO85" s="113"/>
      <c r="AP85" s="113"/>
      <c r="AQ85" s="113"/>
      <c r="AR85" s="113"/>
      <c r="AS85" s="113"/>
      <c r="AT85" s="113"/>
      <c r="AU85" s="113"/>
      <c r="AV85" s="113"/>
      <c r="AW85" s="113"/>
      <c r="AX85" s="113"/>
      <c r="AY85" s="113"/>
      <c r="AZ85" s="113"/>
      <c r="BA85" s="113"/>
      <c r="BB85" s="464">
        <v>8.0981307257327703E-2</v>
      </c>
      <c r="BC85" s="464">
        <v>8.0040391800464503E-2</v>
      </c>
      <c r="BD85" s="464">
        <v>8.7710279823731849E-2</v>
      </c>
      <c r="BE85" s="464">
        <v>8.4201790583565028E-2</v>
      </c>
      <c r="BF85" s="464">
        <v>8.3289385474860339E-2</v>
      </c>
      <c r="BG85" s="464">
        <v>8.3480493856911017E-2</v>
      </c>
      <c r="BH85" s="464">
        <v>7.8753612072009815E-2</v>
      </c>
      <c r="BI85" s="464">
        <v>8.1399105834616972E-2</v>
      </c>
      <c r="BJ85" s="464">
        <v>8.2043046479861187E-2</v>
      </c>
      <c r="BK85" s="464">
        <v>8.1427724451582403E-2</v>
      </c>
      <c r="BL85" s="464">
        <v>7.9762275987306716E-2</v>
      </c>
      <c r="BM85" s="464">
        <v>8.2934845366929688E-2</v>
      </c>
      <c r="BN85" s="464">
        <v>8.391039167955805E-2</v>
      </c>
      <c r="BO85" s="464">
        <v>9.2296375951191459E-2</v>
      </c>
      <c r="BP85" s="464">
        <v>8.4706471791305388E-2</v>
      </c>
      <c r="BQ85" s="464">
        <v>8.2472352233095861E-2</v>
      </c>
      <c r="BR85" s="464">
        <v>8.1978650666294561E-2</v>
      </c>
      <c r="BS85" s="464">
        <v>8.6079792636710145E-2</v>
      </c>
      <c r="BT85" s="464">
        <v>8.0000413029710601E-2</v>
      </c>
      <c r="BU85" s="464">
        <v>8.2596647092609887E-2</v>
      </c>
      <c r="BV85" s="464">
        <v>8.4135004587403528E-2</v>
      </c>
      <c r="BW85" s="464">
        <v>7.6758818543391796E-2</v>
      </c>
      <c r="BX85" s="464">
        <v>7.1507267787612835E-2</v>
      </c>
      <c r="BY85" s="464">
        <v>7.5316243276396175E-2</v>
      </c>
      <c r="BZ85" s="464">
        <v>7.6777279032669177E-2</v>
      </c>
      <c r="CA85" s="464">
        <v>7.878584184727036E-2</v>
      </c>
      <c r="CB85" s="464">
        <v>7.547707596216828E-2</v>
      </c>
      <c r="CC85" s="464">
        <v>7.9025716888476927E-2</v>
      </c>
      <c r="CD85" s="464">
        <v>8.5597997370648507E-2</v>
      </c>
      <c r="CE85" s="464">
        <v>7.9819360483721791E-2</v>
      </c>
      <c r="CF85" s="464">
        <v>7.5965530688239302E-2</v>
      </c>
      <c r="CG85" s="464">
        <v>7.3511105778604313E-2</v>
      </c>
      <c r="CH85" s="464">
        <v>7.7383949129693042E-2</v>
      </c>
      <c r="CI85" s="464">
        <v>7.6280506506594223E-2</v>
      </c>
      <c r="CJ85" s="464">
        <v>7.5819436250881306E-2</v>
      </c>
      <c r="CK85" s="464">
        <v>9.8784547330668299E-2</v>
      </c>
      <c r="CL85" s="464">
        <v>7.983733934252614E-2</v>
      </c>
      <c r="CM85" s="464">
        <v>8.1799033949054967E-2</v>
      </c>
      <c r="CN85" s="464">
        <v>8.988912901275968E-2</v>
      </c>
      <c r="CO85" s="464">
        <v>8.7620823643914797E-2</v>
      </c>
      <c r="CP85" s="464">
        <v>8.8071704756599839E-2</v>
      </c>
      <c r="CQ85" s="464">
        <v>8.4888385928100177E-2</v>
      </c>
      <c r="CR85" s="464">
        <v>8.611557758352105E-2</v>
      </c>
      <c r="CS85" s="464">
        <v>6.3631749514514141E-2</v>
      </c>
      <c r="CT85" s="464">
        <v>7.9767434439941831E-2</v>
      </c>
      <c r="CU85" s="464">
        <v>7.9632534560738072E-2</v>
      </c>
      <c r="CV85" s="464">
        <v>8.1802901077009271E-2</v>
      </c>
      <c r="CW85" s="464">
        <v>9.1809453040766972E-2</v>
      </c>
      <c r="CX85" s="464">
        <v>9.2377192456519833E-2</v>
      </c>
      <c r="CY85" s="464">
        <v>8.688301526498321E-2</v>
      </c>
      <c r="CZ85" s="352">
        <v>8.5742264515131117E-2</v>
      </c>
      <c r="DA85" s="352">
        <v>8.3120356160636955E-2</v>
      </c>
      <c r="DB85" s="352">
        <v>8.1677465866972651E-2</v>
      </c>
      <c r="DC85" s="352">
        <v>8.3381389088363872E-2</v>
      </c>
      <c r="DD85" s="61"/>
    </row>
    <row r="86" spans="1:109" s="454" customFormat="1" ht="12" x14ac:dyDescent="0.2">
      <c r="A86" s="454" t="s">
        <v>603</v>
      </c>
      <c r="B86" s="113"/>
      <c r="C86" s="113"/>
      <c r="D86" s="113"/>
      <c r="E86" s="113"/>
      <c r="F86" s="113"/>
      <c r="G86" s="113"/>
      <c r="H86" s="113"/>
      <c r="I86" s="113"/>
      <c r="J86" s="113"/>
      <c r="K86" s="113"/>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c r="BB86" s="462">
        <v>242982</v>
      </c>
      <c r="BC86" s="462">
        <v>247575</v>
      </c>
      <c r="BD86" s="462">
        <v>254839</v>
      </c>
      <c r="BE86" s="462">
        <v>261479</v>
      </c>
      <c r="BF86" s="462">
        <v>1006875</v>
      </c>
      <c r="BG86" s="462">
        <v>265583</v>
      </c>
      <c r="BH86" s="462">
        <v>263353</v>
      </c>
      <c r="BI86" s="462">
        <v>266170</v>
      </c>
      <c r="BJ86" s="462">
        <v>270870</v>
      </c>
      <c r="BK86" s="462">
        <v>1065976</v>
      </c>
      <c r="BL86" s="462">
        <v>272585</v>
      </c>
      <c r="BM86" s="462">
        <v>270188</v>
      </c>
      <c r="BN86" s="462">
        <v>259217</v>
      </c>
      <c r="BO86" s="462">
        <v>267822</v>
      </c>
      <c r="BP86" s="462">
        <v>1069812</v>
      </c>
      <c r="BQ86" s="462">
        <v>274977</v>
      </c>
      <c r="BR86" s="462">
        <v>272327</v>
      </c>
      <c r="BS86" s="462">
        <v>274687</v>
      </c>
      <c r="BT86" s="462">
        <v>290536</v>
      </c>
      <c r="BU86" s="462">
        <v>1112527</v>
      </c>
      <c r="BV86" s="462">
        <v>296464</v>
      </c>
      <c r="BW86" s="462">
        <v>306740</v>
      </c>
      <c r="BX86" s="462">
        <v>319492</v>
      </c>
      <c r="BY86" s="462">
        <v>336687</v>
      </c>
      <c r="BZ86" s="462">
        <v>1259383</v>
      </c>
      <c r="CA86" s="462">
        <v>351091</v>
      </c>
      <c r="CB86" s="462">
        <v>364879</v>
      </c>
      <c r="CC86" s="462">
        <v>376523</v>
      </c>
      <c r="CD86" s="462">
        <v>388689</v>
      </c>
      <c r="CE86" s="462">
        <v>1481182</v>
      </c>
      <c r="CF86" s="462">
        <v>392349</v>
      </c>
      <c r="CG86" s="462">
        <v>400062</v>
      </c>
      <c r="CH86" s="462">
        <v>419105</v>
      </c>
      <c r="CI86" s="462">
        <v>456460</v>
      </c>
      <c r="CJ86" s="462">
        <v>1667976</v>
      </c>
      <c r="CK86" s="462">
        <v>469537</v>
      </c>
      <c r="CL86" s="462">
        <v>465509</v>
      </c>
      <c r="CM86" s="462">
        <v>466228</v>
      </c>
      <c r="CN86" s="462">
        <v>483084</v>
      </c>
      <c r="CO86" s="462">
        <v>1884358</v>
      </c>
      <c r="CP86" s="462">
        <v>491906</v>
      </c>
      <c r="CQ86" s="462">
        <v>508986</v>
      </c>
      <c r="CR86" s="462">
        <v>558482</v>
      </c>
      <c r="CS86" s="462">
        <v>634416</v>
      </c>
      <c r="CT86" s="462">
        <v>2193790</v>
      </c>
      <c r="CU86" s="462">
        <v>687847</v>
      </c>
      <c r="CV86" s="462">
        <v>754961</v>
      </c>
      <c r="CW86" s="462">
        <v>823608</v>
      </c>
      <c r="CX86" s="462">
        <v>867292</v>
      </c>
      <c r="CY86" s="462">
        <v>3133708</v>
      </c>
      <c r="CZ86" s="462">
        <v>918042</v>
      </c>
      <c r="DA86" s="552">
        <v>987195</v>
      </c>
      <c r="DB86" s="552">
        <v>1120762</v>
      </c>
      <c r="DC86" s="360">
        <v>3025999</v>
      </c>
      <c r="DD86" s="61"/>
    </row>
    <row r="87" spans="1:109" s="454" customFormat="1" ht="12" x14ac:dyDescent="0.2">
      <c r="A87" s="454" t="s">
        <v>604</v>
      </c>
      <c r="B87" s="113"/>
      <c r="C87" s="113"/>
      <c r="D87" s="113"/>
      <c r="E87" s="113"/>
      <c r="F87" s="113"/>
      <c r="G87" s="113"/>
      <c r="H87" s="113"/>
      <c r="I87" s="113"/>
      <c r="J87" s="113"/>
      <c r="K87" s="113"/>
      <c r="L87" s="113"/>
      <c r="M87" s="113"/>
      <c r="N87" s="113"/>
      <c r="O87" s="113"/>
      <c r="P87" s="113"/>
      <c r="Q87" s="113"/>
      <c r="R87" s="113"/>
      <c r="S87" s="113"/>
      <c r="T87" s="113"/>
      <c r="U87" s="113"/>
      <c r="V87" s="113"/>
      <c r="W87" s="113"/>
      <c r="X87" s="113"/>
      <c r="Y87" s="113"/>
      <c r="Z87" s="113"/>
      <c r="AA87" s="113"/>
      <c r="AB87" s="113"/>
      <c r="AC87" s="113"/>
      <c r="AD87" s="113"/>
      <c r="AE87" s="113"/>
      <c r="AF87" s="113"/>
      <c r="AG87" s="113"/>
      <c r="AH87" s="113"/>
      <c r="AI87" s="113"/>
      <c r="AJ87" s="113"/>
      <c r="AK87" s="113"/>
      <c r="AL87" s="113"/>
      <c r="AM87" s="113"/>
      <c r="AN87" s="113"/>
      <c r="AO87" s="113"/>
      <c r="AP87" s="113"/>
      <c r="AQ87" s="113"/>
      <c r="AR87" s="113"/>
      <c r="AS87" s="113"/>
      <c r="AT87" s="113"/>
      <c r="AU87" s="113"/>
      <c r="AV87" s="113"/>
      <c r="AW87" s="113"/>
      <c r="AX87" s="113"/>
      <c r="AY87" s="113"/>
      <c r="AZ87" s="113"/>
      <c r="BA87" s="113"/>
      <c r="BB87" s="462">
        <v>181964</v>
      </c>
      <c r="BC87" s="462">
        <v>197539</v>
      </c>
      <c r="BD87" s="462">
        <v>209263</v>
      </c>
      <c r="BE87" s="462">
        <v>200865</v>
      </c>
      <c r="BF87" s="462">
        <v>789631</v>
      </c>
      <c r="BG87" s="462">
        <v>187362</v>
      </c>
      <c r="BH87" s="462">
        <v>200563</v>
      </c>
      <c r="BI87" s="462">
        <v>199461</v>
      </c>
      <c r="BJ87" s="462">
        <v>209440</v>
      </c>
      <c r="BK87" s="462">
        <v>796826</v>
      </c>
      <c r="BL87" s="462">
        <v>179711</v>
      </c>
      <c r="BM87" s="462">
        <v>208925</v>
      </c>
      <c r="BN87" s="462">
        <v>201789</v>
      </c>
      <c r="BO87" s="462">
        <v>204276</v>
      </c>
      <c r="BP87" s="462">
        <v>794701</v>
      </c>
      <c r="BQ87" s="462">
        <v>197186</v>
      </c>
      <c r="BR87" s="462">
        <v>228516</v>
      </c>
      <c r="BS87" s="462">
        <v>223940</v>
      </c>
      <c r="BT87" s="462">
        <v>222355</v>
      </c>
      <c r="BU87" s="462">
        <v>871997</v>
      </c>
      <c r="BV87" s="462">
        <v>212710</v>
      </c>
      <c r="BW87" s="462">
        <v>240783</v>
      </c>
      <c r="BX87" s="462">
        <v>261256</v>
      </c>
      <c r="BY87" s="462">
        <v>252463</v>
      </c>
      <c r="BZ87" s="462">
        <v>967212</v>
      </c>
      <c r="CA87" s="462">
        <v>266807</v>
      </c>
      <c r="CB87" s="462">
        <v>288730</v>
      </c>
      <c r="CC87" s="462">
        <v>296367</v>
      </c>
      <c r="CD87" s="462">
        <v>276429</v>
      </c>
      <c r="CE87" s="462">
        <v>1128333</v>
      </c>
      <c r="CF87" s="462">
        <v>265487</v>
      </c>
      <c r="CG87" s="462">
        <v>318270</v>
      </c>
      <c r="CH87" s="462">
        <v>337793</v>
      </c>
      <c r="CI87" s="462">
        <v>340024</v>
      </c>
      <c r="CJ87" s="462">
        <v>1261574</v>
      </c>
      <c r="CK87" s="462">
        <v>317561</v>
      </c>
      <c r="CL87" s="462">
        <v>287368</v>
      </c>
      <c r="CM87" s="462">
        <v>350816</v>
      </c>
      <c r="CN87" s="462">
        <v>401809</v>
      </c>
      <c r="CO87" s="462">
        <v>1357554</v>
      </c>
      <c r="CP87" s="462">
        <v>348441</v>
      </c>
      <c r="CQ87" s="462">
        <v>420055</v>
      </c>
      <c r="CR87" s="462">
        <v>484351</v>
      </c>
      <c r="CS87" s="462">
        <v>485960</v>
      </c>
      <c r="CT87" s="462">
        <v>1738807</v>
      </c>
      <c r="CU87" s="462">
        <v>516796</v>
      </c>
      <c r="CV87" s="462">
        <v>610610</v>
      </c>
      <c r="CW87" s="462">
        <v>728818</v>
      </c>
      <c r="CX87" s="462">
        <v>687414</v>
      </c>
      <c r="CY87" s="462">
        <v>2543638</v>
      </c>
      <c r="CZ87" s="552">
        <v>707139</v>
      </c>
      <c r="DA87" s="552">
        <v>814585</v>
      </c>
      <c r="DB87" s="552">
        <v>902557</v>
      </c>
      <c r="DC87" s="360">
        <v>2424281</v>
      </c>
      <c r="DD87" s="61"/>
    </row>
    <row r="88" spans="1:109" s="454" customFormat="1" ht="12" x14ac:dyDescent="0.2">
      <c r="A88" s="454" t="s">
        <v>605</v>
      </c>
      <c r="B88" s="113"/>
      <c r="C88" s="113"/>
      <c r="D88" s="113"/>
      <c r="E88" s="113"/>
      <c r="F88" s="113"/>
      <c r="G88" s="113"/>
      <c r="H88" s="113"/>
      <c r="I88" s="113"/>
      <c r="J88" s="113"/>
      <c r="K88" s="113"/>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c r="AT88" s="113"/>
      <c r="AU88" s="113"/>
      <c r="AV88" s="113"/>
      <c r="AW88" s="113"/>
      <c r="AX88" s="113"/>
      <c r="AY88" s="113"/>
      <c r="AZ88" s="113"/>
      <c r="BA88" s="113"/>
      <c r="BB88" s="462">
        <v>19677</v>
      </c>
      <c r="BC88" s="462">
        <v>19816</v>
      </c>
      <c r="BD88" s="462">
        <v>22352</v>
      </c>
      <c r="BE88" s="462">
        <v>22017</v>
      </c>
      <c r="BF88" s="462">
        <v>83862</v>
      </c>
      <c r="BG88" s="462">
        <v>22171</v>
      </c>
      <c r="BH88" s="462">
        <v>20740</v>
      </c>
      <c r="BI88" s="462">
        <v>21666</v>
      </c>
      <c r="BJ88" s="462">
        <v>22223</v>
      </c>
      <c r="BK88" s="462">
        <v>86800</v>
      </c>
      <c r="BL88" s="462">
        <v>21742</v>
      </c>
      <c r="BM88" s="462">
        <v>22408</v>
      </c>
      <c r="BN88" s="462">
        <v>21751</v>
      </c>
      <c r="BO88" s="462">
        <v>24719</v>
      </c>
      <c r="BP88" s="462">
        <v>90620</v>
      </c>
      <c r="BQ88" s="462">
        <v>22678</v>
      </c>
      <c r="BR88" s="462">
        <v>22325</v>
      </c>
      <c r="BS88" s="462">
        <v>23645</v>
      </c>
      <c r="BT88" s="462">
        <v>23243</v>
      </c>
      <c r="BU88" s="462">
        <v>91891</v>
      </c>
      <c r="BV88" s="462">
        <v>24943</v>
      </c>
      <c r="BW88" s="462">
        <v>23545</v>
      </c>
      <c r="BX88" s="462">
        <v>22846</v>
      </c>
      <c r="BY88" s="462">
        <v>25358</v>
      </c>
      <c r="BZ88" s="462">
        <v>96692</v>
      </c>
      <c r="CA88" s="462">
        <v>27661</v>
      </c>
      <c r="CB88" s="462">
        <v>27540</v>
      </c>
      <c r="CC88" s="462">
        <v>29755</v>
      </c>
      <c r="CD88" s="462">
        <v>33271</v>
      </c>
      <c r="CE88" s="462">
        <v>118227</v>
      </c>
      <c r="CF88" s="462">
        <v>29805</v>
      </c>
      <c r="CG88" s="462">
        <v>29409</v>
      </c>
      <c r="CH88" s="462">
        <v>32432</v>
      </c>
      <c r="CI88" s="462">
        <v>34819</v>
      </c>
      <c r="CJ88" s="462">
        <v>126465</v>
      </c>
      <c r="CK88" s="462">
        <v>46383</v>
      </c>
      <c r="CL88" s="462">
        <v>37165</v>
      </c>
      <c r="CM88" s="462">
        <v>38137</v>
      </c>
      <c r="CN88" s="462">
        <v>43424</v>
      </c>
      <c r="CO88" s="462">
        <v>165109</v>
      </c>
      <c r="CP88" s="462">
        <v>43323</v>
      </c>
      <c r="CQ88" s="462">
        <v>43207</v>
      </c>
      <c r="CR88" s="462">
        <v>48094</v>
      </c>
      <c r="CS88" s="462">
        <v>40369</v>
      </c>
      <c r="CT88" s="462">
        <v>174993</v>
      </c>
      <c r="CU88" s="462">
        <v>54775</v>
      </c>
      <c r="CV88" s="462">
        <v>61758</v>
      </c>
      <c r="CW88" s="462">
        <v>75615</v>
      </c>
      <c r="CX88" s="462">
        <v>80118</v>
      </c>
      <c r="CY88" s="462">
        <v>272266</v>
      </c>
      <c r="CZ88" s="462">
        <v>78715</v>
      </c>
      <c r="DA88" s="553">
        <v>82056</v>
      </c>
      <c r="DB88" s="553">
        <v>91541</v>
      </c>
      <c r="DC88" s="360">
        <v>252312</v>
      </c>
      <c r="DD88" s="61"/>
    </row>
    <row r="89" spans="1:109" s="278" customFormat="1" ht="12" x14ac:dyDescent="0.2">
      <c r="A89" s="337"/>
      <c r="B89" s="338"/>
      <c r="C89" s="338"/>
      <c r="D89" s="339"/>
      <c r="E89" s="339"/>
      <c r="F89" s="339"/>
      <c r="G89" s="339"/>
      <c r="H89" s="339"/>
      <c r="I89" s="339"/>
      <c r="J89" s="339"/>
      <c r="K89" s="339"/>
      <c r="L89" s="339"/>
      <c r="M89" s="339"/>
      <c r="N89" s="339"/>
      <c r="O89" s="339"/>
      <c r="P89" s="339"/>
      <c r="Q89" s="339"/>
      <c r="R89" s="339"/>
      <c r="S89" s="339"/>
      <c r="T89" s="339"/>
      <c r="U89" s="339"/>
      <c r="V89" s="339"/>
      <c r="W89" s="339"/>
      <c r="X89" s="339"/>
      <c r="Y89" s="339"/>
      <c r="Z89" s="339"/>
      <c r="AA89" s="339"/>
      <c r="AB89" s="339"/>
      <c r="AC89" s="339"/>
      <c r="AD89" s="339"/>
      <c r="AE89" s="339"/>
      <c r="AF89" s="339"/>
      <c r="AG89" s="339"/>
      <c r="AH89" s="339"/>
      <c r="AI89" s="339"/>
      <c r="AJ89" s="339"/>
      <c r="AK89" s="339"/>
      <c r="AL89" s="339"/>
      <c r="AM89" s="339"/>
      <c r="AN89" s="339"/>
      <c r="AO89" s="339"/>
      <c r="AP89" s="339"/>
      <c r="AQ89" s="339"/>
      <c r="AR89" s="339"/>
      <c r="AS89" s="339"/>
      <c r="AT89" s="339"/>
      <c r="AU89" s="339"/>
      <c r="AV89" s="339"/>
      <c r="AW89" s="339"/>
      <c r="AX89" s="339"/>
      <c r="AY89" s="339"/>
      <c r="AZ89" s="339"/>
      <c r="BA89" s="339"/>
      <c r="BB89" s="339"/>
      <c r="BC89" s="339"/>
      <c r="BD89" s="339"/>
      <c r="BE89" s="339"/>
      <c r="BF89" s="339"/>
      <c r="BG89" s="339"/>
      <c r="BH89" s="339"/>
      <c r="BI89" s="339"/>
      <c r="BJ89" s="339"/>
      <c r="BK89" s="339"/>
      <c r="BL89" s="339"/>
      <c r="BM89" s="339"/>
      <c r="BN89" s="339"/>
      <c r="BO89" s="339"/>
      <c r="BP89" s="339"/>
      <c r="BQ89" s="83"/>
      <c r="BR89" s="83"/>
      <c r="BS89" s="83"/>
      <c r="BT89" s="83"/>
      <c r="BU89" s="83"/>
      <c r="BV89" s="83"/>
      <c r="BW89" s="83"/>
      <c r="BX89" s="83"/>
      <c r="BY89" s="83"/>
      <c r="BZ89" s="83"/>
      <c r="CA89" s="83"/>
      <c r="CB89" s="83"/>
      <c r="CC89" s="83"/>
      <c r="CD89" s="83"/>
      <c r="CE89" s="83"/>
      <c r="CF89" s="83"/>
      <c r="CG89" s="83"/>
      <c r="CH89" s="83"/>
      <c r="CI89" s="83"/>
      <c r="CJ89" s="83"/>
      <c r="CK89" s="83"/>
      <c r="CL89" s="83"/>
      <c r="CM89" s="83"/>
      <c r="CN89" s="83"/>
      <c r="CO89" s="83"/>
      <c r="CP89" s="83"/>
      <c r="CQ89" s="83"/>
      <c r="CR89" s="83"/>
      <c r="CS89" s="83"/>
      <c r="CT89" s="83"/>
      <c r="CU89" s="83"/>
      <c r="CV89" s="83"/>
      <c r="CW89" s="83"/>
      <c r="CX89" s="340"/>
      <c r="CY89" s="340"/>
      <c r="CZ89" s="340"/>
      <c r="DA89" s="340"/>
      <c r="DB89" s="340"/>
      <c r="DC89" s="340"/>
      <c r="DD89" s="61"/>
    </row>
    <row r="90" spans="1:109" s="278" customFormat="1" ht="15" x14ac:dyDescent="0.25">
      <c r="A90" s="327" t="s">
        <v>460</v>
      </c>
      <c r="B90" s="341"/>
      <c r="C90" s="341"/>
      <c r="D90" s="253"/>
      <c r="E90" s="253"/>
      <c r="F90" s="253"/>
      <c r="G90" s="253"/>
      <c r="H90" s="253"/>
      <c r="I90" s="253"/>
      <c r="J90" s="253"/>
      <c r="K90" s="253"/>
      <c r="L90" s="253"/>
      <c r="M90" s="253"/>
      <c r="N90" s="253"/>
      <c r="O90" s="253"/>
      <c r="P90" s="253"/>
      <c r="Q90" s="253"/>
      <c r="R90" s="253"/>
      <c r="S90" s="253"/>
      <c r="T90" s="253"/>
      <c r="U90" s="253"/>
      <c r="V90" s="253"/>
      <c r="W90" s="253"/>
      <c r="X90" s="253"/>
      <c r="Y90" s="253"/>
      <c r="Z90" s="253"/>
      <c r="AA90" s="253"/>
      <c r="AB90" s="253"/>
      <c r="AD90" s="253"/>
      <c r="AE90" s="362"/>
      <c r="AF90" s="362"/>
      <c r="AG90" s="253"/>
      <c r="AW90" s="335"/>
      <c r="BA90" s="335"/>
      <c r="BB90" s="335"/>
      <c r="BC90" s="335"/>
      <c r="BD90" s="335"/>
      <c r="BE90" s="335"/>
      <c r="BF90" s="335"/>
      <c r="BG90" s="335"/>
      <c r="BH90" s="335"/>
      <c r="BI90" s="335"/>
      <c r="BJ90" s="335"/>
      <c r="BK90" s="335"/>
      <c r="BL90" s="335"/>
      <c r="BM90" s="335"/>
      <c r="BN90" s="335"/>
      <c r="BO90" s="335"/>
      <c r="BP90" s="335"/>
      <c r="BQ90" s="92"/>
      <c r="BR90" s="92"/>
      <c r="BS90" s="92"/>
      <c r="BT90" s="92"/>
      <c r="BU90" s="92"/>
      <c r="BV90" s="92"/>
      <c r="BW90" s="92"/>
      <c r="BX90" s="92"/>
      <c r="BY90" s="92"/>
      <c r="BZ90" s="92"/>
      <c r="CA90" s="92"/>
      <c r="CB90" s="92"/>
      <c r="CC90" s="92"/>
      <c r="CD90" s="92"/>
      <c r="CE90" s="92"/>
      <c r="CF90" s="92"/>
      <c r="CG90" s="92"/>
      <c r="CH90" s="92"/>
      <c r="CI90" s="92"/>
      <c r="CJ90" s="92"/>
      <c r="CK90" s="92"/>
      <c r="CL90" s="92"/>
      <c r="CM90" s="92"/>
      <c r="CN90" s="92"/>
      <c r="CO90" s="92"/>
      <c r="CP90" s="92"/>
      <c r="CQ90" s="92"/>
      <c r="CR90" s="92"/>
      <c r="CS90" s="92"/>
      <c r="CT90" s="92"/>
      <c r="CU90" s="92"/>
      <c r="CV90" s="92"/>
      <c r="CW90" s="92"/>
      <c r="CX90" s="92"/>
      <c r="CY90" s="92"/>
      <c r="CZ90" s="92"/>
      <c r="DA90" s="92"/>
      <c r="DB90" s="92"/>
      <c r="DC90" s="92"/>
      <c r="DD90" s="61"/>
    </row>
    <row r="91" spans="1:109" s="278" customFormat="1" ht="12" x14ac:dyDescent="0.2">
      <c r="A91" s="369" t="s">
        <v>461</v>
      </c>
      <c r="B91" s="114">
        <v>2.2743321274718151E-2</v>
      </c>
      <c r="C91" s="114">
        <v>1.6019298021281964E-2</v>
      </c>
      <c r="D91" s="114">
        <v>2.2267397046295764E-2</v>
      </c>
      <c r="E91" s="114">
        <v>2.1909400917798638E-2</v>
      </c>
      <c r="F91" s="114">
        <v>2.3847635598374488E-2</v>
      </c>
      <c r="G91" s="114">
        <v>2.4153813109135228E-2</v>
      </c>
      <c r="H91" s="114">
        <v>2.4327116700967547E-2</v>
      </c>
      <c r="I91" s="114">
        <v>2.3619348064817979E-2</v>
      </c>
      <c r="J91" s="114">
        <v>2.1485672509360749E-2</v>
      </c>
      <c r="K91" s="114">
        <v>2.23502453461575E-2</v>
      </c>
      <c r="L91" s="114">
        <v>2.4198453797728534E-2</v>
      </c>
      <c r="M91" s="114">
        <v>2.292940276842954E-2</v>
      </c>
      <c r="N91" s="114">
        <v>2.0943997459673812E-2</v>
      </c>
      <c r="O91" s="114">
        <v>2.038707487405703E-2</v>
      </c>
      <c r="P91" s="114">
        <v>2.0547031932341302E-2</v>
      </c>
      <c r="Q91" s="114">
        <v>2.0416491031232421E-2</v>
      </c>
      <c r="R91" s="114">
        <v>2.0564242099159691E-2</v>
      </c>
      <c r="S91" s="114">
        <v>2.0182927073331209E-2</v>
      </c>
      <c r="T91" s="114">
        <v>1.97333915686429E-2</v>
      </c>
      <c r="U91" s="114">
        <v>2.3233643322949627E-2</v>
      </c>
      <c r="V91" s="114">
        <v>2.1950679612394022E-2</v>
      </c>
      <c r="W91" s="114">
        <v>2.1305388398855912E-2</v>
      </c>
      <c r="X91" s="114">
        <v>2.015004533991939E-2</v>
      </c>
      <c r="Y91" s="114">
        <v>1.9773275232378099E-2</v>
      </c>
      <c r="Z91" s="114">
        <v>2.3547775209694179E-2</v>
      </c>
      <c r="AA91" s="114">
        <v>1.6618458098056038E-2</v>
      </c>
      <c r="AB91" s="114">
        <v>1.9990284472519233E-2</v>
      </c>
      <c r="AC91" s="114">
        <v>2.0474050559365593E-2</v>
      </c>
      <c r="AD91" s="114">
        <v>2.2712413232808822E-2</v>
      </c>
      <c r="AE91" s="114">
        <v>2.4798007153092771E-2</v>
      </c>
      <c r="AF91" s="114">
        <v>2.001156224891382E-2</v>
      </c>
      <c r="AG91" s="114">
        <v>2.202399992559315E-2</v>
      </c>
      <c r="AH91" s="370">
        <v>1.4999999999999999E-2</v>
      </c>
      <c r="AI91" s="114">
        <v>1.6E-2</v>
      </c>
      <c r="AJ91" s="114">
        <v>1.2E-2</v>
      </c>
      <c r="AK91" s="114">
        <v>1.2E-2</v>
      </c>
      <c r="AL91" s="114">
        <v>1.4E-2</v>
      </c>
      <c r="AM91" s="114">
        <v>8.0000000000000002E-3</v>
      </c>
      <c r="AN91" s="114">
        <v>9.1999999999999998E-3</v>
      </c>
      <c r="AO91" s="114">
        <v>8.8999999999999999E-3</v>
      </c>
      <c r="AP91" s="114">
        <v>6.7999999999999996E-3</v>
      </c>
      <c r="AQ91" s="114">
        <v>8.0999999999999996E-3</v>
      </c>
      <c r="AR91" s="114">
        <v>9.4999999999999998E-3</v>
      </c>
      <c r="AS91" s="114">
        <v>9.7000000000000003E-3</v>
      </c>
      <c r="AT91" s="114">
        <v>0.01</v>
      </c>
      <c r="AU91" s="114">
        <v>8.0000000000000002E-3</v>
      </c>
      <c r="AV91" s="114">
        <v>8.9999999999999993E-3</v>
      </c>
      <c r="AW91" s="115">
        <v>8.9999999999999993E-3</v>
      </c>
      <c r="AX91" s="114">
        <v>8.0000000000000002E-3</v>
      </c>
      <c r="AY91" s="114">
        <v>9.7999999999999997E-3</v>
      </c>
      <c r="AZ91" s="114">
        <v>8.2000000000000007E-3</v>
      </c>
      <c r="BA91" s="114">
        <v>8.6999999999999994E-3</v>
      </c>
      <c r="BB91" s="114">
        <v>8.0000000000000002E-3</v>
      </c>
      <c r="BC91" s="114">
        <v>0.01</v>
      </c>
      <c r="BD91" s="114">
        <v>8.9999999999999993E-3</v>
      </c>
      <c r="BE91" s="114">
        <v>0.01</v>
      </c>
      <c r="BF91" s="114">
        <v>0.01</v>
      </c>
      <c r="BG91" s="114">
        <v>1.78E-2</v>
      </c>
      <c r="BH91" s="114">
        <v>1.8100000000000002E-2</v>
      </c>
      <c r="BI91" s="114">
        <v>2.1100000000000001E-2</v>
      </c>
      <c r="BJ91" s="114">
        <v>1.6400000000000001E-2</v>
      </c>
      <c r="BK91" s="114">
        <v>1.84E-2</v>
      </c>
      <c r="BL91" s="114">
        <v>1.7999999999999999E-2</v>
      </c>
      <c r="BM91" s="114">
        <v>1.8599999999999998E-2</v>
      </c>
      <c r="BN91" s="114">
        <v>2.12E-2</v>
      </c>
      <c r="BO91" s="114">
        <v>1.8499999999999999E-2</v>
      </c>
      <c r="BP91" s="114">
        <v>1.9099999999999999E-2</v>
      </c>
      <c r="BQ91" s="114">
        <v>1.9099999999999999E-2</v>
      </c>
      <c r="BR91" s="114">
        <v>2.4E-2</v>
      </c>
      <c r="BS91" s="114">
        <v>2.8299999999999999E-2</v>
      </c>
      <c r="BT91" s="114">
        <v>2.47E-2</v>
      </c>
      <c r="BU91" s="114">
        <v>2.4899999999999999E-2</v>
      </c>
      <c r="BV91" s="114">
        <v>2.3900000000000001E-2</v>
      </c>
      <c r="BW91" s="79">
        <v>3.1E-2</v>
      </c>
      <c r="BX91" s="79">
        <v>2.8400000000000002E-2</v>
      </c>
      <c r="BY91" s="79">
        <v>2.5000000000000001E-2</v>
      </c>
      <c r="BZ91" s="79">
        <v>2.5999999999999999E-2</v>
      </c>
      <c r="CA91" s="79">
        <v>2.5999999999999999E-2</v>
      </c>
      <c r="CB91" s="79">
        <v>2.5999999999999999E-2</v>
      </c>
      <c r="CC91" s="80">
        <v>2.3E-2</v>
      </c>
      <c r="CD91" s="80">
        <v>2.5000000000000001E-2</v>
      </c>
      <c r="CE91" s="80">
        <v>2.5000000000000001E-2</v>
      </c>
      <c r="CF91" s="80">
        <v>2.3E-2</v>
      </c>
      <c r="CG91" s="80">
        <v>2.5000000000000001E-2</v>
      </c>
      <c r="CH91" s="80">
        <v>2.5999999999999999E-2</v>
      </c>
      <c r="CI91" s="80">
        <v>2.5000000000000001E-2</v>
      </c>
      <c r="CJ91" s="80">
        <v>2.5000000000000001E-2</v>
      </c>
      <c r="CK91" s="80">
        <v>2.5999999999999999E-2</v>
      </c>
      <c r="CL91" s="80">
        <v>2.5000000000000001E-2</v>
      </c>
      <c r="CM91" s="80">
        <v>2.4E-2</v>
      </c>
      <c r="CN91" s="80">
        <v>2.5000000000000001E-2</v>
      </c>
      <c r="CO91" s="80">
        <v>2.5999999999999999E-2</v>
      </c>
      <c r="CP91" s="80">
        <v>2.5000000000000001E-2</v>
      </c>
      <c r="CQ91" s="80">
        <v>2.5999999999999999E-2</v>
      </c>
      <c r="CR91" s="80">
        <v>2.5000000000000001E-2</v>
      </c>
      <c r="CS91" s="80">
        <v>2.4E-2</v>
      </c>
      <c r="CT91" s="80">
        <v>2.5000000000000001E-2</v>
      </c>
      <c r="CU91" s="80">
        <v>2.7E-2</v>
      </c>
      <c r="CV91" s="80">
        <v>2.7E-2</v>
      </c>
      <c r="CW91" s="80">
        <v>2.8000000000000001E-2</v>
      </c>
      <c r="CX91" s="348">
        <v>2.9000000000000001E-2</v>
      </c>
      <c r="CY91" s="348">
        <v>2.81E-2</v>
      </c>
      <c r="CZ91" s="348">
        <v>2.8000000000000001E-2</v>
      </c>
      <c r="DA91" s="348">
        <v>3.3000000000000002E-2</v>
      </c>
      <c r="DB91" s="348">
        <v>3.2000000000000001E-2</v>
      </c>
      <c r="DC91" s="348">
        <v>3.1E-2</v>
      </c>
      <c r="DD91" s="61"/>
    </row>
    <row r="92" spans="1:109" s="278" customFormat="1" ht="12" x14ac:dyDescent="0.2">
      <c r="A92" s="333" t="s">
        <v>462</v>
      </c>
      <c r="B92" s="74">
        <v>0.40416751194061801</v>
      </c>
      <c r="C92" s="74">
        <v>0.45493234374494085</v>
      </c>
      <c r="D92" s="74">
        <v>0.41117840453483995</v>
      </c>
      <c r="E92" s="74">
        <v>0.56278970957461305</v>
      </c>
      <c r="F92" s="74">
        <v>0.53787506914547301</v>
      </c>
      <c r="G92" s="74">
        <v>0.55721840020465119</v>
      </c>
      <c r="H92" s="74">
        <v>0.51890633029834954</v>
      </c>
      <c r="I92" s="74">
        <v>0.47361162500280329</v>
      </c>
      <c r="J92" s="74">
        <v>0.40964652099524862</v>
      </c>
      <c r="K92" s="74">
        <v>0.41979670197686336</v>
      </c>
      <c r="L92" s="74">
        <v>0.35880743982809871</v>
      </c>
      <c r="M92" s="74">
        <v>0.41282977962077932</v>
      </c>
      <c r="N92" s="74">
        <v>0.43803715843491892</v>
      </c>
      <c r="O92" s="74">
        <v>0.50250506880201218</v>
      </c>
      <c r="P92" s="74">
        <v>0.51734820188412611</v>
      </c>
      <c r="Q92" s="74">
        <v>0.50240966490901007</v>
      </c>
      <c r="R92" s="74">
        <v>0.4913110114819827</v>
      </c>
      <c r="S92" s="74">
        <v>0.4964980329971293</v>
      </c>
      <c r="T92" s="74">
        <v>0.55365691979082277</v>
      </c>
      <c r="U92" s="74">
        <v>0.57910387693958776</v>
      </c>
      <c r="V92" s="74">
        <v>0.39978076630415504</v>
      </c>
      <c r="W92" s="74">
        <v>0.50521938579983872</v>
      </c>
      <c r="X92" s="74">
        <v>0.39612589719584501</v>
      </c>
      <c r="Y92" s="74">
        <v>0.42798319327731094</v>
      </c>
      <c r="Z92" s="74">
        <v>0.29901913178595707</v>
      </c>
      <c r="AA92" s="74">
        <v>0.33700000000000002</v>
      </c>
      <c r="AB92" s="74">
        <v>0.36293644617380028</v>
      </c>
      <c r="AC92" s="334">
        <v>0.35199999999999998</v>
      </c>
      <c r="AD92" s="74">
        <v>0.20409644450579104</v>
      </c>
      <c r="AE92" s="351">
        <v>0.32950000000000002</v>
      </c>
      <c r="AF92" s="351">
        <v>0.22700000000000001</v>
      </c>
      <c r="AG92" s="74">
        <v>0.29199999999999998</v>
      </c>
      <c r="AH92" s="334">
        <v>0.32667652067735614</v>
      </c>
      <c r="AI92" s="334">
        <v>0.37336923719764148</v>
      </c>
      <c r="AJ92" s="334">
        <v>0.35001737396322763</v>
      </c>
      <c r="AK92" s="334">
        <v>0.3238811353736023</v>
      </c>
      <c r="AL92" s="334">
        <v>0.34312342531267442</v>
      </c>
      <c r="AM92" s="76">
        <v>0.31249464392835719</v>
      </c>
      <c r="AN92" s="76">
        <v>0.31248958043901082</v>
      </c>
      <c r="AO92" s="76">
        <v>0.37311748453126825</v>
      </c>
      <c r="AP92" s="76">
        <v>0.34353451718537847</v>
      </c>
      <c r="AQ92" s="76">
        <v>0.3363040308354322</v>
      </c>
      <c r="AR92" s="76">
        <v>0.31623255626901886</v>
      </c>
      <c r="AS92" s="76">
        <v>0.33629264489518756</v>
      </c>
      <c r="AT92" s="77">
        <v>0.25901974551322321</v>
      </c>
      <c r="AU92" s="76">
        <v>0.3035266440286748</v>
      </c>
      <c r="AV92" s="76">
        <v>0.30334309516712404</v>
      </c>
      <c r="AW92" s="76">
        <v>0.37346434535929174</v>
      </c>
      <c r="AX92" s="76">
        <v>0.34574088831103467</v>
      </c>
      <c r="AY92" s="76">
        <v>0.30360221770238599</v>
      </c>
      <c r="AZ92" s="76">
        <v>0.31614002337951846</v>
      </c>
      <c r="BA92" s="76">
        <v>0.33311453215864451</v>
      </c>
      <c r="BB92" s="76">
        <v>0.2792476610596733</v>
      </c>
      <c r="BC92" s="76">
        <v>0.30990817337295534</v>
      </c>
      <c r="BD92" s="76">
        <v>0.35938680558317093</v>
      </c>
      <c r="BE92" s="76">
        <v>0.29556578578183307</v>
      </c>
      <c r="BF92" s="76">
        <v>0.31096230531938907</v>
      </c>
      <c r="BG92" s="78">
        <v>0.25114301908180614</v>
      </c>
      <c r="BH92" s="78">
        <v>0.27739265571251465</v>
      </c>
      <c r="BI92" s="78">
        <v>0.31002139622829278</v>
      </c>
      <c r="BJ92" s="78">
        <v>0.2873573083855463</v>
      </c>
      <c r="BK92" s="78">
        <v>0.28257815880513532</v>
      </c>
      <c r="BL92" s="78">
        <v>0.27132196620848142</v>
      </c>
      <c r="BM92" s="78">
        <v>0.27225139170040485</v>
      </c>
      <c r="BN92" s="78">
        <v>0.26171509251690572</v>
      </c>
      <c r="BO92" s="78">
        <v>0.27274810740477878</v>
      </c>
      <c r="BP92" s="78">
        <v>0.26940510965284564</v>
      </c>
      <c r="BQ92" s="79">
        <v>0.3357635650359907</v>
      </c>
      <c r="BR92" s="79">
        <v>0.29473614688593885</v>
      </c>
      <c r="BS92" s="79">
        <v>0.29905844667968989</v>
      </c>
      <c r="BT92" s="79">
        <v>0.29281340912687304</v>
      </c>
      <c r="BU92" s="79">
        <v>0.30465392276687875</v>
      </c>
      <c r="BV92" s="80">
        <v>0.30401744377072193</v>
      </c>
      <c r="BW92" s="80">
        <v>0.30349943096358739</v>
      </c>
      <c r="BX92" s="80">
        <v>0.35022666758786358</v>
      </c>
      <c r="BY92" s="80">
        <v>0.29542311910274272</v>
      </c>
      <c r="BZ92" s="80">
        <v>0.31372589916653459</v>
      </c>
      <c r="CA92" s="80">
        <v>0.30432806819606367</v>
      </c>
      <c r="CB92" s="80">
        <v>0.26374260568460539</v>
      </c>
      <c r="CC92" s="80">
        <v>0.34313544687913894</v>
      </c>
      <c r="CD92" s="80">
        <v>0.32868772022595882</v>
      </c>
      <c r="CE92" s="80">
        <v>0.30939786895799665</v>
      </c>
      <c r="CF92" s="80">
        <v>0.26481806203623898</v>
      </c>
      <c r="CG92" s="80">
        <v>0.30674575893271894</v>
      </c>
      <c r="CH92" s="80">
        <v>0.32024425565671383</v>
      </c>
      <c r="CI92" s="80">
        <v>0.3272619424585565</v>
      </c>
      <c r="CJ92" s="80">
        <v>0.30565333762137309</v>
      </c>
      <c r="CK92" s="80">
        <v>0.28098152521061787</v>
      </c>
      <c r="CL92" s="80">
        <v>0.37086453931265873</v>
      </c>
      <c r="CM92" s="80">
        <v>0.49364038023831841</v>
      </c>
      <c r="CN92" s="80">
        <v>0.37019043482543845</v>
      </c>
      <c r="CO92" s="80">
        <v>0.37755073260052596</v>
      </c>
      <c r="CP92" s="80">
        <f t="shared" ref="CP92:CT92" si="50">CP95/CP94</f>
        <v>0.44098057798722085</v>
      </c>
      <c r="CQ92" s="80">
        <f t="shared" si="50"/>
        <v>0.753837560424515</v>
      </c>
      <c r="CR92" s="80">
        <f t="shared" si="50"/>
        <v>0.46996469250563522</v>
      </c>
      <c r="CS92" s="80">
        <f t="shared" si="50"/>
        <v>0.31153744950237588</v>
      </c>
      <c r="CT92" s="80">
        <f t="shared" si="50"/>
        <v>0.49046720968041002</v>
      </c>
      <c r="CU92" s="80">
        <f>CU95/CU94</f>
        <v>0.36493030133888121</v>
      </c>
      <c r="CV92" s="80">
        <f t="shared" ref="CV92:CW92" si="51">CV95/CV94</f>
        <v>0.36508229536561437</v>
      </c>
      <c r="CW92" s="80">
        <f t="shared" si="51"/>
        <v>0.35313772614994327</v>
      </c>
      <c r="CX92" s="348">
        <v>0.28747734698252064</v>
      </c>
      <c r="CY92" s="348">
        <v>0.34135501345665803</v>
      </c>
      <c r="CZ92" s="549">
        <v>0.31166050466196116</v>
      </c>
      <c r="DA92" s="549">
        <v>0.30745349096318425</v>
      </c>
      <c r="DB92" s="549">
        <v>0.33174053548436178</v>
      </c>
      <c r="DC92" s="549">
        <v>0.3173430416892698</v>
      </c>
      <c r="DD92" s="61"/>
    </row>
    <row r="93" spans="1:109" s="278" customFormat="1" ht="12" x14ac:dyDescent="0.2">
      <c r="A93" s="333" t="s">
        <v>463</v>
      </c>
      <c r="B93" s="95">
        <v>0.31481444847499251</v>
      </c>
      <c r="C93" s="95">
        <v>0.34180029321227623</v>
      </c>
      <c r="D93" s="95">
        <v>0.35636084303054827</v>
      </c>
      <c r="E93" s="95">
        <v>0.33054960816535894</v>
      </c>
      <c r="F93" s="95">
        <v>0.32189227735910581</v>
      </c>
      <c r="G93" s="95">
        <v>0.27000224168169501</v>
      </c>
      <c r="H93" s="95">
        <v>0.33136256883269277</v>
      </c>
      <c r="I93" s="95">
        <v>0.28946479115862173</v>
      </c>
      <c r="J93" s="95">
        <v>0.35260360925630024</v>
      </c>
      <c r="K93" s="95">
        <v>0.32985859473873708</v>
      </c>
      <c r="L93" s="95">
        <v>0.30956437667869213</v>
      </c>
      <c r="M93" s="95">
        <v>0.3199260195719032</v>
      </c>
      <c r="N93" s="95">
        <v>0.31698828701993043</v>
      </c>
      <c r="O93" s="95">
        <v>0.30462053514895299</v>
      </c>
      <c r="P93" s="95">
        <v>0.29845722256273877</v>
      </c>
      <c r="Q93" s="95">
        <v>0.27672989261158859</v>
      </c>
      <c r="R93" s="95">
        <v>0.29857580787878296</v>
      </c>
      <c r="S93" s="95">
        <v>0.2797500638922758</v>
      </c>
      <c r="T93" s="95">
        <v>0.28833562642704574</v>
      </c>
      <c r="U93" s="95">
        <v>0.34288676631042347</v>
      </c>
      <c r="V93" s="95">
        <v>0.32163042064401626</v>
      </c>
      <c r="W93" s="95">
        <v>0.30904312802795875</v>
      </c>
      <c r="X93" s="95">
        <v>0.30707916967589494</v>
      </c>
      <c r="Y93" s="95">
        <v>0.27730034411764704</v>
      </c>
      <c r="Z93" s="95">
        <v>0.33233486238710302</v>
      </c>
      <c r="AA93" s="95">
        <v>0.24667851136200644</v>
      </c>
      <c r="AB93" s="95">
        <v>0.29117817831387804</v>
      </c>
      <c r="AC93" s="76">
        <v>0.33051756007393718</v>
      </c>
      <c r="AD93" s="95">
        <v>0.28165234548287066</v>
      </c>
      <c r="AE93" s="351">
        <v>0.36170000000000002</v>
      </c>
      <c r="AF93" s="351">
        <v>0.19112521273273494</v>
      </c>
      <c r="AG93" s="95">
        <v>0.28623111174259408</v>
      </c>
      <c r="AH93" s="76">
        <v>0.29105748529931558</v>
      </c>
      <c r="AI93" s="76">
        <v>0.32825726975873221</v>
      </c>
      <c r="AJ93" s="76">
        <v>0.30037316251454127</v>
      </c>
      <c r="AK93" s="76">
        <v>0.29471990233345358</v>
      </c>
      <c r="AL93" s="76">
        <v>0.30344507641476698</v>
      </c>
      <c r="AM93" s="76">
        <v>0.2866855200388494</v>
      </c>
      <c r="AN93" s="76">
        <v>0.27271464295637676</v>
      </c>
      <c r="AO93" s="76">
        <v>0.28147254543331907</v>
      </c>
      <c r="AP93" s="76">
        <v>0.28323260829051411</v>
      </c>
      <c r="AQ93" s="76">
        <v>0.28101982617680749</v>
      </c>
      <c r="AR93" s="76">
        <v>0.25522474094132475</v>
      </c>
      <c r="AS93" s="76">
        <v>0.2860178816191542</v>
      </c>
      <c r="AT93" s="77">
        <v>0.35753790818274761</v>
      </c>
      <c r="AU93" s="76">
        <v>0.23630068579798921</v>
      </c>
      <c r="AV93" s="76">
        <v>0.283033768979494</v>
      </c>
      <c r="AW93" s="76">
        <v>0.28163391366017709</v>
      </c>
      <c r="AX93" s="76">
        <v>0.2772511848341232</v>
      </c>
      <c r="AY93" s="76">
        <v>0.26315083060594485</v>
      </c>
      <c r="AZ93" s="76">
        <v>0.29471785995849681</v>
      </c>
      <c r="BA93" s="76">
        <v>0.27967405462508077</v>
      </c>
      <c r="BB93" s="76">
        <v>0.25443792718987834</v>
      </c>
      <c r="BC93" s="76">
        <v>0.2484673252483067</v>
      </c>
      <c r="BD93" s="76">
        <v>0.20369228933868852</v>
      </c>
      <c r="BE93" s="76">
        <v>0.28561036693720199</v>
      </c>
      <c r="BF93" s="76">
        <v>0.24770582081981257</v>
      </c>
      <c r="BG93" s="78">
        <v>0.26804269790289059</v>
      </c>
      <c r="BH93" s="78">
        <v>0.25306885051249367</v>
      </c>
      <c r="BI93" s="78">
        <v>0.31236834685110548</v>
      </c>
      <c r="BJ93" s="78">
        <v>0.21461286974976787</v>
      </c>
      <c r="BK93" s="78">
        <v>0.26118373793806127</v>
      </c>
      <c r="BL93" s="78">
        <v>0.25734401762736375</v>
      </c>
      <c r="BM93" s="78">
        <v>0.26309463562753038</v>
      </c>
      <c r="BN93" s="78">
        <v>0.25392732406925761</v>
      </c>
      <c r="BO93" s="78">
        <v>0.27002010882422522</v>
      </c>
      <c r="BP93" s="78">
        <v>0.26121163516305973</v>
      </c>
      <c r="BQ93" s="79">
        <v>0.2580008970972496</v>
      </c>
      <c r="BR93" s="79">
        <v>0.28236576183871609</v>
      </c>
      <c r="BS93" s="79">
        <v>0.30434255068735822</v>
      </c>
      <c r="BT93" s="79">
        <v>0.33007315618419292</v>
      </c>
      <c r="BU93" s="79">
        <v>0.29531097273282092</v>
      </c>
      <c r="BV93" s="80">
        <v>0.30310941187012752</v>
      </c>
      <c r="BW93" s="80">
        <v>0.30535237365390006</v>
      </c>
      <c r="BX93" s="80">
        <v>0.30149712214539676</v>
      </c>
      <c r="BY93" s="80">
        <v>0.30984408194836638</v>
      </c>
      <c r="BZ93" s="80">
        <v>0.30500051448483384</v>
      </c>
      <c r="CA93" s="80">
        <v>0.30225962141155821</v>
      </c>
      <c r="CB93" s="80">
        <v>0.30111095080075023</v>
      </c>
      <c r="CC93" s="80">
        <v>0.30782771975120293</v>
      </c>
      <c r="CD93" s="80">
        <v>0.3079883868146619</v>
      </c>
      <c r="CE93" s="80">
        <v>0.30475608634530238</v>
      </c>
      <c r="CF93" s="80">
        <v>0.28651390416183709</v>
      </c>
      <c r="CG93" s="80">
        <v>0.28403073264088891</v>
      </c>
      <c r="CH93" s="80">
        <v>0.3085111289444798</v>
      </c>
      <c r="CI93" s="80">
        <v>0.31025639882080625</v>
      </c>
      <c r="CJ93" s="80">
        <v>0.29765171562372916</v>
      </c>
      <c r="CK93" s="80">
        <v>0.33413214052581081</v>
      </c>
      <c r="CL93" s="80">
        <v>0.33402238580215793</v>
      </c>
      <c r="CM93" s="80">
        <v>0.32967068480754935</v>
      </c>
      <c r="CN93" s="80">
        <v>0.31614957171194324</v>
      </c>
      <c r="CO93" s="80">
        <v>0.32848392814230737</v>
      </c>
      <c r="CP93" s="80">
        <f t="shared" ref="CP93:CW93" si="52">CP96/CP94</f>
        <v>0.31109723235226039</v>
      </c>
      <c r="CQ93" s="80">
        <f t="shared" si="52"/>
        <v>0.29477083832058698</v>
      </c>
      <c r="CR93" s="80">
        <f t="shared" si="52"/>
        <v>0.29794338832259482</v>
      </c>
      <c r="CS93" s="80">
        <f t="shared" si="52"/>
        <v>0.30323339576206915</v>
      </c>
      <c r="CT93" s="80">
        <f t="shared" si="52"/>
        <v>0.30165536896216488</v>
      </c>
      <c r="CU93" s="89">
        <f t="shared" si="52"/>
        <v>0.28588774274923706</v>
      </c>
      <c r="CV93" s="89">
        <f t="shared" si="52"/>
        <v>0.30683665084829204</v>
      </c>
      <c r="CW93" s="89">
        <f t="shared" si="52"/>
        <v>0.29931237065224647</v>
      </c>
      <c r="CX93" s="352">
        <v>0.28667190636103224</v>
      </c>
      <c r="CY93" s="352">
        <v>0.29455464541425896</v>
      </c>
      <c r="CZ93" s="550">
        <v>0.29290373579315582</v>
      </c>
      <c r="DA93" s="550">
        <v>0.30691447396156418</v>
      </c>
      <c r="DB93" s="550">
        <v>0.30598623394406238</v>
      </c>
      <c r="DC93" s="550">
        <v>0.30212299212270455</v>
      </c>
      <c r="DD93" s="61"/>
    </row>
    <row r="94" spans="1:109" s="333" customFormat="1" ht="12" x14ac:dyDescent="0.2">
      <c r="A94" s="278" t="s">
        <v>464</v>
      </c>
      <c r="B94" s="65">
        <v>111813.30602999999</v>
      </c>
      <c r="C94" s="65">
        <v>130246.10868999999</v>
      </c>
      <c r="D94" s="253">
        <v>33174.600440000002</v>
      </c>
      <c r="E94" s="253">
        <v>34100.311970000002</v>
      </c>
      <c r="F94" s="253">
        <v>36525.3485</v>
      </c>
      <c r="G94" s="253">
        <v>36138.850659999996</v>
      </c>
      <c r="H94" s="253">
        <v>139939.11157000001</v>
      </c>
      <c r="I94" s="253">
        <v>35863.480039999995</v>
      </c>
      <c r="J94" s="253">
        <v>36735.110219999995</v>
      </c>
      <c r="K94" s="253">
        <v>33468.262480000005</v>
      </c>
      <c r="L94" s="253">
        <v>42502.452449999997</v>
      </c>
      <c r="M94" s="253">
        <v>148569.30518999998</v>
      </c>
      <c r="N94" s="253">
        <v>37110.391839999997</v>
      </c>
      <c r="O94" s="253">
        <v>40336.552800000005</v>
      </c>
      <c r="P94" s="253">
        <v>40592.48242</v>
      </c>
      <c r="Q94" s="253">
        <v>42218.606670000001</v>
      </c>
      <c r="R94" s="253">
        <v>160258.03373</v>
      </c>
      <c r="S94" s="253">
        <v>42865.079790000003</v>
      </c>
      <c r="T94" s="253">
        <v>40731</v>
      </c>
      <c r="U94" s="253">
        <v>44726</v>
      </c>
      <c r="V94" s="253">
        <v>46506.920209999997</v>
      </c>
      <c r="W94" s="253">
        <v>174829</v>
      </c>
      <c r="X94" s="253">
        <v>44862</v>
      </c>
      <c r="Y94" s="253">
        <v>47600</v>
      </c>
      <c r="Z94" s="253">
        <v>51485</v>
      </c>
      <c r="AA94" s="253">
        <v>48803</v>
      </c>
      <c r="AB94" s="253">
        <v>192750</v>
      </c>
      <c r="AC94" s="253">
        <v>54100</v>
      </c>
      <c r="AD94" s="253">
        <v>61328.848870000002</v>
      </c>
      <c r="AE94" s="253">
        <v>69783.852790000004</v>
      </c>
      <c r="AF94" s="253">
        <v>52138</v>
      </c>
      <c r="AG94" s="253">
        <v>239133</v>
      </c>
      <c r="AH94" s="253">
        <v>62242</v>
      </c>
      <c r="AI94" s="253">
        <v>64617</v>
      </c>
      <c r="AJ94" s="253">
        <v>66191</v>
      </c>
      <c r="AK94" s="253">
        <v>72082</v>
      </c>
      <c r="AL94" s="253">
        <v>265132</v>
      </c>
      <c r="AM94" s="253">
        <v>70014</v>
      </c>
      <c r="AN94" s="253">
        <v>71980</v>
      </c>
      <c r="AO94" s="253">
        <v>77091</v>
      </c>
      <c r="AP94" s="253">
        <v>75122</v>
      </c>
      <c r="AQ94" s="253">
        <v>294207</v>
      </c>
      <c r="AR94" s="253">
        <v>74597</v>
      </c>
      <c r="AS94" s="254">
        <v>79523</v>
      </c>
      <c r="AT94" s="254">
        <v>81183</v>
      </c>
      <c r="AU94" s="254">
        <v>90114</v>
      </c>
      <c r="AV94" s="52">
        <v>325417</v>
      </c>
      <c r="AW94" s="254">
        <v>87422</v>
      </c>
      <c r="AX94" s="254">
        <v>95372</v>
      </c>
      <c r="AY94" s="52">
        <v>96857</v>
      </c>
      <c r="AZ94" s="52">
        <v>110353</v>
      </c>
      <c r="BA94" s="254">
        <v>390004</v>
      </c>
      <c r="BB94" s="254">
        <v>100867</v>
      </c>
      <c r="BC94" s="254">
        <v>108018</v>
      </c>
      <c r="BD94" s="254">
        <v>98012</v>
      </c>
      <c r="BE94" s="254">
        <v>92899</v>
      </c>
      <c r="BF94" s="254">
        <v>399796</v>
      </c>
      <c r="BG94" s="254">
        <v>105860</v>
      </c>
      <c r="BH94" s="254">
        <v>114538</v>
      </c>
      <c r="BI94" s="81">
        <v>120582</v>
      </c>
      <c r="BJ94" s="81">
        <v>128161</v>
      </c>
      <c r="BK94" s="81">
        <v>469141</v>
      </c>
      <c r="BL94" s="254">
        <v>116183</v>
      </c>
      <c r="BM94" s="254">
        <v>126464</v>
      </c>
      <c r="BN94" s="254">
        <v>134570</v>
      </c>
      <c r="BO94" s="254">
        <v>135264</v>
      </c>
      <c r="BP94" s="81">
        <v>512481</v>
      </c>
      <c r="BQ94" s="254">
        <v>140453</v>
      </c>
      <c r="BR94" s="254">
        <v>151410</v>
      </c>
      <c r="BS94" s="254">
        <v>164834</v>
      </c>
      <c r="BT94" s="254">
        <v>164306</v>
      </c>
      <c r="BU94" s="65">
        <v>621003</v>
      </c>
      <c r="BV94" s="65">
        <v>167395</v>
      </c>
      <c r="BW94" s="65">
        <v>174857</v>
      </c>
      <c r="BX94" s="65">
        <v>188161</v>
      </c>
      <c r="BY94" s="65">
        <v>188753</v>
      </c>
      <c r="BZ94" s="65">
        <v>719166</v>
      </c>
      <c r="CA94" s="65">
        <v>191448</v>
      </c>
      <c r="CB94" s="65">
        <v>194068</v>
      </c>
      <c r="CC94" s="65">
        <v>178941</v>
      </c>
      <c r="CD94" s="65">
        <v>196673</v>
      </c>
      <c r="CE94" s="65">
        <v>761130</v>
      </c>
      <c r="CF94" s="65">
        <v>201882</v>
      </c>
      <c r="CG94" s="65">
        <v>215276</v>
      </c>
      <c r="CH94" s="65">
        <v>216822</v>
      </c>
      <c r="CI94" s="65">
        <v>224221</v>
      </c>
      <c r="CJ94" s="65">
        <v>858201</v>
      </c>
      <c r="CK94" s="65">
        <v>228257</v>
      </c>
      <c r="CL94" s="65">
        <v>218174</v>
      </c>
      <c r="CM94" s="65">
        <v>216601</v>
      </c>
      <c r="CN94" s="65">
        <v>223331</v>
      </c>
      <c r="CO94" s="65">
        <v>886363</v>
      </c>
      <c r="CP94" s="65">
        <v>228967</v>
      </c>
      <c r="CQ94" s="65">
        <v>238107</v>
      </c>
      <c r="CR94" s="65">
        <v>250655</v>
      </c>
      <c r="CS94" s="65">
        <v>258428</v>
      </c>
      <c r="CT94" s="65">
        <f>SUM(CP94:CS94)</f>
        <v>976157</v>
      </c>
      <c r="CU94" s="68">
        <v>275902</v>
      </c>
      <c r="CV94" s="68">
        <v>276261</v>
      </c>
      <c r="CW94" s="68">
        <v>299580</v>
      </c>
      <c r="CX94" s="316">
        <v>307906</v>
      </c>
      <c r="CY94" s="316">
        <v>1159649</v>
      </c>
      <c r="CZ94" s="316">
        <v>321324</v>
      </c>
      <c r="DA94" s="360">
        <v>332086</v>
      </c>
      <c r="DB94" s="360">
        <v>354931</v>
      </c>
      <c r="DC94" s="360">
        <v>1008341</v>
      </c>
      <c r="DD94" s="61"/>
    </row>
    <row r="95" spans="1:109" s="333" customFormat="1" ht="12" x14ac:dyDescent="0.2">
      <c r="A95" s="278" t="s">
        <v>465</v>
      </c>
      <c r="B95" s="65">
        <v>45191.305699999997</v>
      </c>
      <c r="C95" s="65">
        <v>59253.167490000007</v>
      </c>
      <c r="D95" s="253">
        <v>13640.67928</v>
      </c>
      <c r="E95" s="253">
        <v>19191.304670000001</v>
      </c>
      <c r="F95" s="253">
        <v>19646.074349999999</v>
      </c>
      <c r="G95" s="253">
        <v>20137.232550000001</v>
      </c>
      <c r="H95" s="253">
        <v>72615.290850000005</v>
      </c>
      <c r="I95" s="253">
        <v>16985.361059999999</v>
      </c>
      <c r="J95" s="253">
        <v>15048.410099999999</v>
      </c>
      <c r="K95" s="253">
        <v>14049.86621</v>
      </c>
      <c r="L95" s="253">
        <v>15250.19615</v>
      </c>
      <c r="M95" s="253">
        <v>61333.83352</v>
      </c>
      <c r="N95" s="253">
        <v>16255.730590000001</v>
      </c>
      <c r="O95" s="253">
        <v>20269.322240000001</v>
      </c>
      <c r="P95" s="253">
        <v>21000.447789999998</v>
      </c>
      <c r="Q95" s="253">
        <v>21211.036029999999</v>
      </c>
      <c r="R95" s="253">
        <v>78736.536649999995</v>
      </c>
      <c r="S95" s="253">
        <v>21282.427800000001</v>
      </c>
      <c r="T95" s="253">
        <v>22551</v>
      </c>
      <c r="U95" s="253">
        <v>25901</v>
      </c>
      <c r="V95" s="253">
        <v>18592.572199999995</v>
      </c>
      <c r="W95" s="253">
        <v>88327</v>
      </c>
      <c r="X95" s="253">
        <v>17771</v>
      </c>
      <c r="Y95" s="253">
        <v>20372</v>
      </c>
      <c r="Z95" s="253">
        <v>15395</v>
      </c>
      <c r="AA95" s="253">
        <v>16418</v>
      </c>
      <c r="AB95" s="253">
        <v>69956</v>
      </c>
      <c r="AC95" s="358">
        <v>19350</v>
      </c>
      <c r="AD95" s="253">
        <v>12517</v>
      </c>
      <c r="AE95" s="253">
        <v>22991.046559999999</v>
      </c>
      <c r="AF95" s="253">
        <v>11835.326000000001</v>
      </c>
      <c r="AG95" s="253">
        <v>69826.835999999996</v>
      </c>
      <c r="AH95" s="253">
        <v>20333</v>
      </c>
      <c r="AI95" s="253">
        <v>24126</v>
      </c>
      <c r="AJ95" s="253">
        <v>23168</v>
      </c>
      <c r="AK95" s="253">
        <v>23346</v>
      </c>
      <c r="AL95" s="253">
        <v>90973</v>
      </c>
      <c r="AM95" s="253">
        <v>21879</v>
      </c>
      <c r="AN95" s="253">
        <v>22493</v>
      </c>
      <c r="AO95" s="253">
        <v>28764</v>
      </c>
      <c r="AP95" s="253">
        <v>25807</v>
      </c>
      <c r="AQ95" s="253">
        <v>98943</v>
      </c>
      <c r="AR95" s="253">
        <v>23590</v>
      </c>
      <c r="AS95" s="254">
        <v>26743</v>
      </c>
      <c r="AT95" s="254">
        <v>21028</v>
      </c>
      <c r="AU95" s="254">
        <v>27352</v>
      </c>
      <c r="AV95" s="52">
        <v>98713</v>
      </c>
      <c r="AW95" s="254">
        <v>32649</v>
      </c>
      <c r="AX95" s="254">
        <v>32974</v>
      </c>
      <c r="AY95" s="52">
        <v>29406</v>
      </c>
      <c r="AZ95" s="52">
        <v>34887</v>
      </c>
      <c r="BA95" s="254">
        <v>129916</v>
      </c>
      <c r="BB95" s="254">
        <v>28803</v>
      </c>
      <c r="BC95" s="254">
        <v>34725</v>
      </c>
      <c r="BD95" s="254">
        <v>36150</v>
      </c>
      <c r="BE95" s="254">
        <v>28893</v>
      </c>
      <c r="BF95" s="254">
        <v>128571</v>
      </c>
      <c r="BG95" s="254">
        <v>26586</v>
      </c>
      <c r="BH95" s="254">
        <v>31772</v>
      </c>
      <c r="BI95" s="81">
        <v>37383</v>
      </c>
      <c r="BJ95" s="81">
        <v>36828</v>
      </c>
      <c r="BK95" s="81">
        <v>132569</v>
      </c>
      <c r="BL95" s="254">
        <v>31523</v>
      </c>
      <c r="BM95" s="254">
        <v>34430</v>
      </c>
      <c r="BN95" s="254">
        <v>35219</v>
      </c>
      <c r="BO95" s="254">
        <v>36893</v>
      </c>
      <c r="BP95" s="81">
        <v>138065</v>
      </c>
      <c r="BQ95" s="254">
        <v>47159</v>
      </c>
      <c r="BR95" s="254">
        <v>44626</v>
      </c>
      <c r="BS95" s="254">
        <v>49295</v>
      </c>
      <c r="BT95" s="254">
        <v>48111</v>
      </c>
      <c r="BU95" s="65">
        <v>189191</v>
      </c>
      <c r="BV95" s="65">
        <v>50891</v>
      </c>
      <c r="BW95" s="65">
        <v>53069</v>
      </c>
      <c r="BX95" s="65">
        <v>65899</v>
      </c>
      <c r="BY95" s="65">
        <v>55762</v>
      </c>
      <c r="BZ95" s="65">
        <v>225621</v>
      </c>
      <c r="CA95" s="65">
        <v>58263</v>
      </c>
      <c r="CB95" s="65">
        <v>51184</v>
      </c>
      <c r="CC95" s="65">
        <v>61401</v>
      </c>
      <c r="CD95" s="65">
        <v>64644</v>
      </c>
      <c r="CE95" s="65">
        <v>235492</v>
      </c>
      <c r="CF95" s="65">
        <v>53462</v>
      </c>
      <c r="CG95" s="65">
        <v>66035</v>
      </c>
      <c r="CH95" s="65">
        <v>69436</v>
      </c>
      <c r="CI95" s="65">
        <v>73379</v>
      </c>
      <c r="CJ95" s="65">
        <v>262312</v>
      </c>
      <c r="CK95" s="65">
        <v>64136</v>
      </c>
      <c r="CL95" s="65">
        <v>80913</v>
      </c>
      <c r="CM95" s="65">
        <v>106923</v>
      </c>
      <c r="CN95" s="65">
        <v>82675</v>
      </c>
      <c r="CO95" s="65">
        <v>334647</v>
      </c>
      <c r="CP95" s="65">
        <v>100970</v>
      </c>
      <c r="CQ95" s="65">
        <v>179494</v>
      </c>
      <c r="CR95" s="65">
        <v>117799</v>
      </c>
      <c r="CS95" s="65">
        <v>80510</v>
      </c>
      <c r="CT95" s="65">
        <f>SUM(CP95:CS95)</f>
        <v>478773</v>
      </c>
      <c r="CU95" s="68">
        <v>100685</v>
      </c>
      <c r="CV95" s="68">
        <v>100858</v>
      </c>
      <c r="CW95" s="68">
        <v>105793</v>
      </c>
      <c r="CX95" s="316">
        <v>88516</v>
      </c>
      <c r="CY95" s="316">
        <v>395852</v>
      </c>
      <c r="CZ95" s="316">
        <v>100144</v>
      </c>
      <c r="DA95" s="360">
        <v>102101</v>
      </c>
      <c r="DB95" s="360">
        <v>117745</v>
      </c>
      <c r="DC95" s="360">
        <v>319990</v>
      </c>
      <c r="DD95" s="61"/>
    </row>
    <row r="96" spans="1:109" s="333" customFormat="1" ht="12" x14ac:dyDescent="0.2">
      <c r="A96" s="278" t="s">
        <v>466</v>
      </c>
      <c r="B96" s="65">
        <v>35200.44427</v>
      </c>
      <c r="C96" s="65">
        <v>44518.15814</v>
      </c>
      <c r="D96" s="253">
        <v>11822.128579999999</v>
      </c>
      <c r="E96" s="253">
        <v>11271.84476</v>
      </c>
      <c r="F96" s="253">
        <v>11757.22761</v>
      </c>
      <c r="G96" s="253">
        <v>9757.5706900000023</v>
      </c>
      <c r="H96" s="253">
        <v>46370.583490000005</v>
      </c>
      <c r="I96" s="253">
        <v>10381.214759999997</v>
      </c>
      <c r="J96" s="253">
        <v>12952.93245</v>
      </c>
      <c r="K96" s="253">
        <v>11039.794030000001</v>
      </c>
      <c r="L96" s="253">
        <v>13157.245199999999</v>
      </c>
      <c r="M96" s="253">
        <v>47531.18643999999</v>
      </c>
      <c r="N96" s="253">
        <v>11763.559540000002</v>
      </c>
      <c r="O96" s="253">
        <v>12287.3423</v>
      </c>
      <c r="P96" s="253">
        <v>12115.119560000001</v>
      </c>
      <c r="Q96" s="253">
        <v>11683.150489999998</v>
      </c>
      <c r="R96" s="253">
        <v>47849.171889999998</v>
      </c>
      <c r="S96" s="253">
        <v>11991.508810000001</v>
      </c>
      <c r="T96" s="253">
        <v>11744.198399999999</v>
      </c>
      <c r="U96" s="253">
        <v>15335.953509999999</v>
      </c>
      <c r="V96" s="253">
        <v>14958.04031</v>
      </c>
      <c r="W96" s="253">
        <v>54029.701030000004</v>
      </c>
      <c r="X96" s="253">
        <v>13776.185709999998</v>
      </c>
      <c r="Y96" s="253">
        <v>13199.496379999999</v>
      </c>
      <c r="Z96" s="253">
        <v>17110.260389999999</v>
      </c>
      <c r="AA96" s="253">
        <v>12038.651390000001</v>
      </c>
      <c r="AB96" s="253">
        <v>56124.593869999997</v>
      </c>
      <c r="AC96" s="253">
        <v>17881</v>
      </c>
      <c r="AD96" s="253">
        <v>17273.414130000001</v>
      </c>
      <c r="AE96" s="253">
        <v>25530.435820000002</v>
      </c>
      <c r="AF96" s="253">
        <v>9957.5007299999997</v>
      </c>
      <c r="AG96" s="253">
        <v>68438.2114</v>
      </c>
      <c r="AH96" s="358">
        <v>18116</v>
      </c>
      <c r="AI96" s="253">
        <v>21211</v>
      </c>
      <c r="AJ96" s="253">
        <v>19882</v>
      </c>
      <c r="AK96" s="253">
        <v>21244</v>
      </c>
      <c r="AL96" s="253">
        <v>80453</v>
      </c>
      <c r="AM96" s="253">
        <v>20072</v>
      </c>
      <c r="AN96" s="253">
        <v>19630</v>
      </c>
      <c r="AO96" s="253">
        <v>21699</v>
      </c>
      <c r="AP96" s="253">
        <v>21277</v>
      </c>
      <c r="AQ96" s="253">
        <v>82678</v>
      </c>
      <c r="AR96" s="253">
        <v>19039</v>
      </c>
      <c r="AS96" s="254">
        <v>22745</v>
      </c>
      <c r="AT96" s="254">
        <v>29026</v>
      </c>
      <c r="AU96" s="254">
        <v>21294</v>
      </c>
      <c r="AV96" s="52">
        <v>92104</v>
      </c>
      <c r="AW96" s="254">
        <v>24621</v>
      </c>
      <c r="AX96" s="254">
        <v>26442</v>
      </c>
      <c r="AY96" s="52">
        <v>25488</v>
      </c>
      <c r="AZ96" s="52">
        <v>32523</v>
      </c>
      <c r="BA96" s="254">
        <v>109074</v>
      </c>
      <c r="BB96" s="254">
        <v>26244</v>
      </c>
      <c r="BC96" s="254">
        <v>27843</v>
      </c>
      <c r="BD96" s="254">
        <v>17392</v>
      </c>
      <c r="BE96" s="254">
        <v>27484</v>
      </c>
      <c r="BF96" s="254">
        <v>98963</v>
      </c>
      <c r="BG96" s="254">
        <v>28375</v>
      </c>
      <c r="BH96" s="254">
        <v>28986</v>
      </c>
      <c r="BI96" s="81">
        <v>37666</v>
      </c>
      <c r="BJ96" s="81">
        <v>27505</v>
      </c>
      <c r="BK96" s="81">
        <v>122532</v>
      </c>
      <c r="BL96" s="254">
        <v>29899</v>
      </c>
      <c r="BM96" s="254">
        <v>33272</v>
      </c>
      <c r="BN96" s="254">
        <v>34171</v>
      </c>
      <c r="BO96" s="254">
        <v>36524</v>
      </c>
      <c r="BP96" s="81">
        <v>133866</v>
      </c>
      <c r="BQ96" s="254">
        <v>36237</v>
      </c>
      <c r="BR96" s="254">
        <v>42753</v>
      </c>
      <c r="BS96" s="254">
        <v>50166</v>
      </c>
      <c r="BT96" s="254">
        <v>54233</v>
      </c>
      <c r="BU96" s="65">
        <v>183389</v>
      </c>
      <c r="BV96" s="65">
        <v>50739</v>
      </c>
      <c r="BW96" s="65">
        <v>53393</v>
      </c>
      <c r="BX96" s="65">
        <v>56730</v>
      </c>
      <c r="BY96" s="65">
        <v>58484</v>
      </c>
      <c r="BZ96" s="65">
        <v>219346</v>
      </c>
      <c r="CA96" s="65">
        <v>57867</v>
      </c>
      <c r="CB96" s="65">
        <v>58436</v>
      </c>
      <c r="CC96" s="65">
        <v>55083</v>
      </c>
      <c r="CD96" s="65">
        <v>60573</v>
      </c>
      <c r="CE96" s="65">
        <v>231959</v>
      </c>
      <c r="CF96" s="65">
        <v>57842</v>
      </c>
      <c r="CG96" s="65">
        <v>61145</v>
      </c>
      <c r="CH96" s="65">
        <v>66892</v>
      </c>
      <c r="CI96" s="65">
        <v>69566</v>
      </c>
      <c r="CJ96" s="65">
        <v>255445</v>
      </c>
      <c r="CK96" s="65">
        <v>76268</v>
      </c>
      <c r="CL96" s="65">
        <v>72875</v>
      </c>
      <c r="CM96" s="65">
        <v>71407</v>
      </c>
      <c r="CN96" s="65">
        <v>70606</v>
      </c>
      <c r="CO96" s="65">
        <v>291156</v>
      </c>
      <c r="CP96" s="65">
        <v>71231</v>
      </c>
      <c r="CQ96" s="65">
        <v>70187</v>
      </c>
      <c r="CR96" s="65">
        <v>74681</v>
      </c>
      <c r="CS96" s="65">
        <v>78364</v>
      </c>
      <c r="CT96" s="65">
        <f>SUM(CP96:CS96)</f>
        <v>294463</v>
      </c>
      <c r="CU96" s="68">
        <v>78877</v>
      </c>
      <c r="CV96" s="68">
        <v>84767</v>
      </c>
      <c r="CW96" s="68">
        <v>89668</v>
      </c>
      <c r="CX96" s="316">
        <v>88268</v>
      </c>
      <c r="CY96" s="316">
        <v>341580</v>
      </c>
      <c r="CZ96" s="316">
        <v>94117</v>
      </c>
      <c r="DA96" s="360">
        <v>101922</v>
      </c>
      <c r="DB96" s="360">
        <v>108604</v>
      </c>
      <c r="DC96" s="360">
        <v>304643</v>
      </c>
      <c r="DD96" s="61"/>
      <c r="DE96" s="368"/>
    </row>
    <row r="97" spans="1:110" s="312" customFormat="1" ht="12" x14ac:dyDescent="0.2">
      <c r="A97" s="312" t="s">
        <v>467</v>
      </c>
      <c r="B97" s="335"/>
      <c r="C97" s="335"/>
      <c r="D97" s="335"/>
      <c r="E97" s="335"/>
      <c r="F97" s="335"/>
      <c r="G97" s="335"/>
      <c r="H97" s="335"/>
      <c r="I97" s="335"/>
      <c r="J97" s="335"/>
      <c r="K97" s="335"/>
      <c r="L97" s="335"/>
      <c r="M97" s="335"/>
      <c r="N97" s="335"/>
      <c r="O97" s="335"/>
      <c r="P97" s="335"/>
      <c r="Q97" s="335">
        <v>1351</v>
      </c>
      <c r="R97" s="335">
        <v>1351</v>
      </c>
      <c r="S97" s="335">
        <v>1386</v>
      </c>
      <c r="T97" s="335">
        <v>1461</v>
      </c>
      <c r="U97" s="335">
        <v>1538</v>
      </c>
      <c r="V97" s="335">
        <v>1511</v>
      </c>
      <c r="W97" s="335">
        <v>1511</v>
      </c>
      <c r="X97" s="335">
        <v>1598</v>
      </c>
      <c r="Y97" s="335">
        <v>1691</v>
      </c>
      <c r="Z97" s="335">
        <v>1806</v>
      </c>
      <c r="AA97" s="335">
        <v>1940</v>
      </c>
      <c r="AB97" s="335">
        <v>1940</v>
      </c>
      <c r="AC97" s="335">
        <v>2038</v>
      </c>
      <c r="AD97" s="335">
        <v>2311</v>
      </c>
      <c r="AE97" s="335">
        <v>2911</v>
      </c>
      <c r="AF97" s="335">
        <v>2994</v>
      </c>
      <c r="AG97" s="335">
        <v>2994</v>
      </c>
      <c r="AH97" s="371">
        <v>2731.9940000000001</v>
      </c>
      <c r="AI97" s="371">
        <v>2479.3670000000002</v>
      </c>
      <c r="AJ97" s="371">
        <v>2727.9319999999998</v>
      </c>
      <c r="AK97" s="371">
        <v>2677.8420000000001</v>
      </c>
      <c r="AL97" s="371">
        <v>2677.8420000000001</v>
      </c>
      <c r="AM97" s="335">
        <v>2850</v>
      </c>
      <c r="AN97" s="335">
        <v>2993</v>
      </c>
      <c r="AO97" s="335">
        <v>3090</v>
      </c>
      <c r="AP97" s="335">
        <v>2776</v>
      </c>
      <c r="AQ97" s="253">
        <v>2776</v>
      </c>
      <c r="AR97" s="254">
        <v>3810</v>
      </c>
      <c r="AS97" s="254">
        <v>3377</v>
      </c>
      <c r="AT97" s="254">
        <v>3014</v>
      </c>
      <c r="AU97" s="254">
        <v>3621</v>
      </c>
      <c r="AV97" s="254">
        <v>3621</v>
      </c>
      <c r="AW97" s="254">
        <v>3782</v>
      </c>
      <c r="AX97" s="254">
        <v>3992</v>
      </c>
      <c r="AY97" s="254">
        <v>4197</v>
      </c>
      <c r="AZ97" s="254">
        <v>4321</v>
      </c>
      <c r="BA97" s="254">
        <v>4321</v>
      </c>
      <c r="BB97" s="254">
        <v>4396</v>
      </c>
      <c r="BC97" s="254">
        <v>5173</v>
      </c>
      <c r="BD97" s="254">
        <v>5410</v>
      </c>
      <c r="BE97" s="254">
        <v>5969</v>
      </c>
      <c r="BF97" s="254">
        <v>5969</v>
      </c>
      <c r="BG97" s="254">
        <v>5804</v>
      </c>
      <c r="BH97" s="254">
        <v>6288</v>
      </c>
      <c r="BI97" s="81">
        <v>6151</v>
      </c>
      <c r="BJ97" s="81">
        <v>6259</v>
      </c>
      <c r="BK97" s="81">
        <v>6259</v>
      </c>
      <c r="BL97" s="254">
        <v>6508</v>
      </c>
      <c r="BM97" s="254">
        <v>6761</v>
      </c>
      <c r="BN97" s="254">
        <v>6613</v>
      </c>
      <c r="BO97" s="254">
        <v>6729</v>
      </c>
      <c r="BP97" s="81">
        <v>6729</v>
      </c>
      <c r="BQ97" s="254">
        <v>7083</v>
      </c>
      <c r="BR97" s="254">
        <v>7544</v>
      </c>
      <c r="BS97" s="254">
        <v>7196</v>
      </c>
      <c r="BT97" s="254">
        <v>6905</v>
      </c>
      <c r="BU97" s="65">
        <v>6905</v>
      </c>
      <c r="BV97" s="65">
        <v>6890</v>
      </c>
      <c r="BW97" s="65">
        <v>7165</v>
      </c>
      <c r="BX97" s="65">
        <v>7221</v>
      </c>
      <c r="BY97" s="65">
        <v>7086</v>
      </c>
      <c r="BZ97" s="65">
        <v>7086</v>
      </c>
      <c r="CA97" s="65">
        <v>5733</v>
      </c>
      <c r="CB97" s="65">
        <v>5736</v>
      </c>
      <c r="CC97" s="65">
        <v>5594</v>
      </c>
      <c r="CD97" s="65">
        <v>5519.9859999999999</v>
      </c>
      <c r="CE97" s="65">
        <v>5519.9859999999999</v>
      </c>
      <c r="CF97" s="65">
        <v>5618</v>
      </c>
      <c r="CG97" s="65">
        <v>5990</v>
      </c>
      <c r="CH97" s="65">
        <v>6092</v>
      </c>
      <c r="CI97" s="65">
        <v>5995</v>
      </c>
      <c r="CJ97" s="65">
        <v>5995</v>
      </c>
      <c r="CK97" s="65">
        <v>5326.9719999999998</v>
      </c>
      <c r="CL97" s="65">
        <v>4025.2669999999998</v>
      </c>
      <c r="CM97" s="65">
        <v>3824.4780000000001</v>
      </c>
      <c r="CN97" s="65">
        <v>3920.4180000000001</v>
      </c>
      <c r="CO97" s="65">
        <v>3920.4180000000001</v>
      </c>
      <c r="CP97" s="65">
        <v>4236</v>
      </c>
      <c r="CQ97" s="65">
        <v>4039</v>
      </c>
      <c r="CR97" s="65">
        <v>4150.8620000000001</v>
      </c>
      <c r="CS97" s="65">
        <v>4155.969000000001</v>
      </c>
      <c r="CT97" s="111">
        <f>CS97</f>
        <v>4155.969000000001</v>
      </c>
      <c r="CU97" s="111">
        <v>4289</v>
      </c>
      <c r="CV97" s="65">
        <v>4835.2719999999999</v>
      </c>
      <c r="CW97" s="65">
        <v>4594.5129999999999</v>
      </c>
      <c r="CX97" s="108">
        <v>4589</v>
      </c>
      <c r="CY97" s="108">
        <v>4589</v>
      </c>
      <c r="CZ97" s="108">
        <v>5132</v>
      </c>
      <c r="DA97" s="108">
        <v>5380</v>
      </c>
      <c r="DB97" s="108">
        <v>5205</v>
      </c>
      <c r="DC97" s="108">
        <v>5205</v>
      </c>
      <c r="DD97" s="61"/>
    </row>
    <row r="98" spans="1:110" s="278" customFormat="1" ht="12" x14ac:dyDescent="0.2">
      <c r="A98" s="337"/>
      <c r="B98" s="338"/>
      <c r="C98" s="338"/>
      <c r="D98" s="339"/>
      <c r="E98" s="339"/>
      <c r="F98" s="339"/>
      <c r="G98" s="339"/>
      <c r="H98" s="339"/>
      <c r="I98" s="339"/>
      <c r="J98" s="339"/>
      <c r="K98" s="339"/>
      <c r="L98" s="339"/>
      <c r="M98" s="339"/>
      <c r="N98" s="339"/>
      <c r="O98" s="339"/>
      <c r="P98" s="339"/>
      <c r="Q98" s="339"/>
      <c r="R98" s="339"/>
      <c r="S98" s="339"/>
      <c r="T98" s="339"/>
      <c r="U98" s="339"/>
      <c r="V98" s="339"/>
      <c r="W98" s="339"/>
      <c r="X98" s="339"/>
      <c r="Y98" s="339"/>
      <c r="Z98" s="339"/>
      <c r="AA98" s="339"/>
      <c r="AB98" s="339"/>
      <c r="AC98" s="339"/>
      <c r="AD98" s="339"/>
      <c r="AE98" s="339"/>
      <c r="AF98" s="339"/>
      <c r="AG98" s="116"/>
      <c r="AH98" s="339"/>
      <c r="AI98" s="339"/>
      <c r="AJ98" s="339"/>
      <c r="AK98" s="339"/>
      <c r="AL98" s="339"/>
      <c r="AM98" s="339"/>
      <c r="AN98" s="339"/>
      <c r="AO98" s="339"/>
      <c r="AP98" s="339"/>
      <c r="AQ98" s="339"/>
      <c r="AR98" s="339"/>
      <c r="AS98" s="339"/>
      <c r="AT98" s="339"/>
      <c r="AU98" s="339"/>
      <c r="AV98" s="339"/>
      <c r="AW98" s="339"/>
      <c r="AX98" s="339"/>
      <c r="AY98" s="339"/>
      <c r="AZ98" s="339"/>
      <c r="BA98" s="339"/>
      <c r="BB98" s="339"/>
      <c r="BC98" s="339"/>
      <c r="BD98" s="339"/>
      <c r="BE98" s="339"/>
      <c r="BF98" s="339"/>
      <c r="BG98" s="339"/>
      <c r="BH98" s="339"/>
      <c r="BI98" s="339"/>
      <c r="BJ98" s="339"/>
      <c r="BK98" s="339"/>
      <c r="BL98" s="339"/>
      <c r="BM98" s="339"/>
      <c r="BN98" s="339"/>
      <c r="BO98" s="339"/>
      <c r="BP98" s="339"/>
      <c r="BQ98" s="83"/>
      <c r="BR98" s="83"/>
      <c r="BS98" s="83"/>
      <c r="BT98" s="83"/>
      <c r="BU98" s="83"/>
      <c r="BV98" s="83"/>
      <c r="BW98" s="83"/>
      <c r="BX98" s="83"/>
      <c r="BY98" s="83"/>
      <c r="BZ98" s="83"/>
      <c r="CA98" s="83"/>
      <c r="CB98" s="83"/>
      <c r="CC98" s="83"/>
      <c r="CD98" s="83"/>
      <c r="CE98" s="83"/>
      <c r="CF98" s="83"/>
      <c r="CG98" s="83"/>
      <c r="CH98" s="83"/>
      <c r="CI98" s="83"/>
      <c r="CJ98" s="83"/>
      <c r="CK98" s="83"/>
      <c r="CL98" s="83"/>
      <c r="CM98" s="83"/>
      <c r="CN98" s="83"/>
      <c r="CO98" s="83"/>
      <c r="CP98" s="83"/>
      <c r="CQ98" s="83"/>
      <c r="CR98" s="83"/>
      <c r="CS98" s="83"/>
      <c r="CT98" s="83"/>
      <c r="CU98" s="83"/>
      <c r="CV98" s="83"/>
      <c r="CW98" s="83"/>
      <c r="CX98" s="340"/>
      <c r="CY98" s="340"/>
      <c r="CZ98" s="340"/>
      <c r="DA98" s="340"/>
      <c r="DB98" s="340"/>
      <c r="DC98" s="340"/>
      <c r="DD98" s="61"/>
    </row>
    <row r="99" spans="1:110" s="278" customFormat="1" ht="15" x14ac:dyDescent="0.25">
      <c r="A99" s="327" t="s">
        <v>468</v>
      </c>
      <c r="B99" s="341"/>
      <c r="C99" s="341"/>
      <c r="D99" s="253"/>
      <c r="E99" s="253"/>
      <c r="F99" s="253"/>
      <c r="G99" s="253"/>
      <c r="H99" s="253"/>
      <c r="I99" s="253"/>
      <c r="J99" s="253"/>
      <c r="K99" s="253"/>
      <c r="L99" s="253"/>
      <c r="M99" s="253"/>
      <c r="N99" s="253"/>
      <c r="O99" s="253"/>
      <c r="P99" s="253"/>
      <c r="Q99" s="253"/>
      <c r="R99" s="253"/>
      <c r="S99" s="253"/>
      <c r="T99" s="253"/>
      <c r="U99" s="253"/>
      <c r="V99" s="253"/>
      <c r="W99" s="253"/>
      <c r="X99" s="253"/>
      <c r="Y99" s="253"/>
      <c r="Z99" s="253"/>
      <c r="AA99" s="253"/>
      <c r="AB99" s="253"/>
      <c r="AD99" s="253"/>
      <c r="AE99" s="362"/>
      <c r="AF99" s="362"/>
      <c r="AG99" s="253"/>
      <c r="AW99" s="335"/>
      <c r="BA99" s="335"/>
      <c r="BB99" s="335"/>
      <c r="BC99" s="335"/>
      <c r="BD99" s="335"/>
      <c r="BE99" s="335"/>
      <c r="BF99" s="335"/>
      <c r="BG99" s="335"/>
      <c r="BH99" s="335"/>
      <c r="BI99" s="335"/>
      <c r="BJ99" s="335"/>
      <c r="BK99" s="335"/>
      <c r="BL99" s="335"/>
      <c r="BM99" s="335"/>
      <c r="BN99" s="335"/>
      <c r="BO99" s="335"/>
      <c r="BP99" s="335"/>
      <c r="BQ99" s="92"/>
      <c r="BR99" s="92"/>
      <c r="BS99" s="92"/>
      <c r="BT99" s="92"/>
      <c r="BU99" s="92"/>
      <c r="BV99" s="92"/>
      <c r="BW99" s="92"/>
      <c r="BX99" s="92"/>
      <c r="BY99" s="92"/>
      <c r="BZ99" s="92"/>
      <c r="CA99" s="92"/>
      <c r="CB99" s="92"/>
      <c r="CC99" s="92"/>
      <c r="CD99" s="92"/>
      <c r="CE99" s="92"/>
      <c r="CF99" s="92"/>
      <c r="CG99" s="92"/>
      <c r="CH99" s="92"/>
      <c r="CI99" s="92"/>
      <c r="CJ99" s="92"/>
      <c r="CK99" s="92"/>
      <c r="CL99" s="92"/>
      <c r="CM99" s="92"/>
      <c r="CN99" s="92"/>
      <c r="CO99" s="92"/>
      <c r="CP99" s="92"/>
      <c r="CQ99" s="92"/>
      <c r="CR99" s="92"/>
      <c r="CS99" s="92"/>
      <c r="CT99" s="92"/>
      <c r="CU99" s="92"/>
      <c r="CV99" s="92"/>
      <c r="CW99" s="92"/>
      <c r="CX99" s="92"/>
      <c r="CY99" s="92"/>
      <c r="CZ99" s="92"/>
      <c r="DA99" s="92"/>
      <c r="DB99" s="92"/>
      <c r="DC99" s="92"/>
      <c r="DD99" s="61"/>
    </row>
    <row r="100" spans="1:110" s="278" customFormat="1" ht="12" x14ac:dyDescent="0.2">
      <c r="A100" s="333" t="s">
        <v>469</v>
      </c>
      <c r="B100" s="76">
        <v>5.1334373727848118E-2</v>
      </c>
      <c r="C100" s="76">
        <v>4.1839257728151905E-2</v>
      </c>
      <c r="D100" s="76">
        <v>3.1274533025120024E-2</v>
      </c>
      <c r="E100" s="76">
        <v>3.7697160527799631E-2</v>
      </c>
      <c r="F100" s="76">
        <v>4.3765256586256386E-2</v>
      </c>
      <c r="G100" s="76">
        <v>4.5117382236142076E-2</v>
      </c>
      <c r="H100" s="76">
        <v>4.1529156638863536E-2</v>
      </c>
      <c r="I100" s="76">
        <v>3.3407560865148414E-2</v>
      </c>
      <c r="J100" s="76">
        <v>3.8578521735265311E-2</v>
      </c>
      <c r="K100" s="76">
        <v>4.5198082906370916E-2</v>
      </c>
      <c r="L100" s="76">
        <v>4.6084899134783169E-2</v>
      </c>
      <c r="M100" s="76">
        <v>4.0622115832327603E-2</v>
      </c>
      <c r="N100" s="76">
        <v>3.0327034259276554E-2</v>
      </c>
      <c r="O100" s="76">
        <v>3.1565456552583436E-2</v>
      </c>
      <c r="P100" s="76">
        <v>3.4650185595924789E-2</v>
      </c>
      <c r="Q100" s="76">
        <v>3.5022536444178562E-2</v>
      </c>
      <c r="R100" s="76">
        <v>3.2941605382813738E-2</v>
      </c>
      <c r="S100" s="76">
        <v>3.1124817828633099E-2</v>
      </c>
      <c r="T100" s="76">
        <v>2.9956761228914122E-2</v>
      </c>
      <c r="U100" s="76">
        <v>3.4257181619481894E-2</v>
      </c>
      <c r="V100" s="76">
        <v>3.4635000124619522E-2</v>
      </c>
      <c r="W100" s="76">
        <v>3.2477054988856932E-2</v>
      </c>
      <c r="X100" s="76">
        <v>2.8622153725316825E-2</v>
      </c>
      <c r="Y100" s="76">
        <v>3.4236859367872984E-2</v>
      </c>
      <c r="Z100" s="76">
        <v>4.2747123037234533E-2</v>
      </c>
      <c r="AA100" s="76">
        <v>4.2850662563141378E-2</v>
      </c>
      <c r="AB100" s="76">
        <v>3.663263672397514E-2</v>
      </c>
      <c r="AC100" s="76">
        <v>3.8834421738367E-2</v>
      </c>
      <c r="AD100" s="76">
        <v>4.0658785659669593E-2</v>
      </c>
      <c r="AE100" s="76">
        <v>4.3163355026359873E-2</v>
      </c>
      <c r="AF100" s="76">
        <v>4.1048592727710373E-2</v>
      </c>
      <c r="AG100" s="76">
        <v>4.0991272406772868E-2</v>
      </c>
      <c r="AH100" s="76">
        <v>0.04</v>
      </c>
      <c r="AI100" s="76">
        <v>4.3999999999999997E-2</v>
      </c>
      <c r="AJ100" s="76">
        <v>3.9E-2</v>
      </c>
      <c r="AK100" s="76">
        <v>8.2000000000000003E-2</v>
      </c>
      <c r="AL100" s="76">
        <v>5.0999999999999997E-2</v>
      </c>
      <c r="AM100" s="76">
        <v>7.1599999999999997E-2</v>
      </c>
      <c r="AN100" s="76">
        <v>7.7700000000000005E-2</v>
      </c>
      <c r="AO100" s="76">
        <v>8.0299999999999996E-2</v>
      </c>
      <c r="AP100" s="76">
        <v>8.3599999999999994E-2</v>
      </c>
      <c r="AQ100" s="76">
        <v>7.7399999999999997E-2</v>
      </c>
      <c r="AR100" s="76">
        <v>6.5799999999999997E-2</v>
      </c>
      <c r="AS100" s="76">
        <v>7.7100000000000002E-2</v>
      </c>
      <c r="AT100" s="76">
        <v>8.3000000000000004E-2</v>
      </c>
      <c r="AU100" s="76">
        <v>6.9000000000000006E-2</v>
      </c>
      <c r="AV100" s="76">
        <v>7.2999999999999995E-2</v>
      </c>
      <c r="AW100" s="115">
        <v>7.0000000000000007E-2</v>
      </c>
      <c r="AX100" s="76">
        <v>8.3199999999999996E-2</v>
      </c>
      <c r="AY100" s="76">
        <v>7.5200000000000003E-2</v>
      </c>
      <c r="AZ100" s="76">
        <v>7.9399999999999998E-2</v>
      </c>
      <c r="BA100" s="76">
        <v>7.6799999999999993E-2</v>
      </c>
      <c r="BB100" s="76">
        <v>7.5999999999999998E-2</v>
      </c>
      <c r="BC100" s="76">
        <v>8.1000000000000003E-2</v>
      </c>
      <c r="BD100" s="76">
        <v>7.8E-2</v>
      </c>
      <c r="BE100" s="76">
        <v>8.8499999999999995E-2</v>
      </c>
      <c r="BF100" s="76">
        <v>8.1000000000000003E-2</v>
      </c>
      <c r="BG100" s="76">
        <v>8.2000000000000003E-2</v>
      </c>
      <c r="BH100" s="76">
        <v>7.6999999999999999E-2</v>
      </c>
      <c r="BI100" s="76">
        <v>8.3000000000000004E-2</v>
      </c>
      <c r="BJ100" s="76">
        <v>9.0999999999999998E-2</v>
      </c>
      <c r="BK100" s="76">
        <v>8.3000000000000004E-2</v>
      </c>
      <c r="BL100" s="76">
        <v>9.1999999999999998E-2</v>
      </c>
      <c r="BM100" s="76">
        <v>9.5500000000000002E-2</v>
      </c>
      <c r="BN100" s="76">
        <v>9.0300000000000005E-2</v>
      </c>
      <c r="BO100" s="76">
        <v>0.112</v>
      </c>
      <c r="BP100" s="76">
        <v>9.7000000000000003E-2</v>
      </c>
      <c r="BQ100" s="76">
        <v>9.5000000000000001E-2</v>
      </c>
      <c r="BR100" s="76">
        <v>0.10199999999999999</v>
      </c>
      <c r="BS100" s="76">
        <v>0.122</v>
      </c>
      <c r="BT100" s="76">
        <v>9.8000000000000004E-2</v>
      </c>
      <c r="BU100" s="76">
        <v>0.10199999999999999</v>
      </c>
      <c r="BV100" s="76">
        <v>9.4E-2</v>
      </c>
      <c r="BW100" s="76">
        <v>0.104</v>
      </c>
      <c r="BX100" s="76">
        <v>0.129</v>
      </c>
      <c r="BY100" s="76">
        <v>0.114</v>
      </c>
      <c r="BZ100" s="76">
        <v>0.105</v>
      </c>
      <c r="CA100" s="76">
        <v>0.10100000000000001</v>
      </c>
      <c r="CB100" s="76">
        <v>0.107</v>
      </c>
      <c r="CC100" s="79">
        <v>9.8000000000000004E-2</v>
      </c>
      <c r="CD100" s="79">
        <v>0.111</v>
      </c>
      <c r="CE100" s="79" t="s">
        <v>74</v>
      </c>
      <c r="CF100" s="79">
        <v>8.8999999999999996E-2</v>
      </c>
      <c r="CG100" s="79">
        <v>9.7000000000000003E-2</v>
      </c>
      <c r="CH100" s="79">
        <v>9.5000000000000001E-2</v>
      </c>
      <c r="CI100" s="79">
        <v>9.6000000000000002E-2</v>
      </c>
      <c r="CJ100" s="79">
        <v>9.1999999999999998E-2</v>
      </c>
      <c r="CK100" s="79">
        <v>8.6999999999999994E-2</v>
      </c>
      <c r="CL100" s="79">
        <v>9.6000000000000002E-2</v>
      </c>
      <c r="CM100" s="79">
        <v>9.5000000000000001E-2</v>
      </c>
      <c r="CN100" s="79">
        <v>9.5000000000000001E-2</v>
      </c>
      <c r="CO100" s="79">
        <v>9.1999999999999998E-2</v>
      </c>
      <c r="CP100" s="372">
        <v>8.2000000000000003E-2</v>
      </c>
      <c r="CQ100" s="372">
        <v>7.6999999999999999E-2</v>
      </c>
      <c r="CR100" s="372">
        <v>9.5000000000000001E-2</v>
      </c>
      <c r="CS100" s="79">
        <v>9.8000000000000004E-2</v>
      </c>
      <c r="CT100" s="79">
        <v>8.7999999999999995E-2</v>
      </c>
      <c r="CU100" s="79">
        <v>7.8E-2</v>
      </c>
      <c r="CV100" s="79">
        <v>7.9000000000000001E-2</v>
      </c>
      <c r="CW100" s="79">
        <v>9.0999999999999998E-2</v>
      </c>
      <c r="CX100" s="373">
        <v>9.4100000000000003E-2</v>
      </c>
      <c r="CY100" s="373">
        <v>8.6999999999999994E-2</v>
      </c>
      <c r="CZ100" s="373">
        <v>9.4E-2</v>
      </c>
      <c r="DA100" s="373">
        <v>8.5000000000000006E-2</v>
      </c>
      <c r="DB100" s="373">
        <v>9.8000000000000004E-2</v>
      </c>
      <c r="DC100" s="373">
        <v>0.09</v>
      </c>
      <c r="DD100" s="61"/>
    </row>
    <row r="101" spans="1:110" s="278" customFormat="1" ht="12" x14ac:dyDescent="0.2">
      <c r="A101" s="333" t="s">
        <v>470</v>
      </c>
      <c r="B101" s="74">
        <v>0.63373906814305958</v>
      </c>
      <c r="C101" s="74">
        <v>0.59933015505349896</v>
      </c>
      <c r="D101" s="74">
        <v>0.58708809660048555</v>
      </c>
      <c r="E101" s="74">
        <v>0.53173247134748924</v>
      </c>
      <c r="F101" s="74">
        <v>0.46905063848212541</v>
      </c>
      <c r="G101" s="74">
        <v>0.4431813730279211</v>
      </c>
      <c r="H101" s="74">
        <v>0.50386862045400449</v>
      </c>
      <c r="I101" s="74">
        <v>0.60339997343793705</v>
      </c>
      <c r="J101" s="74">
        <v>0.455589803929626</v>
      </c>
      <c r="K101" s="74">
        <v>0.37378882160996107</v>
      </c>
      <c r="L101" s="74">
        <v>0.5411444926894281</v>
      </c>
      <c r="M101" s="74">
        <v>0.49190555657399765</v>
      </c>
      <c r="N101" s="74">
        <v>0.40718594968030253</v>
      </c>
      <c r="O101" s="74">
        <v>0.39415062308227788</v>
      </c>
      <c r="P101" s="74">
        <v>0.43441238549095246</v>
      </c>
      <c r="Q101" s="74">
        <v>0.43267798490946779</v>
      </c>
      <c r="R101" s="74">
        <v>0.41713462476596735</v>
      </c>
      <c r="S101" s="74">
        <v>0.59473213534410141</v>
      </c>
      <c r="T101" s="74">
        <v>0.36731010431643674</v>
      </c>
      <c r="U101" s="74">
        <v>0.51574726406950522</v>
      </c>
      <c r="V101" s="74">
        <v>0.43609523077030704</v>
      </c>
      <c r="W101" s="74">
        <v>0.47971944442421283</v>
      </c>
      <c r="X101" s="74">
        <v>0.41592874527471391</v>
      </c>
      <c r="Y101" s="74">
        <v>0.44977157853810262</v>
      </c>
      <c r="Z101" s="74">
        <v>0.31734207389749702</v>
      </c>
      <c r="AA101" s="74">
        <v>0.442</v>
      </c>
      <c r="AB101" s="74">
        <v>0.40622517725280222</v>
      </c>
      <c r="AC101" s="74">
        <v>0.51400000000000001</v>
      </c>
      <c r="AD101" s="74">
        <v>0.50469973890339426</v>
      </c>
      <c r="AE101" s="334">
        <v>0.4088</v>
      </c>
      <c r="AF101" s="334">
        <v>0.432</v>
      </c>
      <c r="AG101" s="74">
        <v>0.45900000000000002</v>
      </c>
      <c r="AH101" s="334">
        <v>0.51895939170568117</v>
      </c>
      <c r="AI101" s="334">
        <v>0.45237287861906378</v>
      </c>
      <c r="AJ101" s="334">
        <v>0.41744205436051357</v>
      </c>
      <c r="AK101" s="334">
        <v>0.3325532804011701</v>
      </c>
      <c r="AL101" s="334">
        <v>0.40821614799138162</v>
      </c>
      <c r="AM101" s="76">
        <v>0.41443784765253477</v>
      </c>
      <c r="AN101" s="76">
        <v>0.31222270490460691</v>
      </c>
      <c r="AO101" s="76">
        <v>0.33997551399501835</v>
      </c>
      <c r="AP101" s="76">
        <v>0.35333697520418905</v>
      </c>
      <c r="AQ101" s="76">
        <v>0.35475075905396064</v>
      </c>
      <c r="AR101" s="76">
        <v>0.43632738270481491</v>
      </c>
      <c r="AS101" s="76">
        <v>0.34435185660726209</v>
      </c>
      <c r="AT101" s="76">
        <v>0.32439870912744323</v>
      </c>
      <c r="AU101" s="76">
        <v>0.39548238433084715</v>
      </c>
      <c r="AV101" s="76">
        <v>0.37414717195283437</v>
      </c>
      <c r="AW101" s="76">
        <v>0.35836747168524929</v>
      </c>
      <c r="AX101" s="76">
        <v>0.32194871686426091</v>
      </c>
      <c r="AY101" s="76">
        <v>0.33453702811122782</v>
      </c>
      <c r="AZ101" s="76">
        <v>0.36048282348725758</v>
      </c>
      <c r="BA101" s="76">
        <v>0.34395695960926892</v>
      </c>
      <c r="BB101" s="76">
        <v>0.38731480308978095</v>
      </c>
      <c r="BC101" s="76">
        <v>0.298519622549278</v>
      </c>
      <c r="BD101" s="76">
        <v>0.30416074998931436</v>
      </c>
      <c r="BE101" s="76">
        <v>0.28687175874108722</v>
      </c>
      <c r="BF101" s="76">
        <v>0.31701262048160228</v>
      </c>
      <c r="BG101" s="78">
        <v>0.35291485132876155</v>
      </c>
      <c r="BH101" s="78">
        <v>0.27321711568938195</v>
      </c>
      <c r="BI101" s="78">
        <v>0.24737201091317607</v>
      </c>
      <c r="BJ101" s="78">
        <v>0.31465303304536041</v>
      </c>
      <c r="BK101" s="78">
        <v>0.29661824060756231</v>
      </c>
      <c r="BL101" s="78">
        <v>0.38513407966675345</v>
      </c>
      <c r="BM101" s="78">
        <v>0.22574547206236018</v>
      </c>
      <c r="BN101" s="78">
        <v>0.28041417669212798</v>
      </c>
      <c r="BO101" s="78">
        <v>0.40539342663816963</v>
      </c>
      <c r="BP101" s="78">
        <v>0.32537157084915813</v>
      </c>
      <c r="BQ101" s="79">
        <v>0.35276899963736208</v>
      </c>
      <c r="BR101" s="79">
        <v>0.32020781506489993</v>
      </c>
      <c r="BS101" s="79">
        <v>0.31412805489431073</v>
      </c>
      <c r="BT101" s="79">
        <v>0.33557779392139481</v>
      </c>
      <c r="BU101" s="79">
        <v>0.33101486453651835</v>
      </c>
      <c r="BV101" s="79">
        <v>0.35194874163736406</v>
      </c>
      <c r="BW101" s="79">
        <v>0.27688373311149111</v>
      </c>
      <c r="BX101" s="79">
        <v>0.26192505814873901</v>
      </c>
      <c r="BY101" s="79">
        <v>0.28208543761293609</v>
      </c>
      <c r="BZ101" s="79">
        <v>0.29266008497761631</v>
      </c>
      <c r="CA101" s="79">
        <v>0.32478660295575246</v>
      </c>
      <c r="CB101" s="79">
        <v>0.2500680143690765</v>
      </c>
      <c r="CC101" s="79">
        <v>0.23586754693624923</v>
      </c>
      <c r="CD101" s="79">
        <v>0.34157510974078786</v>
      </c>
      <c r="CE101" s="79">
        <v>0.28692269974609919</v>
      </c>
      <c r="CF101" s="79">
        <v>0.35747311858495551</v>
      </c>
      <c r="CG101" s="79">
        <v>0.26012464107675576</v>
      </c>
      <c r="CH101" s="79">
        <v>0.30134160884648742</v>
      </c>
      <c r="CI101" s="79">
        <v>0.3138708412606937</v>
      </c>
      <c r="CJ101" s="79">
        <v>0.3080483046350897</v>
      </c>
      <c r="CK101" s="80">
        <v>0.36025443229268139</v>
      </c>
      <c r="CL101" s="80">
        <v>0.26253204821327886</v>
      </c>
      <c r="CM101" s="80">
        <v>0.32894905547482689</v>
      </c>
      <c r="CN101" s="80">
        <v>0.38458979572950353</v>
      </c>
      <c r="CO101" s="80">
        <v>0.3349385589440021</v>
      </c>
      <c r="CP101" s="80">
        <f t="shared" ref="CP101:CT101" si="53">CP104/CP103</f>
        <v>0.39056973660456612</v>
      </c>
      <c r="CQ101" s="80">
        <f t="shared" si="53"/>
        <v>0.30601463869674866</v>
      </c>
      <c r="CR101" s="80">
        <f t="shared" si="53"/>
        <v>0.27461629052340547</v>
      </c>
      <c r="CS101" s="80">
        <f t="shared" si="53"/>
        <v>0.33130727293817425</v>
      </c>
      <c r="CT101" s="80">
        <f t="shared" si="53"/>
        <v>0.32502154497142505</v>
      </c>
      <c r="CU101" s="80">
        <f>CU104/CU103</f>
        <v>0.39791540053828545</v>
      </c>
      <c r="CV101" s="80">
        <f t="shared" ref="CV101:CW101" si="54">CV104/CV103</f>
        <v>0.36983609553984886</v>
      </c>
      <c r="CW101" s="80">
        <f t="shared" si="54"/>
        <v>0.40429483316319625</v>
      </c>
      <c r="CX101" s="348">
        <v>0.32076570145405653</v>
      </c>
      <c r="CY101" s="348">
        <v>0.37212159370180392</v>
      </c>
      <c r="CZ101" s="549">
        <v>0.43789528553225993</v>
      </c>
      <c r="DA101" s="549">
        <v>0.35409923242678326</v>
      </c>
      <c r="DB101" s="549">
        <v>0.34784582786802543</v>
      </c>
      <c r="DC101" s="549">
        <v>0.3784568601837377</v>
      </c>
      <c r="DD101" s="61"/>
    </row>
    <row r="102" spans="1:110" s="278" customFormat="1" ht="12.75" customHeight="1" x14ac:dyDescent="0.2">
      <c r="A102" s="344" t="s">
        <v>471</v>
      </c>
      <c r="B102" s="96">
        <v>0.33474325474746874</v>
      </c>
      <c r="C102" s="96">
        <v>0.3379289044357971</v>
      </c>
      <c r="D102" s="96">
        <v>0.32861784156397383</v>
      </c>
      <c r="E102" s="96">
        <v>0.3326208902027939</v>
      </c>
      <c r="F102" s="96">
        <v>0.32946598689830625</v>
      </c>
      <c r="G102" s="96">
        <v>0.33147301705028365</v>
      </c>
      <c r="H102" s="96">
        <v>0.35342698034190934</v>
      </c>
      <c r="I102" s="96">
        <v>0.31900794015102618</v>
      </c>
      <c r="J102" s="96">
        <v>0.32672132719271241</v>
      </c>
      <c r="K102" s="96">
        <v>0.31682535977045928</v>
      </c>
      <c r="L102" s="96">
        <v>0.34047058852277395</v>
      </c>
      <c r="M102" s="96">
        <v>0.3255900557899869</v>
      </c>
      <c r="N102" s="96">
        <v>0.34181145611781139</v>
      </c>
      <c r="O102" s="96">
        <v>0.32418247342493384</v>
      </c>
      <c r="P102" s="96">
        <v>0.33841654893211282</v>
      </c>
      <c r="Q102" s="96">
        <v>0.33721438316004393</v>
      </c>
      <c r="R102" s="96">
        <v>0.33521782937742861</v>
      </c>
      <c r="S102" s="96">
        <v>0.30930903366053547</v>
      </c>
      <c r="T102" s="96">
        <v>0.30749395239988986</v>
      </c>
      <c r="U102" s="96">
        <v>0.30778898749686728</v>
      </c>
      <c r="V102" s="96">
        <v>0.33690815474143115</v>
      </c>
      <c r="W102" s="96">
        <v>0.31547454963255378</v>
      </c>
      <c r="X102" s="96">
        <v>0.33504845347211432</v>
      </c>
      <c r="Y102" s="96">
        <v>0.31371580846617414</v>
      </c>
      <c r="Z102" s="96">
        <v>0.32424096681030529</v>
      </c>
      <c r="AA102" s="96">
        <v>0.3312082924838356</v>
      </c>
      <c r="AB102" s="96">
        <v>0.32605689070636351</v>
      </c>
      <c r="AC102" s="362">
        <v>31.6</v>
      </c>
      <c r="AD102" s="96">
        <v>0.30347080034812879</v>
      </c>
      <c r="AE102" s="334">
        <v>0.31419999999999998</v>
      </c>
      <c r="AF102" s="334">
        <v>0.30281988453845632</v>
      </c>
      <c r="AG102" s="114">
        <v>0.31791898862033513</v>
      </c>
      <c r="AH102" s="76">
        <v>0.32551382939867851</v>
      </c>
      <c r="AI102" s="76">
        <v>0.31059761985499523</v>
      </c>
      <c r="AJ102" s="76">
        <v>0.30110055027513755</v>
      </c>
      <c r="AK102" s="76">
        <v>0.25511529840823616</v>
      </c>
      <c r="AL102" s="76">
        <v>0.28837155934061731</v>
      </c>
      <c r="AM102" s="76">
        <v>0.27284779663947889</v>
      </c>
      <c r="AN102" s="76">
        <v>0.28340894038556036</v>
      </c>
      <c r="AO102" s="76">
        <v>0.28270781441296916</v>
      </c>
      <c r="AP102" s="76">
        <v>0.40075013657015707</v>
      </c>
      <c r="AQ102" s="76">
        <v>0.31149299570379835</v>
      </c>
      <c r="AR102" s="76">
        <v>0.29183952038112571</v>
      </c>
      <c r="AS102" s="76">
        <v>0.32862975707462377</v>
      </c>
      <c r="AT102" s="76">
        <v>0.30947451744504656</v>
      </c>
      <c r="AU102" s="76">
        <v>0.3240191619671336</v>
      </c>
      <c r="AV102" s="76">
        <v>0.31380446434201398</v>
      </c>
      <c r="AW102" s="76">
        <v>0.30122662967773789</v>
      </c>
      <c r="AX102" s="76">
        <v>0.36246837770150186</v>
      </c>
      <c r="AY102" s="76">
        <v>0.34053936972448079</v>
      </c>
      <c r="AZ102" s="76">
        <v>0.31787185918394767</v>
      </c>
      <c r="BA102" s="76">
        <v>0.33047079752160236</v>
      </c>
      <c r="BB102" s="76">
        <v>0.30789118230551688</v>
      </c>
      <c r="BC102" s="76">
        <v>0.2999908944086877</v>
      </c>
      <c r="BD102" s="76">
        <v>0.31311294007019275</v>
      </c>
      <c r="BE102" s="76">
        <v>0.3061175347926709</v>
      </c>
      <c r="BF102" s="76">
        <v>0.30675465269966423</v>
      </c>
      <c r="BG102" s="78">
        <v>0.30081300813008133</v>
      </c>
      <c r="BH102" s="78">
        <v>0.31826411653604847</v>
      </c>
      <c r="BI102" s="78">
        <v>0.30255576953939978</v>
      </c>
      <c r="BJ102" s="78">
        <v>0.29185527960741142</v>
      </c>
      <c r="BK102" s="78">
        <v>0.30291796821738726</v>
      </c>
      <c r="BL102" s="78">
        <v>0.29968386208948561</v>
      </c>
      <c r="BM102" s="78">
        <v>0.32503713219059854</v>
      </c>
      <c r="BN102" s="78">
        <v>0.29004340850861499</v>
      </c>
      <c r="BO102" s="78">
        <v>0.31315887101804701</v>
      </c>
      <c r="BP102" s="78">
        <v>0.30690730051946663</v>
      </c>
      <c r="BQ102" s="79">
        <v>0.29153823239910892</v>
      </c>
      <c r="BR102" s="79">
        <v>0.28844663315902591</v>
      </c>
      <c r="BS102" s="79">
        <v>0.29770682563826234</v>
      </c>
      <c r="BT102" s="79">
        <v>0.28769845714669745</v>
      </c>
      <c r="BU102" s="79">
        <v>0.29128656836314892</v>
      </c>
      <c r="BV102" s="79">
        <v>0.28246776712513866</v>
      </c>
      <c r="BW102" s="79">
        <v>0.29118023139375454</v>
      </c>
      <c r="BX102" s="79">
        <v>0.29239073517054937</v>
      </c>
      <c r="BY102" s="79">
        <v>0.28619747023120046</v>
      </c>
      <c r="BZ102" s="79">
        <v>0.28806941003294895</v>
      </c>
      <c r="CA102" s="79">
        <v>0.29510185363255764</v>
      </c>
      <c r="CB102" s="79">
        <v>0.28753976758518451</v>
      </c>
      <c r="CC102" s="79">
        <v>0.30469471078149263</v>
      </c>
      <c r="CD102" s="79">
        <v>0.29989769806476479</v>
      </c>
      <c r="CE102" s="79">
        <v>0.29686456463480271</v>
      </c>
      <c r="CF102" s="79">
        <v>0.30445723114324824</v>
      </c>
      <c r="CG102" s="79">
        <v>0.2938850942356997</v>
      </c>
      <c r="CH102" s="79">
        <v>0.32153892020815267</v>
      </c>
      <c r="CI102" s="79">
        <v>0.30317910176757112</v>
      </c>
      <c r="CJ102" s="79">
        <v>0.30585257708354185</v>
      </c>
      <c r="CK102" s="80">
        <v>0.31090551989595233</v>
      </c>
      <c r="CL102" s="80">
        <v>0.30919211906509642</v>
      </c>
      <c r="CM102" s="80">
        <v>0.30551756560389776</v>
      </c>
      <c r="CN102" s="80">
        <v>0.30277404686691028</v>
      </c>
      <c r="CO102" s="80">
        <v>0.3070412280237359</v>
      </c>
      <c r="CP102" s="80">
        <f t="shared" ref="CP102:CW102" si="55">CP105/CP103</f>
        <v>0.29739096385082647</v>
      </c>
      <c r="CQ102" s="80">
        <f t="shared" si="55"/>
        <v>0.2991453636164772</v>
      </c>
      <c r="CR102" s="80">
        <f t="shared" si="55"/>
        <v>0.30204733360146235</v>
      </c>
      <c r="CS102" s="80">
        <f t="shared" si="55"/>
        <v>0.31387542048486256</v>
      </c>
      <c r="CT102" s="80">
        <f t="shared" si="55"/>
        <v>0.30333792837236062</v>
      </c>
      <c r="CU102" s="89">
        <f t="shared" si="55"/>
        <v>0.30094405578428374</v>
      </c>
      <c r="CV102" s="89">
        <f t="shared" si="55"/>
        <v>0.30622845653006509</v>
      </c>
      <c r="CW102" s="89">
        <f t="shared" si="55"/>
        <v>0.29996597258948593</v>
      </c>
      <c r="CX102" s="352">
        <v>0.30193207538202893</v>
      </c>
      <c r="CY102" s="352">
        <v>0.30224039913971212</v>
      </c>
      <c r="CZ102" s="550">
        <v>0.29585891347156262</v>
      </c>
      <c r="DA102" s="550">
        <v>0.29493313046898223</v>
      </c>
      <c r="DB102" s="550">
        <v>0.28470803948242807</v>
      </c>
      <c r="DC102" s="550">
        <v>0.29163023626479523</v>
      </c>
      <c r="DD102" s="61"/>
    </row>
    <row r="103" spans="1:110" s="333" customFormat="1" ht="12" x14ac:dyDescent="0.2">
      <c r="A103" s="278" t="s">
        <v>472</v>
      </c>
      <c r="B103" s="65">
        <v>91163.929690000004</v>
      </c>
      <c r="C103" s="65">
        <v>98165.004220000017</v>
      </c>
      <c r="D103" s="253">
        <v>26275.927530000001</v>
      </c>
      <c r="E103" s="253">
        <v>27568.885839999999</v>
      </c>
      <c r="F103" s="253">
        <v>30624.222230000003</v>
      </c>
      <c r="G103" s="253">
        <v>31119.72797</v>
      </c>
      <c r="H103" s="253">
        <v>115588.76357000001</v>
      </c>
      <c r="I103" s="253">
        <v>30164.524479999996</v>
      </c>
      <c r="J103" s="253">
        <v>29844.002329999996</v>
      </c>
      <c r="K103" s="253">
        <v>31696.56639</v>
      </c>
      <c r="L103" s="253">
        <v>29743.255780000003</v>
      </c>
      <c r="M103" s="253">
        <v>121448.34898000001</v>
      </c>
      <c r="N103" s="253">
        <v>29522.949010000004</v>
      </c>
      <c r="O103" s="253">
        <v>32572.842659999995</v>
      </c>
      <c r="P103" s="253">
        <v>31547.23099</v>
      </c>
      <c r="Q103" s="253">
        <v>31994.561320000001</v>
      </c>
      <c r="R103" s="253">
        <v>125637.58398</v>
      </c>
      <c r="S103" s="253">
        <v>33899.386499999993</v>
      </c>
      <c r="T103" s="253">
        <v>32689</v>
      </c>
      <c r="U103" s="253">
        <v>35911</v>
      </c>
      <c r="V103" s="253">
        <v>34799.613500000007</v>
      </c>
      <c r="W103" s="253">
        <v>137299</v>
      </c>
      <c r="X103" s="253">
        <v>38622</v>
      </c>
      <c r="Y103" s="253">
        <v>41152</v>
      </c>
      <c r="Z103" s="253">
        <v>43628</v>
      </c>
      <c r="AA103" s="253">
        <v>46553</v>
      </c>
      <c r="AB103" s="253">
        <v>169955</v>
      </c>
      <c r="AC103" s="358">
        <v>75716</v>
      </c>
      <c r="AD103" s="253">
        <v>57450</v>
      </c>
      <c r="AE103" s="253">
        <v>56548.000829999997</v>
      </c>
      <c r="AF103" s="253">
        <v>59766</v>
      </c>
      <c r="AG103" s="253">
        <v>219770</v>
      </c>
      <c r="AH103" s="358">
        <v>60234</v>
      </c>
      <c r="AI103" s="358">
        <v>61929</v>
      </c>
      <c r="AJ103" s="358">
        <v>59970</v>
      </c>
      <c r="AK103" s="358">
        <v>131615</v>
      </c>
      <c r="AL103" s="253">
        <v>313748</v>
      </c>
      <c r="AM103" s="358">
        <v>138788</v>
      </c>
      <c r="AN103" s="358">
        <v>140419</v>
      </c>
      <c r="AO103" s="358">
        <v>142122</v>
      </c>
      <c r="AP103" s="52">
        <v>150106</v>
      </c>
      <c r="AQ103" s="65">
        <v>571435</v>
      </c>
      <c r="AR103" s="358">
        <v>149452</v>
      </c>
      <c r="AS103" s="254">
        <v>155768</v>
      </c>
      <c r="AT103" s="254">
        <v>164230</v>
      </c>
      <c r="AU103" s="254">
        <v>164910</v>
      </c>
      <c r="AV103" s="52">
        <v>634360</v>
      </c>
      <c r="AW103" s="254">
        <v>170141</v>
      </c>
      <c r="AX103" s="254">
        <v>171151.48194000084</v>
      </c>
      <c r="AY103" s="52">
        <v>173765.51805999916</v>
      </c>
      <c r="AZ103" s="52">
        <v>178616</v>
      </c>
      <c r="BA103" s="254">
        <v>693674</v>
      </c>
      <c r="BB103" s="254">
        <v>189528</v>
      </c>
      <c r="BC103" s="254">
        <v>208663</v>
      </c>
      <c r="BD103" s="254">
        <v>210563</v>
      </c>
      <c r="BE103" s="254">
        <v>224257</v>
      </c>
      <c r="BF103" s="254">
        <v>833011</v>
      </c>
      <c r="BG103" s="254">
        <v>227919</v>
      </c>
      <c r="BH103" s="254">
        <v>230315</v>
      </c>
      <c r="BI103" s="81">
        <v>249240</v>
      </c>
      <c r="BJ103" s="81">
        <v>267965</v>
      </c>
      <c r="BK103" s="81">
        <v>975439</v>
      </c>
      <c r="BL103" s="254">
        <v>268870</v>
      </c>
      <c r="BM103" s="254">
        <v>274021</v>
      </c>
      <c r="BN103" s="254">
        <v>292339</v>
      </c>
      <c r="BO103" s="254">
        <v>304593</v>
      </c>
      <c r="BP103" s="81">
        <v>1139823</v>
      </c>
      <c r="BQ103" s="254">
        <v>308848</v>
      </c>
      <c r="BR103" s="254">
        <v>295455</v>
      </c>
      <c r="BS103" s="254">
        <v>293218</v>
      </c>
      <c r="BT103" s="254">
        <v>312473</v>
      </c>
      <c r="BU103" s="65">
        <v>1209994</v>
      </c>
      <c r="BV103" s="65">
        <v>318231</v>
      </c>
      <c r="BW103" s="65">
        <v>324555</v>
      </c>
      <c r="BX103" s="65">
        <v>328468</v>
      </c>
      <c r="BY103" s="65">
        <v>345328</v>
      </c>
      <c r="BZ103" s="65">
        <v>1316582</v>
      </c>
      <c r="CA103" s="65">
        <v>337985</v>
      </c>
      <c r="CB103" s="65">
        <v>360218</v>
      </c>
      <c r="CC103" s="65">
        <v>368372</v>
      </c>
      <c r="CD103" s="65">
        <v>352877</v>
      </c>
      <c r="CE103" s="65">
        <v>1419452</v>
      </c>
      <c r="CF103" s="65">
        <v>352102</v>
      </c>
      <c r="CG103" s="65">
        <v>357667</v>
      </c>
      <c r="CH103" s="65">
        <v>368960</v>
      </c>
      <c r="CI103" s="65">
        <v>380013</v>
      </c>
      <c r="CJ103" s="65">
        <v>1458742</v>
      </c>
      <c r="CK103" s="65">
        <v>379826</v>
      </c>
      <c r="CL103" s="65">
        <v>375996</v>
      </c>
      <c r="CM103" s="65">
        <v>374368</v>
      </c>
      <c r="CN103" s="65">
        <v>399813</v>
      </c>
      <c r="CO103" s="65">
        <v>1530003</v>
      </c>
      <c r="CP103" s="65">
        <v>393287</v>
      </c>
      <c r="CQ103" s="65">
        <v>397713</v>
      </c>
      <c r="CR103" s="65">
        <v>415223</v>
      </c>
      <c r="CS103" s="65">
        <v>431050</v>
      </c>
      <c r="CT103" s="65">
        <f>SUM(CP103:CS103)</f>
        <v>1637273</v>
      </c>
      <c r="CU103" s="68">
        <v>437686</v>
      </c>
      <c r="CV103" s="68">
        <v>459536</v>
      </c>
      <c r="CW103" s="68">
        <f>487842</f>
        <v>487842</v>
      </c>
      <c r="CX103" s="316">
        <v>505001</v>
      </c>
      <c r="CY103" s="316">
        <v>1890065</v>
      </c>
      <c r="CZ103" s="316">
        <v>517980</v>
      </c>
      <c r="DA103" s="360">
        <v>541577</v>
      </c>
      <c r="DB103" s="360">
        <v>574838</v>
      </c>
      <c r="DC103" s="360">
        <v>1634395</v>
      </c>
      <c r="DD103" s="61"/>
      <c r="DE103" s="278"/>
    </row>
    <row r="104" spans="1:110" s="278" customFormat="1" ht="12" x14ac:dyDescent="0.2">
      <c r="A104" s="278" t="s">
        <v>473</v>
      </c>
      <c r="B104" s="65">
        <v>57774.14385</v>
      </c>
      <c r="C104" s="65">
        <v>58833.247199999991</v>
      </c>
      <c r="D104" s="253">
        <v>15426.284279999998</v>
      </c>
      <c r="E104" s="253">
        <v>14659.2718</v>
      </c>
      <c r="F104" s="253">
        <v>14364.31099</v>
      </c>
      <c r="G104" s="253">
        <v>13791.68377</v>
      </c>
      <c r="H104" s="253">
        <v>58241.550839999996</v>
      </c>
      <c r="I104" s="253">
        <v>18201.273270000002</v>
      </c>
      <c r="J104" s="253">
        <v>13596.623169999999</v>
      </c>
      <c r="K104" s="253">
        <v>11847.822199999999</v>
      </c>
      <c r="L104" s="253">
        <v>16095.399060000003</v>
      </c>
      <c r="M104" s="253">
        <v>59741.117700000003</v>
      </c>
      <c r="N104" s="253">
        <v>12021.330029999999</v>
      </c>
      <c r="O104" s="253">
        <v>12838.606229999999</v>
      </c>
      <c r="P104" s="253">
        <v>13704.507870000001</v>
      </c>
      <c r="Q104" s="253">
        <v>13843.342320000002</v>
      </c>
      <c r="R104" s="253">
        <v>52407.786450000007</v>
      </c>
      <c r="S104" s="253">
        <v>20161.054520000002</v>
      </c>
      <c r="T104" s="253">
        <v>12007</v>
      </c>
      <c r="U104" s="253">
        <v>18521</v>
      </c>
      <c r="V104" s="253">
        <v>15175.945479999995</v>
      </c>
      <c r="W104" s="253">
        <v>65865</v>
      </c>
      <c r="X104" s="253">
        <v>16064</v>
      </c>
      <c r="Y104" s="253">
        <v>18509</v>
      </c>
      <c r="Z104" s="253">
        <v>13845</v>
      </c>
      <c r="AA104" s="253">
        <v>20622</v>
      </c>
      <c r="AB104" s="253">
        <v>69040</v>
      </c>
      <c r="AC104" s="358">
        <v>23444</v>
      </c>
      <c r="AD104" s="253">
        <v>28995</v>
      </c>
      <c r="AE104" s="253">
        <v>23116.935940000003</v>
      </c>
      <c r="AF104" s="253">
        <v>25818.912</v>
      </c>
      <c r="AG104" s="253">
        <v>100874.43</v>
      </c>
      <c r="AH104" s="358">
        <v>31259</v>
      </c>
      <c r="AI104" s="358">
        <v>28015</v>
      </c>
      <c r="AJ104" s="358">
        <v>25034</v>
      </c>
      <c r="AK104" s="358">
        <v>43769</v>
      </c>
      <c r="AL104" s="253">
        <v>128077</v>
      </c>
      <c r="AM104" s="358">
        <v>57519</v>
      </c>
      <c r="AN104" s="358">
        <v>43842</v>
      </c>
      <c r="AO104" s="358">
        <v>48318</v>
      </c>
      <c r="AP104" s="52">
        <v>53038</v>
      </c>
      <c r="AQ104" s="65">
        <v>202717</v>
      </c>
      <c r="AR104" s="358">
        <v>65210</v>
      </c>
      <c r="AS104" s="254">
        <v>53639</v>
      </c>
      <c r="AT104" s="254">
        <v>53276</v>
      </c>
      <c r="AU104" s="254">
        <v>65219</v>
      </c>
      <c r="AV104" s="52">
        <v>237344</v>
      </c>
      <c r="AW104" s="254">
        <v>60973</v>
      </c>
      <c r="AX104" s="254">
        <v>55102</v>
      </c>
      <c r="AY104" s="52">
        <v>58131</v>
      </c>
      <c r="AZ104" s="52">
        <v>64388</v>
      </c>
      <c r="BA104" s="254">
        <v>238594</v>
      </c>
      <c r="BB104" s="254">
        <v>73407</v>
      </c>
      <c r="BC104" s="254">
        <v>62290</v>
      </c>
      <c r="BD104" s="254">
        <v>64045</v>
      </c>
      <c r="BE104" s="254">
        <v>64333</v>
      </c>
      <c r="BF104" s="254">
        <v>264075</v>
      </c>
      <c r="BG104" s="254">
        <v>80436</v>
      </c>
      <c r="BH104" s="254">
        <v>62926</v>
      </c>
      <c r="BI104" s="81">
        <v>61655</v>
      </c>
      <c r="BJ104" s="81">
        <v>84316</v>
      </c>
      <c r="BK104" s="81">
        <v>289333</v>
      </c>
      <c r="BL104" s="254">
        <v>103551</v>
      </c>
      <c r="BM104" s="254">
        <v>61859</v>
      </c>
      <c r="BN104" s="254">
        <v>81976</v>
      </c>
      <c r="BO104" s="254">
        <v>123480</v>
      </c>
      <c r="BP104" s="81">
        <v>370866</v>
      </c>
      <c r="BQ104" s="254">
        <v>108952</v>
      </c>
      <c r="BR104" s="254">
        <v>94607</v>
      </c>
      <c r="BS104" s="254">
        <v>92108</v>
      </c>
      <c r="BT104" s="254">
        <v>104859</v>
      </c>
      <c r="BU104" s="65">
        <v>400526</v>
      </c>
      <c r="BV104" s="65">
        <v>112001</v>
      </c>
      <c r="BW104" s="65">
        <v>89864</v>
      </c>
      <c r="BX104" s="65">
        <v>86034</v>
      </c>
      <c r="BY104" s="65">
        <v>97412</v>
      </c>
      <c r="BZ104" s="65">
        <v>385311</v>
      </c>
      <c r="CA104" s="65">
        <v>109773</v>
      </c>
      <c r="CB104" s="65">
        <v>90079</v>
      </c>
      <c r="CC104" s="65">
        <v>86887</v>
      </c>
      <c r="CD104" s="65">
        <v>120534</v>
      </c>
      <c r="CE104" s="65">
        <v>407273</v>
      </c>
      <c r="CF104" s="65">
        <v>125867</v>
      </c>
      <c r="CG104" s="65">
        <v>93038</v>
      </c>
      <c r="CH104" s="65">
        <v>111183</v>
      </c>
      <c r="CI104" s="65">
        <v>119275</v>
      </c>
      <c r="CJ104" s="65">
        <v>449363</v>
      </c>
      <c r="CK104" s="65">
        <v>136834</v>
      </c>
      <c r="CL104" s="65">
        <v>98711</v>
      </c>
      <c r="CM104" s="65">
        <v>123148</v>
      </c>
      <c r="CN104" s="65">
        <v>153764</v>
      </c>
      <c r="CO104" s="65">
        <v>512457</v>
      </c>
      <c r="CP104" s="65">
        <v>153606</v>
      </c>
      <c r="CQ104" s="65">
        <v>121706</v>
      </c>
      <c r="CR104" s="65">
        <v>114027</v>
      </c>
      <c r="CS104" s="65">
        <v>142810</v>
      </c>
      <c r="CT104" s="65">
        <f>SUM(CP104:CS104)</f>
        <v>532149</v>
      </c>
      <c r="CU104" s="68">
        <v>174162</v>
      </c>
      <c r="CV104" s="68">
        <v>169953</v>
      </c>
      <c r="CW104" s="68">
        <f>197232</f>
        <v>197232</v>
      </c>
      <c r="CX104" s="316">
        <v>161987</v>
      </c>
      <c r="CY104" s="316">
        <v>703334</v>
      </c>
      <c r="CZ104" s="316">
        <v>226821</v>
      </c>
      <c r="DA104" s="360">
        <v>191772</v>
      </c>
      <c r="DB104" s="360">
        <v>199955</v>
      </c>
      <c r="DC104" s="360">
        <v>618548</v>
      </c>
      <c r="DD104" s="61"/>
      <c r="DE104" s="320"/>
      <c r="DF104" s="320"/>
    </row>
    <row r="105" spans="1:110" s="278" customFormat="1" ht="12" x14ac:dyDescent="0.2">
      <c r="A105" s="278" t="s">
        <v>474</v>
      </c>
      <c r="B105" s="108">
        <v>30516.510539999999</v>
      </c>
      <c r="C105" s="108">
        <v>33172.792330000004</v>
      </c>
      <c r="D105" s="253">
        <v>8634.738589999999</v>
      </c>
      <c r="E105" s="253">
        <v>9169.9873499999994</v>
      </c>
      <c r="F105" s="253">
        <v>10089.6396</v>
      </c>
      <c r="G105" s="253">
        <v>10315.350119999999</v>
      </c>
      <c r="H105" s="253">
        <v>40852.187669999999</v>
      </c>
      <c r="I105" s="253">
        <v>9622.7228200000027</v>
      </c>
      <c r="J105" s="253">
        <v>9750.6720499999992</v>
      </c>
      <c r="K105" s="253">
        <v>10042.276049999999</v>
      </c>
      <c r="L105" s="253">
        <v>10126.703799999999</v>
      </c>
      <c r="M105" s="253">
        <v>39542.37472</v>
      </c>
      <c r="N105" s="253">
        <v>10091.28219</v>
      </c>
      <c r="O105" s="253">
        <v>10559.5447</v>
      </c>
      <c r="P105" s="253">
        <v>10676.10504</v>
      </c>
      <c r="Q105" s="253">
        <v>10789.026260000001</v>
      </c>
      <c r="R105" s="253">
        <v>42115.958189999998</v>
      </c>
      <c r="S105" s="253">
        <v>10485.386479999999</v>
      </c>
      <c r="T105" s="253">
        <v>10051.669809999999</v>
      </c>
      <c r="U105" s="253">
        <v>11053.010330000001</v>
      </c>
      <c r="V105" s="253">
        <v>11724.273569999999</v>
      </c>
      <c r="W105" s="253">
        <v>43314.340190000003</v>
      </c>
      <c r="X105" s="253">
        <v>12940.24137</v>
      </c>
      <c r="Y105" s="253">
        <v>12910.032949999999</v>
      </c>
      <c r="Z105" s="253">
        <v>14145.984899999999</v>
      </c>
      <c r="AA105" s="253">
        <v>15418.739639999998</v>
      </c>
      <c r="AB105" s="253">
        <v>55414.998860000007</v>
      </c>
      <c r="AC105" s="358">
        <v>23956</v>
      </c>
      <c r="AD105" s="253">
        <v>17434.39748</v>
      </c>
      <c r="AE105" s="253">
        <v>18304.786259999997</v>
      </c>
      <c r="AF105" s="253">
        <v>18098.087159999999</v>
      </c>
      <c r="AG105" s="253">
        <v>69868.902180000005</v>
      </c>
      <c r="AH105" s="358">
        <v>19607</v>
      </c>
      <c r="AI105" s="358">
        <v>19235</v>
      </c>
      <c r="AJ105" s="358">
        <v>18057</v>
      </c>
      <c r="AK105" s="358">
        <v>33577</v>
      </c>
      <c r="AL105" s="253">
        <v>90476</v>
      </c>
      <c r="AM105" s="358">
        <v>37868</v>
      </c>
      <c r="AN105" s="358">
        <v>39796</v>
      </c>
      <c r="AO105" s="358">
        <v>40179</v>
      </c>
      <c r="AP105" s="52">
        <v>60155</v>
      </c>
      <c r="AQ105" s="65">
        <v>177998</v>
      </c>
      <c r="AR105" s="358">
        <v>43616</v>
      </c>
      <c r="AS105" s="254">
        <v>51190</v>
      </c>
      <c r="AT105" s="254">
        <v>50825</v>
      </c>
      <c r="AU105" s="254">
        <v>53434</v>
      </c>
      <c r="AV105" s="52">
        <v>199065</v>
      </c>
      <c r="AW105" s="254">
        <v>51251</v>
      </c>
      <c r="AX105" s="254">
        <v>62037</v>
      </c>
      <c r="AY105" s="52">
        <v>59174</v>
      </c>
      <c r="AZ105" s="52">
        <v>56777</v>
      </c>
      <c r="BA105" s="254">
        <v>229239</v>
      </c>
      <c r="BB105" s="254">
        <v>58354</v>
      </c>
      <c r="BC105" s="254">
        <v>62597</v>
      </c>
      <c r="BD105" s="254">
        <v>65930</v>
      </c>
      <c r="BE105" s="254">
        <v>68649</v>
      </c>
      <c r="BF105" s="254">
        <v>255530</v>
      </c>
      <c r="BG105" s="254">
        <v>68561</v>
      </c>
      <c r="BH105" s="254">
        <v>73301</v>
      </c>
      <c r="BI105" s="81">
        <v>75409</v>
      </c>
      <c r="BJ105" s="81">
        <v>78207</v>
      </c>
      <c r="BK105" s="81">
        <v>295478</v>
      </c>
      <c r="BL105" s="254">
        <v>80576</v>
      </c>
      <c r="BM105" s="254">
        <v>89067</v>
      </c>
      <c r="BN105" s="254">
        <v>84791</v>
      </c>
      <c r="BO105" s="254">
        <v>95386</v>
      </c>
      <c r="BP105" s="81">
        <v>349820</v>
      </c>
      <c r="BQ105" s="254">
        <v>90041</v>
      </c>
      <c r="BR105" s="254">
        <v>85223</v>
      </c>
      <c r="BS105" s="254">
        <v>87293</v>
      </c>
      <c r="BT105" s="254">
        <v>89898</v>
      </c>
      <c r="BU105" s="65">
        <v>352455</v>
      </c>
      <c r="BV105" s="65">
        <v>89890</v>
      </c>
      <c r="BW105" s="65">
        <v>94504</v>
      </c>
      <c r="BX105" s="65">
        <v>96041</v>
      </c>
      <c r="BY105" s="65">
        <v>98832</v>
      </c>
      <c r="BZ105" s="65">
        <v>379267</v>
      </c>
      <c r="CA105" s="65">
        <v>99740</v>
      </c>
      <c r="CB105" s="65">
        <v>103577</v>
      </c>
      <c r="CC105" s="65">
        <v>112241</v>
      </c>
      <c r="CD105" s="65">
        <v>105827</v>
      </c>
      <c r="CE105" s="65">
        <v>421385</v>
      </c>
      <c r="CF105" s="65">
        <v>107200</v>
      </c>
      <c r="CG105" s="65">
        <v>105113</v>
      </c>
      <c r="CH105" s="65">
        <v>118635</v>
      </c>
      <c r="CI105" s="65">
        <v>115212</v>
      </c>
      <c r="CJ105" s="65">
        <v>446160</v>
      </c>
      <c r="CK105" s="65">
        <v>118090</v>
      </c>
      <c r="CL105" s="65">
        <v>116255</v>
      </c>
      <c r="CM105" s="65">
        <v>114376</v>
      </c>
      <c r="CN105" s="65">
        <v>121053</v>
      </c>
      <c r="CO105" s="65">
        <v>469774</v>
      </c>
      <c r="CP105" s="65">
        <v>116960</v>
      </c>
      <c r="CQ105" s="65">
        <v>118974</v>
      </c>
      <c r="CR105" s="65">
        <v>125417</v>
      </c>
      <c r="CS105" s="65">
        <v>135296</v>
      </c>
      <c r="CT105" s="65">
        <f>SUM(CP105:CS105)</f>
        <v>496647</v>
      </c>
      <c r="CU105" s="68">
        <v>131719</v>
      </c>
      <c r="CV105" s="68">
        <v>140723</v>
      </c>
      <c r="CW105" s="68">
        <v>146336</v>
      </c>
      <c r="CX105" s="316">
        <v>152476</v>
      </c>
      <c r="CY105" s="316">
        <v>571254</v>
      </c>
      <c r="CZ105" s="316">
        <v>153249</v>
      </c>
      <c r="DA105" s="360">
        <v>159729</v>
      </c>
      <c r="DB105" s="360">
        <v>163661</v>
      </c>
      <c r="DC105" s="360">
        <v>476639</v>
      </c>
      <c r="DD105" s="61"/>
      <c r="DE105" s="336"/>
    </row>
    <row r="106" spans="1:110" s="278" customFormat="1" ht="12" x14ac:dyDescent="0.2">
      <c r="A106" s="278" t="s">
        <v>475</v>
      </c>
      <c r="B106" s="108"/>
      <c r="C106" s="108"/>
      <c r="D106" s="253"/>
      <c r="E106" s="253"/>
      <c r="F106" s="253"/>
      <c r="G106" s="253"/>
      <c r="H106" s="253"/>
      <c r="I106" s="253"/>
      <c r="J106" s="253"/>
      <c r="K106" s="253"/>
      <c r="L106" s="253"/>
      <c r="M106" s="253"/>
      <c r="N106" s="253"/>
      <c r="O106" s="253"/>
      <c r="P106" s="253"/>
      <c r="Q106" s="253"/>
      <c r="R106" s="253"/>
      <c r="S106" s="253"/>
      <c r="T106" s="254">
        <v>200</v>
      </c>
      <c r="U106" s="254">
        <v>208</v>
      </c>
      <c r="V106" s="254">
        <v>215</v>
      </c>
      <c r="W106" s="254">
        <v>215</v>
      </c>
      <c r="X106" s="254">
        <v>219</v>
      </c>
      <c r="Y106" s="254">
        <v>222</v>
      </c>
      <c r="Z106" s="254">
        <v>229</v>
      </c>
      <c r="AA106" s="254">
        <v>237</v>
      </c>
      <c r="AB106" s="254">
        <v>237</v>
      </c>
      <c r="AC106" s="254">
        <v>251</v>
      </c>
      <c r="AD106" s="254">
        <v>267</v>
      </c>
      <c r="AE106" s="254">
        <v>270</v>
      </c>
      <c r="AF106" s="254">
        <v>301</v>
      </c>
      <c r="AG106" s="254">
        <v>301</v>
      </c>
      <c r="AH106" s="254">
        <v>315.37449996999999</v>
      </c>
      <c r="AI106" s="254">
        <v>328.39488572999898</v>
      </c>
      <c r="AJ106" s="254">
        <v>325.93762397000103</v>
      </c>
      <c r="AK106" s="254">
        <v>325.590906960003</v>
      </c>
      <c r="AL106" s="254">
        <v>325.590906960003</v>
      </c>
      <c r="AM106" s="254">
        <v>333</v>
      </c>
      <c r="AN106" s="254">
        <v>334</v>
      </c>
      <c r="AO106" s="289">
        <v>341</v>
      </c>
      <c r="AP106" s="289">
        <v>345</v>
      </c>
      <c r="AQ106" s="289">
        <v>345</v>
      </c>
      <c r="AR106" s="254">
        <v>356</v>
      </c>
      <c r="AS106" s="254">
        <v>365</v>
      </c>
      <c r="AT106" s="254">
        <v>376</v>
      </c>
      <c r="AU106" s="254">
        <v>388</v>
      </c>
      <c r="AV106" s="254">
        <v>388</v>
      </c>
      <c r="AW106" s="374">
        <v>403</v>
      </c>
      <c r="AX106" s="254">
        <v>421</v>
      </c>
      <c r="AY106" s="254">
        <v>440</v>
      </c>
      <c r="AZ106" s="254">
        <v>449</v>
      </c>
      <c r="BA106" s="374">
        <v>449</v>
      </c>
      <c r="BB106" s="254">
        <v>456</v>
      </c>
      <c r="BC106" s="254">
        <v>466.96600000000001</v>
      </c>
      <c r="BD106" s="254">
        <v>474</v>
      </c>
      <c r="BE106" s="254">
        <v>482</v>
      </c>
      <c r="BF106" s="254">
        <v>482</v>
      </c>
      <c r="BG106" s="374">
        <v>573</v>
      </c>
      <c r="BH106" s="374">
        <v>622</v>
      </c>
      <c r="BI106" s="81">
        <v>682.65599999999995</v>
      </c>
      <c r="BJ106" s="81">
        <v>741</v>
      </c>
      <c r="BK106" s="81">
        <v>741</v>
      </c>
      <c r="BL106" s="374">
        <v>815</v>
      </c>
      <c r="BM106" s="374">
        <v>874</v>
      </c>
      <c r="BN106" s="374">
        <v>930</v>
      </c>
      <c r="BO106" s="374">
        <v>970</v>
      </c>
      <c r="BP106" s="81">
        <v>970</v>
      </c>
      <c r="BQ106" s="374">
        <v>983</v>
      </c>
      <c r="BR106" s="374">
        <v>980</v>
      </c>
      <c r="BS106" s="374">
        <v>972</v>
      </c>
      <c r="BT106" s="374">
        <v>958</v>
      </c>
      <c r="BU106" s="65">
        <v>958</v>
      </c>
      <c r="BV106" s="65">
        <v>961</v>
      </c>
      <c r="BW106" s="65">
        <v>1042</v>
      </c>
      <c r="BX106" s="65">
        <v>1006</v>
      </c>
      <c r="BY106" s="65">
        <v>1020</v>
      </c>
      <c r="BZ106" s="65">
        <v>1020</v>
      </c>
      <c r="CA106" s="65">
        <v>560.63</v>
      </c>
      <c r="CB106" s="65">
        <v>561.48400000000004</v>
      </c>
      <c r="CC106" s="65">
        <v>582.05700000000002</v>
      </c>
      <c r="CD106" s="65">
        <v>597.86800000000005</v>
      </c>
      <c r="CE106" s="65">
        <v>597.86800000000005</v>
      </c>
      <c r="CF106" s="65">
        <v>607.29899999999998</v>
      </c>
      <c r="CG106" s="65">
        <v>633.57799999999997</v>
      </c>
      <c r="CH106" s="65">
        <v>646.49900000000002</v>
      </c>
      <c r="CI106" s="65">
        <v>657.83399999999995</v>
      </c>
      <c r="CJ106" s="65">
        <v>657.83399999999995</v>
      </c>
      <c r="CK106" s="65">
        <v>663.42200000000003</v>
      </c>
      <c r="CL106" s="65">
        <v>661.96299999999997</v>
      </c>
      <c r="CM106" s="65">
        <v>676.67</v>
      </c>
      <c r="CN106" s="65">
        <v>689.24800000000005</v>
      </c>
      <c r="CO106" s="65">
        <v>689.24800000000005</v>
      </c>
      <c r="CP106" s="65">
        <v>709.30399999999997</v>
      </c>
      <c r="CQ106" s="65">
        <v>715.10799999999995</v>
      </c>
      <c r="CR106" s="65">
        <v>717.18100000000004</v>
      </c>
      <c r="CS106" s="65">
        <v>716.26599999999996</v>
      </c>
      <c r="CT106" s="65">
        <v>716.26599999999996</v>
      </c>
      <c r="CU106" s="68">
        <v>726.37900000000002</v>
      </c>
      <c r="CV106" s="68">
        <v>730.822</v>
      </c>
      <c r="CW106" s="68">
        <v>724.529</v>
      </c>
      <c r="CX106" s="316">
        <v>718.899</v>
      </c>
      <c r="CY106" s="316">
        <v>718.899</v>
      </c>
      <c r="CZ106" s="316">
        <v>716.05399999999997</v>
      </c>
      <c r="DA106" s="316">
        <v>718.68</v>
      </c>
      <c r="DB106" s="316">
        <v>737.72</v>
      </c>
      <c r="DC106" s="316">
        <v>737.72</v>
      </c>
      <c r="DD106" s="61"/>
    </row>
    <row r="107" spans="1:110" s="278" customFormat="1" ht="12" x14ac:dyDescent="0.2">
      <c r="A107" s="278" t="s">
        <v>476</v>
      </c>
      <c r="B107" s="108"/>
      <c r="C107" s="108"/>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4"/>
      <c r="AB107" s="254"/>
      <c r="AC107" s="254"/>
      <c r="AD107" s="254"/>
      <c r="AE107" s="254"/>
      <c r="AF107" s="254"/>
      <c r="AG107" s="254"/>
      <c r="AH107" s="254"/>
      <c r="AI107" s="254"/>
      <c r="AJ107" s="254"/>
      <c r="AK107" s="254"/>
      <c r="AL107" s="254"/>
      <c r="AM107" s="254">
        <v>18</v>
      </c>
      <c r="AN107" s="254">
        <v>18</v>
      </c>
      <c r="AO107" s="289">
        <v>19</v>
      </c>
      <c r="AP107" s="289">
        <v>20</v>
      </c>
      <c r="AQ107" s="289">
        <v>20</v>
      </c>
      <c r="AR107" s="254">
        <v>20</v>
      </c>
      <c r="AS107" s="254">
        <v>23</v>
      </c>
      <c r="AT107" s="254">
        <v>19</v>
      </c>
      <c r="AU107" s="254">
        <v>19</v>
      </c>
      <c r="AV107" s="254">
        <v>19</v>
      </c>
      <c r="AW107" s="374">
        <v>19</v>
      </c>
      <c r="AX107" s="254">
        <v>18</v>
      </c>
      <c r="AY107" s="254">
        <v>17</v>
      </c>
      <c r="AZ107" s="254">
        <v>17</v>
      </c>
      <c r="BA107" s="374">
        <v>17</v>
      </c>
      <c r="BB107" s="254">
        <v>16</v>
      </c>
      <c r="BC107" s="254">
        <v>14.116</v>
      </c>
      <c r="BD107" s="254">
        <v>13</v>
      </c>
      <c r="BE107" s="254">
        <v>11</v>
      </c>
      <c r="BF107" s="254">
        <v>11</v>
      </c>
      <c r="BG107" s="374">
        <v>10</v>
      </c>
      <c r="BH107" s="374">
        <v>10</v>
      </c>
      <c r="BI107" s="81">
        <v>9.4640000000000004</v>
      </c>
      <c r="BJ107" s="81">
        <v>9</v>
      </c>
      <c r="BK107" s="81">
        <v>9.4640000000000004</v>
      </c>
      <c r="BL107" s="374">
        <v>10</v>
      </c>
      <c r="BM107" s="374">
        <v>10</v>
      </c>
      <c r="BN107" s="374">
        <v>9</v>
      </c>
      <c r="BO107" s="374">
        <v>9</v>
      </c>
      <c r="BP107" s="81">
        <v>9</v>
      </c>
      <c r="BQ107" s="374">
        <v>8</v>
      </c>
      <c r="BR107" s="374">
        <v>8</v>
      </c>
      <c r="BS107" s="374">
        <v>8</v>
      </c>
      <c r="BT107" s="374">
        <v>8</v>
      </c>
      <c r="BU107" s="65">
        <v>8</v>
      </c>
      <c r="BV107" s="65">
        <v>7</v>
      </c>
      <c r="BW107" s="65">
        <v>7</v>
      </c>
      <c r="BX107" s="65">
        <v>6</v>
      </c>
      <c r="BY107" s="65">
        <v>6</v>
      </c>
      <c r="BZ107" s="65">
        <v>6</v>
      </c>
      <c r="CA107" s="65">
        <v>5.75</v>
      </c>
      <c r="CB107" s="65">
        <v>5.4950000000000001</v>
      </c>
      <c r="CC107" s="65">
        <v>5.1369999999999996</v>
      </c>
      <c r="CD107" s="65">
        <v>3.7010000000000001</v>
      </c>
      <c r="CE107" s="65">
        <v>3.7010000000000001</v>
      </c>
      <c r="CF107" s="65">
        <v>3</v>
      </c>
      <c r="CG107" s="65">
        <v>1</v>
      </c>
      <c r="CH107" s="65">
        <v>0</v>
      </c>
      <c r="CI107" s="65">
        <v>0</v>
      </c>
      <c r="CJ107" s="65">
        <v>0</v>
      </c>
      <c r="CK107" s="65">
        <v>0</v>
      </c>
      <c r="CL107" s="65">
        <v>0</v>
      </c>
      <c r="CM107" s="65">
        <v>0</v>
      </c>
      <c r="CN107" s="65">
        <v>0</v>
      </c>
      <c r="CO107" s="65">
        <v>0</v>
      </c>
      <c r="CP107" s="65">
        <v>0</v>
      </c>
      <c r="CQ107" s="65">
        <v>0</v>
      </c>
      <c r="CR107" s="65">
        <v>0</v>
      </c>
      <c r="CS107" s="65">
        <v>0</v>
      </c>
      <c r="CT107" s="65">
        <v>0</v>
      </c>
      <c r="CU107" s="68">
        <v>0</v>
      </c>
      <c r="CV107" s="68" t="s">
        <v>1</v>
      </c>
      <c r="CW107" s="68" t="s">
        <v>1</v>
      </c>
      <c r="CX107" s="316">
        <v>0</v>
      </c>
      <c r="CY107" s="316">
        <v>0</v>
      </c>
      <c r="CZ107" s="316">
        <v>0</v>
      </c>
      <c r="DA107" s="316">
        <v>0</v>
      </c>
      <c r="DB107" s="316" t="s">
        <v>1</v>
      </c>
      <c r="DC107" s="316" t="s">
        <v>1</v>
      </c>
      <c r="DD107" s="61"/>
    </row>
    <row r="108" spans="1:110" s="278" customFormat="1" ht="12" x14ac:dyDescent="0.2">
      <c r="A108" s="278" t="s">
        <v>477</v>
      </c>
      <c r="B108" s="375"/>
      <c r="C108" s="375"/>
      <c r="D108" s="375"/>
      <c r="E108" s="375"/>
      <c r="F108" s="375"/>
      <c r="G108" s="375"/>
      <c r="H108" s="375"/>
      <c r="I108" s="375"/>
      <c r="J108" s="375"/>
      <c r="K108" s="375"/>
      <c r="L108" s="375"/>
      <c r="M108" s="375"/>
      <c r="N108" s="375"/>
      <c r="O108" s="375"/>
      <c r="P108" s="375"/>
      <c r="Q108" s="375"/>
      <c r="R108" s="375"/>
      <c r="S108" s="375"/>
      <c r="T108" s="375"/>
      <c r="U108" s="375"/>
      <c r="V108" s="375"/>
      <c r="W108" s="375"/>
      <c r="X108" s="375"/>
      <c r="Y108" s="375"/>
      <c r="Z108" s="375"/>
      <c r="AA108" s="375"/>
      <c r="AB108" s="375"/>
      <c r="AC108" s="375"/>
      <c r="AD108" s="375"/>
      <c r="AE108" s="375"/>
      <c r="AF108" s="375"/>
      <c r="AG108" s="375"/>
      <c r="AH108" s="375"/>
      <c r="AI108" s="375"/>
      <c r="AJ108" s="375"/>
      <c r="AK108" s="254">
        <v>1063.9659999999999</v>
      </c>
      <c r="AL108" s="289">
        <v>1063.9659999999999</v>
      </c>
      <c r="AM108" s="289">
        <v>1070</v>
      </c>
      <c r="AN108" s="289">
        <v>1052</v>
      </c>
      <c r="AO108" s="289">
        <v>988</v>
      </c>
      <c r="AP108" s="289">
        <v>910</v>
      </c>
      <c r="AQ108" s="289">
        <v>910</v>
      </c>
      <c r="AR108" s="289">
        <v>963</v>
      </c>
      <c r="AS108" s="289">
        <v>1034</v>
      </c>
      <c r="AT108" s="289">
        <v>1284</v>
      </c>
      <c r="AU108" s="289">
        <v>1280</v>
      </c>
      <c r="AV108" s="289">
        <v>1280</v>
      </c>
      <c r="AW108" s="374">
        <v>1255</v>
      </c>
      <c r="AX108" s="289">
        <v>1314</v>
      </c>
      <c r="AY108" s="289">
        <v>1229</v>
      </c>
      <c r="AZ108" s="289">
        <v>1191</v>
      </c>
      <c r="BA108" s="374">
        <v>1191</v>
      </c>
      <c r="BB108" s="254">
        <v>1212</v>
      </c>
      <c r="BC108" s="254">
        <v>1210.3520000000001</v>
      </c>
      <c r="BD108" s="254">
        <v>1194</v>
      </c>
      <c r="BE108" s="254">
        <v>1358</v>
      </c>
      <c r="BF108" s="254">
        <v>1358</v>
      </c>
      <c r="BG108" s="374">
        <v>1286</v>
      </c>
      <c r="BH108" s="374">
        <v>1274</v>
      </c>
      <c r="BI108" s="81">
        <v>1325</v>
      </c>
      <c r="BJ108" s="81">
        <v>1449</v>
      </c>
      <c r="BK108" s="81">
        <v>1449</v>
      </c>
      <c r="BL108" s="374">
        <v>1473</v>
      </c>
      <c r="BM108" s="374">
        <v>1419</v>
      </c>
      <c r="BN108" s="374">
        <v>1371</v>
      </c>
      <c r="BO108" s="374">
        <v>1386</v>
      </c>
      <c r="BP108" s="81">
        <v>1386</v>
      </c>
      <c r="BQ108" s="374">
        <v>1387</v>
      </c>
      <c r="BR108" s="374">
        <v>1308</v>
      </c>
      <c r="BS108" s="374">
        <v>1302</v>
      </c>
      <c r="BT108" s="374">
        <v>1251</v>
      </c>
      <c r="BU108" s="65">
        <v>1251</v>
      </c>
      <c r="BV108" s="65">
        <v>1214</v>
      </c>
      <c r="BW108" s="65">
        <v>1177</v>
      </c>
      <c r="BX108" s="65">
        <v>1278</v>
      </c>
      <c r="BY108" s="65">
        <v>1140</v>
      </c>
      <c r="BZ108" s="65">
        <v>1140</v>
      </c>
      <c r="CA108" s="65">
        <v>940.26900000000001</v>
      </c>
      <c r="CB108" s="65">
        <v>936.13300000000004</v>
      </c>
      <c r="CC108" s="65">
        <v>921.08500000000004</v>
      </c>
      <c r="CD108" s="65">
        <v>907.69399999999996</v>
      </c>
      <c r="CE108" s="65">
        <v>907.69399999999996</v>
      </c>
      <c r="CF108" s="65">
        <v>893.86900000000003</v>
      </c>
      <c r="CG108" s="65">
        <v>878.81600000000003</v>
      </c>
      <c r="CH108" s="65">
        <v>878.33199999999999</v>
      </c>
      <c r="CI108" s="65">
        <v>881.54200000000003</v>
      </c>
      <c r="CJ108" s="65">
        <v>881.54200000000003</v>
      </c>
      <c r="CK108" s="65">
        <v>878.10500000000002</v>
      </c>
      <c r="CL108" s="65">
        <v>835.06</v>
      </c>
      <c r="CM108" s="65">
        <v>854.26199999999994</v>
      </c>
      <c r="CN108" s="65">
        <v>863.97500000000002</v>
      </c>
      <c r="CO108" s="65">
        <v>863.97500000000002</v>
      </c>
      <c r="CP108" s="65">
        <v>876.05799999999999</v>
      </c>
      <c r="CQ108" s="65">
        <v>883.46500000000003</v>
      </c>
      <c r="CR108" s="65">
        <v>854.88199999999995</v>
      </c>
      <c r="CS108" s="65">
        <v>830.99099999999999</v>
      </c>
      <c r="CT108" s="65">
        <v>830.99099999999999</v>
      </c>
      <c r="CU108" s="68">
        <v>763.822</v>
      </c>
      <c r="CV108" s="68">
        <v>837.48400000000004</v>
      </c>
      <c r="CW108" s="68">
        <v>821.36400000000003</v>
      </c>
      <c r="CX108" s="316">
        <v>807.68700000000001</v>
      </c>
      <c r="CY108" s="316">
        <v>807.68700000000001</v>
      </c>
      <c r="CZ108" s="316">
        <v>806.35299999999995</v>
      </c>
      <c r="DA108" s="316">
        <v>794.67700000000002</v>
      </c>
      <c r="DB108" s="316">
        <v>860.64</v>
      </c>
      <c r="DC108" s="316">
        <v>860.64</v>
      </c>
      <c r="DD108" s="61"/>
    </row>
    <row r="109" spans="1:110" x14ac:dyDescent="0.2">
      <c r="A109" s="278" t="s">
        <v>478</v>
      </c>
      <c r="B109" s="253"/>
      <c r="C109" s="253"/>
      <c r="D109" s="253"/>
      <c r="E109" s="253"/>
      <c r="F109" s="253"/>
      <c r="G109" s="253"/>
      <c r="H109" s="253"/>
      <c r="I109" s="253"/>
      <c r="J109" s="253"/>
      <c r="K109" s="253"/>
      <c r="L109" s="253"/>
      <c r="M109" s="253"/>
      <c r="N109" s="253"/>
      <c r="O109" s="253"/>
      <c r="P109" s="253"/>
      <c r="Q109" s="253">
        <v>386</v>
      </c>
      <c r="R109" s="253">
        <v>386</v>
      </c>
      <c r="S109" s="253">
        <v>374</v>
      </c>
      <c r="T109" s="253">
        <v>380</v>
      </c>
      <c r="U109" s="253">
        <v>393</v>
      </c>
      <c r="V109" s="253">
        <v>405</v>
      </c>
      <c r="W109" s="253">
        <v>405</v>
      </c>
      <c r="X109" s="253">
        <v>414</v>
      </c>
      <c r="Y109" s="253">
        <v>429</v>
      </c>
      <c r="Z109" s="253">
        <v>446</v>
      </c>
      <c r="AA109" s="253">
        <v>463</v>
      </c>
      <c r="AB109" s="253">
        <v>463</v>
      </c>
      <c r="AC109" s="253">
        <v>486</v>
      </c>
      <c r="AD109" s="253">
        <v>524</v>
      </c>
      <c r="AE109" s="253">
        <v>544</v>
      </c>
      <c r="AF109" s="253">
        <v>592</v>
      </c>
      <c r="AG109" s="253">
        <v>592</v>
      </c>
      <c r="AH109" s="253">
        <v>1748.22347135</v>
      </c>
      <c r="AI109" s="253">
        <v>1824.6748636499999</v>
      </c>
      <c r="AJ109" s="253">
        <v>1714.3477644100001</v>
      </c>
      <c r="AK109" s="254">
        <v>1709.9232286400002</v>
      </c>
      <c r="AL109" s="289">
        <v>1709.9232286400002</v>
      </c>
      <c r="AM109" s="289">
        <v>1421</v>
      </c>
      <c r="AN109" s="289">
        <v>1404</v>
      </c>
      <c r="AO109" s="289">
        <v>1348</v>
      </c>
      <c r="AP109" s="289">
        <v>1275</v>
      </c>
      <c r="AQ109" s="289">
        <v>1275</v>
      </c>
      <c r="AR109" s="289">
        <v>1339</v>
      </c>
      <c r="AS109" s="289">
        <v>1744</v>
      </c>
      <c r="AT109" s="289">
        <v>2004</v>
      </c>
      <c r="AU109" s="289">
        <v>2019</v>
      </c>
      <c r="AV109" s="289">
        <v>2019</v>
      </c>
      <c r="AW109" s="376">
        <v>2018</v>
      </c>
      <c r="AX109" s="289">
        <v>2101</v>
      </c>
      <c r="AY109" s="289">
        <v>2041</v>
      </c>
      <c r="AZ109" s="289">
        <v>2018</v>
      </c>
      <c r="BA109" s="376">
        <v>2018</v>
      </c>
      <c r="BB109" s="254">
        <v>2050</v>
      </c>
      <c r="BC109" s="254">
        <v>2067.2060000000001</v>
      </c>
      <c r="BD109" s="254">
        <v>2059</v>
      </c>
      <c r="BE109" s="254">
        <v>2232</v>
      </c>
      <c r="BF109" s="254">
        <v>2232</v>
      </c>
      <c r="BG109" s="376">
        <v>2268</v>
      </c>
      <c r="BH109" s="376">
        <v>2314</v>
      </c>
      <c r="BI109" s="117">
        <v>2490</v>
      </c>
      <c r="BJ109" s="117">
        <v>2592</v>
      </c>
      <c r="BK109" s="81">
        <v>2592</v>
      </c>
      <c r="BL109" s="374">
        <v>2691</v>
      </c>
      <c r="BM109" s="374">
        <v>2699</v>
      </c>
      <c r="BN109" s="376">
        <v>2712</v>
      </c>
      <c r="BO109" s="376">
        <v>2775</v>
      </c>
      <c r="BP109" s="81">
        <v>2775</v>
      </c>
      <c r="BQ109" s="376">
        <v>2796</v>
      </c>
      <c r="BR109" s="376">
        <v>2717</v>
      </c>
      <c r="BS109" s="376">
        <v>2706</v>
      </c>
      <c r="BT109" s="376">
        <v>2641</v>
      </c>
      <c r="BU109" s="65">
        <v>2641</v>
      </c>
      <c r="BV109" s="65">
        <v>2591</v>
      </c>
      <c r="BW109" s="65">
        <v>2638</v>
      </c>
      <c r="BX109" s="65">
        <v>2566</v>
      </c>
      <c r="BY109" s="65">
        <v>2597</v>
      </c>
      <c r="BZ109" s="65">
        <v>2597</v>
      </c>
      <c r="CA109" s="65">
        <v>2039.9059999999999</v>
      </c>
      <c r="CB109" s="65">
        <v>2054.895</v>
      </c>
      <c r="CC109" s="65">
        <v>2070.7510000000002</v>
      </c>
      <c r="CD109" s="65">
        <v>2079.346</v>
      </c>
      <c r="CE109" s="65">
        <v>2079.346</v>
      </c>
      <c r="CF109" s="65">
        <v>2110.4459999999999</v>
      </c>
      <c r="CG109" s="65">
        <v>2142.3229999999999</v>
      </c>
      <c r="CH109" s="65">
        <v>2173.5250000000001</v>
      </c>
      <c r="CI109" s="65">
        <v>2222.4589999999998</v>
      </c>
      <c r="CJ109" s="65">
        <v>2222.4589999999998</v>
      </c>
      <c r="CK109" s="65">
        <v>2236.8789999999999</v>
      </c>
      <c r="CL109" s="65">
        <v>2162.7689999999998</v>
      </c>
      <c r="CM109" s="65">
        <v>2214.2049999999999</v>
      </c>
      <c r="CN109" s="65">
        <v>2257.6109999999999</v>
      </c>
      <c r="CO109" s="65">
        <v>2257.6109999999999</v>
      </c>
      <c r="CP109" s="65">
        <v>2306.2510000000002</v>
      </c>
      <c r="CQ109" s="65">
        <v>2339.7370000000001</v>
      </c>
      <c r="CR109" s="65">
        <v>2341.9380000000001</v>
      </c>
      <c r="CS109" s="65">
        <v>2341.7689999999998</v>
      </c>
      <c r="CT109" s="65">
        <v>2341.7689999999998</v>
      </c>
      <c r="CU109" s="68">
        <v>2309.3919999999998</v>
      </c>
      <c r="CV109" s="68">
        <v>2410.364</v>
      </c>
      <c r="CW109" s="68">
        <v>2408.2979999999998</v>
      </c>
      <c r="CX109" s="316">
        <v>2417</v>
      </c>
      <c r="CY109" s="316">
        <v>2417</v>
      </c>
      <c r="CZ109" s="316">
        <v>2430.5</v>
      </c>
      <c r="DA109" s="316">
        <v>2441.9</v>
      </c>
      <c r="DB109" s="316">
        <v>2530</v>
      </c>
      <c r="DC109" s="316">
        <v>2530</v>
      </c>
      <c r="DD109" s="61"/>
    </row>
    <row r="110" spans="1:110" x14ac:dyDescent="0.2">
      <c r="A110" s="377" t="s">
        <v>479</v>
      </c>
      <c r="B110" s="253"/>
      <c r="C110" s="253"/>
      <c r="D110" s="253"/>
      <c r="E110" s="253"/>
      <c r="F110" s="253"/>
      <c r="G110" s="253"/>
      <c r="H110" s="253"/>
      <c r="I110" s="253"/>
      <c r="J110" s="253"/>
      <c r="K110" s="253"/>
      <c r="L110" s="253"/>
      <c r="M110" s="253"/>
      <c r="N110" s="253"/>
      <c r="O110" s="253"/>
      <c r="P110" s="253"/>
      <c r="Q110" s="253"/>
      <c r="R110" s="253"/>
      <c r="S110" s="253"/>
      <c r="T110" s="253"/>
      <c r="U110" s="253"/>
      <c r="V110" s="253"/>
      <c r="W110" s="253"/>
      <c r="X110" s="253"/>
      <c r="Y110" s="253"/>
      <c r="Z110" s="253"/>
      <c r="AA110" s="253"/>
      <c r="AB110" s="253"/>
      <c r="AC110" s="253"/>
      <c r="AD110" s="253"/>
      <c r="AE110" s="253"/>
      <c r="AF110" s="253"/>
      <c r="AG110" s="253"/>
      <c r="AH110" s="253"/>
      <c r="AI110" s="253"/>
      <c r="AJ110" s="253"/>
      <c r="AK110" s="254"/>
      <c r="AL110" s="289"/>
      <c r="AM110" s="289"/>
      <c r="AN110" s="289"/>
      <c r="AO110" s="289"/>
      <c r="AP110" s="289"/>
      <c r="AQ110" s="289"/>
      <c r="AR110" s="289"/>
      <c r="AS110" s="289"/>
      <c r="AT110" s="289"/>
      <c r="AU110" s="289"/>
      <c r="AV110" s="289"/>
      <c r="AW110" s="376"/>
      <c r="AX110" s="289"/>
      <c r="AY110" s="289"/>
      <c r="AZ110" s="289"/>
      <c r="BA110" s="376"/>
      <c r="BB110" s="254"/>
      <c r="BC110" s="254"/>
      <c r="BD110" s="254"/>
      <c r="BE110" s="254"/>
      <c r="BF110" s="254"/>
      <c r="BG110" s="376"/>
      <c r="BH110" s="376"/>
      <c r="BI110" s="117"/>
      <c r="BJ110" s="117"/>
      <c r="BK110" s="81"/>
      <c r="BL110" s="374"/>
      <c r="BM110" s="374"/>
      <c r="BN110" s="376"/>
      <c r="BO110" s="376"/>
      <c r="BP110" s="81"/>
      <c r="BQ110" s="376"/>
      <c r="BR110" s="376"/>
      <c r="BS110" s="376"/>
      <c r="BT110" s="376"/>
      <c r="BU110" s="65"/>
      <c r="BV110" s="65"/>
      <c r="BW110" s="65"/>
      <c r="BX110" s="65"/>
      <c r="BY110" s="65"/>
      <c r="BZ110" s="65"/>
      <c r="CA110" s="118"/>
      <c r="CB110" s="65"/>
      <c r="CC110" s="65"/>
      <c r="CD110" s="65"/>
      <c r="CE110" s="65"/>
      <c r="CF110" s="65"/>
      <c r="CG110" s="65"/>
      <c r="CH110" s="65"/>
      <c r="CI110" s="65"/>
      <c r="CJ110" s="65"/>
      <c r="CK110" s="65"/>
      <c r="CL110" s="65"/>
      <c r="CM110" s="65"/>
      <c r="CN110" s="65"/>
      <c r="CO110" s="65"/>
      <c r="CP110" s="119"/>
      <c r="CQ110" s="119"/>
      <c r="CR110" s="119"/>
      <c r="CS110" s="119"/>
      <c r="CT110" s="120"/>
      <c r="CU110" s="120"/>
      <c r="CV110" s="120"/>
      <c r="CW110" s="120"/>
      <c r="CX110" s="316"/>
      <c r="CY110" s="316"/>
      <c r="CZ110" s="316"/>
      <c r="DA110" s="316"/>
      <c r="DB110" s="316"/>
      <c r="DC110" s="316"/>
      <c r="DD110" s="61"/>
    </row>
    <row r="111" spans="1:110" x14ac:dyDescent="0.2">
      <c r="A111" s="377" t="s">
        <v>480</v>
      </c>
      <c r="B111" s="253"/>
      <c r="C111" s="253"/>
      <c r="D111" s="253"/>
      <c r="E111" s="253"/>
      <c r="F111" s="253"/>
      <c r="G111" s="253"/>
      <c r="H111" s="253"/>
      <c r="I111" s="253"/>
      <c r="J111" s="253"/>
      <c r="K111" s="253"/>
      <c r="L111" s="253"/>
      <c r="M111" s="253"/>
      <c r="N111" s="253"/>
      <c r="O111" s="253"/>
      <c r="P111" s="253"/>
      <c r="Q111" s="253"/>
      <c r="R111" s="253"/>
      <c r="S111" s="253"/>
      <c r="T111" s="253"/>
      <c r="U111" s="253"/>
      <c r="V111" s="253"/>
      <c r="W111" s="253"/>
      <c r="X111" s="253"/>
      <c r="Y111" s="253"/>
      <c r="Z111" s="253"/>
      <c r="AA111" s="253"/>
      <c r="AB111" s="253"/>
      <c r="AC111" s="253"/>
      <c r="AD111" s="253"/>
      <c r="AE111" s="253"/>
      <c r="AF111" s="253"/>
      <c r="AG111" s="253"/>
      <c r="AH111" s="253"/>
      <c r="AI111" s="253"/>
      <c r="AJ111" s="253"/>
      <c r="AK111" s="254"/>
      <c r="AL111" s="289"/>
      <c r="AM111" s="289"/>
      <c r="AN111" s="289"/>
      <c r="AO111" s="289"/>
      <c r="AP111" s="289"/>
      <c r="AQ111" s="289"/>
      <c r="AR111" s="289"/>
      <c r="AS111" s="289"/>
      <c r="AT111" s="289"/>
      <c r="AU111" s="289"/>
      <c r="AV111" s="289"/>
      <c r="AW111" s="376"/>
      <c r="AX111" s="289"/>
      <c r="AY111" s="289"/>
      <c r="AZ111" s="289"/>
      <c r="BA111" s="376"/>
      <c r="BB111" s="254"/>
      <c r="BC111" s="254"/>
      <c r="BD111" s="254"/>
      <c r="BE111" s="254"/>
      <c r="BF111" s="254"/>
      <c r="BG111" s="376"/>
      <c r="BH111" s="376"/>
      <c r="BI111" s="117"/>
      <c r="BJ111" s="117"/>
      <c r="BK111" s="81"/>
      <c r="BL111" s="374"/>
      <c r="BM111" s="374"/>
      <c r="BN111" s="376"/>
      <c r="BO111" s="376"/>
      <c r="BP111" s="81"/>
      <c r="BQ111" s="376"/>
      <c r="BR111" s="376"/>
      <c r="BS111" s="376"/>
      <c r="BT111" s="376"/>
      <c r="BU111" s="65"/>
      <c r="BV111" s="65"/>
      <c r="BW111" s="65"/>
      <c r="BX111" s="65"/>
      <c r="BY111" s="65"/>
      <c r="BZ111" s="65"/>
      <c r="CA111" s="65"/>
      <c r="CB111" s="65"/>
      <c r="CC111" s="65"/>
      <c r="CD111" s="65"/>
      <c r="CE111" s="65"/>
      <c r="CF111" s="65"/>
      <c r="CG111" s="65"/>
      <c r="CH111" s="65"/>
      <c r="CI111" s="65"/>
      <c r="CJ111" s="65"/>
      <c r="CK111" s="65"/>
      <c r="CL111" s="65"/>
      <c r="CM111" s="65"/>
      <c r="CN111" s="65"/>
      <c r="CO111" s="65"/>
      <c r="CP111" s="119"/>
      <c r="CQ111" s="119"/>
      <c r="CR111" s="119"/>
      <c r="CS111" s="119"/>
      <c r="CT111" s="120"/>
      <c r="CU111" s="120"/>
      <c r="CV111" s="120"/>
      <c r="CW111" s="120"/>
      <c r="CX111" s="378"/>
      <c r="CY111" s="378"/>
      <c r="CZ111" s="378"/>
      <c r="DA111" s="378"/>
      <c r="DB111" s="378"/>
      <c r="DC111" s="378"/>
      <c r="DD111" s="61"/>
    </row>
    <row r="112" spans="1:110" ht="13.5" customHeight="1" x14ac:dyDescent="0.2">
      <c r="A112" s="337"/>
      <c r="B112" s="338"/>
      <c r="C112" s="338"/>
      <c r="D112" s="339"/>
      <c r="E112" s="339"/>
      <c r="F112" s="339"/>
      <c r="G112" s="339"/>
      <c r="H112" s="339"/>
      <c r="I112" s="339"/>
      <c r="J112" s="339"/>
      <c r="K112" s="339"/>
      <c r="L112" s="339"/>
      <c r="M112" s="339"/>
      <c r="N112" s="339"/>
      <c r="O112" s="339"/>
      <c r="P112" s="339"/>
      <c r="Q112" s="339"/>
      <c r="R112" s="339"/>
      <c r="S112" s="339"/>
      <c r="T112" s="339"/>
      <c r="U112" s="339"/>
      <c r="V112" s="339"/>
      <c r="W112" s="339"/>
      <c r="X112" s="339"/>
      <c r="Y112" s="339"/>
      <c r="Z112" s="339"/>
      <c r="AA112" s="339"/>
      <c r="AB112" s="339"/>
      <c r="AC112" s="102"/>
      <c r="AD112" s="339"/>
      <c r="AE112" s="339"/>
      <c r="AF112" s="102"/>
      <c r="AG112" s="102"/>
      <c r="AH112" s="102"/>
      <c r="AI112" s="102"/>
      <c r="AJ112" s="102"/>
      <c r="AK112" s="102"/>
      <c r="AL112" s="102"/>
      <c r="AM112" s="102"/>
      <c r="AN112" s="102"/>
      <c r="AO112" s="102"/>
      <c r="AP112" s="339"/>
      <c r="AQ112" s="339"/>
      <c r="AR112" s="102"/>
      <c r="AS112" s="102"/>
      <c r="AT112" s="102"/>
      <c r="AU112" s="102"/>
      <c r="AV112" s="102"/>
      <c r="AW112" s="102"/>
      <c r="AX112" s="102"/>
      <c r="AY112" s="102"/>
      <c r="AZ112" s="102"/>
      <c r="BA112" s="102"/>
      <c r="BB112" s="102"/>
      <c r="BC112" s="102"/>
      <c r="BD112" s="102"/>
      <c r="BE112" s="102"/>
      <c r="BF112" s="102"/>
      <c r="BG112" s="102"/>
      <c r="BH112" s="102"/>
      <c r="BI112" s="102"/>
      <c r="BJ112" s="102"/>
      <c r="BK112" s="102"/>
      <c r="BL112" s="102"/>
      <c r="BM112" s="102"/>
      <c r="BN112" s="102"/>
      <c r="BO112" s="102"/>
      <c r="BP112" s="102"/>
      <c r="BQ112" s="121"/>
      <c r="BR112" s="121"/>
      <c r="BS112" s="121"/>
      <c r="BT112" s="103"/>
      <c r="BU112" s="103"/>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379"/>
      <c r="CY112" s="379"/>
      <c r="CZ112" s="379"/>
      <c r="DA112" s="379"/>
      <c r="DB112" s="379"/>
      <c r="DC112" s="379"/>
      <c r="DD112" s="61"/>
    </row>
    <row r="113" spans="1:109" ht="15" x14ac:dyDescent="0.25">
      <c r="A113" s="380" t="s">
        <v>481</v>
      </c>
      <c r="B113" s="381"/>
      <c r="C113" s="381"/>
      <c r="D113" s="335"/>
      <c r="E113" s="335"/>
      <c r="F113" s="335"/>
      <c r="G113" s="335"/>
      <c r="H113" s="335"/>
      <c r="I113" s="335"/>
      <c r="J113" s="335"/>
      <c r="K113" s="335"/>
      <c r="L113" s="335"/>
      <c r="M113" s="335"/>
      <c r="N113" s="335"/>
      <c r="O113" s="335"/>
      <c r="P113" s="335"/>
      <c r="Q113" s="335"/>
      <c r="R113" s="335"/>
      <c r="S113" s="335"/>
      <c r="T113" s="335"/>
      <c r="U113" s="335"/>
      <c r="V113" s="335"/>
      <c r="W113" s="335"/>
      <c r="X113" s="335"/>
      <c r="Y113" s="335"/>
      <c r="Z113" s="335"/>
      <c r="AA113" s="335"/>
      <c r="AB113" s="335"/>
      <c r="AC113" s="312"/>
      <c r="AD113" s="335"/>
      <c r="AE113" s="382"/>
      <c r="AF113" s="382"/>
      <c r="AG113" s="335"/>
      <c r="AH113" s="312"/>
      <c r="AI113" s="312"/>
      <c r="AJ113" s="312"/>
      <c r="AK113" s="312"/>
      <c r="AL113" s="312"/>
      <c r="AM113" s="312"/>
      <c r="AN113" s="312"/>
      <c r="AO113" s="312"/>
      <c r="AR113" s="312"/>
      <c r="AS113" s="312"/>
      <c r="AT113" s="312"/>
      <c r="AU113" s="312"/>
      <c r="AV113" s="312"/>
      <c r="AW113" s="123"/>
      <c r="AX113" s="312"/>
      <c r="AY113" s="312"/>
      <c r="AZ113" s="312"/>
      <c r="BA113" s="123"/>
      <c r="BB113" s="123"/>
      <c r="BC113" s="123"/>
      <c r="BD113" s="123"/>
      <c r="BE113" s="123"/>
      <c r="BF113" s="123"/>
      <c r="BG113" s="123"/>
      <c r="BH113" s="123"/>
      <c r="BI113" s="123"/>
      <c r="BJ113" s="123"/>
      <c r="BK113" s="123"/>
      <c r="BL113" s="123"/>
      <c r="BM113" s="123"/>
      <c r="BN113" s="123"/>
      <c r="BO113" s="123"/>
      <c r="BP113" s="123"/>
      <c r="BQ113" s="92"/>
      <c r="BR113" s="92"/>
      <c r="BS113" s="92"/>
      <c r="BT113" s="92"/>
      <c r="BU113" s="92"/>
      <c r="BV113" s="92"/>
      <c r="BW113" s="92"/>
      <c r="BX113" s="92"/>
      <c r="BY113" s="92"/>
      <c r="BZ113" s="92"/>
      <c r="CA113" s="92"/>
      <c r="CB113" s="92"/>
      <c r="CC113" s="92"/>
      <c r="CD113" s="92"/>
      <c r="CE113" s="92"/>
      <c r="CF113" s="92"/>
      <c r="CG113" s="92"/>
      <c r="CH113" s="92"/>
      <c r="CI113" s="92"/>
      <c r="CJ113" s="92"/>
      <c r="CK113" s="92"/>
      <c r="CL113" s="92"/>
      <c r="CM113" s="92"/>
      <c r="CN113" s="92"/>
      <c r="CO113" s="92"/>
      <c r="CP113" s="94"/>
      <c r="CQ113" s="94"/>
      <c r="CR113" s="94"/>
      <c r="CS113" s="92"/>
      <c r="CT113" s="92"/>
      <c r="CU113" s="92"/>
      <c r="CV113" s="92"/>
      <c r="CW113" s="92"/>
      <c r="CX113" s="92"/>
      <c r="CY113" s="92"/>
      <c r="CZ113" s="92"/>
      <c r="DA113" s="92"/>
      <c r="DB113" s="92"/>
      <c r="DC113" s="92"/>
      <c r="DD113" s="61"/>
    </row>
    <row r="114" spans="1:109" x14ac:dyDescent="0.2">
      <c r="A114" s="344" t="s">
        <v>482</v>
      </c>
      <c r="B114" s="346">
        <v>0.56983764837046935</v>
      </c>
      <c r="C114" s="346">
        <v>0.59520386160867511</v>
      </c>
      <c r="D114" s="124">
        <v>0.52410326888233405</v>
      </c>
      <c r="E114" s="124">
        <v>0.56646405867663008</v>
      </c>
      <c r="F114" s="124">
        <v>0.55438941531624797</v>
      </c>
      <c r="G114" s="124">
        <v>0.6277568575151582</v>
      </c>
      <c r="H114" s="124">
        <v>0.5678615345395488</v>
      </c>
      <c r="I114" s="124">
        <v>0.43641040961395644</v>
      </c>
      <c r="J114" s="124">
        <v>0.53106651192185694</v>
      </c>
      <c r="K114" s="124">
        <v>0.49357604227097307</v>
      </c>
      <c r="L114" s="124">
        <v>0.4318011211642509</v>
      </c>
      <c r="M114" s="124">
        <v>0.4708742221438883</v>
      </c>
      <c r="N114" s="124">
        <v>0.52864068808308873</v>
      </c>
      <c r="O114" s="124">
        <v>0.49012301778025769</v>
      </c>
      <c r="P114" s="124">
        <v>0.56043513770544673</v>
      </c>
      <c r="Q114" s="124">
        <v>0.54312455724820463</v>
      </c>
      <c r="R114" s="124">
        <v>0.53041901662242963</v>
      </c>
      <c r="S114" s="124">
        <v>0.65880518120215226</v>
      </c>
      <c r="T114" s="124">
        <v>0.6084698217355895</v>
      </c>
      <c r="U114" s="124">
        <v>0.5315706393054459</v>
      </c>
      <c r="V114" s="124">
        <v>0.53583928718706919</v>
      </c>
      <c r="W114" s="124">
        <v>0.58615660290869687</v>
      </c>
      <c r="X114" s="124">
        <v>0.64819912969564719</v>
      </c>
      <c r="Y114" s="124">
        <v>0.62746665600724838</v>
      </c>
      <c r="Z114" s="124">
        <v>0.53054085568212395</v>
      </c>
      <c r="AA114" s="124">
        <v>0.54264178469393953</v>
      </c>
      <c r="AB114" s="124">
        <v>0.58638261843830763</v>
      </c>
      <c r="AC114" s="124">
        <v>0.62042815573114174</v>
      </c>
      <c r="AD114" s="124">
        <v>0.63055157363467951</v>
      </c>
      <c r="AE114" s="124">
        <v>0.55905150289392513</v>
      </c>
      <c r="AF114" s="124">
        <v>0.55288609474681738</v>
      </c>
      <c r="AG114" s="124">
        <v>0.59055475864661522</v>
      </c>
      <c r="AH114" s="334">
        <v>0.70165412440469699</v>
      </c>
      <c r="AI114" s="334">
        <v>0.6285007479962893</v>
      </c>
      <c r="AJ114" s="334">
        <v>0.6264492861613663</v>
      </c>
      <c r="AK114" s="334">
        <v>0.53658497619580148</v>
      </c>
      <c r="AL114" s="334">
        <v>0.62516938325138405</v>
      </c>
      <c r="AM114" s="76">
        <v>0.67682161359336601</v>
      </c>
      <c r="AN114" s="76">
        <v>0.55979295374853899</v>
      </c>
      <c r="AO114" s="76">
        <v>0.53857816048199725</v>
      </c>
      <c r="AP114" s="76">
        <v>0.5064779516942598</v>
      </c>
      <c r="AQ114" s="76">
        <v>0.57409046842959632</v>
      </c>
      <c r="AR114" s="76">
        <v>0.61387334154826767</v>
      </c>
      <c r="AS114" s="76">
        <v>0.55600340285722671</v>
      </c>
      <c r="AT114" s="76">
        <v>0.50272164809033848</v>
      </c>
      <c r="AU114" s="76">
        <v>0.53517785182213073</v>
      </c>
      <c r="AV114" s="76">
        <v>0.55414287119208916</v>
      </c>
      <c r="AW114" s="76">
        <v>0.59720407403881937</v>
      </c>
      <c r="AX114" s="76">
        <v>0.53270146712780431</v>
      </c>
      <c r="AY114" s="76">
        <v>0.47817679843654676</v>
      </c>
      <c r="AZ114" s="76">
        <v>0.5066401873917914</v>
      </c>
      <c r="BA114" s="76">
        <v>0.53176350289344243</v>
      </c>
      <c r="BB114" s="77">
        <v>0.61125507980446436</v>
      </c>
      <c r="BC114" s="77">
        <v>0.46563317932015386</v>
      </c>
      <c r="BD114" s="77">
        <v>0.46986691592112878</v>
      </c>
      <c r="BE114" s="76">
        <v>0.44438177797120498</v>
      </c>
      <c r="BF114" s="76">
        <v>0.49890293516184681</v>
      </c>
      <c r="BG114" s="78">
        <v>0.61391790060297169</v>
      </c>
      <c r="BH114" s="78">
        <v>0.58771834195506389</v>
      </c>
      <c r="BI114" s="78">
        <v>0.54337201033699289</v>
      </c>
      <c r="BJ114" s="78">
        <v>0.48258598010670845</v>
      </c>
      <c r="BK114" s="78">
        <v>0.55904173187000572</v>
      </c>
      <c r="BL114" s="78">
        <v>0.63023988559664956</v>
      </c>
      <c r="BM114" s="78">
        <v>0.61504301145585005</v>
      </c>
      <c r="BN114" s="78">
        <v>0.55825499231950848</v>
      </c>
      <c r="BO114" s="78">
        <v>0.54589074404279458</v>
      </c>
      <c r="BP114" s="78">
        <v>0.58988935636480078</v>
      </c>
      <c r="BQ114" s="79">
        <v>0.66456203551233084</v>
      </c>
      <c r="BR114" s="79">
        <v>0.63493505000574779</v>
      </c>
      <c r="BS114" s="79">
        <v>0.57351688945450263</v>
      </c>
      <c r="BT114" s="79">
        <v>0.53485685244790782</v>
      </c>
      <c r="BU114" s="79">
        <v>0.60805344620349233</v>
      </c>
      <c r="BV114" s="79">
        <v>0.58296601330593711</v>
      </c>
      <c r="BW114" s="79">
        <v>0.52108656346095472</v>
      </c>
      <c r="BX114" s="79">
        <v>0.45780331668552193</v>
      </c>
      <c r="BY114" s="79">
        <v>0.43461389361203973</v>
      </c>
      <c r="BZ114" s="79">
        <v>0.50523882922329277</v>
      </c>
      <c r="CA114" s="79">
        <v>0.50006571544890066</v>
      </c>
      <c r="CB114" s="79">
        <v>0.48201987118819495</v>
      </c>
      <c r="CC114" s="79">
        <v>0.45322314655330376</v>
      </c>
      <c r="CD114" s="79">
        <v>0.43187330147127728</v>
      </c>
      <c r="CE114" s="79">
        <v>0.46825431127631068</v>
      </c>
      <c r="CF114" s="79">
        <v>0.42969185024511497</v>
      </c>
      <c r="CG114" s="79">
        <v>0.38904542906938355</v>
      </c>
      <c r="CH114" s="79">
        <v>0.37841236391883004</v>
      </c>
      <c r="CI114" s="79">
        <v>0.29898078505003856</v>
      </c>
      <c r="CJ114" s="79">
        <v>0.37403003185480882</v>
      </c>
      <c r="CK114" s="80">
        <v>0.35612258043737316</v>
      </c>
      <c r="CL114" s="80">
        <v>0.49989084572730486</v>
      </c>
      <c r="CM114" s="80">
        <v>0.3558444377262544</v>
      </c>
      <c r="CN114" s="80">
        <v>0.28777488431079873</v>
      </c>
      <c r="CO114" s="80">
        <v>0.37244813501641894</v>
      </c>
      <c r="CP114" s="80">
        <f>CP116/CP115</f>
        <v>0.37919431930863134</v>
      </c>
      <c r="CQ114" s="80">
        <f t="shared" ref="CQ114:CW114" si="56">CQ116/CQ115</f>
        <v>0.33429872495446267</v>
      </c>
      <c r="CR114" s="80">
        <f t="shared" si="56"/>
        <v>0.36223141309031442</v>
      </c>
      <c r="CS114" s="80">
        <f t="shared" si="56"/>
        <v>0.35401467808780074</v>
      </c>
      <c r="CT114" s="80">
        <f t="shared" si="56"/>
        <v>0.3572826149756092</v>
      </c>
      <c r="CU114" s="80">
        <f t="shared" si="56"/>
        <v>0.44453559440909773</v>
      </c>
      <c r="CV114" s="80">
        <f t="shared" si="56"/>
        <v>0.43771719144518639</v>
      </c>
      <c r="CW114" s="80">
        <f t="shared" si="56"/>
        <v>0.43434124966644666</v>
      </c>
      <c r="CX114" s="348">
        <v>0.40505851162815787</v>
      </c>
      <c r="CY114" s="348">
        <v>0.42969117766853882</v>
      </c>
      <c r="CZ114" s="549">
        <v>0.43767351977539443</v>
      </c>
      <c r="DA114" s="549">
        <v>0.38564158850528835</v>
      </c>
      <c r="DB114" s="549">
        <v>0.32862445306397065</v>
      </c>
      <c r="DC114" s="549">
        <v>0.38134446033602548</v>
      </c>
      <c r="DD114" s="61"/>
    </row>
    <row r="115" spans="1:109" x14ac:dyDescent="0.2">
      <c r="A115" s="312" t="s">
        <v>483</v>
      </c>
      <c r="B115" s="383">
        <v>135597.48962000012</v>
      </c>
      <c r="C115" s="383">
        <v>163798.64589000004</v>
      </c>
      <c r="D115" s="335">
        <v>40449.602490000005</v>
      </c>
      <c r="E115" s="335">
        <v>35718.064879999998</v>
      </c>
      <c r="F115" s="335">
        <v>38671.373240000001</v>
      </c>
      <c r="G115" s="335">
        <v>39083.267600000006</v>
      </c>
      <c r="H115" s="335">
        <v>153922.30821000002</v>
      </c>
      <c r="I115" s="335">
        <v>42259.138700000003</v>
      </c>
      <c r="J115" s="335">
        <v>39461.252460000003</v>
      </c>
      <c r="K115" s="335">
        <v>45480.855000000003</v>
      </c>
      <c r="L115" s="335">
        <v>49941.0144</v>
      </c>
      <c r="M115" s="335">
        <v>177142.26056000002</v>
      </c>
      <c r="N115" s="335">
        <v>54918.125760000003</v>
      </c>
      <c r="O115" s="335">
        <v>50541.905299999999</v>
      </c>
      <c r="P115" s="335">
        <v>49658.382919999996</v>
      </c>
      <c r="Q115" s="335">
        <v>50666.635309999998</v>
      </c>
      <c r="R115" s="335">
        <v>205785.04929</v>
      </c>
      <c r="S115" s="335">
        <v>67581.596260000006</v>
      </c>
      <c r="T115" s="335">
        <v>55255</v>
      </c>
      <c r="U115" s="335">
        <v>58282</v>
      </c>
      <c r="V115" s="335">
        <v>58851.40373999998</v>
      </c>
      <c r="W115" s="335">
        <v>239970</v>
      </c>
      <c r="X115" s="335">
        <v>78823</v>
      </c>
      <c r="Y115" s="335">
        <v>75051</v>
      </c>
      <c r="Z115" s="335">
        <v>78043</v>
      </c>
      <c r="AA115" s="335">
        <v>82255</v>
      </c>
      <c r="AB115" s="335">
        <v>314172</v>
      </c>
      <c r="AC115" s="335">
        <v>113187.19773000025</v>
      </c>
      <c r="AD115" s="335">
        <v>103886.82343999983</v>
      </c>
      <c r="AE115" s="335">
        <v>116837.97882999992</v>
      </c>
      <c r="AF115" s="335">
        <v>102357</v>
      </c>
      <c r="AG115" s="335">
        <v>436269</v>
      </c>
      <c r="AH115" s="253">
        <v>137535</v>
      </c>
      <c r="AI115" s="253">
        <v>119653</v>
      </c>
      <c r="AJ115" s="253">
        <v>134204</v>
      </c>
      <c r="AK115" s="253">
        <v>125188</v>
      </c>
      <c r="AL115" s="253">
        <v>516580</v>
      </c>
      <c r="AM115" s="335">
        <v>169671</v>
      </c>
      <c r="AN115" s="335">
        <v>149725</v>
      </c>
      <c r="AO115" s="125">
        <v>152366</v>
      </c>
      <c r="AP115" s="125">
        <v>146111</v>
      </c>
      <c r="AQ115" s="125">
        <v>617873</v>
      </c>
      <c r="AR115" s="125">
        <v>202071</v>
      </c>
      <c r="AS115" s="125">
        <v>170725</v>
      </c>
      <c r="AT115" s="125">
        <v>177186</v>
      </c>
      <c r="AU115" s="254">
        <v>171969</v>
      </c>
      <c r="AV115" s="52">
        <v>721951</v>
      </c>
      <c r="AW115" s="254">
        <v>231122</v>
      </c>
      <c r="AX115" s="254">
        <v>185075.51805999916</v>
      </c>
      <c r="AY115" s="52">
        <v>193418</v>
      </c>
      <c r="AZ115" s="52">
        <v>196380</v>
      </c>
      <c r="BA115" s="254">
        <v>805995.51805999922</v>
      </c>
      <c r="BB115" s="126">
        <v>237706</v>
      </c>
      <c r="BC115" s="126">
        <v>237642</v>
      </c>
      <c r="BD115" s="126">
        <v>224670</v>
      </c>
      <c r="BE115" s="254">
        <v>225178</v>
      </c>
      <c r="BF115" s="254">
        <v>925196</v>
      </c>
      <c r="BG115" s="254">
        <v>310794</v>
      </c>
      <c r="BH115" s="254">
        <v>284359</v>
      </c>
      <c r="BI115" s="254">
        <v>288285</v>
      </c>
      <c r="BJ115" s="254">
        <v>270644</v>
      </c>
      <c r="BK115" s="81">
        <v>1154082</v>
      </c>
      <c r="BL115" s="254">
        <v>381807</v>
      </c>
      <c r="BM115" s="254">
        <v>336422</v>
      </c>
      <c r="BN115" s="254">
        <v>325500</v>
      </c>
      <c r="BO115" s="254">
        <v>308450</v>
      </c>
      <c r="BP115" s="81">
        <v>1352179</v>
      </c>
      <c r="BQ115" s="254">
        <v>414166</v>
      </c>
      <c r="BR115" s="254">
        <v>347960</v>
      </c>
      <c r="BS115" s="254">
        <v>322953</v>
      </c>
      <c r="BT115" s="254">
        <v>295150</v>
      </c>
      <c r="BU115" s="65">
        <v>1380229</v>
      </c>
      <c r="BV115" s="65">
        <v>351873</v>
      </c>
      <c r="BW115" s="65">
        <v>303084</v>
      </c>
      <c r="BX115" s="65">
        <v>289928</v>
      </c>
      <c r="BY115" s="65">
        <v>260537</v>
      </c>
      <c r="BZ115" s="65">
        <v>1205422</v>
      </c>
      <c r="CA115" s="65">
        <v>311951</v>
      </c>
      <c r="CB115" s="65">
        <v>282117</v>
      </c>
      <c r="CC115" s="65">
        <v>272870</v>
      </c>
      <c r="CD115" s="65">
        <v>266775</v>
      </c>
      <c r="CE115" s="65">
        <v>1133713</v>
      </c>
      <c r="CF115" s="65">
        <v>274769</v>
      </c>
      <c r="CG115" s="65">
        <v>260494</v>
      </c>
      <c r="CH115" s="65">
        <v>260047</v>
      </c>
      <c r="CI115" s="65">
        <v>271091</v>
      </c>
      <c r="CJ115" s="65">
        <v>1066401</v>
      </c>
      <c r="CK115" s="65">
        <v>248392</v>
      </c>
      <c r="CL115" s="65">
        <v>251937</v>
      </c>
      <c r="CM115" s="65">
        <v>258006</v>
      </c>
      <c r="CN115" s="65">
        <v>280709</v>
      </c>
      <c r="CO115" s="65">
        <v>1039044</v>
      </c>
      <c r="CP115" s="65">
        <f>269262+1</f>
        <v>269263</v>
      </c>
      <c r="CQ115" s="65">
        <f>274502-2</f>
        <v>274500</v>
      </c>
      <c r="CR115" s="65">
        <f>294739-2</f>
        <v>294737</v>
      </c>
      <c r="CS115" s="65">
        <v>321159</v>
      </c>
      <c r="CT115" s="65">
        <f>SUM(CP115:CS115)</f>
        <v>1159659</v>
      </c>
      <c r="CU115" s="65">
        <v>319376</v>
      </c>
      <c r="CV115" s="65">
        <v>341001</v>
      </c>
      <c r="CW115" s="65">
        <f>303284+52731</f>
        <v>356015</v>
      </c>
      <c r="CX115" s="108">
        <v>370781</v>
      </c>
      <c r="CY115" s="108">
        <v>1387173</v>
      </c>
      <c r="CZ115" s="108">
        <v>383962</v>
      </c>
      <c r="DA115" s="367">
        <v>400880</v>
      </c>
      <c r="DB115" s="367">
        <v>442922</v>
      </c>
      <c r="DC115" s="360">
        <v>1227764</v>
      </c>
      <c r="DD115" s="61"/>
    </row>
    <row r="116" spans="1:109" x14ac:dyDescent="0.2">
      <c r="A116" s="312" t="s">
        <v>484</v>
      </c>
      <c r="B116" s="383">
        <v>77268.554609999992</v>
      </c>
      <c r="C116" s="383">
        <v>97493.586559999967</v>
      </c>
      <c r="D116" s="335">
        <v>21199.768889999999</v>
      </c>
      <c r="E116" s="335">
        <v>20233</v>
      </c>
      <c r="F116" s="335">
        <v>21439</v>
      </c>
      <c r="G116" s="335">
        <v>24534.789250000002</v>
      </c>
      <c r="H116" s="335">
        <v>87406.558140000008</v>
      </c>
      <c r="I116" s="335">
        <v>18442.328030000001</v>
      </c>
      <c r="J116" s="335">
        <v>20956.5497</v>
      </c>
      <c r="K116" s="335">
        <v>22448.260409999999</v>
      </c>
      <c r="L116" s="335">
        <v>21564.586009999999</v>
      </c>
      <c r="M116" s="335">
        <v>83411.724149999995</v>
      </c>
      <c r="N116" s="335">
        <v>29031.95579</v>
      </c>
      <c r="O116" s="335">
        <v>24771.75115</v>
      </c>
      <c r="P116" s="335">
        <v>27830.302670000001</v>
      </c>
      <c r="Q116" s="335">
        <v>27518.293870000001</v>
      </c>
      <c r="R116" s="335">
        <v>109152.30348</v>
      </c>
      <c r="S116" s="335">
        <v>44523.105770000002</v>
      </c>
      <c r="T116" s="335">
        <v>33621</v>
      </c>
      <c r="U116" s="335">
        <v>30981</v>
      </c>
      <c r="V116" s="335">
        <v>31534.894230000005</v>
      </c>
      <c r="W116" s="335">
        <v>140660</v>
      </c>
      <c r="X116" s="335">
        <v>51093</v>
      </c>
      <c r="Y116" s="335">
        <v>47092</v>
      </c>
      <c r="Z116" s="335">
        <v>41405</v>
      </c>
      <c r="AA116" s="335">
        <v>44635</v>
      </c>
      <c r="AB116" s="335">
        <v>184225</v>
      </c>
      <c r="AC116" s="335">
        <v>70224.52434000012</v>
      </c>
      <c r="AD116" s="335">
        <v>65506</v>
      </c>
      <c r="AE116" s="335">
        <v>65318.447660000063</v>
      </c>
      <c r="AF116" s="335">
        <v>56591.761999999988</v>
      </c>
      <c r="AG116" s="335">
        <v>257640.73400000017</v>
      </c>
      <c r="AH116" s="253">
        <v>96502</v>
      </c>
      <c r="AI116" s="253">
        <v>75202</v>
      </c>
      <c r="AJ116" s="253">
        <v>84072</v>
      </c>
      <c r="AK116" s="253">
        <v>67174</v>
      </c>
      <c r="AL116" s="253">
        <v>322950</v>
      </c>
      <c r="AM116" s="335">
        <v>114837</v>
      </c>
      <c r="AN116" s="335">
        <v>83815</v>
      </c>
      <c r="AO116" s="125">
        <v>82877</v>
      </c>
      <c r="AP116" s="125">
        <v>76466</v>
      </c>
      <c r="AQ116" s="125">
        <v>357995</v>
      </c>
      <c r="AR116" s="125">
        <v>124046</v>
      </c>
      <c r="AS116" s="125">
        <v>94768</v>
      </c>
      <c r="AT116" s="125">
        <v>89216</v>
      </c>
      <c r="AU116" s="254">
        <v>92034</v>
      </c>
      <c r="AV116" s="52">
        <v>400064</v>
      </c>
      <c r="AW116" s="254">
        <v>138027</v>
      </c>
      <c r="AX116" s="254">
        <v>98590</v>
      </c>
      <c r="AY116" s="52">
        <v>92488</v>
      </c>
      <c r="AZ116" s="52">
        <v>99494</v>
      </c>
      <c r="BA116" s="254">
        <v>428599</v>
      </c>
      <c r="BB116" s="126">
        <v>145299</v>
      </c>
      <c r="BC116" s="126">
        <v>110654</v>
      </c>
      <c r="BD116" s="126">
        <v>105565</v>
      </c>
      <c r="BE116" s="254">
        <v>100065</v>
      </c>
      <c r="BF116" s="254">
        <v>461583</v>
      </c>
      <c r="BG116" s="254">
        <v>190802</v>
      </c>
      <c r="BH116" s="254">
        <v>167123</v>
      </c>
      <c r="BI116" s="254">
        <v>156646</v>
      </c>
      <c r="BJ116" s="254">
        <v>130609</v>
      </c>
      <c r="BK116" s="81">
        <v>645180</v>
      </c>
      <c r="BL116" s="254">
        <v>240630</v>
      </c>
      <c r="BM116" s="254">
        <v>206914</v>
      </c>
      <c r="BN116" s="254">
        <v>181712</v>
      </c>
      <c r="BO116" s="254">
        <v>168380</v>
      </c>
      <c r="BP116" s="81">
        <v>797636</v>
      </c>
      <c r="BQ116" s="254">
        <v>275239</v>
      </c>
      <c r="BR116" s="254">
        <v>220932</v>
      </c>
      <c r="BS116" s="254">
        <v>185219</v>
      </c>
      <c r="BT116" s="254">
        <v>157863</v>
      </c>
      <c r="BU116" s="65">
        <v>839253</v>
      </c>
      <c r="BV116" s="65">
        <v>205130</v>
      </c>
      <c r="BW116" s="65">
        <v>157933</v>
      </c>
      <c r="BX116" s="65">
        <v>132730</v>
      </c>
      <c r="BY116" s="65">
        <v>113233</v>
      </c>
      <c r="BZ116" s="65">
        <v>609026</v>
      </c>
      <c r="CA116" s="65">
        <v>155996</v>
      </c>
      <c r="CB116" s="65">
        <v>135986</v>
      </c>
      <c r="CC116" s="65">
        <v>123671</v>
      </c>
      <c r="CD116" s="65">
        <v>115213</v>
      </c>
      <c r="CE116" s="65">
        <v>530866</v>
      </c>
      <c r="CF116" s="65">
        <v>118066</v>
      </c>
      <c r="CG116" s="65">
        <v>101344</v>
      </c>
      <c r="CH116" s="65">
        <v>98405</v>
      </c>
      <c r="CI116" s="65">
        <v>81051</v>
      </c>
      <c r="CJ116" s="65">
        <v>398866</v>
      </c>
      <c r="CK116" s="65">
        <v>88458</v>
      </c>
      <c r="CL116" s="65">
        <v>125941</v>
      </c>
      <c r="CM116" s="65">
        <v>91810</v>
      </c>
      <c r="CN116" s="65">
        <v>80781</v>
      </c>
      <c r="CO116" s="65">
        <v>386990</v>
      </c>
      <c r="CP116" s="65">
        <v>102103</v>
      </c>
      <c r="CQ116" s="65">
        <f>91767-2</f>
        <v>91765</v>
      </c>
      <c r="CR116" s="65">
        <f>106761+2</f>
        <v>106763</v>
      </c>
      <c r="CS116" s="65">
        <v>113695</v>
      </c>
      <c r="CT116" s="65">
        <f>SUM(CP116:CS116)</f>
        <v>414326</v>
      </c>
      <c r="CU116" s="65">
        <v>141974</v>
      </c>
      <c r="CV116" s="65">
        <v>149262</v>
      </c>
      <c r="CW116" s="65">
        <f>136234+18397+1</f>
        <v>154632</v>
      </c>
      <c r="CX116" s="108">
        <v>150188</v>
      </c>
      <c r="CY116" s="108">
        <v>596056</v>
      </c>
      <c r="CZ116" s="108">
        <v>168050</v>
      </c>
      <c r="DA116" s="367">
        <v>154596</v>
      </c>
      <c r="DB116" s="367">
        <v>145555</v>
      </c>
      <c r="DC116" s="360">
        <v>468201</v>
      </c>
      <c r="DD116" s="61"/>
      <c r="DE116" s="384"/>
    </row>
    <row r="117" spans="1:109" x14ac:dyDescent="0.2">
      <c r="A117" s="312" t="s">
        <v>485</v>
      </c>
      <c r="B117" s="383">
        <f t="shared" ref="B117:AN117" si="57">B29-B37-B72-B96-B105</f>
        <v>43574.465069999991</v>
      </c>
      <c r="C117" s="383">
        <f t="shared" si="57"/>
        <v>57957.743409999974</v>
      </c>
      <c r="D117" s="335">
        <f t="shared" si="57"/>
        <v>13055.739260000018</v>
      </c>
      <c r="E117" s="335">
        <f t="shared" si="57"/>
        <v>13184.187269999999</v>
      </c>
      <c r="F117" s="335">
        <f t="shared" si="57"/>
        <v>7271.2852099999964</v>
      </c>
      <c r="G117" s="335">
        <f t="shared" si="57"/>
        <v>20521.087980000008</v>
      </c>
      <c r="H117" s="335">
        <f t="shared" si="57"/>
        <v>42635.681969999976</v>
      </c>
      <c r="I117" s="335">
        <f t="shared" si="57"/>
        <v>13787.732499999998</v>
      </c>
      <c r="J117" s="335">
        <f t="shared" si="57"/>
        <v>15977.543819999994</v>
      </c>
      <c r="K117" s="335">
        <f t="shared" si="57"/>
        <v>16460.535739999999</v>
      </c>
      <c r="L117" s="335">
        <f t="shared" si="57"/>
        <v>17688.736860000001</v>
      </c>
      <c r="M117" s="335">
        <f t="shared" si="57"/>
        <v>63914.548920000023</v>
      </c>
      <c r="N117" s="335">
        <f t="shared" si="57"/>
        <v>17354.793219999992</v>
      </c>
      <c r="O117" s="335">
        <f t="shared" si="57"/>
        <v>18870.005200000014</v>
      </c>
      <c r="P117" s="335">
        <f t="shared" si="57"/>
        <v>19315.364530000006</v>
      </c>
      <c r="Q117" s="335">
        <f t="shared" si="57"/>
        <v>17133.188049999997</v>
      </c>
      <c r="R117" s="335">
        <f t="shared" si="57"/>
        <v>72673.350999999937</v>
      </c>
      <c r="S117" s="335">
        <f t="shared" si="57"/>
        <v>21221.116810000007</v>
      </c>
      <c r="T117" s="335">
        <f t="shared" si="57"/>
        <v>19097.501599999989</v>
      </c>
      <c r="U117" s="335">
        <f t="shared" si="57"/>
        <v>21021.557700000001</v>
      </c>
      <c r="V117" s="335">
        <f t="shared" si="57"/>
        <v>22566.448490000017</v>
      </c>
      <c r="W117" s="335">
        <f t="shared" si="57"/>
        <v>83906.624599999996</v>
      </c>
      <c r="X117" s="335">
        <f t="shared" si="57"/>
        <v>22539.622939999997</v>
      </c>
      <c r="Y117" s="335">
        <f t="shared" si="57"/>
        <v>22030.175289999977</v>
      </c>
      <c r="Z117" s="335">
        <f t="shared" si="57"/>
        <v>26221.878699999997</v>
      </c>
      <c r="AA117" s="335">
        <f t="shared" si="57"/>
        <v>24627.087669999979</v>
      </c>
      <c r="AB117" s="335">
        <f t="shared" si="57"/>
        <v>95418.764600000039</v>
      </c>
      <c r="AC117" s="335">
        <f t="shared" si="57"/>
        <v>19454.221439999994</v>
      </c>
      <c r="AD117" s="335">
        <f t="shared" si="57"/>
        <v>32563.355550000007</v>
      </c>
      <c r="AE117" s="335">
        <f t="shared" si="57"/>
        <v>40218.668030000015</v>
      </c>
      <c r="AF117" s="335">
        <f t="shared" si="57"/>
        <v>41633.822180000017</v>
      </c>
      <c r="AG117" s="335">
        <f t="shared" si="57"/>
        <v>139073.32919999992</v>
      </c>
      <c r="AH117" s="253">
        <f t="shared" si="57"/>
        <v>36264</v>
      </c>
      <c r="AI117" s="253">
        <f t="shared" si="57"/>
        <v>34632</v>
      </c>
      <c r="AJ117" s="253">
        <f t="shared" si="57"/>
        <v>37161</v>
      </c>
      <c r="AK117" s="253">
        <f t="shared" si="57"/>
        <v>32157</v>
      </c>
      <c r="AL117" s="253">
        <f t="shared" si="57"/>
        <v>140214</v>
      </c>
      <c r="AM117" s="335">
        <f t="shared" si="57"/>
        <v>36154</v>
      </c>
      <c r="AN117" s="335">
        <f t="shared" si="57"/>
        <v>37716</v>
      </c>
      <c r="AO117" s="125">
        <v>37506</v>
      </c>
      <c r="AP117" s="125">
        <v>35042</v>
      </c>
      <c r="AQ117" s="125">
        <v>146418</v>
      </c>
      <c r="AR117" s="125">
        <v>40993</v>
      </c>
      <c r="AS117" s="125">
        <v>42493</v>
      </c>
      <c r="AT117" s="125">
        <v>44210</v>
      </c>
      <c r="AU117" s="254">
        <f t="shared" ref="AU117:BA117" si="58">AU29-AU37-AU72-AU96-AU105</f>
        <v>55145</v>
      </c>
      <c r="AV117" s="52">
        <f t="shared" si="58"/>
        <v>182841</v>
      </c>
      <c r="AW117" s="254">
        <f t="shared" si="58"/>
        <v>30298</v>
      </c>
      <c r="AX117" s="254">
        <f t="shared" si="58"/>
        <v>30439</v>
      </c>
      <c r="AY117" s="52">
        <f t="shared" si="58"/>
        <v>32459</v>
      </c>
      <c r="AZ117" s="52">
        <f t="shared" si="58"/>
        <v>33314</v>
      </c>
      <c r="BA117" s="254">
        <f t="shared" si="58"/>
        <v>126510</v>
      </c>
      <c r="BB117" s="126">
        <v>38538</v>
      </c>
      <c r="BC117" s="126">
        <v>32902</v>
      </c>
      <c r="BD117" s="126">
        <v>39004</v>
      </c>
      <c r="BE117" s="254">
        <v>41227</v>
      </c>
      <c r="BF117" s="254">
        <v>151671</v>
      </c>
      <c r="BG117" s="254">
        <v>41635</v>
      </c>
      <c r="BH117" s="254">
        <v>40205</v>
      </c>
      <c r="BI117" s="254">
        <v>46022</v>
      </c>
      <c r="BJ117" s="254">
        <v>46735</v>
      </c>
      <c r="BK117" s="81">
        <v>174597</v>
      </c>
      <c r="BL117" s="254">
        <v>49648</v>
      </c>
      <c r="BM117" s="254">
        <v>51645</v>
      </c>
      <c r="BN117" s="254">
        <v>56875</v>
      </c>
      <c r="BO117" s="254">
        <v>55902</v>
      </c>
      <c r="BP117" s="81">
        <v>214070</v>
      </c>
      <c r="BQ117" s="254">
        <v>57136</v>
      </c>
      <c r="BR117" s="254">
        <v>54494</v>
      </c>
      <c r="BS117" s="254">
        <v>54679</v>
      </c>
      <c r="BT117" s="254">
        <v>59264</v>
      </c>
      <c r="BU117" s="65">
        <v>225573</v>
      </c>
      <c r="BV117" s="65">
        <v>57011</v>
      </c>
      <c r="BW117" s="65">
        <v>58297</v>
      </c>
      <c r="BX117" s="65">
        <v>59438</v>
      </c>
      <c r="BY117" s="65">
        <v>57930</v>
      </c>
      <c r="BZ117" s="65">
        <v>232676</v>
      </c>
      <c r="CA117" s="65">
        <v>58138</v>
      </c>
      <c r="CB117" s="65">
        <v>58520</v>
      </c>
      <c r="CC117" s="65">
        <v>67236</v>
      </c>
      <c r="CD117" s="65">
        <v>64051</v>
      </c>
      <c r="CE117" s="65">
        <v>247945</v>
      </c>
      <c r="CF117" s="65">
        <v>67567</v>
      </c>
      <c r="CG117" s="65">
        <v>67680</v>
      </c>
      <c r="CH117" s="65">
        <v>69045</v>
      </c>
      <c r="CI117" s="65">
        <v>72310</v>
      </c>
      <c r="CJ117" s="65">
        <v>276602</v>
      </c>
      <c r="CK117" s="65">
        <v>68220</v>
      </c>
      <c r="CL117" s="65">
        <v>64696</v>
      </c>
      <c r="CM117" s="65">
        <v>65955</v>
      </c>
      <c r="CN117" s="65">
        <v>71755</v>
      </c>
      <c r="CO117" s="65">
        <v>270626</v>
      </c>
      <c r="CP117" s="65">
        <v>76285</v>
      </c>
      <c r="CQ117" s="65">
        <v>72140</v>
      </c>
      <c r="CR117" s="65">
        <v>75524</v>
      </c>
      <c r="CS117" s="65">
        <v>83781</v>
      </c>
      <c r="CT117" s="65">
        <f>SUM(CP117:CS117)</f>
        <v>307730</v>
      </c>
      <c r="CU117" s="65">
        <v>77758</v>
      </c>
      <c r="CV117" s="65">
        <v>83702</v>
      </c>
      <c r="CW117" s="65">
        <f>86824-2304+6</f>
        <v>84526</v>
      </c>
      <c r="CX117" s="108">
        <v>87701</v>
      </c>
      <c r="CY117" s="108">
        <v>333687</v>
      </c>
      <c r="CZ117" s="108">
        <v>91788</v>
      </c>
      <c r="DA117" s="367">
        <v>96836</v>
      </c>
      <c r="DB117" s="367">
        <v>101754</v>
      </c>
      <c r="DC117" s="360">
        <v>290378</v>
      </c>
      <c r="DD117" s="61"/>
      <c r="DE117" s="384"/>
    </row>
    <row r="118" spans="1:109" x14ac:dyDescent="0.2">
      <c r="A118" s="312" t="s">
        <v>486</v>
      </c>
      <c r="B118" s="383"/>
      <c r="C118" s="383"/>
      <c r="D118" s="335"/>
      <c r="E118" s="335"/>
      <c r="F118" s="335"/>
      <c r="G118" s="335"/>
      <c r="H118" s="335"/>
      <c r="I118" s="335"/>
      <c r="J118" s="335"/>
      <c r="K118" s="335"/>
      <c r="L118" s="335"/>
      <c r="M118" s="335"/>
      <c r="N118" s="335"/>
      <c r="O118" s="335"/>
      <c r="P118" s="335"/>
      <c r="Q118" s="335"/>
      <c r="R118" s="335"/>
      <c r="S118" s="335"/>
      <c r="T118" s="335"/>
      <c r="U118" s="335"/>
      <c r="V118" s="335"/>
      <c r="W118" s="335"/>
      <c r="X118" s="335"/>
      <c r="Y118" s="335"/>
      <c r="Z118" s="335"/>
      <c r="AA118" s="335"/>
      <c r="AB118" s="335"/>
      <c r="AC118" s="335"/>
      <c r="AD118" s="335"/>
      <c r="AE118" s="335"/>
      <c r="AF118" s="335"/>
      <c r="AG118" s="335"/>
      <c r="AH118" s="253"/>
      <c r="AI118" s="253"/>
      <c r="AJ118" s="253"/>
      <c r="AK118" s="253"/>
      <c r="AL118" s="253"/>
      <c r="AM118" s="335"/>
      <c r="AN118" s="335"/>
      <c r="AO118" s="125"/>
      <c r="AP118" s="125"/>
      <c r="AQ118" s="125"/>
      <c r="AR118" s="125"/>
      <c r="AS118" s="125"/>
      <c r="AT118" s="125"/>
      <c r="AU118" s="254"/>
      <c r="AV118" s="52"/>
      <c r="AW118" s="254"/>
      <c r="AX118" s="254"/>
      <c r="AY118" s="52"/>
      <c r="AZ118" s="52"/>
      <c r="BA118" s="254"/>
      <c r="BB118" s="126"/>
      <c r="BC118" s="126"/>
      <c r="BD118" s="126"/>
      <c r="BE118" s="254"/>
      <c r="BF118" s="254"/>
      <c r="BG118" s="254"/>
      <c r="BH118" s="254"/>
      <c r="BI118" s="254"/>
      <c r="BJ118" s="254"/>
      <c r="BK118" s="81"/>
      <c r="BL118" s="254"/>
      <c r="BM118" s="254"/>
      <c r="BN118" s="254"/>
      <c r="BO118" s="254"/>
      <c r="BP118" s="81"/>
      <c r="BQ118" s="254"/>
      <c r="BR118" s="254"/>
      <c r="BS118" s="254"/>
      <c r="BT118" s="254"/>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120"/>
      <c r="CQ118" s="120"/>
      <c r="CR118" s="120"/>
      <c r="CS118" s="120"/>
      <c r="CT118" s="120"/>
      <c r="CU118" s="120"/>
      <c r="CV118" s="120"/>
      <c r="CW118" s="120"/>
      <c r="CX118" s="378"/>
      <c r="CY118" s="378"/>
      <c r="CZ118" s="378"/>
      <c r="DA118" s="378"/>
      <c r="DB118" s="378"/>
      <c r="DC118" s="378"/>
      <c r="DD118" s="61"/>
      <c r="DE118" s="385"/>
    </row>
    <row r="119" spans="1:109" x14ac:dyDescent="0.2">
      <c r="A119" s="337"/>
      <c r="B119" s="338"/>
      <c r="C119" s="338"/>
      <c r="D119" s="339"/>
      <c r="E119" s="339"/>
      <c r="F119" s="339"/>
      <c r="G119" s="339"/>
      <c r="H119" s="339"/>
      <c r="I119" s="339"/>
      <c r="J119" s="339"/>
      <c r="K119" s="339"/>
      <c r="L119" s="339"/>
      <c r="M119" s="339"/>
      <c r="N119" s="339"/>
      <c r="O119" s="339"/>
      <c r="P119" s="339"/>
      <c r="Q119" s="339"/>
      <c r="R119" s="339"/>
      <c r="S119" s="339"/>
      <c r="T119" s="339"/>
      <c r="U119" s="339"/>
      <c r="V119" s="339"/>
      <c r="W119" s="339"/>
      <c r="X119" s="339"/>
      <c r="Y119" s="339"/>
      <c r="Z119" s="339"/>
      <c r="AA119" s="339"/>
      <c r="AB119" s="339"/>
      <c r="AC119" s="102"/>
      <c r="AD119" s="339"/>
      <c r="AE119" s="339"/>
      <c r="AF119" s="102"/>
      <c r="AG119" s="102"/>
      <c r="AH119" s="102"/>
      <c r="AI119" s="102"/>
      <c r="AJ119" s="102"/>
      <c r="AK119" s="102"/>
      <c r="AL119" s="102"/>
      <c r="AM119" s="102"/>
      <c r="AN119" s="102"/>
      <c r="AO119" s="102"/>
      <c r="AP119" s="339"/>
      <c r="AQ119" s="339"/>
      <c r="AR119" s="102"/>
      <c r="AS119" s="102"/>
      <c r="AT119" s="102"/>
      <c r="AU119" s="102"/>
      <c r="AV119" s="102"/>
      <c r="AW119" s="102"/>
      <c r="AX119" s="102"/>
      <c r="AY119" s="102"/>
      <c r="AZ119" s="102"/>
      <c r="BA119" s="102"/>
      <c r="BB119" s="102"/>
      <c r="BC119" s="102"/>
      <c r="BD119" s="102"/>
      <c r="BE119" s="102"/>
      <c r="BF119" s="102"/>
      <c r="BG119" s="102"/>
      <c r="BH119" s="102"/>
      <c r="BI119" s="102"/>
      <c r="BJ119" s="102"/>
      <c r="BK119" s="102"/>
      <c r="BL119" s="102"/>
      <c r="BM119" s="102"/>
      <c r="BN119" s="102"/>
      <c r="BO119" s="102"/>
      <c r="BP119" s="102"/>
      <c r="BQ119" s="121"/>
      <c r="BR119" s="121"/>
      <c r="BS119" s="121"/>
      <c r="BT119" s="121"/>
      <c r="BU119" s="121"/>
      <c r="BV119" s="121"/>
      <c r="BW119" s="121"/>
      <c r="BX119" s="121"/>
      <c r="BY119" s="121"/>
      <c r="BZ119" s="121"/>
      <c r="CA119" s="121"/>
      <c r="CB119" s="121"/>
      <c r="CC119" s="121"/>
      <c r="CD119" s="121"/>
      <c r="CE119" s="121"/>
      <c r="CF119" s="121"/>
      <c r="CG119" s="121"/>
      <c r="CH119" s="121"/>
      <c r="CI119" s="121"/>
      <c r="CJ119" s="121"/>
      <c r="CK119" s="121"/>
      <c r="CL119" s="121"/>
      <c r="CM119" s="121"/>
      <c r="CN119" s="121"/>
      <c r="CO119" s="121"/>
      <c r="CP119" s="121"/>
      <c r="CQ119" s="121"/>
      <c r="CR119" s="121"/>
      <c r="CS119" s="121"/>
      <c r="CT119" s="121"/>
      <c r="CU119" s="121"/>
      <c r="CV119" s="121"/>
      <c r="CW119" s="121"/>
      <c r="CX119" s="386"/>
      <c r="CY119" s="386"/>
      <c r="CZ119" s="386"/>
      <c r="DA119" s="386"/>
      <c r="DB119" s="386"/>
      <c r="DC119" s="386"/>
      <c r="DD119" s="61"/>
    </row>
    <row r="120" spans="1:109" ht="15" x14ac:dyDescent="0.25">
      <c r="A120" s="380" t="s">
        <v>487</v>
      </c>
      <c r="AH120" s="270"/>
      <c r="AI120" s="270"/>
      <c r="AJ120" s="270"/>
      <c r="AK120" s="270"/>
      <c r="AL120" s="270"/>
      <c r="AM120" s="270"/>
      <c r="AN120" s="270"/>
      <c r="AO120" s="270"/>
      <c r="AP120" s="270"/>
      <c r="AQ120" s="270"/>
      <c r="AR120" s="270"/>
      <c r="AS120" s="270"/>
      <c r="AT120" s="270"/>
      <c r="AU120" s="270"/>
      <c r="AV120" s="270"/>
      <c r="AW120" s="387"/>
      <c r="AX120" s="270"/>
      <c r="AY120" s="270"/>
      <c r="AZ120" s="387"/>
      <c r="BQ120" s="127"/>
      <c r="BR120" s="127"/>
      <c r="BS120" s="127"/>
      <c r="BT120" s="127"/>
      <c r="BU120" s="127"/>
      <c r="BV120" s="127"/>
      <c r="BW120" s="127"/>
      <c r="BX120" s="127"/>
      <c r="BY120" s="127"/>
      <c r="BZ120" s="127"/>
      <c r="CA120" s="127"/>
      <c r="CB120" s="127"/>
      <c r="CC120" s="127"/>
      <c r="CD120" s="127"/>
      <c r="CE120" s="127"/>
      <c r="CF120" s="127"/>
      <c r="CG120" s="127"/>
      <c r="CH120" s="127"/>
      <c r="CI120" s="127"/>
      <c r="CJ120" s="127"/>
      <c r="CK120" s="127"/>
      <c r="CL120" s="127"/>
      <c r="CM120" s="127"/>
      <c r="CN120" s="127"/>
      <c r="CO120" s="127"/>
      <c r="CP120" s="127"/>
      <c r="CQ120" s="127"/>
      <c r="CR120" s="127"/>
      <c r="CS120" s="127"/>
      <c r="CT120" s="127"/>
      <c r="CU120" s="127"/>
      <c r="CV120" s="127"/>
      <c r="CW120" s="127"/>
      <c r="CX120" s="128"/>
      <c r="CY120" s="128"/>
      <c r="CZ120" s="128"/>
      <c r="DA120" s="128"/>
      <c r="DB120" s="128"/>
      <c r="DC120" s="128"/>
      <c r="DD120" s="61"/>
    </row>
    <row r="121" spans="1:109" x14ac:dyDescent="0.2">
      <c r="A121" s="312" t="s">
        <v>488</v>
      </c>
      <c r="AH121" s="270"/>
      <c r="AI121" s="270"/>
      <c r="AJ121" s="270"/>
      <c r="AK121" s="270"/>
      <c r="AL121" s="270"/>
      <c r="AM121" s="129">
        <v>27.159251919999996</v>
      </c>
      <c r="AN121" s="129">
        <v>31.294890669999994</v>
      </c>
      <c r="AO121" s="129">
        <v>31.670124859999994</v>
      </c>
      <c r="AP121" s="129">
        <v>32.141618990000005</v>
      </c>
      <c r="AQ121" s="129">
        <v>122.26588643999997</v>
      </c>
      <c r="AR121" s="129">
        <v>31.641824700000001</v>
      </c>
      <c r="AS121" s="129">
        <v>29.354629890000012</v>
      </c>
      <c r="AT121" s="129">
        <v>35.086541580000002</v>
      </c>
      <c r="AU121" s="129">
        <v>34.27426036</v>
      </c>
      <c r="AV121" s="129">
        <v>130.35725653000003</v>
      </c>
      <c r="AW121" s="129">
        <v>51.795000000000002</v>
      </c>
      <c r="AX121" s="129">
        <v>67.8</v>
      </c>
      <c r="AY121" s="129">
        <v>90.66087263</v>
      </c>
      <c r="AZ121" s="129">
        <v>97.698808009999993</v>
      </c>
      <c r="BA121" s="129">
        <v>307.92168063999998</v>
      </c>
      <c r="BB121" s="130">
        <v>91.600000000000009</v>
      </c>
      <c r="BC121" s="130">
        <v>100.9</v>
      </c>
      <c r="BD121" s="130">
        <v>107.4</v>
      </c>
      <c r="BE121" s="130">
        <v>111</v>
      </c>
      <c r="BF121" s="130">
        <v>410.9</v>
      </c>
      <c r="BG121" s="131">
        <v>123.41059312999998</v>
      </c>
      <c r="BH121" s="131">
        <v>134.69999999999999</v>
      </c>
      <c r="BI121" s="131">
        <v>143.20906931999997</v>
      </c>
      <c r="BJ121" s="131">
        <v>154.27889474000003</v>
      </c>
      <c r="BK121" s="131">
        <v>555.61580104000006</v>
      </c>
      <c r="BL121" s="132">
        <v>166.2</v>
      </c>
      <c r="BM121" s="132">
        <v>161.96745029999997</v>
      </c>
      <c r="BN121" s="132">
        <v>139.99996459999997</v>
      </c>
      <c r="BO121" s="132">
        <v>131.82736141000001</v>
      </c>
      <c r="BP121" s="132">
        <v>599.99888100999999</v>
      </c>
      <c r="BQ121" s="132">
        <v>126.61867186999999</v>
      </c>
      <c r="BR121" s="132">
        <v>132.67336334999999</v>
      </c>
      <c r="BS121" s="132">
        <v>136.67537726999996</v>
      </c>
      <c r="BT121" s="132">
        <v>142.43535684999998</v>
      </c>
      <c r="BU121" s="132">
        <v>538.40276933999996</v>
      </c>
      <c r="BV121" s="132">
        <v>151.69999999999999</v>
      </c>
      <c r="BW121" s="132">
        <v>141.80000000000001</v>
      </c>
      <c r="BX121" s="132">
        <v>137.94195642999995</v>
      </c>
      <c r="BY121" s="132">
        <v>160.15410743000004</v>
      </c>
      <c r="BZ121" s="132">
        <v>591.61171739999997</v>
      </c>
      <c r="CA121" s="132">
        <v>177.12215972000001</v>
      </c>
      <c r="CB121" s="132">
        <v>183.15669008999998</v>
      </c>
      <c r="CC121" s="132">
        <v>178.52824071000003</v>
      </c>
      <c r="CD121" s="132">
        <v>173.23679382000006</v>
      </c>
      <c r="CE121" s="132">
        <v>712</v>
      </c>
      <c r="CF121" s="132">
        <v>223.31954979999998</v>
      </c>
      <c r="CG121" s="132">
        <v>236.04039889000001</v>
      </c>
      <c r="CH121" s="132">
        <v>239.06549769</v>
      </c>
      <c r="CI121" s="132">
        <v>257.44383728999998</v>
      </c>
      <c r="CJ121" s="132">
        <v>955.86928366999996</v>
      </c>
      <c r="CK121" s="132">
        <v>275.2</v>
      </c>
      <c r="CL121" s="132">
        <v>282.89999999999998</v>
      </c>
      <c r="CM121" s="132">
        <v>247.9</v>
      </c>
      <c r="CN121" s="132">
        <v>253.2</v>
      </c>
      <c r="CO121" s="132">
        <v>1059.1999999999998</v>
      </c>
      <c r="CP121" s="132">
        <v>231.8</v>
      </c>
      <c r="CQ121" s="132">
        <v>316.7</v>
      </c>
      <c r="CR121" s="132">
        <v>343</v>
      </c>
      <c r="CS121" s="132">
        <v>395.8</v>
      </c>
      <c r="CT121" s="132">
        <f>SUM(CP121:CS121)</f>
        <v>1287.3</v>
      </c>
      <c r="CU121" s="132">
        <v>437.6</v>
      </c>
      <c r="CV121" s="132">
        <v>467.3</v>
      </c>
      <c r="CW121" s="132">
        <v>489.2</v>
      </c>
      <c r="CX121" s="133">
        <v>533.24192522999988</v>
      </c>
      <c r="CY121" s="133">
        <v>1927.34192523</v>
      </c>
      <c r="CZ121" s="133">
        <v>515.4</v>
      </c>
      <c r="DA121" s="554">
        <v>514.86621818999993</v>
      </c>
      <c r="DB121" s="554">
        <v>534.99181518</v>
      </c>
      <c r="DC121" s="555">
        <v>1565.25803337</v>
      </c>
      <c r="DD121" s="61"/>
    </row>
    <row r="122" spans="1:109" x14ac:dyDescent="0.2">
      <c r="A122" s="312" t="s">
        <v>489</v>
      </c>
      <c r="AH122" s="270"/>
      <c r="AI122" s="270"/>
      <c r="AJ122" s="270"/>
      <c r="AK122" s="270"/>
      <c r="AL122" s="270"/>
      <c r="AM122" s="134">
        <v>6.4637989899999999</v>
      </c>
      <c r="AN122" s="134">
        <v>5.5693966599999998</v>
      </c>
      <c r="AO122" s="134">
        <v>5.8445609800000007</v>
      </c>
      <c r="AP122" s="134">
        <v>6.8175293300000002</v>
      </c>
      <c r="AQ122" s="135">
        <v>24.69528596</v>
      </c>
      <c r="AR122" s="134">
        <v>7.6492255599999996</v>
      </c>
      <c r="AS122" s="134">
        <v>15.49385101</v>
      </c>
      <c r="AT122" s="134">
        <v>12.945494889999999</v>
      </c>
      <c r="AU122" s="134">
        <v>18.225941800000001</v>
      </c>
      <c r="AV122" s="135">
        <v>54.314513259999998</v>
      </c>
      <c r="AW122" s="134">
        <v>43.899999999999991</v>
      </c>
      <c r="AX122" s="134">
        <v>41.2</v>
      </c>
      <c r="AY122" s="134">
        <v>37.223020460000001</v>
      </c>
      <c r="AZ122" s="134">
        <v>42.72239974</v>
      </c>
      <c r="BA122" s="135">
        <v>165.0454202</v>
      </c>
      <c r="BB122" s="136">
        <v>39.4</v>
      </c>
      <c r="BC122" s="136">
        <v>42.7</v>
      </c>
      <c r="BD122" s="136">
        <v>46.5</v>
      </c>
      <c r="BE122" s="136">
        <v>54</v>
      </c>
      <c r="BF122" s="136">
        <v>182.6</v>
      </c>
      <c r="BG122" s="137">
        <v>54.1</v>
      </c>
      <c r="BH122" s="137">
        <v>60.7</v>
      </c>
      <c r="BI122" s="137">
        <v>66.373462509992436</v>
      </c>
      <c r="BJ122" s="137">
        <v>73.797411826125128</v>
      </c>
      <c r="BK122" s="137">
        <v>254.96106131734726</v>
      </c>
      <c r="BL122" s="138">
        <v>75.3</v>
      </c>
      <c r="BM122" s="138">
        <v>75.7</v>
      </c>
      <c r="BN122" s="138">
        <v>80.357149550072904</v>
      </c>
      <c r="BO122" s="138">
        <v>85.490122510000006</v>
      </c>
      <c r="BP122" s="138">
        <v>316.87279375000003</v>
      </c>
      <c r="BQ122" s="138">
        <v>86.869997009999992</v>
      </c>
      <c r="BR122" s="138">
        <v>91.212707049999977</v>
      </c>
      <c r="BS122" s="138">
        <v>95.270144151914238</v>
      </c>
      <c r="BT122" s="138">
        <v>103.62186602612155</v>
      </c>
      <c r="BU122" s="138">
        <v>376.95448959803582</v>
      </c>
      <c r="BV122" s="138">
        <v>105.7</v>
      </c>
      <c r="BW122" s="138">
        <v>108.3</v>
      </c>
      <c r="BX122" s="138">
        <v>112.20300139000528</v>
      </c>
      <c r="BY122" s="138">
        <v>127.78705442741406</v>
      </c>
      <c r="BZ122" s="138">
        <v>453.96621664830252</v>
      </c>
      <c r="CA122" s="138">
        <v>127.17089966641858</v>
      </c>
      <c r="CB122" s="138">
        <v>130</v>
      </c>
      <c r="CC122" s="138">
        <v>132.60764657816165</v>
      </c>
      <c r="CD122" s="138">
        <v>156.74637713371141</v>
      </c>
      <c r="CE122" s="138">
        <v>546.6</v>
      </c>
      <c r="CF122" s="138">
        <v>141.51621185159863</v>
      </c>
      <c r="CG122" s="132">
        <v>148.90080118201124</v>
      </c>
      <c r="CH122" s="132">
        <v>151.89959237983064</v>
      </c>
      <c r="CI122" s="132">
        <v>171.4507027307755</v>
      </c>
      <c r="CJ122" s="132">
        <v>613.76730814421603</v>
      </c>
      <c r="CK122" s="138">
        <v>161.1</v>
      </c>
      <c r="CL122" s="138">
        <v>135</v>
      </c>
      <c r="CM122" s="138">
        <v>161.9</v>
      </c>
      <c r="CN122" s="138">
        <v>190.5</v>
      </c>
      <c r="CO122" s="138">
        <v>648.5</v>
      </c>
      <c r="CP122" s="138">
        <v>189.2</v>
      </c>
      <c r="CQ122" s="138">
        <v>195.58152455911173</v>
      </c>
      <c r="CR122" s="138">
        <v>217.7</v>
      </c>
      <c r="CS122" s="138">
        <v>221.1</v>
      </c>
      <c r="CT122" s="132">
        <f>SUM(CP122:CS122)</f>
        <v>823.5815245591117</v>
      </c>
      <c r="CU122" s="132">
        <v>224.4</v>
      </c>
      <c r="CV122" s="132">
        <v>244.7</v>
      </c>
      <c r="CW122" s="132">
        <v>259.7</v>
      </c>
      <c r="CX122" s="133">
        <v>277.31923898401703</v>
      </c>
      <c r="CY122" s="133">
        <v>1006.119238984017</v>
      </c>
      <c r="CZ122" s="133">
        <v>281.5</v>
      </c>
      <c r="DA122" s="554">
        <v>285.87420318011442</v>
      </c>
      <c r="DB122" s="554">
        <v>297.47953022397161</v>
      </c>
      <c r="DC122" s="555">
        <v>864.85373340408592</v>
      </c>
      <c r="DD122" s="61"/>
    </row>
    <row r="123" spans="1:109" x14ac:dyDescent="0.2">
      <c r="A123" s="312" t="s">
        <v>490</v>
      </c>
      <c r="AH123" s="270"/>
      <c r="AI123" s="270"/>
      <c r="AJ123" s="270"/>
      <c r="AK123" s="270"/>
      <c r="AL123" s="270"/>
      <c r="AM123" s="134">
        <v>5.5509490899999996</v>
      </c>
      <c r="AN123" s="134">
        <v>5.4627126700000002</v>
      </c>
      <c r="AO123" s="134">
        <v>5.2163141600000005</v>
      </c>
      <c r="AP123" s="134">
        <v>5.4798516799999994</v>
      </c>
      <c r="AQ123" s="135">
        <v>21.709827600000001</v>
      </c>
      <c r="AR123" s="134">
        <v>5.5709497400000005</v>
      </c>
      <c r="AS123" s="134">
        <v>6.2815190999999997</v>
      </c>
      <c r="AT123" s="134">
        <v>6.9369635299999999</v>
      </c>
      <c r="AU123" s="134">
        <v>7.7077978399999996</v>
      </c>
      <c r="AV123" s="135">
        <v>26.497230209999998</v>
      </c>
      <c r="AW123" s="134">
        <v>13.4</v>
      </c>
      <c r="AX123" s="134">
        <v>11.9</v>
      </c>
      <c r="AY123" s="134">
        <v>7.8531069100000002</v>
      </c>
      <c r="AZ123" s="134">
        <v>8.6117922500000006</v>
      </c>
      <c r="BA123" s="135">
        <v>41.764899159999999</v>
      </c>
      <c r="BB123" s="136">
        <v>1.9</v>
      </c>
      <c r="BC123" s="136">
        <v>19.3</v>
      </c>
      <c r="BD123" s="136">
        <v>10.8</v>
      </c>
      <c r="BE123" s="136">
        <v>11.3</v>
      </c>
      <c r="BF123" s="136">
        <v>43.3</v>
      </c>
      <c r="BG123" s="137">
        <v>13.802495109999999</v>
      </c>
      <c r="BH123" s="137">
        <v>13.8</v>
      </c>
      <c r="BI123" s="137">
        <v>12.062943090000001</v>
      </c>
      <c r="BJ123" s="137">
        <v>13.5</v>
      </c>
      <c r="BK123" s="137">
        <v>53.156568119999996</v>
      </c>
      <c r="BL123" s="138">
        <v>15</v>
      </c>
      <c r="BM123" s="138">
        <v>13.9</v>
      </c>
      <c r="BN123" s="138">
        <v>12.662809979999999</v>
      </c>
      <c r="BO123" s="138">
        <v>13.21719274</v>
      </c>
      <c r="BP123" s="138">
        <v>54.661693719999995</v>
      </c>
      <c r="BQ123" s="138">
        <v>14.709961269999999</v>
      </c>
      <c r="BR123" s="138">
        <v>14.775047989999999</v>
      </c>
      <c r="BS123" s="138">
        <v>14.649930029999997</v>
      </c>
      <c r="BT123" s="138">
        <v>15.635468260000001</v>
      </c>
      <c r="BU123" s="138">
        <v>59.770407549999987</v>
      </c>
      <c r="BV123" s="138">
        <v>17.399999999999999</v>
      </c>
      <c r="BW123" s="138">
        <v>17.100000000000001</v>
      </c>
      <c r="BX123" s="138">
        <v>15.81432848</v>
      </c>
      <c r="BY123" s="138">
        <v>18.850435609999998</v>
      </c>
      <c r="BZ123" s="138">
        <v>69.054933730000002</v>
      </c>
      <c r="CA123" s="138">
        <v>24.398692130000001</v>
      </c>
      <c r="CB123" s="138">
        <v>23.212012649999998</v>
      </c>
      <c r="CC123" s="138">
        <v>21.332061119999999</v>
      </c>
      <c r="CD123" s="138">
        <v>20.757040709999995</v>
      </c>
      <c r="CE123" s="138">
        <v>89.7</v>
      </c>
      <c r="CF123" s="138">
        <v>0.97618908999999965</v>
      </c>
      <c r="CG123" s="138">
        <v>1.9530419999999997</v>
      </c>
      <c r="CH123" s="138">
        <v>2.0414798200000002</v>
      </c>
      <c r="CI123" s="138">
        <v>2.0147588000000001</v>
      </c>
      <c r="CJ123" s="138">
        <v>6.9854697099999994</v>
      </c>
      <c r="CK123" s="138">
        <v>1.8</v>
      </c>
      <c r="CL123" s="138">
        <v>-1</v>
      </c>
      <c r="CM123" s="138">
        <v>0.3</v>
      </c>
      <c r="CN123" s="138">
        <v>0.5</v>
      </c>
      <c r="CO123" s="138">
        <v>1.6</v>
      </c>
      <c r="CP123" s="138">
        <v>1.5</v>
      </c>
      <c r="CQ123" s="138">
        <v>2.2000000000000002</v>
      </c>
      <c r="CR123" s="138">
        <v>2.4</v>
      </c>
      <c r="CS123" s="138">
        <v>2.2999999999999998</v>
      </c>
      <c r="CT123" s="132">
        <f>SUM(CP123:CS123)</f>
        <v>8.3999999999999986</v>
      </c>
      <c r="CU123" s="132">
        <v>2.5</v>
      </c>
      <c r="CV123" s="132">
        <v>2.5</v>
      </c>
      <c r="CW123" s="132">
        <v>2.4</v>
      </c>
      <c r="CX123" s="133">
        <v>2.2048431900000001</v>
      </c>
      <c r="CY123" s="133">
        <v>9.6048431900000004</v>
      </c>
      <c r="CZ123" s="133">
        <v>0</v>
      </c>
      <c r="DA123" s="554">
        <v>1.5531056200000002</v>
      </c>
      <c r="DB123" s="554">
        <v>1.34338001</v>
      </c>
      <c r="DC123" s="555">
        <v>2.8964856299999999</v>
      </c>
      <c r="DD123" s="61"/>
    </row>
    <row r="124" spans="1:109" x14ac:dyDescent="0.2">
      <c r="A124" s="344" t="s">
        <v>491</v>
      </c>
      <c r="AM124" s="139">
        <v>39.173999999999992</v>
      </c>
      <c r="AN124" s="139">
        <v>42.326999999999998</v>
      </c>
      <c r="AO124" s="139">
        <v>42.731000000000002</v>
      </c>
      <c r="AP124" s="139">
        <v>44.439000000000007</v>
      </c>
      <c r="AQ124" s="140">
        <v>168.67099999999999</v>
      </c>
      <c r="AR124" s="139">
        <v>44.862000000000002</v>
      </c>
      <c r="AS124" s="139">
        <v>51.13000000000001</v>
      </c>
      <c r="AT124" s="139">
        <v>54.969000000000001</v>
      </c>
      <c r="AU124" s="139">
        <v>60.207999999999998</v>
      </c>
      <c r="AV124" s="140">
        <v>211.16900000000004</v>
      </c>
      <c r="AW124" s="139">
        <v>109.095</v>
      </c>
      <c r="AX124" s="139">
        <v>120.9</v>
      </c>
      <c r="AY124" s="139">
        <v>135.73699999999999</v>
      </c>
      <c r="AZ124" s="139">
        <v>149.03300000000002</v>
      </c>
      <c r="BA124" s="140">
        <v>514.73199999999997</v>
      </c>
      <c r="BB124" s="141">
        <v>132.9</v>
      </c>
      <c r="BC124" s="141">
        <v>162.9</v>
      </c>
      <c r="BD124" s="141">
        <v>164.7</v>
      </c>
      <c r="BE124" s="141">
        <v>176.3</v>
      </c>
      <c r="BF124" s="141">
        <v>636.79999999999995</v>
      </c>
      <c r="BG124" s="142">
        <v>191.3</v>
      </c>
      <c r="BH124" s="142">
        <v>209.2</v>
      </c>
      <c r="BI124" s="142">
        <v>221.64547491999241</v>
      </c>
      <c r="BJ124" s="142">
        <v>241.57630656612514</v>
      </c>
      <c r="BK124" s="142">
        <v>863.73343047734727</v>
      </c>
      <c r="BL124" s="143">
        <v>256.5</v>
      </c>
      <c r="BM124" s="143">
        <v>251.56745029999999</v>
      </c>
      <c r="BN124" s="143">
        <v>233.01992413007287</v>
      </c>
      <c r="BO124" s="143">
        <v>230.53467666000003</v>
      </c>
      <c r="BP124" s="143">
        <v>971.6</v>
      </c>
      <c r="BQ124" s="143">
        <v>228.19863014999999</v>
      </c>
      <c r="BR124" s="143">
        <v>238.66111838999996</v>
      </c>
      <c r="BS124" s="143">
        <v>246.59545145191419</v>
      </c>
      <c r="BT124" s="143">
        <v>261.69269113612154</v>
      </c>
      <c r="BU124" s="143">
        <v>975.12766648803586</v>
      </c>
      <c r="BV124" s="143">
        <v>274.8</v>
      </c>
      <c r="BW124" s="143">
        <v>267.18372500451579</v>
      </c>
      <c r="BX124" s="143">
        <v>265.85928630000524</v>
      </c>
      <c r="BY124" s="143">
        <v>306.79159746741408</v>
      </c>
      <c r="BZ124" s="143">
        <v>1114.6328677783024</v>
      </c>
      <c r="CA124" s="143">
        <f>SUM(CA121:CA123)</f>
        <v>328.69175151641855</v>
      </c>
      <c r="CB124" s="143">
        <f t="shared" ref="CB124:CD124" si="59">SUM(CB121:CB123)</f>
        <v>336.36870274</v>
      </c>
      <c r="CC124" s="143">
        <f t="shared" si="59"/>
        <v>332.4679484081617</v>
      </c>
      <c r="CD124" s="143">
        <f t="shared" si="59"/>
        <v>350.74021166371148</v>
      </c>
      <c r="CE124" s="143">
        <f>SUM(CA124:CD124)</f>
        <v>1348.2686143282917</v>
      </c>
      <c r="CF124" s="143">
        <v>365.81195074159859</v>
      </c>
      <c r="CG124" s="143">
        <v>386.89424207201125</v>
      </c>
      <c r="CH124" s="143">
        <v>393.00656988983064</v>
      </c>
      <c r="CI124" s="143">
        <v>430.90929882077546</v>
      </c>
      <c r="CJ124" s="143">
        <v>1576.622061524216</v>
      </c>
      <c r="CK124" s="143">
        <v>438.09999999999997</v>
      </c>
      <c r="CL124" s="143">
        <v>416.9</v>
      </c>
      <c r="CM124" s="143">
        <v>410.1</v>
      </c>
      <c r="CN124" s="143">
        <v>444.2</v>
      </c>
      <c r="CO124" s="143">
        <v>1709.3</v>
      </c>
      <c r="CP124" s="143">
        <f>SUM(CP121:CP123)</f>
        <v>422.5</v>
      </c>
      <c r="CQ124" s="143">
        <v>514.46768185911162</v>
      </c>
      <c r="CR124" s="143">
        <v>563.20000000000005</v>
      </c>
      <c r="CS124" s="143">
        <v>619.20000000000005</v>
      </c>
      <c r="CT124" s="144">
        <f>SUM(CP124:CS124)</f>
        <v>2119.3676818591121</v>
      </c>
      <c r="CU124" s="144">
        <v>664.5</v>
      </c>
      <c r="CV124" s="144">
        <f>SUM(CV121:CV123)</f>
        <v>714.5</v>
      </c>
      <c r="CW124" s="144">
        <f>SUM(CW121:CW123)</f>
        <v>751.3</v>
      </c>
      <c r="CX124" s="145">
        <v>812.76600740401693</v>
      </c>
      <c r="CY124" s="145">
        <v>2943.066007404017</v>
      </c>
      <c r="CZ124" s="145">
        <v>796.9</v>
      </c>
      <c r="DA124" s="556">
        <v>802.29352699011429</v>
      </c>
      <c r="DB124" s="556">
        <v>833.81472541397159</v>
      </c>
      <c r="DC124" s="556">
        <v>2433.0082524040859</v>
      </c>
      <c r="DD124" s="61"/>
    </row>
    <row r="125" spans="1:109" x14ac:dyDescent="0.2">
      <c r="A125" s="312" t="s">
        <v>492</v>
      </c>
      <c r="AM125" s="388">
        <v>-17.372</v>
      </c>
      <c r="AN125" s="388">
        <v>-13.254</v>
      </c>
      <c r="AO125" s="388">
        <v>-12.18</v>
      </c>
      <c r="AP125" s="388">
        <v>-10.882</v>
      </c>
      <c r="AQ125" s="388">
        <v>-53.688000000000002</v>
      </c>
      <c r="AR125" s="388">
        <v>-10.244999999999999</v>
      </c>
      <c r="AS125" s="388">
        <v>-10.353999999999999</v>
      </c>
      <c r="AT125" s="388">
        <v>-14.226000000000001</v>
      </c>
      <c r="AU125" s="388">
        <v>-18.835999999999999</v>
      </c>
      <c r="AV125" s="388">
        <v>-53.661000000000001</v>
      </c>
      <c r="AW125" s="388">
        <v>-15.433</v>
      </c>
      <c r="AX125" s="388">
        <v>-14.318</v>
      </c>
      <c r="AY125" s="388">
        <v>-25.917000000000002</v>
      </c>
      <c r="AZ125" s="388">
        <v>-36.460999999999999</v>
      </c>
      <c r="BA125" s="388">
        <v>-92.129000000000005</v>
      </c>
      <c r="BB125" s="154">
        <v>-34.783999999999999</v>
      </c>
      <c r="BC125" s="154">
        <v>-32.792999999999999</v>
      </c>
      <c r="BD125" s="154">
        <v>-35.591999999999999</v>
      </c>
      <c r="BE125" s="154">
        <v>-42.411999999999999</v>
      </c>
      <c r="BF125" s="154">
        <v>-145.58099999999999</v>
      </c>
      <c r="BG125" s="155">
        <v>-58.362443710000008</v>
      </c>
      <c r="BH125" s="155">
        <v>-52.8</v>
      </c>
      <c r="BI125" s="155">
        <v>-59.425519000000001</v>
      </c>
      <c r="BJ125" s="155">
        <v>-53.026018000000008</v>
      </c>
      <c r="BK125" s="155">
        <v>-223.565586</v>
      </c>
      <c r="BL125" s="156">
        <v>-63.5</v>
      </c>
      <c r="BM125" s="156">
        <v>-70</v>
      </c>
      <c r="BN125" s="156">
        <v>-118.06856400000001</v>
      </c>
      <c r="BO125" s="156">
        <v>-66.308397999999983</v>
      </c>
      <c r="BP125" s="156">
        <v>-317.89999999999998</v>
      </c>
      <c r="BQ125" s="156">
        <v>-45.500000000000007</v>
      </c>
      <c r="BR125" s="156">
        <v>-81.2</v>
      </c>
      <c r="BS125" s="156">
        <v>-72</v>
      </c>
      <c r="BT125" s="156">
        <v>-62.636664580000009</v>
      </c>
      <c r="BU125" s="156">
        <v>-261.40026647000002</v>
      </c>
      <c r="BV125" s="156">
        <v>-69.060958279999994</v>
      </c>
      <c r="BW125" s="156">
        <v>-64.955785630000008</v>
      </c>
      <c r="BX125" s="156">
        <v>-63.960200209999996</v>
      </c>
      <c r="BY125" s="156">
        <v>-76.207265390000003</v>
      </c>
      <c r="BZ125" s="156">
        <v>-274.2</v>
      </c>
      <c r="CA125" s="156">
        <v>-121.1914926912776</v>
      </c>
      <c r="CB125" s="156">
        <v>-89.5</v>
      </c>
      <c r="CC125" s="156">
        <v>-68.5</v>
      </c>
      <c r="CD125" s="156">
        <v>-70.400000000000006</v>
      </c>
      <c r="CE125" s="156">
        <v>-349.6</v>
      </c>
      <c r="CF125" s="156">
        <v>-92.740112410000009</v>
      </c>
      <c r="CG125" s="156">
        <v>-99.913589189999968</v>
      </c>
      <c r="CH125" s="156">
        <v>-109.04575298999998</v>
      </c>
      <c r="CI125" s="156">
        <v>-100.79302828</v>
      </c>
      <c r="CJ125" s="156">
        <v>-402.49248286999995</v>
      </c>
      <c r="CK125" s="156">
        <v>-117</v>
      </c>
      <c r="CL125" s="156">
        <v>-187.7</v>
      </c>
      <c r="CM125" s="156">
        <v>-99.8</v>
      </c>
      <c r="CN125" s="156">
        <v>-85.1</v>
      </c>
      <c r="CO125" s="156">
        <v>-489.6</v>
      </c>
      <c r="CP125" s="156">
        <v>-94.9</v>
      </c>
      <c r="CQ125" s="156">
        <v>-133.5</v>
      </c>
      <c r="CR125" s="156">
        <v>-162.1</v>
      </c>
      <c r="CS125" s="156">
        <v>-193.1</v>
      </c>
      <c r="CT125" s="146">
        <f>SUM(CP125:CS125)</f>
        <v>-583.6</v>
      </c>
      <c r="CU125" s="147">
        <v>-229.9</v>
      </c>
      <c r="CV125" s="147">
        <v>-244.8</v>
      </c>
      <c r="CW125" s="147">
        <v>-269.5</v>
      </c>
      <c r="CX125" s="389">
        <v>-274.60000000000002</v>
      </c>
      <c r="CY125" s="389">
        <v>-1018.8000000000001</v>
      </c>
      <c r="CZ125" s="389">
        <v>-318.7</v>
      </c>
      <c r="DA125" s="555">
        <v>-296.18630463</v>
      </c>
      <c r="DB125" s="555">
        <v>-267.39999999999998</v>
      </c>
      <c r="DC125" s="555">
        <v>-882.28630463000002</v>
      </c>
      <c r="DD125" s="61"/>
    </row>
    <row r="126" spans="1:109" x14ac:dyDescent="0.2">
      <c r="A126" s="344" t="s">
        <v>493</v>
      </c>
      <c r="AM126" s="139">
        <v>7.4</v>
      </c>
      <c r="AN126" s="139">
        <v>6.5</v>
      </c>
      <c r="AO126" s="139">
        <v>5.6</v>
      </c>
      <c r="AP126" s="139">
        <v>4.5999999999999996</v>
      </c>
      <c r="AQ126" s="139">
        <v>4.5999999999999996</v>
      </c>
      <c r="AR126" s="139">
        <v>3.6</v>
      </c>
      <c r="AS126" s="139">
        <v>4</v>
      </c>
      <c r="AT126" s="139">
        <v>3.4</v>
      </c>
      <c r="AU126" s="139">
        <v>3.6</v>
      </c>
      <c r="AV126" s="139">
        <v>3.6</v>
      </c>
      <c r="AW126" s="139">
        <v>4.2</v>
      </c>
      <c r="AX126" s="139">
        <v>4</v>
      </c>
      <c r="AY126" s="139">
        <v>4.5</v>
      </c>
      <c r="AZ126" s="139">
        <v>4.7</v>
      </c>
      <c r="BA126" s="139">
        <v>4.7</v>
      </c>
      <c r="BB126" s="148">
        <v>4.7</v>
      </c>
      <c r="BC126" s="148">
        <v>4.7</v>
      </c>
      <c r="BD126" s="148">
        <v>4.7</v>
      </c>
      <c r="BE126" s="148">
        <v>4.4000000000000004</v>
      </c>
      <c r="BF126" s="148">
        <v>4.4000000000000004</v>
      </c>
      <c r="BG126" s="149">
        <v>4.9000000000000004</v>
      </c>
      <c r="BH126" s="149">
        <v>5.31</v>
      </c>
      <c r="BI126" s="149">
        <v>5.7</v>
      </c>
      <c r="BJ126" s="149">
        <v>5.2</v>
      </c>
      <c r="BK126" s="149">
        <v>5.2</v>
      </c>
      <c r="BL126" s="150">
        <v>6.2</v>
      </c>
      <c r="BM126" s="150">
        <v>6.7</v>
      </c>
      <c r="BN126" s="150">
        <v>9.8000000000000007</v>
      </c>
      <c r="BO126" s="150">
        <v>7.9</v>
      </c>
      <c r="BP126" s="150">
        <v>7.9</v>
      </c>
      <c r="BQ126" s="150">
        <v>7.3</v>
      </c>
      <c r="BR126" s="150">
        <v>7.1</v>
      </c>
      <c r="BS126" s="150">
        <v>6.6</v>
      </c>
      <c r="BT126" s="150">
        <v>5.7363101018859979</v>
      </c>
      <c r="BU126" s="150">
        <v>5.7363101018859979</v>
      </c>
      <c r="BV126" s="150">
        <v>5.7332494101337135</v>
      </c>
      <c r="BW126" s="150">
        <v>5.6722034881342367</v>
      </c>
      <c r="BX126" s="150">
        <v>5.4777581650765805</v>
      </c>
      <c r="BY126" s="150">
        <v>5.1176098248880821</v>
      </c>
      <c r="BZ126" s="150">
        <v>5.1176098248880821</v>
      </c>
      <c r="CA126" s="150">
        <v>7.4040002799503064</v>
      </c>
      <c r="CB126" s="150">
        <v>7.5910252688991635</v>
      </c>
      <c r="CC126" s="150">
        <v>7.5002979432462258</v>
      </c>
      <c r="CD126" s="150">
        <v>6.9392265037443019</v>
      </c>
      <c r="CE126" s="150">
        <v>6.9392265037443019</v>
      </c>
      <c r="CF126" s="150">
        <v>7.1660379657173214</v>
      </c>
      <c r="CG126" s="150">
        <v>7.0620826160888797</v>
      </c>
      <c r="CH126" s="150">
        <v>6.7736001710850129</v>
      </c>
      <c r="CI126" s="150">
        <v>6.2309844851068057</v>
      </c>
      <c r="CJ126" s="150">
        <v>6.2309844851068057</v>
      </c>
      <c r="CK126" s="150">
        <v>6.6</v>
      </c>
      <c r="CL126" s="150">
        <v>8.1999999999999993</v>
      </c>
      <c r="CM126" s="150">
        <v>7.3</v>
      </c>
      <c r="CN126" s="150">
        <v>6.4</v>
      </c>
      <c r="CO126" s="150">
        <v>6.4</v>
      </c>
      <c r="CP126" s="150">
        <v>6.4</v>
      </c>
      <c r="CQ126" s="150">
        <v>7.0799685647528685</v>
      </c>
      <c r="CR126" s="150">
        <v>7.9</v>
      </c>
      <c r="CS126" s="150">
        <v>8.9</v>
      </c>
      <c r="CT126" s="151">
        <f>CS126</f>
        <v>8.9</v>
      </c>
      <c r="CU126" s="151">
        <v>10.5</v>
      </c>
      <c r="CV126" s="151">
        <v>11.6</v>
      </c>
      <c r="CW126" s="151">
        <v>12.6</v>
      </c>
      <c r="CX126" s="152">
        <v>13.8</v>
      </c>
      <c r="CY126" s="152">
        <v>13.8</v>
      </c>
      <c r="CZ126" s="152">
        <v>15.4</v>
      </c>
      <c r="DA126" s="392">
        <v>16.377283996057372</v>
      </c>
      <c r="DB126" s="392">
        <v>11.113362494063979</v>
      </c>
      <c r="DC126" s="392">
        <v>11.113362494063979</v>
      </c>
      <c r="DD126" s="61"/>
    </row>
    <row r="127" spans="1:109" x14ac:dyDescent="0.2">
      <c r="A127" s="312" t="s">
        <v>494</v>
      </c>
      <c r="AM127" s="153">
        <v>-2.5149299999999997</v>
      </c>
      <c r="AN127" s="153">
        <v>-2.0333399999999999</v>
      </c>
      <c r="AO127" s="153">
        <v>-1.7670899999999998</v>
      </c>
      <c r="AP127" s="153">
        <v>-1.8497399999999999</v>
      </c>
      <c r="AQ127" s="153">
        <v>-8.1650999999999989</v>
      </c>
      <c r="AR127" s="153">
        <v>-2.4374600000000002</v>
      </c>
      <c r="AS127" s="153">
        <v>-2.3574799999999998</v>
      </c>
      <c r="AT127" s="153">
        <v>-2.5511599999999999</v>
      </c>
      <c r="AU127" s="153">
        <v>-7.5107400000000002</v>
      </c>
      <c r="AV127" s="153">
        <v>-14.85684</v>
      </c>
      <c r="AW127" s="153">
        <v>-6.3963999999999999</v>
      </c>
      <c r="AX127" s="153">
        <v>-5.34992</v>
      </c>
      <c r="AY127" s="153">
        <v>-4.4878999999999998</v>
      </c>
      <c r="AZ127" s="153">
        <v>-4.6529799999999994</v>
      </c>
      <c r="BA127" s="153">
        <v>-20.887199999999996</v>
      </c>
      <c r="BB127" s="154">
        <v>-4.4897399999999994</v>
      </c>
      <c r="BC127" s="154">
        <v>-6.1864799999999995</v>
      </c>
      <c r="BD127" s="154">
        <v>-6.6981400000000004</v>
      </c>
      <c r="BE127" s="154">
        <v>-0.48916000000000004</v>
      </c>
      <c r="BF127" s="154">
        <v>-17.863520000000001</v>
      </c>
      <c r="BG127" s="155">
        <v>-4.4217186500000007</v>
      </c>
      <c r="BH127" s="155">
        <v>-4.0999999999999996</v>
      </c>
      <c r="BI127" s="155">
        <v>-3.9561184600000003</v>
      </c>
      <c r="BJ127" s="155">
        <v>-5.4817845200000015</v>
      </c>
      <c r="BK127" s="155">
        <v>-17.977324030000002</v>
      </c>
      <c r="BL127" s="156">
        <v>-4.9000000000000004</v>
      </c>
      <c r="BM127" s="156">
        <v>-6.1</v>
      </c>
      <c r="BN127" s="156">
        <v>-5.3479207300000002</v>
      </c>
      <c r="BO127" s="156">
        <v>-6.5</v>
      </c>
      <c r="BP127" s="156">
        <v>-22.9</v>
      </c>
      <c r="BQ127" s="156">
        <v>-6.7085632399999993</v>
      </c>
      <c r="BR127" s="156">
        <v>-5.9766378199999997</v>
      </c>
      <c r="BS127" s="156">
        <v>-5.0999999999999996</v>
      </c>
      <c r="BT127" s="156">
        <v>-5.8734969399999999</v>
      </c>
      <c r="BU127" s="156">
        <v>-23.70256204</v>
      </c>
      <c r="BV127" s="156">
        <v>-5.7114942700000011</v>
      </c>
      <c r="BW127" s="156">
        <v>-6.3023188500000007</v>
      </c>
      <c r="BX127" s="156">
        <v>-8.8592380100000003</v>
      </c>
      <c r="BY127" s="156">
        <v>-13.159095199999999</v>
      </c>
      <c r="BZ127" s="156">
        <v>-34.032146330000003</v>
      </c>
      <c r="CA127" s="156">
        <v>-12.970569159999998</v>
      </c>
      <c r="CB127" s="156">
        <v>-13.177295809999999</v>
      </c>
      <c r="CC127" s="156">
        <v>-10.37071356</v>
      </c>
      <c r="CD127" s="156">
        <v>-13.770150750000003</v>
      </c>
      <c r="CE127" s="156">
        <v>-50.288729279999998</v>
      </c>
      <c r="CF127" s="156">
        <v>-14.812998980000003</v>
      </c>
      <c r="CG127" s="156">
        <v>-15.906514510000001</v>
      </c>
      <c r="CH127" s="156">
        <v>-16.049267320000002</v>
      </c>
      <c r="CI127" s="156">
        <v>-19.383046119999999</v>
      </c>
      <c r="CJ127" s="156">
        <v>-66.151826929999999</v>
      </c>
      <c r="CK127" s="156">
        <v>-22.5</v>
      </c>
      <c r="CL127" s="156">
        <v>-21.4</v>
      </c>
      <c r="CM127" s="156">
        <v>-25.4</v>
      </c>
      <c r="CN127" s="156">
        <v>-26.3</v>
      </c>
      <c r="CO127" s="156">
        <v>-95.6</v>
      </c>
      <c r="CP127" s="156">
        <v>-33</v>
      </c>
      <c r="CQ127" s="156">
        <v>-31</v>
      </c>
      <c r="CR127" s="156">
        <v>-30.2</v>
      </c>
      <c r="CS127" s="156">
        <v>-15.4</v>
      </c>
      <c r="CT127" s="146">
        <v>-109.69463281</v>
      </c>
      <c r="CU127" s="147">
        <v>-17.100000000000001</v>
      </c>
      <c r="CV127" s="147">
        <v>-22.5</v>
      </c>
      <c r="CW127" s="147">
        <v>-21.5</v>
      </c>
      <c r="CX127" s="389">
        <v>-24.4</v>
      </c>
      <c r="CY127" s="389">
        <v>-85.5</v>
      </c>
      <c r="CZ127" s="389">
        <v>-24.6</v>
      </c>
      <c r="DA127" s="555">
        <v>-19.199801479999998</v>
      </c>
      <c r="DB127" s="555">
        <v>-10.921554969999999</v>
      </c>
      <c r="DC127" s="555">
        <v>-54.721356450000002</v>
      </c>
      <c r="DD127" s="61"/>
    </row>
    <row r="128" spans="1:109" x14ac:dyDescent="0.2">
      <c r="A128" s="312" t="s">
        <v>148</v>
      </c>
      <c r="AM128" s="153">
        <v>-2.70526</v>
      </c>
      <c r="AN128" s="153">
        <v>-3.0873200000000001</v>
      </c>
      <c r="AO128" s="153">
        <v>-3.5935600000000001</v>
      </c>
      <c r="AP128" s="153">
        <v>-4.1172200000000005</v>
      </c>
      <c r="AQ128" s="153">
        <v>-13.503360000000001</v>
      </c>
      <c r="AR128" s="153">
        <v>-4.2426400000000006</v>
      </c>
      <c r="AS128" s="153">
        <v>-4.6653900000000004</v>
      </c>
      <c r="AT128" s="153">
        <v>-5.03775</v>
      </c>
      <c r="AU128" s="153">
        <v>-5.6864699999999999</v>
      </c>
      <c r="AV128" s="153">
        <v>-19.632249999999999</v>
      </c>
      <c r="AW128" s="153">
        <v>-6.0848000000000004</v>
      </c>
      <c r="AX128" s="153">
        <v>-6.6621099999999993</v>
      </c>
      <c r="AY128" s="153">
        <v>-6.8751600000000002</v>
      </c>
      <c r="AZ128" s="153">
        <v>-7.7082499999999996</v>
      </c>
      <c r="BA128" s="153">
        <v>-27.33032</v>
      </c>
      <c r="BB128" s="154">
        <v>-8.9759599999999988</v>
      </c>
      <c r="BC128" s="154">
        <v>-9.0276200000000006</v>
      </c>
      <c r="BD128" s="154">
        <v>-9.597430000000001</v>
      </c>
      <c r="BE128" s="154">
        <v>-10.739180000000001</v>
      </c>
      <c r="BF128" s="154">
        <v>-38.34019</v>
      </c>
      <c r="BG128" s="155">
        <v>-11.270404279999999</v>
      </c>
      <c r="BH128" s="155">
        <v>-12.2</v>
      </c>
      <c r="BI128" s="155">
        <v>-12.555004829999998</v>
      </c>
      <c r="BJ128" s="155">
        <v>-13.857337370000002</v>
      </c>
      <c r="BK128" s="155">
        <v>-49.889555919999999</v>
      </c>
      <c r="BL128" s="156">
        <v>-14.7</v>
      </c>
      <c r="BM128" s="156">
        <v>-14.4</v>
      </c>
      <c r="BN128" s="156">
        <v>-14.125944970000003</v>
      </c>
      <c r="BO128" s="156">
        <v>-13.5</v>
      </c>
      <c r="BP128" s="156">
        <v>-56.8</v>
      </c>
      <c r="BQ128" s="156">
        <v>-13.325443740000003</v>
      </c>
      <c r="BR128" s="156">
        <v>-13.90506147</v>
      </c>
      <c r="BS128" s="156">
        <v>-14.3</v>
      </c>
      <c r="BT128" s="156">
        <v>-15.385873579999998</v>
      </c>
      <c r="BU128" s="156">
        <v>-56.959621639999995</v>
      </c>
      <c r="BV128" s="156">
        <v>-15.95897345</v>
      </c>
      <c r="BW128" s="156">
        <v>-15.821128519999998</v>
      </c>
      <c r="BX128" s="156">
        <v>-15.913809779999999</v>
      </c>
      <c r="BY128" s="156">
        <v>-18.262180819999998</v>
      </c>
      <c r="BZ128" s="156">
        <v>-65.956092569999996</v>
      </c>
      <c r="CA128" s="156">
        <v>-13.088263249999999</v>
      </c>
      <c r="CB128" s="156">
        <v>-26.614210310000001</v>
      </c>
      <c r="CC128" s="156">
        <v>-19.960313169999999</v>
      </c>
      <c r="CD128" s="156">
        <v>-21.780502070000001</v>
      </c>
      <c r="CE128" s="156">
        <v>-81.443288800000005</v>
      </c>
      <c r="CF128" s="156">
        <v>-20.421243019999995</v>
      </c>
      <c r="CG128" s="156">
        <v>-21.41084407</v>
      </c>
      <c r="CH128" s="156">
        <v>-21.675008210000001</v>
      </c>
      <c r="CI128" s="156">
        <v>-24.111594570000001</v>
      </c>
      <c r="CJ128" s="156">
        <v>-87.618689869999997</v>
      </c>
      <c r="CK128" s="156">
        <v>-24.6</v>
      </c>
      <c r="CL128" s="156">
        <v>-22.8</v>
      </c>
      <c r="CM128" s="156">
        <v>-23</v>
      </c>
      <c r="CN128" s="156">
        <v>-25.3</v>
      </c>
      <c r="CO128" s="156">
        <v>-95.7</v>
      </c>
      <c r="CP128" s="156">
        <v>-27.4</v>
      </c>
      <c r="CQ128" s="156">
        <v>-28.3</v>
      </c>
      <c r="CR128" s="156">
        <v>-30.8</v>
      </c>
      <c r="CS128" s="156">
        <v>-32.1</v>
      </c>
      <c r="CT128" s="146">
        <v>-118.60083319999998</v>
      </c>
      <c r="CU128" s="147">
        <v>-32.799999999999997</v>
      </c>
      <c r="CV128" s="147">
        <v>-35.299999999999997</v>
      </c>
      <c r="CW128" s="147">
        <v>-37.200000000000003</v>
      </c>
      <c r="CX128" s="389">
        <v>-41.3</v>
      </c>
      <c r="CY128" s="389">
        <v>-146.6</v>
      </c>
      <c r="CZ128" s="389">
        <v>-38.5</v>
      </c>
      <c r="DA128" s="555">
        <v>-38.566436179999997</v>
      </c>
      <c r="DB128" s="555">
        <v>-40.634153349999998</v>
      </c>
      <c r="DC128" s="555">
        <v>-117.70058953</v>
      </c>
      <c r="DD128" s="61"/>
    </row>
    <row r="129" spans="1:108" x14ac:dyDescent="0.2">
      <c r="A129" s="312" t="s">
        <v>495</v>
      </c>
      <c r="AM129" s="153">
        <v>-16.63043</v>
      </c>
      <c r="AN129" s="153">
        <v>-19.227970000000003</v>
      </c>
      <c r="AO129" s="153">
        <v>-21.223710000000001</v>
      </c>
      <c r="AP129" s="153">
        <v>-24.745889999999999</v>
      </c>
      <c r="AQ129" s="153">
        <v>-81.828000000000003</v>
      </c>
      <c r="AR129" s="153">
        <v>-25.690249999999999</v>
      </c>
      <c r="AS129" s="153">
        <v>-26.751549999999998</v>
      </c>
      <c r="AT129" s="153">
        <v>-39.1252</v>
      </c>
      <c r="AU129" s="153">
        <v>-46.503</v>
      </c>
      <c r="AV129" s="153">
        <v>-138.07</v>
      </c>
      <c r="AW129" s="153">
        <v>-40.097999999999999</v>
      </c>
      <c r="AX129" s="153">
        <v>-32.279000000000003</v>
      </c>
      <c r="AY129" s="153">
        <v>-33.018999999999998</v>
      </c>
      <c r="AZ129" s="153">
        <v>-46.540999999999997</v>
      </c>
      <c r="BA129" s="153">
        <v>-151.93700000000001</v>
      </c>
      <c r="BB129" s="154">
        <v>-19.236660000000001</v>
      </c>
      <c r="BC129" s="154">
        <v>-21.070959999999999</v>
      </c>
      <c r="BD129" s="154">
        <v>-20.105330000000002</v>
      </c>
      <c r="BE129" s="154">
        <v>-33.875959999999999</v>
      </c>
      <c r="BF129" s="154">
        <v>-94.288910000000001</v>
      </c>
      <c r="BG129" s="155">
        <v>-23.139900000000001</v>
      </c>
      <c r="BH129" s="155">
        <v>-28</v>
      </c>
      <c r="BI129" s="155">
        <v>-24.644410000000004</v>
      </c>
      <c r="BJ129" s="155">
        <v>-29.588879999999989</v>
      </c>
      <c r="BK129" s="155">
        <v>-105.38867999999999</v>
      </c>
      <c r="BL129" s="156">
        <v>-23.9</v>
      </c>
      <c r="BM129" s="156">
        <v>-27.4</v>
      </c>
      <c r="BN129" s="156">
        <v>-27.819510000000001</v>
      </c>
      <c r="BO129" s="156">
        <v>-30.2</v>
      </c>
      <c r="BP129" s="156">
        <v>-109.3</v>
      </c>
      <c r="BQ129" s="156">
        <v>-27.503</v>
      </c>
      <c r="BR129" s="156">
        <v>-28.472000000000001</v>
      </c>
      <c r="BS129" s="156">
        <v>-31.3</v>
      </c>
      <c r="BT129" s="156">
        <v>-29.211797220000001</v>
      </c>
      <c r="BU129" s="156">
        <v>-116.49907551999999</v>
      </c>
      <c r="BV129" s="156">
        <v>-29.444604279999997</v>
      </c>
      <c r="BW129" s="156">
        <v>-33.476783960000006</v>
      </c>
      <c r="BX129" s="156">
        <v>-32.340258569999989</v>
      </c>
      <c r="BY129" s="156">
        <v>-34.270799229999994</v>
      </c>
      <c r="BZ129" s="156">
        <v>-129.54244603999999</v>
      </c>
      <c r="CA129" s="156">
        <v>-32.680563160000005</v>
      </c>
      <c r="CB129" s="156">
        <v>-35.883703629999999</v>
      </c>
      <c r="CC129" s="156">
        <v>-11.31597468</v>
      </c>
      <c r="CD129" s="156">
        <v>-41.788588160000003</v>
      </c>
      <c r="CE129" s="156">
        <v>-121.66882963</v>
      </c>
      <c r="CF129" s="156">
        <v>-33.887758249999997</v>
      </c>
      <c r="CG129" s="156">
        <v>-33.639097359999994</v>
      </c>
      <c r="CH129" s="156">
        <v>-40.397827069999998</v>
      </c>
      <c r="CI129" s="156">
        <v>-56.854410040000005</v>
      </c>
      <c r="CJ129" s="156">
        <v>-164.77909271999999</v>
      </c>
      <c r="CK129" s="156">
        <v>-40.9</v>
      </c>
      <c r="CL129" s="156">
        <v>-48.7</v>
      </c>
      <c r="CM129" s="156">
        <v>-48.9</v>
      </c>
      <c r="CN129" s="156">
        <v>-62.1</v>
      </c>
      <c r="CO129" s="156">
        <v>-200.6</v>
      </c>
      <c r="CP129" s="156">
        <v>-50.1</v>
      </c>
      <c r="CQ129" s="156">
        <v>-61.3</v>
      </c>
      <c r="CR129" s="156">
        <v>-70.5</v>
      </c>
      <c r="CS129" s="156">
        <v>-61.6</v>
      </c>
      <c r="CT129" s="146">
        <v>-243.54381108999999</v>
      </c>
      <c r="CU129" s="147">
        <v>-69</v>
      </c>
      <c r="CV129" s="147">
        <v>-86.1</v>
      </c>
      <c r="CW129" s="147">
        <v>-100.4</v>
      </c>
      <c r="CX129" s="389">
        <v>-100.2</v>
      </c>
      <c r="CY129" s="389">
        <v>-355.7</v>
      </c>
      <c r="CZ129" s="389">
        <v>-101.2</v>
      </c>
      <c r="DA129" s="555">
        <v>-98.80586649</v>
      </c>
      <c r="DB129" s="555">
        <v>-113.93518418000002</v>
      </c>
      <c r="DC129" s="555">
        <v>-313.94105067000004</v>
      </c>
      <c r="DD129" s="61"/>
    </row>
    <row r="130" spans="1:108" x14ac:dyDescent="0.2">
      <c r="A130" s="312" t="s">
        <v>496</v>
      </c>
      <c r="AM130" s="153">
        <v>-3.2795300000000003</v>
      </c>
      <c r="AN130" s="153">
        <v>-5.7689500000000002</v>
      </c>
      <c r="AO130" s="153">
        <v>-7.4849399999999999</v>
      </c>
      <c r="AP130" s="153">
        <v>-9.4733000000000001</v>
      </c>
      <c r="AQ130" s="153">
        <v>-26.006719999999998</v>
      </c>
      <c r="AR130" s="153">
        <v>-9.308489999999999</v>
      </c>
      <c r="AS130" s="153">
        <v>-9.1981800000000007</v>
      </c>
      <c r="AT130" s="153">
        <v>-20.677970000000002</v>
      </c>
      <c r="AU130" s="153">
        <v>-16.038799999999998</v>
      </c>
      <c r="AV130" s="153">
        <v>-55.223440000000004</v>
      </c>
      <c r="AW130" s="153">
        <v>-22.72139</v>
      </c>
      <c r="AX130" s="153">
        <v>-40.054139999999997</v>
      </c>
      <c r="AY130" s="153">
        <v>-81.02646</v>
      </c>
      <c r="AZ130" s="153">
        <v>-53.144889999999997</v>
      </c>
      <c r="BA130" s="153">
        <v>-196.94687999999999</v>
      </c>
      <c r="BB130" s="154">
        <v>-34.478960000000001</v>
      </c>
      <c r="BC130" s="154">
        <v>-32.479309999999998</v>
      </c>
      <c r="BD130" s="154">
        <v>-99.267719999999997</v>
      </c>
      <c r="BE130" s="154">
        <v>-64.941000000000003</v>
      </c>
      <c r="BF130" s="154">
        <v>-231.16699</v>
      </c>
      <c r="BG130" s="155">
        <v>-72.802229999999994</v>
      </c>
      <c r="BH130" s="155">
        <v>-79.3</v>
      </c>
      <c r="BI130" s="155">
        <v>-85.261547610000051</v>
      </c>
      <c r="BJ130" s="155">
        <v>-90.889586629999897</v>
      </c>
      <c r="BK130" s="155">
        <v>-328.26922423999997</v>
      </c>
      <c r="BL130" s="156">
        <v>-94.4</v>
      </c>
      <c r="BM130" s="156">
        <v>-94.4</v>
      </c>
      <c r="BN130" s="156">
        <v>-96.242793739999996</v>
      </c>
      <c r="BO130" s="156">
        <v>-89</v>
      </c>
      <c r="BP130" s="156">
        <v>-374.1</v>
      </c>
      <c r="BQ130" s="156">
        <v>-90.974000000000004</v>
      </c>
      <c r="BR130" s="156">
        <v>-83.221467999999902</v>
      </c>
      <c r="BS130" s="156">
        <v>-93.2</v>
      </c>
      <c r="BT130" s="156">
        <v>-105.74995075999998</v>
      </c>
      <c r="BU130" s="156">
        <v>-373.1660087599999</v>
      </c>
      <c r="BV130" s="156">
        <v>-92.40400575000001</v>
      </c>
      <c r="BW130" s="156">
        <v>-101.42312826</v>
      </c>
      <c r="BX130" s="156">
        <v>-108.80707169000004</v>
      </c>
      <c r="BY130" s="156">
        <v>-113.07629774</v>
      </c>
      <c r="BZ130" s="156">
        <v>-415.71050344000002</v>
      </c>
      <c r="CA130" s="156">
        <v>-114.95223667000002</v>
      </c>
      <c r="CB130" s="156">
        <v>-115.83163894</v>
      </c>
      <c r="CC130" s="156">
        <v>-41.985222940000014</v>
      </c>
      <c r="CD130" s="156">
        <v>-124.19279367999997</v>
      </c>
      <c r="CE130" s="156">
        <v>-396.96189222999999</v>
      </c>
      <c r="CF130" s="156">
        <v>-112.64471349999999</v>
      </c>
      <c r="CG130" s="156">
        <v>-115.64995072000001</v>
      </c>
      <c r="CH130" s="156">
        <v>-118.36616906</v>
      </c>
      <c r="CI130" s="156">
        <v>-131.84860861000004</v>
      </c>
      <c r="CJ130" s="156">
        <v>-478.50944189000006</v>
      </c>
      <c r="CK130" s="156">
        <v>-142.69999999999999</v>
      </c>
      <c r="CL130" s="156">
        <v>-133.19999999999999</v>
      </c>
      <c r="CM130" s="156">
        <v>-109.7</v>
      </c>
      <c r="CN130" s="156">
        <v>-152.80000000000001</v>
      </c>
      <c r="CO130" s="156">
        <v>-538.4</v>
      </c>
      <c r="CP130" s="156">
        <v>-140.69999999999999</v>
      </c>
      <c r="CQ130" s="156">
        <v>-155.19999999999999</v>
      </c>
      <c r="CR130" s="156">
        <v>-182.1</v>
      </c>
      <c r="CS130" s="156">
        <v>-171.6</v>
      </c>
      <c r="CT130" s="146">
        <v>-649.6019040299999</v>
      </c>
      <c r="CU130" s="147">
        <v>-192.5</v>
      </c>
      <c r="CV130" s="147">
        <v>-197.5</v>
      </c>
      <c r="CW130" s="147">
        <v>-209.9</v>
      </c>
      <c r="CX130" s="389">
        <v>-215.3</v>
      </c>
      <c r="CY130" s="389">
        <v>-815.2</v>
      </c>
      <c r="CZ130" s="389">
        <v>-225.8</v>
      </c>
      <c r="DA130" s="555">
        <v>-240.74431876000003</v>
      </c>
      <c r="DB130" s="555">
        <v>-266.29793064999996</v>
      </c>
      <c r="DC130" s="555">
        <v>-732.84224941000002</v>
      </c>
      <c r="DD130" s="61"/>
    </row>
    <row r="131" spans="1:108" x14ac:dyDescent="0.2">
      <c r="A131" s="344" t="s">
        <v>497</v>
      </c>
      <c r="AM131" s="139">
        <v>28</v>
      </c>
      <c r="AN131" s="139">
        <v>26</v>
      </c>
      <c r="AO131" s="139">
        <v>25</v>
      </c>
      <c r="AP131" s="139">
        <v>25</v>
      </c>
      <c r="AQ131" s="139">
        <v>25</v>
      </c>
      <c r="AR131" s="139">
        <v>25</v>
      </c>
      <c r="AS131" s="139">
        <v>25</v>
      </c>
      <c r="AT131" s="139">
        <v>26</v>
      </c>
      <c r="AU131" s="139">
        <v>27</v>
      </c>
      <c r="AV131" s="139">
        <v>27</v>
      </c>
      <c r="AW131" s="139">
        <v>29</v>
      </c>
      <c r="AX131" s="139">
        <v>30</v>
      </c>
      <c r="AY131" s="139">
        <v>32</v>
      </c>
      <c r="AZ131" s="139">
        <v>33</v>
      </c>
      <c r="BA131" s="139">
        <v>33</v>
      </c>
      <c r="BB131" s="148">
        <v>33</v>
      </c>
      <c r="BC131" s="148">
        <v>35</v>
      </c>
      <c r="BD131" s="148">
        <v>36</v>
      </c>
      <c r="BE131" s="148">
        <v>37</v>
      </c>
      <c r="BF131" s="148">
        <v>37</v>
      </c>
      <c r="BG131" s="149">
        <v>38</v>
      </c>
      <c r="BH131" s="149">
        <v>38</v>
      </c>
      <c r="BI131" s="149">
        <v>39</v>
      </c>
      <c r="BJ131" s="149">
        <v>40</v>
      </c>
      <c r="BK131" s="149">
        <v>40</v>
      </c>
      <c r="BL131" s="150">
        <v>40.896000000000001</v>
      </c>
      <c r="BM131" s="150">
        <v>42</v>
      </c>
      <c r="BN131" s="150">
        <v>44</v>
      </c>
      <c r="BO131" s="150">
        <v>45</v>
      </c>
      <c r="BP131" s="150">
        <v>45</v>
      </c>
      <c r="BQ131" s="150">
        <v>47</v>
      </c>
      <c r="BR131" s="150">
        <v>54</v>
      </c>
      <c r="BS131" s="150">
        <v>55</v>
      </c>
      <c r="BT131" s="150">
        <v>48</v>
      </c>
      <c r="BU131" s="150">
        <v>48</v>
      </c>
      <c r="BV131" s="150">
        <v>47.281999999999996</v>
      </c>
      <c r="BW131" s="150">
        <v>47.219000000000001</v>
      </c>
      <c r="BX131" s="150">
        <v>50.436999999999998</v>
      </c>
      <c r="BY131" s="150">
        <v>54.823999999999998</v>
      </c>
      <c r="BZ131" s="150">
        <v>54.823999999999998</v>
      </c>
      <c r="CA131" s="150">
        <v>58.875999999999998</v>
      </c>
      <c r="CB131" s="150">
        <v>63.073</v>
      </c>
      <c r="CC131" s="150">
        <v>66</v>
      </c>
      <c r="CD131" s="150">
        <v>67</v>
      </c>
      <c r="CE131" s="150">
        <v>67.295000000000002</v>
      </c>
      <c r="CF131" s="150">
        <v>69.155000000000001</v>
      </c>
      <c r="CG131" s="150">
        <v>72.125</v>
      </c>
      <c r="CH131" s="150">
        <v>74.748999999999995</v>
      </c>
      <c r="CI131" s="150">
        <v>78.061000000000007</v>
      </c>
      <c r="CJ131" s="150">
        <v>78.061000000000007</v>
      </c>
      <c r="CK131" s="150">
        <v>82.2</v>
      </c>
      <c r="CL131" s="150">
        <v>88.2</v>
      </c>
      <c r="CM131" s="150">
        <v>92.4</v>
      </c>
      <c r="CN131" s="150">
        <v>97.5</v>
      </c>
      <c r="CO131" s="150">
        <v>97.5</v>
      </c>
      <c r="CP131" s="150">
        <v>105.9</v>
      </c>
      <c r="CQ131" s="150">
        <v>112.7</v>
      </c>
      <c r="CR131" s="150">
        <v>120.2</v>
      </c>
      <c r="CS131" s="150">
        <v>119.1</v>
      </c>
      <c r="CT131" s="151">
        <f>CS131</f>
        <v>119.1</v>
      </c>
      <c r="CU131" s="151">
        <v>118.6</v>
      </c>
      <c r="CV131" s="151">
        <v>121.8</v>
      </c>
      <c r="CW131" s="151">
        <v>124.557</v>
      </c>
      <c r="CX131" s="152">
        <v>125.8</v>
      </c>
      <c r="CY131" s="152">
        <f>CX131</f>
        <v>125.8</v>
      </c>
      <c r="CZ131" s="152">
        <v>122.9</v>
      </c>
      <c r="DA131" s="152">
        <v>118.497</v>
      </c>
      <c r="DB131" s="152">
        <v>123.3</v>
      </c>
      <c r="DC131" s="152">
        <v>123.3</v>
      </c>
      <c r="DD131" s="61"/>
    </row>
    <row r="132" spans="1:108" x14ac:dyDescent="0.2">
      <c r="A132" s="344" t="s">
        <v>498</v>
      </c>
      <c r="AM132" s="158">
        <v>606</v>
      </c>
      <c r="AN132" s="158">
        <v>617</v>
      </c>
      <c r="AO132" s="158">
        <v>642</v>
      </c>
      <c r="AP132" s="158">
        <v>695</v>
      </c>
      <c r="AQ132" s="158">
        <v>695</v>
      </c>
      <c r="AR132" s="158">
        <v>731</v>
      </c>
      <c r="AS132" s="158">
        <v>782</v>
      </c>
      <c r="AT132" s="158">
        <v>865</v>
      </c>
      <c r="AU132" s="158">
        <v>906</v>
      </c>
      <c r="AV132" s="158">
        <v>906</v>
      </c>
      <c r="AW132" s="158">
        <v>904</v>
      </c>
      <c r="AX132" s="158">
        <v>931</v>
      </c>
      <c r="AY132" s="158">
        <v>912</v>
      </c>
      <c r="AZ132" s="158">
        <v>925</v>
      </c>
      <c r="BA132" s="158">
        <v>925</v>
      </c>
      <c r="BB132" s="159">
        <v>951</v>
      </c>
      <c r="BC132" s="159">
        <v>979</v>
      </c>
      <c r="BD132" s="159">
        <v>1033</v>
      </c>
      <c r="BE132" s="159">
        <v>1376</v>
      </c>
      <c r="BF132" s="159">
        <v>1376</v>
      </c>
      <c r="BG132" s="160">
        <v>1431</v>
      </c>
      <c r="BH132" s="160">
        <v>1508</v>
      </c>
      <c r="BI132" s="160">
        <v>1558</v>
      </c>
      <c r="BJ132" s="160">
        <v>1625</v>
      </c>
      <c r="BK132" s="160">
        <v>1625</v>
      </c>
      <c r="BL132" s="161">
        <v>1699.8009999999999</v>
      </c>
      <c r="BM132" s="161">
        <v>1744</v>
      </c>
      <c r="BN132" s="161">
        <v>1838</v>
      </c>
      <c r="BO132" s="161">
        <v>1870</v>
      </c>
      <c r="BP132" s="161">
        <v>1870</v>
      </c>
      <c r="BQ132" s="161">
        <v>1974</v>
      </c>
      <c r="BR132" s="161">
        <v>2010</v>
      </c>
      <c r="BS132" s="161">
        <v>2013</v>
      </c>
      <c r="BT132" s="161">
        <v>1973</v>
      </c>
      <c r="BU132" s="161">
        <v>1973</v>
      </c>
      <c r="BV132" s="161">
        <v>2005</v>
      </c>
      <c r="BW132" s="161">
        <v>2086</v>
      </c>
      <c r="BX132" s="161">
        <v>2203</v>
      </c>
      <c r="BY132" s="161">
        <v>2331</v>
      </c>
      <c r="BZ132" s="161">
        <v>2331</v>
      </c>
      <c r="CA132" s="161">
        <v>2388.6950000000002</v>
      </c>
      <c r="CB132" s="161">
        <v>2295.9810000000002</v>
      </c>
      <c r="CC132" s="161">
        <v>2161.069</v>
      </c>
      <c r="CD132" s="161">
        <v>2154.049</v>
      </c>
      <c r="CE132" s="161">
        <v>2154.049</v>
      </c>
      <c r="CF132" s="161">
        <v>2143.7930000000001</v>
      </c>
      <c r="CG132" s="161">
        <v>2188.2370000000001</v>
      </c>
      <c r="CH132" s="161">
        <v>2383.6590000000001</v>
      </c>
      <c r="CI132" s="161">
        <v>2649.49</v>
      </c>
      <c r="CJ132" s="161">
        <v>2649.49</v>
      </c>
      <c r="CK132" s="161">
        <v>2854.6930000000002</v>
      </c>
      <c r="CL132" s="161">
        <v>2820.913</v>
      </c>
      <c r="CM132" s="161">
        <v>2737.7570000000001</v>
      </c>
      <c r="CN132" s="161">
        <v>2535.9760000000001</v>
      </c>
      <c r="CO132" s="161">
        <v>2535.9760000000001</v>
      </c>
      <c r="CP132" s="161">
        <v>2568.1999999999998</v>
      </c>
      <c r="CQ132" s="161">
        <v>2621.1</v>
      </c>
      <c r="CR132" s="161">
        <v>2749</v>
      </c>
      <c r="CS132" s="161">
        <v>2856</v>
      </c>
      <c r="CT132" s="162">
        <f>CS132</f>
        <v>2856</v>
      </c>
      <c r="CU132" s="162">
        <v>2826</v>
      </c>
      <c r="CV132" s="162">
        <v>2819</v>
      </c>
      <c r="CW132" s="162">
        <v>2966.54</v>
      </c>
      <c r="CX132" s="163">
        <v>2995</v>
      </c>
      <c r="CY132" s="163">
        <f>CX132</f>
        <v>2995</v>
      </c>
      <c r="CZ132" s="152">
        <v>2981.4850000000001</v>
      </c>
      <c r="DA132" s="152">
        <v>3007.2779999999998</v>
      </c>
      <c r="DB132" s="152">
        <v>3009.5</v>
      </c>
      <c r="DC132" s="152">
        <v>3009.5</v>
      </c>
      <c r="DD132" s="61"/>
    </row>
    <row r="133" spans="1:108" x14ac:dyDescent="0.2">
      <c r="BC133" s="390" t="s">
        <v>47</v>
      </c>
      <c r="CZ133" s="442"/>
      <c r="DA133" s="442"/>
      <c r="DB133" s="442"/>
      <c r="DC133" s="442"/>
      <c r="DD133" s="61"/>
    </row>
    <row r="134" spans="1:108" x14ac:dyDescent="0.2">
      <c r="A134" s="312" t="s">
        <v>499</v>
      </c>
      <c r="AM134" s="153">
        <v>285.89142608000003</v>
      </c>
      <c r="AN134" s="153">
        <v>286.56746493999998</v>
      </c>
      <c r="AO134" s="153">
        <v>288.5516859</v>
      </c>
      <c r="AP134" s="153">
        <v>291.04297865000001</v>
      </c>
      <c r="AQ134" s="153">
        <v>291.04297865000001</v>
      </c>
      <c r="AR134" s="153">
        <v>293</v>
      </c>
      <c r="AS134" s="153">
        <v>310</v>
      </c>
      <c r="AT134" s="153">
        <v>343</v>
      </c>
      <c r="AU134" s="153">
        <v>374</v>
      </c>
      <c r="AV134" s="153">
        <v>374</v>
      </c>
      <c r="AW134" s="153">
        <v>416</v>
      </c>
      <c r="AX134" s="153">
        <v>436</v>
      </c>
      <c r="AY134" s="153">
        <v>456</v>
      </c>
      <c r="AZ134" s="153">
        <v>477</v>
      </c>
      <c r="BA134" s="153">
        <v>477</v>
      </c>
      <c r="BB134" s="153">
        <v>488</v>
      </c>
      <c r="BC134" s="153">
        <v>517</v>
      </c>
      <c r="BD134" s="153">
        <v>553</v>
      </c>
      <c r="BE134" s="153">
        <v>573</v>
      </c>
      <c r="BF134" s="153">
        <v>573</v>
      </c>
      <c r="BG134" s="153">
        <v>590</v>
      </c>
      <c r="BH134" s="153">
        <v>601.05765556999995</v>
      </c>
      <c r="BI134" s="153">
        <v>607.97829837000006</v>
      </c>
      <c r="BJ134" s="153">
        <v>635</v>
      </c>
      <c r="BK134" s="153">
        <v>635</v>
      </c>
      <c r="BL134" s="153">
        <v>647.19769848999999</v>
      </c>
      <c r="BM134" s="153">
        <v>680</v>
      </c>
      <c r="BN134" s="153">
        <v>687.18954865000012</v>
      </c>
      <c r="BO134" s="153">
        <v>722.9</v>
      </c>
      <c r="BP134" s="153">
        <v>722.9</v>
      </c>
      <c r="BQ134" s="153">
        <v>750.11431098000003</v>
      </c>
      <c r="BR134" s="153">
        <v>792.77150690000019</v>
      </c>
      <c r="BS134" s="153">
        <v>794.4</v>
      </c>
      <c r="BT134" s="153">
        <v>788.27850088000002</v>
      </c>
      <c r="BU134" s="153">
        <v>788.27850088000002</v>
      </c>
      <c r="BV134" s="153">
        <v>777.73385268999994</v>
      </c>
      <c r="BW134" s="153">
        <v>774.94828493000011</v>
      </c>
      <c r="BX134" s="153">
        <v>832.68059152088836</v>
      </c>
      <c r="BY134" s="153">
        <v>954.94764831830253</v>
      </c>
      <c r="BZ134" s="153">
        <v>954.94764831830253</v>
      </c>
      <c r="CA134" s="153">
        <v>1041.7381198164185</v>
      </c>
      <c r="CB134" s="153">
        <v>1112.8703551182389</v>
      </c>
      <c r="CC134" s="153">
        <v>1150.7901282499997</v>
      </c>
      <c r="CD134" s="153">
        <v>1189.8541988963329</v>
      </c>
      <c r="CE134" s="153">
        <v>1189.8541988963329</v>
      </c>
      <c r="CF134" s="153">
        <v>1264.6914716328492</v>
      </c>
      <c r="CG134" s="153">
        <v>1343.2657051294511</v>
      </c>
      <c r="CH134" s="153">
        <v>1424.81020001</v>
      </c>
      <c r="CI134" s="153">
        <v>1518.8864847264292</v>
      </c>
      <c r="CJ134" s="153">
        <v>1518.8864847264292</v>
      </c>
      <c r="CK134" s="153">
        <v>1651.6</v>
      </c>
      <c r="CL134" s="153">
        <v>1783.6</v>
      </c>
      <c r="CM134" s="153">
        <v>1924.4</v>
      </c>
      <c r="CN134" s="153">
        <v>2064.6</v>
      </c>
      <c r="CO134" s="153">
        <v>2064.6</v>
      </c>
      <c r="CP134" s="153">
        <v>2297.9</v>
      </c>
      <c r="CQ134" s="153">
        <v>2503.6</v>
      </c>
      <c r="CR134" s="153">
        <v>2699.4</v>
      </c>
      <c r="CS134" s="153">
        <v>2626.5</v>
      </c>
      <c r="CT134" s="157">
        <f>CS134</f>
        <v>2626.5</v>
      </c>
      <c r="CU134" s="164">
        <v>2607.6999999999998</v>
      </c>
      <c r="CV134" s="164">
        <v>2753.9</v>
      </c>
      <c r="CW134" s="165">
        <v>2871.1</v>
      </c>
      <c r="CX134" s="391">
        <v>2986.3</v>
      </c>
      <c r="CY134" s="391">
        <v>2986.3</v>
      </c>
      <c r="CZ134" s="559">
        <v>2992</v>
      </c>
      <c r="DA134" s="391">
        <v>2961.5</v>
      </c>
      <c r="DB134" s="391">
        <v>2696.2999999999997</v>
      </c>
      <c r="DC134" s="391">
        <v>2696.2999999999997</v>
      </c>
      <c r="DD134" s="61"/>
    </row>
    <row r="135" spans="1:108" x14ac:dyDescent="0.2">
      <c r="A135" s="312" t="s">
        <v>612</v>
      </c>
      <c r="AM135" s="153">
        <v>154.49614249000001</v>
      </c>
      <c r="AN135" s="153">
        <v>146.84273156</v>
      </c>
      <c r="AO135" s="153">
        <v>136.13964348000002</v>
      </c>
      <c r="AP135" s="153">
        <v>128.2365853</v>
      </c>
      <c r="AQ135" s="153">
        <v>128.2365853</v>
      </c>
      <c r="AR135" s="153">
        <v>157</v>
      </c>
      <c r="AS135" s="153">
        <v>156</v>
      </c>
      <c r="AT135" s="153">
        <v>175</v>
      </c>
      <c r="AU135" s="153">
        <v>180</v>
      </c>
      <c r="AV135" s="153">
        <v>180</v>
      </c>
      <c r="AW135" s="153">
        <v>236.30859932000001</v>
      </c>
      <c r="AX135" s="153">
        <v>279</v>
      </c>
      <c r="AY135" s="153">
        <v>314.88882892999999</v>
      </c>
      <c r="AZ135" s="153">
        <v>370.29550062999994</v>
      </c>
      <c r="BA135" s="153">
        <v>370.29550062999994</v>
      </c>
      <c r="BB135" s="153">
        <v>456</v>
      </c>
      <c r="BC135" s="153">
        <v>530.38758782999992</v>
      </c>
      <c r="BD135" s="153">
        <v>586.92399155999999</v>
      </c>
      <c r="BE135" s="153">
        <v>619.08318879000001</v>
      </c>
      <c r="BF135" s="153">
        <v>619.08318879000001</v>
      </c>
      <c r="BG135" s="153">
        <v>700.19132028000024</v>
      </c>
      <c r="BH135" s="153">
        <v>771.64942756000005</v>
      </c>
      <c r="BI135" s="153">
        <v>826.80514702999994</v>
      </c>
      <c r="BJ135" s="153">
        <v>847.97162394999975</v>
      </c>
      <c r="BK135" s="153">
        <v>847.97162394999975</v>
      </c>
      <c r="BL135" s="153">
        <v>926.50076511000009</v>
      </c>
      <c r="BM135" s="153">
        <v>936.61033394000003</v>
      </c>
      <c r="BN135" s="153">
        <v>917.7857309000002</v>
      </c>
      <c r="BO135" s="153">
        <v>859.4</v>
      </c>
      <c r="BP135" s="153">
        <v>859.4</v>
      </c>
      <c r="BQ135" s="153">
        <v>861.66363368000009</v>
      </c>
      <c r="BR135" s="153">
        <v>846.27581071999998</v>
      </c>
      <c r="BS135" s="153">
        <v>823.4</v>
      </c>
      <c r="BT135" s="153">
        <v>804.87266836000003</v>
      </c>
      <c r="BU135" s="153">
        <v>804.87266836000003</v>
      </c>
      <c r="BV135" s="153">
        <v>856.58020469000007</v>
      </c>
      <c r="BW135" s="153">
        <v>848.72333012000013</v>
      </c>
      <c r="BX135" s="153">
        <v>841.22429258999989</v>
      </c>
      <c r="BY135" s="153">
        <v>872.13148210000043</v>
      </c>
      <c r="BZ135" s="153">
        <v>872.13148210000043</v>
      </c>
      <c r="CA135" s="153">
        <v>1000.0678412899999</v>
      </c>
      <c r="CB135" s="153">
        <v>1037.4962315700006</v>
      </c>
      <c r="CC135" s="153">
        <v>1050.3517555000001</v>
      </c>
      <c r="CD135" s="153">
        <v>1019.9239031899996</v>
      </c>
      <c r="CE135" s="153">
        <v>1019.9239031899996</v>
      </c>
      <c r="CF135" s="153">
        <v>1037.1009693899989</v>
      </c>
      <c r="CG135" s="153">
        <v>1040.7249862500007</v>
      </c>
      <c r="CH135" s="153">
        <v>1031.1968178200007</v>
      </c>
      <c r="CI135" s="153">
        <v>1022.41997408</v>
      </c>
      <c r="CJ135" s="153">
        <v>1022.41997408</v>
      </c>
      <c r="CK135" s="153">
        <v>1146.2</v>
      </c>
      <c r="CL135" s="153">
        <v>1187.7</v>
      </c>
      <c r="CM135" s="153">
        <v>1155.0999999999999</v>
      </c>
      <c r="CN135" s="153">
        <v>1137.5999999999999</v>
      </c>
      <c r="CO135" s="153">
        <v>1137.5999999999999</v>
      </c>
      <c r="CP135" s="153">
        <v>1218.7</v>
      </c>
      <c r="CQ135" s="153">
        <v>1404.8</v>
      </c>
      <c r="CR135" s="153">
        <v>1610.8</v>
      </c>
      <c r="CS135" s="153">
        <v>1896.9</v>
      </c>
      <c r="CT135" s="157">
        <f>CS135</f>
        <v>1896.9</v>
      </c>
      <c r="CU135" s="164">
        <v>2256</v>
      </c>
      <c r="CV135" s="164">
        <v>2581.3000000000002</v>
      </c>
      <c r="CW135" s="165">
        <v>2924.9</v>
      </c>
      <c r="CX135" s="391">
        <v>3315.4</v>
      </c>
      <c r="CY135" s="391">
        <v>3315.4</v>
      </c>
      <c r="CZ135" s="559">
        <v>3742.1</v>
      </c>
      <c r="DA135" s="391">
        <v>4044.2</v>
      </c>
      <c r="DB135" s="391">
        <v>3363.2</v>
      </c>
      <c r="DC135" s="391">
        <v>3363.2</v>
      </c>
      <c r="DD135" s="61"/>
    </row>
    <row r="136" spans="1:108" x14ac:dyDescent="0.2">
      <c r="A136" s="312" t="s">
        <v>665</v>
      </c>
      <c r="AM136" s="153"/>
      <c r="AN136" s="153"/>
      <c r="AO136" s="153"/>
      <c r="AP136" s="153"/>
      <c r="AQ136" s="153"/>
      <c r="AR136" s="153"/>
      <c r="AS136" s="153"/>
      <c r="AT136" s="153"/>
      <c r="AU136" s="153"/>
      <c r="AV136" s="153"/>
      <c r="AW136" s="153"/>
      <c r="AX136" s="153"/>
      <c r="AY136" s="153"/>
      <c r="AZ136" s="153"/>
      <c r="BA136" s="153"/>
      <c r="BB136" s="153"/>
      <c r="BC136" s="153"/>
      <c r="BD136" s="153"/>
      <c r="BE136" s="153"/>
      <c r="BF136" s="153"/>
      <c r="BG136" s="153"/>
      <c r="BH136" s="153"/>
      <c r="BI136" s="153"/>
      <c r="BJ136" s="153"/>
      <c r="BK136" s="153"/>
      <c r="BL136" s="153"/>
      <c r="BM136" s="153"/>
      <c r="BN136" s="153"/>
      <c r="BO136" s="153"/>
      <c r="BP136" s="153"/>
      <c r="BQ136" s="153"/>
      <c r="BR136" s="153"/>
      <c r="BS136" s="153"/>
      <c r="BT136" s="153"/>
      <c r="BU136" s="153"/>
      <c r="BV136" s="153"/>
      <c r="BW136" s="153"/>
      <c r="BX136" s="153"/>
      <c r="BY136" s="153"/>
      <c r="BZ136" s="153"/>
      <c r="CA136" s="153"/>
      <c r="CB136" s="153"/>
      <c r="CC136" s="153"/>
      <c r="CD136" s="153"/>
      <c r="CE136" s="153"/>
      <c r="CF136" s="153"/>
      <c r="CG136" s="153"/>
      <c r="CH136" s="153"/>
      <c r="CI136" s="153"/>
      <c r="CJ136" s="153"/>
      <c r="CK136" s="153"/>
      <c r="CL136" s="153"/>
      <c r="CM136" s="153"/>
      <c r="CN136" s="153"/>
      <c r="CO136" s="153"/>
      <c r="CP136" s="153">
        <v>509.71</v>
      </c>
      <c r="CQ136" s="153">
        <v>537.21</v>
      </c>
      <c r="CR136" s="153">
        <v>627.98</v>
      </c>
      <c r="CS136" s="153">
        <v>786.47</v>
      </c>
      <c r="CT136" s="153">
        <v>786.47</v>
      </c>
      <c r="CU136" s="164">
        <v>312.76</v>
      </c>
      <c r="CV136" s="164">
        <v>310.98</v>
      </c>
      <c r="CW136" s="165">
        <v>328.78</v>
      </c>
      <c r="CX136" s="560">
        <v>343.27</v>
      </c>
      <c r="CY136" s="560">
        <v>343.27</v>
      </c>
      <c r="CZ136" s="561">
        <v>300.79000000000002</v>
      </c>
      <c r="DA136" s="560">
        <v>312.67</v>
      </c>
      <c r="DB136" s="560">
        <v>342.15</v>
      </c>
      <c r="DC136" s="560">
        <v>342.15</v>
      </c>
      <c r="DD136" s="61"/>
    </row>
    <row r="137" spans="1:108" x14ac:dyDescent="0.2">
      <c r="A137" s="312" t="s">
        <v>666</v>
      </c>
      <c r="AM137" s="153"/>
      <c r="AN137" s="153"/>
      <c r="AO137" s="153"/>
      <c r="AP137" s="153"/>
      <c r="AQ137" s="153"/>
      <c r="AR137" s="153"/>
      <c r="AS137" s="153"/>
      <c r="AT137" s="153"/>
      <c r="AU137" s="153"/>
      <c r="AV137" s="153"/>
      <c r="AW137" s="153"/>
      <c r="AX137" s="153"/>
      <c r="AY137" s="153"/>
      <c r="AZ137" s="153"/>
      <c r="BA137" s="153"/>
      <c r="BB137" s="153"/>
      <c r="BC137" s="153"/>
      <c r="BD137" s="153"/>
      <c r="BE137" s="153"/>
      <c r="BF137" s="153"/>
      <c r="BG137" s="153"/>
      <c r="BH137" s="153"/>
      <c r="BI137" s="153"/>
      <c r="BJ137" s="153"/>
      <c r="BK137" s="153"/>
      <c r="BL137" s="153"/>
      <c r="BM137" s="153"/>
      <c r="BN137" s="153"/>
      <c r="BO137" s="153"/>
      <c r="BP137" s="153"/>
      <c r="BQ137" s="153"/>
      <c r="BR137" s="153"/>
      <c r="BS137" s="153"/>
      <c r="BT137" s="153"/>
      <c r="BU137" s="153"/>
      <c r="BV137" s="153"/>
      <c r="BW137" s="153"/>
      <c r="BX137" s="153"/>
      <c r="BY137" s="153"/>
      <c r="BZ137" s="153"/>
      <c r="CA137" s="153"/>
      <c r="CB137" s="153"/>
      <c r="CC137" s="153"/>
      <c r="CD137" s="153"/>
      <c r="CE137" s="153"/>
      <c r="CF137" s="153"/>
      <c r="CG137" s="153"/>
      <c r="CH137" s="153"/>
      <c r="CI137" s="153"/>
      <c r="CJ137" s="153"/>
      <c r="CK137" s="153"/>
      <c r="CL137" s="153"/>
      <c r="CM137" s="153"/>
      <c r="CN137" s="153"/>
      <c r="CO137" s="153"/>
      <c r="CP137" s="153">
        <v>2.86</v>
      </c>
      <c r="CQ137" s="153">
        <v>2.48</v>
      </c>
      <c r="CR137" s="153">
        <v>1.85</v>
      </c>
      <c r="CS137" s="153">
        <v>2.74</v>
      </c>
      <c r="CT137" s="153">
        <v>2.74</v>
      </c>
      <c r="CU137" s="164">
        <v>642.03</v>
      </c>
      <c r="CV137" s="164">
        <v>724.64</v>
      </c>
      <c r="CW137" s="165">
        <v>829.25</v>
      </c>
      <c r="CX137" s="560">
        <v>918.32</v>
      </c>
      <c r="CY137" s="560">
        <v>918.32</v>
      </c>
      <c r="CZ137" s="561">
        <v>1021.9</v>
      </c>
      <c r="DA137" s="560">
        <v>1031.69</v>
      </c>
      <c r="DB137" s="560">
        <v>1046.03</v>
      </c>
      <c r="DC137" s="560">
        <v>1046.03</v>
      </c>
      <c r="DD137" s="61"/>
    </row>
    <row r="138" spans="1:108" x14ac:dyDescent="0.2">
      <c r="A138" s="312" t="s">
        <v>667</v>
      </c>
      <c r="AM138" s="153"/>
      <c r="AN138" s="153"/>
      <c r="AO138" s="153"/>
      <c r="AP138" s="153"/>
      <c r="AQ138" s="153"/>
      <c r="AR138" s="153"/>
      <c r="AS138" s="153"/>
      <c r="AT138" s="153"/>
      <c r="AU138" s="153"/>
      <c r="AV138" s="153"/>
      <c r="AW138" s="153"/>
      <c r="AX138" s="153"/>
      <c r="AY138" s="153"/>
      <c r="AZ138" s="153"/>
      <c r="BA138" s="153"/>
      <c r="BB138" s="153"/>
      <c r="BC138" s="153"/>
      <c r="BD138" s="153"/>
      <c r="BE138" s="153"/>
      <c r="BF138" s="153"/>
      <c r="BG138" s="153"/>
      <c r="BH138" s="153"/>
      <c r="BI138" s="153"/>
      <c r="BJ138" s="153"/>
      <c r="BK138" s="153"/>
      <c r="BL138" s="153"/>
      <c r="BM138" s="153"/>
      <c r="BN138" s="153"/>
      <c r="BO138" s="153"/>
      <c r="BP138" s="153"/>
      <c r="BQ138" s="153"/>
      <c r="BR138" s="153"/>
      <c r="BS138" s="153"/>
      <c r="BT138" s="153"/>
      <c r="BU138" s="153"/>
      <c r="BV138" s="153"/>
      <c r="BW138" s="153"/>
      <c r="BX138" s="153"/>
      <c r="BY138" s="153"/>
      <c r="BZ138" s="153"/>
      <c r="CA138" s="153"/>
      <c r="CB138" s="153"/>
      <c r="CC138" s="153"/>
      <c r="CD138" s="153"/>
      <c r="CE138" s="153"/>
      <c r="CF138" s="153"/>
      <c r="CG138" s="153"/>
      <c r="CH138" s="153"/>
      <c r="CI138" s="153"/>
      <c r="CJ138" s="153"/>
      <c r="CK138" s="153"/>
      <c r="CL138" s="153"/>
      <c r="CM138" s="153"/>
      <c r="CN138" s="153"/>
      <c r="CO138" s="153"/>
      <c r="CP138" s="153">
        <v>55.66</v>
      </c>
      <c r="CQ138" s="153">
        <v>165.66</v>
      </c>
      <c r="CR138" s="153">
        <v>236.89</v>
      </c>
      <c r="CS138" s="153">
        <v>315.54000000000002</v>
      </c>
      <c r="CT138" s="153">
        <v>315.54000000000002</v>
      </c>
      <c r="CU138" s="164">
        <v>424.02</v>
      </c>
      <c r="CV138" s="164">
        <v>543.36</v>
      </c>
      <c r="CW138" s="165">
        <v>681.61</v>
      </c>
      <c r="CX138" s="560">
        <v>854.87</v>
      </c>
      <c r="CY138" s="560">
        <v>854.87</v>
      </c>
      <c r="CZ138" s="561">
        <v>1075.51</v>
      </c>
      <c r="DA138" s="560">
        <v>1306.02</v>
      </c>
      <c r="DB138" s="560">
        <v>506.38</v>
      </c>
      <c r="DC138" s="560">
        <v>506.38</v>
      </c>
      <c r="DD138" s="61"/>
    </row>
    <row r="139" spans="1:108" x14ac:dyDescent="0.2">
      <c r="A139" s="312" t="s">
        <v>668</v>
      </c>
      <c r="AM139" s="153"/>
      <c r="AN139" s="153"/>
      <c r="AO139" s="153"/>
      <c r="AP139" s="153"/>
      <c r="AQ139" s="153"/>
      <c r="AR139" s="153"/>
      <c r="AS139" s="153"/>
      <c r="AT139" s="153"/>
      <c r="AU139" s="153"/>
      <c r="AV139" s="153"/>
      <c r="AW139" s="153"/>
      <c r="AX139" s="153"/>
      <c r="AY139" s="153"/>
      <c r="AZ139" s="153"/>
      <c r="BA139" s="153"/>
      <c r="BB139" s="153"/>
      <c r="BC139" s="153"/>
      <c r="BD139" s="153"/>
      <c r="BE139" s="153"/>
      <c r="BF139" s="153"/>
      <c r="BG139" s="153"/>
      <c r="BH139" s="153"/>
      <c r="BI139" s="153"/>
      <c r="BJ139" s="153"/>
      <c r="BK139" s="153"/>
      <c r="BL139" s="153"/>
      <c r="BM139" s="153"/>
      <c r="BN139" s="153"/>
      <c r="BO139" s="153"/>
      <c r="BP139" s="153"/>
      <c r="BQ139" s="153"/>
      <c r="BR139" s="153"/>
      <c r="BS139" s="153"/>
      <c r="BT139" s="153"/>
      <c r="BU139" s="153"/>
      <c r="BV139" s="153"/>
      <c r="BW139" s="153"/>
      <c r="BX139" s="153"/>
      <c r="BY139" s="153"/>
      <c r="BZ139" s="153"/>
      <c r="CA139" s="153"/>
      <c r="CB139" s="153"/>
      <c r="CC139" s="153"/>
      <c r="CD139" s="153"/>
      <c r="CE139" s="153"/>
      <c r="CF139" s="153"/>
      <c r="CG139" s="153"/>
      <c r="CH139" s="153"/>
      <c r="CI139" s="153"/>
      <c r="CJ139" s="153"/>
      <c r="CK139" s="153"/>
      <c r="CL139" s="153"/>
      <c r="CM139" s="153"/>
      <c r="CN139" s="153"/>
      <c r="CO139" s="153"/>
      <c r="CP139" s="153">
        <v>650.35</v>
      </c>
      <c r="CQ139" s="153">
        <v>699.46</v>
      </c>
      <c r="CR139" s="153">
        <v>744.06</v>
      </c>
      <c r="CS139" s="153">
        <v>792.17</v>
      </c>
      <c r="CT139" s="153">
        <v>792.17</v>
      </c>
      <c r="CU139" s="164">
        <v>877.2</v>
      </c>
      <c r="CV139" s="164">
        <v>1002.32</v>
      </c>
      <c r="CW139" s="165">
        <v>1085.28</v>
      </c>
      <c r="CX139" s="560">
        <v>1198.98</v>
      </c>
      <c r="CY139" s="560">
        <v>1198.98</v>
      </c>
      <c r="CZ139" s="561">
        <v>1343.9</v>
      </c>
      <c r="DA139" s="560">
        <v>1393.77</v>
      </c>
      <c r="DB139" s="560">
        <v>1468.59</v>
      </c>
      <c r="DC139" s="560">
        <v>1468.59</v>
      </c>
      <c r="DD139" s="61"/>
    </row>
    <row r="140" spans="1:108" x14ac:dyDescent="0.2">
      <c r="A140" s="312" t="s">
        <v>611</v>
      </c>
      <c r="AM140" s="153">
        <v>556.33738227999993</v>
      </c>
      <c r="AN140" s="153">
        <v>572.88888020000002</v>
      </c>
      <c r="AO140" s="153">
        <v>630.45440166999992</v>
      </c>
      <c r="AP140" s="153">
        <v>770.29601855999999</v>
      </c>
      <c r="AQ140" s="153">
        <v>770.29601855999999</v>
      </c>
      <c r="AR140" s="153">
        <v>767</v>
      </c>
      <c r="AS140" s="153">
        <v>800</v>
      </c>
      <c r="AT140" s="153">
        <v>886</v>
      </c>
      <c r="AU140" s="153">
        <v>1061</v>
      </c>
      <c r="AV140" s="153">
        <v>1061</v>
      </c>
      <c r="AW140" s="153">
        <v>1019.98817579</v>
      </c>
      <c r="AX140" s="153">
        <v>1075.65231165</v>
      </c>
      <c r="AY140" s="153">
        <v>1200</v>
      </c>
      <c r="AZ140" s="153">
        <v>1458</v>
      </c>
      <c r="BA140" s="153">
        <v>1458</v>
      </c>
      <c r="BB140" s="153">
        <v>1462</v>
      </c>
      <c r="BC140" s="153">
        <v>1588</v>
      </c>
      <c r="BD140" s="153">
        <v>1798</v>
      </c>
      <c r="BE140" s="153">
        <v>2153</v>
      </c>
      <c r="BF140" s="153">
        <v>2153</v>
      </c>
      <c r="BG140" s="153">
        <v>2151</v>
      </c>
      <c r="BH140" s="153">
        <v>2284</v>
      </c>
      <c r="BI140" s="153">
        <v>2449</v>
      </c>
      <c r="BJ140" s="153">
        <v>2843</v>
      </c>
      <c r="BK140" s="153">
        <v>2843</v>
      </c>
      <c r="BL140" s="153">
        <v>2660</v>
      </c>
      <c r="BM140" s="153">
        <v>2574.8723182499998</v>
      </c>
      <c r="BN140" s="153">
        <v>2608.3355995700003</v>
      </c>
      <c r="BO140" s="153">
        <v>2974.6</v>
      </c>
      <c r="BP140" s="153">
        <v>2974.6</v>
      </c>
      <c r="BQ140" s="153">
        <v>2809.5114357299999</v>
      </c>
      <c r="BR140" s="153">
        <v>2887.0072977700002</v>
      </c>
      <c r="BS140" s="153">
        <v>2952.5</v>
      </c>
      <c r="BT140" s="153">
        <v>3435.11246269</v>
      </c>
      <c r="BU140" s="153">
        <v>3435.11246269</v>
      </c>
      <c r="BV140" s="153">
        <v>3365.2576069699999</v>
      </c>
      <c r="BW140" s="153">
        <v>3435.8776431000001</v>
      </c>
      <c r="BX140" s="153">
        <v>3641.6964540399999</v>
      </c>
      <c r="BY140" s="153">
        <v>4225.8581493800002</v>
      </c>
      <c r="BZ140" s="153">
        <v>4225.8581493800002</v>
      </c>
      <c r="CA140" s="153">
        <v>4035.5715881300002</v>
      </c>
      <c r="CB140" s="153">
        <v>4002.8145582100001</v>
      </c>
      <c r="CC140" s="153">
        <v>4050.3283768000001</v>
      </c>
      <c r="CD140" s="153">
        <v>4473.2338841000001</v>
      </c>
      <c r="CE140" s="153">
        <v>4473.2338841000001</v>
      </c>
      <c r="CF140" s="153">
        <v>4075.10487066</v>
      </c>
      <c r="CG140" s="153">
        <v>4177.4220443899994</v>
      </c>
      <c r="CH140" s="153">
        <v>4641.2753956300003</v>
      </c>
      <c r="CI140" s="153">
        <v>5524.3035237600006</v>
      </c>
      <c r="CJ140" s="153">
        <v>5524.3035237600006</v>
      </c>
      <c r="CK140" s="153">
        <v>5257.2</v>
      </c>
      <c r="CL140" s="153">
        <v>4715.3999999999996</v>
      </c>
      <c r="CM140" s="153">
        <v>5757</v>
      </c>
      <c r="CN140" s="153">
        <v>6817.4</v>
      </c>
      <c r="CO140" s="153">
        <v>6817.4</v>
      </c>
      <c r="CP140" s="153">
        <v>6878.3</v>
      </c>
      <c r="CQ140" s="153">
        <v>7561.2</v>
      </c>
      <c r="CR140" s="153">
        <v>8184.4</v>
      </c>
      <c r="CS140" s="153">
        <v>8792.9</v>
      </c>
      <c r="CT140" s="157">
        <f>CS140</f>
        <v>8792.9</v>
      </c>
      <c r="CU140" s="164">
        <v>8645.9</v>
      </c>
      <c r="CV140" s="164">
        <v>8940.2000000000007</v>
      </c>
      <c r="CW140" s="165">
        <v>9482</v>
      </c>
      <c r="CX140" s="391">
        <v>9878.2000000000007</v>
      </c>
      <c r="CY140" s="391">
        <v>9878.2000000000007</v>
      </c>
      <c r="CZ140" s="559">
        <v>9777.7000000000007</v>
      </c>
      <c r="DA140" s="391">
        <v>10139.799999999999</v>
      </c>
      <c r="DB140" s="391">
        <v>10577.2</v>
      </c>
      <c r="DC140" s="391">
        <v>10577.2</v>
      </c>
      <c r="DD140" s="61"/>
    </row>
    <row r="141" spans="1:108" x14ac:dyDescent="0.2">
      <c r="A141" s="344" t="s">
        <v>500</v>
      </c>
      <c r="AM141" s="150">
        <f t="shared" ref="AM141:CA141" si="60">SUM(AM134:AM140)</f>
        <v>996.72495084999991</v>
      </c>
      <c r="AN141" s="150">
        <f t="shared" si="60"/>
        <v>1006.2990767</v>
      </c>
      <c r="AO141" s="150">
        <f t="shared" si="60"/>
        <v>1055.14573105</v>
      </c>
      <c r="AP141" s="150">
        <f t="shared" si="60"/>
        <v>1189.57558251</v>
      </c>
      <c r="AQ141" s="150">
        <f t="shared" si="60"/>
        <v>1189.57558251</v>
      </c>
      <c r="AR141" s="150">
        <f t="shared" si="60"/>
        <v>1217</v>
      </c>
      <c r="AS141" s="150">
        <f t="shared" si="60"/>
        <v>1266</v>
      </c>
      <c r="AT141" s="150">
        <f t="shared" si="60"/>
        <v>1404</v>
      </c>
      <c r="AU141" s="150">
        <f t="shared" si="60"/>
        <v>1615</v>
      </c>
      <c r="AV141" s="150">
        <f t="shared" si="60"/>
        <v>1615</v>
      </c>
      <c r="AW141" s="150">
        <f t="shared" si="60"/>
        <v>1672.29677511</v>
      </c>
      <c r="AX141" s="150">
        <f t="shared" si="60"/>
        <v>1790.65231165</v>
      </c>
      <c r="AY141" s="150">
        <f t="shared" si="60"/>
        <v>1970.88882893</v>
      </c>
      <c r="AZ141" s="150">
        <f t="shared" si="60"/>
        <v>2305.2955006299999</v>
      </c>
      <c r="BA141" s="150">
        <f t="shared" si="60"/>
        <v>2305.2955006299999</v>
      </c>
      <c r="BB141" s="150">
        <f t="shared" si="60"/>
        <v>2406</v>
      </c>
      <c r="BC141" s="150">
        <f t="shared" si="60"/>
        <v>2635.38758783</v>
      </c>
      <c r="BD141" s="150">
        <f t="shared" si="60"/>
        <v>2937.9239915600001</v>
      </c>
      <c r="BE141" s="150">
        <f t="shared" si="60"/>
        <v>3345.0831887899999</v>
      </c>
      <c r="BF141" s="150">
        <f t="shared" si="60"/>
        <v>3345.0831887899999</v>
      </c>
      <c r="BG141" s="150">
        <f t="shared" si="60"/>
        <v>3441.1913202800001</v>
      </c>
      <c r="BH141" s="150">
        <f t="shared" si="60"/>
        <v>3656.7070831299998</v>
      </c>
      <c r="BI141" s="150">
        <f t="shared" si="60"/>
        <v>3883.7834453999999</v>
      </c>
      <c r="BJ141" s="150">
        <f t="shared" si="60"/>
        <v>4325.9716239499994</v>
      </c>
      <c r="BK141" s="150">
        <f t="shared" si="60"/>
        <v>4325.9716239499994</v>
      </c>
      <c r="BL141" s="150">
        <f t="shared" si="60"/>
        <v>4233.6984635999997</v>
      </c>
      <c r="BM141" s="150">
        <f t="shared" si="60"/>
        <v>4191.4826521899995</v>
      </c>
      <c r="BN141" s="150">
        <f t="shared" si="60"/>
        <v>4213.3108791200011</v>
      </c>
      <c r="BO141" s="150">
        <f t="shared" si="60"/>
        <v>4556.8999999999996</v>
      </c>
      <c r="BP141" s="150">
        <f t="shared" si="60"/>
        <v>4556.8999999999996</v>
      </c>
      <c r="BQ141" s="150">
        <f t="shared" si="60"/>
        <v>4421.2893803900006</v>
      </c>
      <c r="BR141" s="150">
        <f t="shared" si="60"/>
        <v>4526.0546153900004</v>
      </c>
      <c r="BS141" s="150">
        <f t="shared" si="60"/>
        <v>4570.3</v>
      </c>
      <c r="BT141" s="150">
        <f t="shared" si="60"/>
        <v>5028.26363193</v>
      </c>
      <c r="BU141" s="150">
        <f t="shared" si="60"/>
        <v>5028.26363193</v>
      </c>
      <c r="BV141" s="150">
        <f t="shared" si="60"/>
        <v>4999.57166435</v>
      </c>
      <c r="BW141" s="150">
        <f t="shared" si="60"/>
        <v>5059.5492581500002</v>
      </c>
      <c r="BX141" s="150">
        <f t="shared" si="60"/>
        <v>5315.6013381508883</v>
      </c>
      <c r="BY141" s="150">
        <f t="shared" si="60"/>
        <v>6052.9372797983033</v>
      </c>
      <c r="BZ141" s="150">
        <f t="shared" si="60"/>
        <v>6052.9372797983033</v>
      </c>
      <c r="CA141" s="150">
        <f t="shared" si="60"/>
        <v>6077.3775492364184</v>
      </c>
      <c r="CB141" s="150">
        <v>6153.1811448982389</v>
      </c>
      <c r="CC141" s="150">
        <v>6251.4702605499997</v>
      </c>
      <c r="CD141" s="150">
        <f>SUM(CD134:CD140)</f>
        <v>6683.0119861863332</v>
      </c>
      <c r="CE141" s="150">
        <f>SUM(CE134:CE140)</f>
        <v>6683.0119861863332</v>
      </c>
      <c r="CF141" s="150">
        <v>6376.8973116828474</v>
      </c>
      <c r="CG141" s="150">
        <v>6561.4127357694515</v>
      </c>
      <c r="CH141" s="150">
        <v>7097.2824134600014</v>
      </c>
      <c r="CI141" s="150">
        <v>8065.6099825664296</v>
      </c>
      <c r="CJ141" s="150">
        <v>8065.6099825664296</v>
      </c>
      <c r="CK141" s="150">
        <v>8055</v>
      </c>
      <c r="CL141" s="150">
        <v>7686.7</v>
      </c>
      <c r="CM141" s="150">
        <v>8836.5</v>
      </c>
      <c r="CN141" s="150">
        <v>10019.599999999999</v>
      </c>
      <c r="CO141" s="150">
        <v>10019.599999999999</v>
      </c>
      <c r="CP141" s="150">
        <f>CP134+CP135+CP140</f>
        <v>10394.900000000001</v>
      </c>
      <c r="CQ141" s="150">
        <f t="shared" ref="CQ141:DA141" si="61">CQ134+CQ135+CQ140</f>
        <v>11469.599999999999</v>
      </c>
      <c r="CR141" s="150">
        <f t="shared" si="61"/>
        <v>12494.599999999999</v>
      </c>
      <c r="CS141" s="150">
        <f t="shared" si="61"/>
        <v>13316.3</v>
      </c>
      <c r="CT141" s="150">
        <f t="shared" si="61"/>
        <v>13316.3</v>
      </c>
      <c r="CU141" s="150">
        <f t="shared" si="61"/>
        <v>13509.599999999999</v>
      </c>
      <c r="CV141" s="150">
        <f t="shared" si="61"/>
        <v>14275.400000000001</v>
      </c>
      <c r="CW141" s="150">
        <f t="shared" si="61"/>
        <v>15278</v>
      </c>
      <c r="CX141" s="150">
        <f t="shared" si="61"/>
        <v>16179.900000000001</v>
      </c>
      <c r="CY141" s="150">
        <f t="shared" si="61"/>
        <v>16179.900000000001</v>
      </c>
      <c r="CZ141" s="150">
        <f t="shared" si="61"/>
        <v>16511.800000000003</v>
      </c>
      <c r="DA141" s="150">
        <f t="shared" si="61"/>
        <v>17145.5</v>
      </c>
      <c r="DB141" s="150">
        <v>16636.7</v>
      </c>
      <c r="DC141" s="150">
        <v>16636.7</v>
      </c>
      <c r="DD141" s="61"/>
    </row>
    <row r="142" spans="1:108" x14ac:dyDescent="0.2">
      <c r="A142" s="337"/>
      <c r="B142" s="338"/>
      <c r="C142" s="338"/>
      <c r="D142" s="339"/>
      <c r="E142" s="339"/>
      <c r="F142" s="339"/>
      <c r="G142" s="339"/>
      <c r="H142" s="339"/>
      <c r="I142" s="339"/>
      <c r="J142" s="339"/>
      <c r="K142" s="339"/>
      <c r="L142" s="339"/>
      <c r="M142" s="339"/>
      <c r="N142" s="339"/>
      <c r="O142" s="339"/>
      <c r="P142" s="339"/>
      <c r="Q142" s="339"/>
      <c r="R142" s="339"/>
      <c r="S142" s="339"/>
      <c r="T142" s="339"/>
      <c r="U142" s="339"/>
      <c r="V142" s="339"/>
      <c r="W142" s="339"/>
      <c r="X142" s="339"/>
      <c r="Y142" s="339"/>
      <c r="Z142" s="339"/>
      <c r="AA142" s="339"/>
      <c r="AB142" s="339"/>
      <c r="AC142" s="102"/>
      <c r="AD142" s="339"/>
      <c r="AE142" s="339"/>
      <c r="AF142" s="102"/>
      <c r="AG142" s="102"/>
      <c r="AH142" s="102"/>
      <c r="AI142" s="102"/>
      <c r="AJ142" s="102"/>
      <c r="AK142" s="102"/>
      <c r="AL142" s="102"/>
      <c r="AM142" s="102"/>
      <c r="AN142" s="102"/>
      <c r="AO142" s="102"/>
      <c r="AP142" s="339"/>
      <c r="AQ142" s="339"/>
      <c r="AR142" s="102"/>
      <c r="AS142" s="102"/>
      <c r="AT142" s="102"/>
      <c r="AU142" s="102"/>
      <c r="AV142" s="102"/>
      <c r="AW142" s="102"/>
      <c r="AX142" s="102"/>
      <c r="AY142" s="102"/>
      <c r="AZ142" s="102"/>
      <c r="BA142" s="102"/>
      <c r="BB142" s="102"/>
      <c r="BC142" s="102"/>
      <c r="BD142" s="102"/>
      <c r="BE142" s="102"/>
      <c r="BF142" s="102"/>
      <c r="BG142" s="102"/>
      <c r="BH142" s="102"/>
      <c r="BI142" s="102"/>
      <c r="BJ142" s="102"/>
      <c r="BK142" s="102"/>
      <c r="BL142" s="102"/>
      <c r="BM142" s="102"/>
      <c r="BN142" s="102"/>
      <c r="BO142" s="102"/>
      <c r="BP142" s="102"/>
      <c r="BQ142" s="121"/>
      <c r="BR142" s="121"/>
      <c r="BS142" s="121"/>
      <c r="BT142" s="121"/>
      <c r="BU142" s="121"/>
      <c r="BV142" s="121"/>
      <c r="BW142" s="121"/>
      <c r="BX142" s="121"/>
      <c r="BY142" s="121"/>
      <c r="BZ142" s="121"/>
      <c r="CA142" s="121"/>
      <c r="CB142" s="121"/>
      <c r="CC142" s="121"/>
      <c r="CD142" s="121"/>
      <c r="CE142" s="121"/>
      <c r="CF142" s="121"/>
      <c r="CG142" s="121"/>
      <c r="CH142" s="121"/>
      <c r="CI142" s="121"/>
      <c r="CJ142" s="121"/>
      <c r="CK142" s="121"/>
      <c r="CL142" s="121"/>
      <c r="CM142" s="121"/>
      <c r="CN142" s="121"/>
      <c r="CO142" s="121"/>
      <c r="CP142" s="121"/>
      <c r="CQ142" s="121"/>
      <c r="CR142" s="121"/>
      <c r="CS142" s="121"/>
      <c r="CT142" s="121"/>
      <c r="CU142" s="121"/>
      <c r="CV142" s="121"/>
      <c r="CW142" s="121"/>
      <c r="CX142" s="386"/>
      <c r="CY142" s="386"/>
      <c r="CZ142" s="386"/>
      <c r="DA142" s="386"/>
      <c r="DB142" s="386"/>
      <c r="DC142" s="386"/>
      <c r="DD142" s="61"/>
    </row>
    <row r="143" spans="1:108" s="278" customFormat="1" ht="15" x14ac:dyDescent="0.25">
      <c r="A143" s="380" t="s">
        <v>75</v>
      </c>
      <c r="B143" s="362"/>
      <c r="C143" s="362"/>
      <c r="D143" s="362"/>
      <c r="E143" s="362"/>
      <c r="F143" s="362"/>
      <c r="G143" s="362"/>
      <c r="H143" s="362"/>
      <c r="I143" s="362"/>
      <c r="J143" s="362"/>
      <c r="K143" s="362"/>
      <c r="L143" s="362"/>
      <c r="M143" s="362"/>
      <c r="N143" s="362"/>
      <c r="O143" s="362"/>
      <c r="P143" s="362"/>
      <c r="Q143" s="362"/>
      <c r="R143" s="362"/>
      <c r="S143" s="362"/>
      <c r="T143" s="362"/>
      <c r="U143" s="362"/>
      <c r="V143" s="362"/>
      <c r="W143" s="362"/>
      <c r="X143" s="362"/>
      <c r="Y143" s="362"/>
      <c r="Z143" s="362"/>
      <c r="AA143" s="362"/>
      <c r="AB143" s="362"/>
      <c r="AD143" s="362"/>
      <c r="AE143" s="362"/>
      <c r="AF143" s="362"/>
      <c r="AG143" s="362"/>
      <c r="CZ143" s="454"/>
      <c r="DA143" s="454"/>
      <c r="DB143" s="454"/>
      <c r="DC143" s="454"/>
      <c r="DD143" s="61"/>
    </row>
    <row r="144" spans="1:108" s="278" customFormat="1" ht="12" x14ac:dyDescent="0.2">
      <c r="A144" s="278" t="s">
        <v>501</v>
      </c>
      <c r="B144" s="362"/>
      <c r="C144" s="362"/>
      <c r="D144" s="362"/>
      <c r="E144" s="362"/>
      <c r="F144" s="362"/>
      <c r="G144" s="362"/>
      <c r="H144" s="362"/>
      <c r="I144" s="362"/>
      <c r="J144" s="362"/>
      <c r="K144" s="362"/>
      <c r="L144" s="362"/>
      <c r="M144" s="362"/>
      <c r="N144" s="362"/>
      <c r="O144" s="362"/>
      <c r="P144" s="362"/>
      <c r="Q144" s="362"/>
      <c r="R144" s="362"/>
      <c r="S144" s="362"/>
      <c r="T144" s="362"/>
      <c r="U144" s="362"/>
      <c r="V144" s="362"/>
      <c r="W144" s="362"/>
      <c r="X144" s="362"/>
      <c r="Y144" s="362"/>
      <c r="Z144" s="362"/>
      <c r="AA144" s="362"/>
      <c r="AB144" s="362"/>
      <c r="AD144" s="362"/>
      <c r="AE144" s="362"/>
      <c r="AF144" s="362"/>
      <c r="AG144" s="362"/>
      <c r="AM144" s="393"/>
      <c r="AN144" s="393"/>
      <c r="AO144" s="393"/>
      <c r="AP144" s="393"/>
      <c r="AQ144" s="393"/>
      <c r="AR144" s="393"/>
      <c r="AS144" s="393"/>
      <c r="AT144" s="393"/>
      <c r="AU144" s="393"/>
      <c r="AV144" s="393"/>
      <c r="AW144" s="393"/>
      <c r="AX144" s="393"/>
      <c r="AY144" s="393"/>
      <c r="AZ144" s="393"/>
      <c r="BA144" s="393"/>
      <c r="BB144" s="166">
        <v>6767</v>
      </c>
      <c r="BC144" s="166">
        <v>6350</v>
      </c>
      <c r="BD144" s="166">
        <v>6422</v>
      </c>
      <c r="BE144" s="166">
        <v>6636</v>
      </c>
      <c r="BF144" s="166">
        <v>6636</v>
      </c>
      <c r="BG144" s="166">
        <v>6847</v>
      </c>
      <c r="BH144" s="166">
        <v>6300</v>
      </c>
      <c r="BI144" s="167">
        <v>6313</v>
      </c>
      <c r="BJ144" s="166">
        <v>6609</v>
      </c>
      <c r="BK144" s="166">
        <v>6609</v>
      </c>
      <c r="BL144" s="166">
        <v>6869</v>
      </c>
      <c r="BM144" s="166">
        <v>6736</v>
      </c>
      <c r="BN144" s="167">
        <v>6714</v>
      </c>
      <c r="BO144" s="166">
        <v>7038</v>
      </c>
      <c r="BP144" s="166">
        <v>7038</v>
      </c>
      <c r="BQ144" s="166">
        <v>7413</v>
      </c>
      <c r="BR144" s="166">
        <v>7050</v>
      </c>
      <c r="BS144" s="166">
        <v>7405</v>
      </c>
      <c r="BT144" s="166">
        <v>7492</v>
      </c>
      <c r="BU144" s="166">
        <v>7492</v>
      </c>
      <c r="BV144" s="166">
        <v>8027</v>
      </c>
      <c r="BW144" s="166">
        <v>7772</v>
      </c>
      <c r="BX144" s="166">
        <v>8318</v>
      </c>
      <c r="BY144" s="166">
        <v>8733</v>
      </c>
      <c r="BZ144" s="166">
        <v>8733</v>
      </c>
      <c r="CA144" s="166">
        <v>9108</v>
      </c>
      <c r="CB144" s="166">
        <v>8545</v>
      </c>
      <c r="CC144" s="166">
        <v>9524</v>
      </c>
      <c r="CD144" s="166">
        <v>9567</v>
      </c>
      <c r="CE144" s="166">
        <v>9567</v>
      </c>
      <c r="CF144" s="166">
        <v>9703</v>
      </c>
      <c r="CG144" s="166">
        <v>8210</v>
      </c>
      <c r="CH144" s="167">
        <v>9423</v>
      </c>
      <c r="CI144" s="167">
        <v>9506</v>
      </c>
      <c r="CJ144" s="167">
        <v>9506</v>
      </c>
      <c r="CK144" s="166">
        <v>9008</v>
      </c>
      <c r="CL144" s="166">
        <v>9538</v>
      </c>
      <c r="CM144" s="166">
        <v>9534</v>
      </c>
      <c r="CN144" s="166">
        <v>9696</v>
      </c>
      <c r="CO144" s="166">
        <v>9696</v>
      </c>
      <c r="CP144" s="166">
        <v>9793</v>
      </c>
      <c r="CQ144" s="166">
        <v>9338</v>
      </c>
      <c r="CR144" s="166">
        <v>9110</v>
      </c>
      <c r="CS144" s="166">
        <v>9037</v>
      </c>
      <c r="CT144" s="166">
        <v>9037</v>
      </c>
      <c r="CU144" s="166">
        <v>9654</v>
      </c>
      <c r="CV144" s="166">
        <v>9963</v>
      </c>
      <c r="CW144" s="166">
        <v>10054</v>
      </c>
      <c r="CX144" s="166">
        <v>10286</v>
      </c>
      <c r="CY144" s="166">
        <v>10286</v>
      </c>
      <c r="CZ144" s="557">
        <v>10806</v>
      </c>
      <c r="DA144" s="557">
        <v>11244</v>
      </c>
      <c r="DB144" s="557">
        <v>12236.16285664</v>
      </c>
      <c r="DC144" s="557">
        <v>12236.16285664</v>
      </c>
      <c r="DD144" s="61"/>
    </row>
    <row r="145" spans="1:108" s="278" customFormat="1" ht="12" x14ac:dyDescent="0.2">
      <c r="A145" s="278" t="s">
        <v>502</v>
      </c>
      <c r="B145" s="362"/>
      <c r="C145" s="362"/>
      <c r="D145" s="362"/>
      <c r="E145" s="362"/>
      <c r="F145" s="362"/>
      <c r="G145" s="362"/>
      <c r="H145" s="362"/>
      <c r="I145" s="362"/>
      <c r="J145" s="362"/>
      <c r="K145" s="362"/>
      <c r="L145" s="362"/>
      <c r="M145" s="362"/>
      <c r="N145" s="362"/>
      <c r="O145" s="362"/>
      <c r="P145" s="362"/>
      <c r="Q145" s="362"/>
      <c r="R145" s="362"/>
      <c r="S145" s="362"/>
      <c r="T145" s="362"/>
      <c r="U145" s="362"/>
      <c r="V145" s="362"/>
      <c r="W145" s="362"/>
      <c r="X145" s="362"/>
      <c r="Y145" s="362"/>
      <c r="Z145" s="362"/>
      <c r="AA145" s="362"/>
      <c r="AB145" s="362"/>
      <c r="AD145" s="362"/>
      <c r="AE145" s="362"/>
      <c r="AF145" s="362"/>
      <c r="AG145" s="362"/>
      <c r="AM145" s="277">
        <v>125</v>
      </c>
      <c r="AN145" s="277">
        <v>101</v>
      </c>
      <c r="AO145" s="277">
        <v>156.4</v>
      </c>
      <c r="AP145" s="277">
        <v>136.30000000000001</v>
      </c>
      <c r="AQ145" s="277">
        <v>518.70000000000005</v>
      </c>
      <c r="AR145" s="277">
        <v>151.5</v>
      </c>
      <c r="AS145" s="277">
        <v>141.1</v>
      </c>
      <c r="AT145" s="277">
        <v>191.5</v>
      </c>
      <c r="AU145" s="277">
        <v>165.4</v>
      </c>
      <c r="AV145" s="277">
        <v>649.5</v>
      </c>
      <c r="AW145" s="277">
        <v>189.5</v>
      </c>
      <c r="AX145" s="277">
        <v>159</v>
      </c>
      <c r="AY145" s="277">
        <v>157.30000000000001</v>
      </c>
      <c r="AZ145" s="277">
        <v>158.9</v>
      </c>
      <c r="BA145" s="277">
        <v>664.7</v>
      </c>
      <c r="BB145" s="277">
        <v>56.4</v>
      </c>
      <c r="BC145" s="277">
        <v>97.1</v>
      </c>
      <c r="BD145" s="277">
        <v>120.5</v>
      </c>
      <c r="BE145" s="277">
        <v>132.4</v>
      </c>
      <c r="BF145" s="277">
        <v>406.4</v>
      </c>
      <c r="BG145" s="277">
        <v>152.9</v>
      </c>
      <c r="BH145" s="277">
        <v>176.2</v>
      </c>
      <c r="BI145" s="277">
        <v>160.69999999999999</v>
      </c>
      <c r="BJ145" s="277">
        <v>165.2</v>
      </c>
      <c r="BK145" s="277">
        <v>655</v>
      </c>
      <c r="BL145" s="277">
        <v>204</v>
      </c>
      <c r="BM145" s="277">
        <v>204.4</v>
      </c>
      <c r="BN145" s="277">
        <v>163.4</v>
      </c>
      <c r="BO145" s="277">
        <v>249.4</v>
      </c>
      <c r="BP145" s="277">
        <v>821.19999999999993</v>
      </c>
      <c r="BQ145" s="277">
        <v>316.8</v>
      </c>
      <c r="BR145" s="277">
        <v>282.40000000000003</v>
      </c>
      <c r="BS145" s="277">
        <v>257.59999999999997</v>
      </c>
      <c r="BT145" s="277">
        <v>274.89999999999998</v>
      </c>
      <c r="BU145" s="168">
        <v>1131.6999999999998</v>
      </c>
      <c r="BV145" s="277">
        <v>273.3</v>
      </c>
      <c r="BW145" s="277">
        <v>207.79999999999998</v>
      </c>
      <c r="BX145" s="277">
        <v>239.10000000000002</v>
      </c>
      <c r="BY145" s="277">
        <v>182</v>
      </c>
      <c r="BZ145" s="168">
        <v>902.2</v>
      </c>
      <c r="CA145" s="277">
        <v>207.2</v>
      </c>
      <c r="CB145" s="277">
        <v>131.69999999999999</v>
      </c>
      <c r="CC145" s="277">
        <v>184.7</v>
      </c>
      <c r="CD145" s="277">
        <v>246.1</v>
      </c>
      <c r="CE145" s="277">
        <v>769.7</v>
      </c>
      <c r="CF145" s="277">
        <v>224.2</v>
      </c>
      <c r="CG145" s="277">
        <v>217.3</v>
      </c>
      <c r="CH145" s="277">
        <v>238.5</v>
      </c>
      <c r="CI145" s="277">
        <v>212.6</v>
      </c>
      <c r="CJ145" s="277">
        <v>892.6</v>
      </c>
      <c r="CK145" s="277">
        <v>23.5</v>
      </c>
      <c r="CL145" s="277">
        <v>479.7</v>
      </c>
      <c r="CM145" s="277">
        <v>127.4</v>
      </c>
      <c r="CN145" s="277">
        <v>330.2</v>
      </c>
      <c r="CO145" s="277">
        <v>960.8</v>
      </c>
      <c r="CP145" s="277">
        <v>229.2</v>
      </c>
      <c r="CQ145" s="277">
        <v>209.7</v>
      </c>
      <c r="CR145" s="277">
        <v>148.9</v>
      </c>
      <c r="CS145" s="277">
        <v>166.4</v>
      </c>
      <c r="CT145" s="277">
        <v>754.2</v>
      </c>
      <c r="CU145" s="277">
        <v>200.8</v>
      </c>
      <c r="CV145" s="277">
        <v>176.7</v>
      </c>
      <c r="CW145" s="277">
        <v>213.79999999999995</v>
      </c>
      <c r="CX145" s="362" t="s">
        <v>76</v>
      </c>
      <c r="CY145" s="362" t="s">
        <v>77</v>
      </c>
      <c r="CZ145" s="456">
        <v>297.89999999999998</v>
      </c>
      <c r="DA145" s="456">
        <v>343.5</v>
      </c>
      <c r="DB145" s="456">
        <v>297.60000000000002</v>
      </c>
      <c r="DC145" s="562">
        <v>939</v>
      </c>
      <c r="DD145" s="61"/>
    </row>
    <row r="146" spans="1:108" s="47" customFormat="1" ht="12" x14ac:dyDescent="0.2">
      <c r="A146" s="278" t="s">
        <v>503</v>
      </c>
      <c r="B146" s="169"/>
      <c r="C146" s="169"/>
      <c r="D146" s="169"/>
      <c r="E146" s="169"/>
      <c r="F146" s="169"/>
      <c r="G146" s="169"/>
      <c r="H146" s="169"/>
      <c r="I146" s="169"/>
      <c r="J146" s="169"/>
      <c r="K146" s="169"/>
      <c r="L146" s="169"/>
      <c r="M146" s="169"/>
      <c r="N146" s="169"/>
      <c r="O146" s="169"/>
      <c r="P146" s="169"/>
      <c r="Q146" s="169"/>
      <c r="R146" s="169"/>
      <c r="S146" s="169"/>
      <c r="T146" s="169"/>
      <c r="U146" s="169"/>
      <c r="V146" s="169"/>
      <c r="W146" s="169"/>
      <c r="X146" s="169"/>
      <c r="Y146" s="169"/>
      <c r="Z146" s="169"/>
      <c r="AA146" s="169"/>
      <c r="AB146" s="169"/>
      <c r="AC146" s="170"/>
      <c r="AD146" s="169"/>
      <c r="AE146" s="171"/>
      <c r="AF146" s="171"/>
      <c r="AG146" s="169"/>
      <c r="AH146" s="170"/>
      <c r="AI146" s="170"/>
      <c r="AJ146" s="170"/>
      <c r="AK146" s="170"/>
      <c r="AL146" s="170"/>
      <c r="AM146" s="172">
        <v>2.4E-2</v>
      </c>
      <c r="AN146" s="172">
        <v>2.1000000000000001E-2</v>
      </c>
      <c r="AO146" s="172">
        <v>3.1E-2</v>
      </c>
      <c r="AP146" s="172">
        <v>2.7E-2</v>
      </c>
      <c r="AQ146" s="172">
        <v>0.1</v>
      </c>
      <c r="AR146" s="172">
        <v>2.5999999999999999E-2</v>
      </c>
      <c r="AS146" s="172">
        <v>2.5000000000000001E-2</v>
      </c>
      <c r="AT146" s="172">
        <v>3.4000000000000002E-2</v>
      </c>
      <c r="AU146" s="172">
        <v>2.8000000000000001E-2</v>
      </c>
      <c r="AV146" s="172">
        <v>0.11600000000000001</v>
      </c>
      <c r="AW146" s="172">
        <v>3.1E-2</v>
      </c>
      <c r="AX146" s="172">
        <v>2.7E-2</v>
      </c>
      <c r="AY146" s="172">
        <v>2.5999999999999999E-2</v>
      </c>
      <c r="AZ146" s="172">
        <v>2.5000000000000001E-2</v>
      </c>
      <c r="BA146" s="172">
        <v>0.111</v>
      </c>
      <c r="BB146" s="172">
        <v>8.0000000000000002E-3</v>
      </c>
      <c r="BC146" s="172">
        <v>1.4999999999999999E-2</v>
      </c>
      <c r="BD146" s="172">
        <v>1.9E-2</v>
      </c>
      <c r="BE146" s="172">
        <v>0.02</v>
      </c>
      <c r="BF146" s="172">
        <v>6.3E-2</v>
      </c>
      <c r="BG146" s="172">
        <v>2.1999999999999999E-2</v>
      </c>
      <c r="BH146" s="172">
        <v>2.8000000000000001E-2</v>
      </c>
      <c r="BI146" s="172">
        <v>2.5000000000000001E-2</v>
      </c>
      <c r="BJ146" s="172">
        <v>2.5000000000000001E-2</v>
      </c>
      <c r="BK146" s="172">
        <v>0.104</v>
      </c>
      <c r="BL146" s="172">
        <v>0.03</v>
      </c>
      <c r="BM146" s="172">
        <v>3.1E-2</v>
      </c>
      <c r="BN146" s="172">
        <v>2.1000000000000001E-2</v>
      </c>
      <c r="BO146" s="172">
        <v>3.6999999999999998E-2</v>
      </c>
      <c r="BP146" s="172">
        <v>0.123</v>
      </c>
      <c r="BQ146" s="172">
        <v>3.9E-2</v>
      </c>
      <c r="BR146" s="172">
        <v>3.5999999999999997E-2</v>
      </c>
      <c r="BS146" s="172">
        <v>3.5000000000000003E-2</v>
      </c>
      <c r="BT146" s="172">
        <v>2.9000000000000001E-2</v>
      </c>
      <c r="BU146" s="172">
        <v>0.14699999999999999</v>
      </c>
      <c r="BV146" s="172">
        <v>3.4000000000000002E-2</v>
      </c>
      <c r="BW146" s="172">
        <v>2.1000000000000001E-2</v>
      </c>
      <c r="BX146" s="172">
        <v>0.03</v>
      </c>
      <c r="BY146" s="172">
        <v>1.9E-2</v>
      </c>
      <c r="BZ146" s="172">
        <v>0.108</v>
      </c>
      <c r="CA146" s="172">
        <v>2.3E-2</v>
      </c>
      <c r="CB146" s="172">
        <v>1.4999999999999999E-2</v>
      </c>
      <c r="CC146" s="172">
        <v>0.02</v>
      </c>
      <c r="CD146" s="172">
        <v>2.5999999999999999E-2</v>
      </c>
      <c r="CE146" s="172">
        <v>8.6999999999999994E-2</v>
      </c>
      <c r="CF146" s="172">
        <v>2.3E-2</v>
      </c>
      <c r="CG146" s="172">
        <v>2.4E-2</v>
      </c>
      <c r="CH146" s="172">
        <v>2.7E-2</v>
      </c>
      <c r="CI146" s="172">
        <v>2.4E-2</v>
      </c>
      <c r="CJ146" s="172">
        <v>0.10199999999999999</v>
      </c>
      <c r="CK146" s="172">
        <v>3.0000000000000001E-3</v>
      </c>
      <c r="CL146" s="172">
        <v>5.2999999999999999E-2</v>
      </c>
      <c r="CM146" s="172">
        <v>1.2999999999999999E-2</v>
      </c>
      <c r="CN146" s="172">
        <v>3.5000000000000003E-2</v>
      </c>
      <c r="CO146" s="172">
        <v>0.107</v>
      </c>
      <c r="CP146" s="172">
        <v>2.4E-2</v>
      </c>
      <c r="CQ146" s="172">
        <v>2.3E-2</v>
      </c>
      <c r="CR146" s="172">
        <v>1.6E-2</v>
      </c>
      <c r="CS146" s="172">
        <v>1.7000000000000001E-2</v>
      </c>
      <c r="CT146" s="172">
        <v>8.1000000000000003E-2</v>
      </c>
      <c r="CU146" s="172">
        <v>0.02</v>
      </c>
      <c r="CV146" s="172">
        <v>1.8200000000000001E-2</v>
      </c>
      <c r="CW146" s="172">
        <v>2.1000000000000001E-2</v>
      </c>
      <c r="CX146" s="394" t="s">
        <v>78</v>
      </c>
      <c r="CY146" s="395" t="s">
        <v>79</v>
      </c>
      <c r="CZ146" s="563">
        <v>2.5999999999999999E-2</v>
      </c>
      <c r="DA146" s="563">
        <v>0.03</v>
      </c>
      <c r="DB146" s="563">
        <v>2.4E-2</v>
      </c>
      <c r="DC146" s="563">
        <v>8.3000000000000004E-2</v>
      </c>
      <c r="DD146" s="61"/>
    </row>
    <row r="147" spans="1:108" s="47" customFormat="1" ht="12" x14ac:dyDescent="0.2">
      <c r="A147" s="278" t="s">
        <v>504</v>
      </c>
      <c r="B147" s="174"/>
      <c r="C147" s="174"/>
      <c r="D147" s="174"/>
      <c r="E147" s="174"/>
      <c r="F147" s="174"/>
      <c r="G147" s="174"/>
      <c r="H147" s="174"/>
      <c r="I147" s="174"/>
      <c r="J147" s="174"/>
      <c r="K147" s="174"/>
      <c r="L147" s="174"/>
      <c r="M147" s="174"/>
      <c r="N147" s="174"/>
      <c r="O147" s="174"/>
      <c r="P147" s="174"/>
      <c r="Q147" s="174"/>
      <c r="R147" s="174"/>
      <c r="S147" s="174"/>
      <c r="T147" s="174"/>
      <c r="U147" s="174"/>
      <c r="V147" s="174"/>
      <c r="W147" s="174"/>
      <c r="X147" s="174"/>
      <c r="Y147" s="174"/>
      <c r="Z147" s="174"/>
      <c r="AA147" s="174"/>
      <c r="AB147" s="174"/>
      <c r="AD147" s="174"/>
      <c r="AE147" s="173"/>
      <c r="AF147" s="173"/>
      <c r="AG147" s="174"/>
      <c r="AM147" s="175">
        <v>1.17</v>
      </c>
      <c r="AN147" s="175">
        <v>0.88</v>
      </c>
      <c r="AO147" s="175">
        <v>1.1100000000000001</v>
      </c>
      <c r="AP147" s="175">
        <v>0.96</v>
      </c>
      <c r="AQ147" s="175">
        <v>1.03</v>
      </c>
      <c r="AR147" s="175">
        <v>0.97</v>
      </c>
      <c r="AS147" s="175">
        <v>0.89</v>
      </c>
      <c r="AT147" s="175">
        <v>1.1100000000000001</v>
      </c>
      <c r="AU147" s="175">
        <v>1.03</v>
      </c>
      <c r="AV147" s="175">
        <v>1</v>
      </c>
      <c r="AW147" s="175">
        <v>1.24</v>
      </c>
      <c r="AX147" s="175">
        <v>1.28</v>
      </c>
      <c r="AY147" s="175">
        <v>1.33</v>
      </c>
      <c r="AZ147" s="175">
        <v>1.47</v>
      </c>
      <c r="BA147" s="175">
        <v>1.33</v>
      </c>
      <c r="BB147" s="175">
        <v>0.5</v>
      </c>
      <c r="BC147" s="175">
        <v>0.82</v>
      </c>
      <c r="BD147" s="175">
        <v>0.9</v>
      </c>
      <c r="BE147" s="175">
        <v>0.86</v>
      </c>
      <c r="BF147" s="175">
        <v>0.79</v>
      </c>
      <c r="BG147" s="175">
        <v>0.92</v>
      </c>
      <c r="BH147" s="175">
        <v>1.1100000000000001</v>
      </c>
      <c r="BI147" s="175">
        <v>0.92</v>
      </c>
      <c r="BJ147" s="175">
        <v>0.91</v>
      </c>
      <c r="BK147" s="175">
        <v>0.96</v>
      </c>
      <c r="BL147" s="175">
        <v>1.06</v>
      </c>
      <c r="BM147" s="175">
        <v>1.01</v>
      </c>
      <c r="BN147" s="175">
        <v>0.6</v>
      </c>
      <c r="BO147" s="175">
        <v>1.0900000000000001</v>
      </c>
      <c r="BP147" s="175">
        <v>0.93</v>
      </c>
      <c r="BQ147" s="175">
        <v>1.19</v>
      </c>
      <c r="BR147" s="175">
        <v>1.08</v>
      </c>
      <c r="BS147" s="175">
        <v>1</v>
      </c>
      <c r="BT147" s="175">
        <v>0.91</v>
      </c>
      <c r="BU147" s="176">
        <v>1.05</v>
      </c>
      <c r="BV147" s="175">
        <v>1.1200000000000001</v>
      </c>
      <c r="BW147" s="175">
        <v>0.82</v>
      </c>
      <c r="BX147" s="175">
        <v>1.34</v>
      </c>
      <c r="BY147" s="175">
        <v>1.07</v>
      </c>
      <c r="BZ147" s="175">
        <v>1.0900000000000001</v>
      </c>
      <c r="CA147" s="175">
        <v>1.46</v>
      </c>
      <c r="CB147" s="175">
        <v>0.98</v>
      </c>
      <c r="CC147" s="175">
        <v>1.28</v>
      </c>
      <c r="CD147" s="175">
        <v>1.66</v>
      </c>
      <c r="CE147" s="175">
        <v>1.35</v>
      </c>
      <c r="CF147" s="175">
        <v>1.54</v>
      </c>
      <c r="CG147" s="175">
        <v>1.58</v>
      </c>
      <c r="CH147" s="175">
        <v>1.75</v>
      </c>
      <c r="CI147" s="175">
        <v>1.91</v>
      </c>
      <c r="CJ147" s="175">
        <v>1.71</v>
      </c>
      <c r="CK147" s="175">
        <v>0.28999999999999998</v>
      </c>
      <c r="CL147" s="175">
        <v>7.19</v>
      </c>
      <c r="CM147" s="175">
        <v>2.4500000000000002</v>
      </c>
      <c r="CN147" s="175">
        <v>7.42</v>
      </c>
      <c r="CO147" s="175">
        <v>3.87</v>
      </c>
      <c r="CP147" s="175">
        <v>4.88</v>
      </c>
      <c r="CQ147" s="175">
        <v>1.91</v>
      </c>
      <c r="CR147" s="175">
        <v>1.27</v>
      </c>
      <c r="CS147" s="175">
        <v>0.93</v>
      </c>
      <c r="CT147" s="175">
        <v>1.84</v>
      </c>
      <c r="CU147" s="175">
        <v>0.83</v>
      </c>
      <c r="CV147" s="175">
        <v>0.63</v>
      </c>
      <c r="CW147" s="396">
        <v>0.62</v>
      </c>
      <c r="CX147" s="395" t="s">
        <v>80</v>
      </c>
      <c r="CY147" s="395" t="s">
        <v>81</v>
      </c>
      <c r="CZ147" s="564">
        <v>0.79</v>
      </c>
      <c r="DA147" s="564">
        <v>0.96</v>
      </c>
      <c r="DB147" s="564">
        <v>0.76</v>
      </c>
      <c r="DC147" s="564">
        <v>0.83</v>
      </c>
      <c r="DD147" s="61"/>
    </row>
    <row r="148" spans="1:108" s="278" customFormat="1" x14ac:dyDescent="0.2">
      <c r="A148" s="397" t="s">
        <v>505</v>
      </c>
      <c r="B148" s="362"/>
      <c r="C148" s="362"/>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D148" s="362"/>
      <c r="AE148" s="362"/>
      <c r="AF148" s="362"/>
      <c r="AG148" s="362"/>
      <c r="AO148" s="47"/>
      <c r="CF148" s="398"/>
      <c r="CG148" s="398"/>
      <c r="CH148" s="398"/>
      <c r="CI148" s="398"/>
      <c r="CJ148" s="398"/>
      <c r="CK148" s="398"/>
      <c r="CL148" s="398"/>
      <c r="CM148" s="398"/>
      <c r="CN148" s="398"/>
      <c r="CO148" s="398"/>
      <c r="CP148" s="398"/>
      <c r="CQ148" s="398"/>
      <c r="CR148" s="398"/>
      <c r="CS148" s="398"/>
      <c r="CT148" s="398"/>
      <c r="CU148" s="398"/>
      <c r="CV148" s="398"/>
      <c r="CW148" s="398"/>
      <c r="CX148" s="398"/>
      <c r="CY148" s="398"/>
      <c r="CZ148" s="558"/>
      <c r="DA148" s="558"/>
      <c r="DB148" s="558"/>
      <c r="DC148" s="558"/>
    </row>
    <row r="149" spans="1:108" x14ac:dyDescent="0.2"/>
    <row r="150" spans="1:108" x14ac:dyDescent="0.2"/>
  </sheetData>
  <printOptions horizontalCentered="1"/>
  <pageMargins left="0" right="0.39370078740157483" top="0.39370078740157483" bottom="0.39370078740157483" header="0.51181102362204722" footer="0.51181102362204722"/>
  <pageSetup paperSize="9" scale="17" orientation="portrait" r:id="rId1"/>
  <headerFooter alignWithMargins="0"/>
  <ignoredErrors>
    <ignoredError sqref="CO9:CO20 CT53:CT80 CT94:CT105 CT117:CT126" formulaRange="1"/>
    <ignoredError sqref="CX145:CY147"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2</vt:i4>
      </vt:variant>
    </vt:vector>
  </HeadingPairs>
  <TitlesOfParts>
    <vt:vector size="12" baseType="lpstr">
      <vt:lpstr>Menu</vt:lpstr>
      <vt:lpstr>Vertical and Consolidated I.S.</vt:lpstr>
      <vt:lpstr>Revenue</vt:lpstr>
      <vt:lpstr>Businesses-Clients</vt:lpstr>
      <vt:lpstr>Operational and Financial Ind.</vt:lpstr>
      <vt:lpstr>IFRS-4-Balance Sheet</vt:lpstr>
      <vt:lpstr>IFRS-4-Income Statement</vt:lpstr>
      <vt:lpstr>IFRS-4-Indicators</vt:lpstr>
      <vt:lpstr>IFRS-4-Products</vt:lpstr>
      <vt:lpstr>IFRS-4-Glossary</vt:lpstr>
      <vt:lpstr>'IFRS-4-Balance Sheet'!Area_de_impressao</vt:lpstr>
      <vt:lpstr>'IFRS-4-Products'!Area_de_impressao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RODOLFO VYTAUTAS DA SILVA TUMAS</dc:creator>
  <cp:lastModifiedBy>GUSTAVO SCARNERA DE CINI</cp:lastModifiedBy>
  <cp:lastPrinted>2023-05-11T16:21:32Z</cp:lastPrinted>
  <dcterms:created xsi:type="dcterms:W3CDTF">2023-03-13T11:01:07Z</dcterms:created>
  <dcterms:modified xsi:type="dcterms:W3CDTF">2023-11-09T21:43:08Z</dcterms:modified>
</cp:coreProperties>
</file>